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8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0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1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2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4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6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28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9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0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1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2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33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34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36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37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38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39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40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41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42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43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44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4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drawings/drawing46.xml" ContentType="application/vnd.openxmlformats-officedocument.drawing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47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48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49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50.xml" ContentType="application/vnd.openxmlformats-officedocument.drawing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51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52.xml" ContentType="application/vnd.openxmlformats-officedocument.drawing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53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4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5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drawings/drawing56.xml" ContentType="application/vnd.openxmlformats-officedocument.drawing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57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58.xml" ContentType="application/vnd.openxmlformats-officedocument.drawing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59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60.xml" ContentType="application/vnd.openxmlformats-officedocument.drawing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drawings/drawing61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62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63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drawings/drawing64.xml" ContentType="application/vnd.openxmlformats-officedocument.drawing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6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drawings/drawing66.xml" ContentType="application/vnd.openxmlformats-officedocument.drawing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drawings/drawing67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drawings/drawing68.xml" ContentType="application/vnd.openxmlformats-officedocument.drawing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69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amKelleher\ags_book_streamlit\data\"/>
    </mc:Choice>
  </mc:AlternateContent>
  <xr:revisionPtr revIDLastSave="0" documentId="8_{E0ADEDF4-7FBD-4919-A3E4-9E8CD38BFFE3}" xr6:coauthVersionLast="47" xr6:coauthVersionMax="47" xr10:uidLastSave="{00000000-0000-0000-0000-000000000000}"/>
  <bookViews>
    <workbookView xWindow="-120" yWindow="-120" windowWidth="18240" windowHeight="28320" tabRatio="837" activeTab="2" xr2:uid="{00000000-000D-0000-FFFF-FFFF00000000}"/>
  </bookViews>
  <sheets>
    <sheet name="pay data" sheetId="44" r:id="rId1"/>
    <sheet name="PnL Data" sheetId="47" r:id="rId2"/>
    <sheet name="Daily PnL Log" sheetId="1" r:id="rId3"/>
    <sheet name="Yr 2026" sheetId="82" r:id="rId4"/>
    <sheet name="February 2026" sheetId="83" r:id="rId5"/>
    <sheet name="January 2026" sheetId="81" r:id="rId6"/>
    <sheet name="Yr 2025" sheetId="68" r:id="rId7"/>
    <sheet name="December 2025" sheetId="80" r:id="rId8"/>
    <sheet name="November 2025" sheetId="79" r:id="rId9"/>
    <sheet name="October 2025" sheetId="77" r:id="rId10"/>
    <sheet name="September 2025" sheetId="76" r:id="rId11"/>
    <sheet name="August 2025" sheetId="75" r:id="rId12"/>
    <sheet name="July 2025" sheetId="74" r:id="rId13"/>
    <sheet name="June 2025" sheetId="73" r:id="rId14"/>
    <sheet name="May 2025" sheetId="72" r:id="rId15"/>
    <sheet name="April 2025" sheetId="71" r:id="rId16"/>
    <sheet name="March 2025" sheetId="70" r:id="rId17"/>
    <sheet name="February 2025" sheetId="69" r:id="rId18"/>
    <sheet name="January 2025" sheetId="67" r:id="rId19"/>
    <sheet name="Yr 2024" sheetId="55" r:id="rId20"/>
    <sheet name="December 2024" sheetId="66" r:id="rId21"/>
    <sheet name="November 2024" sheetId="65" r:id="rId22"/>
    <sheet name="October 2024" sheetId="64" r:id="rId23"/>
    <sheet name="September 2024" sheetId="63" r:id="rId24"/>
    <sheet name="August 2024" sheetId="62" r:id="rId25"/>
    <sheet name="July 2024" sheetId="61" r:id="rId26"/>
    <sheet name="June 2024" sheetId="60" r:id="rId27"/>
    <sheet name="May 2024" sheetId="59" r:id="rId28"/>
    <sheet name="April 2024" sheetId="58" r:id="rId29"/>
    <sheet name="March 2024" sheetId="57" r:id="rId30"/>
    <sheet name="February 2024" sheetId="56" r:id="rId31"/>
    <sheet name="January 2024" sheetId="54" r:id="rId32"/>
    <sheet name="Yr 2023" sheetId="38" r:id="rId33"/>
    <sheet name="December 2023" sheetId="53" r:id="rId34"/>
    <sheet name="November 2023" sheetId="52" r:id="rId35"/>
    <sheet name="October 2023" sheetId="51" r:id="rId36"/>
    <sheet name="September 2023" sheetId="50" r:id="rId37"/>
    <sheet name="August 2023" sheetId="49" r:id="rId38"/>
    <sheet name="July 2023" sheetId="48" r:id="rId39"/>
    <sheet name="June 2023" sheetId="43" r:id="rId40"/>
    <sheet name="May 2023" sheetId="42" r:id="rId41"/>
    <sheet name="April 2023" sheetId="41" r:id="rId42"/>
    <sheet name="March 2023" sheetId="40" r:id="rId43"/>
    <sheet name="February 2023" sheetId="39" r:id="rId44"/>
    <sheet name="January 2023" sheetId="37" r:id="rId45"/>
    <sheet name="Yr 2022" sheetId="24" r:id="rId46"/>
    <sheet name="December 2022" sheetId="35" r:id="rId47"/>
    <sheet name="November 2022" sheetId="34" r:id="rId48"/>
    <sheet name="October 2022" sheetId="33" r:id="rId49"/>
    <sheet name="September 2022" sheetId="32" r:id="rId50"/>
    <sheet name="August 2022" sheetId="31" r:id="rId51"/>
    <sheet name="July 2022" sheetId="30" r:id="rId52"/>
    <sheet name="June 2022" sheetId="29" r:id="rId53"/>
    <sheet name="May 2022" sheetId="28" r:id="rId54"/>
    <sheet name="April 2022" sheetId="27" r:id="rId55"/>
    <sheet name="March 2022" sheetId="26" r:id="rId56"/>
    <sheet name="February 2022" sheetId="25" r:id="rId57"/>
    <sheet name="January 2022" sheetId="22" r:id="rId58"/>
    <sheet name="Yr 2021" sheetId="23" r:id="rId59"/>
    <sheet name="December 2021" sheetId="21" r:id="rId60"/>
    <sheet name="November 2021" sheetId="20" r:id="rId61"/>
    <sheet name="October 2021" sheetId="19" r:id="rId62"/>
    <sheet name="September 2021" sheetId="18" r:id="rId63"/>
    <sheet name="August 2021" sheetId="17" r:id="rId64"/>
    <sheet name="July 2021" sheetId="15" r:id="rId65"/>
    <sheet name="June 2021" sheetId="13" r:id="rId66"/>
    <sheet name="May 2021" sheetId="12" r:id="rId67"/>
    <sheet name="April 2021" sheetId="11" r:id="rId68"/>
    <sheet name="March 2021" sheetId="10" r:id="rId69"/>
    <sheet name="February 2021" sheetId="9" r:id="rId70"/>
    <sheet name="January 2021" sheetId="8" r:id="rId71"/>
    <sheet name="December 2020" sheetId="6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07" i="1" l="1"/>
  <c r="Y1306" i="1" l="1"/>
  <c r="AA51" i="83"/>
  <c r="AA52" i="83"/>
  <c r="AA53" i="83"/>
  <c r="AA54" i="83"/>
  <c r="AA55" i="83"/>
  <c r="AA56" i="83"/>
  <c r="AA57" i="83"/>
  <c r="AA58" i="83"/>
  <c r="AA59" i="83"/>
  <c r="AA60" i="83"/>
  <c r="AA61" i="83"/>
  <c r="AA62" i="83"/>
  <c r="AA63" i="83"/>
  <c r="AA64" i="83"/>
  <c r="AA65" i="83"/>
  <c r="AA66" i="83"/>
  <c r="AA67" i="83"/>
  <c r="AA68" i="83"/>
  <c r="AA50" i="83"/>
  <c r="X50" i="83"/>
  <c r="Y50" i="83"/>
  <c r="Z50" i="83"/>
  <c r="X51" i="83"/>
  <c r="Y51" i="83"/>
  <c r="Z51" i="83"/>
  <c r="X52" i="83"/>
  <c r="Y52" i="83"/>
  <c r="Z52" i="83"/>
  <c r="X53" i="83"/>
  <c r="Y53" i="83"/>
  <c r="Z53" i="83"/>
  <c r="X54" i="83"/>
  <c r="Y54" i="83"/>
  <c r="Z54" i="83"/>
  <c r="X55" i="83"/>
  <c r="Y55" i="83"/>
  <c r="Z55" i="83"/>
  <c r="Y56" i="83"/>
  <c r="Y48" i="83" s="1"/>
  <c r="B10" i="83" s="1"/>
  <c r="Z56" i="83"/>
  <c r="Y57" i="83"/>
  <c r="Z57" i="83"/>
  <c r="Y58" i="83"/>
  <c r="Z58" i="83"/>
  <c r="Y59" i="83"/>
  <c r="Z59" i="83"/>
  <c r="Y60" i="83"/>
  <c r="Z60" i="83"/>
  <c r="Y61" i="83"/>
  <c r="Z61" i="83"/>
  <c r="X62" i="83"/>
  <c r="Y62" i="83"/>
  <c r="Z62" i="83"/>
  <c r="X63" i="83"/>
  <c r="Y63" i="83"/>
  <c r="Z63" i="83"/>
  <c r="X64" i="83"/>
  <c r="Y64" i="83"/>
  <c r="Z64" i="83"/>
  <c r="X65" i="83"/>
  <c r="Y65" i="83"/>
  <c r="Z65" i="83"/>
  <c r="X66" i="83"/>
  <c r="Y66" i="83"/>
  <c r="Z66" i="83"/>
  <c r="X67" i="83"/>
  <c r="Y67" i="83"/>
  <c r="Z67" i="83"/>
  <c r="X68" i="83"/>
  <c r="Y68" i="83"/>
  <c r="Z68" i="83"/>
  <c r="W51" i="83"/>
  <c r="W52" i="83"/>
  <c r="W53" i="83"/>
  <c r="W54" i="83"/>
  <c r="W55" i="83"/>
  <c r="W56" i="83"/>
  <c r="W57" i="83"/>
  <c r="W58" i="83"/>
  <c r="W59" i="83"/>
  <c r="W60" i="83"/>
  <c r="W61" i="83"/>
  <c r="W62" i="83"/>
  <c r="W63" i="83"/>
  <c r="W64" i="83"/>
  <c r="W65" i="83"/>
  <c r="W66" i="83"/>
  <c r="W67" i="83"/>
  <c r="W68" i="83"/>
  <c r="W50" i="83"/>
  <c r="D50" i="83"/>
  <c r="E50" i="83"/>
  <c r="F50" i="83"/>
  <c r="G50" i="83"/>
  <c r="H50" i="83"/>
  <c r="I50" i="83"/>
  <c r="J50" i="83"/>
  <c r="K50" i="83"/>
  <c r="L50" i="83"/>
  <c r="M50" i="83"/>
  <c r="N50" i="83"/>
  <c r="D51" i="83"/>
  <c r="E51" i="83"/>
  <c r="F51" i="83"/>
  <c r="G51" i="83"/>
  <c r="H51" i="83"/>
  <c r="I51" i="83"/>
  <c r="J51" i="83"/>
  <c r="K51" i="83"/>
  <c r="L51" i="83"/>
  <c r="M51" i="83"/>
  <c r="N51" i="83"/>
  <c r="D52" i="83"/>
  <c r="E52" i="83"/>
  <c r="F52" i="83"/>
  <c r="G52" i="83"/>
  <c r="H52" i="83"/>
  <c r="I52" i="83"/>
  <c r="J52" i="83"/>
  <c r="K52" i="83"/>
  <c r="L52" i="83"/>
  <c r="M52" i="83"/>
  <c r="N52" i="83"/>
  <c r="D53" i="83"/>
  <c r="E53" i="83"/>
  <c r="F53" i="83"/>
  <c r="G53" i="83"/>
  <c r="H53" i="83"/>
  <c r="I53" i="83"/>
  <c r="J53" i="83"/>
  <c r="K53" i="83"/>
  <c r="L53" i="83"/>
  <c r="M53" i="83"/>
  <c r="N53" i="83"/>
  <c r="D54" i="83"/>
  <c r="E54" i="83"/>
  <c r="F54" i="83"/>
  <c r="G54" i="83"/>
  <c r="H54" i="83"/>
  <c r="I54" i="83"/>
  <c r="J54" i="83"/>
  <c r="K54" i="83"/>
  <c r="L54" i="83"/>
  <c r="M54" i="83"/>
  <c r="N54" i="83"/>
  <c r="D55" i="83"/>
  <c r="E55" i="83"/>
  <c r="F55" i="83"/>
  <c r="G55" i="83"/>
  <c r="H55" i="83"/>
  <c r="I55" i="83"/>
  <c r="J55" i="83"/>
  <c r="K55" i="83"/>
  <c r="L55" i="83"/>
  <c r="M55" i="83"/>
  <c r="N55" i="83"/>
  <c r="D56" i="83"/>
  <c r="E56" i="83"/>
  <c r="F56" i="83"/>
  <c r="G56" i="83"/>
  <c r="H56" i="83"/>
  <c r="I56" i="83"/>
  <c r="K56" i="83"/>
  <c r="L56" i="83"/>
  <c r="D57" i="83"/>
  <c r="E57" i="83"/>
  <c r="F57" i="83"/>
  <c r="G57" i="83"/>
  <c r="H57" i="83"/>
  <c r="I57" i="83"/>
  <c r="K57" i="83"/>
  <c r="L57" i="83"/>
  <c r="M57" i="83"/>
  <c r="D58" i="83"/>
  <c r="E58" i="83"/>
  <c r="F58" i="83"/>
  <c r="G58" i="83"/>
  <c r="H58" i="83"/>
  <c r="I58" i="83"/>
  <c r="K58" i="83"/>
  <c r="L58" i="83"/>
  <c r="M58" i="83"/>
  <c r="D59" i="83"/>
  <c r="E59" i="83"/>
  <c r="F59" i="83"/>
  <c r="G59" i="83"/>
  <c r="H59" i="83"/>
  <c r="I59" i="83"/>
  <c r="K59" i="83"/>
  <c r="K48" i="83" s="1"/>
  <c r="B8" i="83" s="1"/>
  <c r="L59" i="83"/>
  <c r="D60" i="83"/>
  <c r="E60" i="83"/>
  <c r="F60" i="83"/>
  <c r="G60" i="83"/>
  <c r="H60" i="83"/>
  <c r="I60" i="83"/>
  <c r="K60" i="83"/>
  <c r="L60" i="83"/>
  <c r="M60" i="83"/>
  <c r="D61" i="83"/>
  <c r="E61" i="83"/>
  <c r="F61" i="83"/>
  <c r="G61" i="83"/>
  <c r="G48" i="83" s="1"/>
  <c r="H61" i="83"/>
  <c r="H48" i="83" s="1"/>
  <c r="I61" i="83"/>
  <c r="K61" i="83"/>
  <c r="L61" i="83"/>
  <c r="L48" i="83" s="1"/>
  <c r="B9" i="83" s="1"/>
  <c r="M61" i="83"/>
  <c r="D62" i="83"/>
  <c r="E62" i="83"/>
  <c r="F62" i="83"/>
  <c r="G62" i="83"/>
  <c r="H62" i="83"/>
  <c r="I62" i="83"/>
  <c r="J62" i="83"/>
  <c r="K62" i="83"/>
  <c r="L62" i="83"/>
  <c r="M62" i="83"/>
  <c r="N62" i="83"/>
  <c r="D63" i="83"/>
  <c r="E63" i="83"/>
  <c r="F63" i="83"/>
  <c r="G63" i="83"/>
  <c r="H63" i="83"/>
  <c r="I63" i="83"/>
  <c r="J63" i="83"/>
  <c r="K63" i="83"/>
  <c r="L63" i="83"/>
  <c r="M63" i="83"/>
  <c r="N63" i="83"/>
  <c r="D64" i="83"/>
  <c r="E64" i="83"/>
  <c r="F64" i="83"/>
  <c r="G64" i="83"/>
  <c r="H64" i="83"/>
  <c r="I64" i="83"/>
  <c r="J64" i="83"/>
  <c r="K64" i="83"/>
  <c r="L64" i="83"/>
  <c r="M64" i="83"/>
  <c r="N64" i="83"/>
  <c r="D65" i="83"/>
  <c r="E65" i="83"/>
  <c r="F65" i="83"/>
  <c r="G65" i="83"/>
  <c r="H65" i="83"/>
  <c r="I65" i="83"/>
  <c r="J65" i="83"/>
  <c r="K65" i="83"/>
  <c r="L65" i="83"/>
  <c r="M65" i="83"/>
  <c r="N65" i="83"/>
  <c r="D66" i="83"/>
  <c r="E66" i="83"/>
  <c r="F66" i="83"/>
  <c r="G66" i="83"/>
  <c r="H66" i="83"/>
  <c r="I66" i="83"/>
  <c r="J66" i="83"/>
  <c r="K66" i="83"/>
  <c r="L66" i="83"/>
  <c r="M66" i="83"/>
  <c r="N66" i="83"/>
  <c r="D67" i="83"/>
  <c r="E67" i="83"/>
  <c r="F67" i="83"/>
  <c r="G67" i="83"/>
  <c r="H67" i="83"/>
  <c r="I67" i="83"/>
  <c r="J67" i="83"/>
  <c r="K67" i="83"/>
  <c r="L67" i="83"/>
  <c r="M67" i="83"/>
  <c r="N67" i="83"/>
  <c r="D68" i="83"/>
  <c r="E68" i="83"/>
  <c r="F68" i="83"/>
  <c r="G68" i="83"/>
  <c r="H68" i="83"/>
  <c r="I68" i="83"/>
  <c r="J68" i="83"/>
  <c r="K68" i="83"/>
  <c r="L68" i="83"/>
  <c r="M68" i="83"/>
  <c r="N68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50" i="83"/>
  <c r="O50" i="83" s="1"/>
  <c r="V50" i="83" s="1"/>
  <c r="B51" i="83"/>
  <c r="B52" i="83"/>
  <c r="B53" i="83"/>
  <c r="A53" i="83" s="1"/>
  <c r="B54" i="83"/>
  <c r="A54" i="83" s="1"/>
  <c r="B55" i="83"/>
  <c r="A55" i="83" s="1"/>
  <c r="B56" i="83"/>
  <c r="A56" i="83" s="1"/>
  <c r="B57" i="83"/>
  <c r="A57" i="83" s="1"/>
  <c r="B58" i="83"/>
  <c r="A58" i="83" s="1"/>
  <c r="B59" i="83"/>
  <c r="A59" i="83" s="1"/>
  <c r="B60" i="83"/>
  <c r="A60" i="83" s="1"/>
  <c r="B61" i="83"/>
  <c r="A61" i="83" s="1"/>
  <c r="B62" i="83"/>
  <c r="A62" i="83" s="1"/>
  <c r="B63" i="83"/>
  <c r="B64" i="83"/>
  <c r="B65" i="83"/>
  <c r="B66" i="83"/>
  <c r="B67" i="83"/>
  <c r="B68" i="83"/>
  <c r="B50" i="83"/>
  <c r="A50" i="83" s="1"/>
  <c r="A68" i="83"/>
  <c r="A67" i="83"/>
  <c r="A66" i="83"/>
  <c r="A65" i="83"/>
  <c r="A64" i="83"/>
  <c r="A63" i="83"/>
  <c r="A52" i="83"/>
  <c r="A51" i="83"/>
  <c r="U50" i="83"/>
  <c r="T50" i="83"/>
  <c r="S50" i="83"/>
  <c r="R50" i="83"/>
  <c r="Q50" i="83"/>
  <c r="P50" i="83"/>
  <c r="Z48" i="83"/>
  <c r="J6" i="1"/>
  <c r="Y1301" i="1"/>
  <c r="Y1298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Y1293" i="1"/>
  <c r="Y1289" i="1"/>
  <c r="Y1282" i="1"/>
  <c r="W51" i="82"/>
  <c r="Y51" i="82"/>
  <c r="Z51" i="82"/>
  <c r="AA51" i="82"/>
  <c r="AB51" i="82"/>
  <c r="AC51" i="82"/>
  <c r="W52" i="82"/>
  <c r="Y52" i="82"/>
  <c r="Z52" i="82"/>
  <c r="AA52" i="82"/>
  <c r="AB52" i="82"/>
  <c r="AC52" i="82"/>
  <c r="W53" i="82"/>
  <c r="Y53" i="82"/>
  <c r="Z53" i="82"/>
  <c r="AA53" i="82"/>
  <c r="AB53" i="82"/>
  <c r="AC53" i="82"/>
  <c r="W54" i="82"/>
  <c r="Y54" i="82"/>
  <c r="Z54" i="82"/>
  <c r="AA54" i="82"/>
  <c r="AB54" i="82"/>
  <c r="AC54" i="82"/>
  <c r="W55" i="82"/>
  <c r="Y55" i="82"/>
  <c r="Z55" i="82"/>
  <c r="AA55" i="82"/>
  <c r="AB55" i="82"/>
  <c r="AC55" i="82"/>
  <c r="W56" i="82"/>
  <c r="Y56" i="82"/>
  <c r="Z56" i="82"/>
  <c r="AA56" i="82"/>
  <c r="AB56" i="82"/>
  <c r="AC56" i="82"/>
  <c r="W57" i="82"/>
  <c r="Y57" i="82"/>
  <c r="Z57" i="82"/>
  <c r="AA57" i="82"/>
  <c r="AB57" i="82"/>
  <c r="AC57" i="82"/>
  <c r="W58" i="82"/>
  <c r="Y58" i="82"/>
  <c r="Z58" i="82"/>
  <c r="AA58" i="82"/>
  <c r="AB58" i="82"/>
  <c r="AC58" i="82"/>
  <c r="W59" i="82"/>
  <c r="Y59" i="82"/>
  <c r="Z59" i="82"/>
  <c r="AA59" i="82"/>
  <c r="AB59" i="82"/>
  <c r="AC59" i="82"/>
  <c r="W60" i="82"/>
  <c r="Y60" i="82"/>
  <c r="Z60" i="82"/>
  <c r="AA60" i="82"/>
  <c r="AB60" i="82"/>
  <c r="AC60" i="82"/>
  <c r="W61" i="82"/>
  <c r="Y61" i="82"/>
  <c r="Z61" i="82"/>
  <c r="AA61" i="82"/>
  <c r="AB61" i="82"/>
  <c r="AC61" i="82"/>
  <c r="W62" i="82"/>
  <c r="Z62" i="82"/>
  <c r="AA62" i="82"/>
  <c r="AB62" i="82"/>
  <c r="AC62" i="82"/>
  <c r="W63" i="82"/>
  <c r="Y63" i="82"/>
  <c r="Z63" i="82"/>
  <c r="AA63" i="82"/>
  <c r="AB63" i="82"/>
  <c r="AC63" i="82"/>
  <c r="W64" i="82"/>
  <c r="Y64" i="82"/>
  <c r="Z64" i="82"/>
  <c r="AA64" i="82"/>
  <c r="AB64" i="82"/>
  <c r="AC64" i="82"/>
  <c r="W65" i="82"/>
  <c r="Y65" i="82"/>
  <c r="Z65" i="82"/>
  <c r="AA65" i="82"/>
  <c r="AB65" i="82"/>
  <c r="AC65" i="82"/>
  <c r="W66" i="82"/>
  <c r="Y66" i="82"/>
  <c r="Z66" i="82"/>
  <c r="AA66" i="82"/>
  <c r="AB66" i="82"/>
  <c r="AC66" i="82"/>
  <c r="W67" i="82"/>
  <c r="Y67" i="82"/>
  <c r="Z67" i="82"/>
  <c r="AA67" i="82"/>
  <c r="AB67" i="82"/>
  <c r="AC67" i="82"/>
  <c r="W68" i="82"/>
  <c r="Y68" i="82"/>
  <c r="Z68" i="82"/>
  <c r="AA68" i="82"/>
  <c r="AB68" i="82"/>
  <c r="AC68" i="82"/>
  <c r="W69" i="82"/>
  <c r="Y69" i="82"/>
  <c r="Z69" i="82"/>
  <c r="AA69" i="82"/>
  <c r="AB69" i="82"/>
  <c r="AC69" i="82"/>
  <c r="W70" i="82"/>
  <c r="Y70" i="82"/>
  <c r="Z70" i="82"/>
  <c r="AA70" i="82"/>
  <c r="AB70" i="82"/>
  <c r="AC70" i="82"/>
  <c r="W71" i="82"/>
  <c r="Y71" i="82"/>
  <c r="Z71" i="82"/>
  <c r="AA71" i="82"/>
  <c r="AB71" i="82"/>
  <c r="AC71" i="82"/>
  <c r="W72" i="82"/>
  <c r="Y72" i="82"/>
  <c r="Z72" i="82"/>
  <c r="AA72" i="82"/>
  <c r="AB72" i="82"/>
  <c r="AC72" i="82"/>
  <c r="W73" i="82"/>
  <c r="Y73" i="82"/>
  <c r="Z73" i="82"/>
  <c r="AA73" i="82"/>
  <c r="AB73" i="82"/>
  <c r="AC73" i="82"/>
  <c r="W74" i="82"/>
  <c r="Y74" i="82"/>
  <c r="Z74" i="82"/>
  <c r="AA74" i="82"/>
  <c r="AB74" i="82"/>
  <c r="AC74" i="82"/>
  <c r="W75" i="82"/>
  <c r="Y75" i="82"/>
  <c r="Z75" i="82"/>
  <c r="AA75" i="82"/>
  <c r="AB75" i="82"/>
  <c r="AC75" i="82"/>
  <c r="W76" i="82"/>
  <c r="Y76" i="82"/>
  <c r="Z76" i="82"/>
  <c r="AA76" i="82"/>
  <c r="AB76" i="82"/>
  <c r="AC76" i="82"/>
  <c r="W77" i="82"/>
  <c r="Y77" i="82"/>
  <c r="Z77" i="82"/>
  <c r="AA77" i="82"/>
  <c r="AB77" i="82"/>
  <c r="AC77" i="82"/>
  <c r="W78" i="82"/>
  <c r="Y78" i="82"/>
  <c r="Z78" i="82"/>
  <c r="AA78" i="82"/>
  <c r="AB78" i="82"/>
  <c r="AC78" i="82"/>
  <c r="W79" i="82"/>
  <c r="Y79" i="82"/>
  <c r="Z79" i="82"/>
  <c r="AA79" i="82"/>
  <c r="AB79" i="82"/>
  <c r="AC79" i="82"/>
  <c r="W80" i="82"/>
  <c r="Y80" i="82"/>
  <c r="Z80" i="82"/>
  <c r="AA80" i="82"/>
  <c r="AB80" i="82"/>
  <c r="AC80" i="82"/>
  <c r="W81" i="82"/>
  <c r="Y81" i="82"/>
  <c r="Z81" i="82"/>
  <c r="AA81" i="82"/>
  <c r="AB81" i="82"/>
  <c r="AC81" i="82"/>
  <c r="W82" i="82"/>
  <c r="Y82" i="82"/>
  <c r="Z82" i="82"/>
  <c r="AA82" i="82"/>
  <c r="AB82" i="82"/>
  <c r="AC82" i="82"/>
  <c r="W83" i="82"/>
  <c r="Y83" i="82"/>
  <c r="Z83" i="82"/>
  <c r="AA83" i="82"/>
  <c r="AB83" i="82"/>
  <c r="AC83" i="82"/>
  <c r="W84" i="82"/>
  <c r="Y84" i="82"/>
  <c r="Z84" i="82"/>
  <c r="AA84" i="82"/>
  <c r="AB84" i="82"/>
  <c r="AC84" i="82"/>
  <c r="W85" i="82"/>
  <c r="Y85" i="82"/>
  <c r="Z85" i="82"/>
  <c r="AA85" i="82"/>
  <c r="AB85" i="82"/>
  <c r="AC85" i="82"/>
  <c r="W86" i="82"/>
  <c r="Y86" i="82"/>
  <c r="Z86" i="82"/>
  <c r="AA86" i="82"/>
  <c r="AB86" i="82"/>
  <c r="AC86" i="82"/>
  <c r="W87" i="82"/>
  <c r="Y87" i="82"/>
  <c r="Z87" i="82"/>
  <c r="AA87" i="82"/>
  <c r="AB87" i="82"/>
  <c r="AC87" i="82"/>
  <c r="W88" i="82"/>
  <c r="Y88" i="82"/>
  <c r="Z88" i="82"/>
  <c r="AA88" i="82"/>
  <c r="AB88" i="82"/>
  <c r="AC88" i="82"/>
  <c r="W89" i="82"/>
  <c r="Y89" i="82"/>
  <c r="Z89" i="82"/>
  <c r="AA89" i="82"/>
  <c r="AB89" i="82"/>
  <c r="AC89" i="82"/>
  <c r="W90" i="82"/>
  <c r="Y90" i="82"/>
  <c r="Z90" i="82"/>
  <c r="AA90" i="82"/>
  <c r="AB90" i="82"/>
  <c r="AC90" i="82"/>
  <c r="W91" i="82"/>
  <c r="Y91" i="82"/>
  <c r="Z91" i="82"/>
  <c r="AA91" i="82"/>
  <c r="AB91" i="82"/>
  <c r="AC91" i="82"/>
  <c r="W92" i="82"/>
  <c r="Y92" i="82"/>
  <c r="Z92" i="82"/>
  <c r="AA92" i="82"/>
  <c r="AB92" i="82"/>
  <c r="AC92" i="82"/>
  <c r="W93" i="82"/>
  <c r="Y93" i="82"/>
  <c r="Z93" i="82"/>
  <c r="AA93" i="82"/>
  <c r="AB93" i="82"/>
  <c r="AC93" i="82"/>
  <c r="W94" i="82"/>
  <c r="Y94" i="82"/>
  <c r="Z94" i="82"/>
  <c r="AA94" i="82"/>
  <c r="AB94" i="82"/>
  <c r="AC94" i="82"/>
  <c r="W95" i="82"/>
  <c r="Y95" i="82"/>
  <c r="Z95" i="82"/>
  <c r="AA95" i="82"/>
  <c r="AB95" i="82"/>
  <c r="AC95" i="82"/>
  <c r="W96" i="82"/>
  <c r="Y96" i="82"/>
  <c r="Z96" i="82"/>
  <c r="AA96" i="82"/>
  <c r="AB96" i="82"/>
  <c r="AC96" i="82"/>
  <c r="W97" i="82"/>
  <c r="Y97" i="82"/>
  <c r="Z97" i="82"/>
  <c r="AA97" i="82"/>
  <c r="AB97" i="82"/>
  <c r="AC97" i="82"/>
  <c r="W98" i="82"/>
  <c r="Y98" i="82"/>
  <c r="Z98" i="82"/>
  <c r="AA98" i="82"/>
  <c r="AB98" i="82"/>
  <c r="AC98" i="82"/>
  <c r="W99" i="82"/>
  <c r="Y99" i="82"/>
  <c r="Z99" i="82"/>
  <c r="AA99" i="82"/>
  <c r="AB99" i="82"/>
  <c r="AC99" i="82"/>
  <c r="W100" i="82"/>
  <c r="Y100" i="82"/>
  <c r="Z100" i="82"/>
  <c r="AA100" i="82"/>
  <c r="AB100" i="82"/>
  <c r="AC100" i="82"/>
  <c r="W101" i="82"/>
  <c r="Y101" i="82"/>
  <c r="Z101" i="82"/>
  <c r="AA101" i="82"/>
  <c r="AB101" i="82"/>
  <c r="AC101" i="82"/>
  <c r="W102" i="82"/>
  <c r="Y102" i="82"/>
  <c r="Z102" i="82"/>
  <c r="AA102" i="82"/>
  <c r="AB102" i="82"/>
  <c r="AC102" i="82"/>
  <c r="W103" i="82"/>
  <c r="Y103" i="82"/>
  <c r="Z103" i="82"/>
  <c r="AA103" i="82"/>
  <c r="AB103" i="82"/>
  <c r="AC103" i="82"/>
  <c r="W104" i="82"/>
  <c r="Y104" i="82"/>
  <c r="Z104" i="82"/>
  <c r="AA104" i="82"/>
  <c r="AB104" i="82"/>
  <c r="AC104" i="82"/>
  <c r="W105" i="82"/>
  <c r="Y105" i="82"/>
  <c r="Z105" i="82"/>
  <c r="AA105" i="82"/>
  <c r="AB105" i="82"/>
  <c r="AC105" i="82"/>
  <c r="W106" i="82"/>
  <c r="Y106" i="82"/>
  <c r="Z106" i="82"/>
  <c r="AA106" i="82"/>
  <c r="AB106" i="82"/>
  <c r="AC106" i="82"/>
  <c r="W107" i="82"/>
  <c r="Y107" i="82"/>
  <c r="Z107" i="82"/>
  <c r="AA107" i="82"/>
  <c r="AB107" i="82"/>
  <c r="AC107" i="82"/>
  <c r="W108" i="82"/>
  <c r="Y108" i="82"/>
  <c r="Z108" i="82"/>
  <c r="AA108" i="82"/>
  <c r="AB108" i="82"/>
  <c r="AC108" i="82"/>
  <c r="W109" i="82"/>
  <c r="Y109" i="82"/>
  <c r="Z109" i="82"/>
  <c r="AA109" i="82"/>
  <c r="AB109" i="82"/>
  <c r="AC109" i="82"/>
  <c r="W110" i="82"/>
  <c r="Y110" i="82"/>
  <c r="Z110" i="82"/>
  <c r="AA110" i="82"/>
  <c r="AB110" i="82"/>
  <c r="AC110" i="82"/>
  <c r="W111" i="82"/>
  <c r="Y111" i="82"/>
  <c r="Z111" i="82"/>
  <c r="AA111" i="82"/>
  <c r="AB111" i="82"/>
  <c r="AC111" i="82"/>
  <c r="W112" i="82"/>
  <c r="Y112" i="82"/>
  <c r="Z112" i="82"/>
  <c r="AA112" i="82"/>
  <c r="AB112" i="82"/>
  <c r="AC112" i="82"/>
  <c r="W113" i="82"/>
  <c r="Y113" i="82"/>
  <c r="Z113" i="82"/>
  <c r="AA113" i="82"/>
  <c r="AB113" i="82"/>
  <c r="AC113" i="82"/>
  <c r="W114" i="82"/>
  <c r="Y114" i="82"/>
  <c r="Z114" i="82"/>
  <c r="AA114" i="82"/>
  <c r="AB114" i="82"/>
  <c r="AC114" i="82"/>
  <c r="W115" i="82"/>
  <c r="Y115" i="82"/>
  <c r="Z115" i="82"/>
  <c r="AA115" i="82"/>
  <c r="AB115" i="82"/>
  <c r="AC115" i="82"/>
  <c r="W116" i="82"/>
  <c r="Y116" i="82"/>
  <c r="Z116" i="82"/>
  <c r="AA116" i="82"/>
  <c r="AB116" i="82"/>
  <c r="AC116" i="82"/>
  <c r="W117" i="82"/>
  <c r="Y117" i="82"/>
  <c r="Z117" i="82"/>
  <c r="AA117" i="82"/>
  <c r="AB117" i="82"/>
  <c r="AC117" i="82"/>
  <c r="W118" i="82"/>
  <c r="Y118" i="82"/>
  <c r="Z118" i="82"/>
  <c r="AA118" i="82"/>
  <c r="AB118" i="82"/>
  <c r="AC118" i="82"/>
  <c r="W119" i="82"/>
  <c r="Y119" i="82"/>
  <c r="Z119" i="82"/>
  <c r="AA119" i="82"/>
  <c r="AB119" i="82"/>
  <c r="AC119" i="82"/>
  <c r="W120" i="82"/>
  <c r="Y120" i="82"/>
  <c r="Z120" i="82"/>
  <c r="AA120" i="82"/>
  <c r="AB120" i="82"/>
  <c r="AC120" i="82"/>
  <c r="W121" i="82"/>
  <c r="Y121" i="82"/>
  <c r="Z121" i="82"/>
  <c r="AA121" i="82"/>
  <c r="AB121" i="82"/>
  <c r="AC121" i="82"/>
  <c r="W122" i="82"/>
  <c r="Y122" i="82"/>
  <c r="Z122" i="82"/>
  <c r="AA122" i="82"/>
  <c r="AB122" i="82"/>
  <c r="AC122" i="82"/>
  <c r="W123" i="82"/>
  <c r="Y123" i="82"/>
  <c r="Z123" i="82"/>
  <c r="AA123" i="82"/>
  <c r="AB123" i="82"/>
  <c r="AC123" i="82"/>
  <c r="W124" i="82"/>
  <c r="Y124" i="82"/>
  <c r="Z124" i="82"/>
  <c r="AA124" i="82"/>
  <c r="AB124" i="82"/>
  <c r="AC124" i="82"/>
  <c r="W125" i="82"/>
  <c r="Y125" i="82"/>
  <c r="Z125" i="82"/>
  <c r="AA125" i="82"/>
  <c r="AB125" i="82"/>
  <c r="AC125" i="82"/>
  <c r="W126" i="82"/>
  <c r="Y126" i="82"/>
  <c r="Z126" i="82"/>
  <c r="AA126" i="82"/>
  <c r="AB126" i="82"/>
  <c r="AC126" i="82"/>
  <c r="W127" i="82"/>
  <c r="Y127" i="82"/>
  <c r="Z127" i="82"/>
  <c r="AA127" i="82"/>
  <c r="AB127" i="82"/>
  <c r="AC127" i="82"/>
  <c r="W128" i="82"/>
  <c r="Y128" i="82"/>
  <c r="Z128" i="82"/>
  <c r="AA128" i="82"/>
  <c r="AB128" i="82"/>
  <c r="AC128" i="82"/>
  <c r="W129" i="82"/>
  <c r="Y129" i="82"/>
  <c r="Z129" i="82"/>
  <c r="AA129" i="82"/>
  <c r="AB129" i="82"/>
  <c r="AC129" i="82"/>
  <c r="W130" i="82"/>
  <c r="Y130" i="82"/>
  <c r="Z130" i="82"/>
  <c r="AA130" i="82"/>
  <c r="AB130" i="82"/>
  <c r="AC130" i="82"/>
  <c r="W131" i="82"/>
  <c r="Y131" i="82"/>
  <c r="Z131" i="82"/>
  <c r="AA131" i="82"/>
  <c r="AB131" i="82"/>
  <c r="AC131" i="82"/>
  <c r="W132" i="82"/>
  <c r="Y132" i="82"/>
  <c r="Z132" i="82"/>
  <c r="AA132" i="82"/>
  <c r="AB132" i="82"/>
  <c r="AC132" i="82"/>
  <c r="W133" i="82"/>
  <c r="Y133" i="82"/>
  <c r="Z133" i="82"/>
  <c r="AA133" i="82"/>
  <c r="AB133" i="82"/>
  <c r="AC133" i="82"/>
  <c r="W134" i="82"/>
  <c r="Y134" i="82"/>
  <c r="Z134" i="82"/>
  <c r="AA134" i="82"/>
  <c r="AB134" i="82"/>
  <c r="AC134" i="82"/>
  <c r="W135" i="82"/>
  <c r="Y135" i="82"/>
  <c r="Z135" i="82"/>
  <c r="AA135" i="82"/>
  <c r="AB135" i="82"/>
  <c r="AC135" i="82"/>
  <c r="W136" i="82"/>
  <c r="Y136" i="82"/>
  <c r="Z136" i="82"/>
  <c r="AA136" i="82"/>
  <c r="AB136" i="82"/>
  <c r="AC136" i="82"/>
  <c r="W137" i="82"/>
  <c r="Y137" i="82"/>
  <c r="Z137" i="82"/>
  <c r="AA137" i="82"/>
  <c r="AB137" i="82"/>
  <c r="AC137" i="82"/>
  <c r="W138" i="82"/>
  <c r="Y138" i="82"/>
  <c r="Z138" i="82"/>
  <c r="AA138" i="82"/>
  <c r="AB138" i="82"/>
  <c r="AC138" i="82"/>
  <c r="W139" i="82"/>
  <c r="Y139" i="82"/>
  <c r="Z139" i="82"/>
  <c r="AA139" i="82"/>
  <c r="AB139" i="82"/>
  <c r="AC139" i="82"/>
  <c r="W140" i="82"/>
  <c r="Y140" i="82"/>
  <c r="Z140" i="82"/>
  <c r="AA140" i="82"/>
  <c r="AB140" i="82"/>
  <c r="AC140" i="82"/>
  <c r="W141" i="82"/>
  <c r="X141" i="82"/>
  <c r="Y141" i="82"/>
  <c r="Z141" i="82"/>
  <c r="AA141" i="82"/>
  <c r="AB141" i="82"/>
  <c r="AC141" i="82"/>
  <c r="W142" i="82"/>
  <c r="X142" i="82"/>
  <c r="Y142" i="82"/>
  <c r="Z142" i="82"/>
  <c r="AA142" i="82"/>
  <c r="AB142" i="82"/>
  <c r="AC142" i="82"/>
  <c r="W143" i="82"/>
  <c r="X143" i="82"/>
  <c r="Y143" i="82"/>
  <c r="Z143" i="82"/>
  <c r="AA143" i="82"/>
  <c r="AB143" i="82"/>
  <c r="AC143" i="82"/>
  <c r="W144" i="82"/>
  <c r="X144" i="82"/>
  <c r="Y144" i="82"/>
  <c r="Z144" i="82"/>
  <c r="AA144" i="82"/>
  <c r="AB144" i="82"/>
  <c r="AC144" i="82"/>
  <c r="W145" i="82"/>
  <c r="X145" i="82"/>
  <c r="Y145" i="82"/>
  <c r="Z145" i="82"/>
  <c r="AA145" i="82"/>
  <c r="AB145" i="82"/>
  <c r="AC145" i="82"/>
  <c r="W146" i="82"/>
  <c r="X146" i="82"/>
  <c r="Y146" i="82"/>
  <c r="Z146" i="82"/>
  <c r="AA146" i="82"/>
  <c r="AB146" i="82"/>
  <c r="AC146" i="82"/>
  <c r="W147" i="82"/>
  <c r="X147" i="82"/>
  <c r="Y147" i="82"/>
  <c r="Z147" i="82"/>
  <c r="AA147" i="82"/>
  <c r="AB147" i="82"/>
  <c r="AC147" i="82"/>
  <c r="W148" i="82"/>
  <c r="X148" i="82"/>
  <c r="Y148" i="82"/>
  <c r="Z148" i="82"/>
  <c r="AA148" i="82"/>
  <c r="AB148" i="82"/>
  <c r="AC148" i="82"/>
  <c r="W149" i="82"/>
  <c r="X149" i="82"/>
  <c r="Y149" i="82"/>
  <c r="Z149" i="82"/>
  <c r="AA149" i="82"/>
  <c r="AB149" i="82"/>
  <c r="AC149" i="82"/>
  <c r="W150" i="82"/>
  <c r="X150" i="82"/>
  <c r="Y150" i="82"/>
  <c r="Z150" i="82"/>
  <c r="AA150" i="82"/>
  <c r="AB150" i="82"/>
  <c r="AC150" i="82"/>
  <c r="W151" i="82"/>
  <c r="X151" i="82"/>
  <c r="Y151" i="82"/>
  <c r="Z151" i="82"/>
  <c r="AA151" i="82"/>
  <c r="AB151" i="82"/>
  <c r="AC151" i="82"/>
  <c r="W152" i="82"/>
  <c r="X152" i="82"/>
  <c r="Y152" i="82"/>
  <c r="Z152" i="82"/>
  <c r="AA152" i="82"/>
  <c r="AB152" i="82"/>
  <c r="AC152" i="82"/>
  <c r="W153" i="82"/>
  <c r="X153" i="82"/>
  <c r="Y153" i="82"/>
  <c r="Z153" i="82"/>
  <c r="AA153" i="82"/>
  <c r="AB153" i="82"/>
  <c r="AC153" i="82"/>
  <c r="W154" i="82"/>
  <c r="X154" i="82"/>
  <c r="Y154" i="82"/>
  <c r="Z154" i="82"/>
  <c r="AA154" i="82"/>
  <c r="AB154" i="82"/>
  <c r="AC154" i="82"/>
  <c r="W155" i="82"/>
  <c r="X155" i="82"/>
  <c r="Y155" i="82"/>
  <c r="Z155" i="82"/>
  <c r="AA155" i="82"/>
  <c r="AB155" i="82"/>
  <c r="AC155" i="82"/>
  <c r="W156" i="82"/>
  <c r="X156" i="82"/>
  <c r="Y156" i="82"/>
  <c r="Z156" i="82"/>
  <c r="AA156" i="82"/>
  <c r="AB156" i="82"/>
  <c r="AC156" i="82"/>
  <c r="W157" i="82"/>
  <c r="X157" i="82"/>
  <c r="Y157" i="82"/>
  <c r="Z157" i="82"/>
  <c r="AA157" i="82"/>
  <c r="AB157" i="82"/>
  <c r="AC157" i="82"/>
  <c r="W158" i="82"/>
  <c r="X158" i="82"/>
  <c r="Y158" i="82"/>
  <c r="Z158" i="82"/>
  <c r="AA158" i="82"/>
  <c r="AB158" i="82"/>
  <c r="AC158" i="82"/>
  <c r="W159" i="82"/>
  <c r="X159" i="82"/>
  <c r="Y159" i="82"/>
  <c r="Z159" i="82"/>
  <c r="AA159" i="82"/>
  <c r="AB159" i="82"/>
  <c r="AC159" i="82"/>
  <c r="W160" i="82"/>
  <c r="X160" i="82"/>
  <c r="Y160" i="82"/>
  <c r="Z160" i="82"/>
  <c r="AA160" i="82"/>
  <c r="AB160" i="82"/>
  <c r="AC160" i="82"/>
  <c r="W161" i="82"/>
  <c r="X161" i="82"/>
  <c r="Y161" i="82"/>
  <c r="Z161" i="82"/>
  <c r="AA161" i="82"/>
  <c r="AB161" i="82"/>
  <c r="AC161" i="82"/>
  <c r="W162" i="82"/>
  <c r="X162" i="82"/>
  <c r="Y162" i="82"/>
  <c r="Z162" i="82"/>
  <c r="AA162" i="82"/>
  <c r="AB162" i="82"/>
  <c r="AC162" i="82"/>
  <c r="W163" i="82"/>
  <c r="X163" i="82"/>
  <c r="Y163" i="82"/>
  <c r="Z163" i="82"/>
  <c r="AA163" i="82"/>
  <c r="AB163" i="82"/>
  <c r="AC163" i="82"/>
  <c r="W164" i="82"/>
  <c r="X164" i="82"/>
  <c r="Y164" i="82"/>
  <c r="Z164" i="82"/>
  <c r="AA164" i="82"/>
  <c r="AB164" i="82"/>
  <c r="AC164" i="82"/>
  <c r="W165" i="82"/>
  <c r="X165" i="82"/>
  <c r="Y165" i="82"/>
  <c r="Z165" i="82"/>
  <c r="AA165" i="82"/>
  <c r="AB165" i="82"/>
  <c r="AC165" i="82"/>
  <c r="W166" i="82"/>
  <c r="X166" i="82"/>
  <c r="Y166" i="82"/>
  <c r="Z166" i="82"/>
  <c r="AA166" i="82"/>
  <c r="AB166" i="82"/>
  <c r="AC166" i="82"/>
  <c r="W167" i="82"/>
  <c r="X167" i="82"/>
  <c r="Y167" i="82"/>
  <c r="Z167" i="82"/>
  <c r="AA167" i="82"/>
  <c r="AB167" i="82"/>
  <c r="AC167" i="82"/>
  <c r="W168" i="82"/>
  <c r="X168" i="82"/>
  <c r="Y168" i="82"/>
  <c r="Z168" i="82"/>
  <c r="AA168" i="82"/>
  <c r="AB168" i="82"/>
  <c r="AC168" i="82"/>
  <c r="W169" i="82"/>
  <c r="X169" i="82"/>
  <c r="Y169" i="82"/>
  <c r="Z169" i="82"/>
  <c r="AA169" i="82"/>
  <c r="AB169" i="82"/>
  <c r="AC169" i="82"/>
  <c r="W170" i="82"/>
  <c r="X170" i="82"/>
  <c r="Y170" i="82"/>
  <c r="Z170" i="82"/>
  <c r="AA170" i="82"/>
  <c r="AB170" i="82"/>
  <c r="AC170" i="82"/>
  <c r="W171" i="82"/>
  <c r="X171" i="82"/>
  <c r="Y171" i="82"/>
  <c r="Z171" i="82"/>
  <c r="AA171" i="82"/>
  <c r="AB171" i="82"/>
  <c r="AC171" i="82"/>
  <c r="W172" i="82"/>
  <c r="X172" i="82"/>
  <c r="Y172" i="82"/>
  <c r="Z172" i="82"/>
  <c r="AA172" i="82"/>
  <c r="AB172" i="82"/>
  <c r="AC172" i="82"/>
  <c r="W173" i="82"/>
  <c r="X173" i="82"/>
  <c r="Y173" i="82"/>
  <c r="Z173" i="82"/>
  <c r="AA173" i="82"/>
  <c r="AB173" i="82"/>
  <c r="AC173" i="82"/>
  <c r="W174" i="82"/>
  <c r="X174" i="82"/>
  <c r="Y174" i="82"/>
  <c r="Z174" i="82"/>
  <c r="AA174" i="82"/>
  <c r="AB174" i="82"/>
  <c r="AC174" i="82"/>
  <c r="W175" i="82"/>
  <c r="X175" i="82"/>
  <c r="Y175" i="82"/>
  <c r="Z175" i="82"/>
  <c r="AA175" i="82"/>
  <c r="AB175" i="82"/>
  <c r="AC175" i="82"/>
  <c r="W176" i="82"/>
  <c r="X176" i="82"/>
  <c r="Y176" i="82"/>
  <c r="Z176" i="82"/>
  <c r="AA176" i="82"/>
  <c r="AB176" i="82"/>
  <c r="AC176" i="82"/>
  <c r="W177" i="82"/>
  <c r="X177" i="82"/>
  <c r="Y177" i="82"/>
  <c r="Z177" i="82"/>
  <c r="AA177" i="82"/>
  <c r="AB177" i="82"/>
  <c r="AC177" i="82"/>
  <c r="W178" i="82"/>
  <c r="X178" i="82"/>
  <c r="Y178" i="82"/>
  <c r="Z178" i="82"/>
  <c r="AA178" i="82"/>
  <c r="AB178" i="82"/>
  <c r="AC178" i="82"/>
  <c r="W179" i="82"/>
  <c r="X179" i="82"/>
  <c r="Y179" i="82"/>
  <c r="Z179" i="82"/>
  <c r="AA179" i="82"/>
  <c r="AB179" i="82"/>
  <c r="AC179" i="82"/>
  <c r="W180" i="82"/>
  <c r="X180" i="82"/>
  <c r="Y180" i="82"/>
  <c r="Z180" i="82"/>
  <c r="AA180" i="82"/>
  <c r="AB180" i="82"/>
  <c r="AC180" i="82"/>
  <c r="W181" i="82"/>
  <c r="X181" i="82"/>
  <c r="Y181" i="82"/>
  <c r="Z181" i="82"/>
  <c r="AA181" i="82"/>
  <c r="AB181" i="82"/>
  <c r="AC181" i="82"/>
  <c r="W182" i="82"/>
  <c r="X182" i="82"/>
  <c r="Y182" i="82"/>
  <c r="Z182" i="82"/>
  <c r="AA182" i="82"/>
  <c r="AB182" i="82"/>
  <c r="AC182" i="82"/>
  <c r="W183" i="82"/>
  <c r="X183" i="82"/>
  <c r="Y183" i="82"/>
  <c r="Z183" i="82"/>
  <c r="AA183" i="82"/>
  <c r="AB183" i="82"/>
  <c r="AC183" i="82"/>
  <c r="W184" i="82"/>
  <c r="X184" i="82"/>
  <c r="Y184" i="82"/>
  <c r="Z184" i="82"/>
  <c r="AA184" i="82"/>
  <c r="AB184" i="82"/>
  <c r="AC184" i="82"/>
  <c r="W185" i="82"/>
  <c r="X185" i="82"/>
  <c r="Y185" i="82"/>
  <c r="Z185" i="82"/>
  <c r="AA185" i="82"/>
  <c r="AB185" i="82"/>
  <c r="AC185" i="82"/>
  <c r="W186" i="82"/>
  <c r="X186" i="82"/>
  <c r="Y186" i="82"/>
  <c r="Z186" i="82"/>
  <c r="AA186" i="82"/>
  <c r="AB186" i="82"/>
  <c r="AC186" i="82"/>
  <c r="W187" i="82"/>
  <c r="X187" i="82"/>
  <c r="Y187" i="82"/>
  <c r="Z187" i="82"/>
  <c r="AA187" i="82"/>
  <c r="AB187" i="82"/>
  <c r="AC187" i="82"/>
  <c r="W188" i="82"/>
  <c r="X188" i="82"/>
  <c r="Y188" i="82"/>
  <c r="Z188" i="82"/>
  <c r="AA188" i="82"/>
  <c r="AB188" i="82"/>
  <c r="AC188" i="82"/>
  <c r="W189" i="82"/>
  <c r="X189" i="82"/>
  <c r="Y189" i="82"/>
  <c r="Z189" i="82"/>
  <c r="AA189" i="82"/>
  <c r="AB189" i="82"/>
  <c r="AC189" i="82"/>
  <c r="W190" i="82"/>
  <c r="X190" i="82"/>
  <c r="Y190" i="82"/>
  <c r="Z190" i="82"/>
  <c r="AA190" i="82"/>
  <c r="AB190" i="82"/>
  <c r="AC190" i="82"/>
  <c r="W191" i="82"/>
  <c r="X191" i="82"/>
  <c r="Y191" i="82"/>
  <c r="Z191" i="82"/>
  <c r="AA191" i="82"/>
  <c r="AB191" i="82"/>
  <c r="AC191" i="82"/>
  <c r="W192" i="82"/>
  <c r="X192" i="82"/>
  <c r="Y192" i="82"/>
  <c r="Z192" i="82"/>
  <c r="AA192" i="82"/>
  <c r="AB192" i="82"/>
  <c r="AC192" i="82"/>
  <c r="W193" i="82"/>
  <c r="X193" i="82"/>
  <c r="Y193" i="82"/>
  <c r="Z193" i="82"/>
  <c r="AA193" i="82"/>
  <c r="AB193" i="82"/>
  <c r="AC193" i="82"/>
  <c r="W194" i="82"/>
  <c r="X194" i="82"/>
  <c r="Y194" i="82"/>
  <c r="Z194" i="82"/>
  <c r="AA194" i="82"/>
  <c r="AB194" i="82"/>
  <c r="AC194" i="82"/>
  <c r="W195" i="82"/>
  <c r="X195" i="82"/>
  <c r="Y195" i="82"/>
  <c r="Z195" i="82"/>
  <c r="AA195" i="82"/>
  <c r="AB195" i="82"/>
  <c r="AC195" i="82"/>
  <c r="W196" i="82"/>
  <c r="X196" i="82"/>
  <c r="Y196" i="82"/>
  <c r="Z196" i="82"/>
  <c r="AA196" i="82"/>
  <c r="AB196" i="82"/>
  <c r="AC196" i="82"/>
  <c r="W197" i="82"/>
  <c r="X197" i="82"/>
  <c r="Y197" i="82"/>
  <c r="Z197" i="82"/>
  <c r="AA197" i="82"/>
  <c r="AB197" i="82"/>
  <c r="AC197" i="82"/>
  <c r="W198" i="82"/>
  <c r="X198" i="82"/>
  <c r="Y198" i="82"/>
  <c r="Z198" i="82"/>
  <c r="AA198" i="82"/>
  <c r="AB198" i="82"/>
  <c r="AC198" i="82"/>
  <c r="W199" i="82"/>
  <c r="X199" i="82"/>
  <c r="Y199" i="82"/>
  <c r="Z199" i="82"/>
  <c r="AA199" i="82"/>
  <c r="AB199" i="82"/>
  <c r="AC199" i="82"/>
  <c r="W200" i="82"/>
  <c r="X200" i="82"/>
  <c r="Y200" i="82"/>
  <c r="Z200" i="82"/>
  <c r="AA200" i="82"/>
  <c r="AB200" i="82"/>
  <c r="AC200" i="82"/>
  <c r="W201" i="82"/>
  <c r="X201" i="82"/>
  <c r="Y201" i="82"/>
  <c r="Z201" i="82"/>
  <c r="AA201" i="82"/>
  <c r="AB201" i="82"/>
  <c r="AC201" i="82"/>
  <c r="W202" i="82"/>
  <c r="X202" i="82"/>
  <c r="Y202" i="82"/>
  <c r="Z202" i="82"/>
  <c r="AA202" i="82"/>
  <c r="AB202" i="82"/>
  <c r="AC202" i="82"/>
  <c r="W203" i="82"/>
  <c r="X203" i="82"/>
  <c r="Y203" i="82"/>
  <c r="Z203" i="82"/>
  <c r="AA203" i="82"/>
  <c r="AB203" i="82"/>
  <c r="AC203" i="82"/>
  <c r="W204" i="82"/>
  <c r="X204" i="82"/>
  <c r="Y204" i="82"/>
  <c r="Z204" i="82"/>
  <c r="AA204" i="82"/>
  <c r="AB204" i="82"/>
  <c r="AC204" i="82"/>
  <c r="W205" i="82"/>
  <c r="X205" i="82"/>
  <c r="Y205" i="82"/>
  <c r="Z205" i="82"/>
  <c r="AA205" i="82"/>
  <c r="AB205" i="82"/>
  <c r="AC205" i="82"/>
  <c r="W206" i="82"/>
  <c r="X206" i="82"/>
  <c r="Y206" i="82"/>
  <c r="Z206" i="82"/>
  <c r="AA206" i="82"/>
  <c r="AB206" i="82"/>
  <c r="AC206" i="82"/>
  <c r="W207" i="82"/>
  <c r="X207" i="82"/>
  <c r="Y207" i="82"/>
  <c r="Z207" i="82"/>
  <c r="AA207" i="82"/>
  <c r="AB207" i="82"/>
  <c r="AC207" i="82"/>
  <c r="W208" i="82"/>
  <c r="X208" i="82"/>
  <c r="Y208" i="82"/>
  <c r="Z208" i="82"/>
  <c r="AA208" i="82"/>
  <c r="AB208" i="82"/>
  <c r="AC208" i="82"/>
  <c r="W209" i="82"/>
  <c r="X209" i="82"/>
  <c r="Y209" i="82"/>
  <c r="Z209" i="82"/>
  <c r="AA209" i="82"/>
  <c r="AB209" i="82"/>
  <c r="AC209" i="82"/>
  <c r="W210" i="82"/>
  <c r="X210" i="82"/>
  <c r="Y210" i="82"/>
  <c r="Z210" i="82"/>
  <c r="AA210" i="82"/>
  <c r="AB210" i="82"/>
  <c r="AC210" i="82"/>
  <c r="W211" i="82"/>
  <c r="X211" i="82"/>
  <c r="Y211" i="82"/>
  <c r="Z211" i="82"/>
  <c r="AA211" i="82"/>
  <c r="AB211" i="82"/>
  <c r="AC211" i="82"/>
  <c r="W212" i="82"/>
  <c r="X212" i="82"/>
  <c r="Y212" i="82"/>
  <c r="Z212" i="82"/>
  <c r="AA212" i="82"/>
  <c r="AB212" i="82"/>
  <c r="AC212" i="82"/>
  <c r="W213" i="82"/>
  <c r="X213" i="82"/>
  <c r="Y213" i="82"/>
  <c r="Z213" i="82"/>
  <c r="AA213" i="82"/>
  <c r="AB213" i="82"/>
  <c r="AC213" i="82"/>
  <c r="W214" i="82"/>
  <c r="X214" i="82"/>
  <c r="Y214" i="82"/>
  <c r="Z214" i="82"/>
  <c r="AA214" i="82"/>
  <c r="AB214" i="82"/>
  <c r="AC214" i="82"/>
  <c r="W215" i="82"/>
  <c r="X215" i="82"/>
  <c r="Y215" i="82"/>
  <c r="Z215" i="82"/>
  <c r="AA215" i="82"/>
  <c r="AB215" i="82"/>
  <c r="AC215" i="82"/>
  <c r="W216" i="82"/>
  <c r="X216" i="82"/>
  <c r="Y216" i="82"/>
  <c r="Z216" i="82"/>
  <c r="AA216" i="82"/>
  <c r="AB216" i="82"/>
  <c r="AC216" i="82"/>
  <c r="W217" i="82"/>
  <c r="X217" i="82"/>
  <c r="Y217" i="82"/>
  <c r="Z217" i="82"/>
  <c r="AA217" i="82"/>
  <c r="AB217" i="82"/>
  <c r="AC217" i="82"/>
  <c r="W218" i="82"/>
  <c r="X218" i="82"/>
  <c r="Y218" i="82"/>
  <c r="Z218" i="82"/>
  <c r="AA218" i="82"/>
  <c r="AB218" i="82"/>
  <c r="AC218" i="82"/>
  <c r="W219" i="82"/>
  <c r="X219" i="82"/>
  <c r="Y219" i="82"/>
  <c r="Z219" i="82"/>
  <c r="AA219" i="82"/>
  <c r="AB219" i="82"/>
  <c r="AC219" i="82"/>
  <c r="W220" i="82"/>
  <c r="X220" i="82"/>
  <c r="Y220" i="82"/>
  <c r="Z220" i="82"/>
  <c r="AA220" i="82"/>
  <c r="AB220" i="82"/>
  <c r="AC220" i="82"/>
  <c r="W221" i="82"/>
  <c r="X221" i="82"/>
  <c r="Y221" i="82"/>
  <c r="Z221" i="82"/>
  <c r="AA221" i="82"/>
  <c r="AB221" i="82"/>
  <c r="AC221" i="82"/>
  <c r="W222" i="82"/>
  <c r="X222" i="82"/>
  <c r="Y222" i="82"/>
  <c r="Z222" i="82"/>
  <c r="AA222" i="82"/>
  <c r="AB222" i="82"/>
  <c r="AC222" i="82"/>
  <c r="W223" i="82"/>
  <c r="X223" i="82"/>
  <c r="Y223" i="82"/>
  <c r="Z223" i="82"/>
  <c r="AA223" i="82"/>
  <c r="AB223" i="82"/>
  <c r="AC223" i="82"/>
  <c r="W224" i="82"/>
  <c r="X224" i="82"/>
  <c r="Y224" i="82"/>
  <c r="Z224" i="82"/>
  <c r="AA224" i="82"/>
  <c r="AB224" i="82"/>
  <c r="AC224" i="82"/>
  <c r="W225" i="82"/>
  <c r="X225" i="82"/>
  <c r="Y225" i="82"/>
  <c r="Z225" i="82"/>
  <c r="AA225" i="82"/>
  <c r="AB225" i="82"/>
  <c r="AC225" i="82"/>
  <c r="W226" i="82"/>
  <c r="X226" i="82"/>
  <c r="Y226" i="82"/>
  <c r="Z226" i="82"/>
  <c r="AA226" i="82"/>
  <c r="AB226" i="82"/>
  <c r="AC226" i="82"/>
  <c r="W227" i="82"/>
  <c r="X227" i="82"/>
  <c r="Y227" i="82"/>
  <c r="Z227" i="82"/>
  <c r="AA227" i="82"/>
  <c r="AB227" i="82"/>
  <c r="AC227" i="82"/>
  <c r="W228" i="82"/>
  <c r="X228" i="82"/>
  <c r="Y228" i="82"/>
  <c r="Z228" i="82"/>
  <c r="AA228" i="82"/>
  <c r="AB228" i="82"/>
  <c r="AC228" i="82"/>
  <c r="W229" i="82"/>
  <c r="X229" i="82"/>
  <c r="Y229" i="82"/>
  <c r="Z229" i="82"/>
  <c r="AA229" i="82"/>
  <c r="AB229" i="82"/>
  <c r="AC229" i="82"/>
  <c r="W230" i="82"/>
  <c r="X230" i="82"/>
  <c r="Y230" i="82"/>
  <c r="Z230" i="82"/>
  <c r="AA230" i="82"/>
  <c r="AB230" i="82"/>
  <c r="AC230" i="82"/>
  <c r="W231" i="82"/>
  <c r="X231" i="82"/>
  <c r="Y231" i="82"/>
  <c r="Z231" i="82"/>
  <c r="AA231" i="82"/>
  <c r="AB231" i="82"/>
  <c r="AC231" i="82"/>
  <c r="W232" i="82"/>
  <c r="X232" i="82"/>
  <c r="Y232" i="82"/>
  <c r="Z232" i="82"/>
  <c r="AA232" i="82"/>
  <c r="AB232" i="82"/>
  <c r="AC232" i="82"/>
  <c r="W233" i="82"/>
  <c r="X233" i="82"/>
  <c r="Y233" i="82"/>
  <c r="Z233" i="82"/>
  <c r="AA233" i="82"/>
  <c r="AB233" i="82"/>
  <c r="AC233" i="82"/>
  <c r="W234" i="82"/>
  <c r="X234" i="82"/>
  <c r="Y234" i="82"/>
  <c r="Z234" i="82"/>
  <c r="AA234" i="82"/>
  <c r="AB234" i="82"/>
  <c r="AC234" i="82"/>
  <c r="W235" i="82"/>
  <c r="X235" i="82"/>
  <c r="Y235" i="82"/>
  <c r="Z235" i="82"/>
  <c r="AA235" i="82"/>
  <c r="AB235" i="82"/>
  <c r="AC235" i="82"/>
  <c r="W236" i="82"/>
  <c r="X236" i="82"/>
  <c r="Y236" i="82"/>
  <c r="Z236" i="82"/>
  <c r="AA236" i="82"/>
  <c r="AB236" i="82"/>
  <c r="AC236" i="82"/>
  <c r="W237" i="82"/>
  <c r="X237" i="82"/>
  <c r="Y237" i="82"/>
  <c r="Z237" i="82"/>
  <c r="AA237" i="82"/>
  <c r="AB237" i="82"/>
  <c r="AC237" i="82"/>
  <c r="W238" i="82"/>
  <c r="X238" i="82"/>
  <c r="Y238" i="82"/>
  <c r="Z238" i="82"/>
  <c r="AA238" i="82"/>
  <c r="AB238" i="82"/>
  <c r="AC238" i="82"/>
  <c r="W239" i="82"/>
  <c r="X239" i="82"/>
  <c r="Y239" i="82"/>
  <c r="Z239" i="82"/>
  <c r="AA239" i="82"/>
  <c r="AB239" i="82"/>
  <c r="AC239" i="82"/>
  <c r="W240" i="82"/>
  <c r="X240" i="82"/>
  <c r="Y240" i="82"/>
  <c r="Z240" i="82"/>
  <c r="AA240" i="82"/>
  <c r="AB240" i="82"/>
  <c r="AC240" i="82"/>
  <c r="W241" i="82"/>
  <c r="X241" i="82"/>
  <c r="Y241" i="82"/>
  <c r="Z241" i="82"/>
  <c r="AA241" i="82"/>
  <c r="AB241" i="82"/>
  <c r="AC241" i="82"/>
  <c r="W242" i="82"/>
  <c r="X242" i="82"/>
  <c r="Y242" i="82"/>
  <c r="Z242" i="82"/>
  <c r="AA242" i="82"/>
  <c r="AB242" i="82"/>
  <c r="AC242" i="82"/>
  <c r="W243" i="82"/>
  <c r="X243" i="82"/>
  <c r="Y243" i="82"/>
  <c r="Z243" i="82"/>
  <c r="AA243" i="82"/>
  <c r="AB243" i="82"/>
  <c r="AC243" i="82"/>
  <c r="W244" i="82"/>
  <c r="X244" i="82"/>
  <c r="Y244" i="82"/>
  <c r="Z244" i="82"/>
  <c r="AA244" i="82"/>
  <c r="AB244" i="82"/>
  <c r="AC244" i="82"/>
  <c r="W245" i="82"/>
  <c r="X245" i="82"/>
  <c r="Y245" i="82"/>
  <c r="Z245" i="82"/>
  <c r="AA245" i="82"/>
  <c r="AB245" i="82"/>
  <c r="AC245" i="82"/>
  <c r="W246" i="82"/>
  <c r="X246" i="82"/>
  <c r="Y246" i="82"/>
  <c r="Z246" i="82"/>
  <c r="AA246" i="82"/>
  <c r="AB246" i="82"/>
  <c r="AC246" i="82"/>
  <c r="W247" i="82"/>
  <c r="X247" i="82"/>
  <c r="Y247" i="82"/>
  <c r="Z247" i="82"/>
  <c r="AA247" i="82"/>
  <c r="AB247" i="82"/>
  <c r="AC247" i="82"/>
  <c r="W248" i="82"/>
  <c r="X248" i="82"/>
  <c r="Y248" i="82"/>
  <c r="Z248" i="82"/>
  <c r="AA248" i="82"/>
  <c r="AB248" i="82"/>
  <c r="AC248" i="82"/>
  <c r="W249" i="82"/>
  <c r="X249" i="82"/>
  <c r="Y249" i="82"/>
  <c r="Z249" i="82"/>
  <c r="AA249" i="82"/>
  <c r="AB249" i="82"/>
  <c r="AC249" i="82"/>
  <c r="W250" i="82"/>
  <c r="X250" i="82"/>
  <c r="Y250" i="82"/>
  <c r="Z250" i="82"/>
  <c r="AA250" i="82"/>
  <c r="AB250" i="82"/>
  <c r="AC250" i="82"/>
  <c r="W251" i="82"/>
  <c r="X251" i="82"/>
  <c r="Y251" i="82"/>
  <c r="Z251" i="82"/>
  <c r="AA251" i="82"/>
  <c r="AB251" i="82"/>
  <c r="AC251" i="82"/>
  <c r="W252" i="82"/>
  <c r="X252" i="82"/>
  <c r="Y252" i="82"/>
  <c r="Z252" i="82"/>
  <c r="AA252" i="82"/>
  <c r="AB252" i="82"/>
  <c r="AC252" i="82"/>
  <c r="W253" i="82"/>
  <c r="X253" i="82"/>
  <c r="Y253" i="82"/>
  <c r="Z253" i="82"/>
  <c r="AA253" i="82"/>
  <c r="AB253" i="82"/>
  <c r="AC253" i="82"/>
  <c r="W254" i="82"/>
  <c r="X254" i="82"/>
  <c r="Y254" i="82"/>
  <c r="Z254" i="82"/>
  <c r="AA254" i="82"/>
  <c r="AB254" i="82"/>
  <c r="AC254" i="82"/>
  <c r="W255" i="82"/>
  <c r="X255" i="82"/>
  <c r="Y255" i="82"/>
  <c r="Z255" i="82"/>
  <c r="AA255" i="82"/>
  <c r="AB255" i="82"/>
  <c r="AC255" i="82"/>
  <c r="W256" i="82"/>
  <c r="X256" i="82"/>
  <c r="Y256" i="82"/>
  <c r="Z256" i="82"/>
  <c r="AA256" i="82"/>
  <c r="AB256" i="82"/>
  <c r="AC256" i="82"/>
  <c r="W257" i="82"/>
  <c r="X257" i="82"/>
  <c r="Y257" i="82"/>
  <c r="Z257" i="82"/>
  <c r="AA257" i="82"/>
  <c r="AB257" i="82"/>
  <c r="AC257" i="82"/>
  <c r="W258" i="82"/>
  <c r="X258" i="82"/>
  <c r="Y258" i="82"/>
  <c r="Z258" i="82"/>
  <c r="AA258" i="82"/>
  <c r="AB258" i="82"/>
  <c r="AC258" i="82"/>
  <c r="W259" i="82"/>
  <c r="X259" i="82"/>
  <c r="Y259" i="82"/>
  <c r="Z259" i="82"/>
  <c r="AA259" i="82"/>
  <c r="AB259" i="82"/>
  <c r="AC259" i="82"/>
  <c r="W260" i="82"/>
  <c r="X260" i="82"/>
  <c r="Y260" i="82"/>
  <c r="Z260" i="82"/>
  <c r="AA260" i="82"/>
  <c r="AB260" i="82"/>
  <c r="AC260" i="82"/>
  <c r="W261" i="82"/>
  <c r="X261" i="82"/>
  <c r="Y261" i="82"/>
  <c r="Z261" i="82"/>
  <c r="AA261" i="82"/>
  <c r="AB261" i="82"/>
  <c r="AC261" i="82"/>
  <c r="W262" i="82"/>
  <c r="X262" i="82"/>
  <c r="Y262" i="82"/>
  <c r="Z262" i="82"/>
  <c r="AA262" i="82"/>
  <c r="AB262" i="82"/>
  <c r="AC262" i="82"/>
  <c r="W263" i="82"/>
  <c r="X263" i="82"/>
  <c r="Y263" i="82"/>
  <c r="Z263" i="82"/>
  <c r="AA263" i="82"/>
  <c r="AB263" i="82"/>
  <c r="AC263" i="82"/>
  <c r="W264" i="82"/>
  <c r="X264" i="82"/>
  <c r="Y264" i="82"/>
  <c r="Z264" i="82"/>
  <c r="AA264" i="82"/>
  <c r="AB264" i="82"/>
  <c r="AC264" i="82"/>
  <c r="W265" i="82"/>
  <c r="X265" i="82"/>
  <c r="Y265" i="82"/>
  <c r="Z265" i="82"/>
  <c r="AA265" i="82"/>
  <c r="AB265" i="82"/>
  <c r="AC265" i="82"/>
  <c r="W266" i="82"/>
  <c r="X266" i="82"/>
  <c r="Y266" i="82"/>
  <c r="Z266" i="82"/>
  <c r="AA266" i="82"/>
  <c r="AB266" i="82"/>
  <c r="AC266" i="82"/>
  <c r="W267" i="82"/>
  <c r="X267" i="82"/>
  <c r="Y267" i="82"/>
  <c r="Z267" i="82"/>
  <c r="AA267" i="82"/>
  <c r="AB267" i="82"/>
  <c r="AC267" i="82"/>
  <c r="W268" i="82"/>
  <c r="X268" i="82"/>
  <c r="Y268" i="82"/>
  <c r="Z268" i="82"/>
  <c r="AA268" i="82"/>
  <c r="AB268" i="82"/>
  <c r="AC268" i="82"/>
  <c r="W269" i="82"/>
  <c r="X269" i="82"/>
  <c r="Y269" i="82"/>
  <c r="Z269" i="82"/>
  <c r="AA269" i="82"/>
  <c r="AB269" i="82"/>
  <c r="AC269" i="82"/>
  <c r="W270" i="82"/>
  <c r="X270" i="82"/>
  <c r="Y270" i="82"/>
  <c r="Z270" i="82"/>
  <c r="AA270" i="82"/>
  <c r="AB270" i="82"/>
  <c r="AC270" i="82"/>
  <c r="W271" i="82"/>
  <c r="X271" i="82"/>
  <c r="Y271" i="82"/>
  <c r="Z271" i="82"/>
  <c r="AA271" i="82"/>
  <c r="AB271" i="82"/>
  <c r="AC271" i="82"/>
  <c r="W272" i="82"/>
  <c r="X272" i="82"/>
  <c r="Y272" i="82"/>
  <c r="Z272" i="82"/>
  <c r="AA272" i="82"/>
  <c r="AB272" i="82"/>
  <c r="AC272" i="82"/>
  <c r="W273" i="82"/>
  <c r="X273" i="82"/>
  <c r="Y273" i="82"/>
  <c r="Z273" i="82"/>
  <c r="AA273" i="82"/>
  <c r="AB273" i="82"/>
  <c r="AC273" i="82"/>
  <c r="W274" i="82"/>
  <c r="X274" i="82"/>
  <c r="Y274" i="82"/>
  <c r="Z274" i="82"/>
  <c r="AA274" i="82"/>
  <c r="AB274" i="82"/>
  <c r="AC274" i="82"/>
  <c r="W275" i="82"/>
  <c r="X275" i="82"/>
  <c r="Y275" i="82"/>
  <c r="Z275" i="82"/>
  <c r="AA275" i="82"/>
  <c r="AB275" i="82"/>
  <c r="AC275" i="82"/>
  <c r="W276" i="82"/>
  <c r="X276" i="82"/>
  <c r="Y276" i="82"/>
  <c r="Z276" i="82"/>
  <c r="AA276" i="82"/>
  <c r="AB276" i="82"/>
  <c r="AC276" i="82"/>
  <c r="W277" i="82"/>
  <c r="X277" i="82"/>
  <c r="Y277" i="82"/>
  <c r="Z277" i="82"/>
  <c r="AA277" i="82"/>
  <c r="AB277" i="82"/>
  <c r="AC277" i="82"/>
  <c r="W278" i="82"/>
  <c r="X278" i="82"/>
  <c r="Y278" i="82"/>
  <c r="Z278" i="82"/>
  <c r="AA278" i="82"/>
  <c r="AB278" i="82"/>
  <c r="AC278" i="82"/>
  <c r="W279" i="82"/>
  <c r="X279" i="82"/>
  <c r="Y279" i="82"/>
  <c r="Z279" i="82"/>
  <c r="AA279" i="82"/>
  <c r="AB279" i="82"/>
  <c r="AC279" i="82"/>
  <c r="W280" i="82"/>
  <c r="X280" i="82"/>
  <c r="Y280" i="82"/>
  <c r="Z280" i="82"/>
  <c r="AA280" i="82"/>
  <c r="AB280" i="82"/>
  <c r="AC280" i="82"/>
  <c r="W281" i="82"/>
  <c r="X281" i="82"/>
  <c r="Y281" i="82"/>
  <c r="Z281" i="82"/>
  <c r="AA281" i="82"/>
  <c r="AB281" i="82"/>
  <c r="AC281" i="82"/>
  <c r="W282" i="82"/>
  <c r="X282" i="82"/>
  <c r="Y282" i="82"/>
  <c r="Z282" i="82"/>
  <c r="AA282" i="82"/>
  <c r="AB282" i="82"/>
  <c r="AC282" i="82"/>
  <c r="W283" i="82"/>
  <c r="X283" i="82"/>
  <c r="Y283" i="82"/>
  <c r="Z283" i="82"/>
  <c r="AA283" i="82"/>
  <c r="AB283" i="82"/>
  <c r="AC283" i="82"/>
  <c r="W284" i="82"/>
  <c r="X284" i="82"/>
  <c r="Y284" i="82"/>
  <c r="Z284" i="82"/>
  <c r="AA284" i="82"/>
  <c r="AB284" i="82"/>
  <c r="AC284" i="82"/>
  <c r="W285" i="82"/>
  <c r="X285" i="82"/>
  <c r="Y285" i="82"/>
  <c r="Z285" i="82"/>
  <c r="AA285" i="82"/>
  <c r="AB285" i="82"/>
  <c r="AC285" i="82"/>
  <c r="W286" i="82"/>
  <c r="X286" i="82"/>
  <c r="Y286" i="82"/>
  <c r="Z286" i="82"/>
  <c r="AA286" i="82"/>
  <c r="AB286" i="82"/>
  <c r="AC286" i="82"/>
  <c r="W287" i="82"/>
  <c r="X287" i="82"/>
  <c r="Y287" i="82"/>
  <c r="Z287" i="82"/>
  <c r="AA287" i="82"/>
  <c r="AB287" i="82"/>
  <c r="AC287" i="82"/>
  <c r="W288" i="82"/>
  <c r="X288" i="82"/>
  <c r="Y288" i="82"/>
  <c r="Z288" i="82"/>
  <c r="AA288" i="82"/>
  <c r="AB288" i="82"/>
  <c r="AC288" i="82"/>
  <c r="W289" i="82"/>
  <c r="X289" i="82"/>
  <c r="Y289" i="82"/>
  <c r="Z289" i="82"/>
  <c r="AA289" i="82"/>
  <c r="AB289" i="82"/>
  <c r="AC289" i="82"/>
  <c r="W290" i="82"/>
  <c r="X290" i="82"/>
  <c r="Y290" i="82"/>
  <c r="Z290" i="82"/>
  <c r="AA290" i="82"/>
  <c r="AB290" i="82"/>
  <c r="AC290" i="82"/>
  <c r="W291" i="82"/>
  <c r="X291" i="82"/>
  <c r="Y291" i="82"/>
  <c r="Z291" i="82"/>
  <c r="AA291" i="82"/>
  <c r="AB291" i="82"/>
  <c r="AC291" i="82"/>
  <c r="W292" i="82"/>
  <c r="X292" i="82"/>
  <c r="Y292" i="82"/>
  <c r="Z292" i="82"/>
  <c r="AA292" i="82"/>
  <c r="AB292" i="82"/>
  <c r="AC292" i="82"/>
  <c r="W293" i="82"/>
  <c r="X293" i="82"/>
  <c r="Y293" i="82"/>
  <c r="Z293" i="82"/>
  <c r="AA293" i="82"/>
  <c r="AB293" i="82"/>
  <c r="AC293" i="82"/>
  <c r="W294" i="82"/>
  <c r="X294" i="82"/>
  <c r="Y294" i="82"/>
  <c r="Z294" i="82"/>
  <c r="AA294" i="82"/>
  <c r="AB294" i="82"/>
  <c r="AC294" i="82"/>
  <c r="W295" i="82"/>
  <c r="X295" i="82"/>
  <c r="Y295" i="82"/>
  <c r="Z295" i="82"/>
  <c r="AA295" i="82"/>
  <c r="AB295" i="82"/>
  <c r="AC295" i="82"/>
  <c r="W296" i="82"/>
  <c r="X296" i="82"/>
  <c r="Y296" i="82"/>
  <c r="Z296" i="82"/>
  <c r="AA296" i="82"/>
  <c r="AB296" i="82"/>
  <c r="AC296" i="82"/>
  <c r="W297" i="82"/>
  <c r="X297" i="82"/>
  <c r="Y297" i="82"/>
  <c r="Z297" i="82"/>
  <c r="AA297" i="82"/>
  <c r="AB297" i="82"/>
  <c r="AC297" i="82"/>
  <c r="W298" i="82"/>
  <c r="X298" i="82"/>
  <c r="Y298" i="82"/>
  <c r="Z298" i="82"/>
  <c r="AA298" i="82"/>
  <c r="AB298" i="82"/>
  <c r="AC298" i="82"/>
  <c r="W299" i="82"/>
  <c r="X299" i="82"/>
  <c r="Y299" i="82"/>
  <c r="Z299" i="82"/>
  <c r="AA299" i="82"/>
  <c r="AB299" i="82"/>
  <c r="AC299" i="82"/>
  <c r="W300" i="82"/>
  <c r="X300" i="82"/>
  <c r="Y300" i="82"/>
  <c r="Z300" i="82"/>
  <c r="AA300" i="82"/>
  <c r="AB300" i="82"/>
  <c r="AC300" i="82"/>
  <c r="Y50" i="82"/>
  <c r="Z50" i="82"/>
  <c r="AA50" i="82"/>
  <c r="AB50" i="82"/>
  <c r="AC50" i="82"/>
  <c r="W50" i="82"/>
  <c r="C51" i="82"/>
  <c r="D51" i="82"/>
  <c r="E51" i="82"/>
  <c r="F51" i="82"/>
  <c r="G51" i="82"/>
  <c r="H51" i="82"/>
  <c r="I51" i="82"/>
  <c r="K51" i="82"/>
  <c r="L51" i="82"/>
  <c r="C52" i="82"/>
  <c r="D52" i="82"/>
  <c r="E52" i="82"/>
  <c r="F52" i="82"/>
  <c r="G52" i="82"/>
  <c r="H52" i="82"/>
  <c r="I52" i="82"/>
  <c r="K52" i="82"/>
  <c r="L52" i="82"/>
  <c r="M52" i="82"/>
  <c r="C53" i="82"/>
  <c r="D53" i="82"/>
  <c r="E53" i="82"/>
  <c r="F53" i="82"/>
  <c r="G53" i="82"/>
  <c r="H53" i="82"/>
  <c r="I53" i="82"/>
  <c r="K53" i="82"/>
  <c r="L53" i="82"/>
  <c r="C54" i="82"/>
  <c r="D54" i="82"/>
  <c r="E54" i="82"/>
  <c r="F54" i="82"/>
  <c r="G54" i="82"/>
  <c r="H54" i="82"/>
  <c r="I54" i="82"/>
  <c r="K54" i="82"/>
  <c r="L54" i="82"/>
  <c r="C55" i="82"/>
  <c r="D55" i="82"/>
  <c r="E55" i="82"/>
  <c r="F55" i="82"/>
  <c r="G55" i="82"/>
  <c r="H55" i="82"/>
  <c r="I55" i="82"/>
  <c r="K55" i="82"/>
  <c r="L55" i="82"/>
  <c r="C56" i="82"/>
  <c r="D56" i="82"/>
  <c r="E56" i="82"/>
  <c r="F56" i="82"/>
  <c r="G56" i="82"/>
  <c r="H56" i="82"/>
  <c r="I56" i="82"/>
  <c r="K56" i="82"/>
  <c r="L56" i="82"/>
  <c r="C57" i="82"/>
  <c r="D57" i="82"/>
  <c r="E57" i="82"/>
  <c r="F57" i="82"/>
  <c r="G57" i="82"/>
  <c r="H57" i="82"/>
  <c r="I57" i="82"/>
  <c r="K57" i="82"/>
  <c r="L57" i="82"/>
  <c r="C58" i="82"/>
  <c r="D58" i="82"/>
  <c r="E58" i="82"/>
  <c r="F58" i="82"/>
  <c r="G58" i="82"/>
  <c r="H58" i="82"/>
  <c r="I58" i="82"/>
  <c r="K58" i="82"/>
  <c r="L58" i="82"/>
  <c r="C59" i="82"/>
  <c r="D59" i="82"/>
  <c r="E59" i="82"/>
  <c r="F59" i="82"/>
  <c r="G59" i="82"/>
  <c r="H59" i="82"/>
  <c r="I59" i="82"/>
  <c r="K59" i="82"/>
  <c r="L59" i="82"/>
  <c r="C60" i="82"/>
  <c r="D60" i="82"/>
  <c r="E60" i="82"/>
  <c r="F60" i="82"/>
  <c r="G60" i="82"/>
  <c r="H60" i="82"/>
  <c r="I60" i="82"/>
  <c r="K60" i="82"/>
  <c r="L60" i="82"/>
  <c r="C61" i="82"/>
  <c r="D61" i="82"/>
  <c r="E61" i="82"/>
  <c r="F61" i="82"/>
  <c r="G61" i="82"/>
  <c r="H61" i="82"/>
  <c r="I61" i="82"/>
  <c r="K61" i="82"/>
  <c r="L61" i="82"/>
  <c r="C62" i="82"/>
  <c r="D62" i="82"/>
  <c r="E62" i="82"/>
  <c r="F62" i="82"/>
  <c r="G62" i="82"/>
  <c r="H62" i="82"/>
  <c r="I62" i="82"/>
  <c r="K62" i="82"/>
  <c r="L62" i="82"/>
  <c r="C63" i="82"/>
  <c r="D63" i="82"/>
  <c r="E63" i="82"/>
  <c r="F63" i="82"/>
  <c r="G63" i="82"/>
  <c r="H63" i="82"/>
  <c r="I63" i="82"/>
  <c r="K63" i="82"/>
  <c r="L63" i="82"/>
  <c r="C64" i="82"/>
  <c r="D64" i="82"/>
  <c r="E64" i="82"/>
  <c r="F64" i="82"/>
  <c r="G64" i="82"/>
  <c r="H64" i="82"/>
  <c r="I64" i="82"/>
  <c r="K64" i="82"/>
  <c r="L64" i="82"/>
  <c r="C65" i="82"/>
  <c r="D65" i="82"/>
  <c r="E65" i="82"/>
  <c r="F65" i="82"/>
  <c r="G65" i="82"/>
  <c r="H65" i="82"/>
  <c r="I65" i="82"/>
  <c r="J65" i="82"/>
  <c r="K65" i="82"/>
  <c r="L65" i="82"/>
  <c r="C66" i="82"/>
  <c r="D66" i="82"/>
  <c r="E66" i="82"/>
  <c r="F66" i="82"/>
  <c r="G66" i="82"/>
  <c r="H66" i="82"/>
  <c r="I66" i="82"/>
  <c r="K66" i="82"/>
  <c r="L66" i="82"/>
  <c r="C67" i="82"/>
  <c r="D67" i="82"/>
  <c r="E67" i="82"/>
  <c r="F67" i="82"/>
  <c r="G67" i="82"/>
  <c r="H67" i="82"/>
  <c r="I67" i="82"/>
  <c r="K67" i="82"/>
  <c r="L67" i="82"/>
  <c r="C68" i="82"/>
  <c r="D68" i="82"/>
  <c r="E68" i="82"/>
  <c r="F68" i="82"/>
  <c r="G68" i="82"/>
  <c r="H68" i="82"/>
  <c r="I68" i="82"/>
  <c r="K68" i="82"/>
  <c r="L68" i="82"/>
  <c r="C69" i="82"/>
  <c r="D69" i="82"/>
  <c r="E69" i="82"/>
  <c r="F69" i="82"/>
  <c r="G69" i="82"/>
  <c r="H69" i="82"/>
  <c r="I69" i="82"/>
  <c r="K69" i="82"/>
  <c r="L69" i="82"/>
  <c r="C70" i="82"/>
  <c r="D70" i="82"/>
  <c r="E70" i="82"/>
  <c r="F70" i="82"/>
  <c r="G70" i="82"/>
  <c r="H70" i="82"/>
  <c r="I70" i="82"/>
  <c r="K70" i="82"/>
  <c r="L70" i="82"/>
  <c r="C71" i="82"/>
  <c r="D71" i="82"/>
  <c r="E71" i="82"/>
  <c r="F71" i="82"/>
  <c r="G71" i="82"/>
  <c r="H71" i="82"/>
  <c r="I71" i="82"/>
  <c r="K71" i="82"/>
  <c r="L71" i="82"/>
  <c r="C72" i="82"/>
  <c r="D72" i="82"/>
  <c r="E72" i="82"/>
  <c r="F72" i="82"/>
  <c r="G72" i="82"/>
  <c r="H72" i="82"/>
  <c r="I72" i="82"/>
  <c r="K72" i="82"/>
  <c r="L72" i="82"/>
  <c r="C73" i="82"/>
  <c r="D73" i="82"/>
  <c r="E73" i="82"/>
  <c r="F73" i="82"/>
  <c r="G73" i="82"/>
  <c r="H73" i="82"/>
  <c r="I73" i="82"/>
  <c r="K73" i="82"/>
  <c r="L73" i="82"/>
  <c r="C74" i="82"/>
  <c r="D74" i="82"/>
  <c r="E74" i="82"/>
  <c r="F74" i="82"/>
  <c r="G74" i="82"/>
  <c r="H74" i="82"/>
  <c r="I74" i="82"/>
  <c r="K74" i="82"/>
  <c r="L74" i="82"/>
  <c r="C75" i="82"/>
  <c r="D75" i="82"/>
  <c r="E75" i="82"/>
  <c r="F75" i="82"/>
  <c r="G75" i="82"/>
  <c r="H75" i="82"/>
  <c r="I75" i="82"/>
  <c r="K75" i="82"/>
  <c r="L75" i="82"/>
  <c r="C76" i="82"/>
  <c r="D76" i="82"/>
  <c r="E76" i="82"/>
  <c r="F76" i="82"/>
  <c r="G76" i="82"/>
  <c r="H76" i="82"/>
  <c r="I76" i="82"/>
  <c r="K76" i="82"/>
  <c r="L76" i="82"/>
  <c r="C77" i="82"/>
  <c r="D77" i="82"/>
  <c r="E77" i="82"/>
  <c r="F77" i="82"/>
  <c r="G77" i="82"/>
  <c r="H77" i="82"/>
  <c r="I77" i="82"/>
  <c r="K77" i="82"/>
  <c r="L77" i="82"/>
  <c r="C78" i="82"/>
  <c r="D78" i="82"/>
  <c r="E78" i="82"/>
  <c r="F78" i="82"/>
  <c r="G78" i="82"/>
  <c r="H78" i="82"/>
  <c r="I78" i="82"/>
  <c r="K78" i="82"/>
  <c r="L78" i="82"/>
  <c r="M78" i="82"/>
  <c r="C79" i="82"/>
  <c r="D79" i="82"/>
  <c r="E79" i="82"/>
  <c r="F79" i="82"/>
  <c r="G79" i="82"/>
  <c r="H79" i="82"/>
  <c r="I79" i="82"/>
  <c r="K79" i="82"/>
  <c r="L79" i="82"/>
  <c r="C80" i="82"/>
  <c r="D80" i="82"/>
  <c r="E80" i="82"/>
  <c r="F80" i="82"/>
  <c r="G80" i="82"/>
  <c r="H80" i="82"/>
  <c r="I80" i="82"/>
  <c r="K80" i="82"/>
  <c r="L80" i="82"/>
  <c r="M80" i="82"/>
  <c r="C81" i="82"/>
  <c r="D81" i="82"/>
  <c r="E81" i="82"/>
  <c r="F81" i="82"/>
  <c r="G81" i="82"/>
  <c r="H81" i="82"/>
  <c r="I81" i="82"/>
  <c r="K81" i="82"/>
  <c r="L81" i="82"/>
  <c r="C82" i="82"/>
  <c r="D82" i="82"/>
  <c r="E82" i="82"/>
  <c r="F82" i="82"/>
  <c r="G82" i="82"/>
  <c r="H82" i="82"/>
  <c r="I82" i="82"/>
  <c r="K82" i="82"/>
  <c r="L82" i="82"/>
  <c r="M82" i="82"/>
  <c r="C83" i="82"/>
  <c r="D83" i="82"/>
  <c r="E83" i="82"/>
  <c r="F83" i="82"/>
  <c r="G83" i="82"/>
  <c r="H83" i="82"/>
  <c r="I83" i="82"/>
  <c r="K83" i="82"/>
  <c r="L83" i="82"/>
  <c r="M83" i="82"/>
  <c r="C84" i="82"/>
  <c r="D84" i="82"/>
  <c r="E84" i="82"/>
  <c r="F84" i="82"/>
  <c r="G84" i="82"/>
  <c r="H84" i="82"/>
  <c r="I84" i="82"/>
  <c r="K84" i="82"/>
  <c r="L84" i="82"/>
  <c r="M84" i="82"/>
  <c r="C85" i="82"/>
  <c r="D85" i="82"/>
  <c r="E85" i="82"/>
  <c r="F85" i="82"/>
  <c r="G85" i="82"/>
  <c r="H85" i="82"/>
  <c r="I85" i="82"/>
  <c r="K85" i="82"/>
  <c r="L85" i="82"/>
  <c r="M85" i="82"/>
  <c r="C86" i="82"/>
  <c r="D86" i="82"/>
  <c r="E86" i="82"/>
  <c r="F86" i="82"/>
  <c r="G86" i="82"/>
  <c r="H86" i="82"/>
  <c r="I86" i="82"/>
  <c r="K86" i="82"/>
  <c r="L86" i="82"/>
  <c r="M86" i="82"/>
  <c r="C87" i="82"/>
  <c r="D87" i="82"/>
  <c r="E87" i="82"/>
  <c r="F87" i="82"/>
  <c r="G87" i="82"/>
  <c r="H87" i="82"/>
  <c r="I87" i="82"/>
  <c r="K87" i="82"/>
  <c r="L87" i="82"/>
  <c r="M87" i="82"/>
  <c r="C88" i="82"/>
  <c r="D88" i="82"/>
  <c r="E88" i="82"/>
  <c r="F88" i="82"/>
  <c r="G88" i="82"/>
  <c r="H88" i="82"/>
  <c r="I88" i="82"/>
  <c r="K88" i="82"/>
  <c r="L88" i="82"/>
  <c r="M88" i="82"/>
  <c r="C89" i="82"/>
  <c r="D89" i="82"/>
  <c r="E89" i="82"/>
  <c r="F89" i="82"/>
  <c r="G89" i="82"/>
  <c r="H89" i="82"/>
  <c r="I89" i="82"/>
  <c r="K89" i="82"/>
  <c r="L89" i="82"/>
  <c r="M89" i="82"/>
  <c r="C90" i="82"/>
  <c r="D90" i="82"/>
  <c r="E90" i="82"/>
  <c r="F90" i="82"/>
  <c r="G90" i="82"/>
  <c r="H90" i="82"/>
  <c r="I90" i="82"/>
  <c r="K90" i="82"/>
  <c r="L90" i="82"/>
  <c r="M90" i="82"/>
  <c r="C91" i="82"/>
  <c r="D91" i="82"/>
  <c r="E91" i="82"/>
  <c r="F91" i="82"/>
  <c r="G91" i="82"/>
  <c r="H91" i="82"/>
  <c r="I91" i="82"/>
  <c r="K91" i="82"/>
  <c r="L91" i="82"/>
  <c r="M91" i="82"/>
  <c r="C92" i="82"/>
  <c r="D92" i="82"/>
  <c r="E92" i="82"/>
  <c r="F92" i="82"/>
  <c r="G92" i="82"/>
  <c r="H92" i="82"/>
  <c r="I92" i="82"/>
  <c r="K92" i="82"/>
  <c r="L92" i="82"/>
  <c r="M92" i="82"/>
  <c r="C93" i="82"/>
  <c r="D93" i="82"/>
  <c r="E93" i="82"/>
  <c r="F93" i="82"/>
  <c r="G93" i="82"/>
  <c r="H93" i="82"/>
  <c r="I93" i="82"/>
  <c r="K93" i="82"/>
  <c r="L93" i="82"/>
  <c r="C94" i="82"/>
  <c r="D94" i="82"/>
  <c r="E94" i="82"/>
  <c r="F94" i="82"/>
  <c r="G94" i="82"/>
  <c r="H94" i="82"/>
  <c r="I94" i="82"/>
  <c r="K94" i="82"/>
  <c r="L94" i="82"/>
  <c r="C95" i="82"/>
  <c r="D95" i="82"/>
  <c r="E95" i="82"/>
  <c r="F95" i="82"/>
  <c r="G95" i="82"/>
  <c r="H95" i="82"/>
  <c r="I95" i="82"/>
  <c r="K95" i="82"/>
  <c r="L95" i="82"/>
  <c r="C96" i="82"/>
  <c r="D96" i="82"/>
  <c r="E96" i="82"/>
  <c r="F96" i="82"/>
  <c r="G96" i="82"/>
  <c r="H96" i="82"/>
  <c r="I96" i="82"/>
  <c r="K96" i="82"/>
  <c r="L96" i="82"/>
  <c r="C97" i="82"/>
  <c r="D97" i="82"/>
  <c r="E97" i="82"/>
  <c r="F97" i="82"/>
  <c r="G97" i="82"/>
  <c r="H97" i="82"/>
  <c r="I97" i="82"/>
  <c r="K97" i="82"/>
  <c r="L97" i="82"/>
  <c r="C98" i="82"/>
  <c r="D98" i="82"/>
  <c r="E98" i="82"/>
  <c r="F98" i="82"/>
  <c r="G98" i="82"/>
  <c r="H98" i="82"/>
  <c r="I98" i="82"/>
  <c r="K98" i="82"/>
  <c r="L98" i="82"/>
  <c r="C99" i="82"/>
  <c r="D99" i="82"/>
  <c r="E99" i="82"/>
  <c r="F99" i="82"/>
  <c r="G99" i="82"/>
  <c r="H99" i="82"/>
  <c r="I99" i="82"/>
  <c r="K99" i="82"/>
  <c r="L99" i="82"/>
  <c r="C100" i="82"/>
  <c r="D100" i="82"/>
  <c r="E100" i="82"/>
  <c r="F100" i="82"/>
  <c r="G100" i="82"/>
  <c r="H100" i="82"/>
  <c r="I100" i="82"/>
  <c r="K100" i="82"/>
  <c r="L100" i="82"/>
  <c r="C101" i="82"/>
  <c r="D101" i="82"/>
  <c r="E101" i="82"/>
  <c r="F101" i="82"/>
  <c r="G101" i="82"/>
  <c r="H101" i="82"/>
  <c r="I101" i="82"/>
  <c r="K101" i="82"/>
  <c r="L101" i="82"/>
  <c r="C102" i="82"/>
  <c r="D102" i="82"/>
  <c r="E102" i="82"/>
  <c r="F102" i="82"/>
  <c r="G102" i="82"/>
  <c r="H102" i="82"/>
  <c r="I102" i="82"/>
  <c r="K102" i="82"/>
  <c r="L102" i="82"/>
  <c r="M102" i="82"/>
  <c r="C103" i="82"/>
  <c r="D103" i="82"/>
  <c r="E103" i="82"/>
  <c r="F103" i="82"/>
  <c r="G103" i="82"/>
  <c r="H103" i="82"/>
  <c r="I103" i="82"/>
  <c r="K103" i="82"/>
  <c r="L103" i="82"/>
  <c r="M103" i="82"/>
  <c r="C104" i="82"/>
  <c r="D104" i="82"/>
  <c r="E104" i="82"/>
  <c r="F104" i="82"/>
  <c r="G104" i="82"/>
  <c r="H104" i="82"/>
  <c r="I104" i="82"/>
  <c r="K104" i="82"/>
  <c r="L104" i="82"/>
  <c r="M104" i="82"/>
  <c r="C105" i="82"/>
  <c r="D105" i="82"/>
  <c r="E105" i="82"/>
  <c r="F105" i="82"/>
  <c r="G105" i="82"/>
  <c r="H105" i="82"/>
  <c r="I105" i="82"/>
  <c r="K105" i="82"/>
  <c r="L105" i="82"/>
  <c r="M105" i="82"/>
  <c r="C106" i="82"/>
  <c r="D106" i="82"/>
  <c r="E106" i="82"/>
  <c r="F106" i="82"/>
  <c r="G106" i="82"/>
  <c r="H106" i="82"/>
  <c r="I106" i="82"/>
  <c r="K106" i="82"/>
  <c r="L106" i="82"/>
  <c r="M106" i="82"/>
  <c r="C107" i="82"/>
  <c r="D107" i="82"/>
  <c r="E107" i="82"/>
  <c r="F107" i="82"/>
  <c r="G107" i="82"/>
  <c r="H107" i="82"/>
  <c r="I107" i="82"/>
  <c r="K107" i="82"/>
  <c r="L107" i="82"/>
  <c r="M107" i="82"/>
  <c r="C108" i="82"/>
  <c r="D108" i="82"/>
  <c r="E108" i="82"/>
  <c r="F108" i="82"/>
  <c r="G108" i="82"/>
  <c r="H108" i="82"/>
  <c r="I108" i="82"/>
  <c r="K108" i="82"/>
  <c r="L108" i="82"/>
  <c r="M108" i="82"/>
  <c r="C109" i="82"/>
  <c r="D109" i="82"/>
  <c r="E109" i="82"/>
  <c r="F109" i="82"/>
  <c r="G109" i="82"/>
  <c r="H109" i="82"/>
  <c r="I109" i="82"/>
  <c r="K109" i="82"/>
  <c r="L109" i="82"/>
  <c r="M109" i="82"/>
  <c r="C110" i="82"/>
  <c r="D110" i="82"/>
  <c r="E110" i="82"/>
  <c r="F110" i="82"/>
  <c r="G110" i="82"/>
  <c r="H110" i="82"/>
  <c r="I110" i="82"/>
  <c r="K110" i="82"/>
  <c r="L110" i="82"/>
  <c r="M110" i="82"/>
  <c r="C111" i="82"/>
  <c r="D111" i="82"/>
  <c r="E111" i="82"/>
  <c r="F111" i="82"/>
  <c r="G111" i="82"/>
  <c r="H111" i="82"/>
  <c r="I111" i="82"/>
  <c r="K111" i="82"/>
  <c r="L111" i="82"/>
  <c r="M111" i="82"/>
  <c r="C112" i="82"/>
  <c r="D112" i="82"/>
  <c r="E112" i="82"/>
  <c r="F112" i="82"/>
  <c r="G112" i="82"/>
  <c r="H112" i="82"/>
  <c r="I112" i="82"/>
  <c r="K112" i="82"/>
  <c r="L112" i="82"/>
  <c r="M112" i="82"/>
  <c r="C113" i="82"/>
  <c r="D113" i="82"/>
  <c r="E113" i="82"/>
  <c r="F113" i="82"/>
  <c r="G113" i="82"/>
  <c r="H113" i="82"/>
  <c r="I113" i="82"/>
  <c r="K113" i="82"/>
  <c r="L113" i="82"/>
  <c r="M113" i="82"/>
  <c r="C114" i="82"/>
  <c r="D114" i="82"/>
  <c r="E114" i="82"/>
  <c r="F114" i="82"/>
  <c r="G114" i="82"/>
  <c r="H114" i="82"/>
  <c r="I114" i="82"/>
  <c r="K114" i="82"/>
  <c r="L114" i="82"/>
  <c r="M114" i="82"/>
  <c r="C115" i="82"/>
  <c r="D115" i="82"/>
  <c r="E115" i="82"/>
  <c r="F115" i="82"/>
  <c r="G115" i="82"/>
  <c r="H115" i="82"/>
  <c r="I115" i="82"/>
  <c r="K115" i="82"/>
  <c r="L115" i="82"/>
  <c r="M115" i="82"/>
  <c r="C116" i="82"/>
  <c r="D116" i="82"/>
  <c r="E116" i="82"/>
  <c r="F116" i="82"/>
  <c r="G116" i="82"/>
  <c r="H116" i="82"/>
  <c r="I116" i="82"/>
  <c r="K116" i="82"/>
  <c r="L116" i="82"/>
  <c r="M116" i="82"/>
  <c r="C117" i="82"/>
  <c r="D117" i="82"/>
  <c r="E117" i="82"/>
  <c r="F117" i="82"/>
  <c r="G117" i="82"/>
  <c r="H117" i="82"/>
  <c r="I117" i="82"/>
  <c r="K117" i="82"/>
  <c r="L117" i="82"/>
  <c r="M117" i="82"/>
  <c r="C118" i="82"/>
  <c r="D118" i="82"/>
  <c r="E118" i="82"/>
  <c r="F118" i="82"/>
  <c r="G118" i="82"/>
  <c r="H118" i="82"/>
  <c r="I118" i="82"/>
  <c r="K118" i="82"/>
  <c r="L118" i="82"/>
  <c r="M118" i="82"/>
  <c r="C119" i="82"/>
  <c r="D119" i="82"/>
  <c r="E119" i="82"/>
  <c r="F119" i="82"/>
  <c r="G119" i="82"/>
  <c r="H119" i="82"/>
  <c r="I119" i="82"/>
  <c r="K119" i="82"/>
  <c r="L119" i="82"/>
  <c r="M119" i="82"/>
  <c r="C120" i="82"/>
  <c r="D120" i="82"/>
  <c r="E120" i="82"/>
  <c r="F120" i="82"/>
  <c r="G120" i="82"/>
  <c r="H120" i="82"/>
  <c r="I120" i="82"/>
  <c r="K120" i="82"/>
  <c r="L120" i="82"/>
  <c r="M120" i="82"/>
  <c r="C121" i="82"/>
  <c r="D121" i="82"/>
  <c r="E121" i="82"/>
  <c r="F121" i="82"/>
  <c r="G121" i="82"/>
  <c r="H121" i="82"/>
  <c r="I121" i="82"/>
  <c r="K121" i="82"/>
  <c r="L121" i="82"/>
  <c r="M121" i="82"/>
  <c r="C122" i="82"/>
  <c r="D122" i="82"/>
  <c r="E122" i="82"/>
  <c r="F122" i="82"/>
  <c r="G122" i="82"/>
  <c r="H122" i="82"/>
  <c r="I122" i="82"/>
  <c r="K122" i="82"/>
  <c r="L122" i="82"/>
  <c r="M122" i="82"/>
  <c r="C123" i="82"/>
  <c r="D123" i="82"/>
  <c r="E123" i="82"/>
  <c r="F123" i="82"/>
  <c r="G123" i="82"/>
  <c r="H123" i="82"/>
  <c r="I123" i="82"/>
  <c r="K123" i="82"/>
  <c r="L123" i="82"/>
  <c r="M123" i="82"/>
  <c r="C124" i="82"/>
  <c r="D124" i="82"/>
  <c r="E124" i="82"/>
  <c r="F124" i="82"/>
  <c r="G124" i="82"/>
  <c r="H124" i="82"/>
  <c r="I124" i="82"/>
  <c r="K124" i="82"/>
  <c r="L124" i="82"/>
  <c r="M124" i="82"/>
  <c r="C125" i="82"/>
  <c r="D125" i="82"/>
  <c r="E125" i="82"/>
  <c r="F125" i="82"/>
  <c r="G125" i="82"/>
  <c r="H125" i="82"/>
  <c r="I125" i="82"/>
  <c r="K125" i="82"/>
  <c r="L125" i="82"/>
  <c r="M125" i="82"/>
  <c r="C126" i="82"/>
  <c r="D126" i="82"/>
  <c r="E126" i="82"/>
  <c r="F126" i="82"/>
  <c r="G126" i="82"/>
  <c r="H126" i="82"/>
  <c r="I126" i="82"/>
  <c r="K126" i="82"/>
  <c r="L126" i="82"/>
  <c r="M126" i="82"/>
  <c r="C127" i="82"/>
  <c r="D127" i="82"/>
  <c r="E127" i="82"/>
  <c r="F127" i="82"/>
  <c r="G127" i="82"/>
  <c r="H127" i="82"/>
  <c r="I127" i="82"/>
  <c r="K127" i="82"/>
  <c r="L127" i="82"/>
  <c r="M127" i="82"/>
  <c r="C128" i="82"/>
  <c r="D128" i="82"/>
  <c r="E128" i="82"/>
  <c r="F128" i="82"/>
  <c r="G128" i="82"/>
  <c r="H128" i="82"/>
  <c r="I128" i="82"/>
  <c r="K128" i="82"/>
  <c r="L128" i="82"/>
  <c r="M128" i="82"/>
  <c r="C129" i="82"/>
  <c r="D129" i="82"/>
  <c r="E129" i="82"/>
  <c r="F129" i="82"/>
  <c r="G129" i="82"/>
  <c r="H129" i="82"/>
  <c r="I129" i="82"/>
  <c r="K129" i="82"/>
  <c r="L129" i="82"/>
  <c r="M129" i="82"/>
  <c r="C130" i="82"/>
  <c r="D130" i="82"/>
  <c r="E130" i="82"/>
  <c r="F130" i="82"/>
  <c r="G130" i="82"/>
  <c r="H130" i="82"/>
  <c r="I130" i="82"/>
  <c r="K130" i="82"/>
  <c r="L130" i="82"/>
  <c r="M130" i="82"/>
  <c r="C131" i="82"/>
  <c r="D131" i="82"/>
  <c r="E131" i="82"/>
  <c r="F131" i="82"/>
  <c r="G131" i="82"/>
  <c r="H131" i="82"/>
  <c r="I131" i="82"/>
  <c r="K131" i="82"/>
  <c r="L131" i="82"/>
  <c r="M131" i="82"/>
  <c r="C132" i="82"/>
  <c r="D132" i="82"/>
  <c r="E132" i="82"/>
  <c r="F132" i="82"/>
  <c r="G132" i="82"/>
  <c r="H132" i="82"/>
  <c r="I132" i="82"/>
  <c r="K132" i="82"/>
  <c r="L132" i="82"/>
  <c r="M132" i="82"/>
  <c r="C133" i="82"/>
  <c r="D133" i="82"/>
  <c r="E133" i="82"/>
  <c r="F133" i="82"/>
  <c r="G133" i="82"/>
  <c r="H133" i="82"/>
  <c r="I133" i="82"/>
  <c r="K133" i="82"/>
  <c r="L133" i="82"/>
  <c r="M133" i="82"/>
  <c r="C134" i="82"/>
  <c r="D134" i="82"/>
  <c r="E134" i="82"/>
  <c r="F134" i="82"/>
  <c r="G134" i="82"/>
  <c r="H134" i="82"/>
  <c r="I134" i="82"/>
  <c r="K134" i="82"/>
  <c r="L134" i="82"/>
  <c r="M134" i="82"/>
  <c r="C135" i="82"/>
  <c r="D135" i="82"/>
  <c r="E135" i="82"/>
  <c r="F135" i="82"/>
  <c r="G135" i="82"/>
  <c r="H135" i="82"/>
  <c r="I135" i="82"/>
  <c r="K135" i="82"/>
  <c r="L135" i="82"/>
  <c r="M135" i="82"/>
  <c r="C136" i="82"/>
  <c r="D136" i="82"/>
  <c r="E136" i="82"/>
  <c r="F136" i="82"/>
  <c r="G136" i="82"/>
  <c r="H136" i="82"/>
  <c r="I136" i="82"/>
  <c r="K136" i="82"/>
  <c r="L136" i="82"/>
  <c r="M136" i="82"/>
  <c r="C137" i="82"/>
  <c r="D137" i="82"/>
  <c r="E137" i="82"/>
  <c r="F137" i="82"/>
  <c r="G137" i="82"/>
  <c r="H137" i="82"/>
  <c r="I137" i="82"/>
  <c r="K137" i="82"/>
  <c r="L137" i="82"/>
  <c r="M137" i="82"/>
  <c r="C138" i="82"/>
  <c r="D138" i="82"/>
  <c r="E138" i="82"/>
  <c r="F138" i="82"/>
  <c r="G138" i="82"/>
  <c r="H138" i="82"/>
  <c r="I138" i="82"/>
  <c r="K138" i="82"/>
  <c r="L138" i="82"/>
  <c r="M138" i="82"/>
  <c r="C139" i="82"/>
  <c r="D139" i="82"/>
  <c r="E139" i="82"/>
  <c r="F139" i="82"/>
  <c r="G139" i="82"/>
  <c r="H139" i="82"/>
  <c r="I139" i="82"/>
  <c r="K139" i="82"/>
  <c r="L139" i="82"/>
  <c r="M139" i="82"/>
  <c r="C140" i="82"/>
  <c r="D140" i="82"/>
  <c r="E140" i="82"/>
  <c r="F140" i="82"/>
  <c r="G140" i="82"/>
  <c r="H140" i="82"/>
  <c r="I140" i="82"/>
  <c r="K140" i="82"/>
  <c r="L140" i="82"/>
  <c r="M140" i="82"/>
  <c r="C141" i="82"/>
  <c r="D141" i="82"/>
  <c r="E141" i="82"/>
  <c r="F141" i="82"/>
  <c r="G141" i="82"/>
  <c r="H141" i="82"/>
  <c r="I141" i="82"/>
  <c r="K141" i="82"/>
  <c r="L141" i="82"/>
  <c r="M141" i="82"/>
  <c r="C142" i="82"/>
  <c r="D142" i="82"/>
  <c r="E142" i="82"/>
  <c r="F142" i="82"/>
  <c r="G142" i="82"/>
  <c r="H142" i="82"/>
  <c r="I142" i="82"/>
  <c r="K142" i="82"/>
  <c r="L142" i="82"/>
  <c r="M142" i="82"/>
  <c r="C143" i="82"/>
  <c r="D143" i="82"/>
  <c r="E143" i="82"/>
  <c r="F143" i="82"/>
  <c r="G143" i="82"/>
  <c r="H143" i="82"/>
  <c r="I143" i="82"/>
  <c r="K143" i="82"/>
  <c r="L143" i="82"/>
  <c r="M143" i="82"/>
  <c r="C144" i="82"/>
  <c r="D144" i="82"/>
  <c r="E144" i="82"/>
  <c r="F144" i="82"/>
  <c r="G144" i="82"/>
  <c r="H144" i="82"/>
  <c r="I144" i="82"/>
  <c r="K144" i="82"/>
  <c r="L144" i="82"/>
  <c r="M144" i="82"/>
  <c r="C145" i="82"/>
  <c r="D145" i="82"/>
  <c r="E145" i="82"/>
  <c r="F145" i="82"/>
  <c r="G145" i="82"/>
  <c r="H145" i="82"/>
  <c r="I145" i="82"/>
  <c r="K145" i="82"/>
  <c r="L145" i="82"/>
  <c r="M145" i="82"/>
  <c r="C146" i="82"/>
  <c r="D146" i="82"/>
  <c r="E146" i="82"/>
  <c r="F146" i="82"/>
  <c r="G146" i="82"/>
  <c r="H146" i="82"/>
  <c r="I146" i="82"/>
  <c r="K146" i="82"/>
  <c r="L146" i="82"/>
  <c r="M146" i="82"/>
  <c r="C147" i="82"/>
  <c r="D147" i="82"/>
  <c r="E147" i="82"/>
  <c r="F147" i="82"/>
  <c r="G147" i="82"/>
  <c r="H147" i="82"/>
  <c r="I147" i="82"/>
  <c r="K147" i="82"/>
  <c r="L147" i="82"/>
  <c r="M147" i="82"/>
  <c r="C148" i="82"/>
  <c r="D148" i="82"/>
  <c r="E148" i="82"/>
  <c r="F148" i="82"/>
  <c r="G148" i="82"/>
  <c r="H148" i="82"/>
  <c r="I148" i="82"/>
  <c r="K148" i="82"/>
  <c r="L148" i="82"/>
  <c r="M148" i="82"/>
  <c r="C149" i="82"/>
  <c r="D149" i="82"/>
  <c r="E149" i="82"/>
  <c r="F149" i="82"/>
  <c r="G149" i="82"/>
  <c r="H149" i="82"/>
  <c r="I149" i="82"/>
  <c r="K149" i="82"/>
  <c r="L149" i="82"/>
  <c r="M149" i="82"/>
  <c r="C150" i="82"/>
  <c r="D150" i="82"/>
  <c r="E150" i="82"/>
  <c r="F150" i="82"/>
  <c r="G150" i="82"/>
  <c r="H150" i="82"/>
  <c r="I150" i="82"/>
  <c r="K150" i="82"/>
  <c r="L150" i="82"/>
  <c r="M150" i="82"/>
  <c r="C151" i="82"/>
  <c r="D151" i="82"/>
  <c r="E151" i="82"/>
  <c r="F151" i="82"/>
  <c r="G151" i="82"/>
  <c r="H151" i="82"/>
  <c r="I151" i="82"/>
  <c r="K151" i="82"/>
  <c r="L151" i="82"/>
  <c r="M151" i="82"/>
  <c r="C152" i="82"/>
  <c r="D152" i="82"/>
  <c r="E152" i="82"/>
  <c r="F152" i="82"/>
  <c r="G152" i="82"/>
  <c r="H152" i="82"/>
  <c r="I152" i="82"/>
  <c r="K152" i="82"/>
  <c r="L152" i="82"/>
  <c r="M152" i="82"/>
  <c r="C153" i="82"/>
  <c r="D153" i="82"/>
  <c r="E153" i="82"/>
  <c r="F153" i="82"/>
  <c r="G153" i="82"/>
  <c r="H153" i="82"/>
  <c r="I153" i="82"/>
  <c r="K153" i="82"/>
  <c r="L153" i="82"/>
  <c r="M153" i="82"/>
  <c r="C154" i="82"/>
  <c r="D154" i="82"/>
  <c r="E154" i="82"/>
  <c r="F154" i="82"/>
  <c r="G154" i="82"/>
  <c r="H154" i="82"/>
  <c r="I154" i="82"/>
  <c r="K154" i="82"/>
  <c r="L154" i="82"/>
  <c r="M154" i="82"/>
  <c r="C155" i="82"/>
  <c r="D155" i="82"/>
  <c r="E155" i="82"/>
  <c r="F155" i="82"/>
  <c r="G155" i="82"/>
  <c r="H155" i="82"/>
  <c r="I155" i="82"/>
  <c r="K155" i="82"/>
  <c r="L155" i="82"/>
  <c r="M155" i="82"/>
  <c r="C156" i="82"/>
  <c r="D156" i="82"/>
  <c r="E156" i="82"/>
  <c r="F156" i="82"/>
  <c r="G156" i="82"/>
  <c r="H156" i="82"/>
  <c r="I156" i="82"/>
  <c r="K156" i="82"/>
  <c r="L156" i="82"/>
  <c r="M156" i="82"/>
  <c r="C157" i="82"/>
  <c r="D157" i="82"/>
  <c r="E157" i="82"/>
  <c r="F157" i="82"/>
  <c r="G157" i="82"/>
  <c r="H157" i="82"/>
  <c r="I157" i="82"/>
  <c r="K157" i="82"/>
  <c r="L157" i="82"/>
  <c r="M157" i="82"/>
  <c r="C158" i="82"/>
  <c r="D158" i="82"/>
  <c r="E158" i="82"/>
  <c r="F158" i="82"/>
  <c r="G158" i="82"/>
  <c r="H158" i="82"/>
  <c r="I158" i="82"/>
  <c r="K158" i="82"/>
  <c r="L158" i="82"/>
  <c r="M158" i="82"/>
  <c r="C159" i="82"/>
  <c r="D159" i="82"/>
  <c r="E159" i="82"/>
  <c r="F159" i="82"/>
  <c r="G159" i="82"/>
  <c r="H159" i="82"/>
  <c r="I159" i="82"/>
  <c r="K159" i="82"/>
  <c r="L159" i="82"/>
  <c r="M159" i="82"/>
  <c r="C160" i="82"/>
  <c r="D160" i="82"/>
  <c r="E160" i="82"/>
  <c r="F160" i="82"/>
  <c r="G160" i="82"/>
  <c r="H160" i="82"/>
  <c r="I160" i="82"/>
  <c r="K160" i="82"/>
  <c r="L160" i="82"/>
  <c r="M160" i="82"/>
  <c r="C161" i="82"/>
  <c r="D161" i="82"/>
  <c r="E161" i="82"/>
  <c r="F161" i="82"/>
  <c r="G161" i="82"/>
  <c r="H161" i="82"/>
  <c r="I161" i="82"/>
  <c r="K161" i="82"/>
  <c r="L161" i="82"/>
  <c r="M161" i="82"/>
  <c r="C162" i="82"/>
  <c r="D162" i="82"/>
  <c r="E162" i="82"/>
  <c r="F162" i="82"/>
  <c r="G162" i="82"/>
  <c r="H162" i="82"/>
  <c r="I162" i="82"/>
  <c r="K162" i="82"/>
  <c r="L162" i="82"/>
  <c r="M162" i="82"/>
  <c r="C163" i="82"/>
  <c r="D163" i="82"/>
  <c r="E163" i="82"/>
  <c r="F163" i="82"/>
  <c r="G163" i="82"/>
  <c r="H163" i="82"/>
  <c r="I163" i="82"/>
  <c r="K163" i="82"/>
  <c r="L163" i="82"/>
  <c r="M163" i="82"/>
  <c r="C164" i="82"/>
  <c r="D164" i="82"/>
  <c r="E164" i="82"/>
  <c r="F164" i="82"/>
  <c r="G164" i="82"/>
  <c r="H164" i="82"/>
  <c r="I164" i="82"/>
  <c r="K164" i="82"/>
  <c r="L164" i="82"/>
  <c r="M164" i="82"/>
  <c r="C165" i="82"/>
  <c r="D165" i="82"/>
  <c r="E165" i="82"/>
  <c r="F165" i="82"/>
  <c r="G165" i="82"/>
  <c r="H165" i="82"/>
  <c r="I165" i="82"/>
  <c r="K165" i="82"/>
  <c r="L165" i="82"/>
  <c r="M165" i="82"/>
  <c r="C166" i="82"/>
  <c r="D166" i="82"/>
  <c r="E166" i="82"/>
  <c r="F166" i="82"/>
  <c r="G166" i="82"/>
  <c r="H166" i="82"/>
  <c r="I166" i="82"/>
  <c r="K166" i="82"/>
  <c r="L166" i="82"/>
  <c r="M166" i="82"/>
  <c r="C167" i="82"/>
  <c r="D167" i="82"/>
  <c r="E167" i="82"/>
  <c r="F167" i="82"/>
  <c r="G167" i="82"/>
  <c r="H167" i="82"/>
  <c r="I167" i="82"/>
  <c r="K167" i="82"/>
  <c r="L167" i="82"/>
  <c r="M167" i="82"/>
  <c r="C168" i="82"/>
  <c r="D168" i="82"/>
  <c r="E168" i="82"/>
  <c r="F168" i="82"/>
  <c r="G168" i="82"/>
  <c r="H168" i="82"/>
  <c r="I168" i="82"/>
  <c r="K168" i="82"/>
  <c r="L168" i="82"/>
  <c r="M168" i="82"/>
  <c r="C169" i="82"/>
  <c r="D169" i="82"/>
  <c r="E169" i="82"/>
  <c r="F169" i="82"/>
  <c r="G169" i="82"/>
  <c r="H169" i="82"/>
  <c r="I169" i="82"/>
  <c r="K169" i="82"/>
  <c r="L169" i="82"/>
  <c r="M169" i="82"/>
  <c r="C170" i="82"/>
  <c r="D170" i="82"/>
  <c r="E170" i="82"/>
  <c r="F170" i="82"/>
  <c r="G170" i="82"/>
  <c r="H170" i="82"/>
  <c r="I170" i="82"/>
  <c r="K170" i="82"/>
  <c r="L170" i="82"/>
  <c r="M170" i="82"/>
  <c r="C171" i="82"/>
  <c r="D171" i="82"/>
  <c r="E171" i="82"/>
  <c r="F171" i="82"/>
  <c r="G171" i="82"/>
  <c r="H171" i="82"/>
  <c r="I171" i="82"/>
  <c r="K171" i="82"/>
  <c r="L171" i="82"/>
  <c r="M171" i="82"/>
  <c r="C172" i="82"/>
  <c r="D172" i="82"/>
  <c r="E172" i="82"/>
  <c r="F172" i="82"/>
  <c r="G172" i="82"/>
  <c r="H172" i="82"/>
  <c r="I172" i="82"/>
  <c r="K172" i="82"/>
  <c r="L172" i="82"/>
  <c r="M172" i="82"/>
  <c r="C173" i="82"/>
  <c r="D173" i="82"/>
  <c r="E173" i="82"/>
  <c r="F173" i="82"/>
  <c r="G173" i="82"/>
  <c r="H173" i="82"/>
  <c r="I173" i="82"/>
  <c r="K173" i="82"/>
  <c r="L173" i="82"/>
  <c r="M173" i="82"/>
  <c r="C174" i="82"/>
  <c r="D174" i="82"/>
  <c r="E174" i="82"/>
  <c r="F174" i="82"/>
  <c r="G174" i="82"/>
  <c r="H174" i="82"/>
  <c r="I174" i="82"/>
  <c r="K174" i="82"/>
  <c r="L174" i="82"/>
  <c r="M174" i="82"/>
  <c r="C175" i="82"/>
  <c r="D175" i="82"/>
  <c r="E175" i="82"/>
  <c r="F175" i="82"/>
  <c r="G175" i="82"/>
  <c r="H175" i="82"/>
  <c r="I175" i="82"/>
  <c r="K175" i="82"/>
  <c r="L175" i="82"/>
  <c r="M175" i="82"/>
  <c r="C176" i="82"/>
  <c r="D176" i="82"/>
  <c r="E176" i="82"/>
  <c r="F176" i="82"/>
  <c r="G176" i="82"/>
  <c r="H176" i="82"/>
  <c r="I176" i="82"/>
  <c r="K176" i="82"/>
  <c r="L176" i="82"/>
  <c r="M176" i="82"/>
  <c r="C177" i="82"/>
  <c r="D177" i="82"/>
  <c r="E177" i="82"/>
  <c r="F177" i="82"/>
  <c r="G177" i="82"/>
  <c r="H177" i="82"/>
  <c r="I177" i="82"/>
  <c r="K177" i="82"/>
  <c r="L177" i="82"/>
  <c r="M177" i="82"/>
  <c r="C178" i="82"/>
  <c r="D178" i="82"/>
  <c r="E178" i="82"/>
  <c r="F178" i="82"/>
  <c r="G178" i="82"/>
  <c r="H178" i="82"/>
  <c r="I178" i="82"/>
  <c r="K178" i="82"/>
  <c r="L178" i="82"/>
  <c r="M178" i="82"/>
  <c r="C179" i="82"/>
  <c r="D179" i="82"/>
  <c r="E179" i="82"/>
  <c r="F179" i="82"/>
  <c r="G179" i="82"/>
  <c r="H179" i="82"/>
  <c r="I179" i="82"/>
  <c r="K179" i="82"/>
  <c r="L179" i="82"/>
  <c r="M179" i="82"/>
  <c r="C180" i="82"/>
  <c r="D180" i="82"/>
  <c r="E180" i="82"/>
  <c r="F180" i="82"/>
  <c r="G180" i="82"/>
  <c r="H180" i="82"/>
  <c r="I180" i="82"/>
  <c r="K180" i="82"/>
  <c r="L180" i="82"/>
  <c r="M180" i="82"/>
  <c r="C181" i="82"/>
  <c r="D181" i="82"/>
  <c r="E181" i="82"/>
  <c r="F181" i="82"/>
  <c r="G181" i="82"/>
  <c r="H181" i="82"/>
  <c r="I181" i="82"/>
  <c r="K181" i="82"/>
  <c r="L181" i="82"/>
  <c r="M181" i="82"/>
  <c r="C182" i="82"/>
  <c r="D182" i="82"/>
  <c r="E182" i="82"/>
  <c r="F182" i="82"/>
  <c r="G182" i="82"/>
  <c r="H182" i="82"/>
  <c r="I182" i="82"/>
  <c r="K182" i="82"/>
  <c r="L182" i="82"/>
  <c r="M182" i="82"/>
  <c r="C183" i="82"/>
  <c r="D183" i="82"/>
  <c r="E183" i="82"/>
  <c r="F183" i="82"/>
  <c r="G183" i="82"/>
  <c r="H183" i="82"/>
  <c r="I183" i="82"/>
  <c r="K183" i="82"/>
  <c r="L183" i="82"/>
  <c r="M183" i="82"/>
  <c r="C184" i="82"/>
  <c r="D184" i="82"/>
  <c r="E184" i="82"/>
  <c r="F184" i="82"/>
  <c r="G184" i="82"/>
  <c r="H184" i="82"/>
  <c r="I184" i="82"/>
  <c r="K184" i="82"/>
  <c r="L184" i="82"/>
  <c r="M184" i="82"/>
  <c r="C185" i="82"/>
  <c r="D185" i="82"/>
  <c r="E185" i="82"/>
  <c r="F185" i="82"/>
  <c r="G185" i="82"/>
  <c r="H185" i="82"/>
  <c r="I185" i="82"/>
  <c r="K185" i="82"/>
  <c r="L185" i="82"/>
  <c r="M185" i="82"/>
  <c r="C186" i="82"/>
  <c r="D186" i="82"/>
  <c r="E186" i="82"/>
  <c r="F186" i="82"/>
  <c r="G186" i="82"/>
  <c r="H186" i="82"/>
  <c r="I186" i="82"/>
  <c r="K186" i="82"/>
  <c r="L186" i="82"/>
  <c r="M186" i="82"/>
  <c r="C187" i="82"/>
  <c r="D187" i="82"/>
  <c r="E187" i="82"/>
  <c r="F187" i="82"/>
  <c r="G187" i="82"/>
  <c r="H187" i="82"/>
  <c r="I187" i="82"/>
  <c r="K187" i="82"/>
  <c r="L187" i="82"/>
  <c r="M187" i="82"/>
  <c r="C188" i="82"/>
  <c r="D188" i="82"/>
  <c r="E188" i="82"/>
  <c r="F188" i="82"/>
  <c r="G188" i="82"/>
  <c r="H188" i="82"/>
  <c r="I188" i="82"/>
  <c r="K188" i="82"/>
  <c r="L188" i="82"/>
  <c r="M188" i="82"/>
  <c r="C189" i="82"/>
  <c r="D189" i="82"/>
  <c r="E189" i="82"/>
  <c r="F189" i="82"/>
  <c r="G189" i="82"/>
  <c r="H189" i="82"/>
  <c r="I189" i="82"/>
  <c r="K189" i="82"/>
  <c r="L189" i="82"/>
  <c r="M189" i="82"/>
  <c r="C190" i="82"/>
  <c r="D190" i="82"/>
  <c r="E190" i="82"/>
  <c r="F190" i="82"/>
  <c r="G190" i="82"/>
  <c r="H190" i="82"/>
  <c r="I190" i="82"/>
  <c r="K190" i="82"/>
  <c r="L190" i="82"/>
  <c r="M190" i="82"/>
  <c r="C191" i="82"/>
  <c r="D191" i="82"/>
  <c r="E191" i="82"/>
  <c r="F191" i="82"/>
  <c r="G191" i="82"/>
  <c r="H191" i="82"/>
  <c r="I191" i="82"/>
  <c r="K191" i="82"/>
  <c r="L191" i="82"/>
  <c r="M191" i="82"/>
  <c r="C192" i="82"/>
  <c r="D192" i="82"/>
  <c r="E192" i="82"/>
  <c r="F192" i="82"/>
  <c r="G192" i="82"/>
  <c r="H192" i="82"/>
  <c r="I192" i="82"/>
  <c r="K192" i="82"/>
  <c r="L192" i="82"/>
  <c r="M192" i="82"/>
  <c r="C193" i="82"/>
  <c r="D193" i="82"/>
  <c r="E193" i="82"/>
  <c r="F193" i="82"/>
  <c r="G193" i="82"/>
  <c r="H193" i="82"/>
  <c r="I193" i="82"/>
  <c r="K193" i="82"/>
  <c r="L193" i="82"/>
  <c r="M193" i="82"/>
  <c r="C194" i="82"/>
  <c r="D194" i="82"/>
  <c r="E194" i="82"/>
  <c r="F194" i="82"/>
  <c r="G194" i="82"/>
  <c r="H194" i="82"/>
  <c r="I194" i="82"/>
  <c r="K194" i="82"/>
  <c r="L194" i="82"/>
  <c r="M194" i="82"/>
  <c r="C195" i="82"/>
  <c r="D195" i="82"/>
  <c r="E195" i="82"/>
  <c r="F195" i="82"/>
  <c r="G195" i="82"/>
  <c r="H195" i="82"/>
  <c r="I195" i="82"/>
  <c r="K195" i="82"/>
  <c r="L195" i="82"/>
  <c r="M195" i="82"/>
  <c r="C196" i="82"/>
  <c r="D196" i="82"/>
  <c r="E196" i="82"/>
  <c r="F196" i="82"/>
  <c r="G196" i="82"/>
  <c r="H196" i="82"/>
  <c r="I196" i="82"/>
  <c r="K196" i="82"/>
  <c r="L196" i="82"/>
  <c r="M196" i="82"/>
  <c r="C197" i="82"/>
  <c r="D197" i="82"/>
  <c r="E197" i="82"/>
  <c r="F197" i="82"/>
  <c r="G197" i="82"/>
  <c r="H197" i="82"/>
  <c r="I197" i="82"/>
  <c r="K197" i="82"/>
  <c r="L197" i="82"/>
  <c r="M197" i="82"/>
  <c r="C198" i="82"/>
  <c r="D198" i="82"/>
  <c r="E198" i="82"/>
  <c r="F198" i="82"/>
  <c r="G198" i="82"/>
  <c r="H198" i="82"/>
  <c r="I198" i="82"/>
  <c r="K198" i="82"/>
  <c r="L198" i="82"/>
  <c r="M198" i="82"/>
  <c r="C199" i="82"/>
  <c r="D199" i="82"/>
  <c r="E199" i="82"/>
  <c r="F199" i="82"/>
  <c r="G199" i="82"/>
  <c r="H199" i="82"/>
  <c r="I199" i="82"/>
  <c r="K199" i="82"/>
  <c r="L199" i="82"/>
  <c r="M199" i="82"/>
  <c r="C200" i="82"/>
  <c r="D200" i="82"/>
  <c r="E200" i="82"/>
  <c r="F200" i="82"/>
  <c r="G200" i="82"/>
  <c r="H200" i="82"/>
  <c r="I200" i="82"/>
  <c r="K200" i="82"/>
  <c r="L200" i="82"/>
  <c r="M200" i="82"/>
  <c r="C201" i="82"/>
  <c r="D201" i="82"/>
  <c r="E201" i="82"/>
  <c r="F201" i="82"/>
  <c r="G201" i="82"/>
  <c r="H201" i="82"/>
  <c r="I201" i="82"/>
  <c r="K201" i="82"/>
  <c r="L201" i="82"/>
  <c r="M201" i="82"/>
  <c r="C202" i="82"/>
  <c r="D202" i="82"/>
  <c r="E202" i="82"/>
  <c r="F202" i="82"/>
  <c r="G202" i="82"/>
  <c r="H202" i="82"/>
  <c r="I202" i="82"/>
  <c r="K202" i="82"/>
  <c r="L202" i="82"/>
  <c r="M202" i="82"/>
  <c r="C203" i="82"/>
  <c r="D203" i="82"/>
  <c r="E203" i="82"/>
  <c r="F203" i="82"/>
  <c r="G203" i="82"/>
  <c r="H203" i="82"/>
  <c r="I203" i="82"/>
  <c r="K203" i="82"/>
  <c r="L203" i="82"/>
  <c r="M203" i="82"/>
  <c r="C204" i="82"/>
  <c r="D204" i="82"/>
  <c r="E204" i="82"/>
  <c r="F204" i="82"/>
  <c r="G204" i="82"/>
  <c r="H204" i="82"/>
  <c r="I204" i="82"/>
  <c r="K204" i="82"/>
  <c r="L204" i="82"/>
  <c r="M204" i="82"/>
  <c r="C205" i="82"/>
  <c r="D205" i="82"/>
  <c r="E205" i="82"/>
  <c r="F205" i="82"/>
  <c r="G205" i="82"/>
  <c r="H205" i="82"/>
  <c r="I205" i="82"/>
  <c r="K205" i="82"/>
  <c r="L205" i="82"/>
  <c r="M205" i="82"/>
  <c r="C206" i="82"/>
  <c r="D206" i="82"/>
  <c r="E206" i="82"/>
  <c r="F206" i="82"/>
  <c r="G206" i="82"/>
  <c r="H206" i="82"/>
  <c r="I206" i="82"/>
  <c r="K206" i="82"/>
  <c r="L206" i="82"/>
  <c r="M206" i="82"/>
  <c r="C207" i="82"/>
  <c r="D207" i="82"/>
  <c r="E207" i="82"/>
  <c r="F207" i="82"/>
  <c r="G207" i="82"/>
  <c r="H207" i="82"/>
  <c r="I207" i="82"/>
  <c r="K207" i="82"/>
  <c r="L207" i="82"/>
  <c r="M207" i="82"/>
  <c r="C208" i="82"/>
  <c r="D208" i="82"/>
  <c r="E208" i="82"/>
  <c r="F208" i="82"/>
  <c r="G208" i="82"/>
  <c r="H208" i="82"/>
  <c r="I208" i="82"/>
  <c r="K208" i="82"/>
  <c r="L208" i="82"/>
  <c r="M208" i="82"/>
  <c r="C209" i="82"/>
  <c r="D209" i="82"/>
  <c r="E209" i="82"/>
  <c r="F209" i="82"/>
  <c r="G209" i="82"/>
  <c r="H209" i="82"/>
  <c r="I209" i="82"/>
  <c r="K209" i="82"/>
  <c r="L209" i="82"/>
  <c r="M209" i="82"/>
  <c r="C210" i="82"/>
  <c r="D210" i="82"/>
  <c r="E210" i="82"/>
  <c r="F210" i="82"/>
  <c r="G210" i="82"/>
  <c r="H210" i="82"/>
  <c r="I210" i="82"/>
  <c r="K210" i="82"/>
  <c r="L210" i="82"/>
  <c r="M210" i="82"/>
  <c r="C211" i="82"/>
  <c r="D211" i="82"/>
  <c r="E211" i="82"/>
  <c r="F211" i="82"/>
  <c r="G211" i="82"/>
  <c r="H211" i="82"/>
  <c r="I211" i="82"/>
  <c r="K211" i="82"/>
  <c r="L211" i="82"/>
  <c r="M211" i="82"/>
  <c r="C212" i="82"/>
  <c r="D212" i="82"/>
  <c r="E212" i="82"/>
  <c r="F212" i="82"/>
  <c r="G212" i="82"/>
  <c r="H212" i="82"/>
  <c r="I212" i="82"/>
  <c r="K212" i="82"/>
  <c r="L212" i="82"/>
  <c r="M212" i="82"/>
  <c r="C213" i="82"/>
  <c r="D213" i="82"/>
  <c r="E213" i="82"/>
  <c r="F213" i="82"/>
  <c r="G213" i="82"/>
  <c r="H213" i="82"/>
  <c r="I213" i="82"/>
  <c r="K213" i="82"/>
  <c r="L213" i="82"/>
  <c r="M213" i="82"/>
  <c r="C214" i="82"/>
  <c r="D214" i="82"/>
  <c r="E214" i="82"/>
  <c r="F214" i="82"/>
  <c r="G214" i="82"/>
  <c r="H214" i="82"/>
  <c r="I214" i="82"/>
  <c r="K214" i="82"/>
  <c r="L214" i="82"/>
  <c r="M214" i="82"/>
  <c r="C215" i="82"/>
  <c r="D215" i="82"/>
  <c r="E215" i="82"/>
  <c r="F215" i="82"/>
  <c r="G215" i="82"/>
  <c r="H215" i="82"/>
  <c r="I215" i="82"/>
  <c r="K215" i="82"/>
  <c r="L215" i="82"/>
  <c r="M215" i="82"/>
  <c r="C216" i="82"/>
  <c r="D216" i="82"/>
  <c r="E216" i="82"/>
  <c r="F216" i="82"/>
  <c r="G216" i="82"/>
  <c r="H216" i="82"/>
  <c r="I216" i="82"/>
  <c r="K216" i="82"/>
  <c r="L216" i="82"/>
  <c r="M216" i="82"/>
  <c r="C217" i="82"/>
  <c r="D217" i="82"/>
  <c r="E217" i="82"/>
  <c r="F217" i="82"/>
  <c r="G217" i="82"/>
  <c r="H217" i="82"/>
  <c r="I217" i="82"/>
  <c r="K217" i="82"/>
  <c r="L217" i="82"/>
  <c r="M217" i="82"/>
  <c r="C218" i="82"/>
  <c r="D218" i="82"/>
  <c r="E218" i="82"/>
  <c r="F218" i="82"/>
  <c r="G218" i="82"/>
  <c r="H218" i="82"/>
  <c r="I218" i="82"/>
  <c r="K218" i="82"/>
  <c r="L218" i="82"/>
  <c r="M218" i="82"/>
  <c r="C219" i="82"/>
  <c r="D219" i="82"/>
  <c r="E219" i="82"/>
  <c r="F219" i="82"/>
  <c r="G219" i="82"/>
  <c r="H219" i="82"/>
  <c r="I219" i="82"/>
  <c r="K219" i="82"/>
  <c r="L219" i="82"/>
  <c r="M219" i="82"/>
  <c r="C220" i="82"/>
  <c r="D220" i="82"/>
  <c r="E220" i="82"/>
  <c r="F220" i="82"/>
  <c r="G220" i="82"/>
  <c r="H220" i="82"/>
  <c r="I220" i="82"/>
  <c r="K220" i="82"/>
  <c r="L220" i="82"/>
  <c r="M220" i="82"/>
  <c r="C221" i="82"/>
  <c r="D221" i="82"/>
  <c r="E221" i="82"/>
  <c r="F221" i="82"/>
  <c r="G221" i="82"/>
  <c r="H221" i="82"/>
  <c r="I221" i="82"/>
  <c r="K221" i="82"/>
  <c r="L221" i="82"/>
  <c r="M221" i="82"/>
  <c r="C222" i="82"/>
  <c r="D222" i="82"/>
  <c r="E222" i="82"/>
  <c r="F222" i="82"/>
  <c r="G222" i="82"/>
  <c r="H222" i="82"/>
  <c r="I222" i="82"/>
  <c r="K222" i="82"/>
  <c r="L222" i="82"/>
  <c r="M222" i="82"/>
  <c r="C223" i="82"/>
  <c r="D223" i="82"/>
  <c r="E223" i="82"/>
  <c r="F223" i="82"/>
  <c r="G223" i="82"/>
  <c r="H223" i="82"/>
  <c r="I223" i="82"/>
  <c r="K223" i="82"/>
  <c r="L223" i="82"/>
  <c r="M223" i="82"/>
  <c r="C224" i="82"/>
  <c r="D224" i="82"/>
  <c r="E224" i="82"/>
  <c r="F224" i="82"/>
  <c r="G224" i="82"/>
  <c r="H224" i="82"/>
  <c r="I224" i="82"/>
  <c r="K224" i="82"/>
  <c r="L224" i="82"/>
  <c r="M224" i="82"/>
  <c r="C225" i="82"/>
  <c r="D225" i="82"/>
  <c r="E225" i="82"/>
  <c r="F225" i="82"/>
  <c r="G225" i="82"/>
  <c r="H225" i="82"/>
  <c r="I225" i="82"/>
  <c r="K225" i="82"/>
  <c r="L225" i="82"/>
  <c r="M225" i="82"/>
  <c r="C226" i="82"/>
  <c r="D226" i="82"/>
  <c r="E226" i="82"/>
  <c r="F226" i="82"/>
  <c r="G226" i="82"/>
  <c r="H226" i="82"/>
  <c r="I226" i="82"/>
  <c r="K226" i="82"/>
  <c r="L226" i="82"/>
  <c r="M226" i="82"/>
  <c r="C227" i="82"/>
  <c r="D227" i="82"/>
  <c r="E227" i="82"/>
  <c r="F227" i="82"/>
  <c r="G227" i="82"/>
  <c r="H227" i="82"/>
  <c r="I227" i="82"/>
  <c r="K227" i="82"/>
  <c r="L227" i="82"/>
  <c r="M227" i="82"/>
  <c r="C228" i="82"/>
  <c r="D228" i="82"/>
  <c r="E228" i="82"/>
  <c r="F228" i="82"/>
  <c r="G228" i="82"/>
  <c r="H228" i="82"/>
  <c r="I228" i="82"/>
  <c r="K228" i="82"/>
  <c r="L228" i="82"/>
  <c r="M228" i="82"/>
  <c r="C229" i="82"/>
  <c r="D229" i="82"/>
  <c r="E229" i="82"/>
  <c r="F229" i="82"/>
  <c r="G229" i="82"/>
  <c r="H229" i="82"/>
  <c r="I229" i="82"/>
  <c r="K229" i="82"/>
  <c r="L229" i="82"/>
  <c r="M229" i="82"/>
  <c r="C230" i="82"/>
  <c r="D230" i="82"/>
  <c r="E230" i="82"/>
  <c r="F230" i="82"/>
  <c r="G230" i="82"/>
  <c r="H230" i="82"/>
  <c r="I230" i="82"/>
  <c r="K230" i="82"/>
  <c r="L230" i="82"/>
  <c r="M230" i="82"/>
  <c r="C231" i="82"/>
  <c r="D231" i="82"/>
  <c r="E231" i="82"/>
  <c r="F231" i="82"/>
  <c r="G231" i="82"/>
  <c r="H231" i="82"/>
  <c r="I231" i="82"/>
  <c r="K231" i="82"/>
  <c r="L231" i="82"/>
  <c r="M231" i="82"/>
  <c r="C232" i="82"/>
  <c r="D232" i="82"/>
  <c r="E232" i="82"/>
  <c r="F232" i="82"/>
  <c r="G232" i="82"/>
  <c r="H232" i="82"/>
  <c r="I232" i="82"/>
  <c r="K232" i="82"/>
  <c r="L232" i="82"/>
  <c r="M232" i="82"/>
  <c r="C233" i="82"/>
  <c r="D233" i="82"/>
  <c r="E233" i="82"/>
  <c r="F233" i="82"/>
  <c r="G233" i="82"/>
  <c r="H233" i="82"/>
  <c r="I233" i="82"/>
  <c r="K233" i="82"/>
  <c r="L233" i="82"/>
  <c r="M233" i="82"/>
  <c r="C234" i="82"/>
  <c r="D234" i="82"/>
  <c r="E234" i="82"/>
  <c r="F234" i="82"/>
  <c r="G234" i="82"/>
  <c r="H234" i="82"/>
  <c r="I234" i="82"/>
  <c r="K234" i="82"/>
  <c r="L234" i="82"/>
  <c r="M234" i="82"/>
  <c r="C235" i="82"/>
  <c r="D235" i="82"/>
  <c r="E235" i="82"/>
  <c r="F235" i="82"/>
  <c r="G235" i="82"/>
  <c r="H235" i="82"/>
  <c r="I235" i="82"/>
  <c r="K235" i="82"/>
  <c r="L235" i="82"/>
  <c r="M235" i="82"/>
  <c r="C236" i="82"/>
  <c r="D236" i="82"/>
  <c r="E236" i="82"/>
  <c r="F236" i="82"/>
  <c r="G236" i="82"/>
  <c r="H236" i="82"/>
  <c r="I236" i="82"/>
  <c r="K236" i="82"/>
  <c r="L236" i="82"/>
  <c r="M236" i="82"/>
  <c r="C237" i="82"/>
  <c r="D237" i="82"/>
  <c r="E237" i="82"/>
  <c r="F237" i="82"/>
  <c r="G237" i="82"/>
  <c r="H237" i="82"/>
  <c r="I237" i="82"/>
  <c r="K237" i="82"/>
  <c r="L237" i="82"/>
  <c r="M237" i="82"/>
  <c r="C238" i="82"/>
  <c r="D238" i="82"/>
  <c r="E238" i="82"/>
  <c r="F238" i="82"/>
  <c r="G238" i="82"/>
  <c r="H238" i="82"/>
  <c r="I238" i="82"/>
  <c r="K238" i="82"/>
  <c r="L238" i="82"/>
  <c r="M238" i="82"/>
  <c r="C239" i="82"/>
  <c r="D239" i="82"/>
  <c r="E239" i="82"/>
  <c r="F239" i="82"/>
  <c r="G239" i="82"/>
  <c r="H239" i="82"/>
  <c r="I239" i="82"/>
  <c r="K239" i="82"/>
  <c r="L239" i="82"/>
  <c r="M239" i="82"/>
  <c r="C240" i="82"/>
  <c r="D240" i="82"/>
  <c r="E240" i="82"/>
  <c r="F240" i="82"/>
  <c r="G240" i="82"/>
  <c r="H240" i="82"/>
  <c r="I240" i="82"/>
  <c r="K240" i="82"/>
  <c r="L240" i="82"/>
  <c r="M240" i="82"/>
  <c r="C241" i="82"/>
  <c r="D241" i="82"/>
  <c r="E241" i="82"/>
  <c r="F241" i="82"/>
  <c r="G241" i="82"/>
  <c r="H241" i="82"/>
  <c r="I241" i="82"/>
  <c r="K241" i="82"/>
  <c r="L241" i="82"/>
  <c r="M241" i="82"/>
  <c r="C242" i="82"/>
  <c r="D242" i="82"/>
  <c r="E242" i="82"/>
  <c r="F242" i="82"/>
  <c r="G242" i="82"/>
  <c r="H242" i="82"/>
  <c r="I242" i="82"/>
  <c r="K242" i="82"/>
  <c r="L242" i="82"/>
  <c r="M242" i="82"/>
  <c r="C243" i="82"/>
  <c r="D243" i="82"/>
  <c r="E243" i="82"/>
  <c r="F243" i="82"/>
  <c r="G243" i="82"/>
  <c r="H243" i="82"/>
  <c r="I243" i="82"/>
  <c r="K243" i="82"/>
  <c r="L243" i="82"/>
  <c r="M243" i="82"/>
  <c r="C244" i="82"/>
  <c r="D244" i="82"/>
  <c r="E244" i="82"/>
  <c r="F244" i="82"/>
  <c r="G244" i="82"/>
  <c r="H244" i="82"/>
  <c r="I244" i="82"/>
  <c r="K244" i="82"/>
  <c r="L244" i="82"/>
  <c r="M244" i="82"/>
  <c r="C245" i="82"/>
  <c r="D245" i="82"/>
  <c r="E245" i="82"/>
  <c r="F245" i="82"/>
  <c r="G245" i="82"/>
  <c r="H245" i="82"/>
  <c r="I245" i="82"/>
  <c r="K245" i="82"/>
  <c r="L245" i="82"/>
  <c r="M245" i="82"/>
  <c r="C246" i="82"/>
  <c r="D246" i="82"/>
  <c r="E246" i="82"/>
  <c r="F246" i="82"/>
  <c r="G246" i="82"/>
  <c r="H246" i="82"/>
  <c r="I246" i="82"/>
  <c r="K246" i="82"/>
  <c r="L246" i="82"/>
  <c r="M246" i="82"/>
  <c r="C247" i="82"/>
  <c r="D247" i="82"/>
  <c r="E247" i="82"/>
  <c r="F247" i="82"/>
  <c r="G247" i="82"/>
  <c r="H247" i="82"/>
  <c r="I247" i="82"/>
  <c r="K247" i="82"/>
  <c r="L247" i="82"/>
  <c r="M247" i="82"/>
  <c r="C248" i="82"/>
  <c r="D248" i="82"/>
  <c r="E248" i="82"/>
  <c r="F248" i="82"/>
  <c r="G248" i="82"/>
  <c r="H248" i="82"/>
  <c r="I248" i="82"/>
  <c r="K248" i="82"/>
  <c r="L248" i="82"/>
  <c r="M248" i="82"/>
  <c r="C249" i="82"/>
  <c r="D249" i="82"/>
  <c r="E249" i="82"/>
  <c r="F249" i="82"/>
  <c r="G249" i="82"/>
  <c r="H249" i="82"/>
  <c r="I249" i="82"/>
  <c r="K249" i="82"/>
  <c r="L249" i="82"/>
  <c r="M249" i="82"/>
  <c r="C250" i="82"/>
  <c r="D250" i="82"/>
  <c r="E250" i="82"/>
  <c r="F250" i="82"/>
  <c r="G250" i="82"/>
  <c r="H250" i="82"/>
  <c r="I250" i="82"/>
  <c r="K250" i="82"/>
  <c r="L250" i="82"/>
  <c r="M250" i="82"/>
  <c r="C251" i="82"/>
  <c r="D251" i="82"/>
  <c r="E251" i="82"/>
  <c r="F251" i="82"/>
  <c r="G251" i="82"/>
  <c r="H251" i="82"/>
  <c r="I251" i="82"/>
  <c r="K251" i="82"/>
  <c r="L251" i="82"/>
  <c r="M251" i="82"/>
  <c r="C252" i="82"/>
  <c r="D252" i="82"/>
  <c r="E252" i="82"/>
  <c r="F252" i="82"/>
  <c r="G252" i="82"/>
  <c r="H252" i="82"/>
  <c r="I252" i="82"/>
  <c r="K252" i="82"/>
  <c r="L252" i="82"/>
  <c r="M252" i="82"/>
  <c r="C253" i="82"/>
  <c r="D253" i="82"/>
  <c r="E253" i="82"/>
  <c r="F253" i="82"/>
  <c r="G253" i="82"/>
  <c r="H253" i="82"/>
  <c r="I253" i="82"/>
  <c r="K253" i="82"/>
  <c r="L253" i="82"/>
  <c r="M253" i="82"/>
  <c r="C254" i="82"/>
  <c r="D254" i="82"/>
  <c r="E254" i="82"/>
  <c r="F254" i="82"/>
  <c r="G254" i="82"/>
  <c r="H254" i="82"/>
  <c r="I254" i="82"/>
  <c r="K254" i="82"/>
  <c r="L254" i="82"/>
  <c r="M254" i="82"/>
  <c r="C255" i="82"/>
  <c r="D255" i="82"/>
  <c r="E255" i="82"/>
  <c r="F255" i="82"/>
  <c r="G255" i="82"/>
  <c r="H255" i="82"/>
  <c r="I255" i="82"/>
  <c r="K255" i="82"/>
  <c r="L255" i="82"/>
  <c r="M255" i="82"/>
  <c r="C256" i="82"/>
  <c r="D256" i="82"/>
  <c r="E256" i="82"/>
  <c r="F256" i="82"/>
  <c r="G256" i="82"/>
  <c r="H256" i="82"/>
  <c r="I256" i="82"/>
  <c r="K256" i="82"/>
  <c r="L256" i="82"/>
  <c r="M256" i="82"/>
  <c r="C257" i="82"/>
  <c r="D257" i="82"/>
  <c r="E257" i="82"/>
  <c r="F257" i="82"/>
  <c r="G257" i="82"/>
  <c r="H257" i="82"/>
  <c r="I257" i="82"/>
  <c r="K257" i="82"/>
  <c r="L257" i="82"/>
  <c r="M257" i="82"/>
  <c r="C258" i="82"/>
  <c r="D258" i="82"/>
  <c r="E258" i="82"/>
  <c r="F258" i="82"/>
  <c r="G258" i="82"/>
  <c r="H258" i="82"/>
  <c r="I258" i="82"/>
  <c r="K258" i="82"/>
  <c r="L258" i="82"/>
  <c r="M258" i="82"/>
  <c r="C259" i="82"/>
  <c r="D259" i="82"/>
  <c r="E259" i="82"/>
  <c r="F259" i="82"/>
  <c r="G259" i="82"/>
  <c r="H259" i="82"/>
  <c r="I259" i="82"/>
  <c r="K259" i="82"/>
  <c r="L259" i="82"/>
  <c r="M259" i="82"/>
  <c r="C260" i="82"/>
  <c r="D260" i="82"/>
  <c r="E260" i="82"/>
  <c r="F260" i="82"/>
  <c r="G260" i="82"/>
  <c r="H260" i="82"/>
  <c r="I260" i="82"/>
  <c r="K260" i="82"/>
  <c r="L260" i="82"/>
  <c r="M260" i="82"/>
  <c r="C261" i="82"/>
  <c r="D261" i="82"/>
  <c r="E261" i="82"/>
  <c r="F261" i="82"/>
  <c r="G261" i="82"/>
  <c r="H261" i="82"/>
  <c r="I261" i="82"/>
  <c r="K261" i="82"/>
  <c r="L261" i="82"/>
  <c r="M261" i="82"/>
  <c r="C262" i="82"/>
  <c r="D262" i="82"/>
  <c r="E262" i="82"/>
  <c r="F262" i="82"/>
  <c r="G262" i="82"/>
  <c r="H262" i="82"/>
  <c r="I262" i="82"/>
  <c r="K262" i="82"/>
  <c r="L262" i="82"/>
  <c r="M262" i="82"/>
  <c r="C263" i="82"/>
  <c r="D263" i="82"/>
  <c r="E263" i="82"/>
  <c r="F263" i="82"/>
  <c r="G263" i="82"/>
  <c r="H263" i="82"/>
  <c r="I263" i="82"/>
  <c r="K263" i="82"/>
  <c r="L263" i="82"/>
  <c r="M263" i="82"/>
  <c r="C264" i="82"/>
  <c r="D264" i="82"/>
  <c r="E264" i="82"/>
  <c r="F264" i="82"/>
  <c r="G264" i="82"/>
  <c r="H264" i="82"/>
  <c r="I264" i="82"/>
  <c r="K264" i="82"/>
  <c r="L264" i="82"/>
  <c r="M264" i="82"/>
  <c r="N264" i="82"/>
  <c r="C265" i="82"/>
  <c r="D265" i="82"/>
  <c r="E265" i="82"/>
  <c r="F265" i="82"/>
  <c r="G265" i="82"/>
  <c r="H265" i="82"/>
  <c r="I265" i="82"/>
  <c r="K265" i="82"/>
  <c r="L265" i="82"/>
  <c r="M265" i="82"/>
  <c r="N265" i="82"/>
  <c r="C266" i="82"/>
  <c r="D266" i="82"/>
  <c r="E266" i="82"/>
  <c r="F266" i="82"/>
  <c r="G266" i="82"/>
  <c r="H266" i="82"/>
  <c r="I266" i="82"/>
  <c r="K266" i="82"/>
  <c r="L266" i="82"/>
  <c r="M266" i="82"/>
  <c r="N266" i="82"/>
  <c r="C267" i="82"/>
  <c r="D267" i="82"/>
  <c r="E267" i="82"/>
  <c r="F267" i="82"/>
  <c r="G267" i="82"/>
  <c r="H267" i="82"/>
  <c r="I267" i="82"/>
  <c r="K267" i="82"/>
  <c r="L267" i="82"/>
  <c r="M267" i="82"/>
  <c r="N267" i="82"/>
  <c r="C268" i="82"/>
  <c r="D268" i="82"/>
  <c r="E268" i="82"/>
  <c r="F268" i="82"/>
  <c r="G268" i="82"/>
  <c r="H268" i="82"/>
  <c r="I268" i="82"/>
  <c r="K268" i="82"/>
  <c r="L268" i="82"/>
  <c r="M268" i="82"/>
  <c r="N268" i="82"/>
  <c r="C269" i="82"/>
  <c r="D269" i="82"/>
  <c r="E269" i="82"/>
  <c r="F269" i="82"/>
  <c r="G269" i="82"/>
  <c r="H269" i="82"/>
  <c r="I269" i="82"/>
  <c r="K269" i="82"/>
  <c r="L269" i="82"/>
  <c r="M269" i="82"/>
  <c r="N269" i="82"/>
  <c r="C270" i="82"/>
  <c r="D270" i="82"/>
  <c r="E270" i="82"/>
  <c r="F270" i="82"/>
  <c r="G270" i="82"/>
  <c r="H270" i="82"/>
  <c r="I270" i="82"/>
  <c r="K270" i="82"/>
  <c r="L270" i="82"/>
  <c r="M270" i="82"/>
  <c r="N270" i="82"/>
  <c r="C271" i="82"/>
  <c r="D271" i="82"/>
  <c r="E271" i="82"/>
  <c r="F271" i="82"/>
  <c r="G271" i="82"/>
  <c r="H271" i="82"/>
  <c r="I271" i="82"/>
  <c r="K271" i="82"/>
  <c r="L271" i="82"/>
  <c r="M271" i="82"/>
  <c r="N271" i="82"/>
  <c r="C272" i="82"/>
  <c r="D272" i="82"/>
  <c r="E272" i="82"/>
  <c r="F272" i="82"/>
  <c r="G272" i="82"/>
  <c r="H272" i="82"/>
  <c r="I272" i="82"/>
  <c r="K272" i="82"/>
  <c r="L272" i="82"/>
  <c r="M272" i="82"/>
  <c r="N272" i="82"/>
  <c r="C273" i="82"/>
  <c r="D273" i="82"/>
  <c r="E273" i="82"/>
  <c r="F273" i="82"/>
  <c r="G273" i="82"/>
  <c r="H273" i="82"/>
  <c r="I273" i="82"/>
  <c r="K273" i="82"/>
  <c r="L273" i="82"/>
  <c r="M273" i="82"/>
  <c r="N273" i="82"/>
  <c r="C274" i="82"/>
  <c r="D274" i="82"/>
  <c r="E274" i="82"/>
  <c r="F274" i="82"/>
  <c r="G274" i="82"/>
  <c r="H274" i="82"/>
  <c r="I274" i="82"/>
  <c r="K274" i="82"/>
  <c r="L274" i="82"/>
  <c r="M274" i="82"/>
  <c r="N274" i="82"/>
  <c r="C275" i="82"/>
  <c r="D275" i="82"/>
  <c r="E275" i="82"/>
  <c r="F275" i="82"/>
  <c r="G275" i="82"/>
  <c r="H275" i="82"/>
  <c r="I275" i="82"/>
  <c r="K275" i="82"/>
  <c r="L275" i="82"/>
  <c r="M275" i="82"/>
  <c r="N275" i="82"/>
  <c r="C276" i="82"/>
  <c r="D276" i="82"/>
  <c r="E276" i="82"/>
  <c r="F276" i="82"/>
  <c r="G276" i="82"/>
  <c r="H276" i="82"/>
  <c r="I276" i="82"/>
  <c r="K276" i="82"/>
  <c r="L276" i="82"/>
  <c r="M276" i="82"/>
  <c r="N276" i="82"/>
  <c r="C277" i="82"/>
  <c r="D277" i="82"/>
  <c r="E277" i="82"/>
  <c r="F277" i="82"/>
  <c r="G277" i="82"/>
  <c r="H277" i="82"/>
  <c r="I277" i="82"/>
  <c r="K277" i="82"/>
  <c r="L277" i="82"/>
  <c r="M277" i="82"/>
  <c r="N277" i="82"/>
  <c r="C278" i="82"/>
  <c r="D278" i="82"/>
  <c r="E278" i="82"/>
  <c r="F278" i="82"/>
  <c r="G278" i="82"/>
  <c r="H278" i="82"/>
  <c r="I278" i="82"/>
  <c r="K278" i="82"/>
  <c r="L278" i="82"/>
  <c r="M278" i="82"/>
  <c r="N278" i="82"/>
  <c r="C279" i="82"/>
  <c r="D279" i="82"/>
  <c r="E279" i="82"/>
  <c r="F279" i="82"/>
  <c r="G279" i="82"/>
  <c r="H279" i="82"/>
  <c r="I279" i="82"/>
  <c r="K279" i="82"/>
  <c r="L279" i="82"/>
  <c r="M279" i="82"/>
  <c r="N279" i="82"/>
  <c r="C280" i="82"/>
  <c r="D280" i="82"/>
  <c r="E280" i="82"/>
  <c r="F280" i="82"/>
  <c r="G280" i="82"/>
  <c r="H280" i="82"/>
  <c r="I280" i="82"/>
  <c r="K280" i="82"/>
  <c r="L280" i="82"/>
  <c r="M280" i="82"/>
  <c r="N280" i="82"/>
  <c r="C281" i="82"/>
  <c r="D281" i="82"/>
  <c r="E281" i="82"/>
  <c r="F281" i="82"/>
  <c r="G281" i="82"/>
  <c r="H281" i="82"/>
  <c r="I281" i="82"/>
  <c r="K281" i="82"/>
  <c r="L281" i="82"/>
  <c r="M281" i="82"/>
  <c r="N281" i="82"/>
  <c r="C282" i="82"/>
  <c r="D282" i="82"/>
  <c r="E282" i="82"/>
  <c r="F282" i="82"/>
  <c r="G282" i="82"/>
  <c r="H282" i="82"/>
  <c r="I282" i="82"/>
  <c r="K282" i="82"/>
  <c r="L282" i="82"/>
  <c r="M282" i="82"/>
  <c r="N282" i="82"/>
  <c r="C283" i="82"/>
  <c r="D283" i="82"/>
  <c r="E283" i="82"/>
  <c r="F283" i="82"/>
  <c r="G283" i="82"/>
  <c r="H283" i="82"/>
  <c r="I283" i="82"/>
  <c r="K283" i="82"/>
  <c r="L283" i="82"/>
  <c r="M283" i="82"/>
  <c r="N283" i="82"/>
  <c r="C284" i="82"/>
  <c r="D284" i="82"/>
  <c r="E284" i="82"/>
  <c r="F284" i="82"/>
  <c r="G284" i="82"/>
  <c r="H284" i="82"/>
  <c r="I284" i="82"/>
  <c r="K284" i="82"/>
  <c r="L284" i="82"/>
  <c r="M284" i="82"/>
  <c r="N284" i="82"/>
  <c r="C285" i="82"/>
  <c r="D285" i="82"/>
  <c r="E285" i="82"/>
  <c r="F285" i="82"/>
  <c r="G285" i="82"/>
  <c r="H285" i="82"/>
  <c r="I285" i="82"/>
  <c r="K285" i="82"/>
  <c r="L285" i="82"/>
  <c r="M285" i="82"/>
  <c r="N285" i="82"/>
  <c r="C286" i="82"/>
  <c r="D286" i="82"/>
  <c r="E286" i="82"/>
  <c r="F286" i="82"/>
  <c r="G286" i="82"/>
  <c r="H286" i="82"/>
  <c r="I286" i="82"/>
  <c r="K286" i="82"/>
  <c r="L286" i="82"/>
  <c r="M286" i="82"/>
  <c r="N286" i="82"/>
  <c r="C287" i="82"/>
  <c r="D287" i="82"/>
  <c r="E287" i="82"/>
  <c r="F287" i="82"/>
  <c r="G287" i="82"/>
  <c r="H287" i="82"/>
  <c r="I287" i="82"/>
  <c r="K287" i="82"/>
  <c r="L287" i="82"/>
  <c r="M287" i="82"/>
  <c r="N287" i="82"/>
  <c r="C288" i="82"/>
  <c r="D288" i="82"/>
  <c r="E288" i="82"/>
  <c r="F288" i="82"/>
  <c r="G288" i="82"/>
  <c r="H288" i="82"/>
  <c r="I288" i="82"/>
  <c r="K288" i="82"/>
  <c r="L288" i="82"/>
  <c r="M288" i="82"/>
  <c r="N288" i="82"/>
  <c r="C289" i="82"/>
  <c r="D289" i="82"/>
  <c r="E289" i="82"/>
  <c r="F289" i="82"/>
  <c r="G289" i="82"/>
  <c r="H289" i="82"/>
  <c r="I289" i="82"/>
  <c r="K289" i="82"/>
  <c r="L289" i="82"/>
  <c r="M289" i="82"/>
  <c r="N289" i="82"/>
  <c r="C290" i="82"/>
  <c r="D290" i="82"/>
  <c r="E290" i="82"/>
  <c r="F290" i="82"/>
  <c r="G290" i="82"/>
  <c r="H290" i="82"/>
  <c r="I290" i="82"/>
  <c r="K290" i="82"/>
  <c r="L290" i="82"/>
  <c r="M290" i="82"/>
  <c r="N290" i="82"/>
  <c r="C291" i="82"/>
  <c r="D291" i="82"/>
  <c r="E291" i="82"/>
  <c r="F291" i="82"/>
  <c r="G291" i="82"/>
  <c r="H291" i="82"/>
  <c r="I291" i="82"/>
  <c r="K291" i="82"/>
  <c r="L291" i="82"/>
  <c r="M291" i="82"/>
  <c r="N291" i="82"/>
  <c r="C292" i="82"/>
  <c r="D292" i="82"/>
  <c r="E292" i="82"/>
  <c r="F292" i="82"/>
  <c r="G292" i="82"/>
  <c r="H292" i="82"/>
  <c r="I292" i="82"/>
  <c r="K292" i="82"/>
  <c r="L292" i="82"/>
  <c r="M292" i="82"/>
  <c r="N292" i="82"/>
  <c r="C293" i="82"/>
  <c r="D293" i="82"/>
  <c r="E293" i="82"/>
  <c r="F293" i="82"/>
  <c r="G293" i="82"/>
  <c r="H293" i="82"/>
  <c r="I293" i="82"/>
  <c r="K293" i="82"/>
  <c r="L293" i="82"/>
  <c r="M293" i="82"/>
  <c r="N293" i="82"/>
  <c r="C294" i="82"/>
  <c r="D294" i="82"/>
  <c r="E294" i="82"/>
  <c r="F294" i="82"/>
  <c r="G294" i="82"/>
  <c r="H294" i="82"/>
  <c r="I294" i="82"/>
  <c r="J294" i="82"/>
  <c r="K294" i="82"/>
  <c r="L294" i="82"/>
  <c r="M294" i="82"/>
  <c r="N294" i="82"/>
  <c r="C295" i="82"/>
  <c r="D295" i="82"/>
  <c r="E295" i="82"/>
  <c r="F295" i="82"/>
  <c r="G295" i="82"/>
  <c r="H295" i="82"/>
  <c r="I295" i="82"/>
  <c r="J295" i="82"/>
  <c r="K295" i="82"/>
  <c r="L295" i="82"/>
  <c r="M295" i="82"/>
  <c r="N295" i="82"/>
  <c r="C296" i="82"/>
  <c r="D296" i="82"/>
  <c r="E296" i="82"/>
  <c r="F296" i="82"/>
  <c r="G296" i="82"/>
  <c r="H296" i="82"/>
  <c r="I296" i="82"/>
  <c r="J296" i="82"/>
  <c r="K296" i="82"/>
  <c r="L296" i="82"/>
  <c r="M296" i="82"/>
  <c r="N296" i="82"/>
  <c r="C297" i="82"/>
  <c r="D297" i="82"/>
  <c r="E297" i="82"/>
  <c r="F297" i="82"/>
  <c r="G297" i="82"/>
  <c r="H297" i="82"/>
  <c r="I297" i="82"/>
  <c r="J297" i="82"/>
  <c r="K297" i="82"/>
  <c r="L297" i="82"/>
  <c r="M297" i="82"/>
  <c r="N297" i="82"/>
  <c r="C298" i="82"/>
  <c r="D298" i="82"/>
  <c r="E298" i="82"/>
  <c r="F298" i="82"/>
  <c r="G298" i="82"/>
  <c r="H298" i="82"/>
  <c r="I298" i="82"/>
  <c r="J298" i="82"/>
  <c r="K298" i="82"/>
  <c r="L298" i="82"/>
  <c r="M298" i="82"/>
  <c r="N298" i="82"/>
  <c r="C299" i="82"/>
  <c r="D299" i="82"/>
  <c r="E299" i="82"/>
  <c r="F299" i="82"/>
  <c r="G299" i="82"/>
  <c r="H299" i="82"/>
  <c r="I299" i="82"/>
  <c r="J299" i="82"/>
  <c r="K299" i="82"/>
  <c r="L299" i="82"/>
  <c r="M299" i="82"/>
  <c r="N299" i="82"/>
  <c r="C300" i="82"/>
  <c r="D300" i="82"/>
  <c r="E300" i="82"/>
  <c r="F300" i="82"/>
  <c r="G300" i="82"/>
  <c r="H300" i="82"/>
  <c r="I300" i="82"/>
  <c r="J300" i="82"/>
  <c r="K300" i="82"/>
  <c r="L300" i="82"/>
  <c r="M300" i="82"/>
  <c r="N300" i="82"/>
  <c r="D50" i="82"/>
  <c r="E50" i="82"/>
  <c r="F50" i="82"/>
  <c r="G50" i="82"/>
  <c r="H50" i="82"/>
  <c r="I50" i="82"/>
  <c r="U50" i="82" s="1"/>
  <c r="K50" i="82"/>
  <c r="L50" i="82"/>
  <c r="C50" i="82"/>
  <c r="O50" i="82" s="1"/>
  <c r="B51" i="82"/>
  <c r="B52" i="82"/>
  <c r="B53" i="82"/>
  <c r="B54" i="82"/>
  <c r="B55" i="82"/>
  <c r="B56" i="82"/>
  <c r="B57" i="82"/>
  <c r="B58" i="82"/>
  <c r="B59" i="82"/>
  <c r="B60" i="82"/>
  <c r="B61" i="82"/>
  <c r="A61" i="82" s="1"/>
  <c r="B62" i="82"/>
  <c r="B63" i="82"/>
  <c r="B64" i="82"/>
  <c r="B65" i="82"/>
  <c r="B66" i="82"/>
  <c r="B67" i="82"/>
  <c r="B68" i="82"/>
  <c r="B69" i="82"/>
  <c r="B70" i="82"/>
  <c r="B71" i="82"/>
  <c r="B72" i="82"/>
  <c r="B73" i="82"/>
  <c r="B74" i="82"/>
  <c r="B75" i="82"/>
  <c r="B76" i="82"/>
  <c r="B77" i="82"/>
  <c r="B78" i="82"/>
  <c r="B79" i="82"/>
  <c r="B80" i="82"/>
  <c r="A80" i="82" s="1"/>
  <c r="B81" i="82"/>
  <c r="B82" i="82"/>
  <c r="B83" i="82"/>
  <c r="B84" i="82"/>
  <c r="B85" i="82"/>
  <c r="B86" i="82"/>
  <c r="B87" i="82"/>
  <c r="A87" i="82" s="1"/>
  <c r="B88" i="82"/>
  <c r="A88" i="82" s="1"/>
  <c r="B89" i="82"/>
  <c r="A89" i="82" s="1"/>
  <c r="B90" i="82"/>
  <c r="A90" i="82" s="1"/>
  <c r="B91" i="82"/>
  <c r="A91" i="82" s="1"/>
  <c r="B92" i="82"/>
  <c r="A92" i="82" s="1"/>
  <c r="B93" i="82"/>
  <c r="A93" i="82" s="1"/>
  <c r="B94" i="82"/>
  <c r="A94" i="82" s="1"/>
  <c r="B95" i="82"/>
  <c r="A95" i="82" s="1"/>
  <c r="B96" i="82"/>
  <c r="A96" i="82" s="1"/>
  <c r="B97" i="82"/>
  <c r="A97" i="82" s="1"/>
  <c r="B98" i="82"/>
  <c r="A98" i="82" s="1"/>
  <c r="B99" i="82"/>
  <c r="A99" i="82" s="1"/>
  <c r="B100" i="82"/>
  <c r="A100" i="82" s="1"/>
  <c r="B101" i="82"/>
  <c r="B102" i="82"/>
  <c r="B103" i="82"/>
  <c r="B104" i="82"/>
  <c r="B105" i="82"/>
  <c r="B106" i="82"/>
  <c r="B107" i="82"/>
  <c r="B108" i="82"/>
  <c r="B109" i="82"/>
  <c r="B110" i="82"/>
  <c r="B111" i="82"/>
  <c r="B112" i="82"/>
  <c r="B113" i="82"/>
  <c r="B114" i="82"/>
  <c r="B115" i="82"/>
  <c r="B116" i="82"/>
  <c r="B117" i="82"/>
  <c r="B118" i="82"/>
  <c r="B119" i="82"/>
  <c r="B120" i="82"/>
  <c r="B121" i="82"/>
  <c r="B122" i="82"/>
  <c r="B123" i="82"/>
  <c r="A123" i="82" s="1"/>
  <c r="B124" i="82"/>
  <c r="A124" i="82" s="1"/>
  <c r="B125" i="82"/>
  <c r="A125" i="82" s="1"/>
  <c r="B126" i="82"/>
  <c r="A126" i="82" s="1"/>
  <c r="B127" i="82"/>
  <c r="A127" i="82" s="1"/>
  <c r="B128" i="82"/>
  <c r="A128" i="82" s="1"/>
  <c r="B129" i="82"/>
  <c r="A129" i="82" s="1"/>
  <c r="B130" i="82"/>
  <c r="A130" i="82" s="1"/>
  <c r="B131" i="82"/>
  <c r="A131" i="82" s="1"/>
  <c r="B132" i="82"/>
  <c r="A132" i="82" s="1"/>
  <c r="B133" i="82"/>
  <c r="A133" i="82" s="1"/>
  <c r="B134" i="82"/>
  <c r="A134" i="82" s="1"/>
  <c r="B135" i="82"/>
  <c r="A135" i="82" s="1"/>
  <c r="B136" i="82"/>
  <c r="A136" i="82" s="1"/>
  <c r="B137" i="82"/>
  <c r="A137" i="82" s="1"/>
  <c r="B138" i="82"/>
  <c r="A138" i="82" s="1"/>
  <c r="B139" i="82"/>
  <c r="A139" i="82" s="1"/>
  <c r="B140" i="82"/>
  <c r="A140" i="82" s="1"/>
  <c r="B141" i="82"/>
  <c r="A141" i="82" s="1"/>
  <c r="B142" i="82"/>
  <c r="A142" i="82" s="1"/>
  <c r="B143" i="82"/>
  <c r="A143" i="82" s="1"/>
  <c r="B144" i="82"/>
  <c r="A144" i="82" s="1"/>
  <c r="B145" i="82"/>
  <c r="A145" i="82" s="1"/>
  <c r="B146" i="82"/>
  <c r="A146" i="82" s="1"/>
  <c r="B147" i="82"/>
  <c r="A147" i="82" s="1"/>
  <c r="B148" i="82"/>
  <c r="A148" i="82" s="1"/>
  <c r="B149" i="82"/>
  <c r="A149" i="82" s="1"/>
  <c r="B150" i="82"/>
  <c r="A150" i="82" s="1"/>
  <c r="B151" i="82"/>
  <c r="A151" i="82" s="1"/>
  <c r="B152" i="82"/>
  <c r="A152" i="82" s="1"/>
  <c r="B153" i="82"/>
  <c r="A153" i="82" s="1"/>
  <c r="B154" i="82"/>
  <c r="A154" i="82" s="1"/>
  <c r="B155" i="82"/>
  <c r="A155" i="82" s="1"/>
  <c r="B156" i="82"/>
  <c r="A156" i="82" s="1"/>
  <c r="B157" i="82"/>
  <c r="A157" i="82" s="1"/>
  <c r="B158" i="82"/>
  <c r="A158" i="82" s="1"/>
  <c r="B159" i="82"/>
  <c r="A159" i="82" s="1"/>
  <c r="B160" i="82"/>
  <c r="A160" i="82" s="1"/>
  <c r="B161" i="82"/>
  <c r="A161" i="82" s="1"/>
  <c r="B162" i="82"/>
  <c r="A162" i="82" s="1"/>
  <c r="B163" i="82"/>
  <c r="A163" i="82" s="1"/>
  <c r="B164" i="82"/>
  <c r="A164" i="82" s="1"/>
  <c r="B165" i="82"/>
  <c r="A165" i="82" s="1"/>
  <c r="B166" i="82"/>
  <c r="A166" i="82" s="1"/>
  <c r="B167" i="82"/>
  <c r="A167" i="82" s="1"/>
  <c r="B168" i="82"/>
  <c r="A168" i="82" s="1"/>
  <c r="B169" i="82"/>
  <c r="A169" i="82" s="1"/>
  <c r="B170" i="82"/>
  <c r="A170" i="82" s="1"/>
  <c r="B171" i="82"/>
  <c r="A171" i="82" s="1"/>
  <c r="B172" i="82"/>
  <c r="A172" i="82" s="1"/>
  <c r="B173" i="82"/>
  <c r="A173" i="82" s="1"/>
  <c r="B174" i="82"/>
  <c r="A174" i="82" s="1"/>
  <c r="B175" i="82"/>
  <c r="A175" i="82" s="1"/>
  <c r="B176" i="82"/>
  <c r="A176" i="82" s="1"/>
  <c r="B177" i="82"/>
  <c r="A177" i="82" s="1"/>
  <c r="B178" i="82"/>
  <c r="A178" i="82" s="1"/>
  <c r="B179" i="82"/>
  <c r="A179" i="82" s="1"/>
  <c r="B180" i="82"/>
  <c r="A180" i="82" s="1"/>
  <c r="B181" i="82"/>
  <c r="A181" i="82" s="1"/>
  <c r="B182" i="82"/>
  <c r="A182" i="82" s="1"/>
  <c r="B183" i="82"/>
  <c r="A183" i="82" s="1"/>
  <c r="B184" i="82"/>
  <c r="A184" i="82" s="1"/>
  <c r="B185" i="82"/>
  <c r="A185" i="82" s="1"/>
  <c r="B186" i="82"/>
  <c r="A186" i="82" s="1"/>
  <c r="B187" i="82"/>
  <c r="A187" i="82" s="1"/>
  <c r="B188" i="82"/>
  <c r="A188" i="82" s="1"/>
  <c r="B189" i="82"/>
  <c r="A189" i="82" s="1"/>
  <c r="B190" i="82"/>
  <c r="A190" i="82" s="1"/>
  <c r="B191" i="82"/>
  <c r="A191" i="82" s="1"/>
  <c r="B192" i="82"/>
  <c r="A192" i="82" s="1"/>
  <c r="B193" i="82"/>
  <c r="A193" i="82" s="1"/>
  <c r="B194" i="82"/>
  <c r="A194" i="82" s="1"/>
  <c r="B195" i="82"/>
  <c r="A195" i="82" s="1"/>
  <c r="B196" i="82"/>
  <c r="A196" i="82" s="1"/>
  <c r="B197" i="82"/>
  <c r="A197" i="82" s="1"/>
  <c r="B198" i="82"/>
  <c r="A198" i="82" s="1"/>
  <c r="B199" i="82"/>
  <c r="A199" i="82" s="1"/>
  <c r="B200" i="82"/>
  <c r="A200" i="82" s="1"/>
  <c r="B201" i="82"/>
  <c r="A201" i="82" s="1"/>
  <c r="B202" i="82"/>
  <c r="A202" i="82" s="1"/>
  <c r="B203" i="82"/>
  <c r="A203" i="82" s="1"/>
  <c r="B204" i="82"/>
  <c r="A204" i="82" s="1"/>
  <c r="B205" i="82"/>
  <c r="A205" i="82" s="1"/>
  <c r="B206" i="82"/>
  <c r="A206" i="82" s="1"/>
  <c r="B207" i="82"/>
  <c r="A207" i="82" s="1"/>
  <c r="B208" i="82"/>
  <c r="B209" i="82"/>
  <c r="B210" i="82"/>
  <c r="B211" i="82"/>
  <c r="B212" i="82"/>
  <c r="B213" i="82"/>
  <c r="B214" i="82"/>
  <c r="B215" i="82"/>
  <c r="B216" i="82"/>
  <c r="B217" i="82"/>
  <c r="B218" i="82"/>
  <c r="B219" i="82"/>
  <c r="B220" i="82"/>
  <c r="B221" i="82"/>
  <c r="B222" i="82"/>
  <c r="B223" i="82"/>
  <c r="B224" i="82"/>
  <c r="B225" i="82"/>
  <c r="B226" i="82"/>
  <c r="B227" i="82"/>
  <c r="B228" i="82"/>
  <c r="B229" i="82"/>
  <c r="B230" i="82"/>
  <c r="B231" i="82"/>
  <c r="B232" i="82"/>
  <c r="B233" i="82"/>
  <c r="B234" i="82"/>
  <c r="B235" i="82"/>
  <c r="B236" i="82"/>
  <c r="B237" i="82"/>
  <c r="B238" i="82"/>
  <c r="B239" i="82"/>
  <c r="B240" i="82"/>
  <c r="B241" i="82"/>
  <c r="B242" i="82"/>
  <c r="B243" i="82"/>
  <c r="B244" i="82"/>
  <c r="B245" i="82"/>
  <c r="B246" i="82"/>
  <c r="B247" i="82"/>
  <c r="B248" i="82"/>
  <c r="B249" i="82"/>
  <c r="B250" i="82"/>
  <c r="B251" i="82"/>
  <c r="B252" i="82"/>
  <c r="B253" i="82"/>
  <c r="B254" i="82"/>
  <c r="B255" i="82"/>
  <c r="B256" i="82"/>
  <c r="B257" i="82"/>
  <c r="B258" i="82"/>
  <c r="B259" i="82"/>
  <c r="B260" i="82"/>
  <c r="B261" i="82"/>
  <c r="B262" i="82"/>
  <c r="B263" i="82"/>
  <c r="B264" i="82"/>
  <c r="B265" i="82"/>
  <c r="B266" i="82"/>
  <c r="B267" i="82"/>
  <c r="B268" i="82"/>
  <c r="B269" i="82"/>
  <c r="B270" i="82"/>
  <c r="B271" i="82"/>
  <c r="B272" i="82"/>
  <c r="B273" i="82"/>
  <c r="B274" i="82"/>
  <c r="B275" i="82"/>
  <c r="B276" i="82"/>
  <c r="B277" i="82"/>
  <c r="B278" i="82"/>
  <c r="B279" i="82"/>
  <c r="B280" i="82"/>
  <c r="B281" i="82"/>
  <c r="B282" i="82"/>
  <c r="B283" i="82"/>
  <c r="B284" i="82"/>
  <c r="B285" i="82"/>
  <c r="B286" i="82"/>
  <c r="B287" i="82"/>
  <c r="B288" i="82"/>
  <c r="B289" i="82"/>
  <c r="B290" i="82"/>
  <c r="B291" i="82"/>
  <c r="B292" i="82"/>
  <c r="B293" i="82"/>
  <c r="B294" i="82"/>
  <c r="B295" i="82"/>
  <c r="B296" i="82"/>
  <c r="B297" i="82"/>
  <c r="B298" i="82"/>
  <c r="B299" i="82"/>
  <c r="B300" i="82"/>
  <c r="B50" i="82"/>
  <c r="A300" i="82"/>
  <c r="A299" i="82"/>
  <c r="A298" i="82"/>
  <c r="A297" i="82"/>
  <c r="A296" i="82"/>
  <c r="A295" i="82"/>
  <c r="A294" i="82"/>
  <c r="A293" i="82"/>
  <c r="A292" i="82"/>
  <c r="A291" i="82"/>
  <c r="A290" i="82"/>
  <c r="A289" i="82"/>
  <c r="A288" i="82"/>
  <c r="A287" i="82"/>
  <c r="A286" i="82"/>
  <c r="A285" i="82"/>
  <c r="A284" i="82"/>
  <c r="A283" i="82"/>
  <c r="A282" i="82"/>
  <c r="A281" i="82"/>
  <c r="A280" i="82"/>
  <c r="A279" i="82"/>
  <c r="A278" i="82"/>
  <c r="A277" i="82"/>
  <c r="A276" i="82"/>
  <c r="A275" i="82"/>
  <c r="A274" i="82"/>
  <c r="A273" i="82"/>
  <c r="A272" i="82"/>
  <c r="A271" i="82"/>
  <c r="A270" i="82"/>
  <c r="A269" i="82"/>
  <c r="A268" i="82"/>
  <c r="A267" i="82"/>
  <c r="A266" i="82"/>
  <c r="A265" i="82"/>
  <c r="A264" i="82"/>
  <c r="A263" i="82"/>
  <c r="A262" i="82"/>
  <c r="A261" i="82"/>
  <c r="A260" i="82"/>
  <c r="A259" i="82"/>
  <c r="A258" i="82"/>
  <c r="A257" i="82"/>
  <c r="A256" i="82"/>
  <c r="A255" i="82"/>
  <c r="A254" i="82"/>
  <c r="A253" i="82"/>
  <c r="A252" i="82"/>
  <c r="A251" i="82"/>
  <c r="A250" i="82"/>
  <c r="A249" i="82"/>
  <c r="A248" i="82"/>
  <c r="A247" i="82"/>
  <c r="A246" i="82"/>
  <c r="A245" i="82"/>
  <c r="A244" i="82"/>
  <c r="A243" i="82"/>
  <c r="A242" i="82"/>
  <c r="A241" i="82"/>
  <c r="A240" i="82"/>
  <c r="A239" i="82"/>
  <c r="A238" i="82"/>
  <c r="A237" i="82"/>
  <c r="A236" i="82"/>
  <c r="A235" i="82"/>
  <c r="A234" i="82"/>
  <c r="A233" i="82"/>
  <c r="A232" i="82"/>
  <c r="A231" i="82"/>
  <c r="A230" i="82"/>
  <c r="A229" i="82"/>
  <c r="A228" i="82"/>
  <c r="A227" i="82"/>
  <c r="A226" i="82"/>
  <c r="A225" i="82"/>
  <c r="A224" i="82"/>
  <c r="A223" i="82"/>
  <c r="A222" i="82"/>
  <c r="A221" i="82"/>
  <c r="A220" i="82"/>
  <c r="A219" i="82"/>
  <c r="A218" i="82"/>
  <c r="A217" i="82"/>
  <c r="A216" i="82"/>
  <c r="A215" i="82"/>
  <c r="A214" i="82"/>
  <c r="A213" i="82"/>
  <c r="A212" i="82"/>
  <c r="A211" i="82"/>
  <c r="A210" i="82"/>
  <c r="A209" i="82"/>
  <c r="A208" i="82"/>
  <c r="A122" i="82"/>
  <c r="A121" i="82"/>
  <c r="A120" i="82"/>
  <c r="A119" i="82"/>
  <c r="A118" i="82"/>
  <c r="A117" i="82"/>
  <c r="A116" i="82"/>
  <c r="A115" i="82"/>
  <c r="A114" i="82"/>
  <c r="A113" i="82"/>
  <c r="A112" i="82"/>
  <c r="A111" i="82"/>
  <c r="A110" i="82"/>
  <c r="A109" i="82"/>
  <c r="A108" i="82"/>
  <c r="A107" i="82"/>
  <c r="A106" i="82"/>
  <c r="A105" i="82"/>
  <c r="A104" i="82"/>
  <c r="A103" i="82"/>
  <c r="A102" i="82"/>
  <c r="A101" i="82"/>
  <c r="A86" i="82"/>
  <c r="A85" i="82"/>
  <c r="A84" i="82"/>
  <c r="A83" i="82"/>
  <c r="A82" i="82"/>
  <c r="A81" i="82"/>
  <c r="A79" i="82"/>
  <c r="A78" i="82"/>
  <c r="A77" i="82"/>
  <c r="A76" i="82"/>
  <c r="A75" i="82"/>
  <c r="A74" i="82"/>
  <c r="A73" i="82"/>
  <c r="A72" i="82"/>
  <c r="A71" i="82"/>
  <c r="A70" i="82"/>
  <c r="A69" i="82"/>
  <c r="A68" i="82"/>
  <c r="A67" i="82"/>
  <c r="A66" i="82"/>
  <c r="A65" i="82"/>
  <c r="A64" i="82"/>
  <c r="A63" i="82"/>
  <c r="A62" i="82"/>
  <c r="A60" i="82"/>
  <c r="A59" i="82"/>
  <c r="A58" i="82"/>
  <c r="A57" i="82"/>
  <c r="A56" i="82"/>
  <c r="A55" i="82"/>
  <c r="A54" i="82"/>
  <c r="A53" i="82"/>
  <c r="A52" i="82"/>
  <c r="A51" i="82"/>
  <c r="T50" i="82"/>
  <c r="S50" i="82"/>
  <c r="R50" i="82"/>
  <c r="Q50" i="82"/>
  <c r="P50" i="82"/>
  <c r="A50" i="82"/>
  <c r="AA51" i="81"/>
  <c r="AA52" i="81"/>
  <c r="AA53" i="81"/>
  <c r="AA54" i="81"/>
  <c r="AA55" i="81"/>
  <c r="AA56" i="81"/>
  <c r="AA57" i="81"/>
  <c r="AA58" i="81"/>
  <c r="AA59" i="81"/>
  <c r="AA60" i="81"/>
  <c r="AA61" i="81"/>
  <c r="AA62" i="81"/>
  <c r="AA63" i="81"/>
  <c r="AA64" i="81"/>
  <c r="AA65" i="81"/>
  <c r="AA66" i="81"/>
  <c r="AA67" i="81"/>
  <c r="AA68" i="81"/>
  <c r="AA69" i="81"/>
  <c r="AA50" i="81"/>
  <c r="Y50" i="81"/>
  <c r="Z50" i="81"/>
  <c r="Y51" i="81"/>
  <c r="Z51" i="81"/>
  <c r="Y52" i="81"/>
  <c r="Z52" i="81"/>
  <c r="Y53" i="81"/>
  <c r="Z53" i="81"/>
  <c r="Y54" i="81"/>
  <c r="Z54" i="81"/>
  <c r="Y55" i="81"/>
  <c r="Z55" i="81"/>
  <c r="Y56" i="81"/>
  <c r="Z56" i="81"/>
  <c r="Y57" i="81"/>
  <c r="Z57" i="81"/>
  <c r="Y58" i="81"/>
  <c r="Z58" i="81"/>
  <c r="Y59" i="81"/>
  <c r="Z59" i="81"/>
  <c r="Y60" i="81"/>
  <c r="Z60" i="81"/>
  <c r="Y61" i="81"/>
  <c r="Z61" i="81"/>
  <c r="Z62" i="81"/>
  <c r="Y63" i="81"/>
  <c r="Z63" i="81"/>
  <c r="Y64" i="81"/>
  <c r="Z64" i="81"/>
  <c r="Y65" i="81"/>
  <c r="Z65" i="81"/>
  <c r="Y66" i="81"/>
  <c r="Z66" i="81"/>
  <c r="Y67" i="81"/>
  <c r="Z67" i="81"/>
  <c r="Y68" i="81"/>
  <c r="Z68" i="81"/>
  <c r="Y69" i="81"/>
  <c r="Z69" i="81"/>
  <c r="W51" i="81"/>
  <c r="W52" i="81"/>
  <c r="W53" i="81"/>
  <c r="W54" i="81"/>
  <c r="W55" i="81"/>
  <c r="W56" i="81"/>
  <c r="W57" i="81"/>
  <c r="W58" i="81"/>
  <c r="W59" i="81"/>
  <c r="W60" i="81"/>
  <c r="W61" i="81"/>
  <c r="W62" i="81"/>
  <c r="W63" i="81"/>
  <c r="W64" i="81"/>
  <c r="W65" i="81"/>
  <c r="W66" i="81"/>
  <c r="W67" i="81"/>
  <c r="W68" i="81"/>
  <c r="W69" i="81"/>
  <c r="W50" i="81"/>
  <c r="D50" i="81"/>
  <c r="E50" i="81"/>
  <c r="F50" i="81"/>
  <c r="G50" i="81"/>
  <c r="H50" i="81"/>
  <c r="T50" i="81" s="1"/>
  <c r="I50" i="81"/>
  <c r="K50" i="81"/>
  <c r="L50" i="81"/>
  <c r="D51" i="81"/>
  <c r="E51" i="81"/>
  <c r="F51" i="81"/>
  <c r="G51" i="81"/>
  <c r="H51" i="81"/>
  <c r="I51" i="81"/>
  <c r="K51" i="81"/>
  <c r="L51" i="81"/>
  <c r="D52" i="81"/>
  <c r="E52" i="81"/>
  <c r="F52" i="81"/>
  <c r="G52" i="81"/>
  <c r="H52" i="81"/>
  <c r="I52" i="81"/>
  <c r="K52" i="81"/>
  <c r="L52" i="81"/>
  <c r="D53" i="81"/>
  <c r="E53" i="81"/>
  <c r="F53" i="81"/>
  <c r="G53" i="81"/>
  <c r="H53" i="81"/>
  <c r="I53" i="81"/>
  <c r="K53" i="81"/>
  <c r="L53" i="81"/>
  <c r="D54" i="81"/>
  <c r="E54" i="81"/>
  <c r="F54" i="81"/>
  <c r="G54" i="81"/>
  <c r="H54" i="81"/>
  <c r="I54" i="81"/>
  <c r="K54" i="81"/>
  <c r="L54" i="81"/>
  <c r="D55" i="81"/>
  <c r="E55" i="81"/>
  <c r="F55" i="81"/>
  <c r="G55" i="81"/>
  <c r="H55" i="81"/>
  <c r="I55" i="81"/>
  <c r="K55" i="81"/>
  <c r="L55" i="81"/>
  <c r="D56" i="81"/>
  <c r="E56" i="81"/>
  <c r="F56" i="81"/>
  <c r="G56" i="81"/>
  <c r="H56" i="81"/>
  <c r="I56" i="81"/>
  <c r="K56" i="81"/>
  <c r="L56" i="81"/>
  <c r="D57" i="81"/>
  <c r="E57" i="81"/>
  <c r="F57" i="81"/>
  <c r="G57" i="81"/>
  <c r="H57" i="81"/>
  <c r="I57" i="81"/>
  <c r="K57" i="81"/>
  <c r="L57" i="81"/>
  <c r="D58" i="81"/>
  <c r="E58" i="81"/>
  <c r="F58" i="81"/>
  <c r="G58" i="81"/>
  <c r="H58" i="81"/>
  <c r="I58" i="81"/>
  <c r="K58" i="81"/>
  <c r="L58" i="81"/>
  <c r="D59" i="81"/>
  <c r="E59" i="81"/>
  <c r="F59" i="81"/>
  <c r="G59" i="81"/>
  <c r="H59" i="81"/>
  <c r="I59" i="81"/>
  <c r="K59" i="81"/>
  <c r="L59" i="81"/>
  <c r="D60" i="81"/>
  <c r="E60" i="81"/>
  <c r="F60" i="81"/>
  <c r="G60" i="81"/>
  <c r="H60" i="81"/>
  <c r="I60" i="81"/>
  <c r="K60" i="81"/>
  <c r="L60" i="81"/>
  <c r="D61" i="81"/>
  <c r="E61" i="81"/>
  <c r="F61" i="81"/>
  <c r="G61" i="81"/>
  <c r="H61" i="81"/>
  <c r="I61" i="81"/>
  <c r="K61" i="81"/>
  <c r="L61" i="81"/>
  <c r="D62" i="81"/>
  <c r="E62" i="81"/>
  <c r="F62" i="81"/>
  <c r="G62" i="81"/>
  <c r="H62" i="81"/>
  <c r="I62" i="81"/>
  <c r="K62" i="81"/>
  <c r="L62" i="81"/>
  <c r="D63" i="81"/>
  <c r="E63" i="81"/>
  <c r="F63" i="81"/>
  <c r="G63" i="81"/>
  <c r="H63" i="81"/>
  <c r="I63" i="81"/>
  <c r="K63" i="81"/>
  <c r="L63" i="81"/>
  <c r="D64" i="81"/>
  <c r="E64" i="81"/>
  <c r="F64" i="81"/>
  <c r="G64" i="81"/>
  <c r="H64" i="81"/>
  <c r="I64" i="81"/>
  <c r="K64" i="81"/>
  <c r="L64" i="81"/>
  <c r="D65" i="81"/>
  <c r="E65" i="81"/>
  <c r="F65" i="81"/>
  <c r="G65" i="81"/>
  <c r="H65" i="81"/>
  <c r="I65" i="81"/>
  <c r="J65" i="81"/>
  <c r="K65" i="81"/>
  <c r="L65" i="81"/>
  <c r="D66" i="81"/>
  <c r="E66" i="81"/>
  <c r="F66" i="81"/>
  <c r="G66" i="81"/>
  <c r="H66" i="81"/>
  <c r="I66" i="81"/>
  <c r="K66" i="81"/>
  <c r="L66" i="81"/>
  <c r="D67" i="81"/>
  <c r="E67" i="81"/>
  <c r="F67" i="81"/>
  <c r="G67" i="81"/>
  <c r="H67" i="81"/>
  <c r="I67" i="81"/>
  <c r="K67" i="81"/>
  <c r="L67" i="81"/>
  <c r="D68" i="81"/>
  <c r="E68" i="81"/>
  <c r="F68" i="81"/>
  <c r="G68" i="81"/>
  <c r="H68" i="81"/>
  <c r="I68" i="81"/>
  <c r="K68" i="81"/>
  <c r="L68" i="81"/>
  <c r="D69" i="81"/>
  <c r="E69" i="81"/>
  <c r="F69" i="81"/>
  <c r="G69" i="81"/>
  <c r="H69" i="81"/>
  <c r="I69" i="81"/>
  <c r="K69" i="81"/>
  <c r="L69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50" i="81"/>
  <c r="B51" i="81"/>
  <c r="B52" i="81"/>
  <c r="B53" i="81"/>
  <c r="B54" i="81"/>
  <c r="B55" i="81"/>
  <c r="B56" i="81"/>
  <c r="B57" i="81"/>
  <c r="B58" i="81"/>
  <c r="B59" i="81"/>
  <c r="B60" i="81"/>
  <c r="B61" i="81"/>
  <c r="A61" i="81" s="1"/>
  <c r="B62" i="81"/>
  <c r="B63" i="81"/>
  <c r="B64" i="81"/>
  <c r="B65" i="81"/>
  <c r="B66" i="81"/>
  <c r="B67" i="81"/>
  <c r="B68" i="81"/>
  <c r="B69" i="81"/>
  <c r="B50" i="81"/>
  <c r="A69" i="81"/>
  <c r="A68" i="81"/>
  <c r="A67" i="81"/>
  <c r="A66" i="81"/>
  <c r="A65" i="81"/>
  <c r="A64" i="81"/>
  <c r="A63" i="81"/>
  <c r="A62" i="81"/>
  <c r="A60" i="81"/>
  <c r="A59" i="81"/>
  <c r="A58" i="81"/>
  <c r="A57" i="81"/>
  <c r="A56" i="81"/>
  <c r="A55" i="81"/>
  <c r="A54" i="81"/>
  <c r="A53" i="81"/>
  <c r="A52" i="81"/>
  <c r="A51" i="81"/>
  <c r="U50" i="81"/>
  <c r="S50" i="81"/>
  <c r="R50" i="81"/>
  <c r="O50" i="81"/>
  <c r="A50" i="81"/>
  <c r="O1281" i="1"/>
  <c r="P1281" i="1"/>
  <c r="Q1281" i="1"/>
  <c r="R1281" i="1"/>
  <c r="S1281" i="1"/>
  <c r="T1281" i="1"/>
  <c r="U1281" i="1"/>
  <c r="O1282" i="1"/>
  <c r="P1282" i="1"/>
  <c r="Q1282" i="1"/>
  <c r="R1282" i="1"/>
  <c r="S1282" i="1"/>
  <c r="T1282" i="1"/>
  <c r="U1282" i="1"/>
  <c r="O1283" i="1"/>
  <c r="P1283" i="1"/>
  <c r="Q1283" i="1"/>
  <c r="R1283" i="1"/>
  <c r="S1283" i="1"/>
  <c r="T1283" i="1"/>
  <c r="U1283" i="1"/>
  <c r="O1284" i="1"/>
  <c r="P1284" i="1"/>
  <c r="Q1284" i="1"/>
  <c r="R1284" i="1"/>
  <c r="S1284" i="1"/>
  <c r="T1284" i="1"/>
  <c r="U1284" i="1"/>
  <c r="O1285" i="1"/>
  <c r="P1285" i="1"/>
  <c r="Q1285" i="1"/>
  <c r="R1285" i="1"/>
  <c r="S1285" i="1"/>
  <c r="T1285" i="1"/>
  <c r="U1285" i="1"/>
  <c r="O1286" i="1"/>
  <c r="P1286" i="1"/>
  <c r="Q1286" i="1"/>
  <c r="R1286" i="1"/>
  <c r="S1286" i="1"/>
  <c r="T1286" i="1"/>
  <c r="U1286" i="1"/>
  <c r="O1287" i="1"/>
  <c r="P1287" i="1"/>
  <c r="Q1287" i="1"/>
  <c r="R1287" i="1"/>
  <c r="S1287" i="1"/>
  <c r="T1287" i="1"/>
  <c r="U1287" i="1"/>
  <c r="O1288" i="1"/>
  <c r="O1289" i="1" s="1"/>
  <c r="O1290" i="1" s="1"/>
  <c r="P1288" i="1"/>
  <c r="P1289" i="1" s="1"/>
  <c r="P1290" i="1" s="1"/>
  <c r="Q1288" i="1"/>
  <c r="Q1289" i="1" s="1"/>
  <c r="Q1290" i="1" s="1"/>
  <c r="R1288" i="1"/>
  <c r="R1289" i="1" s="1"/>
  <c r="R1290" i="1" s="1"/>
  <c r="S1288" i="1"/>
  <c r="S1289" i="1" s="1"/>
  <c r="S1290" i="1" s="1"/>
  <c r="T1288" i="1"/>
  <c r="T1289" i="1" s="1"/>
  <c r="T1290" i="1" s="1"/>
  <c r="U1288" i="1"/>
  <c r="U1289" i="1" s="1"/>
  <c r="U1290" i="1" s="1"/>
  <c r="O1291" i="1"/>
  <c r="P1291" i="1"/>
  <c r="Q1291" i="1"/>
  <c r="R1291" i="1"/>
  <c r="S1291" i="1"/>
  <c r="T1291" i="1"/>
  <c r="U1291" i="1"/>
  <c r="O1292" i="1"/>
  <c r="P1292" i="1"/>
  <c r="Q1292" i="1"/>
  <c r="R1292" i="1"/>
  <c r="S1292" i="1"/>
  <c r="T1292" i="1"/>
  <c r="U1292" i="1"/>
  <c r="O1293" i="1"/>
  <c r="O1294" i="1" s="1"/>
  <c r="P1293" i="1"/>
  <c r="P1294" i="1" s="1"/>
  <c r="Q1293" i="1"/>
  <c r="Q1294" i="1" s="1"/>
  <c r="R1293" i="1"/>
  <c r="R1294" i="1" s="1"/>
  <c r="R1295" i="1" s="1"/>
  <c r="R1296" i="1" s="1"/>
  <c r="S1293" i="1"/>
  <c r="S1294" i="1" s="1"/>
  <c r="S1295" i="1" s="1"/>
  <c r="S1296" i="1" s="1"/>
  <c r="T1293" i="1"/>
  <c r="T1294" i="1" s="1"/>
  <c r="U1293" i="1"/>
  <c r="U1294" i="1" s="1"/>
  <c r="O1295" i="1"/>
  <c r="O1296" i="1" s="1"/>
  <c r="P1295" i="1"/>
  <c r="P1296" i="1" s="1"/>
  <c r="Q1295" i="1"/>
  <c r="Q1296" i="1" s="1"/>
  <c r="T1295" i="1"/>
  <c r="T1296" i="1" s="1"/>
  <c r="U1295" i="1"/>
  <c r="U1296" i="1" s="1"/>
  <c r="O1297" i="1"/>
  <c r="P1297" i="1"/>
  <c r="Q1297" i="1"/>
  <c r="R1297" i="1"/>
  <c r="S1297" i="1"/>
  <c r="T1297" i="1"/>
  <c r="U1297" i="1"/>
  <c r="O1298" i="1"/>
  <c r="O1299" i="1" s="1"/>
  <c r="P1298" i="1"/>
  <c r="Q1298" i="1"/>
  <c r="R1298" i="1"/>
  <c r="R1299" i="1" s="1"/>
  <c r="S1298" i="1"/>
  <c r="T1298" i="1"/>
  <c r="U1298" i="1"/>
  <c r="P1299" i="1"/>
  <c r="Q1299" i="1"/>
  <c r="S1299" i="1"/>
  <c r="T1299" i="1"/>
  <c r="U1299" i="1"/>
  <c r="O1300" i="1"/>
  <c r="P1300" i="1"/>
  <c r="Q1300" i="1"/>
  <c r="R1300" i="1"/>
  <c r="S1300" i="1"/>
  <c r="S1301" i="1" s="1"/>
  <c r="S1302" i="1" s="1"/>
  <c r="S1303" i="1" s="1"/>
  <c r="S1304" i="1" s="1"/>
  <c r="S1305" i="1" s="1"/>
  <c r="T1300" i="1"/>
  <c r="U1300" i="1"/>
  <c r="O1301" i="1"/>
  <c r="P1301" i="1"/>
  <c r="Q1301" i="1"/>
  <c r="R1301" i="1"/>
  <c r="T1301" i="1"/>
  <c r="U1301" i="1"/>
  <c r="O1302" i="1"/>
  <c r="P1302" i="1"/>
  <c r="Q1302" i="1"/>
  <c r="R1302" i="1"/>
  <c r="T1302" i="1"/>
  <c r="U1302" i="1"/>
  <c r="O1303" i="1"/>
  <c r="P1303" i="1"/>
  <c r="Q1303" i="1"/>
  <c r="Q1304" i="1" s="1"/>
  <c r="Q1305" i="1" s="1"/>
  <c r="R1303" i="1"/>
  <c r="T1303" i="1"/>
  <c r="U1303" i="1"/>
  <c r="U1304" i="1" s="1"/>
  <c r="U1305" i="1" s="1"/>
  <c r="O1304" i="1"/>
  <c r="P1304" i="1"/>
  <c r="P1305" i="1" s="1"/>
  <c r="R1304" i="1"/>
  <c r="T1304" i="1"/>
  <c r="O1305" i="1"/>
  <c r="R1305" i="1"/>
  <c r="T1305" i="1"/>
  <c r="O1306" i="1"/>
  <c r="P1306" i="1"/>
  <c r="Q1306" i="1"/>
  <c r="R1306" i="1"/>
  <c r="S1306" i="1"/>
  <c r="T1306" i="1"/>
  <c r="U1306" i="1"/>
  <c r="U1307" i="1" s="1"/>
  <c r="O1307" i="1"/>
  <c r="P1307" i="1"/>
  <c r="Q1307" i="1"/>
  <c r="R1307" i="1"/>
  <c r="S1307" i="1"/>
  <c r="T1307" i="1"/>
  <c r="O1308" i="1"/>
  <c r="P1308" i="1"/>
  <c r="Q1308" i="1"/>
  <c r="R1308" i="1"/>
  <c r="S1308" i="1"/>
  <c r="T1308" i="1"/>
  <c r="U1308" i="1"/>
  <c r="O1309" i="1"/>
  <c r="P1309" i="1"/>
  <c r="Q1309" i="1"/>
  <c r="R1309" i="1"/>
  <c r="S1309" i="1"/>
  <c r="T1309" i="1"/>
  <c r="U1309" i="1"/>
  <c r="O1310" i="1"/>
  <c r="P1310" i="1"/>
  <c r="Q1310" i="1"/>
  <c r="R1310" i="1"/>
  <c r="S1310" i="1"/>
  <c r="T1310" i="1"/>
  <c r="U1310" i="1"/>
  <c r="O1311" i="1"/>
  <c r="P1311" i="1"/>
  <c r="Q1311" i="1"/>
  <c r="R1311" i="1"/>
  <c r="S1311" i="1"/>
  <c r="T1311" i="1"/>
  <c r="U1311" i="1"/>
  <c r="O1312" i="1"/>
  <c r="P1312" i="1"/>
  <c r="Q1312" i="1"/>
  <c r="R1312" i="1"/>
  <c r="S1312" i="1"/>
  <c r="T1312" i="1"/>
  <c r="U1312" i="1"/>
  <c r="O1313" i="1"/>
  <c r="P1313" i="1"/>
  <c r="Q1313" i="1"/>
  <c r="R1313" i="1"/>
  <c r="S1313" i="1"/>
  <c r="T1313" i="1"/>
  <c r="U1313" i="1"/>
  <c r="O1314" i="1"/>
  <c r="P1314" i="1"/>
  <c r="Q1314" i="1"/>
  <c r="R1314" i="1"/>
  <c r="S1314" i="1"/>
  <c r="T1314" i="1"/>
  <c r="U1314" i="1"/>
  <c r="O1315" i="1"/>
  <c r="P1315" i="1"/>
  <c r="Q1315" i="1"/>
  <c r="R1315" i="1"/>
  <c r="S1315" i="1"/>
  <c r="T1315" i="1"/>
  <c r="U1315" i="1"/>
  <c r="O1316" i="1"/>
  <c r="P1316" i="1"/>
  <c r="Q1316" i="1"/>
  <c r="R1316" i="1"/>
  <c r="S1316" i="1"/>
  <c r="T1316" i="1"/>
  <c r="U1316" i="1"/>
  <c r="O1317" i="1"/>
  <c r="P1317" i="1"/>
  <c r="Q1317" i="1"/>
  <c r="R1317" i="1"/>
  <c r="S1317" i="1"/>
  <c r="T1317" i="1"/>
  <c r="U1317" i="1"/>
  <c r="O1318" i="1"/>
  <c r="P1318" i="1"/>
  <c r="Q1318" i="1"/>
  <c r="R1318" i="1"/>
  <c r="S1318" i="1"/>
  <c r="T1318" i="1"/>
  <c r="U1318" i="1"/>
  <c r="O1319" i="1"/>
  <c r="P1319" i="1"/>
  <c r="Q1319" i="1"/>
  <c r="R1319" i="1"/>
  <c r="S1319" i="1"/>
  <c r="T1319" i="1"/>
  <c r="U1319" i="1"/>
  <c r="O1320" i="1"/>
  <c r="P1320" i="1"/>
  <c r="Q1320" i="1"/>
  <c r="R1320" i="1"/>
  <c r="S1320" i="1"/>
  <c r="T1320" i="1"/>
  <c r="U1320" i="1"/>
  <c r="O1321" i="1"/>
  <c r="P1321" i="1"/>
  <c r="Q1321" i="1"/>
  <c r="R1321" i="1"/>
  <c r="S1321" i="1"/>
  <c r="T1321" i="1"/>
  <c r="U1321" i="1"/>
  <c r="O1322" i="1"/>
  <c r="P1322" i="1"/>
  <c r="Q1322" i="1"/>
  <c r="R1322" i="1"/>
  <c r="S1322" i="1"/>
  <c r="T1322" i="1"/>
  <c r="U1322" i="1"/>
  <c r="O1323" i="1"/>
  <c r="P1323" i="1"/>
  <c r="Q1323" i="1"/>
  <c r="R1323" i="1"/>
  <c r="S1323" i="1"/>
  <c r="T1323" i="1"/>
  <c r="U1323" i="1"/>
  <c r="O1324" i="1"/>
  <c r="P1324" i="1"/>
  <c r="Q1324" i="1"/>
  <c r="R1324" i="1"/>
  <c r="S1324" i="1"/>
  <c r="T1324" i="1"/>
  <c r="U1324" i="1"/>
  <c r="O1325" i="1"/>
  <c r="P1325" i="1"/>
  <c r="Q1325" i="1"/>
  <c r="R1325" i="1"/>
  <c r="S1325" i="1"/>
  <c r="T1325" i="1"/>
  <c r="U1325" i="1"/>
  <c r="O1326" i="1"/>
  <c r="P1326" i="1"/>
  <c r="Q1326" i="1"/>
  <c r="R1326" i="1"/>
  <c r="S1326" i="1"/>
  <c r="T1326" i="1"/>
  <c r="U1326" i="1"/>
  <c r="O1327" i="1"/>
  <c r="P1327" i="1"/>
  <c r="Q1327" i="1"/>
  <c r="R1327" i="1"/>
  <c r="S1327" i="1"/>
  <c r="T1327" i="1"/>
  <c r="U1327" i="1"/>
  <c r="O1328" i="1"/>
  <c r="P1328" i="1"/>
  <c r="Q1328" i="1"/>
  <c r="R1328" i="1"/>
  <c r="S1328" i="1"/>
  <c r="T1328" i="1"/>
  <c r="U1328" i="1"/>
  <c r="O1329" i="1"/>
  <c r="P1329" i="1"/>
  <c r="Q1329" i="1"/>
  <c r="R1329" i="1"/>
  <c r="S1329" i="1"/>
  <c r="T1329" i="1"/>
  <c r="U1329" i="1"/>
  <c r="O1330" i="1"/>
  <c r="P1330" i="1"/>
  <c r="Q1330" i="1"/>
  <c r="R1330" i="1"/>
  <c r="S1330" i="1"/>
  <c r="T1330" i="1"/>
  <c r="U1330" i="1"/>
  <c r="O1331" i="1"/>
  <c r="P1331" i="1"/>
  <c r="Q1331" i="1"/>
  <c r="R1331" i="1"/>
  <c r="S1331" i="1"/>
  <c r="T1331" i="1"/>
  <c r="U1331" i="1"/>
  <c r="O1332" i="1"/>
  <c r="P1332" i="1"/>
  <c r="Q1332" i="1"/>
  <c r="R1332" i="1"/>
  <c r="S1332" i="1"/>
  <c r="T1332" i="1"/>
  <c r="U1332" i="1"/>
  <c r="O1333" i="1"/>
  <c r="P1333" i="1"/>
  <c r="Q1333" i="1"/>
  <c r="R1333" i="1"/>
  <c r="S1333" i="1"/>
  <c r="T1333" i="1"/>
  <c r="U1333" i="1"/>
  <c r="O1334" i="1"/>
  <c r="P1334" i="1"/>
  <c r="Q1334" i="1"/>
  <c r="R1334" i="1"/>
  <c r="S1334" i="1"/>
  <c r="T1334" i="1"/>
  <c r="U1334" i="1"/>
  <c r="O1335" i="1"/>
  <c r="P1335" i="1"/>
  <c r="Q1335" i="1"/>
  <c r="R1335" i="1"/>
  <c r="S1335" i="1"/>
  <c r="T1335" i="1"/>
  <c r="U1335" i="1"/>
  <c r="O1336" i="1"/>
  <c r="P1336" i="1"/>
  <c r="Q1336" i="1"/>
  <c r="R1336" i="1"/>
  <c r="S1336" i="1"/>
  <c r="T1336" i="1"/>
  <c r="U1336" i="1"/>
  <c r="O1337" i="1"/>
  <c r="P1337" i="1"/>
  <c r="Q1337" i="1"/>
  <c r="R1337" i="1"/>
  <c r="S1337" i="1"/>
  <c r="T1337" i="1"/>
  <c r="U1337" i="1"/>
  <c r="O1338" i="1"/>
  <c r="P1338" i="1"/>
  <c r="Q1338" i="1"/>
  <c r="R1338" i="1"/>
  <c r="S1338" i="1"/>
  <c r="T1338" i="1"/>
  <c r="U1338" i="1"/>
  <c r="O1339" i="1"/>
  <c r="P1339" i="1"/>
  <c r="Q1339" i="1"/>
  <c r="R1339" i="1"/>
  <c r="S1339" i="1"/>
  <c r="T1339" i="1"/>
  <c r="U1339" i="1"/>
  <c r="O1340" i="1"/>
  <c r="P1340" i="1"/>
  <c r="Q1340" i="1"/>
  <c r="R1340" i="1"/>
  <c r="S1340" i="1"/>
  <c r="T1340" i="1"/>
  <c r="U1340" i="1"/>
  <c r="O1341" i="1"/>
  <c r="P1341" i="1"/>
  <c r="Q1341" i="1"/>
  <c r="R1341" i="1"/>
  <c r="S1341" i="1"/>
  <c r="T1341" i="1"/>
  <c r="U1341" i="1"/>
  <c r="O1342" i="1"/>
  <c r="P1342" i="1"/>
  <c r="Q1342" i="1"/>
  <c r="R1342" i="1"/>
  <c r="S1342" i="1"/>
  <c r="T1342" i="1"/>
  <c r="U1342" i="1"/>
  <c r="O1343" i="1"/>
  <c r="P1343" i="1"/>
  <c r="Q1343" i="1"/>
  <c r="R1343" i="1"/>
  <c r="S1343" i="1"/>
  <c r="T1343" i="1"/>
  <c r="U1343" i="1"/>
  <c r="O1344" i="1"/>
  <c r="P1344" i="1"/>
  <c r="Q1344" i="1"/>
  <c r="R1344" i="1"/>
  <c r="S1344" i="1"/>
  <c r="T1344" i="1"/>
  <c r="U1344" i="1"/>
  <c r="O1345" i="1"/>
  <c r="P1345" i="1"/>
  <c r="Q1345" i="1"/>
  <c r="R1345" i="1"/>
  <c r="S1345" i="1"/>
  <c r="T1345" i="1"/>
  <c r="U1345" i="1"/>
  <c r="O1346" i="1"/>
  <c r="P1346" i="1"/>
  <c r="Q1346" i="1"/>
  <c r="R1346" i="1"/>
  <c r="S1346" i="1"/>
  <c r="T1346" i="1"/>
  <c r="U1346" i="1"/>
  <c r="O1347" i="1"/>
  <c r="P1347" i="1"/>
  <c r="Q1347" i="1"/>
  <c r="R1347" i="1"/>
  <c r="S1347" i="1"/>
  <c r="T1347" i="1"/>
  <c r="U1347" i="1"/>
  <c r="O1348" i="1"/>
  <c r="P1348" i="1"/>
  <c r="Q1348" i="1"/>
  <c r="R1348" i="1"/>
  <c r="S1348" i="1"/>
  <c r="T1348" i="1"/>
  <c r="U1348" i="1"/>
  <c r="O1349" i="1"/>
  <c r="P1349" i="1"/>
  <c r="Q1349" i="1"/>
  <c r="R1349" i="1"/>
  <c r="S1349" i="1"/>
  <c r="T1349" i="1"/>
  <c r="U1349" i="1"/>
  <c r="O1350" i="1"/>
  <c r="P1350" i="1"/>
  <c r="Q1350" i="1"/>
  <c r="R1350" i="1"/>
  <c r="S1350" i="1"/>
  <c r="T1350" i="1"/>
  <c r="U1350" i="1"/>
  <c r="O1351" i="1"/>
  <c r="P1351" i="1"/>
  <c r="Q1351" i="1"/>
  <c r="R1351" i="1"/>
  <c r="S1351" i="1"/>
  <c r="T1351" i="1"/>
  <c r="U1351" i="1"/>
  <c r="O1352" i="1"/>
  <c r="P1352" i="1"/>
  <c r="Q1352" i="1"/>
  <c r="R1352" i="1"/>
  <c r="S1352" i="1"/>
  <c r="T1352" i="1"/>
  <c r="U1352" i="1"/>
  <c r="O1353" i="1"/>
  <c r="P1353" i="1"/>
  <c r="Q1353" i="1"/>
  <c r="R1353" i="1"/>
  <c r="S1353" i="1"/>
  <c r="T1353" i="1"/>
  <c r="U1353" i="1"/>
  <c r="O1354" i="1"/>
  <c r="P1354" i="1"/>
  <c r="Q1354" i="1"/>
  <c r="R1354" i="1"/>
  <c r="S1354" i="1"/>
  <c r="T1354" i="1"/>
  <c r="U1354" i="1"/>
  <c r="O1355" i="1"/>
  <c r="P1355" i="1"/>
  <c r="Q1355" i="1"/>
  <c r="R1355" i="1"/>
  <c r="S1355" i="1"/>
  <c r="T1355" i="1"/>
  <c r="U1355" i="1"/>
  <c r="O1356" i="1"/>
  <c r="P1356" i="1"/>
  <c r="Q1356" i="1"/>
  <c r="R1356" i="1"/>
  <c r="S1356" i="1"/>
  <c r="T1356" i="1"/>
  <c r="U1356" i="1"/>
  <c r="O1357" i="1"/>
  <c r="P1357" i="1"/>
  <c r="Q1357" i="1"/>
  <c r="R1357" i="1"/>
  <c r="S1357" i="1"/>
  <c r="T1357" i="1"/>
  <c r="U1357" i="1"/>
  <c r="O1358" i="1"/>
  <c r="P1358" i="1"/>
  <c r="Q1358" i="1"/>
  <c r="R1358" i="1"/>
  <c r="S1358" i="1"/>
  <c r="T1358" i="1"/>
  <c r="U1358" i="1"/>
  <c r="O1359" i="1"/>
  <c r="P1359" i="1"/>
  <c r="Q1359" i="1"/>
  <c r="R1359" i="1"/>
  <c r="S1359" i="1"/>
  <c r="T1359" i="1"/>
  <c r="U1359" i="1"/>
  <c r="O1360" i="1"/>
  <c r="P1360" i="1"/>
  <c r="Q1360" i="1"/>
  <c r="R1360" i="1"/>
  <c r="S1360" i="1"/>
  <c r="T1360" i="1"/>
  <c r="U1360" i="1"/>
  <c r="O1361" i="1"/>
  <c r="P1361" i="1"/>
  <c r="Q1361" i="1"/>
  <c r="R1361" i="1"/>
  <c r="S1361" i="1"/>
  <c r="T1361" i="1"/>
  <c r="U1361" i="1"/>
  <c r="O1362" i="1"/>
  <c r="P1362" i="1"/>
  <c r="Q1362" i="1"/>
  <c r="R1362" i="1"/>
  <c r="S1362" i="1"/>
  <c r="T1362" i="1"/>
  <c r="U1362" i="1"/>
  <c r="O1363" i="1"/>
  <c r="P1363" i="1"/>
  <c r="Q1363" i="1"/>
  <c r="R1363" i="1"/>
  <c r="S1363" i="1"/>
  <c r="T1363" i="1"/>
  <c r="U1363" i="1"/>
  <c r="O1364" i="1"/>
  <c r="P1364" i="1"/>
  <c r="Q1364" i="1"/>
  <c r="R1364" i="1"/>
  <c r="S1364" i="1"/>
  <c r="T1364" i="1"/>
  <c r="U1364" i="1"/>
  <c r="O1365" i="1"/>
  <c r="P1365" i="1"/>
  <c r="Q1365" i="1"/>
  <c r="R1365" i="1"/>
  <c r="S1365" i="1"/>
  <c r="T1365" i="1"/>
  <c r="U1365" i="1"/>
  <c r="O1366" i="1"/>
  <c r="P1366" i="1"/>
  <c r="Q1366" i="1"/>
  <c r="R1366" i="1"/>
  <c r="S1366" i="1"/>
  <c r="T1366" i="1"/>
  <c r="U1366" i="1"/>
  <c r="O1367" i="1"/>
  <c r="P1367" i="1"/>
  <c r="Q1367" i="1"/>
  <c r="R1367" i="1"/>
  <c r="S1367" i="1"/>
  <c r="T1367" i="1"/>
  <c r="U1367" i="1"/>
  <c r="O1368" i="1"/>
  <c r="P1368" i="1"/>
  <c r="Q1368" i="1"/>
  <c r="R1368" i="1"/>
  <c r="S1368" i="1"/>
  <c r="T1368" i="1"/>
  <c r="U1368" i="1"/>
  <c r="O1369" i="1"/>
  <c r="P1369" i="1"/>
  <c r="Q1369" i="1"/>
  <c r="R1369" i="1"/>
  <c r="S1369" i="1"/>
  <c r="T1369" i="1"/>
  <c r="U1369" i="1"/>
  <c r="O1370" i="1"/>
  <c r="P1370" i="1"/>
  <c r="Q1370" i="1"/>
  <c r="R1370" i="1"/>
  <c r="S1370" i="1"/>
  <c r="T1370" i="1"/>
  <c r="U1370" i="1"/>
  <c r="O1371" i="1"/>
  <c r="P1371" i="1"/>
  <c r="Q1371" i="1"/>
  <c r="R1371" i="1"/>
  <c r="S1371" i="1"/>
  <c r="T1371" i="1"/>
  <c r="U1371" i="1"/>
  <c r="J1281" i="1"/>
  <c r="J1282" i="1"/>
  <c r="J51" i="82" s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56" i="83" s="1"/>
  <c r="J1308" i="1"/>
  <c r="J57" i="83" s="1"/>
  <c r="J1309" i="1"/>
  <c r="J58" i="83" s="1"/>
  <c r="J1310" i="1"/>
  <c r="J59" i="83" s="1"/>
  <c r="J1311" i="1"/>
  <c r="J60" i="83" s="1"/>
  <c r="J1312" i="1"/>
  <c r="J61" i="83" s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45" i="82" s="1"/>
  <c r="J1377" i="1"/>
  <c r="J146" i="82" s="1"/>
  <c r="J1378" i="1"/>
  <c r="J147" i="82" s="1"/>
  <c r="J1379" i="1"/>
  <c r="J148" i="82" s="1"/>
  <c r="J1380" i="1"/>
  <c r="J149" i="82" s="1"/>
  <c r="J1381" i="1"/>
  <c r="J150" i="82" s="1"/>
  <c r="J1382" i="1"/>
  <c r="J151" i="82" s="1"/>
  <c r="J1383" i="1"/>
  <c r="J152" i="82" s="1"/>
  <c r="J1384" i="1"/>
  <c r="J153" i="82" s="1"/>
  <c r="J1385" i="1"/>
  <c r="J154" i="82" s="1"/>
  <c r="J1386" i="1"/>
  <c r="J155" i="82" s="1"/>
  <c r="J1387" i="1"/>
  <c r="J156" i="82" s="1"/>
  <c r="J1388" i="1"/>
  <c r="J157" i="82" s="1"/>
  <c r="J1389" i="1"/>
  <c r="J158" i="82" s="1"/>
  <c r="J1390" i="1"/>
  <c r="J159" i="82" s="1"/>
  <c r="J1391" i="1"/>
  <c r="J160" i="82" s="1"/>
  <c r="J1392" i="1"/>
  <c r="J161" i="82" s="1"/>
  <c r="J1393" i="1"/>
  <c r="J162" i="82" s="1"/>
  <c r="J1394" i="1"/>
  <c r="J163" i="82" s="1"/>
  <c r="J1395" i="1"/>
  <c r="J164" i="82" s="1"/>
  <c r="J1396" i="1"/>
  <c r="J165" i="82" s="1"/>
  <c r="J1397" i="1"/>
  <c r="J166" i="82" s="1"/>
  <c r="J1398" i="1"/>
  <c r="J167" i="82" s="1"/>
  <c r="J1399" i="1"/>
  <c r="J168" i="82" s="1"/>
  <c r="J1400" i="1"/>
  <c r="J169" i="82" s="1"/>
  <c r="J1401" i="1"/>
  <c r="J170" i="82" s="1"/>
  <c r="J1402" i="1"/>
  <c r="J171" i="82" s="1"/>
  <c r="J1403" i="1"/>
  <c r="J172" i="82" s="1"/>
  <c r="J1404" i="1"/>
  <c r="J173" i="82" s="1"/>
  <c r="J1405" i="1"/>
  <c r="J174" i="82" s="1"/>
  <c r="J1406" i="1"/>
  <c r="J175" i="82" s="1"/>
  <c r="J1407" i="1"/>
  <c r="J176" i="82" s="1"/>
  <c r="J1408" i="1"/>
  <c r="J177" i="82" s="1"/>
  <c r="J1409" i="1"/>
  <c r="J178" i="82" s="1"/>
  <c r="J1410" i="1"/>
  <c r="J179" i="82" s="1"/>
  <c r="J1411" i="1"/>
  <c r="J180" i="82" s="1"/>
  <c r="J1412" i="1"/>
  <c r="J181" i="82" s="1"/>
  <c r="J1413" i="1"/>
  <c r="J182" i="82" s="1"/>
  <c r="J1414" i="1"/>
  <c r="J183" i="82" s="1"/>
  <c r="J1415" i="1"/>
  <c r="J184" i="82" s="1"/>
  <c r="J1416" i="1"/>
  <c r="J185" i="82" s="1"/>
  <c r="J1417" i="1"/>
  <c r="J186" i="82" s="1"/>
  <c r="J1418" i="1"/>
  <c r="J187" i="82" s="1"/>
  <c r="J1419" i="1"/>
  <c r="J188" i="82" s="1"/>
  <c r="J1420" i="1"/>
  <c r="J189" i="82" s="1"/>
  <c r="J1421" i="1"/>
  <c r="J190" i="82" s="1"/>
  <c r="J1422" i="1"/>
  <c r="J191" i="82" s="1"/>
  <c r="J1423" i="1"/>
  <c r="J192" i="82" s="1"/>
  <c r="J1424" i="1"/>
  <c r="J193" i="82" s="1"/>
  <c r="J1425" i="1"/>
  <c r="J194" i="82" s="1"/>
  <c r="J1426" i="1"/>
  <c r="J195" i="82" s="1"/>
  <c r="J1427" i="1"/>
  <c r="J196" i="82" s="1"/>
  <c r="J1428" i="1"/>
  <c r="J197" i="82" s="1"/>
  <c r="J1429" i="1"/>
  <c r="J198" i="82" s="1"/>
  <c r="J1430" i="1"/>
  <c r="J199" i="82" s="1"/>
  <c r="J1431" i="1"/>
  <c r="J200" i="82" s="1"/>
  <c r="J1432" i="1"/>
  <c r="J201" i="82" s="1"/>
  <c r="J1433" i="1"/>
  <c r="J202" i="82" s="1"/>
  <c r="J1434" i="1"/>
  <c r="J203" i="82" s="1"/>
  <c r="J1435" i="1"/>
  <c r="J204" i="82" s="1"/>
  <c r="J1436" i="1"/>
  <c r="J205" i="82" s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B68" i="80"/>
  <c r="A68" i="80" s="1"/>
  <c r="C68" i="80"/>
  <c r="D68" i="80"/>
  <c r="E68" i="80"/>
  <c r="F68" i="80"/>
  <c r="G68" i="80"/>
  <c r="H68" i="80"/>
  <c r="I68" i="80"/>
  <c r="K68" i="80"/>
  <c r="L68" i="80"/>
  <c r="W68" i="80"/>
  <c r="Y68" i="80"/>
  <c r="Z68" i="80"/>
  <c r="AA68" i="80"/>
  <c r="B69" i="80"/>
  <c r="A69" i="80" s="1"/>
  <c r="C69" i="80"/>
  <c r="D69" i="80"/>
  <c r="E69" i="80"/>
  <c r="F69" i="80"/>
  <c r="G69" i="80"/>
  <c r="H69" i="80"/>
  <c r="I69" i="80"/>
  <c r="K69" i="80"/>
  <c r="L69" i="80"/>
  <c r="W69" i="80"/>
  <c r="Y69" i="80"/>
  <c r="Z69" i="80"/>
  <c r="AA69" i="80"/>
  <c r="B70" i="80"/>
  <c r="A70" i="80" s="1"/>
  <c r="C70" i="80"/>
  <c r="D70" i="80"/>
  <c r="E70" i="80"/>
  <c r="F70" i="80"/>
  <c r="G70" i="80"/>
  <c r="H70" i="80"/>
  <c r="I70" i="80"/>
  <c r="K70" i="80"/>
  <c r="L70" i="80"/>
  <c r="W70" i="80"/>
  <c r="Y70" i="80"/>
  <c r="Z70" i="80"/>
  <c r="AA70" i="80"/>
  <c r="B71" i="80"/>
  <c r="A71" i="80" s="1"/>
  <c r="C71" i="80"/>
  <c r="D71" i="80"/>
  <c r="E71" i="80"/>
  <c r="F71" i="80"/>
  <c r="G71" i="80"/>
  <c r="H71" i="80"/>
  <c r="I71" i="80"/>
  <c r="K71" i="80"/>
  <c r="L71" i="80"/>
  <c r="W71" i="80"/>
  <c r="Y71" i="80"/>
  <c r="Z71" i="80"/>
  <c r="AA71" i="80"/>
  <c r="B293" i="68"/>
  <c r="A293" i="68" s="1"/>
  <c r="C293" i="68"/>
  <c r="D293" i="68"/>
  <c r="E293" i="68"/>
  <c r="F293" i="68"/>
  <c r="G293" i="68"/>
  <c r="H293" i="68"/>
  <c r="I293" i="68"/>
  <c r="K293" i="68"/>
  <c r="L293" i="68"/>
  <c r="W293" i="68"/>
  <c r="Y293" i="68"/>
  <c r="Z293" i="68"/>
  <c r="AA293" i="68"/>
  <c r="AB293" i="68"/>
  <c r="AC293" i="68"/>
  <c r="B294" i="68"/>
  <c r="A294" i="68" s="1"/>
  <c r="C294" i="68"/>
  <c r="D294" i="68"/>
  <c r="E294" i="68"/>
  <c r="F294" i="68"/>
  <c r="G294" i="68"/>
  <c r="H294" i="68"/>
  <c r="I294" i="68"/>
  <c r="K294" i="68"/>
  <c r="L294" i="68"/>
  <c r="W294" i="68"/>
  <c r="Y294" i="68"/>
  <c r="Z294" i="68"/>
  <c r="AA294" i="68"/>
  <c r="AB294" i="68"/>
  <c r="AC294" i="68"/>
  <c r="B295" i="68"/>
  <c r="A295" i="68" s="1"/>
  <c r="C295" i="68"/>
  <c r="D295" i="68"/>
  <c r="E295" i="68"/>
  <c r="F295" i="68"/>
  <c r="G295" i="68"/>
  <c r="H295" i="68"/>
  <c r="I295" i="68"/>
  <c r="K295" i="68"/>
  <c r="L295" i="68"/>
  <c r="W295" i="68"/>
  <c r="Y295" i="68"/>
  <c r="Z295" i="68"/>
  <c r="AA295" i="68"/>
  <c r="AB295" i="68"/>
  <c r="AC295" i="68"/>
  <c r="B296" i="68"/>
  <c r="A296" i="68" s="1"/>
  <c r="C296" i="68"/>
  <c r="D296" i="68"/>
  <c r="E296" i="68"/>
  <c r="F296" i="68"/>
  <c r="G296" i="68"/>
  <c r="H296" i="68"/>
  <c r="I296" i="68"/>
  <c r="K296" i="68"/>
  <c r="L296" i="68"/>
  <c r="W296" i="68"/>
  <c r="Y296" i="68"/>
  <c r="Z296" i="68"/>
  <c r="AA296" i="68"/>
  <c r="AB296" i="68"/>
  <c r="AC296" i="68"/>
  <c r="B297" i="68"/>
  <c r="A297" i="68" s="1"/>
  <c r="C297" i="68"/>
  <c r="D297" i="68"/>
  <c r="E297" i="68"/>
  <c r="F297" i="68"/>
  <c r="G297" i="68"/>
  <c r="H297" i="68"/>
  <c r="I297" i="68"/>
  <c r="K297" i="68"/>
  <c r="L297" i="68"/>
  <c r="W297" i="68"/>
  <c r="Y297" i="68"/>
  <c r="Z297" i="68"/>
  <c r="AA297" i="68"/>
  <c r="AB297" i="68"/>
  <c r="AC297" i="68"/>
  <c r="B298" i="68"/>
  <c r="A298" i="68" s="1"/>
  <c r="C298" i="68"/>
  <c r="D298" i="68"/>
  <c r="E298" i="68"/>
  <c r="F298" i="68"/>
  <c r="G298" i="68"/>
  <c r="H298" i="68"/>
  <c r="I298" i="68"/>
  <c r="K298" i="68"/>
  <c r="L298" i="68"/>
  <c r="W298" i="68"/>
  <c r="Y298" i="68"/>
  <c r="Z298" i="68"/>
  <c r="AA298" i="68"/>
  <c r="AB298" i="68"/>
  <c r="AC298" i="68"/>
  <c r="B299" i="68"/>
  <c r="A299" i="68" s="1"/>
  <c r="C299" i="68"/>
  <c r="D299" i="68"/>
  <c r="E299" i="68"/>
  <c r="F299" i="68"/>
  <c r="G299" i="68"/>
  <c r="H299" i="68"/>
  <c r="I299" i="68"/>
  <c r="K299" i="68"/>
  <c r="L299" i="68"/>
  <c r="W299" i="68"/>
  <c r="Y299" i="68"/>
  <c r="Z299" i="68"/>
  <c r="AA299" i="68"/>
  <c r="AB299" i="68"/>
  <c r="AC299" i="68"/>
  <c r="B300" i="68"/>
  <c r="A300" i="68" s="1"/>
  <c r="C300" i="68"/>
  <c r="D300" i="68"/>
  <c r="E300" i="68"/>
  <c r="F300" i="68"/>
  <c r="G300" i="68"/>
  <c r="H300" i="68"/>
  <c r="I300" i="68"/>
  <c r="K300" i="68"/>
  <c r="L300" i="68"/>
  <c r="W300" i="68"/>
  <c r="Y300" i="68"/>
  <c r="Z300" i="68"/>
  <c r="AA300" i="68"/>
  <c r="AB300" i="68"/>
  <c r="AC300" i="68"/>
  <c r="H287" i="68"/>
  <c r="M1274" i="1"/>
  <c r="M294" i="68" s="1"/>
  <c r="M1275" i="1"/>
  <c r="M295" i="68" s="1"/>
  <c r="M1276" i="1"/>
  <c r="M296" i="68" s="1"/>
  <c r="M1277" i="1"/>
  <c r="M1278" i="1"/>
  <c r="M1279" i="1"/>
  <c r="M1280" i="1"/>
  <c r="M1281" i="1"/>
  <c r="M1282" i="1"/>
  <c r="M1283" i="1"/>
  <c r="M52" i="81" s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N1296" i="1" s="1"/>
  <c r="M1297" i="1"/>
  <c r="M1298" i="1"/>
  <c r="M1299" i="1"/>
  <c r="M1300" i="1"/>
  <c r="M1301" i="1"/>
  <c r="M70" i="82" s="1"/>
  <c r="M1302" i="1"/>
  <c r="M71" i="82" s="1"/>
  <c r="M1303" i="1"/>
  <c r="M72" i="82" s="1"/>
  <c r="M1304" i="1"/>
  <c r="M73" i="82" s="1"/>
  <c r="M1305" i="1"/>
  <c r="M74" i="82" s="1"/>
  <c r="M1306" i="1"/>
  <c r="M75" i="82" s="1"/>
  <c r="M1307" i="1"/>
  <c r="M1308" i="1"/>
  <c r="M77" i="82" s="1"/>
  <c r="M1309" i="1"/>
  <c r="M1310" i="1"/>
  <c r="M79" i="82" s="1"/>
  <c r="M1311" i="1"/>
  <c r="M1312" i="1"/>
  <c r="M81" i="82" s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93" i="82" s="1"/>
  <c r="M1325" i="1"/>
  <c r="M94" i="82" s="1"/>
  <c r="M1326" i="1"/>
  <c r="M95" i="82" s="1"/>
  <c r="M1327" i="1"/>
  <c r="M96" i="82" s="1"/>
  <c r="M1328" i="1"/>
  <c r="M97" i="82" s="1"/>
  <c r="M1329" i="1"/>
  <c r="M98" i="82" s="1"/>
  <c r="M1330" i="1"/>
  <c r="M99" i="82" s="1"/>
  <c r="M1331" i="1"/>
  <c r="M100" i="82" s="1"/>
  <c r="M1332" i="1"/>
  <c r="M101" i="82" s="1"/>
  <c r="Y1270" i="1"/>
  <c r="Y1269" i="1"/>
  <c r="Y1263" i="1"/>
  <c r="H58" i="80"/>
  <c r="Y1260" i="1"/>
  <c r="Y1259" i="1"/>
  <c r="D48" i="83" l="1"/>
  <c r="M59" i="83"/>
  <c r="I48" i="83"/>
  <c r="F48" i="83"/>
  <c r="E48" i="83"/>
  <c r="C48" i="83"/>
  <c r="J48" i="83"/>
  <c r="B7" i="83" s="1"/>
  <c r="B11" i="83" s="1"/>
  <c r="W48" i="83"/>
  <c r="B14" i="83" s="1"/>
  <c r="M56" i="83"/>
  <c r="M48" i="83" s="1"/>
  <c r="M76" i="82"/>
  <c r="V51" i="83"/>
  <c r="V52" i="83" s="1"/>
  <c r="V53" i="83" s="1"/>
  <c r="V54" i="83" s="1"/>
  <c r="V55" i="83" s="1"/>
  <c r="V56" i="83" s="1"/>
  <c r="V57" i="83" s="1"/>
  <c r="V58" i="83" s="1"/>
  <c r="V59" i="83" s="1"/>
  <c r="V60" i="83" s="1"/>
  <c r="V61" i="83" s="1"/>
  <c r="V62" i="83" s="1"/>
  <c r="V63" i="83" s="1"/>
  <c r="V64" i="83" s="1"/>
  <c r="V65" i="83" s="1"/>
  <c r="V66" i="83" s="1"/>
  <c r="V67" i="83" s="1"/>
  <c r="V68" i="83" s="1"/>
  <c r="U51" i="83"/>
  <c r="U52" i="83" s="1"/>
  <c r="U53" i="83" s="1"/>
  <c r="U54" i="83" s="1"/>
  <c r="U55" i="83" s="1"/>
  <c r="U56" i="83" s="1"/>
  <c r="U57" i="83" s="1"/>
  <c r="U58" i="83" s="1"/>
  <c r="U59" i="83" s="1"/>
  <c r="U60" i="83" s="1"/>
  <c r="U61" i="83" s="1"/>
  <c r="U62" i="83" s="1"/>
  <c r="U63" i="83" s="1"/>
  <c r="U64" i="83" s="1"/>
  <c r="U65" i="83" s="1"/>
  <c r="U66" i="83" s="1"/>
  <c r="U67" i="83" s="1"/>
  <c r="U68" i="83" s="1"/>
  <c r="T51" i="83"/>
  <c r="T52" i="83" s="1"/>
  <c r="T53" i="83" s="1"/>
  <c r="T54" i="83" s="1"/>
  <c r="T55" i="83" s="1"/>
  <c r="T56" i="83" s="1"/>
  <c r="T57" i="83" s="1"/>
  <c r="T58" i="83" s="1"/>
  <c r="T59" i="83" s="1"/>
  <c r="T60" i="83" s="1"/>
  <c r="T61" i="83" s="1"/>
  <c r="T62" i="83" s="1"/>
  <c r="T63" i="83" s="1"/>
  <c r="T64" i="83" s="1"/>
  <c r="T65" i="83" s="1"/>
  <c r="T66" i="83" s="1"/>
  <c r="T67" i="83" s="1"/>
  <c r="T68" i="83" s="1"/>
  <c r="S51" i="83"/>
  <c r="S52" i="83" s="1"/>
  <c r="S53" i="83" s="1"/>
  <c r="S54" i="83" s="1"/>
  <c r="S55" i="83" s="1"/>
  <c r="S56" i="83" s="1"/>
  <c r="S57" i="83" s="1"/>
  <c r="S58" i="83" s="1"/>
  <c r="S59" i="83" s="1"/>
  <c r="S60" i="83" s="1"/>
  <c r="S61" i="83" s="1"/>
  <c r="S62" i="83" s="1"/>
  <c r="S63" i="83" s="1"/>
  <c r="S64" i="83" s="1"/>
  <c r="S65" i="83" s="1"/>
  <c r="S66" i="83" s="1"/>
  <c r="S67" i="83" s="1"/>
  <c r="S68" i="83" s="1"/>
  <c r="R51" i="83"/>
  <c r="R52" i="83" s="1"/>
  <c r="R53" i="83" s="1"/>
  <c r="R54" i="83" s="1"/>
  <c r="R55" i="83" s="1"/>
  <c r="R56" i="83" s="1"/>
  <c r="R57" i="83" s="1"/>
  <c r="R58" i="83" s="1"/>
  <c r="R59" i="83" s="1"/>
  <c r="R60" i="83" s="1"/>
  <c r="R61" i="83" s="1"/>
  <c r="R62" i="83" s="1"/>
  <c r="R63" i="83" s="1"/>
  <c r="R64" i="83" s="1"/>
  <c r="R65" i="83" s="1"/>
  <c r="R66" i="83" s="1"/>
  <c r="R67" i="83" s="1"/>
  <c r="R68" i="83" s="1"/>
  <c r="Q51" i="83"/>
  <c r="Q52" i="83" s="1"/>
  <c r="Q53" i="83" s="1"/>
  <c r="Q54" i="83" s="1"/>
  <c r="Q55" i="83" s="1"/>
  <c r="Q56" i="83" s="1"/>
  <c r="Q57" i="83" s="1"/>
  <c r="Q58" i="83" s="1"/>
  <c r="Q59" i="83" s="1"/>
  <c r="Q60" i="83" s="1"/>
  <c r="Q61" i="83" s="1"/>
  <c r="Q62" i="83" s="1"/>
  <c r="Q63" i="83" s="1"/>
  <c r="Q64" i="83" s="1"/>
  <c r="Q65" i="83" s="1"/>
  <c r="Q66" i="83" s="1"/>
  <c r="Q67" i="83" s="1"/>
  <c r="Q68" i="83" s="1"/>
  <c r="P51" i="83"/>
  <c r="P52" i="83" s="1"/>
  <c r="P53" i="83" s="1"/>
  <c r="P54" i="83" s="1"/>
  <c r="P55" i="83" s="1"/>
  <c r="P56" i="83" s="1"/>
  <c r="P57" i="83" s="1"/>
  <c r="P58" i="83" s="1"/>
  <c r="P59" i="83" s="1"/>
  <c r="P60" i="83" s="1"/>
  <c r="P61" i="83" s="1"/>
  <c r="P62" i="83" s="1"/>
  <c r="P63" i="83" s="1"/>
  <c r="P64" i="83" s="1"/>
  <c r="P65" i="83" s="1"/>
  <c r="P66" i="83" s="1"/>
  <c r="P67" i="83" s="1"/>
  <c r="P68" i="83" s="1"/>
  <c r="O51" i="83"/>
  <c r="O52" i="83" s="1"/>
  <c r="O53" i="83" s="1"/>
  <c r="O54" i="83" s="1"/>
  <c r="O55" i="83" s="1"/>
  <c r="O56" i="83" s="1"/>
  <c r="O57" i="83" s="1"/>
  <c r="O58" i="83" s="1"/>
  <c r="O59" i="83" s="1"/>
  <c r="O60" i="83" s="1"/>
  <c r="O61" i="83" s="1"/>
  <c r="O62" i="83" s="1"/>
  <c r="O63" i="83" s="1"/>
  <c r="O64" i="83" s="1"/>
  <c r="O65" i="83" s="1"/>
  <c r="O66" i="83" s="1"/>
  <c r="O67" i="83" s="1"/>
  <c r="O68" i="83" s="1"/>
  <c r="J108" i="82"/>
  <c r="N1339" i="1"/>
  <c r="J109" i="82"/>
  <c r="N1340" i="1"/>
  <c r="N1341" i="1"/>
  <c r="J110" i="82"/>
  <c r="N1342" i="1"/>
  <c r="J111" i="82"/>
  <c r="N1343" i="1"/>
  <c r="J112" i="82"/>
  <c r="N1344" i="1"/>
  <c r="J113" i="82"/>
  <c r="J114" i="82"/>
  <c r="N1345" i="1"/>
  <c r="J115" i="82"/>
  <c r="N1346" i="1"/>
  <c r="N1347" i="1"/>
  <c r="J116" i="82"/>
  <c r="J117" i="82"/>
  <c r="N1348" i="1"/>
  <c r="N1349" i="1"/>
  <c r="J118" i="82"/>
  <c r="N1350" i="1"/>
  <c r="J119" i="82"/>
  <c r="N1351" i="1"/>
  <c r="J120" i="82"/>
  <c r="J121" i="82"/>
  <c r="N1352" i="1"/>
  <c r="J122" i="82"/>
  <c r="N1353" i="1"/>
  <c r="N1354" i="1"/>
  <c r="J123" i="82"/>
  <c r="N1355" i="1"/>
  <c r="J124" i="82"/>
  <c r="J125" i="82"/>
  <c r="N1356" i="1"/>
  <c r="N1357" i="1"/>
  <c r="J126" i="82"/>
  <c r="J127" i="82"/>
  <c r="N1358" i="1"/>
  <c r="N1359" i="1"/>
  <c r="J128" i="82"/>
  <c r="N1360" i="1"/>
  <c r="J129" i="82"/>
  <c r="N1361" i="1"/>
  <c r="J130" i="82"/>
  <c r="N1362" i="1"/>
  <c r="J131" i="82"/>
  <c r="J132" i="82"/>
  <c r="N1363" i="1"/>
  <c r="N1364" i="1"/>
  <c r="J133" i="82"/>
  <c r="J134" i="82"/>
  <c r="N1365" i="1"/>
  <c r="J135" i="82"/>
  <c r="N1366" i="1"/>
  <c r="J136" i="82"/>
  <c r="N1367" i="1"/>
  <c r="J137" i="82"/>
  <c r="N1368" i="1"/>
  <c r="N1369" i="1"/>
  <c r="J138" i="82"/>
  <c r="N1370" i="1"/>
  <c r="J139" i="82"/>
  <c r="N1371" i="1"/>
  <c r="J140" i="82"/>
  <c r="J141" i="82"/>
  <c r="N1372" i="1"/>
  <c r="N141" i="82" s="1"/>
  <c r="J142" i="82"/>
  <c r="N1373" i="1"/>
  <c r="N142" i="82" s="1"/>
  <c r="J143" i="82"/>
  <c r="N1374" i="1"/>
  <c r="N143" i="82" s="1"/>
  <c r="J144" i="82"/>
  <c r="N1375" i="1"/>
  <c r="N144" i="82" s="1"/>
  <c r="M69" i="82"/>
  <c r="M69" i="81"/>
  <c r="N1299" i="1"/>
  <c r="M68" i="82"/>
  <c r="M68" i="81"/>
  <c r="M67" i="82"/>
  <c r="M67" i="81"/>
  <c r="N108" i="82"/>
  <c r="X1339" i="1"/>
  <c r="X108" i="82" s="1"/>
  <c r="V1339" i="1"/>
  <c r="N109" i="82"/>
  <c r="X1340" i="1"/>
  <c r="X109" i="82" s="1"/>
  <c r="V1340" i="1"/>
  <c r="N110" i="82"/>
  <c r="X1341" i="1"/>
  <c r="X110" i="82" s="1"/>
  <c r="V1341" i="1"/>
  <c r="N111" i="82"/>
  <c r="X1342" i="1"/>
  <c r="X111" i="82" s="1"/>
  <c r="V1342" i="1"/>
  <c r="J73" i="82"/>
  <c r="N1304" i="1"/>
  <c r="J74" i="82"/>
  <c r="N1305" i="1"/>
  <c r="J75" i="82"/>
  <c r="N1306" i="1"/>
  <c r="J76" i="82"/>
  <c r="N1307" i="1"/>
  <c r="N56" i="83" s="1"/>
  <c r="J77" i="82"/>
  <c r="N1308" i="1"/>
  <c r="N57" i="83" s="1"/>
  <c r="J78" i="82"/>
  <c r="N1309" i="1"/>
  <c r="N58" i="83" s="1"/>
  <c r="J79" i="82"/>
  <c r="N1310" i="1"/>
  <c r="N59" i="83" s="1"/>
  <c r="J80" i="82"/>
  <c r="N1311" i="1"/>
  <c r="N60" i="83" s="1"/>
  <c r="J81" i="82"/>
  <c r="N1312" i="1"/>
  <c r="N61" i="83" s="1"/>
  <c r="J82" i="82"/>
  <c r="N1313" i="1"/>
  <c r="J83" i="82"/>
  <c r="N1314" i="1"/>
  <c r="J84" i="82"/>
  <c r="N1315" i="1"/>
  <c r="J85" i="82"/>
  <c r="N1316" i="1"/>
  <c r="J86" i="82"/>
  <c r="N1317" i="1"/>
  <c r="N1318" i="1"/>
  <c r="J87" i="82"/>
  <c r="J88" i="82"/>
  <c r="N1319" i="1"/>
  <c r="N1320" i="1"/>
  <c r="J89" i="82"/>
  <c r="J90" i="82"/>
  <c r="N1321" i="1"/>
  <c r="J91" i="82"/>
  <c r="N1322" i="1"/>
  <c r="J92" i="82"/>
  <c r="N1323" i="1"/>
  <c r="J93" i="82"/>
  <c r="N1324" i="1"/>
  <c r="J94" i="82"/>
  <c r="N1325" i="1"/>
  <c r="J95" i="82"/>
  <c r="N1326" i="1"/>
  <c r="J96" i="82"/>
  <c r="N1327" i="1"/>
  <c r="J97" i="82"/>
  <c r="N1328" i="1"/>
  <c r="J98" i="82"/>
  <c r="N1329" i="1"/>
  <c r="J99" i="82"/>
  <c r="N1330" i="1"/>
  <c r="J100" i="82"/>
  <c r="N1331" i="1"/>
  <c r="N1332" i="1"/>
  <c r="J101" i="82"/>
  <c r="N1333" i="1"/>
  <c r="J102" i="82"/>
  <c r="N1334" i="1"/>
  <c r="J103" i="82"/>
  <c r="J104" i="82"/>
  <c r="N1335" i="1"/>
  <c r="J105" i="82"/>
  <c r="N1336" i="1"/>
  <c r="J106" i="82"/>
  <c r="N1337" i="1"/>
  <c r="J107" i="82"/>
  <c r="N1338" i="1"/>
  <c r="J72" i="82"/>
  <c r="N1303" i="1"/>
  <c r="X1303" i="1" s="1"/>
  <c r="X72" i="82" s="1"/>
  <c r="J71" i="82"/>
  <c r="N1302" i="1"/>
  <c r="J70" i="82"/>
  <c r="N1301" i="1"/>
  <c r="J69" i="82"/>
  <c r="J69" i="81"/>
  <c r="N1300" i="1"/>
  <c r="N68" i="82"/>
  <c r="N68" i="81"/>
  <c r="X1299" i="1"/>
  <c r="J68" i="82"/>
  <c r="J68" i="81"/>
  <c r="M66" i="82"/>
  <c r="M66" i="81"/>
  <c r="J66" i="82"/>
  <c r="N1297" i="1"/>
  <c r="J66" i="81"/>
  <c r="M64" i="82"/>
  <c r="M64" i="81"/>
  <c r="M65" i="82"/>
  <c r="M65" i="81"/>
  <c r="N65" i="82"/>
  <c r="N65" i="81"/>
  <c r="X1296" i="1"/>
  <c r="Y62" i="81"/>
  <c r="Y62" i="82"/>
  <c r="M62" i="81"/>
  <c r="M62" i="82"/>
  <c r="M63" i="81"/>
  <c r="M63" i="82"/>
  <c r="J64" i="82"/>
  <c r="J64" i="81"/>
  <c r="N1295" i="1"/>
  <c r="M61" i="82"/>
  <c r="M61" i="81"/>
  <c r="J62" i="82"/>
  <c r="J62" i="81"/>
  <c r="N1293" i="1"/>
  <c r="J61" i="82"/>
  <c r="N1292" i="1"/>
  <c r="J61" i="81"/>
  <c r="J63" i="82"/>
  <c r="J63" i="81"/>
  <c r="N1294" i="1"/>
  <c r="W48" i="81"/>
  <c r="B14" i="81" s="1"/>
  <c r="M57" i="82"/>
  <c r="M57" i="81"/>
  <c r="M58" i="81"/>
  <c r="M58" i="82"/>
  <c r="M59" i="81"/>
  <c r="M59" i="82"/>
  <c r="M60" i="81"/>
  <c r="M60" i="82"/>
  <c r="J57" i="82"/>
  <c r="J57" i="81"/>
  <c r="N1288" i="1"/>
  <c r="Y48" i="81"/>
  <c r="B10" i="81" s="1"/>
  <c r="J59" i="82"/>
  <c r="J59" i="81"/>
  <c r="N1290" i="1"/>
  <c r="M56" i="81"/>
  <c r="M56" i="82"/>
  <c r="M55" i="82"/>
  <c r="M55" i="81"/>
  <c r="M54" i="82"/>
  <c r="M54" i="81"/>
  <c r="J55" i="82"/>
  <c r="J55" i="81"/>
  <c r="N1286" i="1"/>
  <c r="N1289" i="1"/>
  <c r="J58" i="82"/>
  <c r="J58" i="81"/>
  <c r="J60" i="82"/>
  <c r="J60" i="81"/>
  <c r="N1291" i="1"/>
  <c r="J67" i="82"/>
  <c r="J67" i="81"/>
  <c r="N1298" i="1"/>
  <c r="M53" i="82"/>
  <c r="M53" i="81"/>
  <c r="H48" i="81"/>
  <c r="G48" i="81"/>
  <c r="F48" i="81"/>
  <c r="J53" i="82"/>
  <c r="J53" i="81"/>
  <c r="N1284" i="1"/>
  <c r="I48" i="81"/>
  <c r="H48" i="82"/>
  <c r="D48" i="82"/>
  <c r="C48" i="82"/>
  <c r="C48" i="81"/>
  <c r="J52" i="82"/>
  <c r="J52" i="81"/>
  <c r="N1283" i="1"/>
  <c r="F48" i="82"/>
  <c r="J56" i="82"/>
  <c r="J56" i="81"/>
  <c r="N1287" i="1"/>
  <c r="G48" i="82"/>
  <c r="J54" i="82"/>
  <c r="J54" i="81"/>
  <c r="N1285" i="1"/>
  <c r="L48" i="81"/>
  <c r="B9" i="81" s="1"/>
  <c r="K48" i="81"/>
  <c r="B8" i="81" s="1"/>
  <c r="M51" i="82"/>
  <c r="M51" i="81"/>
  <c r="W48" i="82"/>
  <c r="B14" i="82" s="1"/>
  <c r="K48" i="82"/>
  <c r="B8" i="82" s="1"/>
  <c r="M50" i="81"/>
  <c r="M50" i="82"/>
  <c r="N1282" i="1"/>
  <c r="J51" i="81"/>
  <c r="I48" i="82"/>
  <c r="E48" i="82"/>
  <c r="Q50" i="81"/>
  <c r="E48" i="81"/>
  <c r="V50" i="82"/>
  <c r="P50" i="81"/>
  <c r="V50" i="81" s="1"/>
  <c r="D48" i="81"/>
  <c r="J50" i="82"/>
  <c r="J50" i="81"/>
  <c r="N1281" i="1"/>
  <c r="Z48" i="82"/>
  <c r="B11" i="82" s="1"/>
  <c r="Y48" i="82"/>
  <c r="B10" i="82" s="1"/>
  <c r="AB48" i="82"/>
  <c r="AA48" i="82"/>
  <c r="L48" i="82"/>
  <c r="B9" i="82" s="1"/>
  <c r="V51" i="82"/>
  <c r="U51" i="82"/>
  <c r="U52" i="82" s="1"/>
  <c r="U53" i="82" s="1"/>
  <c r="U54" i="82" s="1"/>
  <c r="U55" i="82" s="1"/>
  <c r="U56" i="82" s="1"/>
  <c r="U57" i="82" s="1"/>
  <c r="U58" i="82" s="1"/>
  <c r="U59" i="82" s="1"/>
  <c r="U60" i="82" s="1"/>
  <c r="U61" i="82" s="1"/>
  <c r="U62" i="82" s="1"/>
  <c r="U63" i="82" s="1"/>
  <c r="U64" i="82" s="1"/>
  <c r="U65" i="82" s="1"/>
  <c r="U66" i="82" s="1"/>
  <c r="U67" i="82" s="1"/>
  <c r="U68" i="82" s="1"/>
  <c r="U69" i="82" s="1"/>
  <c r="U70" i="82" s="1"/>
  <c r="U71" i="82" s="1"/>
  <c r="U72" i="82" s="1"/>
  <c r="U73" i="82" s="1"/>
  <c r="U74" i="82" s="1"/>
  <c r="U75" i="82" s="1"/>
  <c r="U76" i="82" s="1"/>
  <c r="U77" i="82" s="1"/>
  <c r="U78" i="82" s="1"/>
  <c r="U79" i="82" s="1"/>
  <c r="U80" i="82" s="1"/>
  <c r="U81" i="82" s="1"/>
  <c r="U82" i="82" s="1"/>
  <c r="U83" i="82" s="1"/>
  <c r="U84" i="82" s="1"/>
  <c r="U85" i="82" s="1"/>
  <c r="U86" i="82" s="1"/>
  <c r="U87" i="82" s="1"/>
  <c r="U88" i="82" s="1"/>
  <c r="U89" i="82" s="1"/>
  <c r="U90" i="82" s="1"/>
  <c r="U91" i="82" s="1"/>
  <c r="U92" i="82" s="1"/>
  <c r="U93" i="82" s="1"/>
  <c r="U94" i="82" s="1"/>
  <c r="U95" i="82" s="1"/>
  <c r="U96" i="82" s="1"/>
  <c r="U97" i="82" s="1"/>
  <c r="U98" i="82" s="1"/>
  <c r="U99" i="82" s="1"/>
  <c r="U100" i="82" s="1"/>
  <c r="U101" i="82" s="1"/>
  <c r="U102" i="82" s="1"/>
  <c r="U103" i="82" s="1"/>
  <c r="U104" i="82" s="1"/>
  <c r="U105" i="82" s="1"/>
  <c r="U106" i="82" s="1"/>
  <c r="U107" i="82" s="1"/>
  <c r="U108" i="82" s="1"/>
  <c r="U109" i="82" s="1"/>
  <c r="U110" i="82" s="1"/>
  <c r="U111" i="82" s="1"/>
  <c r="U112" i="82" s="1"/>
  <c r="U113" i="82" s="1"/>
  <c r="U114" i="82" s="1"/>
  <c r="U115" i="82" s="1"/>
  <c r="U116" i="82" s="1"/>
  <c r="U117" i="82" s="1"/>
  <c r="U118" i="82" s="1"/>
  <c r="U119" i="82" s="1"/>
  <c r="U120" i="82" s="1"/>
  <c r="U121" i="82" s="1"/>
  <c r="U122" i="82" s="1"/>
  <c r="U123" i="82" s="1"/>
  <c r="U124" i="82" s="1"/>
  <c r="U125" i="82" s="1"/>
  <c r="U126" i="82" s="1"/>
  <c r="U127" i="82" s="1"/>
  <c r="U128" i="82" s="1"/>
  <c r="U129" i="82" s="1"/>
  <c r="U130" i="82" s="1"/>
  <c r="U131" i="82" s="1"/>
  <c r="U132" i="82" s="1"/>
  <c r="U133" i="82" s="1"/>
  <c r="U134" i="82" s="1"/>
  <c r="U135" i="82" s="1"/>
  <c r="U136" i="82" s="1"/>
  <c r="U137" i="82" s="1"/>
  <c r="U138" i="82" s="1"/>
  <c r="U139" i="82" s="1"/>
  <c r="U140" i="82" s="1"/>
  <c r="U141" i="82" s="1"/>
  <c r="U142" i="82" s="1"/>
  <c r="U143" i="82" s="1"/>
  <c r="U144" i="82" s="1"/>
  <c r="U145" i="82" s="1"/>
  <c r="U146" i="82" s="1"/>
  <c r="U147" i="82" s="1"/>
  <c r="U148" i="82" s="1"/>
  <c r="U149" i="82" s="1"/>
  <c r="U150" i="82" s="1"/>
  <c r="U151" i="82" s="1"/>
  <c r="U152" i="82" s="1"/>
  <c r="U153" i="82" s="1"/>
  <c r="U154" i="82" s="1"/>
  <c r="U155" i="82" s="1"/>
  <c r="U156" i="82" s="1"/>
  <c r="U157" i="82" s="1"/>
  <c r="U158" i="82" s="1"/>
  <c r="U159" i="82" s="1"/>
  <c r="U160" i="82" s="1"/>
  <c r="U161" i="82" s="1"/>
  <c r="U162" i="82" s="1"/>
  <c r="U163" i="82" s="1"/>
  <c r="U164" i="82" s="1"/>
  <c r="U165" i="82" s="1"/>
  <c r="U166" i="82" s="1"/>
  <c r="U167" i="82" s="1"/>
  <c r="U168" i="82" s="1"/>
  <c r="U169" i="82" s="1"/>
  <c r="U170" i="82" s="1"/>
  <c r="U171" i="82" s="1"/>
  <c r="U172" i="82" s="1"/>
  <c r="U173" i="82" s="1"/>
  <c r="U174" i="82" s="1"/>
  <c r="U175" i="82" s="1"/>
  <c r="U176" i="82" s="1"/>
  <c r="U177" i="82" s="1"/>
  <c r="U178" i="82" s="1"/>
  <c r="U179" i="82" s="1"/>
  <c r="U180" i="82" s="1"/>
  <c r="U181" i="82" s="1"/>
  <c r="U182" i="82" s="1"/>
  <c r="U183" i="82" s="1"/>
  <c r="U184" i="82" s="1"/>
  <c r="U185" i="82" s="1"/>
  <c r="U186" i="82" s="1"/>
  <c r="U187" i="82" s="1"/>
  <c r="U188" i="82" s="1"/>
  <c r="U189" i="82" s="1"/>
  <c r="U190" i="82" s="1"/>
  <c r="U191" i="82" s="1"/>
  <c r="U192" i="82" s="1"/>
  <c r="U193" i="82" s="1"/>
  <c r="U194" i="82" s="1"/>
  <c r="U195" i="82" s="1"/>
  <c r="U196" i="82" s="1"/>
  <c r="U197" i="82" s="1"/>
  <c r="U198" i="82" s="1"/>
  <c r="U199" i="82" s="1"/>
  <c r="U200" i="82" s="1"/>
  <c r="U201" i="82" s="1"/>
  <c r="U202" i="82" s="1"/>
  <c r="U203" i="82" s="1"/>
  <c r="U204" i="82" s="1"/>
  <c r="U205" i="82" s="1"/>
  <c r="U206" i="82" s="1"/>
  <c r="U207" i="82" s="1"/>
  <c r="U208" i="82" s="1"/>
  <c r="U209" i="82" s="1"/>
  <c r="U210" i="82" s="1"/>
  <c r="U211" i="82" s="1"/>
  <c r="U212" i="82" s="1"/>
  <c r="U213" i="82" s="1"/>
  <c r="U214" i="82" s="1"/>
  <c r="U215" i="82" s="1"/>
  <c r="U216" i="82" s="1"/>
  <c r="U217" i="82" s="1"/>
  <c r="U218" i="82" s="1"/>
  <c r="U219" i="82" s="1"/>
  <c r="U220" i="82" s="1"/>
  <c r="U221" i="82" s="1"/>
  <c r="U222" i="82" s="1"/>
  <c r="U223" i="82" s="1"/>
  <c r="U224" i="82" s="1"/>
  <c r="U225" i="82" s="1"/>
  <c r="U226" i="82" s="1"/>
  <c r="U227" i="82" s="1"/>
  <c r="U228" i="82" s="1"/>
  <c r="U229" i="82" s="1"/>
  <c r="U230" i="82" s="1"/>
  <c r="U231" i="82" s="1"/>
  <c r="U232" i="82" s="1"/>
  <c r="U233" i="82" s="1"/>
  <c r="U234" i="82" s="1"/>
  <c r="U235" i="82" s="1"/>
  <c r="U236" i="82" s="1"/>
  <c r="U237" i="82" s="1"/>
  <c r="U238" i="82" s="1"/>
  <c r="U239" i="82" s="1"/>
  <c r="U240" i="82" s="1"/>
  <c r="U241" i="82" s="1"/>
  <c r="U242" i="82" s="1"/>
  <c r="U243" i="82" s="1"/>
  <c r="U244" i="82" s="1"/>
  <c r="U245" i="82" s="1"/>
  <c r="U246" i="82" s="1"/>
  <c r="U247" i="82" s="1"/>
  <c r="U248" i="82" s="1"/>
  <c r="U249" i="82" s="1"/>
  <c r="U250" i="82" s="1"/>
  <c r="U251" i="82" s="1"/>
  <c r="U252" i="82" s="1"/>
  <c r="U253" i="82" s="1"/>
  <c r="U254" i="82" s="1"/>
  <c r="U255" i="82" s="1"/>
  <c r="U256" i="82" s="1"/>
  <c r="U257" i="82" s="1"/>
  <c r="U258" i="82" s="1"/>
  <c r="U259" i="82" s="1"/>
  <c r="U260" i="82" s="1"/>
  <c r="U261" i="82" s="1"/>
  <c r="U262" i="82" s="1"/>
  <c r="U263" i="82" s="1"/>
  <c r="U264" i="82" s="1"/>
  <c r="U265" i="82" s="1"/>
  <c r="U266" i="82" s="1"/>
  <c r="U267" i="82" s="1"/>
  <c r="U268" i="82" s="1"/>
  <c r="U269" i="82" s="1"/>
  <c r="U270" i="82" s="1"/>
  <c r="U271" i="82" s="1"/>
  <c r="U272" i="82" s="1"/>
  <c r="U273" i="82" s="1"/>
  <c r="U274" i="82" s="1"/>
  <c r="U275" i="82" s="1"/>
  <c r="U276" i="82" s="1"/>
  <c r="U277" i="82" s="1"/>
  <c r="U278" i="82" s="1"/>
  <c r="U279" i="82" s="1"/>
  <c r="U280" i="82" s="1"/>
  <c r="U281" i="82" s="1"/>
  <c r="U282" i="82" s="1"/>
  <c r="U283" i="82" s="1"/>
  <c r="U284" i="82" s="1"/>
  <c r="U285" i="82" s="1"/>
  <c r="U286" i="82" s="1"/>
  <c r="U287" i="82" s="1"/>
  <c r="U288" i="82" s="1"/>
  <c r="U289" i="82" s="1"/>
  <c r="U290" i="82" s="1"/>
  <c r="U291" i="82" s="1"/>
  <c r="U292" i="82" s="1"/>
  <c r="U293" i="82" s="1"/>
  <c r="U294" i="82" s="1"/>
  <c r="U295" i="82" s="1"/>
  <c r="U296" i="82" s="1"/>
  <c r="U297" i="82" s="1"/>
  <c r="U298" i="82" s="1"/>
  <c r="U299" i="82" s="1"/>
  <c r="U300" i="82" s="1"/>
  <c r="T51" i="82"/>
  <c r="T52" i="82" s="1"/>
  <c r="T53" i="82" s="1"/>
  <c r="T54" i="82" s="1"/>
  <c r="T55" i="82" s="1"/>
  <c r="T56" i="82" s="1"/>
  <c r="T57" i="82" s="1"/>
  <c r="T58" i="82" s="1"/>
  <c r="T59" i="82" s="1"/>
  <c r="T60" i="82" s="1"/>
  <c r="T61" i="82" s="1"/>
  <c r="T62" i="82" s="1"/>
  <c r="T63" i="82" s="1"/>
  <c r="T64" i="82" s="1"/>
  <c r="T65" i="82" s="1"/>
  <c r="T66" i="82" s="1"/>
  <c r="T67" i="82" s="1"/>
  <c r="T68" i="82" s="1"/>
  <c r="T69" i="82" s="1"/>
  <c r="T70" i="82" s="1"/>
  <c r="T71" i="82" s="1"/>
  <c r="T72" i="82" s="1"/>
  <c r="T73" i="82" s="1"/>
  <c r="T74" i="82" s="1"/>
  <c r="T75" i="82" s="1"/>
  <c r="T76" i="82" s="1"/>
  <c r="T77" i="82" s="1"/>
  <c r="T78" i="82" s="1"/>
  <c r="T79" i="82" s="1"/>
  <c r="T80" i="82" s="1"/>
  <c r="T81" i="82" s="1"/>
  <c r="T82" i="82" s="1"/>
  <c r="T83" i="82" s="1"/>
  <c r="T84" i="82" s="1"/>
  <c r="T85" i="82" s="1"/>
  <c r="T86" i="82" s="1"/>
  <c r="T87" i="82" s="1"/>
  <c r="T88" i="82" s="1"/>
  <c r="T89" i="82" s="1"/>
  <c r="T90" i="82" s="1"/>
  <c r="T91" i="82" s="1"/>
  <c r="T92" i="82" s="1"/>
  <c r="T93" i="82" s="1"/>
  <c r="T94" i="82" s="1"/>
  <c r="T95" i="82" s="1"/>
  <c r="T96" i="82" s="1"/>
  <c r="T97" i="82" s="1"/>
  <c r="T98" i="82" s="1"/>
  <c r="T99" i="82" s="1"/>
  <c r="T100" i="82" s="1"/>
  <c r="T101" i="82" s="1"/>
  <c r="T102" i="82" s="1"/>
  <c r="T103" i="82" s="1"/>
  <c r="T104" i="82" s="1"/>
  <c r="T105" i="82" s="1"/>
  <c r="T106" i="82" s="1"/>
  <c r="T107" i="82" s="1"/>
  <c r="T108" i="82" s="1"/>
  <c r="T109" i="82" s="1"/>
  <c r="T110" i="82" s="1"/>
  <c r="T111" i="82" s="1"/>
  <c r="T112" i="82" s="1"/>
  <c r="T113" i="82" s="1"/>
  <c r="T114" i="82" s="1"/>
  <c r="T115" i="82" s="1"/>
  <c r="T116" i="82" s="1"/>
  <c r="T117" i="82" s="1"/>
  <c r="T118" i="82" s="1"/>
  <c r="T119" i="82" s="1"/>
  <c r="T120" i="82" s="1"/>
  <c r="T121" i="82" s="1"/>
  <c r="T122" i="82" s="1"/>
  <c r="T123" i="82" s="1"/>
  <c r="T124" i="82" s="1"/>
  <c r="T125" i="82" s="1"/>
  <c r="T126" i="82" s="1"/>
  <c r="T127" i="82" s="1"/>
  <c r="T128" i="82" s="1"/>
  <c r="T129" i="82" s="1"/>
  <c r="T130" i="82" s="1"/>
  <c r="T131" i="82" s="1"/>
  <c r="T132" i="82" s="1"/>
  <c r="T133" i="82" s="1"/>
  <c r="T134" i="82" s="1"/>
  <c r="T135" i="82" s="1"/>
  <c r="T136" i="82" s="1"/>
  <c r="T137" i="82" s="1"/>
  <c r="T138" i="82" s="1"/>
  <c r="T139" i="82" s="1"/>
  <c r="T140" i="82" s="1"/>
  <c r="T141" i="82" s="1"/>
  <c r="T142" i="82" s="1"/>
  <c r="T143" i="82" s="1"/>
  <c r="T144" i="82" s="1"/>
  <c r="T145" i="82" s="1"/>
  <c r="T146" i="82" s="1"/>
  <c r="T147" i="82" s="1"/>
  <c r="T148" i="82" s="1"/>
  <c r="T149" i="82" s="1"/>
  <c r="T150" i="82" s="1"/>
  <c r="T151" i="82" s="1"/>
  <c r="T152" i="82" s="1"/>
  <c r="T153" i="82" s="1"/>
  <c r="T154" i="82" s="1"/>
  <c r="T155" i="82" s="1"/>
  <c r="T156" i="82" s="1"/>
  <c r="T157" i="82" s="1"/>
  <c r="T158" i="82" s="1"/>
  <c r="T159" i="82" s="1"/>
  <c r="T160" i="82" s="1"/>
  <c r="T161" i="82" s="1"/>
  <c r="T162" i="82" s="1"/>
  <c r="T163" i="82" s="1"/>
  <c r="T164" i="82" s="1"/>
  <c r="T165" i="82" s="1"/>
  <c r="T166" i="82" s="1"/>
  <c r="T167" i="82" s="1"/>
  <c r="T168" i="82" s="1"/>
  <c r="T169" i="82" s="1"/>
  <c r="T170" i="82" s="1"/>
  <c r="T171" i="82" s="1"/>
  <c r="T172" i="82" s="1"/>
  <c r="T173" i="82" s="1"/>
  <c r="T174" i="82" s="1"/>
  <c r="T175" i="82" s="1"/>
  <c r="T176" i="82" s="1"/>
  <c r="T177" i="82" s="1"/>
  <c r="T178" i="82" s="1"/>
  <c r="T179" i="82" s="1"/>
  <c r="T180" i="82" s="1"/>
  <c r="T181" i="82" s="1"/>
  <c r="T182" i="82" s="1"/>
  <c r="T183" i="82" s="1"/>
  <c r="T184" i="82" s="1"/>
  <c r="T185" i="82" s="1"/>
  <c r="T186" i="82" s="1"/>
  <c r="T187" i="82" s="1"/>
  <c r="T188" i="82" s="1"/>
  <c r="T189" i="82" s="1"/>
  <c r="T190" i="82" s="1"/>
  <c r="T191" i="82" s="1"/>
  <c r="T192" i="82" s="1"/>
  <c r="T193" i="82" s="1"/>
  <c r="T194" i="82" s="1"/>
  <c r="T195" i="82" s="1"/>
  <c r="T196" i="82" s="1"/>
  <c r="T197" i="82" s="1"/>
  <c r="T198" i="82" s="1"/>
  <c r="T199" i="82" s="1"/>
  <c r="T200" i="82" s="1"/>
  <c r="T201" i="82" s="1"/>
  <c r="T202" i="82" s="1"/>
  <c r="T203" i="82" s="1"/>
  <c r="T204" i="82" s="1"/>
  <c r="T205" i="82" s="1"/>
  <c r="T206" i="82" s="1"/>
  <c r="T207" i="82" s="1"/>
  <c r="T208" i="82" s="1"/>
  <c r="T209" i="82" s="1"/>
  <c r="T210" i="82" s="1"/>
  <c r="T211" i="82" s="1"/>
  <c r="T212" i="82" s="1"/>
  <c r="T213" i="82" s="1"/>
  <c r="T214" i="82" s="1"/>
  <c r="T215" i="82" s="1"/>
  <c r="T216" i="82" s="1"/>
  <c r="T217" i="82" s="1"/>
  <c r="T218" i="82" s="1"/>
  <c r="T219" i="82" s="1"/>
  <c r="T220" i="82" s="1"/>
  <c r="T221" i="82" s="1"/>
  <c r="T222" i="82" s="1"/>
  <c r="T223" i="82" s="1"/>
  <c r="T224" i="82" s="1"/>
  <c r="T225" i="82" s="1"/>
  <c r="T226" i="82" s="1"/>
  <c r="T227" i="82" s="1"/>
  <c r="T228" i="82" s="1"/>
  <c r="T229" i="82" s="1"/>
  <c r="T230" i="82" s="1"/>
  <c r="T231" i="82" s="1"/>
  <c r="T232" i="82" s="1"/>
  <c r="T233" i="82" s="1"/>
  <c r="T234" i="82" s="1"/>
  <c r="T235" i="82" s="1"/>
  <c r="T236" i="82" s="1"/>
  <c r="T237" i="82" s="1"/>
  <c r="T238" i="82" s="1"/>
  <c r="T239" i="82" s="1"/>
  <c r="T240" i="82" s="1"/>
  <c r="T241" i="82" s="1"/>
  <c r="T242" i="82" s="1"/>
  <c r="T243" i="82" s="1"/>
  <c r="T244" i="82" s="1"/>
  <c r="T245" i="82" s="1"/>
  <c r="T246" i="82" s="1"/>
  <c r="T247" i="82" s="1"/>
  <c r="T248" i="82" s="1"/>
  <c r="T249" i="82" s="1"/>
  <c r="T250" i="82" s="1"/>
  <c r="T251" i="82" s="1"/>
  <c r="T252" i="82" s="1"/>
  <c r="T253" i="82" s="1"/>
  <c r="T254" i="82" s="1"/>
  <c r="T255" i="82" s="1"/>
  <c r="T256" i="82" s="1"/>
  <c r="T257" i="82" s="1"/>
  <c r="T258" i="82" s="1"/>
  <c r="T259" i="82" s="1"/>
  <c r="T260" i="82" s="1"/>
  <c r="T261" i="82" s="1"/>
  <c r="T262" i="82" s="1"/>
  <c r="T263" i="82" s="1"/>
  <c r="T264" i="82" s="1"/>
  <c r="T265" i="82" s="1"/>
  <c r="T266" i="82" s="1"/>
  <c r="T267" i="82" s="1"/>
  <c r="T268" i="82" s="1"/>
  <c r="T269" i="82" s="1"/>
  <c r="T270" i="82" s="1"/>
  <c r="T271" i="82" s="1"/>
  <c r="T272" i="82" s="1"/>
  <c r="T273" i="82" s="1"/>
  <c r="T274" i="82" s="1"/>
  <c r="T275" i="82" s="1"/>
  <c r="T276" i="82" s="1"/>
  <c r="T277" i="82" s="1"/>
  <c r="T278" i="82" s="1"/>
  <c r="T279" i="82" s="1"/>
  <c r="T280" i="82" s="1"/>
  <c r="T281" i="82" s="1"/>
  <c r="T282" i="82" s="1"/>
  <c r="T283" i="82" s="1"/>
  <c r="T284" i="82" s="1"/>
  <c r="T285" i="82" s="1"/>
  <c r="T286" i="82" s="1"/>
  <c r="T287" i="82" s="1"/>
  <c r="T288" i="82" s="1"/>
  <c r="T289" i="82" s="1"/>
  <c r="T290" i="82" s="1"/>
  <c r="T291" i="82" s="1"/>
  <c r="T292" i="82" s="1"/>
  <c r="T293" i="82" s="1"/>
  <c r="T294" i="82" s="1"/>
  <c r="T295" i="82" s="1"/>
  <c r="T296" i="82" s="1"/>
  <c r="T297" i="82" s="1"/>
  <c r="T298" i="82" s="1"/>
  <c r="T299" i="82" s="1"/>
  <c r="T300" i="82" s="1"/>
  <c r="S51" i="82"/>
  <c r="S52" i="82" s="1"/>
  <c r="S53" i="82" s="1"/>
  <c r="S54" i="82" s="1"/>
  <c r="S55" i="82" s="1"/>
  <c r="S56" i="82" s="1"/>
  <c r="S57" i="82" s="1"/>
  <c r="S58" i="82" s="1"/>
  <c r="S59" i="82" s="1"/>
  <c r="S60" i="82" s="1"/>
  <c r="S61" i="82" s="1"/>
  <c r="S62" i="82" s="1"/>
  <c r="S63" i="82" s="1"/>
  <c r="S64" i="82" s="1"/>
  <c r="S65" i="82" s="1"/>
  <c r="S66" i="82" s="1"/>
  <c r="S67" i="82" s="1"/>
  <c r="S68" i="82" s="1"/>
  <c r="S69" i="82" s="1"/>
  <c r="S70" i="82" s="1"/>
  <c r="S71" i="82" s="1"/>
  <c r="S72" i="82" s="1"/>
  <c r="S73" i="82" s="1"/>
  <c r="S74" i="82" s="1"/>
  <c r="S75" i="82" s="1"/>
  <c r="S76" i="82" s="1"/>
  <c r="S77" i="82" s="1"/>
  <c r="S78" i="82" s="1"/>
  <c r="S79" i="82" s="1"/>
  <c r="S80" i="82" s="1"/>
  <c r="S81" i="82" s="1"/>
  <c r="S82" i="82" s="1"/>
  <c r="S83" i="82" s="1"/>
  <c r="S84" i="82" s="1"/>
  <c r="S85" i="82" s="1"/>
  <c r="S86" i="82" s="1"/>
  <c r="S87" i="82" s="1"/>
  <c r="S88" i="82" s="1"/>
  <c r="S89" i="82" s="1"/>
  <c r="S90" i="82" s="1"/>
  <c r="S91" i="82" s="1"/>
  <c r="S92" i="82" s="1"/>
  <c r="S93" i="82" s="1"/>
  <c r="S94" i="82" s="1"/>
  <c r="S95" i="82" s="1"/>
  <c r="S96" i="82" s="1"/>
  <c r="S97" i="82" s="1"/>
  <c r="S98" i="82" s="1"/>
  <c r="S99" i="82" s="1"/>
  <c r="S100" i="82" s="1"/>
  <c r="S101" i="82" s="1"/>
  <c r="S102" i="82" s="1"/>
  <c r="S103" i="82" s="1"/>
  <c r="S104" i="82" s="1"/>
  <c r="S105" i="82" s="1"/>
  <c r="S106" i="82" s="1"/>
  <c r="S107" i="82" s="1"/>
  <c r="S108" i="82" s="1"/>
  <c r="S109" i="82" s="1"/>
  <c r="S110" i="82" s="1"/>
  <c r="S111" i="82" s="1"/>
  <c r="S112" i="82" s="1"/>
  <c r="S113" i="82" s="1"/>
  <c r="S114" i="82" s="1"/>
  <c r="S115" i="82" s="1"/>
  <c r="S116" i="82" s="1"/>
  <c r="S117" i="82" s="1"/>
  <c r="S118" i="82" s="1"/>
  <c r="S119" i="82" s="1"/>
  <c r="S120" i="82" s="1"/>
  <c r="S121" i="82" s="1"/>
  <c r="S122" i="82" s="1"/>
  <c r="S123" i="82" s="1"/>
  <c r="S124" i="82" s="1"/>
  <c r="S125" i="82" s="1"/>
  <c r="S126" i="82" s="1"/>
  <c r="S127" i="82" s="1"/>
  <c r="S128" i="82" s="1"/>
  <c r="S129" i="82" s="1"/>
  <c r="S130" i="82" s="1"/>
  <c r="S131" i="82" s="1"/>
  <c r="S132" i="82" s="1"/>
  <c r="S133" i="82" s="1"/>
  <c r="S134" i="82" s="1"/>
  <c r="S135" i="82" s="1"/>
  <c r="S136" i="82" s="1"/>
  <c r="S137" i="82" s="1"/>
  <c r="S138" i="82" s="1"/>
  <c r="S139" i="82" s="1"/>
  <c r="S140" i="82" s="1"/>
  <c r="S141" i="82" s="1"/>
  <c r="S142" i="82" s="1"/>
  <c r="S143" i="82" s="1"/>
  <c r="S144" i="82" s="1"/>
  <c r="S145" i="82" s="1"/>
  <c r="S146" i="82" s="1"/>
  <c r="S147" i="82" s="1"/>
  <c r="S148" i="82" s="1"/>
  <c r="S149" i="82" s="1"/>
  <c r="S150" i="82" s="1"/>
  <c r="S151" i="82" s="1"/>
  <c r="S152" i="82" s="1"/>
  <c r="S153" i="82" s="1"/>
  <c r="S154" i="82" s="1"/>
  <c r="S155" i="82" s="1"/>
  <c r="S156" i="82" s="1"/>
  <c r="S157" i="82" s="1"/>
  <c r="S158" i="82" s="1"/>
  <c r="S159" i="82" s="1"/>
  <c r="S160" i="82" s="1"/>
  <c r="S161" i="82" s="1"/>
  <c r="S162" i="82" s="1"/>
  <c r="S163" i="82" s="1"/>
  <c r="S164" i="82" s="1"/>
  <c r="S165" i="82" s="1"/>
  <c r="S166" i="82" s="1"/>
  <c r="S167" i="82" s="1"/>
  <c r="S168" i="82" s="1"/>
  <c r="S169" i="82" s="1"/>
  <c r="S170" i="82" s="1"/>
  <c r="S171" i="82" s="1"/>
  <c r="S172" i="82" s="1"/>
  <c r="S173" i="82" s="1"/>
  <c r="S174" i="82" s="1"/>
  <c r="S175" i="82" s="1"/>
  <c r="S176" i="82" s="1"/>
  <c r="S177" i="82" s="1"/>
  <c r="S178" i="82" s="1"/>
  <c r="S179" i="82" s="1"/>
  <c r="S180" i="82" s="1"/>
  <c r="S181" i="82" s="1"/>
  <c r="S182" i="82" s="1"/>
  <c r="S183" i="82" s="1"/>
  <c r="S184" i="82" s="1"/>
  <c r="S185" i="82" s="1"/>
  <c r="S186" i="82" s="1"/>
  <c r="S187" i="82" s="1"/>
  <c r="S188" i="82" s="1"/>
  <c r="S189" i="82" s="1"/>
  <c r="S190" i="82" s="1"/>
  <c r="S191" i="82" s="1"/>
  <c r="S192" i="82" s="1"/>
  <c r="S193" i="82" s="1"/>
  <c r="S194" i="82" s="1"/>
  <c r="S195" i="82" s="1"/>
  <c r="S196" i="82" s="1"/>
  <c r="S197" i="82" s="1"/>
  <c r="S198" i="82" s="1"/>
  <c r="S199" i="82" s="1"/>
  <c r="S200" i="82" s="1"/>
  <c r="S201" i="82" s="1"/>
  <c r="S202" i="82" s="1"/>
  <c r="S203" i="82" s="1"/>
  <c r="S204" i="82" s="1"/>
  <c r="S205" i="82" s="1"/>
  <c r="S206" i="82" s="1"/>
  <c r="S207" i="82" s="1"/>
  <c r="S208" i="82" s="1"/>
  <c r="S209" i="82" s="1"/>
  <c r="S210" i="82" s="1"/>
  <c r="S211" i="82" s="1"/>
  <c r="S212" i="82" s="1"/>
  <c r="S213" i="82" s="1"/>
  <c r="S214" i="82" s="1"/>
  <c r="S215" i="82" s="1"/>
  <c r="S216" i="82" s="1"/>
  <c r="S217" i="82" s="1"/>
  <c r="S218" i="82" s="1"/>
  <c r="S219" i="82" s="1"/>
  <c r="S220" i="82" s="1"/>
  <c r="S221" i="82" s="1"/>
  <c r="S222" i="82" s="1"/>
  <c r="S223" i="82" s="1"/>
  <c r="S224" i="82" s="1"/>
  <c r="S225" i="82" s="1"/>
  <c r="S226" i="82" s="1"/>
  <c r="S227" i="82" s="1"/>
  <c r="S228" i="82" s="1"/>
  <c r="S229" i="82" s="1"/>
  <c r="S230" i="82" s="1"/>
  <c r="S231" i="82" s="1"/>
  <c r="S232" i="82" s="1"/>
  <c r="S233" i="82" s="1"/>
  <c r="S234" i="82" s="1"/>
  <c r="S235" i="82" s="1"/>
  <c r="S236" i="82" s="1"/>
  <c r="S237" i="82" s="1"/>
  <c r="S238" i="82" s="1"/>
  <c r="S239" i="82" s="1"/>
  <c r="S240" i="82" s="1"/>
  <c r="S241" i="82" s="1"/>
  <c r="S242" i="82" s="1"/>
  <c r="S243" i="82" s="1"/>
  <c r="S244" i="82" s="1"/>
  <c r="S245" i="82" s="1"/>
  <c r="S246" i="82" s="1"/>
  <c r="S247" i="82" s="1"/>
  <c r="S248" i="82" s="1"/>
  <c r="S249" i="82" s="1"/>
  <c r="S250" i="82" s="1"/>
  <c r="S251" i="82" s="1"/>
  <c r="S252" i="82" s="1"/>
  <c r="S253" i="82" s="1"/>
  <c r="S254" i="82" s="1"/>
  <c r="S255" i="82" s="1"/>
  <c r="S256" i="82" s="1"/>
  <c r="S257" i="82" s="1"/>
  <c r="S258" i="82" s="1"/>
  <c r="S259" i="82" s="1"/>
  <c r="S260" i="82" s="1"/>
  <c r="S261" i="82" s="1"/>
  <c r="S262" i="82" s="1"/>
  <c r="S263" i="82" s="1"/>
  <c r="S264" i="82" s="1"/>
  <c r="S265" i="82" s="1"/>
  <c r="S266" i="82" s="1"/>
  <c r="S267" i="82" s="1"/>
  <c r="S268" i="82" s="1"/>
  <c r="S269" i="82" s="1"/>
  <c r="S270" i="82" s="1"/>
  <c r="S271" i="82" s="1"/>
  <c r="S272" i="82" s="1"/>
  <c r="S273" i="82" s="1"/>
  <c r="S274" i="82" s="1"/>
  <c r="S275" i="82" s="1"/>
  <c r="S276" i="82" s="1"/>
  <c r="S277" i="82" s="1"/>
  <c r="S278" i="82" s="1"/>
  <c r="S279" i="82" s="1"/>
  <c r="S280" i="82" s="1"/>
  <c r="S281" i="82" s="1"/>
  <c r="S282" i="82" s="1"/>
  <c r="S283" i="82" s="1"/>
  <c r="S284" i="82" s="1"/>
  <c r="S285" i="82" s="1"/>
  <c r="S286" i="82" s="1"/>
  <c r="S287" i="82" s="1"/>
  <c r="S288" i="82" s="1"/>
  <c r="S289" i="82" s="1"/>
  <c r="S290" i="82" s="1"/>
  <c r="S291" i="82" s="1"/>
  <c r="S292" i="82" s="1"/>
  <c r="S293" i="82" s="1"/>
  <c r="S294" i="82" s="1"/>
  <c r="S295" i="82" s="1"/>
  <c r="S296" i="82" s="1"/>
  <c r="S297" i="82" s="1"/>
  <c r="S298" i="82" s="1"/>
  <c r="S299" i="82" s="1"/>
  <c r="S300" i="82" s="1"/>
  <c r="R51" i="82"/>
  <c r="R52" i="82" s="1"/>
  <c r="R53" i="82" s="1"/>
  <c r="R54" i="82" s="1"/>
  <c r="R55" i="82" s="1"/>
  <c r="R56" i="82" s="1"/>
  <c r="R57" i="82" s="1"/>
  <c r="R58" i="82" s="1"/>
  <c r="R59" i="82" s="1"/>
  <c r="R60" i="82" s="1"/>
  <c r="R61" i="82" s="1"/>
  <c r="R62" i="82" s="1"/>
  <c r="R63" i="82" s="1"/>
  <c r="R64" i="82" s="1"/>
  <c r="R65" i="82" s="1"/>
  <c r="R66" i="82" s="1"/>
  <c r="R67" i="82" s="1"/>
  <c r="R68" i="82" s="1"/>
  <c r="R69" i="82" s="1"/>
  <c r="R70" i="82" s="1"/>
  <c r="R71" i="82" s="1"/>
  <c r="R72" i="82" s="1"/>
  <c r="R73" i="82" s="1"/>
  <c r="R74" i="82" s="1"/>
  <c r="R75" i="82" s="1"/>
  <c r="R76" i="82" s="1"/>
  <c r="R77" i="82" s="1"/>
  <c r="R78" i="82" s="1"/>
  <c r="R79" i="82" s="1"/>
  <c r="R80" i="82" s="1"/>
  <c r="R81" i="82" s="1"/>
  <c r="R82" i="82" s="1"/>
  <c r="R83" i="82" s="1"/>
  <c r="R84" i="82" s="1"/>
  <c r="R85" i="82" s="1"/>
  <c r="R86" i="82" s="1"/>
  <c r="R87" i="82" s="1"/>
  <c r="R88" i="82" s="1"/>
  <c r="R89" i="82" s="1"/>
  <c r="R90" i="82" s="1"/>
  <c r="R91" i="82" s="1"/>
  <c r="R92" i="82" s="1"/>
  <c r="R93" i="82" s="1"/>
  <c r="R94" i="82" s="1"/>
  <c r="R95" i="82" s="1"/>
  <c r="R96" i="82" s="1"/>
  <c r="R97" i="82" s="1"/>
  <c r="R98" i="82" s="1"/>
  <c r="R99" i="82" s="1"/>
  <c r="R100" i="82" s="1"/>
  <c r="R101" i="82" s="1"/>
  <c r="R102" i="82" s="1"/>
  <c r="R103" i="82" s="1"/>
  <c r="R104" i="82" s="1"/>
  <c r="R105" i="82" s="1"/>
  <c r="R106" i="82" s="1"/>
  <c r="R107" i="82" s="1"/>
  <c r="R108" i="82" s="1"/>
  <c r="R109" i="82" s="1"/>
  <c r="R110" i="82" s="1"/>
  <c r="R111" i="82" s="1"/>
  <c r="R112" i="82" s="1"/>
  <c r="R113" i="82" s="1"/>
  <c r="R114" i="82" s="1"/>
  <c r="R115" i="82" s="1"/>
  <c r="R116" i="82" s="1"/>
  <c r="R117" i="82" s="1"/>
  <c r="R118" i="82" s="1"/>
  <c r="R119" i="82" s="1"/>
  <c r="R120" i="82" s="1"/>
  <c r="R121" i="82" s="1"/>
  <c r="R122" i="82" s="1"/>
  <c r="R123" i="82" s="1"/>
  <c r="R124" i="82" s="1"/>
  <c r="R125" i="82" s="1"/>
  <c r="R126" i="82" s="1"/>
  <c r="R127" i="82" s="1"/>
  <c r="R128" i="82" s="1"/>
  <c r="R129" i="82" s="1"/>
  <c r="R130" i="82" s="1"/>
  <c r="R131" i="82" s="1"/>
  <c r="R132" i="82" s="1"/>
  <c r="R133" i="82" s="1"/>
  <c r="R134" i="82" s="1"/>
  <c r="R135" i="82" s="1"/>
  <c r="R136" i="82" s="1"/>
  <c r="R137" i="82" s="1"/>
  <c r="R138" i="82" s="1"/>
  <c r="R139" i="82" s="1"/>
  <c r="R140" i="82" s="1"/>
  <c r="R141" i="82" s="1"/>
  <c r="R142" i="82" s="1"/>
  <c r="R143" i="82" s="1"/>
  <c r="R144" i="82" s="1"/>
  <c r="R145" i="82" s="1"/>
  <c r="R146" i="82" s="1"/>
  <c r="R147" i="82" s="1"/>
  <c r="R148" i="82" s="1"/>
  <c r="R149" i="82" s="1"/>
  <c r="R150" i="82" s="1"/>
  <c r="R151" i="82" s="1"/>
  <c r="R152" i="82" s="1"/>
  <c r="R153" i="82" s="1"/>
  <c r="R154" i="82" s="1"/>
  <c r="R155" i="82" s="1"/>
  <c r="R156" i="82" s="1"/>
  <c r="R157" i="82" s="1"/>
  <c r="R158" i="82" s="1"/>
  <c r="R159" i="82" s="1"/>
  <c r="R160" i="82" s="1"/>
  <c r="R161" i="82" s="1"/>
  <c r="R162" i="82" s="1"/>
  <c r="R163" i="82" s="1"/>
  <c r="R164" i="82" s="1"/>
  <c r="R165" i="82" s="1"/>
  <c r="R166" i="82" s="1"/>
  <c r="R167" i="82" s="1"/>
  <c r="R168" i="82" s="1"/>
  <c r="R169" i="82" s="1"/>
  <c r="R170" i="82" s="1"/>
  <c r="R171" i="82" s="1"/>
  <c r="R172" i="82" s="1"/>
  <c r="R173" i="82" s="1"/>
  <c r="R174" i="82" s="1"/>
  <c r="R175" i="82" s="1"/>
  <c r="R176" i="82" s="1"/>
  <c r="R177" i="82" s="1"/>
  <c r="R178" i="82" s="1"/>
  <c r="R179" i="82" s="1"/>
  <c r="R180" i="82" s="1"/>
  <c r="R181" i="82" s="1"/>
  <c r="R182" i="82" s="1"/>
  <c r="R183" i="82" s="1"/>
  <c r="R184" i="82" s="1"/>
  <c r="R185" i="82" s="1"/>
  <c r="R186" i="82" s="1"/>
  <c r="R187" i="82" s="1"/>
  <c r="R188" i="82" s="1"/>
  <c r="R189" i="82" s="1"/>
  <c r="R190" i="82" s="1"/>
  <c r="R191" i="82" s="1"/>
  <c r="R192" i="82" s="1"/>
  <c r="R193" i="82" s="1"/>
  <c r="R194" i="82" s="1"/>
  <c r="R195" i="82" s="1"/>
  <c r="R196" i="82" s="1"/>
  <c r="R197" i="82" s="1"/>
  <c r="R198" i="82" s="1"/>
  <c r="R199" i="82" s="1"/>
  <c r="R200" i="82" s="1"/>
  <c r="R201" i="82" s="1"/>
  <c r="R202" i="82" s="1"/>
  <c r="R203" i="82" s="1"/>
  <c r="R204" i="82" s="1"/>
  <c r="R205" i="82" s="1"/>
  <c r="R206" i="82" s="1"/>
  <c r="R207" i="82" s="1"/>
  <c r="R208" i="82" s="1"/>
  <c r="R209" i="82" s="1"/>
  <c r="R210" i="82" s="1"/>
  <c r="R211" i="82" s="1"/>
  <c r="R212" i="82" s="1"/>
  <c r="R213" i="82" s="1"/>
  <c r="R214" i="82" s="1"/>
  <c r="R215" i="82" s="1"/>
  <c r="R216" i="82" s="1"/>
  <c r="R217" i="82" s="1"/>
  <c r="R218" i="82" s="1"/>
  <c r="R219" i="82" s="1"/>
  <c r="R220" i="82" s="1"/>
  <c r="R221" i="82" s="1"/>
  <c r="R222" i="82" s="1"/>
  <c r="R223" i="82" s="1"/>
  <c r="R224" i="82" s="1"/>
  <c r="R225" i="82" s="1"/>
  <c r="R226" i="82" s="1"/>
  <c r="R227" i="82" s="1"/>
  <c r="R228" i="82" s="1"/>
  <c r="R229" i="82" s="1"/>
  <c r="R230" i="82" s="1"/>
  <c r="R231" i="82" s="1"/>
  <c r="R232" i="82" s="1"/>
  <c r="R233" i="82" s="1"/>
  <c r="R234" i="82" s="1"/>
  <c r="R235" i="82" s="1"/>
  <c r="R236" i="82" s="1"/>
  <c r="R237" i="82" s="1"/>
  <c r="R238" i="82" s="1"/>
  <c r="R239" i="82" s="1"/>
  <c r="R240" i="82" s="1"/>
  <c r="R241" i="82" s="1"/>
  <c r="R242" i="82" s="1"/>
  <c r="R243" i="82" s="1"/>
  <c r="R244" i="82" s="1"/>
  <c r="R245" i="82" s="1"/>
  <c r="R246" i="82" s="1"/>
  <c r="R247" i="82" s="1"/>
  <c r="R248" i="82" s="1"/>
  <c r="R249" i="82" s="1"/>
  <c r="R250" i="82" s="1"/>
  <c r="R251" i="82" s="1"/>
  <c r="R252" i="82" s="1"/>
  <c r="R253" i="82" s="1"/>
  <c r="R254" i="82" s="1"/>
  <c r="R255" i="82" s="1"/>
  <c r="R256" i="82" s="1"/>
  <c r="R257" i="82" s="1"/>
  <c r="R258" i="82" s="1"/>
  <c r="R259" i="82" s="1"/>
  <c r="R260" i="82" s="1"/>
  <c r="R261" i="82" s="1"/>
  <c r="R262" i="82" s="1"/>
  <c r="R263" i="82" s="1"/>
  <c r="R264" i="82" s="1"/>
  <c r="R265" i="82" s="1"/>
  <c r="R266" i="82" s="1"/>
  <c r="R267" i="82" s="1"/>
  <c r="R268" i="82" s="1"/>
  <c r="R269" i="82" s="1"/>
  <c r="R270" i="82" s="1"/>
  <c r="R271" i="82" s="1"/>
  <c r="R272" i="82" s="1"/>
  <c r="R273" i="82" s="1"/>
  <c r="R274" i="82" s="1"/>
  <c r="R275" i="82" s="1"/>
  <c r="R276" i="82" s="1"/>
  <c r="R277" i="82" s="1"/>
  <c r="R278" i="82" s="1"/>
  <c r="R279" i="82" s="1"/>
  <c r="R280" i="82" s="1"/>
  <c r="R281" i="82" s="1"/>
  <c r="R282" i="82" s="1"/>
  <c r="R283" i="82" s="1"/>
  <c r="R284" i="82" s="1"/>
  <c r="R285" i="82" s="1"/>
  <c r="R286" i="82" s="1"/>
  <c r="R287" i="82" s="1"/>
  <c r="R288" i="82" s="1"/>
  <c r="R289" i="82" s="1"/>
  <c r="R290" i="82" s="1"/>
  <c r="R291" i="82" s="1"/>
  <c r="R292" i="82" s="1"/>
  <c r="R293" i="82" s="1"/>
  <c r="R294" i="82" s="1"/>
  <c r="R295" i="82" s="1"/>
  <c r="R296" i="82" s="1"/>
  <c r="R297" i="82" s="1"/>
  <c r="R298" i="82" s="1"/>
  <c r="R299" i="82" s="1"/>
  <c r="R300" i="82" s="1"/>
  <c r="Q51" i="82"/>
  <c r="Q52" i="82" s="1"/>
  <c r="Q53" i="82" s="1"/>
  <c r="Q54" i="82" s="1"/>
  <c r="Q55" i="82" s="1"/>
  <c r="Q56" i="82" s="1"/>
  <c r="Q57" i="82" s="1"/>
  <c r="Q58" i="82" s="1"/>
  <c r="Q59" i="82" s="1"/>
  <c r="Q60" i="82" s="1"/>
  <c r="Q61" i="82" s="1"/>
  <c r="Q62" i="82" s="1"/>
  <c r="Q63" i="82" s="1"/>
  <c r="Q64" i="82" s="1"/>
  <c r="Q65" i="82" s="1"/>
  <c r="Q66" i="82" s="1"/>
  <c r="Q67" i="82" s="1"/>
  <c r="Q68" i="82" s="1"/>
  <c r="Q69" i="82" s="1"/>
  <c r="Q70" i="82" s="1"/>
  <c r="Q71" i="82" s="1"/>
  <c r="Q72" i="82" s="1"/>
  <c r="Q73" i="82" s="1"/>
  <c r="Q74" i="82" s="1"/>
  <c r="Q75" i="82" s="1"/>
  <c r="Q76" i="82" s="1"/>
  <c r="Q77" i="82" s="1"/>
  <c r="Q78" i="82" s="1"/>
  <c r="Q79" i="82" s="1"/>
  <c r="Q80" i="82" s="1"/>
  <c r="Q81" i="82" s="1"/>
  <c r="Q82" i="82" s="1"/>
  <c r="Q83" i="82" s="1"/>
  <c r="Q84" i="82" s="1"/>
  <c r="Q85" i="82" s="1"/>
  <c r="Q86" i="82" s="1"/>
  <c r="Q87" i="82" s="1"/>
  <c r="Q88" i="82" s="1"/>
  <c r="Q89" i="82" s="1"/>
  <c r="Q90" i="82" s="1"/>
  <c r="Q91" i="82" s="1"/>
  <c r="Q92" i="82" s="1"/>
  <c r="Q93" i="82" s="1"/>
  <c r="Q94" i="82" s="1"/>
  <c r="Q95" i="82" s="1"/>
  <c r="Q96" i="82" s="1"/>
  <c r="Q97" i="82" s="1"/>
  <c r="Q98" i="82" s="1"/>
  <c r="Q99" i="82" s="1"/>
  <c r="Q100" i="82" s="1"/>
  <c r="Q101" i="82" s="1"/>
  <c r="Q102" i="82" s="1"/>
  <c r="Q103" i="82" s="1"/>
  <c r="Q104" i="82" s="1"/>
  <c r="Q105" i="82" s="1"/>
  <c r="Q106" i="82" s="1"/>
  <c r="Q107" i="82" s="1"/>
  <c r="Q108" i="82" s="1"/>
  <c r="Q109" i="82" s="1"/>
  <c r="Q110" i="82" s="1"/>
  <c r="Q111" i="82" s="1"/>
  <c r="Q112" i="82" s="1"/>
  <c r="Q113" i="82" s="1"/>
  <c r="Q114" i="82" s="1"/>
  <c r="Q115" i="82" s="1"/>
  <c r="Q116" i="82" s="1"/>
  <c r="Q117" i="82" s="1"/>
  <c r="Q118" i="82" s="1"/>
  <c r="Q119" i="82" s="1"/>
  <c r="Q120" i="82" s="1"/>
  <c r="Q121" i="82" s="1"/>
  <c r="Q122" i="82" s="1"/>
  <c r="Q123" i="82" s="1"/>
  <c r="Q124" i="82" s="1"/>
  <c r="Q125" i="82" s="1"/>
  <c r="Q126" i="82" s="1"/>
  <c r="Q127" i="82" s="1"/>
  <c r="Q128" i="82" s="1"/>
  <c r="Q129" i="82" s="1"/>
  <c r="Q130" i="82" s="1"/>
  <c r="Q131" i="82" s="1"/>
  <c r="Q132" i="82" s="1"/>
  <c r="Q133" i="82" s="1"/>
  <c r="Q134" i="82" s="1"/>
  <c r="Q135" i="82" s="1"/>
  <c r="Q136" i="82" s="1"/>
  <c r="Q137" i="82" s="1"/>
  <c r="Q138" i="82" s="1"/>
  <c r="Q139" i="82" s="1"/>
  <c r="Q140" i="82" s="1"/>
  <c r="Q141" i="82" s="1"/>
  <c r="Q142" i="82" s="1"/>
  <c r="Q143" i="82" s="1"/>
  <c r="Q144" i="82" s="1"/>
  <c r="Q145" i="82" s="1"/>
  <c r="Q146" i="82" s="1"/>
  <c r="Q147" i="82" s="1"/>
  <c r="Q148" i="82" s="1"/>
  <c r="Q149" i="82" s="1"/>
  <c r="Q150" i="82" s="1"/>
  <c r="Q151" i="82" s="1"/>
  <c r="Q152" i="82" s="1"/>
  <c r="Q153" i="82" s="1"/>
  <c r="Q154" i="82" s="1"/>
  <c r="Q155" i="82" s="1"/>
  <c r="Q156" i="82" s="1"/>
  <c r="Q157" i="82" s="1"/>
  <c r="Q158" i="82" s="1"/>
  <c r="Q159" i="82" s="1"/>
  <c r="Q160" i="82" s="1"/>
  <c r="Q161" i="82" s="1"/>
  <c r="Q162" i="82" s="1"/>
  <c r="Q163" i="82" s="1"/>
  <c r="Q164" i="82" s="1"/>
  <c r="Q165" i="82" s="1"/>
  <c r="Q166" i="82" s="1"/>
  <c r="Q167" i="82" s="1"/>
  <c r="Q168" i="82" s="1"/>
  <c r="Q169" i="82" s="1"/>
  <c r="Q170" i="82" s="1"/>
  <c r="Q171" i="82" s="1"/>
  <c r="Q172" i="82" s="1"/>
  <c r="Q173" i="82" s="1"/>
  <c r="Q174" i="82" s="1"/>
  <c r="Q175" i="82" s="1"/>
  <c r="Q176" i="82" s="1"/>
  <c r="Q177" i="82" s="1"/>
  <c r="Q178" i="82" s="1"/>
  <c r="Q179" i="82" s="1"/>
  <c r="Q180" i="82" s="1"/>
  <c r="Q181" i="82" s="1"/>
  <c r="Q182" i="82" s="1"/>
  <c r="Q183" i="82" s="1"/>
  <c r="Q184" i="82" s="1"/>
  <c r="Q185" i="82" s="1"/>
  <c r="Q186" i="82" s="1"/>
  <c r="Q187" i="82" s="1"/>
  <c r="Q188" i="82" s="1"/>
  <c r="Q189" i="82" s="1"/>
  <c r="Q190" i="82" s="1"/>
  <c r="Q191" i="82" s="1"/>
  <c r="Q192" i="82" s="1"/>
  <c r="Q193" i="82" s="1"/>
  <c r="Q194" i="82" s="1"/>
  <c r="Q195" i="82" s="1"/>
  <c r="Q196" i="82" s="1"/>
  <c r="Q197" i="82" s="1"/>
  <c r="Q198" i="82" s="1"/>
  <c r="Q199" i="82" s="1"/>
  <c r="Q200" i="82" s="1"/>
  <c r="Q201" i="82" s="1"/>
  <c r="Q202" i="82" s="1"/>
  <c r="Q203" i="82" s="1"/>
  <c r="Q204" i="82" s="1"/>
  <c r="Q205" i="82" s="1"/>
  <c r="Q206" i="82" s="1"/>
  <c r="Q207" i="82" s="1"/>
  <c r="Q208" i="82" s="1"/>
  <c r="Q209" i="82" s="1"/>
  <c r="Q210" i="82" s="1"/>
  <c r="Q211" i="82" s="1"/>
  <c r="Q212" i="82" s="1"/>
  <c r="Q213" i="82" s="1"/>
  <c r="Q214" i="82" s="1"/>
  <c r="Q215" i="82" s="1"/>
  <c r="Q216" i="82" s="1"/>
  <c r="Q217" i="82" s="1"/>
  <c r="Q218" i="82" s="1"/>
  <c r="Q219" i="82" s="1"/>
  <c r="Q220" i="82" s="1"/>
  <c r="Q221" i="82" s="1"/>
  <c r="Q222" i="82" s="1"/>
  <c r="Q223" i="82" s="1"/>
  <c r="Q224" i="82" s="1"/>
  <c r="Q225" i="82" s="1"/>
  <c r="Q226" i="82" s="1"/>
  <c r="Q227" i="82" s="1"/>
  <c r="Q228" i="82" s="1"/>
  <c r="Q229" i="82" s="1"/>
  <c r="Q230" i="82" s="1"/>
  <c r="Q231" i="82" s="1"/>
  <c r="Q232" i="82" s="1"/>
  <c r="Q233" i="82" s="1"/>
  <c r="Q234" i="82" s="1"/>
  <c r="Q235" i="82" s="1"/>
  <c r="Q236" i="82" s="1"/>
  <c r="Q237" i="82" s="1"/>
  <c r="Q238" i="82" s="1"/>
  <c r="Q239" i="82" s="1"/>
  <c r="Q240" i="82" s="1"/>
  <c r="Q241" i="82" s="1"/>
  <c r="Q242" i="82" s="1"/>
  <c r="Q243" i="82" s="1"/>
  <c r="Q244" i="82" s="1"/>
  <c r="Q245" i="82" s="1"/>
  <c r="Q246" i="82" s="1"/>
  <c r="Q247" i="82" s="1"/>
  <c r="Q248" i="82" s="1"/>
  <c r="Q249" i="82" s="1"/>
  <c r="Q250" i="82" s="1"/>
  <c r="Q251" i="82" s="1"/>
  <c r="Q252" i="82" s="1"/>
  <c r="Q253" i="82" s="1"/>
  <c r="Q254" i="82" s="1"/>
  <c r="Q255" i="82" s="1"/>
  <c r="Q256" i="82" s="1"/>
  <c r="Q257" i="82" s="1"/>
  <c r="Q258" i="82" s="1"/>
  <c r="Q259" i="82" s="1"/>
  <c r="Q260" i="82" s="1"/>
  <c r="Q261" i="82" s="1"/>
  <c r="Q262" i="82" s="1"/>
  <c r="Q263" i="82" s="1"/>
  <c r="Q264" i="82" s="1"/>
  <c r="Q265" i="82" s="1"/>
  <c r="Q266" i="82" s="1"/>
  <c r="Q267" i="82" s="1"/>
  <c r="Q268" i="82" s="1"/>
  <c r="Q269" i="82" s="1"/>
  <c r="Q270" i="82" s="1"/>
  <c r="Q271" i="82" s="1"/>
  <c r="Q272" i="82" s="1"/>
  <c r="Q273" i="82" s="1"/>
  <c r="Q274" i="82" s="1"/>
  <c r="Q275" i="82" s="1"/>
  <c r="Q276" i="82" s="1"/>
  <c r="Q277" i="82" s="1"/>
  <c r="Q278" i="82" s="1"/>
  <c r="Q279" i="82" s="1"/>
  <c r="Q280" i="82" s="1"/>
  <c r="Q281" i="82" s="1"/>
  <c r="Q282" i="82" s="1"/>
  <c r="Q283" i="82" s="1"/>
  <c r="Q284" i="82" s="1"/>
  <c r="Q285" i="82" s="1"/>
  <c r="Q286" i="82" s="1"/>
  <c r="Q287" i="82" s="1"/>
  <c r="Q288" i="82" s="1"/>
  <c r="Q289" i="82" s="1"/>
  <c r="Q290" i="82" s="1"/>
  <c r="Q291" i="82" s="1"/>
  <c r="Q292" i="82" s="1"/>
  <c r="Q293" i="82" s="1"/>
  <c r="Q294" i="82" s="1"/>
  <c r="Q295" i="82" s="1"/>
  <c r="Q296" i="82" s="1"/>
  <c r="Q297" i="82" s="1"/>
  <c r="Q298" i="82" s="1"/>
  <c r="Q299" i="82" s="1"/>
  <c r="Q300" i="82" s="1"/>
  <c r="P51" i="82"/>
  <c r="P52" i="82" s="1"/>
  <c r="P53" i="82" s="1"/>
  <c r="P54" i="82" s="1"/>
  <c r="P55" i="82" s="1"/>
  <c r="P56" i="82" s="1"/>
  <c r="P57" i="82" s="1"/>
  <c r="P58" i="82" s="1"/>
  <c r="P59" i="82" s="1"/>
  <c r="P60" i="82" s="1"/>
  <c r="P61" i="82" s="1"/>
  <c r="P62" i="82" s="1"/>
  <c r="P63" i="82" s="1"/>
  <c r="P64" i="82" s="1"/>
  <c r="P65" i="82" s="1"/>
  <c r="P66" i="82" s="1"/>
  <c r="P67" i="82" s="1"/>
  <c r="P68" i="82" s="1"/>
  <c r="P69" i="82" s="1"/>
  <c r="P70" i="82" s="1"/>
  <c r="P71" i="82" s="1"/>
  <c r="P72" i="82" s="1"/>
  <c r="P73" i="82" s="1"/>
  <c r="P74" i="82" s="1"/>
  <c r="P75" i="82" s="1"/>
  <c r="P76" i="82" s="1"/>
  <c r="P77" i="82" s="1"/>
  <c r="P78" i="82" s="1"/>
  <c r="P79" i="82" s="1"/>
  <c r="P80" i="82" s="1"/>
  <c r="P81" i="82" s="1"/>
  <c r="P82" i="82" s="1"/>
  <c r="P83" i="82" s="1"/>
  <c r="P84" i="82" s="1"/>
  <c r="P85" i="82" s="1"/>
  <c r="P86" i="82" s="1"/>
  <c r="P87" i="82" s="1"/>
  <c r="P88" i="82" s="1"/>
  <c r="P89" i="82" s="1"/>
  <c r="P90" i="82" s="1"/>
  <c r="P91" i="82" s="1"/>
  <c r="P92" i="82" s="1"/>
  <c r="P93" i="82" s="1"/>
  <c r="P94" i="82" s="1"/>
  <c r="P95" i="82" s="1"/>
  <c r="P96" i="82" s="1"/>
  <c r="P97" i="82" s="1"/>
  <c r="P98" i="82" s="1"/>
  <c r="P99" i="82" s="1"/>
  <c r="P100" i="82" s="1"/>
  <c r="P101" i="82" s="1"/>
  <c r="P102" i="82" s="1"/>
  <c r="P103" i="82" s="1"/>
  <c r="P104" i="82" s="1"/>
  <c r="P105" i="82" s="1"/>
  <c r="P106" i="82" s="1"/>
  <c r="P107" i="82" s="1"/>
  <c r="P108" i="82" s="1"/>
  <c r="P109" i="82" s="1"/>
  <c r="P110" i="82" s="1"/>
  <c r="P111" i="82" s="1"/>
  <c r="P112" i="82" s="1"/>
  <c r="P113" i="82" s="1"/>
  <c r="P114" i="82" s="1"/>
  <c r="P115" i="82" s="1"/>
  <c r="P116" i="82" s="1"/>
  <c r="P117" i="82" s="1"/>
  <c r="P118" i="82" s="1"/>
  <c r="P119" i="82" s="1"/>
  <c r="P120" i="82" s="1"/>
  <c r="P121" i="82" s="1"/>
  <c r="P122" i="82" s="1"/>
  <c r="P123" i="82" s="1"/>
  <c r="P124" i="82" s="1"/>
  <c r="P125" i="82" s="1"/>
  <c r="P126" i="82" s="1"/>
  <c r="P127" i="82" s="1"/>
  <c r="P128" i="82" s="1"/>
  <c r="P129" i="82" s="1"/>
  <c r="P130" i="82" s="1"/>
  <c r="P131" i="82" s="1"/>
  <c r="P132" i="82" s="1"/>
  <c r="P133" i="82" s="1"/>
  <c r="P134" i="82" s="1"/>
  <c r="P135" i="82" s="1"/>
  <c r="P136" i="82" s="1"/>
  <c r="P137" i="82" s="1"/>
  <c r="P138" i="82" s="1"/>
  <c r="P139" i="82" s="1"/>
  <c r="P140" i="82" s="1"/>
  <c r="P141" i="82" s="1"/>
  <c r="P142" i="82" s="1"/>
  <c r="P143" i="82" s="1"/>
  <c r="P144" i="82" s="1"/>
  <c r="P145" i="82" s="1"/>
  <c r="P146" i="82" s="1"/>
  <c r="P147" i="82" s="1"/>
  <c r="P148" i="82" s="1"/>
  <c r="P149" i="82" s="1"/>
  <c r="P150" i="82" s="1"/>
  <c r="P151" i="82" s="1"/>
  <c r="P152" i="82" s="1"/>
  <c r="P153" i="82" s="1"/>
  <c r="P154" i="82" s="1"/>
  <c r="P155" i="82" s="1"/>
  <c r="P156" i="82" s="1"/>
  <c r="P157" i="82" s="1"/>
  <c r="P158" i="82" s="1"/>
  <c r="P159" i="82" s="1"/>
  <c r="P160" i="82" s="1"/>
  <c r="P161" i="82" s="1"/>
  <c r="P162" i="82" s="1"/>
  <c r="P163" i="82" s="1"/>
  <c r="P164" i="82" s="1"/>
  <c r="P165" i="82" s="1"/>
  <c r="P166" i="82" s="1"/>
  <c r="P167" i="82" s="1"/>
  <c r="P168" i="82" s="1"/>
  <c r="P169" i="82" s="1"/>
  <c r="P170" i="82" s="1"/>
  <c r="P171" i="82" s="1"/>
  <c r="P172" i="82" s="1"/>
  <c r="P173" i="82" s="1"/>
  <c r="P174" i="82" s="1"/>
  <c r="P175" i="82" s="1"/>
  <c r="P176" i="82" s="1"/>
  <c r="P177" i="82" s="1"/>
  <c r="P178" i="82" s="1"/>
  <c r="P179" i="82" s="1"/>
  <c r="P180" i="82" s="1"/>
  <c r="P181" i="82" s="1"/>
  <c r="P182" i="82" s="1"/>
  <c r="P183" i="82" s="1"/>
  <c r="P184" i="82" s="1"/>
  <c r="P185" i="82" s="1"/>
  <c r="P186" i="82" s="1"/>
  <c r="P187" i="82" s="1"/>
  <c r="P188" i="82" s="1"/>
  <c r="P189" i="82" s="1"/>
  <c r="P190" i="82" s="1"/>
  <c r="P191" i="82" s="1"/>
  <c r="P192" i="82" s="1"/>
  <c r="P193" i="82" s="1"/>
  <c r="P194" i="82" s="1"/>
  <c r="P195" i="82" s="1"/>
  <c r="P196" i="82" s="1"/>
  <c r="P197" i="82" s="1"/>
  <c r="P198" i="82" s="1"/>
  <c r="P199" i="82" s="1"/>
  <c r="P200" i="82" s="1"/>
  <c r="P201" i="82" s="1"/>
  <c r="P202" i="82" s="1"/>
  <c r="P203" i="82" s="1"/>
  <c r="P204" i="82" s="1"/>
  <c r="P205" i="82" s="1"/>
  <c r="P206" i="82" s="1"/>
  <c r="P207" i="82" s="1"/>
  <c r="P208" i="82" s="1"/>
  <c r="P209" i="82" s="1"/>
  <c r="P210" i="82" s="1"/>
  <c r="P211" i="82" s="1"/>
  <c r="P212" i="82" s="1"/>
  <c r="P213" i="82" s="1"/>
  <c r="P214" i="82" s="1"/>
  <c r="P215" i="82" s="1"/>
  <c r="P216" i="82" s="1"/>
  <c r="P217" i="82" s="1"/>
  <c r="P218" i="82" s="1"/>
  <c r="P219" i="82" s="1"/>
  <c r="P220" i="82" s="1"/>
  <c r="P221" i="82" s="1"/>
  <c r="P222" i="82" s="1"/>
  <c r="P223" i="82" s="1"/>
  <c r="P224" i="82" s="1"/>
  <c r="P225" i="82" s="1"/>
  <c r="P226" i="82" s="1"/>
  <c r="P227" i="82" s="1"/>
  <c r="P228" i="82" s="1"/>
  <c r="P229" i="82" s="1"/>
  <c r="P230" i="82" s="1"/>
  <c r="P231" i="82" s="1"/>
  <c r="P232" i="82" s="1"/>
  <c r="P233" i="82" s="1"/>
  <c r="P234" i="82" s="1"/>
  <c r="P235" i="82" s="1"/>
  <c r="P236" i="82" s="1"/>
  <c r="P237" i="82" s="1"/>
  <c r="P238" i="82" s="1"/>
  <c r="P239" i="82" s="1"/>
  <c r="P240" i="82" s="1"/>
  <c r="P241" i="82" s="1"/>
  <c r="P242" i="82" s="1"/>
  <c r="P243" i="82" s="1"/>
  <c r="P244" i="82" s="1"/>
  <c r="P245" i="82" s="1"/>
  <c r="P246" i="82" s="1"/>
  <c r="P247" i="82" s="1"/>
  <c r="P248" i="82" s="1"/>
  <c r="P249" i="82" s="1"/>
  <c r="P250" i="82" s="1"/>
  <c r="P251" i="82" s="1"/>
  <c r="P252" i="82" s="1"/>
  <c r="P253" i="82" s="1"/>
  <c r="P254" i="82" s="1"/>
  <c r="P255" i="82" s="1"/>
  <c r="P256" i="82" s="1"/>
  <c r="P257" i="82" s="1"/>
  <c r="P258" i="82" s="1"/>
  <c r="P259" i="82" s="1"/>
  <c r="P260" i="82" s="1"/>
  <c r="P261" i="82" s="1"/>
  <c r="P262" i="82" s="1"/>
  <c r="P263" i="82" s="1"/>
  <c r="P264" i="82" s="1"/>
  <c r="P265" i="82" s="1"/>
  <c r="P266" i="82" s="1"/>
  <c r="P267" i="82" s="1"/>
  <c r="P268" i="82" s="1"/>
  <c r="P269" i="82" s="1"/>
  <c r="P270" i="82" s="1"/>
  <c r="P271" i="82" s="1"/>
  <c r="P272" i="82" s="1"/>
  <c r="P273" i="82" s="1"/>
  <c r="P274" i="82" s="1"/>
  <c r="P275" i="82" s="1"/>
  <c r="P276" i="82" s="1"/>
  <c r="P277" i="82" s="1"/>
  <c r="P278" i="82" s="1"/>
  <c r="P279" i="82" s="1"/>
  <c r="P280" i="82" s="1"/>
  <c r="P281" i="82" s="1"/>
  <c r="P282" i="82" s="1"/>
  <c r="P283" i="82" s="1"/>
  <c r="P284" i="82" s="1"/>
  <c r="P285" i="82" s="1"/>
  <c r="P286" i="82" s="1"/>
  <c r="P287" i="82" s="1"/>
  <c r="P288" i="82" s="1"/>
  <c r="P289" i="82" s="1"/>
  <c r="P290" i="82" s="1"/>
  <c r="P291" i="82" s="1"/>
  <c r="P292" i="82" s="1"/>
  <c r="P293" i="82" s="1"/>
  <c r="P294" i="82" s="1"/>
  <c r="P295" i="82" s="1"/>
  <c r="P296" i="82" s="1"/>
  <c r="P297" i="82" s="1"/>
  <c r="P298" i="82" s="1"/>
  <c r="P299" i="82" s="1"/>
  <c r="P300" i="82" s="1"/>
  <c r="O51" i="82"/>
  <c r="O52" i="82" s="1"/>
  <c r="O53" i="82" s="1"/>
  <c r="O54" i="82" s="1"/>
  <c r="O55" i="82" s="1"/>
  <c r="O56" i="82" s="1"/>
  <c r="O57" i="82" s="1"/>
  <c r="O58" i="82" s="1"/>
  <c r="O59" i="82" s="1"/>
  <c r="O60" i="82" s="1"/>
  <c r="O61" i="82" s="1"/>
  <c r="O62" i="82" s="1"/>
  <c r="O63" i="82" s="1"/>
  <c r="O64" i="82" s="1"/>
  <c r="O65" i="82" s="1"/>
  <c r="O66" i="82" s="1"/>
  <c r="O67" i="82" s="1"/>
  <c r="O68" i="82" s="1"/>
  <c r="O69" i="82" s="1"/>
  <c r="O70" i="82" s="1"/>
  <c r="O71" i="82" s="1"/>
  <c r="O72" i="82" s="1"/>
  <c r="O73" i="82" s="1"/>
  <c r="O74" i="82" s="1"/>
  <c r="O75" i="82" s="1"/>
  <c r="O76" i="82" s="1"/>
  <c r="O77" i="82" s="1"/>
  <c r="O78" i="82" s="1"/>
  <c r="O79" i="82" s="1"/>
  <c r="O80" i="82" s="1"/>
  <c r="O81" i="82" s="1"/>
  <c r="O82" i="82" s="1"/>
  <c r="O83" i="82" s="1"/>
  <c r="O84" i="82" s="1"/>
  <c r="O85" i="82" s="1"/>
  <c r="O86" i="82" s="1"/>
  <c r="O87" i="82" s="1"/>
  <c r="O88" i="82" s="1"/>
  <c r="O89" i="82" s="1"/>
  <c r="O90" i="82" s="1"/>
  <c r="O91" i="82" s="1"/>
  <c r="O92" i="82" s="1"/>
  <c r="O93" i="82" s="1"/>
  <c r="O94" i="82" s="1"/>
  <c r="O95" i="82" s="1"/>
  <c r="O96" i="82" s="1"/>
  <c r="O97" i="82" s="1"/>
  <c r="O98" i="82" s="1"/>
  <c r="O99" i="82" s="1"/>
  <c r="O100" i="82" s="1"/>
  <c r="O101" i="82" s="1"/>
  <c r="O102" i="82" s="1"/>
  <c r="O103" i="82" s="1"/>
  <c r="O104" i="82" s="1"/>
  <c r="O105" i="82" s="1"/>
  <c r="O106" i="82" s="1"/>
  <c r="O107" i="82" s="1"/>
  <c r="O108" i="82" s="1"/>
  <c r="O109" i="82" s="1"/>
  <c r="O110" i="82" s="1"/>
  <c r="O111" i="82" s="1"/>
  <c r="O112" i="82" s="1"/>
  <c r="O113" i="82" s="1"/>
  <c r="O114" i="82" s="1"/>
  <c r="O115" i="82" s="1"/>
  <c r="O116" i="82" s="1"/>
  <c r="O117" i="82" s="1"/>
  <c r="O118" i="82" s="1"/>
  <c r="O119" i="82" s="1"/>
  <c r="O120" i="82" s="1"/>
  <c r="O121" i="82" s="1"/>
  <c r="O122" i="82" s="1"/>
  <c r="O123" i="82" s="1"/>
  <c r="O124" i="82" s="1"/>
  <c r="O125" i="82" s="1"/>
  <c r="O126" i="82" s="1"/>
  <c r="O127" i="82" s="1"/>
  <c r="O128" i="82" s="1"/>
  <c r="O129" i="82" s="1"/>
  <c r="O130" i="82" s="1"/>
  <c r="O131" i="82" s="1"/>
  <c r="O132" i="82" s="1"/>
  <c r="O133" i="82" s="1"/>
  <c r="O134" i="82" s="1"/>
  <c r="O135" i="82" s="1"/>
  <c r="O136" i="82" s="1"/>
  <c r="O137" i="82" s="1"/>
  <c r="O138" i="82" s="1"/>
  <c r="O139" i="82" s="1"/>
  <c r="O140" i="82" s="1"/>
  <c r="O141" i="82" s="1"/>
  <c r="O142" i="82" s="1"/>
  <c r="O143" i="82" s="1"/>
  <c r="O144" i="82" s="1"/>
  <c r="O145" i="82" s="1"/>
  <c r="O146" i="82" s="1"/>
  <c r="O147" i="82" s="1"/>
  <c r="O148" i="82" s="1"/>
  <c r="O149" i="82" s="1"/>
  <c r="O150" i="82" s="1"/>
  <c r="O151" i="82" s="1"/>
  <c r="O152" i="82" s="1"/>
  <c r="O153" i="82" s="1"/>
  <c r="O154" i="82" s="1"/>
  <c r="O155" i="82" s="1"/>
  <c r="O156" i="82" s="1"/>
  <c r="O157" i="82" s="1"/>
  <c r="O158" i="82" s="1"/>
  <c r="O159" i="82" s="1"/>
  <c r="O160" i="82" s="1"/>
  <c r="O161" i="82" s="1"/>
  <c r="O162" i="82" s="1"/>
  <c r="O163" i="82" s="1"/>
  <c r="O164" i="82" s="1"/>
  <c r="O165" i="82" s="1"/>
  <c r="O166" i="82" s="1"/>
  <c r="O167" i="82" s="1"/>
  <c r="O168" i="82" s="1"/>
  <c r="O169" i="82" s="1"/>
  <c r="O170" i="82" s="1"/>
  <c r="O171" i="82" s="1"/>
  <c r="O172" i="82" s="1"/>
  <c r="O173" i="82" s="1"/>
  <c r="O174" i="82" s="1"/>
  <c r="O175" i="82" s="1"/>
  <c r="O176" i="82" s="1"/>
  <c r="O177" i="82" s="1"/>
  <c r="O178" i="82" s="1"/>
  <c r="O179" i="82" s="1"/>
  <c r="O180" i="82" s="1"/>
  <c r="O181" i="82" s="1"/>
  <c r="O182" i="82" s="1"/>
  <c r="O183" i="82" s="1"/>
  <c r="O184" i="82" s="1"/>
  <c r="O185" i="82" s="1"/>
  <c r="O186" i="82" s="1"/>
  <c r="O187" i="82" s="1"/>
  <c r="O188" i="82" s="1"/>
  <c r="O189" i="82" s="1"/>
  <c r="O190" i="82" s="1"/>
  <c r="O191" i="82" s="1"/>
  <c r="O192" i="82" s="1"/>
  <c r="O193" i="82" s="1"/>
  <c r="O194" i="82" s="1"/>
  <c r="O195" i="82" s="1"/>
  <c r="O196" i="82" s="1"/>
  <c r="O197" i="82" s="1"/>
  <c r="O198" i="82" s="1"/>
  <c r="O199" i="82" s="1"/>
  <c r="O200" i="82" s="1"/>
  <c r="O201" i="82" s="1"/>
  <c r="O202" i="82" s="1"/>
  <c r="O203" i="82" s="1"/>
  <c r="O204" i="82" s="1"/>
  <c r="O205" i="82" s="1"/>
  <c r="O206" i="82" s="1"/>
  <c r="O207" i="82" s="1"/>
  <c r="O208" i="82" s="1"/>
  <c r="O209" i="82" s="1"/>
  <c r="O210" i="82" s="1"/>
  <c r="O211" i="82" s="1"/>
  <c r="O212" i="82" s="1"/>
  <c r="O213" i="82" s="1"/>
  <c r="O214" i="82" s="1"/>
  <c r="O215" i="82" s="1"/>
  <c r="O216" i="82" s="1"/>
  <c r="O217" i="82" s="1"/>
  <c r="O218" i="82" s="1"/>
  <c r="O219" i="82" s="1"/>
  <c r="O220" i="82" s="1"/>
  <c r="O221" i="82" s="1"/>
  <c r="O222" i="82" s="1"/>
  <c r="O223" i="82" s="1"/>
  <c r="O224" i="82" s="1"/>
  <c r="O225" i="82" s="1"/>
  <c r="O226" i="82" s="1"/>
  <c r="O227" i="82" s="1"/>
  <c r="O228" i="82" s="1"/>
  <c r="O229" i="82" s="1"/>
  <c r="O230" i="82" s="1"/>
  <c r="O231" i="82" s="1"/>
  <c r="O232" i="82" s="1"/>
  <c r="O233" i="82" s="1"/>
  <c r="O234" i="82" s="1"/>
  <c r="O235" i="82" s="1"/>
  <c r="O236" i="82" s="1"/>
  <c r="O237" i="82" s="1"/>
  <c r="O238" i="82" s="1"/>
  <c r="O239" i="82" s="1"/>
  <c r="O240" i="82" s="1"/>
  <c r="O241" i="82" s="1"/>
  <c r="O242" i="82" s="1"/>
  <c r="O243" i="82" s="1"/>
  <c r="O244" i="82" s="1"/>
  <c r="O245" i="82" s="1"/>
  <c r="O246" i="82" s="1"/>
  <c r="O247" i="82" s="1"/>
  <c r="O248" i="82" s="1"/>
  <c r="O249" i="82" s="1"/>
  <c r="O250" i="82" s="1"/>
  <c r="O251" i="82" s="1"/>
  <c r="O252" i="82" s="1"/>
  <c r="O253" i="82" s="1"/>
  <c r="O254" i="82" s="1"/>
  <c r="O255" i="82" s="1"/>
  <c r="O256" i="82" s="1"/>
  <c r="O257" i="82" s="1"/>
  <c r="O258" i="82" s="1"/>
  <c r="O259" i="82" s="1"/>
  <c r="O260" i="82" s="1"/>
  <c r="O261" i="82" s="1"/>
  <c r="O262" i="82" s="1"/>
  <c r="O263" i="82" s="1"/>
  <c r="O264" i="82" s="1"/>
  <c r="O265" i="82" s="1"/>
  <c r="O266" i="82" s="1"/>
  <c r="O267" i="82" s="1"/>
  <c r="O268" i="82" s="1"/>
  <c r="O269" i="82" s="1"/>
  <c r="O270" i="82" s="1"/>
  <c r="O271" i="82" s="1"/>
  <c r="O272" i="82" s="1"/>
  <c r="O273" i="82" s="1"/>
  <c r="O274" i="82" s="1"/>
  <c r="O275" i="82" s="1"/>
  <c r="O276" i="82" s="1"/>
  <c r="O277" i="82" s="1"/>
  <c r="O278" i="82" s="1"/>
  <c r="O279" i="82" s="1"/>
  <c r="O280" i="82" s="1"/>
  <c r="O281" i="82" s="1"/>
  <c r="O282" i="82" s="1"/>
  <c r="O283" i="82" s="1"/>
  <c r="O284" i="82" s="1"/>
  <c r="O285" i="82" s="1"/>
  <c r="O286" i="82" s="1"/>
  <c r="O287" i="82" s="1"/>
  <c r="O288" i="82" s="1"/>
  <c r="O289" i="82" s="1"/>
  <c r="O290" i="82" s="1"/>
  <c r="O291" i="82" s="1"/>
  <c r="O292" i="82" s="1"/>
  <c r="O293" i="82" s="1"/>
  <c r="O294" i="82" s="1"/>
  <c r="O295" i="82" s="1"/>
  <c r="O296" i="82" s="1"/>
  <c r="O297" i="82" s="1"/>
  <c r="O298" i="82" s="1"/>
  <c r="O299" i="82" s="1"/>
  <c r="O300" i="82" s="1"/>
  <c r="Z48" i="81"/>
  <c r="P51" i="81"/>
  <c r="P52" i="81" s="1"/>
  <c r="P53" i="81" s="1"/>
  <c r="P54" i="81" s="1"/>
  <c r="P55" i="81" s="1"/>
  <c r="P56" i="81" s="1"/>
  <c r="P57" i="81" s="1"/>
  <c r="P58" i="81" s="1"/>
  <c r="P59" i="81" s="1"/>
  <c r="P60" i="81" s="1"/>
  <c r="P61" i="81" s="1"/>
  <c r="P62" i="81" s="1"/>
  <c r="P63" i="81" s="1"/>
  <c r="P64" i="81" s="1"/>
  <c r="P65" i="81" s="1"/>
  <c r="P66" i="81" s="1"/>
  <c r="P67" i="81" s="1"/>
  <c r="P68" i="81" s="1"/>
  <c r="P69" i="81" s="1"/>
  <c r="T51" i="81"/>
  <c r="T52" i="81" s="1"/>
  <c r="T53" i="81" s="1"/>
  <c r="T54" i="81" s="1"/>
  <c r="T55" i="81" s="1"/>
  <c r="T56" i="81" s="1"/>
  <c r="T57" i="81" s="1"/>
  <c r="T58" i="81" s="1"/>
  <c r="T59" i="81" s="1"/>
  <c r="T60" i="81" s="1"/>
  <c r="T61" i="81" s="1"/>
  <c r="T62" i="81" s="1"/>
  <c r="T63" i="81" s="1"/>
  <c r="T64" i="81" s="1"/>
  <c r="T65" i="81" s="1"/>
  <c r="T66" i="81" s="1"/>
  <c r="T67" i="81" s="1"/>
  <c r="T68" i="81" s="1"/>
  <c r="T69" i="81" s="1"/>
  <c r="S51" i="81"/>
  <c r="S52" i="81" s="1"/>
  <c r="S53" i="81" s="1"/>
  <c r="S54" i="81" s="1"/>
  <c r="S55" i="81" s="1"/>
  <c r="S56" i="81" s="1"/>
  <c r="S57" i="81" s="1"/>
  <c r="S58" i="81" s="1"/>
  <c r="S59" i="81" s="1"/>
  <c r="S60" i="81" s="1"/>
  <c r="S61" i="81" s="1"/>
  <c r="S62" i="81" s="1"/>
  <c r="S63" i="81" s="1"/>
  <c r="S64" i="81" s="1"/>
  <c r="S65" i="81" s="1"/>
  <c r="S66" i="81" s="1"/>
  <c r="S67" i="81" s="1"/>
  <c r="S68" i="81" s="1"/>
  <c r="S69" i="81" s="1"/>
  <c r="Q51" i="81"/>
  <c r="Q52" i="81" s="1"/>
  <c r="Q53" i="81" s="1"/>
  <c r="Q54" i="81" s="1"/>
  <c r="Q55" i="81" s="1"/>
  <c r="Q56" i="81" s="1"/>
  <c r="Q57" i="81" s="1"/>
  <c r="Q58" i="81" s="1"/>
  <c r="Q59" i="81" s="1"/>
  <c r="Q60" i="81" s="1"/>
  <c r="Q61" i="81" s="1"/>
  <c r="Q62" i="81" s="1"/>
  <c r="Q63" i="81" s="1"/>
  <c r="Q64" i="81" s="1"/>
  <c r="Q65" i="81" s="1"/>
  <c r="Q66" i="81" s="1"/>
  <c r="Q67" i="81" s="1"/>
  <c r="Q68" i="81" s="1"/>
  <c r="Q69" i="81" s="1"/>
  <c r="R51" i="81"/>
  <c r="R52" i="81" s="1"/>
  <c r="R53" i="81" s="1"/>
  <c r="R54" i="81" s="1"/>
  <c r="R55" i="81" s="1"/>
  <c r="R56" i="81" s="1"/>
  <c r="R57" i="81" s="1"/>
  <c r="R58" i="81" s="1"/>
  <c r="R59" i="81" s="1"/>
  <c r="R60" i="81" s="1"/>
  <c r="R61" i="81" s="1"/>
  <c r="R62" i="81" s="1"/>
  <c r="R63" i="81" s="1"/>
  <c r="R64" i="81" s="1"/>
  <c r="R65" i="81" s="1"/>
  <c r="R66" i="81" s="1"/>
  <c r="R67" i="81" s="1"/>
  <c r="R68" i="81" s="1"/>
  <c r="R69" i="81" s="1"/>
  <c r="O51" i="81"/>
  <c r="O52" i="81" s="1"/>
  <c r="O53" i="81" s="1"/>
  <c r="O54" i="81" s="1"/>
  <c r="O55" i="81" s="1"/>
  <c r="O56" i="81" s="1"/>
  <c r="O57" i="81" s="1"/>
  <c r="O58" i="81" s="1"/>
  <c r="O59" i="81" s="1"/>
  <c r="O60" i="81" s="1"/>
  <c r="O61" i="81" s="1"/>
  <c r="O62" i="81" s="1"/>
  <c r="O63" i="81" s="1"/>
  <c r="O64" i="81" s="1"/>
  <c r="O65" i="81" s="1"/>
  <c r="O66" i="81" s="1"/>
  <c r="O67" i="81" s="1"/>
  <c r="O68" i="81" s="1"/>
  <c r="O69" i="81" s="1"/>
  <c r="U51" i="81"/>
  <c r="U52" i="81" s="1"/>
  <c r="U53" i="81" s="1"/>
  <c r="U54" i="81" s="1"/>
  <c r="U55" i="81" s="1"/>
  <c r="U56" i="81" s="1"/>
  <c r="U57" i="81" s="1"/>
  <c r="U58" i="81" s="1"/>
  <c r="U59" i="81" s="1"/>
  <c r="U60" i="81" s="1"/>
  <c r="U61" i="81" s="1"/>
  <c r="U62" i="81" s="1"/>
  <c r="U63" i="81" s="1"/>
  <c r="U64" i="81" s="1"/>
  <c r="U65" i="81" s="1"/>
  <c r="U66" i="81" s="1"/>
  <c r="U67" i="81" s="1"/>
  <c r="U68" i="81" s="1"/>
  <c r="U69" i="81" s="1"/>
  <c r="M68" i="80"/>
  <c r="M297" i="68"/>
  <c r="M69" i="80"/>
  <c r="M298" i="68"/>
  <c r="M299" i="68"/>
  <c r="M70" i="80"/>
  <c r="M71" i="80"/>
  <c r="M300" i="68"/>
  <c r="AA50" i="80"/>
  <c r="Z51" i="80"/>
  <c r="Z52" i="80"/>
  <c r="Z53" i="80"/>
  <c r="Z54" i="80"/>
  <c r="Z55" i="80"/>
  <c r="Z56" i="80"/>
  <c r="Z57" i="80"/>
  <c r="Z58" i="80"/>
  <c r="Z59" i="80"/>
  <c r="Z60" i="80"/>
  <c r="Z61" i="80"/>
  <c r="Z62" i="80"/>
  <c r="Z63" i="80"/>
  <c r="Z64" i="80"/>
  <c r="Z65" i="80"/>
  <c r="Z66" i="80"/>
  <c r="Z67" i="80"/>
  <c r="Z50" i="80"/>
  <c r="Y51" i="80"/>
  <c r="Y52" i="80"/>
  <c r="Y53" i="80"/>
  <c r="Y54" i="80"/>
  <c r="Y55" i="80"/>
  <c r="Y56" i="80"/>
  <c r="Y57" i="80"/>
  <c r="Y58" i="80"/>
  <c r="Y59" i="80"/>
  <c r="Y60" i="80"/>
  <c r="Y61" i="80"/>
  <c r="Y62" i="80"/>
  <c r="Y63" i="80"/>
  <c r="Y64" i="80"/>
  <c r="Y65" i="80"/>
  <c r="Y66" i="80"/>
  <c r="Y67" i="80"/>
  <c r="Y50" i="80"/>
  <c r="AA51" i="79"/>
  <c r="AA52" i="79"/>
  <c r="AA53" i="79"/>
  <c r="AA54" i="79"/>
  <c r="AA55" i="79"/>
  <c r="AA56" i="79"/>
  <c r="AA57" i="79"/>
  <c r="AA58" i="79"/>
  <c r="AA59" i="79"/>
  <c r="AA60" i="79"/>
  <c r="AA61" i="79"/>
  <c r="AA62" i="79"/>
  <c r="AA63" i="79"/>
  <c r="AA64" i="79"/>
  <c r="AA65" i="79"/>
  <c r="AA66" i="79"/>
  <c r="AA67" i="79"/>
  <c r="AA68" i="79"/>
  <c r="AA50" i="79"/>
  <c r="Z50" i="79"/>
  <c r="Z51" i="79"/>
  <c r="Z52" i="79"/>
  <c r="Z53" i="79"/>
  <c r="Z54" i="79"/>
  <c r="Z55" i="79"/>
  <c r="Z56" i="79"/>
  <c r="Z57" i="79"/>
  <c r="Z58" i="79"/>
  <c r="Z59" i="79"/>
  <c r="Z60" i="79"/>
  <c r="Z61" i="79"/>
  <c r="Z62" i="79"/>
  <c r="Z63" i="79"/>
  <c r="Z64" i="79"/>
  <c r="Z65" i="79"/>
  <c r="Z66" i="79"/>
  <c r="Z67" i="79"/>
  <c r="Z68" i="79"/>
  <c r="Y51" i="79"/>
  <c r="Y52" i="79"/>
  <c r="Y53" i="79"/>
  <c r="Y55" i="79"/>
  <c r="Y58" i="79"/>
  <c r="Y59" i="79"/>
  <c r="Y60" i="79"/>
  <c r="Y61" i="79"/>
  <c r="Y62" i="79"/>
  <c r="Y63" i="79"/>
  <c r="Y64" i="79"/>
  <c r="Y66" i="79"/>
  <c r="Y67" i="79"/>
  <c r="Y68" i="79"/>
  <c r="AA51" i="80"/>
  <c r="AA52" i="80"/>
  <c r="AA53" i="80"/>
  <c r="AA54" i="80"/>
  <c r="AA55" i="80"/>
  <c r="AA56" i="80"/>
  <c r="AA57" i="80"/>
  <c r="AA58" i="80"/>
  <c r="AA59" i="80"/>
  <c r="AA60" i="80"/>
  <c r="AA61" i="80"/>
  <c r="AA62" i="80"/>
  <c r="AA63" i="80"/>
  <c r="AA64" i="80"/>
  <c r="AA65" i="80"/>
  <c r="AA66" i="80"/>
  <c r="AA67" i="80"/>
  <c r="W51" i="80"/>
  <c r="W52" i="80"/>
  <c r="W53" i="80"/>
  <c r="W54" i="80"/>
  <c r="W55" i="80"/>
  <c r="W56" i="80"/>
  <c r="W57" i="80"/>
  <c r="W58" i="80"/>
  <c r="W59" i="80"/>
  <c r="W60" i="80"/>
  <c r="W61" i="80"/>
  <c r="W62" i="80"/>
  <c r="W63" i="80"/>
  <c r="W64" i="80"/>
  <c r="W65" i="80"/>
  <c r="W66" i="80"/>
  <c r="W67" i="80"/>
  <c r="W50" i="80"/>
  <c r="D50" i="80"/>
  <c r="P50" i="80" s="1"/>
  <c r="E50" i="80"/>
  <c r="Q50" i="80" s="1"/>
  <c r="F50" i="80"/>
  <c r="R50" i="80" s="1"/>
  <c r="G50" i="80"/>
  <c r="S50" i="80" s="1"/>
  <c r="H50" i="80"/>
  <c r="T50" i="80" s="1"/>
  <c r="I50" i="80"/>
  <c r="U50" i="80" s="1"/>
  <c r="K50" i="80"/>
  <c r="L50" i="80"/>
  <c r="D51" i="80"/>
  <c r="E51" i="80"/>
  <c r="F51" i="80"/>
  <c r="G51" i="80"/>
  <c r="H51" i="80"/>
  <c r="I51" i="80"/>
  <c r="U51" i="80" s="1"/>
  <c r="K51" i="80"/>
  <c r="L51" i="80"/>
  <c r="D52" i="80"/>
  <c r="E52" i="80"/>
  <c r="F52" i="80"/>
  <c r="G52" i="80"/>
  <c r="H52" i="80"/>
  <c r="I52" i="80"/>
  <c r="K52" i="80"/>
  <c r="L52" i="80"/>
  <c r="D53" i="80"/>
  <c r="E53" i="80"/>
  <c r="F53" i="80"/>
  <c r="G53" i="80"/>
  <c r="H53" i="80"/>
  <c r="I53" i="80"/>
  <c r="K53" i="80"/>
  <c r="L53" i="80"/>
  <c r="D54" i="80"/>
  <c r="E54" i="80"/>
  <c r="F54" i="80"/>
  <c r="G54" i="80"/>
  <c r="H54" i="80"/>
  <c r="I54" i="80"/>
  <c r="K54" i="80"/>
  <c r="L54" i="80"/>
  <c r="D55" i="80"/>
  <c r="E55" i="80"/>
  <c r="F55" i="80"/>
  <c r="G55" i="80"/>
  <c r="H55" i="80"/>
  <c r="I55" i="80"/>
  <c r="K55" i="80"/>
  <c r="L55" i="80"/>
  <c r="D56" i="80"/>
  <c r="E56" i="80"/>
  <c r="F56" i="80"/>
  <c r="G56" i="80"/>
  <c r="H56" i="80"/>
  <c r="I56" i="80"/>
  <c r="K56" i="80"/>
  <c r="L56" i="80"/>
  <c r="D57" i="80"/>
  <c r="E57" i="80"/>
  <c r="F57" i="80"/>
  <c r="G57" i="80"/>
  <c r="H57" i="80"/>
  <c r="I57" i="80"/>
  <c r="K57" i="80"/>
  <c r="L57" i="80"/>
  <c r="D58" i="80"/>
  <c r="E58" i="80"/>
  <c r="F58" i="80"/>
  <c r="G58" i="80"/>
  <c r="I58" i="80"/>
  <c r="K58" i="80"/>
  <c r="L58" i="80"/>
  <c r="D59" i="80"/>
  <c r="E59" i="80"/>
  <c r="F59" i="80"/>
  <c r="G59" i="80"/>
  <c r="H59" i="80"/>
  <c r="I59" i="80"/>
  <c r="K59" i="80"/>
  <c r="L59" i="80"/>
  <c r="D60" i="80"/>
  <c r="E60" i="80"/>
  <c r="F60" i="80"/>
  <c r="G60" i="80"/>
  <c r="H60" i="80"/>
  <c r="I60" i="80"/>
  <c r="K60" i="80"/>
  <c r="L60" i="80"/>
  <c r="D61" i="80"/>
  <c r="E61" i="80"/>
  <c r="F61" i="80"/>
  <c r="G61" i="80"/>
  <c r="H61" i="80"/>
  <c r="I61" i="80"/>
  <c r="K61" i="80"/>
  <c r="L61" i="80"/>
  <c r="D62" i="80"/>
  <c r="E62" i="80"/>
  <c r="F62" i="80"/>
  <c r="G62" i="80"/>
  <c r="H62" i="80"/>
  <c r="I62" i="80"/>
  <c r="K62" i="80"/>
  <c r="L62" i="80"/>
  <c r="D63" i="80"/>
  <c r="E63" i="80"/>
  <c r="F63" i="80"/>
  <c r="G63" i="80"/>
  <c r="H63" i="80"/>
  <c r="I63" i="80"/>
  <c r="K63" i="80"/>
  <c r="L63" i="80"/>
  <c r="D64" i="80"/>
  <c r="E64" i="80"/>
  <c r="F64" i="80"/>
  <c r="G64" i="80"/>
  <c r="H64" i="80"/>
  <c r="I64" i="80"/>
  <c r="K64" i="80"/>
  <c r="L64" i="80"/>
  <c r="D65" i="80"/>
  <c r="E65" i="80"/>
  <c r="F65" i="80"/>
  <c r="G65" i="80"/>
  <c r="H65" i="80"/>
  <c r="I65" i="80"/>
  <c r="K65" i="80"/>
  <c r="L65" i="80"/>
  <c r="D66" i="80"/>
  <c r="E66" i="80"/>
  <c r="F66" i="80"/>
  <c r="G66" i="80"/>
  <c r="H66" i="80"/>
  <c r="I66" i="80"/>
  <c r="K66" i="80"/>
  <c r="L66" i="80"/>
  <c r="M66" i="80"/>
  <c r="D67" i="80"/>
  <c r="E67" i="80"/>
  <c r="F67" i="80"/>
  <c r="G67" i="80"/>
  <c r="H67" i="80"/>
  <c r="I67" i="80"/>
  <c r="K67" i="80"/>
  <c r="L67" i="80"/>
  <c r="M67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50" i="80"/>
  <c r="O50" i="80" s="1"/>
  <c r="B51" i="80"/>
  <c r="A51" i="80" s="1"/>
  <c r="B52" i="80"/>
  <c r="A52" i="80" s="1"/>
  <c r="B53" i="80"/>
  <c r="A53" i="80" s="1"/>
  <c r="B54" i="80"/>
  <c r="A54" i="80" s="1"/>
  <c r="B55" i="80"/>
  <c r="A55" i="80" s="1"/>
  <c r="B56" i="80"/>
  <c r="A56" i="80" s="1"/>
  <c r="B57" i="80"/>
  <c r="A57" i="80" s="1"/>
  <c r="B58" i="80"/>
  <c r="A58" i="80" s="1"/>
  <c r="B59" i="80"/>
  <c r="A59" i="80" s="1"/>
  <c r="B60" i="80"/>
  <c r="A60" i="80" s="1"/>
  <c r="B61" i="80"/>
  <c r="A61" i="80" s="1"/>
  <c r="B62" i="80"/>
  <c r="A62" i="80" s="1"/>
  <c r="B63" i="80"/>
  <c r="A63" i="80" s="1"/>
  <c r="B64" i="80"/>
  <c r="A64" i="80" s="1"/>
  <c r="B65" i="80"/>
  <c r="A65" i="80" s="1"/>
  <c r="B66" i="80"/>
  <c r="A66" i="80" s="1"/>
  <c r="B67" i="80"/>
  <c r="A67" i="80"/>
  <c r="B50" i="80"/>
  <c r="A50" i="80" s="1"/>
  <c r="F68" i="68"/>
  <c r="D79" i="23"/>
  <c r="B90" i="68"/>
  <c r="Y1246" i="1"/>
  <c r="Y56" i="79" s="1"/>
  <c r="Y1236" i="1"/>
  <c r="Y1213" i="1"/>
  <c r="Y1202" i="1"/>
  <c r="Y1172" i="1"/>
  <c r="Y1107" i="1"/>
  <c r="N48" i="83" l="1"/>
  <c r="B15" i="83"/>
  <c r="V51" i="81"/>
  <c r="V52" i="81" s="1"/>
  <c r="V53" i="81" s="1"/>
  <c r="V54" i="81" s="1"/>
  <c r="V55" i="81" s="1"/>
  <c r="V56" i="81" s="1"/>
  <c r="V57" i="81" s="1"/>
  <c r="V58" i="81" s="1"/>
  <c r="V59" i="81" s="1"/>
  <c r="V60" i="81" s="1"/>
  <c r="V61" i="81" s="1"/>
  <c r="V62" i="81" s="1"/>
  <c r="V63" i="81" s="1"/>
  <c r="V64" i="81" s="1"/>
  <c r="V65" i="81" s="1"/>
  <c r="V66" i="81" s="1"/>
  <c r="V67" i="81" s="1"/>
  <c r="V68" i="81" s="1"/>
  <c r="V69" i="81" s="1"/>
  <c r="V1343" i="1"/>
  <c r="X1343" i="1"/>
  <c r="X112" i="82" s="1"/>
  <c r="N112" i="82"/>
  <c r="X1344" i="1"/>
  <c r="X113" i="82" s="1"/>
  <c r="N113" i="82"/>
  <c r="V1344" i="1"/>
  <c r="V1345" i="1"/>
  <c r="X1345" i="1"/>
  <c r="X114" i="82" s="1"/>
  <c r="N114" i="82"/>
  <c r="V1346" i="1"/>
  <c r="X1346" i="1"/>
  <c r="X115" i="82" s="1"/>
  <c r="N115" i="82"/>
  <c r="V1347" i="1"/>
  <c r="X1347" i="1"/>
  <c r="X116" i="82" s="1"/>
  <c r="N116" i="82"/>
  <c r="X1348" i="1"/>
  <c r="X117" i="82" s="1"/>
  <c r="N117" i="82"/>
  <c r="V1348" i="1"/>
  <c r="V1349" i="1"/>
  <c r="X1349" i="1"/>
  <c r="X118" i="82" s="1"/>
  <c r="N118" i="82"/>
  <c r="N119" i="82"/>
  <c r="V1350" i="1"/>
  <c r="X1350" i="1"/>
  <c r="X119" i="82" s="1"/>
  <c r="V1351" i="1"/>
  <c r="X1351" i="1"/>
  <c r="X120" i="82" s="1"/>
  <c r="N120" i="82"/>
  <c r="V1352" i="1"/>
  <c r="X1352" i="1"/>
  <c r="X121" i="82" s="1"/>
  <c r="N121" i="82"/>
  <c r="X1353" i="1"/>
  <c r="X122" i="82" s="1"/>
  <c r="N122" i="82"/>
  <c r="V1353" i="1"/>
  <c r="X1354" i="1"/>
  <c r="X123" i="82" s="1"/>
  <c r="N123" i="82"/>
  <c r="V1354" i="1"/>
  <c r="X1355" i="1"/>
  <c r="X124" i="82" s="1"/>
  <c r="N124" i="82"/>
  <c r="V1355" i="1"/>
  <c r="V1356" i="1"/>
  <c r="X1356" i="1"/>
  <c r="X125" i="82" s="1"/>
  <c r="N125" i="82"/>
  <c r="V1357" i="1"/>
  <c r="X1357" i="1"/>
  <c r="X126" i="82" s="1"/>
  <c r="N126" i="82"/>
  <c r="X1358" i="1"/>
  <c r="X127" i="82" s="1"/>
  <c r="N127" i="82"/>
  <c r="V1358" i="1"/>
  <c r="V1359" i="1"/>
  <c r="X1359" i="1"/>
  <c r="X128" i="82" s="1"/>
  <c r="N128" i="82"/>
  <c r="V1360" i="1"/>
  <c r="X1360" i="1"/>
  <c r="X129" i="82" s="1"/>
  <c r="N129" i="82"/>
  <c r="X1361" i="1"/>
  <c r="X130" i="82" s="1"/>
  <c r="N130" i="82"/>
  <c r="V1361" i="1"/>
  <c r="V1362" i="1"/>
  <c r="X1362" i="1"/>
  <c r="X131" i="82" s="1"/>
  <c r="N131" i="82"/>
  <c r="V1363" i="1"/>
  <c r="X1363" i="1"/>
  <c r="X132" i="82" s="1"/>
  <c r="N132" i="82"/>
  <c r="V1364" i="1"/>
  <c r="X1364" i="1"/>
  <c r="X133" i="82" s="1"/>
  <c r="N133" i="82"/>
  <c r="X1365" i="1"/>
  <c r="X134" i="82" s="1"/>
  <c r="N134" i="82"/>
  <c r="V1365" i="1"/>
  <c r="X1366" i="1"/>
  <c r="X135" i="82" s="1"/>
  <c r="N135" i="82"/>
  <c r="V1366" i="1"/>
  <c r="X1367" i="1"/>
  <c r="X136" i="82" s="1"/>
  <c r="N136" i="82"/>
  <c r="V1367" i="1"/>
  <c r="X1368" i="1"/>
  <c r="X137" i="82" s="1"/>
  <c r="N137" i="82"/>
  <c r="V1368" i="1"/>
  <c r="V1369" i="1"/>
  <c r="X1369" i="1"/>
  <c r="X138" i="82" s="1"/>
  <c r="N138" i="82"/>
  <c r="V1370" i="1"/>
  <c r="X1370" i="1"/>
  <c r="X139" i="82" s="1"/>
  <c r="N139" i="82"/>
  <c r="X1371" i="1"/>
  <c r="X140" i="82" s="1"/>
  <c r="N140" i="82"/>
  <c r="V1371" i="1"/>
  <c r="N73" i="82"/>
  <c r="X1304" i="1"/>
  <c r="X73" i="82" s="1"/>
  <c r="X1305" i="1"/>
  <c r="X74" i="82" s="1"/>
  <c r="N74" i="82"/>
  <c r="X1306" i="1"/>
  <c r="X75" i="82" s="1"/>
  <c r="V1306" i="1"/>
  <c r="N75" i="82"/>
  <c r="X1307" i="1"/>
  <c r="V1307" i="1"/>
  <c r="N76" i="82"/>
  <c r="V1308" i="1"/>
  <c r="N77" i="82"/>
  <c r="X1308" i="1"/>
  <c r="X1309" i="1"/>
  <c r="V1309" i="1"/>
  <c r="N78" i="82"/>
  <c r="N79" i="82"/>
  <c r="V1310" i="1"/>
  <c r="X1310" i="1"/>
  <c r="V1311" i="1"/>
  <c r="X1311" i="1"/>
  <c r="N80" i="82"/>
  <c r="V1312" i="1"/>
  <c r="N81" i="82"/>
  <c r="X1312" i="1"/>
  <c r="V1313" i="1"/>
  <c r="N82" i="82"/>
  <c r="X1313" i="1"/>
  <c r="X82" i="82" s="1"/>
  <c r="X1314" i="1"/>
  <c r="X83" i="82" s="1"/>
  <c r="V1314" i="1"/>
  <c r="N83" i="82"/>
  <c r="N84" i="82"/>
  <c r="V1315" i="1"/>
  <c r="X1315" i="1"/>
  <c r="X84" i="82" s="1"/>
  <c r="N85" i="82"/>
  <c r="V1316" i="1"/>
  <c r="X1316" i="1"/>
  <c r="X85" i="82" s="1"/>
  <c r="X1317" i="1"/>
  <c r="X86" i="82" s="1"/>
  <c r="V1317" i="1"/>
  <c r="N86" i="82"/>
  <c r="V1318" i="1"/>
  <c r="X1318" i="1"/>
  <c r="X87" i="82" s="1"/>
  <c r="N87" i="82"/>
  <c r="V1319" i="1"/>
  <c r="X1319" i="1"/>
  <c r="X88" i="82" s="1"/>
  <c r="N88" i="82"/>
  <c r="V1320" i="1"/>
  <c r="X1320" i="1"/>
  <c r="X89" i="82" s="1"/>
  <c r="N89" i="82"/>
  <c r="V1321" i="1"/>
  <c r="N90" i="82"/>
  <c r="X1321" i="1"/>
  <c r="X90" i="82" s="1"/>
  <c r="X1322" i="1"/>
  <c r="X91" i="82" s="1"/>
  <c r="N91" i="82"/>
  <c r="V1322" i="1"/>
  <c r="X1323" i="1"/>
  <c r="X92" i="82" s="1"/>
  <c r="N92" i="82"/>
  <c r="V1323" i="1"/>
  <c r="X1324" i="1"/>
  <c r="X93" i="82" s="1"/>
  <c r="N93" i="82"/>
  <c r="V1324" i="1"/>
  <c r="V1325" i="1"/>
  <c r="X1325" i="1"/>
  <c r="X94" i="82" s="1"/>
  <c r="N94" i="82"/>
  <c r="X1326" i="1"/>
  <c r="X95" i="82" s="1"/>
  <c r="N95" i="82"/>
  <c r="V1326" i="1"/>
  <c r="X1327" i="1"/>
  <c r="X96" i="82" s="1"/>
  <c r="V1327" i="1"/>
  <c r="N96" i="82"/>
  <c r="V1328" i="1"/>
  <c r="X1328" i="1"/>
  <c r="X97" i="82" s="1"/>
  <c r="N97" i="82"/>
  <c r="V1329" i="1"/>
  <c r="N98" i="82"/>
  <c r="X1329" i="1"/>
  <c r="X98" i="82" s="1"/>
  <c r="V1330" i="1"/>
  <c r="X1330" i="1"/>
  <c r="X99" i="82" s="1"/>
  <c r="N99" i="82"/>
  <c r="V1331" i="1"/>
  <c r="X1331" i="1"/>
  <c r="X100" i="82" s="1"/>
  <c r="N100" i="82"/>
  <c r="X1332" i="1"/>
  <c r="X101" i="82" s="1"/>
  <c r="V1332" i="1"/>
  <c r="N101" i="82"/>
  <c r="X1333" i="1"/>
  <c r="X102" i="82" s="1"/>
  <c r="N102" i="82"/>
  <c r="V1333" i="1"/>
  <c r="V1334" i="1"/>
  <c r="X1334" i="1"/>
  <c r="X103" i="82" s="1"/>
  <c r="N103" i="82"/>
  <c r="X1335" i="1"/>
  <c r="X104" i="82" s="1"/>
  <c r="V1335" i="1"/>
  <c r="N104" i="82"/>
  <c r="X1336" i="1"/>
  <c r="X105" i="82" s="1"/>
  <c r="N105" i="82"/>
  <c r="V1336" i="1"/>
  <c r="X1337" i="1"/>
  <c r="X106" i="82" s="1"/>
  <c r="V1337" i="1"/>
  <c r="N106" i="82"/>
  <c r="V1338" i="1"/>
  <c r="N107" i="82"/>
  <c r="X1338" i="1"/>
  <c r="X107" i="82" s="1"/>
  <c r="N72" i="82"/>
  <c r="X1302" i="1"/>
  <c r="X71" i="82" s="1"/>
  <c r="N71" i="82"/>
  <c r="N70" i="82"/>
  <c r="X1301" i="1"/>
  <c r="X70" i="82" s="1"/>
  <c r="X1300" i="1"/>
  <c r="N69" i="81"/>
  <c r="N69" i="82"/>
  <c r="X68" i="81"/>
  <c r="X68" i="82"/>
  <c r="X1297" i="1"/>
  <c r="N66" i="82"/>
  <c r="N66" i="81"/>
  <c r="X65" i="81"/>
  <c r="X65" i="82"/>
  <c r="N64" i="81"/>
  <c r="X1295" i="1"/>
  <c r="N64" i="82"/>
  <c r="N62" i="82"/>
  <c r="N62" i="81"/>
  <c r="X1293" i="1"/>
  <c r="N61" i="82"/>
  <c r="X1292" i="1"/>
  <c r="N61" i="81"/>
  <c r="N63" i="82"/>
  <c r="N63" i="81"/>
  <c r="X1294" i="1"/>
  <c r="N57" i="81"/>
  <c r="X1288" i="1"/>
  <c r="N57" i="82"/>
  <c r="N59" i="82"/>
  <c r="X1290" i="1"/>
  <c r="N59" i="81"/>
  <c r="M48" i="82"/>
  <c r="X1286" i="1"/>
  <c r="N55" i="81"/>
  <c r="N55" i="82"/>
  <c r="X1289" i="1"/>
  <c r="N58" i="81"/>
  <c r="N58" i="82"/>
  <c r="X1291" i="1"/>
  <c r="N60" i="81"/>
  <c r="N60" i="82"/>
  <c r="X1298" i="1"/>
  <c r="N67" i="81"/>
  <c r="N67" i="82"/>
  <c r="N53" i="81"/>
  <c r="X1284" i="1"/>
  <c r="N53" i="82"/>
  <c r="V52" i="82"/>
  <c r="V53" i="82" s="1"/>
  <c r="X1283" i="1"/>
  <c r="N52" i="81"/>
  <c r="N52" i="82"/>
  <c r="X1287" i="1"/>
  <c r="N56" i="81"/>
  <c r="N56" i="82"/>
  <c r="N54" i="81"/>
  <c r="X1285" i="1"/>
  <c r="N54" i="82"/>
  <c r="V54" i="82"/>
  <c r="V55" i="82" s="1"/>
  <c r="V56" i="82" s="1"/>
  <c r="V57" i="82" s="1"/>
  <c r="V58" i="82" s="1"/>
  <c r="V59" i="82" s="1"/>
  <c r="V60" i="82" s="1"/>
  <c r="V61" i="82" s="1"/>
  <c r="V62" i="82" s="1"/>
  <c r="V63" i="82" s="1"/>
  <c r="V64" i="82" s="1"/>
  <c r="V65" i="82" s="1"/>
  <c r="V66" i="82" s="1"/>
  <c r="V67" i="82" s="1"/>
  <c r="V68" i="82" s="1"/>
  <c r="V69" i="82" s="1"/>
  <c r="V70" i="82" s="1"/>
  <c r="V71" i="82" s="1"/>
  <c r="V72" i="82" s="1"/>
  <c r="V73" i="82" s="1"/>
  <c r="V74" i="82" s="1"/>
  <c r="V75" i="82" s="1"/>
  <c r="V76" i="82" s="1"/>
  <c r="V77" i="82" s="1"/>
  <c r="V78" i="82" s="1"/>
  <c r="V79" i="82" s="1"/>
  <c r="V80" i="82" s="1"/>
  <c r="V81" i="82" s="1"/>
  <c r="V82" i="82" s="1"/>
  <c r="V83" i="82" s="1"/>
  <c r="V84" i="82" s="1"/>
  <c r="V85" i="82" s="1"/>
  <c r="V86" i="82" s="1"/>
  <c r="V87" i="82" s="1"/>
  <c r="V88" i="82" s="1"/>
  <c r="V89" i="82" s="1"/>
  <c r="V90" i="82" s="1"/>
  <c r="V91" i="82" s="1"/>
  <c r="V92" i="82" s="1"/>
  <c r="V93" i="82" s="1"/>
  <c r="V94" i="82" s="1"/>
  <c r="V95" i="82" s="1"/>
  <c r="V96" i="82" s="1"/>
  <c r="V97" i="82" s="1"/>
  <c r="V98" i="82" s="1"/>
  <c r="V99" i="82" s="1"/>
  <c r="V100" i="82" s="1"/>
  <c r="V101" i="82" s="1"/>
  <c r="V102" i="82" s="1"/>
  <c r="V103" i="82" s="1"/>
  <c r="V104" i="82" s="1"/>
  <c r="V105" i="82" s="1"/>
  <c r="V106" i="82" s="1"/>
  <c r="V107" i="82" s="1"/>
  <c r="V108" i="82" s="1"/>
  <c r="V109" i="82" s="1"/>
  <c r="V110" i="82" s="1"/>
  <c r="V111" i="82" s="1"/>
  <c r="V112" i="82" s="1"/>
  <c r="V113" i="82" s="1"/>
  <c r="V114" i="82" s="1"/>
  <c r="V115" i="82" s="1"/>
  <c r="V116" i="82" s="1"/>
  <c r="V117" i="82" s="1"/>
  <c r="V118" i="82" s="1"/>
  <c r="V119" i="82" s="1"/>
  <c r="V120" i="82" s="1"/>
  <c r="V121" i="82" s="1"/>
  <c r="V122" i="82" s="1"/>
  <c r="V123" i="82" s="1"/>
  <c r="V124" i="82" s="1"/>
  <c r="V125" i="82" s="1"/>
  <c r="V126" i="82" s="1"/>
  <c r="V127" i="82" s="1"/>
  <c r="V128" i="82" s="1"/>
  <c r="V129" i="82" s="1"/>
  <c r="V130" i="82" s="1"/>
  <c r="V131" i="82" s="1"/>
  <c r="V132" i="82" s="1"/>
  <c r="V133" i="82" s="1"/>
  <c r="V134" i="82" s="1"/>
  <c r="V135" i="82" s="1"/>
  <c r="V136" i="82" s="1"/>
  <c r="V137" i="82" s="1"/>
  <c r="V138" i="82" s="1"/>
  <c r="V139" i="82" s="1"/>
  <c r="V140" i="82" s="1"/>
  <c r="V141" i="82" s="1"/>
  <c r="V142" i="82" s="1"/>
  <c r="V143" i="82" s="1"/>
  <c r="V144" i="82" s="1"/>
  <c r="V145" i="82" s="1"/>
  <c r="V146" i="82" s="1"/>
  <c r="V147" i="82" s="1"/>
  <c r="V148" i="82" s="1"/>
  <c r="V149" i="82" s="1"/>
  <c r="V150" i="82" s="1"/>
  <c r="V151" i="82" s="1"/>
  <c r="V152" i="82" s="1"/>
  <c r="V153" i="82" s="1"/>
  <c r="V154" i="82" s="1"/>
  <c r="V155" i="82" s="1"/>
  <c r="V156" i="82" s="1"/>
  <c r="V157" i="82" s="1"/>
  <c r="V158" i="82" s="1"/>
  <c r="V159" i="82" s="1"/>
  <c r="V160" i="82" s="1"/>
  <c r="V161" i="82" s="1"/>
  <c r="V162" i="82" s="1"/>
  <c r="V163" i="82" s="1"/>
  <c r="V164" i="82" s="1"/>
  <c r="V165" i="82" s="1"/>
  <c r="V166" i="82" s="1"/>
  <c r="V167" i="82" s="1"/>
  <c r="V168" i="82" s="1"/>
  <c r="V169" i="82" s="1"/>
  <c r="V170" i="82" s="1"/>
  <c r="V171" i="82" s="1"/>
  <c r="V172" i="82" s="1"/>
  <c r="V173" i="82" s="1"/>
  <c r="V174" i="82" s="1"/>
  <c r="V175" i="82" s="1"/>
  <c r="V176" i="82" s="1"/>
  <c r="V177" i="82" s="1"/>
  <c r="V178" i="82" s="1"/>
  <c r="V179" i="82" s="1"/>
  <c r="V180" i="82" s="1"/>
  <c r="V181" i="82" s="1"/>
  <c r="V182" i="82" s="1"/>
  <c r="V183" i="82" s="1"/>
  <c r="V184" i="82" s="1"/>
  <c r="V185" i="82" s="1"/>
  <c r="V186" i="82" s="1"/>
  <c r="V187" i="82" s="1"/>
  <c r="V188" i="82" s="1"/>
  <c r="V189" i="82" s="1"/>
  <c r="V190" i="82" s="1"/>
  <c r="V191" i="82" s="1"/>
  <c r="V192" i="82" s="1"/>
  <c r="V193" i="82" s="1"/>
  <c r="V194" i="82" s="1"/>
  <c r="V195" i="82" s="1"/>
  <c r="V196" i="82" s="1"/>
  <c r="V197" i="82" s="1"/>
  <c r="V198" i="82" s="1"/>
  <c r="V199" i="82" s="1"/>
  <c r="V200" i="82" s="1"/>
  <c r="V201" i="82" s="1"/>
  <c r="V202" i="82" s="1"/>
  <c r="V203" i="82" s="1"/>
  <c r="V204" i="82" s="1"/>
  <c r="V205" i="82" s="1"/>
  <c r="M48" i="81"/>
  <c r="J48" i="81"/>
  <c r="B7" i="81" s="1"/>
  <c r="B11" i="81" s="1"/>
  <c r="B15" i="81" s="1"/>
  <c r="N51" i="82"/>
  <c r="X1282" i="1"/>
  <c r="N51" i="81"/>
  <c r="V1281" i="1"/>
  <c r="V1282" i="1" s="1"/>
  <c r="V1283" i="1" s="1"/>
  <c r="V1284" i="1" s="1"/>
  <c r="V1285" i="1" s="1"/>
  <c r="V1286" i="1" s="1"/>
  <c r="V1287" i="1" s="1"/>
  <c r="V1288" i="1" s="1"/>
  <c r="V1289" i="1" s="1"/>
  <c r="V1290" i="1" s="1"/>
  <c r="V1291" i="1" s="1"/>
  <c r="V1292" i="1" s="1"/>
  <c r="V1293" i="1" s="1"/>
  <c r="V1294" i="1" s="1"/>
  <c r="V1295" i="1" s="1"/>
  <c r="V1296" i="1" s="1"/>
  <c r="V1297" i="1" s="1"/>
  <c r="V1298" i="1" s="1"/>
  <c r="V1299" i="1" s="1"/>
  <c r="V1300" i="1" s="1"/>
  <c r="V1301" i="1" s="1"/>
  <c r="V1302" i="1" s="1"/>
  <c r="V1303" i="1" s="1"/>
  <c r="V1304" i="1" s="1"/>
  <c r="V1305" i="1" s="1"/>
  <c r="N50" i="81"/>
  <c r="N50" i="82"/>
  <c r="X1281" i="1"/>
  <c r="T51" i="80"/>
  <c r="S51" i="80"/>
  <c r="V50" i="80"/>
  <c r="H48" i="80"/>
  <c r="G48" i="80"/>
  <c r="S52" i="80"/>
  <c r="S53" i="80" s="1"/>
  <c r="S54" i="80" s="1"/>
  <c r="S55" i="80" s="1"/>
  <c r="S56" i="80" s="1"/>
  <c r="S57" i="80" s="1"/>
  <c r="S58" i="80" s="1"/>
  <c r="S59" i="80" s="1"/>
  <c r="S60" i="80" s="1"/>
  <c r="S61" i="80" s="1"/>
  <c r="S62" i="80" s="1"/>
  <c r="S63" i="80" s="1"/>
  <c r="S64" i="80" s="1"/>
  <c r="S65" i="80" s="1"/>
  <c r="S66" i="80" s="1"/>
  <c r="S67" i="80" s="1"/>
  <c r="S68" i="80" s="1"/>
  <c r="S69" i="80" s="1"/>
  <c r="S70" i="80" s="1"/>
  <c r="S71" i="80" s="1"/>
  <c r="T52" i="80"/>
  <c r="T53" i="80" s="1"/>
  <c r="T54" i="80" s="1"/>
  <c r="T55" i="80" s="1"/>
  <c r="T56" i="80" s="1"/>
  <c r="T57" i="80" s="1"/>
  <c r="T58" i="80" s="1"/>
  <c r="T59" i="80" s="1"/>
  <c r="T60" i="80" s="1"/>
  <c r="T61" i="80" s="1"/>
  <c r="T62" i="80" s="1"/>
  <c r="T63" i="80" s="1"/>
  <c r="T64" i="80" s="1"/>
  <c r="T65" i="80" s="1"/>
  <c r="T66" i="80" s="1"/>
  <c r="T67" i="80" s="1"/>
  <c r="T68" i="80" s="1"/>
  <c r="T69" i="80" s="1"/>
  <c r="T70" i="80" s="1"/>
  <c r="T71" i="80" s="1"/>
  <c r="P51" i="80"/>
  <c r="P52" i="80" s="1"/>
  <c r="P53" i="80" s="1"/>
  <c r="P54" i="80" s="1"/>
  <c r="P55" i="80" s="1"/>
  <c r="P56" i="80" s="1"/>
  <c r="P57" i="80" s="1"/>
  <c r="P58" i="80" s="1"/>
  <c r="P59" i="80" s="1"/>
  <c r="P60" i="80" s="1"/>
  <c r="P61" i="80" s="1"/>
  <c r="P62" i="80" s="1"/>
  <c r="P63" i="80" s="1"/>
  <c r="P64" i="80" s="1"/>
  <c r="P65" i="80" s="1"/>
  <c r="P66" i="80" s="1"/>
  <c r="P67" i="80" s="1"/>
  <c r="P68" i="80" s="1"/>
  <c r="P69" i="80" s="1"/>
  <c r="P70" i="80" s="1"/>
  <c r="P71" i="80" s="1"/>
  <c r="Q51" i="80"/>
  <c r="Q52" i="80" s="1"/>
  <c r="Q53" i="80" s="1"/>
  <c r="Q54" i="80" s="1"/>
  <c r="Q55" i="80" s="1"/>
  <c r="Q56" i="80" s="1"/>
  <c r="Q57" i="80" s="1"/>
  <c r="Q58" i="80" s="1"/>
  <c r="Q59" i="80" s="1"/>
  <c r="Q60" i="80" s="1"/>
  <c r="Q61" i="80" s="1"/>
  <c r="Q62" i="80" s="1"/>
  <c r="Q63" i="80" s="1"/>
  <c r="Q64" i="80" s="1"/>
  <c r="Q65" i="80" s="1"/>
  <c r="Q66" i="80" s="1"/>
  <c r="Q67" i="80" s="1"/>
  <c r="Q68" i="80" s="1"/>
  <c r="Q69" i="80" s="1"/>
  <c r="Q70" i="80" s="1"/>
  <c r="Q71" i="80" s="1"/>
  <c r="U52" i="80"/>
  <c r="U53" i="80" s="1"/>
  <c r="U54" i="80" s="1"/>
  <c r="U55" i="80" s="1"/>
  <c r="U56" i="80" s="1"/>
  <c r="U57" i="80" s="1"/>
  <c r="U58" i="80" s="1"/>
  <c r="U59" i="80" s="1"/>
  <c r="U60" i="80" s="1"/>
  <c r="U61" i="80" s="1"/>
  <c r="U62" i="80" s="1"/>
  <c r="U63" i="80" s="1"/>
  <c r="U64" i="80" s="1"/>
  <c r="U65" i="80" s="1"/>
  <c r="U66" i="80" s="1"/>
  <c r="U67" i="80" s="1"/>
  <c r="U68" i="80" s="1"/>
  <c r="U69" i="80" s="1"/>
  <c r="U70" i="80" s="1"/>
  <c r="U71" i="80" s="1"/>
  <c r="R51" i="80"/>
  <c r="R52" i="80" s="1"/>
  <c r="R53" i="80" s="1"/>
  <c r="R54" i="80" s="1"/>
  <c r="R55" i="80" s="1"/>
  <c r="R56" i="80" s="1"/>
  <c r="R57" i="80" s="1"/>
  <c r="R58" i="80" s="1"/>
  <c r="R59" i="80" s="1"/>
  <c r="R60" i="80" s="1"/>
  <c r="R61" i="80" s="1"/>
  <c r="R62" i="80" s="1"/>
  <c r="R63" i="80" s="1"/>
  <c r="R64" i="80" s="1"/>
  <c r="R65" i="80" s="1"/>
  <c r="R66" i="80" s="1"/>
  <c r="R67" i="80" s="1"/>
  <c r="R68" i="80" s="1"/>
  <c r="R69" i="80" s="1"/>
  <c r="R70" i="80" s="1"/>
  <c r="R71" i="80" s="1"/>
  <c r="W48" i="80"/>
  <c r="B14" i="80" s="1"/>
  <c r="F48" i="80"/>
  <c r="C48" i="80"/>
  <c r="D48" i="80"/>
  <c r="E48" i="80"/>
  <c r="Y48" i="80"/>
  <c r="B10" i="80" s="1"/>
  <c r="Z48" i="80"/>
  <c r="I48" i="80"/>
  <c r="K48" i="80"/>
  <c r="B8" i="80" s="1"/>
  <c r="L48" i="80"/>
  <c r="B9" i="80" s="1"/>
  <c r="O51" i="80"/>
  <c r="O52" i="80" s="1"/>
  <c r="O53" i="80" s="1"/>
  <c r="O54" i="80" s="1"/>
  <c r="O55" i="80" s="1"/>
  <c r="O56" i="80" s="1"/>
  <c r="O57" i="80" s="1"/>
  <c r="O58" i="80" s="1"/>
  <c r="O59" i="80" s="1"/>
  <c r="O60" i="80" s="1"/>
  <c r="O61" i="80" s="1"/>
  <c r="O62" i="80" s="1"/>
  <c r="O63" i="80" s="1"/>
  <c r="O64" i="80" s="1"/>
  <c r="O65" i="80" s="1"/>
  <c r="O66" i="80" s="1"/>
  <c r="O67" i="80" s="1"/>
  <c r="O68" i="80" s="1"/>
  <c r="O69" i="80" s="1"/>
  <c r="O70" i="80" s="1"/>
  <c r="O71" i="80" s="1"/>
  <c r="O1372" i="1"/>
  <c r="P1372" i="1"/>
  <c r="Q1372" i="1"/>
  <c r="R1372" i="1"/>
  <c r="S1372" i="1"/>
  <c r="T1372" i="1"/>
  <c r="U1372" i="1"/>
  <c r="O1373" i="1"/>
  <c r="P1373" i="1"/>
  <c r="Q1373" i="1"/>
  <c r="R1373" i="1"/>
  <c r="S1373" i="1"/>
  <c r="T1373" i="1"/>
  <c r="U1373" i="1"/>
  <c r="O1374" i="1"/>
  <c r="P1374" i="1"/>
  <c r="Q1374" i="1"/>
  <c r="R1374" i="1"/>
  <c r="S1374" i="1"/>
  <c r="T1374" i="1"/>
  <c r="U1374" i="1"/>
  <c r="O1375" i="1"/>
  <c r="P1375" i="1"/>
  <c r="Q1375" i="1"/>
  <c r="R1375" i="1"/>
  <c r="S1375" i="1"/>
  <c r="T1375" i="1"/>
  <c r="U1375" i="1"/>
  <c r="O1376" i="1"/>
  <c r="P1376" i="1"/>
  <c r="Q1376" i="1"/>
  <c r="R1376" i="1"/>
  <c r="S1376" i="1"/>
  <c r="T1376" i="1"/>
  <c r="U1376" i="1"/>
  <c r="O1377" i="1"/>
  <c r="P1377" i="1"/>
  <c r="Q1377" i="1"/>
  <c r="R1377" i="1"/>
  <c r="S1377" i="1"/>
  <c r="T1377" i="1"/>
  <c r="U1377" i="1"/>
  <c r="O1378" i="1"/>
  <c r="P1378" i="1"/>
  <c r="Q1378" i="1"/>
  <c r="R1378" i="1"/>
  <c r="S1378" i="1"/>
  <c r="T1378" i="1"/>
  <c r="U1378" i="1"/>
  <c r="O1379" i="1"/>
  <c r="P1379" i="1"/>
  <c r="Q1379" i="1"/>
  <c r="R1379" i="1"/>
  <c r="S1379" i="1"/>
  <c r="T1379" i="1"/>
  <c r="U1379" i="1"/>
  <c r="O1380" i="1"/>
  <c r="P1380" i="1"/>
  <c r="Q1380" i="1"/>
  <c r="R1380" i="1"/>
  <c r="S1380" i="1"/>
  <c r="T1380" i="1"/>
  <c r="U1380" i="1"/>
  <c r="O1381" i="1"/>
  <c r="P1381" i="1"/>
  <c r="Q1381" i="1"/>
  <c r="R1381" i="1"/>
  <c r="S1381" i="1"/>
  <c r="T1381" i="1"/>
  <c r="U1381" i="1"/>
  <c r="O1382" i="1"/>
  <c r="P1382" i="1"/>
  <c r="Q1382" i="1"/>
  <c r="R1382" i="1"/>
  <c r="S1382" i="1"/>
  <c r="T1382" i="1"/>
  <c r="U1382" i="1"/>
  <c r="O1383" i="1"/>
  <c r="P1383" i="1"/>
  <c r="Q1383" i="1"/>
  <c r="R1383" i="1"/>
  <c r="S1383" i="1"/>
  <c r="T1383" i="1"/>
  <c r="U1383" i="1"/>
  <c r="O1384" i="1"/>
  <c r="P1384" i="1"/>
  <c r="Q1384" i="1"/>
  <c r="R1384" i="1"/>
  <c r="S1384" i="1"/>
  <c r="T1384" i="1"/>
  <c r="U1384" i="1"/>
  <c r="O1385" i="1"/>
  <c r="P1385" i="1"/>
  <c r="Q1385" i="1"/>
  <c r="R1385" i="1"/>
  <c r="S1385" i="1"/>
  <c r="T1385" i="1"/>
  <c r="U1385" i="1"/>
  <c r="O1386" i="1"/>
  <c r="P1386" i="1"/>
  <c r="Q1386" i="1"/>
  <c r="R1386" i="1"/>
  <c r="S1386" i="1"/>
  <c r="T1386" i="1"/>
  <c r="U1386" i="1"/>
  <c r="O1387" i="1"/>
  <c r="P1387" i="1"/>
  <c r="Q1387" i="1"/>
  <c r="R1387" i="1"/>
  <c r="S1387" i="1"/>
  <c r="T1387" i="1"/>
  <c r="U1387" i="1"/>
  <c r="O1388" i="1"/>
  <c r="P1388" i="1"/>
  <c r="Q1388" i="1"/>
  <c r="R1388" i="1"/>
  <c r="S1388" i="1"/>
  <c r="T1388" i="1"/>
  <c r="U1388" i="1"/>
  <c r="O1389" i="1"/>
  <c r="P1389" i="1"/>
  <c r="Q1389" i="1"/>
  <c r="R1389" i="1"/>
  <c r="S1389" i="1"/>
  <c r="T1389" i="1"/>
  <c r="U1389" i="1"/>
  <c r="O1390" i="1"/>
  <c r="P1390" i="1"/>
  <c r="Q1390" i="1"/>
  <c r="R1390" i="1"/>
  <c r="S1390" i="1"/>
  <c r="T1390" i="1"/>
  <c r="U1390" i="1"/>
  <c r="O1391" i="1"/>
  <c r="P1391" i="1"/>
  <c r="Q1391" i="1"/>
  <c r="R1391" i="1"/>
  <c r="S1391" i="1"/>
  <c r="T1391" i="1"/>
  <c r="U1391" i="1"/>
  <c r="O1392" i="1"/>
  <c r="P1392" i="1"/>
  <c r="Q1392" i="1"/>
  <c r="R1392" i="1"/>
  <c r="S1392" i="1"/>
  <c r="T1392" i="1"/>
  <c r="U1392" i="1"/>
  <c r="O1393" i="1"/>
  <c r="P1393" i="1"/>
  <c r="Q1393" i="1"/>
  <c r="R1393" i="1"/>
  <c r="S1393" i="1"/>
  <c r="T1393" i="1"/>
  <c r="U1393" i="1"/>
  <c r="Y1255" i="1"/>
  <c r="Y65" i="79" s="1"/>
  <c r="Y1247" i="1"/>
  <c r="Y57" i="79" s="1"/>
  <c r="X81" i="82" l="1"/>
  <c r="X61" i="83"/>
  <c r="X80" i="82"/>
  <c r="X60" i="83"/>
  <c r="X79" i="82"/>
  <c r="X59" i="83"/>
  <c r="X78" i="82"/>
  <c r="X58" i="83"/>
  <c r="X77" i="82"/>
  <c r="X57" i="83"/>
  <c r="X76" i="82"/>
  <c r="X56" i="83"/>
  <c r="X69" i="81"/>
  <c r="X69" i="82"/>
  <c r="X66" i="82"/>
  <c r="X66" i="81"/>
  <c r="X64" i="82"/>
  <c r="X64" i="81"/>
  <c r="X62" i="82"/>
  <c r="X62" i="81"/>
  <c r="X61" i="81"/>
  <c r="X61" i="82"/>
  <c r="X63" i="82"/>
  <c r="X63" i="81"/>
  <c r="X57" i="81"/>
  <c r="X57" i="82"/>
  <c r="X59" i="82"/>
  <c r="X59" i="81"/>
  <c r="X55" i="81"/>
  <c r="X55" i="82"/>
  <c r="X58" i="81"/>
  <c r="X58" i="82"/>
  <c r="X60" i="81"/>
  <c r="X60" i="82"/>
  <c r="X67" i="81"/>
  <c r="X67" i="82"/>
  <c r="X53" i="82"/>
  <c r="X53" i="81"/>
  <c r="X52" i="81"/>
  <c r="X52" i="82"/>
  <c r="X56" i="81"/>
  <c r="X56" i="82"/>
  <c r="X54" i="82"/>
  <c r="X54" i="81"/>
  <c r="N48" i="81"/>
  <c r="X51" i="81"/>
  <c r="X51" i="82"/>
  <c r="X50" i="82"/>
  <c r="X50" i="81"/>
  <c r="Y1244" i="1"/>
  <c r="Y54" i="79" s="1"/>
  <c r="X48" i="83" l="1"/>
  <c r="B16" i="83" s="1"/>
  <c r="B17" i="83" s="1"/>
  <c r="X48" i="81"/>
  <c r="B16" i="81" s="1"/>
  <c r="B17" i="81" s="1"/>
  <c r="X48" i="82"/>
  <c r="B16" i="82" s="1"/>
  <c r="Y1240" i="1"/>
  <c r="Y50" i="79" s="1"/>
  <c r="W51" i="79" l="1"/>
  <c r="W52" i="79"/>
  <c r="W53" i="79"/>
  <c r="W54" i="79"/>
  <c r="W55" i="79"/>
  <c r="W56" i="79"/>
  <c r="W57" i="79"/>
  <c r="W58" i="79"/>
  <c r="W59" i="79"/>
  <c r="W60" i="79"/>
  <c r="W61" i="79"/>
  <c r="W62" i="79"/>
  <c r="W63" i="79"/>
  <c r="W64" i="79"/>
  <c r="W65" i="79"/>
  <c r="W66" i="79"/>
  <c r="W67" i="79"/>
  <c r="W68" i="79"/>
  <c r="W50" i="79"/>
  <c r="D50" i="79"/>
  <c r="E50" i="79"/>
  <c r="Q50" i="79" s="1"/>
  <c r="F50" i="79"/>
  <c r="G50" i="79"/>
  <c r="S50" i="79" s="1"/>
  <c r="H50" i="79"/>
  <c r="T50" i="79" s="1"/>
  <c r="I50" i="79"/>
  <c r="K50" i="79"/>
  <c r="L50" i="79"/>
  <c r="D51" i="79"/>
  <c r="E51" i="79"/>
  <c r="F51" i="79"/>
  <c r="G51" i="79"/>
  <c r="H51" i="79"/>
  <c r="I51" i="79"/>
  <c r="K51" i="79"/>
  <c r="L51" i="79"/>
  <c r="D52" i="79"/>
  <c r="E52" i="79"/>
  <c r="F52" i="79"/>
  <c r="G52" i="79"/>
  <c r="H52" i="79"/>
  <c r="I52" i="79"/>
  <c r="K52" i="79"/>
  <c r="L52" i="79"/>
  <c r="D53" i="79"/>
  <c r="E53" i="79"/>
  <c r="F53" i="79"/>
  <c r="G53" i="79"/>
  <c r="H53" i="79"/>
  <c r="I53" i="79"/>
  <c r="K53" i="79"/>
  <c r="L53" i="79"/>
  <c r="D54" i="79"/>
  <c r="E54" i="79"/>
  <c r="F54" i="79"/>
  <c r="G54" i="79"/>
  <c r="H54" i="79"/>
  <c r="I54" i="79"/>
  <c r="K54" i="79"/>
  <c r="L54" i="79"/>
  <c r="D55" i="79"/>
  <c r="E55" i="79"/>
  <c r="F55" i="79"/>
  <c r="G55" i="79"/>
  <c r="H55" i="79"/>
  <c r="I55" i="79"/>
  <c r="K55" i="79"/>
  <c r="L55" i="79"/>
  <c r="D56" i="79"/>
  <c r="E56" i="79"/>
  <c r="F56" i="79"/>
  <c r="G56" i="79"/>
  <c r="H56" i="79"/>
  <c r="I56" i="79"/>
  <c r="K56" i="79"/>
  <c r="L56" i="79"/>
  <c r="D57" i="79"/>
  <c r="E57" i="79"/>
  <c r="F57" i="79"/>
  <c r="G57" i="79"/>
  <c r="H57" i="79"/>
  <c r="I57" i="79"/>
  <c r="K57" i="79"/>
  <c r="L57" i="79"/>
  <c r="D58" i="79"/>
  <c r="E58" i="79"/>
  <c r="F58" i="79"/>
  <c r="G58" i="79"/>
  <c r="H58" i="79"/>
  <c r="I58" i="79"/>
  <c r="K58" i="79"/>
  <c r="L58" i="79"/>
  <c r="D59" i="79"/>
  <c r="E59" i="79"/>
  <c r="F59" i="79"/>
  <c r="G59" i="79"/>
  <c r="H59" i="79"/>
  <c r="I59" i="79"/>
  <c r="K59" i="79"/>
  <c r="L59" i="79"/>
  <c r="D60" i="79"/>
  <c r="E60" i="79"/>
  <c r="F60" i="79"/>
  <c r="G60" i="79"/>
  <c r="H60" i="79"/>
  <c r="I60" i="79"/>
  <c r="K60" i="79"/>
  <c r="L60" i="79"/>
  <c r="D61" i="79"/>
  <c r="E61" i="79"/>
  <c r="F61" i="79"/>
  <c r="G61" i="79"/>
  <c r="H61" i="79"/>
  <c r="I61" i="79"/>
  <c r="K61" i="79"/>
  <c r="L61" i="79"/>
  <c r="D62" i="79"/>
  <c r="E62" i="79"/>
  <c r="F62" i="79"/>
  <c r="G62" i="79"/>
  <c r="H62" i="79"/>
  <c r="I62" i="79"/>
  <c r="K62" i="79"/>
  <c r="L62" i="79"/>
  <c r="D63" i="79"/>
  <c r="E63" i="79"/>
  <c r="F63" i="79"/>
  <c r="G63" i="79"/>
  <c r="H63" i="79"/>
  <c r="I63" i="79"/>
  <c r="K63" i="79"/>
  <c r="L63" i="79"/>
  <c r="D64" i="79"/>
  <c r="E64" i="79"/>
  <c r="F64" i="79"/>
  <c r="G64" i="79"/>
  <c r="H64" i="79"/>
  <c r="I64" i="79"/>
  <c r="K64" i="79"/>
  <c r="L64" i="79"/>
  <c r="D65" i="79"/>
  <c r="E65" i="79"/>
  <c r="F65" i="79"/>
  <c r="G65" i="79"/>
  <c r="H65" i="79"/>
  <c r="I65" i="79"/>
  <c r="K65" i="79"/>
  <c r="L65" i="79"/>
  <c r="D66" i="79"/>
  <c r="E66" i="79"/>
  <c r="F66" i="79"/>
  <c r="G66" i="79"/>
  <c r="H66" i="79"/>
  <c r="I66" i="79"/>
  <c r="K66" i="79"/>
  <c r="L66" i="79"/>
  <c r="D67" i="79"/>
  <c r="E67" i="79"/>
  <c r="F67" i="79"/>
  <c r="G67" i="79"/>
  <c r="H67" i="79"/>
  <c r="I67" i="79"/>
  <c r="K67" i="79"/>
  <c r="L67" i="79"/>
  <c r="D68" i="79"/>
  <c r="E68" i="79"/>
  <c r="F68" i="79"/>
  <c r="G68" i="79"/>
  <c r="H68" i="79"/>
  <c r="I68" i="79"/>
  <c r="K68" i="79"/>
  <c r="L68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50" i="79"/>
  <c r="O50" i="79" s="1"/>
  <c r="B51" i="79"/>
  <c r="B52" i="79"/>
  <c r="A52" i="79" s="1"/>
  <c r="B53" i="79"/>
  <c r="A53" i="79" s="1"/>
  <c r="B54" i="79"/>
  <c r="A54" i="79" s="1"/>
  <c r="B55" i="79"/>
  <c r="A55" i="79" s="1"/>
  <c r="B56" i="79"/>
  <c r="A56" i="79" s="1"/>
  <c r="B57" i="79"/>
  <c r="A57" i="79" s="1"/>
  <c r="B58" i="79"/>
  <c r="B59" i="79"/>
  <c r="A59" i="79" s="1"/>
  <c r="B60" i="79"/>
  <c r="A60" i="79" s="1"/>
  <c r="B61" i="79"/>
  <c r="B62" i="79"/>
  <c r="A62" i="79" s="1"/>
  <c r="B63" i="79"/>
  <c r="A63" i="79" s="1"/>
  <c r="B64" i="79"/>
  <c r="B65" i="79"/>
  <c r="A65" i="79" s="1"/>
  <c r="B66" i="79"/>
  <c r="A66" i="79" s="1"/>
  <c r="B67" i="79"/>
  <c r="B68" i="79"/>
  <c r="A68" i="79" s="1"/>
  <c r="B50" i="79"/>
  <c r="A50" i="79" s="1"/>
  <c r="A67" i="79"/>
  <c r="A64" i="79"/>
  <c r="A61" i="79"/>
  <c r="A58" i="79"/>
  <c r="A51" i="79"/>
  <c r="B70" i="77"/>
  <c r="A70" i="77" s="1"/>
  <c r="C70" i="77"/>
  <c r="D70" i="77"/>
  <c r="E70" i="77"/>
  <c r="F70" i="77"/>
  <c r="G70" i="77"/>
  <c r="H70" i="77"/>
  <c r="I70" i="77"/>
  <c r="K70" i="77"/>
  <c r="L70" i="77"/>
  <c r="W70" i="77"/>
  <c r="Y70" i="77"/>
  <c r="Z70" i="77"/>
  <c r="AA70" i="77"/>
  <c r="B71" i="77"/>
  <c r="A71" i="77" s="1"/>
  <c r="C71" i="77"/>
  <c r="D71" i="77"/>
  <c r="E71" i="77"/>
  <c r="F71" i="77"/>
  <c r="G71" i="77"/>
  <c r="H71" i="77"/>
  <c r="I71" i="77"/>
  <c r="K71" i="77"/>
  <c r="L71" i="77"/>
  <c r="W71" i="77"/>
  <c r="Y71" i="77"/>
  <c r="Z71" i="77"/>
  <c r="AA71" i="77"/>
  <c r="B72" i="77"/>
  <c r="A72" i="77" s="1"/>
  <c r="C72" i="77"/>
  <c r="D72" i="77"/>
  <c r="E72" i="77"/>
  <c r="F72" i="77"/>
  <c r="G72" i="77"/>
  <c r="H72" i="77"/>
  <c r="I72" i="77"/>
  <c r="K72" i="77"/>
  <c r="L72" i="77"/>
  <c r="W72" i="77"/>
  <c r="Y72" i="77"/>
  <c r="Z72" i="77"/>
  <c r="AA72" i="77"/>
  <c r="K48" i="79" l="1"/>
  <c r="B8" i="79" s="1"/>
  <c r="L48" i="79"/>
  <c r="B9" i="79" s="1"/>
  <c r="T51" i="79"/>
  <c r="T52" i="79" s="1"/>
  <c r="T53" i="79" s="1"/>
  <c r="T54" i="79" s="1"/>
  <c r="T55" i="79" s="1"/>
  <c r="T56" i="79" s="1"/>
  <c r="T57" i="79" s="1"/>
  <c r="T58" i="79" s="1"/>
  <c r="T59" i="79" s="1"/>
  <c r="T60" i="79" s="1"/>
  <c r="T61" i="79" s="1"/>
  <c r="T62" i="79" s="1"/>
  <c r="T63" i="79" s="1"/>
  <c r="T64" i="79" s="1"/>
  <c r="T65" i="79" s="1"/>
  <c r="T66" i="79" s="1"/>
  <c r="T67" i="79" s="1"/>
  <c r="T68" i="79" s="1"/>
  <c r="Q51" i="79"/>
  <c r="Q52" i="79" s="1"/>
  <c r="Q53" i="79" s="1"/>
  <c r="Q54" i="79" s="1"/>
  <c r="Q55" i="79" s="1"/>
  <c r="Q56" i="79" s="1"/>
  <c r="Q57" i="79" s="1"/>
  <c r="Q58" i="79" s="1"/>
  <c r="Q59" i="79" s="1"/>
  <c r="Q60" i="79" s="1"/>
  <c r="Q61" i="79" s="1"/>
  <c r="Q62" i="79" s="1"/>
  <c r="Q63" i="79" s="1"/>
  <c r="Q64" i="79" s="1"/>
  <c r="Q65" i="79" s="1"/>
  <c r="Q66" i="79" s="1"/>
  <c r="Q67" i="79" s="1"/>
  <c r="Q68" i="79" s="1"/>
  <c r="S51" i="79"/>
  <c r="S52" i="79" s="1"/>
  <c r="S53" i="79" s="1"/>
  <c r="S54" i="79" s="1"/>
  <c r="S55" i="79" s="1"/>
  <c r="S56" i="79" s="1"/>
  <c r="S57" i="79" s="1"/>
  <c r="S58" i="79" s="1"/>
  <c r="S59" i="79" s="1"/>
  <c r="S60" i="79" s="1"/>
  <c r="S61" i="79" s="1"/>
  <c r="S62" i="79" s="1"/>
  <c r="S63" i="79" s="1"/>
  <c r="S64" i="79" s="1"/>
  <c r="S65" i="79" s="1"/>
  <c r="S66" i="79" s="1"/>
  <c r="S67" i="79" s="1"/>
  <c r="S68" i="79" s="1"/>
  <c r="I48" i="79"/>
  <c r="D48" i="79"/>
  <c r="P50" i="79"/>
  <c r="P51" i="79" s="1"/>
  <c r="P52" i="79" s="1"/>
  <c r="P53" i="79" s="1"/>
  <c r="P54" i="79" s="1"/>
  <c r="P55" i="79" s="1"/>
  <c r="P56" i="79" s="1"/>
  <c r="P57" i="79" s="1"/>
  <c r="P58" i="79" s="1"/>
  <c r="P59" i="79" s="1"/>
  <c r="P60" i="79" s="1"/>
  <c r="P61" i="79" s="1"/>
  <c r="P62" i="79" s="1"/>
  <c r="P63" i="79" s="1"/>
  <c r="P64" i="79" s="1"/>
  <c r="P65" i="79" s="1"/>
  <c r="P66" i="79" s="1"/>
  <c r="P67" i="79" s="1"/>
  <c r="P68" i="79" s="1"/>
  <c r="O51" i="79"/>
  <c r="O52" i="79" s="1"/>
  <c r="O53" i="79" s="1"/>
  <c r="O54" i="79" s="1"/>
  <c r="O55" i="79" s="1"/>
  <c r="O56" i="79" s="1"/>
  <c r="O57" i="79" s="1"/>
  <c r="O58" i="79" s="1"/>
  <c r="O59" i="79" s="1"/>
  <c r="O60" i="79" s="1"/>
  <c r="O61" i="79" s="1"/>
  <c r="O62" i="79" s="1"/>
  <c r="O63" i="79" s="1"/>
  <c r="O64" i="79" s="1"/>
  <c r="O65" i="79" s="1"/>
  <c r="O66" i="79" s="1"/>
  <c r="O67" i="79" s="1"/>
  <c r="O68" i="79" s="1"/>
  <c r="C48" i="79"/>
  <c r="W48" i="79"/>
  <c r="B14" i="79" s="1"/>
  <c r="Y48" i="79"/>
  <c r="B10" i="79" s="1"/>
  <c r="Z48" i="79"/>
  <c r="F48" i="79"/>
  <c r="E48" i="79"/>
  <c r="G48" i="79"/>
  <c r="H48" i="79"/>
  <c r="R50" i="79"/>
  <c r="R51" i="79" s="1"/>
  <c r="R52" i="79" s="1"/>
  <c r="R53" i="79" s="1"/>
  <c r="R54" i="79" s="1"/>
  <c r="R55" i="79" s="1"/>
  <c r="R56" i="79" s="1"/>
  <c r="R57" i="79" s="1"/>
  <c r="R58" i="79" s="1"/>
  <c r="R59" i="79" s="1"/>
  <c r="R60" i="79" s="1"/>
  <c r="R61" i="79" s="1"/>
  <c r="R62" i="79" s="1"/>
  <c r="R63" i="79" s="1"/>
  <c r="R64" i="79" s="1"/>
  <c r="R65" i="79" s="1"/>
  <c r="R66" i="79" s="1"/>
  <c r="R67" i="79" s="1"/>
  <c r="R68" i="79" s="1"/>
  <c r="U50" i="79"/>
  <c r="U51" i="79" s="1"/>
  <c r="U52" i="79" s="1"/>
  <c r="U53" i="79" s="1"/>
  <c r="U54" i="79" s="1"/>
  <c r="U55" i="79" s="1"/>
  <c r="U56" i="79" s="1"/>
  <c r="U57" i="79" s="1"/>
  <c r="U58" i="79" s="1"/>
  <c r="U59" i="79" s="1"/>
  <c r="U60" i="79" s="1"/>
  <c r="U61" i="79" s="1"/>
  <c r="U62" i="79" s="1"/>
  <c r="U63" i="79" s="1"/>
  <c r="U64" i="79" s="1"/>
  <c r="U65" i="79" s="1"/>
  <c r="U66" i="79" s="1"/>
  <c r="U67" i="79" s="1"/>
  <c r="U68" i="79" s="1"/>
  <c r="V50" i="79" l="1"/>
  <c r="J1237" i="1" l="1"/>
  <c r="J70" i="77" s="1"/>
  <c r="B52" i="77" l="1"/>
  <c r="A52" i="77" s="1"/>
  <c r="C52" i="77"/>
  <c r="D52" i="77"/>
  <c r="E52" i="77"/>
  <c r="F52" i="77"/>
  <c r="G52" i="77"/>
  <c r="H52" i="77"/>
  <c r="I52" i="77"/>
  <c r="K52" i="77"/>
  <c r="L52" i="77"/>
  <c r="W52" i="77"/>
  <c r="Y52" i="77"/>
  <c r="Z52" i="77"/>
  <c r="AA52" i="77"/>
  <c r="B53" i="77"/>
  <c r="A53" i="77" s="1"/>
  <c r="C53" i="77"/>
  <c r="D53" i="77"/>
  <c r="E53" i="77"/>
  <c r="F53" i="77"/>
  <c r="G53" i="77"/>
  <c r="H53" i="77"/>
  <c r="I53" i="77"/>
  <c r="K53" i="77"/>
  <c r="L53" i="77"/>
  <c r="W53" i="77"/>
  <c r="Z53" i="77"/>
  <c r="AA53" i="77"/>
  <c r="B54" i="77"/>
  <c r="A54" i="77" s="1"/>
  <c r="C54" i="77"/>
  <c r="D54" i="77"/>
  <c r="E54" i="77"/>
  <c r="F54" i="77"/>
  <c r="G54" i="77"/>
  <c r="H54" i="77"/>
  <c r="I54" i="77"/>
  <c r="K54" i="77"/>
  <c r="L54" i="77"/>
  <c r="W54" i="77"/>
  <c r="Y54" i="77"/>
  <c r="Z54" i="77"/>
  <c r="AA54" i="77"/>
  <c r="B55" i="77"/>
  <c r="A55" i="77" s="1"/>
  <c r="C55" i="77"/>
  <c r="D55" i="77"/>
  <c r="E55" i="77"/>
  <c r="F55" i="77"/>
  <c r="G55" i="77"/>
  <c r="H55" i="77"/>
  <c r="I55" i="77"/>
  <c r="K55" i="77"/>
  <c r="L55" i="77"/>
  <c r="W55" i="77"/>
  <c r="Y55" i="77"/>
  <c r="Z55" i="77"/>
  <c r="AA55" i="77"/>
  <c r="B56" i="77"/>
  <c r="A56" i="77" s="1"/>
  <c r="C56" i="77"/>
  <c r="D56" i="77"/>
  <c r="E56" i="77"/>
  <c r="F56" i="77"/>
  <c r="G56" i="77"/>
  <c r="H56" i="77"/>
  <c r="I56" i="77"/>
  <c r="K56" i="77"/>
  <c r="L56" i="77"/>
  <c r="W56" i="77"/>
  <c r="Y56" i="77"/>
  <c r="Z56" i="77"/>
  <c r="AA56" i="77"/>
  <c r="B57" i="77"/>
  <c r="A57" i="77" s="1"/>
  <c r="C57" i="77"/>
  <c r="D57" i="77"/>
  <c r="E57" i="77"/>
  <c r="F57" i="77"/>
  <c r="G57" i="77"/>
  <c r="H57" i="77"/>
  <c r="I57" i="77"/>
  <c r="K57" i="77"/>
  <c r="L57" i="77"/>
  <c r="W57" i="77"/>
  <c r="Y57" i="77"/>
  <c r="Z57" i="77"/>
  <c r="AA57" i="77"/>
  <c r="B58" i="77"/>
  <c r="A58" i="77" s="1"/>
  <c r="C58" i="77"/>
  <c r="D58" i="77"/>
  <c r="E58" i="77"/>
  <c r="F58" i="77"/>
  <c r="G58" i="77"/>
  <c r="H58" i="77"/>
  <c r="I58" i="77"/>
  <c r="K58" i="77"/>
  <c r="L58" i="77"/>
  <c r="W58" i="77"/>
  <c r="Z58" i="77"/>
  <c r="AA58" i="77"/>
  <c r="B59" i="77"/>
  <c r="A59" i="77" s="1"/>
  <c r="C59" i="77"/>
  <c r="D59" i="77"/>
  <c r="E59" i="77"/>
  <c r="F59" i="77"/>
  <c r="G59" i="77"/>
  <c r="H59" i="77"/>
  <c r="I59" i="77"/>
  <c r="K59" i="77"/>
  <c r="L59" i="77"/>
  <c r="W59" i="77"/>
  <c r="Y59" i="77"/>
  <c r="Z59" i="77"/>
  <c r="AA59" i="77"/>
  <c r="B60" i="77"/>
  <c r="A60" i="77" s="1"/>
  <c r="C60" i="77"/>
  <c r="D60" i="77"/>
  <c r="E60" i="77"/>
  <c r="F60" i="77"/>
  <c r="G60" i="77"/>
  <c r="H60" i="77"/>
  <c r="I60" i="77"/>
  <c r="K60" i="77"/>
  <c r="L60" i="77"/>
  <c r="W60" i="77"/>
  <c r="Y60" i="77"/>
  <c r="Z60" i="77"/>
  <c r="AA60" i="77"/>
  <c r="B61" i="77"/>
  <c r="A61" i="77" s="1"/>
  <c r="C61" i="77"/>
  <c r="D61" i="77"/>
  <c r="E61" i="77"/>
  <c r="F61" i="77"/>
  <c r="G61" i="77"/>
  <c r="H61" i="77"/>
  <c r="I61" i="77"/>
  <c r="K61" i="77"/>
  <c r="L61" i="77"/>
  <c r="W61" i="77"/>
  <c r="Y61" i="77"/>
  <c r="Z61" i="77"/>
  <c r="AA61" i="77"/>
  <c r="B62" i="77"/>
  <c r="A62" i="77" s="1"/>
  <c r="C62" i="77"/>
  <c r="D62" i="77"/>
  <c r="E62" i="77"/>
  <c r="F62" i="77"/>
  <c r="G62" i="77"/>
  <c r="H62" i="77"/>
  <c r="I62" i="77"/>
  <c r="K62" i="77"/>
  <c r="L62" i="77"/>
  <c r="W62" i="77"/>
  <c r="Y62" i="77"/>
  <c r="Z62" i="77"/>
  <c r="AA62" i="77"/>
  <c r="B63" i="77"/>
  <c r="A63" i="77" s="1"/>
  <c r="C63" i="77"/>
  <c r="D63" i="77"/>
  <c r="E63" i="77"/>
  <c r="F63" i="77"/>
  <c r="G63" i="77"/>
  <c r="H63" i="77"/>
  <c r="I63" i="77"/>
  <c r="K63" i="77"/>
  <c r="L63" i="77"/>
  <c r="W63" i="77"/>
  <c r="Y63" i="77"/>
  <c r="Z63" i="77"/>
  <c r="AA63" i="77"/>
  <c r="B64" i="77"/>
  <c r="A64" i="77" s="1"/>
  <c r="C64" i="77"/>
  <c r="D64" i="77"/>
  <c r="E64" i="77"/>
  <c r="F64" i="77"/>
  <c r="G64" i="77"/>
  <c r="H64" i="77"/>
  <c r="I64" i="77"/>
  <c r="K64" i="77"/>
  <c r="L64" i="77"/>
  <c r="W64" i="77"/>
  <c r="Y64" i="77"/>
  <c r="Z64" i="77"/>
  <c r="AA64" i="77"/>
  <c r="B65" i="77"/>
  <c r="A65" i="77" s="1"/>
  <c r="C65" i="77"/>
  <c r="D65" i="77"/>
  <c r="E65" i="77"/>
  <c r="F65" i="77"/>
  <c r="G65" i="77"/>
  <c r="H65" i="77"/>
  <c r="I65" i="77"/>
  <c r="K65" i="77"/>
  <c r="L65" i="77"/>
  <c r="W65" i="77"/>
  <c r="Y65" i="77"/>
  <c r="Z65" i="77"/>
  <c r="AA65" i="77"/>
  <c r="B66" i="77"/>
  <c r="A66" i="77" s="1"/>
  <c r="C66" i="77"/>
  <c r="D66" i="77"/>
  <c r="E66" i="77"/>
  <c r="F66" i="77"/>
  <c r="G66" i="77"/>
  <c r="H66" i="77"/>
  <c r="I66" i="77"/>
  <c r="K66" i="77"/>
  <c r="L66" i="77"/>
  <c r="W66" i="77"/>
  <c r="Y66" i="77"/>
  <c r="Z66" i="77"/>
  <c r="AA66" i="77"/>
  <c r="B67" i="77"/>
  <c r="A67" i="77" s="1"/>
  <c r="C67" i="77"/>
  <c r="D67" i="77"/>
  <c r="E67" i="77"/>
  <c r="F67" i="77"/>
  <c r="G67" i="77"/>
  <c r="H67" i="77"/>
  <c r="I67" i="77"/>
  <c r="K67" i="77"/>
  <c r="L67" i="77"/>
  <c r="W67" i="77"/>
  <c r="Y67" i="77"/>
  <c r="Z67" i="77"/>
  <c r="AA67" i="77"/>
  <c r="B68" i="77"/>
  <c r="A68" i="77" s="1"/>
  <c r="C68" i="77"/>
  <c r="D68" i="77"/>
  <c r="E68" i="77"/>
  <c r="F68" i="77"/>
  <c r="G68" i="77"/>
  <c r="H68" i="77"/>
  <c r="I68" i="77"/>
  <c r="K68" i="77"/>
  <c r="L68" i="77"/>
  <c r="W68" i="77"/>
  <c r="Y68" i="77"/>
  <c r="Z68" i="77"/>
  <c r="AA68" i="77"/>
  <c r="B69" i="77"/>
  <c r="A69" i="77" s="1"/>
  <c r="C69" i="77"/>
  <c r="D69" i="77"/>
  <c r="E69" i="77"/>
  <c r="F69" i="77"/>
  <c r="G69" i="77"/>
  <c r="H69" i="77"/>
  <c r="I69" i="77"/>
  <c r="K69" i="77"/>
  <c r="L69" i="77"/>
  <c r="W69" i="77"/>
  <c r="Y69" i="77"/>
  <c r="Z69" i="77"/>
  <c r="AA69" i="77"/>
  <c r="AA51" i="77"/>
  <c r="AA50" i="77"/>
  <c r="Z50" i="77"/>
  <c r="Y51" i="77"/>
  <c r="Z51" i="77"/>
  <c r="W51" i="77"/>
  <c r="W50" i="77"/>
  <c r="D50" i="77"/>
  <c r="E50" i="77"/>
  <c r="F50" i="77"/>
  <c r="G50" i="77"/>
  <c r="S50" i="77" s="1"/>
  <c r="H50" i="77"/>
  <c r="T50" i="77" s="1"/>
  <c r="I50" i="77"/>
  <c r="U50" i="77" s="1"/>
  <c r="K50" i="77"/>
  <c r="L50" i="77"/>
  <c r="D51" i="77"/>
  <c r="E51" i="77"/>
  <c r="F51" i="77"/>
  <c r="G51" i="77"/>
  <c r="H51" i="77"/>
  <c r="I51" i="77"/>
  <c r="K51" i="77"/>
  <c r="L51" i="77"/>
  <c r="C51" i="77"/>
  <c r="C50" i="77"/>
  <c r="O50" i="77" s="1"/>
  <c r="O51" i="77" s="1"/>
  <c r="O52" i="77" s="1"/>
  <c r="B51" i="77"/>
  <c r="A51" i="77" s="1"/>
  <c r="B50" i="77"/>
  <c r="A50" i="77" s="1"/>
  <c r="R50" i="77"/>
  <c r="Q50" i="77"/>
  <c r="P50" i="77"/>
  <c r="O53" i="77" l="1"/>
  <c r="O54" i="77" s="1"/>
  <c r="O55" i="77"/>
  <c r="O56" i="77" s="1"/>
  <c r="O57" i="77" s="1"/>
  <c r="O58" i="77" s="1"/>
  <c r="O59" i="77" s="1"/>
  <c r="O60" i="77" s="1"/>
  <c r="O61" i="77" s="1"/>
  <c r="O62" i="77" s="1"/>
  <c r="O63" i="77" s="1"/>
  <c r="O64" i="77" s="1"/>
  <c r="O65" i="77" s="1"/>
  <c r="O66" i="77" s="1"/>
  <c r="O67" i="77" s="1"/>
  <c r="O68" i="77" s="1"/>
  <c r="O69" i="77" s="1"/>
  <c r="O70" i="77" s="1"/>
  <c r="O71" i="77" s="1"/>
  <c r="O72" i="77" s="1"/>
  <c r="L48" i="77"/>
  <c r="B9" i="77" s="1"/>
  <c r="Q51" i="77"/>
  <c r="Q52" i="77" s="1"/>
  <c r="Q53" i="77" s="1"/>
  <c r="Q54" i="77" s="1"/>
  <c r="Q55" i="77" s="1"/>
  <c r="Q56" i="77" s="1"/>
  <c r="Q57" i="77" s="1"/>
  <c r="Q58" i="77" s="1"/>
  <c r="Q59" i="77" s="1"/>
  <c r="Q60" i="77" s="1"/>
  <c r="Q61" i="77" s="1"/>
  <c r="Q62" i="77" s="1"/>
  <c r="Q63" i="77" s="1"/>
  <c r="Q64" i="77" s="1"/>
  <c r="Q65" i="77" s="1"/>
  <c r="Q66" i="77" s="1"/>
  <c r="Q67" i="77" s="1"/>
  <c r="Q68" i="77" s="1"/>
  <c r="Q69" i="77" s="1"/>
  <c r="Q70" i="77" s="1"/>
  <c r="Q71" i="77" s="1"/>
  <c r="Q72" i="77" s="1"/>
  <c r="R51" i="77"/>
  <c r="R52" i="77" s="1"/>
  <c r="R53" i="77" s="1"/>
  <c r="R54" i="77" s="1"/>
  <c r="R55" i="77" s="1"/>
  <c r="R56" i="77" s="1"/>
  <c r="R57" i="77" s="1"/>
  <c r="R58" i="77" s="1"/>
  <c r="R59" i="77" s="1"/>
  <c r="R60" i="77" s="1"/>
  <c r="R61" i="77" s="1"/>
  <c r="R62" i="77" s="1"/>
  <c r="R63" i="77" s="1"/>
  <c r="R64" i="77" s="1"/>
  <c r="R65" i="77" s="1"/>
  <c r="R66" i="77" s="1"/>
  <c r="R67" i="77" s="1"/>
  <c r="R68" i="77" s="1"/>
  <c r="R69" i="77" s="1"/>
  <c r="R70" i="77" s="1"/>
  <c r="R71" i="77" s="1"/>
  <c r="R72" i="77" s="1"/>
  <c r="P51" i="77"/>
  <c r="P52" i="77" s="1"/>
  <c r="P53" i="77" s="1"/>
  <c r="P54" i="77" s="1"/>
  <c r="P55" i="77" s="1"/>
  <c r="P56" i="77" s="1"/>
  <c r="P57" i="77" s="1"/>
  <c r="P58" i="77" s="1"/>
  <c r="P59" i="77" s="1"/>
  <c r="P60" i="77" s="1"/>
  <c r="P61" i="77" s="1"/>
  <c r="P62" i="77" s="1"/>
  <c r="P63" i="77" s="1"/>
  <c r="P64" i="77" s="1"/>
  <c r="P65" i="77" s="1"/>
  <c r="P66" i="77" s="1"/>
  <c r="P67" i="77" s="1"/>
  <c r="P68" i="77" s="1"/>
  <c r="P69" i="77" s="1"/>
  <c r="P70" i="77" s="1"/>
  <c r="P71" i="77" s="1"/>
  <c r="P72" i="77" s="1"/>
  <c r="S51" i="77"/>
  <c r="S52" i="77" s="1"/>
  <c r="S53" i="77" s="1"/>
  <c r="S54" i="77" s="1"/>
  <c r="S55" i="77" s="1"/>
  <c r="S56" i="77" s="1"/>
  <c r="S57" i="77" s="1"/>
  <c r="S58" i="77" s="1"/>
  <c r="S59" i="77" s="1"/>
  <c r="S60" i="77" s="1"/>
  <c r="S61" i="77" s="1"/>
  <c r="S62" i="77" s="1"/>
  <c r="S63" i="77" s="1"/>
  <c r="S64" i="77" s="1"/>
  <c r="S65" i="77" s="1"/>
  <c r="S66" i="77" s="1"/>
  <c r="S67" i="77" s="1"/>
  <c r="S68" i="77" s="1"/>
  <c r="S69" i="77" s="1"/>
  <c r="S70" i="77" s="1"/>
  <c r="S71" i="77" s="1"/>
  <c r="S72" i="77" s="1"/>
  <c r="W48" i="77"/>
  <c r="B14" i="77" s="1"/>
  <c r="Z48" i="77"/>
  <c r="G48" i="77"/>
  <c r="E48" i="77"/>
  <c r="U51" i="77"/>
  <c r="U52" i="77" s="1"/>
  <c r="U53" i="77" s="1"/>
  <c r="U54" i="77" s="1"/>
  <c r="U55" i="77" s="1"/>
  <c r="U56" i="77" s="1"/>
  <c r="U57" i="77" s="1"/>
  <c r="U58" i="77" s="1"/>
  <c r="U59" i="77" s="1"/>
  <c r="U60" i="77" s="1"/>
  <c r="U61" i="77" s="1"/>
  <c r="U62" i="77" s="1"/>
  <c r="U63" i="77" s="1"/>
  <c r="U64" i="77" s="1"/>
  <c r="U65" i="77" s="1"/>
  <c r="U66" i="77" s="1"/>
  <c r="U67" i="77" s="1"/>
  <c r="U68" i="77" s="1"/>
  <c r="U69" i="77" s="1"/>
  <c r="U70" i="77" s="1"/>
  <c r="U71" i="77" s="1"/>
  <c r="U72" i="77" s="1"/>
  <c r="F48" i="77"/>
  <c r="D48" i="77"/>
  <c r="K48" i="77"/>
  <c r="B8" i="77" s="1"/>
  <c r="C48" i="77"/>
  <c r="T51" i="77"/>
  <c r="T52" i="77" s="1"/>
  <c r="T53" i="77" s="1"/>
  <c r="T54" i="77" s="1"/>
  <c r="T55" i="77" s="1"/>
  <c r="T56" i="77" s="1"/>
  <c r="T57" i="77" s="1"/>
  <c r="T58" i="77" s="1"/>
  <c r="T59" i="77" s="1"/>
  <c r="T60" i="77" s="1"/>
  <c r="T61" i="77" s="1"/>
  <c r="T62" i="77" s="1"/>
  <c r="T63" i="77" s="1"/>
  <c r="T64" i="77" s="1"/>
  <c r="T65" i="77" s="1"/>
  <c r="T66" i="77" s="1"/>
  <c r="T67" i="77" s="1"/>
  <c r="T68" i="77" s="1"/>
  <c r="T69" i="77" s="1"/>
  <c r="T70" i="77" s="1"/>
  <c r="T71" i="77" s="1"/>
  <c r="T72" i="77" s="1"/>
  <c r="V50" i="77"/>
  <c r="H48" i="77"/>
  <c r="I48" i="77"/>
  <c r="J1234" i="1"/>
  <c r="J67" i="77" s="1"/>
  <c r="Y1225" i="1"/>
  <c r="Y58" i="77" s="1"/>
  <c r="M1229" i="1" l="1"/>
  <c r="M62" i="77" s="1"/>
  <c r="M1230" i="1"/>
  <c r="M63" i="77" s="1"/>
  <c r="M1231" i="1"/>
  <c r="M64" i="77" s="1"/>
  <c r="M1232" i="1"/>
  <c r="M65" i="77" s="1"/>
  <c r="M1233" i="1"/>
  <c r="M66" i="77" s="1"/>
  <c r="M1234" i="1"/>
  <c r="M67" i="77" s="1"/>
  <c r="M1235" i="1"/>
  <c r="M68" i="77" s="1"/>
  <c r="M1236" i="1"/>
  <c r="M69" i="77" s="1"/>
  <c r="M1237" i="1"/>
  <c r="M70" i="77" s="1"/>
  <c r="M1238" i="1"/>
  <c r="M71" i="77" s="1"/>
  <c r="M1239" i="1"/>
  <c r="M72" i="77" s="1"/>
  <c r="M1240" i="1"/>
  <c r="M50" i="79" s="1"/>
  <c r="M1241" i="1"/>
  <c r="M51" i="79" s="1"/>
  <c r="M1242" i="1"/>
  <c r="M52" i="79" s="1"/>
  <c r="M1243" i="1"/>
  <c r="M53" i="79" s="1"/>
  <c r="M1244" i="1"/>
  <c r="M54" i="79" s="1"/>
  <c r="M1245" i="1"/>
  <c r="M55" i="79" s="1"/>
  <c r="M1246" i="1"/>
  <c r="M56" i="79" s="1"/>
  <c r="M1247" i="1"/>
  <c r="M57" i="79" s="1"/>
  <c r="M1248" i="1"/>
  <c r="M58" i="79" s="1"/>
  <c r="M1249" i="1"/>
  <c r="M59" i="79" s="1"/>
  <c r="M1250" i="1"/>
  <c r="M60" i="79" s="1"/>
  <c r="M1251" i="1"/>
  <c r="M61" i="79" s="1"/>
  <c r="M1252" i="1"/>
  <c r="M62" i="79" s="1"/>
  <c r="M1253" i="1"/>
  <c r="M63" i="79" s="1"/>
  <c r="M1254" i="1"/>
  <c r="M64" i="79" s="1"/>
  <c r="M1255" i="1"/>
  <c r="M65" i="79" s="1"/>
  <c r="M1256" i="1"/>
  <c r="M66" i="79" s="1"/>
  <c r="M1257" i="1"/>
  <c r="M67" i="79" s="1"/>
  <c r="M1258" i="1"/>
  <c r="M68" i="79" s="1"/>
  <c r="M1259" i="1"/>
  <c r="M50" i="80" s="1"/>
  <c r="M1260" i="1"/>
  <c r="M51" i="80" s="1"/>
  <c r="M1261" i="1"/>
  <c r="M52" i="80" s="1"/>
  <c r="M1262" i="1"/>
  <c r="M53" i="80" s="1"/>
  <c r="M1263" i="1"/>
  <c r="M54" i="80" s="1"/>
  <c r="M1264" i="1"/>
  <c r="M55" i="80" s="1"/>
  <c r="M1265" i="1"/>
  <c r="M56" i="80" s="1"/>
  <c r="M1266" i="1"/>
  <c r="M57" i="80" s="1"/>
  <c r="M1267" i="1"/>
  <c r="M58" i="80" s="1"/>
  <c r="M1268" i="1"/>
  <c r="M59" i="80" s="1"/>
  <c r="M1269" i="1"/>
  <c r="M60" i="80" s="1"/>
  <c r="M1270" i="1"/>
  <c r="M61" i="80" s="1"/>
  <c r="M1271" i="1"/>
  <c r="M62" i="80" s="1"/>
  <c r="M1272" i="1"/>
  <c r="M63" i="80" s="1"/>
  <c r="M1273" i="1"/>
  <c r="M65" i="80"/>
  <c r="Y1220" i="1"/>
  <c r="Y53" i="77" s="1"/>
  <c r="Y1217" i="1"/>
  <c r="Y50" i="77" s="1"/>
  <c r="Y48" i="77" l="1"/>
  <c r="B10" i="77" s="1"/>
  <c r="M64" i="80"/>
  <c r="M293" i="68"/>
  <c r="M48" i="80"/>
  <c r="M48" i="79"/>
  <c r="Y1207" i="1"/>
  <c r="J1203" i="1" l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50" i="77" s="1"/>
  <c r="J1218" i="1"/>
  <c r="J51" i="77" s="1"/>
  <c r="V51" i="77" s="1"/>
  <c r="J1219" i="1"/>
  <c r="J52" i="77" s="1"/>
  <c r="J1220" i="1"/>
  <c r="J53" i="77" s="1"/>
  <c r="J1221" i="1"/>
  <c r="J54" i="77" s="1"/>
  <c r="J1222" i="1"/>
  <c r="J55" i="77" s="1"/>
  <c r="J1223" i="1"/>
  <c r="J56" i="77" s="1"/>
  <c r="J1224" i="1"/>
  <c r="J57" i="77" s="1"/>
  <c r="J1225" i="1"/>
  <c r="J58" i="77" s="1"/>
  <c r="J1226" i="1"/>
  <c r="J59" i="77" s="1"/>
  <c r="J1227" i="1"/>
  <c r="J60" i="77" s="1"/>
  <c r="J1228" i="1"/>
  <c r="J61" i="77" s="1"/>
  <c r="J1229" i="1"/>
  <c r="J62" i="77" s="1"/>
  <c r="J1230" i="1"/>
  <c r="J63" i="77" s="1"/>
  <c r="J1231" i="1"/>
  <c r="J64" i="77" s="1"/>
  <c r="J1232" i="1"/>
  <c r="J65" i="77" s="1"/>
  <c r="J1233" i="1"/>
  <c r="J66" i="77" s="1"/>
  <c r="J1235" i="1"/>
  <c r="J68" i="77" s="1"/>
  <c r="J1236" i="1"/>
  <c r="J69" i="77" s="1"/>
  <c r="J1238" i="1"/>
  <c r="J71" i="77" s="1"/>
  <c r="J1239" i="1"/>
  <c r="J72" i="77" s="1"/>
  <c r="J1240" i="1"/>
  <c r="J50" i="79" s="1"/>
  <c r="J1241" i="1"/>
  <c r="J51" i="79" s="1"/>
  <c r="V51" i="79" s="1"/>
  <c r="J1242" i="1"/>
  <c r="J52" i="79" s="1"/>
  <c r="J1243" i="1"/>
  <c r="J53" i="79" s="1"/>
  <c r="J1244" i="1"/>
  <c r="J54" i="79" s="1"/>
  <c r="J1245" i="1"/>
  <c r="J55" i="79" s="1"/>
  <c r="J1246" i="1"/>
  <c r="J56" i="79" s="1"/>
  <c r="J1247" i="1"/>
  <c r="J57" i="79" s="1"/>
  <c r="J1248" i="1"/>
  <c r="J58" i="79" s="1"/>
  <c r="J1249" i="1"/>
  <c r="J59" i="79" s="1"/>
  <c r="J1250" i="1"/>
  <c r="J60" i="79" s="1"/>
  <c r="J1251" i="1"/>
  <c r="J61" i="79" s="1"/>
  <c r="J1252" i="1"/>
  <c r="J62" i="79" s="1"/>
  <c r="J1253" i="1"/>
  <c r="J63" i="79" s="1"/>
  <c r="V52" i="79" l="1"/>
  <c r="V53" i="79" s="1"/>
  <c r="V54" i="79"/>
  <c r="V55" i="79" s="1"/>
  <c r="V56" i="79" s="1"/>
  <c r="V57" i="79" s="1"/>
  <c r="V58" i="79" s="1"/>
  <c r="V59" i="79" s="1"/>
  <c r="V60" i="79" s="1"/>
  <c r="V61" i="79" s="1"/>
  <c r="V62" i="79" s="1"/>
  <c r="V63" i="79" s="1"/>
  <c r="V52" i="77"/>
  <c r="V53" i="77" s="1"/>
  <c r="V54" i="77" s="1"/>
  <c r="V55" i="77" s="1"/>
  <c r="V56" i="77" s="1"/>
  <c r="V57" i="77" s="1"/>
  <c r="V58" i="77" s="1"/>
  <c r="V59" i="77" s="1"/>
  <c r="V60" i="77" s="1"/>
  <c r="V61" i="77" s="1"/>
  <c r="V62" i="77" s="1"/>
  <c r="V63" i="77" s="1"/>
  <c r="V64" i="77" s="1"/>
  <c r="V65" i="77" s="1"/>
  <c r="V66" i="77" s="1"/>
  <c r="V67" i="77" s="1"/>
  <c r="V68" i="77" s="1"/>
  <c r="V69" i="77" s="1"/>
  <c r="V70" i="77" s="1"/>
  <c r="V71" i="77" s="1"/>
  <c r="V72" i="77" s="1"/>
  <c r="J48" i="77"/>
  <c r="B7" i="77" s="1"/>
  <c r="B11" i="77" s="1"/>
  <c r="B15" i="77" s="1"/>
  <c r="Y1196" i="1" l="1"/>
  <c r="Y50" i="76" s="1"/>
  <c r="AA51" i="73"/>
  <c r="AA52" i="73"/>
  <c r="AA53" i="73"/>
  <c r="AA54" i="73"/>
  <c r="AA55" i="73"/>
  <c r="AA56" i="73"/>
  <c r="AA57" i="73"/>
  <c r="AA58" i="73"/>
  <c r="AA59" i="73"/>
  <c r="AA60" i="73"/>
  <c r="AA61" i="73"/>
  <c r="AA62" i="73"/>
  <c r="AA63" i="73"/>
  <c r="AA64" i="73"/>
  <c r="AA65" i="73"/>
  <c r="AA66" i="73"/>
  <c r="AA67" i="73"/>
  <c r="AA68" i="73"/>
  <c r="AA69" i="73"/>
  <c r="AA50" i="73"/>
  <c r="Z50" i="73"/>
  <c r="Y51" i="73"/>
  <c r="Z51" i="73"/>
  <c r="Y52" i="73"/>
  <c r="Z52" i="73"/>
  <c r="Y53" i="73"/>
  <c r="Z53" i="73"/>
  <c r="Z54" i="73"/>
  <c r="Y55" i="73"/>
  <c r="Z55" i="73"/>
  <c r="Y56" i="73"/>
  <c r="Z56" i="73"/>
  <c r="Y57" i="73"/>
  <c r="Z57" i="73"/>
  <c r="Y58" i="73"/>
  <c r="Z58" i="73"/>
  <c r="Y59" i="73"/>
  <c r="Z59" i="73"/>
  <c r="Y60" i="73"/>
  <c r="Z60" i="73"/>
  <c r="Z61" i="73"/>
  <c r="Y62" i="73"/>
  <c r="Z62" i="73"/>
  <c r="Y63" i="73"/>
  <c r="Z63" i="73"/>
  <c r="Y64" i="73"/>
  <c r="Z64" i="73"/>
  <c r="Z65" i="73"/>
  <c r="Y66" i="73"/>
  <c r="Z66" i="73"/>
  <c r="Z67" i="73"/>
  <c r="Y68" i="73"/>
  <c r="Z68" i="73"/>
  <c r="Y69" i="73"/>
  <c r="Z69" i="73"/>
  <c r="W51" i="73"/>
  <c r="W52" i="73"/>
  <c r="W53" i="73"/>
  <c r="W54" i="73"/>
  <c r="W55" i="73"/>
  <c r="W56" i="73"/>
  <c r="W57" i="73"/>
  <c r="W58" i="73"/>
  <c r="W59" i="73"/>
  <c r="W60" i="73"/>
  <c r="W61" i="73"/>
  <c r="W62" i="73"/>
  <c r="W63" i="73"/>
  <c r="W64" i="73"/>
  <c r="W65" i="73"/>
  <c r="W66" i="73"/>
  <c r="W67" i="73"/>
  <c r="W68" i="73"/>
  <c r="W69" i="73"/>
  <c r="W50" i="73"/>
  <c r="Z50" i="74"/>
  <c r="Y51" i="74"/>
  <c r="Z51" i="74"/>
  <c r="Y52" i="74"/>
  <c r="Z52" i="74"/>
  <c r="Y53" i="74"/>
  <c r="Z53" i="74"/>
  <c r="Y54" i="74"/>
  <c r="Z54" i="74"/>
  <c r="Y55" i="74"/>
  <c r="Z55" i="74"/>
  <c r="Y56" i="74"/>
  <c r="Z56" i="74"/>
  <c r="Y57" i="74"/>
  <c r="Z57" i="74"/>
  <c r="Y58" i="74"/>
  <c r="Z58" i="74"/>
  <c r="Z59" i="74"/>
  <c r="Y60" i="74"/>
  <c r="Z60" i="74"/>
  <c r="Z61" i="74"/>
  <c r="Y62" i="74"/>
  <c r="Z62" i="74"/>
  <c r="Y63" i="74"/>
  <c r="Z63" i="74"/>
  <c r="Y64" i="74"/>
  <c r="Z64" i="74"/>
  <c r="Y65" i="74"/>
  <c r="Z65" i="74"/>
  <c r="Y66" i="74"/>
  <c r="Z66" i="74"/>
  <c r="Y67" i="74"/>
  <c r="Z67" i="74"/>
  <c r="Y68" i="74"/>
  <c r="Z68" i="74"/>
  <c r="Z69" i="74"/>
  <c r="Y70" i="74"/>
  <c r="Z70" i="74"/>
  <c r="W51" i="74"/>
  <c r="W52" i="74"/>
  <c r="W53" i="74"/>
  <c r="W54" i="74"/>
  <c r="W55" i="74"/>
  <c r="W56" i="74"/>
  <c r="W57" i="74"/>
  <c r="W58" i="74"/>
  <c r="W59" i="74"/>
  <c r="W60" i="74"/>
  <c r="W61" i="74"/>
  <c r="W62" i="74"/>
  <c r="W63" i="74"/>
  <c r="W64" i="74"/>
  <c r="W65" i="74"/>
  <c r="W66" i="74"/>
  <c r="W67" i="74"/>
  <c r="W68" i="74"/>
  <c r="W69" i="74"/>
  <c r="W70" i="74"/>
  <c r="W50" i="74"/>
  <c r="Z50" i="75"/>
  <c r="Y51" i="75"/>
  <c r="Z51" i="75"/>
  <c r="Y52" i="75"/>
  <c r="Z52" i="75"/>
  <c r="Y53" i="75"/>
  <c r="Z53" i="75"/>
  <c r="Y54" i="75"/>
  <c r="Z54" i="75"/>
  <c r="Y55" i="75"/>
  <c r="Z55" i="75"/>
  <c r="Y56" i="75"/>
  <c r="Z56" i="75"/>
  <c r="Y57" i="75"/>
  <c r="Z57" i="75"/>
  <c r="Y58" i="75"/>
  <c r="Z58" i="75"/>
  <c r="Y59" i="75"/>
  <c r="Z59" i="75"/>
  <c r="Z60" i="75"/>
  <c r="Y61" i="75"/>
  <c r="Z61" i="75"/>
  <c r="Z62" i="75"/>
  <c r="Y63" i="75"/>
  <c r="Z63" i="75"/>
  <c r="Y64" i="75"/>
  <c r="Z64" i="75"/>
  <c r="Y65" i="75"/>
  <c r="Z65" i="75"/>
  <c r="Z66" i="75"/>
  <c r="Y67" i="75"/>
  <c r="Z67" i="75"/>
  <c r="Z68" i="75"/>
  <c r="Y69" i="75"/>
  <c r="Z69" i="75"/>
  <c r="Y70" i="75"/>
  <c r="Z70" i="75"/>
  <c r="W51" i="75"/>
  <c r="W52" i="75"/>
  <c r="W53" i="75"/>
  <c r="W54" i="75"/>
  <c r="W55" i="75"/>
  <c r="W56" i="75"/>
  <c r="W57" i="75"/>
  <c r="W58" i="75"/>
  <c r="W59" i="75"/>
  <c r="W60" i="75"/>
  <c r="W61" i="75"/>
  <c r="W62" i="75"/>
  <c r="W63" i="75"/>
  <c r="W64" i="75"/>
  <c r="W65" i="75"/>
  <c r="W66" i="75"/>
  <c r="W67" i="75"/>
  <c r="W68" i="75"/>
  <c r="W69" i="75"/>
  <c r="W70" i="75"/>
  <c r="W50" i="75"/>
  <c r="Z50" i="76"/>
  <c r="Y51" i="76"/>
  <c r="Z51" i="76"/>
  <c r="Y52" i="76"/>
  <c r="Z52" i="76"/>
  <c r="Y53" i="76"/>
  <c r="Z53" i="76"/>
  <c r="Y54" i="76"/>
  <c r="Z54" i="76"/>
  <c r="Y55" i="76"/>
  <c r="Z55" i="76"/>
  <c r="Y56" i="76"/>
  <c r="Z56" i="76"/>
  <c r="Y57" i="76"/>
  <c r="Z57" i="76"/>
  <c r="Y58" i="76"/>
  <c r="Z58" i="76"/>
  <c r="Y59" i="76"/>
  <c r="Z59" i="76"/>
  <c r="Y60" i="76"/>
  <c r="Z60" i="76"/>
  <c r="Y61" i="76"/>
  <c r="Z61" i="76"/>
  <c r="Y62" i="76"/>
  <c r="Z62" i="76"/>
  <c r="Y63" i="76"/>
  <c r="Z63" i="76"/>
  <c r="Y64" i="76"/>
  <c r="Z64" i="76"/>
  <c r="Y65" i="76"/>
  <c r="Z65" i="76"/>
  <c r="Y66" i="76"/>
  <c r="Z66" i="76"/>
  <c r="Y67" i="76"/>
  <c r="Z67" i="76"/>
  <c r="Y68" i="76"/>
  <c r="Z68" i="76"/>
  <c r="Y69" i="76"/>
  <c r="Z69" i="76"/>
  <c r="Y70" i="76"/>
  <c r="Z70" i="76"/>
  <c r="W51" i="76"/>
  <c r="W52" i="76"/>
  <c r="W53" i="76"/>
  <c r="W54" i="76"/>
  <c r="W55" i="76"/>
  <c r="W56" i="76"/>
  <c r="W57" i="76"/>
  <c r="W58" i="76"/>
  <c r="W59" i="76"/>
  <c r="W60" i="76"/>
  <c r="W61" i="76"/>
  <c r="W62" i="76"/>
  <c r="W63" i="76"/>
  <c r="W64" i="76"/>
  <c r="W65" i="76"/>
  <c r="W66" i="76"/>
  <c r="W67" i="76"/>
  <c r="W68" i="76"/>
  <c r="W69" i="76"/>
  <c r="W70" i="76"/>
  <c r="W50" i="76"/>
  <c r="Y1153" i="1"/>
  <c r="Y50" i="74" s="1"/>
  <c r="Z48" i="73" l="1"/>
  <c r="Z48" i="74"/>
  <c r="Z48" i="75"/>
  <c r="Z48" i="76"/>
  <c r="Y48" i="76"/>
  <c r="D55" i="68" l="1"/>
  <c r="B51" i="68" l="1"/>
  <c r="B52" i="68"/>
  <c r="B53" i="68"/>
  <c r="B54" i="68"/>
  <c r="B55" i="68"/>
  <c r="B56" i="68"/>
  <c r="B57" i="68"/>
  <c r="B58" i="68"/>
  <c r="B59" i="68"/>
  <c r="B60" i="68"/>
  <c r="B61" i="68"/>
  <c r="B62" i="68"/>
  <c r="B63" i="68"/>
  <c r="B64" i="68"/>
  <c r="B65" i="68"/>
  <c r="B66" i="68"/>
  <c r="B67" i="68"/>
  <c r="B68" i="68"/>
  <c r="B69" i="68"/>
  <c r="B70" i="68"/>
  <c r="B71" i="68"/>
  <c r="B72" i="68"/>
  <c r="B73" i="68"/>
  <c r="B74" i="68"/>
  <c r="B75" i="68"/>
  <c r="B76" i="68"/>
  <c r="B77" i="68"/>
  <c r="B78" i="68"/>
  <c r="B79" i="68"/>
  <c r="B80" i="68"/>
  <c r="B81" i="68"/>
  <c r="B82" i="68"/>
  <c r="B83" i="68"/>
  <c r="B84" i="68"/>
  <c r="B85" i="68"/>
  <c r="B86" i="68"/>
  <c r="B87" i="68"/>
  <c r="B88" i="68"/>
  <c r="B89" i="68"/>
  <c r="B91" i="68"/>
  <c r="B92" i="68"/>
  <c r="B93" i="68"/>
  <c r="B94" i="68"/>
  <c r="B95" i="68"/>
  <c r="B96" i="68"/>
  <c r="B97" i="68"/>
  <c r="B98" i="68"/>
  <c r="B99" i="68"/>
  <c r="B100" i="68"/>
  <c r="B101" i="68"/>
  <c r="B102" i="68"/>
  <c r="B103" i="68"/>
  <c r="B104" i="68"/>
  <c r="B105" i="68"/>
  <c r="B106" i="68"/>
  <c r="B107" i="68"/>
  <c r="B108" i="68"/>
  <c r="B109" i="68"/>
  <c r="B110" i="68"/>
  <c r="B111" i="68"/>
  <c r="B112" i="68"/>
  <c r="B113" i="68"/>
  <c r="B114" i="68"/>
  <c r="B115" i="68"/>
  <c r="B116" i="68"/>
  <c r="B117" i="68"/>
  <c r="B118" i="68"/>
  <c r="B119" i="68"/>
  <c r="B120" i="68"/>
  <c r="B121" i="68"/>
  <c r="B122" i="68"/>
  <c r="B123" i="68"/>
  <c r="B124" i="68"/>
  <c r="B125" i="68"/>
  <c r="B126" i="68"/>
  <c r="B127" i="68"/>
  <c r="B128" i="68"/>
  <c r="B129" i="68"/>
  <c r="B130" i="68"/>
  <c r="B131" i="68"/>
  <c r="B132" i="68"/>
  <c r="B133" i="68"/>
  <c r="B134" i="68"/>
  <c r="B135" i="68"/>
  <c r="B136" i="68"/>
  <c r="B137" i="68"/>
  <c r="B138" i="68"/>
  <c r="B139" i="68"/>
  <c r="B140" i="68"/>
  <c r="B141" i="68"/>
  <c r="B142" i="68"/>
  <c r="B143" i="68"/>
  <c r="B144" i="68"/>
  <c r="B145" i="68"/>
  <c r="B146" i="68"/>
  <c r="B147" i="68"/>
  <c r="B148" i="68"/>
  <c r="B149" i="68"/>
  <c r="B150" i="68"/>
  <c r="B151" i="68"/>
  <c r="B152" i="68"/>
  <c r="B153" i="68"/>
  <c r="B154" i="68"/>
  <c r="B155" i="68"/>
  <c r="B156" i="68"/>
  <c r="B157" i="68"/>
  <c r="B158" i="68"/>
  <c r="B159" i="68"/>
  <c r="B160" i="68"/>
  <c r="B161" i="68"/>
  <c r="B162" i="68"/>
  <c r="B163" i="68"/>
  <c r="B164" i="68"/>
  <c r="B165" i="68"/>
  <c r="B166" i="68"/>
  <c r="B167" i="68"/>
  <c r="B168" i="68"/>
  <c r="B169" i="68"/>
  <c r="B170" i="68"/>
  <c r="B171" i="68"/>
  <c r="B172" i="68"/>
  <c r="B173" i="68"/>
  <c r="B174" i="68"/>
  <c r="B175" i="68"/>
  <c r="B176" i="68"/>
  <c r="B177" i="68"/>
  <c r="B178" i="68"/>
  <c r="B179" i="68"/>
  <c r="B180" i="68"/>
  <c r="B181" i="68"/>
  <c r="B182" i="68"/>
  <c r="B183" i="68"/>
  <c r="B184" i="68"/>
  <c r="B185" i="68"/>
  <c r="B186" i="68"/>
  <c r="B187" i="68"/>
  <c r="B188" i="68"/>
  <c r="B189" i="68"/>
  <c r="B190" i="68"/>
  <c r="B191" i="68"/>
  <c r="B192" i="68"/>
  <c r="B193" i="68"/>
  <c r="B194" i="68"/>
  <c r="B195" i="68"/>
  <c r="B196" i="68"/>
  <c r="B197" i="68"/>
  <c r="B198" i="68"/>
  <c r="B199" i="68"/>
  <c r="B200" i="68"/>
  <c r="B201" i="68"/>
  <c r="B202" i="68"/>
  <c r="B203" i="68"/>
  <c r="B204" i="68"/>
  <c r="B205" i="68"/>
  <c r="B206" i="68"/>
  <c r="B207" i="68"/>
  <c r="B208" i="68"/>
  <c r="B209" i="68"/>
  <c r="B210" i="68"/>
  <c r="B211" i="68"/>
  <c r="B212" i="68"/>
  <c r="B213" i="68"/>
  <c r="B214" i="68"/>
  <c r="B215" i="68"/>
  <c r="B216" i="68"/>
  <c r="A216" i="68" s="1"/>
  <c r="B217" i="68"/>
  <c r="A217" i="68" s="1"/>
  <c r="B218" i="68"/>
  <c r="A218" i="68" s="1"/>
  <c r="B219" i="68"/>
  <c r="A219" i="68" s="1"/>
  <c r="B220" i="68"/>
  <c r="A220" i="68" s="1"/>
  <c r="B221" i="68"/>
  <c r="A221" i="68" s="1"/>
  <c r="B222" i="68"/>
  <c r="A222" i="68" s="1"/>
  <c r="B223" i="68"/>
  <c r="A223" i="68" s="1"/>
  <c r="B224" i="68"/>
  <c r="A224" i="68" s="1"/>
  <c r="B225" i="68"/>
  <c r="A225" i="68" s="1"/>
  <c r="B226" i="68"/>
  <c r="A226" i="68" s="1"/>
  <c r="B227" i="68"/>
  <c r="A227" i="68" s="1"/>
  <c r="B228" i="68"/>
  <c r="A228" i="68" s="1"/>
  <c r="B229" i="68"/>
  <c r="A229" i="68" s="1"/>
  <c r="B230" i="68"/>
  <c r="A230" i="68" s="1"/>
  <c r="B231" i="68"/>
  <c r="A231" i="68" s="1"/>
  <c r="B232" i="68"/>
  <c r="A232" i="68" s="1"/>
  <c r="B233" i="68"/>
  <c r="A233" i="68" s="1"/>
  <c r="B234" i="68"/>
  <c r="A234" i="68" s="1"/>
  <c r="B235" i="68"/>
  <c r="A235" i="68" s="1"/>
  <c r="B236" i="68"/>
  <c r="A236" i="68" s="1"/>
  <c r="B237" i="68"/>
  <c r="A237" i="68" s="1"/>
  <c r="B238" i="68"/>
  <c r="A238" i="68" s="1"/>
  <c r="B239" i="68"/>
  <c r="A239" i="68" s="1"/>
  <c r="B240" i="68"/>
  <c r="A240" i="68" s="1"/>
  <c r="B241" i="68"/>
  <c r="A241" i="68" s="1"/>
  <c r="B242" i="68"/>
  <c r="A242" i="68" s="1"/>
  <c r="B243" i="68"/>
  <c r="A243" i="68" s="1"/>
  <c r="B244" i="68"/>
  <c r="A244" i="68" s="1"/>
  <c r="B245" i="68"/>
  <c r="A245" i="68" s="1"/>
  <c r="B246" i="68"/>
  <c r="A246" i="68" s="1"/>
  <c r="B247" i="68"/>
  <c r="A247" i="68" s="1"/>
  <c r="B248" i="68"/>
  <c r="A248" i="68" s="1"/>
  <c r="B249" i="68"/>
  <c r="A249" i="68" s="1"/>
  <c r="B250" i="68"/>
  <c r="A250" i="68" s="1"/>
  <c r="B251" i="68"/>
  <c r="A251" i="68" s="1"/>
  <c r="B252" i="68"/>
  <c r="A252" i="68" s="1"/>
  <c r="B253" i="68"/>
  <c r="A253" i="68" s="1"/>
  <c r="B254" i="68"/>
  <c r="A254" i="68" s="1"/>
  <c r="B255" i="68"/>
  <c r="A255" i="68" s="1"/>
  <c r="B256" i="68"/>
  <c r="A256" i="68" s="1"/>
  <c r="B257" i="68"/>
  <c r="A257" i="68" s="1"/>
  <c r="B258" i="68"/>
  <c r="A258" i="68" s="1"/>
  <c r="B259" i="68"/>
  <c r="A259" i="68" s="1"/>
  <c r="B260" i="68"/>
  <c r="A260" i="68" s="1"/>
  <c r="B261" i="68"/>
  <c r="A261" i="68" s="1"/>
  <c r="B262" i="68"/>
  <c r="A262" i="68" s="1"/>
  <c r="B263" i="68"/>
  <c r="A263" i="68" s="1"/>
  <c r="B264" i="68"/>
  <c r="A264" i="68" s="1"/>
  <c r="B265" i="68"/>
  <c r="A265" i="68" s="1"/>
  <c r="B266" i="68"/>
  <c r="A266" i="68" s="1"/>
  <c r="B267" i="68"/>
  <c r="A267" i="68" s="1"/>
  <c r="B268" i="68"/>
  <c r="A268" i="68" s="1"/>
  <c r="B269" i="68"/>
  <c r="A269" i="68" s="1"/>
  <c r="B270" i="68"/>
  <c r="A270" i="68" s="1"/>
  <c r="B271" i="68"/>
  <c r="A271" i="68" s="1"/>
  <c r="B272" i="68"/>
  <c r="A272" i="68" s="1"/>
  <c r="B273" i="68"/>
  <c r="A273" i="68" s="1"/>
  <c r="B274" i="68"/>
  <c r="A274" i="68" s="1"/>
  <c r="B275" i="68"/>
  <c r="A275" i="68" s="1"/>
  <c r="B276" i="68"/>
  <c r="A276" i="68" s="1"/>
  <c r="B277" i="68"/>
  <c r="A277" i="68" s="1"/>
  <c r="B278" i="68"/>
  <c r="A278" i="68" s="1"/>
  <c r="B279" i="68"/>
  <c r="A279" i="68" s="1"/>
  <c r="B280" i="68"/>
  <c r="A280" i="68" s="1"/>
  <c r="B281" i="68"/>
  <c r="A281" i="68" s="1"/>
  <c r="B282" i="68"/>
  <c r="A282" i="68" s="1"/>
  <c r="B283" i="68"/>
  <c r="A283" i="68" s="1"/>
  <c r="B284" i="68"/>
  <c r="A284" i="68" s="1"/>
  <c r="B285" i="68"/>
  <c r="A285" i="68" s="1"/>
  <c r="B286" i="68"/>
  <c r="A286" i="68" s="1"/>
  <c r="B287" i="68"/>
  <c r="A287" i="68" s="1"/>
  <c r="B288" i="68"/>
  <c r="A288" i="68" s="1"/>
  <c r="B289" i="68"/>
  <c r="A289" i="68" s="1"/>
  <c r="B290" i="68"/>
  <c r="A290" i="68" s="1"/>
  <c r="B291" i="68"/>
  <c r="A291" i="68" s="1"/>
  <c r="B292" i="68"/>
  <c r="A292" i="68" s="1"/>
  <c r="C217" i="68"/>
  <c r="D217" i="68"/>
  <c r="E217" i="68"/>
  <c r="F217" i="68"/>
  <c r="G217" i="68"/>
  <c r="H217" i="68"/>
  <c r="I217" i="68"/>
  <c r="K217" i="68"/>
  <c r="L217" i="68"/>
  <c r="W217" i="68"/>
  <c r="Y217" i="68"/>
  <c r="Z217" i="68"/>
  <c r="AA217" i="68"/>
  <c r="AB217" i="68"/>
  <c r="AC217" i="68"/>
  <c r="C218" i="68"/>
  <c r="D218" i="68"/>
  <c r="E218" i="68"/>
  <c r="F218" i="68"/>
  <c r="G218" i="68"/>
  <c r="H218" i="68"/>
  <c r="I218" i="68"/>
  <c r="K218" i="68"/>
  <c r="L218" i="68"/>
  <c r="W218" i="68"/>
  <c r="Y218" i="68"/>
  <c r="Z218" i="68"/>
  <c r="AA218" i="68"/>
  <c r="AB218" i="68"/>
  <c r="AC218" i="68"/>
  <c r="C219" i="68"/>
  <c r="D219" i="68"/>
  <c r="E219" i="68"/>
  <c r="F219" i="68"/>
  <c r="G219" i="68"/>
  <c r="H219" i="68"/>
  <c r="I219" i="68"/>
  <c r="K219" i="68"/>
  <c r="L219" i="68"/>
  <c r="W219" i="68"/>
  <c r="Y219" i="68"/>
  <c r="Z219" i="68"/>
  <c r="AA219" i="68"/>
  <c r="AB219" i="68"/>
  <c r="AC219" i="68"/>
  <c r="C220" i="68"/>
  <c r="D220" i="68"/>
  <c r="E220" i="68"/>
  <c r="F220" i="68"/>
  <c r="G220" i="68"/>
  <c r="H220" i="68"/>
  <c r="I220" i="68"/>
  <c r="K220" i="68"/>
  <c r="L220" i="68"/>
  <c r="W220" i="68"/>
  <c r="Y220" i="68"/>
  <c r="Z220" i="68"/>
  <c r="AA220" i="68"/>
  <c r="AB220" i="68"/>
  <c r="AC220" i="68"/>
  <c r="C221" i="68"/>
  <c r="D221" i="68"/>
  <c r="E221" i="68"/>
  <c r="F221" i="68"/>
  <c r="G221" i="68"/>
  <c r="H221" i="68"/>
  <c r="I221" i="68"/>
  <c r="K221" i="68"/>
  <c r="L221" i="68"/>
  <c r="W221" i="68"/>
  <c r="Y221" i="68"/>
  <c r="Z221" i="68"/>
  <c r="AA221" i="68"/>
  <c r="AB221" i="68"/>
  <c r="AC221" i="68"/>
  <c r="C222" i="68"/>
  <c r="D222" i="68"/>
  <c r="E222" i="68"/>
  <c r="F222" i="68"/>
  <c r="G222" i="68"/>
  <c r="H222" i="68"/>
  <c r="I222" i="68"/>
  <c r="K222" i="68"/>
  <c r="L222" i="68"/>
  <c r="W222" i="68"/>
  <c r="Y222" i="68"/>
  <c r="Z222" i="68"/>
  <c r="AA222" i="68"/>
  <c r="AB222" i="68"/>
  <c r="AC222" i="68"/>
  <c r="C223" i="68"/>
  <c r="D223" i="68"/>
  <c r="E223" i="68"/>
  <c r="F223" i="68"/>
  <c r="G223" i="68"/>
  <c r="H223" i="68"/>
  <c r="I223" i="68"/>
  <c r="K223" i="68"/>
  <c r="L223" i="68"/>
  <c r="W223" i="68"/>
  <c r="Y223" i="68"/>
  <c r="Z223" i="68"/>
  <c r="AA223" i="68"/>
  <c r="AB223" i="68"/>
  <c r="AC223" i="68"/>
  <c r="C224" i="68"/>
  <c r="D224" i="68"/>
  <c r="E224" i="68"/>
  <c r="F224" i="68"/>
  <c r="G224" i="68"/>
  <c r="H224" i="68"/>
  <c r="I224" i="68"/>
  <c r="K224" i="68"/>
  <c r="L224" i="68"/>
  <c r="W224" i="68"/>
  <c r="Y224" i="68"/>
  <c r="Z224" i="68"/>
  <c r="AA224" i="68"/>
  <c r="AB224" i="68"/>
  <c r="AC224" i="68"/>
  <c r="C225" i="68"/>
  <c r="D225" i="68"/>
  <c r="E225" i="68"/>
  <c r="F225" i="68"/>
  <c r="G225" i="68"/>
  <c r="H225" i="68"/>
  <c r="I225" i="68"/>
  <c r="K225" i="68"/>
  <c r="L225" i="68"/>
  <c r="W225" i="68"/>
  <c r="Y225" i="68"/>
  <c r="Z225" i="68"/>
  <c r="AA225" i="68"/>
  <c r="AB225" i="68"/>
  <c r="AC225" i="68"/>
  <c r="C226" i="68"/>
  <c r="D226" i="68"/>
  <c r="E226" i="68"/>
  <c r="F226" i="68"/>
  <c r="G226" i="68"/>
  <c r="H226" i="68"/>
  <c r="I226" i="68"/>
  <c r="J226" i="68"/>
  <c r="K226" i="68"/>
  <c r="L226" i="68"/>
  <c r="W226" i="68"/>
  <c r="Y226" i="68"/>
  <c r="Z226" i="68"/>
  <c r="AA226" i="68"/>
  <c r="AB226" i="68"/>
  <c r="AC226" i="68"/>
  <c r="C227" i="68"/>
  <c r="D227" i="68"/>
  <c r="E227" i="68"/>
  <c r="F227" i="68"/>
  <c r="G227" i="68"/>
  <c r="H227" i="68"/>
  <c r="I227" i="68"/>
  <c r="J227" i="68"/>
  <c r="K227" i="68"/>
  <c r="L227" i="68"/>
  <c r="W227" i="68"/>
  <c r="Y227" i="68"/>
  <c r="Z227" i="68"/>
  <c r="AA227" i="68"/>
  <c r="AB227" i="68"/>
  <c r="AC227" i="68"/>
  <c r="C228" i="68"/>
  <c r="D228" i="68"/>
  <c r="E228" i="68"/>
  <c r="F228" i="68"/>
  <c r="G228" i="68"/>
  <c r="H228" i="68"/>
  <c r="I228" i="68"/>
  <c r="K228" i="68"/>
  <c r="L228" i="68"/>
  <c r="W228" i="68"/>
  <c r="Y228" i="68"/>
  <c r="Z228" i="68"/>
  <c r="AA228" i="68"/>
  <c r="AB228" i="68"/>
  <c r="AC228" i="68"/>
  <c r="C229" i="68"/>
  <c r="D229" i="68"/>
  <c r="E229" i="68"/>
  <c r="F229" i="68"/>
  <c r="G229" i="68"/>
  <c r="H229" i="68"/>
  <c r="I229" i="68"/>
  <c r="J229" i="68"/>
  <c r="K229" i="68"/>
  <c r="L229" i="68"/>
  <c r="W229" i="68"/>
  <c r="Y229" i="68"/>
  <c r="Z229" i="68"/>
  <c r="AA229" i="68"/>
  <c r="AB229" i="68"/>
  <c r="AC229" i="68"/>
  <c r="C230" i="68"/>
  <c r="D230" i="68"/>
  <c r="E230" i="68"/>
  <c r="F230" i="68"/>
  <c r="G230" i="68"/>
  <c r="H230" i="68"/>
  <c r="I230" i="68"/>
  <c r="K230" i="68"/>
  <c r="L230" i="68"/>
  <c r="W230" i="68"/>
  <c r="Y230" i="68"/>
  <c r="Z230" i="68"/>
  <c r="AA230" i="68"/>
  <c r="AB230" i="68"/>
  <c r="AC230" i="68"/>
  <c r="C231" i="68"/>
  <c r="D231" i="68"/>
  <c r="E231" i="68"/>
  <c r="F231" i="68"/>
  <c r="G231" i="68"/>
  <c r="H231" i="68"/>
  <c r="I231" i="68"/>
  <c r="J231" i="68"/>
  <c r="K231" i="68"/>
  <c r="L231" i="68"/>
  <c r="W231" i="68"/>
  <c r="Y231" i="68"/>
  <c r="Z231" i="68"/>
  <c r="AA231" i="68"/>
  <c r="AB231" i="68"/>
  <c r="AC231" i="68"/>
  <c r="C232" i="68"/>
  <c r="D232" i="68"/>
  <c r="E232" i="68"/>
  <c r="F232" i="68"/>
  <c r="G232" i="68"/>
  <c r="H232" i="68"/>
  <c r="I232" i="68"/>
  <c r="J232" i="68"/>
  <c r="K232" i="68"/>
  <c r="L232" i="68"/>
  <c r="W232" i="68"/>
  <c r="Y232" i="68"/>
  <c r="Z232" i="68"/>
  <c r="AA232" i="68"/>
  <c r="AB232" i="68"/>
  <c r="AC232" i="68"/>
  <c r="C233" i="68"/>
  <c r="D233" i="68"/>
  <c r="E233" i="68"/>
  <c r="F233" i="68"/>
  <c r="G233" i="68"/>
  <c r="H233" i="68"/>
  <c r="I233" i="68"/>
  <c r="J233" i="68"/>
  <c r="K233" i="68"/>
  <c r="L233" i="68"/>
  <c r="W233" i="68"/>
  <c r="Y233" i="68"/>
  <c r="Z233" i="68"/>
  <c r="AA233" i="68"/>
  <c r="AB233" i="68"/>
  <c r="AC233" i="68"/>
  <c r="C234" i="68"/>
  <c r="D234" i="68"/>
  <c r="E234" i="68"/>
  <c r="F234" i="68"/>
  <c r="G234" i="68"/>
  <c r="H234" i="68"/>
  <c r="I234" i="68"/>
  <c r="J234" i="68"/>
  <c r="K234" i="68"/>
  <c r="L234" i="68"/>
  <c r="W234" i="68"/>
  <c r="Y234" i="68"/>
  <c r="Z234" i="68"/>
  <c r="AA234" i="68"/>
  <c r="AB234" i="68"/>
  <c r="AC234" i="68"/>
  <c r="C235" i="68"/>
  <c r="D235" i="68"/>
  <c r="E235" i="68"/>
  <c r="F235" i="68"/>
  <c r="G235" i="68"/>
  <c r="H235" i="68"/>
  <c r="I235" i="68"/>
  <c r="J235" i="68"/>
  <c r="K235" i="68"/>
  <c r="L235" i="68"/>
  <c r="W235" i="68"/>
  <c r="Y235" i="68"/>
  <c r="Z235" i="68"/>
  <c r="AA235" i="68"/>
  <c r="AB235" i="68"/>
  <c r="AC235" i="68"/>
  <c r="C236" i="68"/>
  <c r="D236" i="68"/>
  <c r="E236" i="68"/>
  <c r="F236" i="68"/>
  <c r="G236" i="68"/>
  <c r="H236" i="68"/>
  <c r="I236" i="68"/>
  <c r="J236" i="68"/>
  <c r="K236" i="68"/>
  <c r="L236" i="68"/>
  <c r="W236" i="68"/>
  <c r="Y236" i="68"/>
  <c r="Z236" i="68"/>
  <c r="AA236" i="68"/>
  <c r="AB236" i="68"/>
  <c r="AC236" i="68"/>
  <c r="C237" i="68"/>
  <c r="D237" i="68"/>
  <c r="E237" i="68"/>
  <c r="F237" i="68"/>
  <c r="G237" i="68"/>
  <c r="H237" i="68"/>
  <c r="I237" i="68"/>
  <c r="J237" i="68"/>
  <c r="K237" i="68"/>
  <c r="L237" i="68"/>
  <c r="W237" i="68"/>
  <c r="Y237" i="68"/>
  <c r="Z237" i="68"/>
  <c r="AA237" i="68"/>
  <c r="AB237" i="68"/>
  <c r="AC237" i="68"/>
  <c r="C238" i="68"/>
  <c r="D238" i="68"/>
  <c r="E238" i="68"/>
  <c r="F238" i="68"/>
  <c r="G238" i="68"/>
  <c r="H238" i="68"/>
  <c r="I238" i="68"/>
  <c r="J238" i="68"/>
  <c r="K238" i="68"/>
  <c r="L238" i="68"/>
  <c r="W238" i="68"/>
  <c r="Y238" i="68"/>
  <c r="Z238" i="68"/>
  <c r="AA238" i="68"/>
  <c r="AB238" i="68"/>
  <c r="AC238" i="68"/>
  <c r="C239" i="68"/>
  <c r="D239" i="68"/>
  <c r="E239" i="68"/>
  <c r="F239" i="68"/>
  <c r="G239" i="68"/>
  <c r="H239" i="68"/>
  <c r="I239" i="68"/>
  <c r="J239" i="68"/>
  <c r="K239" i="68"/>
  <c r="L239" i="68"/>
  <c r="W239" i="68"/>
  <c r="Y239" i="68"/>
  <c r="Z239" i="68"/>
  <c r="AA239" i="68"/>
  <c r="AB239" i="68"/>
  <c r="AC239" i="68"/>
  <c r="C240" i="68"/>
  <c r="D240" i="68"/>
  <c r="E240" i="68"/>
  <c r="F240" i="68"/>
  <c r="G240" i="68"/>
  <c r="H240" i="68"/>
  <c r="I240" i="68"/>
  <c r="J240" i="68"/>
  <c r="K240" i="68"/>
  <c r="L240" i="68"/>
  <c r="W240" i="68"/>
  <c r="Y240" i="68"/>
  <c r="Z240" i="68"/>
  <c r="AA240" i="68"/>
  <c r="AB240" i="68"/>
  <c r="AC240" i="68"/>
  <c r="C241" i="68"/>
  <c r="D241" i="68"/>
  <c r="E241" i="68"/>
  <c r="F241" i="68"/>
  <c r="G241" i="68"/>
  <c r="H241" i="68"/>
  <c r="I241" i="68"/>
  <c r="J241" i="68"/>
  <c r="K241" i="68"/>
  <c r="L241" i="68"/>
  <c r="W241" i="68"/>
  <c r="Y241" i="68"/>
  <c r="Z241" i="68"/>
  <c r="AA241" i="68"/>
  <c r="AB241" i="68"/>
  <c r="AC241" i="68"/>
  <c r="C242" i="68"/>
  <c r="D242" i="68"/>
  <c r="E242" i="68"/>
  <c r="F242" i="68"/>
  <c r="G242" i="68"/>
  <c r="H242" i="68"/>
  <c r="I242" i="68"/>
  <c r="J242" i="68"/>
  <c r="K242" i="68"/>
  <c r="L242" i="68"/>
  <c r="W242" i="68"/>
  <c r="Y242" i="68"/>
  <c r="Z242" i="68"/>
  <c r="AA242" i="68"/>
  <c r="AB242" i="68"/>
  <c r="AC242" i="68"/>
  <c r="C243" i="68"/>
  <c r="D243" i="68"/>
  <c r="E243" i="68"/>
  <c r="F243" i="68"/>
  <c r="G243" i="68"/>
  <c r="H243" i="68"/>
  <c r="I243" i="68"/>
  <c r="J243" i="68"/>
  <c r="K243" i="68"/>
  <c r="L243" i="68"/>
  <c r="W243" i="68"/>
  <c r="Y243" i="68"/>
  <c r="Z243" i="68"/>
  <c r="AA243" i="68"/>
  <c r="AB243" i="68"/>
  <c r="AC243" i="68"/>
  <c r="C244" i="68"/>
  <c r="D244" i="68"/>
  <c r="E244" i="68"/>
  <c r="F244" i="68"/>
  <c r="G244" i="68"/>
  <c r="H244" i="68"/>
  <c r="I244" i="68"/>
  <c r="J244" i="68"/>
  <c r="K244" i="68"/>
  <c r="L244" i="68"/>
  <c r="W244" i="68"/>
  <c r="Y244" i="68"/>
  <c r="Z244" i="68"/>
  <c r="AA244" i="68"/>
  <c r="AB244" i="68"/>
  <c r="AC244" i="68"/>
  <c r="C245" i="68"/>
  <c r="D245" i="68"/>
  <c r="E245" i="68"/>
  <c r="F245" i="68"/>
  <c r="G245" i="68"/>
  <c r="H245" i="68"/>
  <c r="I245" i="68"/>
  <c r="J245" i="68"/>
  <c r="K245" i="68"/>
  <c r="L245" i="68"/>
  <c r="W245" i="68"/>
  <c r="Y245" i="68"/>
  <c r="Z245" i="68"/>
  <c r="AA245" i="68"/>
  <c r="AB245" i="68"/>
  <c r="AC245" i="68"/>
  <c r="C246" i="68"/>
  <c r="D246" i="68"/>
  <c r="E246" i="68"/>
  <c r="F246" i="68"/>
  <c r="G246" i="68"/>
  <c r="H246" i="68"/>
  <c r="I246" i="68"/>
  <c r="J246" i="68"/>
  <c r="K246" i="68"/>
  <c r="L246" i="68"/>
  <c r="W246" i="68"/>
  <c r="Y246" i="68"/>
  <c r="Z246" i="68"/>
  <c r="AA246" i="68"/>
  <c r="AB246" i="68"/>
  <c r="AC246" i="68"/>
  <c r="C247" i="68"/>
  <c r="D247" i="68"/>
  <c r="E247" i="68"/>
  <c r="F247" i="68"/>
  <c r="G247" i="68"/>
  <c r="H247" i="68"/>
  <c r="I247" i="68"/>
  <c r="J247" i="68"/>
  <c r="K247" i="68"/>
  <c r="L247" i="68"/>
  <c r="W247" i="68"/>
  <c r="Y247" i="68"/>
  <c r="Z247" i="68"/>
  <c r="AA247" i="68"/>
  <c r="AB247" i="68"/>
  <c r="AC247" i="68"/>
  <c r="C248" i="68"/>
  <c r="D248" i="68"/>
  <c r="E248" i="68"/>
  <c r="F248" i="68"/>
  <c r="G248" i="68"/>
  <c r="H248" i="68"/>
  <c r="I248" i="68"/>
  <c r="J248" i="68"/>
  <c r="K248" i="68"/>
  <c r="L248" i="68"/>
  <c r="W248" i="68"/>
  <c r="Y248" i="68"/>
  <c r="Z248" i="68"/>
  <c r="AA248" i="68"/>
  <c r="AB248" i="68"/>
  <c r="AC248" i="68"/>
  <c r="C249" i="68"/>
  <c r="D249" i="68"/>
  <c r="E249" i="68"/>
  <c r="F249" i="68"/>
  <c r="G249" i="68"/>
  <c r="H249" i="68"/>
  <c r="I249" i="68"/>
  <c r="J249" i="68"/>
  <c r="K249" i="68"/>
  <c r="L249" i="68"/>
  <c r="M249" i="68"/>
  <c r="W249" i="68"/>
  <c r="Y249" i="68"/>
  <c r="Z249" i="68"/>
  <c r="AA249" i="68"/>
  <c r="AB249" i="68"/>
  <c r="AC249" i="68"/>
  <c r="C250" i="68"/>
  <c r="D250" i="68"/>
  <c r="E250" i="68"/>
  <c r="F250" i="68"/>
  <c r="G250" i="68"/>
  <c r="H250" i="68"/>
  <c r="I250" i="68"/>
  <c r="J250" i="68"/>
  <c r="K250" i="68"/>
  <c r="L250" i="68"/>
  <c r="M250" i="68"/>
  <c r="W250" i="68"/>
  <c r="Y250" i="68"/>
  <c r="Z250" i="68"/>
  <c r="AA250" i="68"/>
  <c r="AB250" i="68"/>
  <c r="AC250" i="68"/>
  <c r="C251" i="68"/>
  <c r="D251" i="68"/>
  <c r="E251" i="68"/>
  <c r="F251" i="68"/>
  <c r="G251" i="68"/>
  <c r="H251" i="68"/>
  <c r="I251" i="68"/>
  <c r="J251" i="68"/>
  <c r="K251" i="68"/>
  <c r="L251" i="68"/>
  <c r="M251" i="68"/>
  <c r="W251" i="68"/>
  <c r="Y251" i="68"/>
  <c r="Z251" i="68"/>
  <c r="AA251" i="68"/>
  <c r="AB251" i="68"/>
  <c r="AC251" i="68"/>
  <c r="C252" i="68"/>
  <c r="D252" i="68"/>
  <c r="E252" i="68"/>
  <c r="F252" i="68"/>
  <c r="G252" i="68"/>
  <c r="H252" i="68"/>
  <c r="I252" i="68"/>
  <c r="J252" i="68"/>
  <c r="K252" i="68"/>
  <c r="L252" i="68"/>
  <c r="M252" i="68"/>
  <c r="W252" i="68"/>
  <c r="Y252" i="68"/>
  <c r="Z252" i="68"/>
  <c r="AA252" i="68"/>
  <c r="AB252" i="68"/>
  <c r="AC252" i="68"/>
  <c r="C253" i="68"/>
  <c r="D253" i="68"/>
  <c r="E253" i="68"/>
  <c r="F253" i="68"/>
  <c r="G253" i="68"/>
  <c r="H253" i="68"/>
  <c r="I253" i="68"/>
  <c r="J253" i="68"/>
  <c r="K253" i="68"/>
  <c r="L253" i="68"/>
  <c r="M253" i="68"/>
  <c r="W253" i="68"/>
  <c r="Y253" i="68"/>
  <c r="Z253" i="68"/>
  <c r="AA253" i="68"/>
  <c r="AB253" i="68"/>
  <c r="AC253" i="68"/>
  <c r="C254" i="68"/>
  <c r="D254" i="68"/>
  <c r="E254" i="68"/>
  <c r="F254" i="68"/>
  <c r="G254" i="68"/>
  <c r="H254" i="68"/>
  <c r="I254" i="68"/>
  <c r="J254" i="68"/>
  <c r="K254" i="68"/>
  <c r="L254" i="68"/>
  <c r="M254" i="68"/>
  <c r="W254" i="68"/>
  <c r="Y254" i="68"/>
  <c r="Z254" i="68"/>
  <c r="AA254" i="68"/>
  <c r="AB254" i="68"/>
  <c r="AC254" i="68"/>
  <c r="C255" i="68"/>
  <c r="D255" i="68"/>
  <c r="E255" i="68"/>
  <c r="F255" i="68"/>
  <c r="G255" i="68"/>
  <c r="H255" i="68"/>
  <c r="I255" i="68"/>
  <c r="J255" i="68"/>
  <c r="K255" i="68"/>
  <c r="L255" i="68"/>
  <c r="M255" i="68"/>
  <c r="W255" i="68"/>
  <c r="Y255" i="68"/>
  <c r="Z255" i="68"/>
  <c r="AA255" i="68"/>
  <c r="AB255" i="68"/>
  <c r="AC255" i="68"/>
  <c r="C256" i="68"/>
  <c r="D256" i="68"/>
  <c r="E256" i="68"/>
  <c r="F256" i="68"/>
  <c r="G256" i="68"/>
  <c r="H256" i="68"/>
  <c r="I256" i="68"/>
  <c r="J256" i="68"/>
  <c r="K256" i="68"/>
  <c r="L256" i="68"/>
  <c r="M256" i="68"/>
  <c r="W256" i="68"/>
  <c r="Y256" i="68"/>
  <c r="Z256" i="68"/>
  <c r="AA256" i="68"/>
  <c r="AB256" i="68"/>
  <c r="AC256" i="68"/>
  <c r="C257" i="68"/>
  <c r="D257" i="68"/>
  <c r="E257" i="68"/>
  <c r="F257" i="68"/>
  <c r="G257" i="68"/>
  <c r="H257" i="68"/>
  <c r="I257" i="68"/>
  <c r="J257" i="68"/>
  <c r="K257" i="68"/>
  <c r="L257" i="68"/>
  <c r="M257" i="68"/>
  <c r="W257" i="68"/>
  <c r="Y257" i="68"/>
  <c r="Z257" i="68"/>
  <c r="AA257" i="68"/>
  <c r="AB257" i="68"/>
  <c r="AC257" i="68"/>
  <c r="C258" i="68"/>
  <c r="D258" i="68"/>
  <c r="E258" i="68"/>
  <c r="F258" i="68"/>
  <c r="G258" i="68"/>
  <c r="H258" i="68"/>
  <c r="I258" i="68"/>
  <c r="J258" i="68"/>
  <c r="K258" i="68"/>
  <c r="L258" i="68"/>
  <c r="M258" i="68"/>
  <c r="W258" i="68"/>
  <c r="Y258" i="68"/>
  <c r="Z258" i="68"/>
  <c r="AA258" i="68"/>
  <c r="AB258" i="68"/>
  <c r="AC258" i="68"/>
  <c r="C259" i="68"/>
  <c r="D259" i="68"/>
  <c r="E259" i="68"/>
  <c r="F259" i="68"/>
  <c r="G259" i="68"/>
  <c r="H259" i="68"/>
  <c r="I259" i="68"/>
  <c r="J259" i="68"/>
  <c r="K259" i="68"/>
  <c r="L259" i="68"/>
  <c r="M259" i="68"/>
  <c r="W259" i="68"/>
  <c r="Y259" i="68"/>
  <c r="Z259" i="68"/>
  <c r="AA259" i="68"/>
  <c r="AB259" i="68"/>
  <c r="AC259" i="68"/>
  <c r="C260" i="68"/>
  <c r="D260" i="68"/>
  <c r="E260" i="68"/>
  <c r="F260" i="68"/>
  <c r="G260" i="68"/>
  <c r="H260" i="68"/>
  <c r="I260" i="68"/>
  <c r="J260" i="68"/>
  <c r="K260" i="68"/>
  <c r="L260" i="68"/>
  <c r="M260" i="68"/>
  <c r="W260" i="68"/>
  <c r="Y260" i="68"/>
  <c r="Z260" i="68"/>
  <c r="AA260" i="68"/>
  <c r="AB260" i="68"/>
  <c r="AC260" i="68"/>
  <c r="C261" i="68"/>
  <c r="D261" i="68"/>
  <c r="E261" i="68"/>
  <c r="F261" i="68"/>
  <c r="G261" i="68"/>
  <c r="H261" i="68"/>
  <c r="I261" i="68"/>
  <c r="J261" i="68"/>
  <c r="K261" i="68"/>
  <c r="L261" i="68"/>
  <c r="M261" i="68"/>
  <c r="W261" i="68"/>
  <c r="Y261" i="68"/>
  <c r="Z261" i="68"/>
  <c r="AA261" i="68"/>
  <c r="AB261" i="68"/>
  <c r="AC261" i="68"/>
  <c r="C262" i="68"/>
  <c r="D262" i="68"/>
  <c r="E262" i="68"/>
  <c r="F262" i="68"/>
  <c r="G262" i="68"/>
  <c r="H262" i="68"/>
  <c r="I262" i="68"/>
  <c r="J262" i="68"/>
  <c r="K262" i="68"/>
  <c r="L262" i="68"/>
  <c r="M262" i="68"/>
  <c r="W262" i="68"/>
  <c r="Y262" i="68"/>
  <c r="Z262" i="68"/>
  <c r="AA262" i="68"/>
  <c r="AB262" i="68"/>
  <c r="AC262" i="68"/>
  <c r="C263" i="68"/>
  <c r="D263" i="68"/>
  <c r="E263" i="68"/>
  <c r="F263" i="68"/>
  <c r="G263" i="68"/>
  <c r="H263" i="68"/>
  <c r="I263" i="68"/>
  <c r="J263" i="68"/>
  <c r="K263" i="68"/>
  <c r="L263" i="68"/>
  <c r="M263" i="68"/>
  <c r="W263" i="68"/>
  <c r="Y263" i="68"/>
  <c r="Z263" i="68"/>
  <c r="AA263" i="68"/>
  <c r="AB263" i="68"/>
  <c r="AC263" i="68"/>
  <c r="C264" i="68"/>
  <c r="D264" i="68"/>
  <c r="E264" i="68"/>
  <c r="F264" i="68"/>
  <c r="G264" i="68"/>
  <c r="H264" i="68"/>
  <c r="I264" i="68"/>
  <c r="J264" i="68"/>
  <c r="K264" i="68"/>
  <c r="L264" i="68"/>
  <c r="M264" i="68"/>
  <c r="W264" i="68"/>
  <c r="Y264" i="68"/>
  <c r="Z264" i="68"/>
  <c r="AA264" i="68"/>
  <c r="AB264" i="68"/>
  <c r="AC264" i="68"/>
  <c r="C265" i="68"/>
  <c r="D265" i="68"/>
  <c r="E265" i="68"/>
  <c r="F265" i="68"/>
  <c r="G265" i="68"/>
  <c r="H265" i="68"/>
  <c r="I265" i="68"/>
  <c r="J265" i="68"/>
  <c r="K265" i="68"/>
  <c r="L265" i="68"/>
  <c r="M265" i="68"/>
  <c r="W265" i="68"/>
  <c r="Y265" i="68"/>
  <c r="Z265" i="68"/>
  <c r="AA265" i="68"/>
  <c r="AB265" i="68"/>
  <c r="AC265" i="68"/>
  <c r="C266" i="68"/>
  <c r="D266" i="68"/>
  <c r="E266" i="68"/>
  <c r="F266" i="68"/>
  <c r="G266" i="68"/>
  <c r="H266" i="68"/>
  <c r="I266" i="68"/>
  <c r="J266" i="68"/>
  <c r="K266" i="68"/>
  <c r="L266" i="68"/>
  <c r="M266" i="68"/>
  <c r="W266" i="68"/>
  <c r="Y266" i="68"/>
  <c r="Z266" i="68"/>
  <c r="AA266" i="68"/>
  <c r="AB266" i="68"/>
  <c r="AC266" i="68"/>
  <c r="C267" i="68"/>
  <c r="D267" i="68"/>
  <c r="E267" i="68"/>
  <c r="F267" i="68"/>
  <c r="G267" i="68"/>
  <c r="H267" i="68"/>
  <c r="I267" i="68"/>
  <c r="J267" i="68"/>
  <c r="K267" i="68"/>
  <c r="L267" i="68"/>
  <c r="M267" i="68"/>
  <c r="W267" i="68"/>
  <c r="Y267" i="68"/>
  <c r="Z267" i="68"/>
  <c r="AA267" i="68"/>
  <c r="AB267" i="68"/>
  <c r="AC267" i="68"/>
  <c r="C268" i="68"/>
  <c r="D268" i="68"/>
  <c r="E268" i="68"/>
  <c r="F268" i="68"/>
  <c r="G268" i="68"/>
  <c r="H268" i="68"/>
  <c r="I268" i="68"/>
  <c r="J268" i="68"/>
  <c r="K268" i="68"/>
  <c r="L268" i="68"/>
  <c r="M268" i="68"/>
  <c r="W268" i="68"/>
  <c r="Y268" i="68"/>
  <c r="Z268" i="68"/>
  <c r="AA268" i="68"/>
  <c r="AB268" i="68"/>
  <c r="AC268" i="68"/>
  <c r="C269" i="68"/>
  <c r="D269" i="68"/>
  <c r="E269" i="68"/>
  <c r="F269" i="68"/>
  <c r="G269" i="68"/>
  <c r="H269" i="68"/>
  <c r="I269" i="68"/>
  <c r="J269" i="68"/>
  <c r="K269" i="68"/>
  <c r="L269" i="68"/>
  <c r="M269" i="68"/>
  <c r="W269" i="68"/>
  <c r="Y269" i="68"/>
  <c r="Z269" i="68"/>
  <c r="AA269" i="68"/>
  <c r="AB269" i="68"/>
  <c r="AC269" i="68"/>
  <c r="C270" i="68"/>
  <c r="D270" i="68"/>
  <c r="E270" i="68"/>
  <c r="F270" i="68"/>
  <c r="G270" i="68"/>
  <c r="H270" i="68"/>
  <c r="I270" i="68"/>
  <c r="J270" i="68"/>
  <c r="K270" i="68"/>
  <c r="L270" i="68"/>
  <c r="M270" i="68"/>
  <c r="W270" i="68"/>
  <c r="Y270" i="68"/>
  <c r="Z270" i="68"/>
  <c r="AA270" i="68"/>
  <c r="AB270" i="68"/>
  <c r="AC270" i="68"/>
  <c r="C271" i="68"/>
  <c r="D271" i="68"/>
  <c r="E271" i="68"/>
  <c r="F271" i="68"/>
  <c r="G271" i="68"/>
  <c r="H271" i="68"/>
  <c r="I271" i="68"/>
  <c r="J271" i="68"/>
  <c r="K271" i="68"/>
  <c r="L271" i="68"/>
  <c r="M271" i="68"/>
  <c r="W271" i="68"/>
  <c r="Y271" i="68"/>
  <c r="Z271" i="68"/>
  <c r="AA271" i="68"/>
  <c r="AB271" i="68"/>
  <c r="AC271" i="68"/>
  <c r="C272" i="68"/>
  <c r="D272" i="68"/>
  <c r="E272" i="68"/>
  <c r="F272" i="68"/>
  <c r="G272" i="68"/>
  <c r="H272" i="68"/>
  <c r="I272" i="68"/>
  <c r="J272" i="68"/>
  <c r="K272" i="68"/>
  <c r="L272" i="68"/>
  <c r="M272" i="68"/>
  <c r="W272" i="68"/>
  <c r="Y272" i="68"/>
  <c r="Z272" i="68"/>
  <c r="AA272" i="68"/>
  <c r="AB272" i="68"/>
  <c r="AC272" i="68"/>
  <c r="C273" i="68"/>
  <c r="D273" i="68"/>
  <c r="E273" i="68"/>
  <c r="F273" i="68"/>
  <c r="G273" i="68"/>
  <c r="H273" i="68"/>
  <c r="I273" i="68"/>
  <c r="J273" i="68"/>
  <c r="K273" i="68"/>
  <c r="L273" i="68"/>
  <c r="M273" i="68"/>
  <c r="W273" i="68"/>
  <c r="Y273" i="68"/>
  <c r="Z273" i="68"/>
  <c r="AA273" i="68"/>
  <c r="AB273" i="68"/>
  <c r="AC273" i="68"/>
  <c r="C274" i="68"/>
  <c r="D274" i="68"/>
  <c r="E274" i="68"/>
  <c r="F274" i="68"/>
  <c r="G274" i="68"/>
  <c r="H274" i="68"/>
  <c r="I274" i="68"/>
  <c r="K274" i="68"/>
  <c r="L274" i="68"/>
  <c r="M274" i="68"/>
  <c r="W274" i="68"/>
  <c r="Y274" i="68"/>
  <c r="Z274" i="68"/>
  <c r="AA274" i="68"/>
  <c r="AB274" i="68"/>
  <c r="AC274" i="68"/>
  <c r="C275" i="68"/>
  <c r="D275" i="68"/>
  <c r="E275" i="68"/>
  <c r="F275" i="68"/>
  <c r="G275" i="68"/>
  <c r="H275" i="68"/>
  <c r="I275" i="68"/>
  <c r="K275" i="68"/>
  <c r="L275" i="68"/>
  <c r="M275" i="68"/>
  <c r="W275" i="68"/>
  <c r="Y275" i="68"/>
  <c r="Z275" i="68"/>
  <c r="AA275" i="68"/>
  <c r="AB275" i="68"/>
  <c r="AC275" i="68"/>
  <c r="C276" i="68"/>
  <c r="D276" i="68"/>
  <c r="E276" i="68"/>
  <c r="F276" i="68"/>
  <c r="G276" i="68"/>
  <c r="H276" i="68"/>
  <c r="I276" i="68"/>
  <c r="K276" i="68"/>
  <c r="L276" i="68"/>
  <c r="M276" i="68"/>
  <c r="W276" i="68"/>
  <c r="Y276" i="68"/>
  <c r="Z276" i="68"/>
  <c r="AA276" i="68"/>
  <c r="AB276" i="68"/>
  <c r="AC276" i="68"/>
  <c r="C277" i="68"/>
  <c r="D277" i="68"/>
  <c r="E277" i="68"/>
  <c r="F277" i="68"/>
  <c r="G277" i="68"/>
  <c r="H277" i="68"/>
  <c r="I277" i="68"/>
  <c r="K277" i="68"/>
  <c r="L277" i="68"/>
  <c r="M277" i="68"/>
  <c r="W277" i="68"/>
  <c r="Y277" i="68"/>
  <c r="Z277" i="68"/>
  <c r="AA277" i="68"/>
  <c r="AB277" i="68"/>
  <c r="AC277" i="68"/>
  <c r="C278" i="68"/>
  <c r="D278" i="68"/>
  <c r="E278" i="68"/>
  <c r="F278" i="68"/>
  <c r="G278" i="68"/>
  <c r="H278" i="68"/>
  <c r="I278" i="68"/>
  <c r="K278" i="68"/>
  <c r="L278" i="68"/>
  <c r="M278" i="68"/>
  <c r="W278" i="68"/>
  <c r="Y278" i="68"/>
  <c r="Z278" i="68"/>
  <c r="AA278" i="68"/>
  <c r="AB278" i="68"/>
  <c r="AC278" i="68"/>
  <c r="C279" i="68"/>
  <c r="D279" i="68"/>
  <c r="E279" i="68"/>
  <c r="F279" i="68"/>
  <c r="G279" i="68"/>
  <c r="H279" i="68"/>
  <c r="I279" i="68"/>
  <c r="K279" i="68"/>
  <c r="L279" i="68"/>
  <c r="M279" i="68"/>
  <c r="W279" i="68"/>
  <c r="Y279" i="68"/>
  <c r="Z279" i="68"/>
  <c r="AA279" i="68"/>
  <c r="AB279" i="68"/>
  <c r="AC279" i="68"/>
  <c r="C280" i="68"/>
  <c r="D280" i="68"/>
  <c r="E280" i="68"/>
  <c r="F280" i="68"/>
  <c r="G280" i="68"/>
  <c r="H280" i="68"/>
  <c r="I280" i="68"/>
  <c r="K280" i="68"/>
  <c r="L280" i="68"/>
  <c r="M280" i="68"/>
  <c r="W280" i="68"/>
  <c r="Y280" i="68"/>
  <c r="Z280" i="68"/>
  <c r="AA280" i="68"/>
  <c r="AB280" i="68"/>
  <c r="AC280" i="68"/>
  <c r="C281" i="68"/>
  <c r="D281" i="68"/>
  <c r="E281" i="68"/>
  <c r="F281" i="68"/>
  <c r="G281" i="68"/>
  <c r="H281" i="68"/>
  <c r="I281" i="68"/>
  <c r="K281" i="68"/>
  <c r="L281" i="68"/>
  <c r="M281" i="68"/>
  <c r="W281" i="68"/>
  <c r="Y281" i="68"/>
  <c r="Z281" i="68"/>
  <c r="AA281" i="68"/>
  <c r="AB281" i="68"/>
  <c r="AC281" i="68"/>
  <c r="C282" i="68"/>
  <c r="D282" i="68"/>
  <c r="E282" i="68"/>
  <c r="F282" i="68"/>
  <c r="G282" i="68"/>
  <c r="H282" i="68"/>
  <c r="I282" i="68"/>
  <c r="K282" i="68"/>
  <c r="L282" i="68"/>
  <c r="M282" i="68"/>
  <c r="W282" i="68"/>
  <c r="Y282" i="68"/>
  <c r="Z282" i="68"/>
  <c r="AA282" i="68"/>
  <c r="AB282" i="68"/>
  <c r="AC282" i="68"/>
  <c r="C283" i="68"/>
  <c r="D283" i="68"/>
  <c r="E283" i="68"/>
  <c r="F283" i="68"/>
  <c r="G283" i="68"/>
  <c r="H283" i="68"/>
  <c r="I283" i="68"/>
  <c r="K283" i="68"/>
  <c r="L283" i="68"/>
  <c r="M283" i="68"/>
  <c r="W283" i="68"/>
  <c r="Y283" i="68"/>
  <c r="Z283" i="68"/>
  <c r="AA283" i="68"/>
  <c r="AB283" i="68"/>
  <c r="AC283" i="68"/>
  <c r="C284" i="68"/>
  <c r="D284" i="68"/>
  <c r="E284" i="68"/>
  <c r="F284" i="68"/>
  <c r="G284" i="68"/>
  <c r="H284" i="68"/>
  <c r="I284" i="68"/>
  <c r="K284" i="68"/>
  <c r="L284" i="68"/>
  <c r="M284" i="68"/>
  <c r="W284" i="68"/>
  <c r="Y284" i="68"/>
  <c r="Z284" i="68"/>
  <c r="AA284" i="68"/>
  <c r="AB284" i="68"/>
  <c r="AC284" i="68"/>
  <c r="C285" i="68"/>
  <c r="D285" i="68"/>
  <c r="E285" i="68"/>
  <c r="F285" i="68"/>
  <c r="G285" i="68"/>
  <c r="H285" i="68"/>
  <c r="I285" i="68"/>
  <c r="K285" i="68"/>
  <c r="L285" i="68"/>
  <c r="M285" i="68"/>
  <c r="W285" i="68"/>
  <c r="Y285" i="68"/>
  <c r="Z285" i="68"/>
  <c r="AA285" i="68"/>
  <c r="AB285" i="68"/>
  <c r="AC285" i="68"/>
  <c r="C286" i="68"/>
  <c r="D286" i="68"/>
  <c r="E286" i="68"/>
  <c r="F286" i="68"/>
  <c r="G286" i="68"/>
  <c r="H286" i="68"/>
  <c r="I286" i="68"/>
  <c r="K286" i="68"/>
  <c r="L286" i="68"/>
  <c r="M286" i="68"/>
  <c r="W286" i="68"/>
  <c r="Y286" i="68"/>
  <c r="Z286" i="68"/>
  <c r="AA286" i="68"/>
  <c r="AB286" i="68"/>
  <c r="AC286" i="68"/>
  <c r="C287" i="68"/>
  <c r="D287" i="68"/>
  <c r="E287" i="68"/>
  <c r="F287" i="68"/>
  <c r="G287" i="68"/>
  <c r="I287" i="68"/>
  <c r="K287" i="68"/>
  <c r="L287" i="68"/>
  <c r="M287" i="68"/>
  <c r="W287" i="68"/>
  <c r="Y287" i="68"/>
  <c r="Z287" i="68"/>
  <c r="AA287" i="68"/>
  <c r="AB287" i="68"/>
  <c r="AC287" i="68"/>
  <c r="C288" i="68"/>
  <c r="D288" i="68"/>
  <c r="E288" i="68"/>
  <c r="F288" i="68"/>
  <c r="G288" i="68"/>
  <c r="H288" i="68"/>
  <c r="I288" i="68"/>
  <c r="K288" i="68"/>
  <c r="L288" i="68"/>
  <c r="M288" i="68"/>
  <c r="W288" i="68"/>
  <c r="Y288" i="68"/>
  <c r="Z288" i="68"/>
  <c r="AA288" i="68"/>
  <c r="AB288" i="68"/>
  <c r="AC288" i="68"/>
  <c r="C289" i="68"/>
  <c r="D289" i="68"/>
  <c r="E289" i="68"/>
  <c r="F289" i="68"/>
  <c r="G289" i="68"/>
  <c r="H289" i="68"/>
  <c r="I289" i="68"/>
  <c r="K289" i="68"/>
  <c r="L289" i="68"/>
  <c r="M289" i="68"/>
  <c r="W289" i="68"/>
  <c r="Y289" i="68"/>
  <c r="Z289" i="68"/>
  <c r="AA289" i="68"/>
  <c r="AB289" i="68"/>
  <c r="AC289" i="68"/>
  <c r="C290" i="68"/>
  <c r="D290" i="68"/>
  <c r="E290" i="68"/>
  <c r="F290" i="68"/>
  <c r="G290" i="68"/>
  <c r="H290" i="68"/>
  <c r="I290" i="68"/>
  <c r="K290" i="68"/>
  <c r="L290" i="68"/>
  <c r="M290" i="68"/>
  <c r="W290" i="68"/>
  <c r="Y290" i="68"/>
  <c r="Z290" i="68"/>
  <c r="AA290" i="68"/>
  <c r="AB290" i="68"/>
  <c r="AC290" i="68"/>
  <c r="C291" i="68"/>
  <c r="D291" i="68"/>
  <c r="E291" i="68"/>
  <c r="F291" i="68"/>
  <c r="G291" i="68"/>
  <c r="H291" i="68"/>
  <c r="I291" i="68"/>
  <c r="K291" i="68"/>
  <c r="L291" i="68"/>
  <c r="M291" i="68"/>
  <c r="W291" i="68"/>
  <c r="Y291" i="68"/>
  <c r="Z291" i="68"/>
  <c r="AA291" i="68"/>
  <c r="AB291" i="68"/>
  <c r="AC291" i="68"/>
  <c r="C292" i="68"/>
  <c r="D292" i="68"/>
  <c r="E292" i="68"/>
  <c r="F292" i="68"/>
  <c r="G292" i="68"/>
  <c r="H292" i="68"/>
  <c r="I292" i="68"/>
  <c r="K292" i="68"/>
  <c r="L292" i="68"/>
  <c r="M292" i="68"/>
  <c r="W292" i="68"/>
  <c r="Y292" i="68"/>
  <c r="Z292" i="68"/>
  <c r="AA292" i="68"/>
  <c r="AB292" i="68"/>
  <c r="AC292" i="68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C216" i="68"/>
  <c r="D216" i="68"/>
  <c r="E216" i="68"/>
  <c r="F216" i="68"/>
  <c r="G216" i="68"/>
  <c r="H216" i="68"/>
  <c r="I216" i="68"/>
  <c r="K216" i="68"/>
  <c r="L216" i="68"/>
  <c r="W216" i="68"/>
  <c r="Y216" i="68"/>
  <c r="Z216" i="68"/>
  <c r="AA216" i="68"/>
  <c r="AB216" i="68"/>
  <c r="AC216" i="68"/>
  <c r="Y1193" i="1" l="1"/>
  <c r="Y68" i="75" s="1"/>
  <c r="AA51" i="76"/>
  <c r="AA52" i="76"/>
  <c r="AA53" i="76"/>
  <c r="AA54" i="76"/>
  <c r="AA55" i="76"/>
  <c r="AA56" i="76"/>
  <c r="AA57" i="76"/>
  <c r="AA58" i="76"/>
  <c r="AA59" i="76"/>
  <c r="AA60" i="76"/>
  <c r="AA61" i="76"/>
  <c r="AA62" i="76"/>
  <c r="AA63" i="76"/>
  <c r="AA64" i="76"/>
  <c r="AA65" i="76"/>
  <c r="AA66" i="76"/>
  <c r="AA67" i="76"/>
  <c r="AA68" i="76"/>
  <c r="AA69" i="76"/>
  <c r="AA70" i="76"/>
  <c r="AA50" i="76"/>
  <c r="D50" i="76"/>
  <c r="E50" i="76"/>
  <c r="F50" i="76"/>
  <c r="G50" i="76"/>
  <c r="H50" i="76"/>
  <c r="T50" i="76" s="1"/>
  <c r="I50" i="76"/>
  <c r="K50" i="76"/>
  <c r="L50" i="76"/>
  <c r="D51" i="76"/>
  <c r="E51" i="76"/>
  <c r="F51" i="76"/>
  <c r="G51" i="76"/>
  <c r="H51" i="76"/>
  <c r="I51" i="76"/>
  <c r="K51" i="76"/>
  <c r="L51" i="76"/>
  <c r="D52" i="76"/>
  <c r="E52" i="76"/>
  <c r="F52" i="76"/>
  <c r="G52" i="76"/>
  <c r="H52" i="76"/>
  <c r="I52" i="76"/>
  <c r="K52" i="76"/>
  <c r="L52" i="76"/>
  <c r="D53" i="76"/>
  <c r="E53" i="76"/>
  <c r="F53" i="76"/>
  <c r="G53" i="76"/>
  <c r="H53" i="76"/>
  <c r="I53" i="76"/>
  <c r="K53" i="76"/>
  <c r="L53" i="76"/>
  <c r="D54" i="76"/>
  <c r="E54" i="76"/>
  <c r="F54" i="76"/>
  <c r="G54" i="76"/>
  <c r="H54" i="76"/>
  <c r="I54" i="76"/>
  <c r="K54" i="76"/>
  <c r="L54" i="76"/>
  <c r="D55" i="76"/>
  <c r="E55" i="76"/>
  <c r="F55" i="76"/>
  <c r="G55" i="76"/>
  <c r="H55" i="76"/>
  <c r="I55" i="76"/>
  <c r="K55" i="76"/>
  <c r="L55" i="76"/>
  <c r="D56" i="76"/>
  <c r="E56" i="76"/>
  <c r="F56" i="76"/>
  <c r="G56" i="76"/>
  <c r="H56" i="76"/>
  <c r="I56" i="76"/>
  <c r="K56" i="76"/>
  <c r="L56" i="76"/>
  <c r="D57" i="76"/>
  <c r="E57" i="76"/>
  <c r="F57" i="76"/>
  <c r="G57" i="76"/>
  <c r="H57" i="76"/>
  <c r="I57" i="76"/>
  <c r="K57" i="76"/>
  <c r="L57" i="76"/>
  <c r="D58" i="76"/>
  <c r="E58" i="76"/>
  <c r="F58" i="76"/>
  <c r="G58" i="76"/>
  <c r="H58" i="76"/>
  <c r="I58" i="76"/>
  <c r="K58" i="76"/>
  <c r="L58" i="76"/>
  <c r="D59" i="76"/>
  <c r="E59" i="76"/>
  <c r="F59" i="76"/>
  <c r="G59" i="76"/>
  <c r="H59" i="76"/>
  <c r="I59" i="76"/>
  <c r="K59" i="76"/>
  <c r="L59" i="76"/>
  <c r="D60" i="76"/>
  <c r="E60" i="76"/>
  <c r="F60" i="76"/>
  <c r="G60" i="76"/>
  <c r="H60" i="76"/>
  <c r="I60" i="76"/>
  <c r="K60" i="76"/>
  <c r="L60" i="76"/>
  <c r="D61" i="76"/>
  <c r="E61" i="76"/>
  <c r="F61" i="76"/>
  <c r="G61" i="76"/>
  <c r="H61" i="76"/>
  <c r="I61" i="76"/>
  <c r="K61" i="76"/>
  <c r="L61" i="76"/>
  <c r="D62" i="76"/>
  <c r="E62" i="76"/>
  <c r="F62" i="76"/>
  <c r="G62" i="76"/>
  <c r="H62" i="76"/>
  <c r="I62" i="76"/>
  <c r="K62" i="76"/>
  <c r="L62" i="76"/>
  <c r="D63" i="76"/>
  <c r="E63" i="76"/>
  <c r="F63" i="76"/>
  <c r="G63" i="76"/>
  <c r="H63" i="76"/>
  <c r="I63" i="76"/>
  <c r="K63" i="76"/>
  <c r="L63" i="76"/>
  <c r="D64" i="76"/>
  <c r="E64" i="76"/>
  <c r="F64" i="76"/>
  <c r="G64" i="76"/>
  <c r="H64" i="76"/>
  <c r="I64" i="76"/>
  <c r="K64" i="76"/>
  <c r="L64" i="76"/>
  <c r="D65" i="76"/>
  <c r="E65" i="76"/>
  <c r="F65" i="76"/>
  <c r="G65" i="76"/>
  <c r="H65" i="76"/>
  <c r="I65" i="76"/>
  <c r="K65" i="76"/>
  <c r="L65" i="76"/>
  <c r="D66" i="76"/>
  <c r="E66" i="76"/>
  <c r="F66" i="76"/>
  <c r="G66" i="76"/>
  <c r="H66" i="76"/>
  <c r="I66" i="76"/>
  <c r="K66" i="76"/>
  <c r="L66" i="76"/>
  <c r="D67" i="76"/>
  <c r="E67" i="76"/>
  <c r="F67" i="76"/>
  <c r="G67" i="76"/>
  <c r="H67" i="76"/>
  <c r="I67" i="76"/>
  <c r="K67" i="76"/>
  <c r="L67" i="76"/>
  <c r="D68" i="76"/>
  <c r="E68" i="76"/>
  <c r="F68" i="76"/>
  <c r="G68" i="76"/>
  <c r="H68" i="76"/>
  <c r="I68" i="76"/>
  <c r="K68" i="76"/>
  <c r="L68" i="76"/>
  <c r="D69" i="76"/>
  <c r="E69" i="76"/>
  <c r="F69" i="76"/>
  <c r="G69" i="76"/>
  <c r="H69" i="76"/>
  <c r="I69" i="76"/>
  <c r="K69" i="76"/>
  <c r="L69" i="76"/>
  <c r="D70" i="76"/>
  <c r="E70" i="76"/>
  <c r="F70" i="76"/>
  <c r="G70" i="76"/>
  <c r="H70" i="76"/>
  <c r="I70" i="76"/>
  <c r="K70" i="76"/>
  <c r="L7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50" i="76"/>
  <c r="B51" i="76"/>
  <c r="A51" i="76" s="1"/>
  <c r="B52" i="76"/>
  <c r="A52" i="76" s="1"/>
  <c r="B53" i="76"/>
  <c r="A53" i="76" s="1"/>
  <c r="B54" i="76"/>
  <c r="A54" i="76" s="1"/>
  <c r="B55" i="76"/>
  <c r="A55" i="76" s="1"/>
  <c r="B56" i="76"/>
  <c r="A56" i="76" s="1"/>
  <c r="B57" i="76"/>
  <c r="A57" i="76" s="1"/>
  <c r="B58" i="76"/>
  <c r="A58" i="76" s="1"/>
  <c r="B59" i="76"/>
  <c r="A59" i="76" s="1"/>
  <c r="B60" i="76"/>
  <c r="A60" i="76" s="1"/>
  <c r="B61" i="76"/>
  <c r="A61" i="76" s="1"/>
  <c r="B62" i="76"/>
  <c r="A62" i="76" s="1"/>
  <c r="B63" i="76"/>
  <c r="A63" i="76" s="1"/>
  <c r="B64" i="76"/>
  <c r="A64" i="76" s="1"/>
  <c r="B65" i="76"/>
  <c r="A65" i="76" s="1"/>
  <c r="B66" i="76"/>
  <c r="B67" i="76"/>
  <c r="A67" i="76" s="1"/>
  <c r="B68" i="76"/>
  <c r="A68" i="76" s="1"/>
  <c r="B69" i="76"/>
  <c r="A69" i="76" s="1"/>
  <c r="B70" i="76"/>
  <c r="A70" i="76" s="1"/>
  <c r="B50" i="76"/>
  <c r="A50" i="76" s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66" i="76"/>
  <c r="T51" i="76" l="1"/>
  <c r="T52" i="76" s="1"/>
  <c r="T53" i="76" s="1"/>
  <c r="T54" i="76" s="1"/>
  <c r="T55" i="76" s="1"/>
  <c r="T56" i="76" s="1"/>
  <c r="T57" i="76" s="1"/>
  <c r="T58" i="76" s="1"/>
  <c r="T59" i="76" s="1"/>
  <c r="T60" i="76" s="1"/>
  <c r="T61" i="76" s="1"/>
  <c r="T62" i="76" s="1"/>
  <c r="T63" i="76" s="1"/>
  <c r="T64" i="76" s="1"/>
  <c r="T65" i="76" s="1"/>
  <c r="T66" i="76" s="1"/>
  <c r="T67" i="76" s="1"/>
  <c r="T68" i="76" s="1"/>
  <c r="T69" i="76" s="1"/>
  <c r="T70" i="76" s="1"/>
  <c r="W48" i="76"/>
  <c r="B14" i="76" s="1"/>
  <c r="C48" i="76"/>
  <c r="K48" i="76"/>
  <c r="B8" i="76" s="1"/>
  <c r="L48" i="76"/>
  <c r="B9" i="76" s="1"/>
  <c r="S50" i="76"/>
  <c r="G48" i="76"/>
  <c r="U50" i="76"/>
  <c r="U51" i="76" s="1"/>
  <c r="U52" i="76" s="1"/>
  <c r="U53" i="76" s="1"/>
  <c r="U54" i="76" s="1"/>
  <c r="U55" i="76" s="1"/>
  <c r="U56" i="76" s="1"/>
  <c r="U57" i="76" s="1"/>
  <c r="U58" i="76" s="1"/>
  <c r="U59" i="76" s="1"/>
  <c r="U60" i="76" s="1"/>
  <c r="U61" i="76" s="1"/>
  <c r="U62" i="76" s="1"/>
  <c r="U63" i="76" s="1"/>
  <c r="U64" i="76" s="1"/>
  <c r="U65" i="76" s="1"/>
  <c r="U66" i="76" s="1"/>
  <c r="U67" i="76" s="1"/>
  <c r="U68" i="76" s="1"/>
  <c r="U69" i="76" s="1"/>
  <c r="U70" i="76" s="1"/>
  <c r="I48" i="76"/>
  <c r="H48" i="76"/>
  <c r="R50" i="76"/>
  <c r="R51" i="76" s="1"/>
  <c r="R52" i="76" s="1"/>
  <c r="R53" i="76" s="1"/>
  <c r="R54" i="76" s="1"/>
  <c r="R55" i="76" s="1"/>
  <c r="R56" i="76" s="1"/>
  <c r="R57" i="76" s="1"/>
  <c r="R58" i="76" s="1"/>
  <c r="R59" i="76" s="1"/>
  <c r="R60" i="76" s="1"/>
  <c r="R61" i="76" s="1"/>
  <c r="R62" i="76" s="1"/>
  <c r="R63" i="76" s="1"/>
  <c r="R64" i="76" s="1"/>
  <c r="R65" i="76" s="1"/>
  <c r="R66" i="76" s="1"/>
  <c r="R67" i="76" s="1"/>
  <c r="R68" i="76" s="1"/>
  <c r="R69" i="76" s="1"/>
  <c r="R70" i="76" s="1"/>
  <c r="F48" i="76"/>
  <c r="E48" i="76"/>
  <c r="D48" i="76"/>
  <c r="S51" i="76"/>
  <c r="S52" i="76" s="1"/>
  <c r="S53" i="76" s="1"/>
  <c r="S54" i="76" s="1"/>
  <c r="S55" i="76" s="1"/>
  <c r="S56" i="76" s="1"/>
  <c r="S57" i="76" s="1"/>
  <c r="S58" i="76" s="1"/>
  <c r="S59" i="76" s="1"/>
  <c r="S60" i="76" s="1"/>
  <c r="S61" i="76" s="1"/>
  <c r="S62" i="76" s="1"/>
  <c r="S63" i="76" s="1"/>
  <c r="S64" i="76" s="1"/>
  <c r="S65" i="76" s="1"/>
  <c r="S66" i="76" s="1"/>
  <c r="S67" i="76" s="1"/>
  <c r="S68" i="76" s="1"/>
  <c r="S69" i="76" s="1"/>
  <c r="S70" i="76" s="1"/>
  <c r="O50" i="76"/>
  <c r="Q50" i="76"/>
  <c r="Q51" i="76" s="1"/>
  <c r="Q52" i="76" s="1"/>
  <c r="Q53" i="76" s="1"/>
  <c r="Q54" i="76" s="1"/>
  <c r="Q55" i="76" s="1"/>
  <c r="Q56" i="76" s="1"/>
  <c r="Q57" i="76" s="1"/>
  <c r="Q58" i="76" s="1"/>
  <c r="Q59" i="76" s="1"/>
  <c r="Q60" i="76" s="1"/>
  <c r="Q61" i="76" s="1"/>
  <c r="Q62" i="76" s="1"/>
  <c r="Q63" i="76" s="1"/>
  <c r="Q64" i="76" s="1"/>
  <c r="Q65" i="76" s="1"/>
  <c r="Q66" i="76" s="1"/>
  <c r="Q67" i="76" s="1"/>
  <c r="Q68" i="76" s="1"/>
  <c r="Q69" i="76" s="1"/>
  <c r="Q70" i="76" s="1"/>
  <c r="P50" i="76"/>
  <c r="P51" i="76" s="1"/>
  <c r="P52" i="76" s="1"/>
  <c r="P53" i="76" s="1"/>
  <c r="P54" i="76" s="1"/>
  <c r="P55" i="76" s="1"/>
  <c r="P56" i="76" s="1"/>
  <c r="P57" i="76" s="1"/>
  <c r="P58" i="76" s="1"/>
  <c r="P59" i="76" s="1"/>
  <c r="P60" i="76" s="1"/>
  <c r="P61" i="76" s="1"/>
  <c r="P62" i="76" s="1"/>
  <c r="P63" i="76" s="1"/>
  <c r="P64" i="76" s="1"/>
  <c r="P65" i="76" s="1"/>
  <c r="P66" i="76" s="1"/>
  <c r="P67" i="76" s="1"/>
  <c r="P68" i="76" s="1"/>
  <c r="P69" i="76" s="1"/>
  <c r="P70" i="76" s="1"/>
  <c r="O51" i="76" l="1"/>
  <c r="O52" i="76" s="1"/>
  <c r="O53" i="76" s="1"/>
  <c r="O54" i="76" s="1"/>
  <c r="O55" i="76" s="1"/>
  <c r="O56" i="76" s="1"/>
  <c r="O57" i="76" s="1"/>
  <c r="O58" i="76" s="1"/>
  <c r="O59" i="76" s="1"/>
  <c r="O60" i="76" s="1"/>
  <c r="O61" i="76" s="1"/>
  <c r="O62" i="76" s="1"/>
  <c r="O63" i="76" s="1"/>
  <c r="O64" i="76" s="1"/>
  <c r="O65" i="76" s="1"/>
  <c r="O66" i="76" s="1"/>
  <c r="O67" i="76" s="1"/>
  <c r="O68" i="76" s="1"/>
  <c r="O69" i="76" s="1"/>
  <c r="O70" i="76" s="1"/>
  <c r="V50" i="76"/>
  <c r="Y1191" i="1" l="1"/>
  <c r="Y66" i="75" s="1"/>
  <c r="Y1187" i="1" l="1"/>
  <c r="Y62" i="75" s="1"/>
  <c r="Y1185" i="1"/>
  <c r="Y60" i="75" s="1"/>
  <c r="Y1175" i="1" l="1"/>
  <c r="AA51" i="75"/>
  <c r="AA52" i="75"/>
  <c r="AA53" i="75"/>
  <c r="AA54" i="75"/>
  <c r="AA55" i="75"/>
  <c r="AA56" i="75"/>
  <c r="AA57" i="75"/>
  <c r="AA58" i="75"/>
  <c r="AA59" i="75"/>
  <c r="AA60" i="75"/>
  <c r="AA61" i="75"/>
  <c r="AA62" i="75"/>
  <c r="AA63" i="75"/>
  <c r="AA64" i="75"/>
  <c r="AA65" i="75"/>
  <c r="AA66" i="75"/>
  <c r="AA67" i="75"/>
  <c r="AA68" i="75"/>
  <c r="AA69" i="75"/>
  <c r="AA70" i="75"/>
  <c r="AA50" i="75"/>
  <c r="D50" i="75"/>
  <c r="P50" i="75" s="1"/>
  <c r="E50" i="75"/>
  <c r="F50" i="75"/>
  <c r="R50" i="75" s="1"/>
  <c r="G50" i="75"/>
  <c r="H50" i="75"/>
  <c r="I50" i="75"/>
  <c r="K50" i="75"/>
  <c r="L50" i="75"/>
  <c r="D51" i="75"/>
  <c r="E51" i="75"/>
  <c r="F51" i="75"/>
  <c r="G51" i="75"/>
  <c r="H51" i="75"/>
  <c r="I51" i="75"/>
  <c r="K51" i="75"/>
  <c r="L51" i="75"/>
  <c r="D52" i="75"/>
  <c r="E52" i="75"/>
  <c r="F52" i="75"/>
  <c r="G52" i="75"/>
  <c r="H52" i="75"/>
  <c r="I52" i="75"/>
  <c r="K52" i="75"/>
  <c r="L52" i="75"/>
  <c r="D53" i="75"/>
  <c r="E53" i="75"/>
  <c r="F53" i="75"/>
  <c r="G53" i="75"/>
  <c r="H53" i="75"/>
  <c r="I53" i="75"/>
  <c r="K53" i="75"/>
  <c r="L53" i="75"/>
  <c r="D54" i="75"/>
  <c r="E54" i="75"/>
  <c r="F54" i="75"/>
  <c r="G54" i="75"/>
  <c r="H54" i="75"/>
  <c r="I54" i="75"/>
  <c r="K54" i="75"/>
  <c r="L54" i="75"/>
  <c r="D55" i="75"/>
  <c r="E55" i="75"/>
  <c r="F55" i="75"/>
  <c r="G55" i="75"/>
  <c r="H55" i="75"/>
  <c r="I55" i="75"/>
  <c r="K55" i="75"/>
  <c r="L55" i="75"/>
  <c r="D56" i="75"/>
  <c r="E56" i="75"/>
  <c r="F56" i="75"/>
  <c r="G56" i="75"/>
  <c r="H56" i="75"/>
  <c r="I56" i="75"/>
  <c r="K56" i="75"/>
  <c r="L56" i="75"/>
  <c r="D57" i="75"/>
  <c r="E57" i="75"/>
  <c r="F57" i="75"/>
  <c r="G57" i="75"/>
  <c r="H57" i="75"/>
  <c r="I57" i="75"/>
  <c r="K57" i="75"/>
  <c r="L57" i="75"/>
  <c r="D58" i="75"/>
  <c r="E58" i="75"/>
  <c r="F58" i="75"/>
  <c r="G58" i="75"/>
  <c r="H58" i="75"/>
  <c r="I58" i="75"/>
  <c r="K58" i="75"/>
  <c r="L58" i="75"/>
  <c r="D59" i="75"/>
  <c r="E59" i="75"/>
  <c r="F59" i="75"/>
  <c r="G59" i="75"/>
  <c r="H59" i="75"/>
  <c r="I59" i="75"/>
  <c r="K59" i="75"/>
  <c r="L59" i="75"/>
  <c r="D60" i="75"/>
  <c r="E60" i="75"/>
  <c r="F60" i="75"/>
  <c r="G60" i="75"/>
  <c r="H60" i="75"/>
  <c r="I60" i="75"/>
  <c r="K60" i="75"/>
  <c r="L60" i="75"/>
  <c r="D61" i="75"/>
  <c r="E61" i="75"/>
  <c r="F61" i="75"/>
  <c r="G61" i="75"/>
  <c r="H61" i="75"/>
  <c r="I61" i="75"/>
  <c r="K61" i="75"/>
  <c r="L61" i="75"/>
  <c r="D62" i="75"/>
  <c r="E62" i="75"/>
  <c r="F62" i="75"/>
  <c r="G62" i="75"/>
  <c r="H62" i="75"/>
  <c r="I62" i="75"/>
  <c r="K62" i="75"/>
  <c r="L62" i="75"/>
  <c r="D63" i="75"/>
  <c r="E63" i="75"/>
  <c r="F63" i="75"/>
  <c r="G63" i="75"/>
  <c r="H63" i="75"/>
  <c r="I63" i="75"/>
  <c r="K63" i="75"/>
  <c r="L63" i="75"/>
  <c r="D64" i="75"/>
  <c r="E64" i="75"/>
  <c r="F64" i="75"/>
  <c r="G64" i="75"/>
  <c r="H64" i="75"/>
  <c r="I64" i="75"/>
  <c r="K64" i="75"/>
  <c r="L64" i="75"/>
  <c r="D65" i="75"/>
  <c r="E65" i="75"/>
  <c r="F65" i="75"/>
  <c r="G65" i="75"/>
  <c r="H65" i="75"/>
  <c r="I65" i="75"/>
  <c r="K65" i="75"/>
  <c r="L65" i="75"/>
  <c r="D66" i="75"/>
  <c r="E66" i="75"/>
  <c r="F66" i="75"/>
  <c r="G66" i="75"/>
  <c r="H66" i="75"/>
  <c r="I66" i="75"/>
  <c r="K66" i="75"/>
  <c r="L66" i="75"/>
  <c r="D67" i="75"/>
  <c r="E67" i="75"/>
  <c r="F67" i="75"/>
  <c r="G67" i="75"/>
  <c r="H67" i="75"/>
  <c r="I67" i="75"/>
  <c r="K67" i="75"/>
  <c r="L67" i="75"/>
  <c r="D68" i="75"/>
  <c r="E68" i="75"/>
  <c r="F68" i="75"/>
  <c r="G68" i="75"/>
  <c r="H68" i="75"/>
  <c r="I68" i="75"/>
  <c r="K68" i="75"/>
  <c r="L68" i="75"/>
  <c r="D69" i="75"/>
  <c r="E69" i="75"/>
  <c r="F69" i="75"/>
  <c r="G69" i="75"/>
  <c r="H69" i="75"/>
  <c r="I69" i="75"/>
  <c r="K69" i="75"/>
  <c r="L69" i="75"/>
  <c r="D70" i="75"/>
  <c r="E70" i="75"/>
  <c r="F70" i="75"/>
  <c r="G70" i="75"/>
  <c r="H70" i="75"/>
  <c r="I70" i="75"/>
  <c r="K70" i="75"/>
  <c r="L7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50" i="75"/>
  <c r="B51" i="75"/>
  <c r="A51" i="75" s="1"/>
  <c r="B52" i="75"/>
  <c r="A52" i="75" s="1"/>
  <c r="B53" i="75"/>
  <c r="A53" i="75" s="1"/>
  <c r="B54" i="75"/>
  <c r="A54" i="75" s="1"/>
  <c r="B55" i="75"/>
  <c r="A55" i="75" s="1"/>
  <c r="B56" i="75"/>
  <c r="A56" i="75" s="1"/>
  <c r="B57" i="75"/>
  <c r="A57" i="75" s="1"/>
  <c r="B58" i="75"/>
  <c r="A58" i="75" s="1"/>
  <c r="B59" i="75"/>
  <c r="A59" i="75" s="1"/>
  <c r="B60" i="75"/>
  <c r="A60" i="75" s="1"/>
  <c r="B61" i="75"/>
  <c r="A61" i="75" s="1"/>
  <c r="B62" i="75"/>
  <c r="A62" i="75" s="1"/>
  <c r="B63" i="75"/>
  <c r="A63" i="75" s="1"/>
  <c r="B64" i="75"/>
  <c r="B65" i="75"/>
  <c r="A65" i="75" s="1"/>
  <c r="B66" i="75"/>
  <c r="A66" i="75" s="1"/>
  <c r="B67" i="75"/>
  <c r="A67" i="75" s="1"/>
  <c r="B68" i="75"/>
  <c r="A68" i="75" s="1"/>
  <c r="B69" i="75"/>
  <c r="A69" i="75" s="1"/>
  <c r="B70" i="75"/>
  <c r="A70" i="75" s="1"/>
  <c r="B50" i="75"/>
  <c r="A50" i="75" s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64" i="75"/>
  <c r="B10" i="76" l="1"/>
  <c r="Y50" i="75"/>
  <c r="Y48" i="75" s="1"/>
  <c r="O50" i="75"/>
  <c r="O51" i="75" s="1"/>
  <c r="C48" i="75"/>
  <c r="I48" i="75"/>
  <c r="L48" i="75"/>
  <c r="S50" i="75"/>
  <c r="G48" i="75"/>
  <c r="K48" i="75"/>
  <c r="F48" i="75"/>
  <c r="T50" i="75"/>
  <c r="H48" i="75"/>
  <c r="Q50" i="75"/>
  <c r="Q51" i="75" s="1"/>
  <c r="Q52" i="75" s="1"/>
  <c r="Q53" i="75" s="1"/>
  <c r="Q54" i="75" s="1"/>
  <c r="Q55" i="75" s="1"/>
  <c r="Q56" i="75" s="1"/>
  <c r="Q57" i="75" s="1"/>
  <c r="Q58" i="75" s="1"/>
  <c r="Q59" i="75" s="1"/>
  <c r="Q60" i="75" s="1"/>
  <c r="Q61" i="75" s="1"/>
  <c r="Q62" i="75" s="1"/>
  <c r="Q63" i="75" s="1"/>
  <c r="Q64" i="75" s="1"/>
  <c r="Q65" i="75" s="1"/>
  <c r="Q66" i="75" s="1"/>
  <c r="Q67" i="75" s="1"/>
  <c r="Q68" i="75" s="1"/>
  <c r="Q69" i="75" s="1"/>
  <c r="Q70" i="75" s="1"/>
  <c r="E48" i="75"/>
  <c r="D48" i="75"/>
  <c r="W48" i="75"/>
  <c r="B14" i="75" s="1"/>
  <c r="P51" i="75"/>
  <c r="P52" i="75" s="1"/>
  <c r="P53" i="75" s="1"/>
  <c r="P54" i="75" s="1"/>
  <c r="P55" i="75" s="1"/>
  <c r="P56" i="75" s="1"/>
  <c r="P57" i="75" s="1"/>
  <c r="P58" i="75" s="1"/>
  <c r="P59" i="75" s="1"/>
  <c r="P60" i="75" s="1"/>
  <c r="P61" i="75" s="1"/>
  <c r="P62" i="75" s="1"/>
  <c r="P63" i="75" s="1"/>
  <c r="P64" i="75" s="1"/>
  <c r="P65" i="75" s="1"/>
  <c r="P66" i="75" s="1"/>
  <c r="P67" i="75" s="1"/>
  <c r="P68" i="75" s="1"/>
  <c r="P69" i="75" s="1"/>
  <c r="P70" i="75" s="1"/>
  <c r="T51" i="75"/>
  <c r="T52" i="75" s="1"/>
  <c r="T53" i="75" s="1"/>
  <c r="T54" i="75" s="1"/>
  <c r="T55" i="75" s="1"/>
  <c r="T56" i="75" s="1"/>
  <c r="T57" i="75" s="1"/>
  <c r="T58" i="75" s="1"/>
  <c r="T59" i="75" s="1"/>
  <c r="T60" i="75" s="1"/>
  <c r="T61" i="75" s="1"/>
  <c r="T62" i="75" s="1"/>
  <c r="T63" i="75" s="1"/>
  <c r="T64" i="75" s="1"/>
  <c r="T65" i="75" s="1"/>
  <c r="T66" i="75" s="1"/>
  <c r="T67" i="75" s="1"/>
  <c r="T68" i="75" s="1"/>
  <c r="T69" i="75" s="1"/>
  <c r="T70" i="75" s="1"/>
  <c r="B10" i="75"/>
  <c r="O52" i="75"/>
  <c r="O53" i="75" s="1"/>
  <c r="O54" i="75" s="1"/>
  <c r="O55" i="75" s="1"/>
  <c r="O56" i="75" s="1"/>
  <c r="O57" i="75" s="1"/>
  <c r="O58" i="75" s="1"/>
  <c r="O59" i="75" s="1"/>
  <c r="O60" i="75" s="1"/>
  <c r="O61" i="75" s="1"/>
  <c r="O62" i="75" s="1"/>
  <c r="O63" i="75" s="1"/>
  <c r="O64" i="75" s="1"/>
  <c r="O65" i="75" s="1"/>
  <c r="O66" i="75" s="1"/>
  <c r="O67" i="75" s="1"/>
  <c r="O68" i="75" s="1"/>
  <c r="O69" i="75" s="1"/>
  <c r="O70" i="75" s="1"/>
  <c r="B9" i="75"/>
  <c r="B8" i="75"/>
  <c r="S51" i="75"/>
  <c r="S52" i="75" s="1"/>
  <c r="S53" i="75" s="1"/>
  <c r="S54" i="75" s="1"/>
  <c r="S55" i="75" s="1"/>
  <c r="S56" i="75" s="1"/>
  <c r="S57" i="75" s="1"/>
  <c r="S58" i="75" s="1"/>
  <c r="S59" i="75" s="1"/>
  <c r="S60" i="75" s="1"/>
  <c r="S61" i="75" s="1"/>
  <c r="S62" i="75" s="1"/>
  <c r="S63" i="75" s="1"/>
  <c r="S64" i="75" s="1"/>
  <c r="S65" i="75" s="1"/>
  <c r="S66" i="75" s="1"/>
  <c r="S67" i="75" s="1"/>
  <c r="S68" i="75" s="1"/>
  <c r="S69" i="75" s="1"/>
  <c r="S70" i="75" s="1"/>
  <c r="R51" i="75"/>
  <c r="R52" i="75" s="1"/>
  <c r="R53" i="75" s="1"/>
  <c r="R54" i="75" s="1"/>
  <c r="R55" i="75" s="1"/>
  <c r="R56" i="75" s="1"/>
  <c r="R57" i="75" s="1"/>
  <c r="R58" i="75" s="1"/>
  <c r="R59" i="75" s="1"/>
  <c r="R60" i="75" s="1"/>
  <c r="R61" i="75" s="1"/>
  <c r="R62" i="75" s="1"/>
  <c r="R63" i="75" s="1"/>
  <c r="R64" i="75" s="1"/>
  <c r="R65" i="75" s="1"/>
  <c r="R66" i="75" s="1"/>
  <c r="R67" i="75" s="1"/>
  <c r="R68" i="75" s="1"/>
  <c r="R69" i="75" s="1"/>
  <c r="R70" i="75" s="1"/>
  <c r="U50" i="75"/>
  <c r="U51" i="75" s="1"/>
  <c r="U52" i="75" s="1"/>
  <c r="U53" i="75" s="1"/>
  <c r="U54" i="75" s="1"/>
  <c r="U55" i="75" s="1"/>
  <c r="U56" i="75" s="1"/>
  <c r="U57" i="75" s="1"/>
  <c r="U58" i="75" s="1"/>
  <c r="U59" i="75" s="1"/>
  <c r="U60" i="75" s="1"/>
  <c r="U61" i="75" s="1"/>
  <c r="U62" i="75" s="1"/>
  <c r="U63" i="75" s="1"/>
  <c r="U64" i="75" s="1"/>
  <c r="U65" i="75" s="1"/>
  <c r="U66" i="75" s="1"/>
  <c r="U67" i="75" s="1"/>
  <c r="U68" i="75" s="1"/>
  <c r="U69" i="75" s="1"/>
  <c r="U70" i="75" s="1"/>
  <c r="V50" i="75" l="1"/>
  <c r="Y69" i="74"/>
  <c r="J1181" i="1" l="1"/>
  <c r="J1185" i="1"/>
  <c r="J1168" i="1"/>
  <c r="J1167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2" i="1"/>
  <c r="J1183" i="1"/>
  <c r="J1184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217" i="68" s="1"/>
  <c r="J1198" i="1"/>
  <c r="J218" i="68" s="1"/>
  <c r="J1199" i="1"/>
  <c r="J219" i="68" s="1"/>
  <c r="J1200" i="1"/>
  <c r="J220" i="68" s="1"/>
  <c r="J1201" i="1"/>
  <c r="J221" i="68" s="1"/>
  <c r="J1202" i="1"/>
  <c r="J222" i="68" s="1"/>
  <c r="J223" i="68"/>
  <c r="J224" i="68"/>
  <c r="J225" i="68"/>
  <c r="J228" i="68"/>
  <c r="J230" i="68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293" i="68" s="1"/>
  <c r="J1274" i="1"/>
  <c r="J294" i="68" s="1"/>
  <c r="J1275" i="1"/>
  <c r="J295" i="68" s="1"/>
  <c r="J1276" i="1"/>
  <c r="J296" i="68" s="1"/>
  <c r="J1277" i="1"/>
  <c r="J1278" i="1"/>
  <c r="J1279" i="1"/>
  <c r="J1280" i="1"/>
  <c r="J1437" i="1"/>
  <c r="J206" i="82" s="1"/>
  <c r="J1438" i="1"/>
  <c r="J207" i="82" s="1"/>
  <c r="J1439" i="1"/>
  <c r="J208" i="82" s="1"/>
  <c r="J1440" i="1"/>
  <c r="J209" i="82" s="1"/>
  <c r="J1441" i="1"/>
  <c r="J210" i="82" s="1"/>
  <c r="J1442" i="1"/>
  <c r="J211" i="82" s="1"/>
  <c r="J1443" i="1"/>
  <c r="J212" i="82" s="1"/>
  <c r="J1444" i="1"/>
  <c r="J213" i="82" s="1"/>
  <c r="J1445" i="1"/>
  <c r="J214" i="82" s="1"/>
  <c r="J1446" i="1"/>
  <c r="J215" i="82" s="1"/>
  <c r="J1447" i="1"/>
  <c r="J216" i="82" s="1"/>
  <c r="J1448" i="1"/>
  <c r="J217" i="82" s="1"/>
  <c r="J1449" i="1"/>
  <c r="J218" i="82" s="1"/>
  <c r="J1450" i="1"/>
  <c r="J219" i="82" s="1"/>
  <c r="J1451" i="1"/>
  <c r="J220" i="82" s="1"/>
  <c r="J1452" i="1"/>
  <c r="J221" i="82" s="1"/>
  <c r="J1453" i="1"/>
  <c r="J222" i="82" s="1"/>
  <c r="J1454" i="1"/>
  <c r="J223" i="82" s="1"/>
  <c r="J1455" i="1"/>
  <c r="J224" i="82" s="1"/>
  <c r="J1456" i="1"/>
  <c r="J225" i="82" s="1"/>
  <c r="J1457" i="1"/>
  <c r="J226" i="82" s="1"/>
  <c r="J1458" i="1"/>
  <c r="J227" i="82" s="1"/>
  <c r="J1459" i="1"/>
  <c r="J228" i="82" s="1"/>
  <c r="J1460" i="1"/>
  <c r="J229" i="82" s="1"/>
  <c r="J1461" i="1"/>
  <c r="J230" i="82" s="1"/>
  <c r="J1462" i="1"/>
  <c r="J231" i="82" s="1"/>
  <c r="J1463" i="1"/>
  <c r="J232" i="82" s="1"/>
  <c r="J1464" i="1"/>
  <c r="J233" i="82" s="1"/>
  <c r="J1465" i="1"/>
  <c r="J234" i="82" s="1"/>
  <c r="J1466" i="1"/>
  <c r="J235" i="82" s="1"/>
  <c r="J1467" i="1"/>
  <c r="J236" i="82" s="1"/>
  <c r="J1468" i="1"/>
  <c r="J237" i="82" s="1"/>
  <c r="J1469" i="1"/>
  <c r="J238" i="82" s="1"/>
  <c r="J1470" i="1"/>
  <c r="J239" i="82" s="1"/>
  <c r="J1471" i="1"/>
  <c r="J240" i="82" s="1"/>
  <c r="J1472" i="1"/>
  <c r="J241" i="82" s="1"/>
  <c r="J1473" i="1"/>
  <c r="J242" i="82" s="1"/>
  <c r="J1474" i="1"/>
  <c r="J243" i="82" s="1"/>
  <c r="J1475" i="1"/>
  <c r="J244" i="82" s="1"/>
  <c r="J1476" i="1"/>
  <c r="J245" i="82" s="1"/>
  <c r="J1477" i="1"/>
  <c r="J246" i="82" s="1"/>
  <c r="J1478" i="1"/>
  <c r="J247" i="82" s="1"/>
  <c r="J1479" i="1"/>
  <c r="J248" i="82" s="1"/>
  <c r="J1480" i="1"/>
  <c r="J249" i="82" s="1"/>
  <c r="J1481" i="1"/>
  <c r="J250" i="82" s="1"/>
  <c r="J1482" i="1"/>
  <c r="J251" i="82" s="1"/>
  <c r="J1483" i="1"/>
  <c r="J252" i="82" s="1"/>
  <c r="J1484" i="1"/>
  <c r="J253" i="82" s="1"/>
  <c r="J1485" i="1"/>
  <c r="J254" i="82" s="1"/>
  <c r="J1486" i="1"/>
  <c r="J255" i="82" s="1"/>
  <c r="J1487" i="1"/>
  <c r="J256" i="82" s="1"/>
  <c r="J1488" i="1"/>
  <c r="J257" i="82" s="1"/>
  <c r="J1489" i="1"/>
  <c r="J258" i="82" s="1"/>
  <c r="J1490" i="1"/>
  <c r="J259" i="82" s="1"/>
  <c r="J1491" i="1"/>
  <c r="J260" i="82" s="1"/>
  <c r="J1492" i="1"/>
  <c r="J261" i="82" s="1"/>
  <c r="J1493" i="1"/>
  <c r="J262" i="82" s="1"/>
  <c r="J1494" i="1"/>
  <c r="J263" i="82" s="1"/>
  <c r="J1495" i="1"/>
  <c r="J264" i="82" s="1"/>
  <c r="J1496" i="1"/>
  <c r="J265" i="82" s="1"/>
  <c r="J1497" i="1"/>
  <c r="J266" i="82" s="1"/>
  <c r="J1498" i="1"/>
  <c r="J267" i="82" s="1"/>
  <c r="J1499" i="1"/>
  <c r="J268" i="82" s="1"/>
  <c r="J1500" i="1"/>
  <c r="J269" i="82" s="1"/>
  <c r="J1501" i="1"/>
  <c r="J270" i="82" s="1"/>
  <c r="J1502" i="1"/>
  <c r="J271" i="82" s="1"/>
  <c r="J1503" i="1"/>
  <c r="J272" i="82" s="1"/>
  <c r="J1504" i="1"/>
  <c r="J273" i="82" s="1"/>
  <c r="J1505" i="1"/>
  <c r="J274" i="82" s="1"/>
  <c r="J1506" i="1"/>
  <c r="J275" i="82" s="1"/>
  <c r="J1507" i="1"/>
  <c r="J276" i="82" s="1"/>
  <c r="J1508" i="1"/>
  <c r="J277" i="82" s="1"/>
  <c r="J1509" i="1"/>
  <c r="J278" i="82" s="1"/>
  <c r="J1510" i="1"/>
  <c r="J279" i="82" s="1"/>
  <c r="J1511" i="1"/>
  <c r="J280" i="82" s="1"/>
  <c r="J1512" i="1"/>
  <c r="J281" i="82" s="1"/>
  <c r="J1513" i="1"/>
  <c r="J282" i="82" s="1"/>
  <c r="J1514" i="1"/>
  <c r="J283" i="82" s="1"/>
  <c r="J1515" i="1"/>
  <c r="J284" i="82" s="1"/>
  <c r="J1516" i="1"/>
  <c r="J285" i="82" s="1"/>
  <c r="J1517" i="1"/>
  <c r="J286" i="82" s="1"/>
  <c r="J1518" i="1"/>
  <c r="J287" i="82" s="1"/>
  <c r="J1519" i="1"/>
  <c r="J288" i="82" s="1"/>
  <c r="J1520" i="1"/>
  <c r="J289" i="82" s="1"/>
  <c r="J1521" i="1"/>
  <c r="J290" i="82" s="1"/>
  <c r="J1522" i="1"/>
  <c r="J291" i="82" s="1"/>
  <c r="J1523" i="1"/>
  <c r="J292" i="82" s="1"/>
  <c r="J1524" i="1"/>
  <c r="J293" i="82" s="1"/>
  <c r="V206" i="82" l="1"/>
  <c r="V207" i="82" s="1"/>
  <c r="V208" i="82" s="1"/>
  <c r="V209" i="82" s="1"/>
  <c r="V210" i="82" s="1"/>
  <c r="V211" i="82" s="1"/>
  <c r="V212" i="82" s="1"/>
  <c r="V213" i="82" s="1"/>
  <c r="V214" i="82" s="1"/>
  <c r="V215" i="82" s="1"/>
  <c r="V216" i="82" s="1"/>
  <c r="V217" i="82" s="1"/>
  <c r="V218" i="82" s="1"/>
  <c r="V219" i="82" s="1"/>
  <c r="V220" i="82" s="1"/>
  <c r="V221" i="82" s="1"/>
  <c r="V222" i="82" s="1"/>
  <c r="V223" i="82" s="1"/>
  <c r="V224" i="82" s="1"/>
  <c r="V225" i="82" s="1"/>
  <c r="V226" i="82" s="1"/>
  <c r="V227" i="82" s="1"/>
  <c r="V228" i="82" s="1"/>
  <c r="V229" i="82" s="1"/>
  <c r="V230" i="82" s="1"/>
  <c r="V231" i="82" s="1"/>
  <c r="V232" i="82" s="1"/>
  <c r="V233" i="82" s="1"/>
  <c r="V234" i="82" s="1"/>
  <c r="V235" i="82" s="1"/>
  <c r="V236" i="82" s="1"/>
  <c r="V237" i="82" s="1"/>
  <c r="V238" i="82" s="1"/>
  <c r="V239" i="82" s="1"/>
  <c r="V240" i="82" s="1"/>
  <c r="V241" i="82" s="1"/>
  <c r="V242" i="82" s="1"/>
  <c r="V243" i="82" s="1"/>
  <c r="V244" i="82" s="1"/>
  <c r="V245" i="82" s="1"/>
  <c r="V246" i="82" s="1"/>
  <c r="V247" i="82" s="1"/>
  <c r="V248" i="82" s="1"/>
  <c r="V249" i="82" s="1"/>
  <c r="V250" i="82" s="1"/>
  <c r="V251" i="82" s="1"/>
  <c r="V252" i="82" s="1"/>
  <c r="V253" i="82" s="1"/>
  <c r="V254" i="82" s="1"/>
  <c r="V255" i="82" s="1"/>
  <c r="V256" i="82" s="1"/>
  <c r="V257" i="82" s="1"/>
  <c r="V258" i="82" s="1"/>
  <c r="V259" i="82" s="1"/>
  <c r="V260" i="82" s="1"/>
  <c r="V261" i="82" s="1"/>
  <c r="V262" i="82" s="1"/>
  <c r="V263" i="82" s="1"/>
  <c r="V264" i="82" s="1"/>
  <c r="V265" i="82" s="1"/>
  <c r="V266" i="82" s="1"/>
  <c r="V267" i="82" s="1"/>
  <c r="V268" i="82" s="1"/>
  <c r="V269" i="82" s="1"/>
  <c r="V270" i="82" s="1"/>
  <c r="V271" i="82" s="1"/>
  <c r="V272" i="82" s="1"/>
  <c r="V273" i="82" s="1"/>
  <c r="V274" i="82" s="1"/>
  <c r="V275" i="82" s="1"/>
  <c r="V276" i="82" s="1"/>
  <c r="V277" i="82" s="1"/>
  <c r="V278" i="82" s="1"/>
  <c r="V279" i="82" s="1"/>
  <c r="V280" i="82" s="1"/>
  <c r="V281" i="82" s="1"/>
  <c r="V282" i="82" s="1"/>
  <c r="V283" i="82" s="1"/>
  <c r="V284" i="82" s="1"/>
  <c r="V285" i="82" s="1"/>
  <c r="V286" i="82" s="1"/>
  <c r="V287" i="82" s="1"/>
  <c r="V288" i="82" s="1"/>
  <c r="V289" i="82" s="1"/>
  <c r="V290" i="82" s="1"/>
  <c r="V291" i="82" s="1"/>
  <c r="V292" i="82" s="1"/>
  <c r="V293" i="82" s="1"/>
  <c r="V294" i="82" s="1"/>
  <c r="V295" i="82" s="1"/>
  <c r="V296" i="82" s="1"/>
  <c r="V297" i="82" s="1"/>
  <c r="V298" i="82" s="1"/>
  <c r="V299" i="82" s="1"/>
  <c r="V300" i="82" s="1"/>
  <c r="J48" i="82"/>
  <c r="B7" i="82" s="1"/>
  <c r="B12" i="82" s="1"/>
  <c r="B15" i="82" s="1"/>
  <c r="B17" i="82" s="1"/>
  <c r="J68" i="80"/>
  <c r="J297" i="68"/>
  <c r="J69" i="80"/>
  <c r="J298" i="68"/>
  <c r="J299" i="68"/>
  <c r="J70" i="80"/>
  <c r="J71" i="80"/>
  <c r="J300" i="68"/>
  <c r="J284" i="68"/>
  <c r="J55" i="80"/>
  <c r="J287" i="68"/>
  <c r="J58" i="80"/>
  <c r="J286" i="68"/>
  <c r="J57" i="80"/>
  <c r="J282" i="68"/>
  <c r="J53" i="80"/>
  <c r="J288" i="68"/>
  <c r="J59" i="80"/>
  <c r="J285" i="68"/>
  <c r="J56" i="80"/>
  <c r="J280" i="68"/>
  <c r="J51" i="80"/>
  <c r="V51" i="80" s="1"/>
  <c r="J291" i="68"/>
  <c r="J62" i="80"/>
  <c r="J279" i="68"/>
  <c r="J50" i="80"/>
  <c r="J66" i="80"/>
  <c r="J64" i="80"/>
  <c r="J290" i="68"/>
  <c r="J61" i="80"/>
  <c r="J283" i="68"/>
  <c r="J54" i="80"/>
  <c r="J281" i="68"/>
  <c r="J52" i="80"/>
  <c r="J67" i="80"/>
  <c r="J65" i="80"/>
  <c r="J292" i="68"/>
  <c r="J63" i="80"/>
  <c r="J289" i="68"/>
  <c r="J60" i="80"/>
  <c r="J277" i="68"/>
  <c r="J67" i="79"/>
  <c r="J278" i="68"/>
  <c r="J68" i="79"/>
  <c r="J276" i="68"/>
  <c r="J66" i="79"/>
  <c r="J275" i="68"/>
  <c r="J65" i="79"/>
  <c r="J274" i="68"/>
  <c r="J64" i="79"/>
  <c r="J67" i="76"/>
  <c r="J66" i="76"/>
  <c r="J69" i="76"/>
  <c r="J68" i="76"/>
  <c r="J65" i="76"/>
  <c r="J64" i="76"/>
  <c r="J70" i="76"/>
  <c r="J63" i="76"/>
  <c r="J60" i="76"/>
  <c r="J62" i="76"/>
  <c r="J59" i="76"/>
  <c r="J58" i="76"/>
  <c r="J57" i="76"/>
  <c r="J56" i="76"/>
  <c r="J61" i="76"/>
  <c r="J55" i="76"/>
  <c r="J54" i="76"/>
  <c r="J53" i="76"/>
  <c r="J52" i="76"/>
  <c r="J51" i="76"/>
  <c r="V51" i="76" s="1"/>
  <c r="J50" i="76"/>
  <c r="J216" i="68"/>
  <c r="J67" i="75"/>
  <c r="J66" i="75"/>
  <c r="J64" i="75"/>
  <c r="J63" i="75"/>
  <c r="J62" i="75"/>
  <c r="J57" i="75"/>
  <c r="J55" i="75"/>
  <c r="J54" i="75"/>
  <c r="J65" i="75"/>
  <c r="J51" i="75"/>
  <c r="J69" i="75"/>
  <c r="J53" i="75"/>
  <c r="J68" i="75"/>
  <c r="J58" i="75"/>
  <c r="J61" i="75"/>
  <c r="J59" i="75"/>
  <c r="J52" i="75"/>
  <c r="J60" i="75"/>
  <c r="J50" i="75"/>
  <c r="J70" i="75"/>
  <c r="J56" i="75"/>
  <c r="Y1164" i="1"/>
  <c r="Y61" i="74" s="1"/>
  <c r="V52" i="80" l="1"/>
  <c r="V53" i="80" s="1"/>
  <c r="V54" i="80"/>
  <c r="V55" i="80" s="1"/>
  <c r="V56" i="80" s="1"/>
  <c r="V57" i="80" s="1"/>
  <c r="V58" i="80" s="1"/>
  <c r="V59" i="80" s="1"/>
  <c r="V60" i="80" s="1"/>
  <c r="V61" i="80" s="1"/>
  <c r="V62" i="80" s="1"/>
  <c r="V63" i="80" s="1"/>
  <c r="V64" i="80" s="1"/>
  <c r="V65" i="80" s="1"/>
  <c r="V66" i="80" s="1"/>
  <c r="V67" i="80" s="1"/>
  <c r="V68" i="80" s="1"/>
  <c r="V69" i="80" s="1"/>
  <c r="V70" i="80" s="1"/>
  <c r="V71" i="80" s="1"/>
  <c r="J48" i="80"/>
  <c r="B7" i="80" s="1"/>
  <c r="B11" i="80" s="1"/>
  <c r="B15" i="80" s="1"/>
  <c r="J48" i="79"/>
  <c r="B7" i="79" s="1"/>
  <c r="B11" i="79" s="1"/>
  <c r="B15" i="79" s="1"/>
  <c r="V64" i="79"/>
  <c r="V65" i="79" s="1"/>
  <c r="V66" i="79" s="1"/>
  <c r="V67" i="79" s="1"/>
  <c r="V68" i="79" s="1"/>
  <c r="J48" i="76"/>
  <c r="B7" i="76" s="1"/>
  <c r="B11" i="76" s="1"/>
  <c r="B15" i="76" s="1"/>
  <c r="J48" i="75"/>
  <c r="B7" i="75" s="1"/>
  <c r="B11" i="75" s="1"/>
  <c r="B15" i="75" s="1"/>
  <c r="V52" i="76"/>
  <c r="V53" i="76" s="1"/>
  <c r="V54" i="76" s="1"/>
  <c r="V55" i="76" s="1"/>
  <c r="V56" i="76" s="1"/>
  <c r="V57" i="76" s="1"/>
  <c r="V58" i="76" s="1"/>
  <c r="V59" i="76" s="1"/>
  <c r="V60" i="76" s="1"/>
  <c r="V61" i="76" s="1"/>
  <c r="V62" i="76" s="1"/>
  <c r="V63" i="76" s="1"/>
  <c r="V64" i="76" s="1"/>
  <c r="V65" i="76" s="1"/>
  <c r="V66" i="76" s="1"/>
  <c r="V67" i="76" s="1"/>
  <c r="V68" i="76" s="1"/>
  <c r="V69" i="76" s="1"/>
  <c r="V70" i="76" s="1"/>
  <c r="V51" i="75"/>
  <c r="V52" i="75" s="1"/>
  <c r="V53" i="75" s="1"/>
  <c r="V54" i="75" s="1"/>
  <c r="V55" i="75" s="1"/>
  <c r="V56" i="75" s="1"/>
  <c r="V57" i="75" s="1"/>
  <c r="V58" i="75" s="1"/>
  <c r="V59" i="75" s="1"/>
  <c r="V60" i="75" s="1"/>
  <c r="V61" i="75" s="1"/>
  <c r="V62" i="75" s="1"/>
  <c r="V63" i="75" s="1"/>
  <c r="V64" i="75" s="1"/>
  <c r="V65" i="75" s="1"/>
  <c r="V66" i="75" s="1"/>
  <c r="V67" i="75" s="1"/>
  <c r="V68" i="75" s="1"/>
  <c r="V69" i="75" s="1"/>
  <c r="V70" i="75" s="1"/>
  <c r="Y1162" i="1"/>
  <c r="Y59" i="74" s="1"/>
  <c r="Y48" i="74" s="1"/>
  <c r="N1229" i="1" l="1"/>
  <c r="N1230" i="1"/>
  <c r="N1231" i="1"/>
  <c r="N1232" i="1"/>
  <c r="N1233" i="1"/>
  <c r="N1234" i="1"/>
  <c r="N1235" i="1"/>
  <c r="N1236" i="1"/>
  <c r="N1237" i="1"/>
  <c r="N70" i="77" s="1"/>
  <c r="N1238" i="1"/>
  <c r="N71" i="77" s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293" i="68" s="1"/>
  <c r="N1274" i="1"/>
  <c r="N294" i="68" s="1"/>
  <c r="N1275" i="1"/>
  <c r="N295" i="68" s="1"/>
  <c r="N1276" i="1"/>
  <c r="N296" i="68" s="1"/>
  <c r="N1277" i="1"/>
  <c r="N1278" i="1"/>
  <c r="N1279" i="1"/>
  <c r="N70" i="80" s="1"/>
  <c r="N1280" i="1"/>
  <c r="N1376" i="1"/>
  <c r="N145" i="82" s="1"/>
  <c r="N1377" i="1"/>
  <c r="N146" i="82" s="1"/>
  <c r="N1378" i="1"/>
  <c r="N147" i="82" s="1"/>
  <c r="N1379" i="1"/>
  <c r="N148" i="82" s="1"/>
  <c r="N1380" i="1"/>
  <c r="N149" i="82" s="1"/>
  <c r="N1381" i="1"/>
  <c r="N150" i="82" s="1"/>
  <c r="N1382" i="1"/>
  <c r="N151" i="82" s="1"/>
  <c r="N1383" i="1"/>
  <c r="N152" i="82" s="1"/>
  <c r="N1384" i="1"/>
  <c r="N153" i="82" s="1"/>
  <c r="N1385" i="1"/>
  <c r="N154" i="82" s="1"/>
  <c r="N1386" i="1"/>
  <c r="N155" i="82" s="1"/>
  <c r="N1387" i="1"/>
  <c r="N156" i="82" s="1"/>
  <c r="N1388" i="1"/>
  <c r="N157" i="82" s="1"/>
  <c r="N1389" i="1"/>
  <c r="N158" i="82" s="1"/>
  <c r="N1390" i="1"/>
  <c r="N159" i="82" s="1"/>
  <c r="N1391" i="1"/>
  <c r="N160" i="82" s="1"/>
  <c r="N1392" i="1"/>
  <c r="N161" i="82" s="1"/>
  <c r="N1393" i="1"/>
  <c r="N162" i="82" s="1"/>
  <c r="N1394" i="1"/>
  <c r="N163" i="82" s="1"/>
  <c r="N1395" i="1"/>
  <c r="N164" i="82" s="1"/>
  <c r="N1396" i="1"/>
  <c r="N165" i="82" s="1"/>
  <c r="N1397" i="1"/>
  <c r="N166" i="82" s="1"/>
  <c r="N1398" i="1"/>
  <c r="N167" i="82" s="1"/>
  <c r="N1399" i="1"/>
  <c r="N168" i="82" s="1"/>
  <c r="N1400" i="1"/>
  <c r="N169" i="82" s="1"/>
  <c r="N1401" i="1"/>
  <c r="N170" i="82" s="1"/>
  <c r="N1402" i="1"/>
  <c r="N171" i="82" s="1"/>
  <c r="N1403" i="1"/>
  <c r="N172" i="82" s="1"/>
  <c r="N1404" i="1"/>
  <c r="N173" i="82" s="1"/>
  <c r="N1405" i="1"/>
  <c r="N174" i="82" s="1"/>
  <c r="N1406" i="1"/>
  <c r="N175" i="82" s="1"/>
  <c r="N1407" i="1"/>
  <c r="N176" i="82" s="1"/>
  <c r="N1408" i="1"/>
  <c r="N177" i="82" s="1"/>
  <c r="N1409" i="1"/>
  <c r="N178" i="82" s="1"/>
  <c r="N1410" i="1"/>
  <c r="N179" i="82" s="1"/>
  <c r="N1411" i="1"/>
  <c r="N180" i="82" s="1"/>
  <c r="N1412" i="1"/>
  <c r="N181" i="82" s="1"/>
  <c r="N1413" i="1"/>
  <c r="N182" i="82" s="1"/>
  <c r="N1414" i="1"/>
  <c r="N183" i="82" s="1"/>
  <c r="N1415" i="1"/>
  <c r="N184" i="82" s="1"/>
  <c r="N1416" i="1"/>
  <c r="N185" i="82" s="1"/>
  <c r="N1417" i="1"/>
  <c r="N186" i="82" s="1"/>
  <c r="N1418" i="1"/>
  <c r="N187" i="82" s="1"/>
  <c r="N1419" i="1"/>
  <c r="N188" i="82" s="1"/>
  <c r="N1420" i="1"/>
  <c r="N189" i="82" s="1"/>
  <c r="N1421" i="1"/>
  <c r="N190" i="82" s="1"/>
  <c r="N1422" i="1"/>
  <c r="N191" i="82" s="1"/>
  <c r="N1423" i="1"/>
  <c r="N192" i="82" s="1"/>
  <c r="N1424" i="1"/>
  <c r="N193" i="82" s="1"/>
  <c r="N1425" i="1"/>
  <c r="N194" i="82" s="1"/>
  <c r="N1426" i="1"/>
  <c r="N195" i="82" s="1"/>
  <c r="N1427" i="1"/>
  <c r="N196" i="82" s="1"/>
  <c r="N1428" i="1"/>
  <c r="N197" i="82" s="1"/>
  <c r="N1429" i="1"/>
  <c r="N198" i="82" s="1"/>
  <c r="N1430" i="1"/>
  <c r="N199" i="82" s="1"/>
  <c r="N1431" i="1"/>
  <c r="N200" i="82" s="1"/>
  <c r="N1432" i="1"/>
  <c r="N201" i="82" s="1"/>
  <c r="N1433" i="1"/>
  <c r="N202" i="82" s="1"/>
  <c r="N1434" i="1"/>
  <c r="N203" i="82" s="1"/>
  <c r="N1435" i="1"/>
  <c r="N204" i="82" s="1"/>
  <c r="N1436" i="1"/>
  <c r="N205" i="82" s="1"/>
  <c r="N1437" i="1"/>
  <c r="N206" i="82" s="1"/>
  <c r="N1438" i="1"/>
  <c r="N207" i="82" s="1"/>
  <c r="N1439" i="1"/>
  <c r="N208" i="82" s="1"/>
  <c r="N1440" i="1"/>
  <c r="N209" i="82" s="1"/>
  <c r="N1441" i="1"/>
  <c r="N210" i="82" s="1"/>
  <c r="N1442" i="1"/>
  <c r="N211" i="82" s="1"/>
  <c r="N1443" i="1"/>
  <c r="N212" i="82" s="1"/>
  <c r="N1444" i="1"/>
  <c r="N213" i="82" s="1"/>
  <c r="N1445" i="1"/>
  <c r="N214" i="82" s="1"/>
  <c r="N1446" i="1"/>
  <c r="N215" i="82" s="1"/>
  <c r="N1447" i="1"/>
  <c r="N216" i="82" s="1"/>
  <c r="N1448" i="1"/>
  <c r="N217" i="82" s="1"/>
  <c r="N1449" i="1"/>
  <c r="N218" i="82" s="1"/>
  <c r="N1450" i="1"/>
  <c r="N219" i="82" s="1"/>
  <c r="N1451" i="1"/>
  <c r="N220" i="82" s="1"/>
  <c r="N1452" i="1"/>
  <c r="N221" i="82" s="1"/>
  <c r="N1453" i="1"/>
  <c r="N222" i="82" s="1"/>
  <c r="N1454" i="1"/>
  <c r="N223" i="82" s="1"/>
  <c r="N1455" i="1"/>
  <c r="N224" i="82" s="1"/>
  <c r="N1456" i="1"/>
  <c r="N225" i="82" s="1"/>
  <c r="N1457" i="1"/>
  <c r="N226" i="82" s="1"/>
  <c r="N1458" i="1"/>
  <c r="N227" i="82" s="1"/>
  <c r="N1459" i="1"/>
  <c r="N228" i="82" s="1"/>
  <c r="N1460" i="1"/>
  <c r="N229" i="82" s="1"/>
  <c r="N1461" i="1"/>
  <c r="N230" i="82" s="1"/>
  <c r="N1462" i="1"/>
  <c r="N231" i="82" s="1"/>
  <c r="N1463" i="1"/>
  <c r="N232" i="82" s="1"/>
  <c r="N1464" i="1"/>
  <c r="N233" i="82" s="1"/>
  <c r="N1465" i="1"/>
  <c r="N234" i="82" s="1"/>
  <c r="N1466" i="1"/>
  <c r="N235" i="82" s="1"/>
  <c r="N1467" i="1"/>
  <c r="N236" i="82" s="1"/>
  <c r="N1468" i="1"/>
  <c r="N237" i="82" s="1"/>
  <c r="N1469" i="1"/>
  <c r="N238" i="82" s="1"/>
  <c r="N1470" i="1"/>
  <c r="N239" i="82" s="1"/>
  <c r="N1471" i="1"/>
  <c r="N240" i="82" s="1"/>
  <c r="N1472" i="1"/>
  <c r="N241" i="82" s="1"/>
  <c r="N1473" i="1"/>
  <c r="N242" i="82" s="1"/>
  <c r="N1474" i="1"/>
  <c r="N243" i="82" s="1"/>
  <c r="N1475" i="1"/>
  <c r="N244" i="82" s="1"/>
  <c r="N1476" i="1"/>
  <c r="N245" i="82" s="1"/>
  <c r="N1477" i="1"/>
  <c r="N246" i="82" s="1"/>
  <c r="N1478" i="1"/>
  <c r="N247" i="82" s="1"/>
  <c r="N1479" i="1"/>
  <c r="N248" i="82" s="1"/>
  <c r="N1480" i="1"/>
  <c r="N249" i="82" s="1"/>
  <c r="N1481" i="1"/>
  <c r="N250" i="82" s="1"/>
  <c r="N1482" i="1"/>
  <c r="N251" i="82" s="1"/>
  <c r="N1483" i="1"/>
  <c r="N252" i="82" s="1"/>
  <c r="N1484" i="1"/>
  <c r="N253" i="82" s="1"/>
  <c r="N1485" i="1"/>
  <c r="N254" i="82" s="1"/>
  <c r="N1486" i="1"/>
  <c r="N255" i="82" s="1"/>
  <c r="N1487" i="1"/>
  <c r="N256" i="82" s="1"/>
  <c r="N1488" i="1"/>
  <c r="N257" i="82" s="1"/>
  <c r="N1489" i="1"/>
  <c r="N258" i="82" s="1"/>
  <c r="N1490" i="1"/>
  <c r="N259" i="82" s="1"/>
  <c r="N1491" i="1"/>
  <c r="N260" i="82" s="1"/>
  <c r="N1492" i="1"/>
  <c r="N261" i="82" s="1"/>
  <c r="N1493" i="1"/>
  <c r="N262" i="82" s="1"/>
  <c r="N1494" i="1"/>
  <c r="N263" i="82" s="1"/>
  <c r="N48" i="82" l="1"/>
  <c r="N259" i="68"/>
  <c r="N72" i="77"/>
  <c r="N68" i="80"/>
  <c r="N297" i="68"/>
  <c r="N69" i="80"/>
  <c r="N298" i="68"/>
  <c r="N71" i="80"/>
  <c r="N300" i="68"/>
  <c r="N299" i="68"/>
  <c r="N67" i="80"/>
  <c r="N291" i="68"/>
  <c r="N62" i="80"/>
  <c r="N289" i="68"/>
  <c r="N60" i="80"/>
  <c r="N287" i="68"/>
  <c r="N58" i="80"/>
  <c r="N281" i="68"/>
  <c r="N52" i="80"/>
  <c r="N64" i="80"/>
  <c r="N280" i="68"/>
  <c r="N51" i="80"/>
  <c r="N279" i="68"/>
  <c r="N50" i="80"/>
  <c r="N65" i="80"/>
  <c r="N292" i="68"/>
  <c r="N63" i="80"/>
  <c r="N290" i="68"/>
  <c r="N61" i="80"/>
  <c r="N288" i="68"/>
  <c r="N59" i="80"/>
  <c r="N285" i="68"/>
  <c r="N56" i="80"/>
  <c r="N283" i="68"/>
  <c r="N54" i="80"/>
  <c r="N282" i="68"/>
  <c r="N53" i="80"/>
  <c r="N66" i="80"/>
  <c r="N284" i="68"/>
  <c r="N55" i="80"/>
  <c r="N286" i="68"/>
  <c r="N57" i="80"/>
  <c r="N277" i="68"/>
  <c r="N67" i="79"/>
  <c r="N278" i="68"/>
  <c r="N68" i="79"/>
  <c r="N276" i="68"/>
  <c r="N66" i="79"/>
  <c r="N275" i="68"/>
  <c r="N65" i="79"/>
  <c r="N274" i="68"/>
  <c r="N64" i="79"/>
  <c r="N271" i="68"/>
  <c r="N61" i="79"/>
  <c r="N272" i="68"/>
  <c r="N62" i="79"/>
  <c r="N273" i="68"/>
  <c r="N63" i="79"/>
  <c r="N270" i="68"/>
  <c r="N60" i="79"/>
  <c r="N269" i="68"/>
  <c r="N59" i="79"/>
  <c r="N268" i="68"/>
  <c r="N58" i="79"/>
  <c r="N267" i="68"/>
  <c r="N57" i="79"/>
  <c r="N265" i="68"/>
  <c r="N55" i="79"/>
  <c r="N263" i="68"/>
  <c r="N53" i="79"/>
  <c r="N262" i="68"/>
  <c r="N52" i="79"/>
  <c r="N264" i="68"/>
  <c r="N54" i="79"/>
  <c r="N260" i="68"/>
  <c r="N50" i="79"/>
  <c r="N261" i="68"/>
  <c r="N51" i="79"/>
  <c r="N266" i="68"/>
  <c r="N56" i="79"/>
  <c r="N258" i="68"/>
  <c r="N255" i="68"/>
  <c r="N68" i="77"/>
  <c r="N254" i="68"/>
  <c r="N67" i="77"/>
  <c r="N253" i="68"/>
  <c r="N66" i="77"/>
  <c r="N252" i="68"/>
  <c r="N65" i="77"/>
  <c r="N251" i="68"/>
  <c r="N64" i="77"/>
  <c r="N250" i="68"/>
  <c r="N63" i="77"/>
  <c r="N249" i="68"/>
  <c r="N62" i="77"/>
  <c r="N257" i="68"/>
  <c r="N256" i="68"/>
  <c r="N69" i="77"/>
  <c r="N48" i="80" l="1"/>
  <c r="N48" i="79"/>
  <c r="AA51" i="74"/>
  <c r="AA52" i="74"/>
  <c r="AA53" i="74"/>
  <c r="AA54" i="74"/>
  <c r="AA55" i="74"/>
  <c r="AA56" i="74"/>
  <c r="AA57" i="74"/>
  <c r="AA58" i="74"/>
  <c r="AA59" i="74"/>
  <c r="AA60" i="74"/>
  <c r="AA61" i="74"/>
  <c r="AA62" i="74"/>
  <c r="AA63" i="74"/>
  <c r="AA64" i="74"/>
  <c r="AA65" i="74"/>
  <c r="AA66" i="74"/>
  <c r="AA67" i="74"/>
  <c r="AA68" i="74"/>
  <c r="AA69" i="74"/>
  <c r="AA70" i="74"/>
  <c r="AA50" i="74"/>
  <c r="D50" i="74"/>
  <c r="E50" i="74"/>
  <c r="Q50" i="74" s="1"/>
  <c r="F50" i="74"/>
  <c r="G50" i="74"/>
  <c r="H50" i="74"/>
  <c r="I50" i="74"/>
  <c r="K50" i="74"/>
  <c r="L50" i="74"/>
  <c r="D51" i="74"/>
  <c r="E51" i="74"/>
  <c r="F51" i="74"/>
  <c r="G51" i="74"/>
  <c r="H51" i="74"/>
  <c r="I51" i="74"/>
  <c r="K51" i="74"/>
  <c r="L51" i="74"/>
  <c r="D52" i="74"/>
  <c r="E52" i="74"/>
  <c r="F52" i="74"/>
  <c r="G52" i="74"/>
  <c r="H52" i="74"/>
  <c r="I52" i="74"/>
  <c r="K52" i="74"/>
  <c r="L52" i="74"/>
  <c r="D53" i="74"/>
  <c r="E53" i="74"/>
  <c r="F53" i="74"/>
  <c r="G53" i="74"/>
  <c r="H53" i="74"/>
  <c r="I53" i="74"/>
  <c r="K53" i="74"/>
  <c r="L53" i="74"/>
  <c r="D54" i="74"/>
  <c r="E54" i="74"/>
  <c r="F54" i="74"/>
  <c r="G54" i="74"/>
  <c r="H54" i="74"/>
  <c r="I54" i="74"/>
  <c r="K54" i="74"/>
  <c r="L54" i="74"/>
  <c r="D55" i="74"/>
  <c r="E55" i="74"/>
  <c r="F55" i="74"/>
  <c r="G55" i="74"/>
  <c r="H55" i="74"/>
  <c r="I55" i="74"/>
  <c r="K55" i="74"/>
  <c r="L55" i="74"/>
  <c r="D56" i="74"/>
  <c r="E56" i="74"/>
  <c r="F56" i="74"/>
  <c r="G56" i="74"/>
  <c r="H56" i="74"/>
  <c r="I56" i="74"/>
  <c r="K56" i="74"/>
  <c r="L56" i="74"/>
  <c r="D57" i="74"/>
  <c r="E57" i="74"/>
  <c r="F57" i="74"/>
  <c r="G57" i="74"/>
  <c r="H57" i="74"/>
  <c r="I57" i="74"/>
  <c r="K57" i="74"/>
  <c r="L57" i="74"/>
  <c r="D58" i="74"/>
  <c r="E58" i="74"/>
  <c r="F58" i="74"/>
  <c r="G58" i="74"/>
  <c r="H58" i="74"/>
  <c r="I58" i="74"/>
  <c r="K58" i="74"/>
  <c r="L58" i="74"/>
  <c r="D59" i="74"/>
  <c r="E59" i="74"/>
  <c r="F59" i="74"/>
  <c r="G59" i="74"/>
  <c r="H59" i="74"/>
  <c r="I59" i="74"/>
  <c r="K59" i="74"/>
  <c r="L59" i="74"/>
  <c r="D60" i="74"/>
  <c r="E60" i="74"/>
  <c r="F60" i="74"/>
  <c r="G60" i="74"/>
  <c r="H60" i="74"/>
  <c r="I60" i="74"/>
  <c r="K60" i="74"/>
  <c r="L60" i="74"/>
  <c r="D61" i="74"/>
  <c r="E61" i="74"/>
  <c r="F61" i="74"/>
  <c r="G61" i="74"/>
  <c r="H61" i="74"/>
  <c r="I61" i="74"/>
  <c r="K61" i="74"/>
  <c r="L61" i="74"/>
  <c r="D62" i="74"/>
  <c r="E62" i="74"/>
  <c r="F62" i="74"/>
  <c r="G62" i="74"/>
  <c r="H62" i="74"/>
  <c r="I62" i="74"/>
  <c r="K62" i="74"/>
  <c r="L62" i="74"/>
  <c r="D63" i="74"/>
  <c r="E63" i="74"/>
  <c r="F63" i="74"/>
  <c r="G63" i="74"/>
  <c r="H63" i="74"/>
  <c r="I63" i="74"/>
  <c r="K63" i="74"/>
  <c r="L63" i="74"/>
  <c r="D64" i="74"/>
  <c r="E64" i="74"/>
  <c r="F64" i="74"/>
  <c r="G64" i="74"/>
  <c r="H64" i="74"/>
  <c r="I64" i="74"/>
  <c r="K64" i="74"/>
  <c r="L64" i="74"/>
  <c r="D65" i="74"/>
  <c r="E65" i="74"/>
  <c r="F65" i="74"/>
  <c r="G65" i="74"/>
  <c r="H65" i="74"/>
  <c r="I65" i="74"/>
  <c r="J65" i="74"/>
  <c r="K65" i="74"/>
  <c r="L65" i="74"/>
  <c r="D66" i="74"/>
  <c r="E66" i="74"/>
  <c r="F66" i="74"/>
  <c r="G66" i="74"/>
  <c r="H66" i="74"/>
  <c r="I66" i="74"/>
  <c r="J66" i="74"/>
  <c r="K66" i="74"/>
  <c r="L66" i="74"/>
  <c r="D67" i="74"/>
  <c r="E67" i="74"/>
  <c r="F67" i="74"/>
  <c r="G67" i="74"/>
  <c r="H67" i="74"/>
  <c r="I67" i="74"/>
  <c r="J67" i="74"/>
  <c r="K67" i="74"/>
  <c r="L67" i="74"/>
  <c r="D68" i="74"/>
  <c r="E68" i="74"/>
  <c r="F68" i="74"/>
  <c r="G68" i="74"/>
  <c r="H68" i="74"/>
  <c r="I68" i="74"/>
  <c r="J68" i="74"/>
  <c r="K68" i="74"/>
  <c r="L68" i="74"/>
  <c r="D69" i="74"/>
  <c r="E69" i="74"/>
  <c r="F69" i="74"/>
  <c r="G69" i="74"/>
  <c r="H69" i="74"/>
  <c r="I69" i="74"/>
  <c r="J69" i="74"/>
  <c r="K69" i="74"/>
  <c r="L69" i="74"/>
  <c r="D70" i="74"/>
  <c r="E70" i="74"/>
  <c r="F70" i="74"/>
  <c r="G70" i="74"/>
  <c r="H70" i="74"/>
  <c r="I70" i="74"/>
  <c r="J70" i="74"/>
  <c r="K70" i="74"/>
  <c r="L7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50" i="74"/>
  <c r="B70" i="74"/>
  <c r="A70" i="74" s="1"/>
  <c r="A173" i="68"/>
  <c r="C173" i="68"/>
  <c r="D173" i="68"/>
  <c r="E173" i="68"/>
  <c r="F173" i="68"/>
  <c r="G173" i="68"/>
  <c r="H173" i="68"/>
  <c r="I173" i="68"/>
  <c r="K173" i="68"/>
  <c r="L173" i="68"/>
  <c r="W173" i="68"/>
  <c r="Y173" i="68"/>
  <c r="Z173" i="68"/>
  <c r="AA173" i="68"/>
  <c r="AB173" i="68"/>
  <c r="AC173" i="68"/>
  <c r="A174" i="68"/>
  <c r="C174" i="68"/>
  <c r="D174" i="68"/>
  <c r="E174" i="68"/>
  <c r="F174" i="68"/>
  <c r="G174" i="68"/>
  <c r="H174" i="68"/>
  <c r="I174" i="68"/>
  <c r="K174" i="68"/>
  <c r="L174" i="68"/>
  <c r="W174" i="68"/>
  <c r="Y174" i="68"/>
  <c r="Z174" i="68"/>
  <c r="AA174" i="68"/>
  <c r="AB174" i="68"/>
  <c r="AC174" i="68"/>
  <c r="A175" i="68"/>
  <c r="C175" i="68"/>
  <c r="D175" i="68"/>
  <c r="E175" i="68"/>
  <c r="F175" i="68"/>
  <c r="G175" i="68"/>
  <c r="H175" i="68"/>
  <c r="I175" i="68"/>
  <c r="K175" i="68"/>
  <c r="L175" i="68"/>
  <c r="W175" i="68"/>
  <c r="Y175" i="68"/>
  <c r="Z175" i="68"/>
  <c r="AA175" i="68"/>
  <c r="AB175" i="68"/>
  <c r="AC175" i="68"/>
  <c r="A176" i="68"/>
  <c r="C176" i="68"/>
  <c r="D176" i="68"/>
  <c r="E176" i="68"/>
  <c r="F176" i="68"/>
  <c r="G176" i="68"/>
  <c r="H176" i="68"/>
  <c r="I176" i="68"/>
  <c r="K176" i="68"/>
  <c r="L176" i="68"/>
  <c r="W176" i="68"/>
  <c r="Y176" i="68"/>
  <c r="Z176" i="68"/>
  <c r="AA176" i="68"/>
  <c r="AB176" i="68"/>
  <c r="AC176" i="68"/>
  <c r="A177" i="68"/>
  <c r="C177" i="68"/>
  <c r="D177" i="68"/>
  <c r="E177" i="68"/>
  <c r="F177" i="68"/>
  <c r="G177" i="68"/>
  <c r="H177" i="68"/>
  <c r="I177" i="68"/>
  <c r="K177" i="68"/>
  <c r="L177" i="68"/>
  <c r="W177" i="68"/>
  <c r="Y177" i="68"/>
  <c r="Z177" i="68"/>
  <c r="AA177" i="68"/>
  <c r="AB177" i="68"/>
  <c r="AC177" i="68"/>
  <c r="A178" i="68"/>
  <c r="C178" i="68"/>
  <c r="D178" i="68"/>
  <c r="E178" i="68"/>
  <c r="F178" i="68"/>
  <c r="G178" i="68"/>
  <c r="H178" i="68"/>
  <c r="I178" i="68"/>
  <c r="K178" i="68"/>
  <c r="L178" i="68"/>
  <c r="W178" i="68"/>
  <c r="Y178" i="68"/>
  <c r="Z178" i="68"/>
  <c r="AA178" i="68"/>
  <c r="AB178" i="68"/>
  <c r="AC178" i="68"/>
  <c r="A179" i="68"/>
  <c r="C179" i="68"/>
  <c r="D179" i="68"/>
  <c r="E179" i="68"/>
  <c r="F179" i="68"/>
  <c r="G179" i="68"/>
  <c r="H179" i="68"/>
  <c r="I179" i="68"/>
  <c r="K179" i="68"/>
  <c r="L179" i="68"/>
  <c r="W179" i="68"/>
  <c r="Y179" i="68"/>
  <c r="Z179" i="68"/>
  <c r="AA179" i="68"/>
  <c r="AB179" i="68"/>
  <c r="AC179" i="68"/>
  <c r="A180" i="68"/>
  <c r="C180" i="68"/>
  <c r="D180" i="68"/>
  <c r="E180" i="68"/>
  <c r="F180" i="68"/>
  <c r="G180" i="68"/>
  <c r="H180" i="68"/>
  <c r="I180" i="68"/>
  <c r="K180" i="68"/>
  <c r="L180" i="68"/>
  <c r="W180" i="68"/>
  <c r="Y180" i="68"/>
  <c r="Z180" i="68"/>
  <c r="AA180" i="68"/>
  <c r="AB180" i="68"/>
  <c r="AC180" i="68"/>
  <c r="A181" i="68"/>
  <c r="C181" i="68"/>
  <c r="D181" i="68"/>
  <c r="E181" i="68"/>
  <c r="F181" i="68"/>
  <c r="G181" i="68"/>
  <c r="H181" i="68"/>
  <c r="I181" i="68"/>
  <c r="K181" i="68"/>
  <c r="L181" i="68"/>
  <c r="W181" i="68"/>
  <c r="Y181" i="68"/>
  <c r="Z181" i="68"/>
  <c r="AA181" i="68"/>
  <c r="AB181" i="68"/>
  <c r="AC181" i="68"/>
  <c r="A182" i="68"/>
  <c r="C182" i="68"/>
  <c r="D182" i="68"/>
  <c r="E182" i="68"/>
  <c r="F182" i="68"/>
  <c r="G182" i="68"/>
  <c r="H182" i="68"/>
  <c r="I182" i="68"/>
  <c r="K182" i="68"/>
  <c r="L182" i="68"/>
  <c r="W182" i="68"/>
  <c r="Y182" i="68"/>
  <c r="Z182" i="68"/>
  <c r="AA182" i="68"/>
  <c r="AB182" i="68"/>
  <c r="AC182" i="68"/>
  <c r="A183" i="68"/>
  <c r="C183" i="68"/>
  <c r="D183" i="68"/>
  <c r="E183" i="68"/>
  <c r="F183" i="68"/>
  <c r="G183" i="68"/>
  <c r="H183" i="68"/>
  <c r="I183" i="68"/>
  <c r="K183" i="68"/>
  <c r="L183" i="68"/>
  <c r="W183" i="68"/>
  <c r="Y183" i="68"/>
  <c r="Z183" i="68"/>
  <c r="AA183" i="68"/>
  <c r="AB183" i="68"/>
  <c r="AC183" i="68"/>
  <c r="A184" i="68"/>
  <c r="C184" i="68"/>
  <c r="D184" i="68"/>
  <c r="E184" i="68"/>
  <c r="F184" i="68"/>
  <c r="G184" i="68"/>
  <c r="H184" i="68"/>
  <c r="I184" i="68"/>
  <c r="K184" i="68"/>
  <c r="L184" i="68"/>
  <c r="W184" i="68"/>
  <c r="Y184" i="68"/>
  <c r="Z184" i="68"/>
  <c r="AA184" i="68"/>
  <c r="AB184" i="68"/>
  <c r="AC184" i="68"/>
  <c r="A185" i="68"/>
  <c r="C185" i="68"/>
  <c r="D185" i="68"/>
  <c r="E185" i="68"/>
  <c r="F185" i="68"/>
  <c r="G185" i="68"/>
  <c r="H185" i="68"/>
  <c r="I185" i="68"/>
  <c r="K185" i="68"/>
  <c r="L185" i="68"/>
  <c r="W185" i="68"/>
  <c r="Y185" i="68"/>
  <c r="Z185" i="68"/>
  <c r="AA185" i="68"/>
  <c r="AB185" i="68"/>
  <c r="AC185" i="68"/>
  <c r="A186" i="68"/>
  <c r="C186" i="68"/>
  <c r="D186" i="68"/>
  <c r="E186" i="68"/>
  <c r="F186" i="68"/>
  <c r="G186" i="68"/>
  <c r="H186" i="68"/>
  <c r="I186" i="68"/>
  <c r="K186" i="68"/>
  <c r="L186" i="68"/>
  <c r="W186" i="68"/>
  <c r="Y186" i="68"/>
  <c r="Z186" i="68"/>
  <c r="AA186" i="68"/>
  <c r="AB186" i="68"/>
  <c r="AC186" i="68"/>
  <c r="A187" i="68"/>
  <c r="C187" i="68"/>
  <c r="D187" i="68"/>
  <c r="E187" i="68"/>
  <c r="F187" i="68"/>
  <c r="G187" i="68"/>
  <c r="H187" i="68"/>
  <c r="I187" i="68"/>
  <c r="K187" i="68"/>
  <c r="L187" i="68"/>
  <c r="W187" i="68"/>
  <c r="Y187" i="68"/>
  <c r="Z187" i="68"/>
  <c r="AA187" i="68"/>
  <c r="AB187" i="68"/>
  <c r="AC187" i="68"/>
  <c r="A188" i="68"/>
  <c r="C188" i="68"/>
  <c r="D188" i="68"/>
  <c r="E188" i="68"/>
  <c r="F188" i="68"/>
  <c r="G188" i="68"/>
  <c r="H188" i="68"/>
  <c r="I188" i="68"/>
  <c r="J188" i="68"/>
  <c r="K188" i="68"/>
  <c r="L188" i="68"/>
  <c r="W188" i="68"/>
  <c r="Y188" i="68"/>
  <c r="Z188" i="68"/>
  <c r="AA188" i="68"/>
  <c r="AB188" i="68"/>
  <c r="AC188" i="68"/>
  <c r="A189" i="68"/>
  <c r="C189" i="68"/>
  <c r="D189" i="68"/>
  <c r="E189" i="68"/>
  <c r="F189" i="68"/>
  <c r="G189" i="68"/>
  <c r="H189" i="68"/>
  <c r="I189" i="68"/>
  <c r="J189" i="68"/>
  <c r="K189" i="68"/>
  <c r="L189" i="68"/>
  <c r="W189" i="68"/>
  <c r="Y189" i="68"/>
  <c r="Z189" i="68"/>
  <c r="AA189" i="68"/>
  <c r="AB189" i="68"/>
  <c r="AC189" i="68"/>
  <c r="A190" i="68"/>
  <c r="C190" i="68"/>
  <c r="D190" i="68"/>
  <c r="E190" i="68"/>
  <c r="F190" i="68"/>
  <c r="G190" i="68"/>
  <c r="H190" i="68"/>
  <c r="I190" i="68"/>
  <c r="J190" i="68"/>
  <c r="K190" i="68"/>
  <c r="L190" i="68"/>
  <c r="W190" i="68"/>
  <c r="Y190" i="68"/>
  <c r="Z190" i="68"/>
  <c r="AA190" i="68"/>
  <c r="AB190" i="68"/>
  <c r="AC190" i="68"/>
  <c r="A191" i="68"/>
  <c r="C191" i="68"/>
  <c r="D191" i="68"/>
  <c r="E191" i="68"/>
  <c r="F191" i="68"/>
  <c r="G191" i="68"/>
  <c r="H191" i="68"/>
  <c r="I191" i="68"/>
  <c r="J191" i="68"/>
  <c r="K191" i="68"/>
  <c r="L191" i="68"/>
  <c r="W191" i="68"/>
  <c r="Y191" i="68"/>
  <c r="Z191" i="68"/>
  <c r="AA191" i="68"/>
  <c r="AB191" i="68"/>
  <c r="AC191" i="68"/>
  <c r="A192" i="68"/>
  <c r="C192" i="68"/>
  <c r="D192" i="68"/>
  <c r="E192" i="68"/>
  <c r="F192" i="68"/>
  <c r="G192" i="68"/>
  <c r="H192" i="68"/>
  <c r="I192" i="68"/>
  <c r="J192" i="68"/>
  <c r="K192" i="68"/>
  <c r="L192" i="68"/>
  <c r="W192" i="68"/>
  <c r="Y192" i="68"/>
  <c r="Z192" i="68"/>
  <c r="AA192" i="68"/>
  <c r="AB192" i="68"/>
  <c r="AC192" i="68"/>
  <c r="A193" i="68"/>
  <c r="C193" i="68"/>
  <c r="D193" i="68"/>
  <c r="E193" i="68"/>
  <c r="F193" i="68"/>
  <c r="G193" i="68"/>
  <c r="H193" i="68"/>
  <c r="I193" i="68"/>
  <c r="J193" i="68"/>
  <c r="K193" i="68"/>
  <c r="L193" i="68"/>
  <c r="W193" i="68"/>
  <c r="Y193" i="68"/>
  <c r="Z193" i="68"/>
  <c r="AA193" i="68"/>
  <c r="AB193" i="68"/>
  <c r="AC193" i="68"/>
  <c r="A194" i="68"/>
  <c r="C194" i="68"/>
  <c r="D194" i="68"/>
  <c r="E194" i="68"/>
  <c r="F194" i="68"/>
  <c r="G194" i="68"/>
  <c r="H194" i="68"/>
  <c r="I194" i="68"/>
  <c r="J194" i="68"/>
  <c r="K194" i="68"/>
  <c r="L194" i="68"/>
  <c r="W194" i="68"/>
  <c r="Y194" i="68"/>
  <c r="Z194" i="68"/>
  <c r="AA194" i="68"/>
  <c r="AB194" i="68"/>
  <c r="AC194" i="68"/>
  <c r="A195" i="68"/>
  <c r="C195" i="68"/>
  <c r="D195" i="68"/>
  <c r="E195" i="68"/>
  <c r="F195" i="68"/>
  <c r="G195" i="68"/>
  <c r="H195" i="68"/>
  <c r="I195" i="68"/>
  <c r="J195" i="68"/>
  <c r="K195" i="68"/>
  <c r="L195" i="68"/>
  <c r="W195" i="68"/>
  <c r="Y195" i="68"/>
  <c r="Z195" i="68"/>
  <c r="AA195" i="68"/>
  <c r="AB195" i="68"/>
  <c r="AC195" i="68"/>
  <c r="A196" i="68"/>
  <c r="C196" i="68"/>
  <c r="D196" i="68"/>
  <c r="E196" i="68"/>
  <c r="F196" i="68"/>
  <c r="G196" i="68"/>
  <c r="H196" i="68"/>
  <c r="I196" i="68"/>
  <c r="J196" i="68"/>
  <c r="K196" i="68"/>
  <c r="L196" i="68"/>
  <c r="W196" i="68"/>
  <c r="Y196" i="68"/>
  <c r="Z196" i="68"/>
  <c r="AA196" i="68"/>
  <c r="AB196" i="68"/>
  <c r="AC196" i="68"/>
  <c r="A197" i="68"/>
  <c r="C197" i="68"/>
  <c r="D197" i="68"/>
  <c r="E197" i="68"/>
  <c r="F197" i="68"/>
  <c r="G197" i="68"/>
  <c r="H197" i="68"/>
  <c r="I197" i="68"/>
  <c r="J197" i="68"/>
  <c r="K197" i="68"/>
  <c r="L197" i="68"/>
  <c r="W197" i="68"/>
  <c r="Y197" i="68"/>
  <c r="Z197" i="68"/>
  <c r="AA197" i="68"/>
  <c r="AB197" i="68"/>
  <c r="AC197" i="68"/>
  <c r="A198" i="68"/>
  <c r="C198" i="68"/>
  <c r="D198" i="68"/>
  <c r="E198" i="68"/>
  <c r="F198" i="68"/>
  <c r="G198" i="68"/>
  <c r="H198" i="68"/>
  <c r="I198" i="68"/>
  <c r="J198" i="68"/>
  <c r="K198" i="68"/>
  <c r="L198" i="68"/>
  <c r="W198" i="68"/>
  <c r="Y198" i="68"/>
  <c r="Z198" i="68"/>
  <c r="AA198" i="68"/>
  <c r="AB198" i="68"/>
  <c r="AC198" i="68"/>
  <c r="A199" i="68"/>
  <c r="C199" i="68"/>
  <c r="D199" i="68"/>
  <c r="E199" i="68"/>
  <c r="F199" i="68"/>
  <c r="G199" i="68"/>
  <c r="H199" i="68"/>
  <c r="I199" i="68"/>
  <c r="J199" i="68"/>
  <c r="K199" i="68"/>
  <c r="L199" i="68"/>
  <c r="W199" i="68"/>
  <c r="Y199" i="68"/>
  <c r="Z199" i="68"/>
  <c r="AA199" i="68"/>
  <c r="AB199" i="68"/>
  <c r="AC199" i="68"/>
  <c r="A200" i="68"/>
  <c r="C200" i="68"/>
  <c r="D200" i="68"/>
  <c r="E200" i="68"/>
  <c r="F200" i="68"/>
  <c r="G200" i="68"/>
  <c r="H200" i="68"/>
  <c r="I200" i="68"/>
  <c r="J200" i="68"/>
  <c r="K200" i="68"/>
  <c r="L200" i="68"/>
  <c r="W200" i="68"/>
  <c r="Y200" i="68"/>
  <c r="Z200" i="68"/>
  <c r="AA200" i="68"/>
  <c r="AB200" i="68"/>
  <c r="AC200" i="68"/>
  <c r="A201" i="68"/>
  <c r="C201" i="68"/>
  <c r="D201" i="68"/>
  <c r="E201" i="68"/>
  <c r="F201" i="68"/>
  <c r="G201" i="68"/>
  <c r="H201" i="68"/>
  <c r="I201" i="68"/>
  <c r="J201" i="68"/>
  <c r="K201" i="68"/>
  <c r="L201" i="68"/>
  <c r="W201" i="68"/>
  <c r="Y201" i="68"/>
  <c r="Z201" i="68"/>
  <c r="AA201" i="68"/>
  <c r="AB201" i="68"/>
  <c r="AC201" i="68"/>
  <c r="A202" i="68"/>
  <c r="C202" i="68"/>
  <c r="D202" i="68"/>
  <c r="E202" i="68"/>
  <c r="F202" i="68"/>
  <c r="G202" i="68"/>
  <c r="H202" i="68"/>
  <c r="I202" i="68"/>
  <c r="J202" i="68"/>
  <c r="K202" i="68"/>
  <c r="L202" i="68"/>
  <c r="W202" i="68"/>
  <c r="Y202" i="68"/>
  <c r="Z202" i="68"/>
  <c r="AA202" i="68"/>
  <c r="AB202" i="68"/>
  <c r="AC202" i="68"/>
  <c r="A203" i="68"/>
  <c r="C203" i="68"/>
  <c r="D203" i="68"/>
  <c r="E203" i="68"/>
  <c r="F203" i="68"/>
  <c r="G203" i="68"/>
  <c r="H203" i="68"/>
  <c r="I203" i="68"/>
  <c r="J203" i="68"/>
  <c r="K203" i="68"/>
  <c r="L203" i="68"/>
  <c r="W203" i="68"/>
  <c r="Y203" i="68"/>
  <c r="Z203" i="68"/>
  <c r="AA203" i="68"/>
  <c r="AB203" i="68"/>
  <c r="AC203" i="68"/>
  <c r="A204" i="68"/>
  <c r="C204" i="68"/>
  <c r="D204" i="68"/>
  <c r="E204" i="68"/>
  <c r="F204" i="68"/>
  <c r="G204" i="68"/>
  <c r="H204" i="68"/>
  <c r="I204" i="68"/>
  <c r="J204" i="68"/>
  <c r="K204" i="68"/>
  <c r="L204" i="68"/>
  <c r="W204" i="68"/>
  <c r="Y204" i="68"/>
  <c r="Z204" i="68"/>
  <c r="AA204" i="68"/>
  <c r="AB204" i="68"/>
  <c r="AC204" i="68"/>
  <c r="A205" i="68"/>
  <c r="C205" i="68"/>
  <c r="D205" i="68"/>
  <c r="E205" i="68"/>
  <c r="F205" i="68"/>
  <c r="G205" i="68"/>
  <c r="H205" i="68"/>
  <c r="I205" i="68"/>
  <c r="J205" i="68"/>
  <c r="K205" i="68"/>
  <c r="L205" i="68"/>
  <c r="W205" i="68"/>
  <c r="Y205" i="68"/>
  <c r="Z205" i="68"/>
  <c r="AA205" i="68"/>
  <c r="AB205" i="68"/>
  <c r="AC205" i="68"/>
  <c r="A206" i="68"/>
  <c r="C206" i="68"/>
  <c r="D206" i="68"/>
  <c r="E206" i="68"/>
  <c r="F206" i="68"/>
  <c r="G206" i="68"/>
  <c r="H206" i="68"/>
  <c r="I206" i="68"/>
  <c r="J206" i="68"/>
  <c r="K206" i="68"/>
  <c r="L206" i="68"/>
  <c r="W206" i="68"/>
  <c r="Y206" i="68"/>
  <c r="Z206" i="68"/>
  <c r="AA206" i="68"/>
  <c r="AB206" i="68"/>
  <c r="AC206" i="68"/>
  <c r="A207" i="68"/>
  <c r="C207" i="68"/>
  <c r="D207" i="68"/>
  <c r="E207" i="68"/>
  <c r="F207" i="68"/>
  <c r="G207" i="68"/>
  <c r="H207" i="68"/>
  <c r="I207" i="68"/>
  <c r="J207" i="68"/>
  <c r="K207" i="68"/>
  <c r="L207" i="68"/>
  <c r="W207" i="68"/>
  <c r="Y207" i="68"/>
  <c r="Z207" i="68"/>
  <c r="AA207" i="68"/>
  <c r="AB207" i="68"/>
  <c r="AC207" i="68"/>
  <c r="A208" i="68"/>
  <c r="C208" i="68"/>
  <c r="D208" i="68"/>
  <c r="E208" i="68"/>
  <c r="F208" i="68"/>
  <c r="G208" i="68"/>
  <c r="H208" i="68"/>
  <c r="I208" i="68"/>
  <c r="J208" i="68"/>
  <c r="K208" i="68"/>
  <c r="L208" i="68"/>
  <c r="W208" i="68"/>
  <c r="Y208" i="68"/>
  <c r="Z208" i="68"/>
  <c r="AA208" i="68"/>
  <c r="AB208" i="68"/>
  <c r="AC208" i="68"/>
  <c r="A209" i="68"/>
  <c r="C209" i="68"/>
  <c r="D209" i="68"/>
  <c r="E209" i="68"/>
  <c r="F209" i="68"/>
  <c r="G209" i="68"/>
  <c r="H209" i="68"/>
  <c r="I209" i="68"/>
  <c r="J209" i="68"/>
  <c r="K209" i="68"/>
  <c r="L209" i="68"/>
  <c r="W209" i="68"/>
  <c r="Y209" i="68"/>
  <c r="Z209" i="68"/>
  <c r="AA209" i="68"/>
  <c r="AB209" i="68"/>
  <c r="AC209" i="68"/>
  <c r="A210" i="68"/>
  <c r="C210" i="68"/>
  <c r="D210" i="68"/>
  <c r="E210" i="68"/>
  <c r="F210" i="68"/>
  <c r="G210" i="68"/>
  <c r="H210" i="68"/>
  <c r="I210" i="68"/>
  <c r="J210" i="68"/>
  <c r="K210" i="68"/>
  <c r="L210" i="68"/>
  <c r="W210" i="68"/>
  <c r="Y210" i="68"/>
  <c r="Z210" i="68"/>
  <c r="AA210" i="68"/>
  <c r="AB210" i="68"/>
  <c r="AC210" i="68"/>
  <c r="A211" i="68"/>
  <c r="C211" i="68"/>
  <c r="D211" i="68"/>
  <c r="E211" i="68"/>
  <c r="F211" i="68"/>
  <c r="G211" i="68"/>
  <c r="H211" i="68"/>
  <c r="I211" i="68"/>
  <c r="J211" i="68"/>
  <c r="K211" i="68"/>
  <c r="L211" i="68"/>
  <c r="W211" i="68"/>
  <c r="Y211" i="68"/>
  <c r="Z211" i="68"/>
  <c r="AA211" i="68"/>
  <c r="AB211" i="68"/>
  <c r="AC211" i="68"/>
  <c r="A212" i="68"/>
  <c r="C212" i="68"/>
  <c r="D212" i="68"/>
  <c r="E212" i="68"/>
  <c r="F212" i="68"/>
  <c r="G212" i="68"/>
  <c r="H212" i="68"/>
  <c r="I212" i="68"/>
  <c r="J212" i="68"/>
  <c r="K212" i="68"/>
  <c r="L212" i="68"/>
  <c r="W212" i="68"/>
  <c r="Y212" i="68"/>
  <c r="Z212" i="68"/>
  <c r="AA212" i="68"/>
  <c r="AB212" i="68"/>
  <c r="AC212" i="68"/>
  <c r="A213" i="68"/>
  <c r="C213" i="68"/>
  <c r="D213" i="68"/>
  <c r="E213" i="68"/>
  <c r="F213" i="68"/>
  <c r="G213" i="68"/>
  <c r="H213" i="68"/>
  <c r="I213" i="68"/>
  <c r="J213" i="68"/>
  <c r="K213" i="68"/>
  <c r="L213" i="68"/>
  <c r="W213" i="68"/>
  <c r="Y213" i="68"/>
  <c r="Z213" i="68"/>
  <c r="AA213" i="68"/>
  <c r="AB213" i="68"/>
  <c r="AC213" i="68"/>
  <c r="A214" i="68"/>
  <c r="C214" i="68"/>
  <c r="D214" i="68"/>
  <c r="E214" i="68"/>
  <c r="F214" i="68"/>
  <c r="G214" i="68"/>
  <c r="H214" i="68"/>
  <c r="I214" i="68"/>
  <c r="J214" i="68"/>
  <c r="K214" i="68"/>
  <c r="L214" i="68"/>
  <c r="W214" i="68"/>
  <c r="Y214" i="68"/>
  <c r="Z214" i="68"/>
  <c r="AA214" i="68"/>
  <c r="AB214" i="68"/>
  <c r="AC214" i="68"/>
  <c r="A215" i="68"/>
  <c r="C215" i="68"/>
  <c r="D215" i="68"/>
  <c r="E215" i="68"/>
  <c r="F215" i="68"/>
  <c r="G215" i="68"/>
  <c r="H215" i="68"/>
  <c r="I215" i="68"/>
  <c r="J215" i="68"/>
  <c r="K215" i="68"/>
  <c r="L215" i="68"/>
  <c r="W215" i="68"/>
  <c r="Y215" i="68"/>
  <c r="Z215" i="68"/>
  <c r="AA215" i="68"/>
  <c r="AB215" i="68"/>
  <c r="AC215" i="68"/>
  <c r="B51" i="74"/>
  <c r="A51" i="74" s="1"/>
  <c r="B52" i="74"/>
  <c r="A52" i="74" s="1"/>
  <c r="B53" i="74"/>
  <c r="A53" i="74" s="1"/>
  <c r="B54" i="74"/>
  <c r="A54" i="74" s="1"/>
  <c r="B55" i="74"/>
  <c r="A55" i="74" s="1"/>
  <c r="B56" i="74"/>
  <c r="A56" i="74" s="1"/>
  <c r="B57" i="74"/>
  <c r="A57" i="74" s="1"/>
  <c r="B58" i="74"/>
  <c r="A58" i="74" s="1"/>
  <c r="B59" i="74"/>
  <c r="A59" i="74" s="1"/>
  <c r="B60" i="74"/>
  <c r="A60" i="74" s="1"/>
  <c r="B61" i="74"/>
  <c r="A61" i="74" s="1"/>
  <c r="B62" i="74"/>
  <c r="A62" i="74" s="1"/>
  <c r="B63" i="74"/>
  <c r="A63" i="74" s="1"/>
  <c r="B64" i="74"/>
  <c r="A64" i="74" s="1"/>
  <c r="B65" i="74"/>
  <c r="A65" i="74" s="1"/>
  <c r="B66" i="74"/>
  <c r="A66" i="74" s="1"/>
  <c r="B67" i="74"/>
  <c r="A67" i="74" s="1"/>
  <c r="B68" i="74"/>
  <c r="A68" i="74" s="1"/>
  <c r="B69" i="74"/>
  <c r="A69" i="74" s="1"/>
  <c r="B50" i="74"/>
  <c r="A50" i="74" s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Y1150" i="1"/>
  <c r="Y67" i="73" s="1"/>
  <c r="W48" i="74" l="1"/>
  <c r="B14" i="74" s="1"/>
  <c r="O50" i="74"/>
  <c r="O51" i="74" s="1"/>
  <c r="O52" i="74" s="1"/>
  <c r="O53" i="74" s="1"/>
  <c r="O54" i="74" s="1"/>
  <c r="O55" i="74" s="1"/>
  <c r="O56" i="74" s="1"/>
  <c r="O57" i="74" s="1"/>
  <c r="O58" i="74" s="1"/>
  <c r="O59" i="74" s="1"/>
  <c r="O60" i="74" s="1"/>
  <c r="O61" i="74" s="1"/>
  <c r="O62" i="74" s="1"/>
  <c r="O63" i="74" s="1"/>
  <c r="O64" i="74" s="1"/>
  <c r="O65" i="74" s="1"/>
  <c r="O66" i="74" s="1"/>
  <c r="O67" i="74" s="1"/>
  <c r="O68" i="74" s="1"/>
  <c r="O69" i="74" s="1"/>
  <c r="O70" i="74" s="1"/>
  <c r="C48" i="74"/>
  <c r="B10" i="74"/>
  <c r="L48" i="74"/>
  <c r="B9" i="74" s="1"/>
  <c r="K48" i="74"/>
  <c r="B8" i="74" s="1"/>
  <c r="U50" i="74"/>
  <c r="U51" i="74" s="1"/>
  <c r="U52" i="74" s="1"/>
  <c r="U53" i="74" s="1"/>
  <c r="U54" i="74" s="1"/>
  <c r="U55" i="74" s="1"/>
  <c r="U56" i="74" s="1"/>
  <c r="U57" i="74" s="1"/>
  <c r="U58" i="74" s="1"/>
  <c r="U59" i="74" s="1"/>
  <c r="U60" i="74" s="1"/>
  <c r="U61" i="74" s="1"/>
  <c r="U62" i="74" s="1"/>
  <c r="U63" i="74" s="1"/>
  <c r="U64" i="74" s="1"/>
  <c r="U65" i="74" s="1"/>
  <c r="U66" i="74" s="1"/>
  <c r="U67" i="74" s="1"/>
  <c r="U68" i="74" s="1"/>
  <c r="U69" i="74" s="1"/>
  <c r="U70" i="74" s="1"/>
  <c r="I48" i="74"/>
  <c r="T50" i="74"/>
  <c r="H48" i="74"/>
  <c r="S50" i="74"/>
  <c r="G48" i="74"/>
  <c r="R50" i="74"/>
  <c r="R51" i="74" s="1"/>
  <c r="R52" i="74" s="1"/>
  <c r="R53" i="74" s="1"/>
  <c r="R54" i="74" s="1"/>
  <c r="R55" i="74" s="1"/>
  <c r="R56" i="74" s="1"/>
  <c r="R57" i="74" s="1"/>
  <c r="R58" i="74" s="1"/>
  <c r="R59" i="74" s="1"/>
  <c r="R60" i="74" s="1"/>
  <c r="R61" i="74" s="1"/>
  <c r="R62" i="74" s="1"/>
  <c r="R63" i="74" s="1"/>
  <c r="R64" i="74" s="1"/>
  <c r="R65" i="74" s="1"/>
  <c r="R66" i="74" s="1"/>
  <c r="R67" i="74" s="1"/>
  <c r="R68" i="74" s="1"/>
  <c r="R69" i="74" s="1"/>
  <c r="R70" i="74" s="1"/>
  <c r="F48" i="74"/>
  <c r="E48" i="74"/>
  <c r="P50" i="74"/>
  <c r="D48" i="74"/>
  <c r="P51" i="74"/>
  <c r="P52" i="74" s="1"/>
  <c r="P53" i="74" s="1"/>
  <c r="P54" i="74" s="1"/>
  <c r="P55" i="74" s="1"/>
  <c r="P56" i="74" s="1"/>
  <c r="P57" i="74" s="1"/>
  <c r="P58" i="74" s="1"/>
  <c r="P59" i="74" s="1"/>
  <c r="P60" i="74" s="1"/>
  <c r="P61" i="74" s="1"/>
  <c r="P62" i="74" s="1"/>
  <c r="P63" i="74" s="1"/>
  <c r="P64" i="74" s="1"/>
  <c r="P65" i="74" s="1"/>
  <c r="P66" i="74" s="1"/>
  <c r="P67" i="74" s="1"/>
  <c r="P68" i="74" s="1"/>
  <c r="P69" i="74" s="1"/>
  <c r="P70" i="74" s="1"/>
  <c r="T51" i="74"/>
  <c r="T52" i="74" s="1"/>
  <c r="T53" i="74" s="1"/>
  <c r="T54" i="74" s="1"/>
  <c r="T55" i="74" s="1"/>
  <c r="T56" i="74" s="1"/>
  <c r="T57" i="74" s="1"/>
  <c r="T58" i="74" s="1"/>
  <c r="T59" i="74" s="1"/>
  <c r="T60" i="74" s="1"/>
  <c r="T61" i="74" s="1"/>
  <c r="T62" i="74" s="1"/>
  <c r="T63" i="74" s="1"/>
  <c r="T64" i="74" s="1"/>
  <c r="T65" i="74" s="1"/>
  <c r="T66" i="74" s="1"/>
  <c r="T67" i="74" s="1"/>
  <c r="T68" i="74" s="1"/>
  <c r="T69" i="74" s="1"/>
  <c r="T70" i="74" s="1"/>
  <c r="Q51" i="74"/>
  <c r="Q52" i="74" s="1"/>
  <c r="Q53" i="74" s="1"/>
  <c r="Q54" i="74" s="1"/>
  <c r="Q55" i="74" s="1"/>
  <c r="Q56" i="74" s="1"/>
  <c r="Q57" i="74" s="1"/>
  <c r="Q58" i="74" s="1"/>
  <c r="Q59" i="74" s="1"/>
  <c r="Q60" i="74" s="1"/>
  <c r="Q61" i="74" s="1"/>
  <c r="Q62" i="74" s="1"/>
  <c r="Q63" i="74" s="1"/>
  <c r="Q64" i="74" s="1"/>
  <c r="Q65" i="74" s="1"/>
  <c r="Q66" i="74" s="1"/>
  <c r="Q67" i="74" s="1"/>
  <c r="Q68" i="74" s="1"/>
  <c r="Q69" i="74" s="1"/>
  <c r="Q70" i="74" s="1"/>
  <c r="S51" i="74" l="1"/>
  <c r="S52" i="74" s="1"/>
  <c r="S53" i="74" s="1"/>
  <c r="S54" i="74" s="1"/>
  <c r="S55" i="74" s="1"/>
  <c r="S56" i="74" s="1"/>
  <c r="S57" i="74" s="1"/>
  <c r="S58" i="74" s="1"/>
  <c r="S59" i="74" s="1"/>
  <c r="S60" i="74" s="1"/>
  <c r="S61" i="74" s="1"/>
  <c r="S62" i="74" s="1"/>
  <c r="S63" i="74" s="1"/>
  <c r="S64" i="74" s="1"/>
  <c r="S65" i="74" s="1"/>
  <c r="S66" i="74" s="1"/>
  <c r="S67" i="74" s="1"/>
  <c r="S68" i="74" s="1"/>
  <c r="S69" i="74" s="1"/>
  <c r="S70" i="74" s="1"/>
  <c r="V50" i="74"/>
  <c r="Y1148" i="1"/>
  <c r="Y65" i="73" s="1"/>
  <c r="Y1144" i="1"/>
  <c r="Y61" i="73" s="1"/>
  <c r="Y1137" i="1" l="1"/>
  <c r="Y54" i="73" s="1"/>
  <c r="Y1133" i="1" l="1"/>
  <c r="Y50" i="73" s="1"/>
  <c r="Y48" i="73" s="1"/>
  <c r="Y1129" i="1" l="1"/>
  <c r="W48" i="73" l="1"/>
  <c r="D50" i="73"/>
  <c r="E50" i="73"/>
  <c r="F50" i="73"/>
  <c r="G50" i="73"/>
  <c r="H50" i="73"/>
  <c r="T50" i="73" s="1"/>
  <c r="I50" i="73"/>
  <c r="U50" i="73" s="1"/>
  <c r="K50" i="73"/>
  <c r="L50" i="73"/>
  <c r="D51" i="73"/>
  <c r="E51" i="73"/>
  <c r="F51" i="73"/>
  <c r="G51" i="73"/>
  <c r="H51" i="73"/>
  <c r="I51" i="73"/>
  <c r="K51" i="73"/>
  <c r="L51" i="73"/>
  <c r="D52" i="73"/>
  <c r="E52" i="73"/>
  <c r="F52" i="73"/>
  <c r="G52" i="73"/>
  <c r="H52" i="73"/>
  <c r="I52" i="73"/>
  <c r="K52" i="73"/>
  <c r="L52" i="73"/>
  <c r="D53" i="73"/>
  <c r="E53" i="73"/>
  <c r="F53" i="73"/>
  <c r="G53" i="73"/>
  <c r="H53" i="73"/>
  <c r="I53" i="73"/>
  <c r="K53" i="73"/>
  <c r="L53" i="73"/>
  <c r="D54" i="73"/>
  <c r="E54" i="73"/>
  <c r="F54" i="73"/>
  <c r="G54" i="73"/>
  <c r="H54" i="73"/>
  <c r="I54" i="73"/>
  <c r="K54" i="73"/>
  <c r="L54" i="73"/>
  <c r="D55" i="73"/>
  <c r="E55" i="73"/>
  <c r="F55" i="73"/>
  <c r="G55" i="73"/>
  <c r="H55" i="73"/>
  <c r="I55" i="73"/>
  <c r="K55" i="73"/>
  <c r="L55" i="73"/>
  <c r="D56" i="73"/>
  <c r="E56" i="73"/>
  <c r="F56" i="73"/>
  <c r="G56" i="73"/>
  <c r="H56" i="73"/>
  <c r="I56" i="73"/>
  <c r="K56" i="73"/>
  <c r="L56" i="73"/>
  <c r="D57" i="73"/>
  <c r="E57" i="73"/>
  <c r="F57" i="73"/>
  <c r="G57" i="73"/>
  <c r="H57" i="73"/>
  <c r="I57" i="73"/>
  <c r="K57" i="73"/>
  <c r="L57" i="73"/>
  <c r="D58" i="73"/>
  <c r="E58" i="73"/>
  <c r="F58" i="73"/>
  <c r="G58" i="73"/>
  <c r="H58" i="73"/>
  <c r="I58" i="73"/>
  <c r="K58" i="73"/>
  <c r="L58" i="73"/>
  <c r="D59" i="73"/>
  <c r="E59" i="73"/>
  <c r="F59" i="73"/>
  <c r="G59" i="73"/>
  <c r="H59" i="73"/>
  <c r="I59" i="73"/>
  <c r="K59" i="73"/>
  <c r="L59" i="73"/>
  <c r="D60" i="73"/>
  <c r="E60" i="73"/>
  <c r="F60" i="73"/>
  <c r="G60" i="73"/>
  <c r="H60" i="73"/>
  <c r="I60" i="73"/>
  <c r="K60" i="73"/>
  <c r="L60" i="73"/>
  <c r="D61" i="73"/>
  <c r="E61" i="73"/>
  <c r="F61" i="73"/>
  <c r="G61" i="73"/>
  <c r="H61" i="73"/>
  <c r="I61" i="73"/>
  <c r="K61" i="73"/>
  <c r="L61" i="73"/>
  <c r="D62" i="73"/>
  <c r="E62" i="73"/>
  <c r="F62" i="73"/>
  <c r="G62" i="73"/>
  <c r="H62" i="73"/>
  <c r="I62" i="73"/>
  <c r="K62" i="73"/>
  <c r="L62" i="73"/>
  <c r="D63" i="73"/>
  <c r="E63" i="73"/>
  <c r="F63" i="73"/>
  <c r="G63" i="73"/>
  <c r="H63" i="73"/>
  <c r="I63" i="73"/>
  <c r="K63" i="73"/>
  <c r="L63" i="73"/>
  <c r="D64" i="73"/>
  <c r="E64" i="73"/>
  <c r="F64" i="73"/>
  <c r="G64" i="73"/>
  <c r="H64" i="73"/>
  <c r="I64" i="73"/>
  <c r="K64" i="73"/>
  <c r="L64" i="73"/>
  <c r="D65" i="73"/>
  <c r="E65" i="73"/>
  <c r="F65" i="73"/>
  <c r="G65" i="73"/>
  <c r="H65" i="73"/>
  <c r="I65" i="73"/>
  <c r="K65" i="73"/>
  <c r="L65" i="73"/>
  <c r="D66" i="73"/>
  <c r="E66" i="73"/>
  <c r="F66" i="73"/>
  <c r="G66" i="73"/>
  <c r="H66" i="73"/>
  <c r="I66" i="73"/>
  <c r="K66" i="73"/>
  <c r="L66" i="73"/>
  <c r="D67" i="73"/>
  <c r="E67" i="73"/>
  <c r="F67" i="73"/>
  <c r="G67" i="73"/>
  <c r="H67" i="73"/>
  <c r="I67" i="73"/>
  <c r="K67" i="73"/>
  <c r="L67" i="73"/>
  <c r="D68" i="73"/>
  <c r="E68" i="73"/>
  <c r="F68" i="73"/>
  <c r="G68" i="73"/>
  <c r="H68" i="73"/>
  <c r="I68" i="73"/>
  <c r="K68" i="73"/>
  <c r="L68" i="73"/>
  <c r="D69" i="73"/>
  <c r="E69" i="73"/>
  <c r="F69" i="73"/>
  <c r="G69" i="73"/>
  <c r="H69" i="73"/>
  <c r="I69" i="73"/>
  <c r="K69" i="73"/>
  <c r="L69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50" i="73"/>
  <c r="B51" i="73"/>
  <c r="A51" i="73" s="1"/>
  <c r="B52" i="73"/>
  <c r="A52" i="73" s="1"/>
  <c r="B53" i="73"/>
  <c r="A53" i="73" s="1"/>
  <c r="B54" i="73"/>
  <c r="A54" i="73" s="1"/>
  <c r="B55" i="73"/>
  <c r="A55" i="73" s="1"/>
  <c r="B56" i="73"/>
  <c r="A56" i="73" s="1"/>
  <c r="B57" i="73"/>
  <c r="A57" i="73" s="1"/>
  <c r="B58" i="73"/>
  <c r="A58" i="73" s="1"/>
  <c r="B59" i="73"/>
  <c r="A59" i="73" s="1"/>
  <c r="B60" i="73"/>
  <c r="A60" i="73" s="1"/>
  <c r="B61" i="73"/>
  <c r="A61" i="73" s="1"/>
  <c r="B62" i="73"/>
  <c r="A62" i="73" s="1"/>
  <c r="B63" i="73"/>
  <c r="A63" i="73" s="1"/>
  <c r="B64" i="73"/>
  <c r="A64" i="73" s="1"/>
  <c r="B65" i="73"/>
  <c r="A65" i="73" s="1"/>
  <c r="B66" i="73"/>
  <c r="A66" i="73" s="1"/>
  <c r="B67" i="73"/>
  <c r="A67" i="73" s="1"/>
  <c r="B68" i="73"/>
  <c r="A68" i="73" s="1"/>
  <c r="B69" i="73"/>
  <c r="A69" i="73" s="1"/>
  <c r="B50" i="73"/>
  <c r="A50" i="73" s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S50" i="73" l="1"/>
  <c r="S51" i="73" s="1"/>
  <c r="S52" i="73" s="1"/>
  <c r="S53" i="73" s="1"/>
  <c r="S54" i="73" s="1"/>
  <c r="S55" i="73" s="1"/>
  <c r="S56" i="73" s="1"/>
  <c r="S57" i="73" s="1"/>
  <c r="S58" i="73" s="1"/>
  <c r="S59" i="73" s="1"/>
  <c r="S60" i="73" s="1"/>
  <c r="S61" i="73" s="1"/>
  <c r="S62" i="73" s="1"/>
  <c r="S63" i="73" s="1"/>
  <c r="S64" i="73" s="1"/>
  <c r="S65" i="73" s="1"/>
  <c r="S66" i="73" s="1"/>
  <c r="S67" i="73" s="1"/>
  <c r="S68" i="73" s="1"/>
  <c r="G48" i="73"/>
  <c r="Q50" i="73"/>
  <c r="Q51" i="73" s="1"/>
  <c r="Q52" i="73" s="1"/>
  <c r="Q53" i="73" s="1"/>
  <c r="Q54" i="73" s="1"/>
  <c r="Q55" i="73" s="1"/>
  <c r="Q56" i="73" s="1"/>
  <c r="Q57" i="73" s="1"/>
  <c r="Q58" i="73" s="1"/>
  <c r="Q59" i="73" s="1"/>
  <c r="Q60" i="73" s="1"/>
  <c r="Q61" i="73" s="1"/>
  <c r="Q62" i="73" s="1"/>
  <c r="Q63" i="73" s="1"/>
  <c r="Q64" i="73" s="1"/>
  <c r="Q65" i="73" s="1"/>
  <c r="Q66" i="73" s="1"/>
  <c r="Q67" i="73" s="1"/>
  <c r="Q68" i="73" s="1"/>
  <c r="E48" i="73"/>
  <c r="P50" i="73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P67" i="73" s="1"/>
  <c r="P68" i="73" s="1"/>
  <c r="D48" i="73"/>
  <c r="R50" i="73"/>
  <c r="R51" i="73" s="1"/>
  <c r="R52" i="73" s="1"/>
  <c r="R53" i="73" s="1"/>
  <c r="R54" i="73" s="1"/>
  <c r="R55" i="73" s="1"/>
  <c r="R56" i="73" s="1"/>
  <c r="R57" i="73" s="1"/>
  <c r="R58" i="73" s="1"/>
  <c r="R59" i="73" s="1"/>
  <c r="R60" i="73" s="1"/>
  <c r="R61" i="73" s="1"/>
  <c r="R62" i="73" s="1"/>
  <c r="R63" i="73" s="1"/>
  <c r="R64" i="73" s="1"/>
  <c r="R65" i="73" s="1"/>
  <c r="R66" i="73" s="1"/>
  <c r="R67" i="73" s="1"/>
  <c r="R68" i="73" s="1"/>
  <c r="F48" i="73"/>
  <c r="L48" i="73"/>
  <c r="B9" i="73" s="1"/>
  <c r="O50" i="73"/>
  <c r="C48" i="73"/>
  <c r="K48" i="73"/>
  <c r="B8" i="73" s="1"/>
  <c r="I48" i="73"/>
  <c r="H48" i="73"/>
  <c r="U51" i="73"/>
  <c r="U52" i="73" s="1"/>
  <c r="U53" i="73" s="1"/>
  <c r="U54" i="73" s="1"/>
  <c r="U55" i="73" s="1"/>
  <c r="U56" i="73" s="1"/>
  <c r="U57" i="73" s="1"/>
  <c r="U58" i="73" s="1"/>
  <c r="U59" i="73" s="1"/>
  <c r="U60" i="73" s="1"/>
  <c r="U61" i="73" s="1"/>
  <c r="U62" i="73" s="1"/>
  <c r="U63" i="73" s="1"/>
  <c r="U64" i="73" s="1"/>
  <c r="U65" i="73" s="1"/>
  <c r="U66" i="73" s="1"/>
  <c r="U67" i="73" s="1"/>
  <c r="U68" i="73" s="1"/>
  <c r="T51" i="73"/>
  <c r="T52" i="73" s="1"/>
  <c r="T53" i="73" s="1"/>
  <c r="T54" i="73" s="1"/>
  <c r="T55" i="73" s="1"/>
  <c r="T56" i="73" s="1"/>
  <c r="T57" i="73" s="1"/>
  <c r="T58" i="73" s="1"/>
  <c r="T59" i="73" s="1"/>
  <c r="T60" i="73" s="1"/>
  <c r="T61" i="73" s="1"/>
  <c r="T62" i="73" s="1"/>
  <c r="T63" i="73" s="1"/>
  <c r="T64" i="73" s="1"/>
  <c r="T65" i="73" s="1"/>
  <c r="T66" i="73" s="1"/>
  <c r="T67" i="73" s="1"/>
  <c r="T68" i="73" s="1"/>
  <c r="B14" i="73"/>
  <c r="V50" i="73" l="1"/>
  <c r="O51" i="73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O67" i="73" s="1"/>
  <c r="O68" i="73" s="1"/>
  <c r="O69" i="73" s="1"/>
  <c r="Q69" i="73"/>
  <c r="U69" i="73"/>
  <c r="T69" i="73"/>
  <c r="P69" i="73"/>
  <c r="S69" i="73"/>
  <c r="R69" i="73"/>
  <c r="Y1120" i="1" l="1"/>
  <c r="Y1116" i="1" l="1"/>
  <c r="X1229" i="1" l="1"/>
  <c r="X1230" i="1"/>
  <c r="X1231" i="1"/>
  <c r="X1232" i="1"/>
  <c r="X1233" i="1"/>
  <c r="X1234" i="1"/>
  <c r="X1235" i="1"/>
  <c r="X1236" i="1"/>
  <c r="X1237" i="1"/>
  <c r="X70" i="77" s="1"/>
  <c r="X1238" i="1"/>
  <c r="X71" i="77" s="1"/>
  <c r="X1239" i="1"/>
  <c r="X72" i="77" s="1"/>
  <c r="X1240" i="1"/>
  <c r="X50" i="79" s="1"/>
  <c r="X1241" i="1"/>
  <c r="X51" i="79" s="1"/>
  <c r="X1242" i="1"/>
  <c r="X52" i="79" s="1"/>
  <c r="X1243" i="1"/>
  <c r="X53" i="79" s="1"/>
  <c r="X1244" i="1"/>
  <c r="X54" i="79" s="1"/>
  <c r="X1245" i="1"/>
  <c r="X55" i="79" s="1"/>
  <c r="X1246" i="1"/>
  <c r="X56" i="79" s="1"/>
  <c r="X1247" i="1"/>
  <c r="X57" i="79" s="1"/>
  <c r="X1248" i="1"/>
  <c r="X58" i="79" s="1"/>
  <c r="X1249" i="1"/>
  <c r="X59" i="79" s="1"/>
  <c r="X1250" i="1"/>
  <c r="X60" i="79" s="1"/>
  <c r="X1251" i="1"/>
  <c r="X61" i="79" s="1"/>
  <c r="X1252" i="1"/>
  <c r="X62" i="79" s="1"/>
  <c r="X1253" i="1"/>
  <c r="X63" i="79" s="1"/>
  <c r="X1254" i="1"/>
  <c r="X64" i="79" s="1"/>
  <c r="X1255" i="1"/>
  <c r="X65" i="79" s="1"/>
  <c r="X1256" i="1"/>
  <c r="X66" i="79" s="1"/>
  <c r="X1257" i="1"/>
  <c r="X67" i="79" s="1"/>
  <c r="X1258" i="1"/>
  <c r="X68" i="79" s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293" i="68" s="1"/>
  <c r="X1274" i="1"/>
  <c r="X294" i="68" s="1"/>
  <c r="X1275" i="1"/>
  <c r="X295" i="68" s="1"/>
  <c r="X1276" i="1"/>
  <c r="X296" i="68" s="1"/>
  <c r="X1277" i="1"/>
  <c r="X1278" i="1"/>
  <c r="X1279" i="1"/>
  <c r="X1280" i="1"/>
  <c r="X68" i="80" l="1"/>
  <c r="X297" i="68"/>
  <c r="X69" i="80"/>
  <c r="X298" i="68"/>
  <c r="X299" i="68"/>
  <c r="X70" i="80"/>
  <c r="X71" i="80"/>
  <c r="X300" i="68"/>
  <c r="X65" i="80"/>
  <c r="X292" i="68"/>
  <c r="X63" i="80"/>
  <c r="X287" i="68"/>
  <c r="X58" i="80"/>
  <c r="X280" i="68"/>
  <c r="X51" i="80"/>
  <c r="X66" i="80"/>
  <c r="X289" i="68"/>
  <c r="X60" i="80"/>
  <c r="X286" i="68"/>
  <c r="X57" i="80"/>
  <c r="X284" i="68"/>
  <c r="X55" i="80"/>
  <c r="X282" i="68"/>
  <c r="X53" i="80"/>
  <c r="X279" i="68"/>
  <c r="X50" i="80"/>
  <c r="X64" i="80"/>
  <c r="X291" i="68"/>
  <c r="X62" i="80"/>
  <c r="X67" i="80"/>
  <c r="X290" i="68"/>
  <c r="X61" i="80"/>
  <c r="X288" i="68"/>
  <c r="X59" i="80"/>
  <c r="X285" i="68"/>
  <c r="X56" i="80"/>
  <c r="X283" i="68"/>
  <c r="X54" i="80"/>
  <c r="X281" i="68"/>
  <c r="X52" i="80"/>
  <c r="X277" i="68"/>
  <c r="X278" i="68"/>
  <c r="X276" i="68"/>
  <c r="X275" i="68"/>
  <c r="X274" i="68"/>
  <c r="X271" i="68"/>
  <c r="X272" i="68"/>
  <c r="X273" i="68"/>
  <c r="X270" i="68"/>
  <c r="X269" i="68"/>
  <c r="X268" i="68"/>
  <c r="X267" i="68"/>
  <c r="X265" i="68"/>
  <c r="X263" i="68"/>
  <c r="X262" i="68"/>
  <c r="X264" i="68"/>
  <c r="X260" i="68"/>
  <c r="X261" i="68"/>
  <c r="X266" i="68"/>
  <c r="X259" i="68"/>
  <c r="X258" i="68"/>
  <c r="X255" i="68"/>
  <c r="X68" i="77"/>
  <c r="X254" i="68"/>
  <c r="X67" i="77"/>
  <c r="X253" i="68"/>
  <c r="X66" i="77"/>
  <c r="X252" i="68"/>
  <c r="X65" i="77"/>
  <c r="X251" i="68"/>
  <c r="X64" i="77"/>
  <c r="X250" i="68"/>
  <c r="X63" i="77"/>
  <c r="X249" i="68"/>
  <c r="X62" i="77"/>
  <c r="X257" i="68"/>
  <c r="X256" i="68"/>
  <c r="X69" i="77"/>
  <c r="Y1112" i="1"/>
  <c r="B10" i="73" s="1"/>
  <c r="X48" i="80" l="1"/>
  <c r="B16" i="80" s="1"/>
  <c r="B17" i="80" s="1"/>
  <c r="X48" i="79"/>
  <c r="B16" i="79" s="1"/>
  <c r="B17" i="79" s="1"/>
  <c r="AA51" i="72"/>
  <c r="AA52" i="72"/>
  <c r="AA53" i="72"/>
  <c r="AA54" i="72"/>
  <c r="AA55" i="72"/>
  <c r="AA56" i="72"/>
  <c r="AA57" i="72"/>
  <c r="AA58" i="72"/>
  <c r="AA59" i="72"/>
  <c r="AA60" i="72"/>
  <c r="AA61" i="72"/>
  <c r="AA62" i="72"/>
  <c r="AA63" i="72"/>
  <c r="AA64" i="72"/>
  <c r="AA65" i="72"/>
  <c r="AA66" i="72"/>
  <c r="AA67" i="72"/>
  <c r="AA68" i="72"/>
  <c r="AA69" i="72"/>
  <c r="AA70" i="72"/>
  <c r="AA50" i="72"/>
  <c r="Y50" i="72"/>
  <c r="Z50" i="72"/>
  <c r="Y51" i="72"/>
  <c r="Z51" i="72"/>
  <c r="Y52" i="72"/>
  <c r="Z52" i="72"/>
  <c r="Y53" i="72"/>
  <c r="Z53" i="72"/>
  <c r="Y54" i="72"/>
  <c r="Z54" i="72"/>
  <c r="Y55" i="72"/>
  <c r="Z55" i="72"/>
  <c r="Y56" i="72"/>
  <c r="Z56" i="72"/>
  <c r="Y57" i="72"/>
  <c r="Z57" i="72"/>
  <c r="Y58" i="72"/>
  <c r="Z58" i="72"/>
  <c r="Y59" i="72"/>
  <c r="Z59" i="72"/>
  <c r="Y60" i="72"/>
  <c r="Z60" i="72"/>
  <c r="Y61" i="72"/>
  <c r="Z61" i="72"/>
  <c r="Y62" i="72"/>
  <c r="Z62" i="72"/>
  <c r="Y63" i="72"/>
  <c r="Z63" i="72"/>
  <c r="Y64" i="72"/>
  <c r="Z64" i="72"/>
  <c r="Y65" i="72"/>
  <c r="Z65" i="72"/>
  <c r="Y66" i="72"/>
  <c r="Z66" i="72"/>
  <c r="Y67" i="72"/>
  <c r="Z67" i="72"/>
  <c r="Y68" i="72"/>
  <c r="Z68" i="72"/>
  <c r="Y69" i="72"/>
  <c r="Z69" i="72"/>
  <c r="Y70" i="72"/>
  <c r="Z70" i="72"/>
  <c r="W51" i="72"/>
  <c r="W52" i="72"/>
  <c r="W53" i="72"/>
  <c r="W54" i="72"/>
  <c r="W55" i="72"/>
  <c r="W56" i="72"/>
  <c r="W57" i="72"/>
  <c r="W58" i="72"/>
  <c r="W59" i="72"/>
  <c r="W60" i="72"/>
  <c r="W61" i="72"/>
  <c r="W62" i="72"/>
  <c r="W63" i="72"/>
  <c r="W64" i="72"/>
  <c r="W65" i="72"/>
  <c r="W66" i="72"/>
  <c r="W67" i="72"/>
  <c r="W68" i="72"/>
  <c r="W69" i="72"/>
  <c r="W70" i="72"/>
  <c r="W50" i="72"/>
  <c r="D50" i="72"/>
  <c r="P50" i="72" s="1"/>
  <c r="E50" i="72"/>
  <c r="Q50" i="72" s="1"/>
  <c r="F50" i="72"/>
  <c r="R50" i="72" s="1"/>
  <c r="G50" i="72"/>
  <c r="S50" i="72" s="1"/>
  <c r="H50" i="72"/>
  <c r="T50" i="72" s="1"/>
  <c r="I50" i="72"/>
  <c r="U50" i="72" s="1"/>
  <c r="K50" i="72"/>
  <c r="L50" i="72"/>
  <c r="D51" i="72"/>
  <c r="E51" i="72"/>
  <c r="F51" i="72"/>
  <c r="G51" i="72"/>
  <c r="H51" i="72"/>
  <c r="I51" i="72"/>
  <c r="K51" i="72"/>
  <c r="L51" i="72"/>
  <c r="D52" i="72"/>
  <c r="E52" i="72"/>
  <c r="F52" i="72"/>
  <c r="G52" i="72"/>
  <c r="H52" i="72"/>
  <c r="I52" i="72"/>
  <c r="K52" i="72"/>
  <c r="L52" i="72"/>
  <c r="D53" i="72"/>
  <c r="E53" i="72"/>
  <c r="F53" i="72"/>
  <c r="G53" i="72"/>
  <c r="H53" i="72"/>
  <c r="I53" i="72"/>
  <c r="K53" i="72"/>
  <c r="L53" i="72"/>
  <c r="D54" i="72"/>
  <c r="E54" i="72"/>
  <c r="F54" i="72"/>
  <c r="G54" i="72"/>
  <c r="H54" i="72"/>
  <c r="I54" i="72"/>
  <c r="K54" i="72"/>
  <c r="L54" i="72"/>
  <c r="D55" i="72"/>
  <c r="E55" i="72"/>
  <c r="F55" i="72"/>
  <c r="G55" i="72"/>
  <c r="H55" i="72"/>
  <c r="I55" i="72"/>
  <c r="K55" i="72"/>
  <c r="L55" i="72"/>
  <c r="D56" i="72"/>
  <c r="E56" i="72"/>
  <c r="F56" i="72"/>
  <c r="G56" i="72"/>
  <c r="H56" i="72"/>
  <c r="I56" i="72"/>
  <c r="K56" i="72"/>
  <c r="L56" i="72"/>
  <c r="D57" i="72"/>
  <c r="E57" i="72"/>
  <c r="F57" i="72"/>
  <c r="G57" i="72"/>
  <c r="H57" i="72"/>
  <c r="I57" i="72"/>
  <c r="K57" i="72"/>
  <c r="L57" i="72"/>
  <c r="D58" i="72"/>
  <c r="E58" i="72"/>
  <c r="F58" i="72"/>
  <c r="G58" i="72"/>
  <c r="H58" i="72"/>
  <c r="I58" i="72"/>
  <c r="K58" i="72"/>
  <c r="L58" i="72"/>
  <c r="D59" i="72"/>
  <c r="E59" i="72"/>
  <c r="F59" i="72"/>
  <c r="G59" i="72"/>
  <c r="H59" i="72"/>
  <c r="I59" i="72"/>
  <c r="K59" i="72"/>
  <c r="L59" i="72"/>
  <c r="D60" i="72"/>
  <c r="E60" i="72"/>
  <c r="F60" i="72"/>
  <c r="G60" i="72"/>
  <c r="H60" i="72"/>
  <c r="I60" i="72"/>
  <c r="K60" i="72"/>
  <c r="L60" i="72"/>
  <c r="D61" i="72"/>
  <c r="E61" i="72"/>
  <c r="F61" i="72"/>
  <c r="G61" i="72"/>
  <c r="H61" i="72"/>
  <c r="I61" i="72"/>
  <c r="K61" i="72"/>
  <c r="L61" i="72"/>
  <c r="D62" i="72"/>
  <c r="E62" i="72"/>
  <c r="F62" i="72"/>
  <c r="G62" i="72"/>
  <c r="H62" i="72"/>
  <c r="I62" i="72"/>
  <c r="K62" i="72"/>
  <c r="L62" i="72"/>
  <c r="D63" i="72"/>
  <c r="E63" i="72"/>
  <c r="F63" i="72"/>
  <c r="G63" i="72"/>
  <c r="H63" i="72"/>
  <c r="I63" i="72"/>
  <c r="K63" i="72"/>
  <c r="L63" i="72"/>
  <c r="D64" i="72"/>
  <c r="E64" i="72"/>
  <c r="F64" i="72"/>
  <c r="G64" i="72"/>
  <c r="H64" i="72"/>
  <c r="I64" i="72"/>
  <c r="K64" i="72"/>
  <c r="L64" i="72"/>
  <c r="D65" i="72"/>
  <c r="E65" i="72"/>
  <c r="F65" i="72"/>
  <c r="G65" i="72"/>
  <c r="H65" i="72"/>
  <c r="I65" i="72"/>
  <c r="K65" i="72"/>
  <c r="L65" i="72"/>
  <c r="D66" i="72"/>
  <c r="E66" i="72"/>
  <c r="F66" i="72"/>
  <c r="G66" i="72"/>
  <c r="H66" i="72"/>
  <c r="I66" i="72"/>
  <c r="K66" i="72"/>
  <c r="L66" i="72"/>
  <c r="D67" i="72"/>
  <c r="E67" i="72"/>
  <c r="F67" i="72"/>
  <c r="G67" i="72"/>
  <c r="H67" i="72"/>
  <c r="I67" i="72"/>
  <c r="K67" i="72"/>
  <c r="L67" i="72"/>
  <c r="D68" i="72"/>
  <c r="E68" i="72"/>
  <c r="F68" i="72"/>
  <c r="G68" i="72"/>
  <c r="H68" i="72"/>
  <c r="I68" i="72"/>
  <c r="K68" i="72"/>
  <c r="L68" i="72"/>
  <c r="D69" i="72"/>
  <c r="E69" i="72"/>
  <c r="F69" i="72"/>
  <c r="G69" i="72"/>
  <c r="H69" i="72"/>
  <c r="I69" i="72"/>
  <c r="K69" i="72"/>
  <c r="L69" i="72"/>
  <c r="D70" i="72"/>
  <c r="E70" i="72"/>
  <c r="F70" i="72"/>
  <c r="G70" i="72"/>
  <c r="H70" i="72"/>
  <c r="I70" i="72"/>
  <c r="K70" i="72"/>
  <c r="L7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50" i="72"/>
  <c r="B51" i="72"/>
  <c r="A51" i="72" s="1"/>
  <c r="B52" i="72"/>
  <c r="A52" i="72" s="1"/>
  <c r="B53" i="72"/>
  <c r="A53" i="72" s="1"/>
  <c r="B54" i="72"/>
  <c r="A54" i="72" s="1"/>
  <c r="B55" i="72"/>
  <c r="A55" i="72" s="1"/>
  <c r="B56" i="72"/>
  <c r="A56" i="72" s="1"/>
  <c r="B57" i="72"/>
  <c r="A57" i="72" s="1"/>
  <c r="B58" i="72"/>
  <c r="B59" i="72"/>
  <c r="A59" i="72" s="1"/>
  <c r="B60" i="72"/>
  <c r="A60" i="72" s="1"/>
  <c r="B61" i="72"/>
  <c r="B62" i="72"/>
  <c r="B63" i="72"/>
  <c r="B64" i="72"/>
  <c r="A64" i="72" s="1"/>
  <c r="B65" i="72"/>
  <c r="A65" i="72" s="1"/>
  <c r="B66" i="72"/>
  <c r="A66" i="72" s="1"/>
  <c r="B67" i="72"/>
  <c r="A67" i="72" s="1"/>
  <c r="B68" i="72"/>
  <c r="A68" i="72" s="1"/>
  <c r="B69" i="72"/>
  <c r="A69" i="72" s="1"/>
  <c r="B70" i="72"/>
  <c r="A70" i="72" s="1"/>
  <c r="B50" i="72"/>
  <c r="A50" i="72" s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63" i="72"/>
  <c r="A62" i="72"/>
  <c r="A61" i="72"/>
  <c r="A58" i="72"/>
  <c r="Y1103" i="1"/>
  <c r="Y1099" i="1"/>
  <c r="O50" i="72" l="1"/>
  <c r="O51" i="72" s="1"/>
  <c r="O52" i="72" s="1"/>
  <c r="O53" i="72" s="1"/>
  <c r="O54" i="72" s="1"/>
  <c r="O55" i="72" s="1"/>
  <c r="O56" i="72" s="1"/>
  <c r="O57" i="72" s="1"/>
  <c r="O58" i="72" s="1"/>
  <c r="O59" i="72" s="1"/>
  <c r="O60" i="72" s="1"/>
  <c r="O61" i="72" s="1"/>
  <c r="O62" i="72" s="1"/>
  <c r="O63" i="72" s="1"/>
  <c r="O64" i="72" s="1"/>
  <c r="O65" i="72" s="1"/>
  <c r="O66" i="72" s="1"/>
  <c r="O67" i="72" s="1"/>
  <c r="O68" i="72" s="1"/>
  <c r="C48" i="72"/>
  <c r="U51" i="72"/>
  <c r="U52" i="72" s="1"/>
  <c r="U53" i="72" s="1"/>
  <c r="U54" i="72" s="1"/>
  <c r="U55" i="72" s="1"/>
  <c r="U56" i="72" s="1"/>
  <c r="U57" i="72" s="1"/>
  <c r="U58" i="72" s="1"/>
  <c r="U59" i="72" s="1"/>
  <c r="U60" i="72" s="1"/>
  <c r="U61" i="72" s="1"/>
  <c r="U62" i="72" s="1"/>
  <c r="U63" i="72" s="1"/>
  <c r="U64" i="72" s="1"/>
  <c r="U65" i="72" s="1"/>
  <c r="U66" i="72" s="1"/>
  <c r="U67" i="72" s="1"/>
  <c r="U68" i="72" s="1"/>
  <c r="R51" i="72"/>
  <c r="R52" i="72" s="1"/>
  <c r="R53" i="72" s="1"/>
  <c r="R54" i="72" s="1"/>
  <c r="R55" i="72" s="1"/>
  <c r="R56" i="72" s="1"/>
  <c r="R57" i="72" s="1"/>
  <c r="R58" i="72" s="1"/>
  <c r="R59" i="72" s="1"/>
  <c r="R60" i="72" s="1"/>
  <c r="R61" i="72" s="1"/>
  <c r="R62" i="72" s="1"/>
  <c r="R63" i="72" s="1"/>
  <c r="R64" i="72" s="1"/>
  <c r="R65" i="72" s="1"/>
  <c r="R66" i="72" s="1"/>
  <c r="R67" i="72" s="1"/>
  <c r="R68" i="72" s="1"/>
  <c r="Q51" i="72"/>
  <c r="Q52" i="72"/>
  <c r="Q53" i="72" s="1"/>
  <c r="Q54" i="72" s="1"/>
  <c r="Q55" i="72" s="1"/>
  <c r="Q56" i="72" s="1"/>
  <c r="Q57" i="72" s="1"/>
  <c r="Q58" i="72" s="1"/>
  <c r="Q59" i="72" s="1"/>
  <c r="Q60" i="72" s="1"/>
  <c r="Q61" i="72" s="1"/>
  <c r="Q62" i="72" s="1"/>
  <c r="Q63" i="72" s="1"/>
  <c r="Q64" i="72" s="1"/>
  <c r="Q65" i="72" s="1"/>
  <c r="Q66" i="72" s="1"/>
  <c r="Q67" i="72" s="1"/>
  <c r="Q68" i="72" s="1"/>
  <c r="P51" i="72"/>
  <c r="P52" i="72" s="1"/>
  <c r="P53" i="72" s="1"/>
  <c r="P54" i="72" s="1"/>
  <c r="P55" i="72" s="1"/>
  <c r="P56" i="72" s="1"/>
  <c r="P57" i="72" s="1"/>
  <c r="P58" i="72" s="1"/>
  <c r="P59" i="72" s="1"/>
  <c r="P60" i="72" s="1"/>
  <c r="P61" i="72" s="1"/>
  <c r="P62" i="72" s="1"/>
  <c r="P63" i="72" s="1"/>
  <c r="P64" i="72" s="1"/>
  <c r="P65" i="72" s="1"/>
  <c r="P66" i="72" s="1"/>
  <c r="P67" i="72" s="1"/>
  <c r="P68" i="72" s="1"/>
  <c r="W48" i="72"/>
  <c r="B14" i="72" s="1"/>
  <c r="D48" i="72"/>
  <c r="E48" i="72"/>
  <c r="F48" i="72"/>
  <c r="G48" i="72"/>
  <c r="V50" i="72"/>
  <c r="Z48" i="72"/>
  <c r="L48" i="72"/>
  <c r="B9" i="72" s="1"/>
  <c r="T51" i="72"/>
  <c r="T52" i="72" s="1"/>
  <c r="T53" i="72" s="1"/>
  <c r="T54" i="72" s="1"/>
  <c r="T55" i="72" s="1"/>
  <c r="T56" i="72" s="1"/>
  <c r="T57" i="72" s="1"/>
  <c r="T58" i="72" s="1"/>
  <c r="T59" i="72" s="1"/>
  <c r="T60" i="72" s="1"/>
  <c r="T61" i="72" s="1"/>
  <c r="T62" i="72" s="1"/>
  <c r="T63" i="72" s="1"/>
  <c r="T64" i="72" s="1"/>
  <c r="T65" i="72" s="1"/>
  <c r="T66" i="72" s="1"/>
  <c r="T67" i="72" s="1"/>
  <c r="T68" i="72" s="1"/>
  <c r="K48" i="72"/>
  <c r="B8" i="72" s="1"/>
  <c r="H48" i="72"/>
  <c r="S51" i="72"/>
  <c r="S52" i="72" s="1"/>
  <c r="S53" i="72" s="1"/>
  <c r="S54" i="72" s="1"/>
  <c r="S55" i="72" s="1"/>
  <c r="S56" i="72" s="1"/>
  <c r="S57" i="72" s="1"/>
  <c r="S58" i="72" s="1"/>
  <c r="S59" i="72" s="1"/>
  <c r="S60" i="72" s="1"/>
  <c r="S61" i="72" s="1"/>
  <c r="S62" i="72" s="1"/>
  <c r="S63" i="72" s="1"/>
  <c r="S64" i="72" s="1"/>
  <c r="S65" i="72" s="1"/>
  <c r="S66" i="72" s="1"/>
  <c r="S67" i="72" s="1"/>
  <c r="S68" i="72" s="1"/>
  <c r="I48" i="72"/>
  <c r="S69" i="72" l="1"/>
  <c r="S70" i="72"/>
  <c r="O69" i="72"/>
  <c r="O70" i="72"/>
  <c r="T69" i="72"/>
  <c r="T70" i="72"/>
  <c r="U69" i="72"/>
  <c r="U70" i="72"/>
  <c r="Q69" i="72"/>
  <c r="Q70" i="72"/>
  <c r="P69" i="72"/>
  <c r="P70" i="72"/>
  <c r="R69" i="72"/>
  <c r="R70" i="72"/>
  <c r="Y1097" i="1"/>
  <c r="Y1091" i="1" l="1"/>
  <c r="Y48" i="72" s="1"/>
  <c r="B10" i="72" s="1"/>
  <c r="AA51" i="71"/>
  <c r="AA52" i="71"/>
  <c r="AA53" i="71"/>
  <c r="AA54" i="71"/>
  <c r="AA55" i="71"/>
  <c r="AA56" i="71"/>
  <c r="AA57" i="71"/>
  <c r="AA58" i="71"/>
  <c r="AA59" i="71"/>
  <c r="AA60" i="71"/>
  <c r="AA61" i="71"/>
  <c r="AA62" i="71"/>
  <c r="AA63" i="71"/>
  <c r="AA64" i="71"/>
  <c r="AA65" i="71"/>
  <c r="AA66" i="71"/>
  <c r="AA67" i="71"/>
  <c r="AA68" i="71"/>
  <c r="AA69" i="71"/>
  <c r="AA70" i="71"/>
  <c r="AA50" i="71"/>
  <c r="Y50" i="71"/>
  <c r="Z50" i="71"/>
  <c r="Y51" i="71"/>
  <c r="Z51" i="71"/>
  <c r="Y52" i="71"/>
  <c r="Z52" i="71"/>
  <c r="Y53" i="71"/>
  <c r="Z53" i="71"/>
  <c r="Y54" i="71"/>
  <c r="Z54" i="71"/>
  <c r="Y55" i="71"/>
  <c r="Z55" i="71"/>
  <c r="Y56" i="71"/>
  <c r="Z56" i="71"/>
  <c r="Y57" i="71"/>
  <c r="Z57" i="71"/>
  <c r="Y58" i="71"/>
  <c r="Z58" i="71"/>
  <c r="Y59" i="71"/>
  <c r="Z59" i="71"/>
  <c r="Y60" i="71"/>
  <c r="Z60" i="71"/>
  <c r="Y61" i="71"/>
  <c r="Z61" i="71"/>
  <c r="Y62" i="71"/>
  <c r="Z62" i="71"/>
  <c r="Y63" i="71"/>
  <c r="Z63" i="71"/>
  <c r="Y64" i="71"/>
  <c r="Z64" i="71"/>
  <c r="Y65" i="71"/>
  <c r="Z65" i="71"/>
  <c r="Y66" i="71"/>
  <c r="Z66" i="71"/>
  <c r="Y67" i="71"/>
  <c r="Z67" i="71"/>
  <c r="Y68" i="71"/>
  <c r="Z68" i="71"/>
  <c r="Y69" i="71"/>
  <c r="Z69" i="71"/>
  <c r="Y70" i="71"/>
  <c r="Z70" i="71"/>
  <c r="W51" i="71"/>
  <c r="W52" i="71"/>
  <c r="W53" i="71"/>
  <c r="W54" i="71"/>
  <c r="W55" i="71"/>
  <c r="W56" i="71"/>
  <c r="W57" i="71"/>
  <c r="W58" i="71"/>
  <c r="W59" i="71"/>
  <c r="W60" i="71"/>
  <c r="W61" i="71"/>
  <c r="W62" i="71"/>
  <c r="W63" i="71"/>
  <c r="W64" i="71"/>
  <c r="W65" i="71"/>
  <c r="W66" i="71"/>
  <c r="W67" i="71"/>
  <c r="W68" i="71"/>
  <c r="W69" i="71"/>
  <c r="W70" i="71"/>
  <c r="W50" i="71"/>
  <c r="D50" i="71"/>
  <c r="E50" i="71"/>
  <c r="F50" i="71"/>
  <c r="R50" i="71" s="1"/>
  <c r="G50" i="71"/>
  <c r="S50" i="71" s="1"/>
  <c r="H50" i="71"/>
  <c r="T50" i="71" s="1"/>
  <c r="I50" i="71"/>
  <c r="U50" i="71" s="1"/>
  <c r="K50" i="71"/>
  <c r="L50" i="71"/>
  <c r="D51" i="71"/>
  <c r="E51" i="71"/>
  <c r="F51" i="71"/>
  <c r="G51" i="71"/>
  <c r="H51" i="71"/>
  <c r="I51" i="71"/>
  <c r="K51" i="71"/>
  <c r="L51" i="71"/>
  <c r="D52" i="71"/>
  <c r="E52" i="71"/>
  <c r="F52" i="71"/>
  <c r="G52" i="71"/>
  <c r="H52" i="71"/>
  <c r="I52" i="71"/>
  <c r="K52" i="71"/>
  <c r="L52" i="71"/>
  <c r="D53" i="71"/>
  <c r="E53" i="71"/>
  <c r="F53" i="71"/>
  <c r="G53" i="71"/>
  <c r="H53" i="71"/>
  <c r="I53" i="71"/>
  <c r="K53" i="71"/>
  <c r="L53" i="71"/>
  <c r="D54" i="71"/>
  <c r="E54" i="71"/>
  <c r="F54" i="71"/>
  <c r="G54" i="71"/>
  <c r="H54" i="71"/>
  <c r="I54" i="71"/>
  <c r="K54" i="71"/>
  <c r="L54" i="71"/>
  <c r="D55" i="71"/>
  <c r="E55" i="71"/>
  <c r="F55" i="71"/>
  <c r="G55" i="71"/>
  <c r="H55" i="71"/>
  <c r="I55" i="71"/>
  <c r="K55" i="71"/>
  <c r="L55" i="71"/>
  <c r="D56" i="71"/>
  <c r="E56" i="71"/>
  <c r="F56" i="71"/>
  <c r="G56" i="71"/>
  <c r="H56" i="71"/>
  <c r="I56" i="71"/>
  <c r="K56" i="71"/>
  <c r="L56" i="71"/>
  <c r="D57" i="71"/>
  <c r="E57" i="71"/>
  <c r="F57" i="71"/>
  <c r="G57" i="71"/>
  <c r="H57" i="71"/>
  <c r="I57" i="71"/>
  <c r="K57" i="71"/>
  <c r="L57" i="71"/>
  <c r="D58" i="71"/>
  <c r="E58" i="71"/>
  <c r="F58" i="71"/>
  <c r="G58" i="71"/>
  <c r="H58" i="71"/>
  <c r="I58" i="71"/>
  <c r="K58" i="71"/>
  <c r="L58" i="71"/>
  <c r="D59" i="71"/>
  <c r="E59" i="71"/>
  <c r="F59" i="71"/>
  <c r="G59" i="71"/>
  <c r="H59" i="71"/>
  <c r="I59" i="71"/>
  <c r="K59" i="71"/>
  <c r="L59" i="71"/>
  <c r="D60" i="71"/>
  <c r="E60" i="71"/>
  <c r="F60" i="71"/>
  <c r="G60" i="71"/>
  <c r="H60" i="71"/>
  <c r="I60" i="71"/>
  <c r="K60" i="71"/>
  <c r="L60" i="71"/>
  <c r="D61" i="71"/>
  <c r="E61" i="71"/>
  <c r="F61" i="71"/>
  <c r="G61" i="71"/>
  <c r="H61" i="71"/>
  <c r="I61" i="71"/>
  <c r="K61" i="71"/>
  <c r="L61" i="71"/>
  <c r="D62" i="71"/>
  <c r="E62" i="71"/>
  <c r="F62" i="71"/>
  <c r="G62" i="71"/>
  <c r="H62" i="71"/>
  <c r="I62" i="71"/>
  <c r="K62" i="71"/>
  <c r="L62" i="71"/>
  <c r="D63" i="71"/>
  <c r="E63" i="71"/>
  <c r="F63" i="71"/>
  <c r="G63" i="71"/>
  <c r="H63" i="71"/>
  <c r="I63" i="71"/>
  <c r="K63" i="71"/>
  <c r="L63" i="71"/>
  <c r="D64" i="71"/>
  <c r="E64" i="71"/>
  <c r="F64" i="71"/>
  <c r="G64" i="71"/>
  <c r="H64" i="71"/>
  <c r="I64" i="71"/>
  <c r="K64" i="71"/>
  <c r="L64" i="71"/>
  <c r="D65" i="71"/>
  <c r="E65" i="71"/>
  <c r="F65" i="71"/>
  <c r="G65" i="71"/>
  <c r="H65" i="71"/>
  <c r="I65" i="71"/>
  <c r="K65" i="71"/>
  <c r="L65" i="71"/>
  <c r="D66" i="71"/>
  <c r="E66" i="71"/>
  <c r="F66" i="71"/>
  <c r="G66" i="71"/>
  <c r="H66" i="71"/>
  <c r="I66" i="71"/>
  <c r="K66" i="71"/>
  <c r="L66" i="71"/>
  <c r="D67" i="71"/>
  <c r="E67" i="71"/>
  <c r="F67" i="71"/>
  <c r="G67" i="71"/>
  <c r="H67" i="71"/>
  <c r="I67" i="71"/>
  <c r="K67" i="71"/>
  <c r="L67" i="71"/>
  <c r="D68" i="71"/>
  <c r="E68" i="71"/>
  <c r="F68" i="71"/>
  <c r="G68" i="71"/>
  <c r="H68" i="71"/>
  <c r="I68" i="71"/>
  <c r="K68" i="71"/>
  <c r="L68" i="71"/>
  <c r="D69" i="71"/>
  <c r="E69" i="71"/>
  <c r="F69" i="71"/>
  <c r="G69" i="71"/>
  <c r="H69" i="71"/>
  <c r="I69" i="71"/>
  <c r="K69" i="71"/>
  <c r="L69" i="71"/>
  <c r="D70" i="71"/>
  <c r="E70" i="71"/>
  <c r="F70" i="71"/>
  <c r="G70" i="71"/>
  <c r="H70" i="71"/>
  <c r="I70" i="71"/>
  <c r="K70" i="71"/>
  <c r="L7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B70" i="71"/>
  <c r="A70" i="71" s="1"/>
  <c r="B51" i="71"/>
  <c r="A51" i="71" s="1"/>
  <c r="B52" i="71"/>
  <c r="A52" i="71" s="1"/>
  <c r="B53" i="71"/>
  <c r="A53" i="71" s="1"/>
  <c r="B54" i="71"/>
  <c r="A54" i="71" s="1"/>
  <c r="B55" i="71"/>
  <c r="A55" i="71" s="1"/>
  <c r="B56" i="71"/>
  <c r="A56" i="71" s="1"/>
  <c r="B57" i="71"/>
  <c r="A57" i="71" s="1"/>
  <c r="B58" i="71"/>
  <c r="A58" i="71" s="1"/>
  <c r="B59" i="71"/>
  <c r="A59" i="71" s="1"/>
  <c r="B60" i="71"/>
  <c r="A60" i="71" s="1"/>
  <c r="B61" i="71"/>
  <c r="A61" i="71" s="1"/>
  <c r="B62" i="71"/>
  <c r="A62" i="71" s="1"/>
  <c r="B63" i="71"/>
  <c r="A63" i="71" s="1"/>
  <c r="B64" i="71"/>
  <c r="A64" i="71" s="1"/>
  <c r="B65" i="71"/>
  <c r="A65" i="71" s="1"/>
  <c r="B66" i="71"/>
  <c r="A66" i="71" s="1"/>
  <c r="B67" i="71"/>
  <c r="A67" i="71" s="1"/>
  <c r="B68" i="71"/>
  <c r="A68" i="71" s="1"/>
  <c r="B69" i="71"/>
  <c r="A69" i="71" s="1"/>
  <c r="C50" i="71"/>
  <c r="B50" i="71"/>
  <c r="A50" i="71" s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Y1088" i="1"/>
  <c r="Y1076" i="1"/>
  <c r="Y56" i="70" s="1"/>
  <c r="Y1075" i="1"/>
  <c r="Y55" i="70" s="1"/>
  <c r="F12" i="47"/>
  <c r="F13" i="47"/>
  <c r="F15" i="47"/>
  <c r="F16" i="47"/>
  <c r="M1077" i="1"/>
  <c r="M57" i="70" s="1"/>
  <c r="M1078" i="1"/>
  <c r="M58" i="70" s="1"/>
  <c r="M1079" i="1"/>
  <c r="M59" i="70" s="1"/>
  <c r="M1080" i="1"/>
  <c r="M60" i="70" s="1"/>
  <c r="M1081" i="1"/>
  <c r="M61" i="70" s="1"/>
  <c r="M1082" i="1"/>
  <c r="M62" i="70" s="1"/>
  <c r="M1083" i="1"/>
  <c r="M63" i="70" s="1"/>
  <c r="M1084" i="1"/>
  <c r="M64" i="70" s="1"/>
  <c r="M1085" i="1"/>
  <c r="M65" i="70" s="1"/>
  <c r="M1086" i="1"/>
  <c r="M66" i="70" s="1"/>
  <c r="M1087" i="1"/>
  <c r="M67" i="70" s="1"/>
  <c r="M1088" i="1"/>
  <c r="M68" i="70" s="1"/>
  <c r="M1089" i="1"/>
  <c r="M69" i="70" s="1"/>
  <c r="M1090" i="1"/>
  <c r="M70" i="70" s="1"/>
  <c r="M1091" i="1"/>
  <c r="M1092" i="1"/>
  <c r="M1093" i="1"/>
  <c r="M1094" i="1"/>
  <c r="M1095" i="1"/>
  <c r="M1096" i="1"/>
  <c r="M1097" i="1"/>
  <c r="M56" i="71" s="1"/>
  <c r="M1098" i="1"/>
  <c r="M1099" i="1"/>
  <c r="M58" i="71" s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70" i="71" s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50" i="73" s="1"/>
  <c r="M1134" i="1"/>
  <c r="M51" i="73" s="1"/>
  <c r="M1135" i="1"/>
  <c r="M52" i="73" s="1"/>
  <c r="M1136" i="1"/>
  <c r="M53" i="73" s="1"/>
  <c r="M1137" i="1"/>
  <c r="M54" i="73" s="1"/>
  <c r="M1138" i="1"/>
  <c r="M55" i="73" s="1"/>
  <c r="M1139" i="1"/>
  <c r="M56" i="73" s="1"/>
  <c r="M1140" i="1"/>
  <c r="M57" i="73" s="1"/>
  <c r="M1141" i="1"/>
  <c r="M58" i="73" s="1"/>
  <c r="M1142" i="1"/>
  <c r="M59" i="73" s="1"/>
  <c r="M1143" i="1"/>
  <c r="M60" i="73" s="1"/>
  <c r="M1144" i="1"/>
  <c r="M61" i="73" s="1"/>
  <c r="M1145" i="1"/>
  <c r="M62" i="73" s="1"/>
  <c r="M1146" i="1"/>
  <c r="M63" i="73" s="1"/>
  <c r="M1147" i="1"/>
  <c r="M64" i="73" s="1"/>
  <c r="M1148" i="1"/>
  <c r="M65" i="73" s="1"/>
  <c r="M1149" i="1"/>
  <c r="M66" i="73" s="1"/>
  <c r="M1150" i="1"/>
  <c r="M67" i="73" s="1"/>
  <c r="M1151" i="1"/>
  <c r="M68" i="73" s="1"/>
  <c r="M1152" i="1"/>
  <c r="M69" i="73" s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217" i="68" s="1"/>
  <c r="M1198" i="1"/>
  <c r="M218" i="68" s="1"/>
  <c r="M1199" i="1"/>
  <c r="M219" i="68" s="1"/>
  <c r="M1200" i="1"/>
  <c r="M220" i="68" s="1"/>
  <c r="M1201" i="1"/>
  <c r="M221" i="68" s="1"/>
  <c r="M1202" i="1"/>
  <c r="M222" i="68" s="1"/>
  <c r="M1203" i="1"/>
  <c r="M223" i="68" s="1"/>
  <c r="M1204" i="1"/>
  <c r="M224" i="68" s="1"/>
  <c r="M1205" i="1"/>
  <c r="M225" i="68" s="1"/>
  <c r="M1206" i="1"/>
  <c r="M226" i="68" s="1"/>
  <c r="M1207" i="1"/>
  <c r="M227" i="68" s="1"/>
  <c r="M1208" i="1"/>
  <c r="M228" i="68" s="1"/>
  <c r="M1209" i="1"/>
  <c r="M229" i="68" s="1"/>
  <c r="M1210" i="1"/>
  <c r="M230" i="68" s="1"/>
  <c r="M1211" i="1"/>
  <c r="M231" i="68" s="1"/>
  <c r="M1212" i="1"/>
  <c r="M232" i="68" s="1"/>
  <c r="M1213" i="1"/>
  <c r="M233" i="68" s="1"/>
  <c r="M1214" i="1"/>
  <c r="M234" i="68" s="1"/>
  <c r="M1215" i="1"/>
  <c r="M235" i="68" s="1"/>
  <c r="M1216" i="1"/>
  <c r="M236" i="68" s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Y1074" i="1"/>
  <c r="Y1070" i="1"/>
  <c r="Y1066" i="1"/>
  <c r="AA51" i="70"/>
  <c r="AA52" i="70"/>
  <c r="AA53" i="70"/>
  <c r="AA54" i="70"/>
  <c r="AA55" i="70"/>
  <c r="AA56" i="70"/>
  <c r="AA57" i="70"/>
  <c r="AA58" i="70"/>
  <c r="AA59" i="70"/>
  <c r="AA60" i="70"/>
  <c r="AA61" i="70"/>
  <c r="AA62" i="70"/>
  <c r="AA63" i="70"/>
  <c r="AA64" i="70"/>
  <c r="AA65" i="70"/>
  <c r="AA66" i="70"/>
  <c r="AA67" i="70"/>
  <c r="AA68" i="70"/>
  <c r="AA69" i="70"/>
  <c r="AA70" i="70"/>
  <c r="AA50" i="70"/>
  <c r="Z50" i="70"/>
  <c r="Y51" i="70"/>
  <c r="Z51" i="70"/>
  <c r="Y52" i="70"/>
  <c r="Z52" i="70"/>
  <c r="Y53" i="70"/>
  <c r="Z53" i="70"/>
  <c r="Z54" i="70"/>
  <c r="Z55" i="70"/>
  <c r="Z56" i="70"/>
  <c r="Y57" i="70"/>
  <c r="Z57" i="70"/>
  <c r="Y58" i="70"/>
  <c r="Z58" i="70"/>
  <c r="Y59" i="70"/>
  <c r="Z59" i="70"/>
  <c r="Y60" i="70"/>
  <c r="Z60" i="70"/>
  <c r="Y61" i="70"/>
  <c r="Z61" i="70"/>
  <c r="Y62" i="70"/>
  <c r="Z62" i="70"/>
  <c r="Y63" i="70"/>
  <c r="Z63" i="70"/>
  <c r="Y64" i="70"/>
  <c r="Z64" i="70"/>
  <c r="Y65" i="70"/>
  <c r="Z65" i="70"/>
  <c r="Y66" i="70"/>
  <c r="Z66" i="70"/>
  <c r="Y67" i="70"/>
  <c r="Z67" i="70"/>
  <c r="Z68" i="70"/>
  <c r="Y69" i="70"/>
  <c r="Z69" i="70"/>
  <c r="Y70" i="70"/>
  <c r="Z70" i="70"/>
  <c r="W51" i="70"/>
  <c r="W52" i="70"/>
  <c r="W53" i="70"/>
  <c r="W54" i="70"/>
  <c r="W55" i="70"/>
  <c r="W56" i="70"/>
  <c r="W57" i="70"/>
  <c r="W58" i="70"/>
  <c r="W59" i="70"/>
  <c r="W60" i="70"/>
  <c r="W61" i="70"/>
  <c r="W62" i="70"/>
  <c r="W63" i="70"/>
  <c r="W64" i="70"/>
  <c r="W65" i="70"/>
  <c r="W66" i="70"/>
  <c r="W67" i="70"/>
  <c r="W68" i="70"/>
  <c r="W69" i="70"/>
  <c r="W70" i="70"/>
  <c r="W50" i="70"/>
  <c r="D50" i="70"/>
  <c r="P50" i="70" s="1"/>
  <c r="E50" i="70"/>
  <c r="Q50" i="70" s="1"/>
  <c r="F50" i="70"/>
  <c r="G50" i="70"/>
  <c r="S50" i="70" s="1"/>
  <c r="H50" i="70"/>
  <c r="I50" i="70"/>
  <c r="K50" i="70"/>
  <c r="L50" i="70"/>
  <c r="D51" i="70"/>
  <c r="E51" i="70"/>
  <c r="F51" i="70"/>
  <c r="G51" i="70"/>
  <c r="H51" i="70"/>
  <c r="I51" i="70"/>
  <c r="K51" i="70"/>
  <c r="L51" i="70"/>
  <c r="D52" i="70"/>
  <c r="E52" i="70"/>
  <c r="F52" i="70"/>
  <c r="G52" i="70"/>
  <c r="H52" i="70"/>
  <c r="I52" i="70"/>
  <c r="K52" i="70"/>
  <c r="L52" i="70"/>
  <c r="D53" i="70"/>
  <c r="E53" i="70"/>
  <c r="F53" i="70"/>
  <c r="G53" i="70"/>
  <c r="H53" i="70"/>
  <c r="I53" i="70"/>
  <c r="K53" i="70"/>
  <c r="L53" i="70"/>
  <c r="D54" i="70"/>
  <c r="E54" i="70"/>
  <c r="F54" i="70"/>
  <c r="G54" i="70"/>
  <c r="H54" i="70"/>
  <c r="I54" i="70"/>
  <c r="K54" i="70"/>
  <c r="L54" i="70"/>
  <c r="D55" i="70"/>
  <c r="E55" i="70"/>
  <c r="F55" i="70"/>
  <c r="G55" i="70"/>
  <c r="H55" i="70"/>
  <c r="I55" i="70"/>
  <c r="K55" i="70"/>
  <c r="L55" i="70"/>
  <c r="D56" i="70"/>
  <c r="E56" i="70"/>
  <c r="F56" i="70"/>
  <c r="G56" i="70"/>
  <c r="H56" i="70"/>
  <c r="I56" i="70"/>
  <c r="K56" i="70"/>
  <c r="L56" i="70"/>
  <c r="D57" i="70"/>
  <c r="E57" i="70"/>
  <c r="F57" i="70"/>
  <c r="G57" i="70"/>
  <c r="H57" i="70"/>
  <c r="I57" i="70"/>
  <c r="K57" i="70"/>
  <c r="L57" i="70"/>
  <c r="D58" i="70"/>
  <c r="E58" i="70"/>
  <c r="F58" i="70"/>
  <c r="G58" i="70"/>
  <c r="H58" i="70"/>
  <c r="I58" i="70"/>
  <c r="K58" i="70"/>
  <c r="L58" i="70"/>
  <c r="D59" i="70"/>
  <c r="E59" i="70"/>
  <c r="F59" i="70"/>
  <c r="G59" i="70"/>
  <c r="H59" i="70"/>
  <c r="I59" i="70"/>
  <c r="K59" i="70"/>
  <c r="L59" i="70"/>
  <c r="D60" i="70"/>
  <c r="E60" i="70"/>
  <c r="F60" i="70"/>
  <c r="G60" i="70"/>
  <c r="H60" i="70"/>
  <c r="I60" i="70"/>
  <c r="K60" i="70"/>
  <c r="L60" i="70"/>
  <c r="D61" i="70"/>
  <c r="E61" i="70"/>
  <c r="F61" i="70"/>
  <c r="G61" i="70"/>
  <c r="H61" i="70"/>
  <c r="I61" i="70"/>
  <c r="K61" i="70"/>
  <c r="L61" i="70"/>
  <c r="D62" i="70"/>
  <c r="E62" i="70"/>
  <c r="F62" i="70"/>
  <c r="G62" i="70"/>
  <c r="H62" i="70"/>
  <c r="I62" i="70"/>
  <c r="K62" i="70"/>
  <c r="L62" i="70"/>
  <c r="D63" i="70"/>
  <c r="E63" i="70"/>
  <c r="F63" i="70"/>
  <c r="G63" i="70"/>
  <c r="H63" i="70"/>
  <c r="I63" i="70"/>
  <c r="K63" i="70"/>
  <c r="L63" i="70"/>
  <c r="D64" i="70"/>
  <c r="E64" i="70"/>
  <c r="F64" i="70"/>
  <c r="G64" i="70"/>
  <c r="H64" i="70"/>
  <c r="I64" i="70"/>
  <c r="K64" i="70"/>
  <c r="L64" i="70"/>
  <c r="D65" i="70"/>
  <c r="E65" i="70"/>
  <c r="F65" i="70"/>
  <c r="G65" i="70"/>
  <c r="H65" i="70"/>
  <c r="I65" i="70"/>
  <c r="K65" i="70"/>
  <c r="L65" i="70"/>
  <c r="D66" i="70"/>
  <c r="E66" i="70"/>
  <c r="F66" i="70"/>
  <c r="G66" i="70"/>
  <c r="H66" i="70"/>
  <c r="I66" i="70"/>
  <c r="K66" i="70"/>
  <c r="L66" i="70"/>
  <c r="D67" i="70"/>
  <c r="E67" i="70"/>
  <c r="F67" i="70"/>
  <c r="G67" i="70"/>
  <c r="H67" i="70"/>
  <c r="I67" i="70"/>
  <c r="K67" i="70"/>
  <c r="L67" i="70"/>
  <c r="D68" i="70"/>
  <c r="E68" i="70"/>
  <c r="F68" i="70"/>
  <c r="G68" i="70"/>
  <c r="H68" i="70"/>
  <c r="I68" i="70"/>
  <c r="K68" i="70"/>
  <c r="L68" i="70"/>
  <c r="D69" i="70"/>
  <c r="E69" i="70"/>
  <c r="F69" i="70"/>
  <c r="G69" i="70"/>
  <c r="H69" i="70"/>
  <c r="I69" i="70"/>
  <c r="K69" i="70"/>
  <c r="L69" i="70"/>
  <c r="D70" i="70"/>
  <c r="E70" i="70"/>
  <c r="F70" i="70"/>
  <c r="G70" i="70"/>
  <c r="H70" i="70"/>
  <c r="I70" i="70"/>
  <c r="K70" i="70"/>
  <c r="L70" i="70"/>
  <c r="C68" i="70"/>
  <c r="C69" i="70"/>
  <c r="C7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50" i="70"/>
  <c r="O50" i="70" s="1"/>
  <c r="B51" i="70"/>
  <c r="A51" i="70" s="1"/>
  <c r="B52" i="70"/>
  <c r="A52" i="70" s="1"/>
  <c r="B53" i="70"/>
  <c r="A53" i="70" s="1"/>
  <c r="B54" i="70"/>
  <c r="A54" i="70" s="1"/>
  <c r="B55" i="70"/>
  <c r="A55" i="70" s="1"/>
  <c r="B56" i="70"/>
  <c r="A56" i="70" s="1"/>
  <c r="B57" i="70"/>
  <c r="A57" i="70" s="1"/>
  <c r="B58" i="70"/>
  <c r="A58" i="70" s="1"/>
  <c r="B59" i="70"/>
  <c r="A59" i="70" s="1"/>
  <c r="B60" i="70"/>
  <c r="A60" i="70" s="1"/>
  <c r="B61" i="70"/>
  <c r="A61" i="70" s="1"/>
  <c r="B62" i="70"/>
  <c r="A62" i="70" s="1"/>
  <c r="B63" i="70"/>
  <c r="A63" i="70" s="1"/>
  <c r="B64" i="70"/>
  <c r="A64" i="70" s="1"/>
  <c r="B65" i="70"/>
  <c r="A65" i="70" s="1"/>
  <c r="B66" i="70"/>
  <c r="A66" i="70" s="1"/>
  <c r="B67" i="70"/>
  <c r="A67" i="70" s="1"/>
  <c r="B68" i="70"/>
  <c r="A68" i="70" s="1"/>
  <c r="B69" i="70"/>
  <c r="A69" i="70" s="1"/>
  <c r="B70" i="70"/>
  <c r="A70" i="70" s="1"/>
  <c r="B50" i="70"/>
  <c r="A50" i="70" s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M247" i="68" l="1"/>
  <c r="M60" i="77"/>
  <c r="M246" i="68"/>
  <c r="M59" i="77"/>
  <c r="M248" i="68"/>
  <c r="M61" i="77"/>
  <c r="M243" i="68"/>
  <c r="M56" i="77"/>
  <c r="M242" i="68"/>
  <c r="M55" i="77"/>
  <c r="M241" i="68"/>
  <c r="M54" i="77"/>
  <c r="M240" i="68"/>
  <c r="M53" i="77"/>
  <c r="M245" i="68"/>
  <c r="M58" i="77"/>
  <c r="M244" i="68"/>
  <c r="M57" i="77"/>
  <c r="M239" i="68"/>
  <c r="M52" i="77"/>
  <c r="M238" i="68"/>
  <c r="M51" i="77"/>
  <c r="M237" i="68"/>
  <c r="M50" i="77"/>
  <c r="M55" i="76"/>
  <c r="M51" i="76"/>
  <c r="M48" i="73"/>
  <c r="M53" i="76"/>
  <c r="M70" i="76"/>
  <c r="M69" i="76"/>
  <c r="M67" i="76"/>
  <c r="M66" i="76"/>
  <c r="M65" i="76"/>
  <c r="M54" i="76"/>
  <c r="M64" i="76"/>
  <c r="M61" i="76"/>
  <c r="M60" i="76"/>
  <c r="M63" i="76"/>
  <c r="M62" i="76"/>
  <c r="M59" i="76"/>
  <c r="M50" i="76"/>
  <c r="M216" i="68"/>
  <c r="M68" i="76"/>
  <c r="M58" i="76"/>
  <c r="M57" i="76"/>
  <c r="M52" i="76"/>
  <c r="M56" i="76"/>
  <c r="N1227" i="1"/>
  <c r="N1199" i="1"/>
  <c r="N219" i="68" s="1"/>
  <c r="N1196" i="1"/>
  <c r="N216" i="68" s="1"/>
  <c r="N1226" i="1"/>
  <c r="N1197" i="1"/>
  <c r="N217" i="68" s="1"/>
  <c r="N1198" i="1"/>
  <c r="N218" i="68" s="1"/>
  <c r="N1218" i="1"/>
  <c r="N1217" i="1"/>
  <c r="N1201" i="1"/>
  <c r="N221" i="68" s="1"/>
  <c r="N1212" i="1"/>
  <c r="N232" i="68" s="1"/>
  <c r="N1211" i="1"/>
  <c r="N231" i="68" s="1"/>
  <c r="N1210" i="1"/>
  <c r="N230" i="68" s="1"/>
  <c r="N1222" i="1"/>
  <c r="N1214" i="1"/>
  <c r="N234" i="68" s="1"/>
  <c r="N1209" i="1"/>
  <c r="N229" i="68" s="1"/>
  <c r="N1223" i="1"/>
  <c r="N1208" i="1"/>
  <c r="N228" i="68" s="1"/>
  <c r="N1200" i="1"/>
  <c r="N220" i="68" s="1"/>
  <c r="N1219" i="1"/>
  <c r="N1228" i="1"/>
  <c r="N1207" i="1"/>
  <c r="N227" i="68" s="1"/>
  <c r="N1206" i="1"/>
  <c r="N226" i="68" s="1"/>
  <c r="N1224" i="1"/>
  <c r="N1205" i="1"/>
  <c r="N225" i="68" s="1"/>
  <c r="N1221" i="1"/>
  <c r="N1204" i="1"/>
  <c r="N224" i="68" s="1"/>
  <c r="N1220" i="1"/>
  <c r="N1215" i="1"/>
  <c r="N235" i="68" s="1"/>
  <c r="N1203" i="1"/>
  <c r="N223" i="68" s="1"/>
  <c r="N1225" i="1"/>
  <c r="N1216" i="1"/>
  <c r="N236" i="68" s="1"/>
  <c r="N1213" i="1"/>
  <c r="N233" i="68" s="1"/>
  <c r="N1202" i="1"/>
  <c r="N222" i="68" s="1"/>
  <c r="M70" i="75"/>
  <c r="N1195" i="1"/>
  <c r="M215" i="68"/>
  <c r="M68" i="75"/>
  <c r="N1193" i="1"/>
  <c r="M213" i="68"/>
  <c r="M69" i="75"/>
  <c r="N1194" i="1"/>
  <c r="M214" i="68"/>
  <c r="M67" i="75"/>
  <c r="N1192" i="1"/>
  <c r="M212" i="68"/>
  <c r="M65" i="75"/>
  <c r="N1190" i="1"/>
  <c r="M210" i="68"/>
  <c r="M66" i="75"/>
  <c r="N1191" i="1"/>
  <c r="M211" i="68"/>
  <c r="M64" i="75"/>
  <c r="N1189" i="1"/>
  <c r="M209" i="68"/>
  <c r="M58" i="75"/>
  <c r="N1183" i="1"/>
  <c r="M203" i="68"/>
  <c r="M59" i="75"/>
  <c r="N1184" i="1"/>
  <c r="M204" i="68"/>
  <c r="M60" i="75"/>
  <c r="N1185" i="1"/>
  <c r="M205" i="68"/>
  <c r="M61" i="75"/>
  <c r="N1186" i="1"/>
  <c r="M206" i="68"/>
  <c r="M62" i="75"/>
  <c r="N1187" i="1"/>
  <c r="M207" i="68"/>
  <c r="M63" i="75"/>
  <c r="N1188" i="1"/>
  <c r="M208" i="68"/>
  <c r="M57" i="75"/>
  <c r="N1182" i="1"/>
  <c r="M202" i="68"/>
  <c r="M56" i="75"/>
  <c r="N1181" i="1"/>
  <c r="M201" i="68"/>
  <c r="M54" i="75"/>
  <c r="N1179" i="1"/>
  <c r="M199" i="68"/>
  <c r="M55" i="75"/>
  <c r="N1180" i="1"/>
  <c r="M200" i="68"/>
  <c r="M53" i="75"/>
  <c r="N1178" i="1"/>
  <c r="M198" i="68"/>
  <c r="M52" i="75"/>
  <c r="N1177" i="1"/>
  <c r="M197" i="68"/>
  <c r="M51" i="75"/>
  <c r="N1176" i="1"/>
  <c r="M196" i="68"/>
  <c r="M50" i="75"/>
  <c r="N1175" i="1"/>
  <c r="M195" i="68"/>
  <c r="N1174" i="1"/>
  <c r="M194" i="68"/>
  <c r="N1173" i="1"/>
  <c r="M193" i="68"/>
  <c r="M70" i="74"/>
  <c r="N1172" i="1"/>
  <c r="M69" i="74"/>
  <c r="M192" i="68"/>
  <c r="N1171" i="1"/>
  <c r="M68" i="74"/>
  <c r="M191" i="68"/>
  <c r="M64" i="74"/>
  <c r="M187" i="68"/>
  <c r="N1168" i="1"/>
  <c r="M188" i="68"/>
  <c r="M65" i="74"/>
  <c r="N1169" i="1"/>
  <c r="M66" i="74"/>
  <c r="M189" i="68"/>
  <c r="N1170" i="1"/>
  <c r="M190" i="68"/>
  <c r="M67" i="74"/>
  <c r="M63" i="74"/>
  <c r="M186" i="68"/>
  <c r="M61" i="74"/>
  <c r="M184" i="68"/>
  <c r="M185" i="68"/>
  <c r="M62" i="74"/>
  <c r="M183" i="68"/>
  <c r="M60" i="74"/>
  <c r="M182" i="68"/>
  <c r="M59" i="74"/>
  <c r="M181" i="68"/>
  <c r="M58" i="74"/>
  <c r="M180" i="68"/>
  <c r="M57" i="74"/>
  <c r="M179" i="68"/>
  <c r="M56" i="74"/>
  <c r="M178" i="68"/>
  <c r="M55" i="74"/>
  <c r="M54" i="74"/>
  <c r="M177" i="68"/>
  <c r="M53" i="74"/>
  <c r="M176" i="68"/>
  <c r="M175" i="68"/>
  <c r="M52" i="74"/>
  <c r="M51" i="74"/>
  <c r="M174" i="68"/>
  <c r="M173" i="68"/>
  <c r="M50" i="74"/>
  <c r="M51" i="72"/>
  <c r="M52" i="72"/>
  <c r="M50" i="72"/>
  <c r="M66" i="72"/>
  <c r="M65" i="72"/>
  <c r="M70" i="72"/>
  <c r="M64" i="72"/>
  <c r="M63" i="72"/>
  <c r="M62" i="72"/>
  <c r="M67" i="72"/>
  <c r="M60" i="72"/>
  <c r="M59" i="72"/>
  <c r="M58" i="72"/>
  <c r="M57" i="72"/>
  <c r="M69" i="72"/>
  <c r="M56" i="72"/>
  <c r="M61" i="72"/>
  <c r="M55" i="72"/>
  <c r="M68" i="72"/>
  <c r="M54" i="72"/>
  <c r="M53" i="72"/>
  <c r="M60" i="71"/>
  <c r="M59" i="71"/>
  <c r="M66" i="71"/>
  <c r="M55" i="71"/>
  <c r="M54" i="71"/>
  <c r="M53" i="71"/>
  <c r="M62" i="71"/>
  <c r="M64" i="71"/>
  <c r="M65" i="71"/>
  <c r="M51" i="71"/>
  <c r="M52" i="71"/>
  <c r="M67" i="71"/>
  <c r="M63" i="71"/>
  <c r="M50" i="71"/>
  <c r="T51" i="71"/>
  <c r="T52" i="71" s="1"/>
  <c r="T53" i="71" s="1"/>
  <c r="T54" i="71" s="1"/>
  <c r="T55" i="71" s="1"/>
  <c r="T56" i="71" s="1"/>
  <c r="T57" i="71" s="1"/>
  <c r="T58" i="71" s="1"/>
  <c r="T59" i="71" s="1"/>
  <c r="T60" i="71" s="1"/>
  <c r="T61" i="71" s="1"/>
  <c r="T62" i="71" s="1"/>
  <c r="T63" i="71" s="1"/>
  <c r="T64" i="71" s="1"/>
  <c r="T65" i="71" s="1"/>
  <c r="T66" i="71" s="1"/>
  <c r="T67" i="71" s="1"/>
  <c r="T68" i="71" s="1"/>
  <c r="M69" i="71"/>
  <c r="M68" i="71"/>
  <c r="M57" i="71"/>
  <c r="M61" i="71"/>
  <c r="K48" i="71"/>
  <c r="B8" i="71" s="1"/>
  <c r="S51" i="71"/>
  <c r="S52" i="71" s="1"/>
  <c r="S53" i="71" s="1"/>
  <c r="S54" i="71" s="1"/>
  <c r="S55" i="71" s="1"/>
  <c r="S56" i="71" s="1"/>
  <c r="S57" i="71" s="1"/>
  <c r="S58" i="71" s="1"/>
  <c r="S59" i="71" s="1"/>
  <c r="S60" i="71" s="1"/>
  <c r="S61" i="71" s="1"/>
  <c r="S62" i="71" s="1"/>
  <c r="S63" i="71" s="1"/>
  <c r="S64" i="71" s="1"/>
  <c r="S65" i="71" s="1"/>
  <c r="S66" i="71" s="1"/>
  <c r="S67" i="71" s="1"/>
  <c r="S68" i="71" s="1"/>
  <c r="U51" i="71"/>
  <c r="U52" i="71" s="1"/>
  <c r="U53" i="71" s="1"/>
  <c r="U54" i="71" s="1"/>
  <c r="U55" i="71" s="1"/>
  <c r="U56" i="71" s="1"/>
  <c r="U57" i="71" s="1"/>
  <c r="U58" i="71" s="1"/>
  <c r="U59" i="71" s="1"/>
  <c r="U60" i="71" s="1"/>
  <c r="U61" i="71" s="1"/>
  <c r="U62" i="71" s="1"/>
  <c r="U63" i="71" s="1"/>
  <c r="U64" i="71" s="1"/>
  <c r="U65" i="71" s="1"/>
  <c r="U66" i="71" s="1"/>
  <c r="U67" i="71" s="1"/>
  <c r="U68" i="71" s="1"/>
  <c r="H48" i="71"/>
  <c r="I48" i="71"/>
  <c r="O50" i="71"/>
  <c r="C48" i="71"/>
  <c r="L48" i="71"/>
  <c r="B9" i="71" s="1"/>
  <c r="P50" i="7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P62" i="71" s="1"/>
  <c r="P63" i="71" s="1"/>
  <c r="P64" i="71" s="1"/>
  <c r="P65" i="71" s="1"/>
  <c r="P66" i="71" s="1"/>
  <c r="P67" i="71" s="1"/>
  <c r="P68" i="71" s="1"/>
  <c r="D48" i="71"/>
  <c r="Q50" i="71"/>
  <c r="Q51" i="71" s="1"/>
  <c r="Q52" i="71" s="1"/>
  <c r="Q53" i="71" s="1"/>
  <c r="Q54" i="71" s="1"/>
  <c r="Q55" i="71" s="1"/>
  <c r="Q56" i="71" s="1"/>
  <c r="Q57" i="71" s="1"/>
  <c r="Q58" i="71" s="1"/>
  <c r="Q59" i="71" s="1"/>
  <c r="Q60" i="71" s="1"/>
  <c r="Q61" i="71" s="1"/>
  <c r="Q62" i="71" s="1"/>
  <c r="Q63" i="71" s="1"/>
  <c r="Q64" i="71" s="1"/>
  <c r="Q65" i="71" s="1"/>
  <c r="Q66" i="71" s="1"/>
  <c r="Q67" i="71" s="1"/>
  <c r="Q68" i="71" s="1"/>
  <c r="E48" i="71"/>
  <c r="F48" i="71"/>
  <c r="G48" i="71"/>
  <c r="Z48" i="71"/>
  <c r="W48" i="71"/>
  <c r="B14" i="71" s="1"/>
  <c r="Y68" i="70"/>
  <c r="Y54" i="70"/>
  <c r="R51" i="71"/>
  <c r="R52" i="71" s="1"/>
  <c r="R53" i="71" s="1"/>
  <c r="R54" i="71" s="1"/>
  <c r="R55" i="71" s="1"/>
  <c r="R56" i="71" s="1"/>
  <c r="R57" i="71" s="1"/>
  <c r="R58" i="71" s="1"/>
  <c r="R59" i="71" s="1"/>
  <c r="R60" i="71" s="1"/>
  <c r="R61" i="71" s="1"/>
  <c r="R62" i="71" s="1"/>
  <c r="R63" i="71" s="1"/>
  <c r="R64" i="71" s="1"/>
  <c r="R65" i="71" s="1"/>
  <c r="R66" i="71" s="1"/>
  <c r="R67" i="71" s="1"/>
  <c r="R68" i="71" s="1"/>
  <c r="Y50" i="70"/>
  <c r="Y48" i="71"/>
  <c r="B10" i="71" s="1"/>
  <c r="Z48" i="70"/>
  <c r="W48" i="70"/>
  <c r="B14" i="70" s="1"/>
  <c r="E48" i="70"/>
  <c r="H48" i="70"/>
  <c r="K48" i="70"/>
  <c r="B8" i="70" s="1"/>
  <c r="F48" i="70"/>
  <c r="I48" i="70"/>
  <c r="L48" i="70"/>
  <c r="B9" i="70" s="1"/>
  <c r="D48" i="70"/>
  <c r="G48" i="70"/>
  <c r="P51" i="70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P63" i="70" s="1"/>
  <c r="P64" i="70" s="1"/>
  <c r="P65" i="70" s="1"/>
  <c r="P66" i="70" s="1"/>
  <c r="P67" i="70" s="1"/>
  <c r="P68" i="70" s="1"/>
  <c r="S51" i="70"/>
  <c r="S52" i="70" s="1"/>
  <c r="S53" i="70" s="1"/>
  <c r="S54" i="70" s="1"/>
  <c r="S55" i="70" s="1"/>
  <c r="S56" i="70" s="1"/>
  <c r="S57" i="70" s="1"/>
  <c r="S58" i="70" s="1"/>
  <c r="S59" i="70" s="1"/>
  <c r="S60" i="70" s="1"/>
  <c r="S61" i="70" s="1"/>
  <c r="S62" i="70" s="1"/>
  <c r="S63" i="70" s="1"/>
  <c r="S64" i="70" s="1"/>
  <c r="S65" i="70" s="1"/>
  <c r="S66" i="70" s="1"/>
  <c r="S67" i="70" s="1"/>
  <c r="S68" i="70" s="1"/>
  <c r="O51" i="70"/>
  <c r="O52" i="70" s="1"/>
  <c r="O53" i="70" s="1"/>
  <c r="O54" i="70" s="1"/>
  <c r="O55" i="70" s="1"/>
  <c r="O56" i="70" s="1"/>
  <c r="O57" i="70" s="1"/>
  <c r="O58" i="70" s="1"/>
  <c r="O59" i="70" s="1"/>
  <c r="O60" i="70" s="1"/>
  <c r="O61" i="70" s="1"/>
  <c r="O62" i="70" s="1"/>
  <c r="O63" i="70" s="1"/>
  <c r="O64" i="70" s="1"/>
  <c r="O65" i="70" s="1"/>
  <c r="O66" i="70" s="1"/>
  <c r="O67" i="70" s="1"/>
  <c r="O68" i="70" s="1"/>
  <c r="R50" i="70"/>
  <c r="C48" i="70"/>
  <c r="Q51" i="70"/>
  <c r="Q52" i="70" s="1"/>
  <c r="Q53" i="70" s="1"/>
  <c r="Q54" i="70" s="1"/>
  <c r="Q55" i="70" s="1"/>
  <c r="Q56" i="70" s="1"/>
  <c r="Q57" i="70" s="1"/>
  <c r="Q58" i="70" s="1"/>
  <c r="Q59" i="70" s="1"/>
  <c r="Q60" i="70" s="1"/>
  <c r="Q61" i="70" s="1"/>
  <c r="Q62" i="70" s="1"/>
  <c r="Q63" i="70" s="1"/>
  <c r="Q64" i="70" s="1"/>
  <c r="Q65" i="70" s="1"/>
  <c r="Q66" i="70" s="1"/>
  <c r="Q67" i="70" s="1"/>
  <c r="Q68" i="70" s="1"/>
  <c r="T50" i="70"/>
  <c r="T51" i="70" s="1"/>
  <c r="T52" i="70" s="1"/>
  <c r="T53" i="70" s="1"/>
  <c r="T54" i="70" s="1"/>
  <c r="T55" i="70" s="1"/>
  <c r="T56" i="70" s="1"/>
  <c r="T57" i="70" s="1"/>
  <c r="T58" i="70" s="1"/>
  <c r="T59" i="70" s="1"/>
  <c r="T60" i="70" s="1"/>
  <c r="T61" i="70" s="1"/>
  <c r="T62" i="70" s="1"/>
  <c r="T63" i="70" s="1"/>
  <c r="T64" i="70" s="1"/>
  <c r="T65" i="70" s="1"/>
  <c r="T66" i="70" s="1"/>
  <c r="T67" i="70" s="1"/>
  <c r="T68" i="70" s="1"/>
  <c r="U50" i="70"/>
  <c r="U51" i="70" s="1"/>
  <c r="U52" i="70" s="1"/>
  <c r="U53" i="70" s="1"/>
  <c r="U54" i="70" s="1"/>
  <c r="U55" i="70" s="1"/>
  <c r="U56" i="70" s="1"/>
  <c r="U57" i="70" s="1"/>
  <c r="U58" i="70" s="1"/>
  <c r="U59" i="70" s="1"/>
  <c r="U60" i="70" s="1"/>
  <c r="U61" i="70" s="1"/>
  <c r="U62" i="70" s="1"/>
  <c r="U63" i="70" s="1"/>
  <c r="U64" i="70" s="1"/>
  <c r="U65" i="70" s="1"/>
  <c r="U66" i="70" s="1"/>
  <c r="U67" i="70" s="1"/>
  <c r="U68" i="70" s="1"/>
  <c r="Y1063" i="1"/>
  <c r="Y1059" i="1"/>
  <c r="M48" i="77" l="1"/>
  <c r="N238" i="68"/>
  <c r="N51" i="77"/>
  <c r="N247" i="68"/>
  <c r="N60" i="77"/>
  <c r="N241" i="68"/>
  <c r="N54" i="77"/>
  <c r="N246" i="68"/>
  <c r="N59" i="77"/>
  <c r="N244" i="68"/>
  <c r="N57" i="77"/>
  <c r="N240" i="68"/>
  <c r="N53" i="77"/>
  <c r="N237" i="68"/>
  <c r="N50" i="77"/>
  <c r="N245" i="68"/>
  <c r="N58" i="77"/>
  <c r="N248" i="68"/>
  <c r="N61" i="77"/>
  <c r="N239" i="68"/>
  <c r="N52" i="77"/>
  <c r="N242" i="68"/>
  <c r="N55" i="77"/>
  <c r="N243" i="68"/>
  <c r="N56" i="77"/>
  <c r="N55" i="76"/>
  <c r="N52" i="76"/>
  <c r="N56" i="76"/>
  <c r="N51" i="76"/>
  <c r="N64" i="76"/>
  <c r="N57" i="76"/>
  <c r="N53" i="76"/>
  <c r="N69" i="76"/>
  <c r="N66" i="76"/>
  <c r="M48" i="74"/>
  <c r="N70" i="76"/>
  <c r="N59" i="76"/>
  <c r="N65" i="76"/>
  <c r="N61" i="76"/>
  <c r="N60" i="76"/>
  <c r="N54" i="76"/>
  <c r="M48" i="75"/>
  <c r="N58" i="76"/>
  <c r="N62" i="76"/>
  <c r="M48" i="76"/>
  <c r="N67" i="76"/>
  <c r="N63" i="76"/>
  <c r="N68" i="76"/>
  <c r="N50" i="76"/>
  <c r="X1222" i="1"/>
  <c r="X1212" i="1"/>
  <c r="X1228" i="1"/>
  <c r="X1198" i="1"/>
  <c r="X1201" i="1"/>
  <c r="X1217" i="1"/>
  <c r="X1218" i="1"/>
  <c r="X1202" i="1"/>
  <c r="X1215" i="1"/>
  <c r="X1219" i="1"/>
  <c r="X1197" i="1"/>
  <c r="X1221" i="1"/>
  <c r="X1213" i="1"/>
  <c r="X1204" i="1"/>
  <c r="X1207" i="1"/>
  <c r="X1200" i="1"/>
  <c r="X1226" i="1"/>
  <c r="X1205" i="1"/>
  <c r="X1224" i="1"/>
  <c r="X1206" i="1"/>
  <c r="X1216" i="1"/>
  <c r="X1208" i="1"/>
  <c r="X1196" i="1"/>
  <c r="X1211" i="1"/>
  <c r="X1225" i="1"/>
  <c r="X1214" i="1"/>
  <c r="X1223" i="1"/>
  <c r="X1199" i="1"/>
  <c r="X1220" i="1"/>
  <c r="X1210" i="1"/>
  <c r="X1203" i="1"/>
  <c r="X1209" i="1"/>
  <c r="X1227" i="1"/>
  <c r="N70" i="75"/>
  <c r="N215" i="68"/>
  <c r="X1195" i="1"/>
  <c r="X70" i="75" s="1"/>
  <c r="N68" i="75"/>
  <c r="N213" i="68"/>
  <c r="X1193" i="1"/>
  <c r="X68" i="75" s="1"/>
  <c r="N69" i="75"/>
  <c r="N214" i="68"/>
  <c r="X1194" i="1"/>
  <c r="X69" i="75" s="1"/>
  <c r="N67" i="75"/>
  <c r="N212" i="68"/>
  <c r="X1192" i="1"/>
  <c r="X67" i="75" s="1"/>
  <c r="N65" i="75"/>
  <c r="N210" i="68"/>
  <c r="X1190" i="1"/>
  <c r="X65" i="75" s="1"/>
  <c r="N66" i="75"/>
  <c r="N211" i="68"/>
  <c r="X1191" i="1"/>
  <c r="X66" i="75" s="1"/>
  <c r="N64" i="75"/>
  <c r="N209" i="68"/>
  <c r="X1189" i="1"/>
  <c r="X64" i="75" s="1"/>
  <c r="N58" i="75"/>
  <c r="N203" i="68"/>
  <c r="X1183" i="1"/>
  <c r="X58" i="75" s="1"/>
  <c r="N59" i="75"/>
  <c r="N204" i="68"/>
  <c r="X1184" i="1"/>
  <c r="X59" i="75" s="1"/>
  <c r="N60" i="75"/>
  <c r="N205" i="68"/>
  <c r="X1185" i="1"/>
  <c r="X60" i="75" s="1"/>
  <c r="N61" i="75"/>
  <c r="N206" i="68"/>
  <c r="X1186" i="1"/>
  <c r="X61" i="75" s="1"/>
  <c r="N62" i="75"/>
  <c r="N207" i="68"/>
  <c r="X1187" i="1"/>
  <c r="X62" i="75" s="1"/>
  <c r="N63" i="75"/>
  <c r="N208" i="68"/>
  <c r="X1188" i="1"/>
  <c r="X63" i="75" s="1"/>
  <c r="N57" i="75"/>
  <c r="N202" i="68"/>
  <c r="X1182" i="1"/>
  <c r="X57" i="75" s="1"/>
  <c r="N56" i="75"/>
  <c r="N201" i="68"/>
  <c r="X1181" i="1"/>
  <c r="X56" i="75" s="1"/>
  <c r="N54" i="75"/>
  <c r="N199" i="68"/>
  <c r="X1179" i="1"/>
  <c r="X54" i="75" s="1"/>
  <c r="N55" i="75"/>
  <c r="N200" i="68"/>
  <c r="X1180" i="1"/>
  <c r="X55" i="75" s="1"/>
  <c r="N53" i="75"/>
  <c r="N198" i="68"/>
  <c r="X1178" i="1"/>
  <c r="X53" i="75" s="1"/>
  <c r="N52" i="75"/>
  <c r="N197" i="68"/>
  <c r="X1177" i="1"/>
  <c r="X52" i="75" s="1"/>
  <c r="N51" i="75"/>
  <c r="N196" i="68"/>
  <c r="X1176" i="1"/>
  <c r="X51" i="75" s="1"/>
  <c r="N50" i="75"/>
  <c r="N195" i="68"/>
  <c r="X1175" i="1"/>
  <c r="X50" i="75" s="1"/>
  <c r="N194" i="68"/>
  <c r="X1174" i="1"/>
  <c r="X194" i="68" s="1"/>
  <c r="N70" i="74"/>
  <c r="N193" i="68"/>
  <c r="X1173" i="1"/>
  <c r="X70" i="74" s="1"/>
  <c r="N69" i="74"/>
  <c r="N192" i="68"/>
  <c r="X1172" i="1"/>
  <c r="X69" i="74" s="1"/>
  <c r="N191" i="68"/>
  <c r="N68" i="74"/>
  <c r="X1171" i="1"/>
  <c r="X68" i="74" s="1"/>
  <c r="N188" i="68"/>
  <c r="N65" i="74"/>
  <c r="X1168" i="1"/>
  <c r="X65" i="74" s="1"/>
  <c r="N66" i="74"/>
  <c r="N189" i="68"/>
  <c r="X1169" i="1"/>
  <c r="X66" i="74" s="1"/>
  <c r="N190" i="68"/>
  <c r="N67" i="74"/>
  <c r="X1170" i="1"/>
  <c r="X67" i="74" s="1"/>
  <c r="M48" i="72"/>
  <c r="Y48" i="70"/>
  <c r="B10" i="70" s="1"/>
  <c r="R69" i="71"/>
  <c r="R70" i="71"/>
  <c r="Q70" i="71"/>
  <c r="Q69" i="71"/>
  <c r="S70" i="71"/>
  <c r="S69" i="71"/>
  <c r="P70" i="71"/>
  <c r="P69" i="71"/>
  <c r="U70" i="71"/>
  <c r="U69" i="71"/>
  <c r="T69" i="71"/>
  <c r="T70" i="71"/>
  <c r="V50" i="71"/>
  <c r="O51" i="71"/>
  <c r="O52" i="71" s="1"/>
  <c r="O53" i="71" s="1"/>
  <c r="O54" i="71" s="1"/>
  <c r="O55" i="71" s="1"/>
  <c r="O56" i="71" s="1"/>
  <c r="O57" i="71" s="1"/>
  <c r="O58" i="71" s="1"/>
  <c r="O59" i="71" s="1"/>
  <c r="O60" i="71" s="1"/>
  <c r="O61" i="71" s="1"/>
  <c r="O62" i="71" s="1"/>
  <c r="O63" i="71" s="1"/>
  <c r="O64" i="71" s="1"/>
  <c r="O65" i="71" s="1"/>
  <c r="O66" i="71" s="1"/>
  <c r="O67" i="71" s="1"/>
  <c r="O68" i="71" s="1"/>
  <c r="V50" i="70"/>
  <c r="T70" i="70"/>
  <c r="T69" i="70"/>
  <c r="Q70" i="70"/>
  <c r="Q69" i="70"/>
  <c r="O69" i="70"/>
  <c r="O70" i="70"/>
  <c r="U69" i="70"/>
  <c r="U70" i="70"/>
  <c r="P69" i="70"/>
  <c r="P70" i="70"/>
  <c r="S70" i="70"/>
  <c r="S69" i="70"/>
  <c r="R51" i="70"/>
  <c r="R52" i="70" s="1"/>
  <c r="R53" i="70" s="1"/>
  <c r="R54" i="70" s="1"/>
  <c r="R55" i="70" s="1"/>
  <c r="R56" i="70" s="1"/>
  <c r="R57" i="70" s="1"/>
  <c r="R58" i="70" s="1"/>
  <c r="R59" i="70" s="1"/>
  <c r="R60" i="70" s="1"/>
  <c r="R61" i="70" s="1"/>
  <c r="R62" i="70" s="1"/>
  <c r="R63" i="70" s="1"/>
  <c r="R64" i="70" s="1"/>
  <c r="R65" i="70" s="1"/>
  <c r="R66" i="70" s="1"/>
  <c r="R67" i="70" s="1"/>
  <c r="R68" i="70" s="1"/>
  <c r="Y1058" i="1"/>
  <c r="X244" i="68" l="1"/>
  <c r="X57" i="77"/>
  <c r="X242" i="68"/>
  <c r="X55" i="77"/>
  <c r="X216" i="68"/>
  <c r="X50" i="76"/>
  <c r="N48" i="77"/>
  <c r="X246" i="68"/>
  <c r="X59" i="77"/>
  <c r="X240" i="68"/>
  <c r="X53" i="77"/>
  <c r="X243" i="68"/>
  <c r="X56" i="77"/>
  <c r="X245" i="68"/>
  <c r="X58" i="77"/>
  <c r="X241" i="68"/>
  <c r="X54" i="77"/>
  <c r="X217" i="68"/>
  <c r="X51" i="76"/>
  <c r="X239" i="68"/>
  <c r="X52" i="77"/>
  <c r="X218" i="68"/>
  <c r="X52" i="76"/>
  <c r="X248" i="68"/>
  <c r="X61" i="77"/>
  <c r="X238" i="68"/>
  <c r="X51" i="77"/>
  <c r="X237" i="68"/>
  <c r="X50" i="77"/>
  <c r="X247" i="68"/>
  <c r="X60" i="77"/>
  <c r="X65" i="76"/>
  <c r="X231" i="68"/>
  <c r="X70" i="76"/>
  <c r="X236" i="68"/>
  <c r="X61" i="76"/>
  <c r="X227" i="68"/>
  <c r="X67" i="76"/>
  <c r="X233" i="68"/>
  <c r="X68" i="76"/>
  <c r="X234" i="68"/>
  <c r="X60" i="76"/>
  <c r="X226" i="68"/>
  <c r="X69" i="76"/>
  <c r="X235" i="68"/>
  <c r="X63" i="76"/>
  <c r="X229" i="68"/>
  <c r="X66" i="76"/>
  <c r="X232" i="68"/>
  <c r="X57" i="76"/>
  <c r="X223" i="68"/>
  <c r="X56" i="76"/>
  <c r="X222" i="68"/>
  <c r="X59" i="76"/>
  <c r="X225" i="68"/>
  <c r="X58" i="76"/>
  <c r="X224" i="68"/>
  <c r="X220" i="68"/>
  <c r="X54" i="76"/>
  <c r="X219" i="68"/>
  <c r="X53" i="76"/>
  <c r="X64" i="76"/>
  <c r="X230" i="68"/>
  <c r="X62" i="76"/>
  <c r="X228" i="68"/>
  <c r="X55" i="76"/>
  <c r="X221" i="68"/>
  <c r="N48" i="75"/>
  <c r="N48" i="76"/>
  <c r="X215" i="68"/>
  <c r="X213" i="68"/>
  <c r="X214" i="68"/>
  <c r="X212" i="68"/>
  <c r="X210" i="68"/>
  <c r="X211" i="68"/>
  <c r="X209" i="68"/>
  <c r="X203" i="68"/>
  <c r="X204" i="68"/>
  <c r="X205" i="68"/>
  <c r="X206" i="68"/>
  <c r="X207" i="68"/>
  <c r="X208" i="68"/>
  <c r="X202" i="68"/>
  <c r="X201" i="68"/>
  <c r="X199" i="68"/>
  <c r="X200" i="68"/>
  <c r="X198" i="68"/>
  <c r="X197" i="68"/>
  <c r="X196" i="68"/>
  <c r="X195" i="68"/>
  <c r="X193" i="68"/>
  <c r="X192" i="68"/>
  <c r="X191" i="68"/>
  <c r="X188" i="68"/>
  <c r="X189" i="68"/>
  <c r="X190" i="68"/>
  <c r="O69" i="71"/>
  <c r="O70" i="71"/>
  <c r="R70" i="70"/>
  <c r="R69" i="70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X48" i="77" l="1"/>
  <c r="B16" i="77" s="1"/>
  <c r="B17" i="77" s="1"/>
  <c r="M56" i="70"/>
  <c r="M55" i="70"/>
  <c r="M54" i="70"/>
  <c r="M53" i="70"/>
  <c r="M52" i="70"/>
  <c r="M51" i="70"/>
  <c r="M50" i="70"/>
  <c r="Y1051" i="1"/>
  <c r="V1372" i="1" l="1"/>
  <c r="V1373" i="1" s="1"/>
  <c r="V1374" i="1" s="1"/>
  <c r="V1375" i="1" s="1"/>
  <c r="V1376" i="1" s="1"/>
  <c r="V1377" i="1" s="1"/>
  <c r="V1378" i="1" s="1"/>
  <c r="V1379" i="1" s="1"/>
  <c r="V1380" i="1" s="1"/>
  <c r="V1381" i="1" s="1"/>
  <c r="V1382" i="1" s="1"/>
  <c r="V1383" i="1" s="1"/>
  <c r="V1384" i="1" s="1"/>
  <c r="V1385" i="1" s="1"/>
  <c r="V1386" i="1" s="1"/>
  <c r="V1387" i="1" s="1"/>
  <c r="V1388" i="1" s="1"/>
  <c r="V1389" i="1" s="1"/>
  <c r="V1390" i="1" s="1"/>
  <c r="V1391" i="1" s="1"/>
  <c r="V1392" i="1" s="1"/>
  <c r="V1393" i="1" s="1"/>
  <c r="V1394" i="1" s="1"/>
  <c r="V1395" i="1" s="1"/>
  <c r="V1396" i="1" s="1"/>
  <c r="V1397" i="1" s="1"/>
  <c r="V1398" i="1" s="1"/>
  <c r="V1399" i="1" s="1"/>
  <c r="V1400" i="1" s="1"/>
  <c r="V1401" i="1" s="1"/>
  <c r="V1402" i="1" s="1"/>
  <c r="V1403" i="1" s="1"/>
  <c r="V1404" i="1" s="1"/>
  <c r="V1405" i="1" s="1"/>
  <c r="V1406" i="1" s="1"/>
  <c r="V1407" i="1" s="1"/>
  <c r="V1408" i="1" s="1"/>
  <c r="V1409" i="1" s="1"/>
  <c r="V1410" i="1" s="1"/>
  <c r="V1411" i="1" s="1"/>
  <c r="V1412" i="1" s="1"/>
  <c r="V1413" i="1" s="1"/>
  <c r="V1414" i="1" s="1"/>
  <c r="V1415" i="1" s="1"/>
  <c r="V1416" i="1" s="1"/>
  <c r="V1417" i="1" s="1"/>
  <c r="V1418" i="1" s="1"/>
  <c r="V1419" i="1" s="1"/>
  <c r="V1420" i="1" s="1"/>
  <c r="V1421" i="1" s="1"/>
  <c r="V1422" i="1" s="1"/>
  <c r="V1423" i="1" s="1"/>
  <c r="V1424" i="1" s="1"/>
  <c r="V1425" i="1" s="1"/>
  <c r="V1426" i="1" s="1"/>
  <c r="V1427" i="1" s="1"/>
  <c r="V1428" i="1" s="1"/>
  <c r="V1429" i="1" s="1"/>
  <c r="V1430" i="1" s="1"/>
  <c r="V1431" i="1" s="1"/>
  <c r="V1432" i="1" s="1"/>
  <c r="V1433" i="1" s="1"/>
  <c r="V1434" i="1" s="1"/>
  <c r="V1435" i="1" s="1"/>
  <c r="V1436" i="1" s="1"/>
  <c r="V1437" i="1" s="1"/>
  <c r="V1438" i="1" s="1"/>
  <c r="V1439" i="1" s="1"/>
  <c r="V1440" i="1" s="1"/>
  <c r="V1441" i="1" s="1"/>
  <c r="V1442" i="1" s="1"/>
  <c r="V1443" i="1" s="1"/>
  <c r="V1444" i="1" s="1"/>
  <c r="V1445" i="1" s="1"/>
  <c r="V1446" i="1" s="1"/>
  <c r="V1447" i="1" s="1"/>
  <c r="V1448" i="1" s="1"/>
  <c r="V1449" i="1" s="1"/>
  <c r="V1450" i="1" s="1"/>
  <c r="V1451" i="1" s="1"/>
  <c r="V1452" i="1" s="1"/>
  <c r="V1453" i="1" s="1"/>
  <c r="V1454" i="1" s="1"/>
  <c r="V1455" i="1" s="1"/>
  <c r="V1456" i="1" s="1"/>
  <c r="V1457" i="1" s="1"/>
  <c r="V1458" i="1" s="1"/>
  <c r="V1459" i="1" s="1"/>
  <c r="V1460" i="1" s="1"/>
  <c r="V1461" i="1" s="1"/>
  <c r="V1462" i="1" s="1"/>
  <c r="V1463" i="1" s="1"/>
  <c r="V1464" i="1" s="1"/>
  <c r="V1465" i="1" s="1"/>
  <c r="V1466" i="1" s="1"/>
  <c r="V1467" i="1" s="1"/>
  <c r="V1468" i="1" s="1"/>
  <c r="V1469" i="1" s="1"/>
  <c r="V1470" i="1" s="1"/>
  <c r="V1471" i="1" s="1"/>
  <c r="V1472" i="1" s="1"/>
  <c r="V1473" i="1" s="1"/>
  <c r="V1474" i="1" s="1"/>
  <c r="M48" i="70"/>
  <c r="M48" i="71"/>
  <c r="AA51" i="69"/>
  <c r="AA52" i="69"/>
  <c r="AA53" i="69"/>
  <c r="AA54" i="69"/>
  <c r="AA55" i="69"/>
  <c r="AA56" i="69"/>
  <c r="AA57" i="69"/>
  <c r="AA58" i="69"/>
  <c r="AA59" i="69"/>
  <c r="AA60" i="69"/>
  <c r="AA61" i="69"/>
  <c r="AA62" i="69"/>
  <c r="AA63" i="69"/>
  <c r="AA64" i="69"/>
  <c r="AA65" i="69"/>
  <c r="AA66" i="69"/>
  <c r="AA67" i="69"/>
  <c r="AA68" i="69"/>
  <c r="AA50" i="69"/>
  <c r="Y50" i="69"/>
  <c r="Z50" i="69"/>
  <c r="Y51" i="69"/>
  <c r="Z51" i="69"/>
  <c r="Y52" i="69"/>
  <c r="Z52" i="69"/>
  <c r="Y53" i="69"/>
  <c r="Z53" i="69"/>
  <c r="Y54" i="69"/>
  <c r="Z54" i="69"/>
  <c r="Y55" i="69"/>
  <c r="Z55" i="69"/>
  <c r="Y56" i="69"/>
  <c r="Z56" i="69"/>
  <c r="Y57" i="69"/>
  <c r="Z57" i="69"/>
  <c r="Y58" i="69"/>
  <c r="Z58" i="69"/>
  <c r="Y59" i="69"/>
  <c r="Z59" i="69"/>
  <c r="Y60" i="69"/>
  <c r="Z60" i="69"/>
  <c r="Y61" i="69"/>
  <c r="Z61" i="69"/>
  <c r="Y62" i="69"/>
  <c r="Z62" i="69"/>
  <c r="Y63" i="69"/>
  <c r="Z63" i="69"/>
  <c r="Y64" i="69"/>
  <c r="Z64" i="69"/>
  <c r="Y65" i="69"/>
  <c r="Z65" i="69"/>
  <c r="Y66" i="69"/>
  <c r="Z66" i="69"/>
  <c r="Y67" i="69"/>
  <c r="Z67" i="69"/>
  <c r="Y68" i="69"/>
  <c r="Z68" i="69"/>
  <c r="W51" i="69"/>
  <c r="W52" i="69"/>
  <c r="W53" i="69"/>
  <c r="W54" i="69"/>
  <c r="W55" i="69"/>
  <c r="W56" i="69"/>
  <c r="W57" i="69"/>
  <c r="W58" i="69"/>
  <c r="W59" i="69"/>
  <c r="W60" i="69"/>
  <c r="W61" i="69"/>
  <c r="W62" i="69"/>
  <c r="W63" i="69"/>
  <c r="W64" i="69"/>
  <c r="W65" i="69"/>
  <c r="W66" i="69"/>
  <c r="W67" i="69"/>
  <c r="W68" i="69"/>
  <c r="W50" i="69"/>
  <c r="D50" i="69"/>
  <c r="P50" i="69" s="1"/>
  <c r="E50" i="69"/>
  <c r="Q50" i="69" s="1"/>
  <c r="F50" i="69"/>
  <c r="R50" i="69" s="1"/>
  <c r="G50" i="69"/>
  <c r="H50" i="69"/>
  <c r="I50" i="69"/>
  <c r="U50" i="69" s="1"/>
  <c r="K50" i="69"/>
  <c r="L50" i="69"/>
  <c r="D51" i="69"/>
  <c r="E51" i="69"/>
  <c r="F51" i="69"/>
  <c r="G51" i="69"/>
  <c r="H51" i="69"/>
  <c r="I51" i="69"/>
  <c r="K51" i="69"/>
  <c r="L51" i="69"/>
  <c r="D52" i="69"/>
  <c r="E52" i="69"/>
  <c r="F52" i="69"/>
  <c r="G52" i="69"/>
  <c r="H52" i="69"/>
  <c r="I52" i="69"/>
  <c r="K52" i="69"/>
  <c r="L52" i="69"/>
  <c r="D53" i="69"/>
  <c r="E53" i="69"/>
  <c r="F53" i="69"/>
  <c r="G53" i="69"/>
  <c r="H53" i="69"/>
  <c r="I53" i="69"/>
  <c r="K53" i="69"/>
  <c r="L53" i="69"/>
  <c r="D54" i="69"/>
  <c r="E54" i="69"/>
  <c r="F54" i="69"/>
  <c r="G54" i="69"/>
  <c r="H54" i="69"/>
  <c r="I54" i="69"/>
  <c r="K54" i="69"/>
  <c r="L54" i="69"/>
  <c r="D55" i="69"/>
  <c r="E55" i="69"/>
  <c r="F55" i="69"/>
  <c r="G55" i="69"/>
  <c r="H55" i="69"/>
  <c r="I55" i="69"/>
  <c r="K55" i="69"/>
  <c r="L55" i="69"/>
  <c r="M55" i="69"/>
  <c r="D56" i="69"/>
  <c r="E56" i="69"/>
  <c r="F56" i="69"/>
  <c r="G56" i="69"/>
  <c r="H56" i="69"/>
  <c r="I56" i="69"/>
  <c r="K56" i="69"/>
  <c r="L56" i="69"/>
  <c r="M56" i="69"/>
  <c r="D57" i="69"/>
  <c r="E57" i="69"/>
  <c r="F57" i="69"/>
  <c r="G57" i="69"/>
  <c r="H57" i="69"/>
  <c r="I57" i="69"/>
  <c r="K57" i="69"/>
  <c r="L57" i="69"/>
  <c r="M57" i="69"/>
  <c r="D58" i="69"/>
  <c r="E58" i="69"/>
  <c r="F58" i="69"/>
  <c r="G58" i="69"/>
  <c r="H58" i="69"/>
  <c r="I58" i="69"/>
  <c r="K58" i="69"/>
  <c r="L58" i="69"/>
  <c r="M58" i="69"/>
  <c r="D59" i="69"/>
  <c r="E59" i="69"/>
  <c r="F59" i="69"/>
  <c r="G59" i="69"/>
  <c r="H59" i="69"/>
  <c r="I59" i="69"/>
  <c r="K59" i="69"/>
  <c r="L59" i="69"/>
  <c r="M59" i="69"/>
  <c r="D60" i="69"/>
  <c r="E60" i="69"/>
  <c r="F60" i="69"/>
  <c r="G60" i="69"/>
  <c r="H60" i="69"/>
  <c r="I60" i="69"/>
  <c r="K60" i="69"/>
  <c r="L60" i="69"/>
  <c r="M60" i="69"/>
  <c r="D61" i="69"/>
  <c r="E61" i="69"/>
  <c r="F61" i="69"/>
  <c r="G61" i="69"/>
  <c r="H61" i="69"/>
  <c r="I61" i="69"/>
  <c r="K61" i="69"/>
  <c r="L61" i="69"/>
  <c r="M61" i="69"/>
  <c r="D62" i="69"/>
  <c r="E62" i="69"/>
  <c r="F62" i="69"/>
  <c r="G62" i="69"/>
  <c r="H62" i="69"/>
  <c r="I62" i="69"/>
  <c r="K62" i="69"/>
  <c r="L62" i="69"/>
  <c r="M62" i="69"/>
  <c r="D63" i="69"/>
  <c r="E63" i="69"/>
  <c r="F63" i="69"/>
  <c r="G63" i="69"/>
  <c r="H63" i="69"/>
  <c r="I63" i="69"/>
  <c r="K63" i="69"/>
  <c r="L63" i="69"/>
  <c r="M63" i="69"/>
  <c r="D64" i="69"/>
  <c r="E64" i="69"/>
  <c r="F64" i="69"/>
  <c r="G64" i="69"/>
  <c r="H64" i="69"/>
  <c r="I64" i="69"/>
  <c r="K64" i="69"/>
  <c r="L64" i="69"/>
  <c r="M64" i="69"/>
  <c r="D65" i="69"/>
  <c r="E65" i="69"/>
  <c r="F65" i="69"/>
  <c r="G65" i="69"/>
  <c r="H65" i="69"/>
  <c r="I65" i="69"/>
  <c r="K65" i="69"/>
  <c r="L65" i="69"/>
  <c r="M65" i="69"/>
  <c r="D66" i="69"/>
  <c r="E66" i="69"/>
  <c r="F66" i="69"/>
  <c r="G66" i="69"/>
  <c r="H66" i="69"/>
  <c r="I66" i="69"/>
  <c r="K66" i="69"/>
  <c r="L66" i="69"/>
  <c r="M66" i="69"/>
  <c r="D67" i="69"/>
  <c r="E67" i="69"/>
  <c r="F67" i="69"/>
  <c r="G67" i="69"/>
  <c r="H67" i="69"/>
  <c r="I67" i="69"/>
  <c r="K67" i="69"/>
  <c r="L67" i="69"/>
  <c r="M67" i="69"/>
  <c r="D68" i="69"/>
  <c r="E68" i="69"/>
  <c r="F68" i="69"/>
  <c r="G68" i="69"/>
  <c r="H68" i="69"/>
  <c r="I68" i="69"/>
  <c r="K68" i="69"/>
  <c r="L68" i="69"/>
  <c r="M68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50" i="69"/>
  <c r="O50" i="69" s="1"/>
  <c r="B51" i="69"/>
  <c r="A51" i="69" s="1"/>
  <c r="B52" i="69"/>
  <c r="A52" i="69" s="1"/>
  <c r="B53" i="69"/>
  <c r="A53" i="69" s="1"/>
  <c r="B54" i="69"/>
  <c r="A54" i="69" s="1"/>
  <c r="B55" i="69"/>
  <c r="A55" i="69" s="1"/>
  <c r="B56" i="69"/>
  <c r="A56" i="69" s="1"/>
  <c r="B57" i="69"/>
  <c r="A57" i="69" s="1"/>
  <c r="B58" i="69"/>
  <c r="A58" i="69" s="1"/>
  <c r="B59" i="69"/>
  <c r="A59" i="69" s="1"/>
  <c r="B60" i="69"/>
  <c r="A60" i="69" s="1"/>
  <c r="B61" i="69"/>
  <c r="A61" i="69" s="1"/>
  <c r="B62" i="69"/>
  <c r="A62" i="69" s="1"/>
  <c r="B63" i="69"/>
  <c r="A63" i="69" s="1"/>
  <c r="B64" i="69"/>
  <c r="A64" i="69" s="1"/>
  <c r="B65" i="69"/>
  <c r="A65" i="69" s="1"/>
  <c r="B66" i="69"/>
  <c r="A66" i="69" s="1"/>
  <c r="B67" i="69"/>
  <c r="A67" i="69" s="1"/>
  <c r="B68" i="69"/>
  <c r="A68" i="69" s="1"/>
  <c r="B50" i="69"/>
  <c r="A50" i="69" s="1"/>
  <c r="A71" i="68"/>
  <c r="C71" i="68"/>
  <c r="D71" i="68"/>
  <c r="E71" i="68"/>
  <c r="F71" i="68"/>
  <c r="G71" i="68"/>
  <c r="H71" i="68"/>
  <c r="I71" i="68"/>
  <c r="K71" i="68"/>
  <c r="L71" i="68"/>
  <c r="W71" i="68"/>
  <c r="Y71" i="68"/>
  <c r="Z71" i="68"/>
  <c r="AA71" i="68"/>
  <c r="AB71" i="68"/>
  <c r="AC71" i="68"/>
  <c r="A72" i="68"/>
  <c r="C72" i="68"/>
  <c r="D72" i="68"/>
  <c r="E72" i="68"/>
  <c r="F72" i="68"/>
  <c r="G72" i="68"/>
  <c r="H72" i="68"/>
  <c r="I72" i="68"/>
  <c r="K72" i="68"/>
  <c r="L72" i="68"/>
  <c r="W72" i="68"/>
  <c r="Y72" i="68"/>
  <c r="Z72" i="68"/>
  <c r="AA72" i="68"/>
  <c r="AB72" i="68"/>
  <c r="AC72" i="68"/>
  <c r="A73" i="68"/>
  <c r="C73" i="68"/>
  <c r="D73" i="68"/>
  <c r="E73" i="68"/>
  <c r="F73" i="68"/>
  <c r="G73" i="68"/>
  <c r="H73" i="68"/>
  <c r="I73" i="68"/>
  <c r="K73" i="68"/>
  <c r="L73" i="68"/>
  <c r="W73" i="68"/>
  <c r="Y73" i="68"/>
  <c r="Z73" i="68"/>
  <c r="AA73" i="68"/>
  <c r="AB73" i="68"/>
  <c r="AC73" i="68"/>
  <c r="A74" i="68"/>
  <c r="C74" i="68"/>
  <c r="D74" i="68"/>
  <c r="E74" i="68"/>
  <c r="F74" i="68"/>
  <c r="G74" i="68"/>
  <c r="H74" i="68"/>
  <c r="I74" i="68"/>
  <c r="K74" i="68"/>
  <c r="L74" i="68"/>
  <c r="W74" i="68"/>
  <c r="Y74" i="68"/>
  <c r="Z74" i="68"/>
  <c r="AA74" i="68"/>
  <c r="AB74" i="68"/>
  <c r="AC74" i="68"/>
  <c r="A75" i="68"/>
  <c r="C75" i="68"/>
  <c r="D75" i="68"/>
  <c r="E75" i="68"/>
  <c r="F75" i="68"/>
  <c r="G75" i="68"/>
  <c r="H75" i="68"/>
  <c r="I75" i="68"/>
  <c r="K75" i="68"/>
  <c r="L75" i="68"/>
  <c r="W75" i="68"/>
  <c r="Y75" i="68"/>
  <c r="Z75" i="68"/>
  <c r="AA75" i="68"/>
  <c r="AB75" i="68"/>
  <c r="AC75" i="68"/>
  <c r="A76" i="68"/>
  <c r="C76" i="68"/>
  <c r="D76" i="68"/>
  <c r="E76" i="68"/>
  <c r="F76" i="68"/>
  <c r="G76" i="68"/>
  <c r="H76" i="68"/>
  <c r="I76" i="68"/>
  <c r="K76" i="68"/>
  <c r="L76" i="68"/>
  <c r="M76" i="68"/>
  <c r="W76" i="68"/>
  <c r="Y76" i="68"/>
  <c r="Z76" i="68"/>
  <c r="AA76" i="68"/>
  <c r="AB76" i="68"/>
  <c r="AC76" i="68"/>
  <c r="A77" i="68"/>
  <c r="C77" i="68"/>
  <c r="D77" i="68"/>
  <c r="E77" i="68"/>
  <c r="F77" i="68"/>
  <c r="G77" i="68"/>
  <c r="H77" i="68"/>
  <c r="I77" i="68"/>
  <c r="K77" i="68"/>
  <c r="L77" i="68"/>
  <c r="M77" i="68"/>
  <c r="W77" i="68"/>
  <c r="Y77" i="68"/>
  <c r="Z77" i="68"/>
  <c r="AA77" i="68"/>
  <c r="AB77" i="68"/>
  <c r="AC77" i="68"/>
  <c r="A78" i="68"/>
  <c r="C78" i="68"/>
  <c r="D78" i="68"/>
  <c r="E78" i="68"/>
  <c r="F78" i="68"/>
  <c r="G78" i="68"/>
  <c r="H78" i="68"/>
  <c r="I78" i="68"/>
  <c r="K78" i="68"/>
  <c r="L78" i="68"/>
  <c r="M78" i="68"/>
  <c r="W78" i="68"/>
  <c r="Y78" i="68"/>
  <c r="Z78" i="68"/>
  <c r="AA78" i="68"/>
  <c r="AB78" i="68"/>
  <c r="AC78" i="68"/>
  <c r="A79" i="68"/>
  <c r="C79" i="68"/>
  <c r="D79" i="68"/>
  <c r="E79" i="68"/>
  <c r="F79" i="68"/>
  <c r="G79" i="68"/>
  <c r="H79" i="68"/>
  <c r="I79" i="68"/>
  <c r="K79" i="68"/>
  <c r="L79" i="68"/>
  <c r="M79" i="68"/>
  <c r="W79" i="68"/>
  <c r="Y79" i="68"/>
  <c r="Z79" i="68"/>
  <c r="AA79" i="68"/>
  <c r="AB79" i="68"/>
  <c r="AC79" i="68"/>
  <c r="A80" i="68"/>
  <c r="C80" i="68"/>
  <c r="D80" i="68"/>
  <c r="E80" i="68"/>
  <c r="F80" i="68"/>
  <c r="G80" i="68"/>
  <c r="H80" i="68"/>
  <c r="I80" i="68"/>
  <c r="K80" i="68"/>
  <c r="L80" i="68"/>
  <c r="M80" i="68"/>
  <c r="W80" i="68"/>
  <c r="Y80" i="68"/>
  <c r="Z80" i="68"/>
  <c r="AA80" i="68"/>
  <c r="AB80" i="68"/>
  <c r="AC80" i="68"/>
  <c r="A81" i="68"/>
  <c r="C81" i="68"/>
  <c r="D81" i="68"/>
  <c r="E81" i="68"/>
  <c r="F81" i="68"/>
  <c r="G81" i="68"/>
  <c r="H81" i="68"/>
  <c r="I81" i="68"/>
  <c r="K81" i="68"/>
  <c r="L81" i="68"/>
  <c r="M81" i="68"/>
  <c r="W81" i="68"/>
  <c r="Y81" i="68"/>
  <c r="Z81" i="68"/>
  <c r="AA81" i="68"/>
  <c r="AB81" i="68"/>
  <c r="AC81" i="68"/>
  <c r="A82" i="68"/>
  <c r="C82" i="68"/>
  <c r="D82" i="68"/>
  <c r="E82" i="68"/>
  <c r="F82" i="68"/>
  <c r="G82" i="68"/>
  <c r="H82" i="68"/>
  <c r="I82" i="68"/>
  <c r="K82" i="68"/>
  <c r="L82" i="68"/>
  <c r="M82" i="68"/>
  <c r="W82" i="68"/>
  <c r="Y82" i="68"/>
  <c r="Z82" i="68"/>
  <c r="AA82" i="68"/>
  <c r="AB82" i="68"/>
  <c r="AC82" i="68"/>
  <c r="A83" i="68"/>
  <c r="C83" i="68"/>
  <c r="D83" i="68"/>
  <c r="E83" i="68"/>
  <c r="F83" i="68"/>
  <c r="G83" i="68"/>
  <c r="H83" i="68"/>
  <c r="I83" i="68"/>
  <c r="K83" i="68"/>
  <c r="L83" i="68"/>
  <c r="M83" i="68"/>
  <c r="W83" i="68"/>
  <c r="Y83" i="68"/>
  <c r="Z83" i="68"/>
  <c r="AA83" i="68"/>
  <c r="AB83" i="68"/>
  <c r="AC83" i="68"/>
  <c r="A84" i="68"/>
  <c r="C84" i="68"/>
  <c r="D84" i="68"/>
  <c r="E84" i="68"/>
  <c r="F84" i="68"/>
  <c r="G84" i="68"/>
  <c r="H84" i="68"/>
  <c r="I84" i="68"/>
  <c r="K84" i="68"/>
  <c r="L84" i="68"/>
  <c r="M84" i="68"/>
  <c r="W84" i="68"/>
  <c r="Y84" i="68"/>
  <c r="Z84" i="68"/>
  <c r="AA84" i="68"/>
  <c r="AB84" i="68"/>
  <c r="AC84" i="68"/>
  <c r="A85" i="68"/>
  <c r="C85" i="68"/>
  <c r="D85" i="68"/>
  <c r="E85" i="68"/>
  <c r="F85" i="68"/>
  <c r="G85" i="68"/>
  <c r="H85" i="68"/>
  <c r="I85" i="68"/>
  <c r="K85" i="68"/>
  <c r="L85" i="68"/>
  <c r="M85" i="68"/>
  <c r="W85" i="68"/>
  <c r="Y85" i="68"/>
  <c r="Z85" i="68"/>
  <c r="AA85" i="68"/>
  <c r="AB85" i="68"/>
  <c r="AC85" i="68"/>
  <c r="A86" i="68"/>
  <c r="C86" i="68"/>
  <c r="D86" i="68"/>
  <c r="E86" i="68"/>
  <c r="F86" i="68"/>
  <c r="G86" i="68"/>
  <c r="H86" i="68"/>
  <c r="I86" i="68"/>
  <c r="K86" i="68"/>
  <c r="L86" i="68"/>
  <c r="M86" i="68"/>
  <c r="W86" i="68"/>
  <c r="Y86" i="68"/>
  <c r="Z86" i="68"/>
  <c r="AA86" i="68"/>
  <c r="AB86" i="68"/>
  <c r="AC86" i="68"/>
  <c r="A87" i="68"/>
  <c r="C87" i="68"/>
  <c r="D87" i="68"/>
  <c r="E87" i="68"/>
  <c r="F87" i="68"/>
  <c r="G87" i="68"/>
  <c r="H87" i="68"/>
  <c r="I87" i="68"/>
  <c r="K87" i="68"/>
  <c r="L87" i="68"/>
  <c r="M87" i="68"/>
  <c r="W87" i="68"/>
  <c r="Y87" i="68"/>
  <c r="Z87" i="68"/>
  <c r="AA87" i="68"/>
  <c r="AB87" i="68"/>
  <c r="AC87" i="68"/>
  <c r="A88" i="68"/>
  <c r="C88" i="68"/>
  <c r="D88" i="68"/>
  <c r="E88" i="68"/>
  <c r="F88" i="68"/>
  <c r="G88" i="68"/>
  <c r="H88" i="68"/>
  <c r="I88" i="68"/>
  <c r="K88" i="68"/>
  <c r="L88" i="68"/>
  <c r="M88" i="68"/>
  <c r="W88" i="68"/>
  <c r="Y88" i="68"/>
  <c r="Z88" i="68"/>
  <c r="AA88" i="68"/>
  <c r="AB88" i="68"/>
  <c r="AC88" i="68"/>
  <c r="A89" i="68"/>
  <c r="C89" i="68"/>
  <c r="D89" i="68"/>
  <c r="E89" i="68"/>
  <c r="F89" i="68"/>
  <c r="G89" i="68"/>
  <c r="H89" i="68"/>
  <c r="I89" i="68"/>
  <c r="K89" i="68"/>
  <c r="L89" i="68"/>
  <c r="M89" i="68"/>
  <c r="W89" i="68"/>
  <c r="Y89" i="68"/>
  <c r="Z89" i="68"/>
  <c r="AA89" i="68"/>
  <c r="AB89" i="68"/>
  <c r="AC89" i="68"/>
  <c r="A90" i="68"/>
  <c r="C90" i="68"/>
  <c r="D90" i="68"/>
  <c r="E90" i="68"/>
  <c r="F90" i="68"/>
  <c r="G90" i="68"/>
  <c r="H90" i="68"/>
  <c r="I90" i="68"/>
  <c r="K90" i="68"/>
  <c r="L90" i="68"/>
  <c r="M90" i="68"/>
  <c r="W90" i="68"/>
  <c r="Y90" i="68"/>
  <c r="Z90" i="68"/>
  <c r="AA90" i="68"/>
  <c r="AB90" i="68"/>
  <c r="AC90" i="68"/>
  <c r="A91" i="68"/>
  <c r="C91" i="68"/>
  <c r="D91" i="68"/>
  <c r="E91" i="68"/>
  <c r="F91" i="68"/>
  <c r="G91" i="68"/>
  <c r="H91" i="68"/>
  <c r="I91" i="68"/>
  <c r="K91" i="68"/>
  <c r="L91" i="68"/>
  <c r="M91" i="68"/>
  <c r="W91" i="68"/>
  <c r="Y91" i="68"/>
  <c r="Z91" i="68"/>
  <c r="AA91" i="68"/>
  <c r="AB91" i="68"/>
  <c r="AC91" i="68"/>
  <c r="A92" i="68"/>
  <c r="C92" i="68"/>
  <c r="D92" i="68"/>
  <c r="E92" i="68"/>
  <c r="F92" i="68"/>
  <c r="G92" i="68"/>
  <c r="H92" i="68"/>
  <c r="I92" i="68"/>
  <c r="K92" i="68"/>
  <c r="L92" i="68"/>
  <c r="M92" i="68"/>
  <c r="W92" i="68"/>
  <c r="Y92" i="68"/>
  <c r="Z92" i="68"/>
  <c r="AA92" i="68"/>
  <c r="AB92" i="68"/>
  <c r="AC92" i="68"/>
  <c r="A93" i="68"/>
  <c r="C93" i="68"/>
  <c r="D93" i="68"/>
  <c r="E93" i="68"/>
  <c r="F93" i="68"/>
  <c r="G93" i="68"/>
  <c r="H93" i="68"/>
  <c r="I93" i="68"/>
  <c r="K93" i="68"/>
  <c r="L93" i="68"/>
  <c r="M93" i="68"/>
  <c r="W93" i="68"/>
  <c r="Y93" i="68"/>
  <c r="Z93" i="68"/>
  <c r="AA93" i="68"/>
  <c r="AB93" i="68"/>
  <c r="AC93" i="68"/>
  <c r="A94" i="68"/>
  <c r="C94" i="68"/>
  <c r="D94" i="68"/>
  <c r="E94" i="68"/>
  <c r="F94" i="68"/>
  <c r="G94" i="68"/>
  <c r="H94" i="68"/>
  <c r="I94" i="68"/>
  <c r="K94" i="68"/>
  <c r="L94" i="68"/>
  <c r="M94" i="68"/>
  <c r="W94" i="68"/>
  <c r="Y94" i="68"/>
  <c r="Z94" i="68"/>
  <c r="AA94" i="68"/>
  <c r="AB94" i="68"/>
  <c r="AC94" i="68"/>
  <c r="A95" i="68"/>
  <c r="C95" i="68"/>
  <c r="D95" i="68"/>
  <c r="E95" i="68"/>
  <c r="F95" i="68"/>
  <c r="G95" i="68"/>
  <c r="H95" i="68"/>
  <c r="I95" i="68"/>
  <c r="K95" i="68"/>
  <c r="L95" i="68"/>
  <c r="M95" i="68"/>
  <c r="W95" i="68"/>
  <c r="Y95" i="68"/>
  <c r="Z95" i="68"/>
  <c r="AA95" i="68"/>
  <c r="AB95" i="68"/>
  <c r="AC95" i="68"/>
  <c r="A96" i="68"/>
  <c r="C96" i="68"/>
  <c r="D96" i="68"/>
  <c r="E96" i="68"/>
  <c r="F96" i="68"/>
  <c r="G96" i="68"/>
  <c r="H96" i="68"/>
  <c r="I96" i="68"/>
  <c r="K96" i="68"/>
  <c r="L96" i="68"/>
  <c r="M96" i="68"/>
  <c r="W96" i="68"/>
  <c r="Y96" i="68"/>
  <c r="Z96" i="68"/>
  <c r="AA96" i="68"/>
  <c r="AB96" i="68"/>
  <c r="AC96" i="68"/>
  <c r="A97" i="68"/>
  <c r="C97" i="68"/>
  <c r="D97" i="68"/>
  <c r="E97" i="68"/>
  <c r="F97" i="68"/>
  <c r="G97" i="68"/>
  <c r="H97" i="68"/>
  <c r="I97" i="68"/>
  <c r="K97" i="68"/>
  <c r="L97" i="68"/>
  <c r="M97" i="68"/>
  <c r="W97" i="68"/>
  <c r="Y97" i="68"/>
  <c r="Z97" i="68"/>
  <c r="AA97" i="68"/>
  <c r="AB97" i="68"/>
  <c r="AC97" i="68"/>
  <c r="A98" i="68"/>
  <c r="C98" i="68"/>
  <c r="D98" i="68"/>
  <c r="E98" i="68"/>
  <c r="F98" i="68"/>
  <c r="G98" i="68"/>
  <c r="H98" i="68"/>
  <c r="I98" i="68"/>
  <c r="K98" i="68"/>
  <c r="L98" i="68"/>
  <c r="M98" i="68"/>
  <c r="W98" i="68"/>
  <c r="Y98" i="68"/>
  <c r="Z98" i="68"/>
  <c r="AA98" i="68"/>
  <c r="AB98" i="68"/>
  <c r="AC98" i="68"/>
  <c r="A99" i="68"/>
  <c r="C99" i="68"/>
  <c r="D99" i="68"/>
  <c r="E99" i="68"/>
  <c r="F99" i="68"/>
  <c r="G99" i="68"/>
  <c r="H99" i="68"/>
  <c r="I99" i="68"/>
  <c r="K99" i="68"/>
  <c r="L99" i="68"/>
  <c r="M99" i="68"/>
  <c r="W99" i="68"/>
  <c r="Y99" i="68"/>
  <c r="Z99" i="68"/>
  <c r="AA99" i="68"/>
  <c r="AB99" i="68"/>
  <c r="AC99" i="68"/>
  <c r="A100" i="68"/>
  <c r="C100" i="68"/>
  <c r="D100" i="68"/>
  <c r="E100" i="68"/>
  <c r="F100" i="68"/>
  <c r="G100" i="68"/>
  <c r="H100" i="68"/>
  <c r="I100" i="68"/>
  <c r="K100" i="68"/>
  <c r="L100" i="68"/>
  <c r="M100" i="68"/>
  <c r="W100" i="68"/>
  <c r="Y100" i="68"/>
  <c r="Z100" i="68"/>
  <c r="AA100" i="68"/>
  <c r="AB100" i="68"/>
  <c r="AC100" i="68"/>
  <c r="A101" i="68"/>
  <c r="C101" i="68"/>
  <c r="D101" i="68"/>
  <c r="E101" i="68"/>
  <c r="F101" i="68"/>
  <c r="G101" i="68"/>
  <c r="H101" i="68"/>
  <c r="I101" i="68"/>
  <c r="K101" i="68"/>
  <c r="L101" i="68"/>
  <c r="M101" i="68"/>
  <c r="W101" i="68"/>
  <c r="Y101" i="68"/>
  <c r="Z101" i="68"/>
  <c r="AA101" i="68"/>
  <c r="AB101" i="68"/>
  <c r="AC101" i="68"/>
  <c r="A102" i="68"/>
  <c r="C102" i="68"/>
  <c r="D102" i="68"/>
  <c r="E102" i="68"/>
  <c r="F102" i="68"/>
  <c r="G102" i="68"/>
  <c r="H102" i="68"/>
  <c r="I102" i="68"/>
  <c r="K102" i="68"/>
  <c r="L102" i="68"/>
  <c r="M102" i="68"/>
  <c r="W102" i="68"/>
  <c r="Y102" i="68"/>
  <c r="Z102" i="68"/>
  <c r="AA102" i="68"/>
  <c r="AB102" i="68"/>
  <c r="AC102" i="68"/>
  <c r="A103" i="68"/>
  <c r="C103" i="68"/>
  <c r="D103" i="68"/>
  <c r="E103" i="68"/>
  <c r="F103" i="68"/>
  <c r="G103" i="68"/>
  <c r="H103" i="68"/>
  <c r="I103" i="68"/>
  <c r="K103" i="68"/>
  <c r="L103" i="68"/>
  <c r="M103" i="68"/>
  <c r="W103" i="68"/>
  <c r="Y103" i="68"/>
  <c r="Z103" i="68"/>
  <c r="AA103" i="68"/>
  <c r="AB103" i="68"/>
  <c r="AC103" i="68"/>
  <c r="A104" i="68"/>
  <c r="C104" i="68"/>
  <c r="D104" i="68"/>
  <c r="E104" i="68"/>
  <c r="F104" i="68"/>
  <c r="G104" i="68"/>
  <c r="H104" i="68"/>
  <c r="I104" i="68"/>
  <c r="K104" i="68"/>
  <c r="L104" i="68"/>
  <c r="M104" i="68"/>
  <c r="W104" i="68"/>
  <c r="Y104" i="68"/>
  <c r="Z104" i="68"/>
  <c r="AA104" i="68"/>
  <c r="AB104" i="68"/>
  <c r="AC104" i="68"/>
  <c r="A105" i="68"/>
  <c r="C105" i="68"/>
  <c r="D105" i="68"/>
  <c r="E105" i="68"/>
  <c r="F105" i="68"/>
  <c r="G105" i="68"/>
  <c r="H105" i="68"/>
  <c r="I105" i="68"/>
  <c r="K105" i="68"/>
  <c r="L105" i="68"/>
  <c r="M105" i="68"/>
  <c r="W105" i="68"/>
  <c r="Y105" i="68"/>
  <c r="Z105" i="68"/>
  <c r="AA105" i="68"/>
  <c r="AB105" i="68"/>
  <c r="AC105" i="68"/>
  <c r="A106" i="68"/>
  <c r="C106" i="68"/>
  <c r="D106" i="68"/>
  <c r="E106" i="68"/>
  <c r="F106" i="68"/>
  <c r="G106" i="68"/>
  <c r="H106" i="68"/>
  <c r="I106" i="68"/>
  <c r="K106" i="68"/>
  <c r="L106" i="68"/>
  <c r="M106" i="68"/>
  <c r="W106" i="68"/>
  <c r="Y106" i="68"/>
  <c r="Z106" i="68"/>
  <c r="AA106" i="68"/>
  <c r="AB106" i="68"/>
  <c r="AC106" i="68"/>
  <c r="A107" i="68"/>
  <c r="C107" i="68"/>
  <c r="D107" i="68"/>
  <c r="E107" i="68"/>
  <c r="F107" i="68"/>
  <c r="G107" i="68"/>
  <c r="H107" i="68"/>
  <c r="I107" i="68"/>
  <c r="K107" i="68"/>
  <c r="L107" i="68"/>
  <c r="M107" i="68"/>
  <c r="W107" i="68"/>
  <c r="Y107" i="68"/>
  <c r="Z107" i="68"/>
  <c r="AA107" i="68"/>
  <c r="AB107" i="68"/>
  <c r="AC107" i="68"/>
  <c r="A108" i="68"/>
  <c r="C108" i="68"/>
  <c r="D108" i="68"/>
  <c r="E108" i="68"/>
  <c r="F108" i="68"/>
  <c r="G108" i="68"/>
  <c r="H108" i="68"/>
  <c r="I108" i="68"/>
  <c r="K108" i="68"/>
  <c r="L108" i="68"/>
  <c r="M108" i="68"/>
  <c r="W108" i="68"/>
  <c r="Y108" i="68"/>
  <c r="Z108" i="68"/>
  <c r="AA108" i="68"/>
  <c r="AB108" i="68"/>
  <c r="AC108" i="68"/>
  <c r="A109" i="68"/>
  <c r="C109" i="68"/>
  <c r="D109" i="68"/>
  <c r="E109" i="68"/>
  <c r="F109" i="68"/>
  <c r="G109" i="68"/>
  <c r="H109" i="68"/>
  <c r="I109" i="68"/>
  <c r="K109" i="68"/>
  <c r="L109" i="68"/>
  <c r="M109" i="68"/>
  <c r="W109" i="68"/>
  <c r="Y109" i="68"/>
  <c r="Z109" i="68"/>
  <c r="AA109" i="68"/>
  <c r="AB109" i="68"/>
  <c r="AC109" i="68"/>
  <c r="A110" i="68"/>
  <c r="C110" i="68"/>
  <c r="D110" i="68"/>
  <c r="E110" i="68"/>
  <c r="F110" i="68"/>
  <c r="G110" i="68"/>
  <c r="H110" i="68"/>
  <c r="I110" i="68"/>
  <c r="K110" i="68"/>
  <c r="L110" i="68"/>
  <c r="M110" i="68"/>
  <c r="W110" i="68"/>
  <c r="Y110" i="68"/>
  <c r="Z110" i="68"/>
  <c r="AA110" i="68"/>
  <c r="AB110" i="68"/>
  <c r="AC110" i="68"/>
  <c r="A111" i="68"/>
  <c r="C111" i="68"/>
  <c r="D111" i="68"/>
  <c r="E111" i="68"/>
  <c r="F111" i="68"/>
  <c r="G111" i="68"/>
  <c r="H111" i="68"/>
  <c r="I111" i="68"/>
  <c r="K111" i="68"/>
  <c r="L111" i="68"/>
  <c r="M111" i="68"/>
  <c r="W111" i="68"/>
  <c r="Y111" i="68"/>
  <c r="Z111" i="68"/>
  <c r="AA111" i="68"/>
  <c r="AB111" i="68"/>
  <c r="AC111" i="68"/>
  <c r="A112" i="68"/>
  <c r="C112" i="68"/>
  <c r="D112" i="68"/>
  <c r="E112" i="68"/>
  <c r="F112" i="68"/>
  <c r="G112" i="68"/>
  <c r="H112" i="68"/>
  <c r="I112" i="68"/>
  <c r="K112" i="68"/>
  <c r="L112" i="68"/>
  <c r="M112" i="68"/>
  <c r="W112" i="68"/>
  <c r="Y112" i="68"/>
  <c r="Z112" i="68"/>
  <c r="AA112" i="68"/>
  <c r="AB112" i="68"/>
  <c r="AC112" i="68"/>
  <c r="A113" i="68"/>
  <c r="C113" i="68"/>
  <c r="D113" i="68"/>
  <c r="E113" i="68"/>
  <c r="F113" i="68"/>
  <c r="G113" i="68"/>
  <c r="H113" i="68"/>
  <c r="I113" i="68"/>
  <c r="K113" i="68"/>
  <c r="L113" i="68"/>
  <c r="M113" i="68"/>
  <c r="W113" i="68"/>
  <c r="Y113" i="68"/>
  <c r="Z113" i="68"/>
  <c r="AA113" i="68"/>
  <c r="AB113" i="68"/>
  <c r="AC113" i="68"/>
  <c r="A114" i="68"/>
  <c r="C114" i="68"/>
  <c r="D114" i="68"/>
  <c r="E114" i="68"/>
  <c r="F114" i="68"/>
  <c r="G114" i="68"/>
  <c r="H114" i="68"/>
  <c r="I114" i="68"/>
  <c r="K114" i="68"/>
  <c r="L114" i="68"/>
  <c r="M114" i="68"/>
  <c r="W114" i="68"/>
  <c r="Y114" i="68"/>
  <c r="Z114" i="68"/>
  <c r="AA114" i="68"/>
  <c r="AB114" i="68"/>
  <c r="AC114" i="68"/>
  <c r="A115" i="68"/>
  <c r="C115" i="68"/>
  <c r="D115" i="68"/>
  <c r="E115" i="68"/>
  <c r="F115" i="68"/>
  <c r="G115" i="68"/>
  <c r="H115" i="68"/>
  <c r="I115" i="68"/>
  <c r="K115" i="68"/>
  <c r="L115" i="68"/>
  <c r="M115" i="68"/>
  <c r="W115" i="68"/>
  <c r="Y115" i="68"/>
  <c r="Z115" i="68"/>
  <c r="AA115" i="68"/>
  <c r="AB115" i="68"/>
  <c r="AC115" i="68"/>
  <c r="A116" i="68"/>
  <c r="C116" i="68"/>
  <c r="D116" i="68"/>
  <c r="E116" i="68"/>
  <c r="F116" i="68"/>
  <c r="G116" i="68"/>
  <c r="H116" i="68"/>
  <c r="I116" i="68"/>
  <c r="K116" i="68"/>
  <c r="L116" i="68"/>
  <c r="M116" i="68"/>
  <c r="W116" i="68"/>
  <c r="Y116" i="68"/>
  <c r="Z116" i="68"/>
  <c r="AA116" i="68"/>
  <c r="AB116" i="68"/>
  <c r="AC116" i="68"/>
  <c r="A117" i="68"/>
  <c r="C117" i="68"/>
  <c r="D117" i="68"/>
  <c r="E117" i="68"/>
  <c r="F117" i="68"/>
  <c r="G117" i="68"/>
  <c r="H117" i="68"/>
  <c r="I117" i="68"/>
  <c r="K117" i="68"/>
  <c r="L117" i="68"/>
  <c r="M117" i="68"/>
  <c r="W117" i="68"/>
  <c r="Y117" i="68"/>
  <c r="Z117" i="68"/>
  <c r="AA117" i="68"/>
  <c r="AB117" i="68"/>
  <c r="AC117" i="68"/>
  <c r="A118" i="68"/>
  <c r="C118" i="68"/>
  <c r="D118" i="68"/>
  <c r="E118" i="68"/>
  <c r="F118" i="68"/>
  <c r="G118" i="68"/>
  <c r="H118" i="68"/>
  <c r="I118" i="68"/>
  <c r="K118" i="68"/>
  <c r="L118" i="68"/>
  <c r="M118" i="68"/>
  <c r="W118" i="68"/>
  <c r="Y118" i="68"/>
  <c r="Z118" i="68"/>
  <c r="AA118" i="68"/>
  <c r="AB118" i="68"/>
  <c r="AC118" i="68"/>
  <c r="A119" i="68"/>
  <c r="C119" i="68"/>
  <c r="D119" i="68"/>
  <c r="E119" i="68"/>
  <c r="F119" i="68"/>
  <c r="G119" i="68"/>
  <c r="H119" i="68"/>
  <c r="I119" i="68"/>
  <c r="K119" i="68"/>
  <c r="L119" i="68"/>
  <c r="M119" i="68"/>
  <c r="W119" i="68"/>
  <c r="Y119" i="68"/>
  <c r="Z119" i="68"/>
  <c r="AA119" i="68"/>
  <c r="AB119" i="68"/>
  <c r="AC119" i="68"/>
  <c r="A120" i="68"/>
  <c r="C120" i="68"/>
  <c r="D120" i="68"/>
  <c r="E120" i="68"/>
  <c r="F120" i="68"/>
  <c r="G120" i="68"/>
  <c r="H120" i="68"/>
  <c r="I120" i="68"/>
  <c r="K120" i="68"/>
  <c r="L120" i="68"/>
  <c r="M120" i="68"/>
  <c r="W120" i="68"/>
  <c r="Y120" i="68"/>
  <c r="Z120" i="68"/>
  <c r="AA120" i="68"/>
  <c r="AB120" i="68"/>
  <c r="AC120" i="68"/>
  <c r="A121" i="68"/>
  <c r="C121" i="68"/>
  <c r="D121" i="68"/>
  <c r="E121" i="68"/>
  <c r="F121" i="68"/>
  <c r="G121" i="68"/>
  <c r="H121" i="68"/>
  <c r="I121" i="68"/>
  <c r="K121" i="68"/>
  <c r="L121" i="68"/>
  <c r="M121" i="68"/>
  <c r="W121" i="68"/>
  <c r="Y121" i="68"/>
  <c r="Z121" i="68"/>
  <c r="AA121" i="68"/>
  <c r="AB121" i="68"/>
  <c r="AC121" i="68"/>
  <c r="A122" i="68"/>
  <c r="C122" i="68"/>
  <c r="D122" i="68"/>
  <c r="E122" i="68"/>
  <c r="F122" i="68"/>
  <c r="G122" i="68"/>
  <c r="H122" i="68"/>
  <c r="I122" i="68"/>
  <c r="K122" i="68"/>
  <c r="L122" i="68"/>
  <c r="M122" i="68"/>
  <c r="W122" i="68"/>
  <c r="Y122" i="68"/>
  <c r="Z122" i="68"/>
  <c r="AA122" i="68"/>
  <c r="AB122" i="68"/>
  <c r="AC122" i="68"/>
  <c r="A123" i="68"/>
  <c r="C123" i="68"/>
  <c r="D123" i="68"/>
  <c r="E123" i="68"/>
  <c r="F123" i="68"/>
  <c r="G123" i="68"/>
  <c r="H123" i="68"/>
  <c r="I123" i="68"/>
  <c r="K123" i="68"/>
  <c r="L123" i="68"/>
  <c r="M123" i="68"/>
  <c r="W123" i="68"/>
  <c r="Y123" i="68"/>
  <c r="Z123" i="68"/>
  <c r="AA123" i="68"/>
  <c r="AB123" i="68"/>
  <c r="AC123" i="68"/>
  <c r="A124" i="68"/>
  <c r="C124" i="68"/>
  <c r="D124" i="68"/>
  <c r="E124" i="68"/>
  <c r="F124" i="68"/>
  <c r="G124" i="68"/>
  <c r="H124" i="68"/>
  <c r="I124" i="68"/>
  <c r="K124" i="68"/>
  <c r="L124" i="68"/>
  <c r="M124" i="68"/>
  <c r="W124" i="68"/>
  <c r="Y124" i="68"/>
  <c r="Z124" i="68"/>
  <c r="AA124" i="68"/>
  <c r="AB124" i="68"/>
  <c r="AC124" i="68"/>
  <c r="A125" i="68"/>
  <c r="C125" i="68"/>
  <c r="D125" i="68"/>
  <c r="E125" i="68"/>
  <c r="F125" i="68"/>
  <c r="G125" i="68"/>
  <c r="H125" i="68"/>
  <c r="I125" i="68"/>
  <c r="K125" i="68"/>
  <c r="L125" i="68"/>
  <c r="M125" i="68"/>
  <c r="W125" i="68"/>
  <c r="Y125" i="68"/>
  <c r="Z125" i="68"/>
  <c r="AA125" i="68"/>
  <c r="AB125" i="68"/>
  <c r="AC125" i="68"/>
  <c r="A126" i="68"/>
  <c r="C126" i="68"/>
  <c r="D126" i="68"/>
  <c r="E126" i="68"/>
  <c r="F126" i="68"/>
  <c r="G126" i="68"/>
  <c r="H126" i="68"/>
  <c r="I126" i="68"/>
  <c r="K126" i="68"/>
  <c r="L126" i="68"/>
  <c r="M126" i="68"/>
  <c r="W126" i="68"/>
  <c r="Y126" i="68"/>
  <c r="Z126" i="68"/>
  <c r="AA126" i="68"/>
  <c r="AB126" i="68"/>
  <c r="AC126" i="68"/>
  <c r="A127" i="68"/>
  <c r="C127" i="68"/>
  <c r="D127" i="68"/>
  <c r="E127" i="68"/>
  <c r="F127" i="68"/>
  <c r="G127" i="68"/>
  <c r="H127" i="68"/>
  <c r="I127" i="68"/>
  <c r="K127" i="68"/>
  <c r="L127" i="68"/>
  <c r="M127" i="68"/>
  <c r="W127" i="68"/>
  <c r="Y127" i="68"/>
  <c r="Z127" i="68"/>
  <c r="AA127" i="68"/>
  <c r="AB127" i="68"/>
  <c r="AC127" i="68"/>
  <c r="A128" i="68"/>
  <c r="C128" i="68"/>
  <c r="D128" i="68"/>
  <c r="E128" i="68"/>
  <c r="F128" i="68"/>
  <c r="G128" i="68"/>
  <c r="H128" i="68"/>
  <c r="I128" i="68"/>
  <c r="K128" i="68"/>
  <c r="L128" i="68"/>
  <c r="M128" i="68"/>
  <c r="W128" i="68"/>
  <c r="Y128" i="68"/>
  <c r="Z128" i="68"/>
  <c r="AA128" i="68"/>
  <c r="AB128" i="68"/>
  <c r="AC128" i="68"/>
  <c r="A129" i="68"/>
  <c r="C129" i="68"/>
  <c r="D129" i="68"/>
  <c r="E129" i="68"/>
  <c r="F129" i="68"/>
  <c r="G129" i="68"/>
  <c r="H129" i="68"/>
  <c r="I129" i="68"/>
  <c r="K129" i="68"/>
  <c r="L129" i="68"/>
  <c r="M129" i="68"/>
  <c r="W129" i="68"/>
  <c r="Y129" i="68"/>
  <c r="Z129" i="68"/>
  <c r="AA129" i="68"/>
  <c r="AB129" i="68"/>
  <c r="AC129" i="68"/>
  <c r="A130" i="68"/>
  <c r="C130" i="68"/>
  <c r="D130" i="68"/>
  <c r="E130" i="68"/>
  <c r="F130" i="68"/>
  <c r="G130" i="68"/>
  <c r="H130" i="68"/>
  <c r="I130" i="68"/>
  <c r="K130" i="68"/>
  <c r="L130" i="68"/>
  <c r="M130" i="68"/>
  <c r="W130" i="68"/>
  <c r="Y130" i="68"/>
  <c r="Z130" i="68"/>
  <c r="AA130" i="68"/>
  <c r="AB130" i="68"/>
  <c r="AC130" i="68"/>
  <c r="A131" i="68"/>
  <c r="C131" i="68"/>
  <c r="D131" i="68"/>
  <c r="E131" i="68"/>
  <c r="F131" i="68"/>
  <c r="G131" i="68"/>
  <c r="H131" i="68"/>
  <c r="I131" i="68"/>
  <c r="K131" i="68"/>
  <c r="L131" i="68"/>
  <c r="M131" i="68"/>
  <c r="W131" i="68"/>
  <c r="Y131" i="68"/>
  <c r="Z131" i="68"/>
  <c r="AA131" i="68"/>
  <c r="AB131" i="68"/>
  <c r="AC131" i="68"/>
  <c r="A132" i="68"/>
  <c r="C132" i="68"/>
  <c r="D132" i="68"/>
  <c r="E132" i="68"/>
  <c r="F132" i="68"/>
  <c r="G132" i="68"/>
  <c r="H132" i="68"/>
  <c r="I132" i="68"/>
  <c r="K132" i="68"/>
  <c r="L132" i="68"/>
  <c r="M132" i="68"/>
  <c r="W132" i="68"/>
  <c r="Y132" i="68"/>
  <c r="Z132" i="68"/>
  <c r="AA132" i="68"/>
  <c r="AB132" i="68"/>
  <c r="AC132" i="68"/>
  <c r="A133" i="68"/>
  <c r="C133" i="68"/>
  <c r="D133" i="68"/>
  <c r="E133" i="68"/>
  <c r="F133" i="68"/>
  <c r="G133" i="68"/>
  <c r="H133" i="68"/>
  <c r="I133" i="68"/>
  <c r="K133" i="68"/>
  <c r="L133" i="68"/>
  <c r="M133" i="68"/>
  <c r="W133" i="68"/>
  <c r="Y133" i="68"/>
  <c r="Z133" i="68"/>
  <c r="AA133" i="68"/>
  <c r="AB133" i="68"/>
  <c r="AC133" i="68"/>
  <c r="A134" i="68"/>
  <c r="C134" i="68"/>
  <c r="D134" i="68"/>
  <c r="E134" i="68"/>
  <c r="F134" i="68"/>
  <c r="G134" i="68"/>
  <c r="H134" i="68"/>
  <c r="I134" i="68"/>
  <c r="K134" i="68"/>
  <c r="L134" i="68"/>
  <c r="M134" i="68"/>
  <c r="W134" i="68"/>
  <c r="Y134" i="68"/>
  <c r="Z134" i="68"/>
  <c r="AA134" i="68"/>
  <c r="AB134" i="68"/>
  <c r="AC134" i="68"/>
  <c r="A135" i="68"/>
  <c r="C135" i="68"/>
  <c r="D135" i="68"/>
  <c r="E135" i="68"/>
  <c r="F135" i="68"/>
  <c r="G135" i="68"/>
  <c r="H135" i="68"/>
  <c r="I135" i="68"/>
  <c r="K135" i="68"/>
  <c r="L135" i="68"/>
  <c r="M135" i="68"/>
  <c r="W135" i="68"/>
  <c r="Y135" i="68"/>
  <c r="Z135" i="68"/>
  <c r="AA135" i="68"/>
  <c r="AB135" i="68"/>
  <c r="AC135" i="68"/>
  <c r="A136" i="68"/>
  <c r="C136" i="68"/>
  <c r="D136" i="68"/>
  <c r="E136" i="68"/>
  <c r="F136" i="68"/>
  <c r="G136" i="68"/>
  <c r="H136" i="68"/>
  <c r="I136" i="68"/>
  <c r="K136" i="68"/>
  <c r="L136" i="68"/>
  <c r="M136" i="68"/>
  <c r="W136" i="68"/>
  <c r="Y136" i="68"/>
  <c r="Z136" i="68"/>
  <c r="AA136" i="68"/>
  <c r="AB136" i="68"/>
  <c r="AC136" i="68"/>
  <c r="A137" i="68"/>
  <c r="C137" i="68"/>
  <c r="D137" i="68"/>
  <c r="E137" i="68"/>
  <c r="F137" i="68"/>
  <c r="G137" i="68"/>
  <c r="H137" i="68"/>
  <c r="I137" i="68"/>
  <c r="K137" i="68"/>
  <c r="L137" i="68"/>
  <c r="M137" i="68"/>
  <c r="W137" i="68"/>
  <c r="Y137" i="68"/>
  <c r="Z137" i="68"/>
  <c r="AA137" i="68"/>
  <c r="AB137" i="68"/>
  <c r="AC137" i="68"/>
  <c r="A138" i="68"/>
  <c r="C138" i="68"/>
  <c r="D138" i="68"/>
  <c r="E138" i="68"/>
  <c r="F138" i="68"/>
  <c r="G138" i="68"/>
  <c r="H138" i="68"/>
  <c r="I138" i="68"/>
  <c r="K138" i="68"/>
  <c r="L138" i="68"/>
  <c r="M138" i="68"/>
  <c r="W138" i="68"/>
  <c r="Y138" i="68"/>
  <c r="Z138" i="68"/>
  <c r="AA138" i="68"/>
  <c r="AB138" i="68"/>
  <c r="AC138" i="68"/>
  <c r="A139" i="68"/>
  <c r="C139" i="68"/>
  <c r="D139" i="68"/>
  <c r="E139" i="68"/>
  <c r="F139" i="68"/>
  <c r="G139" i="68"/>
  <c r="H139" i="68"/>
  <c r="I139" i="68"/>
  <c r="K139" i="68"/>
  <c r="L139" i="68"/>
  <c r="M139" i="68"/>
  <c r="W139" i="68"/>
  <c r="Y139" i="68"/>
  <c r="Z139" i="68"/>
  <c r="AA139" i="68"/>
  <c r="AB139" i="68"/>
  <c r="AC139" i="68"/>
  <c r="A140" i="68"/>
  <c r="C140" i="68"/>
  <c r="D140" i="68"/>
  <c r="E140" i="68"/>
  <c r="F140" i="68"/>
  <c r="G140" i="68"/>
  <c r="H140" i="68"/>
  <c r="I140" i="68"/>
  <c r="K140" i="68"/>
  <c r="L140" i="68"/>
  <c r="M140" i="68"/>
  <c r="W140" i="68"/>
  <c r="Y140" i="68"/>
  <c r="Z140" i="68"/>
  <c r="AA140" i="68"/>
  <c r="AB140" i="68"/>
  <c r="AC140" i="68"/>
  <c r="A141" i="68"/>
  <c r="C141" i="68"/>
  <c r="D141" i="68"/>
  <c r="E141" i="68"/>
  <c r="F141" i="68"/>
  <c r="G141" i="68"/>
  <c r="H141" i="68"/>
  <c r="I141" i="68"/>
  <c r="K141" i="68"/>
  <c r="L141" i="68"/>
  <c r="M141" i="68"/>
  <c r="W141" i="68"/>
  <c r="Y141" i="68"/>
  <c r="Z141" i="68"/>
  <c r="AA141" i="68"/>
  <c r="AB141" i="68"/>
  <c r="AC141" i="68"/>
  <c r="A142" i="68"/>
  <c r="C142" i="68"/>
  <c r="D142" i="68"/>
  <c r="E142" i="68"/>
  <c r="F142" i="68"/>
  <c r="G142" i="68"/>
  <c r="H142" i="68"/>
  <c r="I142" i="68"/>
  <c r="K142" i="68"/>
  <c r="L142" i="68"/>
  <c r="M142" i="68"/>
  <c r="W142" i="68"/>
  <c r="Y142" i="68"/>
  <c r="Z142" i="68"/>
  <c r="AA142" i="68"/>
  <c r="AB142" i="68"/>
  <c r="AC142" i="68"/>
  <c r="A143" i="68"/>
  <c r="C143" i="68"/>
  <c r="D143" i="68"/>
  <c r="E143" i="68"/>
  <c r="F143" i="68"/>
  <c r="G143" i="68"/>
  <c r="H143" i="68"/>
  <c r="I143" i="68"/>
  <c r="K143" i="68"/>
  <c r="L143" i="68"/>
  <c r="M143" i="68"/>
  <c r="W143" i="68"/>
  <c r="Y143" i="68"/>
  <c r="Z143" i="68"/>
  <c r="AA143" i="68"/>
  <c r="AB143" i="68"/>
  <c r="AC143" i="68"/>
  <c r="A144" i="68"/>
  <c r="C144" i="68"/>
  <c r="D144" i="68"/>
  <c r="E144" i="68"/>
  <c r="F144" i="68"/>
  <c r="G144" i="68"/>
  <c r="H144" i="68"/>
  <c r="I144" i="68"/>
  <c r="K144" i="68"/>
  <c r="L144" i="68"/>
  <c r="M144" i="68"/>
  <c r="W144" i="68"/>
  <c r="Y144" i="68"/>
  <c r="Z144" i="68"/>
  <c r="AA144" i="68"/>
  <c r="AB144" i="68"/>
  <c r="AC144" i="68"/>
  <c r="A145" i="68"/>
  <c r="C145" i="68"/>
  <c r="D145" i="68"/>
  <c r="E145" i="68"/>
  <c r="F145" i="68"/>
  <c r="G145" i="68"/>
  <c r="H145" i="68"/>
  <c r="I145" i="68"/>
  <c r="K145" i="68"/>
  <c r="L145" i="68"/>
  <c r="M145" i="68"/>
  <c r="W145" i="68"/>
  <c r="Y145" i="68"/>
  <c r="Z145" i="68"/>
  <c r="AA145" i="68"/>
  <c r="AB145" i="68"/>
  <c r="AC145" i="68"/>
  <c r="A146" i="68"/>
  <c r="C146" i="68"/>
  <c r="D146" i="68"/>
  <c r="E146" i="68"/>
  <c r="F146" i="68"/>
  <c r="G146" i="68"/>
  <c r="H146" i="68"/>
  <c r="I146" i="68"/>
  <c r="K146" i="68"/>
  <c r="L146" i="68"/>
  <c r="M146" i="68"/>
  <c r="W146" i="68"/>
  <c r="Y146" i="68"/>
  <c r="Z146" i="68"/>
  <c r="AA146" i="68"/>
  <c r="AB146" i="68"/>
  <c r="AC146" i="68"/>
  <c r="A147" i="68"/>
  <c r="C147" i="68"/>
  <c r="D147" i="68"/>
  <c r="E147" i="68"/>
  <c r="F147" i="68"/>
  <c r="G147" i="68"/>
  <c r="H147" i="68"/>
  <c r="I147" i="68"/>
  <c r="K147" i="68"/>
  <c r="L147" i="68"/>
  <c r="M147" i="68"/>
  <c r="W147" i="68"/>
  <c r="Y147" i="68"/>
  <c r="Z147" i="68"/>
  <c r="AA147" i="68"/>
  <c r="AB147" i="68"/>
  <c r="AC147" i="68"/>
  <c r="A148" i="68"/>
  <c r="C148" i="68"/>
  <c r="D148" i="68"/>
  <c r="E148" i="68"/>
  <c r="F148" i="68"/>
  <c r="G148" i="68"/>
  <c r="H148" i="68"/>
  <c r="I148" i="68"/>
  <c r="K148" i="68"/>
  <c r="L148" i="68"/>
  <c r="M148" i="68"/>
  <c r="W148" i="68"/>
  <c r="Y148" i="68"/>
  <c r="Z148" i="68"/>
  <c r="AA148" i="68"/>
  <c r="AB148" i="68"/>
  <c r="AC148" i="68"/>
  <c r="A149" i="68"/>
  <c r="C149" i="68"/>
  <c r="D149" i="68"/>
  <c r="E149" i="68"/>
  <c r="F149" i="68"/>
  <c r="G149" i="68"/>
  <c r="H149" i="68"/>
  <c r="I149" i="68"/>
  <c r="K149" i="68"/>
  <c r="L149" i="68"/>
  <c r="M149" i="68"/>
  <c r="W149" i="68"/>
  <c r="Y149" i="68"/>
  <c r="Z149" i="68"/>
  <c r="AA149" i="68"/>
  <c r="AB149" i="68"/>
  <c r="AC149" i="68"/>
  <c r="A150" i="68"/>
  <c r="C150" i="68"/>
  <c r="D150" i="68"/>
  <c r="E150" i="68"/>
  <c r="F150" i="68"/>
  <c r="G150" i="68"/>
  <c r="H150" i="68"/>
  <c r="I150" i="68"/>
  <c r="K150" i="68"/>
  <c r="L150" i="68"/>
  <c r="M150" i="68"/>
  <c r="W150" i="68"/>
  <c r="Y150" i="68"/>
  <c r="Z150" i="68"/>
  <c r="AA150" i="68"/>
  <c r="AB150" i="68"/>
  <c r="AC150" i="68"/>
  <c r="A151" i="68"/>
  <c r="C151" i="68"/>
  <c r="D151" i="68"/>
  <c r="E151" i="68"/>
  <c r="F151" i="68"/>
  <c r="G151" i="68"/>
  <c r="H151" i="68"/>
  <c r="I151" i="68"/>
  <c r="K151" i="68"/>
  <c r="L151" i="68"/>
  <c r="M151" i="68"/>
  <c r="W151" i="68"/>
  <c r="Y151" i="68"/>
  <c r="Z151" i="68"/>
  <c r="AA151" i="68"/>
  <c r="AB151" i="68"/>
  <c r="AC151" i="68"/>
  <c r="A152" i="68"/>
  <c r="C152" i="68"/>
  <c r="D152" i="68"/>
  <c r="E152" i="68"/>
  <c r="F152" i="68"/>
  <c r="G152" i="68"/>
  <c r="H152" i="68"/>
  <c r="I152" i="68"/>
  <c r="K152" i="68"/>
  <c r="L152" i="68"/>
  <c r="M152" i="68"/>
  <c r="W152" i="68"/>
  <c r="Y152" i="68"/>
  <c r="Z152" i="68"/>
  <c r="AA152" i="68"/>
  <c r="AB152" i="68"/>
  <c r="AC152" i="68"/>
  <c r="A153" i="68"/>
  <c r="C153" i="68"/>
  <c r="D153" i="68"/>
  <c r="E153" i="68"/>
  <c r="F153" i="68"/>
  <c r="G153" i="68"/>
  <c r="H153" i="68"/>
  <c r="I153" i="68"/>
  <c r="K153" i="68"/>
  <c r="L153" i="68"/>
  <c r="M153" i="68"/>
  <c r="W153" i="68"/>
  <c r="Y153" i="68"/>
  <c r="Z153" i="68"/>
  <c r="AA153" i="68"/>
  <c r="AB153" i="68"/>
  <c r="AC153" i="68"/>
  <c r="A154" i="68"/>
  <c r="C154" i="68"/>
  <c r="D154" i="68"/>
  <c r="E154" i="68"/>
  <c r="F154" i="68"/>
  <c r="G154" i="68"/>
  <c r="H154" i="68"/>
  <c r="I154" i="68"/>
  <c r="K154" i="68"/>
  <c r="L154" i="68"/>
  <c r="M154" i="68"/>
  <c r="W154" i="68"/>
  <c r="Y154" i="68"/>
  <c r="Z154" i="68"/>
  <c r="AA154" i="68"/>
  <c r="AB154" i="68"/>
  <c r="AC154" i="68"/>
  <c r="A155" i="68"/>
  <c r="C155" i="68"/>
  <c r="D155" i="68"/>
  <c r="E155" i="68"/>
  <c r="F155" i="68"/>
  <c r="G155" i="68"/>
  <c r="H155" i="68"/>
  <c r="I155" i="68"/>
  <c r="K155" i="68"/>
  <c r="L155" i="68"/>
  <c r="M155" i="68"/>
  <c r="W155" i="68"/>
  <c r="Y155" i="68"/>
  <c r="Z155" i="68"/>
  <c r="AA155" i="68"/>
  <c r="AB155" i="68"/>
  <c r="AC155" i="68"/>
  <c r="A156" i="68"/>
  <c r="C156" i="68"/>
  <c r="D156" i="68"/>
  <c r="E156" i="68"/>
  <c r="F156" i="68"/>
  <c r="G156" i="68"/>
  <c r="H156" i="68"/>
  <c r="I156" i="68"/>
  <c r="K156" i="68"/>
  <c r="L156" i="68"/>
  <c r="M156" i="68"/>
  <c r="W156" i="68"/>
  <c r="Y156" i="68"/>
  <c r="Z156" i="68"/>
  <c r="AA156" i="68"/>
  <c r="AB156" i="68"/>
  <c r="AC156" i="68"/>
  <c r="A157" i="68"/>
  <c r="C157" i="68"/>
  <c r="D157" i="68"/>
  <c r="E157" i="68"/>
  <c r="F157" i="68"/>
  <c r="G157" i="68"/>
  <c r="H157" i="68"/>
  <c r="I157" i="68"/>
  <c r="K157" i="68"/>
  <c r="L157" i="68"/>
  <c r="M157" i="68"/>
  <c r="W157" i="68"/>
  <c r="Y157" i="68"/>
  <c r="Z157" i="68"/>
  <c r="AA157" i="68"/>
  <c r="AB157" i="68"/>
  <c r="AC157" i="68"/>
  <c r="A158" i="68"/>
  <c r="C158" i="68"/>
  <c r="D158" i="68"/>
  <c r="E158" i="68"/>
  <c r="F158" i="68"/>
  <c r="G158" i="68"/>
  <c r="H158" i="68"/>
  <c r="I158" i="68"/>
  <c r="K158" i="68"/>
  <c r="L158" i="68"/>
  <c r="M158" i="68"/>
  <c r="W158" i="68"/>
  <c r="Y158" i="68"/>
  <c r="Z158" i="68"/>
  <c r="AA158" i="68"/>
  <c r="AB158" i="68"/>
  <c r="AC158" i="68"/>
  <c r="A159" i="68"/>
  <c r="C159" i="68"/>
  <c r="D159" i="68"/>
  <c r="E159" i="68"/>
  <c r="F159" i="68"/>
  <c r="G159" i="68"/>
  <c r="H159" i="68"/>
  <c r="I159" i="68"/>
  <c r="K159" i="68"/>
  <c r="L159" i="68"/>
  <c r="M159" i="68"/>
  <c r="W159" i="68"/>
  <c r="Y159" i="68"/>
  <c r="Z159" i="68"/>
  <c r="AA159" i="68"/>
  <c r="AB159" i="68"/>
  <c r="AC159" i="68"/>
  <c r="A160" i="68"/>
  <c r="C160" i="68"/>
  <c r="D160" i="68"/>
  <c r="E160" i="68"/>
  <c r="F160" i="68"/>
  <c r="G160" i="68"/>
  <c r="H160" i="68"/>
  <c r="I160" i="68"/>
  <c r="K160" i="68"/>
  <c r="L160" i="68"/>
  <c r="M160" i="68"/>
  <c r="W160" i="68"/>
  <c r="Y160" i="68"/>
  <c r="Z160" i="68"/>
  <c r="AA160" i="68"/>
  <c r="AB160" i="68"/>
  <c r="AC160" i="68"/>
  <c r="A161" i="68"/>
  <c r="C161" i="68"/>
  <c r="D161" i="68"/>
  <c r="E161" i="68"/>
  <c r="F161" i="68"/>
  <c r="G161" i="68"/>
  <c r="H161" i="68"/>
  <c r="I161" i="68"/>
  <c r="K161" i="68"/>
  <c r="L161" i="68"/>
  <c r="M161" i="68"/>
  <c r="W161" i="68"/>
  <c r="Y161" i="68"/>
  <c r="Z161" i="68"/>
  <c r="AA161" i="68"/>
  <c r="AB161" i="68"/>
  <c r="AC161" i="68"/>
  <c r="A162" i="68"/>
  <c r="C162" i="68"/>
  <c r="D162" i="68"/>
  <c r="E162" i="68"/>
  <c r="F162" i="68"/>
  <c r="G162" i="68"/>
  <c r="H162" i="68"/>
  <c r="I162" i="68"/>
  <c r="K162" i="68"/>
  <c r="L162" i="68"/>
  <c r="M162" i="68"/>
  <c r="W162" i="68"/>
  <c r="Y162" i="68"/>
  <c r="Z162" i="68"/>
  <c r="AA162" i="68"/>
  <c r="AB162" i="68"/>
  <c r="AC162" i="68"/>
  <c r="A163" i="68"/>
  <c r="C163" i="68"/>
  <c r="D163" i="68"/>
  <c r="E163" i="68"/>
  <c r="F163" i="68"/>
  <c r="G163" i="68"/>
  <c r="H163" i="68"/>
  <c r="I163" i="68"/>
  <c r="K163" i="68"/>
  <c r="L163" i="68"/>
  <c r="M163" i="68"/>
  <c r="W163" i="68"/>
  <c r="Y163" i="68"/>
  <c r="Z163" i="68"/>
  <c r="AA163" i="68"/>
  <c r="AB163" i="68"/>
  <c r="AC163" i="68"/>
  <c r="A164" i="68"/>
  <c r="C164" i="68"/>
  <c r="D164" i="68"/>
  <c r="E164" i="68"/>
  <c r="F164" i="68"/>
  <c r="G164" i="68"/>
  <c r="H164" i="68"/>
  <c r="I164" i="68"/>
  <c r="K164" i="68"/>
  <c r="L164" i="68"/>
  <c r="M164" i="68"/>
  <c r="W164" i="68"/>
  <c r="Y164" i="68"/>
  <c r="Z164" i="68"/>
  <c r="AA164" i="68"/>
  <c r="AB164" i="68"/>
  <c r="AC164" i="68"/>
  <c r="A165" i="68"/>
  <c r="C165" i="68"/>
  <c r="D165" i="68"/>
  <c r="E165" i="68"/>
  <c r="F165" i="68"/>
  <c r="G165" i="68"/>
  <c r="H165" i="68"/>
  <c r="I165" i="68"/>
  <c r="K165" i="68"/>
  <c r="L165" i="68"/>
  <c r="M165" i="68"/>
  <c r="W165" i="68"/>
  <c r="Y165" i="68"/>
  <c r="Z165" i="68"/>
  <c r="AA165" i="68"/>
  <c r="AB165" i="68"/>
  <c r="AC165" i="68"/>
  <c r="A166" i="68"/>
  <c r="C166" i="68"/>
  <c r="D166" i="68"/>
  <c r="E166" i="68"/>
  <c r="F166" i="68"/>
  <c r="G166" i="68"/>
  <c r="H166" i="68"/>
  <c r="I166" i="68"/>
  <c r="K166" i="68"/>
  <c r="L166" i="68"/>
  <c r="M166" i="68"/>
  <c r="W166" i="68"/>
  <c r="Y166" i="68"/>
  <c r="Z166" i="68"/>
  <c r="AA166" i="68"/>
  <c r="AB166" i="68"/>
  <c r="AC166" i="68"/>
  <c r="A167" i="68"/>
  <c r="C167" i="68"/>
  <c r="D167" i="68"/>
  <c r="E167" i="68"/>
  <c r="F167" i="68"/>
  <c r="G167" i="68"/>
  <c r="H167" i="68"/>
  <c r="I167" i="68"/>
  <c r="K167" i="68"/>
  <c r="L167" i="68"/>
  <c r="M167" i="68"/>
  <c r="W167" i="68"/>
  <c r="Y167" i="68"/>
  <c r="Z167" i="68"/>
  <c r="AA167" i="68"/>
  <c r="AB167" i="68"/>
  <c r="AC167" i="68"/>
  <c r="A168" i="68"/>
  <c r="C168" i="68"/>
  <c r="D168" i="68"/>
  <c r="E168" i="68"/>
  <c r="F168" i="68"/>
  <c r="G168" i="68"/>
  <c r="H168" i="68"/>
  <c r="I168" i="68"/>
  <c r="K168" i="68"/>
  <c r="L168" i="68"/>
  <c r="M168" i="68"/>
  <c r="W168" i="68"/>
  <c r="Y168" i="68"/>
  <c r="Z168" i="68"/>
  <c r="AA168" i="68"/>
  <c r="AB168" i="68"/>
  <c r="AC168" i="68"/>
  <c r="A169" i="68"/>
  <c r="C169" i="68"/>
  <c r="D169" i="68"/>
  <c r="E169" i="68"/>
  <c r="F169" i="68"/>
  <c r="G169" i="68"/>
  <c r="H169" i="68"/>
  <c r="I169" i="68"/>
  <c r="K169" i="68"/>
  <c r="L169" i="68"/>
  <c r="M169" i="68"/>
  <c r="W169" i="68"/>
  <c r="Y169" i="68"/>
  <c r="Z169" i="68"/>
  <c r="AA169" i="68"/>
  <c r="AB169" i="68"/>
  <c r="AC169" i="68"/>
  <c r="A170" i="68"/>
  <c r="C170" i="68"/>
  <c r="D170" i="68"/>
  <c r="E170" i="68"/>
  <c r="F170" i="68"/>
  <c r="G170" i="68"/>
  <c r="H170" i="68"/>
  <c r="I170" i="68"/>
  <c r="K170" i="68"/>
  <c r="L170" i="68"/>
  <c r="M170" i="68"/>
  <c r="W170" i="68"/>
  <c r="Y170" i="68"/>
  <c r="Z170" i="68"/>
  <c r="AA170" i="68"/>
  <c r="AB170" i="68"/>
  <c r="AC170" i="68"/>
  <c r="A171" i="68"/>
  <c r="C171" i="68"/>
  <c r="D171" i="68"/>
  <c r="E171" i="68"/>
  <c r="F171" i="68"/>
  <c r="G171" i="68"/>
  <c r="H171" i="68"/>
  <c r="I171" i="68"/>
  <c r="K171" i="68"/>
  <c r="L171" i="68"/>
  <c r="M171" i="68"/>
  <c r="W171" i="68"/>
  <c r="Y171" i="68"/>
  <c r="Z171" i="68"/>
  <c r="AA171" i="68"/>
  <c r="AB171" i="68"/>
  <c r="AC171" i="68"/>
  <c r="A172" i="68"/>
  <c r="C172" i="68"/>
  <c r="D172" i="68"/>
  <c r="E172" i="68"/>
  <c r="F172" i="68"/>
  <c r="G172" i="68"/>
  <c r="H172" i="68"/>
  <c r="I172" i="68"/>
  <c r="K172" i="68"/>
  <c r="L172" i="68"/>
  <c r="M172" i="68"/>
  <c r="W172" i="68"/>
  <c r="Y172" i="68"/>
  <c r="Z172" i="68"/>
  <c r="AA172" i="68"/>
  <c r="AB172" i="68"/>
  <c r="AC172" i="68"/>
  <c r="A1054" i="1"/>
  <c r="J1054" i="1"/>
  <c r="M1054" i="1"/>
  <c r="M53" i="69" s="1"/>
  <c r="A1055" i="1"/>
  <c r="J1055" i="1"/>
  <c r="J54" i="69" s="1"/>
  <c r="M1055" i="1"/>
  <c r="M75" i="68" s="1"/>
  <c r="A1056" i="1"/>
  <c r="J1056" i="1"/>
  <c r="J55" i="69" s="1"/>
  <c r="A1057" i="1"/>
  <c r="J1057" i="1"/>
  <c r="N1057" i="1" s="1"/>
  <c r="N77" i="68" s="1"/>
  <c r="A1058" i="1"/>
  <c r="J1058" i="1"/>
  <c r="N1058" i="1" s="1"/>
  <c r="X1058" i="1" s="1"/>
  <c r="X57" i="69" s="1"/>
  <c r="A1059" i="1"/>
  <c r="J1059" i="1"/>
  <c r="N1059" i="1" s="1"/>
  <c r="N79" i="68" s="1"/>
  <c r="A1060" i="1"/>
  <c r="J1060" i="1"/>
  <c r="N1060" i="1" s="1"/>
  <c r="A1061" i="1"/>
  <c r="J1061" i="1"/>
  <c r="N1061" i="1" s="1"/>
  <c r="N60" i="69" s="1"/>
  <c r="A1062" i="1"/>
  <c r="J1062" i="1"/>
  <c r="J82" i="68" s="1"/>
  <c r="A1063" i="1"/>
  <c r="J1063" i="1"/>
  <c r="N1063" i="1" s="1"/>
  <c r="N62" i="69" s="1"/>
  <c r="A1064" i="1"/>
  <c r="J1064" i="1"/>
  <c r="J63" i="69" s="1"/>
  <c r="A1065" i="1"/>
  <c r="J1065" i="1"/>
  <c r="N1065" i="1" s="1"/>
  <c r="N85" i="68" s="1"/>
  <c r="A1066" i="1"/>
  <c r="J1066" i="1"/>
  <c r="J86" i="68" s="1"/>
  <c r="A1067" i="1"/>
  <c r="J1067" i="1"/>
  <c r="N1067" i="1" s="1"/>
  <c r="N66" i="69" s="1"/>
  <c r="A1068" i="1"/>
  <c r="J1068" i="1"/>
  <c r="J88" i="68" s="1"/>
  <c r="A1069" i="1"/>
  <c r="J1069" i="1"/>
  <c r="N1069" i="1" s="1"/>
  <c r="N89" i="68" s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50" i="73" s="1"/>
  <c r="J1134" i="1"/>
  <c r="J51" i="73" s="1"/>
  <c r="J1135" i="1"/>
  <c r="J52" i="73" s="1"/>
  <c r="J1136" i="1"/>
  <c r="J53" i="73" s="1"/>
  <c r="J1137" i="1"/>
  <c r="J54" i="73" s="1"/>
  <c r="J1138" i="1"/>
  <c r="J55" i="73" s="1"/>
  <c r="J1139" i="1"/>
  <c r="J56" i="73" s="1"/>
  <c r="J1140" i="1"/>
  <c r="J57" i="73" s="1"/>
  <c r="J1141" i="1"/>
  <c r="J58" i="73" s="1"/>
  <c r="J1142" i="1"/>
  <c r="J59" i="73" s="1"/>
  <c r="J1143" i="1"/>
  <c r="J60" i="73" s="1"/>
  <c r="J1144" i="1"/>
  <c r="J61" i="73" s="1"/>
  <c r="J1145" i="1"/>
  <c r="J62" i="73" s="1"/>
  <c r="J1146" i="1"/>
  <c r="J63" i="73" s="1"/>
  <c r="J1147" i="1"/>
  <c r="J64" i="73" s="1"/>
  <c r="J1148" i="1"/>
  <c r="J65" i="73" s="1"/>
  <c r="J1149" i="1"/>
  <c r="J66" i="73" s="1"/>
  <c r="J1150" i="1"/>
  <c r="J67" i="73" s="1"/>
  <c r="J1151" i="1"/>
  <c r="J68" i="73" s="1"/>
  <c r="J1152" i="1"/>
  <c r="J69" i="73" s="1"/>
  <c r="J1153" i="1"/>
  <c r="J1154" i="1"/>
  <c r="J1155" i="1"/>
  <c r="J1156" i="1"/>
  <c r="J1157" i="1"/>
  <c r="J1158" i="1"/>
  <c r="J1159" i="1"/>
  <c r="J1160" i="1"/>
  <c r="N1160" i="1" s="1"/>
  <c r="J1161" i="1"/>
  <c r="J1162" i="1"/>
  <c r="J1163" i="1"/>
  <c r="J1164" i="1"/>
  <c r="J1165" i="1"/>
  <c r="J1166" i="1"/>
  <c r="N1166" i="1" s="1"/>
  <c r="A1051" i="1"/>
  <c r="A1052" i="1"/>
  <c r="A1053" i="1"/>
  <c r="J48" i="73" l="1"/>
  <c r="B7" i="73" s="1"/>
  <c r="B11" i="73" s="1"/>
  <c r="B15" i="73" s="1"/>
  <c r="N57" i="74"/>
  <c r="N180" i="68"/>
  <c r="X1160" i="1"/>
  <c r="X57" i="74" s="1"/>
  <c r="N1167" i="1"/>
  <c r="J187" i="68"/>
  <c r="J64" i="74"/>
  <c r="N63" i="74"/>
  <c r="N186" i="68"/>
  <c r="X1166" i="1"/>
  <c r="X63" i="74" s="1"/>
  <c r="N1164" i="1"/>
  <c r="J61" i="74"/>
  <c r="J184" i="68"/>
  <c r="N1165" i="1"/>
  <c r="J62" i="74"/>
  <c r="J185" i="68"/>
  <c r="N1163" i="1"/>
  <c r="J60" i="74"/>
  <c r="J183" i="68"/>
  <c r="N1162" i="1"/>
  <c r="J182" i="68"/>
  <c r="J59" i="74"/>
  <c r="N1161" i="1"/>
  <c r="J181" i="68"/>
  <c r="J58" i="74"/>
  <c r="J180" i="68"/>
  <c r="J57" i="74"/>
  <c r="J63" i="74"/>
  <c r="J186" i="68"/>
  <c r="J55" i="74"/>
  <c r="J178" i="68"/>
  <c r="J177" i="68"/>
  <c r="J54" i="74"/>
  <c r="J176" i="68"/>
  <c r="J53" i="74"/>
  <c r="J179" i="68"/>
  <c r="J56" i="74"/>
  <c r="J51" i="74"/>
  <c r="V51" i="74" s="1"/>
  <c r="J174" i="68"/>
  <c r="J173" i="68"/>
  <c r="J50" i="74"/>
  <c r="J175" i="68"/>
  <c r="J52" i="74"/>
  <c r="J154" i="68"/>
  <c r="N1134" i="1"/>
  <c r="N51" i="73" s="1"/>
  <c r="J156" i="68"/>
  <c r="N1136" i="1"/>
  <c r="N53" i="73" s="1"/>
  <c r="N1158" i="1"/>
  <c r="N1157" i="1"/>
  <c r="N1156" i="1"/>
  <c r="J157" i="68"/>
  <c r="N1137" i="1"/>
  <c r="N54" i="73" s="1"/>
  <c r="N1155" i="1"/>
  <c r="J65" i="72"/>
  <c r="N1128" i="1"/>
  <c r="N1154" i="1"/>
  <c r="J64" i="72"/>
  <c r="N1153" i="1"/>
  <c r="J63" i="72"/>
  <c r="J62" i="72"/>
  <c r="J171" i="68"/>
  <c r="N1151" i="1"/>
  <c r="N68" i="73" s="1"/>
  <c r="J61" i="72"/>
  <c r="J60" i="72"/>
  <c r="J59" i="72"/>
  <c r="J58" i="72"/>
  <c r="J170" i="68"/>
  <c r="N1150" i="1"/>
  <c r="N67" i="73" s="1"/>
  <c r="J169" i="68"/>
  <c r="N1149" i="1"/>
  <c r="N66" i="73" s="1"/>
  <c r="J165" i="68"/>
  <c r="N1145" i="1"/>
  <c r="N62" i="73" s="1"/>
  <c r="J54" i="72"/>
  <c r="J172" i="68"/>
  <c r="N1152" i="1"/>
  <c r="N69" i="73" s="1"/>
  <c r="J55" i="72"/>
  <c r="J164" i="68"/>
  <c r="N1144" i="1"/>
  <c r="N61" i="73" s="1"/>
  <c r="J163" i="68"/>
  <c r="N1143" i="1"/>
  <c r="N60" i="73" s="1"/>
  <c r="J53" i="72"/>
  <c r="J153" i="68"/>
  <c r="N1133" i="1"/>
  <c r="N50" i="73" s="1"/>
  <c r="N1159" i="1"/>
  <c r="J167" i="68"/>
  <c r="N1147" i="1"/>
  <c r="N64" i="73" s="1"/>
  <c r="J166" i="68"/>
  <c r="N1146" i="1"/>
  <c r="N63" i="73" s="1"/>
  <c r="J52" i="72"/>
  <c r="J168" i="68"/>
  <c r="N1148" i="1"/>
  <c r="N65" i="73" s="1"/>
  <c r="J161" i="68"/>
  <c r="N1141" i="1"/>
  <c r="N58" i="73" s="1"/>
  <c r="J51" i="72"/>
  <c r="V51" i="72" s="1"/>
  <c r="V51" i="73"/>
  <c r="V52" i="73" s="1"/>
  <c r="V53" i="73" s="1"/>
  <c r="J57" i="72"/>
  <c r="J160" i="68"/>
  <c r="N1140" i="1"/>
  <c r="N57" i="73" s="1"/>
  <c r="J56" i="72"/>
  <c r="J159" i="68"/>
  <c r="N1139" i="1"/>
  <c r="N56" i="73" s="1"/>
  <c r="J158" i="68"/>
  <c r="N1138" i="1"/>
  <c r="N55" i="73" s="1"/>
  <c r="J152" i="68"/>
  <c r="N1132" i="1"/>
  <c r="J70" i="72"/>
  <c r="J151" i="68"/>
  <c r="N1131" i="1"/>
  <c r="J69" i="72"/>
  <c r="J162" i="68"/>
  <c r="N1142" i="1"/>
  <c r="N59" i="73" s="1"/>
  <c r="J150" i="68"/>
  <c r="N1130" i="1"/>
  <c r="J68" i="72"/>
  <c r="J155" i="68"/>
  <c r="N1135" i="1"/>
  <c r="N52" i="73" s="1"/>
  <c r="J149" i="68"/>
  <c r="N1129" i="1"/>
  <c r="J67" i="72"/>
  <c r="J148" i="68"/>
  <c r="J66" i="72"/>
  <c r="N1112" i="1"/>
  <c r="J50" i="72"/>
  <c r="J147" i="68"/>
  <c r="N1127" i="1"/>
  <c r="J141" i="68"/>
  <c r="N1121" i="1"/>
  <c r="J143" i="68"/>
  <c r="N1123" i="1"/>
  <c r="J142" i="68"/>
  <c r="N1122" i="1"/>
  <c r="J138" i="68"/>
  <c r="N1118" i="1"/>
  <c r="N1091" i="1"/>
  <c r="J136" i="68"/>
  <c r="N1116" i="1"/>
  <c r="J140" i="68"/>
  <c r="N1120" i="1"/>
  <c r="J139" i="68"/>
  <c r="N1119" i="1"/>
  <c r="J135" i="68"/>
  <c r="N1115" i="1"/>
  <c r="J134" i="68"/>
  <c r="N1114" i="1"/>
  <c r="J137" i="68"/>
  <c r="N1117" i="1"/>
  <c r="J145" i="68"/>
  <c r="N1125" i="1"/>
  <c r="J146" i="68"/>
  <c r="N1126" i="1"/>
  <c r="J132" i="68"/>
  <c r="J144" i="68"/>
  <c r="N1124" i="1"/>
  <c r="J130" i="68"/>
  <c r="N1110" i="1"/>
  <c r="J69" i="71"/>
  <c r="J129" i="68"/>
  <c r="N1109" i="1"/>
  <c r="J68" i="71"/>
  <c r="J131" i="68"/>
  <c r="N1111" i="1"/>
  <c r="J70" i="71"/>
  <c r="J127" i="68"/>
  <c r="N1107" i="1"/>
  <c r="J66" i="71"/>
  <c r="J133" i="68"/>
  <c r="N1113" i="1"/>
  <c r="J126" i="68"/>
  <c r="J65" i="71"/>
  <c r="N1106" i="1"/>
  <c r="J125" i="68"/>
  <c r="N1105" i="1"/>
  <c r="J64" i="71"/>
  <c r="J128" i="68"/>
  <c r="N1108" i="1"/>
  <c r="J67" i="71"/>
  <c r="J124" i="68"/>
  <c r="J63" i="71"/>
  <c r="N1104" i="1"/>
  <c r="J123" i="68"/>
  <c r="J62" i="71"/>
  <c r="N1103" i="1"/>
  <c r="J122" i="68"/>
  <c r="J61" i="71"/>
  <c r="N1102" i="1"/>
  <c r="J121" i="68"/>
  <c r="N1101" i="1"/>
  <c r="J60" i="71"/>
  <c r="J120" i="68"/>
  <c r="J59" i="71"/>
  <c r="N1100" i="1"/>
  <c r="J119" i="68"/>
  <c r="N1099" i="1"/>
  <c r="J58" i="71"/>
  <c r="J117" i="68"/>
  <c r="N1097" i="1"/>
  <c r="J56" i="71"/>
  <c r="J116" i="68"/>
  <c r="J55" i="71"/>
  <c r="N1096" i="1"/>
  <c r="J118" i="68"/>
  <c r="N1098" i="1"/>
  <c r="J57" i="71"/>
  <c r="J114" i="68"/>
  <c r="N1094" i="1"/>
  <c r="J53" i="71"/>
  <c r="J113" i="68"/>
  <c r="N1093" i="1"/>
  <c r="J52" i="71"/>
  <c r="J115" i="68"/>
  <c r="J54" i="71"/>
  <c r="N1095" i="1"/>
  <c r="J112" i="68"/>
  <c r="N1092" i="1"/>
  <c r="J51" i="71"/>
  <c r="V51" i="71" s="1"/>
  <c r="J111" i="68"/>
  <c r="J50" i="71"/>
  <c r="J92" i="68"/>
  <c r="J67" i="70"/>
  <c r="J55" i="70"/>
  <c r="J54" i="70"/>
  <c r="J53" i="70"/>
  <c r="J109" i="68"/>
  <c r="J106" i="68"/>
  <c r="J104" i="68"/>
  <c r="J63" i="70"/>
  <c r="J62" i="70"/>
  <c r="J61" i="70"/>
  <c r="J51" i="70"/>
  <c r="V51" i="70" s="1"/>
  <c r="J59" i="70"/>
  <c r="N1087" i="1"/>
  <c r="J99" i="68"/>
  <c r="J101" i="68"/>
  <c r="N1081" i="1"/>
  <c r="N1083" i="1"/>
  <c r="N1074" i="1"/>
  <c r="N1075" i="1"/>
  <c r="X1075" i="1" s="1"/>
  <c r="J95" i="68"/>
  <c r="N1071" i="1"/>
  <c r="N1077" i="1"/>
  <c r="J57" i="70"/>
  <c r="N1086" i="1"/>
  <c r="J66" i="70"/>
  <c r="N1076" i="1"/>
  <c r="J56" i="70"/>
  <c r="N1085" i="1"/>
  <c r="J65" i="70"/>
  <c r="N1080" i="1"/>
  <c r="J60" i="70"/>
  <c r="J107" i="68"/>
  <c r="N1072" i="1"/>
  <c r="J52" i="70"/>
  <c r="N1090" i="1"/>
  <c r="J70" i="70"/>
  <c r="N1084" i="1"/>
  <c r="J64" i="70"/>
  <c r="J102" i="68"/>
  <c r="J97" i="68"/>
  <c r="J110" i="68"/>
  <c r="J100" i="68"/>
  <c r="J94" i="68"/>
  <c r="N1070" i="1"/>
  <c r="J50" i="70"/>
  <c r="N1088" i="1"/>
  <c r="J68" i="70"/>
  <c r="N1079" i="1"/>
  <c r="J105" i="68"/>
  <c r="J96" i="68"/>
  <c r="J91" i="68"/>
  <c r="N1078" i="1"/>
  <c r="J58" i="70"/>
  <c r="N1089" i="1"/>
  <c r="J69" i="70"/>
  <c r="N1082" i="1"/>
  <c r="N1073" i="1"/>
  <c r="J108" i="68"/>
  <c r="J103" i="68"/>
  <c r="J98" i="68"/>
  <c r="J93" i="68"/>
  <c r="J60" i="69"/>
  <c r="J81" i="68"/>
  <c r="N1062" i="1"/>
  <c r="X1062" i="1" s="1"/>
  <c r="X82" i="68" s="1"/>
  <c r="J61" i="69"/>
  <c r="J59" i="69"/>
  <c r="X1060" i="1"/>
  <c r="X59" i="69" s="1"/>
  <c r="N59" i="69"/>
  <c r="J80" i="68"/>
  <c r="J57" i="69"/>
  <c r="J78" i="68"/>
  <c r="J58" i="69"/>
  <c r="J79" i="68"/>
  <c r="J77" i="68"/>
  <c r="J56" i="69"/>
  <c r="N56" i="69"/>
  <c r="N78" i="68"/>
  <c r="N80" i="68"/>
  <c r="X78" i="68"/>
  <c r="N81" i="68"/>
  <c r="N58" i="69"/>
  <c r="N57" i="69"/>
  <c r="N1056" i="1"/>
  <c r="X1056" i="1" s="1"/>
  <c r="X55" i="69" s="1"/>
  <c r="J76" i="68"/>
  <c r="M54" i="69"/>
  <c r="J75" i="68"/>
  <c r="N1055" i="1"/>
  <c r="X1055" i="1" s="1"/>
  <c r="N1054" i="1"/>
  <c r="N74" i="68" s="1"/>
  <c r="M74" i="68"/>
  <c r="J74" i="68"/>
  <c r="J53" i="69"/>
  <c r="N1068" i="1"/>
  <c r="J90" i="68"/>
  <c r="J89" i="68"/>
  <c r="J67" i="69"/>
  <c r="N83" i="68"/>
  <c r="J84" i="68"/>
  <c r="N68" i="69"/>
  <c r="J64" i="69"/>
  <c r="N1064" i="1"/>
  <c r="X1064" i="1" s="1"/>
  <c r="J87" i="68"/>
  <c r="J66" i="69"/>
  <c r="J85" i="68"/>
  <c r="J68" i="69"/>
  <c r="N64" i="69"/>
  <c r="J83" i="68"/>
  <c r="J65" i="69"/>
  <c r="N87" i="68"/>
  <c r="J62" i="69"/>
  <c r="N1066" i="1"/>
  <c r="X1066" i="1" s="1"/>
  <c r="Z48" i="69"/>
  <c r="K48" i="69"/>
  <c r="B8" i="69" s="1"/>
  <c r="L48" i="69"/>
  <c r="B9" i="69" s="1"/>
  <c r="H48" i="69"/>
  <c r="U51" i="69"/>
  <c r="U52" i="69" s="1"/>
  <c r="U53" i="69" s="1"/>
  <c r="U54" i="69" s="1"/>
  <c r="U55" i="69" s="1"/>
  <c r="U56" i="69" s="1"/>
  <c r="U57" i="69" s="1"/>
  <c r="U58" i="69" s="1"/>
  <c r="U59" i="69" s="1"/>
  <c r="U60" i="69" s="1"/>
  <c r="U61" i="69" s="1"/>
  <c r="U62" i="69" s="1"/>
  <c r="U63" i="69" s="1"/>
  <c r="U64" i="69" s="1"/>
  <c r="U65" i="69" s="1"/>
  <c r="U66" i="69" s="1"/>
  <c r="U67" i="69" s="1"/>
  <c r="U68" i="69" s="1"/>
  <c r="D48" i="69"/>
  <c r="P51" i="69"/>
  <c r="P52" i="69" s="1"/>
  <c r="P53" i="69" s="1"/>
  <c r="P54" i="69" s="1"/>
  <c r="P55" i="69" s="1"/>
  <c r="P56" i="69" s="1"/>
  <c r="P57" i="69" s="1"/>
  <c r="P58" i="69" s="1"/>
  <c r="P59" i="69" s="1"/>
  <c r="P60" i="69" s="1"/>
  <c r="P61" i="69" s="1"/>
  <c r="P62" i="69" s="1"/>
  <c r="P63" i="69" s="1"/>
  <c r="P64" i="69" s="1"/>
  <c r="P65" i="69" s="1"/>
  <c r="P66" i="69" s="1"/>
  <c r="P67" i="69" s="1"/>
  <c r="P68" i="69" s="1"/>
  <c r="W48" i="69"/>
  <c r="B14" i="69" s="1"/>
  <c r="R51" i="69"/>
  <c r="R52" i="69" s="1"/>
  <c r="R53" i="69" s="1"/>
  <c r="R54" i="69" s="1"/>
  <c r="R55" i="69" s="1"/>
  <c r="R56" i="69" s="1"/>
  <c r="R57" i="69" s="1"/>
  <c r="R58" i="69" s="1"/>
  <c r="R59" i="69" s="1"/>
  <c r="R60" i="69" s="1"/>
  <c r="R61" i="69" s="1"/>
  <c r="R62" i="69" s="1"/>
  <c r="R63" i="69" s="1"/>
  <c r="R64" i="69" s="1"/>
  <c r="R65" i="69" s="1"/>
  <c r="R66" i="69" s="1"/>
  <c r="R67" i="69" s="1"/>
  <c r="R68" i="69" s="1"/>
  <c r="C48" i="69"/>
  <c r="I48" i="69"/>
  <c r="Y48" i="69"/>
  <c r="B10" i="69" s="1"/>
  <c r="G48" i="69"/>
  <c r="Q51" i="69"/>
  <c r="Q52" i="69" s="1"/>
  <c r="Q53" i="69" s="1"/>
  <c r="Q54" i="69" s="1"/>
  <c r="Q55" i="69" s="1"/>
  <c r="Q56" i="69" s="1"/>
  <c r="Q57" i="69" s="1"/>
  <c r="Q58" i="69" s="1"/>
  <c r="Q59" i="69" s="1"/>
  <c r="Q60" i="69" s="1"/>
  <c r="Q61" i="69" s="1"/>
  <c r="Q62" i="69" s="1"/>
  <c r="Q63" i="69" s="1"/>
  <c r="Q64" i="69" s="1"/>
  <c r="Q65" i="69" s="1"/>
  <c r="Q66" i="69" s="1"/>
  <c r="Q67" i="69" s="1"/>
  <c r="Q68" i="69" s="1"/>
  <c r="O51" i="69"/>
  <c r="O52" i="69" s="1"/>
  <c r="O53" i="69" s="1"/>
  <c r="O54" i="69" s="1"/>
  <c r="O55" i="69" s="1"/>
  <c r="O56" i="69" s="1"/>
  <c r="O57" i="69" s="1"/>
  <c r="O58" i="69" s="1"/>
  <c r="O59" i="69" s="1"/>
  <c r="O60" i="69" s="1"/>
  <c r="O61" i="69" s="1"/>
  <c r="O62" i="69" s="1"/>
  <c r="O63" i="69" s="1"/>
  <c r="O64" i="69" s="1"/>
  <c r="O65" i="69" s="1"/>
  <c r="O66" i="69" s="1"/>
  <c r="O67" i="69" s="1"/>
  <c r="O68" i="69" s="1"/>
  <c r="E48" i="69"/>
  <c r="S50" i="69"/>
  <c r="S51" i="69" s="1"/>
  <c r="S52" i="69" s="1"/>
  <c r="S53" i="69" s="1"/>
  <c r="S54" i="69" s="1"/>
  <c r="S55" i="69" s="1"/>
  <c r="S56" i="69" s="1"/>
  <c r="S57" i="69" s="1"/>
  <c r="S58" i="69" s="1"/>
  <c r="S59" i="69" s="1"/>
  <c r="S60" i="69" s="1"/>
  <c r="S61" i="69" s="1"/>
  <c r="S62" i="69" s="1"/>
  <c r="S63" i="69" s="1"/>
  <c r="S64" i="69" s="1"/>
  <c r="S65" i="69" s="1"/>
  <c r="S66" i="69" s="1"/>
  <c r="S67" i="69" s="1"/>
  <c r="S68" i="69" s="1"/>
  <c r="F48" i="69"/>
  <c r="T50" i="69"/>
  <c r="T51" i="69" s="1"/>
  <c r="T52" i="69" s="1"/>
  <c r="T53" i="69" s="1"/>
  <c r="T54" i="69" s="1"/>
  <c r="T55" i="69" s="1"/>
  <c r="T56" i="69" s="1"/>
  <c r="T57" i="69" s="1"/>
  <c r="T58" i="69" s="1"/>
  <c r="T59" i="69" s="1"/>
  <c r="T60" i="69" s="1"/>
  <c r="T61" i="69" s="1"/>
  <c r="T62" i="69" s="1"/>
  <c r="T63" i="69" s="1"/>
  <c r="T64" i="69" s="1"/>
  <c r="T65" i="69" s="1"/>
  <c r="T66" i="69" s="1"/>
  <c r="T67" i="69" s="1"/>
  <c r="T68" i="69" s="1"/>
  <c r="X1061" i="1"/>
  <c r="X1057" i="1"/>
  <c r="X1065" i="1"/>
  <c r="X1069" i="1"/>
  <c r="X1063" i="1"/>
  <c r="X1059" i="1"/>
  <c r="X1067" i="1"/>
  <c r="W51" i="68"/>
  <c r="Y51" i="68"/>
  <c r="Z51" i="68"/>
  <c r="AA51" i="68"/>
  <c r="AB51" i="68"/>
  <c r="AC51" i="68"/>
  <c r="W52" i="68"/>
  <c r="Y52" i="68"/>
  <c r="Z52" i="68"/>
  <c r="AA52" i="68"/>
  <c r="AB52" i="68"/>
  <c r="AC52" i="68"/>
  <c r="W53" i="68"/>
  <c r="Y53" i="68"/>
  <c r="Z53" i="68"/>
  <c r="AA53" i="68"/>
  <c r="AB53" i="68"/>
  <c r="AC53" i="68"/>
  <c r="W54" i="68"/>
  <c r="Y54" i="68"/>
  <c r="Z54" i="68"/>
  <c r="AA54" i="68"/>
  <c r="AB54" i="68"/>
  <c r="AC54" i="68"/>
  <c r="W55" i="68"/>
  <c r="Y55" i="68"/>
  <c r="Z55" i="68"/>
  <c r="AA55" i="68"/>
  <c r="AB55" i="68"/>
  <c r="AC55" i="68"/>
  <c r="W56" i="68"/>
  <c r="Y56" i="68"/>
  <c r="Z56" i="68"/>
  <c r="AA56" i="68"/>
  <c r="AB56" i="68"/>
  <c r="AC56" i="68"/>
  <c r="W57" i="68"/>
  <c r="Y57" i="68"/>
  <c r="Z57" i="68"/>
  <c r="AA57" i="68"/>
  <c r="AB57" i="68"/>
  <c r="AC57" i="68"/>
  <c r="W58" i="68"/>
  <c r="Y58" i="68"/>
  <c r="Z58" i="68"/>
  <c r="AA58" i="68"/>
  <c r="AB58" i="68"/>
  <c r="AC58" i="68"/>
  <c r="W59" i="68"/>
  <c r="Y59" i="68"/>
  <c r="Z59" i="68"/>
  <c r="AA59" i="68"/>
  <c r="AB59" i="68"/>
  <c r="AC59" i="68"/>
  <c r="W60" i="68"/>
  <c r="Y60" i="68"/>
  <c r="Z60" i="68"/>
  <c r="AA60" i="68"/>
  <c r="AB60" i="68"/>
  <c r="AC60" i="68"/>
  <c r="W61" i="68"/>
  <c r="Y61" i="68"/>
  <c r="Z61" i="68"/>
  <c r="AA61" i="68"/>
  <c r="AB61" i="68"/>
  <c r="AC61" i="68"/>
  <c r="W62" i="68"/>
  <c r="Y62" i="68"/>
  <c r="Z62" i="68"/>
  <c r="AA62" i="68"/>
  <c r="AB62" i="68"/>
  <c r="AC62" i="68"/>
  <c r="W63" i="68"/>
  <c r="Y63" i="68"/>
  <c r="Z63" i="68"/>
  <c r="AA63" i="68"/>
  <c r="AB63" i="68"/>
  <c r="AC63" i="68"/>
  <c r="W64" i="68"/>
  <c r="Y64" i="68"/>
  <c r="Z64" i="68"/>
  <c r="AA64" i="68"/>
  <c r="AB64" i="68"/>
  <c r="AC64" i="68"/>
  <c r="W65" i="68"/>
  <c r="Y65" i="68"/>
  <c r="Z65" i="68"/>
  <c r="AA65" i="68"/>
  <c r="AB65" i="68"/>
  <c r="AC65" i="68"/>
  <c r="W66" i="68"/>
  <c r="Y66" i="68"/>
  <c r="Z66" i="68"/>
  <c r="AA66" i="68"/>
  <c r="AB66" i="68"/>
  <c r="AC66" i="68"/>
  <c r="W67" i="68"/>
  <c r="Y67" i="68"/>
  <c r="Z67" i="68"/>
  <c r="AA67" i="68"/>
  <c r="AB67" i="68"/>
  <c r="AC67" i="68"/>
  <c r="W68" i="68"/>
  <c r="Y68" i="68"/>
  <c r="Z68" i="68"/>
  <c r="AA68" i="68"/>
  <c r="AB68" i="68"/>
  <c r="AC68" i="68"/>
  <c r="W69" i="68"/>
  <c r="Y69" i="68"/>
  <c r="Z69" i="68"/>
  <c r="AA69" i="68"/>
  <c r="AB69" i="68"/>
  <c r="AC69" i="68"/>
  <c r="W70" i="68"/>
  <c r="Y70" i="68"/>
  <c r="Z70" i="68"/>
  <c r="AA70" i="68"/>
  <c r="AB70" i="68"/>
  <c r="AC70" i="68"/>
  <c r="Y50" i="68"/>
  <c r="Z50" i="68"/>
  <c r="AA50" i="68"/>
  <c r="AB50" i="68"/>
  <c r="AC50" i="68"/>
  <c r="W50" i="68"/>
  <c r="C51" i="68"/>
  <c r="D51" i="68"/>
  <c r="E51" i="68"/>
  <c r="F51" i="68"/>
  <c r="G51" i="68"/>
  <c r="H51" i="68"/>
  <c r="I51" i="68"/>
  <c r="K51" i="68"/>
  <c r="L51" i="68"/>
  <c r="C52" i="68"/>
  <c r="D52" i="68"/>
  <c r="E52" i="68"/>
  <c r="F52" i="68"/>
  <c r="G52" i="68"/>
  <c r="H52" i="68"/>
  <c r="I52" i="68"/>
  <c r="K52" i="68"/>
  <c r="L52" i="68"/>
  <c r="C53" i="68"/>
  <c r="D53" i="68"/>
  <c r="E53" i="68"/>
  <c r="F53" i="68"/>
  <c r="G53" i="68"/>
  <c r="H53" i="68"/>
  <c r="I53" i="68"/>
  <c r="K53" i="68"/>
  <c r="L53" i="68"/>
  <c r="C54" i="68"/>
  <c r="D54" i="68"/>
  <c r="E54" i="68"/>
  <c r="F54" i="68"/>
  <c r="G54" i="68"/>
  <c r="H54" i="68"/>
  <c r="I54" i="68"/>
  <c r="K54" i="68"/>
  <c r="L54" i="68"/>
  <c r="C55" i="68"/>
  <c r="E55" i="68"/>
  <c r="F55" i="68"/>
  <c r="G55" i="68"/>
  <c r="H55" i="68"/>
  <c r="I55" i="68"/>
  <c r="K55" i="68"/>
  <c r="L55" i="68"/>
  <c r="C56" i="68"/>
  <c r="D56" i="68"/>
  <c r="E56" i="68"/>
  <c r="F56" i="68"/>
  <c r="G56" i="68"/>
  <c r="H56" i="68"/>
  <c r="I56" i="68"/>
  <c r="K56" i="68"/>
  <c r="L56" i="68"/>
  <c r="C57" i="68"/>
  <c r="D57" i="68"/>
  <c r="E57" i="68"/>
  <c r="F57" i="68"/>
  <c r="G57" i="68"/>
  <c r="H57" i="68"/>
  <c r="I57" i="68"/>
  <c r="K57" i="68"/>
  <c r="L57" i="68"/>
  <c r="C58" i="68"/>
  <c r="D58" i="68"/>
  <c r="E58" i="68"/>
  <c r="F58" i="68"/>
  <c r="G58" i="68"/>
  <c r="H58" i="68"/>
  <c r="I58" i="68"/>
  <c r="K58" i="68"/>
  <c r="L58" i="68"/>
  <c r="C59" i="68"/>
  <c r="D59" i="68"/>
  <c r="E59" i="68"/>
  <c r="F59" i="68"/>
  <c r="G59" i="68"/>
  <c r="H59" i="68"/>
  <c r="I59" i="68"/>
  <c r="K59" i="68"/>
  <c r="L59" i="68"/>
  <c r="C60" i="68"/>
  <c r="D60" i="68"/>
  <c r="E60" i="68"/>
  <c r="F60" i="68"/>
  <c r="G60" i="68"/>
  <c r="H60" i="68"/>
  <c r="I60" i="68"/>
  <c r="K60" i="68"/>
  <c r="L60" i="68"/>
  <c r="C61" i="68"/>
  <c r="D61" i="68"/>
  <c r="E61" i="68"/>
  <c r="F61" i="68"/>
  <c r="G61" i="68"/>
  <c r="H61" i="68"/>
  <c r="I61" i="68"/>
  <c r="K61" i="68"/>
  <c r="L61" i="68"/>
  <c r="C62" i="68"/>
  <c r="D62" i="68"/>
  <c r="E62" i="68"/>
  <c r="F62" i="68"/>
  <c r="G62" i="68"/>
  <c r="H62" i="68"/>
  <c r="I62" i="68"/>
  <c r="K62" i="68"/>
  <c r="L62" i="68"/>
  <c r="C63" i="68"/>
  <c r="D63" i="68"/>
  <c r="E63" i="68"/>
  <c r="F63" i="68"/>
  <c r="G63" i="68"/>
  <c r="H63" i="68"/>
  <c r="I63" i="68"/>
  <c r="K63" i="68"/>
  <c r="L63" i="68"/>
  <c r="C64" i="68"/>
  <c r="D64" i="68"/>
  <c r="E64" i="68"/>
  <c r="F64" i="68"/>
  <c r="G64" i="68"/>
  <c r="H64" i="68"/>
  <c r="I64" i="68"/>
  <c r="K64" i="68"/>
  <c r="L64" i="68"/>
  <c r="C65" i="68"/>
  <c r="D65" i="68"/>
  <c r="E65" i="68"/>
  <c r="F65" i="68"/>
  <c r="G65" i="68"/>
  <c r="H65" i="68"/>
  <c r="I65" i="68"/>
  <c r="K65" i="68"/>
  <c r="L65" i="68"/>
  <c r="C66" i="68"/>
  <c r="D66" i="68"/>
  <c r="E66" i="68"/>
  <c r="F66" i="68"/>
  <c r="G66" i="68"/>
  <c r="H66" i="68"/>
  <c r="I66" i="68"/>
  <c r="K66" i="68"/>
  <c r="L66" i="68"/>
  <c r="C67" i="68"/>
  <c r="D67" i="68"/>
  <c r="E67" i="68"/>
  <c r="F67" i="68"/>
  <c r="G67" i="68"/>
  <c r="H67" i="68"/>
  <c r="I67" i="68"/>
  <c r="K67" i="68"/>
  <c r="L67" i="68"/>
  <c r="C68" i="68"/>
  <c r="D68" i="68"/>
  <c r="E68" i="68"/>
  <c r="G68" i="68"/>
  <c r="H68" i="68"/>
  <c r="I68" i="68"/>
  <c r="K68" i="68"/>
  <c r="L68" i="68"/>
  <c r="C69" i="68"/>
  <c r="D69" i="68"/>
  <c r="E69" i="68"/>
  <c r="F69" i="68"/>
  <c r="G69" i="68"/>
  <c r="H69" i="68"/>
  <c r="I69" i="68"/>
  <c r="K69" i="68"/>
  <c r="L69" i="68"/>
  <c r="C70" i="68"/>
  <c r="D70" i="68"/>
  <c r="E70" i="68"/>
  <c r="F70" i="68"/>
  <c r="G70" i="68"/>
  <c r="H70" i="68"/>
  <c r="I70" i="68"/>
  <c r="K70" i="68"/>
  <c r="L70" i="68"/>
  <c r="D50" i="68"/>
  <c r="P50" i="68" s="1"/>
  <c r="E50" i="68"/>
  <c r="Q50" i="68" s="1"/>
  <c r="F50" i="68"/>
  <c r="R50" i="68" s="1"/>
  <c r="G50" i="68"/>
  <c r="S50" i="68" s="1"/>
  <c r="H50" i="68"/>
  <c r="T50" i="68" s="1"/>
  <c r="I50" i="68"/>
  <c r="U50" i="68" s="1"/>
  <c r="K50" i="68"/>
  <c r="L50" i="68"/>
  <c r="C50" i="68"/>
  <c r="O50" i="68" s="1"/>
  <c r="A51" i="68"/>
  <c r="A52" i="68"/>
  <c r="A53" i="68"/>
  <c r="A54" i="68"/>
  <c r="A55" i="68"/>
  <c r="A56" i="68"/>
  <c r="A57" i="68"/>
  <c r="A58" i="68"/>
  <c r="A59" i="68"/>
  <c r="A60" i="68"/>
  <c r="A61" i="68"/>
  <c r="A62" i="68"/>
  <c r="A63" i="68"/>
  <c r="A64" i="68"/>
  <c r="A65" i="68"/>
  <c r="A66" i="68"/>
  <c r="A67" i="68"/>
  <c r="A68" i="68"/>
  <c r="A69" i="68"/>
  <c r="A70" i="68"/>
  <c r="B50" i="68"/>
  <c r="A50" i="68" s="1"/>
  <c r="B299" i="55"/>
  <c r="A299" i="55" s="1"/>
  <c r="C299" i="55"/>
  <c r="D299" i="55"/>
  <c r="E299" i="55"/>
  <c r="F299" i="55"/>
  <c r="G299" i="55"/>
  <c r="H299" i="55"/>
  <c r="I299" i="55"/>
  <c r="K299" i="55"/>
  <c r="L299" i="55"/>
  <c r="W299" i="55"/>
  <c r="Y299" i="55"/>
  <c r="Z299" i="55"/>
  <c r="AA299" i="55"/>
  <c r="AB299" i="55"/>
  <c r="AC299" i="55"/>
  <c r="B300" i="55"/>
  <c r="A300" i="55" s="1"/>
  <c r="C300" i="55"/>
  <c r="D300" i="55"/>
  <c r="E300" i="55"/>
  <c r="F300" i="55"/>
  <c r="G300" i="55"/>
  <c r="H300" i="55"/>
  <c r="I300" i="55"/>
  <c r="K300" i="55"/>
  <c r="L300" i="55"/>
  <c r="W300" i="55"/>
  <c r="Y300" i="55"/>
  <c r="Z300" i="55"/>
  <c r="AA300" i="55"/>
  <c r="AB300" i="55"/>
  <c r="AC300" i="55"/>
  <c r="B301" i="55"/>
  <c r="A301" i="55" s="1"/>
  <c r="C301" i="55"/>
  <c r="D301" i="55"/>
  <c r="E301" i="55"/>
  <c r="F301" i="55"/>
  <c r="G301" i="55"/>
  <c r="H301" i="55"/>
  <c r="I301" i="55"/>
  <c r="K301" i="55"/>
  <c r="L301" i="55"/>
  <c r="W301" i="55"/>
  <c r="Y301" i="55"/>
  <c r="Z301" i="55"/>
  <c r="AA301" i="55"/>
  <c r="AB301" i="55"/>
  <c r="AC301" i="55"/>
  <c r="V52" i="72" l="1"/>
  <c r="N48" i="73"/>
  <c r="J48" i="74"/>
  <c r="V53" i="72"/>
  <c r="V54" i="72" s="1"/>
  <c r="V55" i="72" s="1"/>
  <c r="V56" i="72" s="1"/>
  <c r="V57" i="72" s="1"/>
  <c r="V58" i="72" s="1"/>
  <c r="V59" i="72" s="1"/>
  <c r="V60" i="72" s="1"/>
  <c r="V61" i="72" s="1"/>
  <c r="V62" i="72" s="1"/>
  <c r="V63" i="72" s="1"/>
  <c r="V64" i="72" s="1"/>
  <c r="V65" i="72" s="1"/>
  <c r="V66" i="72" s="1"/>
  <c r="V67" i="72" s="1"/>
  <c r="V68" i="72" s="1"/>
  <c r="X180" i="68"/>
  <c r="N187" i="68"/>
  <c r="N64" i="74"/>
  <c r="X1167" i="1"/>
  <c r="X64" i="74" s="1"/>
  <c r="X186" i="68"/>
  <c r="N61" i="74"/>
  <c r="N184" i="68"/>
  <c r="X1164" i="1"/>
  <c r="X61" i="74" s="1"/>
  <c r="N62" i="74"/>
  <c r="N185" i="68"/>
  <c r="X1165" i="1"/>
  <c r="X62" i="74" s="1"/>
  <c r="N60" i="74"/>
  <c r="N183" i="68"/>
  <c r="X1163" i="1"/>
  <c r="X60" i="74" s="1"/>
  <c r="N59" i="74"/>
  <c r="N182" i="68"/>
  <c r="X1162" i="1"/>
  <c r="X59" i="74" s="1"/>
  <c r="N181" i="68"/>
  <c r="N58" i="74"/>
  <c r="X1161" i="1"/>
  <c r="X58" i="74" s="1"/>
  <c r="N55" i="74"/>
  <c r="N178" i="68"/>
  <c r="N177" i="68"/>
  <c r="N54" i="74"/>
  <c r="N53" i="74"/>
  <c r="N176" i="68"/>
  <c r="N56" i="74"/>
  <c r="N179" i="68"/>
  <c r="N51" i="74"/>
  <c r="N174" i="68"/>
  <c r="N50" i="74"/>
  <c r="N173" i="68"/>
  <c r="N175" i="68"/>
  <c r="N52" i="74"/>
  <c r="B7" i="74"/>
  <c r="B11" i="74" s="1"/>
  <c r="B15" i="74" s="1"/>
  <c r="V52" i="74"/>
  <c r="V53" i="74" s="1"/>
  <c r="V54" i="74" s="1"/>
  <c r="V55" i="74" s="1"/>
  <c r="V56" i="74" s="1"/>
  <c r="V57" i="74" s="1"/>
  <c r="V58" i="74" s="1"/>
  <c r="V59" i="74" s="1"/>
  <c r="V60" i="74" s="1"/>
  <c r="V61" i="74" s="1"/>
  <c r="V62" i="74" s="1"/>
  <c r="V63" i="74" s="1"/>
  <c r="V64" i="74" s="1"/>
  <c r="V65" i="74" s="1"/>
  <c r="V66" i="74" s="1"/>
  <c r="V67" i="74" s="1"/>
  <c r="V68" i="74" s="1"/>
  <c r="V69" i="74" s="1"/>
  <c r="V70" i="74" s="1"/>
  <c r="X1144" i="1"/>
  <c r="X61" i="73" s="1"/>
  <c r="N164" i="68"/>
  <c r="X1153" i="1"/>
  <c r="X50" i="74" s="1"/>
  <c r="X1140" i="1"/>
  <c r="X57" i="73" s="1"/>
  <c r="N160" i="68"/>
  <c r="X1152" i="1"/>
  <c r="X69" i="73" s="1"/>
  <c r="N172" i="68"/>
  <c r="X1154" i="1"/>
  <c r="X51" i="74" s="1"/>
  <c r="X1128" i="1"/>
  <c r="N66" i="72"/>
  <c r="N148" i="68"/>
  <c r="V54" i="73"/>
  <c r="V55" i="73" s="1"/>
  <c r="V56" i="73" s="1"/>
  <c r="V57" i="73" s="1"/>
  <c r="V58" i="73" s="1"/>
  <c r="V59" i="73" s="1"/>
  <c r="V60" i="73" s="1"/>
  <c r="V61" i="73" s="1"/>
  <c r="V62" i="73" s="1"/>
  <c r="V63" i="73" s="1"/>
  <c r="V64" i="73" s="1"/>
  <c r="V65" i="73" s="1"/>
  <c r="V66" i="73" s="1"/>
  <c r="V67" i="73" s="1"/>
  <c r="V68" i="73" s="1"/>
  <c r="X1145" i="1"/>
  <c r="X62" i="73" s="1"/>
  <c r="N165" i="68"/>
  <c r="N52" i="72"/>
  <c r="X1114" i="1"/>
  <c r="X1141" i="1"/>
  <c r="X58" i="73" s="1"/>
  <c r="N161" i="68"/>
  <c r="X1149" i="1"/>
  <c r="X66" i="73" s="1"/>
  <c r="N169" i="68"/>
  <c r="N53" i="72"/>
  <c r="X1115" i="1"/>
  <c r="X1148" i="1"/>
  <c r="X65" i="73" s="1"/>
  <c r="N168" i="68"/>
  <c r="X1150" i="1"/>
  <c r="X67" i="73" s="1"/>
  <c r="N170" i="68"/>
  <c r="X1155" i="1"/>
  <c r="X52" i="74" s="1"/>
  <c r="N51" i="72"/>
  <c r="X1113" i="1"/>
  <c r="X1146" i="1"/>
  <c r="X63" i="73" s="1"/>
  <c r="N166" i="68"/>
  <c r="X1137" i="1"/>
  <c r="X54" i="73" s="1"/>
  <c r="N157" i="68"/>
  <c r="X1147" i="1"/>
  <c r="X64" i="73" s="1"/>
  <c r="N167" i="68"/>
  <c r="X1156" i="1"/>
  <c r="X53" i="74" s="1"/>
  <c r="X1159" i="1"/>
  <c r="X56" i="74" s="1"/>
  <c r="X1157" i="1"/>
  <c r="X54" i="74" s="1"/>
  <c r="N95" i="68"/>
  <c r="X1133" i="1"/>
  <c r="X50" i="73" s="1"/>
  <c r="N153" i="68"/>
  <c r="X1151" i="1"/>
  <c r="X68" i="73" s="1"/>
  <c r="N171" i="68"/>
  <c r="X1158" i="1"/>
  <c r="X55" i="74" s="1"/>
  <c r="X1136" i="1"/>
  <c r="X53" i="73" s="1"/>
  <c r="N156" i="68"/>
  <c r="X1143" i="1"/>
  <c r="X60" i="73" s="1"/>
  <c r="N163" i="68"/>
  <c r="X1134" i="1"/>
  <c r="X51" i="73" s="1"/>
  <c r="N154" i="68"/>
  <c r="X1139" i="1"/>
  <c r="X56" i="73" s="1"/>
  <c r="N159" i="68"/>
  <c r="J48" i="72"/>
  <c r="B7" i="72" s="1"/>
  <c r="B11" i="72" s="1"/>
  <c r="B15" i="72" s="1"/>
  <c r="R51" i="68"/>
  <c r="R52" i="68" s="1"/>
  <c r="R53" i="68" s="1"/>
  <c r="R54" i="68" s="1"/>
  <c r="R55" i="68" s="1"/>
  <c r="R56" i="68" s="1"/>
  <c r="R57" i="68" s="1"/>
  <c r="R58" i="68" s="1"/>
  <c r="R59" i="68" s="1"/>
  <c r="R60" i="68" s="1"/>
  <c r="R61" i="68" s="1"/>
  <c r="R62" i="68" s="1"/>
  <c r="R63" i="68" s="1"/>
  <c r="R64" i="68" s="1"/>
  <c r="R65" i="68" s="1"/>
  <c r="R66" i="68" s="1"/>
  <c r="R67" i="68" s="1"/>
  <c r="R68" i="68" s="1"/>
  <c r="R69" i="68" s="1"/>
  <c r="R70" i="68" s="1"/>
  <c r="R71" i="68" s="1"/>
  <c r="R72" i="68" s="1"/>
  <c r="R73" i="68" s="1"/>
  <c r="R74" i="68" s="1"/>
  <c r="R75" i="68" s="1"/>
  <c r="R76" i="68" s="1"/>
  <c r="R77" i="68" s="1"/>
  <c r="R78" i="68" s="1"/>
  <c r="R79" i="68" s="1"/>
  <c r="R80" i="68" s="1"/>
  <c r="R81" i="68" s="1"/>
  <c r="R82" i="68" s="1"/>
  <c r="R83" i="68" s="1"/>
  <c r="R84" i="68" s="1"/>
  <c r="R85" i="68" s="1"/>
  <c r="R86" i="68" s="1"/>
  <c r="R87" i="68" s="1"/>
  <c r="R88" i="68" s="1"/>
  <c r="R89" i="68" s="1"/>
  <c r="R90" i="68" s="1"/>
  <c r="R91" i="68" s="1"/>
  <c r="R92" i="68" s="1"/>
  <c r="R93" i="68" s="1"/>
  <c r="R94" i="68" s="1"/>
  <c r="R95" i="68" s="1"/>
  <c r="R96" i="68" s="1"/>
  <c r="R97" i="68" s="1"/>
  <c r="R98" i="68" s="1"/>
  <c r="R99" i="68" s="1"/>
  <c r="R100" i="68" s="1"/>
  <c r="R101" i="68" s="1"/>
  <c r="R102" i="68" s="1"/>
  <c r="R103" i="68" s="1"/>
  <c r="R104" i="68" s="1"/>
  <c r="R105" i="68" s="1"/>
  <c r="R106" i="68" s="1"/>
  <c r="R107" i="68" s="1"/>
  <c r="R108" i="68" s="1"/>
  <c r="R109" i="68" s="1"/>
  <c r="R110" i="68" s="1"/>
  <c r="R111" i="68" s="1"/>
  <c r="R112" i="68" s="1"/>
  <c r="R113" i="68" s="1"/>
  <c r="R114" i="68" s="1"/>
  <c r="R115" i="68" s="1"/>
  <c r="R116" i="68" s="1"/>
  <c r="R117" i="68" s="1"/>
  <c r="R118" i="68" s="1"/>
  <c r="R119" i="68" s="1"/>
  <c r="R120" i="68" s="1"/>
  <c r="R121" i="68" s="1"/>
  <c r="R122" i="68" s="1"/>
  <c r="R123" i="68" s="1"/>
  <c r="R124" i="68" s="1"/>
  <c r="R125" i="68" s="1"/>
  <c r="R126" i="68" s="1"/>
  <c r="R127" i="68" s="1"/>
  <c r="R128" i="68" s="1"/>
  <c r="R129" i="68" s="1"/>
  <c r="R130" i="68" s="1"/>
  <c r="R131" i="68" s="1"/>
  <c r="R132" i="68" s="1"/>
  <c r="R133" i="68" s="1"/>
  <c r="R134" i="68" s="1"/>
  <c r="R135" i="68" s="1"/>
  <c r="R136" i="68" s="1"/>
  <c r="R137" i="68" s="1"/>
  <c r="R138" i="68" s="1"/>
  <c r="R139" i="68" s="1"/>
  <c r="R140" i="68" s="1"/>
  <c r="R141" i="68" s="1"/>
  <c r="R142" i="68" s="1"/>
  <c r="R143" i="68" s="1"/>
  <c r="R144" i="68" s="1"/>
  <c r="R145" i="68" s="1"/>
  <c r="R146" i="68" s="1"/>
  <c r="R147" i="68" s="1"/>
  <c r="R148" i="68" s="1"/>
  <c r="R149" i="68" s="1"/>
  <c r="R150" i="68" s="1"/>
  <c r="R151" i="68" s="1"/>
  <c r="R152" i="68" s="1"/>
  <c r="R153" i="68" s="1"/>
  <c r="R154" i="68" s="1"/>
  <c r="R155" i="68" s="1"/>
  <c r="R156" i="68" s="1"/>
  <c r="R157" i="68" s="1"/>
  <c r="R158" i="68" s="1"/>
  <c r="R159" i="68" s="1"/>
  <c r="R160" i="68" s="1"/>
  <c r="R161" i="68" s="1"/>
  <c r="R162" i="68" s="1"/>
  <c r="R163" i="68" s="1"/>
  <c r="R164" i="68" s="1"/>
  <c r="R165" i="68" s="1"/>
  <c r="R166" i="68" s="1"/>
  <c r="R167" i="68" s="1"/>
  <c r="R168" i="68" s="1"/>
  <c r="R169" i="68" s="1"/>
  <c r="R170" i="68" s="1"/>
  <c r="R171" i="68" s="1"/>
  <c r="R172" i="68" s="1"/>
  <c r="R173" i="68" s="1"/>
  <c r="R174" i="68" s="1"/>
  <c r="R175" i="68" s="1"/>
  <c r="R176" i="68" s="1"/>
  <c r="R177" i="68" s="1"/>
  <c r="R178" i="68" s="1"/>
  <c r="R179" i="68" s="1"/>
  <c r="R180" i="68" s="1"/>
  <c r="R181" i="68" s="1"/>
  <c r="R182" i="68" s="1"/>
  <c r="R183" i="68" s="1"/>
  <c r="R184" i="68" s="1"/>
  <c r="R185" i="68" s="1"/>
  <c r="R186" i="68" s="1"/>
  <c r="R187" i="68" s="1"/>
  <c r="R188" i="68" s="1"/>
  <c r="R189" i="68" s="1"/>
  <c r="R190" i="68" s="1"/>
  <c r="R191" i="68" s="1"/>
  <c r="R192" i="68" s="1"/>
  <c r="R193" i="68" s="1"/>
  <c r="R194" i="68" s="1"/>
  <c r="R195" i="68" s="1"/>
  <c r="R196" i="68" s="1"/>
  <c r="R197" i="68" s="1"/>
  <c r="R198" i="68" s="1"/>
  <c r="R199" i="68" s="1"/>
  <c r="R200" i="68" s="1"/>
  <c r="R201" i="68" s="1"/>
  <c r="R202" i="68" s="1"/>
  <c r="R203" i="68" s="1"/>
  <c r="R204" i="68" s="1"/>
  <c r="R205" i="68" s="1"/>
  <c r="R206" i="68" s="1"/>
  <c r="R207" i="68" s="1"/>
  <c r="R208" i="68" s="1"/>
  <c r="R209" i="68" s="1"/>
  <c r="R210" i="68" s="1"/>
  <c r="R211" i="68" s="1"/>
  <c r="R212" i="68" s="1"/>
  <c r="R213" i="68" s="1"/>
  <c r="R214" i="68" s="1"/>
  <c r="R215" i="68" s="1"/>
  <c r="R216" i="68" s="1"/>
  <c r="R217" i="68" s="1"/>
  <c r="R218" i="68" s="1"/>
  <c r="R219" i="68" s="1"/>
  <c r="R220" i="68" s="1"/>
  <c r="R221" i="68" s="1"/>
  <c r="R222" i="68" s="1"/>
  <c r="R223" i="68" s="1"/>
  <c r="R224" i="68" s="1"/>
  <c r="R225" i="68" s="1"/>
  <c r="R226" i="68" s="1"/>
  <c r="R227" i="68" s="1"/>
  <c r="R228" i="68" s="1"/>
  <c r="R229" i="68" s="1"/>
  <c r="R230" i="68" s="1"/>
  <c r="R231" i="68" s="1"/>
  <c r="R232" i="68" s="1"/>
  <c r="R233" i="68" s="1"/>
  <c r="R234" i="68" s="1"/>
  <c r="R235" i="68" s="1"/>
  <c r="R236" i="68" s="1"/>
  <c r="R237" i="68" s="1"/>
  <c r="R238" i="68" s="1"/>
  <c r="R239" i="68" s="1"/>
  <c r="R240" i="68" s="1"/>
  <c r="R241" i="68" s="1"/>
  <c r="R242" i="68" s="1"/>
  <c r="R243" i="68" s="1"/>
  <c r="R244" i="68" s="1"/>
  <c r="R245" i="68" s="1"/>
  <c r="R246" i="68" s="1"/>
  <c r="R247" i="68" s="1"/>
  <c r="R248" i="68" s="1"/>
  <c r="R249" i="68" s="1"/>
  <c r="R250" i="68" s="1"/>
  <c r="R251" i="68" s="1"/>
  <c r="R252" i="68" s="1"/>
  <c r="R253" i="68" s="1"/>
  <c r="R254" i="68" s="1"/>
  <c r="R255" i="68" s="1"/>
  <c r="R256" i="68" s="1"/>
  <c r="R257" i="68" s="1"/>
  <c r="R258" i="68" s="1"/>
  <c r="R259" i="68" s="1"/>
  <c r="R260" i="68" s="1"/>
  <c r="R261" i="68" s="1"/>
  <c r="R262" i="68" s="1"/>
  <c r="R263" i="68" s="1"/>
  <c r="R264" i="68" s="1"/>
  <c r="R265" i="68" s="1"/>
  <c r="R266" i="68" s="1"/>
  <c r="R267" i="68" s="1"/>
  <c r="R268" i="68" s="1"/>
  <c r="R269" i="68" s="1"/>
  <c r="R270" i="68" s="1"/>
  <c r="R271" i="68" s="1"/>
  <c r="R272" i="68" s="1"/>
  <c r="R273" i="68" s="1"/>
  <c r="R274" i="68" s="1"/>
  <c r="R275" i="68" s="1"/>
  <c r="R276" i="68" s="1"/>
  <c r="R277" i="68" s="1"/>
  <c r="R278" i="68" s="1"/>
  <c r="R279" i="68" s="1"/>
  <c r="R280" i="68" s="1"/>
  <c r="R281" i="68" s="1"/>
  <c r="R282" i="68" s="1"/>
  <c r="R283" i="68" s="1"/>
  <c r="R284" i="68" s="1"/>
  <c r="R285" i="68" s="1"/>
  <c r="R286" i="68" s="1"/>
  <c r="R287" i="68" s="1"/>
  <c r="R288" i="68" s="1"/>
  <c r="R289" i="68" s="1"/>
  <c r="R290" i="68" s="1"/>
  <c r="R291" i="68" s="1"/>
  <c r="R292" i="68" s="1"/>
  <c r="R293" i="68" s="1"/>
  <c r="R294" i="68" s="1"/>
  <c r="R295" i="68" s="1"/>
  <c r="R296" i="68" s="1"/>
  <c r="R297" i="68" s="1"/>
  <c r="R298" i="68" s="1"/>
  <c r="R299" i="68" s="1"/>
  <c r="R300" i="68" s="1"/>
  <c r="T51" i="68"/>
  <c r="T52" i="68" s="1"/>
  <c r="T53" i="68" s="1"/>
  <c r="T54" i="68" s="1"/>
  <c r="T55" i="68" s="1"/>
  <c r="T56" i="68" s="1"/>
  <c r="T57" i="68" s="1"/>
  <c r="T58" i="68" s="1"/>
  <c r="T59" i="68" s="1"/>
  <c r="T60" i="68" s="1"/>
  <c r="T61" i="68" s="1"/>
  <c r="T62" i="68" s="1"/>
  <c r="T63" i="68" s="1"/>
  <c r="T64" i="68" s="1"/>
  <c r="T65" i="68" s="1"/>
  <c r="T66" i="68" s="1"/>
  <c r="T67" i="68" s="1"/>
  <c r="T68" i="68" s="1"/>
  <c r="T69" i="68" s="1"/>
  <c r="T70" i="68" s="1"/>
  <c r="T71" i="68" s="1"/>
  <c r="T72" i="68" s="1"/>
  <c r="T73" i="68" s="1"/>
  <c r="T74" i="68" s="1"/>
  <c r="T75" i="68" s="1"/>
  <c r="T76" i="68" s="1"/>
  <c r="T77" i="68" s="1"/>
  <c r="T78" i="68" s="1"/>
  <c r="T79" i="68" s="1"/>
  <c r="T80" i="68" s="1"/>
  <c r="T81" i="68" s="1"/>
  <c r="T82" i="68" s="1"/>
  <c r="T83" i="68" s="1"/>
  <c r="T84" i="68" s="1"/>
  <c r="T85" i="68" s="1"/>
  <c r="T86" i="68" s="1"/>
  <c r="T87" i="68" s="1"/>
  <c r="T88" i="68" s="1"/>
  <c r="T89" i="68" s="1"/>
  <c r="T90" i="68" s="1"/>
  <c r="T91" i="68" s="1"/>
  <c r="T92" i="68" s="1"/>
  <c r="T93" i="68" s="1"/>
  <c r="T94" i="68" s="1"/>
  <c r="T95" i="68" s="1"/>
  <c r="T96" i="68" s="1"/>
  <c r="T97" i="68" s="1"/>
  <c r="T98" i="68" s="1"/>
  <c r="T99" i="68" s="1"/>
  <c r="T100" i="68" s="1"/>
  <c r="T101" i="68" s="1"/>
  <c r="T102" i="68" s="1"/>
  <c r="T103" i="68" s="1"/>
  <c r="T104" i="68" s="1"/>
  <c r="T105" i="68" s="1"/>
  <c r="T106" i="68" s="1"/>
  <c r="T107" i="68" s="1"/>
  <c r="T108" i="68" s="1"/>
  <c r="T109" i="68" s="1"/>
  <c r="T110" i="68" s="1"/>
  <c r="T111" i="68" s="1"/>
  <c r="T112" i="68" s="1"/>
  <c r="T113" i="68" s="1"/>
  <c r="T114" i="68" s="1"/>
  <c r="T115" i="68" s="1"/>
  <c r="T116" i="68" s="1"/>
  <c r="T117" i="68" s="1"/>
  <c r="T118" i="68" s="1"/>
  <c r="T119" i="68" s="1"/>
  <c r="T120" i="68" s="1"/>
  <c r="T121" i="68" s="1"/>
  <c r="T122" i="68" s="1"/>
  <c r="T123" i="68" s="1"/>
  <c r="T124" i="68" s="1"/>
  <c r="T125" i="68" s="1"/>
  <c r="T126" i="68" s="1"/>
  <c r="T127" i="68" s="1"/>
  <c r="T128" i="68" s="1"/>
  <c r="T129" i="68" s="1"/>
  <c r="T130" i="68" s="1"/>
  <c r="T131" i="68" s="1"/>
  <c r="T132" i="68" s="1"/>
  <c r="T133" i="68" s="1"/>
  <c r="T134" i="68" s="1"/>
  <c r="T135" i="68" s="1"/>
  <c r="T136" i="68" s="1"/>
  <c r="T137" i="68" s="1"/>
  <c r="T138" i="68" s="1"/>
  <c r="T139" i="68" s="1"/>
  <c r="T140" i="68" s="1"/>
  <c r="T141" i="68" s="1"/>
  <c r="T142" i="68" s="1"/>
  <c r="T143" i="68" s="1"/>
  <c r="T144" i="68" s="1"/>
  <c r="T145" i="68" s="1"/>
  <c r="T146" i="68" s="1"/>
  <c r="T147" i="68" s="1"/>
  <c r="T148" i="68" s="1"/>
  <c r="T149" i="68" s="1"/>
  <c r="T150" i="68" s="1"/>
  <c r="T151" i="68" s="1"/>
  <c r="T152" i="68" s="1"/>
  <c r="T153" i="68" s="1"/>
  <c r="T154" i="68" s="1"/>
  <c r="T155" i="68" s="1"/>
  <c r="T156" i="68" s="1"/>
  <c r="T157" i="68" s="1"/>
  <c r="T158" i="68" s="1"/>
  <c r="T159" i="68" s="1"/>
  <c r="T160" i="68" s="1"/>
  <c r="T161" i="68" s="1"/>
  <c r="T162" i="68" s="1"/>
  <c r="T163" i="68" s="1"/>
  <c r="T164" i="68" s="1"/>
  <c r="T165" i="68" s="1"/>
  <c r="T166" i="68" s="1"/>
  <c r="T167" i="68" s="1"/>
  <c r="T168" i="68" s="1"/>
  <c r="T169" i="68" s="1"/>
  <c r="T170" i="68" s="1"/>
  <c r="T171" i="68" s="1"/>
  <c r="T172" i="68" s="1"/>
  <c r="T173" i="68" s="1"/>
  <c r="T174" i="68" s="1"/>
  <c r="T175" i="68" s="1"/>
  <c r="T176" i="68" s="1"/>
  <c r="T177" i="68" s="1"/>
  <c r="T178" i="68" s="1"/>
  <c r="T179" i="68" s="1"/>
  <c r="T180" i="68" s="1"/>
  <c r="T181" i="68" s="1"/>
  <c r="T182" i="68" s="1"/>
  <c r="T183" i="68" s="1"/>
  <c r="T184" i="68" s="1"/>
  <c r="T185" i="68" s="1"/>
  <c r="T186" i="68" s="1"/>
  <c r="T187" i="68" s="1"/>
  <c r="T188" i="68" s="1"/>
  <c r="T189" i="68" s="1"/>
  <c r="T190" i="68" s="1"/>
  <c r="T191" i="68" s="1"/>
  <c r="T192" i="68" s="1"/>
  <c r="T193" i="68" s="1"/>
  <c r="T194" i="68" s="1"/>
  <c r="T195" i="68" s="1"/>
  <c r="T196" i="68" s="1"/>
  <c r="T197" i="68" s="1"/>
  <c r="T198" i="68" s="1"/>
  <c r="T199" i="68" s="1"/>
  <c r="T200" i="68" s="1"/>
  <c r="T201" i="68" s="1"/>
  <c r="T202" i="68" s="1"/>
  <c r="T203" i="68" s="1"/>
  <c r="T204" i="68" s="1"/>
  <c r="T205" i="68" s="1"/>
  <c r="T206" i="68" s="1"/>
  <c r="T207" i="68" s="1"/>
  <c r="T208" i="68" s="1"/>
  <c r="T209" i="68" s="1"/>
  <c r="T210" i="68" s="1"/>
  <c r="T211" i="68" s="1"/>
  <c r="T212" i="68" s="1"/>
  <c r="T213" i="68" s="1"/>
  <c r="T214" i="68" s="1"/>
  <c r="T215" i="68" s="1"/>
  <c r="T216" i="68" s="1"/>
  <c r="T217" i="68" s="1"/>
  <c r="T218" i="68" s="1"/>
  <c r="T219" i="68" s="1"/>
  <c r="T220" i="68" s="1"/>
  <c r="T221" i="68" s="1"/>
  <c r="T222" i="68" s="1"/>
  <c r="T223" i="68" s="1"/>
  <c r="T224" i="68" s="1"/>
  <c r="T225" i="68" s="1"/>
  <c r="T226" i="68" s="1"/>
  <c r="T227" i="68" s="1"/>
  <c r="T228" i="68" s="1"/>
  <c r="T229" i="68" s="1"/>
  <c r="T230" i="68" s="1"/>
  <c r="T231" i="68" s="1"/>
  <c r="T232" i="68" s="1"/>
  <c r="T233" i="68" s="1"/>
  <c r="T234" i="68" s="1"/>
  <c r="T235" i="68" s="1"/>
  <c r="T236" i="68" s="1"/>
  <c r="T237" i="68" s="1"/>
  <c r="T238" i="68" s="1"/>
  <c r="T239" i="68" s="1"/>
  <c r="T240" i="68" s="1"/>
  <c r="T241" i="68" s="1"/>
  <c r="T242" i="68" s="1"/>
  <c r="T243" i="68" s="1"/>
  <c r="T244" i="68" s="1"/>
  <c r="T245" i="68" s="1"/>
  <c r="T246" i="68" s="1"/>
  <c r="T247" i="68" s="1"/>
  <c r="T248" i="68" s="1"/>
  <c r="T249" i="68" s="1"/>
  <c r="T250" i="68" s="1"/>
  <c r="T251" i="68" s="1"/>
  <c r="T252" i="68" s="1"/>
  <c r="T253" i="68" s="1"/>
  <c r="T254" i="68" s="1"/>
  <c r="T255" i="68" s="1"/>
  <c r="T256" i="68" s="1"/>
  <c r="T257" i="68" s="1"/>
  <c r="T258" i="68" s="1"/>
  <c r="T259" i="68" s="1"/>
  <c r="T260" i="68" s="1"/>
  <c r="T261" i="68" s="1"/>
  <c r="T262" i="68" s="1"/>
  <c r="T263" i="68" s="1"/>
  <c r="T264" i="68" s="1"/>
  <c r="T265" i="68" s="1"/>
  <c r="T266" i="68" s="1"/>
  <c r="T267" i="68" s="1"/>
  <c r="T268" i="68" s="1"/>
  <c r="T269" i="68" s="1"/>
  <c r="T270" i="68" s="1"/>
  <c r="T271" i="68" s="1"/>
  <c r="T272" i="68" s="1"/>
  <c r="T273" i="68" s="1"/>
  <c r="T274" i="68" s="1"/>
  <c r="T275" i="68" s="1"/>
  <c r="T276" i="68" s="1"/>
  <c r="T277" i="68" s="1"/>
  <c r="T278" i="68" s="1"/>
  <c r="T279" i="68" s="1"/>
  <c r="T280" i="68" s="1"/>
  <c r="T281" i="68" s="1"/>
  <c r="T282" i="68" s="1"/>
  <c r="T283" i="68" s="1"/>
  <c r="T284" i="68" s="1"/>
  <c r="T285" i="68" s="1"/>
  <c r="T286" i="68" s="1"/>
  <c r="T287" i="68" s="1"/>
  <c r="T288" i="68" s="1"/>
  <c r="T289" i="68" s="1"/>
  <c r="T290" i="68" s="1"/>
  <c r="T291" i="68" s="1"/>
  <c r="T292" i="68" s="1"/>
  <c r="T293" i="68" s="1"/>
  <c r="T294" i="68" s="1"/>
  <c r="T295" i="68" s="1"/>
  <c r="T296" i="68" s="1"/>
  <c r="T297" i="68" s="1"/>
  <c r="T298" i="68" s="1"/>
  <c r="T299" i="68" s="1"/>
  <c r="T300" i="68" s="1"/>
  <c r="X1138" i="1"/>
  <c r="X55" i="73" s="1"/>
  <c r="N158" i="68"/>
  <c r="X1132" i="1"/>
  <c r="N70" i="72"/>
  <c r="N152" i="68"/>
  <c r="X1131" i="1"/>
  <c r="N69" i="72"/>
  <c r="N151" i="68"/>
  <c r="X1142" i="1"/>
  <c r="X59" i="73" s="1"/>
  <c r="N162" i="68"/>
  <c r="X1130" i="1"/>
  <c r="N68" i="72"/>
  <c r="N150" i="68"/>
  <c r="X1135" i="1"/>
  <c r="X52" i="73" s="1"/>
  <c r="N155" i="68"/>
  <c r="X1129" i="1"/>
  <c r="N67" i="72"/>
  <c r="N149" i="68"/>
  <c r="N147" i="68"/>
  <c r="X1127" i="1"/>
  <c r="N65" i="72"/>
  <c r="N146" i="68"/>
  <c r="X1126" i="1"/>
  <c r="N64" i="72"/>
  <c r="N145" i="68"/>
  <c r="X1125" i="1"/>
  <c r="N63" i="72"/>
  <c r="N144" i="68"/>
  <c r="X1124" i="1"/>
  <c r="N62" i="72"/>
  <c r="N142" i="68"/>
  <c r="X1122" i="1"/>
  <c r="N60" i="72"/>
  <c r="N143" i="68"/>
  <c r="X1123" i="1"/>
  <c r="N61" i="72"/>
  <c r="N141" i="68"/>
  <c r="X1121" i="1"/>
  <c r="N59" i="72"/>
  <c r="N140" i="68"/>
  <c r="X1120" i="1"/>
  <c r="N58" i="72"/>
  <c r="X1119" i="1"/>
  <c r="N57" i="72"/>
  <c r="X1118" i="1"/>
  <c r="N56" i="72"/>
  <c r="X1117" i="1"/>
  <c r="N55" i="72"/>
  <c r="X1116" i="1"/>
  <c r="N54" i="72"/>
  <c r="N50" i="72"/>
  <c r="X1112" i="1"/>
  <c r="N132" i="68"/>
  <c r="N137" i="68"/>
  <c r="N134" i="68"/>
  <c r="N139" i="68"/>
  <c r="V52" i="70"/>
  <c r="V53" i="70" s="1"/>
  <c r="V54" i="70" s="1"/>
  <c r="V55" i="70" s="1"/>
  <c r="V56" i="70" s="1"/>
  <c r="V57" i="70" s="1"/>
  <c r="V58" i="70" s="1"/>
  <c r="V59" i="70" s="1"/>
  <c r="V60" i="70" s="1"/>
  <c r="V61" i="70" s="1"/>
  <c r="V62" i="70" s="1"/>
  <c r="V63" i="70" s="1"/>
  <c r="V64" i="70" s="1"/>
  <c r="V65" i="70" s="1"/>
  <c r="V66" i="70" s="1"/>
  <c r="V67" i="70" s="1"/>
  <c r="V68" i="70" s="1"/>
  <c r="V69" i="70" s="1"/>
  <c r="N138" i="68"/>
  <c r="N135" i="68"/>
  <c r="N136" i="68"/>
  <c r="N50" i="71"/>
  <c r="N111" i="68"/>
  <c r="X1091" i="1"/>
  <c r="N66" i="71"/>
  <c r="X1107" i="1"/>
  <c r="N127" i="68"/>
  <c r="N70" i="71"/>
  <c r="N131" i="68"/>
  <c r="X1111" i="1"/>
  <c r="N68" i="71"/>
  <c r="N129" i="68"/>
  <c r="X1109" i="1"/>
  <c r="N69" i="71"/>
  <c r="N130" i="68"/>
  <c r="X1110" i="1"/>
  <c r="N133" i="68"/>
  <c r="N65" i="71"/>
  <c r="X1106" i="1"/>
  <c r="N126" i="68"/>
  <c r="N64" i="71"/>
  <c r="N125" i="68"/>
  <c r="X1105" i="1"/>
  <c r="N67" i="71"/>
  <c r="N128" i="68"/>
  <c r="X1108" i="1"/>
  <c r="N63" i="71"/>
  <c r="X1104" i="1"/>
  <c r="N124" i="68"/>
  <c r="N62" i="71"/>
  <c r="X1103" i="1"/>
  <c r="N123" i="68"/>
  <c r="N61" i="71"/>
  <c r="N122" i="68"/>
  <c r="X1102" i="1"/>
  <c r="N60" i="71"/>
  <c r="X1101" i="1"/>
  <c r="N121" i="68"/>
  <c r="N59" i="71"/>
  <c r="N120" i="68"/>
  <c r="X1100" i="1"/>
  <c r="N58" i="71"/>
  <c r="N119" i="68"/>
  <c r="X1099" i="1"/>
  <c r="N56" i="71"/>
  <c r="X1097" i="1"/>
  <c r="N117" i="68"/>
  <c r="N55" i="71"/>
  <c r="X1096" i="1"/>
  <c r="N116" i="68"/>
  <c r="N57" i="71"/>
  <c r="N118" i="68"/>
  <c r="X1098" i="1"/>
  <c r="N53" i="71"/>
  <c r="X1094" i="1"/>
  <c r="N114" i="68"/>
  <c r="N52" i="71"/>
  <c r="X1093" i="1"/>
  <c r="N113" i="68"/>
  <c r="N115" i="68"/>
  <c r="X1095" i="1"/>
  <c r="N54" i="71"/>
  <c r="N51" i="71"/>
  <c r="X1092" i="1"/>
  <c r="N112" i="68"/>
  <c r="X1076" i="1"/>
  <c r="X96" i="68" s="1"/>
  <c r="X1072" i="1"/>
  <c r="X92" i="68" s="1"/>
  <c r="X1078" i="1"/>
  <c r="X58" i="70" s="1"/>
  <c r="X1086" i="1"/>
  <c r="X1073" i="1"/>
  <c r="X93" i="68" s="1"/>
  <c r="X1070" i="1"/>
  <c r="X50" i="70" s="1"/>
  <c r="N101" i="68"/>
  <c r="N107" i="68"/>
  <c r="N91" i="68"/>
  <c r="N54" i="70"/>
  <c r="J48" i="71"/>
  <c r="B7" i="71" s="1"/>
  <c r="B11" i="71" s="1"/>
  <c r="B15" i="71" s="1"/>
  <c r="X1084" i="1"/>
  <c r="X104" i="68" s="1"/>
  <c r="N103" i="68"/>
  <c r="V52" i="71"/>
  <c r="V53" i="71" s="1"/>
  <c r="V54" i="71" s="1"/>
  <c r="V55" i="71" s="1"/>
  <c r="V56" i="71" s="1"/>
  <c r="V57" i="71" s="1"/>
  <c r="V58" i="71" s="1"/>
  <c r="V59" i="71" s="1"/>
  <c r="V60" i="71" s="1"/>
  <c r="V61" i="71" s="1"/>
  <c r="V62" i="71" s="1"/>
  <c r="V63" i="71" s="1"/>
  <c r="V64" i="71" s="1"/>
  <c r="V65" i="71" s="1"/>
  <c r="V66" i="71" s="1"/>
  <c r="V67" i="71" s="1"/>
  <c r="V68" i="71" s="1"/>
  <c r="X1080" i="1"/>
  <c r="X1087" i="1"/>
  <c r="X107" i="68" s="1"/>
  <c r="N67" i="70"/>
  <c r="X1083" i="1"/>
  <c r="N61" i="70"/>
  <c r="X1081" i="1"/>
  <c r="N63" i="70"/>
  <c r="N94" i="68"/>
  <c r="X1074" i="1"/>
  <c r="X54" i="70" s="1"/>
  <c r="S51" i="68"/>
  <c r="S52" i="68" s="1"/>
  <c r="S53" i="68" s="1"/>
  <c r="S54" i="68" s="1"/>
  <c r="S55" i="68" s="1"/>
  <c r="S56" i="68" s="1"/>
  <c r="S57" i="68" s="1"/>
  <c r="S58" i="68" s="1"/>
  <c r="S59" i="68" s="1"/>
  <c r="S60" i="68" s="1"/>
  <c r="S61" i="68" s="1"/>
  <c r="S62" i="68" s="1"/>
  <c r="S63" i="68" s="1"/>
  <c r="S64" i="68" s="1"/>
  <c r="S65" i="68" s="1"/>
  <c r="S66" i="68" s="1"/>
  <c r="S67" i="68" s="1"/>
  <c r="S68" i="68" s="1"/>
  <c r="S69" i="68" s="1"/>
  <c r="S70" i="68" s="1"/>
  <c r="S71" i="68" s="1"/>
  <c r="S72" i="68" s="1"/>
  <c r="S73" i="68" s="1"/>
  <c r="S74" i="68" s="1"/>
  <c r="S75" i="68" s="1"/>
  <c r="S76" i="68" s="1"/>
  <c r="S77" i="68" s="1"/>
  <c r="S78" i="68" s="1"/>
  <c r="S79" i="68" s="1"/>
  <c r="S80" i="68" s="1"/>
  <c r="S81" i="68" s="1"/>
  <c r="S82" i="68" s="1"/>
  <c r="S83" i="68" s="1"/>
  <c r="S84" i="68" s="1"/>
  <c r="S85" i="68" s="1"/>
  <c r="S86" i="68" s="1"/>
  <c r="S87" i="68" s="1"/>
  <c r="S88" i="68" s="1"/>
  <c r="S89" i="68" s="1"/>
  <c r="S90" i="68" s="1"/>
  <c r="S91" i="68" s="1"/>
  <c r="S92" i="68" s="1"/>
  <c r="S93" i="68" s="1"/>
  <c r="S94" i="68" s="1"/>
  <c r="S95" i="68" s="1"/>
  <c r="S96" i="68" s="1"/>
  <c r="S97" i="68" s="1"/>
  <c r="S98" i="68" s="1"/>
  <c r="S99" i="68" s="1"/>
  <c r="S100" i="68" s="1"/>
  <c r="S101" i="68" s="1"/>
  <c r="S102" i="68" s="1"/>
  <c r="S103" i="68" s="1"/>
  <c r="S104" i="68" s="1"/>
  <c r="S105" i="68" s="1"/>
  <c r="S106" i="68" s="1"/>
  <c r="S107" i="68" s="1"/>
  <c r="S108" i="68" s="1"/>
  <c r="S109" i="68" s="1"/>
  <c r="S110" i="68" s="1"/>
  <c r="S111" i="68" s="1"/>
  <c r="S112" i="68" s="1"/>
  <c r="S113" i="68" s="1"/>
  <c r="S114" i="68" s="1"/>
  <c r="S115" i="68" s="1"/>
  <c r="S116" i="68" s="1"/>
  <c r="S117" i="68" s="1"/>
  <c r="S118" i="68" s="1"/>
  <c r="S119" i="68" s="1"/>
  <c r="S120" i="68" s="1"/>
  <c r="S121" i="68" s="1"/>
  <c r="S122" i="68" s="1"/>
  <c r="S123" i="68" s="1"/>
  <c r="S124" i="68" s="1"/>
  <c r="S125" i="68" s="1"/>
  <c r="S126" i="68" s="1"/>
  <c r="S127" i="68" s="1"/>
  <c r="S128" i="68" s="1"/>
  <c r="S129" i="68" s="1"/>
  <c r="S130" i="68" s="1"/>
  <c r="S131" i="68" s="1"/>
  <c r="S132" i="68" s="1"/>
  <c r="S133" i="68" s="1"/>
  <c r="S134" i="68" s="1"/>
  <c r="S135" i="68" s="1"/>
  <c r="S136" i="68" s="1"/>
  <c r="S137" i="68" s="1"/>
  <c r="S138" i="68" s="1"/>
  <c r="S139" i="68" s="1"/>
  <c r="S140" i="68" s="1"/>
  <c r="S141" i="68" s="1"/>
  <c r="S142" i="68" s="1"/>
  <c r="S143" i="68" s="1"/>
  <c r="S144" i="68" s="1"/>
  <c r="S145" i="68" s="1"/>
  <c r="S146" i="68" s="1"/>
  <c r="S147" i="68" s="1"/>
  <c r="S148" i="68" s="1"/>
  <c r="S149" i="68" s="1"/>
  <c r="S150" i="68" s="1"/>
  <c r="S151" i="68" s="1"/>
  <c r="S152" i="68" s="1"/>
  <c r="S153" i="68" s="1"/>
  <c r="S154" i="68" s="1"/>
  <c r="S155" i="68" s="1"/>
  <c r="S156" i="68" s="1"/>
  <c r="S157" i="68" s="1"/>
  <c r="S158" i="68" s="1"/>
  <c r="S159" i="68" s="1"/>
  <c r="S160" i="68" s="1"/>
  <c r="S161" i="68" s="1"/>
  <c r="S162" i="68" s="1"/>
  <c r="S163" i="68" s="1"/>
  <c r="S164" i="68" s="1"/>
  <c r="S165" i="68" s="1"/>
  <c r="S166" i="68" s="1"/>
  <c r="S167" i="68" s="1"/>
  <c r="S168" i="68" s="1"/>
  <c r="S169" i="68" s="1"/>
  <c r="S170" i="68" s="1"/>
  <c r="S171" i="68" s="1"/>
  <c r="S172" i="68" s="1"/>
  <c r="S173" i="68" s="1"/>
  <c r="S174" i="68" s="1"/>
  <c r="S175" i="68" s="1"/>
  <c r="S176" i="68" s="1"/>
  <c r="S177" i="68" s="1"/>
  <c r="S178" i="68" s="1"/>
  <c r="S179" i="68" s="1"/>
  <c r="S180" i="68" s="1"/>
  <c r="S181" i="68" s="1"/>
  <c r="S182" i="68" s="1"/>
  <c r="S183" i="68" s="1"/>
  <c r="S184" i="68" s="1"/>
  <c r="S185" i="68" s="1"/>
  <c r="S186" i="68" s="1"/>
  <c r="S187" i="68" s="1"/>
  <c r="S188" i="68" s="1"/>
  <c r="S189" i="68" s="1"/>
  <c r="S190" i="68" s="1"/>
  <c r="S191" i="68" s="1"/>
  <c r="S192" i="68" s="1"/>
  <c r="S193" i="68" s="1"/>
  <c r="S194" i="68" s="1"/>
  <c r="S195" i="68" s="1"/>
  <c r="S196" i="68" s="1"/>
  <c r="S197" i="68" s="1"/>
  <c r="S198" i="68" s="1"/>
  <c r="S199" i="68" s="1"/>
  <c r="S200" i="68" s="1"/>
  <c r="S201" i="68" s="1"/>
  <c r="S202" i="68" s="1"/>
  <c r="S203" i="68" s="1"/>
  <c r="S204" i="68" s="1"/>
  <c r="S205" i="68" s="1"/>
  <c r="S206" i="68" s="1"/>
  <c r="S207" i="68" s="1"/>
  <c r="S208" i="68" s="1"/>
  <c r="S209" i="68" s="1"/>
  <c r="S210" i="68" s="1"/>
  <c r="S211" i="68" s="1"/>
  <c r="S212" i="68" s="1"/>
  <c r="S213" i="68" s="1"/>
  <c r="S214" i="68" s="1"/>
  <c r="S215" i="68" s="1"/>
  <c r="S216" i="68" s="1"/>
  <c r="S217" i="68" s="1"/>
  <c r="S218" i="68" s="1"/>
  <c r="S219" i="68" s="1"/>
  <c r="S220" i="68" s="1"/>
  <c r="S221" i="68" s="1"/>
  <c r="S222" i="68" s="1"/>
  <c r="S223" i="68" s="1"/>
  <c r="S224" i="68" s="1"/>
  <c r="S225" i="68" s="1"/>
  <c r="S226" i="68" s="1"/>
  <c r="S227" i="68" s="1"/>
  <c r="S228" i="68" s="1"/>
  <c r="S229" i="68" s="1"/>
  <c r="S230" i="68" s="1"/>
  <c r="S231" i="68" s="1"/>
  <c r="S232" i="68" s="1"/>
  <c r="S233" i="68" s="1"/>
  <c r="S234" i="68" s="1"/>
  <c r="S235" i="68" s="1"/>
  <c r="S236" i="68" s="1"/>
  <c r="S237" i="68" s="1"/>
  <c r="S238" i="68" s="1"/>
  <c r="S239" i="68" s="1"/>
  <c r="S240" i="68" s="1"/>
  <c r="S241" i="68" s="1"/>
  <c r="S242" i="68" s="1"/>
  <c r="S243" i="68" s="1"/>
  <c r="S244" i="68" s="1"/>
  <c r="S245" i="68" s="1"/>
  <c r="S246" i="68" s="1"/>
  <c r="S247" i="68" s="1"/>
  <c r="S248" i="68" s="1"/>
  <c r="S249" i="68" s="1"/>
  <c r="S250" i="68" s="1"/>
  <c r="S251" i="68" s="1"/>
  <c r="S252" i="68" s="1"/>
  <c r="S253" i="68" s="1"/>
  <c r="S254" i="68" s="1"/>
  <c r="S255" i="68" s="1"/>
  <c r="S256" i="68" s="1"/>
  <c r="S257" i="68" s="1"/>
  <c r="S258" i="68" s="1"/>
  <c r="S259" i="68" s="1"/>
  <c r="S260" i="68" s="1"/>
  <c r="S261" i="68" s="1"/>
  <c r="S262" i="68" s="1"/>
  <c r="S263" i="68" s="1"/>
  <c r="S264" i="68" s="1"/>
  <c r="S265" i="68" s="1"/>
  <c r="S266" i="68" s="1"/>
  <c r="S267" i="68" s="1"/>
  <c r="S268" i="68" s="1"/>
  <c r="S269" i="68" s="1"/>
  <c r="S270" i="68" s="1"/>
  <c r="S271" i="68" s="1"/>
  <c r="S272" i="68" s="1"/>
  <c r="S273" i="68" s="1"/>
  <c r="S274" i="68" s="1"/>
  <c r="S275" i="68" s="1"/>
  <c r="S276" i="68" s="1"/>
  <c r="S277" i="68" s="1"/>
  <c r="S278" i="68" s="1"/>
  <c r="S279" i="68" s="1"/>
  <c r="S280" i="68" s="1"/>
  <c r="S281" i="68" s="1"/>
  <c r="S282" i="68" s="1"/>
  <c r="S283" i="68" s="1"/>
  <c r="S284" i="68" s="1"/>
  <c r="S285" i="68" s="1"/>
  <c r="S286" i="68" s="1"/>
  <c r="S287" i="68" s="1"/>
  <c r="S288" i="68" s="1"/>
  <c r="S289" i="68" s="1"/>
  <c r="S290" i="68" s="1"/>
  <c r="S291" i="68" s="1"/>
  <c r="S292" i="68" s="1"/>
  <c r="S293" i="68" s="1"/>
  <c r="S294" i="68" s="1"/>
  <c r="S295" i="68" s="1"/>
  <c r="S296" i="68" s="1"/>
  <c r="S297" i="68" s="1"/>
  <c r="S298" i="68" s="1"/>
  <c r="S299" i="68" s="1"/>
  <c r="S300" i="68" s="1"/>
  <c r="X1077" i="1"/>
  <c r="N93" i="68"/>
  <c r="N55" i="70"/>
  <c r="N51" i="70"/>
  <c r="X1071" i="1"/>
  <c r="N65" i="70"/>
  <c r="N105" i="68"/>
  <c r="N64" i="70"/>
  <c r="N104" i="68"/>
  <c r="N58" i="70"/>
  <c r="N98" i="68"/>
  <c r="N90" i="68"/>
  <c r="N50" i="70"/>
  <c r="X1088" i="1"/>
  <c r="N68" i="70"/>
  <c r="N108" i="68"/>
  <c r="J48" i="70"/>
  <c r="B7" i="70" s="1"/>
  <c r="B11" i="70" s="1"/>
  <c r="B15" i="70" s="1"/>
  <c r="X1085" i="1"/>
  <c r="X1090" i="1"/>
  <c r="N70" i="70"/>
  <c r="N110" i="68"/>
  <c r="N96" i="68"/>
  <c r="N56" i="70"/>
  <c r="X1089" i="1"/>
  <c r="N69" i="70"/>
  <c r="N109" i="68"/>
  <c r="N53" i="70"/>
  <c r="X1082" i="1"/>
  <c r="N62" i="70"/>
  <c r="N102" i="68"/>
  <c r="N66" i="70"/>
  <c r="N106" i="68"/>
  <c r="X80" i="68"/>
  <c r="N59" i="70"/>
  <c r="N99" i="68"/>
  <c r="X1079" i="1"/>
  <c r="N60" i="70"/>
  <c r="N100" i="68"/>
  <c r="X95" i="68"/>
  <c r="X55" i="70"/>
  <c r="N92" i="68"/>
  <c r="N52" i="70"/>
  <c r="N57" i="70"/>
  <c r="N97" i="68"/>
  <c r="N82" i="68"/>
  <c r="N61" i="69"/>
  <c r="X61" i="69"/>
  <c r="X60" i="69"/>
  <c r="X81" i="68"/>
  <c r="N67" i="69"/>
  <c r="X79" i="68"/>
  <c r="X58" i="69"/>
  <c r="X77" i="68"/>
  <c r="X56" i="69"/>
  <c r="N76" i="68"/>
  <c r="N55" i="69"/>
  <c r="X76" i="68"/>
  <c r="X75" i="68"/>
  <c r="X54" i="69"/>
  <c r="N75" i="68"/>
  <c r="N54" i="69"/>
  <c r="X1054" i="1"/>
  <c r="X53" i="69" s="1"/>
  <c r="N53" i="69"/>
  <c r="X1068" i="1"/>
  <c r="N88" i="68"/>
  <c r="X63" i="69"/>
  <c r="X84" i="68"/>
  <c r="X86" i="68"/>
  <c r="X65" i="69"/>
  <c r="X89" i="68"/>
  <c r="X68" i="69"/>
  <c r="X66" i="69"/>
  <c r="X87" i="68"/>
  <c r="X83" i="68"/>
  <c r="X62" i="69"/>
  <c r="N63" i="69"/>
  <c r="N84" i="68"/>
  <c r="X85" i="68"/>
  <c r="X64" i="69"/>
  <c r="N86" i="68"/>
  <c r="N65" i="69"/>
  <c r="V50" i="69"/>
  <c r="Q51" i="68"/>
  <c r="Q52" i="68" s="1"/>
  <c r="Q53" i="68" s="1"/>
  <c r="Q54" i="68" s="1"/>
  <c r="Q55" i="68" s="1"/>
  <c r="Q56" i="68" s="1"/>
  <c r="Q57" i="68" s="1"/>
  <c r="Q58" i="68" s="1"/>
  <c r="Q59" i="68" s="1"/>
  <c r="Q60" i="68" s="1"/>
  <c r="Q61" i="68" s="1"/>
  <c r="Q62" i="68" s="1"/>
  <c r="Q63" i="68" s="1"/>
  <c r="Q64" i="68" s="1"/>
  <c r="Q65" i="68" s="1"/>
  <c r="Q66" i="68" s="1"/>
  <c r="Q67" i="68" s="1"/>
  <c r="Q68" i="68" s="1"/>
  <c r="Q69" i="68" s="1"/>
  <c r="Q70" i="68" s="1"/>
  <c r="Q71" i="68" s="1"/>
  <c r="Q72" i="68" s="1"/>
  <c r="Q73" i="68" s="1"/>
  <c r="Q74" i="68" s="1"/>
  <c r="Q75" i="68" s="1"/>
  <c r="Q76" i="68" s="1"/>
  <c r="Q77" i="68" s="1"/>
  <c r="Q78" i="68" s="1"/>
  <c r="Q79" i="68" s="1"/>
  <c r="Q80" i="68" s="1"/>
  <c r="Q81" i="68" s="1"/>
  <c r="Q82" i="68" s="1"/>
  <c r="Q83" i="68" s="1"/>
  <c r="Q84" i="68" s="1"/>
  <c r="Q85" i="68" s="1"/>
  <c r="Q86" i="68" s="1"/>
  <c r="Q87" i="68" s="1"/>
  <c r="Q88" i="68" s="1"/>
  <c r="Q89" i="68" s="1"/>
  <c r="Q90" i="68" s="1"/>
  <c r="Q91" i="68" s="1"/>
  <c r="Q92" i="68" s="1"/>
  <c r="Q93" i="68" s="1"/>
  <c r="Q94" i="68" s="1"/>
  <c r="Q95" i="68" s="1"/>
  <c r="Q96" i="68" s="1"/>
  <c r="Q97" i="68" s="1"/>
  <c r="Q98" i="68" s="1"/>
  <c r="Q99" i="68" s="1"/>
  <c r="Q100" i="68" s="1"/>
  <c r="Q101" i="68" s="1"/>
  <c r="Q102" i="68" s="1"/>
  <c r="Q103" i="68" s="1"/>
  <c r="Q104" i="68" s="1"/>
  <c r="Q105" i="68" s="1"/>
  <c r="Q106" i="68" s="1"/>
  <c r="Q107" i="68" s="1"/>
  <c r="Q108" i="68" s="1"/>
  <c r="Q109" i="68" s="1"/>
  <c r="Q110" i="68" s="1"/>
  <c r="Q111" i="68" s="1"/>
  <c r="Q112" i="68" s="1"/>
  <c r="Q113" i="68" s="1"/>
  <c r="Q114" i="68" s="1"/>
  <c r="Q115" i="68" s="1"/>
  <c r="Q116" i="68" s="1"/>
  <c r="Q117" i="68" s="1"/>
  <c r="Q118" i="68" s="1"/>
  <c r="Q119" i="68" s="1"/>
  <c r="Q120" i="68" s="1"/>
  <c r="Q121" i="68" s="1"/>
  <c r="Q122" i="68" s="1"/>
  <c r="Q123" i="68" s="1"/>
  <c r="Q124" i="68" s="1"/>
  <c r="Q125" i="68" s="1"/>
  <c r="Q126" i="68" s="1"/>
  <c r="Q127" i="68" s="1"/>
  <c r="Q128" i="68" s="1"/>
  <c r="Q129" i="68" s="1"/>
  <c r="Q130" i="68" s="1"/>
  <c r="Q131" i="68" s="1"/>
  <c r="Q132" i="68" s="1"/>
  <c r="Q133" i="68" s="1"/>
  <c r="Q134" i="68" s="1"/>
  <c r="Q135" i="68" s="1"/>
  <c r="Q136" i="68" s="1"/>
  <c r="Q137" i="68" s="1"/>
  <c r="Q138" i="68" s="1"/>
  <c r="Q139" i="68" s="1"/>
  <c r="Q140" i="68" s="1"/>
  <c r="Q141" i="68" s="1"/>
  <c r="Q142" i="68" s="1"/>
  <c r="Q143" i="68" s="1"/>
  <c r="Q144" i="68" s="1"/>
  <c r="Q145" i="68" s="1"/>
  <c r="Q146" i="68" s="1"/>
  <c r="Q147" i="68" s="1"/>
  <c r="Q148" i="68" s="1"/>
  <c r="Q149" i="68" s="1"/>
  <c r="Q150" i="68" s="1"/>
  <c r="Q151" i="68" s="1"/>
  <c r="Q152" i="68" s="1"/>
  <c r="Q153" i="68" s="1"/>
  <c r="Q154" i="68" s="1"/>
  <c r="Q155" i="68" s="1"/>
  <c r="Q156" i="68" s="1"/>
  <c r="Q157" i="68" s="1"/>
  <c r="Q158" i="68" s="1"/>
  <c r="Q159" i="68" s="1"/>
  <c r="Q160" i="68" s="1"/>
  <c r="Q161" i="68" s="1"/>
  <c r="Q162" i="68" s="1"/>
  <c r="Q163" i="68" s="1"/>
  <c r="Q164" i="68" s="1"/>
  <c r="Q165" i="68" s="1"/>
  <c r="Q166" i="68" s="1"/>
  <c r="Q167" i="68" s="1"/>
  <c r="Q168" i="68" s="1"/>
  <c r="Q169" i="68" s="1"/>
  <c r="Q170" i="68" s="1"/>
  <c r="Q171" i="68" s="1"/>
  <c r="Q172" i="68" s="1"/>
  <c r="Q173" i="68" s="1"/>
  <c r="Q174" i="68" s="1"/>
  <c r="Q175" i="68" s="1"/>
  <c r="Q176" i="68" s="1"/>
  <c r="Q177" i="68" s="1"/>
  <c r="Q178" i="68" s="1"/>
  <c r="Q179" i="68" s="1"/>
  <c r="Q180" i="68" s="1"/>
  <c r="Q181" i="68" s="1"/>
  <c r="Q182" i="68" s="1"/>
  <c r="Q183" i="68" s="1"/>
  <c r="Q184" i="68" s="1"/>
  <c r="Q185" i="68" s="1"/>
  <c r="Q186" i="68" s="1"/>
  <c r="Q187" i="68" s="1"/>
  <c r="Q188" i="68" s="1"/>
  <c r="Q189" i="68" s="1"/>
  <c r="Q190" i="68" s="1"/>
  <c r="Q191" i="68" s="1"/>
  <c r="Q192" i="68" s="1"/>
  <c r="Q193" i="68" s="1"/>
  <c r="Q194" i="68" s="1"/>
  <c r="Q195" i="68" s="1"/>
  <c r="Q196" i="68" s="1"/>
  <c r="Q197" i="68" s="1"/>
  <c r="Q198" i="68" s="1"/>
  <c r="Q199" i="68" s="1"/>
  <c r="Q200" i="68" s="1"/>
  <c r="Q201" i="68" s="1"/>
  <c r="Q202" i="68" s="1"/>
  <c r="Q203" i="68" s="1"/>
  <c r="Q204" i="68" s="1"/>
  <c r="Q205" i="68" s="1"/>
  <c r="Q206" i="68" s="1"/>
  <c r="Q207" i="68" s="1"/>
  <c r="Q208" i="68" s="1"/>
  <c r="Q209" i="68" s="1"/>
  <c r="Q210" i="68" s="1"/>
  <c r="Q211" i="68" s="1"/>
  <c r="Q212" i="68" s="1"/>
  <c r="Q213" i="68" s="1"/>
  <c r="Q214" i="68" s="1"/>
  <c r="Q215" i="68" s="1"/>
  <c r="Q216" i="68" s="1"/>
  <c r="Q217" i="68" s="1"/>
  <c r="Q218" i="68" s="1"/>
  <c r="Q219" i="68" s="1"/>
  <c r="Q220" i="68" s="1"/>
  <c r="Q221" i="68" s="1"/>
  <c r="Q222" i="68" s="1"/>
  <c r="Q223" i="68" s="1"/>
  <c r="Q224" i="68" s="1"/>
  <c r="Q225" i="68" s="1"/>
  <c r="Q226" i="68" s="1"/>
  <c r="Q227" i="68" s="1"/>
  <c r="Q228" i="68" s="1"/>
  <c r="Q229" i="68" s="1"/>
  <c r="Q230" i="68" s="1"/>
  <c r="Q231" i="68" s="1"/>
  <c r="Q232" i="68" s="1"/>
  <c r="Q233" i="68" s="1"/>
  <c r="Q234" i="68" s="1"/>
  <c r="Q235" i="68" s="1"/>
  <c r="Q236" i="68" s="1"/>
  <c r="Q237" i="68" s="1"/>
  <c r="Q238" i="68" s="1"/>
  <c r="Q239" i="68" s="1"/>
  <c r="Q240" i="68" s="1"/>
  <c r="Q241" i="68" s="1"/>
  <c r="Q242" i="68" s="1"/>
  <c r="Q243" i="68" s="1"/>
  <c r="Q244" i="68" s="1"/>
  <c r="Q245" i="68" s="1"/>
  <c r="Q246" i="68" s="1"/>
  <c r="Q247" i="68" s="1"/>
  <c r="Q248" i="68" s="1"/>
  <c r="Q249" i="68" s="1"/>
  <c r="Q250" i="68" s="1"/>
  <c r="Q251" i="68" s="1"/>
  <c r="Q252" i="68" s="1"/>
  <c r="Q253" i="68" s="1"/>
  <c r="Q254" i="68" s="1"/>
  <c r="Q255" i="68" s="1"/>
  <c r="Q256" i="68" s="1"/>
  <c r="Q257" i="68" s="1"/>
  <c r="Q258" i="68" s="1"/>
  <c r="Q259" i="68" s="1"/>
  <c r="Q260" i="68" s="1"/>
  <c r="Q261" i="68" s="1"/>
  <c r="Q262" i="68" s="1"/>
  <c r="Q263" i="68" s="1"/>
  <c r="Q264" i="68" s="1"/>
  <c r="Q265" i="68" s="1"/>
  <c r="Q266" i="68" s="1"/>
  <c r="Q267" i="68" s="1"/>
  <c r="Q268" i="68" s="1"/>
  <c r="Q269" i="68" s="1"/>
  <c r="Q270" i="68" s="1"/>
  <c r="Q271" i="68" s="1"/>
  <c r="Q272" i="68" s="1"/>
  <c r="Q273" i="68" s="1"/>
  <c r="Q274" i="68" s="1"/>
  <c r="Q275" i="68" s="1"/>
  <c r="Q276" i="68" s="1"/>
  <c r="Q277" i="68" s="1"/>
  <c r="Q278" i="68" s="1"/>
  <c r="Q279" i="68" s="1"/>
  <c r="Q280" i="68" s="1"/>
  <c r="Q281" i="68" s="1"/>
  <c r="Q282" i="68" s="1"/>
  <c r="Q283" i="68" s="1"/>
  <c r="Q284" i="68" s="1"/>
  <c r="Q285" i="68" s="1"/>
  <c r="Q286" i="68" s="1"/>
  <c r="Q287" i="68" s="1"/>
  <c r="Q288" i="68" s="1"/>
  <c r="Q289" i="68" s="1"/>
  <c r="Q290" i="68" s="1"/>
  <c r="Q291" i="68" s="1"/>
  <c r="Q292" i="68" s="1"/>
  <c r="Q293" i="68" s="1"/>
  <c r="Q294" i="68" s="1"/>
  <c r="Q295" i="68" s="1"/>
  <c r="Q296" i="68" s="1"/>
  <c r="Q297" i="68" s="1"/>
  <c r="Q298" i="68" s="1"/>
  <c r="Q299" i="68" s="1"/>
  <c r="Q300" i="68" s="1"/>
  <c r="L48" i="68"/>
  <c r="B9" i="68" s="1"/>
  <c r="D48" i="68"/>
  <c r="Z48" i="68"/>
  <c r="B11" i="68" s="1"/>
  <c r="Y48" i="68"/>
  <c r="B10" i="68" s="1"/>
  <c r="AA48" i="68"/>
  <c r="AB48" i="68"/>
  <c r="W48" i="68"/>
  <c r="B14" i="68" s="1"/>
  <c r="K48" i="68"/>
  <c r="B8" i="68" s="1"/>
  <c r="P51" i="68"/>
  <c r="P52" i="68" s="1"/>
  <c r="P53" i="68" s="1"/>
  <c r="P54" i="68" s="1"/>
  <c r="P55" i="68" s="1"/>
  <c r="P56" i="68" s="1"/>
  <c r="P57" i="68" s="1"/>
  <c r="P58" i="68" s="1"/>
  <c r="P59" i="68" s="1"/>
  <c r="P60" i="68" s="1"/>
  <c r="P61" i="68" s="1"/>
  <c r="P62" i="68" s="1"/>
  <c r="P63" i="68" s="1"/>
  <c r="P64" i="68" s="1"/>
  <c r="P65" i="68" s="1"/>
  <c r="P66" i="68" s="1"/>
  <c r="P67" i="68" s="1"/>
  <c r="P68" i="68" s="1"/>
  <c r="P69" i="68" s="1"/>
  <c r="P70" i="68" s="1"/>
  <c r="P71" i="68" s="1"/>
  <c r="P72" i="68" s="1"/>
  <c r="P73" i="68" s="1"/>
  <c r="P74" i="68" s="1"/>
  <c r="P75" i="68" s="1"/>
  <c r="P76" i="68" s="1"/>
  <c r="P77" i="68" s="1"/>
  <c r="P78" i="68" s="1"/>
  <c r="P79" i="68" s="1"/>
  <c r="P80" i="68" s="1"/>
  <c r="P81" i="68" s="1"/>
  <c r="P82" i="68" s="1"/>
  <c r="P83" i="68" s="1"/>
  <c r="P84" i="68" s="1"/>
  <c r="P85" i="68" s="1"/>
  <c r="P86" i="68" s="1"/>
  <c r="P87" i="68" s="1"/>
  <c r="P88" i="68" s="1"/>
  <c r="P89" i="68" s="1"/>
  <c r="P90" i="68" s="1"/>
  <c r="P91" i="68" s="1"/>
  <c r="P92" i="68" s="1"/>
  <c r="P93" i="68" s="1"/>
  <c r="P94" i="68" s="1"/>
  <c r="P95" i="68" s="1"/>
  <c r="P96" i="68" s="1"/>
  <c r="P97" i="68" s="1"/>
  <c r="P98" i="68" s="1"/>
  <c r="P99" i="68" s="1"/>
  <c r="P100" i="68" s="1"/>
  <c r="P101" i="68" s="1"/>
  <c r="P102" i="68" s="1"/>
  <c r="P103" i="68" s="1"/>
  <c r="P104" i="68" s="1"/>
  <c r="P105" i="68" s="1"/>
  <c r="P106" i="68" s="1"/>
  <c r="P107" i="68" s="1"/>
  <c r="P108" i="68" s="1"/>
  <c r="P109" i="68" s="1"/>
  <c r="P110" i="68" s="1"/>
  <c r="P111" i="68" s="1"/>
  <c r="P112" i="68" s="1"/>
  <c r="P113" i="68" s="1"/>
  <c r="P114" i="68" s="1"/>
  <c r="P115" i="68" s="1"/>
  <c r="P116" i="68" s="1"/>
  <c r="P117" i="68" s="1"/>
  <c r="P118" i="68" s="1"/>
  <c r="P119" i="68" s="1"/>
  <c r="P120" i="68" s="1"/>
  <c r="P121" i="68" s="1"/>
  <c r="P122" i="68" s="1"/>
  <c r="P123" i="68" s="1"/>
  <c r="P124" i="68" s="1"/>
  <c r="P125" i="68" s="1"/>
  <c r="P126" i="68" s="1"/>
  <c r="P127" i="68" s="1"/>
  <c r="P128" i="68" s="1"/>
  <c r="P129" i="68" s="1"/>
  <c r="P130" i="68" s="1"/>
  <c r="P131" i="68" s="1"/>
  <c r="P132" i="68" s="1"/>
  <c r="P133" i="68" s="1"/>
  <c r="P134" i="68" s="1"/>
  <c r="P135" i="68" s="1"/>
  <c r="P136" i="68" s="1"/>
  <c r="P137" i="68" s="1"/>
  <c r="P138" i="68" s="1"/>
  <c r="P139" i="68" s="1"/>
  <c r="P140" i="68" s="1"/>
  <c r="P141" i="68" s="1"/>
  <c r="P142" i="68" s="1"/>
  <c r="P143" i="68" s="1"/>
  <c r="P144" i="68" s="1"/>
  <c r="P145" i="68" s="1"/>
  <c r="P146" i="68" s="1"/>
  <c r="P147" i="68" s="1"/>
  <c r="P148" i="68" s="1"/>
  <c r="P149" i="68" s="1"/>
  <c r="P150" i="68" s="1"/>
  <c r="P151" i="68" s="1"/>
  <c r="P152" i="68" s="1"/>
  <c r="P153" i="68" s="1"/>
  <c r="P154" i="68" s="1"/>
  <c r="P155" i="68" s="1"/>
  <c r="P156" i="68" s="1"/>
  <c r="P157" i="68" s="1"/>
  <c r="P158" i="68" s="1"/>
  <c r="P159" i="68" s="1"/>
  <c r="P160" i="68" s="1"/>
  <c r="P161" i="68" s="1"/>
  <c r="P162" i="68" s="1"/>
  <c r="P163" i="68" s="1"/>
  <c r="P164" i="68" s="1"/>
  <c r="P165" i="68" s="1"/>
  <c r="P166" i="68" s="1"/>
  <c r="P167" i="68" s="1"/>
  <c r="P168" i="68" s="1"/>
  <c r="P169" i="68" s="1"/>
  <c r="P170" i="68" s="1"/>
  <c r="P171" i="68" s="1"/>
  <c r="P172" i="68" s="1"/>
  <c r="P173" i="68" s="1"/>
  <c r="P174" i="68" s="1"/>
  <c r="P175" i="68" s="1"/>
  <c r="P176" i="68" s="1"/>
  <c r="P177" i="68" s="1"/>
  <c r="P178" i="68" s="1"/>
  <c r="P179" i="68" s="1"/>
  <c r="P180" i="68" s="1"/>
  <c r="P181" i="68" s="1"/>
  <c r="P182" i="68" s="1"/>
  <c r="P183" i="68" s="1"/>
  <c r="P184" i="68" s="1"/>
  <c r="P185" i="68" s="1"/>
  <c r="P186" i="68" s="1"/>
  <c r="P187" i="68" s="1"/>
  <c r="P188" i="68" s="1"/>
  <c r="P189" i="68" s="1"/>
  <c r="P190" i="68" s="1"/>
  <c r="P191" i="68" s="1"/>
  <c r="P192" i="68" s="1"/>
  <c r="P193" i="68" s="1"/>
  <c r="P194" i="68" s="1"/>
  <c r="P195" i="68" s="1"/>
  <c r="P196" i="68" s="1"/>
  <c r="P197" i="68" s="1"/>
  <c r="P198" i="68" s="1"/>
  <c r="P199" i="68" s="1"/>
  <c r="P200" i="68" s="1"/>
  <c r="P201" i="68" s="1"/>
  <c r="P202" i="68" s="1"/>
  <c r="P203" i="68" s="1"/>
  <c r="P204" i="68" s="1"/>
  <c r="P205" i="68" s="1"/>
  <c r="P206" i="68" s="1"/>
  <c r="P207" i="68" s="1"/>
  <c r="P208" i="68" s="1"/>
  <c r="P209" i="68" s="1"/>
  <c r="P210" i="68" s="1"/>
  <c r="P211" i="68" s="1"/>
  <c r="P212" i="68" s="1"/>
  <c r="P213" i="68" s="1"/>
  <c r="P214" i="68" s="1"/>
  <c r="P215" i="68" s="1"/>
  <c r="P216" i="68" s="1"/>
  <c r="P217" i="68" s="1"/>
  <c r="P218" i="68" s="1"/>
  <c r="P219" i="68" s="1"/>
  <c r="P220" i="68" s="1"/>
  <c r="P221" i="68" s="1"/>
  <c r="P222" i="68" s="1"/>
  <c r="P223" i="68" s="1"/>
  <c r="P224" i="68" s="1"/>
  <c r="P225" i="68" s="1"/>
  <c r="P226" i="68" s="1"/>
  <c r="P227" i="68" s="1"/>
  <c r="P228" i="68" s="1"/>
  <c r="P229" i="68" s="1"/>
  <c r="P230" i="68" s="1"/>
  <c r="P231" i="68" s="1"/>
  <c r="P232" i="68" s="1"/>
  <c r="P233" i="68" s="1"/>
  <c r="P234" i="68" s="1"/>
  <c r="P235" i="68" s="1"/>
  <c r="P236" i="68" s="1"/>
  <c r="P237" i="68" s="1"/>
  <c r="P238" i="68" s="1"/>
  <c r="P239" i="68" s="1"/>
  <c r="P240" i="68" s="1"/>
  <c r="P241" i="68" s="1"/>
  <c r="P242" i="68" s="1"/>
  <c r="P243" i="68" s="1"/>
  <c r="P244" i="68" s="1"/>
  <c r="P245" i="68" s="1"/>
  <c r="P246" i="68" s="1"/>
  <c r="P247" i="68" s="1"/>
  <c r="P248" i="68" s="1"/>
  <c r="P249" i="68" s="1"/>
  <c r="P250" i="68" s="1"/>
  <c r="P251" i="68" s="1"/>
  <c r="P252" i="68" s="1"/>
  <c r="P253" i="68" s="1"/>
  <c r="P254" i="68" s="1"/>
  <c r="P255" i="68" s="1"/>
  <c r="P256" i="68" s="1"/>
  <c r="P257" i="68" s="1"/>
  <c r="P258" i="68" s="1"/>
  <c r="P259" i="68" s="1"/>
  <c r="P260" i="68" s="1"/>
  <c r="P261" i="68" s="1"/>
  <c r="P262" i="68" s="1"/>
  <c r="P263" i="68" s="1"/>
  <c r="P264" i="68" s="1"/>
  <c r="P265" i="68" s="1"/>
  <c r="P266" i="68" s="1"/>
  <c r="P267" i="68" s="1"/>
  <c r="P268" i="68" s="1"/>
  <c r="P269" i="68" s="1"/>
  <c r="P270" i="68" s="1"/>
  <c r="P271" i="68" s="1"/>
  <c r="P272" i="68" s="1"/>
  <c r="P273" i="68" s="1"/>
  <c r="P274" i="68" s="1"/>
  <c r="P275" i="68" s="1"/>
  <c r="P276" i="68" s="1"/>
  <c r="P277" i="68" s="1"/>
  <c r="P278" i="68" s="1"/>
  <c r="P279" i="68" s="1"/>
  <c r="P280" i="68" s="1"/>
  <c r="P281" i="68" s="1"/>
  <c r="P282" i="68" s="1"/>
  <c r="P283" i="68" s="1"/>
  <c r="P284" i="68" s="1"/>
  <c r="P285" i="68" s="1"/>
  <c r="P286" i="68" s="1"/>
  <c r="P287" i="68" s="1"/>
  <c r="P288" i="68" s="1"/>
  <c r="P289" i="68" s="1"/>
  <c r="P290" i="68" s="1"/>
  <c r="P291" i="68" s="1"/>
  <c r="P292" i="68" s="1"/>
  <c r="P293" i="68" s="1"/>
  <c r="P294" i="68" s="1"/>
  <c r="P295" i="68" s="1"/>
  <c r="P296" i="68" s="1"/>
  <c r="P297" i="68" s="1"/>
  <c r="P298" i="68" s="1"/>
  <c r="P299" i="68" s="1"/>
  <c r="P300" i="68" s="1"/>
  <c r="O51" i="68"/>
  <c r="O52" i="68" s="1"/>
  <c r="O53" i="68" s="1"/>
  <c r="O54" i="68" s="1"/>
  <c r="O55" i="68" s="1"/>
  <c r="O56" i="68" s="1"/>
  <c r="O57" i="68" s="1"/>
  <c r="O58" i="68" s="1"/>
  <c r="O59" i="68" s="1"/>
  <c r="O60" i="68" s="1"/>
  <c r="O61" i="68" s="1"/>
  <c r="O62" i="68" s="1"/>
  <c r="O63" i="68" s="1"/>
  <c r="O64" i="68" s="1"/>
  <c r="O65" i="68" s="1"/>
  <c r="O66" i="68" s="1"/>
  <c r="O67" i="68" s="1"/>
  <c r="O68" i="68" s="1"/>
  <c r="O69" i="68" s="1"/>
  <c r="O70" i="68" s="1"/>
  <c r="O71" i="68" s="1"/>
  <c r="O72" i="68" s="1"/>
  <c r="O73" i="68" s="1"/>
  <c r="O74" i="68" s="1"/>
  <c r="O75" i="68" s="1"/>
  <c r="O76" i="68" s="1"/>
  <c r="O77" i="68" s="1"/>
  <c r="O78" i="68" s="1"/>
  <c r="O79" i="68" s="1"/>
  <c r="O80" i="68" s="1"/>
  <c r="O81" i="68" s="1"/>
  <c r="O82" i="68" s="1"/>
  <c r="O83" i="68" s="1"/>
  <c r="O84" i="68" s="1"/>
  <c r="O85" i="68" s="1"/>
  <c r="O86" i="68" s="1"/>
  <c r="O87" i="68" s="1"/>
  <c r="O88" i="68" s="1"/>
  <c r="O89" i="68" s="1"/>
  <c r="O90" i="68" s="1"/>
  <c r="O91" i="68" s="1"/>
  <c r="O92" i="68" s="1"/>
  <c r="O93" i="68" s="1"/>
  <c r="O94" i="68" s="1"/>
  <c r="O95" i="68" s="1"/>
  <c r="O96" i="68" s="1"/>
  <c r="O97" i="68" s="1"/>
  <c r="O98" i="68" s="1"/>
  <c r="O99" i="68" s="1"/>
  <c r="O100" i="68" s="1"/>
  <c r="O101" i="68" s="1"/>
  <c r="O102" i="68" s="1"/>
  <c r="O103" i="68" s="1"/>
  <c r="O104" i="68" s="1"/>
  <c r="O105" i="68" s="1"/>
  <c r="O106" i="68" s="1"/>
  <c r="O107" i="68" s="1"/>
  <c r="O108" i="68" s="1"/>
  <c r="O109" i="68" s="1"/>
  <c r="O110" i="68" s="1"/>
  <c r="O111" i="68" s="1"/>
  <c r="O112" i="68" s="1"/>
  <c r="O113" i="68" s="1"/>
  <c r="O114" i="68" s="1"/>
  <c r="O115" i="68" s="1"/>
  <c r="O116" i="68" s="1"/>
  <c r="O117" i="68" s="1"/>
  <c r="O118" i="68" s="1"/>
  <c r="O119" i="68" s="1"/>
  <c r="O120" i="68" s="1"/>
  <c r="O121" i="68" s="1"/>
  <c r="O122" i="68" s="1"/>
  <c r="O123" i="68" s="1"/>
  <c r="O124" i="68" s="1"/>
  <c r="O125" i="68" s="1"/>
  <c r="O126" i="68" s="1"/>
  <c r="O127" i="68" s="1"/>
  <c r="O128" i="68" s="1"/>
  <c r="O129" i="68" s="1"/>
  <c r="O130" i="68" s="1"/>
  <c r="O131" i="68" s="1"/>
  <c r="O132" i="68" s="1"/>
  <c r="O133" i="68" s="1"/>
  <c r="O134" i="68" s="1"/>
  <c r="O135" i="68" s="1"/>
  <c r="O136" i="68" s="1"/>
  <c r="O137" i="68" s="1"/>
  <c r="O138" i="68" s="1"/>
  <c r="O139" i="68" s="1"/>
  <c r="O140" i="68" s="1"/>
  <c r="O141" i="68" s="1"/>
  <c r="O142" i="68" s="1"/>
  <c r="O143" i="68" s="1"/>
  <c r="O144" i="68" s="1"/>
  <c r="O145" i="68" s="1"/>
  <c r="O146" i="68" s="1"/>
  <c r="O147" i="68" s="1"/>
  <c r="O148" i="68" s="1"/>
  <c r="O149" i="68" s="1"/>
  <c r="O150" i="68" s="1"/>
  <c r="O151" i="68" s="1"/>
  <c r="O152" i="68" s="1"/>
  <c r="O153" i="68" s="1"/>
  <c r="O154" i="68" s="1"/>
  <c r="O155" i="68" s="1"/>
  <c r="O156" i="68" s="1"/>
  <c r="O157" i="68" s="1"/>
  <c r="O158" i="68" s="1"/>
  <c r="O159" i="68" s="1"/>
  <c r="O160" i="68" s="1"/>
  <c r="O161" i="68" s="1"/>
  <c r="O162" i="68" s="1"/>
  <c r="O163" i="68" s="1"/>
  <c r="O164" i="68" s="1"/>
  <c r="O165" i="68" s="1"/>
  <c r="O166" i="68" s="1"/>
  <c r="O167" i="68" s="1"/>
  <c r="O168" i="68" s="1"/>
  <c r="O169" i="68" s="1"/>
  <c r="O170" i="68" s="1"/>
  <c r="O171" i="68" s="1"/>
  <c r="O172" i="68" s="1"/>
  <c r="O173" i="68" s="1"/>
  <c r="O174" i="68" s="1"/>
  <c r="O175" i="68" s="1"/>
  <c r="O176" i="68" s="1"/>
  <c r="O177" i="68" s="1"/>
  <c r="O178" i="68" s="1"/>
  <c r="O179" i="68" s="1"/>
  <c r="O180" i="68" s="1"/>
  <c r="O181" i="68" s="1"/>
  <c r="O182" i="68" s="1"/>
  <c r="O183" i="68" s="1"/>
  <c r="O184" i="68" s="1"/>
  <c r="O185" i="68" s="1"/>
  <c r="O186" i="68" s="1"/>
  <c r="O187" i="68" s="1"/>
  <c r="O188" i="68" s="1"/>
  <c r="O189" i="68" s="1"/>
  <c r="O190" i="68" s="1"/>
  <c r="O191" i="68" s="1"/>
  <c r="O192" i="68" s="1"/>
  <c r="O193" i="68" s="1"/>
  <c r="O194" i="68" s="1"/>
  <c r="O195" i="68" s="1"/>
  <c r="O196" i="68" s="1"/>
  <c r="O197" i="68" s="1"/>
  <c r="O198" i="68" s="1"/>
  <c r="O199" i="68" s="1"/>
  <c r="O200" i="68" s="1"/>
  <c r="O201" i="68" s="1"/>
  <c r="O202" i="68" s="1"/>
  <c r="O203" i="68" s="1"/>
  <c r="O204" i="68" s="1"/>
  <c r="O205" i="68" s="1"/>
  <c r="O206" i="68" s="1"/>
  <c r="O207" i="68" s="1"/>
  <c r="O208" i="68" s="1"/>
  <c r="O209" i="68" s="1"/>
  <c r="O210" i="68" s="1"/>
  <c r="O211" i="68" s="1"/>
  <c r="O212" i="68" s="1"/>
  <c r="O213" i="68" s="1"/>
  <c r="O214" i="68" s="1"/>
  <c r="O215" i="68" s="1"/>
  <c r="O216" i="68" s="1"/>
  <c r="O217" i="68" s="1"/>
  <c r="O218" i="68" s="1"/>
  <c r="O219" i="68" s="1"/>
  <c r="O220" i="68" s="1"/>
  <c r="O221" i="68" s="1"/>
  <c r="O222" i="68" s="1"/>
  <c r="O223" i="68" s="1"/>
  <c r="O224" i="68" s="1"/>
  <c r="O225" i="68" s="1"/>
  <c r="O226" i="68" s="1"/>
  <c r="O227" i="68" s="1"/>
  <c r="O228" i="68" s="1"/>
  <c r="O229" i="68" s="1"/>
  <c r="O230" i="68" s="1"/>
  <c r="O231" i="68" s="1"/>
  <c r="O232" i="68" s="1"/>
  <c r="O233" i="68" s="1"/>
  <c r="O234" i="68" s="1"/>
  <c r="O235" i="68" s="1"/>
  <c r="O236" i="68" s="1"/>
  <c r="O237" i="68" s="1"/>
  <c r="O238" i="68" s="1"/>
  <c r="O239" i="68" s="1"/>
  <c r="O240" i="68" s="1"/>
  <c r="O241" i="68" s="1"/>
  <c r="O242" i="68" s="1"/>
  <c r="O243" i="68" s="1"/>
  <c r="O244" i="68" s="1"/>
  <c r="O245" i="68" s="1"/>
  <c r="O246" i="68" s="1"/>
  <c r="O247" i="68" s="1"/>
  <c r="O248" i="68" s="1"/>
  <c r="O249" i="68" s="1"/>
  <c r="O250" i="68" s="1"/>
  <c r="O251" i="68" s="1"/>
  <c r="O252" i="68" s="1"/>
  <c r="O253" i="68" s="1"/>
  <c r="O254" i="68" s="1"/>
  <c r="O255" i="68" s="1"/>
  <c r="O256" i="68" s="1"/>
  <c r="O257" i="68" s="1"/>
  <c r="O258" i="68" s="1"/>
  <c r="O259" i="68" s="1"/>
  <c r="O260" i="68" s="1"/>
  <c r="O261" i="68" s="1"/>
  <c r="O262" i="68" s="1"/>
  <c r="O263" i="68" s="1"/>
  <c r="O264" i="68" s="1"/>
  <c r="O265" i="68" s="1"/>
  <c r="O266" i="68" s="1"/>
  <c r="O267" i="68" s="1"/>
  <c r="O268" i="68" s="1"/>
  <c r="O269" i="68" s="1"/>
  <c r="O270" i="68" s="1"/>
  <c r="O271" i="68" s="1"/>
  <c r="O272" i="68" s="1"/>
  <c r="O273" i="68" s="1"/>
  <c r="O274" i="68" s="1"/>
  <c r="O275" i="68" s="1"/>
  <c r="O276" i="68" s="1"/>
  <c r="O277" i="68" s="1"/>
  <c r="O278" i="68" s="1"/>
  <c r="O279" i="68" s="1"/>
  <c r="O280" i="68" s="1"/>
  <c r="O281" i="68" s="1"/>
  <c r="O282" i="68" s="1"/>
  <c r="O283" i="68" s="1"/>
  <c r="O284" i="68" s="1"/>
  <c r="O285" i="68" s="1"/>
  <c r="O286" i="68" s="1"/>
  <c r="O287" i="68" s="1"/>
  <c r="O288" i="68" s="1"/>
  <c r="O289" i="68" s="1"/>
  <c r="O290" i="68" s="1"/>
  <c r="O291" i="68" s="1"/>
  <c r="O292" i="68" s="1"/>
  <c r="O293" i="68" s="1"/>
  <c r="O294" i="68" s="1"/>
  <c r="O295" i="68" s="1"/>
  <c r="O296" i="68" s="1"/>
  <c r="O297" i="68" s="1"/>
  <c r="O298" i="68" s="1"/>
  <c r="O299" i="68" s="1"/>
  <c r="O300" i="68" s="1"/>
  <c r="V50" i="68"/>
  <c r="U51" i="68"/>
  <c r="U52" i="68" s="1"/>
  <c r="U53" i="68" s="1"/>
  <c r="U54" i="68" s="1"/>
  <c r="U55" i="68" s="1"/>
  <c r="U56" i="68" s="1"/>
  <c r="U57" i="68" s="1"/>
  <c r="U58" i="68" s="1"/>
  <c r="U59" i="68" s="1"/>
  <c r="U60" i="68" s="1"/>
  <c r="U61" i="68" s="1"/>
  <c r="U62" i="68" s="1"/>
  <c r="U63" i="68" s="1"/>
  <c r="U64" i="68" s="1"/>
  <c r="U65" i="68" s="1"/>
  <c r="U66" i="68" s="1"/>
  <c r="U67" i="68" s="1"/>
  <c r="U68" i="68" s="1"/>
  <c r="U69" i="68" s="1"/>
  <c r="U70" i="68" s="1"/>
  <c r="U71" i="68" s="1"/>
  <c r="U72" i="68" s="1"/>
  <c r="U73" i="68" s="1"/>
  <c r="U74" i="68" s="1"/>
  <c r="U75" i="68" s="1"/>
  <c r="U76" i="68" s="1"/>
  <c r="U77" i="68" s="1"/>
  <c r="U78" i="68" s="1"/>
  <c r="U79" i="68" s="1"/>
  <c r="U80" i="68" s="1"/>
  <c r="U81" i="68" s="1"/>
  <c r="U82" i="68" s="1"/>
  <c r="U83" i="68" s="1"/>
  <c r="U84" i="68" s="1"/>
  <c r="U85" i="68" s="1"/>
  <c r="U86" i="68" s="1"/>
  <c r="U87" i="68" s="1"/>
  <c r="U88" i="68" s="1"/>
  <c r="U89" i="68" s="1"/>
  <c r="U90" i="68" s="1"/>
  <c r="U91" i="68" s="1"/>
  <c r="U92" i="68" s="1"/>
  <c r="U93" i="68" s="1"/>
  <c r="U94" i="68" s="1"/>
  <c r="U95" i="68" s="1"/>
  <c r="U96" i="68" s="1"/>
  <c r="U97" i="68" s="1"/>
  <c r="U98" i="68" s="1"/>
  <c r="U99" i="68" s="1"/>
  <c r="U100" i="68" s="1"/>
  <c r="U101" i="68" s="1"/>
  <c r="U102" i="68" s="1"/>
  <c r="U103" i="68" s="1"/>
  <c r="U104" i="68" s="1"/>
  <c r="U105" i="68" s="1"/>
  <c r="U106" i="68" s="1"/>
  <c r="U107" i="68" s="1"/>
  <c r="U108" i="68" s="1"/>
  <c r="U109" i="68" s="1"/>
  <c r="U110" i="68" s="1"/>
  <c r="U111" i="68" s="1"/>
  <c r="U112" i="68" s="1"/>
  <c r="U113" i="68" s="1"/>
  <c r="U114" i="68" s="1"/>
  <c r="U115" i="68" s="1"/>
  <c r="U116" i="68" s="1"/>
  <c r="U117" i="68" s="1"/>
  <c r="U118" i="68" s="1"/>
  <c r="U119" i="68" s="1"/>
  <c r="U120" i="68" s="1"/>
  <c r="U121" i="68" s="1"/>
  <c r="U122" i="68" s="1"/>
  <c r="U123" i="68" s="1"/>
  <c r="U124" i="68" s="1"/>
  <c r="U125" i="68" s="1"/>
  <c r="U126" i="68" s="1"/>
  <c r="U127" i="68" s="1"/>
  <c r="U128" i="68" s="1"/>
  <c r="U129" i="68" s="1"/>
  <c r="U130" i="68" s="1"/>
  <c r="U131" i="68" s="1"/>
  <c r="U132" i="68" s="1"/>
  <c r="U133" i="68" s="1"/>
  <c r="U134" i="68" s="1"/>
  <c r="U135" i="68" s="1"/>
  <c r="U136" i="68" s="1"/>
  <c r="U137" i="68" s="1"/>
  <c r="U138" i="68" s="1"/>
  <c r="U139" i="68" s="1"/>
  <c r="U140" i="68" s="1"/>
  <c r="U141" i="68" s="1"/>
  <c r="U142" i="68" s="1"/>
  <c r="U143" i="68" s="1"/>
  <c r="U144" i="68" s="1"/>
  <c r="U145" i="68" s="1"/>
  <c r="U146" i="68" s="1"/>
  <c r="U147" i="68" s="1"/>
  <c r="U148" i="68" s="1"/>
  <c r="U149" i="68" s="1"/>
  <c r="U150" i="68" s="1"/>
  <c r="U151" i="68" s="1"/>
  <c r="U152" i="68" s="1"/>
  <c r="U153" i="68" s="1"/>
  <c r="U154" i="68" s="1"/>
  <c r="U155" i="68" s="1"/>
  <c r="U156" i="68" s="1"/>
  <c r="U157" i="68" s="1"/>
  <c r="U158" i="68" s="1"/>
  <c r="U159" i="68" s="1"/>
  <c r="U160" i="68" s="1"/>
  <c r="U161" i="68" s="1"/>
  <c r="U162" i="68" s="1"/>
  <c r="U163" i="68" s="1"/>
  <c r="U164" i="68" s="1"/>
  <c r="U165" i="68" s="1"/>
  <c r="U166" i="68" s="1"/>
  <c r="U167" i="68" s="1"/>
  <c r="U168" i="68" s="1"/>
  <c r="U169" i="68" s="1"/>
  <c r="U170" i="68" s="1"/>
  <c r="U171" i="68" s="1"/>
  <c r="U172" i="68" s="1"/>
  <c r="U173" i="68" s="1"/>
  <c r="U174" i="68" s="1"/>
  <c r="U175" i="68" s="1"/>
  <c r="U176" i="68" s="1"/>
  <c r="U177" i="68" s="1"/>
  <c r="U178" i="68" s="1"/>
  <c r="U179" i="68" s="1"/>
  <c r="U180" i="68" s="1"/>
  <c r="U181" i="68" s="1"/>
  <c r="U182" i="68" s="1"/>
  <c r="U183" i="68" s="1"/>
  <c r="U184" i="68" s="1"/>
  <c r="U185" i="68" s="1"/>
  <c r="U186" i="68" s="1"/>
  <c r="U187" i="68" s="1"/>
  <c r="U188" i="68" s="1"/>
  <c r="U189" i="68" s="1"/>
  <c r="U190" i="68" s="1"/>
  <c r="U191" i="68" s="1"/>
  <c r="U192" i="68" s="1"/>
  <c r="U193" i="68" s="1"/>
  <c r="U194" i="68" s="1"/>
  <c r="U195" i="68" s="1"/>
  <c r="U196" i="68" s="1"/>
  <c r="U197" i="68" s="1"/>
  <c r="U198" i="68" s="1"/>
  <c r="U199" i="68" s="1"/>
  <c r="U200" i="68" s="1"/>
  <c r="U201" i="68" s="1"/>
  <c r="U202" i="68" s="1"/>
  <c r="U203" i="68" s="1"/>
  <c r="U204" i="68" s="1"/>
  <c r="U205" i="68" s="1"/>
  <c r="U206" i="68" s="1"/>
  <c r="U207" i="68" s="1"/>
  <c r="U208" i="68" s="1"/>
  <c r="U209" i="68" s="1"/>
  <c r="U210" i="68" s="1"/>
  <c r="U211" i="68" s="1"/>
  <c r="U212" i="68" s="1"/>
  <c r="U213" i="68" s="1"/>
  <c r="U214" i="68" s="1"/>
  <c r="U215" i="68" s="1"/>
  <c r="U216" i="68" s="1"/>
  <c r="U217" i="68" s="1"/>
  <c r="U218" i="68" s="1"/>
  <c r="U219" i="68" s="1"/>
  <c r="U220" i="68" s="1"/>
  <c r="U221" i="68" s="1"/>
  <c r="U222" i="68" s="1"/>
  <c r="U223" i="68" s="1"/>
  <c r="U224" i="68" s="1"/>
  <c r="U225" i="68" s="1"/>
  <c r="U226" i="68" s="1"/>
  <c r="U227" i="68" s="1"/>
  <c r="U228" i="68" s="1"/>
  <c r="U229" i="68" s="1"/>
  <c r="U230" i="68" s="1"/>
  <c r="U231" i="68" s="1"/>
  <c r="U232" i="68" s="1"/>
  <c r="U233" i="68" s="1"/>
  <c r="U234" i="68" s="1"/>
  <c r="U235" i="68" s="1"/>
  <c r="U236" i="68" s="1"/>
  <c r="U237" i="68" s="1"/>
  <c r="U238" i="68" s="1"/>
  <c r="U239" i="68" s="1"/>
  <c r="U240" i="68" s="1"/>
  <c r="U241" i="68" s="1"/>
  <c r="U242" i="68" s="1"/>
  <c r="U243" i="68" s="1"/>
  <c r="U244" i="68" s="1"/>
  <c r="U245" i="68" s="1"/>
  <c r="U246" i="68" s="1"/>
  <c r="U247" i="68" s="1"/>
  <c r="U248" i="68" s="1"/>
  <c r="U249" i="68" s="1"/>
  <c r="U250" i="68" s="1"/>
  <c r="U251" i="68" s="1"/>
  <c r="U252" i="68" s="1"/>
  <c r="U253" i="68" s="1"/>
  <c r="U254" i="68" s="1"/>
  <c r="U255" i="68" s="1"/>
  <c r="U256" i="68" s="1"/>
  <c r="U257" i="68" s="1"/>
  <c r="U258" i="68" s="1"/>
  <c r="U259" i="68" s="1"/>
  <c r="U260" i="68" s="1"/>
  <c r="U261" i="68" s="1"/>
  <c r="U262" i="68" s="1"/>
  <c r="U263" i="68" s="1"/>
  <c r="U264" i="68" s="1"/>
  <c r="U265" i="68" s="1"/>
  <c r="U266" i="68" s="1"/>
  <c r="U267" i="68" s="1"/>
  <c r="U268" i="68" s="1"/>
  <c r="U269" i="68" s="1"/>
  <c r="U270" i="68" s="1"/>
  <c r="U271" i="68" s="1"/>
  <c r="U272" i="68" s="1"/>
  <c r="U273" i="68" s="1"/>
  <c r="U274" i="68" s="1"/>
  <c r="U275" i="68" s="1"/>
  <c r="U276" i="68" s="1"/>
  <c r="U277" i="68" s="1"/>
  <c r="U278" i="68" s="1"/>
  <c r="U279" i="68" s="1"/>
  <c r="U280" i="68" s="1"/>
  <c r="U281" i="68" s="1"/>
  <c r="U282" i="68" s="1"/>
  <c r="U283" i="68" s="1"/>
  <c r="U284" i="68" s="1"/>
  <c r="U285" i="68" s="1"/>
  <c r="U286" i="68" s="1"/>
  <c r="U287" i="68" s="1"/>
  <c r="U288" i="68" s="1"/>
  <c r="U289" i="68" s="1"/>
  <c r="U290" i="68" s="1"/>
  <c r="U291" i="68" s="1"/>
  <c r="U292" i="68" s="1"/>
  <c r="U293" i="68" s="1"/>
  <c r="U294" i="68" s="1"/>
  <c r="U295" i="68" s="1"/>
  <c r="U296" i="68" s="1"/>
  <c r="U297" i="68" s="1"/>
  <c r="U298" i="68" s="1"/>
  <c r="U299" i="68" s="1"/>
  <c r="U300" i="68" s="1"/>
  <c r="E48" i="68"/>
  <c r="I48" i="68"/>
  <c r="C48" i="68"/>
  <c r="F48" i="68"/>
  <c r="G48" i="68"/>
  <c r="H48" i="68"/>
  <c r="AA51" i="67"/>
  <c r="AA52" i="67"/>
  <c r="AA53" i="67"/>
  <c r="AA54" i="67"/>
  <c r="AA55" i="67"/>
  <c r="AA56" i="67"/>
  <c r="AA57" i="67"/>
  <c r="AA58" i="67"/>
  <c r="AA59" i="67"/>
  <c r="AA60" i="67"/>
  <c r="AA61" i="67"/>
  <c r="AA62" i="67"/>
  <c r="AA63" i="67"/>
  <c r="AA64" i="67"/>
  <c r="AA65" i="67"/>
  <c r="AA66" i="67"/>
  <c r="AA67" i="67"/>
  <c r="AA68" i="67"/>
  <c r="AA69" i="67"/>
  <c r="AA70" i="67"/>
  <c r="AA50" i="67"/>
  <c r="Y50" i="67"/>
  <c r="Z50" i="67"/>
  <c r="Y51" i="67"/>
  <c r="Z51" i="67"/>
  <c r="Y52" i="67"/>
  <c r="Z52" i="67"/>
  <c r="Y53" i="67"/>
  <c r="Z53" i="67"/>
  <c r="Y54" i="67"/>
  <c r="Z54" i="67"/>
  <c r="Y55" i="67"/>
  <c r="Z55" i="67"/>
  <c r="Y56" i="67"/>
  <c r="Z56" i="67"/>
  <c r="Y57" i="67"/>
  <c r="Z57" i="67"/>
  <c r="Y58" i="67"/>
  <c r="Z58" i="67"/>
  <c r="Y59" i="67"/>
  <c r="Z59" i="67"/>
  <c r="Y60" i="67"/>
  <c r="Z60" i="67"/>
  <c r="Y61" i="67"/>
  <c r="Z61" i="67"/>
  <c r="Y62" i="67"/>
  <c r="Z62" i="67"/>
  <c r="Y63" i="67"/>
  <c r="Z63" i="67"/>
  <c r="Y64" i="67"/>
  <c r="Z64" i="67"/>
  <c r="Y65" i="67"/>
  <c r="Z65" i="67"/>
  <c r="Y66" i="67"/>
  <c r="Z66" i="67"/>
  <c r="Y67" i="67"/>
  <c r="Z67" i="67"/>
  <c r="Y68" i="67"/>
  <c r="Z68" i="67"/>
  <c r="Y69" i="67"/>
  <c r="Z69" i="67"/>
  <c r="Y70" i="67"/>
  <c r="Z70" i="67"/>
  <c r="W51" i="67"/>
  <c r="W52" i="67"/>
  <c r="W53" i="67"/>
  <c r="W54" i="67"/>
  <c r="W55" i="67"/>
  <c r="W56" i="67"/>
  <c r="W57" i="67"/>
  <c r="W58" i="67"/>
  <c r="W59" i="67"/>
  <c r="W60" i="67"/>
  <c r="W61" i="67"/>
  <c r="W62" i="67"/>
  <c r="W63" i="67"/>
  <c r="W64" i="67"/>
  <c r="W65" i="67"/>
  <c r="W66" i="67"/>
  <c r="W67" i="67"/>
  <c r="W68" i="67"/>
  <c r="W69" i="67"/>
  <c r="W70" i="67"/>
  <c r="W50" i="67"/>
  <c r="D50" i="67"/>
  <c r="P50" i="67" s="1"/>
  <c r="E50" i="67"/>
  <c r="Q50" i="67" s="1"/>
  <c r="F50" i="67"/>
  <c r="R50" i="67" s="1"/>
  <c r="G50" i="67"/>
  <c r="H50" i="67"/>
  <c r="T50" i="67" s="1"/>
  <c r="I50" i="67"/>
  <c r="U50" i="67" s="1"/>
  <c r="K50" i="67"/>
  <c r="L50" i="67"/>
  <c r="D51" i="67"/>
  <c r="E51" i="67"/>
  <c r="F51" i="67"/>
  <c r="G51" i="67"/>
  <c r="H51" i="67"/>
  <c r="I51" i="67"/>
  <c r="K51" i="67"/>
  <c r="L51" i="67"/>
  <c r="D52" i="67"/>
  <c r="E52" i="67"/>
  <c r="F52" i="67"/>
  <c r="G52" i="67"/>
  <c r="H52" i="67"/>
  <c r="I52" i="67"/>
  <c r="K52" i="67"/>
  <c r="L52" i="67"/>
  <c r="D53" i="67"/>
  <c r="E53" i="67"/>
  <c r="F53" i="67"/>
  <c r="G53" i="67"/>
  <c r="H53" i="67"/>
  <c r="I53" i="67"/>
  <c r="K53" i="67"/>
  <c r="L53" i="67"/>
  <c r="D54" i="67"/>
  <c r="E54" i="67"/>
  <c r="F54" i="67"/>
  <c r="G54" i="67"/>
  <c r="H54" i="67"/>
  <c r="I54" i="67"/>
  <c r="K54" i="67"/>
  <c r="L54" i="67"/>
  <c r="D55" i="67"/>
  <c r="E55" i="67"/>
  <c r="F55" i="67"/>
  <c r="G55" i="67"/>
  <c r="H55" i="67"/>
  <c r="I55" i="67"/>
  <c r="K55" i="67"/>
  <c r="L55" i="67"/>
  <c r="D56" i="67"/>
  <c r="E56" i="67"/>
  <c r="F56" i="67"/>
  <c r="G56" i="67"/>
  <c r="H56" i="67"/>
  <c r="I56" i="67"/>
  <c r="K56" i="67"/>
  <c r="L56" i="67"/>
  <c r="D57" i="67"/>
  <c r="E57" i="67"/>
  <c r="F57" i="67"/>
  <c r="G57" i="67"/>
  <c r="H57" i="67"/>
  <c r="I57" i="67"/>
  <c r="K57" i="67"/>
  <c r="L57" i="67"/>
  <c r="D58" i="67"/>
  <c r="E58" i="67"/>
  <c r="F58" i="67"/>
  <c r="G58" i="67"/>
  <c r="H58" i="67"/>
  <c r="I58" i="67"/>
  <c r="K58" i="67"/>
  <c r="L58" i="67"/>
  <c r="D59" i="67"/>
  <c r="E59" i="67"/>
  <c r="F59" i="67"/>
  <c r="G59" i="67"/>
  <c r="H59" i="67"/>
  <c r="I59" i="67"/>
  <c r="K59" i="67"/>
  <c r="L59" i="67"/>
  <c r="D60" i="67"/>
  <c r="E60" i="67"/>
  <c r="F60" i="67"/>
  <c r="G60" i="67"/>
  <c r="H60" i="67"/>
  <c r="I60" i="67"/>
  <c r="K60" i="67"/>
  <c r="L60" i="67"/>
  <c r="D61" i="67"/>
  <c r="E61" i="67"/>
  <c r="F61" i="67"/>
  <c r="G61" i="67"/>
  <c r="H61" i="67"/>
  <c r="I61" i="67"/>
  <c r="K61" i="67"/>
  <c r="L61" i="67"/>
  <c r="D62" i="67"/>
  <c r="E62" i="67"/>
  <c r="F62" i="67"/>
  <c r="G62" i="67"/>
  <c r="H62" i="67"/>
  <c r="I62" i="67"/>
  <c r="K62" i="67"/>
  <c r="L62" i="67"/>
  <c r="D63" i="67"/>
  <c r="E63" i="67"/>
  <c r="F63" i="67"/>
  <c r="G63" i="67"/>
  <c r="H63" i="67"/>
  <c r="I63" i="67"/>
  <c r="K63" i="67"/>
  <c r="L63" i="67"/>
  <c r="D64" i="67"/>
  <c r="E64" i="67"/>
  <c r="F64" i="67"/>
  <c r="G64" i="67"/>
  <c r="H64" i="67"/>
  <c r="I64" i="67"/>
  <c r="K64" i="67"/>
  <c r="L64" i="67"/>
  <c r="D65" i="67"/>
  <c r="E65" i="67"/>
  <c r="F65" i="67"/>
  <c r="G65" i="67"/>
  <c r="H65" i="67"/>
  <c r="I65" i="67"/>
  <c r="K65" i="67"/>
  <c r="L65" i="67"/>
  <c r="D66" i="67"/>
  <c r="E66" i="67"/>
  <c r="F66" i="67"/>
  <c r="G66" i="67"/>
  <c r="H66" i="67"/>
  <c r="I66" i="67"/>
  <c r="K66" i="67"/>
  <c r="L66" i="67"/>
  <c r="D67" i="67"/>
  <c r="E67" i="67"/>
  <c r="F67" i="67"/>
  <c r="G67" i="67"/>
  <c r="H67" i="67"/>
  <c r="I67" i="67"/>
  <c r="K67" i="67"/>
  <c r="L67" i="67"/>
  <c r="D68" i="67"/>
  <c r="E68" i="67"/>
  <c r="F68" i="67"/>
  <c r="G68" i="67"/>
  <c r="H68" i="67"/>
  <c r="I68" i="67"/>
  <c r="K68" i="67"/>
  <c r="L68" i="67"/>
  <c r="D69" i="67"/>
  <c r="E69" i="67"/>
  <c r="F69" i="67"/>
  <c r="G69" i="67"/>
  <c r="H69" i="67"/>
  <c r="I69" i="67"/>
  <c r="K69" i="67"/>
  <c r="L69" i="67"/>
  <c r="D70" i="67"/>
  <c r="E70" i="67"/>
  <c r="F70" i="67"/>
  <c r="G70" i="67"/>
  <c r="H70" i="67"/>
  <c r="I70" i="67"/>
  <c r="K70" i="67"/>
  <c r="L7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50" i="67"/>
  <c r="O50" i="67" s="1"/>
  <c r="B51" i="67"/>
  <c r="A51" i="67" s="1"/>
  <c r="B52" i="67"/>
  <c r="A52" i="67" s="1"/>
  <c r="B53" i="67"/>
  <c r="A53" i="67" s="1"/>
  <c r="B54" i="67"/>
  <c r="A54" i="67" s="1"/>
  <c r="B55" i="67"/>
  <c r="A55" i="67" s="1"/>
  <c r="B56" i="67"/>
  <c r="A56" i="67" s="1"/>
  <c r="B57" i="67"/>
  <c r="A57" i="67" s="1"/>
  <c r="B58" i="67"/>
  <c r="A58" i="67" s="1"/>
  <c r="B59" i="67"/>
  <c r="A59" i="67" s="1"/>
  <c r="B60" i="67"/>
  <c r="A60" i="67" s="1"/>
  <c r="B61" i="67"/>
  <c r="A61" i="67" s="1"/>
  <c r="B62" i="67"/>
  <c r="A62" i="67" s="1"/>
  <c r="B63" i="67"/>
  <c r="A63" i="67" s="1"/>
  <c r="B64" i="67"/>
  <c r="A64" i="67" s="1"/>
  <c r="B65" i="67"/>
  <c r="A65" i="67" s="1"/>
  <c r="B66" i="67"/>
  <c r="A66" i="67" s="1"/>
  <c r="B67" i="67"/>
  <c r="A67" i="67" s="1"/>
  <c r="B68" i="67"/>
  <c r="A68" i="67" s="1"/>
  <c r="B69" i="67"/>
  <c r="A69" i="67" s="1"/>
  <c r="B70" i="67"/>
  <c r="A70" i="67" s="1"/>
  <c r="B50" i="67"/>
  <c r="A50" i="67" s="1"/>
  <c r="A1050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N48" i="74" l="1"/>
  <c r="V70" i="72"/>
  <c r="V69" i="72"/>
  <c r="X53" i="70"/>
  <c r="X187" i="68"/>
  <c r="X184" i="68"/>
  <c r="X185" i="68"/>
  <c r="X183" i="68"/>
  <c r="X182" i="68"/>
  <c r="X181" i="68"/>
  <c r="X178" i="68"/>
  <c r="X177" i="68"/>
  <c r="X176" i="68"/>
  <c r="X179" i="68"/>
  <c r="X174" i="68"/>
  <c r="X173" i="68"/>
  <c r="X175" i="68"/>
  <c r="X67" i="70"/>
  <c r="X90" i="68"/>
  <c r="X52" i="70"/>
  <c r="X153" i="68"/>
  <c r="X171" i="68"/>
  <c r="X172" i="68"/>
  <c r="X169" i="68"/>
  <c r="X168" i="68"/>
  <c r="X170" i="68"/>
  <c r="X167" i="68"/>
  <c r="X165" i="68"/>
  <c r="X166" i="68"/>
  <c r="X163" i="68"/>
  <c r="X162" i="68"/>
  <c r="X161" i="68"/>
  <c r="X164" i="68"/>
  <c r="X160" i="68"/>
  <c r="X158" i="68"/>
  <c r="X159" i="68"/>
  <c r="X157" i="68"/>
  <c r="X156" i="68"/>
  <c r="X154" i="68"/>
  <c r="X155" i="68"/>
  <c r="V69" i="73"/>
  <c r="X66" i="72"/>
  <c r="X148" i="68"/>
  <c r="X56" i="70"/>
  <c r="X53" i="72"/>
  <c r="X135" i="68"/>
  <c r="X52" i="72"/>
  <c r="X134" i="68"/>
  <c r="X70" i="72"/>
  <c r="X152" i="68"/>
  <c r="X69" i="72"/>
  <c r="X151" i="68"/>
  <c r="X68" i="72"/>
  <c r="X150" i="68"/>
  <c r="X67" i="72"/>
  <c r="X149" i="68"/>
  <c r="X65" i="72"/>
  <c r="X147" i="68"/>
  <c r="X64" i="72"/>
  <c r="X146" i="68"/>
  <c r="N48" i="72"/>
  <c r="X63" i="72"/>
  <c r="X145" i="68"/>
  <c r="X62" i="72"/>
  <c r="X144" i="68"/>
  <c r="X60" i="72"/>
  <c r="X142" i="68"/>
  <c r="X61" i="72"/>
  <c r="X143" i="68"/>
  <c r="X59" i="72"/>
  <c r="X141" i="68"/>
  <c r="X58" i="72"/>
  <c r="X140" i="68"/>
  <c r="X57" i="72"/>
  <c r="X139" i="68"/>
  <c r="X56" i="72"/>
  <c r="X138" i="68"/>
  <c r="X55" i="72"/>
  <c r="X137" i="68"/>
  <c r="X54" i="72"/>
  <c r="X136" i="68"/>
  <c r="X132" i="68"/>
  <c r="X50" i="72"/>
  <c r="X133" i="68"/>
  <c r="X51" i="72"/>
  <c r="X64" i="70"/>
  <c r="X94" i="68"/>
  <c r="X50" i="71"/>
  <c r="X111" i="68"/>
  <c r="X69" i="71"/>
  <c r="X130" i="68"/>
  <c r="X70" i="71"/>
  <c r="X131" i="68"/>
  <c r="X68" i="71"/>
  <c r="X129" i="68"/>
  <c r="X127" i="68"/>
  <c r="X66" i="71"/>
  <c r="X126" i="68"/>
  <c r="X65" i="71"/>
  <c r="X64" i="71"/>
  <c r="X125" i="68"/>
  <c r="X67" i="71"/>
  <c r="X128" i="68"/>
  <c r="X63" i="71"/>
  <c r="X124" i="68"/>
  <c r="X62" i="71"/>
  <c r="X123" i="68"/>
  <c r="X61" i="71"/>
  <c r="X122" i="68"/>
  <c r="X121" i="68"/>
  <c r="X60" i="71"/>
  <c r="X59" i="71"/>
  <c r="X120" i="68"/>
  <c r="X119" i="68"/>
  <c r="X58" i="71"/>
  <c r="X117" i="68"/>
  <c r="X56" i="71"/>
  <c r="X55" i="71"/>
  <c r="X116" i="68"/>
  <c r="X57" i="71"/>
  <c r="X118" i="68"/>
  <c r="X114" i="68"/>
  <c r="X53" i="71"/>
  <c r="X113" i="68"/>
  <c r="X52" i="71"/>
  <c r="X115" i="68"/>
  <c r="X54" i="71"/>
  <c r="X51" i="71"/>
  <c r="X112" i="68"/>
  <c r="V70" i="71"/>
  <c r="V69" i="71"/>
  <c r="X91" i="68"/>
  <c r="V70" i="70"/>
  <c r="X106" i="68"/>
  <c r="X60" i="70"/>
  <c r="X57" i="70"/>
  <c r="X101" i="68"/>
  <c r="N48" i="71"/>
  <c r="X63" i="70"/>
  <c r="X97" i="68"/>
  <c r="X66" i="70"/>
  <c r="X100" i="68"/>
  <c r="X98" i="68"/>
  <c r="X103" i="68"/>
  <c r="X61" i="70"/>
  <c r="N48" i="70"/>
  <c r="X51" i="70"/>
  <c r="X62" i="70"/>
  <c r="X102" i="68"/>
  <c r="X70" i="70"/>
  <c r="X110" i="68"/>
  <c r="X69" i="70"/>
  <c r="X109" i="68"/>
  <c r="X65" i="70"/>
  <c r="X105" i="68"/>
  <c r="X68" i="70"/>
  <c r="X108" i="68"/>
  <c r="X59" i="70"/>
  <c r="X99" i="68"/>
  <c r="X74" i="68"/>
  <c r="X67" i="69"/>
  <c r="X88" i="68"/>
  <c r="Q51" i="67"/>
  <c r="Q52" i="67" s="1"/>
  <c r="Q53" i="67" s="1"/>
  <c r="Q54" i="67" s="1"/>
  <c r="Q55" i="67" s="1"/>
  <c r="Q56" i="67" s="1"/>
  <c r="Q57" i="67" s="1"/>
  <c r="Q58" i="67" s="1"/>
  <c r="Q59" i="67" s="1"/>
  <c r="Q60" i="67" s="1"/>
  <c r="Q61" i="67" s="1"/>
  <c r="Q62" i="67" s="1"/>
  <c r="Q63" i="67" s="1"/>
  <c r="Q64" i="67" s="1"/>
  <c r="Q65" i="67" s="1"/>
  <c r="Q66" i="67" s="1"/>
  <c r="Q67" i="67" s="1"/>
  <c r="Q68" i="67" s="1"/>
  <c r="P51" i="67"/>
  <c r="P52" i="67" s="1"/>
  <c r="P53" i="67" s="1"/>
  <c r="P54" i="67" s="1"/>
  <c r="P55" i="67" s="1"/>
  <c r="P56" i="67" s="1"/>
  <c r="P57" i="67" s="1"/>
  <c r="P58" i="67" s="1"/>
  <c r="P59" i="67" s="1"/>
  <c r="P60" i="67" s="1"/>
  <c r="P61" i="67" s="1"/>
  <c r="P62" i="67" s="1"/>
  <c r="P63" i="67" s="1"/>
  <c r="P64" i="67" s="1"/>
  <c r="P65" i="67" s="1"/>
  <c r="P66" i="67" s="1"/>
  <c r="P67" i="67" s="1"/>
  <c r="P68" i="67" s="1"/>
  <c r="P70" i="67" s="1"/>
  <c r="K48" i="67"/>
  <c r="B8" i="67" s="1"/>
  <c r="L48" i="67"/>
  <c r="B9" i="67" s="1"/>
  <c r="T51" i="67"/>
  <c r="T52" i="67" s="1"/>
  <c r="T53" i="67" s="1"/>
  <c r="T54" i="67" s="1"/>
  <c r="T55" i="67" s="1"/>
  <c r="T56" i="67" s="1"/>
  <c r="T57" i="67" s="1"/>
  <c r="T58" i="67" s="1"/>
  <c r="T59" i="67" s="1"/>
  <c r="T60" i="67" s="1"/>
  <c r="T61" i="67" s="1"/>
  <c r="T62" i="67" s="1"/>
  <c r="T63" i="67" s="1"/>
  <c r="T64" i="67" s="1"/>
  <c r="T65" i="67" s="1"/>
  <c r="T66" i="67" s="1"/>
  <c r="T67" i="67" s="1"/>
  <c r="T68" i="67" s="1"/>
  <c r="T70" i="67" s="1"/>
  <c r="D48" i="67"/>
  <c r="O51" i="67"/>
  <c r="O52" i="67" s="1"/>
  <c r="O53" i="67" s="1"/>
  <c r="O54" i="67" s="1"/>
  <c r="O55" i="67" s="1"/>
  <c r="O56" i="67" s="1"/>
  <c r="O57" i="67" s="1"/>
  <c r="O58" i="67" s="1"/>
  <c r="O59" i="67" s="1"/>
  <c r="O60" i="67" s="1"/>
  <c r="O61" i="67" s="1"/>
  <c r="O62" i="67" s="1"/>
  <c r="O63" i="67" s="1"/>
  <c r="O64" i="67" s="1"/>
  <c r="O65" i="67" s="1"/>
  <c r="O66" i="67" s="1"/>
  <c r="O67" i="67" s="1"/>
  <c r="O68" i="67" s="1"/>
  <c r="O70" i="67" s="1"/>
  <c r="G48" i="67"/>
  <c r="H48" i="67"/>
  <c r="W48" i="67"/>
  <c r="B14" i="67" s="1"/>
  <c r="I48" i="67"/>
  <c r="Y48" i="67"/>
  <c r="B10" i="67" s="1"/>
  <c r="R51" i="67"/>
  <c r="R52" i="67" s="1"/>
  <c r="R53" i="67" s="1"/>
  <c r="R54" i="67" s="1"/>
  <c r="R55" i="67" s="1"/>
  <c r="R56" i="67" s="1"/>
  <c r="R57" i="67" s="1"/>
  <c r="R58" i="67" s="1"/>
  <c r="R59" i="67" s="1"/>
  <c r="R60" i="67" s="1"/>
  <c r="R61" i="67" s="1"/>
  <c r="R62" i="67" s="1"/>
  <c r="R63" i="67" s="1"/>
  <c r="R64" i="67" s="1"/>
  <c r="R65" i="67" s="1"/>
  <c r="R66" i="67" s="1"/>
  <c r="R67" i="67" s="1"/>
  <c r="R68" i="67" s="1"/>
  <c r="R70" i="67" s="1"/>
  <c r="Z48" i="67"/>
  <c r="U51" i="67"/>
  <c r="U52" i="67" s="1"/>
  <c r="U53" i="67" s="1"/>
  <c r="U54" i="67" s="1"/>
  <c r="U55" i="67" s="1"/>
  <c r="U56" i="67" s="1"/>
  <c r="U57" i="67" s="1"/>
  <c r="U58" i="67" s="1"/>
  <c r="U59" i="67" s="1"/>
  <c r="U60" i="67" s="1"/>
  <c r="U61" i="67" s="1"/>
  <c r="U62" i="67" s="1"/>
  <c r="U63" i="67" s="1"/>
  <c r="U64" i="67" s="1"/>
  <c r="U65" i="67" s="1"/>
  <c r="U66" i="67" s="1"/>
  <c r="U67" i="67" s="1"/>
  <c r="U68" i="67" s="1"/>
  <c r="U70" i="67" s="1"/>
  <c r="C48" i="67"/>
  <c r="E48" i="67"/>
  <c r="S50" i="67"/>
  <c r="S51" i="67" s="1"/>
  <c r="S52" i="67" s="1"/>
  <c r="S53" i="67" s="1"/>
  <c r="S54" i="67" s="1"/>
  <c r="S55" i="67" s="1"/>
  <c r="S56" i="67" s="1"/>
  <c r="S57" i="67" s="1"/>
  <c r="S58" i="67" s="1"/>
  <c r="S59" i="67" s="1"/>
  <c r="S60" i="67" s="1"/>
  <c r="S61" i="67" s="1"/>
  <c r="S62" i="67" s="1"/>
  <c r="S63" i="67" s="1"/>
  <c r="S64" i="67" s="1"/>
  <c r="S65" i="67" s="1"/>
  <c r="S66" i="67" s="1"/>
  <c r="S67" i="67" s="1"/>
  <c r="S68" i="67" s="1"/>
  <c r="S70" i="67" s="1"/>
  <c r="F48" i="67"/>
  <c r="G16" i="47"/>
  <c r="D16" i="47"/>
  <c r="G15" i="47"/>
  <c r="D15" i="47"/>
  <c r="G13" i="47"/>
  <c r="D13" i="47"/>
  <c r="G12" i="47"/>
  <c r="D12" i="47"/>
  <c r="F82" i="38"/>
  <c r="M1025" i="1"/>
  <c r="M1026" i="1"/>
  <c r="M1027" i="1"/>
  <c r="M299" i="55" s="1"/>
  <c r="M1028" i="1"/>
  <c r="M300" i="55" s="1"/>
  <c r="M1029" i="1"/>
  <c r="M301" i="55" s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X48" i="71" l="1"/>
  <c r="B16" i="71" s="1"/>
  <c r="B17" i="71" s="1"/>
  <c r="X48" i="72"/>
  <c r="B16" i="72" s="1"/>
  <c r="B17" i="72" s="1"/>
  <c r="T69" i="67"/>
  <c r="X48" i="70"/>
  <c r="B16" i="70" s="1"/>
  <c r="B17" i="70" s="1"/>
  <c r="Q70" i="67"/>
  <c r="Q69" i="67"/>
  <c r="R69" i="67"/>
  <c r="U69" i="67"/>
  <c r="O69" i="67"/>
  <c r="P69" i="67"/>
  <c r="S69" i="67"/>
  <c r="M52" i="69"/>
  <c r="M73" i="68"/>
  <c r="M51" i="69"/>
  <c r="M72" i="68"/>
  <c r="M50" i="69"/>
  <c r="M71" i="68"/>
  <c r="M65" i="68"/>
  <c r="M65" i="67"/>
  <c r="M70" i="68"/>
  <c r="M70" i="67"/>
  <c r="M62" i="68"/>
  <c r="M62" i="67"/>
  <c r="M54" i="67"/>
  <c r="M54" i="68"/>
  <c r="M69" i="68"/>
  <c r="M69" i="67"/>
  <c r="M61" i="68"/>
  <c r="M61" i="67"/>
  <c r="M53" i="67"/>
  <c r="M53" i="68"/>
  <c r="M68" i="68"/>
  <c r="M68" i="67"/>
  <c r="M60" i="68"/>
  <c r="M60" i="67"/>
  <c r="M52" i="67"/>
  <c r="M52" i="68"/>
  <c r="M67" i="68"/>
  <c r="M67" i="67"/>
  <c r="M59" i="68"/>
  <c r="M59" i="67"/>
  <c r="M51" i="67"/>
  <c r="M51" i="68"/>
  <c r="M66" i="68"/>
  <c r="M66" i="67"/>
  <c r="M58" i="68"/>
  <c r="M58" i="67"/>
  <c r="M50" i="68"/>
  <c r="M50" i="67"/>
  <c r="M64" i="68"/>
  <c r="M64" i="67"/>
  <c r="M63" i="68"/>
  <c r="M63" i="67"/>
  <c r="M57" i="68"/>
  <c r="M57" i="67"/>
  <c r="M56" i="68"/>
  <c r="M56" i="67"/>
  <c r="M55" i="68"/>
  <c r="M55" i="67"/>
  <c r="V50" i="67"/>
  <c r="AA51" i="66"/>
  <c r="AA52" i="66"/>
  <c r="AA53" i="66"/>
  <c r="AA54" i="66"/>
  <c r="AA55" i="66"/>
  <c r="AA56" i="66"/>
  <c r="AA57" i="66"/>
  <c r="AA58" i="66"/>
  <c r="AA59" i="66"/>
  <c r="AA60" i="66"/>
  <c r="AA61" i="66"/>
  <c r="AA62" i="66"/>
  <c r="AA63" i="66"/>
  <c r="AA64" i="66"/>
  <c r="AA65" i="66"/>
  <c r="AA66" i="66"/>
  <c r="AA67" i="66"/>
  <c r="AA68" i="66"/>
  <c r="AA69" i="66"/>
  <c r="AA70" i="66"/>
  <c r="AA50" i="66"/>
  <c r="Y50" i="66"/>
  <c r="Z50" i="66"/>
  <c r="Y51" i="66"/>
  <c r="Z51" i="66"/>
  <c r="Y52" i="66"/>
  <c r="Z52" i="66"/>
  <c r="Y53" i="66"/>
  <c r="Z53" i="66"/>
  <c r="Y54" i="66"/>
  <c r="Z54" i="66"/>
  <c r="Y55" i="66"/>
  <c r="Z55" i="66"/>
  <c r="Y56" i="66"/>
  <c r="Z56" i="66"/>
  <c r="Y57" i="66"/>
  <c r="Z57" i="66"/>
  <c r="Y58" i="66"/>
  <c r="Z58" i="66"/>
  <c r="Y59" i="66"/>
  <c r="Z59" i="66"/>
  <c r="Y60" i="66"/>
  <c r="Z60" i="66"/>
  <c r="Y61" i="66"/>
  <c r="Z61" i="66"/>
  <c r="Y62" i="66"/>
  <c r="Z62" i="66"/>
  <c r="Y63" i="66"/>
  <c r="Z63" i="66"/>
  <c r="Y64" i="66"/>
  <c r="Z64" i="66"/>
  <c r="Y65" i="66"/>
  <c r="Z65" i="66"/>
  <c r="Y66" i="66"/>
  <c r="Z66" i="66"/>
  <c r="Y67" i="66"/>
  <c r="Z67" i="66"/>
  <c r="Y68" i="66"/>
  <c r="Z68" i="66"/>
  <c r="Y69" i="66"/>
  <c r="Z69" i="66"/>
  <c r="Y70" i="66"/>
  <c r="Z70" i="66"/>
  <c r="W51" i="66"/>
  <c r="W52" i="66"/>
  <c r="W53" i="66"/>
  <c r="W54" i="66"/>
  <c r="W55" i="66"/>
  <c r="W56" i="66"/>
  <c r="W57" i="66"/>
  <c r="W58" i="66"/>
  <c r="W59" i="66"/>
  <c r="W60" i="66"/>
  <c r="W61" i="66"/>
  <c r="W62" i="66"/>
  <c r="W63" i="66"/>
  <c r="W64" i="66"/>
  <c r="W65" i="66"/>
  <c r="W66" i="66"/>
  <c r="W67" i="66"/>
  <c r="W68" i="66"/>
  <c r="W69" i="66"/>
  <c r="W70" i="66"/>
  <c r="W50" i="66"/>
  <c r="D50" i="66"/>
  <c r="P50" i="66" s="1"/>
  <c r="E50" i="66"/>
  <c r="Q50" i="66" s="1"/>
  <c r="F50" i="66"/>
  <c r="R50" i="66" s="1"/>
  <c r="G50" i="66"/>
  <c r="S50" i="66" s="1"/>
  <c r="H50" i="66"/>
  <c r="T50" i="66" s="1"/>
  <c r="I50" i="66"/>
  <c r="U50" i="66" s="1"/>
  <c r="K50" i="66"/>
  <c r="L50" i="66"/>
  <c r="D51" i="66"/>
  <c r="E51" i="66"/>
  <c r="F51" i="66"/>
  <c r="G51" i="66"/>
  <c r="H51" i="66"/>
  <c r="I51" i="66"/>
  <c r="K51" i="66"/>
  <c r="L51" i="66"/>
  <c r="D52" i="66"/>
  <c r="E52" i="66"/>
  <c r="F52" i="66"/>
  <c r="G52" i="66"/>
  <c r="H52" i="66"/>
  <c r="I52" i="66"/>
  <c r="K52" i="66"/>
  <c r="L52" i="66"/>
  <c r="D53" i="66"/>
  <c r="E53" i="66"/>
  <c r="F53" i="66"/>
  <c r="G53" i="66"/>
  <c r="H53" i="66"/>
  <c r="I53" i="66"/>
  <c r="K53" i="66"/>
  <c r="L53" i="66"/>
  <c r="D54" i="66"/>
  <c r="E54" i="66"/>
  <c r="F54" i="66"/>
  <c r="G54" i="66"/>
  <c r="H54" i="66"/>
  <c r="I54" i="66"/>
  <c r="K54" i="66"/>
  <c r="L54" i="66"/>
  <c r="D55" i="66"/>
  <c r="E55" i="66"/>
  <c r="F55" i="66"/>
  <c r="G55" i="66"/>
  <c r="H55" i="66"/>
  <c r="I55" i="66"/>
  <c r="K55" i="66"/>
  <c r="L55" i="66"/>
  <c r="D56" i="66"/>
  <c r="E56" i="66"/>
  <c r="F56" i="66"/>
  <c r="G56" i="66"/>
  <c r="H56" i="66"/>
  <c r="I56" i="66"/>
  <c r="K56" i="66"/>
  <c r="L56" i="66"/>
  <c r="D57" i="66"/>
  <c r="E57" i="66"/>
  <c r="F57" i="66"/>
  <c r="G57" i="66"/>
  <c r="H57" i="66"/>
  <c r="I57" i="66"/>
  <c r="K57" i="66"/>
  <c r="L57" i="66"/>
  <c r="D58" i="66"/>
  <c r="E58" i="66"/>
  <c r="F58" i="66"/>
  <c r="G58" i="66"/>
  <c r="H58" i="66"/>
  <c r="I58" i="66"/>
  <c r="K58" i="66"/>
  <c r="L58" i="66"/>
  <c r="D59" i="66"/>
  <c r="E59" i="66"/>
  <c r="F59" i="66"/>
  <c r="G59" i="66"/>
  <c r="H59" i="66"/>
  <c r="I59" i="66"/>
  <c r="K59" i="66"/>
  <c r="L59" i="66"/>
  <c r="D60" i="66"/>
  <c r="E60" i="66"/>
  <c r="F60" i="66"/>
  <c r="G60" i="66"/>
  <c r="H60" i="66"/>
  <c r="I60" i="66"/>
  <c r="K60" i="66"/>
  <c r="L60" i="66"/>
  <c r="D61" i="66"/>
  <c r="E61" i="66"/>
  <c r="F61" i="66"/>
  <c r="G61" i="66"/>
  <c r="H61" i="66"/>
  <c r="I61" i="66"/>
  <c r="K61" i="66"/>
  <c r="L61" i="66"/>
  <c r="D62" i="66"/>
  <c r="E62" i="66"/>
  <c r="F62" i="66"/>
  <c r="G62" i="66"/>
  <c r="H62" i="66"/>
  <c r="I62" i="66"/>
  <c r="K62" i="66"/>
  <c r="L62" i="66"/>
  <c r="D63" i="66"/>
  <c r="E63" i="66"/>
  <c r="F63" i="66"/>
  <c r="G63" i="66"/>
  <c r="H63" i="66"/>
  <c r="I63" i="66"/>
  <c r="K63" i="66"/>
  <c r="L63" i="66"/>
  <c r="D64" i="66"/>
  <c r="E64" i="66"/>
  <c r="F64" i="66"/>
  <c r="G64" i="66"/>
  <c r="H64" i="66"/>
  <c r="I64" i="66"/>
  <c r="K64" i="66"/>
  <c r="L64" i="66"/>
  <c r="D65" i="66"/>
  <c r="E65" i="66"/>
  <c r="F65" i="66"/>
  <c r="G65" i="66"/>
  <c r="H65" i="66"/>
  <c r="I65" i="66"/>
  <c r="K65" i="66"/>
  <c r="L65" i="66"/>
  <c r="D66" i="66"/>
  <c r="E66" i="66"/>
  <c r="F66" i="66"/>
  <c r="G66" i="66"/>
  <c r="H66" i="66"/>
  <c r="I66" i="66"/>
  <c r="K66" i="66"/>
  <c r="L66" i="66"/>
  <c r="M66" i="66"/>
  <c r="D67" i="66"/>
  <c r="E67" i="66"/>
  <c r="F67" i="66"/>
  <c r="G67" i="66"/>
  <c r="H67" i="66"/>
  <c r="I67" i="66"/>
  <c r="K67" i="66"/>
  <c r="L67" i="66"/>
  <c r="M67" i="66"/>
  <c r="D68" i="66"/>
  <c r="E68" i="66"/>
  <c r="F68" i="66"/>
  <c r="G68" i="66"/>
  <c r="H68" i="66"/>
  <c r="I68" i="66"/>
  <c r="K68" i="66"/>
  <c r="L68" i="66"/>
  <c r="M68" i="66"/>
  <c r="D69" i="66"/>
  <c r="E69" i="66"/>
  <c r="F69" i="66"/>
  <c r="G69" i="66"/>
  <c r="H69" i="66"/>
  <c r="I69" i="66"/>
  <c r="K69" i="66"/>
  <c r="L69" i="66"/>
  <c r="M69" i="66"/>
  <c r="D70" i="66"/>
  <c r="E70" i="66"/>
  <c r="F70" i="66"/>
  <c r="G70" i="66"/>
  <c r="H70" i="66"/>
  <c r="I70" i="66"/>
  <c r="K70" i="66"/>
  <c r="L70" i="66"/>
  <c r="M7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50" i="66"/>
  <c r="O50" i="66" s="1"/>
  <c r="B51" i="66"/>
  <c r="A51" i="66" s="1"/>
  <c r="B52" i="66"/>
  <c r="A52" i="66" s="1"/>
  <c r="B53" i="66"/>
  <c r="A53" i="66" s="1"/>
  <c r="B54" i="66"/>
  <c r="A54" i="66" s="1"/>
  <c r="B55" i="66"/>
  <c r="A55" i="66" s="1"/>
  <c r="B56" i="66"/>
  <c r="A56" i="66" s="1"/>
  <c r="B57" i="66"/>
  <c r="A57" i="66" s="1"/>
  <c r="B58" i="66"/>
  <c r="A58" i="66" s="1"/>
  <c r="B59" i="66"/>
  <c r="A59" i="66" s="1"/>
  <c r="B60" i="66"/>
  <c r="A60" i="66" s="1"/>
  <c r="B61" i="66"/>
  <c r="A61" i="66" s="1"/>
  <c r="B62" i="66"/>
  <c r="A62" i="66" s="1"/>
  <c r="B63" i="66"/>
  <c r="A63" i="66" s="1"/>
  <c r="B64" i="66"/>
  <c r="A64" i="66" s="1"/>
  <c r="B65" i="66"/>
  <c r="A65" i="66" s="1"/>
  <c r="B66" i="66"/>
  <c r="A66" i="66" s="1"/>
  <c r="B67" i="66"/>
  <c r="A67" i="66" s="1"/>
  <c r="B68" i="66"/>
  <c r="A68" i="66" s="1"/>
  <c r="B69" i="66"/>
  <c r="A69" i="66" s="1"/>
  <c r="B70" i="66"/>
  <c r="A70" i="66" s="1"/>
  <c r="B50" i="66"/>
  <c r="A50" i="66" s="1"/>
  <c r="AA51" i="65"/>
  <c r="AA52" i="65"/>
  <c r="AA53" i="65"/>
  <c r="AA54" i="65"/>
  <c r="AA55" i="65"/>
  <c r="AA56" i="65"/>
  <c r="AA57" i="65"/>
  <c r="AA58" i="65"/>
  <c r="AA59" i="65"/>
  <c r="AA60" i="65"/>
  <c r="AA61" i="65"/>
  <c r="AA62" i="65"/>
  <c r="AA63" i="65"/>
  <c r="AA64" i="65"/>
  <c r="AA65" i="65"/>
  <c r="AA66" i="65"/>
  <c r="AA67" i="65"/>
  <c r="AA68" i="65"/>
  <c r="AA69" i="65"/>
  <c r="AA50" i="65"/>
  <c r="Y50" i="65"/>
  <c r="Z50" i="65"/>
  <c r="Y51" i="65"/>
  <c r="Z51" i="65"/>
  <c r="Y52" i="65"/>
  <c r="Z52" i="65"/>
  <c r="Y53" i="65"/>
  <c r="Z53" i="65"/>
  <c r="Y54" i="65"/>
  <c r="Z54" i="65"/>
  <c r="Y55" i="65"/>
  <c r="Z55" i="65"/>
  <c r="Y56" i="65"/>
  <c r="Z56" i="65"/>
  <c r="Y57" i="65"/>
  <c r="Z57" i="65"/>
  <c r="Y58" i="65"/>
  <c r="Z58" i="65"/>
  <c r="Y59" i="65"/>
  <c r="Z59" i="65"/>
  <c r="Y60" i="65"/>
  <c r="Z60" i="65"/>
  <c r="Y61" i="65"/>
  <c r="Z61" i="65"/>
  <c r="Y62" i="65"/>
  <c r="Z62" i="65"/>
  <c r="Y63" i="65"/>
  <c r="Z63" i="65"/>
  <c r="Y64" i="65"/>
  <c r="Z64" i="65"/>
  <c r="Y65" i="65"/>
  <c r="Z65" i="65"/>
  <c r="Y66" i="65"/>
  <c r="Z66" i="65"/>
  <c r="Y67" i="65"/>
  <c r="Z67" i="65"/>
  <c r="Y68" i="65"/>
  <c r="Z68" i="65"/>
  <c r="Y69" i="65"/>
  <c r="Z69" i="65"/>
  <c r="W51" i="65"/>
  <c r="W52" i="65"/>
  <c r="W53" i="65"/>
  <c r="W54" i="65"/>
  <c r="W55" i="65"/>
  <c r="W56" i="65"/>
  <c r="W57" i="65"/>
  <c r="W58" i="65"/>
  <c r="W59" i="65"/>
  <c r="W60" i="65"/>
  <c r="W61" i="65"/>
  <c r="W62" i="65"/>
  <c r="W63" i="65"/>
  <c r="W64" i="65"/>
  <c r="W65" i="65"/>
  <c r="W66" i="65"/>
  <c r="W67" i="65"/>
  <c r="W68" i="65"/>
  <c r="W69" i="65"/>
  <c r="W50" i="65"/>
  <c r="D50" i="65"/>
  <c r="P50" i="65" s="1"/>
  <c r="E50" i="65"/>
  <c r="Q50" i="65" s="1"/>
  <c r="F50" i="65"/>
  <c r="G50" i="65"/>
  <c r="H50" i="65"/>
  <c r="T50" i="65" s="1"/>
  <c r="I50" i="65"/>
  <c r="U50" i="65" s="1"/>
  <c r="K50" i="65"/>
  <c r="L50" i="65"/>
  <c r="D51" i="65"/>
  <c r="E51" i="65"/>
  <c r="F51" i="65"/>
  <c r="G51" i="65"/>
  <c r="H51" i="65"/>
  <c r="I51" i="65"/>
  <c r="K51" i="65"/>
  <c r="L51" i="65"/>
  <c r="D52" i="65"/>
  <c r="E52" i="65"/>
  <c r="F52" i="65"/>
  <c r="G52" i="65"/>
  <c r="H52" i="65"/>
  <c r="I52" i="65"/>
  <c r="K52" i="65"/>
  <c r="L52" i="65"/>
  <c r="D53" i="65"/>
  <c r="E53" i="65"/>
  <c r="F53" i="65"/>
  <c r="G53" i="65"/>
  <c r="H53" i="65"/>
  <c r="I53" i="65"/>
  <c r="K53" i="65"/>
  <c r="L53" i="65"/>
  <c r="D54" i="65"/>
  <c r="E54" i="65"/>
  <c r="F54" i="65"/>
  <c r="G54" i="65"/>
  <c r="H54" i="65"/>
  <c r="I54" i="65"/>
  <c r="K54" i="65"/>
  <c r="L54" i="65"/>
  <c r="D55" i="65"/>
  <c r="E55" i="65"/>
  <c r="F55" i="65"/>
  <c r="G55" i="65"/>
  <c r="H55" i="65"/>
  <c r="I55" i="65"/>
  <c r="K55" i="65"/>
  <c r="L55" i="65"/>
  <c r="D56" i="65"/>
  <c r="E56" i="65"/>
  <c r="F56" i="65"/>
  <c r="G56" i="65"/>
  <c r="H56" i="65"/>
  <c r="I56" i="65"/>
  <c r="K56" i="65"/>
  <c r="L56" i="65"/>
  <c r="D57" i="65"/>
  <c r="E57" i="65"/>
  <c r="F57" i="65"/>
  <c r="G57" i="65"/>
  <c r="H57" i="65"/>
  <c r="I57" i="65"/>
  <c r="K57" i="65"/>
  <c r="L57" i="65"/>
  <c r="D58" i="65"/>
  <c r="E58" i="65"/>
  <c r="F58" i="65"/>
  <c r="G58" i="65"/>
  <c r="H58" i="65"/>
  <c r="I58" i="65"/>
  <c r="K58" i="65"/>
  <c r="L58" i="65"/>
  <c r="D59" i="65"/>
  <c r="E59" i="65"/>
  <c r="F59" i="65"/>
  <c r="G59" i="65"/>
  <c r="H59" i="65"/>
  <c r="I59" i="65"/>
  <c r="K59" i="65"/>
  <c r="L59" i="65"/>
  <c r="D60" i="65"/>
  <c r="E60" i="65"/>
  <c r="F60" i="65"/>
  <c r="G60" i="65"/>
  <c r="H60" i="65"/>
  <c r="I60" i="65"/>
  <c r="K60" i="65"/>
  <c r="L60" i="65"/>
  <c r="D61" i="65"/>
  <c r="E61" i="65"/>
  <c r="F61" i="65"/>
  <c r="G61" i="65"/>
  <c r="H61" i="65"/>
  <c r="I61" i="65"/>
  <c r="K61" i="65"/>
  <c r="L61" i="65"/>
  <c r="D62" i="65"/>
  <c r="E62" i="65"/>
  <c r="F62" i="65"/>
  <c r="G62" i="65"/>
  <c r="H62" i="65"/>
  <c r="I62" i="65"/>
  <c r="K62" i="65"/>
  <c r="L62" i="65"/>
  <c r="D63" i="65"/>
  <c r="E63" i="65"/>
  <c r="F63" i="65"/>
  <c r="G63" i="65"/>
  <c r="H63" i="65"/>
  <c r="I63" i="65"/>
  <c r="K63" i="65"/>
  <c r="L63" i="65"/>
  <c r="D64" i="65"/>
  <c r="E64" i="65"/>
  <c r="F64" i="65"/>
  <c r="G64" i="65"/>
  <c r="H64" i="65"/>
  <c r="I64" i="65"/>
  <c r="K64" i="65"/>
  <c r="L64" i="65"/>
  <c r="D65" i="65"/>
  <c r="E65" i="65"/>
  <c r="F65" i="65"/>
  <c r="G65" i="65"/>
  <c r="H65" i="65"/>
  <c r="I65" i="65"/>
  <c r="K65" i="65"/>
  <c r="L65" i="65"/>
  <c r="D66" i="65"/>
  <c r="E66" i="65"/>
  <c r="F66" i="65"/>
  <c r="G66" i="65"/>
  <c r="H66" i="65"/>
  <c r="I66" i="65"/>
  <c r="K66" i="65"/>
  <c r="L66" i="65"/>
  <c r="D67" i="65"/>
  <c r="E67" i="65"/>
  <c r="F67" i="65"/>
  <c r="G67" i="65"/>
  <c r="H67" i="65"/>
  <c r="I67" i="65"/>
  <c r="K67" i="65"/>
  <c r="L67" i="65"/>
  <c r="D68" i="65"/>
  <c r="E68" i="65"/>
  <c r="F68" i="65"/>
  <c r="G68" i="65"/>
  <c r="H68" i="65"/>
  <c r="I68" i="65"/>
  <c r="K68" i="65"/>
  <c r="L68" i="65"/>
  <c r="D69" i="65"/>
  <c r="E69" i="65"/>
  <c r="F69" i="65"/>
  <c r="G69" i="65"/>
  <c r="H69" i="65"/>
  <c r="I69" i="65"/>
  <c r="K69" i="65"/>
  <c r="L69" i="65"/>
  <c r="B51" i="65"/>
  <c r="A51" i="65" s="1"/>
  <c r="B52" i="65"/>
  <c r="A52" i="65" s="1"/>
  <c r="B53" i="65"/>
  <c r="A53" i="65" s="1"/>
  <c r="B54" i="65"/>
  <c r="A54" i="65" s="1"/>
  <c r="B55" i="65"/>
  <c r="A55" i="65" s="1"/>
  <c r="B56" i="65"/>
  <c r="A56" i="65" s="1"/>
  <c r="B57" i="65"/>
  <c r="A57" i="65" s="1"/>
  <c r="B58" i="65"/>
  <c r="A58" i="65" s="1"/>
  <c r="B59" i="65"/>
  <c r="A59" i="65" s="1"/>
  <c r="B60" i="65"/>
  <c r="A60" i="65" s="1"/>
  <c r="B61" i="65"/>
  <c r="A61" i="65" s="1"/>
  <c r="B62" i="65"/>
  <c r="A62" i="65" s="1"/>
  <c r="B63" i="65"/>
  <c r="A63" i="65" s="1"/>
  <c r="B64" i="65"/>
  <c r="A64" i="65" s="1"/>
  <c r="B65" i="65"/>
  <c r="A65" i="65" s="1"/>
  <c r="B66" i="65"/>
  <c r="A66" i="65" s="1"/>
  <c r="B67" i="65"/>
  <c r="A67" i="65" s="1"/>
  <c r="B68" i="65"/>
  <c r="A68" i="65" s="1"/>
  <c r="B69" i="65"/>
  <c r="A69" i="65" s="1"/>
  <c r="B50" i="65"/>
  <c r="A50" i="65" s="1"/>
  <c r="C51" i="65"/>
  <c r="C52" i="65"/>
  <c r="C53" i="65"/>
  <c r="C54" i="65"/>
  <c r="C55" i="65"/>
  <c r="C56" i="65"/>
  <c r="C57" i="65"/>
  <c r="C58" i="65"/>
  <c r="C59" i="65"/>
  <c r="C60" i="65"/>
  <c r="C61" i="65"/>
  <c r="C62" i="65"/>
  <c r="C63" i="65"/>
  <c r="C64" i="65"/>
  <c r="C65" i="65"/>
  <c r="C66" i="65"/>
  <c r="C67" i="65"/>
  <c r="C68" i="65"/>
  <c r="C69" i="65"/>
  <c r="C50" i="65"/>
  <c r="A1029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U51" i="65" l="1"/>
  <c r="U52" i="65" s="1"/>
  <c r="U53" i="65" s="1"/>
  <c r="U54" i="65" s="1"/>
  <c r="U55" i="65" s="1"/>
  <c r="U56" i="65" s="1"/>
  <c r="U57" i="65" s="1"/>
  <c r="U58" i="65" s="1"/>
  <c r="U59" i="65" s="1"/>
  <c r="U60" i="65" s="1"/>
  <c r="U61" i="65" s="1"/>
  <c r="U62" i="65" s="1"/>
  <c r="U63" i="65" s="1"/>
  <c r="U64" i="65" s="1"/>
  <c r="U65" i="65" s="1"/>
  <c r="U66" i="65" s="1"/>
  <c r="U67" i="65" s="1"/>
  <c r="U68" i="65" s="1"/>
  <c r="U69" i="65" s="1"/>
  <c r="Q51" i="66"/>
  <c r="Q52" i="66" s="1"/>
  <c r="Q53" i="66" s="1"/>
  <c r="Q54" i="66" s="1"/>
  <c r="Q55" i="66" s="1"/>
  <c r="Q56" i="66" s="1"/>
  <c r="Q57" i="66" s="1"/>
  <c r="Q58" i="66" s="1"/>
  <c r="Q59" i="66" s="1"/>
  <c r="Q60" i="66" s="1"/>
  <c r="Q61" i="66" s="1"/>
  <c r="Q62" i="66" s="1"/>
  <c r="Q63" i="66" s="1"/>
  <c r="Q64" i="66" s="1"/>
  <c r="Q65" i="66" s="1"/>
  <c r="Q66" i="66" s="1"/>
  <c r="Q67" i="66" s="1"/>
  <c r="Q68" i="66" s="1"/>
  <c r="Q70" i="66" s="1"/>
  <c r="U51" i="66"/>
  <c r="U52" i="66" s="1"/>
  <c r="U53" i="66" s="1"/>
  <c r="U54" i="66" s="1"/>
  <c r="U55" i="66" s="1"/>
  <c r="U56" i="66" s="1"/>
  <c r="U57" i="66" s="1"/>
  <c r="U58" i="66" s="1"/>
  <c r="U59" i="66" s="1"/>
  <c r="U60" i="66" s="1"/>
  <c r="U61" i="66" s="1"/>
  <c r="U62" i="66" s="1"/>
  <c r="U63" i="66" s="1"/>
  <c r="U64" i="66" s="1"/>
  <c r="U65" i="66" s="1"/>
  <c r="U66" i="66" s="1"/>
  <c r="U67" i="66" s="1"/>
  <c r="U68" i="66" s="1"/>
  <c r="U70" i="66" s="1"/>
  <c r="M48" i="69"/>
  <c r="Q51" i="65"/>
  <c r="Q52" i="65" s="1"/>
  <c r="Q53" i="65" s="1"/>
  <c r="Q54" i="65" s="1"/>
  <c r="Q55" i="65" s="1"/>
  <c r="Q56" i="65" s="1"/>
  <c r="Q57" i="65" s="1"/>
  <c r="Q58" i="65" s="1"/>
  <c r="Q59" i="65" s="1"/>
  <c r="Q60" i="65" s="1"/>
  <c r="Q61" i="65" s="1"/>
  <c r="Q62" i="65" s="1"/>
  <c r="Q63" i="65" s="1"/>
  <c r="Q64" i="65" s="1"/>
  <c r="Q65" i="65" s="1"/>
  <c r="Q66" i="65" s="1"/>
  <c r="Q67" i="65" s="1"/>
  <c r="Q68" i="65" s="1"/>
  <c r="Q69" i="65" s="1"/>
  <c r="P51" i="65"/>
  <c r="P52" i="65" s="1"/>
  <c r="P53" i="65" s="1"/>
  <c r="P54" i="65" s="1"/>
  <c r="P55" i="65" s="1"/>
  <c r="P56" i="65" s="1"/>
  <c r="P57" i="65" s="1"/>
  <c r="P58" i="65" s="1"/>
  <c r="P59" i="65" s="1"/>
  <c r="P60" i="65" s="1"/>
  <c r="P61" i="65" s="1"/>
  <c r="P62" i="65" s="1"/>
  <c r="P63" i="65" s="1"/>
  <c r="P64" i="65" s="1"/>
  <c r="P65" i="65" s="1"/>
  <c r="P66" i="65" s="1"/>
  <c r="P67" i="65" s="1"/>
  <c r="P68" i="65" s="1"/>
  <c r="P69" i="65" s="1"/>
  <c r="M48" i="68"/>
  <c r="Y48" i="65"/>
  <c r="B10" i="65" s="1"/>
  <c r="I48" i="65"/>
  <c r="L48" i="65"/>
  <c r="B9" i="65" s="1"/>
  <c r="G48" i="65"/>
  <c r="S51" i="66"/>
  <c r="S52" i="66" s="1"/>
  <c r="S53" i="66" s="1"/>
  <c r="S54" i="66" s="1"/>
  <c r="S55" i="66" s="1"/>
  <c r="S56" i="66" s="1"/>
  <c r="S57" i="66" s="1"/>
  <c r="S58" i="66" s="1"/>
  <c r="S59" i="66" s="1"/>
  <c r="S60" i="66" s="1"/>
  <c r="S61" i="66" s="1"/>
  <c r="S62" i="66" s="1"/>
  <c r="S63" i="66" s="1"/>
  <c r="S64" i="66" s="1"/>
  <c r="S65" i="66" s="1"/>
  <c r="S66" i="66" s="1"/>
  <c r="S67" i="66" s="1"/>
  <c r="S68" i="66" s="1"/>
  <c r="S70" i="66" s="1"/>
  <c r="T51" i="66"/>
  <c r="T52" i="66" s="1"/>
  <c r="T53" i="66" s="1"/>
  <c r="T54" i="66" s="1"/>
  <c r="T55" i="66" s="1"/>
  <c r="T56" i="66" s="1"/>
  <c r="T57" i="66" s="1"/>
  <c r="T58" i="66" s="1"/>
  <c r="T59" i="66" s="1"/>
  <c r="T60" i="66" s="1"/>
  <c r="T61" i="66" s="1"/>
  <c r="T62" i="66" s="1"/>
  <c r="T63" i="66" s="1"/>
  <c r="T64" i="66" s="1"/>
  <c r="T65" i="66" s="1"/>
  <c r="T66" i="66" s="1"/>
  <c r="T67" i="66" s="1"/>
  <c r="T68" i="66" s="1"/>
  <c r="T70" i="66" s="1"/>
  <c r="V50" i="66"/>
  <c r="Z48" i="66"/>
  <c r="H48" i="66"/>
  <c r="E48" i="66"/>
  <c r="L48" i="66"/>
  <c r="B9" i="66" s="1"/>
  <c r="P51" i="66"/>
  <c r="P52" i="66" s="1"/>
  <c r="P53" i="66" s="1"/>
  <c r="P54" i="66" s="1"/>
  <c r="P55" i="66" s="1"/>
  <c r="P56" i="66" s="1"/>
  <c r="P57" i="66" s="1"/>
  <c r="P58" i="66" s="1"/>
  <c r="P59" i="66" s="1"/>
  <c r="P60" i="66" s="1"/>
  <c r="P61" i="66" s="1"/>
  <c r="P62" i="66" s="1"/>
  <c r="P63" i="66" s="1"/>
  <c r="P64" i="66" s="1"/>
  <c r="P65" i="66" s="1"/>
  <c r="P66" i="66" s="1"/>
  <c r="P67" i="66" s="1"/>
  <c r="P68" i="66" s="1"/>
  <c r="P70" i="66" s="1"/>
  <c r="W48" i="66"/>
  <c r="B14" i="66" s="1"/>
  <c r="K48" i="66"/>
  <c r="B8" i="66" s="1"/>
  <c r="C48" i="66"/>
  <c r="Y48" i="66"/>
  <c r="B10" i="66" s="1"/>
  <c r="O51" i="66"/>
  <c r="O52" i="66" s="1"/>
  <c r="O53" i="66" s="1"/>
  <c r="O54" i="66" s="1"/>
  <c r="O55" i="66" s="1"/>
  <c r="O56" i="66" s="1"/>
  <c r="O57" i="66" s="1"/>
  <c r="O58" i="66" s="1"/>
  <c r="O59" i="66" s="1"/>
  <c r="O60" i="66" s="1"/>
  <c r="O61" i="66" s="1"/>
  <c r="O62" i="66" s="1"/>
  <c r="O63" i="66" s="1"/>
  <c r="O64" i="66" s="1"/>
  <c r="O65" i="66" s="1"/>
  <c r="O66" i="66" s="1"/>
  <c r="O67" i="66" s="1"/>
  <c r="O68" i="66" s="1"/>
  <c r="O70" i="66" s="1"/>
  <c r="R51" i="66"/>
  <c r="R52" i="66" s="1"/>
  <c r="R53" i="66" s="1"/>
  <c r="R54" i="66" s="1"/>
  <c r="R55" i="66" s="1"/>
  <c r="R56" i="66" s="1"/>
  <c r="R57" i="66" s="1"/>
  <c r="R58" i="66" s="1"/>
  <c r="R59" i="66" s="1"/>
  <c r="R60" i="66" s="1"/>
  <c r="R61" i="66" s="1"/>
  <c r="R62" i="66" s="1"/>
  <c r="R63" i="66" s="1"/>
  <c r="R64" i="66" s="1"/>
  <c r="R65" i="66" s="1"/>
  <c r="R66" i="66" s="1"/>
  <c r="R67" i="66" s="1"/>
  <c r="R68" i="66" s="1"/>
  <c r="R70" i="66" s="1"/>
  <c r="I48" i="66"/>
  <c r="G48" i="66"/>
  <c r="F48" i="66"/>
  <c r="D48" i="66"/>
  <c r="T51" i="65"/>
  <c r="T52" i="65" s="1"/>
  <c r="T53" i="65" s="1"/>
  <c r="T54" i="65" s="1"/>
  <c r="T55" i="65" s="1"/>
  <c r="T56" i="65" s="1"/>
  <c r="T57" i="65" s="1"/>
  <c r="T58" i="65" s="1"/>
  <c r="T59" i="65" s="1"/>
  <c r="T60" i="65" s="1"/>
  <c r="T61" i="65" s="1"/>
  <c r="T62" i="65" s="1"/>
  <c r="T63" i="65" s="1"/>
  <c r="T64" i="65" s="1"/>
  <c r="T65" i="65" s="1"/>
  <c r="T66" i="65" s="1"/>
  <c r="T67" i="65" s="1"/>
  <c r="T68" i="65" s="1"/>
  <c r="T69" i="65" s="1"/>
  <c r="C48" i="65"/>
  <c r="F48" i="65"/>
  <c r="E48" i="65"/>
  <c r="W48" i="65"/>
  <c r="B14" i="65" s="1"/>
  <c r="K48" i="65"/>
  <c r="B8" i="65" s="1"/>
  <c r="Z48" i="65"/>
  <c r="O50" i="65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O67" i="65" s="1"/>
  <c r="O68" i="65" s="1"/>
  <c r="O69" i="65" s="1"/>
  <c r="H48" i="65"/>
  <c r="D48" i="65"/>
  <c r="R50" i="65"/>
  <c r="R51" i="65" s="1"/>
  <c r="R52" i="65" s="1"/>
  <c r="R53" i="65" s="1"/>
  <c r="R54" i="65" s="1"/>
  <c r="R55" i="65" s="1"/>
  <c r="R56" i="65" s="1"/>
  <c r="R57" i="65" s="1"/>
  <c r="R58" i="65" s="1"/>
  <c r="R59" i="65" s="1"/>
  <c r="R60" i="65" s="1"/>
  <c r="R61" i="65" s="1"/>
  <c r="R62" i="65" s="1"/>
  <c r="R63" i="65" s="1"/>
  <c r="R64" i="65" s="1"/>
  <c r="R65" i="65" s="1"/>
  <c r="R66" i="65" s="1"/>
  <c r="R67" i="65" s="1"/>
  <c r="R68" i="65" s="1"/>
  <c r="R69" i="65" s="1"/>
  <c r="S50" i="65"/>
  <c r="S51" i="65" s="1"/>
  <c r="S52" i="65" s="1"/>
  <c r="S53" i="65" s="1"/>
  <c r="S54" i="65" s="1"/>
  <c r="S55" i="65" s="1"/>
  <c r="S56" i="65" s="1"/>
  <c r="S57" i="65" s="1"/>
  <c r="S58" i="65" s="1"/>
  <c r="S59" i="65" s="1"/>
  <c r="S60" i="65" s="1"/>
  <c r="S61" i="65" s="1"/>
  <c r="S62" i="65" s="1"/>
  <c r="S63" i="65" s="1"/>
  <c r="S64" i="65" s="1"/>
  <c r="S65" i="65" s="1"/>
  <c r="S66" i="65" s="1"/>
  <c r="S67" i="65" s="1"/>
  <c r="S68" i="65" s="1"/>
  <c r="S69" i="65" s="1"/>
  <c r="M1003" i="1"/>
  <c r="M64" i="65" s="1"/>
  <c r="M1004" i="1"/>
  <c r="M65" i="65" s="1"/>
  <c r="M1005" i="1"/>
  <c r="M66" i="65" s="1"/>
  <c r="M1006" i="1"/>
  <c r="M67" i="65" s="1"/>
  <c r="M1007" i="1"/>
  <c r="M68" i="65" s="1"/>
  <c r="M1008" i="1"/>
  <c r="M69" i="65" s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51" i="66" l="1"/>
  <c r="M58" i="66"/>
  <c r="M65" i="66"/>
  <c r="M56" i="66"/>
  <c r="M50" i="66"/>
  <c r="M63" i="66"/>
  <c r="M55" i="66"/>
  <c r="M59" i="66"/>
  <c r="M64" i="66"/>
  <c r="M62" i="66"/>
  <c r="M54" i="66"/>
  <c r="M61" i="66"/>
  <c r="M53" i="66"/>
  <c r="M57" i="66"/>
  <c r="M60" i="66"/>
  <c r="M52" i="66"/>
  <c r="V50" i="65"/>
  <c r="A100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M48" i="66" l="1"/>
  <c r="M48" i="67"/>
  <c r="AA51" i="64"/>
  <c r="AA52" i="64"/>
  <c r="AA53" i="64"/>
  <c r="AA54" i="64"/>
  <c r="AA55" i="64"/>
  <c r="AA56" i="64"/>
  <c r="AA57" i="64"/>
  <c r="AA58" i="64"/>
  <c r="AA59" i="64"/>
  <c r="AA60" i="64"/>
  <c r="AA61" i="64"/>
  <c r="AA62" i="64"/>
  <c r="AA63" i="64"/>
  <c r="AA64" i="64"/>
  <c r="AA65" i="64"/>
  <c r="AA66" i="64"/>
  <c r="AA67" i="64"/>
  <c r="AA68" i="64"/>
  <c r="AA69" i="64"/>
  <c r="AA70" i="64"/>
  <c r="AA71" i="64"/>
  <c r="AA72" i="64"/>
  <c r="AA50" i="64"/>
  <c r="Y50" i="64"/>
  <c r="Z50" i="64"/>
  <c r="Y51" i="64"/>
  <c r="Z51" i="64"/>
  <c r="Y52" i="64"/>
  <c r="Z52" i="64"/>
  <c r="Y53" i="64"/>
  <c r="Z53" i="64"/>
  <c r="Y54" i="64"/>
  <c r="Z54" i="64"/>
  <c r="Y55" i="64"/>
  <c r="Z55" i="64"/>
  <c r="Y56" i="64"/>
  <c r="Z56" i="64"/>
  <c r="Y57" i="64"/>
  <c r="Z57" i="64"/>
  <c r="Y58" i="64"/>
  <c r="Z58" i="64"/>
  <c r="Y59" i="64"/>
  <c r="Z59" i="64"/>
  <c r="Y60" i="64"/>
  <c r="Z60" i="64"/>
  <c r="Y61" i="64"/>
  <c r="Z61" i="64"/>
  <c r="Y62" i="64"/>
  <c r="Z62" i="64"/>
  <c r="Y63" i="64"/>
  <c r="Z63" i="64"/>
  <c r="Y64" i="64"/>
  <c r="Z64" i="64"/>
  <c r="Y65" i="64"/>
  <c r="Z65" i="64"/>
  <c r="Y66" i="64"/>
  <c r="Z66" i="64"/>
  <c r="Y67" i="64"/>
  <c r="Z67" i="64"/>
  <c r="Y68" i="64"/>
  <c r="Z68" i="64"/>
  <c r="Y69" i="64"/>
  <c r="Z69" i="64"/>
  <c r="Y70" i="64"/>
  <c r="Z70" i="64"/>
  <c r="Y71" i="64"/>
  <c r="Z71" i="64"/>
  <c r="Y72" i="64"/>
  <c r="Z72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50" i="64"/>
  <c r="D50" i="64"/>
  <c r="P50" i="64" s="1"/>
  <c r="E50" i="64"/>
  <c r="Q50" i="64" s="1"/>
  <c r="F50" i="64"/>
  <c r="G50" i="64"/>
  <c r="S50" i="64" s="1"/>
  <c r="H50" i="64"/>
  <c r="T50" i="64" s="1"/>
  <c r="I50" i="64"/>
  <c r="K50" i="64"/>
  <c r="L50" i="64"/>
  <c r="D51" i="64"/>
  <c r="E51" i="64"/>
  <c r="F51" i="64"/>
  <c r="G51" i="64"/>
  <c r="H51" i="64"/>
  <c r="I51" i="64"/>
  <c r="K51" i="64"/>
  <c r="L51" i="64"/>
  <c r="D52" i="64"/>
  <c r="E52" i="64"/>
  <c r="F52" i="64"/>
  <c r="G52" i="64"/>
  <c r="H52" i="64"/>
  <c r="I52" i="64"/>
  <c r="K52" i="64"/>
  <c r="L52" i="64"/>
  <c r="D53" i="64"/>
  <c r="E53" i="64"/>
  <c r="F53" i="64"/>
  <c r="G53" i="64"/>
  <c r="H53" i="64"/>
  <c r="I53" i="64"/>
  <c r="K53" i="64"/>
  <c r="L53" i="64"/>
  <c r="D54" i="64"/>
  <c r="E54" i="64"/>
  <c r="F54" i="64"/>
  <c r="G54" i="64"/>
  <c r="H54" i="64"/>
  <c r="I54" i="64"/>
  <c r="K54" i="64"/>
  <c r="L54" i="64"/>
  <c r="D55" i="64"/>
  <c r="E55" i="64"/>
  <c r="F55" i="64"/>
  <c r="G55" i="64"/>
  <c r="H55" i="64"/>
  <c r="I55" i="64"/>
  <c r="K55" i="64"/>
  <c r="L55" i="64"/>
  <c r="D56" i="64"/>
  <c r="E56" i="64"/>
  <c r="F56" i="64"/>
  <c r="G56" i="64"/>
  <c r="H56" i="64"/>
  <c r="I56" i="64"/>
  <c r="K56" i="64"/>
  <c r="L56" i="64"/>
  <c r="D57" i="64"/>
  <c r="E57" i="64"/>
  <c r="F57" i="64"/>
  <c r="G57" i="64"/>
  <c r="H57" i="64"/>
  <c r="I57" i="64"/>
  <c r="K57" i="64"/>
  <c r="L57" i="64"/>
  <c r="D58" i="64"/>
  <c r="E58" i="64"/>
  <c r="F58" i="64"/>
  <c r="G58" i="64"/>
  <c r="H58" i="64"/>
  <c r="I58" i="64"/>
  <c r="K58" i="64"/>
  <c r="L58" i="64"/>
  <c r="D59" i="64"/>
  <c r="E59" i="64"/>
  <c r="F59" i="64"/>
  <c r="G59" i="64"/>
  <c r="H59" i="64"/>
  <c r="I59" i="64"/>
  <c r="K59" i="64"/>
  <c r="L59" i="64"/>
  <c r="D60" i="64"/>
  <c r="E60" i="64"/>
  <c r="F60" i="64"/>
  <c r="G60" i="64"/>
  <c r="H60" i="64"/>
  <c r="I60" i="64"/>
  <c r="K60" i="64"/>
  <c r="L60" i="64"/>
  <c r="D61" i="64"/>
  <c r="E61" i="64"/>
  <c r="F61" i="64"/>
  <c r="G61" i="64"/>
  <c r="H61" i="64"/>
  <c r="I61" i="64"/>
  <c r="K61" i="64"/>
  <c r="L61" i="64"/>
  <c r="D62" i="64"/>
  <c r="E62" i="64"/>
  <c r="F62" i="64"/>
  <c r="G62" i="64"/>
  <c r="H62" i="64"/>
  <c r="I62" i="64"/>
  <c r="K62" i="64"/>
  <c r="L62" i="64"/>
  <c r="D63" i="64"/>
  <c r="E63" i="64"/>
  <c r="F63" i="64"/>
  <c r="G63" i="64"/>
  <c r="H63" i="64"/>
  <c r="I63" i="64"/>
  <c r="K63" i="64"/>
  <c r="L63" i="64"/>
  <c r="D64" i="64"/>
  <c r="E64" i="64"/>
  <c r="F64" i="64"/>
  <c r="G64" i="64"/>
  <c r="H64" i="64"/>
  <c r="I64" i="64"/>
  <c r="K64" i="64"/>
  <c r="L64" i="64"/>
  <c r="D65" i="64"/>
  <c r="E65" i="64"/>
  <c r="F65" i="64"/>
  <c r="G65" i="64"/>
  <c r="H65" i="64"/>
  <c r="I65" i="64"/>
  <c r="K65" i="64"/>
  <c r="L65" i="64"/>
  <c r="D66" i="64"/>
  <c r="E66" i="64"/>
  <c r="F66" i="64"/>
  <c r="G66" i="64"/>
  <c r="H66" i="64"/>
  <c r="I66" i="64"/>
  <c r="K66" i="64"/>
  <c r="L66" i="64"/>
  <c r="D67" i="64"/>
  <c r="E67" i="64"/>
  <c r="F67" i="64"/>
  <c r="G67" i="64"/>
  <c r="H67" i="64"/>
  <c r="I67" i="64"/>
  <c r="K67" i="64"/>
  <c r="L67" i="64"/>
  <c r="D68" i="64"/>
  <c r="E68" i="64"/>
  <c r="F68" i="64"/>
  <c r="G68" i="64"/>
  <c r="H68" i="64"/>
  <c r="I68" i="64"/>
  <c r="K68" i="64"/>
  <c r="L68" i="64"/>
  <c r="D69" i="64"/>
  <c r="E69" i="64"/>
  <c r="F69" i="64"/>
  <c r="G69" i="64"/>
  <c r="H69" i="64"/>
  <c r="I69" i="64"/>
  <c r="K69" i="64"/>
  <c r="L69" i="64"/>
  <c r="D70" i="64"/>
  <c r="E70" i="64"/>
  <c r="F70" i="64"/>
  <c r="G70" i="64"/>
  <c r="H70" i="64"/>
  <c r="I70" i="64"/>
  <c r="K70" i="64"/>
  <c r="L70" i="64"/>
  <c r="D71" i="64"/>
  <c r="E71" i="64"/>
  <c r="F71" i="64"/>
  <c r="G71" i="64"/>
  <c r="H71" i="64"/>
  <c r="I71" i="64"/>
  <c r="K71" i="64"/>
  <c r="L71" i="64"/>
  <c r="D72" i="64"/>
  <c r="E72" i="64"/>
  <c r="F72" i="64"/>
  <c r="G72" i="64"/>
  <c r="H72" i="64"/>
  <c r="I72" i="64"/>
  <c r="K72" i="64"/>
  <c r="L72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69" i="64"/>
  <c r="C70" i="64"/>
  <c r="C71" i="64"/>
  <c r="C72" i="64"/>
  <c r="C50" i="64"/>
  <c r="B70" i="64"/>
  <c r="A70" i="64" s="1"/>
  <c r="B71" i="64"/>
  <c r="A71" i="64" s="1"/>
  <c r="B72" i="64"/>
  <c r="A72" i="64" s="1"/>
  <c r="B51" i="64"/>
  <c r="A51" i="64" s="1"/>
  <c r="B52" i="64"/>
  <c r="A52" i="64" s="1"/>
  <c r="B53" i="64"/>
  <c r="A53" i="64" s="1"/>
  <c r="B54" i="64"/>
  <c r="A54" i="64" s="1"/>
  <c r="B55" i="64"/>
  <c r="A55" i="64" s="1"/>
  <c r="B56" i="64"/>
  <c r="A56" i="64" s="1"/>
  <c r="B57" i="64"/>
  <c r="A57" i="64" s="1"/>
  <c r="B58" i="64"/>
  <c r="A58" i="64" s="1"/>
  <c r="B59" i="64"/>
  <c r="A59" i="64" s="1"/>
  <c r="B60" i="64"/>
  <c r="A60" i="64" s="1"/>
  <c r="B61" i="64"/>
  <c r="A61" i="64" s="1"/>
  <c r="B62" i="64"/>
  <c r="A62" i="64" s="1"/>
  <c r="B63" i="64"/>
  <c r="A63" i="64" s="1"/>
  <c r="B64" i="64"/>
  <c r="A64" i="64" s="1"/>
  <c r="B65" i="64"/>
  <c r="A65" i="64" s="1"/>
  <c r="B66" i="64"/>
  <c r="A66" i="64" s="1"/>
  <c r="B67" i="64"/>
  <c r="A67" i="64" s="1"/>
  <c r="B68" i="64"/>
  <c r="A68" i="64" s="1"/>
  <c r="B69" i="64"/>
  <c r="A69" i="64" s="1"/>
  <c r="B50" i="64"/>
  <c r="A50" i="64" s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M965" i="1"/>
  <c r="M966" i="1"/>
  <c r="M50" i="64" s="1"/>
  <c r="M967" i="1"/>
  <c r="M51" i="64" s="1"/>
  <c r="M968" i="1"/>
  <c r="M52" i="64" s="1"/>
  <c r="M969" i="1"/>
  <c r="M53" i="64" s="1"/>
  <c r="M970" i="1"/>
  <c r="M54" i="64" s="1"/>
  <c r="M971" i="1"/>
  <c r="M55" i="64" s="1"/>
  <c r="M972" i="1"/>
  <c r="M56" i="64" s="1"/>
  <c r="M973" i="1"/>
  <c r="M57" i="64" s="1"/>
  <c r="M974" i="1"/>
  <c r="M58" i="64" s="1"/>
  <c r="M975" i="1"/>
  <c r="M59" i="64" s="1"/>
  <c r="M976" i="1"/>
  <c r="M60" i="64" s="1"/>
  <c r="M977" i="1"/>
  <c r="M61" i="64" s="1"/>
  <c r="M978" i="1"/>
  <c r="M62" i="64" s="1"/>
  <c r="M979" i="1"/>
  <c r="M63" i="64" s="1"/>
  <c r="M980" i="1"/>
  <c r="M64" i="64" s="1"/>
  <c r="M981" i="1"/>
  <c r="M65" i="64" s="1"/>
  <c r="M982" i="1"/>
  <c r="M66" i="64" s="1"/>
  <c r="M983" i="1"/>
  <c r="M67" i="64" s="1"/>
  <c r="M984" i="1"/>
  <c r="M68" i="64" s="1"/>
  <c r="M985" i="1"/>
  <c r="M69" i="64" s="1"/>
  <c r="M986" i="1"/>
  <c r="M70" i="64" s="1"/>
  <c r="M987" i="1"/>
  <c r="M988" i="1"/>
  <c r="M72" i="64" s="1"/>
  <c r="M989" i="1"/>
  <c r="M50" i="65" s="1"/>
  <c r="M990" i="1"/>
  <c r="M51" i="65" s="1"/>
  <c r="M991" i="1"/>
  <c r="M52" i="65" s="1"/>
  <c r="M992" i="1"/>
  <c r="M53" i="65" s="1"/>
  <c r="M993" i="1"/>
  <c r="M54" i="65" s="1"/>
  <c r="M994" i="1"/>
  <c r="M55" i="65" s="1"/>
  <c r="M995" i="1"/>
  <c r="M56" i="65" s="1"/>
  <c r="M996" i="1"/>
  <c r="M57" i="65" s="1"/>
  <c r="M997" i="1"/>
  <c r="M58" i="65" s="1"/>
  <c r="M998" i="1"/>
  <c r="M59" i="65" s="1"/>
  <c r="M999" i="1"/>
  <c r="M60" i="65" s="1"/>
  <c r="M1000" i="1"/>
  <c r="M61" i="65" s="1"/>
  <c r="M1001" i="1"/>
  <c r="M62" i="65" s="1"/>
  <c r="M1002" i="1"/>
  <c r="M63" i="65" s="1"/>
  <c r="M48" i="65" l="1"/>
  <c r="M71" i="64"/>
  <c r="F48" i="64"/>
  <c r="I48" i="64"/>
  <c r="H48" i="64"/>
  <c r="L48" i="64"/>
  <c r="B9" i="64" s="1"/>
  <c r="P51" i="64"/>
  <c r="P52" i="64" s="1"/>
  <c r="P53" i="64" s="1"/>
  <c r="P54" i="64" s="1"/>
  <c r="P55" i="64" s="1"/>
  <c r="P56" i="64" s="1"/>
  <c r="P57" i="64" s="1"/>
  <c r="P58" i="64" s="1"/>
  <c r="P59" i="64" s="1"/>
  <c r="P60" i="64" s="1"/>
  <c r="P61" i="64" s="1"/>
  <c r="P62" i="64" s="1"/>
  <c r="P63" i="64" s="1"/>
  <c r="P64" i="64" s="1"/>
  <c r="P65" i="64" s="1"/>
  <c r="P66" i="64" s="1"/>
  <c r="P67" i="64" s="1"/>
  <c r="P68" i="64" s="1"/>
  <c r="P69" i="64" s="1"/>
  <c r="P70" i="64" s="1"/>
  <c r="P71" i="64" s="1"/>
  <c r="P72" i="64" s="1"/>
  <c r="R50" i="64"/>
  <c r="R51" i="64" s="1"/>
  <c r="R52" i="64" s="1"/>
  <c r="R53" i="64" s="1"/>
  <c r="R54" i="64" s="1"/>
  <c r="R55" i="64" s="1"/>
  <c r="R56" i="64" s="1"/>
  <c r="R57" i="64" s="1"/>
  <c r="R58" i="64" s="1"/>
  <c r="R59" i="64" s="1"/>
  <c r="R60" i="64" s="1"/>
  <c r="R61" i="64" s="1"/>
  <c r="R62" i="64" s="1"/>
  <c r="R63" i="64" s="1"/>
  <c r="R64" i="64" s="1"/>
  <c r="R65" i="64" s="1"/>
  <c r="R66" i="64" s="1"/>
  <c r="R67" i="64" s="1"/>
  <c r="R68" i="64" s="1"/>
  <c r="R69" i="64" s="1"/>
  <c r="R70" i="64" s="1"/>
  <c r="R71" i="64" s="1"/>
  <c r="R72" i="64" s="1"/>
  <c r="E48" i="64"/>
  <c r="M48" i="64"/>
  <c r="K48" i="64"/>
  <c r="B8" i="64" s="1"/>
  <c r="Y48" i="64"/>
  <c r="B10" i="64" s="1"/>
  <c r="S51" i="64"/>
  <c r="S52" i="64" s="1"/>
  <c r="S53" i="64" s="1"/>
  <c r="S54" i="64" s="1"/>
  <c r="S55" i="64" s="1"/>
  <c r="S56" i="64" s="1"/>
  <c r="S57" i="64" s="1"/>
  <c r="S58" i="64" s="1"/>
  <c r="S59" i="64" s="1"/>
  <c r="S60" i="64" s="1"/>
  <c r="S61" i="64" s="1"/>
  <c r="S62" i="64" s="1"/>
  <c r="S63" i="64" s="1"/>
  <c r="S64" i="64" s="1"/>
  <c r="S65" i="64" s="1"/>
  <c r="S66" i="64" s="1"/>
  <c r="S67" i="64" s="1"/>
  <c r="S68" i="64" s="1"/>
  <c r="S69" i="64" s="1"/>
  <c r="S70" i="64" s="1"/>
  <c r="S71" i="64" s="1"/>
  <c r="S72" i="64" s="1"/>
  <c r="C48" i="64"/>
  <c r="W48" i="64"/>
  <c r="B14" i="64" s="1"/>
  <c r="Z48" i="64"/>
  <c r="D48" i="64"/>
  <c r="T51" i="64"/>
  <c r="T52" i="64" s="1"/>
  <c r="T53" i="64" s="1"/>
  <c r="T54" i="64" s="1"/>
  <c r="T55" i="64" s="1"/>
  <c r="T56" i="64" s="1"/>
  <c r="T57" i="64" s="1"/>
  <c r="T58" i="64" s="1"/>
  <c r="T59" i="64" s="1"/>
  <c r="T60" i="64" s="1"/>
  <c r="T61" i="64" s="1"/>
  <c r="T62" i="64" s="1"/>
  <c r="T63" i="64" s="1"/>
  <c r="T64" i="64" s="1"/>
  <c r="T65" i="64" s="1"/>
  <c r="T66" i="64" s="1"/>
  <c r="T67" i="64" s="1"/>
  <c r="T68" i="64" s="1"/>
  <c r="T69" i="64" s="1"/>
  <c r="T70" i="64" s="1"/>
  <c r="T71" i="64" s="1"/>
  <c r="T72" i="64" s="1"/>
  <c r="Q51" i="64"/>
  <c r="Q52" i="64" s="1"/>
  <c r="Q53" i="64" s="1"/>
  <c r="Q54" i="64" s="1"/>
  <c r="Q55" i="64" s="1"/>
  <c r="Q56" i="64" s="1"/>
  <c r="Q57" i="64" s="1"/>
  <c r="Q58" i="64" s="1"/>
  <c r="Q59" i="64" s="1"/>
  <c r="Q60" i="64" s="1"/>
  <c r="Q61" i="64" s="1"/>
  <c r="Q62" i="64" s="1"/>
  <c r="Q63" i="64" s="1"/>
  <c r="Q64" i="64" s="1"/>
  <c r="Q65" i="64" s="1"/>
  <c r="Q66" i="64" s="1"/>
  <c r="Q67" i="64" s="1"/>
  <c r="Q68" i="64" s="1"/>
  <c r="Q69" i="64" s="1"/>
  <c r="Q70" i="64" s="1"/>
  <c r="Q71" i="64" s="1"/>
  <c r="Q72" i="64" s="1"/>
  <c r="G48" i="64"/>
  <c r="U50" i="64"/>
  <c r="U51" i="64" s="1"/>
  <c r="U52" i="64" s="1"/>
  <c r="U53" i="64" s="1"/>
  <c r="U54" i="64" s="1"/>
  <c r="U55" i="64" s="1"/>
  <c r="U56" i="64" s="1"/>
  <c r="U57" i="64" s="1"/>
  <c r="U58" i="64" s="1"/>
  <c r="U59" i="64" s="1"/>
  <c r="U60" i="64" s="1"/>
  <c r="U61" i="64" s="1"/>
  <c r="U62" i="64" s="1"/>
  <c r="U63" i="64" s="1"/>
  <c r="U64" i="64" s="1"/>
  <c r="U65" i="64" s="1"/>
  <c r="U66" i="64" s="1"/>
  <c r="U67" i="64" s="1"/>
  <c r="U68" i="64" s="1"/>
  <c r="U69" i="64" s="1"/>
  <c r="U70" i="64" s="1"/>
  <c r="U71" i="64" s="1"/>
  <c r="U72" i="64" s="1"/>
  <c r="O50" i="64"/>
  <c r="J958" i="1"/>
  <c r="J959" i="1"/>
  <c r="J960" i="1"/>
  <c r="J961" i="1"/>
  <c r="J962" i="1"/>
  <c r="J963" i="1"/>
  <c r="J964" i="1"/>
  <c r="J965" i="1"/>
  <c r="N965" i="1" s="1"/>
  <c r="X965" i="1" s="1"/>
  <c r="J966" i="1"/>
  <c r="J967" i="1"/>
  <c r="J51" i="64" s="1"/>
  <c r="J968" i="1"/>
  <c r="J969" i="1"/>
  <c r="J970" i="1"/>
  <c r="J971" i="1"/>
  <c r="J55" i="64" s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71" i="64" s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299" i="55" s="1"/>
  <c r="J1028" i="1"/>
  <c r="J300" i="55" s="1"/>
  <c r="J1029" i="1"/>
  <c r="J301" i="55" s="1"/>
  <c r="J1030" i="1"/>
  <c r="J1031" i="1"/>
  <c r="J51" i="68" s="1"/>
  <c r="V51" i="68" s="1"/>
  <c r="J1032" i="1"/>
  <c r="J52" i="68" s="1"/>
  <c r="J1033" i="1"/>
  <c r="J53" i="68" s="1"/>
  <c r="J1034" i="1"/>
  <c r="J54" i="68" s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73" i="68" l="1"/>
  <c r="J52" i="69"/>
  <c r="J72" i="68"/>
  <c r="J51" i="69"/>
  <c r="V51" i="69" s="1"/>
  <c r="J50" i="69"/>
  <c r="J71" i="68"/>
  <c r="V52" i="68"/>
  <c r="V53" i="68" s="1"/>
  <c r="V54" i="68" s="1"/>
  <c r="N1039" i="1"/>
  <c r="X1039" i="1" s="1"/>
  <c r="J59" i="68"/>
  <c r="J59" i="67"/>
  <c r="N1053" i="1"/>
  <c r="N1045" i="1"/>
  <c r="X1045" i="1" s="1"/>
  <c r="J65" i="68"/>
  <c r="J65" i="67"/>
  <c r="N1047" i="1"/>
  <c r="X1047" i="1" s="1"/>
  <c r="J67" i="68"/>
  <c r="J67" i="67"/>
  <c r="N1030" i="1"/>
  <c r="J50" i="68"/>
  <c r="J50" i="67"/>
  <c r="N1051" i="1"/>
  <c r="N1043" i="1"/>
  <c r="X1043" i="1" s="1"/>
  <c r="J63" i="68"/>
  <c r="J63" i="67"/>
  <c r="N1038" i="1"/>
  <c r="X1038" i="1" s="1"/>
  <c r="J58" i="68"/>
  <c r="J58" i="67"/>
  <c r="N1050" i="1"/>
  <c r="X1050" i="1" s="1"/>
  <c r="J70" i="68"/>
  <c r="J70" i="67"/>
  <c r="N1042" i="1"/>
  <c r="X1042" i="1" s="1"/>
  <c r="J62" i="68"/>
  <c r="J62" i="67"/>
  <c r="N1046" i="1"/>
  <c r="X1046" i="1" s="1"/>
  <c r="J66" i="68"/>
  <c r="J66" i="67"/>
  <c r="N1044" i="1"/>
  <c r="X1044" i="1" s="1"/>
  <c r="J64" i="68"/>
  <c r="J64" i="67"/>
  <c r="N1049" i="1"/>
  <c r="X1049" i="1" s="1"/>
  <c r="J69" i="68"/>
  <c r="J69" i="67"/>
  <c r="N1052" i="1"/>
  <c r="X1052" i="1" s="1"/>
  <c r="N1048" i="1"/>
  <c r="X1048" i="1" s="1"/>
  <c r="J68" i="68"/>
  <c r="J68" i="67"/>
  <c r="N1040" i="1"/>
  <c r="X1040" i="1" s="1"/>
  <c r="J60" i="68"/>
  <c r="J60" i="67"/>
  <c r="N1037" i="1"/>
  <c r="X1037" i="1" s="1"/>
  <c r="J57" i="68"/>
  <c r="J57" i="67"/>
  <c r="N1041" i="1"/>
  <c r="X1041" i="1" s="1"/>
  <c r="J61" i="68"/>
  <c r="J61" i="67"/>
  <c r="N1036" i="1"/>
  <c r="X1036" i="1" s="1"/>
  <c r="J56" i="68"/>
  <c r="J56" i="67"/>
  <c r="N1035" i="1"/>
  <c r="X1035" i="1" s="1"/>
  <c r="J55" i="68"/>
  <c r="J55" i="67"/>
  <c r="N1033" i="1"/>
  <c r="J53" i="67"/>
  <c r="N1032" i="1"/>
  <c r="J52" i="67"/>
  <c r="N1034" i="1"/>
  <c r="J54" i="67"/>
  <c r="N1031" i="1"/>
  <c r="J51" i="67"/>
  <c r="V51" i="67" s="1"/>
  <c r="N1008" i="1"/>
  <c r="N69" i="65" s="1"/>
  <c r="J69" i="65"/>
  <c r="N1000" i="1"/>
  <c r="J61" i="65"/>
  <c r="N992" i="1"/>
  <c r="J53" i="65"/>
  <c r="N999" i="1"/>
  <c r="X999" i="1" s="1"/>
  <c r="X60" i="65" s="1"/>
  <c r="J60" i="65"/>
  <c r="N991" i="1"/>
  <c r="J52" i="65"/>
  <c r="X1030" i="1"/>
  <c r="N1001" i="1"/>
  <c r="J62" i="65"/>
  <c r="J59" i="65"/>
  <c r="N998" i="1"/>
  <c r="N990" i="1"/>
  <c r="J51" i="65"/>
  <c r="V51" i="65" s="1"/>
  <c r="N1005" i="1"/>
  <c r="J66" i="65"/>
  <c r="N997" i="1"/>
  <c r="N58" i="65" s="1"/>
  <c r="J58" i="65"/>
  <c r="N989" i="1"/>
  <c r="J50" i="65"/>
  <c r="N993" i="1"/>
  <c r="J54" i="65"/>
  <c r="N1004" i="1"/>
  <c r="X1004" i="1" s="1"/>
  <c r="X65" i="65" s="1"/>
  <c r="J65" i="65"/>
  <c r="N996" i="1"/>
  <c r="N57" i="65" s="1"/>
  <c r="J57" i="65"/>
  <c r="N1003" i="1"/>
  <c r="X1003" i="1" s="1"/>
  <c r="X64" i="65" s="1"/>
  <c r="J64" i="65"/>
  <c r="N995" i="1"/>
  <c r="J56" i="65"/>
  <c r="N1002" i="1"/>
  <c r="N63" i="65" s="1"/>
  <c r="J63" i="65"/>
  <c r="N994" i="1"/>
  <c r="J55" i="65"/>
  <c r="J70" i="66"/>
  <c r="N1029" i="1"/>
  <c r="N301" i="55" s="1"/>
  <c r="J69" i="66"/>
  <c r="N1028" i="1"/>
  <c r="N300" i="55" s="1"/>
  <c r="J68" i="66"/>
  <c r="N1027" i="1"/>
  <c r="N299" i="55" s="1"/>
  <c r="J66" i="66"/>
  <c r="N1025" i="1"/>
  <c r="J67" i="66"/>
  <c r="N1026" i="1"/>
  <c r="J65" i="66"/>
  <c r="N1024" i="1"/>
  <c r="J64" i="66"/>
  <c r="N1023" i="1"/>
  <c r="J63" i="66"/>
  <c r="N1022" i="1"/>
  <c r="J61" i="66"/>
  <c r="N1020" i="1"/>
  <c r="J62" i="66"/>
  <c r="N1021" i="1"/>
  <c r="J59" i="66"/>
  <c r="N1018" i="1"/>
  <c r="J60" i="66"/>
  <c r="N1019" i="1"/>
  <c r="J57" i="66"/>
  <c r="N1016" i="1"/>
  <c r="J58" i="66"/>
  <c r="N1017" i="1"/>
  <c r="J56" i="66"/>
  <c r="N1015" i="1"/>
  <c r="J55" i="66"/>
  <c r="N1014" i="1"/>
  <c r="J54" i="66"/>
  <c r="N1013" i="1"/>
  <c r="J53" i="66"/>
  <c r="N1012" i="1"/>
  <c r="J52" i="66"/>
  <c r="N1011" i="1"/>
  <c r="J51" i="66"/>
  <c r="V51" i="66" s="1"/>
  <c r="N1010" i="1"/>
  <c r="J50" i="66"/>
  <c r="N1009" i="1"/>
  <c r="N1007" i="1"/>
  <c r="N68" i="65" s="1"/>
  <c r="J68" i="65"/>
  <c r="N1006" i="1"/>
  <c r="X1006" i="1" s="1"/>
  <c r="X67" i="65" s="1"/>
  <c r="J67" i="65"/>
  <c r="N988" i="1"/>
  <c r="J72" i="64"/>
  <c r="J70" i="64"/>
  <c r="N986" i="1"/>
  <c r="J69" i="64"/>
  <c r="N985" i="1"/>
  <c r="J68" i="64"/>
  <c r="N984" i="1"/>
  <c r="N987" i="1"/>
  <c r="N983" i="1"/>
  <c r="J67" i="64"/>
  <c r="N982" i="1"/>
  <c r="J66" i="64"/>
  <c r="N981" i="1"/>
  <c r="J65" i="64"/>
  <c r="J58" i="64"/>
  <c r="N974" i="1"/>
  <c r="N978" i="1"/>
  <c r="J62" i="64"/>
  <c r="J63" i="64"/>
  <c r="N979" i="1"/>
  <c r="N980" i="1"/>
  <c r="J64" i="64"/>
  <c r="N977" i="1"/>
  <c r="J61" i="64"/>
  <c r="J60" i="64"/>
  <c r="N976" i="1"/>
  <c r="N972" i="1"/>
  <c r="J56" i="64"/>
  <c r="J59" i="64"/>
  <c r="N975" i="1"/>
  <c r="N969" i="1"/>
  <c r="J53" i="64"/>
  <c r="J57" i="64"/>
  <c r="N973" i="1"/>
  <c r="N966" i="1"/>
  <c r="J50" i="64"/>
  <c r="N967" i="1"/>
  <c r="J52" i="64"/>
  <c r="N968" i="1"/>
  <c r="N971" i="1"/>
  <c r="N970" i="1"/>
  <c r="J54" i="64"/>
  <c r="V50" i="64"/>
  <c r="V51" i="64" s="1"/>
  <c r="O51" i="64"/>
  <c r="O52" i="64" s="1"/>
  <c r="O53" i="64" s="1"/>
  <c r="O54" i="64" s="1"/>
  <c r="O55" i="64" s="1"/>
  <c r="O56" i="64" s="1"/>
  <c r="O57" i="64" s="1"/>
  <c r="O58" i="64" s="1"/>
  <c r="O59" i="64" s="1"/>
  <c r="O60" i="64" s="1"/>
  <c r="O61" i="64" s="1"/>
  <c r="O62" i="64" s="1"/>
  <c r="O63" i="64" s="1"/>
  <c r="O64" i="64" s="1"/>
  <c r="O65" i="64" s="1"/>
  <c r="O66" i="64" s="1"/>
  <c r="O67" i="64" s="1"/>
  <c r="O68" i="64" s="1"/>
  <c r="O69" i="64" s="1"/>
  <c r="O70" i="64" s="1"/>
  <c r="O71" i="64" s="1"/>
  <c r="O72" i="64" s="1"/>
  <c r="Y950" i="1"/>
  <c r="X997" i="1" l="1"/>
  <c r="X58" i="65" s="1"/>
  <c r="X1002" i="1"/>
  <c r="X63" i="65" s="1"/>
  <c r="V52" i="66"/>
  <c r="V53" i="66" s="1"/>
  <c r="V54" i="66" s="1"/>
  <c r="V55" i="66" s="1"/>
  <c r="V56" i="66" s="1"/>
  <c r="V57" i="66" s="1"/>
  <c r="V58" i="66" s="1"/>
  <c r="V59" i="66" s="1"/>
  <c r="V60" i="66" s="1"/>
  <c r="V61" i="66" s="1"/>
  <c r="V62" i="66" s="1"/>
  <c r="V63" i="66" s="1"/>
  <c r="V64" i="66" s="1"/>
  <c r="V65" i="66" s="1"/>
  <c r="V66" i="66" s="1"/>
  <c r="V67" i="66" s="1"/>
  <c r="V68" i="66" s="1"/>
  <c r="V70" i="66" s="1"/>
  <c r="V52" i="67"/>
  <c r="V53" i="67" s="1"/>
  <c r="V54" i="67" s="1"/>
  <c r="V55" i="67" s="1"/>
  <c r="V56" i="67" s="1"/>
  <c r="V57" i="67" s="1"/>
  <c r="V58" i="67" s="1"/>
  <c r="V59" i="67" s="1"/>
  <c r="V60" i="67" s="1"/>
  <c r="V61" i="67" s="1"/>
  <c r="V62" i="67" s="1"/>
  <c r="V63" i="67" s="1"/>
  <c r="V64" i="67" s="1"/>
  <c r="V65" i="67" s="1"/>
  <c r="V66" i="67" s="1"/>
  <c r="V67" i="67" s="1"/>
  <c r="V68" i="67" s="1"/>
  <c r="V70" i="67" s="1"/>
  <c r="V52" i="69"/>
  <c r="V53" i="69" s="1"/>
  <c r="V54" i="69" s="1"/>
  <c r="V55" i="69" s="1"/>
  <c r="V56" i="69" s="1"/>
  <c r="V57" i="69" s="1"/>
  <c r="V58" i="69" s="1"/>
  <c r="V59" i="69" s="1"/>
  <c r="V60" i="69" s="1"/>
  <c r="V61" i="69" s="1"/>
  <c r="V62" i="69" s="1"/>
  <c r="V63" i="69" s="1"/>
  <c r="V64" i="69" s="1"/>
  <c r="V65" i="69" s="1"/>
  <c r="V66" i="69" s="1"/>
  <c r="V67" i="69" s="1"/>
  <c r="V68" i="69" s="1"/>
  <c r="N52" i="69"/>
  <c r="N73" i="68"/>
  <c r="J48" i="69"/>
  <c r="B7" i="69" s="1"/>
  <c r="B11" i="69" s="1"/>
  <c r="B15" i="69" s="1"/>
  <c r="X51" i="69"/>
  <c r="X72" i="68"/>
  <c r="N51" i="69"/>
  <c r="N72" i="68"/>
  <c r="X1051" i="1"/>
  <c r="N50" i="69"/>
  <c r="N71" i="68"/>
  <c r="X64" i="68"/>
  <c r="X64" i="67"/>
  <c r="X1031" i="1"/>
  <c r="N51" i="68"/>
  <c r="N68" i="68"/>
  <c r="N68" i="67"/>
  <c r="N65" i="68"/>
  <c r="N65" i="67"/>
  <c r="X50" i="68"/>
  <c r="X50" i="67"/>
  <c r="X1034" i="1"/>
  <c r="N54" i="68"/>
  <c r="X58" i="68"/>
  <c r="X58" i="67"/>
  <c r="X63" i="68"/>
  <c r="X63" i="67"/>
  <c r="X1008" i="1"/>
  <c r="X69" i="65" s="1"/>
  <c r="X60" i="68"/>
  <c r="X60" i="67"/>
  <c r="X67" i="68"/>
  <c r="X67" i="67"/>
  <c r="N58" i="68"/>
  <c r="N58" i="67"/>
  <c r="N63" i="68"/>
  <c r="N63" i="67"/>
  <c r="X62" i="68"/>
  <c r="X62" i="67"/>
  <c r="X996" i="1"/>
  <c r="X57" i="65" s="1"/>
  <c r="X70" i="68"/>
  <c r="X70" i="67"/>
  <c r="N70" i="68"/>
  <c r="N70" i="67"/>
  <c r="N67" i="68"/>
  <c r="N67" i="67"/>
  <c r="N69" i="68"/>
  <c r="N69" i="67"/>
  <c r="N59" i="68"/>
  <c r="N59" i="67"/>
  <c r="X68" i="68"/>
  <c r="X68" i="67"/>
  <c r="X66" i="68"/>
  <c r="X66" i="67"/>
  <c r="X1032" i="1"/>
  <c r="N52" i="68"/>
  <c r="N64" i="68"/>
  <c r="N64" i="67"/>
  <c r="N50" i="68"/>
  <c r="N50" i="67"/>
  <c r="X65" i="68"/>
  <c r="X65" i="67"/>
  <c r="N60" i="68"/>
  <c r="N60" i="67"/>
  <c r="N66" i="68"/>
  <c r="N66" i="67"/>
  <c r="X1007" i="1"/>
  <c r="X68" i="65" s="1"/>
  <c r="X69" i="68"/>
  <c r="X69" i="67"/>
  <c r="X1053" i="1"/>
  <c r="X59" i="68"/>
  <c r="X59" i="67"/>
  <c r="X1033" i="1"/>
  <c r="N53" i="68"/>
  <c r="N62" i="68"/>
  <c r="N62" i="67"/>
  <c r="X57" i="68"/>
  <c r="X57" i="67"/>
  <c r="N57" i="68"/>
  <c r="N57" i="67"/>
  <c r="X61" i="68"/>
  <c r="X61" i="67"/>
  <c r="N61" i="68"/>
  <c r="N61" i="67"/>
  <c r="X56" i="68"/>
  <c r="X56" i="67"/>
  <c r="N56" i="68"/>
  <c r="N56" i="67"/>
  <c r="J48" i="68"/>
  <c r="B7" i="68" s="1"/>
  <c r="B12" i="68" s="1"/>
  <c r="B15" i="68" s="1"/>
  <c r="V55" i="68"/>
  <c r="V56" i="68" s="1"/>
  <c r="V57" i="68" s="1"/>
  <c r="V58" i="68" s="1"/>
  <c r="V59" i="68" s="1"/>
  <c r="V60" i="68" s="1"/>
  <c r="V61" i="68" s="1"/>
  <c r="V62" i="68" s="1"/>
  <c r="V63" i="68" s="1"/>
  <c r="V64" i="68" s="1"/>
  <c r="V65" i="68" s="1"/>
  <c r="V66" i="68" s="1"/>
  <c r="V67" i="68" s="1"/>
  <c r="V68" i="68" s="1"/>
  <c r="V69" i="68" s="1"/>
  <c r="V70" i="68" s="1"/>
  <c r="V71" i="68" s="1"/>
  <c r="V72" i="68" s="1"/>
  <c r="V73" i="68" s="1"/>
  <c r="V74" i="68" s="1"/>
  <c r="V75" i="68" s="1"/>
  <c r="V76" i="68" s="1"/>
  <c r="V77" i="68" s="1"/>
  <c r="V78" i="68" s="1"/>
  <c r="V79" i="68" s="1"/>
  <c r="V80" i="68" s="1"/>
  <c r="V81" i="68" s="1"/>
  <c r="V82" i="68" s="1"/>
  <c r="V83" i="68" s="1"/>
  <c r="V84" i="68" s="1"/>
  <c r="V85" i="68" s="1"/>
  <c r="V86" i="68" s="1"/>
  <c r="V87" i="68" s="1"/>
  <c r="V88" i="68" s="1"/>
  <c r="V89" i="68" s="1"/>
  <c r="V90" i="68" s="1"/>
  <c r="V91" i="68" s="1"/>
  <c r="V92" i="68" s="1"/>
  <c r="V93" i="68" s="1"/>
  <c r="V94" i="68" s="1"/>
  <c r="V95" i="68" s="1"/>
  <c r="V96" i="68" s="1"/>
  <c r="V97" i="68" s="1"/>
  <c r="V98" i="68" s="1"/>
  <c r="V99" i="68" s="1"/>
  <c r="V100" i="68" s="1"/>
  <c r="V101" i="68" s="1"/>
  <c r="V102" i="68" s="1"/>
  <c r="V103" i="68" s="1"/>
  <c r="V104" i="68" s="1"/>
  <c r="V105" i="68" s="1"/>
  <c r="V106" i="68" s="1"/>
  <c r="V107" i="68" s="1"/>
  <c r="V108" i="68" s="1"/>
  <c r="V109" i="68" s="1"/>
  <c r="V110" i="68" s="1"/>
  <c r="V111" i="68" s="1"/>
  <c r="V112" i="68" s="1"/>
  <c r="V113" i="68" s="1"/>
  <c r="V114" i="68" s="1"/>
  <c r="V115" i="68" s="1"/>
  <c r="V116" i="68" s="1"/>
  <c r="V117" i="68" s="1"/>
  <c r="V118" i="68" s="1"/>
  <c r="V119" i="68" s="1"/>
  <c r="V120" i="68" s="1"/>
  <c r="V121" i="68" s="1"/>
  <c r="V122" i="68" s="1"/>
  <c r="V123" i="68" s="1"/>
  <c r="V124" i="68" s="1"/>
  <c r="V125" i="68" s="1"/>
  <c r="V126" i="68" s="1"/>
  <c r="V127" i="68" s="1"/>
  <c r="V128" i="68" s="1"/>
  <c r="V129" i="68" s="1"/>
  <c r="V130" i="68" s="1"/>
  <c r="V131" i="68" s="1"/>
  <c r="V132" i="68" s="1"/>
  <c r="V133" i="68" s="1"/>
  <c r="V134" i="68" s="1"/>
  <c r="V135" i="68" s="1"/>
  <c r="V136" i="68" s="1"/>
  <c r="V137" i="68" s="1"/>
  <c r="V138" i="68" s="1"/>
  <c r="V139" i="68" s="1"/>
  <c r="V140" i="68" s="1"/>
  <c r="V141" i="68" s="1"/>
  <c r="V142" i="68" s="1"/>
  <c r="V143" i="68" s="1"/>
  <c r="V144" i="68" s="1"/>
  <c r="V145" i="68" s="1"/>
  <c r="V146" i="68" s="1"/>
  <c r="V147" i="68" s="1"/>
  <c r="V148" i="68" s="1"/>
  <c r="V149" i="68" s="1"/>
  <c r="V150" i="68" s="1"/>
  <c r="V151" i="68" s="1"/>
  <c r="V152" i="68" s="1"/>
  <c r="V153" i="68" s="1"/>
  <c r="V154" i="68" s="1"/>
  <c r="V155" i="68" s="1"/>
  <c r="V156" i="68" s="1"/>
  <c r="V157" i="68" s="1"/>
  <c r="V158" i="68" s="1"/>
  <c r="V159" i="68" s="1"/>
  <c r="V160" i="68" s="1"/>
  <c r="V161" i="68" s="1"/>
  <c r="V162" i="68" s="1"/>
  <c r="V163" i="68" s="1"/>
  <c r="V164" i="68" s="1"/>
  <c r="V165" i="68" s="1"/>
  <c r="V166" i="68" s="1"/>
  <c r="V167" i="68" s="1"/>
  <c r="V168" i="68" s="1"/>
  <c r="V169" i="68" s="1"/>
  <c r="V170" i="68" s="1"/>
  <c r="V171" i="68" s="1"/>
  <c r="V172" i="68" s="1"/>
  <c r="V173" i="68" s="1"/>
  <c r="V174" i="68" s="1"/>
  <c r="V175" i="68" s="1"/>
  <c r="V176" i="68" s="1"/>
  <c r="V177" i="68" s="1"/>
  <c r="V178" i="68" s="1"/>
  <c r="V179" i="68" s="1"/>
  <c r="V180" i="68" s="1"/>
  <c r="V181" i="68" s="1"/>
  <c r="V182" i="68" s="1"/>
  <c r="V183" i="68" s="1"/>
  <c r="V184" i="68" s="1"/>
  <c r="V185" i="68" s="1"/>
  <c r="V186" i="68" s="1"/>
  <c r="V187" i="68" s="1"/>
  <c r="V188" i="68" s="1"/>
  <c r="V189" i="68" s="1"/>
  <c r="V190" i="68" s="1"/>
  <c r="V191" i="68" s="1"/>
  <c r="V192" i="68" s="1"/>
  <c r="V193" i="68" s="1"/>
  <c r="V194" i="68" s="1"/>
  <c r="V195" i="68" s="1"/>
  <c r="V196" i="68" s="1"/>
  <c r="V197" i="68" s="1"/>
  <c r="V198" i="68" s="1"/>
  <c r="V199" i="68" s="1"/>
  <c r="V200" i="68" s="1"/>
  <c r="V201" i="68" s="1"/>
  <c r="V202" i="68" s="1"/>
  <c r="V203" i="68" s="1"/>
  <c r="V204" i="68" s="1"/>
  <c r="V205" i="68" s="1"/>
  <c r="V206" i="68" s="1"/>
  <c r="V207" i="68" s="1"/>
  <c r="V208" i="68" s="1"/>
  <c r="V209" i="68" s="1"/>
  <c r="V210" i="68" s="1"/>
  <c r="V211" i="68" s="1"/>
  <c r="V212" i="68" s="1"/>
  <c r="V213" i="68" s="1"/>
  <c r="V214" i="68" s="1"/>
  <c r="V215" i="68" s="1"/>
  <c r="V216" i="68" s="1"/>
  <c r="V217" i="68" s="1"/>
  <c r="V218" i="68" s="1"/>
  <c r="V219" i="68" s="1"/>
  <c r="V220" i="68" s="1"/>
  <c r="V221" i="68" s="1"/>
  <c r="V222" i="68" s="1"/>
  <c r="V223" i="68" s="1"/>
  <c r="V224" i="68" s="1"/>
  <c r="V225" i="68" s="1"/>
  <c r="V226" i="68" s="1"/>
  <c r="V227" i="68" s="1"/>
  <c r="V228" i="68" s="1"/>
  <c r="V229" i="68" s="1"/>
  <c r="V230" i="68" s="1"/>
  <c r="V231" i="68" s="1"/>
  <c r="V232" i="68" s="1"/>
  <c r="V233" i="68" s="1"/>
  <c r="V234" i="68" s="1"/>
  <c r="V235" i="68" s="1"/>
  <c r="V236" i="68" s="1"/>
  <c r="V237" i="68" s="1"/>
  <c r="V238" i="68" s="1"/>
  <c r="V239" i="68" s="1"/>
  <c r="V240" i="68" s="1"/>
  <c r="V241" i="68" s="1"/>
  <c r="V242" i="68" s="1"/>
  <c r="V243" i="68" s="1"/>
  <c r="V244" i="68" s="1"/>
  <c r="V245" i="68" s="1"/>
  <c r="V246" i="68" s="1"/>
  <c r="V247" i="68" s="1"/>
  <c r="V248" i="68" s="1"/>
  <c r="V249" i="68" s="1"/>
  <c r="V250" i="68" s="1"/>
  <c r="V251" i="68" s="1"/>
  <c r="V252" i="68" s="1"/>
  <c r="V253" i="68" s="1"/>
  <c r="V254" i="68" s="1"/>
  <c r="V255" i="68" s="1"/>
  <c r="V256" i="68" s="1"/>
  <c r="V257" i="68" s="1"/>
  <c r="V258" i="68" s="1"/>
  <c r="V259" i="68" s="1"/>
  <c r="V260" i="68" s="1"/>
  <c r="V261" i="68" s="1"/>
  <c r="V262" i="68" s="1"/>
  <c r="V263" i="68" s="1"/>
  <c r="V264" i="68" s="1"/>
  <c r="V265" i="68" s="1"/>
  <c r="V266" i="68" s="1"/>
  <c r="V267" i="68" s="1"/>
  <c r="V268" i="68" s="1"/>
  <c r="V269" i="68" s="1"/>
  <c r="V270" i="68" s="1"/>
  <c r="V271" i="68" s="1"/>
  <c r="V272" i="68" s="1"/>
  <c r="V273" i="68" s="1"/>
  <c r="V274" i="68" s="1"/>
  <c r="V275" i="68" s="1"/>
  <c r="V276" i="68" s="1"/>
  <c r="V277" i="68" s="1"/>
  <c r="V278" i="68" s="1"/>
  <c r="V279" i="68" s="1"/>
  <c r="V280" i="68" s="1"/>
  <c r="V281" i="68" s="1"/>
  <c r="V282" i="68" s="1"/>
  <c r="V283" i="68" s="1"/>
  <c r="V284" i="68" s="1"/>
  <c r="V285" i="68" s="1"/>
  <c r="V286" i="68" s="1"/>
  <c r="V287" i="68" s="1"/>
  <c r="V288" i="68" s="1"/>
  <c r="V289" i="68" s="1"/>
  <c r="V290" i="68" s="1"/>
  <c r="V291" i="68" s="1"/>
  <c r="V292" i="68" s="1"/>
  <c r="V293" i="68" s="1"/>
  <c r="V294" i="68" s="1"/>
  <c r="V295" i="68" s="1"/>
  <c r="V296" i="68" s="1"/>
  <c r="V297" i="68" s="1"/>
  <c r="V298" i="68" s="1"/>
  <c r="V299" i="68" s="1"/>
  <c r="V300" i="68" s="1"/>
  <c r="X55" i="68"/>
  <c r="X55" i="67"/>
  <c r="N55" i="68"/>
  <c r="N55" i="67"/>
  <c r="N53" i="67"/>
  <c r="N52" i="67"/>
  <c r="N54" i="67"/>
  <c r="J48" i="67"/>
  <c r="B7" i="67" s="1"/>
  <c r="B11" i="67" s="1"/>
  <c r="B15" i="67" s="1"/>
  <c r="N51" i="67"/>
  <c r="X995" i="1"/>
  <c r="X56" i="65" s="1"/>
  <c r="N56" i="65"/>
  <c r="V52" i="65"/>
  <c r="V53" i="65" s="1"/>
  <c r="V54" i="65" s="1"/>
  <c r="V55" i="65" s="1"/>
  <c r="V56" i="65" s="1"/>
  <c r="V57" i="65" s="1"/>
  <c r="V58" i="65" s="1"/>
  <c r="V59" i="65" s="1"/>
  <c r="V60" i="65" s="1"/>
  <c r="V61" i="65" s="1"/>
  <c r="V62" i="65" s="1"/>
  <c r="V63" i="65" s="1"/>
  <c r="V64" i="65" s="1"/>
  <c r="V65" i="65" s="1"/>
  <c r="V66" i="65" s="1"/>
  <c r="V67" i="65" s="1"/>
  <c r="V68" i="65" s="1"/>
  <c r="V69" i="65" s="1"/>
  <c r="X991" i="1"/>
  <c r="X52" i="65" s="1"/>
  <c r="N52" i="65"/>
  <c r="N65" i="65"/>
  <c r="N62" i="65"/>
  <c r="X993" i="1"/>
  <c r="X54" i="65" s="1"/>
  <c r="N54" i="65"/>
  <c r="X990" i="1"/>
  <c r="X51" i="65" s="1"/>
  <c r="N51" i="65"/>
  <c r="N66" i="65"/>
  <c r="X1001" i="1"/>
  <c r="X62" i="65" s="1"/>
  <c r="N64" i="65"/>
  <c r="X989" i="1"/>
  <c r="X50" i="65" s="1"/>
  <c r="N50" i="65"/>
  <c r="N59" i="65"/>
  <c r="X998" i="1"/>
  <c r="X59" i="65" s="1"/>
  <c r="N60" i="65"/>
  <c r="N61" i="65"/>
  <c r="X1000" i="1"/>
  <c r="X61" i="65" s="1"/>
  <c r="X994" i="1"/>
  <c r="X55" i="65" s="1"/>
  <c r="N55" i="65"/>
  <c r="X1005" i="1"/>
  <c r="X66" i="65" s="1"/>
  <c r="X992" i="1"/>
  <c r="X53" i="65" s="1"/>
  <c r="N53" i="65"/>
  <c r="N70" i="66"/>
  <c r="X1029" i="1"/>
  <c r="X301" i="55" s="1"/>
  <c r="N69" i="66"/>
  <c r="X1028" i="1"/>
  <c r="X300" i="55" s="1"/>
  <c r="N68" i="66"/>
  <c r="X1027" i="1"/>
  <c r="X299" i="55" s="1"/>
  <c r="N66" i="66"/>
  <c r="X1025" i="1"/>
  <c r="N67" i="66"/>
  <c r="X1026" i="1"/>
  <c r="N65" i="66"/>
  <c r="X1024" i="1"/>
  <c r="N64" i="66"/>
  <c r="X1023" i="1"/>
  <c r="N63" i="66"/>
  <c r="X1022" i="1"/>
  <c r="N61" i="66"/>
  <c r="X1020" i="1"/>
  <c r="N62" i="66"/>
  <c r="X1021" i="1"/>
  <c r="N59" i="66"/>
  <c r="X1018" i="1"/>
  <c r="N60" i="66"/>
  <c r="X1019" i="1"/>
  <c r="N57" i="66"/>
  <c r="X1016" i="1"/>
  <c r="N58" i="66"/>
  <c r="X1017" i="1"/>
  <c r="N56" i="66"/>
  <c r="X1015" i="1"/>
  <c r="N55" i="66"/>
  <c r="X1014" i="1"/>
  <c r="N54" i="66"/>
  <c r="X1013" i="1"/>
  <c r="N53" i="66"/>
  <c r="X1012" i="1"/>
  <c r="N52" i="66"/>
  <c r="X1011" i="1"/>
  <c r="J48" i="66"/>
  <c r="B7" i="66" s="1"/>
  <c r="B11" i="66" s="1"/>
  <c r="B15" i="66" s="1"/>
  <c r="N51" i="66"/>
  <c r="X1010" i="1"/>
  <c r="N50" i="66"/>
  <c r="X1009" i="1"/>
  <c r="N67" i="65"/>
  <c r="J48" i="65"/>
  <c r="B7" i="65" s="1"/>
  <c r="B11" i="65" s="1"/>
  <c r="B15" i="65" s="1"/>
  <c r="N68" i="64"/>
  <c r="X984" i="1"/>
  <c r="X68" i="64" s="1"/>
  <c r="N69" i="64"/>
  <c r="X985" i="1"/>
  <c r="X69" i="64" s="1"/>
  <c r="N70" i="64"/>
  <c r="X986" i="1"/>
  <c r="X70" i="64" s="1"/>
  <c r="N71" i="64"/>
  <c r="X987" i="1"/>
  <c r="X71" i="64" s="1"/>
  <c r="N72" i="64"/>
  <c r="X988" i="1"/>
  <c r="X72" i="64" s="1"/>
  <c r="N67" i="64"/>
  <c r="X983" i="1"/>
  <c r="X67" i="64" s="1"/>
  <c r="N66" i="64"/>
  <c r="X982" i="1"/>
  <c r="X66" i="64" s="1"/>
  <c r="N65" i="64"/>
  <c r="X981" i="1"/>
  <c r="X65" i="64" s="1"/>
  <c r="N58" i="64"/>
  <c r="X974" i="1"/>
  <c r="X58" i="64" s="1"/>
  <c r="N64" i="64"/>
  <c r="X980" i="1"/>
  <c r="X64" i="64" s="1"/>
  <c r="N63" i="64"/>
  <c r="X979" i="1"/>
  <c r="X63" i="64" s="1"/>
  <c r="N62" i="64"/>
  <c r="X978" i="1"/>
  <c r="X62" i="64" s="1"/>
  <c r="N61" i="64"/>
  <c r="X977" i="1"/>
  <c r="X61" i="64" s="1"/>
  <c r="N60" i="64"/>
  <c r="X976" i="1"/>
  <c r="X60" i="64" s="1"/>
  <c r="N56" i="64"/>
  <c r="X972" i="1"/>
  <c r="X56" i="64" s="1"/>
  <c r="N59" i="64"/>
  <c r="X975" i="1"/>
  <c r="X59" i="64" s="1"/>
  <c r="N53" i="64"/>
  <c r="X969" i="1"/>
  <c r="X53" i="64" s="1"/>
  <c r="N57" i="64"/>
  <c r="X973" i="1"/>
  <c r="X57" i="64" s="1"/>
  <c r="N50" i="64"/>
  <c r="X966" i="1"/>
  <c r="X50" i="64" s="1"/>
  <c r="N51" i="64"/>
  <c r="X967" i="1"/>
  <c r="X51" i="64" s="1"/>
  <c r="V52" i="64"/>
  <c r="V53" i="64" s="1"/>
  <c r="V54" i="64" s="1"/>
  <c r="V55" i="64" s="1"/>
  <c r="V56" i="64" s="1"/>
  <c r="V57" i="64" s="1"/>
  <c r="V58" i="64" s="1"/>
  <c r="V59" i="64" s="1"/>
  <c r="V60" i="64" s="1"/>
  <c r="V61" i="64" s="1"/>
  <c r="V62" i="64" s="1"/>
  <c r="V63" i="64" s="1"/>
  <c r="V64" i="64" s="1"/>
  <c r="V65" i="64" s="1"/>
  <c r="V66" i="64" s="1"/>
  <c r="V67" i="64" s="1"/>
  <c r="V68" i="64" s="1"/>
  <c r="V69" i="64" s="1"/>
  <c r="V70" i="64" s="1"/>
  <c r="V71" i="64" s="1"/>
  <c r="V72" i="64" s="1"/>
  <c r="J48" i="64"/>
  <c r="B7" i="64" s="1"/>
  <c r="B11" i="64" s="1"/>
  <c r="B15" i="64" s="1"/>
  <c r="N52" i="64"/>
  <c r="X968" i="1"/>
  <c r="X52" i="64" s="1"/>
  <c r="N55" i="64"/>
  <c r="X971" i="1"/>
  <c r="X55" i="64" s="1"/>
  <c r="N54" i="64"/>
  <c r="X970" i="1"/>
  <c r="X54" i="64" s="1"/>
  <c r="AA51" i="63"/>
  <c r="AA52" i="63"/>
  <c r="AA53" i="63"/>
  <c r="AA54" i="63"/>
  <c r="AA55" i="63"/>
  <c r="AA56" i="63"/>
  <c r="AA57" i="63"/>
  <c r="AA58" i="63"/>
  <c r="AA59" i="63"/>
  <c r="AA60" i="63"/>
  <c r="AA61" i="63"/>
  <c r="AA62" i="63"/>
  <c r="AA63" i="63"/>
  <c r="AA64" i="63"/>
  <c r="AA65" i="63"/>
  <c r="AA66" i="63"/>
  <c r="AA67" i="63"/>
  <c r="AA68" i="63"/>
  <c r="AA69" i="63"/>
  <c r="AA50" i="63"/>
  <c r="Y50" i="63"/>
  <c r="Z50" i="63"/>
  <c r="Y51" i="63"/>
  <c r="Z51" i="63"/>
  <c r="Y52" i="63"/>
  <c r="Z52" i="63"/>
  <c r="Y53" i="63"/>
  <c r="Z53" i="63"/>
  <c r="Y54" i="63"/>
  <c r="Z54" i="63"/>
  <c r="Y55" i="63"/>
  <c r="Z55" i="63"/>
  <c r="Y56" i="63"/>
  <c r="Z56" i="63"/>
  <c r="Y57" i="63"/>
  <c r="Z57" i="63"/>
  <c r="Y58" i="63"/>
  <c r="Z58" i="63"/>
  <c r="Y59" i="63"/>
  <c r="Z59" i="63"/>
  <c r="Y60" i="63"/>
  <c r="Z60" i="63"/>
  <c r="Y61" i="63"/>
  <c r="Z61" i="63"/>
  <c r="Y62" i="63"/>
  <c r="Z62" i="63"/>
  <c r="Y63" i="63"/>
  <c r="Z63" i="63"/>
  <c r="Y64" i="63"/>
  <c r="Z64" i="63"/>
  <c r="Y65" i="63"/>
  <c r="Z65" i="63"/>
  <c r="Y66" i="63"/>
  <c r="Z66" i="63"/>
  <c r="Y67" i="63"/>
  <c r="Z67" i="63"/>
  <c r="Y68" i="63"/>
  <c r="Z68" i="63"/>
  <c r="X69" i="63"/>
  <c r="Y69" i="63"/>
  <c r="Z69" i="63"/>
  <c r="W51" i="63"/>
  <c r="W52" i="63"/>
  <c r="W53" i="63"/>
  <c r="W54" i="63"/>
  <c r="W55" i="63"/>
  <c r="W56" i="63"/>
  <c r="W57" i="63"/>
  <c r="W58" i="63"/>
  <c r="W59" i="63"/>
  <c r="W60" i="63"/>
  <c r="W61" i="63"/>
  <c r="W62" i="63"/>
  <c r="W63" i="63"/>
  <c r="W64" i="63"/>
  <c r="W65" i="63"/>
  <c r="W66" i="63"/>
  <c r="W67" i="63"/>
  <c r="W68" i="63"/>
  <c r="W69" i="63"/>
  <c r="W50" i="63"/>
  <c r="D50" i="63"/>
  <c r="E50" i="63"/>
  <c r="Q50" i="63" s="1"/>
  <c r="F50" i="63"/>
  <c r="R50" i="63" s="1"/>
  <c r="G50" i="63"/>
  <c r="S50" i="63" s="1"/>
  <c r="H50" i="63"/>
  <c r="T50" i="63" s="1"/>
  <c r="I50" i="63"/>
  <c r="U50" i="63" s="1"/>
  <c r="K50" i="63"/>
  <c r="L50" i="63"/>
  <c r="D51" i="63"/>
  <c r="E51" i="63"/>
  <c r="F51" i="63"/>
  <c r="G51" i="63"/>
  <c r="H51" i="63"/>
  <c r="I51" i="63"/>
  <c r="K51" i="63"/>
  <c r="L51" i="63"/>
  <c r="D52" i="63"/>
  <c r="E52" i="63"/>
  <c r="F52" i="63"/>
  <c r="G52" i="63"/>
  <c r="H52" i="63"/>
  <c r="I52" i="63"/>
  <c r="K52" i="63"/>
  <c r="L52" i="63"/>
  <c r="D53" i="63"/>
  <c r="E53" i="63"/>
  <c r="F53" i="63"/>
  <c r="G53" i="63"/>
  <c r="H53" i="63"/>
  <c r="I53" i="63"/>
  <c r="K53" i="63"/>
  <c r="L53" i="63"/>
  <c r="D54" i="63"/>
  <c r="E54" i="63"/>
  <c r="F54" i="63"/>
  <c r="G54" i="63"/>
  <c r="H54" i="63"/>
  <c r="I54" i="63"/>
  <c r="K54" i="63"/>
  <c r="L54" i="63"/>
  <c r="D55" i="63"/>
  <c r="E55" i="63"/>
  <c r="F55" i="63"/>
  <c r="G55" i="63"/>
  <c r="H55" i="63"/>
  <c r="I55" i="63"/>
  <c r="K55" i="63"/>
  <c r="L55" i="63"/>
  <c r="D56" i="63"/>
  <c r="E56" i="63"/>
  <c r="F56" i="63"/>
  <c r="G56" i="63"/>
  <c r="H56" i="63"/>
  <c r="I56" i="63"/>
  <c r="K56" i="63"/>
  <c r="L56" i="63"/>
  <c r="D57" i="63"/>
  <c r="E57" i="63"/>
  <c r="F57" i="63"/>
  <c r="G57" i="63"/>
  <c r="H57" i="63"/>
  <c r="I57" i="63"/>
  <c r="K57" i="63"/>
  <c r="L57" i="63"/>
  <c r="D58" i="63"/>
  <c r="E58" i="63"/>
  <c r="F58" i="63"/>
  <c r="G58" i="63"/>
  <c r="H58" i="63"/>
  <c r="I58" i="63"/>
  <c r="K58" i="63"/>
  <c r="L58" i="63"/>
  <c r="D59" i="63"/>
  <c r="E59" i="63"/>
  <c r="F59" i="63"/>
  <c r="G59" i="63"/>
  <c r="H59" i="63"/>
  <c r="I59" i="63"/>
  <c r="K59" i="63"/>
  <c r="L59" i="63"/>
  <c r="D60" i="63"/>
  <c r="E60" i="63"/>
  <c r="F60" i="63"/>
  <c r="G60" i="63"/>
  <c r="H60" i="63"/>
  <c r="I60" i="63"/>
  <c r="K60" i="63"/>
  <c r="L60" i="63"/>
  <c r="D61" i="63"/>
  <c r="E61" i="63"/>
  <c r="F61" i="63"/>
  <c r="G61" i="63"/>
  <c r="H61" i="63"/>
  <c r="I61" i="63"/>
  <c r="K61" i="63"/>
  <c r="L61" i="63"/>
  <c r="D62" i="63"/>
  <c r="E62" i="63"/>
  <c r="F62" i="63"/>
  <c r="G62" i="63"/>
  <c r="H62" i="63"/>
  <c r="I62" i="63"/>
  <c r="K62" i="63"/>
  <c r="L62" i="63"/>
  <c r="D63" i="63"/>
  <c r="E63" i="63"/>
  <c r="F63" i="63"/>
  <c r="G63" i="63"/>
  <c r="H63" i="63"/>
  <c r="I63" i="63"/>
  <c r="K63" i="63"/>
  <c r="L63" i="63"/>
  <c r="D64" i="63"/>
  <c r="E64" i="63"/>
  <c r="F64" i="63"/>
  <c r="G64" i="63"/>
  <c r="H64" i="63"/>
  <c r="I64" i="63"/>
  <c r="K64" i="63"/>
  <c r="L64" i="63"/>
  <c r="D65" i="63"/>
  <c r="E65" i="63"/>
  <c r="F65" i="63"/>
  <c r="G65" i="63"/>
  <c r="H65" i="63"/>
  <c r="I65" i="63"/>
  <c r="J65" i="63"/>
  <c r="K65" i="63"/>
  <c r="L65" i="63"/>
  <c r="D66" i="63"/>
  <c r="E66" i="63"/>
  <c r="F66" i="63"/>
  <c r="G66" i="63"/>
  <c r="H66" i="63"/>
  <c r="I66" i="63"/>
  <c r="J66" i="63"/>
  <c r="K66" i="63"/>
  <c r="L66" i="63"/>
  <c r="D67" i="63"/>
  <c r="E67" i="63"/>
  <c r="F67" i="63"/>
  <c r="G67" i="63"/>
  <c r="H67" i="63"/>
  <c r="I67" i="63"/>
  <c r="J67" i="63"/>
  <c r="K67" i="63"/>
  <c r="L67" i="63"/>
  <c r="D68" i="63"/>
  <c r="E68" i="63"/>
  <c r="F68" i="63"/>
  <c r="G68" i="63"/>
  <c r="H68" i="63"/>
  <c r="I68" i="63"/>
  <c r="J68" i="63"/>
  <c r="K68" i="63"/>
  <c r="L68" i="63"/>
  <c r="D69" i="63"/>
  <c r="E69" i="63"/>
  <c r="F69" i="63"/>
  <c r="G69" i="63"/>
  <c r="H69" i="63"/>
  <c r="I69" i="63"/>
  <c r="J69" i="63"/>
  <c r="K69" i="63"/>
  <c r="L69" i="63"/>
  <c r="M69" i="63"/>
  <c r="N69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50" i="63"/>
  <c r="O50" i="63" s="1"/>
  <c r="B51" i="63"/>
  <c r="A51" i="63" s="1"/>
  <c r="B52" i="63"/>
  <c r="A52" i="63" s="1"/>
  <c r="B53" i="63"/>
  <c r="A53" i="63" s="1"/>
  <c r="B54" i="63"/>
  <c r="A54" i="63" s="1"/>
  <c r="B55" i="63"/>
  <c r="A55" i="63" s="1"/>
  <c r="B56" i="63"/>
  <c r="A56" i="63" s="1"/>
  <c r="B57" i="63"/>
  <c r="A57" i="63" s="1"/>
  <c r="B58" i="63"/>
  <c r="A58" i="63" s="1"/>
  <c r="B59" i="63"/>
  <c r="A59" i="63" s="1"/>
  <c r="B60" i="63"/>
  <c r="A60" i="63" s="1"/>
  <c r="B61" i="63"/>
  <c r="A61" i="63" s="1"/>
  <c r="B62" i="63"/>
  <c r="A62" i="63" s="1"/>
  <c r="B63" i="63"/>
  <c r="A63" i="63" s="1"/>
  <c r="B64" i="63"/>
  <c r="A64" i="63" s="1"/>
  <c r="B65" i="63"/>
  <c r="A65" i="63" s="1"/>
  <c r="B66" i="63"/>
  <c r="A66" i="63" s="1"/>
  <c r="B67" i="63"/>
  <c r="A67" i="63" s="1"/>
  <c r="B68" i="63"/>
  <c r="A68" i="63" s="1"/>
  <c r="B69" i="63"/>
  <c r="A69" i="63" s="1"/>
  <c r="B50" i="63"/>
  <c r="A50" i="63" s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V69" i="67" l="1"/>
  <c r="N48" i="69"/>
  <c r="X73" i="68"/>
  <c r="X52" i="69"/>
  <c r="X50" i="69"/>
  <c r="X71" i="68"/>
  <c r="X52" i="67"/>
  <c r="X52" i="68"/>
  <c r="X48" i="65"/>
  <c r="B16" i="65" s="1"/>
  <c r="B17" i="65" s="1"/>
  <c r="X51" i="67"/>
  <c r="X51" i="68"/>
  <c r="X53" i="67"/>
  <c r="X53" i="68"/>
  <c r="X54" i="67"/>
  <c r="X54" i="68"/>
  <c r="N48" i="68"/>
  <c r="N48" i="67"/>
  <c r="X52" i="66"/>
  <c r="X61" i="66"/>
  <c r="X50" i="66"/>
  <c r="X55" i="66"/>
  <c r="X53" i="66"/>
  <c r="X63" i="66"/>
  <c r="X58" i="66"/>
  <c r="X51" i="66"/>
  <c r="X57" i="66"/>
  <c r="X67" i="66"/>
  <c r="X69" i="66"/>
  <c r="X59" i="66"/>
  <c r="X62" i="66"/>
  <c r="N48" i="65"/>
  <c r="X56" i="66"/>
  <c r="X64" i="66"/>
  <c r="X66" i="66"/>
  <c r="X65" i="66"/>
  <c r="X68" i="66"/>
  <c r="X54" i="66"/>
  <c r="X60" i="66"/>
  <c r="X70" i="66"/>
  <c r="N48" i="66"/>
  <c r="N48" i="64"/>
  <c r="X48" i="64"/>
  <c r="B16" i="64" s="1"/>
  <c r="B17" i="64" s="1"/>
  <c r="T51" i="63"/>
  <c r="T52" i="63" s="1"/>
  <c r="T53" i="63" s="1"/>
  <c r="T54" i="63" s="1"/>
  <c r="T55" i="63" s="1"/>
  <c r="T56" i="63" s="1"/>
  <c r="T57" i="63" s="1"/>
  <c r="T58" i="63" s="1"/>
  <c r="T59" i="63" s="1"/>
  <c r="T60" i="63" s="1"/>
  <c r="T61" i="63" s="1"/>
  <c r="T62" i="63" s="1"/>
  <c r="T63" i="63" s="1"/>
  <c r="T64" i="63" s="1"/>
  <c r="T65" i="63" s="1"/>
  <c r="T66" i="63" s="1"/>
  <c r="T67" i="63" s="1"/>
  <c r="T68" i="63" s="1"/>
  <c r="T69" i="63" s="1"/>
  <c r="Q51" i="63"/>
  <c r="Q52" i="63" s="1"/>
  <c r="Q53" i="63" s="1"/>
  <c r="Q54" i="63" s="1"/>
  <c r="Q55" i="63" s="1"/>
  <c r="Q56" i="63" s="1"/>
  <c r="Q57" i="63" s="1"/>
  <c r="Q58" i="63" s="1"/>
  <c r="Q59" i="63" s="1"/>
  <c r="Q60" i="63" s="1"/>
  <c r="Q61" i="63" s="1"/>
  <c r="Q62" i="63" s="1"/>
  <c r="Q63" i="63" s="1"/>
  <c r="Q64" i="63" s="1"/>
  <c r="Q65" i="63" s="1"/>
  <c r="Q66" i="63" s="1"/>
  <c r="Q67" i="63" s="1"/>
  <c r="Q68" i="63" s="1"/>
  <c r="Q69" i="63" s="1"/>
  <c r="D48" i="63"/>
  <c r="L48" i="63"/>
  <c r="B9" i="63" s="1"/>
  <c r="F48" i="63"/>
  <c r="R51" i="63"/>
  <c r="R52" i="63" s="1"/>
  <c r="R53" i="63" s="1"/>
  <c r="R54" i="63" s="1"/>
  <c r="R55" i="63" s="1"/>
  <c r="R56" i="63" s="1"/>
  <c r="R57" i="63" s="1"/>
  <c r="R58" i="63" s="1"/>
  <c r="R59" i="63" s="1"/>
  <c r="R60" i="63" s="1"/>
  <c r="R61" i="63" s="1"/>
  <c r="R62" i="63" s="1"/>
  <c r="R63" i="63" s="1"/>
  <c r="R64" i="63" s="1"/>
  <c r="R65" i="63" s="1"/>
  <c r="R66" i="63" s="1"/>
  <c r="R67" i="63" s="1"/>
  <c r="R68" i="63" s="1"/>
  <c r="R69" i="63" s="1"/>
  <c r="U51" i="63"/>
  <c r="U52" i="63" s="1"/>
  <c r="U53" i="63" s="1"/>
  <c r="U54" i="63" s="1"/>
  <c r="U55" i="63" s="1"/>
  <c r="U56" i="63" s="1"/>
  <c r="U57" i="63" s="1"/>
  <c r="U58" i="63" s="1"/>
  <c r="U59" i="63" s="1"/>
  <c r="U60" i="63" s="1"/>
  <c r="U61" i="63" s="1"/>
  <c r="U62" i="63" s="1"/>
  <c r="U63" i="63" s="1"/>
  <c r="U64" i="63" s="1"/>
  <c r="U65" i="63" s="1"/>
  <c r="U66" i="63" s="1"/>
  <c r="U67" i="63" s="1"/>
  <c r="U68" i="63" s="1"/>
  <c r="U69" i="63" s="1"/>
  <c r="Y48" i="63"/>
  <c r="B10" i="63" s="1"/>
  <c r="W48" i="63"/>
  <c r="B14" i="63" s="1"/>
  <c r="S51" i="63"/>
  <c r="S52" i="63" s="1"/>
  <c r="S53" i="63" s="1"/>
  <c r="S54" i="63" s="1"/>
  <c r="S55" i="63" s="1"/>
  <c r="S56" i="63" s="1"/>
  <c r="S57" i="63" s="1"/>
  <c r="S58" i="63" s="1"/>
  <c r="S59" i="63" s="1"/>
  <c r="S60" i="63" s="1"/>
  <c r="S61" i="63" s="1"/>
  <c r="S62" i="63" s="1"/>
  <c r="S63" i="63" s="1"/>
  <c r="S64" i="63" s="1"/>
  <c r="S65" i="63" s="1"/>
  <c r="S66" i="63" s="1"/>
  <c r="S67" i="63" s="1"/>
  <c r="S68" i="63" s="1"/>
  <c r="S69" i="63" s="1"/>
  <c r="O51" i="63"/>
  <c r="O52" i="63" s="1"/>
  <c r="O53" i="63" s="1"/>
  <c r="O54" i="63" s="1"/>
  <c r="O55" i="63" s="1"/>
  <c r="O56" i="63" s="1"/>
  <c r="O57" i="63" s="1"/>
  <c r="O58" i="63" s="1"/>
  <c r="O59" i="63" s="1"/>
  <c r="O60" i="63" s="1"/>
  <c r="O61" i="63" s="1"/>
  <c r="O62" i="63" s="1"/>
  <c r="O63" i="63" s="1"/>
  <c r="O64" i="63" s="1"/>
  <c r="O65" i="63" s="1"/>
  <c r="O66" i="63" s="1"/>
  <c r="O67" i="63" s="1"/>
  <c r="O68" i="63" s="1"/>
  <c r="O69" i="63" s="1"/>
  <c r="Z48" i="63"/>
  <c r="K48" i="63"/>
  <c r="B8" i="63" s="1"/>
  <c r="G48" i="63"/>
  <c r="E48" i="63"/>
  <c r="H48" i="63"/>
  <c r="I48" i="63"/>
  <c r="P50" i="63"/>
  <c r="V50" i="63" s="1"/>
  <c r="C48" i="63"/>
  <c r="M933" i="1"/>
  <c r="M934" i="1"/>
  <c r="X48" i="69" l="1"/>
  <c r="B16" i="69" s="1"/>
  <c r="B17" i="69" s="1"/>
  <c r="X48" i="68"/>
  <c r="B16" i="68" s="1"/>
  <c r="B17" i="68" s="1"/>
  <c r="X48" i="66"/>
  <c r="B16" i="66" s="1"/>
  <c r="B17" i="66" s="1"/>
  <c r="X48" i="67"/>
  <c r="B16" i="67" s="1"/>
  <c r="B17" i="67" s="1"/>
  <c r="P51" i="63"/>
  <c r="P52" i="63" s="1"/>
  <c r="P53" i="63" s="1"/>
  <c r="P54" i="63" s="1"/>
  <c r="P55" i="63" s="1"/>
  <c r="P56" i="63" s="1"/>
  <c r="P57" i="63" s="1"/>
  <c r="P58" i="63" s="1"/>
  <c r="P59" i="63" s="1"/>
  <c r="P60" i="63" s="1"/>
  <c r="P61" i="63" s="1"/>
  <c r="P62" i="63" s="1"/>
  <c r="P63" i="63" s="1"/>
  <c r="P64" i="63" s="1"/>
  <c r="P65" i="63" s="1"/>
  <c r="P66" i="63" s="1"/>
  <c r="P67" i="63" s="1"/>
  <c r="P68" i="63" s="1"/>
  <c r="P69" i="63" s="1"/>
  <c r="AA51" i="62"/>
  <c r="AA52" i="62"/>
  <c r="AA53" i="62"/>
  <c r="AA54" i="62"/>
  <c r="AA55" i="62"/>
  <c r="AA56" i="62"/>
  <c r="AA57" i="62"/>
  <c r="AA58" i="62"/>
  <c r="AA59" i="62"/>
  <c r="AA60" i="62"/>
  <c r="AA61" i="62"/>
  <c r="AA62" i="62"/>
  <c r="AA63" i="62"/>
  <c r="AA64" i="62"/>
  <c r="AA65" i="62"/>
  <c r="AA66" i="62"/>
  <c r="AA67" i="62"/>
  <c r="AA68" i="62"/>
  <c r="AA69" i="62"/>
  <c r="AA70" i="62"/>
  <c r="AA71" i="62"/>
  <c r="AA50" i="62"/>
  <c r="Y50" i="62"/>
  <c r="Z50" i="62"/>
  <c r="Y51" i="62"/>
  <c r="Z51" i="62"/>
  <c r="Y52" i="62"/>
  <c r="Z52" i="62"/>
  <c r="Y53" i="62"/>
  <c r="Z53" i="62"/>
  <c r="Y54" i="62"/>
  <c r="Z54" i="62"/>
  <c r="Y55" i="62"/>
  <c r="Z55" i="62"/>
  <c r="Y56" i="62"/>
  <c r="Z56" i="62"/>
  <c r="Y57" i="62"/>
  <c r="Z57" i="62"/>
  <c r="Y58" i="62"/>
  <c r="Z58" i="62"/>
  <c r="Y59" i="62"/>
  <c r="Z59" i="62"/>
  <c r="Y60" i="62"/>
  <c r="Z60" i="62"/>
  <c r="Y61" i="62"/>
  <c r="Z61" i="62"/>
  <c r="Y62" i="62"/>
  <c r="Z62" i="62"/>
  <c r="Y63" i="62"/>
  <c r="Z63" i="62"/>
  <c r="Y64" i="62"/>
  <c r="Z64" i="62"/>
  <c r="Y65" i="62"/>
  <c r="Z65" i="62"/>
  <c r="Y66" i="62"/>
  <c r="Z66" i="62"/>
  <c r="Y67" i="62"/>
  <c r="Z67" i="62"/>
  <c r="Y68" i="62"/>
  <c r="Z68" i="62"/>
  <c r="Y69" i="62"/>
  <c r="Z69" i="62"/>
  <c r="Y70" i="62"/>
  <c r="Z70" i="62"/>
  <c r="Y71" i="62"/>
  <c r="Z71" i="62"/>
  <c r="W51" i="62"/>
  <c r="W52" i="62"/>
  <c r="W53" i="62"/>
  <c r="W54" i="62"/>
  <c r="W55" i="62"/>
  <c r="W56" i="62"/>
  <c r="W57" i="62"/>
  <c r="W58" i="62"/>
  <c r="W59" i="62"/>
  <c r="W60" i="62"/>
  <c r="W61" i="62"/>
  <c r="W62" i="62"/>
  <c r="W63" i="62"/>
  <c r="W64" i="62"/>
  <c r="W65" i="62"/>
  <c r="W66" i="62"/>
  <c r="W67" i="62"/>
  <c r="W68" i="62"/>
  <c r="W69" i="62"/>
  <c r="W70" i="62"/>
  <c r="W71" i="62"/>
  <c r="W50" i="62"/>
  <c r="D50" i="62"/>
  <c r="P50" i="62" s="1"/>
  <c r="E50" i="62"/>
  <c r="Q50" i="62" s="1"/>
  <c r="F50" i="62"/>
  <c r="R50" i="62" s="1"/>
  <c r="G50" i="62"/>
  <c r="S50" i="62" s="1"/>
  <c r="H50" i="62"/>
  <c r="I50" i="62"/>
  <c r="K50" i="62"/>
  <c r="L50" i="62"/>
  <c r="D51" i="62"/>
  <c r="E51" i="62"/>
  <c r="Q51" i="62" s="1"/>
  <c r="F51" i="62"/>
  <c r="G51" i="62"/>
  <c r="H51" i="62"/>
  <c r="I51" i="62"/>
  <c r="K51" i="62"/>
  <c r="L51" i="62"/>
  <c r="D52" i="62"/>
  <c r="E52" i="62"/>
  <c r="F52" i="62"/>
  <c r="G52" i="62"/>
  <c r="H52" i="62"/>
  <c r="I52" i="62"/>
  <c r="K52" i="62"/>
  <c r="L52" i="62"/>
  <c r="D53" i="62"/>
  <c r="E53" i="62"/>
  <c r="F53" i="62"/>
  <c r="G53" i="62"/>
  <c r="H53" i="62"/>
  <c r="I53" i="62"/>
  <c r="K53" i="62"/>
  <c r="L53" i="62"/>
  <c r="D54" i="62"/>
  <c r="E54" i="62"/>
  <c r="F54" i="62"/>
  <c r="G54" i="62"/>
  <c r="H54" i="62"/>
  <c r="I54" i="62"/>
  <c r="K54" i="62"/>
  <c r="L54" i="62"/>
  <c r="D55" i="62"/>
  <c r="E55" i="62"/>
  <c r="F55" i="62"/>
  <c r="G55" i="62"/>
  <c r="H55" i="62"/>
  <c r="I55" i="62"/>
  <c r="K55" i="62"/>
  <c r="L55" i="62"/>
  <c r="D56" i="62"/>
  <c r="E56" i="62"/>
  <c r="F56" i="62"/>
  <c r="G56" i="62"/>
  <c r="H56" i="62"/>
  <c r="I56" i="62"/>
  <c r="K56" i="62"/>
  <c r="L56" i="62"/>
  <c r="D57" i="62"/>
  <c r="E57" i="62"/>
  <c r="F57" i="62"/>
  <c r="G57" i="62"/>
  <c r="H57" i="62"/>
  <c r="I57" i="62"/>
  <c r="K57" i="62"/>
  <c r="L57" i="62"/>
  <c r="D58" i="62"/>
  <c r="E58" i="62"/>
  <c r="F58" i="62"/>
  <c r="G58" i="62"/>
  <c r="H58" i="62"/>
  <c r="I58" i="62"/>
  <c r="K58" i="62"/>
  <c r="L58" i="62"/>
  <c r="D59" i="62"/>
  <c r="E59" i="62"/>
  <c r="F59" i="62"/>
  <c r="G59" i="62"/>
  <c r="H59" i="62"/>
  <c r="I59" i="62"/>
  <c r="K59" i="62"/>
  <c r="L59" i="62"/>
  <c r="D60" i="62"/>
  <c r="E60" i="62"/>
  <c r="F60" i="62"/>
  <c r="G60" i="62"/>
  <c r="H60" i="62"/>
  <c r="I60" i="62"/>
  <c r="K60" i="62"/>
  <c r="L60" i="62"/>
  <c r="M60" i="62"/>
  <c r="D61" i="62"/>
  <c r="E61" i="62"/>
  <c r="F61" i="62"/>
  <c r="G61" i="62"/>
  <c r="H61" i="62"/>
  <c r="I61" i="62"/>
  <c r="K61" i="62"/>
  <c r="L61" i="62"/>
  <c r="D62" i="62"/>
  <c r="E62" i="62"/>
  <c r="F62" i="62"/>
  <c r="G62" i="62"/>
  <c r="H62" i="62"/>
  <c r="I62" i="62"/>
  <c r="K62" i="62"/>
  <c r="L62" i="62"/>
  <c r="D63" i="62"/>
  <c r="E63" i="62"/>
  <c r="F63" i="62"/>
  <c r="G63" i="62"/>
  <c r="H63" i="62"/>
  <c r="I63" i="62"/>
  <c r="K63" i="62"/>
  <c r="L63" i="62"/>
  <c r="D64" i="62"/>
  <c r="E64" i="62"/>
  <c r="F64" i="62"/>
  <c r="G64" i="62"/>
  <c r="H64" i="62"/>
  <c r="I64" i="62"/>
  <c r="K64" i="62"/>
  <c r="L64" i="62"/>
  <c r="D65" i="62"/>
  <c r="E65" i="62"/>
  <c r="F65" i="62"/>
  <c r="G65" i="62"/>
  <c r="H65" i="62"/>
  <c r="I65" i="62"/>
  <c r="K65" i="62"/>
  <c r="L65" i="62"/>
  <c r="D66" i="62"/>
  <c r="E66" i="62"/>
  <c r="F66" i="62"/>
  <c r="G66" i="62"/>
  <c r="H66" i="62"/>
  <c r="I66" i="62"/>
  <c r="K66" i="62"/>
  <c r="L66" i="62"/>
  <c r="D67" i="62"/>
  <c r="E67" i="62"/>
  <c r="F67" i="62"/>
  <c r="G67" i="62"/>
  <c r="H67" i="62"/>
  <c r="I67" i="62"/>
  <c r="K67" i="62"/>
  <c r="L67" i="62"/>
  <c r="D68" i="62"/>
  <c r="E68" i="62"/>
  <c r="F68" i="62"/>
  <c r="G68" i="62"/>
  <c r="H68" i="62"/>
  <c r="I68" i="62"/>
  <c r="K68" i="62"/>
  <c r="L68" i="62"/>
  <c r="D69" i="62"/>
  <c r="E69" i="62"/>
  <c r="F69" i="62"/>
  <c r="G69" i="62"/>
  <c r="H69" i="62"/>
  <c r="I69" i="62"/>
  <c r="K69" i="62"/>
  <c r="L69" i="62"/>
  <c r="D70" i="62"/>
  <c r="E70" i="62"/>
  <c r="F70" i="62"/>
  <c r="G70" i="62"/>
  <c r="H70" i="62"/>
  <c r="I70" i="62"/>
  <c r="K70" i="62"/>
  <c r="L70" i="62"/>
  <c r="D71" i="62"/>
  <c r="E71" i="62"/>
  <c r="F71" i="62"/>
  <c r="G71" i="62"/>
  <c r="H71" i="62"/>
  <c r="I71" i="62"/>
  <c r="K71" i="62"/>
  <c r="L71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50" i="62"/>
  <c r="O50" i="62" s="1"/>
  <c r="B51" i="62"/>
  <c r="A51" i="62" s="1"/>
  <c r="B52" i="62"/>
  <c r="A52" i="62" s="1"/>
  <c r="B53" i="62"/>
  <c r="A53" i="62" s="1"/>
  <c r="B54" i="62"/>
  <c r="A54" i="62" s="1"/>
  <c r="B55" i="62"/>
  <c r="A55" i="62" s="1"/>
  <c r="B56" i="62"/>
  <c r="A56" i="62" s="1"/>
  <c r="B57" i="62"/>
  <c r="A57" i="62" s="1"/>
  <c r="B58" i="62"/>
  <c r="A58" i="62" s="1"/>
  <c r="B59" i="62"/>
  <c r="A59" i="62" s="1"/>
  <c r="B60" i="62"/>
  <c r="A60" i="62" s="1"/>
  <c r="B61" i="62"/>
  <c r="A61" i="62" s="1"/>
  <c r="B62" i="62"/>
  <c r="A62" i="62" s="1"/>
  <c r="B63" i="62"/>
  <c r="A63" i="62" s="1"/>
  <c r="B64" i="62"/>
  <c r="A64" i="62" s="1"/>
  <c r="B65" i="62"/>
  <c r="A65" i="62" s="1"/>
  <c r="B66" i="62"/>
  <c r="A66" i="62" s="1"/>
  <c r="B67" i="62"/>
  <c r="A67" i="62" s="1"/>
  <c r="B68" i="62"/>
  <c r="A68" i="62" s="1"/>
  <c r="B69" i="62"/>
  <c r="A69" i="62" s="1"/>
  <c r="B70" i="62"/>
  <c r="A70" i="62" s="1"/>
  <c r="B71" i="62"/>
  <c r="A71" i="62" s="1"/>
  <c r="B50" i="62"/>
  <c r="A50" i="62" s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B32" i="47"/>
  <c r="S51" i="62" l="1"/>
  <c r="S52" i="62" s="1"/>
  <c r="S53" i="62" s="1"/>
  <c r="S54" i="62" s="1"/>
  <c r="S55" i="62" s="1"/>
  <c r="S56" i="62" s="1"/>
  <c r="S57" i="62" s="1"/>
  <c r="S58" i="62" s="1"/>
  <c r="S59" i="62" s="1"/>
  <c r="S60" i="62" s="1"/>
  <c r="S61" i="62" s="1"/>
  <c r="S62" i="62" s="1"/>
  <c r="S63" i="62" s="1"/>
  <c r="S64" i="62" s="1"/>
  <c r="S65" i="62" s="1"/>
  <c r="S66" i="62" s="1"/>
  <c r="S67" i="62" s="1"/>
  <c r="S68" i="62" s="1"/>
  <c r="S69" i="62" s="1"/>
  <c r="S70" i="62" s="1"/>
  <c r="S71" i="62" s="1"/>
  <c r="R51" i="62"/>
  <c r="R52" i="62" s="1"/>
  <c r="R53" i="62" s="1"/>
  <c r="R54" i="62" s="1"/>
  <c r="R55" i="62" s="1"/>
  <c r="R56" i="62" s="1"/>
  <c r="R57" i="62" s="1"/>
  <c r="R58" i="62" s="1"/>
  <c r="R59" i="62" s="1"/>
  <c r="R60" i="62" s="1"/>
  <c r="R61" i="62" s="1"/>
  <c r="R62" i="62" s="1"/>
  <c r="R63" i="62" s="1"/>
  <c r="R64" i="62" s="1"/>
  <c r="R65" i="62" s="1"/>
  <c r="R66" i="62" s="1"/>
  <c r="R67" i="62" s="1"/>
  <c r="R68" i="62" s="1"/>
  <c r="R69" i="62" s="1"/>
  <c r="R70" i="62" s="1"/>
  <c r="R71" i="62" s="1"/>
  <c r="Z48" i="62"/>
  <c r="Y48" i="62"/>
  <c r="B10" i="62" s="1"/>
  <c r="K48" i="62"/>
  <c r="B8" i="62" s="1"/>
  <c r="L48" i="62"/>
  <c r="B9" i="62" s="1"/>
  <c r="H48" i="62"/>
  <c r="F48" i="62"/>
  <c r="P51" i="62"/>
  <c r="P52" i="62" s="1"/>
  <c r="P53" i="62" s="1"/>
  <c r="P54" i="62" s="1"/>
  <c r="P55" i="62" s="1"/>
  <c r="P56" i="62" s="1"/>
  <c r="P57" i="62" s="1"/>
  <c r="P58" i="62" s="1"/>
  <c r="P59" i="62" s="1"/>
  <c r="P60" i="62" s="1"/>
  <c r="P61" i="62" s="1"/>
  <c r="P62" i="62" s="1"/>
  <c r="P63" i="62" s="1"/>
  <c r="P64" i="62" s="1"/>
  <c r="P65" i="62" s="1"/>
  <c r="P66" i="62" s="1"/>
  <c r="P67" i="62" s="1"/>
  <c r="P68" i="62" s="1"/>
  <c r="P69" i="62" s="1"/>
  <c r="P70" i="62" s="1"/>
  <c r="P71" i="62" s="1"/>
  <c r="W48" i="62"/>
  <c r="B14" i="62" s="1"/>
  <c r="I48" i="62"/>
  <c r="G48" i="62"/>
  <c r="D48" i="62"/>
  <c r="Q52" i="62"/>
  <c r="Q53" i="62" s="1"/>
  <c r="Q54" i="62" s="1"/>
  <c r="Q55" i="62" s="1"/>
  <c r="Q56" i="62" s="1"/>
  <c r="Q57" i="62" s="1"/>
  <c r="Q58" i="62" s="1"/>
  <c r="Q59" i="62" s="1"/>
  <c r="Q60" i="62" s="1"/>
  <c r="Q61" i="62" s="1"/>
  <c r="Q62" i="62" s="1"/>
  <c r="Q63" i="62" s="1"/>
  <c r="Q64" i="62" s="1"/>
  <c r="Q65" i="62" s="1"/>
  <c r="Q66" i="62" s="1"/>
  <c r="Q67" i="62" s="1"/>
  <c r="Q68" i="62" s="1"/>
  <c r="Q69" i="62" s="1"/>
  <c r="Q70" i="62" s="1"/>
  <c r="Q71" i="62" s="1"/>
  <c r="O51" i="62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O68" i="62" s="1"/>
  <c r="O69" i="62" s="1"/>
  <c r="O70" i="62" s="1"/>
  <c r="O71" i="62" s="1"/>
  <c r="C48" i="62"/>
  <c r="E48" i="62"/>
  <c r="T50" i="62"/>
  <c r="V50" i="62" s="1"/>
  <c r="U50" i="62"/>
  <c r="U51" i="62" s="1"/>
  <c r="U52" i="62" s="1"/>
  <c r="U53" i="62" s="1"/>
  <c r="U54" i="62" s="1"/>
  <c r="U55" i="62" s="1"/>
  <c r="U56" i="62" s="1"/>
  <c r="U57" i="62" s="1"/>
  <c r="U58" i="62" s="1"/>
  <c r="U59" i="62" s="1"/>
  <c r="U60" i="62" s="1"/>
  <c r="U61" i="62" s="1"/>
  <c r="U62" i="62" s="1"/>
  <c r="U63" i="62" s="1"/>
  <c r="U64" i="62" s="1"/>
  <c r="U65" i="62" s="1"/>
  <c r="U66" i="62" s="1"/>
  <c r="U67" i="62" s="1"/>
  <c r="U68" i="62" s="1"/>
  <c r="U69" i="62" s="1"/>
  <c r="U70" i="62" s="1"/>
  <c r="U71" i="62" s="1"/>
  <c r="M916" i="1"/>
  <c r="M917" i="1"/>
  <c r="M918" i="1"/>
  <c r="M919" i="1"/>
  <c r="M920" i="1"/>
  <c r="M921" i="1"/>
  <c r="M922" i="1"/>
  <c r="M923" i="1"/>
  <c r="M924" i="1"/>
  <c r="M50" i="62" s="1"/>
  <c r="M925" i="1"/>
  <c r="M51" i="62" s="1"/>
  <c r="M926" i="1"/>
  <c r="M52" i="62" s="1"/>
  <c r="M927" i="1"/>
  <c r="M53" i="62" s="1"/>
  <c r="M928" i="1"/>
  <c r="M54" i="62" s="1"/>
  <c r="M929" i="1"/>
  <c r="M55" i="62" s="1"/>
  <c r="M930" i="1"/>
  <c r="M56" i="62" s="1"/>
  <c r="M931" i="1"/>
  <c r="M57" i="62" s="1"/>
  <c r="M932" i="1"/>
  <c r="M58" i="62" s="1"/>
  <c r="M59" i="62"/>
  <c r="M935" i="1"/>
  <c r="M61" i="62" s="1"/>
  <c r="M936" i="1"/>
  <c r="M62" i="62" s="1"/>
  <c r="M937" i="1"/>
  <c r="M63" i="62" s="1"/>
  <c r="M938" i="1"/>
  <c r="M64" i="62" s="1"/>
  <c r="M939" i="1"/>
  <c r="M65" i="62" s="1"/>
  <c r="M940" i="1"/>
  <c r="M66" i="62" s="1"/>
  <c r="M941" i="1"/>
  <c r="M67" i="62" s="1"/>
  <c r="M942" i="1"/>
  <c r="M68" i="62" s="1"/>
  <c r="M943" i="1"/>
  <c r="M69" i="62" s="1"/>
  <c r="M944" i="1"/>
  <c r="M70" i="62" s="1"/>
  <c r="M945" i="1"/>
  <c r="M71" i="62" s="1"/>
  <c r="M946" i="1"/>
  <c r="M50" i="63" s="1"/>
  <c r="M947" i="1"/>
  <c r="M51" i="63" s="1"/>
  <c r="M948" i="1"/>
  <c r="M52" i="63" s="1"/>
  <c r="M949" i="1"/>
  <c r="M53" i="63" s="1"/>
  <c r="M950" i="1"/>
  <c r="M54" i="63" s="1"/>
  <c r="M951" i="1"/>
  <c r="M55" i="63" s="1"/>
  <c r="M952" i="1"/>
  <c r="M56" i="63" s="1"/>
  <c r="M953" i="1"/>
  <c r="M57" i="63" s="1"/>
  <c r="M954" i="1"/>
  <c r="M58" i="63" s="1"/>
  <c r="M955" i="1"/>
  <c r="M59" i="63" s="1"/>
  <c r="M956" i="1"/>
  <c r="M60" i="63" s="1"/>
  <c r="M957" i="1"/>
  <c r="M61" i="63" s="1"/>
  <c r="M958" i="1"/>
  <c r="M62" i="63" s="1"/>
  <c r="M959" i="1"/>
  <c r="M63" i="63" s="1"/>
  <c r="M960" i="1"/>
  <c r="M64" i="63" s="1"/>
  <c r="M961" i="1"/>
  <c r="M962" i="1"/>
  <c r="M963" i="1"/>
  <c r="M964" i="1"/>
  <c r="M66" i="63" l="1"/>
  <c r="N962" i="1"/>
  <c r="X962" i="1" s="1"/>
  <c r="X66" i="63" s="1"/>
  <c r="N964" i="1"/>
  <c r="X964" i="1" s="1"/>
  <c r="X68" i="63" s="1"/>
  <c r="M68" i="63"/>
  <c r="N961" i="1"/>
  <c r="X961" i="1" s="1"/>
  <c r="X65" i="63" s="1"/>
  <c r="M65" i="63"/>
  <c r="M67" i="63"/>
  <c r="N963" i="1"/>
  <c r="X963" i="1" s="1"/>
  <c r="X67" i="63" s="1"/>
  <c r="T51" i="62"/>
  <c r="T52" i="62" s="1"/>
  <c r="T53" i="62" s="1"/>
  <c r="T54" i="62" s="1"/>
  <c r="T55" i="62" s="1"/>
  <c r="T56" i="62" s="1"/>
  <c r="T57" i="62" s="1"/>
  <c r="T58" i="62" s="1"/>
  <c r="T59" i="62" s="1"/>
  <c r="T60" i="62" s="1"/>
  <c r="T61" i="62" s="1"/>
  <c r="T62" i="62" s="1"/>
  <c r="T63" i="62" s="1"/>
  <c r="T64" i="62" s="1"/>
  <c r="T65" i="62" s="1"/>
  <c r="T66" i="62" s="1"/>
  <c r="T67" i="62" s="1"/>
  <c r="T68" i="62" s="1"/>
  <c r="T69" i="62" s="1"/>
  <c r="T70" i="62" s="1"/>
  <c r="T71" i="62" s="1"/>
  <c r="M48" i="62"/>
  <c r="M48" i="63" l="1"/>
  <c r="N68" i="63"/>
  <c r="N67" i="63"/>
  <c r="N66" i="63"/>
  <c r="N65" i="63"/>
  <c r="AA51" i="61"/>
  <c r="AA52" i="61"/>
  <c r="AA53" i="61"/>
  <c r="AA54" i="61"/>
  <c r="AA55" i="61"/>
  <c r="AA56" i="61"/>
  <c r="AA57" i="61"/>
  <c r="AA58" i="61"/>
  <c r="AA59" i="61"/>
  <c r="AA60" i="61"/>
  <c r="AA61" i="61"/>
  <c r="AA62" i="61"/>
  <c r="AA63" i="61"/>
  <c r="AA64" i="61"/>
  <c r="AA65" i="61"/>
  <c r="AA66" i="61"/>
  <c r="AA67" i="61"/>
  <c r="AA68" i="61"/>
  <c r="AA69" i="61"/>
  <c r="AA70" i="61"/>
  <c r="AA71" i="61"/>
  <c r="AA50" i="61"/>
  <c r="Y50" i="61"/>
  <c r="Z50" i="61"/>
  <c r="Y51" i="61"/>
  <c r="Z51" i="61"/>
  <c r="Y52" i="61"/>
  <c r="Z52" i="61"/>
  <c r="Y53" i="61"/>
  <c r="Z53" i="61"/>
  <c r="Y54" i="61"/>
  <c r="Z54" i="61"/>
  <c r="Y55" i="61"/>
  <c r="Z55" i="61"/>
  <c r="Y56" i="61"/>
  <c r="Z56" i="61"/>
  <c r="Y57" i="61"/>
  <c r="Z57" i="61"/>
  <c r="Y58" i="61"/>
  <c r="Z58" i="61"/>
  <c r="Y59" i="61"/>
  <c r="Z59" i="61"/>
  <c r="Y60" i="61"/>
  <c r="Z60" i="61"/>
  <c r="Y61" i="61"/>
  <c r="Z61" i="61"/>
  <c r="Y62" i="61"/>
  <c r="Z62" i="61"/>
  <c r="Y63" i="61"/>
  <c r="Z63" i="61"/>
  <c r="Y64" i="61"/>
  <c r="Z64" i="61"/>
  <c r="Y65" i="61"/>
  <c r="Z65" i="61"/>
  <c r="Y66" i="61"/>
  <c r="Z66" i="61"/>
  <c r="Y67" i="61"/>
  <c r="Z67" i="61"/>
  <c r="Y68" i="61"/>
  <c r="Z68" i="61"/>
  <c r="Y69" i="61"/>
  <c r="Z69" i="61"/>
  <c r="Y70" i="61"/>
  <c r="Z70" i="61"/>
  <c r="Y71" i="61"/>
  <c r="Z71" i="61"/>
  <c r="W51" i="61"/>
  <c r="W52" i="61"/>
  <c r="W53" i="61"/>
  <c r="W54" i="61"/>
  <c r="W55" i="61"/>
  <c r="W56" i="61"/>
  <c r="W57" i="61"/>
  <c r="W58" i="61"/>
  <c r="W59" i="61"/>
  <c r="W60" i="61"/>
  <c r="W61" i="61"/>
  <c r="W62" i="61"/>
  <c r="W63" i="61"/>
  <c r="W64" i="61"/>
  <c r="W65" i="61"/>
  <c r="W66" i="61"/>
  <c r="W67" i="61"/>
  <c r="W68" i="61"/>
  <c r="W69" i="61"/>
  <c r="W70" i="61"/>
  <c r="W71" i="61"/>
  <c r="W50" i="61"/>
  <c r="D50" i="61"/>
  <c r="P50" i="61" s="1"/>
  <c r="E50" i="61"/>
  <c r="Q50" i="61" s="1"/>
  <c r="F50" i="61"/>
  <c r="G50" i="61"/>
  <c r="S50" i="61" s="1"/>
  <c r="H50" i="61"/>
  <c r="T50" i="61" s="1"/>
  <c r="I50" i="61"/>
  <c r="U50" i="61" s="1"/>
  <c r="K50" i="61"/>
  <c r="L50" i="61"/>
  <c r="D51" i="61"/>
  <c r="E51" i="61"/>
  <c r="F51" i="61"/>
  <c r="G51" i="61"/>
  <c r="H51" i="61"/>
  <c r="I51" i="61"/>
  <c r="K51" i="61"/>
  <c r="L51" i="61"/>
  <c r="D52" i="61"/>
  <c r="E52" i="61"/>
  <c r="F52" i="61"/>
  <c r="G52" i="61"/>
  <c r="H52" i="61"/>
  <c r="I52" i="61"/>
  <c r="K52" i="61"/>
  <c r="L52" i="61"/>
  <c r="D53" i="61"/>
  <c r="E53" i="61"/>
  <c r="F53" i="61"/>
  <c r="G53" i="61"/>
  <c r="H53" i="61"/>
  <c r="I53" i="61"/>
  <c r="K53" i="61"/>
  <c r="L53" i="61"/>
  <c r="D54" i="61"/>
  <c r="E54" i="61"/>
  <c r="F54" i="61"/>
  <c r="G54" i="61"/>
  <c r="H54" i="61"/>
  <c r="I54" i="61"/>
  <c r="K54" i="61"/>
  <c r="L54" i="61"/>
  <c r="D55" i="61"/>
  <c r="E55" i="61"/>
  <c r="F55" i="61"/>
  <c r="G55" i="61"/>
  <c r="H55" i="61"/>
  <c r="I55" i="61"/>
  <c r="K55" i="61"/>
  <c r="L55" i="61"/>
  <c r="D56" i="61"/>
  <c r="E56" i="61"/>
  <c r="F56" i="61"/>
  <c r="G56" i="61"/>
  <c r="H56" i="61"/>
  <c r="I56" i="61"/>
  <c r="K56" i="61"/>
  <c r="L56" i="61"/>
  <c r="D57" i="61"/>
  <c r="E57" i="61"/>
  <c r="F57" i="61"/>
  <c r="G57" i="61"/>
  <c r="H57" i="61"/>
  <c r="I57" i="61"/>
  <c r="K57" i="61"/>
  <c r="L57" i="61"/>
  <c r="D58" i="61"/>
  <c r="E58" i="61"/>
  <c r="F58" i="61"/>
  <c r="G58" i="61"/>
  <c r="H58" i="61"/>
  <c r="I58" i="61"/>
  <c r="K58" i="61"/>
  <c r="L58" i="61"/>
  <c r="D59" i="61"/>
  <c r="E59" i="61"/>
  <c r="F59" i="61"/>
  <c r="G59" i="61"/>
  <c r="H59" i="61"/>
  <c r="I59" i="61"/>
  <c r="K59" i="61"/>
  <c r="L59" i="61"/>
  <c r="D60" i="61"/>
  <c r="E60" i="61"/>
  <c r="F60" i="61"/>
  <c r="G60" i="61"/>
  <c r="H60" i="61"/>
  <c r="I60" i="61"/>
  <c r="K60" i="61"/>
  <c r="L60" i="61"/>
  <c r="D61" i="61"/>
  <c r="E61" i="61"/>
  <c r="F61" i="61"/>
  <c r="G61" i="61"/>
  <c r="H61" i="61"/>
  <c r="I61" i="61"/>
  <c r="K61" i="61"/>
  <c r="L61" i="61"/>
  <c r="D62" i="61"/>
  <c r="E62" i="61"/>
  <c r="F62" i="61"/>
  <c r="G62" i="61"/>
  <c r="H62" i="61"/>
  <c r="I62" i="61"/>
  <c r="K62" i="61"/>
  <c r="L62" i="61"/>
  <c r="D63" i="61"/>
  <c r="E63" i="61"/>
  <c r="F63" i="61"/>
  <c r="G63" i="61"/>
  <c r="H63" i="61"/>
  <c r="I63" i="61"/>
  <c r="K63" i="61"/>
  <c r="L63" i="61"/>
  <c r="D64" i="61"/>
  <c r="E64" i="61"/>
  <c r="F64" i="61"/>
  <c r="G64" i="61"/>
  <c r="H64" i="61"/>
  <c r="I64" i="61"/>
  <c r="K64" i="61"/>
  <c r="L64" i="61"/>
  <c r="M64" i="61"/>
  <c r="D65" i="61"/>
  <c r="E65" i="61"/>
  <c r="F65" i="61"/>
  <c r="G65" i="61"/>
  <c r="H65" i="61"/>
  <c r="I65" i="61"/>
  <c r="K65" i="61"/>
  <c r="L65" i="61"/>
  <c r="M65" i="61"/>
  <c r="D66" i="61"/>
  <c r="E66" i="61"/>
  <c r="F66" i="61"/>
  <c r="G66" i="61"/>
  <c r="H66" i="61"/>
  <c r="I66" i="61"/>
  <c r="K66" i="61"/>
  <c r="L66" i="61"/>
  <c r="M66" i="61"/>
  <c r="D67" i="61"/>
  <c r="E67" i="61"/>
  <c r="F67" i="61"/>
  <c r="G67" i="61"/>
  <c r="H67" i="61"/>
  <c r="I67" i="61"/>
  <c r="K67" i="61"/>
  <c r="L67" i="61"/>
  <c r="M67" i="61"/>
  <c r="D68" i="61"/>
  <c r="E68" i="61"/>
  <c r="F68" i="61"/>
  <c r="G68" i="61"/>
  <c r="H68" i="61"/>
  <c r="I68" i="61"/>
  <c r="K68" i="61"/>
  <c r="L68" i="61"/>
  <c r="M68" i="61"/>
  <c r="D69" i="61"/>
  <c r="E69" i="61"/>
  <c r="F69" i="61"/>
  <c r="G69" i="61"/>
  <c r="H69" i="61"/>
  <c r="I69" i="61"/>
  <c r="K69" i="61"/>
  <c r="L69" i="61"/>
  <c r="M69" i="61"/>
  <c r="D70" i="61"/>
  <c r="E70" i="61"/>
  <c r="F70" i="61"/>
  <c r="G70" i="61"/>
  <c r="H70" i="61"/>
  <c r="I70" i="61"/>
  <c r="K70" i="61"/>
  <c r="L70" i="61"/>
  <c r="M70" i="61"/>
  <c r="D71" i="61"/>
  <c r="E71" i="61"/>
  <c r="F71" i="61"/>
  <c r="G71" i="61"/>
  <c r="H71" i="61"/>
  <c r="I71" i="61"/>
  <c r="K71" i="61"/>
  <c r="L71" i="61"/>
  <c r="M71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69" i="61"/>
  <c r="C70" i="61"/>
  <c r="C71" i="61"/>
  <c r="C50" i="61"/>
  <c r="B51" i="61"/>
  <c r="A51" i="61" s="1"/>
  <c r="B52" i="61"/>
  <c r="A52" i="61" s="1"/>
  <c r="B53" i="61"/>
  <c r="A53" i="61" s="1"/>
  <c r="B54" i="61"/>
  <c r="A54" i="61" s="1"/>
  <c r="B55" i="61"/>
  <c r="A55" i="61" s="1"/>
  <c r="B56" i="61"/>
  <c r="A56" i="61" s="1"/>
  <c r="B57" i="61"/>
  <c r="A57" i="61" s="1"/>
  <c r="B58" i="61"/>
  <c r="A58" i="61" s="1"/>
  <c r="B59" i="61"/>
  <c r="A59" i="61" s="1"/>
  <c r="B60" i="61"/>
  <c r="A60" i="61" s="1"/>
  <c r="B61" i="61"/>
  <c r="A61" i="61" s="1"/>
  <c r="B62" i="61"/>
  <c r="A62" i="61" s="1"/>
  <c r="B63" i="61"/>
  <c r="A63" i="61" s="1"/>
  <c r="B64" i="61"/>
  <c r="A64" i="61" s="1"/>
  <c r="B65" i="61"/>
  <c r="A65" i="61" s="1"/>
  <c r="B66" i="61"/>
  <c r="A66" i="61" s="1"/>
  <c r="B67" i="61"/>
  <c r="A67" i="61" s="1"/>
  <c r="B68" i="61"/>
  <c r="A68" i="61" s="1"/>
  <c r="B69" i="61"/>
  <c r="A69" i="61" s="1"/>
  <c r="B70" i="61"/>
  <c r="A70" i="61" s="1"/>
  <c r="B71" i="61"/>
  <c r="A71" i="61" s="1"/>
  <c r="B50" i="61"/>
  <c r="A50" i="61" s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Y782" i="1"/>
  <c r="Y528" i="1"/>
  <c r="P51" i="61" l="1"/>
  <c r="P52" i="61" s="1"/>
  <c r="P53" i="61" s="1"/>
  <c r="P54" i="61" s="1"/>
  <c r="P55" i="61" s="1"/>
  <c r="P56" i="61" s="1"/>
  <c r="P57" i="61" s="1"/>
  <c r="P58" i="61" s="1"/>
  <c r="P59" i="61" s="1"/>
  <c r="P60" i="61" s="1"/>
  <c r="P61" i="61" s="1"/>
  <c r="P62" i="61" s="1"/>
  <c r="P63" i="61" s="1"/>
  <c r="P64" i="61" s="1"/>
  <c r="P65" i="61" s="1"/>
  <c r="P66" i="61" s="1"/>
  <c r="P67" i="61" s="1"/>
  <c r="P68" i="61" s="1"/>
  <c r="P69" i="61" s="1"/>
  <c r="P70" i="61" s="1"/>
  <c r="P71" i="61" s="1"/>
  <c r="L48" i="61"/>
  <c r="B9" i="61" s="1"/>
  <c r="U51" i="61"/>
  <c r="U52" i="61" s="1"/>
  <c r="U53" i="61" s="1"/>
  <c r="Z48" i="61"/>
  <c r="H48" i="61"/>
  <c r="G48" i="61"/>
  <c r="D48" i="61"/>
  <c r="F48" i="61"/>
  <c r="I48" i="61"/>
  <c r="W48" i="61"/>
  <c r="B14" i="61" s="1"/>
  <c r="U54" i="61"/>
  <c r="U55" i="61" s="1"/>
  <c r="U56" i="61" s="1"/>
  <c r="U57" i="61" s="1"/>
  <c r="U58" i="61" s="1"/>
  <c r="U59" i="61" s="1"/>
  <c r="U60" i="61" s="1"/>
  <c r="U61" i="61" s="1"/>
  <c r="U62" i="61" s="1"/>
  <c r="U63" i="61" s="1"/>
  <c r="U64" i="61" s="1"/>
  <c r="U65" i="61" s="1"/>
  <c r="U66" i="61" s="1"/>
  <c r="U67" i="61" s="1"/>
  <c r="U68" i="61" s="1"/>
  <c r="U69" i="61" s="1"/>
  <c r="U70" i="61" s="1"/>
  <c r="U71" i="61" s="1"/>
  <c r="K48" i="61"/>
  <c r="B8" i="61" s="1"/>
  <c r="S51" i="61"/>
  <c r="S52" i="61" s="1"/>
  <c r="S53" i="61" s="1"/>
  <c r="S54" i="61" s="1"/>
  <c r="S55" i="61" s="1"/>
  <c r="S56" i="61" s="1"/>
  <c r="S57" i="61" s="1"/>
  <c r="S58" i="61" s="1"/>
  <c r="S59" i="61" s="1"/>
  <c r="S60" i="61" s="1"/>
  <c r="S61" i="61" s="1"/>
  <c r="S62" i="61" s="1"/>
  <c r="S63" i="61" s="1"/>
  <c r="S64" i="61" s="1"/>
  <c r="S65" i="61" s="1"/>
  <c r="S66" i="61" s="1"/>
  <c r="S67" i="61" s="1"/>
  <c r="S68" i="61" s="1"/>
  <c r="S69" i="61" s="1"/>
  <c r="S70" i="61" s="1"/>
  <c r="S71" i="61" s="1"/>
  <c r="Y48" i="61"/>
  <c r="B10" i="61" s="1"/>
  <c r="E48" i="61"/>
  <c r="C48" i="61"/>
  <c r="T51" i="61"/>
  <c r="T52" i="61" s="1"/>
  <c r="T53" i="61" s="1"/>
  <c r="T54" i="61" s="1"/>
  <c r="T55" i="61" s="1"/>
  <c r="T56" i="61" s="1"/>
  <c r="T57" i="61" s="1"/>
  <c r="T58" i="61" s="1"/>
  <c r="T59" i="61" s="1"/>
  <c r="T60" i="61" s="1"/>
  <c r="T61" i="61" s="1"/>
  <c r="T62" i="61" s="1"/>
  <c r="T63" i="61" s="1"/>
  <c r="T64" i="61" s="1"/>
  <c r="T65" i="61" s="1"/>
  <c r="T66" i="61" s="1"/>
  <c r="T67" i="61" s="1"/>
  <c r="T68" i="61" s="1"/>
  <c r="T69" i="61" s="1"/>
  <c r="T70" i="61" s="1"/>
  <c r="T71" i="61" s="1"/>
  <c r="R50" i="61"/>
  <c r="R51" i="61" s="1"/>
  <c r="R52" i="61" s="1"/>
  <c r="R53" i="61" s="1"/>
  <c r="R54" i="61" s="1"/>
  <c r="R55" i="61" s="1"/>
  <c r="R56" i="61" s="1"/>
  <c r="R57" i="61" s="1"/>
  <c r="R58" i="61" s="1"/>
  <c r="R59" i="61" s="1"/>
  <c r="R60" i="61" s="1"/>
  <c r="R61" i="61" s="1"/>
  <c r="R62" i="61" s="1"/>
  <c r="R63" i="61" s="1"/>
  <c r="R64" i="61" s="1"/>
  <c r="R65" i="61" s="1"/>
  <c r="R66" i="61" s="1"/>
  <c r="R67" i="61" s="1"/>
  <c r="R68" i="61" s="1"/>
  <c r="R69" i="61" s="1"/>
  <c r="R70" i="61" s="1"/>
  <c r="R71" i="61" s="1"/>
  <c r="Q51" i="61"/>
  <c r="Q52" i="61" s="1"/>
  <c r="Q53" i="61" s="1"/>
  <c r="Q54" i="61" s="1"/>
  <c r="Q55" i="61" s="1"/>
  <c r="Q56" i="61" s="1"/>
  <c r="Q57" i="61" s="1"/>
  <c r="Q58" i="61" s="1"/>
  <c r="Q59" i="61" s="1"/>
  <c r="Q60" i="61" s="1"/>
  <c r="Q61" i="61" s="1"/>
  <c r="Q62" i="61" s="1"/>
  <c r="Q63" i="61" s="1"/>
  <c r="Q64" i="61" s="1"/>
  <c r="Q65" i="61" s="1"/>
  <c r="Q66" i="61" s="1"/>
  <c r="Q67" i="61" s="1"/>
  <c r="Q68" i="61" s="1"/>
  <c r="Q69" i="61" s="1"/>
  <c r="Q70" i="61" s="1"/>
  <c r="Q71" i="61" s="1"/>
  <c r="O50" i="6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Y54" i="60"/>
  <c r="AA51" i="60"/>
  <c r="AA52" i="60"/>
  <c r="AA53" i="60"/>
  <c r="AA54" i="60"/>
  <c r="AA55" i="60"/>
  <c r="AA56" i="60"/>
  <c r="AA57" i="60"/>
  <c r="AA58" i="60"/>
  <c r="AA59" i="60"/>
  <c r="AA60" i="60"/>
  <c r="AA61" i="60"/>
  <c r="AA62" i="60"/>
  <c r="AA63" i="60"/>
  <c r="AA64" i="60"/>
  <c r="AA65" i="60"/>
  <c r="AA66" i="60"/>
  <c r="AA67" i="60"/>
  <c r="AA68" i="60"/>
  <c r="AA50" i="60"/>
  <c r="Y50" i="60"/>
  <c r="Z50" i="60"/>
  <c r="Y51" i="60"/>
  <c r="Z51" i="60"/>
  <c r="Y52" i="60"/>
  <c r="Z52" i="60"/>
  <c r="Y53" i="60"/>
  <c r="Z53" i="60"/>
  <c r="Z54" i="60"/>
  <c r="Y55" i="60"/>
  <c r="Z55" i="60"/>
  <c r="Y56" i="60"/>
  <c r="Z56" i="60"/>
  <c r="Y57" i="60"/>
  <c r="Z57" i="60"/>
  <c r="Y58" i="60"/>
  <c r="Z58" i="60"/>
  <c r="Y59" i="60"/>
  <c r="Z59" i="60"/>
  <c r="Y60" i="60"/>
  <c r="Z60" i="60"/>
  <c r="Y61" i="60"/>
  <c r="Z61" i="60"/>
  <c r="Y62" i="60"/>
  <c r="Z62" i="60"/>
  <c r="Y63" i="60"/>
  <c r="Z63" i="60"/>
  <c r="Y64" i="60"/>
  <c r="Z64" i="60"/>
  <c r="Y65" i="60"/>
  <c r="Z65" i="60"/>
  <c r="Y66" i="60"/>
  <c r="Z66" i="60"/>
  <c r="Y67" i="60"/>
  <c r="Z67" i="60"/>
  <c r="Y68" i="60"/>
  <c r="Z68" i="60"/>
  <c r="W51" i="60"/>
  <c r="W52" i="60"/>
  <c r="W53" i="60"/>
  <c r="W54" i="60"/>
  <c r="W55" i="60"/>
  <c r="W56" i="60"/>
  <c r="W57" i="60"/>
  <c r="W58" i="60"/>
  <c r="W59" i="60"/>
  <c r="W60" i="60"/>
  <c r="W61" i="60"/>
  <c r="W62" i="60"/>
  <c r="W63" i="60"/>
  <c r="W64" i="60"/>
  <c r="W65" i="60"/>
  <c r="W66" i="60"/>
  <c r="W67" i="60"/>
  <c r="W68" i="60"/>
  <c r="W50" i="60"/>
  <c r="D50" i="60"/>
  <c r="P50" i="60" s="1"/>
  <c r="E50" i="60"/>
  <c r="Q50" i="60" s="1"/>
  <c r="F50" i="60"/>
  <c r="R50" i="60" s="1"/>
  <c r="G50" i="60"/>
  <c r="H50" i="60"/>
  <c r="I50" i="60"/>
  <c r="U50" i="60" s="1"/>
  <c r="K50" i="60"/>
  <c r="L50" i="60"/>
  <c r="D51" i="60"/>
  <c r="E51" i="60"/>
  <c r="F51" i="60"/>
  <c r="G51" i="60"/>
  <c r="H51" i="60"/>
  <c r="I51" i="60"/>
  <c r="K51" i="60"/>
  <c r="L51" i="60"/>
  <c r="D52" i="60"/>
  <c r="E52" i="60"/>
  <c r="F52" i="60"/>
  <c r="G52" i="60"/>
  <c r="H52" i="60"/>
  <c r="I52" i="60"/>
  <c r="K52" i="60"/>
  <c r="L52" i="60"/>
  <c r="D53" i="60"/>
  <c r="E53" i="60"/>
  <c r="F53" i="60"/>
  <c r="G53" i="60"/>
  <c r="H53" i="60"/>
  <c r="I53" i="60"/>
  <c r="K53" i="60"/>
  <c r="L53" i="60"/>
  <c r="D54" i="60"/>
  <c r="E54" i="60"/>
  <c r="F54" i="60"/>
  <c r="G54" i="60"/>
  <c r="H54" i="60"/>
  <c r="I54" i="60"/>
  <c r="K54" i="60"/>
  <c r="L54" i="60"/>
  <c r="D55" i="60"/>
  <c r="E55" i="60"/>
  <c r="F55" i="60"/>
  <c r="G55" i="60"/>
  <c r="H55" i="60"/>
  <c r="I55" i="60"/>
  <c r="K55" i="60"/>
  <c r="L55" i="60"/>
  <c r="D56" i="60"/>
  <c r="E56" i="60"/>
  <c r="F56" i="60"/>
  <c r="G56" i="60"/>
  <c r="H56" i="60"/>
  <c r="I56" i="60"/>
  <c r="K56" i="60"/>
  <c r="L56" i="60"/>
  <c r="D57" i="60"/>
  <c r="E57" i="60"/>
  <c r="F57" i="60"/>
  <c r="G57" i="60"/>
  <c r="H57" i="60"/>
  <c r="I57" i="60"/>
  <c r="K57" i="60"/>
  <c r="L57" i="60"/>
  <c r="D58" i="60"/>
  <c r="E58" i="60"/>
  <c r="F58" i="60"/>
  <c r="G58" i="60"/>
  <c r="H58" i="60"/>
  <c r="I58" i="60"/>
  <c r="K58" i="60"/>
  <c r="L58" i="60"/>
  <c r="D59" i="60"/>
  <c r="E59" i="60"/>
  <c r="F59" i="60"/>
  <c r="G59" i="60"/>
  <c r="H59" i="60"/>
  <c r="I59" i="60"/>
  <c r="K59" i="60"/>
  <c r="L59" i="60"/>
  <c r="D60" i="60"/>
  <c r="E60" i="60"/>
  <c r="F60" i="60"/>
  <c r="G60" i="60"/>
  <c r="H60" i="60"/>
  <c r="I60" i="60"/>
  <c r="K60" i="60"/>
  <c r="L60" i="60"/>
  <c r="D61" i="60"/>
  <c r="E61" i="60"/>
  <c r="F61" i="60"/>
  <c r="G61" i="60"/>
  <c r="H61" i="60"/>
  <c r="I61" i="60"/>
  <c r="K61" i="60"/>
  <c r="L61" i="60"/>
  <c r="D62" i="60"/>
  <c r="E62" i="60"/>
  <c r="F62" i="60"/>
  <c r="G62" i="60"/>
  <c r="H62" i="60"/>
  <c r="I62" i="60"/>
  <c r="K62" i="60"/>
  <c r="L62" i="60"/>
  <c r="D63" i="60"/>
  <c r="E63" i="60"/>
  <c r="F63" i="60"/>
  <c r="G63" i="60"/>
  <c r="H63" i="60"/>
  <c r="I63" i="60"/>
  <c r="K63" i="60"/>
  <c r="L63" i="60"/>
  <c r="D64" i="60"/>
  <c r="E64" i="60"/>
  <c r="F64" i="60"/>
  <c r="G64" i="60"/>
  <c r="H64" i="60"/>
  <c r="I64" i="60"/>
  <c r="K64" i="60"/>
  <c r="L64" i="60"/>
  <c r="D65" i="60"/>
  <c r="E65" i="60"/>
  <c r="F65" i="60"/>
  <c r="G65" i="60"/>
  <c r="H65" i="60"/>
  <c r="I65" i="60"/>
  <c r="K65" i="60"/>
  <c r="L65" i="60"/>
  <c r="D66" i="60"/>
  <c r="E66" i="60"/>
  <c r="F66" i="60"/>
  <c r="G66" i="60"/>
  <c r="H66" i="60"/>
  <c r="I66" i="60"/>
  <c r="K66" i="60"/>
  <c r="L66" i="60"/>
  <c r="D67" i="60"/>
  <c r="E67" i="60"/>
  <c r="F67" i="60"/>
  <c r="G67" i="60"/>
  <c r="H67" i="60"/>
  <c r="I67" i="60"/>
  <c r="K67" i="60"/>
  <c r="L67" i="60"/>
  <c r="D68" i="60"/>
  <c r="E68" i="60"/>
  <c r="F68" i="60"/>
  <c r="G68" i="60"/>
  <c r="H68" i="60"/>
  <c r="I68" i="60"/>
  <c r="K68" i="60"/>
  <c r="L68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C66" i="60"/>
  <c r="C67" i="60"/>
  <c r="C68" i="60"/>
  <c r="C50" i="60"/>
  <c r="O50" i="60" s="1"/>
  <c r="B51" i="60"/>
  <c r="A51" i="60" s="1"/>
  <c r="B52" i="60"/>
  <c r="A52" i="60" s="1"/>
  <c r="B53" i="60"/>
  <c r="A53" i="60" s="1"/>
  <c r="B54" i="60"/>
  <c r="A54" i="60" s="1"/>
  <c r="B55" i="60"/>
  <c r="A55" i="60" s="1"/>
  <c r="B56" i="60"/>
  <c r="A56" i="60" s="1"/>
  <c r="B57" i="60"/>
  <c r="A57" i="60" s="1"/>
  <c r="B58" i="60"/>
  <c r="A58" i="60" s="1"/>
  <c r="B59" i="60"/>
  <c r="A59" i="60" s="1"/>
  <c r="B60" i="60"/>
  <c r="A60" i="60" s="1"/>
  <c r="B61" i="60"/>
  <c r="A61" i="60" s="1"/>
  <c r="B62" i="60"/>
  <c r="A62" i="60" s="1"/>
  <c r="B63" i="60"/>
  <c r="A63" i="60" s="1"/>
  <c r="B64" i="60"/>
  <c r="B65" i="60"/>
  <c r="A65" i="60" s="1"/>
  <c r="B66" i="60"/>
  <c r="A66" i="60" s="1"/>
  <c r="B67" i="60"/>
  <c r="A67" i="60" s="1"/>
  <c r="B68" i="60"/>
  <c r="A68" i="60" s="1"/>
  <c r="B50" i="60"/>
  <c r="A50" i="60" s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64" i="60"/>
  <c r="M881" i="1"/>
  <c r="M882" i="1"/>
  <c r="M883" i="1"/>
  <c r="M50" i="60" s="1"/>
  <c r="M884" i="1"/>
  <c r="M51" i="60" s="1"/>
  <c r="M885" i="1"/>
  <c r="M52" i="60" s="1"/>
  <c r="M886" i="1"/>
  <c r="M53" i="60" s="1"/>
  <c r="M887" i="1"/>
  <c r="M54" i="60" s="1"/>
  <c r="M888" i="1"/>
  <c r="M55" i="60" s="1"/>
  <c r="M889" i="1"/>
  <c r="M56" i="60" s="1"/>
  <c r="M890" i="1"/>
  <c r="M57" i="60" s="1"/>
  <c r="M891" i="1"/>
  <c r="M58" i="60" s="1"/>
  <c r="M892" i="1"/>
  <c r="M59" i="60" s="1"/>
  <c r="M893" i="1"/>
  <c r="M60" i="60" s="1"/>
  <c r="M894" i="1"/>
  <c r="M61" i="60" s="1"/>
  <c r="M895" i="1"/>
  <c r="M62" i="60" s="1"/>
  <c r="M896" i="1"/>
  <c r="M63" i="60" s="1"/>
  <c r="M897" i="1"/>
  <c r="M64" i="60" s="1"/>
  <c r="M898" i="1"/>
  <c r="M65" i="60" s="1"/>
  <c r="M899" i="1"/>
  <c r="M66" i="60" s="1"/>
  <c r="M900" i="1"/>
  <c r="M67" i="60" s="1"/>
  <c r="M901" i="1"/>
  <c r="M68" i="60" s="1"/>
  <c r="M902" i="1"/>
  <c r="M50" i="61" s="1"/>
  <c r="M903" i="1"/>
  <c r="M51" i="61" s="1"/>
  <c r="M904" i="1"/>
  <c r="M52" i="61" s="1"/>
  <c r="M905" i="1"/>
  <c r="M53" i="61" s="1"/>
  <c r="M906" i="1"/>
  <c r="M54" i="61" s="1"/>
  <c r="M907" i="1"/>
  <c r="M55" i="61" s="1"/>
  <c r="M908" i="1"/>
  <c r="M56" i="61" s="1"/>
  <c r="M909" i="1"/>
  <c r="M57" i="61" s="1"/>
  <c r="M910" i="1"/>
  <c r="M58" i="61" s="1"/>
  <c r="M911" i="1"/>
  <c r="M59" i="61" s="1"/>
  <c r="M912" i="1"/>
  <c r="M60" i="61" s="1"/>
  <c r="M913" i="1"/>
  <c r="M61" i="61" s="1"/>
  <c r="M914" i="1"/>
  <c r="M62" i="61" s="1"/>
  <c r="M915" i="1"/>
  <c r="M63" i="61" s="1"/>
  <c r="U51" i="60" l="1"/>
  <c r="U52" i="60" s="1"/>
  <c r="U53" i="60" s="1"/>
  <c r="U54" i="60" s="1"/>
  <c r="U55" i="60" s="1"/>
  <c r="U56" i="60" s="1"/>
  <c r="U57" i="60" s="1"/>
  <c r="U58" i="60" s="1"/>
  <c r="U59" i="60" s="1"/>
  <c r="U60" i="60" s="1"/>
  <c r="U61" i="60" s="1"/>
  <c r="U62" i="60" s="1"/>
  <c r="U63" i="60" s="1"/>
  <c r="U64" i="60" s="1"/>
  <c r="U65" i="60" s="1"/>
  <c r="U66" i="60" s="1"/>
  <c r="U67" i="60" s="1"/>
  <c r="U68" i="60" s="1"/>
  <c r="M48" i="61"/>
  <c r="V50" i="61"/>
  <c r="Z48" i="60"/>
  <c r="I48" i="60"/>
  <c r="Y48" i="60"/>
  <c r="B10" i="60" s="1"/>
  <c r="R51" i="60"/>
  <c r="R52" i="60" s="1"/>
  <c r="R53" i="60" s="1"/>
  <c r="R54" i="60" s="1"/>
  <c r="R55" i="60" s="1"/>
  <c r="R56" i="60" s="1"/>
  <c r="R57" i="60" s="1"/>
  <c r="R58" i="60" s="1"/>
  <c r="R59" i="60" s="1"/>
  <c r="R60" i="60" s="1"/>
  <c r="R61" i="60" s="1"/>
  <c r="R62" i="60" s="1"/>
  <c r="R63" i="60" s="1"/>
  <c r="R64" i="60" s="1"/>
  <c r="R65" i="60" s="1"/>
  <c r="R66" i="60" s="1"/>
  <c r="R67" i="60" s="1"/>
  <c r="R68" i="60" s="1"/>
  <c r="O51" i="60"/>
  <c r="O52" i="60" s="1"/>
  <c r="O53" i="60" s="1"/>
  <c r="O54" i="60" s="1"/>
  <c r="O55" i="60" s="1"/>
  <c r="O56" i="60" s="1"/>
  <c r="O57" i="60" s="1"/>
  <c r="O58" i="60" s="1"/>
  <c r="O59" i="60" s="1"/>
  <c r="O60" i="60" s="1"/>
  <c r="O61" i="60" s="1"/>
  <c r="O62" i="60" s="1"/>
  <c r="O63" i="60" s="1"/>
  <c r="O64" i="60" s="1"/>
  <c r="O65" i="60" s="1"/>
  <c r="O66" i="60" s="1"/>
  <c r="O67" i="60" s="1"/>
  <c r="O68" i="60" s="1"/>
  <c r="M48" i="60"/>
  <c r="H48" i="60"/>
  <c r="P51" i="60"/>
  <c r="P52" i="60" s="1"/>
  <c r="P53" i="60" s="1"/>
  <c r="P54" i="60" s="1"/>
  <c r="P55" i="60" s="1"/>
  <c r="P56" i="60" s="1"/>
  <c r="P57" i="60" s="1"/>
  <c r="P58" i="60" s="1"/>
  <c r="P59" i="60" s="1"/>
  <c r="P60" i="60" s="1"/>
  <c r="P61" i="60" s="1"/>
  <c r="P62" i="60" s="1"/>
  <c r="P63" i="60" s="1"/>
  <c r="P64" i="60" s="1"/>
  <c r="P65" i="60" s="1"/>
  <c r="P66" i="60" s="1"/>
  <c r="P67" i="60" s="1"/>
  <c r="P68" i="60" s="1"/>
  <c r="E48" i="60"/>
  <c r="F48" i="60"/>
  <c r="C48" i="60"/>
  <c r="K48" i="60"/>
  <c r="B8" i="60" s="1"/>
  <c r="W48" i="60"/>
  <c r="B14" i="60" s="1"/>
  <c r="G48" i="60"/>
  <c r="D48" i="60"/>
  <c r="L48" i="60"/>
  <c r="B9" i="60" s="1"/>
  <c r="Q51" i="60"/>
  <c r="Q52" i="60" s="1"/>
  <c r="Q53" i="60" s="1"/>
  <c r="Q54" i="60" s="1"/>
  <c r="Q55" i="60" s="1"/>
  <c r="Q56" i="60" s="1"/>
  <c r="Q57" i="60" s="1"/>
  <c r="Q58" i="60" s="1"/>
  <c r="Q59" i="60" s="1"/>
  <c r="Q60" i="60" s="1"/>
  <c r="Q61" i="60" s="1"/>
  <c r="Q62" i="60" s="1"/>
  <c r="Q63" i="60" s="1"/>
  <c r="Q64" i="60" s="1"/>
  <c r="Q65" i="60" s="1"/>
  <c r="Q66" i="60" s="1"/>
  <c r="Q67" i="60" s="1"/>
  <c r="Q68" i="60" s="1"/>
  <c r="S50" i="60"/>
  <c r="S51" i="60" s="1"/>
  <c r="S52" i="60" s="1"/>
  <c r="S53" i="60" s="1"/>
  <c r="S54" i="60" s="1"/>
  <c r="S55" i="60" s="1"/>
  <c r="S56" i="60" s="1"/>
  <c r="S57" i="60" s="1"/>
  <c r="S58" i="60" s="1"/>
  <c r="S59" i="60" s="1"/>
  <c r="S60" i="60" s="1"/>
  <c r="S61" i="60" s="1"/>
  <c r="S62" i="60" s="1"/>
  <c r="S63" i="60" s="1"/>
  <c r="S64" i="60" s="1"/>
  <c r="S65" i="60" s="1"/>
  <c r="S66" i="60" s="1"/>
  <c r="S67" i="60" s="1"/>
  <c r="S68" i="60" s="1"/>
  <c r="T50" i="60"/>
  <c r="T51" i="60" s="1"/>
  <c r="T52" i="60" s="1"/>
  <c r="T53" i="60" s="1"/>
  <c r="T54" i="60" s="1"/>
  <c r="T55" i="60" s="1"/>
  <c r="T56" i="60" s="1"/>
  <c r="T57" i="60" s="1"/>
  <c r="T58" i="60" s="1"/>
  <c r="T59" i="60" s="1"/>
  <c r="T60" i="60" s="1"/>
  <c r="T61" i="60" s="1"/>
  <c r="T62" i="60" s="1"/>
  <c r="T63" i="60" s="1"/>
  <c r="T64" i="60" s="1"/>
  <c r="T65" i="60" s="1"/>
  <c r="T66" i="60" s="1"/>
  <c r="T67" i="60" s="1"/>
  <c r="T68" i="60" s="1"/>
  <c r="J871" i="1"/>
  <c r="J872" i="1"/>
  <c r="J873" i="1"/>
  <c r="J874" i="1"/>
  <c r="J875" i="1"/>
  <c r="J876" i="1"/>
  <c r="J877" i="1"/>
  <c r="J878" i="1"/>
  <c r="J879" i="1"/>
  <c r="J880" i="1"/>
  <c r="J881" i="1"/>
  <c r="N881" i="1" s="1"/>
  <c r="X881" i="1" s="1"/>
  <c r="V50" i="60" l="1"/>
  <c r="X153" i="55"/>
  <c r="X233" i="55"/>
  <c r="X234" i="55"/>
  <c r="X235" i="55"/>
  <c r="X236" i="55"/>
  <c r="X237" i="55"/>
  <c r="X238" i="55"/>
  <c r="X239" i="55"/>
  <c r="X240" i="55"/>
  <c r="X241" i="55"/>
  <c r="X242" i="55"/>
  <c r="X243" i="55"/>
  <c r="X244" i="55"/>
  <c r="X245" i="55"/>
  <c r="X246" i="55"/>
  <c r="X247" i="55"/>
  <c r="X248" i="55"/>
  <c r="X249" i="55"/>
  <c r="X250" i="55"/>
  <c r="X251" i="55"/>
  <c r="X252" i="55"/>
  <c r="X253" i="55"/>
  <c r="X254" i="55"/>
  <c r="M862" i="1" l="1"/>
  <c r="M51" i="59" s="1"/>
  <c r="M863" i="1"/>
  <c r="M52" i="59" s="1"/>
  <c r="M864" i="1"/>
  <c r="M53" i="59" s="1"/>
  <c r="M865" i="1"/>
  <c r="M54" i="59" s="1"/>
  <c r="M866" i="1"/>
  <c r="M55" i="59" s="1"/>
  <c r="M867" i="1"/>
  <c r="M56" i="59" s="1"/>
  <c r="M868" i="1"/>
  <c r="M57" i="59" s="1"/>
  <c r="M869" i="1"/>
  <c r="M58" i="59" s="1"/>
  <c r="M870" i="1"/>
  <c r="M59" i="59" s="1"/>
  <c r="M871" i="1"/>
  <c r="M60" i="59" s="1"/>
  <c r="M872" i="1"/>
  <c r="M61" i="59" s="1"/>
  <c r="M873" i="1"/>
  <c r="M62" i="59" s="1"/>
  <c r="M874" i="1"/>
  <c r="N874" i="1" s="1"/>
  <c r="N63" i="59" s="1"/>
  <c r="M875" i="1"/>
  <c r="M876" i="1"/>
  <c r="M877" i="1"/>
  <c r="M878" i="1"/>
  <c r="N878" i="1" s="1"/>
  <c r="N67" i="59" s="1"/>
  <c r="M879" i="1"/>
  <c r="N879" i="1" s="1"/>
  <c r="X879" i="1" s="1"/>
  <c r="M880" i="1"/>
  <c r="N880" i="1" s="1"/>
  <c r="X880" i="1" s="1"/>
  <c r="Z71" i="59"/>
  <c r="AA71" i="59"/>
  <c r="Z51" i="59"/>
  <c r="AA51" i="59"/>
  <c r="Z52" i="59"/>
  <c r="AA52" i="59"/>
  <c r="Z53" i="59"/>
  <c r="AA53" i="59"/>
  <c r="Z54" i="59"/>
  <c r="AA54" i="59"/>
  <c r="Z55" i="59"/>
  <c r="AA55" i="59"/>
  <c r="Z56" i="59"/>
  <c r="AA56" i="59"/>
  <c r="Z57" i="59"/>
  <c r="AA57" i="59"/>
  <c r="Z58" i="59"/>
  <c r="AA58" i="59"/>
  <c r="Z59" i="59"/>
  <c r="AA59" i="59"/>
  <c r="Z60" i="59"/>
  <c r="AA60" i="59"/>
  <c r="Z61" i="59"/>
  <c r="AA61" i="59"/>
  <c r="Z62" i="59"/>
  <c r="AA62" i="59"/>
  <c r="Z63" i="59"/>
  <c r="AA63" i="59"/>
  <c r="Z64" i="59"/>
  <c r="AA64" i="59"/>
  <c r="Z65" i="59"/>
  <c r="AA65" i="59"/>
  <c r="Z66" i="59"/>
  <c r="AA66" i="59"/>
  <c r="Z67" i="59"/>
  <c r="AA67" i="59"/>
  <c r="Z68" i="59"/>
  <c r="AA68" i="59"/>
  <c r="Z69" i="59"/>
  <c r="AA69" i="59"/>
  <c r="Z70" i="59"/>
  <c r="AA70" i="59"/>
  <c r="AA50" i="59"/>
  <c r="Z50" i="59"/>
  <c r="Y50" i="59"/>
  <c r="Y51" i="59"/>
  <c r="Y52" i="59"/>
  <c r="Y53" i="59"/>
  <c r="Y54" i="59"/>
  <c r="Y55" i="59"/>
  <c r="Y56" i="59"/>
  <c r="Y57" i="59"/>
  <c r="Y58" i="59"/>
  <c r="Y59" i="59"/>
  <c r="Y60" i="59"/>
  <c r="Y61" i="59"/>
  <c r="Y62" i="59"/>
  <c r="Y63" i="59"/>
  <c r="Y64" i="59"/>
  <c r="Y65" i="59"/>
  <c r="Y66" i="59"/>
  <c r="Y67" i="59"/>
  <c r="Y68" i="59"/>
  <c r="Y69" i="59"/>
  <c r="X70" i="59"/>
  <c r="Y70" i="59"/>
  <c r="Y71" i="59"/>
  <c r="W51" i="59"/>
  <c r="W52" i="59"/>
  <c r="W53" i="59"/>
  <c r="W54" i="59"/>
  <c r="W55" i="59"/>
  <c r="W56" i="59"/>
  <c r="W57" i="59"/>
  <c r="W58" i="59"/>
  <c r="W59" i="59"/>
  <c r="W60" i="59"/>
  <c r="W61" i="59"/>
  <c r="W62" i="59"/>
  <c r="W63" i="59"/>
  <c r="W64" i="59"/>
  <c r="W65" i="59"/>
  <c r="W66" i="59"/>
  <c r="W67" i="59"/>
  <c r="W68" i="59"/>
  <c r="W69" i="59"/>
  <c r="W70" i="59"/>
  <c r="W71" i="59"/>
  <c r="W50" i="59"/>
  <c r="D50" i="59"/>
  <c r="P50" i="59" s="1"/>
  <c r="E50" i="59"/>
  <c r="Q50" i="59" s="1"/>
  <c r="F50" i="59"/>
  <c r="R50" i="59" s="1"/>
  <c r="G50" i="59"/>
  <c r="S50" i="59" s="1"/>
  <c r="H50" i="59"/>
  <c r="I50" i="59"/>
  <c r="U50" i="59" s="1"/>
  <c r="K50" i="59"/>
  <c r="L50" i="59"/>
  <c r="D51" i="59"/>
  <c r="E51" i="59"/>
  <c r="F51" i="59"/>
  <c r="G51" i="59"/>
  <c r="H51" i="59"/>
  <c r="I51" i="59"/>
  <c r="K51" i="59"/>
  <c r="L51" i="59"/>
  <c r="D52" i="59"/>
  <c r="E52" i="59"/>
  <c r="F52" i="59"/>
  <c r="G52" i="59"/>
  <c r="H52" i="59"/>
  <c r="I52" i="59"/>
  <c r="K52" i="59"/>
  <c r="L52" i="59"/>
  <c r="D53" i="59"/>
  <c r="E53" i="59"/>
  <c r="F53" i="59"/>
  <c r="G53" i="59"/>
  <c r="H53" i="59"/>
  <c r="I53" i="59"/>
  <c r="K53" i="59"/>
  <c r="L53" i="59"/>
  <c r="D54" i="59"/>
  <c r="E54" i="59"/>
  <c r="F54" i="59"/>
  <c r="G54" i="59"/>
  <c r="H54" i="59"/>
  <c r="I54" i="59"/>
  <c r="K54" i="59"/>
  <c r="L54" i="59"/>
  <c r="D55" i="59"/>
  <c r="E55" i="59"/>
  <c r="F55" i="59"/>
  <c r="G55" i="59"/>
  <c r="H55" i="59"/>
  <c r="I55" i="59"/>
  <c r="K55" i="59"/>
  <c r="L55" i="59"/>
  <c r="D56" i="59"/>
  <c r="E56" i="59"/>
  <c r="F56" i="59"/>
  <c r="G56" i="59"/>
  <c r="H56" i="59"/>
  <c r="I56" i="59"/>
  <c r="K56" i="59"/>
  <c r="L56" i="59"/>
  <c r="D57" i="59"/>
  <c r="E57" i="59"/>
  <c r="F57" i="59"/>
  <c r="G57" i="59"/>
  <c r="H57" i="59"/>
  <c r="I57" i="59"/>
  <c r="K57" i="59"/>
  <c r="L57" i="59"/>
  <c r="D58" i="59"/>
  <c r="E58" i="59"/>
  <c r="F58" i="59"/>
  <c r="G58" i="59"/>
  <c r="H58" i="59"/>
  <c r="I58" i="59"/>
  <c r="K58" i="59"/>
  <c r="L58" i="59"/>
  <c r="D59" i="59"/>
  <c r="E59" i="59"/>
  <c r="F59" i="59"/>
  <c r="G59" i="59"/>
  <c r="H59" i="59"/>
  <c r="I59" i="59"/>
  <c r="K59" i="59"/>
  <c r="L59" i="59"/>
  <c r="D60" i="59"/>
  <c r="E60" i="59"/>
  <c r="F60" i="59"/>
  <c r="G60" i="59"/>
  <c r="H60" i="59"/>
  <c r="I60" i="59"/>
  <c r="K60" i="59"/>
  <c r="L60" i="59"/>
  <c r="D61" i="59"/>
  <c r="E61" i="59"/>
  <c r="F61" i="59"/>
  <c r="G61" i="59"/>
  <c r="H61" i="59"/>
  <c r="I61" i="59"/>
  <c r="J61" i="59"/>
  <c r="K61" i="59"/>
  <c r="L61" i="59"/>
  <c r="D62" i="59"/>
  <c r="E62" i="59"/>
  <c r="F62" i="59"/>
  <c r="G62" i="59"/>
  <c r="H62" i="59"/>
  <c r="I62" i="59"/>
  <c r="K62" i="59"/>
  <c r="L62" i="59"/>
  <c r="D63" i="59"/>
  <c r="E63" i="59"/>
  <c r="F63" i="59"/>
  <c r="G63" i="59"/>
  <c r="H63" i="59"/>
  <c r="I63" i="59"/>
  <c r="J63" i="59"/>
  <c r="K63" i="59"/>
  <c r="L63" i="59"/>
  <c r="D64" i="59"/>
  <c r="E64" i="59"/>
  <c r="F64" i="59"/>
  <c r="G64" i="59"/>
  <c r="H64" i="59"/>
  <c r="I64" i="59"/>
  <c r="J64" i="59"/>
  <c r="K64" i="59"/>
  <c r="L64" i="59"/>
  <c r="D65" i="59"/>
  <c r="E65" i="59"/>
  <c r="F65" i="59"/>
  <c r="G65" i="59"/>
  <c r="H65" i="59"/>
  <c r="I65" i="59"/>
  <c r="K65" i="59"/>
  <c r="L65" i="59"/>
  <c r="D66" i="59"/>
  <c r="E66" i="59"/>
  <c r="F66" i="59"/>
  <c r="G66" i="59"/>
  <c r="H66" i="59"/>
  <c r="I66" i="59"/>
  <c r="J66" i="59"/>
  <c r="K66" i="59"/>
  <c r="L66" i="59"/>
  <c r="D67" i="59"/>
  <c r="E67" i="59"/>
  <c r="F67" i="59"/>
  <c r="G67" i="59"/>
  <c r="H67" i="59"/>
  <c r="I67" i="59"/>
  <c r="J67" i="59"/>
  <c r="K67" i="59"/>
  <c r="L67" i="59"/>
  <c r="D68" i="59"/>
  <c r="E68" i="59"/>
  <c r="F68" i="59"/>
  <c r="G68" i="59"/>
  <c r="H68" i="59"/>
  <c r="I68" i="59"/>
  <c r="J68" i="59"/>
  <c r="K68" i="59"/>
  <c r="L68" i="59"/>
  <c r="D69" i="59"/>
  <c r="E69" i="59"/>
  <c r="F69" i="59"/>
  <c r="G69" i="59"/>
  <c r="H69" i="59"/>
  <c r="I69" i="59"/>
  <c r="J69" i="59"/>
  <c r="K69" i="59"/>
  <c r="L69" i="59"/>
  <c r="D70" i="59"/>
  <c r="E70" i="59"/>
  <c r="F70" i="59"/>
  <c r="G70" i="59"/>
  <c r="H70" i="59"/>
  <c r="I70" i="59"/>
  <c r="K70" i="59"/>
  <c r="L70" i="59"/>
  <c r="M70" i="59"/>
  <c r="N70" i="59"/>
  <c r="D71" i="59"/>
  <c r="E71" i="59"/>
  <c r="F71" i="59"/>
  <c r="G71" i="59"/>
  <c r="H71" i="59"/>
  <c r="I71" i="59"/>
  <c r="K71" i="59"/>
  <c r="L71" i="59"/>
  <c r="M71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50" i="59"/>
  <c r="O50" i="59" s="1"/>
  <c r="B71" i="59"/>
  <c r="A71" i="59" s="1"/>
  <c r="B51" i="59"/>
  <c r="A51" i="59" s="1"/>
  <c r="B52" i="59"/>
  <c r="A52" i="59" s="1"/>
  <c r="B53" i="59"/>
  <c r="A53" i="59" s="1"/>
  <c r="B54" i="59"/>
  <c r="A54" i="59" s="1"/>
  <c r="B55" i="59"/>
  <c r="A55" i="59" s="1"/>
  <c r="B56" i="59"/>
  <c r="A56" i="59" s="1"/>
  <c r="B57" i="59"/>
  <c r="A57" i="59" s="1"/>
  <c r="B58" i="59"/>
  <c r="A58" i="59" s="1"/>
  <c r="B59" i="59"/>
  <c r="A59" i="59" s="1"/>
  <c r="B60" i="59"/>
  <c r="A60" i="59" s="1"/>
  <c r="B61" i="59"/>
  <c r="A61" i="59" s="1"/>
  <c r="B62" i="59"/>
  <c r="A62" i="59" s="1"/>
  <c r="B63" i="59"/>
  <c r="A63" i="59" s="1"/>
  <c r="B64" i="59"/>
  <c r="A64" i="59" s="1"/>
  <c r="B65" i="59"/>
  <c r="A65" i="59" s="1"/>
  <c r="B66" i="59"/>
  <c r="A66" i="59" s="1"/>
  <c r="B67" i="59"/>
  <c r="A67" i="59" s="1"/>
  <c r="B68" i="59"/>
  <c r="A68" i="59" s="1"/>
  <c r="B69" i="59"/>
  <c r="A69" i="59" s="1"/>
  <c r="B70" i="59"/>
  <c r="A70" i="59" s="1"/>
  <c r="B50" i="59"/>
  <c r="A50" i="59" s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Z51" i="58"/>
  <c r="Z52" i="58"/>
  <c r="Z53" i="58"/>
  <c r="Z54" i="58"/>
  <c r="Z55" i="58"/>
  <c r="Z56" i="58"/>
  <c r="Z57" i="58"/>
  <c r="Z58" i="58"/>
  <c r="Z59" i="58"/>
  <c r="Z60" i="58"/>
  <c r="Z61" i="58"/>
  <c r="Z62" i="58"/>
  <c r="Z63" i="58"/>
  <c r="Z64" i="58"/>
  <c r="Z65" i="58"/>
  <c r="Z66" i="58"/>
  <c r="Z67" i="58"/>
  <c r="Z68" i="58"/>
  <c r="Z69" i="58"/>
  <c r="Z70" i="58"/>
  <c r="Z71" i="58"/>
  <c r="Z50" i="58"/>
  <c r="AA51" i="58"/>
  <c r="AA52" i="58"/>
  <c r="AA53" i="58"/>
  <c r="AA54" i="58"/>
  <c r="AA55" i="58"/>
  <c r="AA56" i="58"/>
  <c r="AA57" i="58"/>
  <c r="AA58" i="58"/>
  <c r="AA59" i="58"/>
  <c r="AA60" i="58"/>
  <c r="AA61" i="58"/>
  <c r="AA62" i="58"/>
  <c r="AA63" i="58"/>
  <c r="AA64" i="58"/>
  <c r="AA65" i="58"/>
  <c r="AA66" i="58"/>
  <c r="AA67" i="58"/>
  <c r="AA68" i="58"/>
  <c r="AA69" i="58"/>
  <c r="AA70" i="58"/>
  <c r="AA71" i="58"/>
  <c r="AA50" i="58"/>
  <c r="Y50" i="58"/>
  <c r="Y51" i="58"/>
  <c r="D50" i="58"/>
  <c r="E50" i="58"/>
  <c r="F50" i="58"/>
  <c r="G50" i="58"/>
  <c r="H50" i="58"/>
  <c r="I50" i="58"/>
  <c r="K50" i="58"/>
  <c r="L50" i="58"/>
  <c r="D51" i="58"/>
  <c r="E51" i="58"/>
  <c r="F51" i="58"/>
  <c r="G51" i="58"/>
  <c r="H51" i="58"/>
  <c r="I51" i="58"/>
  <c r="K51" i="58"/>
  <c r="L51" i="58"/>
  <c r="D52" i="58"/>
  <c r="E52" i="58"/>
  <c r="F52" i="58"/>
  <c r="G52" i="58"/>
  <c r="H52" i="58"/>
  <c r="I52" i="58"/>
  <c r="K52" i="58"/>
  <c r="L52" i="58"/>
  <c r="D53" i="58"/>
  <c r="E53" i="58"/>
  <c r="F53" i="58"/>
  <c r="G53" i="58"/>
  <c r="H53" i="58"/>
  <c r="I53" i="58"/>
  <c r="K53" i="58"/>
  <c r="L53" i="58"/>
  <c r="D54" i="58"/>
  <c r="E54" i="58"/>
  <c r="F54" i="58"/>
  <c r="G54" i="58"/>
  <c r="H54" i="58"/>
  <c r="I54" i="58"/>
  <c r="K54" i="58"/>
  <c r="L54" i="58"/>
  <c r="D55" i="58"/>
  <c r="E55" i="58"/>
  <c r="F55" i="58"/>
  <c r="G55" i="58"/>
  <c r="H55" i="58"/>
  <c r="I55" i="58"/>
  <c r="K55" i="58"/>
  <c r="L55" i="58"/>
  <c r="D56" i="58"/>
  <c r="E56" i="58"/>
  <c r="F56" i="58"/>
  <c r="G56" i="58"/>
  <c r="H56" i="58"/>
  <c r="I56" i="58"/>
  <c r="K56" i="58"/>
  <c r="L56" i="58"/>
  <c r="D57" i="58"/>
  <c r="E57" i="58"/>
  <c r="F57" i="58"/>
  <c r="G57" i="58"/>
  <c r="H57" i="58"/>
  <c r="I57" i="58"/>
  <c r="K57" i="58"/>
  <c r="L57" i="58"/>
  <c r="D58" i="58"/>
  <c r="E58" i="58"/>
  <c r="F58" i="58"/>
  <c r="G58" i="58"/>
  <c r="H58" i="58"/>
  <c r="I58" i="58"/>
  <c r="K58" i="58"/>
  <c r="L58" i="58"/>
  <c r="D59" i="58"/>
  <c r="E59" i="58"/>
  <c r="F59" i="58"/>
  <c r="G59" i="58"/>
  <c r="H59" i="58"/>
  <c r="I59" i="58"/>
  <c r="K59" i="58"/>
  <c r="L59" i="58"/>
  <c r="D60" i="58"/>
  <c r="E60" i="58"/>
  <c r="F60" i="58"/>
  <c r="G60" i="58"/>
  <c r="H60" i="58"/>
  <c r="I60" i="58"/>
  <c r="K60" i="58"/>
  <c r="L60" i="58"/>
  <c r="D61" i="58"/>
  <c r="E61" i="58"/>
  <c r="F61" i="58"/>
  <c r="G61" i="58"/>
  <c r="H61" i="58"/>
  <c r="I61" i="58"/>
  <c r="K61" i="58"/>
  <c r="L61" i="58"/>
  <c r="D62" i="58"/>
  <c r="E62" i="58"/>
  <c r="F62" i="58"/>
  <c r="G62" i="58"/>
  <c r="H62" i="58"/>
  <c r="I62" i="58"/>
  <c r="K62" i="58"/>
  <c r="L62" i="58"/>
  <c r="D63" i="58"/>
  <c r="E63" i="58"/>
  <c r="F63" i="58"/>
  <c r="G63" i="58"/>
  <c r="H63" i="58"/>
  <c r="I63" i="58"/>
  <c r="K63" i="58"/>
  <c r="L63" i="58"/>
  <c r="D64" i="58"/>
  <c r="E64" i="58"/>
  <c r="F64" i="58"/>
  <c r="G64" i="58"/>
  <c r="H64" i="58"/>
  <c r="I64" i="58"/>
  <c r="K64" i="58"/>
  <c r="L64" i="58"/>
  <c r="D65" i="58"/>
  <c r="E65" i="58"/>
  <c r="F65" i="58"/>
  <c r="G65" i="58"/>
  <c r="H65" i="58"/>
  <c r="I65" i="58"/>
  <c r="K65" i="58"/>
  <c r="L65" i="58"/>
  <c r="D66" i="58"/>
  <c r="E66" i="58"/>
  <c r="F66" i="58"/>
  <c r="G66" i="58"/>
  <c r="H66" i="58"/>
  <c r="I66" i="58"/>
  <c r="K66" i="58"/>
  <c r="L66" i="58"/>
  <c r="D67" i="58"/>
  <c r="E67" i="58"/>
  <c r="F67" i="58"/>
  <c r="G67" i="58"/>
  <c r="H67" i="58"/>
  <c r="I67" i="58"/>
  <c r="K67" i="58"/>
  <c r="L67" i="58"/>
  <c r="D68" i="58"/>
  <c r="E68" i="58"/>
  <c r="F68" i="58"/>
  <c r="G68" i="58"/>
  <c r="H68" i="58"/>
  <c r="I68" i="58"/>
  <c r="K68" i="58"/>
  <c r="L68" i="58"/>
  <c r="D69" i="58"/>
  <c r="E69" i="58"/>
  <c r="F69" i="58"/>
  <c r="G69" i="58"/>
  <c r="H69" i="58"/>
  <c r="I69" i="58"/>
  <c r="K69" i="58"/>
  <c r="L69" i="58"/>
  <c r="D70" i="58"/>
  <c r="E70" i="58"/>
  <c r="F70" i="58"/>
  <c r="G70" i="58"/>
  <c r="H70" i="58"/>
  <c r="I70" i="58"/>
  <c r="K70" i="58"/>
  <c r="L70" i="58"/>
  <c r="D71" i="58"/>
  <c r="E71" i="58"/>
  <c r="F71" i="58"/>
  <c r="G71" i="58"/>
  <c r="H71" i="58"/>
  <c r="I71" i="58"/>
  <c r="K71" i="58"/>
  <c r="L71" i="58"/>
  <c r="C51" i="58"/>
  <c r="C52" i="58"/>
  <c r="C53" i="58"/>
  <c r="C54" i="58"/>
  <c r="C55" i="58"/>
  <c r="C56" i="58"/>
  <c r="C57" i="58"/>
  <c r="C58" i="58"/>
  <c r="C59" i="58"/>
  <c r="C60" i="58"/>
  <c r="C61" i="58"/>
  <c r="C62" i="58"/>
  <c r="C63" i="58"/>
  <c r="C64" i="58"/>
  <c r="C65" i="58"/>
  <c r="C66" i="58"/>
  <c r="C67" i="58"/>
  <c r="C68" i="58"/>
  <c r="C69" i="58"/>
  <c r="C70" i="58"/>
  <c r="C71" i="58"/>
  <c r="U51" i="59" l="1"/>
  <c r="M69" i="59"/>
  <c r="M68" i="59"/>
  <c r="M67" i="59"/>
  <c r="P51" i="59"/>
  <c r="M63" i="59"/>
  <c r="X874" i="1"/>
  <c r="N69" i="59"/>
  <c r="X151" i="55"/>
  <c r="X68" i="59"/>
  <c r="N68" i="59"/>
  <c r="X878" i="1"/>
  <c r="X152" i="55"/>
  <c r="X69" i="59"/>
  <c r="M66" i="59"/>
  <c r="N877" i="1"/>
  <c r="M65" i="59"/>
  <c r="N876" i="1"/>
  <c r="P52" i="59"/>
  <c r="P53" i="59" s="1"/>
  <c r="P54" i="59" s="1"/>
  <c r="P55" i="59" s="1"/>
  <c r="P56" i="59" s="1"/>
  <c r="P57" i="59" s="1"/>
  <c r="P58" i="59" s="1"/>
  <c r="P59" i="59" s="1"/>
  <c r="P60" i="59" s="1"/>
  <c r="P61" i="59" s="1"/>
  <c r="P62" i="59" s="1"/>
  <c r="P63" i="59" s="1"/>
  <c r="P64" i="59" s="1"/>
  <c r="P65" i="59" s="1"/>
  <c r="P66" i="59" s="1"/>
  <c r="P67" i="59" s="1"/>
  <c r="P68" i="59" s="1"/>
  <c r="P69" i="59" s="1"/>
  <c r="P70" i="59" s="1"/>
  <c r="P71" i="59" s="1"/>
  <c r="Z48" i="59"/>
  <c r="U52" i="59"/>
  <c r="U53" i="59" s="1"/>
  <c r="U54" i="59" s="1"/>
  <c r="U55" i="59" s="1"/>
  <c r="U56" i="59" s="1"/>
  <c r="U57" i="59" s="1"/>
  <c r="U58" i="59" s="1"/>
  <c r="U59" i="59" s="1"/>
  <c r="U60" i="59" s="1"/>
  <c r="U61" i="59" s="1"/>
  <c r="U62" i="59" s="1"/>
  <c r="U63" i="59" s="1"/>
  <c r="U64" i="59" s="1"/>
  <c r="U65" i="59" s="1"/>
  <c r="U66" i="59" s="1"/>
  <c r="U67" i="59" s="1"/>
  <c r="U68" i="59" s="1"/>
  <c r="U69" i="59" s="1"/>
  <c r="U70" i="59" s="1"/>
  <c r="U71" i="59" s="1"/>
  <c r="M64" i="59"/>
  <c r="N875" i="1"/>
  <c r="Y48" i="59"/>
  <c r="B10" i="59" s="1"/>
  <c r="L48" i="59"/>
  <c r="B9" i="59" s="1"/>
  <c r="H48" i="59"/>
  <c r="R51" i="59"/>
  <c r="R52" i="59" s="1"/>
  <c r="R53" i="59" s="1"/>
  <c r="R54" i="59" s="1"/>
  <c r="R55" i="59" s="1"/>
  <c r="R56" i="59" s="1"/>
  <c r="R57" i="59" s="1"/>
  <c r="R58" i="59" s="1"/>
  <c r="R59" i="59" s="1"/>
  <c r="R60" i="59" s="1"/>
  <c r="R61" i="59" s="1"/>
  <c r="R62" i="59" s="1"/>
  <c r="R63" i="59" s="1"/>
  <c r="R64" i="59" s="1"/>
  <c r="R65" i="59" s="1"/>
  <c r="R66" i="59" s="1"/>
  <c r="R67" i="59" s="1"/>
  <c r="R68" i="59" s="1"/>
  <c r="R69" i="59" s="1"/>
  <c r="R70" i="59" s="1"/>
  <c r="R71" i="59" s="1"/>
  <c r="O51" i="59"/>
  <c r="O52" i="59" s="1"/>
  <c r="O53" i="59" s="1"/>
  <c r="O54" i="59" s="1"/>
  <c r="O55" i="59" s="1"/>
  <c r="O56" i="59" s="1"/>
  <c r="O57" i="59" s="1"/>
  <c r="O58" i="59" s="1"/>
  <c r="O59" i="59" s="1"/>
  <c r="O60" i="59" s="1"/>
  <c r="O61" i="59" s="1"/>
  <c r="O62" i="59" s="1"/>
  <c r="O63" i="59" s="1"/>
  <c r="O64" i="59" s="1"/>
  <c r="O65" i="59" s="1"/>
  <c r="O66" i="59" s="1"/>
  <c r="O67" i="59" s="1"/>
  <c r="O68" i="59" s="1"/>
  <c r="O69" i="59" s="1"/>
  <c r="O70" i="59" s="1"/>
  <c r="O71" i="59" s="1"/>
  <c r="W48" i="59"/>
  <c r="B14" i="59" s="1"/>
  <c r="K48" i="59"/>
  <c r="B8" i="59" s="1"/>
  <c r="I48" i="59"/>
  <c r="G48" i="59"/>
  <c r="C48" i="59"/>
  <c r="Q51" i="59"/>
  <c r="Q52" i="59" s="1"/>
  <c r="Q53" i="59" s="1"/>
  <c r="Q54" i="59" s="1"/>
  <c r="Q55" i="59" s="1"/>
  <c r="Q56" i="59" s="1"/>
  <c r="Q57" i="59" s="1"/>
  <c r="Q58" i="59" s="1"/>
  <c r="Q59" i="59" s="1"/>
  <c r="Q60" i="59" s="1"/>
  <c r="Q61" i="59" s="1"/>
  <c r="Q62" i="59" s="1"/>
  <c r="Q63" i="59" s="1"/>
  <c r="Q64" i="59" s="1"/>
  <c r="Q65" i="59" s="1"/>
  <c r="Q66" i="59" s="1"/>
  <c r="Q67" i="59" s="1"/>
  <c r="Q68" i="59" s="1"/>
  <c r="Q69" i="59" s="1"/>
  <c r="Q70" i="59" s="1"/>
  <c r="Q71" i="59" s="1"/>
  <c r="E48" i="59"/>
  <c r="T50" i="59"/>
  <c r="T51" i="59" s="1"/>
  <c r="T52" i="59" s="1"/>
  <c r="T53" i="59" s="1"/>
  <c r="T54" i="59" s="1"/>
  <c r="T55" i="59" s="1"/>
  <c r="T56" i="59" s="1"/>
  <c r="T57" i="59" s="1"/>
  <c r="T58" i="59" s="1"/>
  <c r="T59" i="59" s="1"/>
  <c r="T60" i="59" s="1"/>
  <c r="T61" i="59" s="1"/>
  <c r="T62" i="59" s="1"/>
  <c r="T63" i="59" s="1"/>
  <c r="T64" i="59" s="1"/>
  <c r="T65" i="59" s="1"/>
  <c r="T66" i="59" s="1"/>
  <c r="T67" i="59" s="1"/>
  <c r="T68" i="59" s="1"/>
  <c r="T69" i="59" s="1"/>
  <c r="T70" i="59" s="1"/>
  <c r="T71" i="59" s="1"/>
  <c r="D48" i="59"/>
  <c r="S51" i="59"/>
  <c r="S52" i="59" s="1"/>
  <c r="S53" i="59" s="1"/>
  <c r="S54" i="59" s="1"/>
  <c r="S55" i="59" s="1"/>
  <c r="S56" i="59" s="1"/>
  <c r="S57" i="59" s="1"/>
  <c r="S58" i="59" s="1"/>
  <c r="S59" i="59" s="1"/>
  <c r="S60" i="59" s="1"/>
  <c r="S61" i="59" s="1"/>
  <c r="S62" i="59" s="1"/>
  <c r="S63" i="59" s="1"/>
  <c r="S64" i="59" s="1"/>
  <c r="S65" i="59" s="1"/>
  <c r="S66" i="59" s="1"/>
  <c r="S67" i="59" s="1"/>
  <c r="S68" i="59" s="1"/>
  <c r="S69" i="59" s="1"/>
  <c r="S70" i="59" s="1"/>
  <c r="S71" i="59" s="1"/>
  <c r="F48" i="59"/>
  <c r="Y52" i="58"/>
  <c r="Y53" i="58"/>
  <c r="Y54" i="58"/>
  <c r="Y55" i="58"/>
  <c r="Y56" i="58"/>
  <c r="Y57" i="58"/>
  <c r="Y58" i="58"/>
  <c r="Y59" i="58"/>
  <c r="Y60" i="58"/>
  <c r="Y61" i="58"/>
  <c r="Y62" i="58"/>
  <c r="Y63" i="58"/>
  <c r="Y64" i="58"/>
  <c r="Y65" i="58"/>
  <c r="Y66" i="58"/>
  <c r="Y67" i="58"/>
  <c r="Y68" i="58"/>
  <c r="Y69" i="58"/>
  <c r="Y70" i="58"/>
  <c r="Y71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W71" i="58"/>
  <c r="W50" i="58"/>
  <c r="C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B71" i="58"/>
  <c r="B50" i="58"/>
  <c r="X146" i="55" l="1"/>
  <c r="X63" i="59"/>
  <c r="X150" i="55"/>
  <c r="X67" i="59"/>
  <c r="X876" i="1"/>
  <c r="N65" i="59"/>
  <c r="N66" i="59"/>
  <c r="X877" i="1"/>
  <c r="X875" i="1"/>
  <c r="N64" i="59"/>
  <c r="V50" i="59"/>
  <c r="B28" i="47"/>
  <c r="X149" i="55" l="1"/>
  <c r="X66" i="59"/>
  <c r="X148" i="55"/>
  <c r="X65" i="59"/>
  <c r="X64" i="59"/>
  <c r="X147" i="55"/>
  <c r="M839" i="1"/>
  <c r="M50" i="58" s="1"/>
  <c r="M840" i="1"/>
  <c r="M51" i="58" s="1"/>
  <c r="M841" i="1"/>
  <c r="M52" i="58" s="1"/>
  <c r="M842" i="1"/>
  <c r="M53" i="58" s="1"/>
  <c r="M843" i="1"/>
  <c r="M54" i="58" s="1"/>
  <c r="M844" i="1"/>
  <c r="M55" i="58" s="1"/>
  <c r="M845" i="1"/>
  <c r="M56" i="58" s="1"/>
  <c r="M846" i="1"/>
  <c r="M57" i="58" s="1"/>
  <c r="M847" i="1"/>
  <c r="M58" i="58" s="1"/>
  <c r="M848" i="1"/>
  <c r="M59" i="58" s="1"/>
  <c r="M849" i="1"/>
  <c r="M60" i="58" s="1"/>
  <c r="M850" i="1"/>
  <c r="M61" i="58" s="1"/>
  <c r="M851" i="1"/>
  <c r="M62" i="58" s="1"/>
  <c r="M852" i="1"/>
  <c r="M63" i="58" s="1"/>
  <c r="M853" i="1"/>
  <c r="M64" i="58" s="1"/>
  <c r="M854" i="1"/>
  <c r="M65" i="58" s="1"/>
  <c r="M855" i="1"/>
  <c r="M66" i="58" s="1"/>
  <c r="M856" i="1"/>
  <c r="M67" i="58" s="1"/>
  <c r="M857" i="1"/>
  <c r="M68" i="58" s="1"/>
  <c r="M858" i="1"/>
  <c r="M69" i="58" s="1"/>
  <c r="M859" i="1"/>
  <c r="M70" i="58" s="1"/>
  <c r="M860" i="1"/>
  <c r="M71" i="58" s="1"/>
  <c r="M861" i="1"/>
  <c r="M50" i="59" s="1"/>
  <c r="M48" i="59" s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P50" i="58"/>
  <c r="S50" i="58"/>
  <c r="T50" i="58"/>
  <c r="A69" i="58"/>
  <c r="A52" i="58"/>
  <c r="A54" i="58"/>
  <c r="A55" i="58"/>
  <c r="A56" i="58"/>
  <c r="A57" i="58"/>
  <c r="A58" i="58"/>
  <c r="A60" i="58"/>
  <c r="A63" i="58"/>
  <c r="A64" i="58"/>
  <c r="A65" i="58"/>
  <c r="A66" i="58"/>
  <c r="A67" i="58"/>
  <c r="A68" i="58"/>
  <c r="A70" i="58"/>
  <c r="A71" i="58"/>
  <c r="A62" i="58"/>
  <c r="A50" i="58"/>
  <c r="A860" i="1"/>
  <c r="A61" i="58"/>
  <c r="A59" i="58"/>
  <c r="A53" i="58"/>
  <c r="A51" i="58"/>
  <c r="Q50" i="58"/>
  <c r="L48" i="58" l="1"/>
  <c r="B9" i="58" s="1"/>
  <c r="C48" i="58"/>
  <c r="W48" i="58"/>
  <c r="B14" i="58" s="1"/>
  <c r="K48" i="58"/>
  <c r="B8" i="58" s="1"/>
  <c r="Z48" i="58"/>
  <c r="F48" i="58"/>
  <c r="O50" i="58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O63" i="58" s="1"/>
  <c r="O64" i="58" s="1"/>
  <c r="O65" i="58" s="1"/>
  <c r="O66" i="58" s="1"/>
  <c r="O67" i="58" s="1"/>
  <c r="O68" i="58" s="1"/>
  <c r="O69" i="58" s="1"/>
  <c r="O70" i="58" s="1"/>
  <c r="O71" i="58" s="1"/>
  <c r="P51" i="58"/>
  <c r="P52" i="58" s="1"/>
  <c r="P53" i="58" s="1"/>
  <c r="P54" i="58" s="1"/>
  <c r="P55" i="58" s="1"/>
  <c r="P56" i="58" s="1"/>
  <c r="P57" i="58" s="1"/>
  <c r="P58" i="58" s="1"/>
  <c r="P59" i="58" s="1"/>
  <c r="P60" i="58" s="1"/>
  <c r="P61" i="58" s="1"/>
  <c r="P62" i="58" s="1"/>
  <c r="P63" i="58" s="1"/>
  <c r="P64" i="58" s="1"/>
  <c r="P65" i="58" s="1"/>
  <c r="P66" i="58" s="1"/>
  <c r="P67" i="58" s="1"/>
  <c r="P68" i="58" s="1"/>
  <c r="P69" i="58" s="1"/>
  <c r="P70" i="58" s="1"/>
  <c r="P71" i="58" s="1"/>
  <c r="T51" i="58"/>
  <c r="T52" i="58" s="1"/>
  <c r="T53" i="58" s="1"/>
  <c r="T54" i="58" s="1"/>
  <c r="T55" i="58" s="1"/>
  <c r="T56" i="58" s="1"/>
  <c r="T57" i="58" s="1"/>
  <c r="T58" i="58" s="1"/>
  <c r="T59" i="58" s="1"/>
  <c r="T60" i="58" s="1"/>
  <c r="T61" i="58" s="1"/>
  <c r="T62" i="58" s="1"/>
  <c r="T63" i="58" s="1"/>
  <c r="T64" i="58" s="1"/>
  <c r="T65" i="58" s="1"/>
  <c r="T66" i="58" s="1"/>
  <c r="T67" i="58" s="1"/>
  <c r="T68" i="58" s="1"/>
  <c r="T69" i="58" s="1"/>
  <c r="T70" i="58" s="1"/>
  <c r="T71" i="58" s="1"/>
  <c r="I48" i="58"/>
  <c r="R50" i="58"/>
  <c r="R51" i="58" s="1"/>
  <c r="R52" i="58" s="1"/>
  <c r="R53" i="58" s="1"/>
  <c r="R54" i="58" s="1"/>
  <c r="R55" i="58" s="1"/>
  <c r="R56" i="58" s="1"/>
  <c r="R57" i="58" s="1"/>
  <c r="R58" i="58" s="1"/>
  <c r="R59" i="58" s="1"/>
  <c r="R60" i="58" s="1"/>
  <c r="R61" i="58" s="1"/>
  <c r="R62" i="58" s="1"/>
  <c r="R63" i="58" s="1"/>
  <c r="R64" i="58" s="1"/>
  <c r="R65" i="58" s="1"/>
  <c r="R66" i="58" s="1"/>
  <c r="R67" i="58" s="1"/>
  <c r="R68" i="58" s="1"/>
  <c r="R69" i="58" s="1"/>
  <c r="R70" i="58" s="1"/>
  <c r="R71" i="58" s="1"/>
  <c r="Q51" i="58"/>
  <c r="Q52" i="58" s="1"/>
  <c r="Q53" i="58" s="1"/>
  <c r="Q54" i="58" s="1"/>
  <c r="Q55" i="58" s="1"/>
  <c r="Q56" i="58" s="1"/>
  <c r="Q57" i="58" s="1"/>
  <c r="Q58" i="58" s="1"/>
  <c r="Q59" i="58" s="1"/>
  <c r="Q60" i="58" s="1"/>
  <c r="Q61" i="58" s="1"/>
  <c r="Q62" i="58" s="1"/>
  <c r="Q63" i="58" s="1"/>
  <c r="Q64" i="58" s="1"/>
  <c r="Q65" i="58" s="1"/>
  <c r="Q66" i="58" s="1"/>
  <c r="Q67" i="58" s="1"/>
  <c r="Q68" i="58" s="1"/>
  <c r="Q69" i="58" s="1"/>
  <c r="Q70" i="58" s="1"/>
  <c r="Q71" i="58" s="1"/>
  <c r="E48" i="58"/>
  <c r="M48" i="58"/>
  <c r="Y48" i="58"/>
  <c r="B10" i="58" s="1"/>
  <c r="S51" i="58"/>
  <c r="S52" i="58" s="1"/>
  <c r="S53" i="58" s="1"/>
  <c r="S54" i="58" s="1"/>
  <c r="S55" i="58" s="1"/>
  <c r="S56" i="58" s="1"/>
  <c r="S57" i="58" s="1"/>
  <c r="S58" i="58" s="1"/>
  <c r="S59" i="58" s="1"/>
  <c r="S60" i="58" s="1"/>
  <c r="S61" i="58" s="1"/>
  <c r="S62" i="58" s="1"/>
  <c r="S63" i="58" s="1"/>
  <c r="S64" i="58" s="1"/>
  <c r="S65" i="58" s="1"/>
  <c r="S66" i="58" s="1"/>
  <c r="S67" i="58" s="1"/>
  <c r="S68" i="58" s="1"/>
  <c r="S69" i="58" s="1"/>
  <c r="S70" i="58" s="1"/>
  <c r="S71" i="58" s="1"/>
  <c r="D48" i="58"/>
  <c r="G48" i="58"/>
  <c r="U50" i="58"/>
  <c r="U51" i="58" s="1"/>
  <c r="U52" i="58" s="1"/>
  <c r="U53" i="58" s="1"/>
  <c r="U54" i="58" s="1"/>
  <c r="U55" i="58" s="1"/>
  <c r="U56" i="58" s="1"/>
  <c r="U57" i="58" s="1"/>
  <c r="U58" i="58" s="1"/>
  <c r="U59" i="58" s="1"/>
  <c r="U60" i="58" s="1"/>
  <c r="U61" i="58" s="1"/>
  <c r="U62" i="58" s="1"/>
  <c r="U63" i="58" s="1"/>
  <c r="U64" i="58" s="1"/>
  <c r="U65" i="58" s="1"/>
  <c r="U66" i="58" s="1"/>
  <c r="U67" i="58" s="1"/>
  <c r="U68" i="58" s="1"/>
  <c r="U69" i="58" s="1"/>
  <c r="U70" i="58" s="1"/>
  <c r="U71" i="58" s="1"/>
  <c r="H48" i="58"/>
  <c r="V50" i="58" l="1"/>
  <c r="M822" i="1"/>
  <c r="M823" i="1"/>
  <c r="M54" i="57" s="1"/>
  <c r="M824" i="1"/>
  <c r="M55" i="57" s="1"/>
  <c r="M825" i="1"/>
  <c r="M56" i="57" s="1"/>
  <c r="M826" i="1"/>
  <c r="M57" i="57" s="1"/>
  <c r="M827" i="1"/>
  <c r="M58" i="57" s="1"/>
  <c r="M828" i="1"/>
  <c r="M59" i="57" s="1"/>
  <c r="M829" i="1"/>
  <c r="M60" i="57" s="1"/>
  <c r="M830" i="1"/>
  <c r="M61" i="57" s="1"/>
  <c r="M831" i="1"/>
  <c r="M62" i="57" s="1"/>
  <c r="M832" i="1"/>
  <c r="M63" i="57" s="1"/>
  <c r="M833" i="1"/>
  <c r="M64" i="57" s="1"/>
  <c r="M834" i="1"/>
  <c r="M65" i="57" s="1"/>
  <c r="M835" i="1"/>
  <c r="M66" i="57" s="1"/>
  <c r="M836" i="1"/>
  <c r="M67" i="57" s="1"/>
  <c r="M837" i="1"/>
  <c r="M68" i="57" s="1"/>
  <c r="M838" i="1"/>
  <c r="M69" i="57" s="1"/>
  <c r="J824" i="1"/>
  <c r="J55" i="57" s="1"/>
  <c r="W51" i="57"/>
  <c r="Y51" i="57"/>
  <c r="Z51" i="57"/>
  <c r="AA51" i="57"/>
  <c r="W52" i="57"/>
  <c r="Y52" i="57"/>
  <c r="Z52" i="57"/>
  <c r="AA52" i="57"/>
  <c r="W53" i="57"/>
  <c r="Y53" i="57"/>
  <c r="Z53" i="57"/>
  <c r="AA53" i="57"/>
  <c r="W54" i="57"/>
  <c r="Y54" i="57"/>
  <c r="Z54" i="57"/>
  <c r="AA54" i="57"/>
  <c r="W55" i="57"/>
  <c r="Y55" i="57"/>
  <c r="Z55" i="57"/>
  <c r="AA55" i="57"/>
  <c r="W56" i="57"/>
  <c r="Y56" i="57"/>
  <c r="Z56" i="57"/>
  <c r="AA56" i="57"/>
  <c r="W57" i="57"/>
  <c r="Y57" i="57"/>
  <c r="Z57" i="57"/>
  <c r="AA57" i="57"/>
  <c r="W58" i="57"/>
  <c r="Y58" i="57"/>
  <c r="Z58" i="57"/>
  <c r="AA58" i="57"/>
  <c r="W59" i="57"/>
  <c r="Y59" i="57"/>
  <c r="Z59" i="57"/>
  <c r="AA59" i="57"/>
  <c r="W60" i="57"/>
  <c r="Y60" i="57"/>
  <c r="Z60" i="57"/>
  <c r="AA60" i="57"/>
  <c r="W61" i="57"/>
  <c r="Y61" i="57"/>
  <c r="Z61" i="57"/>
  <c r="AA61" i="57"/>
  <c r="W62" i="57"/>
  <c r="Y62" i="57"/>
  <c r="Z62" i="57"/>
  <c r="AA62" i="57"/>
  <c r="W63" i="57"/>
  <c r="Y63" i="57"/>
  <c r="Z63" i="57"/>
  <c r="AA63" i="57"/>
  <c r="W64" i="57"/>
  <c r="Y64" i="57"/>
  <c r="Z64" i="57"/>
  <c r="AA64" i="57"/>
  <c r="W65" i="57"/>
  <c r="Y65" i="57"/>
  <c r="Z65" i="57"/>
  <c r="AA65" i="57"/>
  <c r="W66" i="57"/>
  <c r="Y66" i="57"/>
  <c r="Z66" i="57"/>
  <c r="AA66" i="57"/>
  <c r="W67" i="57"/>
  <c r="Y67" i="57"/>
  <c r="Z67" i="57"/>
  <c r="AA67" i="57"/>
  <c r="W68" i="57"/>
  <c r="Y68" i="57"/>
  <c r="Z68" i="57"/>
  <c r="AA68" i="57"/>
  <c r="W69" i="57"/>
  <c r="Y69" i="57"/>
  <c r="Z69" i="57"/>
  <c r="AA69" i="57"/>
  <c r="Y50" i="57"/>
  <c r="Z50" i="57"/>
  <c r="AA50" i="57"/>
  <c r="W50" i="57"/>
  <c r="D50" i="57"/>
  <c r="E50" i="57"/>
  <c r="Q50" i="57" s="1"/>
  <c r="F50" i="57"/>
  <c r="G50" i="57"/>
  <c r="S50" i="57" s="1"/>
  <c r="H50" i="57"/>
  <c r="T50" i="57" s="1"/>
  <c r="I50" i="57"/>
  <c r="U50" i="57" s="1"/>
  <c r="K50" i="57"/>
  <c r="L50" i="57"/>
  <c r="D51" i="57"/>
  <c r="E51" i="57"/>
  <c r="F51" i="57"/>
  <c r="G51" i="57"/>
  <c r="H51" i="57"/>
  <c r="I51" i="57"/>
  <c r="K51" i="57"/>
  <c r="L51" i="57"/>
  <c r="D52" i="57"/>
  <c r="E52" i="57"/>
  <c r="F52" i="57"/>
  <c r="G52" i="57"/>
  <c r="H52" i="57"/>
  <c r="I52" i="57"/>
  <c r="K52" i="57"/>
  <c r="L52" i="57"/>
  <c r="D53" i="57"/>
  <c r="E53" i="57"/>
  <c r="F53" i="57"/>
  <c r="G53" i="57"/>
  <c r="H53" i="57"/>
  <c r="I53" i="57"/>
  <c r="K53" i="57"/>
  <c r="L53" i="57"/>
  <c r="D54" i="57"/>
  <c r="E54" i="57"/>
  <c r="F54" i="57"/>
  <c r="G54" i="57"/>
  <c r="H54" i="57"/>
  <c r="I54" i="57"/>
  <c r="K54" i="57"/>
  <c r="L54" i="57"/>
  <c r="D55" i="57"/>
  <c r="E55" i="57"/>
  <c r="F55" i="57"/>
  <c r="G55" i="57"/>
  <c r="H55" i="57"/>
  <c r="I55" i="57"/>
  <c r="K55" i="57"/>
  <c r="L55" i="57"/>
  <c r="D56" i="57"/>
  <c r="E56" i="57"/>
  <c r="F56" i="57"/>
  <c r="G56" i="57"/>
  <c r="H56" i="57"/>
  <c r="I56" i="57"/>
  <c r="K56" i="57"/>
  <c r="L56" i="57"/>
  <c r="D57" i="57"/>
  <c r="E57" i="57"/>
  <c r="F57" i="57"/>
  <c r="G57" i="57"/>
  <c r="H57" i="57"/>
  <c r="I57" i="57"/>
  <c r="K57" i="57"/>
  <c r="L57" i="57"/>
  <c r="D58" i="57"/>
  <c r="E58" i="57"/>
  <c r="F58" i="57"/>
  <c r="G58" i="57"/>
  <c r="H58" i="57"/>
  <c r="I58" i="57"/>
  <c r="K58" i="57"/>
  <c r="L58" i="57"/>
  <c r="D59" i="57"/>
  <c r="E59" i="57"/>
  <c r="F59" i="57"/>
  <c r="G59" i="57"/>
  <c r="H59" i="57"/>
  <c r="I59" i="57"/>
  <c r="K59" i="57"/>
  <c r="L59" i="57"/>
  <c r="D60" i="57"/>
  <c r="E60" i="57"/>
  <c r="F60" i="57"/>
  <c r="G60" i="57"/>
  <c r="H60" i="57"/>
  <c r="I60" i="57"/>
  <c r="K60" i="57"/>
  <c r="L60" i="57"/>
  <c r="D61" i="57"/>
  <c r="E61" i="57"/>
  <c r="F61" i="57"/>
  <c r="G61" i="57"/>
  <c r="H61" i="57"/>
  <c r="I61" i="57"/>
  <c r="K61" i="57"/>
  <c r="L61" i="57"/>
  <c r="D62" i="57"/>
  <c r="E62" i="57"/>
  <c r="F62" i="57"/>
  <c r="G62" i="57"/>
  <c r="H62" i="57"/>
  <c r="I62" i="57"/>
  <c r="K62" i="57"/>
  <c r="L62" i="57"/>
  <c r="D63" i="57"/>
  <c r="E63" i="57"/>
  <c r="F63" i="57"/>
  <c r="G63" i="57"/>
  <c r="H63" i="57"/>
  <c r="I63" i="57"/>
  <c r="K63" i="57"/>
  <c r="L63" i="57"/>
  <c r="D64" i="57"/>
  <c r="E64" i="57"/>
  <c r="F64" i="57"/>
  <c r="G64" i="57"/>
  <c r="H64" i="57"/>
  <c r="I64" i="57"/>
  <c r="K64" i="57"/>
  <c r="L64" i="57"/>
  <c r="D65" i="57"/>
  <c r="E65" i="57"/>
  <c r="F65" i="57"/>
  <c r="G65" i="57"/>
  <c r="H65" i="57"/>
  <c r="I65" i="57"/>
  <c r="K65" i="57"/>
  <c r="L65" i="57"/>
  <c r="D66" i="57"/>
  <c r="E66" i="57"/>
  <c r="F66" i="57"/>
  <c r="G66" i="57"/>
  <c r="H66" i="57"/>
  <c r="I66" i="57"/>
  <c r="K66" i="57"/>
  <c r="L66" i="57"/>
  <c r="D67" i="57"/>
  <c r="E67" i="57"/>
  <c r="F67" i="57"/>
  <c r="G67" i="57"/>
  <c r="H67" i="57"/>
  <c r="I67" i="57"/>
  <c r="K67" i="57"/>
  <c r="L67" i="57"/>
  <c r="D68" i="57"/>
  <c r="E68" i="57"/>
  <c r="F68" i="57"/>
  <c r="G68" i="57"/>
  <c r="H68" i="57"/>
  <c r="I68" i="57"/>
  <c r="K68" i="57"/>
  <c r="L68" i="57"/>
  <c r="D69" i="57"/>
  <c r="E69" i="57"/>
  <c r="F69" i="57"/>
  <c r="G69" i="57"/>
  <c r="H69" i="57"/>
  <c r="I69" i="57"/>
  <c r="K69" i="57"/>
  <c r="L69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69" i="57"/>
  <c r="C50" i="57"/>
  <c r="O50" i="57" s="1"/>
  <c r="B51" i="57"/>
  <c r="A51" i="57" s="1"/>
  <c r="B52" i="57"/>
  <c r="A52" i="57" s="1"/>
  <c r="B53" i="57"/>
  <c r="A53" i="57" s="1"/>
  <c r="B54" i="57"/>
  <c r="A54" i="57" s="1"/>
  <c r="B55" i="57"/>
  <c r="A55" i="57" s="1"/>
  <c r="B56" i="57"/>
  <c r="B57" i="57"/>
  <c r="A57" i="57" s="1"/>
  <c r="B58" i="57"/>
  <c r="A58" i="57" s="1"/>
  <c r="B59" i="57"/>
  <c r="A59" i="57" s="1"/>
  <c r="B60" i="57"/>
  <c r="A60" i="57" s="1"/>
  <c r="B61" i="57"/>
  <c r="A61" i="57" s="1"/>
  <c r="B62" i="57"/>
  <c r="A62" i="57" s="1"/>
  <c r="B63" i="57"/>
  <c r="A63" i="57" s="1"/>
  <c r="B64" i="57"/>
  <c r="A64" i="57" s="1"/>
  <c r="B65" i="57"/>
  <c r="A65" i="57" s="1"/>
  <c r="B66" i="57"/>
  <c r="A66" i="57" s="1"/>
  <c r="B67" i="57"/>
  <c r="A67" i="57" s="1"/>
  <c r="B68" i="57"/>
  <c r="A68" i="57" s="1"/>
  <c r="B69" i="57"/>
  <c r="A69" i="57" s="1"/>
  <c r="B50" i="57"/>
  <c r="A50" i="57" s="1"/>
  <c r="A56" i="57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Z48" i="57" l="1"/>
  <c r="Y48" i="57"/>
  <c r="B10" i="57" s="1"/>
  <c r="L48" i="57"/>
  <c r="B9" i="57" s="1"/>
  <c r="H48" i="57"/>
  <c r="F48" i="57"/>
  <c r="W48" i="57"/>
  <c r="B14" i="57" s="1"/>
  <c r="K48" i="57"/>
  <c r="B8" i="57" s="1"/>
  <c r="I48" i="57"/>
  <c r="Q51" i="57"/>
  <c r="Q52" i="57" s="1"/>
  <c r="Q53" i="57" s="1"/>
  <c r="Q54" i="57" s="1"/>
  <c r="Q55" i="57" s="1"/>
  <c r="Q56" i="57" s="1"/>
  <c r="Q57" i="57" s="1"/>
  <c r="Q58" i="57" s="1"/>
  <c r="Q59" i="57" s="1"/>
  <c r="Q60" i="57" s="1"/>
  <c r="Q61" i="57" s="1"/>
  <c r="Q62" i="57" s="1"/>
  <c r="Q63" i="57" s="1"/>
  <c r="Q64" i="57" s="1"/>
  <c r="Q65" i="57" s="1"/>
  <c r="Q66" i="57" s="1"/>
  <c r="Q67" i="57" s="1"/>
  <c r="Q68" i="57" s="1"/>
  <c r="E48" i="57"/>
  <c r="D48" i="57"/>
  <c r="T51" i="57"/>
  <c r="T52" i="57" s="1"/>
  <c r="T53" i="57" s="1"/>
  <c r="T54" i="57" s="1"/>
  <c r="T55" i="57" s="1"/>
  <c r="T56" i="57" s="1"/>
  <c r="T57" i="57" s="1"/>
  <c r="T58" i="57" s="1"/>
  <c r="T59" i="57" s="1"/>
  <c r="T60" i="57" s="1"/>
  <c r="T61" i="57" s="1"/>
  <c r="T62" i="57" s="1"/>
  <c r="T63" i="57" s="1"/>
  <c r="T64" i="57" s="1"/>
  <c r="T65" i="57" s="1"/>
  <c r="T66" i="57" s="1"/>
  <c r="T67" i="57" s="1"/>
  <c r="T68" i="57" s="1"/>
  <c r="S51" i="57"/>
  <c r="S52" i="57" s="1"/>
  <c r="S53" i="57" s="1"/>
  <c r="S54" i="57" s="1"/>
  <c r="S55" i="57" s="1"/>
  <c r="S56" i="57" s="1"/>
  <c r="S57" i="57" s="1"/>
  <c r="S58" i="57" s="1"/>
  <c r="S59" i="57" s="1"/>
  <c r="S60" i="57" s="1"/>
  <c r="S61" i="57" s="1"/>
  <c r="S62" i="57" s="1"/>
  <c r="S63" i="57" s="1"/>
  <c r="S64" i="57" s="1"/>
  <c r="S65" i="57" s="1"/>
  <c r="S66" i="57" s="1"/>
  <c r="S67" i="57" s="1"/>
  <c r="S68" i="57" s="1"/>
  <c r="O51" i="57"/>
  <c r="O52" i="57" s="1"/>
  <c r="O53" i="57" s="1"/>
  <c r="O54" i="57" s="1"/>
  <c r="O55" i="57" s="1"/>
  <c r="O56" i="57" s="1"/>
  <c r="O57" i="57" s="1"/>
  <c r="O58" i="57" s="1"/>
  <c r="O59" i="57" s="1"/>
  <c r="O60" i="57" s="1"/>
  <c r="O61" i="57" s="1"/>
  <c r="O62" i="57" s="1"/>
  <c r="O63" i="57" s="1"/>
  <c r="O64" i="57" s="1"/>
  <c r="O65" i="57" s="1"/>
  <c r="O66" i="57" s="1"/>
  <c r="O67" i="57" s="1"/>
  <c r="O68" i="57" s="1"/>
  <c r="U51" i="57"/>
  <c r="U52" i="57" s="1"/>
  <c r="U53" i="57" s="1"/>
  <c r="U54" i="57" s="1"/>
  <c r="U55" i="57" s="1"/>
  <c r="U56" i="57" s="1"/>
  <c r="U57" i="57" s="1"/>
  <c r="U58" i="57" s="1"/>
  <c r="U59" i="57" s="1"/>
  <c r="U60" i="57" s="1"/>
  <c r="U61" i="57" s="1"/>
  <c r="U62" i="57" s="1"/>
  <c r="U63" i="57" s="1"/>
  <c r="U64" i="57" s="1"/>
  <c r="U65" i="57" s="1"/>
  <c r="U66" i="57" s="1"/>
  <c r="U67" i="57" s="1"/>
  <c r="U68" i="57" s="1"/>
  <c r="C48" i="57"/>
  <c r="G48" i="57"/>
  <c r="P50" i="57"/>
  <c r="P51" i="57" s="1"/>
  <c r="P52" i="57" s="1"/>
  <c r="P53" i="57" s="1"/>
  <c r="P54" i="57" s="1"/>
  <c r="P55" i="57" s="1"/>
  <c r="P56" i="57" s="1"/>
  <c r="P57" i="57" s="1"/>
  <c r="P58" i="57" s="1"/>
  <c r="P59" i="57" s="1"/>
  <c r="P60" i="57" s="1"/>
  <c r="P61" i="57" s="1"/>
  <c r="P62" i="57" s="1"/>
  <c r="P63" i="57" s="1"/>
  <c r="P64" i="57" s="1"/>
  <c r="P65" i="57" s="1"/>
  <c r="P66" i="57" s="1"/>
  <c r="P67" i="57" s="1"/>
  <c r="P68" i="57" s="1"/>
  <c r="R50" i="57"/>
  <c r="R51" i="57" s="1"/>
  <c r="R52" i="57" s="1"/>
  <c r="R53" i="57" s="1"/>
  <c r="R54" i="57" s="1"/>
  <c r="R55" i="57" s="1"/>
  <c r="R56" i="57" s="1"/>
  <c r="R57" i="57" s="1"/>
  <c r="R58" i="57" s="1"/>
  <c r="R59" i="57" s="1"/>
  <c r="R60" i="57" s="1"/>
  <c r="R61" i="57" s="1"/>
  <c r="R62" i="57" s="1"/>
  <c r="R63" i="57" s="1"/>
  <c r="R64" i="57" s="1"/>
  <c r="R65" i="57" s="1"/>
  <c r="R66" i="57" s="1"/>
  <c r="R67" i="57" s="1"/>
  <c r="R68" i="57" s="1"/>
  <c r="V50" i="57" l="1"/>
  <c r="AA51" i="56" l="1"/>
  <c r="AA52" i="56"/>
  <c r="AA53" i="56"/>
  <c r="AA54" i="56"/>
  <c r="AA55" i="56"/>
  <c r="AA56" i="56"/>
  <c r="AA57" i="56"/>
  <c r="AA58" i="56"/>
  <c r="AA59" i="56"/>
  <c r="AA60" i="56"/>
  <c r="AA61" i="56"/>
  <c r="AA62" i="56"/>
  <c r="AA63" i="56"/>
  <c r="AA64" i="56"/>
  <c r="AA65" i="56"/>
  <c r="AA66" i="56"/>
  <c r="AA67" i="56"/>
  <c r="AA68" i="56"/>
  <c r="AA69" i="56"/>
  <c r="AA50" i="56"/>
  <c r="Y50" i="56"/>
  <c r="Z50" i="56"/>
  <c r="Y51" i="56"/>
  <c r="Z51" i="56"/>
  <c r="Y52" i="56"/>
  <c r="Z52" i="56"/>
  <c r="Y53" i="56"/>
  <c r="Z53" i="56"/>
  <c r="Y54" i="56"/>
  <c r="Z54" i="56"/>
  <c r="Y55" i="56"/>
  <c r="Z55" i="56"/>
  <c r="Y56" i="56"/>
  <c r="Z56" i="56"/>
  <c r="Y57" i="56"/>
  <c r="Z57" i="56"/>
  <c r="Y58" i="56"/>
  <c r="Z58" i="56"/>
  <c r="Y59" i="56"/>
  <c r="Z59" i="56"/>
  <c r="Y60" i="56"/>
  <c r="Z60" i="56"/>
  <c r="Y61" i="56"/>
  <c r="Z61" i="56"/>
  <c r="Y62" i="56"/>
  <c r="Z62" i="56"/>
  <c r="Y63" i="56"/>
  <c r="Z63" i="56"/>
  <c r="Y64" i="56"/>
  <c r="Z64" i="56"/>
  <c r="Y65" i="56"/>
  <c r="Z65" i="56"/>
  <c r="Y66" i="56"/>
  <c r="Z66" i="56"/>
  <c r="Y67" i="56"/>
  <c r="Z67" i="56"/>
  <c r="Y68" i="56"/>
  <c r="Z68" i="56"/>
  <c r="Y69" i="56"/>
  <c r="Z69" i="56"/>
  <c r="W51" i="56"/>
  <c r="W52" i="56"/>
  <c r="W53" i="56"/>
  <c r="W54" i="56"/>
  <c r="W55" i="56"/>
  <c r="W56" i="56"/>
  <c r="W57" i="56"/>
  <c r="W58" i="56"/>
  <c r="W59" i="56"/>
  <c r="W60" i="56"/>
  <c r="W61" i="56"/>
  <c r="W62" i="56"/>
  <c r="W63" i="56"/>
  <c r="W64" i="56"/>
  <c r="W65" i="56"/>
  <c r="W66" i="56"/>
  <c r="W67" i="56"/>
  <c r="W68" i="56"/>
  <c r="W69" i="56"/>
  <c r="W50" i="56"/>
  <c r="D50" i="56"/>
  <c r="E50" i="56"/>
  <c r="F50" i="56"/>
  <c r="R50" i="56" s="1"/>
  <c r="G50" i="56"/>
  <c r="S50" i="56" s="1"/>
  <c r="H50" i="56"/>
  <c r="I50" i="56"/>
  <c r="K50" i="56"/>
  <c r="L50" i="56"/>
  <c r="D51" i="56"/>
  <c r="E51" i="56"/>
  <c r="F51" i="56"/>
  <c r="G51" i="56"/>
  <c r="H51" i="56"/>
  <c r="I51" i="56"/>
  <c r="K51" i="56"/>
  <c r="L51" i="56"/>
  <c r="D52" i="56"/>
  <c r="E52" i="56"/>
  <c r="F52" i="56"/>
  <c r="G52" i="56"/>
  <c r="H52" i="56"/>
  <c r="I52" i="56"/>
  <c r="K52" i="56"/>
  <c r="L52" i="56"/>
  <c r="D53" i="56"/>
  <c r="E53" i="56"/>
  <c r="F53" i="56"/>
  <c r="G53" i="56"/>
  <c r="H53" i="56"/>
  <c r="I53" i="56"/>
  <c r="K53" i="56"/>
  <c r="L53" i="56"/>
  <c r="D54" i="56"/>
  <c r="E54" i="56"/>
  <c r="F54" i="56"/>
  <c r="G54" i="56"/>
  <c r="H54" i="56"/>
  <c r="I54" i="56"/>
  <c r="K54" i="56"/>
  <c r="L54" i="56"/>
  <c r="D55" i="56"/>
  <c r="E55" i="56"/>
  <c r="F55" i="56"/>
  <c r="G55" i="56"/>
  <c r="H55" i="56"/>
  <c r="I55" i="56"/>
  <c r="K55" i="56"/>
  <c r="L55" i="56"/>
  <c r="D56" i="56"/>
  <c r="E56" i="56"/>
  <c r="F56" i="56"/>
  <c r="G56" i="56"/>
  <c r="H56" i="56"/>
  <c r="I56" i="56"/>
  <c r="K56" i="56"/>
  <c r="L56" i="56"/>
  <c r="D57" i="56"/>
  <c r="E57" i="56"/>
  <c r="F57" i="56"/>
  <c r="G57" i="56"/>
  <c r="H57" i="56"/>
  <c r="I57" i="56"/>
  <c r="K57" i="56"/>
  <c r="L57" i="56"/>
  <c r="D58" i="56"/>
  <c r="E58" i="56"/>
  <c r="F58" i="56"/>
  <c r="G58" i="56"/>
  <c r="H58" i="56"/>
  <c r="I58" i="56"/>
  <c r="K58" i="56"/>
  <c r="L58" i="56"/>
  <c r="D59" i="56"/>
  <c r="E59" i="56"/>
  <c r="F59" i="56"/>
  <c r="G59" i="56"/>
  <c r="H59" i="56"/>
  <c r="I59" i="56"/>
  <c r="K59" i="56"/>
  <c r="L59" i="56"/>
  <c r="D60" i="56"/>
  <c r="E60" i="56"/>
  <c r="F60" i="56"/>
  <c r="G60" i="56"/>
  <c r="H60" i="56"/>
  <c r="I60" i="56"/>
  <c r="K60" i="56"/>
  <c r="L60" i="56"/>
  <c r="D61" i="56"/>
  <c r="E61" i="56"/>
  <c r="F61" i="56"/>
  <c r="G61" i="56"/>
  <c r="H61" i="56"/>
  <c r="I61" i="56"/>
  <c r="K61" i="56"/>
  <c r="L61" i="56"/>
  <c r="D62" i="56"/>
  <c r="E62" i="56"/>
  <c r="F62" i="56"/>
  <c r="G62" i="56"/>
  <c r="H62" i="56"/>
  <c r="I62" i="56"/>
  <c r="K62" i="56"/>
  <c r="L62" i="56"/>
  <c r="D63" i="56"/>
  <c r="E63" i="56"/>
  <c r="F63" i="56"/>
  <c r="G63" i="56"/>
  <c r="H63" i="56"/>
  <c r="I63" i="56"/>
  <c r="K63" i="56"/>
  <c r="L63" i="56"/>
  <c r="D64" i="56"/>
  <c r="E64" i="56"/>
  <c r="F64" i="56"/>
  <c r="G64" i="56"/>
  <c r="H64" i="56"/>
  <c r="I64" i="56"/>
  <c r="K64" i="56"/>
  <c r="L64" i="56"/>
  <c r="D65" i="56"/>
  <c r="E65" i="56"/>
  <c r="F65" i="56"/>
  <c r="G65" i="56"/>
  <c r="H65" i="56"/>
  <c r="I65" i="56"/>
  <c r="K65" i="56"/>
  <c r="L65" i="56"/>
  <c r="D66" i="56"/>
  <c r="E66" i="56"/>
  <c r="F66" i="56"/>
  <c r="G66" i="56"/>
  <c r="H66" i="56"/>
  <c r="I66" i="56"/>
  <c r="K66" i="56"/>
  <c r="L66" i="56"/>
  <c r="D67" i="56"/>
  <c r="E67" i="56"/>
  <c r="F67" i="56"/>
  <c r="G67" i="56"/>
  <c r="H67" i="56"/>
  <c r="I67" i="56"/>
  <c r="K67" i="56"/>
  <c r="L67" i="56"/>
  <c r="D68" i="56"/>
  <c r="E68" i="56"/>
  <c r="F68" i="56"/>
  <c r="G68" i="56"/>
  <c r="H68" i="56"/>
  <c r="I68" i="56"/>
  <c r="K68" i="56"/>
  <c r="L68" i="56"/>
  <c r="D69" i="56"/>
  <c r="E69" i="56"/>
  <c r="F69" i="56"/>
  <c r="G69" i="56"/>
  <c r="H69" i="56"/>
  <c r="I69" i="56"/>
  <c r="K69" i="56"/>
  <c r="L69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69" i="56"/>
  <c r="C50" i="56"/>
  <c r="O50" i="56" s="1"/>
  <c r="B69" i="56"/>
  <c r="A69" i="56" s="1"/>
  <c r="B51" i="56"/>
  <c r="A51" i="56" s="1"/>
  <c r="B52" i="56"/>
  <c r="A52" i="56" s="1"/>
  <c r="B53" i="56"/>
  <c r="A53" i="56" s="1"/>
  <c r="B54" i="56"/>
  <c r="A54" i="56" s="1"/>
  <c r="B55" i="56"/>
  <c r="A55" i="56" s="1"/>
  <c r="B56" i="56"/>
  <c r="A56" i="56" s="1"/>
  <c r="B57" i="56"/>
  <c r="A57" i="56" s="1"/>
  <c r="B58" i="56"/>
  <c r="A58" i="56" s="1"/>
  <c r="B59" i="56"/>
  <c r="A59" i="56" s="1"/>
  <c r="B60" i="56"/>
  <c r="A60" i="56" s="1"/>
  <c r="B61" i="56"/>
  <c r="A61" i="56" s="1"/>
  <c r="B62" i="56"/>
  <c r="A62" i="56" s="1"/>
  <c r="B63" i="56"/>
  <c r="A63" i="56" s="1"/>
  <c r="B64" i="56"/>
  <c r="A64" i="56" s="1"/>
  <c r="B65" i="56"/>
  <c r="A65" i="56" s="1"/>
  <c r="B66" i="56"/>
  <c r="A66" i="56" s="1"/>
  <c r="B67" i="56"/>
  <c r="A67" i="56" s="1"/>
  <c r="B68" i="56"/>
  <c r="A68" i="56" s="1"/>
  <c r="B50" i="56"/>
  <c r="A50" i="56" s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O51" i="56" l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O65" i="56" s="1"/>
  <c r="O66" i="56" s="1"/>
  <c r="O67" i="56" s="1"/>
  <c r="O68" i="56" s="1"/>
  <c r="I48" i="56"/>
  <c r="R51" i="56"/>
  <c r="R52" i="56" s="1"/>
  <c r="R53" i="56" s="1"/>
  <c r="R54" i="56" s="1"/>
  <c r="R55" i="56" s="1"/>
  <c r="R56" i="56" s="1"/>
  <c r="R57" i="56" s="1"/>
  <c r="R58" i="56" s="1"/>
  <c r="R59" i="56" s="1"/>
  <c r="R60" i="56" s="1"/>
  <c r="R61" i="56" s="1"/>
  <c r="R62" i="56" s="1"/>
  <c r="R63" i="56" s="1"/>
  <c r="R64" i="56" s="1"/>
  <c r="R65" i="56" s="1"/>
  <c r="R66" i="56" s="1"/>
  <c r="R67" i="56" s="1"/>
  <c r="R68" i="56" s="1"/>
  <c r="S51" i="56"/>
  <c r="S52" i="56" s="1"/>
  <c r="S53" i="56" s="1"/>
  <c r="S54" i="56" s="1"/>
  <c r="S55" i="56" s="1"/>
  <c r="S56" i="56" s="1"/>
  <c r="S57" i="56" s="1"/>
  <c r="S58" i="56" s="1"/>
  <c r="S59" i="56" s="1"/>
  <c r="S60" i="56" s="1"/>
  <c r="S61" i="56" s="1"/>
  <c r="S62" i="56" s="1"/>
  <c r="S63" i="56" s="1"/>
  <c r="S64" i="56" s="1"/>
  <c r="S65" i="56" s="1"/>
  <c r="S66" i="56" s="1"/>
  <c r="S67" i="56" s="1"/>
  <c r="S68" i="56" s="1"/>
  <c r="G48" i="56"/>
  <c r="W48" i="56"/>
  <c r="B14" i="56" s="1"/>
  <c r="U50" i="56"/>
  <c r="U51" i="56" s="1"/>
  <c r="U52" i="56" s="1"/>
  <c r="U53" i="56" s="1"/>
  <c r="U54" i="56" s="1"/>
  <c r="U55" i="56" s="1"/>
  <c r="U56" i="56" s="1"/>
  <c r="U57" i="56" s="1"/>
  <c r="U58" i="56" s="1"/>
  <c r="U59" i="56" s="1"/>
  <c r="U60" i="56" s="1"/>
  <c r="U61" i="56" s="1"/>
  <c r="U62" i="56" s="1"/>
  <c r="U63" i="56" s="1"/>
  <c r="U64" i="56" s="1"/>
  <c r="U65" i="56" s="1"/>
  <c r="U66" i="56" s="1"/>
  <c r="U67" i="56" s="1"/>
  <c r="U68" i="56" s="1"/>
  <c r="D48" i="56"/>
  <c r="Y48" i="56"/>
  <c r="B10" i="56" s="1"/>
  <c r="Z48" i="56"/>
  <c r="L48" i="56"/>
  <c r="B9" i="56" s="1"/>
  <c r="E48" i="56"/>
  <c r="C48" i="56"/>
  <c r="K48" i="56"/>
  <c r="B8" i="56" s="1"/>
  <c r="F48" i="56"/>
  <c r="H48" i="56"/>
  <c r="T50" i="56"/>
  <c r="T51" i="56" s="1"/>
  <c r="T52" i="56" s="1"/>
  <c r="T53" i="56" s="1"/>
  <c r="T54" i="56" s="1"/>
  <c r="T55" i="56" s="1"/>
  <c r="T56" i="56" s="1"/>
  <c r="T57" i="56" s="1"/>
  <c r="T58" i="56" s="1"/>
  <c r="T59" i="56" s="1"/>
  <c r="T60" i="56" s="1"/>
  <c r="T61" i="56" s="1"/>
  <c r="T62" i="56" s="1"/>
  <c r="T63" i="56" s="1"/>
  <c r="T64" i="56" s="1"/>
  <c r="T65" i="56" s="1"/>
  <c r="T66" i="56" s="1"/>
  <c r="T67" i="56" s="1"/>
  <c r="T68" i="56" s="1"/>
  <c r="P50" i="56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Q50" i="56"/>
  <c r="Q51" i="56" s="1"/>
  <c r="Q52" i="56" s="1"/>
  <c r="Q53" i="56" s="1"/>
  <c r="Q54" i="56" s="1"/>
  <c r="Q55" i="56" s="1"/>
  <c r="Q56" i="56" s="1"/>
  <c r="Q57" i="56" s="1"/>
  <c r="Q58" i="56" s="1"/>
  <c r="Q59" i="56" s="1"/>
  <c r="Q60" i="56" s="1"/>
  <c r="Q61" i="56" s="1"/>
  <c r="Q62" i="56" s="1"/>
  <c r="Q63" i="56" s="1"/>
  <c r="Q64" i="56" s="1"/>
  <c r="Q65" i="56" s="1"/>
  <c r="Q66" i="56" s="1"/>
  <c r="Q67" i="56" s="1"/>
  <c r="Q68" i="56" s="1"/>
  <c r="M792" i="1"/>
  <c r="M793" i="1"/>
  <c r="M794" i="1"/>
  <c r="M795" i="1"/>
  <c r="M796" i="1"/>
  <c r="M797" i="1"/>
  <c r="M798" i="1"/>
  <c r="M799" i="1"/>
  <c r="M50" i="56" s="1"/>
  <c r="M800" i="1"/>
  <c r="M51" i="56" s="1"/>
  <c r="M801" i="1"/>
  <c r="M52" i="56" s="1"/>
  <c r="M802" i="1"/>
  <c r="M53" i="56" s="1"/>
  <c r="M803" i="1"/>
  <c r="M54" i="56" s="1"/>
  <c r="M804" i="1"/>
  <c r="M55" i="56" s="1"/>
  <c r="M805" i="1"/>
  <c r="M56" i="56" s="1"/>
  <c r="M806" i="1"/>
  <c r="M57" i="56" s="1"/>
  <c r="M807" i="1"/>
  <c r="M58" i="56" s="1"/>
  <c r="M808" i="1"/>
  <c r="M59" i="56" s="1"/>
  <c r="M809" i="1"/>
  <c r="M60" i="56" s="1"/>
  <c r="M810" i="1"/>
  <c r="M61" i="56" s="1"/>
  <c r="M811" i="1"/>
  <c r="M62" i="56" s="1"/>
  <c r="M812" i="1"/>
  <c r="M63" i="56" s="1"/>
  <c r="M813" i="1"/>
  <c r="M64" i="56" s="1"/>
  <c r="M814" i="1"/>
  <c r="M65" i="56" s="1"/>
  <c r="M815" i="1"/>
  <c r="M66" i="56" s="1"/>
  <c r="M816" i="1"/>
  <c r="M67" i="56" s="1"/>
  <c r="M817" i="1"/>
  <c r="M68" i="56" s="1"/>
  <c r="M818" i="1"/>
  <c r="M69" i="56" s="1"/>
  <c r="M819" i="1"/>
  <c r="M50" i="57" s="1"/>
  <c r="M820" i="1"/>
  <c r="M51" i="57" s="1"/>
  <c r="M821" i="1"/>
  <c r="M52" i="57" s="1"/>
  <c r="M53" i="57"/>
  <c r="M48" i="57" l="1"/>
  <c r="V50" i="56"/>
  <c r="W51" i="55"/>
  <c r="Y51" i="55"/>
  <c r="Z51" i="55"/>
  <c r="AA51" i="55"/>
  <c r="AB51" i="55"/>
  <c r="AC51" i="55"/>
  <c r="W52" i="55"/>
  <c r="Y52" i="55"/>
  <c r="Z52" i="55"/>
  <c r="AA52" i="55"/>
  <c r="AB52" i="55"/>
  <c r="AC52" i="55"/>
  <c r="W53" i="55"/>
  <c r="Y53" i="55"/>
  <c r="Z53" i="55"/>
  <c r="AA53" i="55"/>
  <c r="AB53" i="55"/>
  <c r="AC53" i="55"/>
  <c r="W54" i="55"/>
  <c r="Y54" i="55"/>
  <c r="Z54" i="55"/>
  <c r="AA54" i="55"/>
  <c r="AB54" i="55"/>
  <c r="AC54" i="55"/>
  <c r="W55" i="55"/>
  <c r="Y55" i="55"/>
  <c r="Z55" i="55"/>
  <c r="AA55" i="55"/>
  <c r="AB55" i="55"/>
  <c r="AC55" i="55"/>
  <c r="W56" i="55"/>
  <c r="Y56" i="55"/>
  <c r="Z56" i="55"/>
  <c r="AA56" i="55"/>
  <c r="AB56" i="55"/>
  <c r="AC56" i="55"/>
  <c r="W57" i="55"/>
  <c r="Y57" i="55"/>
  <c r="Z57" i="55"/>
  <c r="AA57" i="55"/>
  <c r="AB57" i="55"/>
  <c r="AC57" i="55"/>
  <c r="W58" i="55"/>
  <c r="Y58" i="55"/>
  <c r="Z58" i="55"/>
  <c r="AA58" i="55"/>
  <c r="AB58" i="55"/>
  <c r="AC58" i="55"/>
  <c r="W59" i="55"/>
  <c r="Y59" i="55"/>
  <c r="Z59" i="55"/>
  <c r="AA59" i="55"/>
  <c r="AB59" i="55"/>
  <c r="AC59" i="55"/>
  <c r="W60" i="55"/>
  <c r="Y60" i="55"/>
  <c r="Z60" i="55"/>
  <c r="AA60" i="55"/>
  <c r="AB60" i="55"/>
  <c r="AC60" i="55"/>
  <c r="W61" i="55"/>
  <c r="Y61" i="55"/>
  <c r="Z61" i="55"/>
  <c r="AA61" i="55"/>
  <c r="AB61" i="55"/>
  <c r="AC61" i="55"/>
  <c r="W62" i="55"/>
  <c r="Y62" i="55"/>
  <c r="Z62" i="55"/>
  <c r="AA62" i="55"/>
  <c r="AB62" i="55"/>
  <c r="AC62" i="55"/>
  <c r="W63" i="55"/>
  <c r="Y63" i="55"/>
  <c r="Z63" i="55"/>
  <c r="AA63" i="55"/>
  <c r="AB63" i="55"/>
  <c r="AC63" i="55"/>
  <c r="W64" i="55"/>
  <c r="Y64" i="55"/>
  <c r="Z64" i="55"/>
  <c r="AA64" i="55"/>
  <c r="AB64" i="55"/>
  <c r="AC64" i="55"/>
  <c r="W65" i="55"/>
  <c r="Y65" i="55"/>
  <c r="Z65" i="55"/>
  <c r="AA65" i="55"/>
  <c r="AB65" i="55"/>
  <c r="AC65" i="55"/>
  <c r="W66" i="55"/>
  <c r="Y66" i="55"/>
  <c r="Z66" i="55"/>
  <c r="AA66" i="55"/>
  <c r="AB66" i="55"/>
  <c r="AC66" i="55"/>
  <c r="W67" i="55"/>
  <c r="Y67" i="55"/>
  <c r="Z67" i="55"/>
  <c r="AA67" i="55"/>
  <c r="AB67" i="55"/>
  <c r="AC67" i="55"/>
  <c r="W68" i="55"/>
  <c r="Y68" i="55"/>
  <c r="Z68" i="55"/>
  <c r="AA68" i="55"/>
  <c r="AB68" i="55"/>
  <c r="AC68" i="55"/>
  <c r="W69" i="55"/>
  <c r="Y69" i="55"/>
  <c r="Z69" i="55"/>
  <c r="AA69" i="55"/>
  <c r="AB69" i="55"/>
  <c r="AC69" i="55"/>
  <c r="W70" i="55"/>
  <c r="Y70" i="55"/>
  <c r="Z70" i="55"/>
  <c r="AA70" i="55"/>
  <c r="AB70" i="55"/>
  <c r="AC70" i="55"/>
  <c r="W71" i="55"/>
  <c r="Y71" i="55"/>
  <c r="Z71" i="55"/>
  <c r="AA71" i="55"/>
  <c r="AB71" i="55"/>
  <c r="AC71" i="55"/>
  <c r="W72" i="55"/>
  <c r="Y72" i="55"/>
  <c r="Z72" i="55"/>
  <c r="AA72" i="55"/>
  <c r="AB72" i="55"/>
  <c r="AC72" i="55"/>
  <c r="W73" i="55"/>
  <c r="Y73" i="55"/>
  <c r="Z73" i="55"/>
  <c r="AA73" i="55"/>
  <c r="AB73" i="55"/>
  <c r="AC73" i="55"/>
  <c r="W74" i="55"/>
  <c r="Y74" i="55"/>
  <c r="Z74" i="55"/>
  <c r="AA74" i="55"/>
  <c r="AB74" i="55"/>
  <c r="AC74" i="55"/>
  <c r="W75" i="55"/>
  <c r="Y75" i="55"/>
  <c r="Z75" i="55"/>
  <c r="AA75" i="55"/>
  <c r="AB75" i="55"/>
  <c r="AC75" i="55"/>
  <c r="W76" i="55"/>
  <c r="Y76" i="55"/>
  <c r="Z76" i="55"/>
  <c r="AA76" i="55"/>
  <c r="AB76" i="55"/>
  <c r="AC76" i="55"/>
  <c r="W77" i="55"/>
  <c r="Y77" i="55"/>
  <c r="Z77" i="55"/>
  <c r="AA77" i="55"/>
  <c r="AB77" i="55"/>
  <c r="AC77" i="55"/>
  <c r="W78" i="55"/>
  <c r="Y78" i="55"/>
  <c r="Z78" i="55"/>
  <c r="AA78" i="55"/>
  <c r="AB78" i="55"/>
  <c r="AC78" i="55"/>
  <c r="W79" i="55"/>
  <c r="Y79" i="55"/>
  <c r="Z79" i="55"/>
  <c r="AA79" i="55"/>
  <c r="AB79" i="55"/>
  <c r="AC79" i="55"/>
  <c r="W80" i="55"/>
  <c r="Y80" i="55"/>
  <c r="Z80" i="55"/>
  <c r="AA80" i="55"/>
  <c r="AB80" i="55"/>
  <c r="AC80" i="55"/>
  <c r="W81" i="55"/>
  <c r="Y81" i="55"/>
  <c r="Z81" i="55"/>
  <c r="AA81" i="55"/>
  <c r="AB81" i="55"/>
  <c r="AC81" i="55"/>
  <c r="W82" i="55"/>
  <c r="Y82" i="55"/>
  <c r="Z82" i="55"/>
  <c r="AA82" i="55"/>
  <c r="AB82" i="55"/>
  <c r="AC82" i="55"/>
  <c r="W83" i="55"/>
  <c r="Y83" i="55"/>
  <c r="Z83" i="55"/>
  <c r="AA83" i="55"/>
  <c r="AB83" i="55"/>
  <c r="AC83" i="55"/>
  <c r="W84" i="55"/>
  <c r="Y84" i="55"/>
  <c r="Z84" i="55"/>
  <c r="AA84" i="55"/>
  <c r="AB84" i="55"/>
  <c r="AC84" i="55"/>
  <c r="W85" i="55"/>
  <c r="Y85" i="55"/>
  <c r="Z85" i="55"/>
  <c r="AA85" i="55"/>
  <c r="AB85" i="55"/>
  <c r="AC85" i="55"/>
  <c r="W86" i="55"/>
  <c r="Y86" i="55"/>
  <c r="Z86" i="55"/>
  <c r="AA86" i="55"/>
  <c r="AB86" i="55"/>
  <c r="AC86" i="55"/>
  <c r="W87" i="55"/>
  <c r="Y87" i="55"/>
  <c r="Z87" i="55"/>
  <c r="AA87" i="55"/>
  <c r="AB87" i="55"/>
  <c r="AC87" i="55"/>
  <c r="W88" i="55"/>
  <c r="Y88" i="55"/>
  <c r="Z88" i="55"/>
  <c r="AA88" i="55"/>
  <c r="AB88" i="55"/>
  <c r="AC88" i="55"/>
  <c r="W89" i="55"/>
  <c r="Y89" i="55"/>
  <c r="Z89" i="55"/>
  <c r="AA89" i="55"/>
  <c r="AB89" i="55"/>
  <c r="AC89" i="55"/>
  <c r="W90" i="55"/>
  <c r="Y90" i="55"/>
  <c r="Z90" i="55"/>
  <c r="AA90" i="55"/>
  <c r="AB90" i="55"/>
  <c r="AC90" i="55"/>
  <c r="W91" i="55"/>
  <c r="Y91" i="55"/>
  <c r="Z91" i="55"/>
  <c r="AA91" i="55"/>
  <c r="AB91" i="55"/>
  <c r="AC91" i="55"/>
  <c r="W92" i="55"/>
  <c r="Y92" i="55"/>
  <c r="Z92" i="55"/>
  <c r="AA92" i="55"/>
  <c r="AB92" i="55"/>
  <c r="AC92" i="55"/>
  <c r="W93" i="55"/>
  <c r="Y93" i="55"/>
  <c r="Z93" i="55"/>
  <c r="AA93" i="55"/>
  <c r="AB93" i="55"/>
  <c r="AC93" i="55"/>
  <c r="W94" i="55"/>
  <c r="Y94" i="55"/>
  <c r="Z94" i="55"/>
  <c r="AA94" i="55"/>
  <c r="AB94" i="55"/>
  <c r="AC94" i="55"/>
  <c r="W95" i="55"/>
  <c r="Y95" i="55"/>
  <c r="Z95" i="55"/>
  <c r="AA95" i="55"/>
  <c r="AB95" i="55"/>
  <c r="AC95" i="55"/>
  <c r="W96" i="55"/>
  <c r="Y96" i="55"/>
  <c r="Z96" i="55"/>
  <c r="AA96" i="55"/>
  <c r="AB96" i="55"/>
  <c r="AC96" i="55"/>
  <c r="W97" i="55"/>
  <c r="Y97" i="55"/>
  <c r="Z97" i="55"/>
  <c r="AA97" i="55"/>
  <c r="AB97" i="55"/>
  <c r="AC97" i="55"/>
  <c r="W98" i="55"/>
  <c r="Y98" i="55"/>
  <c r="Z98" i="55"/>
  <c r="AA98" i="55"/>
  <c r="AB98" i="55"/>
  <c r="AC98" i="55"/>
  <c r="W99" i="55"/>
  <c r="Y99" i="55"/>
  <c r="Z99" i="55"/>
  <c r="AA99" i="55"/>
  <c r="AB99" i="55"/>
  <c r="AC99" i="55"/>
  <c r="W100" i="55"/>
  <c r="Y100" i="55"/>
  <c r="Z100" i="55"/>
  <c r="AA100" i="55"/>
  <c r="AB100" i="55"/>
  <c r="AC100" i="55"/>
  <c r="W101" i="55"/>
  <c r="Y101" i="55"/>
  <c r="Z101" i="55"/>
  <c r="AA101" i="55"/>
  <c r="AB101" i="55"/>
  <c r="AC101" i="55"/>
  <c r="W102" i="55"/>
  <c r="Y102" i="55"/>
  <c r="Z102" i="55"/>
  <c r="AA102" i="55"/>
  <c r="AB102" i="55"/>
  <c r="AC102" i="55"/>
  <c r="W103" i="55"/>
  <c r="Y103" i="55"/>
  <c r="Z103" i="55"/>
  <c r="AA103" i="55"/>
  <c r="AB103" i="55"/>
  <c r="AC103" i="55"/>
  <c r="W104" i="55"/>
  <c r="Y104" i="55"/>
  <c r="Z104" i="55"/>
  <c r="AA104" i="55"/>
  <c r="AB104" i="55"/>
  <c r="AC104" i="55"/>
  <c r="W105" i="55"/>
  <c r="Y105" i="55"/>
  <c r="Z105" i="55"/>
  <c r="AA105" i="55"/>
  <c r="AB105" i="55"/>
  <c r="AC105" i="55"/>
  <c r="W106" i="55"/>
  <c r="Y106" i="55"/>
  <c r="Z106" i="55"/>
  <c r="AA106" i="55"/>
  <c r="AB106" i="55"/>
  <c r="AC106" i="55"/>
  <c r="W107" i="55"/>
  <c r="Y107" i="55"/>
  <c r="Z107" i="55"/>
  <c r="AA107" i="55"/>
  <c r="AB107" i="55"/>
  <c r="AC107" i="55"/>
  <c r="W108" i="55"/>
  <c r="Y108" i="55"/>
  <c r="Z108" i="55"/>
  <c r="AA108" i="55"/>
  <c r="AB108" i="55"/>
  <c r="AC108" i="55"/>
  <c r="W109" i="55"/>
  <c r="Y109" i="55"/>
  <c r="Z109" i="55"/>
  <c r="AA109" i="55"/>
  <c r="AB109" i="55"/>
  <c r="AC109" i="55"/>
  <c r="W110" i="55"/>
  <c r="Y110" i="55"/>
  <c r="Z110" i="55"/>
  <c r="AA110" i="55"/>
  <c r="AB110" i="55"/>
  <c r="AC110" i="55"/>
  <c r="W111" i="55"/>
  <c r="Y111" i="55"/>
  <c r="Z111" i="55"/>
  <c r="AA111" i="55"/>
  <c r="AB111" i="55"/>
  <c r="AC111" i="55"/>
  <c r="W112" i="55"/>
  <c r="Y112" i="55"/>
  <c r="Z112" i="55"/>
  <c r="AA112" i="55"/>
  <c r="AB112" i="55"/>
  <c r="AC112" i="55"/>
  <c r="W113" i="55"/>
  <c r="Y113" i="55"/>
  <c r="Z113" i="55"/>
  <c r="AA113" i="55"/>
  <c r="AB113" i="55"/>
  <c r="AC113" i="55"/>
  <c r="W114" i="55"/>
  <c r="Y114" i="55"/>
  <c r="Z114" i="55"/>
  <c r="AA114" i="55"/>
  <c r="AB114" i="55"/>
  <c r="AC114" i="55"/>
  <c r="W115" i="55"/>
  <c r="Y115" i="55"/>
  <c r="Z115" i="55"/>
  <c r="AA115" i="55"/>
  <c r="AB115" i="55"/>
  <c r="AC115" i="55"/>
  <c r="W116" i="55"/>
  <c r="Y116" i="55"/>
  <c r="Z116" i="55"/>
  <c r="AA116" i="55"/>
  <c r="AB116" i="55"/>
  <c r="AC116" i="55"/>
  <c r="W117" i="55"/>
  <c r="Y117" i="55"/>
  <c r="Z117" i="55"/>
  <c r="AA117" i="55"/>
  <c r="AB117" i="55"/>
  <c r="AC117" i="55"/>
  <c r="W118" i="55"/>
  <c r="Y118" i="55"/>
  <c r="Z118" i="55"/>
  <c r="AA118" i="55"/>
  <c r="AB118" i="55"/>
  <c r="AC118" i="55"/>
  <c r="W119" i="55"/>
  <c r="Y119" i="55"/>
  <c r="Z119" i="55"/>
  <c r="AA119" i="55"/>
  <c r="AB119" i="55"/>
  <c r="AC119" i="55"/>
  <c r="W120" i="55"/>
  <c r="Y120" i="55"/>
  <c r="Z120" i="55"/>
  <c r="AA120" i="55"/>
  <c r="AB120" i="55"/>
  <c r="AC120" i="55"/>
  <c r="W121" i="55"/>
  <c r="Y121" i="55"/>
  <c r="Z121" i="55"/>
  <c r="AA121" i="55"/>
  <c r="AB121" i="55"/>
  <c r="AC121" i="55"/>
  <c r="W122" i="55"/>
  <c r="Y122" i="55"/>
  <c r="Z122" i="55"/>
  <c r="AA122" i="55"/>
  <c r="AB122" i="55"/>
  <c r="AC122" i="55"/>
  <c r="W123" i="55"/>
  <c r="Y123" i="55"/>
  <c r="Z123" i="55"/>
  <c r="AA123" i="55"/>
  <c r="AB123" i="55"/>
  <c r="AC123" i="55"/>
  <c r="W124" i="55"/>
  <c r="Y124" i="55"/>
  <c r="Z124" i="55"/>
  <c r="AA124" i="55"/>
  <c r="AB124" i="55"/>
  <c r="AC124" i="55"/>
  <c r="W125" i="55"/>
  <c r="Y125" i="55"/>
  <c r="Z125" i="55"/>
  <c r="AA125" i="55"/>
  <c r="AB125" i="55"/>
  <c r="AC125" i="55"/>
  <c r="W126" i="55"/>
  <c r="Y126" i="55"/>
  <c r="Z126" i="55"/>
  <c r="AA126" i="55"/>
  <c r="AB126" i="55"/>
  <c r="AC126" i="55"/>
  <c r="W127" i="55"/>
  <c r="Y127" i="55"/>
  <c r="Z127" i="55"/>
  <c r="AA127" i="55"/>
  <c r="AB127" i="55"/>
  <c r="AC127" i="55"/>
  <c r="W128" i="55"/>
  <c r="Y128" i="55"/>
  <c r="Z128" i="55"/>
  <c r="AA128" i="55"/>
  <c r="AB128" i="55"/>
  <c r="AC128" i="55"/>
  <c r="W129" i="55"/>
  <c r="Y129" i="55"/>
  <c r="Z129" i="55"/>
  <c r="AA129" i="55"/>
  <c r="AB129" i="55"/>
  <c r="AC129" i="55"/>
  <c r="W130" i="55"/>
  <c r="Y130" i="55"/>
  <c r="Z130" i="55"/>
  <c r="AA130" i="55"/>
  <c r="AB130" i="55"/>
  <c r="AC130" i="55"/>
  <c r="W131" i="55"/>
  <c r="Y131" i="55"/>
  <c r="Z131" i="55"/>
  <c r="AA131" i="55"/>
  <c r="AB131" i="55"/>
  <c r="AC131" i="55"/>
  <c r="W132" i="55"/>
  <c r="Y132" i="55"/>
  <c r="Z132" i="55"/>
  <c r="AA132" i="55"/>
  <c r="AB132" i="55"/>
  <c r="AC132" i="55"/>
  <c r="W133" i="55"/>
  <c r="Y133" i="55"/>
  <c r="Z133" i="55"/>
  <c r="AA133" i="55"/>
  <c r="AB133" i="55"/>
  <c r="AC133" i="55"/>
  <c r="W134" i="55"/>
  <c r="Y134" i="55"/>
  <c r="Z134" i="55"/>
  <c r="AA134" i="55"/>
  <c r="AB134" i="55"/>
  <c r="AC134" i="55"/>
  <c r="W135" i="55"/>
  <c r="Y135" i="55"/>
  <c r="Z135" i="55"/>
  <c r="AA135" i="55"/>
  <c r="AB135" i="55"/>
  <c r="AC135" i="55"/>
  <c r="W136" i="55"/>
  <c r="Y136" i="55"/>
  <c r="Z136" i="55"/>
  <c r="AA136" i="55"/>
  <c r="AB136" i="55"/>
  <c r="AC136" i="55"/>
  <c r="W137" i="55"/>
  <c r="Y137" i="55"/>
  <c r="Z137" i="55"/>
  <c r="AA137" i="55"/>
  <c r="AB137" i="55"/>
  <c r="AC137" i="55"/>
  <c r="W138" i="55"/>
  <c r="Y138" i="55"/>
  <c r="Z138" i="55"/>
  <c r="AA138" i="55"/>
  <c r="AB138" i="55"/>
  <c r="AC138" i="55"/>
  <c r="W139" i="55"/>
  <c r="Y139" i="55"/>
  <c r="Z139" i="55"/>
  <c r="AA139" i="55"/>
  <c r="AB139" i="55"/>
  <c r="AC139" i="55"/>
  <c r="W140" i="55"/>
  <c r="Y140" i="55"/>
  <c r="Z140" i="55"/>
  <c r="AA140" i="55"/>
  <c r="AB140" i="55"/>
  <c r="AC140" i="55"/>
  <c r="W141" i="55"/>
  <c r="Y141" i="55"/>
  <c r="Z141" i="55"/>
  <c r="AA141" i="55"/>
  <c r="AB141" i="55"/>
  <c r="AC141" i="55"/>
  <c r="W142" i="55"/>
  <c r="Y142" i="55"/>
  <c r="Z142" i="55"/>
  <c r="AA142" i="55"/>
  <c r="AB142" i="55"/>
  <c r="AC142" i="55"/>
  <c r="W143" i="55"/>
  <c r="Y143" i="55"/>
  <c r="Z143" i="55"/>
  <c r="AA143" i="55"/>
  <c r="AB143" i="55"/>
  <c r="AC143" i="55"/>
  <c r="W144" i="55"/>
  <c r="Y144" i="55"/>
  <c r="Z144" i="55"/>
  <c r="AA144" i="55"/>
  <c r="AB144" i="55"/>
  <c r="AC144" i="55"/>
  <c r="W145" i="55"/>
  <c r="Y145" i="55"/>
  <c r="Z145" i="55"/>
  <c r="AA145" i="55"/>
  <c r="AB145" i="55"/>
  <c r="AC145" i="55"/>
  <c r="W146" i="55"/>
  <c r="Y146" i="55"/>
  <c r="Z146" i="55"/>
  <c r="AA146" i="55"/>
  <c r="AB146" i="55"/>
  <c r="AC146" i="55"/>
  <c r="W147" i="55"/>
  <c r="Y147" i="55"/>
  <c r="Z147" i="55"/>
  <c r="AA147" i="55"/>
  <c r="AB147" i="55"/>
  <c r="AC147" i="55"/>
  <c r="W148" i="55"/>
  <c r="Y148" i="55"/>
  <c r="Z148" i="55"/>
  <c r="AA148" i="55"/>
  <c r="AB148" i="55"/>
  <c r="AC148" i="55"/>
  <c r="W149" i="55"/>
  <c r="Y149" i="55"/>
  <c r="Z149" i="55"/>
  <c r="AA149" i="55"/>
  <c r="AB149" i="55"/>
  <c r="AC149" i="55"/>
  <c r="W150" i="55"/>
  <c r="Y150" i="55"/>
  <c r="Z150" i="55"/>
  <c r="AA150" i="55"/>
  <c r="AB150" i="55"/>
  <c r="AC150" i="55"/>
  <c r="W151" i="55"/>
  <c r="Y151" i="55"/>
  <c r="Z151" i="55"/>
  <c r="AA151" i="55"/>
  <c r="AB151" i="55"/>
  <c r="AC151" i="55"/>
  <c r="W152" i="55"/>
  <c r="Y152" i="55"/>
  <c r="Z152" i="55"/>
  <c r="AA152" i="55"/>
  <c r="AB152" i="55"/>
  <c r="AC152" i="55"/>
  <c r="W153" i="55"/>
  <c r="Y153" i="55"/>
  <c r="Z153" i="55"/>
  <c r="AA153" i="55"/>
  <c r="AB153" i="55"/>
  <c r="AC153" i="55"/>
  <c r="W154" i="55"/>
  <c r="Y154" i="55"/>
  <c r="Z154" i="55"/>
  <c r="AA154" i="55"/>
  <c r="AB154" i="55"/>
  <c r="AC154" i="55"/>
  <c r="W155" i="55"/>
  <c r="Y155" i="55"/>
  <c r="Z155" i="55"/>
  <c r="AA155" i="55"/>
  <c r="AB155" i="55"/>
  <c r="AC155" i="55"/>
  <c r="W156" i="55"/>
  <c r="Y156" i="55"/>
  <c r="Z156" i="55"/>
  <c r="AA156" i="55"/>
  <c r="AB156" i="55"/>
  <c r="AC156" i="55"/>
  <c r="W157" i="55"/>
  <c r="Y157" i="55"/>
  <c r="Z157" i="55"/>
  <c r="AA157" i="55"/>
  <c r="AB157" i="55"/>
  <c r="AC157" i="55"/>
  <c r="W158" i="55"/>
  <c r="Y158" i="55"/>
  <c r="Z158" i="55"/>
  <c r="AA158" i="55"/>
  <c r="AB158" i="55"/>
  <c r="AC158" i="55"/>
  <c r="W159" i="55"/>
  <c r="Y159" i="55"/>
  <c r="Z159" i="55"/>
  <c r="AA159" i="55"/>
  <c r="AB159" i="55"/>
  <c r="AC159" i="55"/>
  <c r="W160" i="55"/>
  <c r="Y160" i="55"/>
  <c r="Z160" i="55"/>
  <c r="AA160" i="55"/>
  <c r="AB160" i="55"/>
  <c r="AC160" i="55"/>
  <c r="W161" i="55"/>
  <c r="Y161" i="55"/>
  <c r="Z161" i="55"/>
  <c r="AA161" i="55"/>
  <c r="AB161" i="55"/>
  <c r="AC161" i="55"/>
  <c r="W162" i="55"/>
  <c r="Y162" i="55"/>
  <c r="Z162" i="55"/>
  <c r="AA162" i="55"/>
  <c r="AB162" i="55"/>
  <c r="AC162" i="55"/>
  <c r="W163" i="55"/>
  <c r="Y163" i="55"/>
  <c r="Z163" i="55"/>
  <c r="AA163" i="55"/>
  <c r="AB163" i="55"/>
  <c r="AC163" i="55"/>
  <c r="W164" i="55"/>
  <c r="Y164" i="55"/>
  <c r="Z164" i="55"/>
  <c r="AA164" i="55"/>
  <c r="AB164" i="55"/>
  <c r="AC164" i="55"/>
  <c r="W165" i="55"/>
  <c r="Y165" i="55"/>
  <c r="Z165" i="55"/>
  <c r="AA165" i="55"/>
  <c r="AB165" i="55"/>
  <c r="AC165" i="55"/>
  <c r="W166" i="55"/>
  <c r="Y166" i="55"/>
  <c r="Z166" i="55"/>
  <c r="AA166" i="55"/>
  <c r="AB166" i="55"/>
  <c r="AC166" i="55"/>
  <c r="W167" i="55"/>
  <c r="Y167" i="55"/>
  <c r="Z167" i="55"/>
  <c r="AA167" i="55"/>
  <c r="AB167" i="55"/>
  <c r="AC167" i="55"/>
  <c r="W168" i="55"/>
  <c r="Y168" i="55"/>
  <c r="Z168" i="55"/>
  <c r="AA168" i="55"/>
  <c r="AB168" i="55"/>
  <c r="AC168" i="55"/>
  <c r="W169" i="55"/>
  <c r="Y169" i="55"/>
  <c r="Z169" i="55"/>
  <c r="AA169" i="55"/>
  <c r="AB169" i="55"/>
  <c r="AC169" i="55"/>
  <c r="W170" i="55"/>
  <c r="Y170" i="55"/>
  <c r="Z170" i="55"/>
  <c r="AA170" i="55"/>
  <c r="AB170" i="55"/>
  <c r="AC170" i="55"/>
  <c r="W171" i="55"/>
  <c r="Y171" i="55"/>
  <c r="Z171" i="55"/>
  <c r="AA171" i="55"/>
  <c r="AB171" i="55"/>
  <c r="AC171" i="55"/>
  <c r="W172" i="55"/>
  <c r="Y172" i="55"/>
  <c r="Z172" i="55"/>
  <c r="AA172" i="55"/>
  <c r="AB172" i="55"/>
  <c r="AC172" i="55"/>
  <c r="W173" i="55"/>
  <c r="Y173" i="55"/>
  <c r="Z173" i="55"/>
  <c r="AA173" i="55"/>
  <c r="AB173" i="55"/>
  <c r="AC173" i="55"/>
  <c r="W174" i="55"/>
  <c r="Y174" i="55"/>
  <c r="Z174" i="55"/>
  <c r="AA174" i="55"/>
  <c r="AB174" i="55"/>
  <c r="AC174" i="55"/>
  <c r="W175" i="55"/>
  <c r="Y175" i="55"/>
  <c r="Z175" i="55"/>
  <c r="AA175" i="55"/>
  <c r="AB175" i="55"/>
  <c r="AC175" i="55"/>
  <c r="W176" i="55"/>
  <c r="Y176" i="55"/>
  <c r="Z176" i="55"/>
  <c r="AA176" i="55"/>
  <c r="AB176" i="55"/>
  <c r="AC176" i="55"/>
  <c r="W177" i="55"/>
  <c r="Y177" i="55"/>
  <c r="Z177" i="55"/>
  <c r="AA177" i="55"/>
  <c r="AB177" i="55"/>
  <c r="AC177" i="55"/>
  <c r="W178" i="55"/>
  <c r="Y178" i="55"/>
  <c r="Z178" i="55"/>
  <c r="AA178" i="55"/>
  <c r="AB178" i="55"/>
  <c r="AC178" i="55"/>
  <c r="W179" i="55"/>
  <c r="Y179" i="55"/>
  <c r="Z179" i="55"/>
  <c r="AA179" i="55"/>
  <c r="AB179" i="55"/>
  <c r="AC179" i="55"/>
  <c r="W180" i="55"/>
  <c r="Y180" i="55"/>
  <c r="Z180" i="55"/>
  <c r="AA180" i="55"/>
  <c r="AB180" i="55"/>
  <c r="AC180" i="55"/>
  <c r="W181" i="55"/>
  <c r="Y181" i="55"/>
  <c r="Z181" i="55"/>
  <c r="AA181" i="55"/>
  <c r="AB181" i="55"/>
  <c r="AC181" i="55"/>
  <c r="W182" i="55"/>
  <c r="Y182" i="55"/>
  <c r="Z182" i="55"/>
  <c r="AA182" i="55"/>
  <c r="AB182" i="55"/>
  <c r="AC182" i="55"/>
  <c r="W183" i="55"/>
  <c r="Y183" i="55"/>
  <c r="Z183" i="55"/>
  <c r="AA183" i="55"/>
  <c r="AB183" i="55"/>
  <c r="AC183" i="55"/>
  <c r="W184" i="55"/>
  <c r="Y184" i="55"/>
  <c r="Z184" i="55"/>
  <c r="AA184" i="55"/>
  <c r="AB184" i="55"/>
  <c r="AC184" i="55"/>
  <c r="W185" i="55"/>
  <c r="Y185" i="55"/>
  <c r="Z185" i="55"/>
  <c r="AA185" i="55"/>
  <c r="AB185" i="55"/>
  <c r="AC185" i="55"/>
  <c r="W186" i="55"/>
  <c r="Y186" i="55"/>
  <c r="Z186" i="55"/>
  <c r="AA186" i="55"/>
  <c r="AB186" i="55"/>
  <c r="AC186" i="55"/>
  <c r="W187" i="55"/>
  <c r="Y187" i="55"/>
  <c r="Z187" i="55"/>
  <c r="AA187" i="55"/>
  <c r="AB187" i="55"/>
  <c r="AC187" i="55"/>
  <c r="W188" i="55"/>
  <c r="Y188" i="55"/>
  <c r="Z188" i="55"/>
  <c r="AA188" i="55"/>
  <c r="AB188" i="55"/>
  <c r="AC188" i="55"/>
  <c r="W189" i="55"/>
  <c r="Y189" i="55"/>
  <c r="Z189" i="55"/>
  <c r="AA189" i="55"/>
  <c r="AB189" i="55"/>
  <c r="AC189" i="55"/>
  <c r="W190" i="55"/>
  <c r="Y190" i="55"/>
  <c r="Z190" i="55"/>
  <c r="AA190" i="55"/>
  <c r="AB190" i="55"/>
  <c r="AC190" i="55"/>
  <c r="W191" i="55"/>
  <c r="Y191" i="55"/>
  <c r="Z191" i="55"/>
  <c r="AA191" i="55"/>
  <c r="AB191" i="55"/>
  <c r="AC191" i="55"/>
  <c r="W192" i="55"/>
  <c r="Y192" i="55"/>
  <c r="Z192" i="55"/>
  <c r="AA192" i="55"/>
  <c r="AB192" i="55"/>
  <c r="AC192" i="55"/>
  <c r="W193" i="55"/>
  <c r="Y193" i="55"/>
  <c r="Z193" i="55"/>
  <c r="AA193" i="55"/>
  <c r="AB193" i="55"/>
  <c r="AC193" i="55"/>
  <c r="W194" i="55"/>
  <c r="Y194" i="55"/>
  <c r="Z194" i="55"/>
  <c r="AA194" i="55"/>
  <c r="AB194" i="55"/>
  <c r="AC194" i="55"/>
  <c r="W195" i="55"/>
  <c r="Y195" i="55"/>
  <c r="Z195" i="55"/>
  <c r="AA195" i="55"/>
  <c r="AB195" i="55"/>
  <c r="AC195" i="55"/>
  <c r="W196" i="55"/>
  <c r="Y196" i="55"/>
  <c r="Z196" i="55"/>
  <c r="AA196" i="55"/>
  <c r="AB196" i="55"/>
  <c r="AC196" i="55"/>
  <c r="W197" i="55"/>
  <c r="Y197" i="55"/>
  <c r="Z197" i="55"/>
  <c r="AA197" i="55"/>
  <c r="AB197" i="55"/>
  <c r="AC197" i="55"/>
  <c r="W198" i="55"/>
  <c r="Y198" i="55"/>
  <c r="Z198" i="55"/>
  <c r="AA198" i="55"/>
  <c r="AB198" i="55"/>
  <c r="AC198" i="55"/>
  <c r="W199" i="55"/>
  <c r="Y199" i="55"/>
  <c r="Z199" i="55"/>
  <c r="AA199" i="55"/>
  <c r="AB199" i="55"/>
  <c r="AC199" i="55"/>
  <c r="W200" i="55"/>
  <c r="Y200" i="55"/>
  <c r="Z200" i="55"/>
  <c r="AA200" i="55"/>
  <c r="AB200" i="55"/>
  <c r="AC200" i="55"/>
  <c r="W201" i="55"/>
  <c r="Y201" i="55"/>
  <c r="Z201" i="55"/>
  <c r="AA201" i="55"/>
  <c r="AB201" i="55"/>
  <c r="AC201" i="55"/>
  <c r="W202" i="55"/>
  <c r="Y202" i="55"/>
  <c r="Z202" i="55"/>
  <c r="AA202" i="55"/>
  <c r="AB202" i="55"/>
  <c r="AC202" i="55"/>
  <c r="W203" i="55"/>
  <c r="Y203" i="55"/>
  <c r="Z203" i="55"/>
  <c r="AA203" i="55"/>
  <c r="AB203" i="55"/>
  <c r="AC203" i="55"/>
  <c r="W204" i="55"/>
  <c r="Y204" i="55"/>
  <c r="Z204" i="55"/>
  <c r="AA204" i="55"/>
  <c r="AB204" i="55"/>
  <c r="AC204" i="55"/>
  <c r="W205" i="55"/>
  <c r="Y205" i="55"/>
  <c r="Z205" i="55"/>
  <c r="AA205" i="55"/>
  <c r="AB205" i="55"/>
  <c r="AC205" i="55"/>
  <c r="W206" i="55"/>
  <c r="Y206" i="55"/>
  <c r="Z206" i="55"/>
  <c r="AA206" i="55"/>
  <c r="AB206" i="55"/>
  <c r="AC206" i="55"/>
  <c r="W207" i="55"/>
  <c r="Y207" i="55"/>
  <c r="Z207" i="55"/>
  <c r="AA207" i="55"/>
  <c r="AB207" i="55"/>
  <c r="AC207" i="55"/>
  <c r="W208" i="55"/>
  <c r="Y208" i="55"/>
  <c r="Z208" i="55"/>
  <c r="AA208" i="55"/>
  <c r="AB208" i="55"/>
  <c r="AC208" i="55"/>
  <c r="W209" i="55"/>
  <c r="Y209" i="55"/>
  <c r="Z209" i="55"/>
  <c r="AA209" i="55"/>
  <c r="AB209" i="55"/>
  <c r="AC209" i="55"/>
  <c r="W210" i="55"/>
  <c r="Y210" i="55"/>
  <c r="Z210" i="55"/>
  <c r="AA210" i="55"/>
  <c r="AB210" i="55"/>
  <c r="AC210" i="55"/>
  <c r="W211" i="55"/>
  <c r="Y211" i="55"/>
  <c r="Z211" i="55"/>
  <c r="AA211" i="55"/>
  <c r="AB211" i="55"/>
  <c r="AC211" i="55"/>
  <c r="W212" i="55"/>
  <c r="Y212" i="55"/>
  <c r="Z212" i="55"/>
  <c r="AA212" i="55"/>
  <c r="AB212" i="55"/>
  <c r="AC212" i="55"/>
  <c r="W213" i="55"/>
  <c r="Y213" i="55"/>
  <c r="Z213" i="55"/>
  <c r="AA213" i="55"/>
  <c r="AB213" i="55"/>
  <c r="AC213" i="55"/>
  <c r="W214" i="55"/>
  <c r="Y214" i="55"/>
  <c r="Z214" i="55"/>
  <c r="AA214" i="55"/>
  <c r="AB214" i="55"/>
  <c r="AC214" i="55"/>
  <c r="W215" i="55"/>
  <c r="Y215" i="55"/>
  <c r="Z215" i="55"/>
  <c r="AA215" i="55"/>
  <c r="AB215" i="55"/>
  <c r="AC215" i="55"/>
  <c r="W216" i="55"/>
  <c r="Y216" i="55"/>
  <c r="Z216" i="55"/>
  <c r="AA216" i="55"/>
  <c r="AB216" i="55"/>
  <c r="AC216" i="55"/>
  <c r="W217" i="55"/>
  <c r="Y217" i="55"/>
  <c r="Z217" i="55"/>
  <c r="AA217" i="55"/>
  <c r="AB217" i="55"/>
  <c r="AC217" i="55"/>
  <c r="W218" i="55"/>
  <c r="Y218" i="55"/>
  <c r="Z218" i="55"/>
  <c r="AA218" i="55"/>
  <c r="AB218" i="55"/>
  <c r="AC218" i="55"/>
  <c r="W219" i="55"/>
  <c r="Y219" i="55"/>
  <c r="Z219" i="55"/>
  <c r="AA219" i="55"/>
  <c r="AB219" i="55"/>
  <c r="AC219" i="55"/>
  <c r="W220" i="55"/>
  <c r="Y220" i="55"/>
  <c r="Z220" i="55"/>
  <c r="AA220" i="55"/>
  <c r="AB220" i="55"/>
  <c r="AC220" i="55"/>
  <c r="W221" i="55"/>
  <c r="Y221" i="55"/>
  <c r="Z221" i="55"/>
  <c r="AA221" i="55"/>
  <c r="AB221" i="55"/>
  <c r="AC221" i="55"/>
  <c r="W222" i="55"/>
  <c r="Y222" i="55"/>
  <c r="Z222" i="55"/>
  <c r="AA222" i="55"/>
  <c r="AB222" i="55"/>
  <c r="AC222" i="55"/>
  <c r="W223" i="55"/>
  <c r="Y223" i="55"/>
  <c r="Z223" i="55"/>
  <c r="AA223" i="55"/>
  <c r="AB223" i="55"/>
  <c r="AC223" i="55"/>
  <c r="W224" i="55"/>
  <c r="Y224" i="55"/>
  <c r="Z224" i="55"/>
  <c r="AA224" i="55"/>
  <c r="AB224" i="55"/>
  <c r="AC224" i="55"/>
  <c r="W225" i="55"/>
  <c r="Y225" i="55"/>
  <c r="Z225" i="55"/>
  <c r="AA225" i="55"/>
  <c r="AB225" i="55"/>
  <c r="AC225" i="55"/>
  <c r="W226" i="55"/>
  <c r="Y226" i="55"/>
  <c r="Z226" i="55"/>
  <c r="AA226" i="55"/>
  <c r="AB226" i="55"/>
  <c r="AC226" i="55"/>
  <c r="W227" i="55"/>
  <c r="Y227" i="55"/>
  <c r="Z227" i="55"/>
  <c r="AA227" i="55"/>
  <c r="AB227" i="55"/>
  <c r="AC227" i="55"/>
  <c r="W228" i="55"/>
  <c r="Y228" i="55"/>
  <c r="Z228" i="55"/>
  <c r="AA228" i="55"/>
  <c r="AB228" i="55"/>
  <c r="AC228" i="55"/>
  <c r="W229" i="55"/>
  <c r="Y229" i="55"/>
  <c r="Z229" i="55"/>
  <c r="AA229" i="55"/>
  <c r="AB229" i="55"/>
  <c r="AC229" i="55"/>
  <c r="W230" i="55"/>
  <c r="Y230" i="55"/>
  <c r="Z230" i="55"/>
  <c r="AA230" i="55"/>
  <c r="AB230" i="55"/>
  <c r="AC230" i="55"/>
  <c r="W231" i="55"/>
  <c r="Y231" i="55"/>
  <c r="Z231" i="55"/>
  <c r="AA231" i="55"/>
  <c r="AB231" i="55"/>
  <c r="AC231" i="55"/>
  <c r="W232" i="55"/>
  <c r="Y232" i="55"/>
  <c r="Z232" i="55"/>
  <c r="AA232" i="55"/>
  <c r="AB232" i="55"/>
  <c r="AC232" i="55"/>
  <c r="W233" i="55"/>
  <c r="Y233" i="55"/>
  <c r="Z233" i="55"/>
  <c r="AA233" i="55"/>
  <c r="AB233" i="55"/>
  <c r="AC233" i="55"/>
  <c r="W234" i="55"/>
  <c r="Y234" i="55"/>
  <c r="Z234" i="55"/>
  <c r="AA234" i="55"/>
  <c r="AB234" i="55"/>
  <c r="AC234" i="55"/>
  <c r="W235" i="55"/>
  <c r="Y235" i="55"/>
  <c r="Z235" i="55"/>
  <c r="AA235" i="55"/>
  <c r="AB235" i="55"/>
  <c r="AC235" i="55"/>
  <c r="W236" i="55"/>
  <c r="Y236" i="55"/>
  <c r="Z236" i="55"/>
  <c r="AA236" i="55"/>
  <c r="AB236" i="55"/>
  <c r="AC236" i="55"/>
  <c r="W237" i="55"/>
  <c r="Y237" i="55"/>
  <c r="Z237" i="55"/>
  <c r="AA237" i="55"/>
  <c r="AB237" i="55"/>
  <c r="AC237" i="55"/>
  <c r="W238" i="55"/>
  <c r="Y238" i="55"/>
  <c r="Z238" i="55"/>
  <c r="AA238" i="55"/>
  <c r="AB238" i="55"/>
  <c r="AC238" i="55"/>
  <c r="W239" i="55"/>
  <c r="Y239" i="55"/>
  <c r="Z239" i="55"/>
  <c r="AA239" i="55"/>
  <c r="AB239" i="55"/>
  <c r="AC239" i="55"/>
  <c r="W240" i="55"/>
  <c r="Y240" i="55"/>
  <c r="Z240" i="55"/>
  <c r="AA240" i="55"/>
  <c r="AB240" i="55"/>
  <c r="AC240" i="55"/>
  <c r="W241" i="55"/>
  <c r="Y241" i="55"/>
  <c r="Z241" i="55"/>
  <c r="AA241" i="55"/>
  <c r="AB241" i="55"/>
  <c r="AC241" i="55"/>
  <c r="W242" i="55"/>
  <c r="Y242" i="55"/>
  <c r="Z242" i="55"/>
  <c r="AA242" i="55"/>
  <c r="AB242" i="55"/>
  <c r="AC242" i="55"/>
  <c r="W243" i="55"/>
  <c r="Y243" i="55"/>
  <c r="Z243" i="55"/>
  <c r="AA243" i="55"/>
  <c r="AB243" i="55"/>
  <c r="AC243" i="55"/>
  <c r="W244" i="55"/>
  <c r="Y244" i="55"/>
  <c r="Z244" i="55"/>
  <c r="AA244" i="55"/>
  <c r="AB244" i="55"/>
  <c r="AC244" i="55"/>
  <c r="W245" i="55"/>
  <c r="Y245" i="55"/>
  <c r="Z245" i="55"/>
  <c r="AA245" i="55"/>
  <c r="AB245" i="55"/>
  <c r="AC245" i="55"/>
  <c r="W246" i="55"/>
  <c r="Y246" i="55"/>
  <c r="Z246" i="55"/>
  <c r="AA246" i="55"/>
  <c r="AB246" i="55"/>
  <c r="AC246" i="55"/>
  <c r="W247" i="55"/>
  <c r="Y247" i="55"/>
  <c r="Z247" i="55"/>
  <c r="AA247" i="55"/>
  <c r="AB247" i="55"/>
  <c r="AC247" i="55"/>
  <c r="W248" i="55"/>
  <c r="Y248" i="55"/>
  <c r="Z248" i="55"/>
  <c r="AA248" i="55"/>
  <c r="AB248" i="55"/>
  <c r="AC248" i="55"/>
  <c r="W249" i="55"/>
  <c r="Y249" i="55"/>
  <c r="Z249" i="55"/>
  <c r="AA249" i="55"/>
  <c r="AB249" i="55"/>
  <c r="AC249" i="55"/>
  <c r="W250" i="55"/>
  <c r="Y250" i="55"/>
  <c r="Z250" i="55"/>
  <c r="AA250" i="55"/>
  <c r="AB250" i="55"/>
  <c r="AC250" i="55"/>
  <c r="W251" i="55"/>
  <c r="Y251" i="55"/>
  <c r="Z251" i="55"/>
  <c r="AA251" i="55"/>
  <c r="AB251" i="55"/>
  <c r="AC251" i="55"/>
  <c r="W252" i="55"/>
  <c r="Y252" i="55"/>
  <c r="Z252" i="55"/>
  <c r="AA252" i="55"/>
  <c r="AB252" i="55"/>
  <c r="AC252" i="55"/>
  <c r="W253" i="55"/>
  <c r="Y253" i="55"/>
  <c r="Z253" i="55"/>
  <c r="AA253" i="55"/>
  <c r="AB253" i="55"/>
  <c r="AC253" i="55"/>
  <c r="W254" i="55"/>
  <c r="Y254" i="55"/>
  <c r="Z254" i="55"/>
  <c r="AA254" i="55"/>
  <c r="AB254" i="55"/>
  <c r="AC254" i="55"/>
  <c r="W255" i="55"/>
  <c r="X255" i="55"/>
  <c r="Y255" i="55"/>
  <c r="Z255" i="55"/>
  <c r="AA255" i="55"/>
  <c r="AB255" i="55"/>
  <c r="AC255" i="55"/>
  <c r="W256" i="55"/>
  <c r="X256" i="55"/>
  <c r="Y256" i="55"/>
  <c r="Z256" i="55"/>
  <c r="AA256" i="55"/>
  <c r="AB256" i="55"/>
  <c r="AC256" i="55"/>
  <c r="W257" i="55"/>
  <c r="X257" i="55"/>
  <c r="Y257" i="55"/>
  <c r="Z257" i="55"/>
  <c r="AA257" i="55"/>
  <c r="AB257" i="55"/>
  <c r="AC257" i="55"/>
  <c r="W258" i="55"/>
  <c r="X258" i="55"/>
  <c r="Y258" i="55"/>
  <c r="Z258" i="55"/>
  <c r="AA258" i="55"/>
  <c r="AB258" i="55"/>
  <c r="AC258" i="55"/>
  <c r="W259" i="55"/>
  <c r="X259" i="55"/>
  <c r="Y259" i="55"/>
  <c r="Z259" i="55"/>
  <c r="AA259" i="55"/>
  <c r="AB259" i="55"/>
  <c r="AC259" i="55"/>
  <c r="W260" i="55"/>
  <c r="X260" i="55"/>
  <c r="Y260" i="55"/>
  <c r="Z260" i="55"/>
  <c r="AA260" i="55"/>
  <c r="AB260" i="55"/>
  <c r="AC260" i="55"/>
  <c r="W261" i="55"/>
  <c r="X261" i="55"/>
  <c r="Y261" i="55"/>
  <c r="Z261" i="55"/>
  <c r="AA261" i="55"/>
  <c r="AB261" i="55"/>
  <c r="AC261" i="55"/>
  <c r="W262" i="55"/>
  <c r="X262" i="55"/>
  <c r="Y262" i="55"/>
  <c r="Z262" i="55"/>
  <c r="AA262" i="55"/>
  <c r="AB262" i="55"/>
  <c r="AC262" i="55"/>
  <c r="W263" i="55"/>
  <c r="X263" i="55"/>
  <c r="Y263" i="55"/>
  <c r="Z263" i="55"/>
  <c r="AA263" i="55"/>
  <c r="AB263" i="55"/>
  <c r="AC263" i="55"/>
  <c r="W264" i="55"/>
  <c r="X264" i="55"/>
  <c r="Y264" i="55"/>
  <c r="Z264" i="55"/>
  <c r="AA264" i="55"/>
  <c r="AB264" i="55"/>
  <c r="AC264" i="55"/>
  <c r="W265" i="55"/>
  <c r="X265" i="55"/>
  <c r="Y265" i="55"/>
  <c r="Z265" i="55"/>
  <c r="AA265" i="55"/>
  <c r="AB265" i="55"/>
  <c r="AC265" i="55"/>
  <c r="W266" i="55"/>
  <c r="X266" i="55"/>
  <c r="Y266" i="55"/>
  <c r="Z266" i="55"/>
  <c r="AA266" i="55"/>
  <c r="AB266" i="55"/>
  <c r="AC266" i="55"/>
  <c r="W267" i="55"/>
  <c r="X267" i="55"/>
  <c r="Y267" i="55"/>
  <c r="Z267" i="55"/>
  <c r="AA267" i="55"/>
  <c r="AB267" i="55"/>
  <c r="AC267" i="55"/>
  <c r="W268" i="55"/>
  <c r="X268" i="55"/>
  <c r="Y268" i="55"/>
  <c r="Z268" i="55"/>
  <c r="AA268" i="55"/>
  <c r="AB268" i="55"/>
  <c r="AC268" i="55"/>
  <c r="W269" i="55"/>
  <c r="X269" i="55"/>
  <c r="Y269" i="55"/>
  <c r="Z269" i="55"/>
  <c r="AA269" i="55"/>
  <c r="AB269" i="55"/>
  <c r="AC269" i="55"/>
  <c r="W270" i="55"/>
  <c r="X270" i="55"/>
  <c r="Y270" i="55"/>
  <c r="Z270" i="55"/>
  <c r="AA270" i="55"/>
  <c r="AB270" i="55"/>
  <c r="AC270" i="55"/>
  <c r="W271" i="55"/>
  <c r="X271" i="55"/>
  <c r="Y271" i="55"/>
  <c r="Z271" i="55"/>
  <c r="AA271" i="55"/>
  <c r="AB271" i="55"/>
  <c r="AC271" i="55"/>
  <c r="W272" i="55"/>
  <c r="X272" i="55"/>
  <c r="Y272" i="55"/>
  <c r="Z272" i="55"/>
  <c r="AA272" i="55"/>
  <c r="AB272" i="55"/>
  <c r="AC272" i="55"/>
  <c r="W273" i="55"/>
  <c r="X273" i="55"/>
  <c r="Y273" i="55"/>
  <c r="Z273" i="55"/>
  <c r="AA273" i="55"/>
  <c r="AB273" i="55"/>
  <c r="AC273" i="55"/>
  <c r="W274" i="55"/>
  <c r="X274" i="55"/>
  <c r="Y274" i="55"/>
  <c r="Z274" i="55"/>
  <c r="AA274" i="55"/>
  <c r="AB274" i="55"/>
  <c r="AC274" i="55"/>
  <c r="W275" i="55"/>
  <c r="X275" i="55"/>
  <c r="Y275" i="55"/>
  <c r="Z275" i="55"/>
  <c r="AA275" i="55"/>
  <c r="AB275" i="55"/>
  <c r="AC275" i="55"/>
  <c r="W276" i="55"/>
  <c r="X276" i="55"/>
  <c r="Y276" i="55"/>
  <c r="Z276" i="55"/>
  <c r="AA276" i="55"/>
  <c r="AB276" i="55"/>
  <c r="AC276" i="55"/>
  <c r="W277" i="55"/>
  <c r="X277" i="55"/>
  <c r="Y277" i="55"/>
  <c r="Z277" i="55"/>
  <c r="AA277" i="55"/>
  <c r="AB277" i="55"/>
  <c r="AC277" i="55"/>
  <c r="W278" i="55"/>
  <c r="X278" i="55"/>
  <c r="Y278" i="55"/>
  <c r="Z278" i="55"/>
  <c r="AA278" i="55"/>
  <c r="AB278" i="55"/>
  <c r="AC278" i="55"/>
  <c r="W279" i="55"/>
  <c r="X279" i="55"/>
  <c r="Y279" i="55"/>
  <c r="Z279" i="55"/>
  <c r="AA279" i="55"/>
  <c r="AB279" i="55"/>
  <c r="AC279" i="55"/>
  <c r="W280" i="55"/>
  <c r="X280" i="55"/>
  <c r="Y280" i="55"/>
  <c r="Z280" i="55"/>
  <c r="AA280" i="55"/>
  <c r="AB280" i="55"/>
  <c r="AC280" i="55"/>
  <c r="W281" i="55"/>
  <c r="X281" i="55"/>
  <c r="Y281" i="55"/>
  <c r="Z281" i="55"/>
  <c r="AA281" i="55"/>
  <c r="AB281" i="55"/>
  <c r="AC281" i="55"/>
  <c r="W282" i="55"/>
  <c r="X282" i="55"/>
  <c r="Y282" i="55"/>
  <c r="Z282" i="55"/>
  <c r="AA282" i="55"/>
  <c r="AB282" i="55"/>
  <c r="AC282" i="55"/>
  <c r="W283" i="55"/>
  <c r="X283" i="55"/>
  <c r="Y283" i="55"/>
  <c r="Z283" i="55"/>
  <c r="AA283" i="55"/>
  <c r="AB283" i="55"/>
  <c r="AC283" i="55"/>
  <c r="W284" i="55"/>
  <c r="X284" i="55"/>
  <c r="Y284" i="55"/>
  <c r="Z284" i="55"/>
  <c r="AA284" i="55"/>
  <c r="AB284" i="55"/>
  <c r="AC284" i="55"/>
  <c r="W285" i="55"/>
  <c r="X285" i="55"/>
  <c r="Y285" i="55"/>
  <c r="Z285" i="55"/>
  <c r="AA285" i="55"/>
  <c r="AB285" i="55"/>
  <c r="AC285" i="55"/>
  <c r="W286" i="55"/>
  <c r="X286" i="55"/>
  <c r="Y286" i="55"/>
  <c r="Z286" i="55"/>
  <c r="AA286" i="55"/>
  <c r="AB286" i="55"/>
  <c r="AC286" i="55"/>
  <c r="W287" i="55"/>
  <c r="X287" i="55"/>
  <c r="Y287" i="55"/>
  <c r="Z287" i="55"/>
  <c r="AA287" i="55"/>
  <c r="AB287" i="55"/>
  <c r="AC287" i="55"/>
  <c r="W288" i="55"/>
  <c r="X288" i="55"/>
  <c r="Y288" i="55"/>
  <c r="Z288" i="55"/>
  <c r="AA288" i="55"/>
  <c r="AB288" i="55"/>
  <c r="AC288" i="55"/>
  <c r="W289" i="55"/>
  <c r="X289" i="55"/>
  <c r="Y289" i="55"/>
  <c r="Z289" i="55"/>
  <c r="AA289" i="55"/>
  <c r="AB289" i="55"/>
  <c r="AC289" i="55"/>
  <c r="W290" i="55"/>
  <c r="X290" i="55"/>
  <c r="Y290" i="55"/>
  <c r="Z290" i="55"/>
  <c r="AA290" i="55"/>
  <c r="AB290" i="55"/>
  <c r="AC290" i="55"/>
  <c r="W291" i="55"/>
  <c r="X291" i="55"/>
  <c r="Y291" i="55"/>
  <c r="Z291" i="55"/>
  <c r="AA291" i="55"/>
  <c r="AB291" i="55"/>
  <c r="AC291" i="55"/>
  <c r="W292" i="55"/>
  <c r="X292" i="55"/>
  <c r="Y292" i="55"/>
  <c r="Z292" i="55"/>
  <c r="AA292" i="55"/>
  <c r="AB292" i="55"/>
  <c r="AC292" i="55"/>
  <c r="W293" i="55"/>
  <c r="X293" i="55"/>
  <c r="Y293" i="55"/>
  <c r="Z293" i="55"/>
  <c r="AA293" i="55"/>
  <c r="AB293" i="55"/>
  <c r="AC293" i="55"/>
  <c r="W294" i="55"/>
  <c r="X294" i="55"/>
  <c r="Y294" i="55"/>
  <c r="Z294" i="55"/>
  <c r="AA294" i="55"/>
  <c r="AB294" i="55"/>
  <c r="AC294" i="55"/>
  <c r="W295" i="55"/>
  <c r="X295" i="55"/>
  <c r="Y295" i="55"/>
  <c r="Z295" i="55"/>
  <c r="AA295" i="55"/>
  <c r="AB295" i="55"/>
  <c r="AC295" i="55"/>
  <c r="W296" i="55"/>
  <c r="X296" i="55"/>
  <c r="Y296" i="55"/>
  <c r="Z296" i="55"/>
  <c r="AA296" i="55"/>
  <c r="AB296" i="55"/>
  <c r="AC296" i="55"/>
  <c r="W297" i="55"/>
  <c r="X297" i="55"/>
  <c r="Y297" i="55"/>
  <c r="Z297" i="55"/>
  <c r="AA297" i="55"/>
  <c r="AB297" i="55"/>
  <c r="AC297" i="55"/>
  <c r="W298" i="55"/>
  <c r="X298" i="55"/>
  <c r="Y298" i="55"/>
  <c r="Z298" i="55"/>
  <c r="AA298" i="55"/>
  <c r="AB298" i="55"/>
  <c r="AC298" i="55"/>
  <c r="Y50" i="55"/>
  <c r="Z50" i="55"/>
  <c r="AA50" i="55"/>
  <c r="AB50" i="55"/>
  <c r="AC50" i="55"/>
  <c r="W50" i="55"/>
  <c r="B51" i="55"/>
  <c r="A51" i="55" s="1"/>
  <c r="C51" i="55"/>
  <c r="D51" i="55"/>
  <c r="E51" i="55"/>
  <c r="F51" i="55"/>
  <c r="G51" i="55"/>
  <c r="H51" i="55"/>
  <c r="I51" i="55"/>
  <c r="K51" i="55"/>
  <c r="L51" i="55"/>
  <c r="B52" i="55"/>
  <c r="A52" i="55" s="1"/>
  <c r="C52" i="55"/>
  <c r="D52" i="55"/>
  <c r="E52" i="55"/>
  <c r="F52" i="55"/>
  <c r="G52" i="55"/>
  <c r="H52" i="55"/>
  <c r="I52" i="55"/>
  <c r="K52" i="55"/>
  <c r="L52" i="55"/>
  <c r="B53" i="55"/>
  <c r="A53" i="55" s="1"/>
  <c r="C53" i="55"/>
  <c r="D53" i="55"/>
  <c r="E53" i="55"/>
  <c r="F53" i="55"/>
  <c r="G53" i="55"/>
  <c r="H53" i="55"/>
  <c r="I53" i="55"/>
  <c r="K53" i="55"/>
  <c r="L53" i="55"/>
  <c r="B54" i="55"/>
  <c r="A54" i="55" s="1"/>
  <c r="C54" i="55"/>
  <c r="D54" i="55"/>
  <c r="E54" i="55"/>
  <c r="F54" i="55"/>
  <c r="G54" i="55"/>
  <c r="H54" i="55"/>
  <c r="I54" i="55"/>
  <c r="K54" i="55"/>
  <c r="L54" i="55"/>
  <c r="B55" i="55"/>
  <c r="A55" i="55" s="1"/>
  <c r="C55" i="55"/>
  <c r="D55" i="55"/>
  <c r="E55" i="55"/>
  <c r="F55" i="55"/>
  <c r="G55" i="55"/>
  <c r="H55" i="55"/>
  <c r="I55" i="55"/>
  <c r="K55" i="55"/>
  <c r="L55" i="55"/>
  <c r="B56" i="55"/>
  <c r="A56" i="55" s="1"/>
  <c r="C56" i="55"/>
  <c r="D56" i="55"/>
  <c r="E56" i="55"/>
  <c r="F56" i="55"/>
  <c r="G56" i="55"/>
  <c r="H56" i="55"/>
  <c r="I56" i="55"/>
  <c r="K56" i="55"/>
  <c r="L56" i="55"/>
  <c r="B57" i="55"/>
  <c r="A57" i="55" s="1"/>
  <c r="C57" i="55"/>
  <c r="D57" i="55"/>
  <c r="E57" i="55"/>
  <c r="F57" i="55"/>
  <c r="G57" i="55"/>
  <c r="H57" i="55"/>
  <c r="I57" i="55"/>
  <c r="K57" i="55"/>
  <c r="L57" i="55"/>
  <c r="B58" i="55"/>
  <c r="A58" i="55" s="1"/>
  <c r="C58" i="55"/>
  <c r="D58" i="55"/>
  <c r="E58" i="55"/>
  <c r="F58" i="55"/>
  <c r="G58" i="55"/>
  <c r="H58" i="55"/>
  <c r="I58" i="55"/>
  <c r="K58" i="55"/>
  <c r="L58" i="55"/>
  <c r="B59" i="55"/>
  <c r="A59" i="55" s="1"/>
  <c r="C59" i="55"/>
  <c r="D59" i="55"/>
  <c r="E59" i="55"/>
  <c r="F59" i="55"/>
  <c r="G59" i="55"/>
  <c r="H59" i="55"/>
  <c r="I59" i="55"/>
  <c r="K59" i="55"/>
  <c r="L59" i="55"/>
  <c r="B60" i="55"/>
  <c r="A60" i="55" s="1"/>
  <c r="C60" i="55"/>
  <c r="D60" i="55"/>
  <c r="E60" i="55"/>
  <c r="F60" i="55"/>
  <c r="G60" i="55"/>
  <c r="H60" i="55"/>
  <c r="I60" i="55"/>
  <c r="K60" i="55"/>
  <c r="L60" i="55"/>
  <c r="B61" i="55"/>
  <c r="A61" i="55" s="1"/>
  <c r="C61" i="55"/>
  <c r="D61" i="55"/>
  <c r="E61" i="55"/>
  <c r="F61" i="55"/>
  <c r="G61" i="55"/>
  <c r="H61" i="55"/>
  <c r="I61" i="55"/>
  <c r="K61" i="55"/>
  <c r="L61" i="55"/>
  <c r="B62" i="55"/>
  <c r="A62" i="55" s="1"/>
  <c r="C62" i="55"/>
  <c r="D62" i="55"/>
  <c r="E62" i="55"/>
  <c r="F62" i="55"/>
  <c r="G62" i="55"/>
  <c r="H62" i="55"/>
  <c r="I62" i="55"/>
  <c r="K62" i="55"/>
  <c r="L62" i="55"/>
  <c r="B63" i="55"/>
  <c r="A63" i="55" s="1"/>
  <c r="C63" i="55"/>
  <c r="D63" i="55"/>
  <c r="E63" i="55"/>
  <c r="F63" i="55"/>
  <c r="G63" i="55"/>
  <c r="H63" i="55"/>
  <c r="I63" i="55"/>
  <c r="K63" i="55"/>
  <c r="L63" i="55"/>
  <c r="B64" i="55"/>
  <c r="A64" i="55" s="1"/>
  <c r="C64" i="55"/>
  <c r="D64" i="55"/>
  <c r="E64" i="55"/>
  <c r="F64" i="55"/>
  <c r="G64" i="55"/>
  <c r="H64" i="55"/>
  <c r="I64" i="55"/>
  <c r="K64" i="55"/>
  <c r="L64" i="55"/>
  <c r="B65" i="55"/>
  <c r="A65" i="55" s="1"/>
  <c r="C65" i="55"/>
  <c r="D65" i="55"/>
  <c r="E65" i="55"/>
  <c r="F65" i="55"/>
  <c r="G65" i="55"/>
  <c r="H65" i="55"/>
  <c r="I65" i="55"/>
  <c r="K65" i="55"/>
  <c r="L65" i="55"/>
  <c r="M65" i="55"/>
  <c r="B66" i="55"/>
  <c r="A66" i="55" s="1"/>
  <c r="C66" i="55"/>
  <c r="D66" i="55"/>
  <c r="E66" i="55"/>
  <c r="F66" i="55"/>
  <c r="G66" i="55"/>
  <c r="H66" i="55"/>
  <c r="I66" i="55"/>
  <c r="K66" i="55"/>
  <c r="L66" i="55"/>
  <c r="M66" i="55"/>
  <c r="B67" i="55"/>
  <c r="A67" i="55" s="1"/>
  <c r="C67" i="55"/>
  <c r="D67" i="55"/>
  <c r="E67" i="55"/>
  <c r="F67" i="55"/>
  <c r="G67" i="55"/>
  <c r="H67" i="55"/>
  <c r="I67" i="55"/>
  <c r="K67" i="55"/>
  <c r="L67" i="55"/>
  <c r="M67" i="55"/>
  <c r="B68" i="55"/>
  <c r="A68" i="55" s="1"/>
  <c r="C68" i="55"/>
  <c r="D68" i="55"/>
  <c r="E68" i="55"/>
  <c r="F68" i="55"/>
  <c r="G68" i="55"/>
  <c r="H68" i="55"/>
  <c r="I68" i="55"/>
  <c r="K68" i="55"/>
  <c r="L68" i="55"/>
  <c r="M68" i="55"/>
  <c r="B69" i="55"/>
  <c r="A69" i="55" s="1"/>
  <c r="C69" i="55"/>
  <c r="D69" i="55"/>
  <c r="E69" i="55"/>
  <c r="F69" i="55"/>
  <c r="G69" i="55"/>
  <c r="H69" i="55"/>
  <c r="I69" i="55"/>
  <c r="K69" i="55"/>
  <c r="L69" i="55"/>
  <c r="M69" i="55"/>
  <c r="B70" i="55"/>
  <c r="A70" i="55" s="1"/>
  <c r="C70" i="55"/>
  <c r="D70" i="55"/>
  <c r="E70" i="55"/>
  <c r="F70" i="55"/>
  <c r="G70" i="55"/>
  <c r="H70" i="55"/>
  <c r="I70" i="55"/>
  <c r="K70" i="55"/>
  <c r="L70" i="55"/>
  <c r="M70" i="55"/>
  <c r="B71" i="55"/>
  <c r="A71" i="55" s="1"/>
  <c r="C71" i="55"/>
  <c r="D71" i="55"/>
  <c r="E71" i="55"/>
  <c r="F71" i="55"/>
  <c r="G71" i="55"/>
  <c r="H71" i="55"/>
  <c r="I71" i="55"/>
  <c r="K71" i="55"/>
  <c r="L71" i="55"/>
  <c r="M71" i="55"/>
  <c r="B72" i="55"/>
  <c r="A72" i="55" s="1"/>
  <c r="C72" i="55"/>
  <c r="D72" i="55"/>
  <c r="E72" i="55"/>
  <c r="F72" i="55"/>
  <c r="G72" i="55"/>
  <c r="H72" i="55"/>
  <c r="I72" i="55"/>
  <c r="K72" i="55"/>
  <c r="L72" i="55"/>
  <c r="M72" i="55"/>
  <c r="B73" i="55"/>
  <c r="A73" i="55" s="1"/>
  <c r="C73" i="55"/>
  <c r="D73" i="55"/>
  <c r="E73" i="55"/>
  <c r="F73" i="55"/>
  <c r="G73" i="55"/>
  <c r="H73" i="55"/>
  <c r="I73" i="55"/>
  <c r="K73" i="55"/>
  <c r="L73" i="55"/>
  <c r="M73" i="55"/>
  <c r="B74" i="55"/>
  <c r="A74" i="55" s="1"/>
  <c r="C74" i="55"/>
  <c r="D74" i="55"/>
  <c r="E74" i="55"/>
  <c r="F74" i="55"/>
  <c r="G74" i="55"/>
  <c r="H74" i="55"/>
  <c r="I74" i="55"/>
  <c r="K74" i="55"/>
  <c r="L74" i="55"/>
  <c r="M74" i="55"/>
  <c r="B75" i="55"/>
  <c r="A75" i="55" s="1"/>
  <c r="C75" i="55"/>
  <c r="D75" i="55"/>
  <c r="E75" i="55"/>
  <c r="F75" i="55"/>
  <c r="G75" i="55"/>
  <c r="H75" i="55"/>
  <c r="I75" i="55"/>
  <c r="K75" i="55"/>
  <c r="L75" i="55"/>
  <c r="M75" i="55"/>
  <c r="B76" i="55"/>
  <c r="A76" i="55" s="1"/>
  <c r="C76" i="55"/>
  <c r="D76" i="55"/>
  <c r="E76" i="55"/>
  <c r="F76" i="55"/>
  <c r="G76" i="55"/>
  <c r="H76" i="55"/>
  <c r="I76" i="55"/>
  <c r="K76" i="55"/>
  <c r="L76" i="55"/>
  <c r="M76" i="55"/>
  <c r="B77" i="55"/>
  <c r="A77" i="55" s="1"/>
  <c r="C77" i="55"/>
  <c r="D77" i="55"/>
  <c r="E77" i="55"/>
  <c r="F77" i="55"/>
  <c r="G77" i="55"/>
  <c r="H77" i="55"/>
  <c r="I77" i="55"/>
  <c r="K77" i="55"/>
  <c r="L77" i="55"/>
  <c r="M77" i="55"/>
  <c r="B78" i="55"/>
  <c r="A78" i="55" s="1"/>
  <c r="C78" i="55"/>
  <c r="D78" i="55"/>
  <c r="E78" i="55"/>
  <c r="F78" i="55"/>
  <c r="G78" i="55"/>
  <c r="H78" i="55"/>
  <c r="I78" i="55"/>
  <c r="K78" i="55"/>
  <c r="L78" i="55"/>
  <c r="M78" i="55"/>
  <c r="B79" i="55"/>
  <c r="A79" i="55" s="1"/>
  <c r="C79" i="55"/>
  <c r="D79" i="55"/>
  <c r="E79" i="55"/>
  <c r="F79" i="55"/>
  <c r="G79" i="55"/>
  <c r="H79" i="55"/>
  <c r="I79" i="55"/>
  <c r="K79" i="55"/>
  <c r="L79" i="55"/>
  <c r="M79" i="55"/>
  <c r="B80" i="55"/>
  <c r="A80" i="55" s="1"/>
  <c r="C80" i="55"/>
  <c r="D80" i="55"/>
  <c r="E80" i="55"/>
  <c r="F80" i="55"/>
  <c r="G80" i="55"/>
  <c r="H80" i="55"/>
  <c r="I80" i="55"/>
  <c r="K80" i="55"/>
  <c r="L80" i="55"/>
  <c r="M80" i="55"/>
  <c r="B81" i="55"/>
  <c r="A81" i="55" s="1"/>
  <c r="C81" i="55"/>
  <c r="D81" i="55"/>
  <c r="E81" i="55"/>
  <c r="F81" i="55"/>
  <c r="G81" i="55"/>
  <c r="H81" i="55"/>
  <c r="I81" i="55"/>
  <c r="K81" i="55"/>
  <c r="L81" i="55"/>
  <c r="M81" i="55"/>
  <c r="B82" i="55"/>
  <c r="A82" i="55" s="1"/>
  <c r="C82" i="55"/>
  <c r="D82" i="55"/>
  <c r="E82" i="55"/>
  <c r="F82" i="55"/>
  <c r="G82" i="55"/>
  <c r="H82" i="55"/>
  <c r="I82" i="55"/>
  <c r="K82" i="55"/>
  <c r="L82" i="55"/>
  <c r="M82" i="55"/>
  <c r="B83" i="55"/>
  <c r="A83" i="55" s="1"/>
  <c r="C83" i="55"/>
  <c r="D83" i="55"/>
  <c r="E83" i="55"/>
  <c r="F83" i="55"/>
  <c r="G83" i="55"/>
  <c r="H83" i="55"/>
  <c r="I83" i="55"/>
  <c r="K83" i="55"/>
  <c r="L83" i="55"/>
  <c r="M83" i="55"/>
  <c r="B84" i="55"/>
  <c r="A84" i="55" s="1"/>
  <c r="C84" i="55"/>
  <c r="D84" i="55"/>
  <c r="E84" i="55"/>
  <c r="F84" i="55"/>
  <c r="G84" i="55"/>
  <c r="H84" i="55"/>
  <c r="I84" i="55"/>
  <c r="K84" i="55"/>
  <c r="L84" i="55"/>
  <c r="M84" i="55"/>
  <c r="B85" i="55"/>
  <c r="A85" i="55" s="1"/>
  <c r="C85" i="55"/>
  <c r="D85" i="55"/>
  <c r="E85" i="55"/>
  <c r="F85" i="55"/>
  <c r="G85" i="55"/>
  <c r="H85" i="55"/>
  <c r="I85" i="55"/>
  <c r="K85" i="55"/>
  <c r="L85" i="55"/>
  <c r="M85" i="55"/>
  <c r="B86" i="55"/>
  <c r="A86" i="55" s="1"/>
  <c r="C86" i="55"/>
  <c r="D86" i="55"/>
  <c r="E86" i="55"/>
  <c r="F86" i="55"/>
  <c r="G86" i="55"/>
  <c r="H86" i="55"/>
  <c r="I86" i="55"/>
  <c r="K86" i="55"/>
  <c r="L86" i="55"/>
  <c r="M86" i="55"/>
  <c r="B87" i="55"/>
  <c r="A87" i="55" s="1"/>
  <c r="C87" i="55"/>
  <c r="D87" i="55"/>
  <c r="E87" i="55"/>
  <c r="F87" i="55"/>
  <c r="G87" i="55"/>
  <c r="H87" i="55"/>
  <c r="I87" i="55"/>
  <c r="K87" i="55"/>
  <c r="L87" i="55"/>
  <c r="M87" i="55"/>
  <c r="B88" i="55"/>
  <c r="A88" i="55" s="1"/>
  <c r="C88" i="55"/>
  <c r="D88" i="55"/>
  <c r="E88" i="55"/>
  <c r="F88" i="55"/>
  <c r="G88" i="55"/>
  <c r="H88" i="55"/>
  <c r="I88" i="55"/>
  <c r="K88" i="55"/>
  <c r="L88" i="55"/>
  <c r="M88" i="55"/>
  <c r="B89" i="55"/>
  <c r="A89" i="55" s="1"/>
  <c r="C89" i="55"/>
  <c r="D89" i="55"/>
  <c r="E89" i="55"/>
  <c r="F89" i="55"/>
  <c r="G89" i="55"/>
  <c r="H89" i="55"/>
  <c r="I89" i="55"/>
  <c r="K89" i="55"/>
  <c r="L89" i="55"/>
  <c r="M89" i="55"/>
  <c r="B90" i="55"/>
  <c r="A90" i="55" s="1"/>
  <c r="C90" i="55"/>
  <c r="D90" i="55"/>
  <c r="E90" i="55"/>
  <c r="F90" i="55"/>
  <c r="G90" i="55"/>
  <c r="H90" i="55"/>
  <c r="I90" i="55"/>
  <c r="K90" i="55"/>
  <c r="L90" i="55"/>
  <c r="M90" i="55"/>
  <c r="B91" i="55"/>
  <c r="A91" i="55" s="1"/>
  <c r="C91" i="55"/>
  <c r="D91" i="55"/>
  <c r="E91" i="55"/>
  <c r="F91" i="55"/>
  <c r="G91" i="55"/>
  <c r="H91" i="55"/>
  <c r="I91" i="55"/>
  <c r="K91" i="55"/>
  <c r="L91" i="55"/>
  <c r="M91" i="55"/>
  <c r="B92" i="55"/>
  <c r="A92" i="55" s="1"/>
  <c r="C92" i="55"/>
  <c r="D92" i="55"/>
  <c r="E92" i="55"/>
  <c r="F92" i="55"/>
  <c r="G92" i="55"/>
  <c r="H92" i="55"/>
  <c r="I92" i="55"/>
  <c r="K92" i="55"/>
  <c r="L92" i="55"/>
  <c r="M92" i="55"/>
  <c r="B93" i="55"/>
  <c r="A93" i="55" s="1"/>
  <c r="C93" i="55"/>
  <c r="D93" i="55"/>
  <c r="E93" i="55"/>
  <c r="F93" i="55"/>
  <c r="G93" i="55"/>
  <c r="H93" i="55"/>
  <c r="I93" i="55"/>
  <c r="K93" i="55"/>
  <c r="L93" i="55"/>
  <c r="M93" i="55"/>
  <c r="B94" i="55"/>
  <c r="A94" i="55" s="1"/>
  <c r="C94" i="55"/>
  <c r="D94" i="55"/>
  <c r="E94" i="55"/>
  <c r="F94" i="55"/>
  <c r="G94" i="55"/>
  <c r="H94" i="55"/>
  <c r="I94" i="55"/>
  <c r="K94" i="55"/>
  <c r="L94" i="55"/>
  <c r="M94" i="55"/>
  <c r="B95" i="55"/>
  <c r="A95" i="55" s="1"/>
  <c r="C95" i="55"/>
  <c r="D95" i="55"/>
  <c r="E95" i="55"/>
  <c r="F95" i="55"/>
  <c r="G95" i="55"/>
  <c r="H95" i="55"/>
  <c r="I95" i="55"/>
  <c r="K95" i="55"/>
  <c r="L95" i="55"/>
  <c r="M95" i="55"/>
  <c r="B96" i="55"/>
  <c r="A96" i="55" s="1"/>
  <c r="C96" i="55"/>
  <c r="D96" i="55"/>
  <c r="E96" i="55"/>
  <c r="F96" i="55"/>
  <c r="G96" i="55"/>
  <c r="H96" i="55"/>
  <c r="I96" i="55"/>
  <c r="K96" i="55"/>
  <c r="L96" i="55"/>
  <c r="M96" i="55"/>
  <c r="B97" i="55"/>
  <c r="A97" i="55" s="1"/>
  <c r="C97" i="55"/>
  <c r="D97" i="55"/>
  <c r="E97" i="55"/>
  <c r="F97" i="55"/>
  <c r="G97" i="55"/>
  <c r="H97" i="55"/>
  <c r="I97" i="55"/>
  <c r="K97" i="55"/>
  <c r="L97" i="55"/>
  <c r="M97" i="55"/>
  <c r="B98" i="55"/>
  <c r="A98" i="55" s="1"/>
  <c r="C98" i="55"/>
  <c r="D98" i="55"/>
  <c r="E98" i="55"/>
  <c r="F98" i="55"/>
  <c r="G98" i="55"/>
  <c r="H98" i="55"/>
  <c r="I98" i="55"/>
  <c r="K98" i="55"/>
  <c r="L98" i="55"/>
  <c r="M98" i="55"/>
  <c r="B99" i="55"/>
  <c r="A99" i="55" s="1"/>
  <c r="C99" i="55"/>
  <c r="D99" i="55"/>
  <c r="E99" i="55"/>
  <c r="F99" i="55"/>
  <c r="G99" i="55"/>
  <c r="H99" i="55"/>
  <c r="I99" i="55"/>
  <c r="K99" i="55"/>
  <c r="L99" i="55"/>
  <c r="M99" i="55"/>
  <c r="B100" i="55"/>
  <c r="A100" i="55" s="1"/>
  <c r="C100" i="55"/>
  <c r="D100" i="55"/>
  <c r="E100" i="55"/>
  <c r="F100" i="55"/>
  <c r="G100" i="55"/>
  <c r="H100" i="55"/>
  <c r="I100" i="55"/>
  <c r="K100" i="55"/>
  <c r="L100" i="55"/>
  <c r="M100" i="55"/>
  <c r="B101" i="55"/>
  <c r="A101" i="55" s="1"/>
  <c r="C101" i="55"/>
  <c r="D101" i="55"/>
  <c r="E101" i="55"/>
  <c r="F101" i="55"/>
  <c r="G101" i="55"/>
  <c r="H101" i="55"/>
  <c r="I101" i="55"/>
  <c r="K101" i="55"/>
  <c r="L101" i="55"/>
  <c r="M101" i="55"/>
  <c r="B102" i="55"/>
  <c r="A102" i="55" s="1"/>
  <c r="C102" i="55"/>
  <c r="D102" i="55"/>
  <c r="E102" i="55"/>
  <c r="F102" i="55"/>
  <c r="G102" i="55"/>
  <c r="H102" i="55"/>
  <c r="I102" i="55"/>
  <c r="K102" i="55"/>
  <c r="L102" i="55"/>
  <c r="M102" i="55"/>
  <c r="B103" i="55"/>
  <c r="A103" i="55" s="1"/>
  <c r="C103" i="55"/>
  <c r="D103" i="55"/>
  <c r="E103" i="55"/>
  <c r="F103" i="55"/>
  <c r="G103" i="55"/>
  <c r="H103" i="55"/>
  <c r="I103" i="55"/>
  <c r="K103" i="55"/>
  <c r="L103" i="55"/>
  <c r="M103" i="55"/>
  <c r="B104" i="55"/>
  <c r="A104" i="55" s="1"/>
  <c r="C104" i="55"/>
  <c r="D104" i="55"/>
  <c r="E104" i="55"/>
  <c r="F104" i="55"/>
  <c r="G104" i="55"/>
  <c r="H104" i="55"/>
  <c r="I104" i="55"/>
  <c r="K104" i="55"/>
  <c r="L104" i="55"/>
  <c r="M104" i="55"/>
  <c r="B105" i="55"/>
  <c r="A105" i="55" s="1"/>
  <c r="C105" i="55"/>
  <c r="D105" i="55"/>
  <c r="E105" i="55"/>
  <c r="F105" i="55"/>
  <c r="G105" i="55"/>
  <c r="H105" i="55"/>
  <c r="I105" i="55"/>
  <c r="K105" i="55"/>
  <c r="L105" i="55"/>
  <c r="M105" i="55"/>
  <c r="B106" i="55"/>
  <c r="A106" i="55" s="1"/>
  <c r="C106" i="55"/>
  <c r="D106" i="55"/>
  <c r="E106" i="55"/>
  <c r="F106" i="55"/>
  <c r="G106" i="55"/>
  <c r="H106" i="55"/>
  <c r="I106" i="55"/>
  <c r="K106" i="55"/>
  <c r="L106" i="55"/>
  <c r="M106" i="55"/>
  <c r="B107" i="55"/>
  <c r="A107" i="55" s="1"/>
  <c r="C107" i="55"/>
  <c r="D107" i="55"/>
  <c r="E107" i="55"/>
  <c r="F107" i="55"/>
  <c r="G107" i="55"/>
  <c r="H107" i="55"/>
  <c r="I107" i="55"/>
  <c r="K107" i="55"/>
  <c r="L107" i="55"/>
  <c r="M107" i="55"/>
  <c r="B108" i="55"/>
  <c r="A108" i="55" s="1"/>
  <c r="C108" i="55"/>
  <c r="D108" i="55"/>
  <c r="E108" i="55"/>
  <c r="F108" i="55"/>
  <c r="G108" i="55"/>
  <c r="H108" i="55"/>
  <c r="I108" i="55"/>
  <c r="K108" i="55"/>
  <c r="L108" i="55"/>
  <c r="M108" i="55"/>
  <c r="B109" i="55"/>
  <c r="A109" i="55" s="1"/>
  <c r="C109" i="55"/>
  <c r="D109" i="55"/>
  <c r="E109" i="55"/>
  <c r="F109" i="55"/>
  <c r="G109" i="55"/>
  <c r="H109" i="55"/>
  <c r="I109" i="55"/>
  <c r="K109" i="55"/>
  <c r="L109" i="55"/>
  <c r="M109" i="55"/>
  <c r="B110" i="55"/>
  <c r="A110" i="55" s="1"/>
  <c r="C110" i="55"/>
  <c r="D110" i="55"/>
  <c r="E110" i="55"/>
  <c r="F110" i="55"/>
  <c r="G110" i="55"/>
  <c r="H110" i="55"/>
  <c r="I110" i="55"/>
  <c r="K110" i="55"/>
  <c r="L110" i="55"/>
  <c r="M110" i="55"/>
  <c r="B111" i="55"/>
  <c r="A111" i="55" s="1"/>
  <c r="C111" i="55"/>
  <c r="D111" i="55"/>
  <c r="E111" i="55"/>
  <c r="F111" i="55"/>
  <c r="G111" i="55"/>
  <c r="H111" i="55"/>
  <c r="I111" i="55"/>
  <c r="K111" i="55"/>
  <c r="L111" i="55"/>
  <c r="M111" i="55"/>
  <c r="B112" i="55"/>
  <c r="A112" i="55" s="1"/>
  <c r="C112" i="55"/>
  <c r="D112" i="55"/>
  <c r="E112" i="55"/>
  <c r="F112" i="55"/>
  <c r="G112" i="55"/>
  <c r="H112" i="55"/>
  <c r="I112" i="55"/>
  <c r="K112" i="55"/>
  <c r="L112" i="55"/>
  <c r="M112" i="55"/>
  <c r="B113" i="55"/>
  <c r="A113" i="55" s="1"/>
  <c r="C113" i="55"/>
  <c r="D113" i="55"/>
  <c r="E113" i="55"/>
  <c r="F113" i="55"/>
  <c r="G113" i="55"/>
  <c r="H113" i="55"/>
  <c r="I113" i="55"/>
  <c r="K113" i="55"/>
  <c r="L113" i="55"/>
  <c r="M113" i="55"/>
  <c r="B114" i="55"/>
  <c r="A114" i="55" s="1"/>
  <c r="C114" i="55"/>
  <c r="D114" i="55"/>
  <c r="E114" i="55"/>
  <c r="F114" i="55"/>
  <c r="G114" i="55"/>
  <c r="H114" i="55"/>
  <c r="I114" i="55"/>
  <c r="K114" i="55"/>
  <c r="L114" i="55"/>
  <c r="M114" i="55"/>
  <c r="B115" i="55"/>
  <c r="A115" i="55" s="1"/>
  <c r="C115" i="55"/>
  <c r="D115" i="55"/>
  <c r="E115" i="55"/>
  <c r="F115" i="55"/>
  <c r="G115" i="55"/>
  <c r="H115" i="55"/>
  <c r="I115" i="55"/>
  <c r="K115" i="55"/>
  <c r="L115" i="55"/>
  <c r="M115" i="55"/>
  <c r="B116" i="55"/>
  <c r="A116" i="55" s="1"/>
  <c r="C116" i="55"/>
  <c r="D116" i="55"/>
  <c r="E116" i="55"/>
  <c r="F116" i="55"/>
  <c r="G116" i="55"/>
  <c r="H116" i="55"/>
  <c r="I116" i="55"/>
  <c r="K116" i="55"/>
  <c r="L116" i="55"/>
  <c r="M116" i="55"/>
  <c r="B117" i="55"/>
  <c r="A117" i="55" s="1"/>
  <c r="C117" i="55"/>
  <c r="D117" i="55"/>
  <c r="E117" i="55"/>
  <c r="F117" i="55"/>
  <c r="G117" i="55"/>
  <c r="H117" i="55"/>
  <c r="I117" i="55"/>
  <c r="K117" i="55"/>
  <c r="L117" i="55"/>
  <c r="M117" i="55"/>
  <c r="B118" i="55"/>
  <c r="A118" i="55" s="1"/>
  <c r="C118" i="55"/>
  <c r="D118" i="55"/>
  <c r="E118" i="55"/>
  <c r="F118" i="55"/>
  <c r="G118" i="55"/>
  <c r="H118" i="55"/>
  <c r="I118" i="55"/>
  <c r="K118" i="55"/>
  <c r="L118" i="55"/>
  <c r="M118" i="55"/>
  <c r="B119" i="55"/>
  <c r="A119" i="55" s="1"/>
  <c r="C119" i="55"/>
  <c r="D119" i="55"/>
  <c r="E119" i="55"/>
  <c r="F119" i="55"/>
  <c r="G119" i="55"/>
  <c r="H119" i="55"/>
  <c r="I119" i="55"/>
  <c r="K119" i="55"/>
  <c r="L119" i="55"/>
  <c r="M119" i="55"/>
  <c r="B120" i="55"/>
  <c r="A120" i="55" s="1"/>
  <c r="C120" i="55"/>
  <c r="D120" i="55"/>
  <c r="E120" i="55"/>
  <c r="F120" i="55"/>
  <c r="G120" i="55"/>
  <c r="H120" i="55"/>
  <c r="I120" i="55"/>
  <c r="K120" i="55"/>
  <c r="L120" i="55"/>
  <c r="M120" i="55"/>
  <c r="B121" i="55"/>
  <c r="A121" i="55" s="1"/>
  <c r="C121" i="55"/>
  <c r="D121" i="55"/>
  <c r="E121" i="55"/>
  <c r="F121" i="55"/>
  <c r="G121" i="55"/>
  <c r="H121" i="55"/>
  <c r="I121" i="55"/>
  <c r="K121" i="55"/>
  <c r="L121" i="55"/>
  <c r="M121" i="55"/>
  <c r="B122" i="55"/>
  <c r="A122" i="55" s="1"/>
  <c r="C122" i="55"/>
  <c r="D122" i="55"/>
  <c r="E122" i="55"/>
  <c r="F122" i="55"/>
  <c r="G122" i="55"/>
  <c r="H122" i="55"/>
  <c r="I122" i="55"/>
  <c r="K122" i="55"/>
  <c r="L122" i="55"/>
  <c r="M122" i="55"/>
  <c r="B123" i="55"/>
  <c r="A123" i="55" s="1"/>
  <c r="C123" i="55"/>
  <c r="D123" i="55"/>
  <c r="E123" i="55"/>
  <c r="F123" i="55"/>
  <c r="G123" i="55"/>
  <c r="H123" i="55"/>
  <c r="I123" i="55"/>
  <c r="K123" i="55"/>
  <c r="L123" i="55"/>
  <c r="M123" i="55"/>
  <c r="B124" i="55"/>
  <c r="A124" i="55" s="1"/>
  <c r="C124" i="55"/>
  <c r="D124" i="55"/>
  <c r="E124" i="55"/>
  <c r="F124" i="55"/>
  <c r="G124" i="55"/>
  <c r="H124" i="55"/>
  <c r="I124" i="55"/>
  <c r="K124" i="55"/>
  <c r="L124" i="55"/>
  <c r="M124" i="55"/>
  <c r="B125" i="55"/>
  <c r="A125" i="55" s="1"/>
  <c r="C125" i="55"/>
  <c r="D125" i="55"/>
  <c r="E125" i="55"/>
  <c r="F125" i="55"/>
  <c r="G125" i="55"/>
  <c r="H125" i="55"/>
  <c r="I125" i="55"/>
  <c r="K125" i="55"/>
  <c r="L125" i="55"/>
  <c r="M125" i="55"/>
  <c r="B126" i="55"/>
  <c r="A126" i="55" s="1"/>
  <c r="C126" i="55"/>
  <c r="D126" i="55"/>
  <c r="E126" i="55"/>
  <c r="F126" i="55"/>
  <c r="G126" i="55"/>
  <c r="H126" i="55"/>
  <c r="I126" i="55"/>
  <c r="K126" i="55"/>
  <c r="L126" i="55"/>
  <c r="M126" i="55"/>
  <c r="B127" i="55"/>
  <c r="A127" i="55" s="1"/>
  <c r="C127" i="55"/>
  <c r="D127" i="55"/>
  <c r="E127" i="55"/>
  <c r="F127" i="55"/>
  <c r="G127" i="55"/>
  <c r="H127" i="55"/>
  <c r="I127" i="55"/>
  <c r="K127" i="55"/>
  <c r="L127" i="55"/>
  <c r="M127" i="55"/>
  <c r="B128" i="55"/>
  <c r="A128" i="55" s="1"/>
  <c r="C128" i="55"/>
  <c r="D128" i="55"/>
  <c r="E128" i="55"/>
  <c r="F128" i="55"/>
  <c r="G128" i="55"/>
  <c r="H128" i="55"/>
  <c r="I128" i="55"/>
  <c r="K128" i="55"/>
  <c r="L128" i="55"/>
  <c r="M128" i="55"/>
  <c r="B129" i="55"/>
  <c r="A129" i="55" s="1"/>
  <c r="C129" i="55"/>
  <c r="D129" i="55"/>
  <c r="E129" i="55"/>
  <c r="F129" i="55"/>
  <c r="G129" i="55"/>
  <c r="H129" i="55"/>
  <c r="I129" i="55"/>
  <c r="K129" i="55"/>
  <c r="L129" i="55"/>
  <c r="M129" i="55"/>
  <c r="B130" i="55"/>
  <c r="A130" i="55" s="1"/>
  <c r="C130" i="55"/>
  <c r="D130" i="55"/>
  <c r="E130" i="55"/>
  <c r="F130" i="55"/>
  <c r="G130" i="55"/>
  <c r="H130" i="55"/>
  <c r="I130" i="55"/>
  <c r="K130" i="55"/>
  <c r="L130" i="55"/>
  <c r="M130" i="55"/>
  <c r="B131" i="55"/>
  <c r="A131" i="55" s="1"/>
  <c r="C131" i="55"/>
  <c r="D131" i="55"/>
  <c r="E131" i="55"/>
  <c r="F131" i="55"/>
  <c r="G131" i="55"/>
  <c r="H131" i="55"/>
  <c r="I131" i="55"/>
  <c r="K131" i="55"/>
  <c r="L131" i="55"/>
  <c r="M131" i="55"/>
  <c r="B132" i="55"/>
  <c r="A132" i="55" s="1"/>
  <c r="C132" i="55"/>
  <c r="D132" i="55"/>
  <c r="E132" i="55"/>
  <c r="F132" i="55"/>
  <c r="G132" i="55"/>
  <c r="H132" i="55"/>
  <c r="I132" i="55"/>
  <c r="K132" i="55"/>
  <c r="L132" i="55"/>
  <c r="M132" i="55"/>
  <c r="B133" i="55"/>
  <c r="A133" i="55" s="1"/>
  <c r="C133" i="55"/>
  <c r="D133" i="55"/>
  <c r="E133" i="55"/>
  <c r="F133" i="55"/>
  <c r="G133" i="55"/>
  <c r="H133" i="55"/>
  <c r="I133" i="55"/>
  <c r="K133" i="55"/>
  <c r="L133" i="55"/>
  <c r="M133" i="55"/>
  <c r="B134" i="55"/>
  <c r="A134" i="55" s="1"/>
  <c r="C134" i="55"/>
  <c r="D134" i="55"/>
  <c r="E134" i="55"/>
  <c r="F134" i="55"/>
  <c r="G134" i="55"/>
  <c r="H134" i="55"/>
  <c r="I134" i="55"/>
  <c r="K134" i="55"/>
  <c r="L134" i="55"/>
  <c r="M134" i="55"/>
  <c r="B135" i="55"/>
  <c r="A135" i="55" s="1"/>
  <c r="C135" i="55"/>
  <c r="D135" i="55"/>
  <c r="E135" i="55"/>
  <c r="F135" i="55"/>
  <c r="G135" i="55"/>
  <c r="H135" i="55"/>
  <c r="I135" i="55"/>
  <c r="K135" i="55"/>
  <c r="L135" i="55"/>
  <c r="M135" i="55"/>
  <c r="B136" i="55"/>
  <c r="A136" i="55" s="1"/>
  <c r="C136" i="55"/>
  <c r="D136" i="55"/>
  <c r="E136" i="55"/>
  <c r="F136" i="55"/>
  <c r="G136" i="55"/>
  <c r="H136" i="55"/>
  <c r="I136" i="55"/>
  <c r="K136" i="55"/>
  <c r="L136" i="55"/>
  <c r="M136" i="55"/>
  <c r="B137" i="55"/>
  <c r="A137" i="55" s="1"/>
  <c r="C137" i="55"/>
  <c r="D137" i="55"/>
  <c r="E137" i="55"/>
  <c r="F137" i="55"/>
  <c r="G137" i="55"/>
  <c r="H137" i="55"/>
  <c r="I137" i="55"/>
  <c r="K137" i="55"/>
  <c r="L137" i="55"/>
  <c r="M137" i="55"/>
  <c r="B138" i="55"/>
  <c r="A138" i="55" s="1"/>
  <c r="C138" i="55"/>
  <c r="D138" i="55"/>
  <c r="E138" i="55"/>
  <c r="F138" i="55"/>
  <c r="G138" i="55"/>
  <c r="H138" i="55"/>
  <c r="I138" i="55"/>
  <c r="K138" i="55"/>
  <c r="L138" i="55"/>
  <c r="M138" i="55"/>
  <c r="B139" i="55"/>
  <c r="A139" i="55" s="1"/>
  <c r="C139" i="55"/>
  <c r="D139" i="55"/>
  <c r="E139" i="55"/>
  <c r="F139" i="55"/>
  <c r="G139" i="55"/>
  <c r="H139" i="55"/>
  <c r="I139" i="55"/>
  <c r="K139" i="55"/>
  <c r="L139" i="55"/>
  <c r="M139" i="55"/>
  <c r="B140" i="55"/>
  <c r="A140" i="55" s="1"/>
  <c r="C140" i="55"/>
  <c r="D140" i="55"/>
  <c r="E140" i="55"/>
  <c r="F140" i="55"/>
  <c r="G140" i="55"/>
  <c r="H140" i="55"/>
  <c r="I140" i="55"/>
  <c r="K140" i="55"/>
  <c r="L140" i="55"/>
  <c r="M140" i="55"/>
  <c r="B141" i="55"/>
  <c r="A141" i="55" s="1"/>
  <c r="C141" i="55"/>
  <c r="D141" i="55"/>
  <c r="E141" i="55"/>
  <c r="F141" i="55"/>
  <c r="G141" i="55"/>
  <c r="H141" i="55"/>
  <c r="I141" i="55"/>
  <c r="K141" i="55"/>
  <c r="L141" i="55"/>
  <c r="M141" i="55"/>
  <c r="B142" i="55"/>
  <c r="A142" i="55" s="1"/>
  <c r="C142" i="55"/>
  <c r="D142" i="55"/>
  <c r="E142" i="55"/>
  <c r="F142" i="55"/>
  <c r="G142" i="55"/>
  <c r="H142" i="55"/>
  <c r="I142" i="55"/>
  <c r="K142" i="55"/>
  <c r="L142" i="55"/>
  <c r="M142" i="55"/>
  <c r="B143" i="55"/>
  <c r="A143" i="55" s="1"/>
  <c r="C143" i="55"/>
  <c r="D143" i="55"/>
  <c r="E143" i="55"/>
  <c r="F143" i="55"/>
  <c r="G143" i="55"/>
  <c r="H143" i="55"/>
  <c r="I143" i="55"/>
  <c r="K143" i="55"/>
  <c r="L143" i="55"/>
  <c r="M143" i="55"/>
  <c r="B144" i="55"/>
  <c r="A144" i="55" s="1"/>
  <c r="C144" i="55"/>
  <c r="D144" i="55"/>
  <c r="E144" i="55"/>
  <c r="F144" i="55"/>
  <c r="G144" i="55"/>
  <c r="H144" i="55"/>
  <c r="I144" i="55"/>
  <c r="K144" i="55"/>
  <c r="L144" i="55"/>
  <c r="M144" i="55"/>
  <c r="B145" i="55"/>
  <c r="A145" i="55" s="1"/>
  <c r="C145" i="55"/>
  <c r="D145" i="55"/>
  <c r="E145" i="55"/>
  <c r="F145" i="55"/>
  <c r="G145" i="55"/>
  <c r="H145" i="55"/>
  <c r="I145" i="55"/>
  <c r="K145" i="55"/>
  <c r="L145" i="55"/>
  <c r="M145" i="55"/>
  <c r="B146" i="55"/>
  <c r="A146" i="55" s="1"/>
  <c r="C146" i="55"/>
  <c r="D146" i="55"/>
  <c r="E146" i="55"/>
  <c r="F146" i="55"/>
  <c r="G146" i="55"/>
  <c r="H146" i="55"/>
  <c r="I146" i="55"/>
  <c r="K146" i="55"/>
  <c r="L146" i="55"/>
  <c r="M146" i="55"/>
  <c r="N146" i="55"/>
  <c r="B147" i="55"/>
  <c r="A147" i="55" s="1"/>
  <c r="C147" i="55"/>
  <c r="D147" i="55"/>
  <c r="E147" i="55"/>
  <c r="F147" i="55"/>
  <c r="G147" i="55"/>
  <c r="H147" i="55"/>
  <c r="I147" i="55"/>
  <c r="K147" i="55"/>
  <c r="L147" i="55"/>
  <c r="M147" i="55"/>
  <c r="N147" i="55"/>
  <c r="B148" i="55"/>
  <c r="A148" i="55" s="1"/>
  <c r="C148" i="55"/>
  <c r="D148" i="55"/>
  <c r="E148" i="55"/>
  <c r="F148" i="55"/>
  <c r="G148" i="55"/>
  <c r="H148" i="55"/>
  <c r="I148" i="55"/>
  <c r="K148" i="55"/>
  <c r="L148" i="55"/>
  <c r="M148" i="55"/>
  <c r="N148" i="55"/>
  <c r="B149" i="55"/>
  <c r="A149" i="55" s="1"/>
  <c r="C149" i="55"/>
  <c r="D149" i="55"/>
  <c r="E149" i="55"/>
  <c r="F149" i="55"/>
  <c r="G149" i="55"/>
  <c r="H149" i="55"/>
  <c r="I149" i="55"/>
  <c r="K149" i="55"/>
  <c r="L149" i="55"/>
  <c r="M149" i="55"/>
  <c r="N149" i="55"/>
  <c r="B150" i="55"/>
  <c r="A150" i="55" s="1"/>
  <c r="C150" i="55"/>
  <c r="D150" i="55"/>
  <c r="E150" i="55"/>
  <c r="F150" i="55"/>
  <c r="G150" i="55"/>
  <c r="H150" i="55"/>
  <c r="I150" i="55"/>
  <c r="K150" i="55"/>
  <c r="L150" i="55"/>
  <c r="M150" i="55"/>
  <c r="N150" i="55"/>
  <c r="B151" i="55"/>
  <c r="A151" i="55" s="1"/>
  <c r="C151" i="55"/>
  <c r="D151" i="55"/>
  <c r="E151" i="55"/>
  <c r="F151" i="55"/>
  <c r="G151" i="55"/>
  <c r="H151" i="55"/>
  <c r="I151" i="55"/>
  <c r="K151" i="55"/>
  <c r="L151" i="55"/>
  <c r="M151" i="55"/>
  <c r="N151" i="55"/>
  <c r="B152" i="55"/>
  <c r="A152" i="55" s="1"/>
  <c r="C152" i="55"/>
  <c r="D152" i="55"/>
  <c r="E152" i="55"/>
  <c r="F152" i="55"/>
  <c r="G152" i="55"/>
  <c r="H152" i="55"/>
  <c r="I152" i="55"/>
  <c r="K152" i="55"/>
  <c r="L152" i="55"/>
  <c r="M152" i="55"/>
  <c r="N152" i="55"/>
  <c r="B153" i="55"/>
  <c r="A153" i="55" s="1"/>
  <c r="C153" i="55"/>
  <c r="D153" i="55"/>
  <c r="E153" i="55"/>
  <c r="F153" i="55"/>
  <c r="G153" i="55"/>
  <c r="H153" i="55"/>
  <c r="I153" i="55"/>
  <c r="K153" i="55"/>
  <c r="L153" i="55"/>
  <c r="M153" i="55"/>
  <c r="N153" i="55"/>
  <c r="B154" i="55"/>
  <c r="A154" i="55" s="1"/>
  <c r="C154" i="55"/>
  <c r="D154" i="55"/>
  <c r="E154" i="55"/>
  <c r="F154" i="55"/>
  <c r="G154" i="55"/>
  <c r="H154" i="55"/>
  <c r="I154" i="55"/>
  <c r="K154" i="55"/>
  <c r="L154" i="55"/>
  <c r="M154" i="55"/>
  <c r="B155" i="55"/>
  <c r="A155" i="55" s="1"/>
  <c r="C155" i="55"/>
  <c r="D155" i="55"/>
  <c r="E155" i="55"/>
  <c r="F155" i="55"/>
  <c r="G155" i="55"/>
  <c r="H155" i="55"/>
  <c r="I155" i="55"/>
  <c r="K155" i="55"/>
  <c r="L155" i="55"/>
  <c r="M155" i="55"/>
  <c r="B156" i="55"/>
  <c r="A156" i="55" s="1"/>
  <c r="C156" i="55"/>
  <c r="D156" i="55"/>
  <c r="E156" i="55"/>
  <c r="F156" i="55"/>
  <c r="G156" i="55"/>
  <c r="H156" i="55"/>
  <c r="I156" i="55"/>
  <c r="K156" i="55"/>
  <c r="L156" i="55"/>
  <c r="M156" i="55"/>
  <c r="B157" i="55"/>
  <c r="A157" i="55" s="1"/>
  <c r="C157" i="55"/>
  <c r="D157" i="55"/>
  <c r="E157" i="55"/>
  <c r="F157" i="55"/>
  <c r="G157" i="55"/>
  <c r="H157" i="55"/>
  <c r="I157" i="55"/>
  <c r="K157" i="55"/>
  <c r="L157" i="55"/>
  <c r="M157" i="55"/>
  <c r="B158" i="55"/>
  <c r="A158" i="55" s="1"/>
  <c r="C158" i="55"/>
  <c r="D158" i="55"/>
  <c r="E158" i="55"/>
  <c r="F158" i="55"/>
  <c r="G158" i="55"/>
  <c r="H158" i="55"/>
  <c r="I158" i="55"/>
  <c r="K158" i="55"/>
  <c r="L158" i="55"/>
  <c r="M158" i="55"/>
  <c r="B159" i="55"/>
  <c r="A159" i="55" s="1"/>
  <c r="C159" i="55"/>
  <c r="D159" i="55"/>
  <c r="E159" i="55"/>
  <c r="F159" i="55"/>
  <c r="G159" i="55"/>
  <c r="H159" i="55"/>
  <c r="I159" i="55"/>
  <c r="K159" i="55"/>
  <c r="L159" i="55"/>
  <c r="M159" i="55"/>
  <c r="B160" i="55"/>
  <c r="A160" i="55" s="1"/>
  <c r="C160" i="55"/>
  <c r="D160" i="55"/>
  <c r="E160" i="55"/>
  <c r="F160" i="55"/>
  <c r="G160" i="55"/>
  <c r="H160" i="55"/>
  <c r="I160" i="55"/>
  <c r="K160" i="55"/>
  <c r="L160" i="55"/>
  <c r="M160" i="55"/>
  <c r="B161" i="55"/>
  <c r="A161" i="55" s="1"/>
  <c r="C161" i="55"/>
  <c r="D161" i="55"/>
  <c r="E161" i="55"/>
  <c r="F161" i="55"/>
  <c r="G161" i="55"/>
  <c r="H161" i="55"/>
  <c r="I161" i="55"/>
  <c r="K161" i="55"/>
  <c r="L161" i="55"/>
  <c r="M161" i="55"/>
  <c r="B162" i="55"/>
  <c r="A162" i="55" s="1"/>
  <c r="C162" i="55"/>
  <c r="D162" i="55"/>
  <c r="E162" i="55"/>
  <c r="F162" i="55"/>
  <c r="G162" i="55"/>
  <c r="H162" i="55"/>
  <c r="I162" i="55"/>
  <c r="K162" i="55"/>
  <c r="L162" i="55"/>
  <c r="M162" i="55"/>
  <c r="B163" i="55"/>
  <c r="A163" i="55" s="1"/>
  <c r="C163" i="55"/>
  <c r="D163" i="55"/>
  <c r="E163" i="55"/>
  <c r="F163" i="55"/>
  <c r="G163" i="55"/>
  <c r="H163" i="55"/>
  <c r="I163" i="55"/>
  <c r="K163" i="55"/>
  <c r="L163" i="55"/>
  <c r="M163" i="55"/>
  <c r="B164" i="55"/>
  <c r="A164" i="55" s="1"/>
  <c r="C164" i="55"/>
  <c r="D164" i="55"/>
  <c r="E164" i="55"/>
  <c r="F164" i="55"/>
  <c r="G164" i="55"/>
  <c r="H164" i="55"/>
  <c r="I164" i="55"/>
  <c r="K164" i="55"/>
  <c r="L164" i="55"/>
  <c r="M164" i="55"/>
  <c r="B165" i="55"/>
  <c r="A165" i="55" s="1"/>
  <c r="C165" i="55"/>
  <c r="D165" i="55"/>
  <c r="E165" i="55"/>
  <c r="F165" i="55"/>
  <c r="G165" i="55"/>
  <c r="H165" i="55"/>
  <c r="I165" i="55"/>
  <c r="K165" i="55"/>
  <c r="L165" i="55"/>
  <c r="M165" i="55"/>
  <c r="B166" i="55"/>
  <c r="A166" i="55" s="1"/>
  <c r="C166" i="55"/>
  <c r="D166" i="55"/>
  <c r="E166" i="55"/>
  <c r="F166" i="55"/>
  <c r="G166" i="55"/>
  <c r="H166" i="55"/>
  <c r="I166" i="55"/>
  <c r="K166" i="55"/>
  <c r="L166" i="55"/>
  <c r="M166" i="55"/>
  <c r="B167" i="55"/>
  <c r="A167" i="55" s="1"/>
  <c r="C167" i="55"/>
  <c r="D167" i="55"/>
  <c r="E167" i="55"/>
  <c r="F167" i="55"/>
  <c r="G167" i="55"/>
  <c r="H167" i="55"/>
  <c r="I167" i="55"/>
  <c r="K167" i="55"/>
  <c r="L167" i="55"/>
  <c r="M167" i="55"/>
  <c r="B168" i="55"/>
  <c r="A168" i="55" s="1"/>
  <c r="C168" i="55"/>
  <c r="D168" i="55"/>
  <c r="E168" i="55"/>
  <c r="F168" i="55"/>
  <c r="G168" i="55"/>
  <c r="H168" i="55"/>
  <c r="I168" i="55"/>
  <c r="K168" i="55"/>
  <c r="L168" i="55"/>
  <c r="M168" i="55"/>
  <c r="B169" i="55"/>
  <c r="A169" i="55" s="1"/>
  <c r="C169" i="55"/>
  <c r="D169" i="55"/>
  <c r="E169" i="55"/>
  <c r="F169" i="55"/>
  <c r="G169" i="55"/>
  <c r="H169" i="55"/>
  <c r="I169" i="55"/>
  <c r="K169" i="55"/>
  <c r="L169" i="55"/>
  <c r="M169" i="55"/>
  <c r="B170" i="55"/>
  <c r="A170" i="55" s="1"/>
  <c r="C170" i="55"/>
  <c r="D170" i="55"/>
  <c r="E170" i="55"/>
  <c r="F170" i="55"/>
  <c r="G170" i="55"/>
  <c r="H170" i="55"/>
  <c r="I170" i="55"/>
  <c r="K170" i="55"/>
  <c r="L170" i="55"/>
  <c r="M170" i="55"/>
  <c r="B171" i="55"/>
  <c r="A171" i="55" s="1"/>
  <c r="C171" i="55"/>
  <c r="D171" i="55"/>
  <c r="E171" i="55"/>
  <c r="F171" i="55"/>
  <c r="G171" i="55"/>
  <c r="H171" i="55"/>
  <c r="I171" i="55"/>
  <c r="K171" i="55"/>
  <c r="L171" i="55"/>
  <c r="M171" i="55"/>
  <c r="B172" i="55"/>
  <c r="A172" i="55" s="1"/>
  <c r="C172" i="55"/>
  <c r="D172" i="55"/>
  <c r="E172" i="55"/>
  <c r="F172" i="55"/>
  <c r="G172" i="55"/>
  <c r="H172" i="55"/>
  <c r="I172" i="55"/>
  <c r="K172" i="55"/>
  <c r="L172" i="55"/>
  <c r="M172" i="55"/>
  <c r="B173" i="55"/>
  <c r="A173" i="55" s="1"/>
  <c r="C173" i="55"/>
  <c r="D173" i="55"/>
  <c r="E173" i="55"/>
  <c r="F173" i="55"/>
  <c r="G173" i="55"/>
  <c r="H173" i="55"/>
  <c r="I173" i="55"/>
  <c r="K173" i="55"/>
  <c r="L173" i="55"/>
  <c r="M173" i="55"/>
  <c r="B174" i="55"/>
  <c r="A174" i="55" s="1"/>
  <c r="C174" i="55"/>
  <c r="D174" i="55"/>
  <c r="E174" i="55"/>
  <c r="F174" i="55"/>
  <c r="G174" i="55"/>
  <c r="H174" i="55"/>
  <c r="I174" i="55"/>
  <c r="K174" i="55"/>
  <c r="L174" i="55"/>
  <c r="M174" i="55"/>
  <c r="B175" i="55"/>
  <c r="A175" i="55" s="1"/>
  <c r="C175" i="55"/>
  <c r="D175" i="55"/>
  <c r="E175" i="55"/>
  <c r="F175" i="55"/>
  <c r="G175" i="55"/>
  <c r="H175" i="55"/>
  <c r="I175" i="55"/>
  <c r="K175" i="55"/>
  <c r="L175" i="55"/>
  <c r="M175" i="55"/>
  <c r="B176" i="55"/>
  <c r="A176" i="55" s="1"/>
  <c r="C176" i="55"/>
  <c r="D176" i="55"/>
  <c r="E176" i="55"/>
  <c r="F176" i="55"/>
  <c r="G176" i="55"/>
  <c r="H176" i="55"/>
  <c r="I176" i="55"/>
  <c r="K176" i="55"/>
  <c r="L176" i="55"/>
  <c r="M176" i="55"/>
  <c r="B177" i="55"/>
  <c r="A177" i="55" s="1"/>
  <c r="C177" i="55"/>
  <c r="D177" i="55"/>
  <c r="E177" i="55"/>
  <c r="F177" i="55"/>
  <c r="G177" i="55"/>
  <c r="H177" i="55"/>
  <c r="I177" i="55"/>
  <c r="K177" i="55"/>
  <c r="L177" i="55"/>
  <c r="M177" i="55"/>
  <c r="B178" i="55"/>
  <c r="A178" i="55" s="1"/>
  <c r="C178" i="55"/>
  <c r="D178" i="55"/>
  <c r="E178" i="55"/>
  <c r="F178" i="55"/>
  <c r="G178" i="55"/>
  <c r="H178" i="55"/>
  <c r="I178" i="55"/>
  <c r="K178" i="55"/>
  <c r="L178" i="55"/>
  <c r="M178" i="55"/>
  <c r="B179" i="55"/>
  <c r="A179" i="55" s="1"/>
  <c r="C179" i="55"/>
  <c r="D179" i="55"/>
  <c r="E179" i="55"/>
  <c r="F179" i="55"/>
  <c r="G179" i="55"/>
  <c r="H179" i="55"/>
  <c r="I179" i="55"/>
  <c r="K179" i="55"/>
  <c r="L179" i="55"/>
  <c r="M179" i="55"/>
  <c r="B180" i="55"/>
  <c r="A180" i="55" s="1"/>
  <c r="C180" i="55"/>
  <c r="D180" i="55"/>
  <c r="E180" i="55"/>
  <c r="F180" i="55"/>
  <c r="G180" i="55"/>
  <c r="H180" i="55"/>
  <c r="I180" i="55"/>
  <c r="K180" i="55"/>
  <c r="L180" i="55"/>
  <c r="M180" i="55"/>
  <c r="B181" i="55"/>
  <c r="A181" i="55" s="1"/>
  <c r="C181" i="55"/>
  <c r="D181" i="55"/>
  <c r="E181" i="55"/>
  <c r="F181" i="55"/>
  <c r="G181" i="55"/>
  <c r="H181" i="55"/>
  <c r="I181" i="55"/>
  <c r="K181" i="55"/>
  <c r="L181" i="55"/>
  <c r="M181" i="55"/>
  <c r="B182" i="55"/>
  <c r="A182" i="55" s="1"/>
  <c r="C182" i="55"/>
  <c r="D182" i="55"/>
  <c r="E182" i="55"/>
  <c r="F182" i="55"/>
  <c r="G182" i="55"/>
  <c r="H182" i="55"/>
  <c r="I182" i="55"/>
  <c r="K182" i="55"/>
  <c r="L182" i="55"/>
  <c r="M182" i="55"/>
  <c r="B183" i="55"/>
  <c r="A183" i="55" s="1"/>
  <c r="C183" i="55"/>
  <c r="D183" i="55"/>
  <c r="E183" i="55"/>
  <c r="F183" i="55"/>
  <c r="G183" i="55"/>
  <c r="H183" i="55"/>
  <c r="I183" i="55"/>
  <c r="K183" i="55"/>
  <c r="L183" i="55"/>
  <c r="M183" i="55"/>
  <c r="B184" i="55"/>
  <c r="A184" i="55" s="1"/>
  <c r="C184" i="55"/>
  <c r="D184" i="55"/>
  <c r="E184" i="55"/>
  <c r="F184" i="55"/>
  <c r="G184" i="55"/>
  <c r="H184" i="55"/>
  <c r="I184" i="55"/>
  <c r="K184" i="55"/>
  <c r="L184" i="55"/>
  <c r="M184" i="55"/>
  <c r="B185" i="55"/>
  <c r="A185" i="55" s="1"/>
  <c r="C185" i="55"/>
  <c r="D185" i="55"/>
  <c r="E185" i="55"/>
  <c r="F185" i="55"/>
  <c r="G185" i="55"/>
  <c r="H185" i="55"/>
  <c r="I185" i="55"/>
  <c r="K185" i="55"/>
  <c r="L185" i="55"/>
  <c r="M185" i="55"/>
  <c r="B186" i="55"/>
  <c r="A186" i="55" s="1"/>
  <c r="C186" i="55"/>
  <c r="D186" i="55"/>
  <c r="E186" i="55"/>
  <c r="F186" i="55"/>
  <c r="G186" i="55"/>
  <c r="H186" i="55"/>
  <c r="I186" i="55"/>
  <c r="K186" i="55"/>
  <c r="L186" i="55"/>
  <c r="M186" i="55"/>
  <c r="B187" i="55"/>
  <c r="A187" i="55" s="1"/>
  <c r="C187" i="55"/>
  <c r="D187" i="55"/>
  <c r="E187" i="55"/>
  <c r="F187" i="55"/>
  <c r="G187" i="55"/>
  <c r="H187" i="55"/>
  <c r="I187" i="55"/>
  <c r="K187" i="55"/>
  <c r="L187" i="55"/>
  <c r="M187" i="55"/>
  <c r="B188" i="55"/>
  <c r="A188" i="55" s="1"/>
  <c r="C188" i="55"/>
  <c r="D188" i="55"/>
  <c r="E188" i="55"/>
  <c r="F188" i="55"/>
  <c r="G188" i="55"/>
  <c r="H188" i="55"/>
  <c r="I188" i="55"/>
  <c r="K188" i="55"/>
  <c r="L188" i="55"/>
  <c r="M188" i="55"/>
  <c r="B189" i="55"/>
  <c r="A189" i="55" s="1"/>
  <c r="C189" i="55"/>
  <c r="D189" i="55"/>
  <c r="E189" i="55"/>
  <c r="F189" i="55"/>
  <c r="G189" i="55"/>
  <c r="H189" i="55"/>
  <c r="I189" i="55"/>
  <c r="K189" i="55"/>
  <c r="L189" i="55"/>
  <c r="M189" i="55"/>
  <c r="B190" i="55"/>
  <c r="A190" i="55" s="1"/>
  <c r="C190" i="55"/>
  <c r="D190" i="55"/>
  <c r="E190" i="55"/>
  <c r="F190" i="55"/>
  <c r="G190" i="55"/>
  <c r="H190" i="55"/>
  <c r="I190" i="55"/>
  <c r="K190" i="55"/>
  <c r="L190" i="55"/>
  <c r="M190" i="55"/>
  <c r="B191" i="55"/>
  <c r="A191" i="55" s="1"/>
  <c r="C191" i="55"/>
  <c r="D191" i="55"/>
  <c r="E191" i="55"/>
  <c r="F191" i="55"/>
  <c r="G191" i="55"/>
  <c r="H191" i="55"/>
  <c r="I191" i="55"/>
  <c r="K191" i="55"/>
  <c r="L191" i="55"/>
  <c r="M191" i="55"/>
  <c r="B192" i="55"/>
  <c r="A192" i="55" s="1"/>
  <c r="C192" i="55"/>
  <c r="D192" i="55"/>
  <c r="E192" i="55"/>
  <c r="F192" i="55"/>
  <c r="G192" i="55"/>
  <c r="H192" i="55"/>
  <c r="I192" i="55"/>
  <c r="K192" i="55"/>
  <c r="L192" i="55"/>
  <c r="M192" i="55"/>
  <c r="B193" i="55"/>
  <c r="A193" i="55" s="1"/>
  <c r="C193" i="55"/>
  <c r="D193" i="55"/>
  <c r="E193" i="55"/>
  <c r="F193" i="55"/>
  <c r="G193" i="55"/>
  <c r="H193" i="55"/>
  <c r="I193" i="55"/>
  <c r="K193" i="55"/>
  <c r="L193" i="55"/>
  <c r="M193" i="55"/>
  <c r="B194" i="55"/>
  <c r="A194" i="55" s="1"/>
  <c r="C194" i="55"/>
  <c r="D194" i="55"/>
  <c r="E194" i="55"/>
  <c r="F194" i="55"/>
  <c r="G194" i="55"/>
  <c r="H194" i="55"/>
  <c r="I194" i="55"/>
  <c r="K194" i="55"/>
  <c r="L194" i="55"/>
  <c r="M194" i="55"/>
  <c r="B195" i="55"/>
  <c r="A195" i="55" s="1"/>
  <c r="C195" i="55"/>
  <c r="D195" i="55"/>
  <c r="E195" i="55"/>
  <c r="F195" i="55"/>
  <c r="G195" i="55"/>
  <c r="H195" i="55"/>
  <c r="I195" i="55"/>
  <c r="K195" i="55"/>
  <c r="L195" i="55"/>
  <c r="M195" i="55"/>
  <c r="B196" i="55"/>
  <c r="A196" i="55" s="1"/>
  <c r="C196" i="55"/>
  <c r="D196" i="55"/>
  <c r="E196" i="55"/>
  <c r="F196" i="55"/>
  <c r="G196" i="55"/>
  <c r="H196" i="55"/>
  <c r="I196" i="55"/>
  <c r="K196" i="55"/>
  <c r="L196" i="55"/>
  <c r="M196" i="55"/>
  <c r="B197" i="55"/>
  <c r="A197" i="55" s="1"/>
  <c r="C197" i="55"/>
  <c r="D197" i="55"/>
  <c r="E197" i="55"/>
  <c r="F197" i="55"/>
  <c r="G197" i="55"/>
  <c r="H197" i="55"/>
  <c r="I197" i="55"/>
  <c r="K197" i="55"/>
  <c r="L197" i="55"/>
  <c r="M197" i="55"/>
  <c r="B198" i="55"/>
  <c r="A198" i="55" s="1"/>
  <c r="C198" i="55"/>
  <c r="D198" i="55"/>
  <c r="E198" i="55"/>
  <c r="F198" i="55"/>
  <c r="G198" i="55"/>
  <c r="H198" i="55"/>
  <c r="I198" i="55"/>
  <c r="K198" i="55"/>
  <c r="L198" i="55"/>
  <c r="M198" i="55"/>
  <c r="B199" i="55"/>
  <c r="A199" i="55" s="1"/>
  <c r="C199" i="55"/>
  <c r="D199" i="55"/>
  <c r="E199" i="55"/>
  <c r="F199" i="55"/>
  <c r="G199" i="55"/>
  <c r="H199" i="55"/>
  <c r="I199" i="55"/>
  <c r="K199" i="55"/>
  <c r="L199" i="55"/>
  <c r="M199" i="55"/>
  <c r="B200" i="55"/>
  <c r="A200" i="55" s="1"/>
  <c r="C200" i="55"/>
  <c r="D200" i="55"/>
  <c r="E200" i="55"/>
  <c r="F200" i="55"/>
  <c r="G200" i="55"/>
  <c r="H200" i="55"/>
  <c r="I200" i="55"/>
  <c r="K200" i="55"/>
  <c r="L200" i="55"/>
  <c r="M200" i="55"/>
  <c r="B201" i="55"/>
  <c r="A201" i="55" s="1"/>
  <c r="C201" i="55"/>
  <c r="D201" i="55"/>
  <c r="E201" i="55"/>
  <c r="F201" i="55"/>
  <c r="G201" i="55"/>
  <c r="H201" i="55"/>
  <c r="I201" i="55"/>
  <c r="K201" i="55"/>
  <c r="L201" i="55"/>
  <c r="M201" i="55"/>
  <c r="B202" i="55"/>
  <c r="A202" i="55" s="1"/>
  <c r="C202" i="55"/>
  <c r="D202" i="55"/>
  <c r="E202" i="55"/>
  <c r="F202" i="55"/>
  <c r="G202" i="55"/>
  <c r="H202" i="55"/>
  <c r="I202" i="55"/>
  <c r="K202" i="55"/>
  <c r="L202" i="55"/>
  <c r="M202" i="55"/>
  <c r="B203" i="55"/>
  <c r="A203" i="55" s="1"/>
  <c r="C203" i="55"/>
  <c r="D203" i="55"/>
  <c r="E203" i="55"/>
  <c r="F203" i="55"/>
  <c r="G203" i="55"/>
  <c r="H203" i="55"/>
  <c r="I203" i="55"/>
  <c r="K203" i="55"/>
  <c r="L203" i="55"/>
  <c r="M203" i="55"/>
  <c r="B204" i="55"/>
  <c r="A204" i="55" s="1"/>
  <c r="C204" i="55"/>
  <c r="D204" i="55"/>
  <c r="E204" i="55"/>
  <c r="F204" i="55"/>
  <c r="G204" i="55"/>
  <c r="H204" i="55"/>
  <c r="I204" i="55"/>
  <c r="K204" i="55"/>
  <c r="L204" i="55"/>
  <c r="M204" i="55"/>
  <c r="B205" i="55"/>
  <c r="A205" i="55" s="1"/>
  <c r="C205" i="55"/>
  <c r="D205" i="55"/>
  <c r="E205" i="55"/>
  <c r="F205" i="55"/>
  <c r="G205" i="55"/>
  <c r="H205" i="55"/>
  <c r="I205" i="55"/>
  <c r="K205" i="55"/>
  <c r="L205" i="55"/>
  <c r="M205" i="55"/>
  <c r="B206" i="55"/>
  <c r="A206" i="55" s="1"/>
  <c r="C206" i="55"/>
  <c r="D206" i="55"/>
  <c r="E206" i="55"/>
  <c r="F206" i="55"/>
  <c r="G206" i="55"/>
  <c r="H206" i="55"/>
  <c r="I206" i="55"/>
  <c r="K206" i="55"/>
  <c r="L206" i="55"/>
  <c r="M206" i="55"/>
  <c r="B207" i="55"/>
  <c r="A207" i="55" s="1"/>
  <c r="C207" i="55"/>
  <c r="D207" i="55"/>
  <c r="E207" i="55"/>
  <c r="F207" i="55"/>
  <c r="G207" i="55"/>
  <c r="H207" i="55"/>
  <c r="I207" i="55"/>
  <c r="K207" i="55"/>
  <c r="L207" i="55"/>
  <c r="M207" i="55"/>
  <c r="B208" i="55"/>
  <c r="A208" i="55" s="1"/>
  <c r="C208" i="55"/>
  <c r="D208" i="55"/>
  <c r="E208" i="55"/>
  <c r="F208" i="55"/>
  <c r="G208" i="55"/>
  <c r="H208" i="55"/>
  <c r="I208" i="55"/>
  <c r="K208" i="55"/>
  <c r="L208" i="55"/>
  <c r="M208" i="55"/>
  <c r="B209" i="55"/>
  <c r="A209" i="55" s="1"/>
  <c r="C209" i="55"/>
  <c r="D209" i="55"/>
  <c r="E209" i="55"/>
  <c r="F209" i="55"/>
  <c r="G209" i="55"/>
  <c r="H209" i="55"/>
  <c r="I209" i="55"/>
  <c r="K209" i="55"/>
  <c r="L209" i="55"/>
  <c r="M209" i="55"/>
  <c r="B210" i="55"/>
  <c r="A210" i="55" s="1"/>
  <c r="C210" i="55"/>
  <c r="D210" i="55"/>
  <c r="E210" i="55"/>
  <c r="F210" i="55"/>
  <c r="G210" i="55"/>
  <c r="H210" i="55"/>
  <c r="I210" i="55"/>
  <c r="K210" i="55"/>
  <c r="L210" i="55"/>
  <c r="M210" i="55"/>
  <c r="B211" i="55"/>
  <c r="A211" i="55" s="1"/>
  <c r="C211" i="55"/>
  <c r="D211" i="55"/>
  <c r="E211" i="55"/>
  <c r="F211" i="55"/>
  <c r="G211" i="55"/>
  <c r="H211" i="55"/>
  <c r="I211" i="55"/>
  <c r="K211" i="55"/>
  <c r="L211" i="55"/>
  <c r="M211" i="55"/>
  <c r="B212" i="55"/>
  <c r="A212" i="55" s="1"/>
  <c r="C212" i="55"/>
  <c r="D212" i="55"/>
  <c r="E212" i="55"/>
  <c r="F212" i="55"/>
  <c r="G212" i="55"/>
  <c r="H212" i="55"/>
  <c r="I212" i="55"/>
  <c r="K212" i="55"/>
  <c r="L212" i="55"/>
  <c r="M212" i="55"/>
  <c r="B213" i="55"/>
  <c r="A213" i="55" s="1"/>
  <c r="C213" i="55"/>
  <c r="D213" i="55"/>
  <c r="E213" i="55"/>
  <c r="F213" i="55"/>
  <c r="G213" i="55"/>
  <c r="H213" i="55"/>
  <c r="I213" i="55"/>
  <c r="K213" i="55"/>
  <c r="L213" i="55"/>
  <c r="M213" i="55"/>
  <c r="B214" i="55"/>
  <c r="A214" i="55" s="1"/>
  <c r="C214" i="55"/>
  <c r="D214" i="55"/>
  <c r="E214" i="55"/>
  <c r="F214" i="55"/>
  <c r="G214" i="55"/>
  <c r="H214" i="55"/>
  <c r="I214" i="55"/>
  <c r="K214" i="55"/>
  <c r="L214" i="55"/>
  <c r="M214" i="55"/>
  <c r="B215" i="55"/>
  <c r="A215" i="55" s="1"/>
  <c r="C215" i="55"/>
  <c r="D215" i="55"/>
  <c r="E215" i="55"/>
  <c r="F215" i="55"/>
  <c r="G215" i="55"/>
  <c r="H215" i="55"/>
  <c r="I215" i="55"/>
  <c r="K215" i="55"/>
  <c r="L215" i="55"/>
  <c r="M215" i="55"/>
  <c r="B216" i="55"/>
  <c r="A216" i="55" s="1"/>
  <c r="C216" i="55"/>
  <c r="D216" i="55"/>
  <c r="E216" i="55"/>
  <c r="F216" i="55"/>
  <c r="G216" i="55"/>
  <c r="H216" i="55"/>
  <c r="I216" i="55"/>
  <c r="K216" i="55"/>
  <c r="L216" i="55"/>
  <c r="M216" i="55"/>
  <c r="B217" i="55"/>
  <c r="A217" i="55" s="1"/>
  <c r="C217" i="55"/>
  <c r="D217" i="55"/>
  <c r="E217" i="55"/>
  <c r="F217" i="55"/>
  <c r="G217" i="55"/>
  <c r="H217" i="55"/>
  <c r="I217" i="55"/>
  <c r="K217" i="55"/>
  <c r="L217" i="55"/>
  <c r="M217" i="55"/>
  <c r="B218" i="55"/>
  <c r="A218" i="55" s="1"/>
  <c r="C218" i="55"/>
  <c r="D218" i="55"/>
  <c r="E218" i="55"/>
  <c r="F218" i="55"/>
  <c r="G218" i="55"/>
  <c r="H218" i="55"/>
  <c r="I218" i="55"/>
  <c r="K218" i="55"/>
  <c r="L218" i="55"/>
  <c r="M218" i="55"/>
  <c r="B219" i="55"/>
  <c r="A219" i="55" s="1"/>
  <c r="C219" i="55"/>
  <c r="D219" i="55"/>
  <c r="E219" i="55"/>
  <c r="F219" i="55"/>
  <c r="G219" i="55"/>
  <c r="H219" i="55"/>
  <c r="I219" i="55"/>
  <c r="K219" i="55"/>
  <c r="L219" i="55"/>
  <c r="M219" i="55"/>
  <c r="B220" i="55"/>
  <c r="A220" i="55" s="1"/>
  <c r="C220" i="55"/>
  <c r="D220" i="55"/>
  <c r="E220" i="55"/>
  <c r="F220" i="55"/>
  <c r="G220" i="55"/>
  <c r="H220" i="55"/>
  <c r="I220" i="55"/>
  <c r="K220" i="55"/>
  <c r="L220" i="55"/>
  <c r="M220" i="55"/>
  <c r="B221" i="55"/>
  <c r="A221" i="55" s="1"/>
  <c r="C221" i="55"/>
  <c r="D221" i="55"/>
  <c r="E221" i="55"/>
  <c r="F221" i="55"/>
  <c r="G221" i="55"/>
  <c r="H221" i="55"/>
  <c r="I221" i="55"/>
  <c r="K221" i="55"/>
  <c r="L221" i="55"/>
  <c r="M221" i="55"/>
  <c r="B222" i="55"/>
  <c r="A222" i="55" s="1"/>
  <c r="C222" i="55"/>
  <c r="D222" i="55"/>
  <c r="E222" i="55"/>
  <c r="F222" i="55"/>
  <c r="G222" i="55"/>
  <c r="H222" i="55"/>
  <c r="I222" i="55"/>
  <c r="K222" i="55"/>
  <c r="L222" i="55"/>
  <c r="M222" i="55"/>
  <c r="B223" i="55"/>
  <c r="A223" i="55" s="1"/>
  <c r="C223" i="55"/>
  <c r="D223" i="55"/>
  <c r="E223" i="55"/>
  <c r="F223" i="55"/>
  <c r="G223" i="55"/>
  <c r="H223" i="55"/>
  <c r="I223" i="55"/>
  <c r="K223" i="55"/>
  <c r="L223" i="55"/>
  <c r="M223" i="55"/>
  <c r="B224" i="55"/>
  <c r="A224" i="55" s="1"/>
  <c r="C224" i="55"/>
  <c r="D224" i="55"/>
  <c r="E224" i="55"/>
  <c r="F224" i="55"/>
  <c r="G224" i="55"/>
  <c r="H224" i="55"/>
  <c r="I224" i="55"/>
  <c r="K224" i="55"/>
  <c r="L224" i="55"/>
  <c r="M224" i="55"/>
  <c r="B225" i="55"/>
  <c r="A225" i="55" s="1"/>
  <c r="C225" i="55"/>
  <c r="D225" i="55"/>
  <c r="E225" i="55"/>
  <c r="F225" i="55"/>
  <c r="G225" i="55"/>
  <c r="H225" i="55"/>
  <c r="I225" i="55"/>
  <c r="K225" i="55"/>
  <c r="L225" i="55"/>
  <c r="M225" i="55"/>
  <c r="B226" i="55"/>
  <c r="A226" i="55" s="1"/>
  <c r="C226" i="55"/>
  <c r="D226" i="55"/>
  <c r="E226" i="55"/>
  <c r="F226" i="55"/>
  <c r="G226" i="55"/>
  <c r="H226" i="55"/>
  <c r="I226" i="55"/>
  <c r="K226" i="55"/>
  <c r="L226" i="55"/>
  <c r="M226" i="55"/>
  <c r="B227" i="55"/>
  <c r="A227" i="55" s="1"/>
  <c r="C227" i="55"/>
  <c r="D227" i="55"/>
  <c r="E227" i="55"/>
  <c r="F227" i="55"/>
  <c r="G227" i="55"/>
  <c r="H227" i="55"/>
  <c r="I227" i="55"/>
  <c r="K227" i="55"/>
  <c r="L227" i="55"/>
  <c r="M227" i="55"/>
  <c r="B228" i="55"/>
  <c r="A228" i="55" s="1"/>
  <c r="C228" i="55"/>
  <c r="D228" i="55"/>
  <c r="E228" i="55"/>
  <c r="F228" i="55"/>
  <c r="G228" i="55"/>
  <c r="H228" i="55"/>
  <c r="I228" i="55"/>
  <c r="K228" i="55"/>
  <c r="L228" i="55"/>
  <c r="M228" i="55"/>
  <c r="B229" i="55"/>
  <c r="A229" i="55" s="1"/>
  <c r="C229" i="55"/>
  <c r="D229" i="55"/>
  <c r="E229" i="55"/>
  <c r="F229" i="55"/>
  <c r="G229" i="55"/>
  <c r="H229" i="55"/>
  <c r="I229" i="55"/>
  <c r="K229" i="55"/>
  <c r="L229" i="55"/>
  <c r="M229" i="55"/>
  <c r="B230" i="55"/>
  <c r="A230" i="55" s="1"/>
  <c r="C230" i="55"/>
  <c r="D230" i="55"/>
  <c r="E230" i="55"/>
  <c r="F230" i="55"/>
  <c r="G230" i="55"/>
  <c r="H230" i="55"/>
  <c r="I230" i="55"/>
  <c r="K230" i="55"/>
  <c r="L230" i="55"/>
  <c r="M230" i="55"/>
  <c r="B231" i="55"/>
  <c r="A231" i="55" s="1"/>
  <c r="C231" i="55"/>
  <c r="D231" i="55"/>
  <c r="E231" i="55"/>
  <c r="F231" i="55"/>
  <c r="G231" i="55"/>
  <c r="H231" i="55"/>
  <c r="I231" i="55"/>
  <c r="K231" i="55"/>
  <c r="L231" i="55"/>
  <c r="M231" i="55"/>
  <c r="B232" i="55"/>
  <c r="A232" i="55" s="1"/>
  <c r="C232" i="55"/>
  <c r="D232" i="55"/>
  <c r="E232" i="55"/>
  <c r="F232" i="55"/>
  <c r="G232" i="55"/>
  <c r="H232" i="55"/>
  <c r="I232" i="55"/>
  <c r="K232" i="55"/>
  <c r="L232" i="55"/>
  <c r="M232" i="55"/>
  <c r="B233" i="55"/>
  <c r="A233" i="55" s="1"/>
  <c r="C233" i="55"/>
  <c r="D233" i="55"/>
  <c r="E233" i="55"/>
  <c r="F233" i="55"/>
  <c r="G233" i="55"/>
  <c r="H233" i="55"/>
  <c r="I233" i="55"/>
  <c r="J233" i="55"/>
  <c r="K233" i="55"/>
  <c r="L233" i="55"/>
  <c r="M233" i="55"/>
  <c r="N233" i="55"/>
  <c r="B234" i="55"/>
  <c r="A234" i="55" s="1"/>
  <c r="C234" i="55"/>
  <c r="D234" i="55"/>
  <c r="E234" i="55"/>
  <c r="F234" i="55"/>
  <c r="G234" i="55"/>
  <c r="H234" i="55"/>
  <c r="I234" i="55"/>
  <c r="J234" i="55"/>
  <c r="K234" i="55"/>
  <c r="L234" i="55"/>
  <c r="M234" i="55"/>
  <c r="N234" i="55"/>
  <c r="B235" i="55"/>
  <c r="A235" i="55" s="1"/>
  <c r="C235" i="55"/>
  <c r="D235" i="55"/>
  <c r="E235" i="55"/>
  <c r="F235" i="55"/>
  <c r="G235" i="55"/>
  <c r="H235" i="55"/>
  <c r="I235" i="55"/>
  <c r="J235" i="55"/>
  <c r="K235" i="55"/>
  <c r="L235" i="55"/>
  <c r="M235" i="55"/>
  <c r="N235" i="55"/>
  <c r="B236" i="55"/>
  <c r="A236" i="55" s="1"/>
  <c r="C236" i="55"/>
  <c r="D236" i="55"/>
  <c r="E236" i="55"/>
  <c r="F236" i="55"/>
  <c r="G236" i="55"/>
  <c r="H236" i="55"/>
  <c r="I236" i="55"/>
  <c r="J236" i="55"/>
  <c r="K236" i="55"/>
  <c r="L236" i="55"/>
  <c r="M236" i="55"/>
  <c r="N236" i="55"/>
  <c r="B237" i="55"/>
  <c r="A237" i="55" s="1"/>
  <c r="C237" i="55"/>
  <c r="D237" i="55"/>
  <c r="E237" i="55"/>
  <c r="F237" i="55"/>
  <c r="G237" i="55"/>
  <c r="H237" i="55"/>
  <c r="I237" i="55"/>
  <c r="J237" i="55"/>
  <c r="K237" i="55"/>
  <c r="L237" i="55"/>
  <c r="M237" i="55"/>
  <c r="N237" i="55"/>
  <c r="B238" i="55"/>
  <c r="A238" i="55" s="1"/>
  <c r="C238" i="55"/>
  <c r="D238" i="55"/>
  <c r="E238" i="55"/>
  <c r="F238" i="55"/>
  <c r="G238" i="55"/>
  <c r="H238" i="55"/>
  <c r="I238" i="55"/>
  <c r="J238" i="55"/>
  <c r="K238" i="55"/>
  <c r="L238" i="55"/>
  <c r="M238" i="55"/>
  <c r="N238" i="55"/>
  <c r="B239" i="55"/>
  <c r="A239" i="55" s="1"/>
  <c r="C239" i="55"/>
  <c r="D239" i="55"/>
  <c r="E239" i="55"/>
  <c r="F239" i="55"/>
  <c r="G239" i="55"/>
  <c r="H239" i="55"/>
  <c r="I239" i="55"/>
  <c r="J239" i="55"/>
  <c r="K239" i="55"/>
  <c r="L239" i="55"/>
  <c r="M239" i="55"/>
  <c r="N239" i="55"/>
  <c r="B240" i="55"/>
  <c r="A240" i="55" s="1"/>
  <c r="C240" i="55"/>
  <c r="D240" i="55"/>
  <c r="E240" i="55"/>
  <c r="F240" i="55"/>
  <c r="G240" i="55"/>
  <c r="H240" i="55"/>
  <c r="I240" i="55"/>
  <c r="J240" i="55"/>
  <c r="K240" i="55"/>
  <c r="L240" i="55"/>
  <c r="M240" i="55"/>
  <c r="N240" i="55"/>
  <c r="B241" i="55"/>
  <c r="A241" i="55" s="1"/>
  <c r="C241" i="55"/>
  <c r="D241" i="55"/>
  <c r="E241" i="55"/>
  <c r="F241" i="55"/>
  <c r="G241" i="55"/>
  <c r="H241" i="55"/>
  <c r="I241" i="55"/>
  <c r="J241" i="55"/>
  <c r="K241" i="55"/>
  <c r="L241" i="55"/>
  <c r="M241" i="55"/>
  <c r="N241" i="55"/>
  <c r="B242" i="55"/>
  <c r="A242" i="55" s="1"/>
  <c r="C242" i="55"/>
  <c r="D242" i="55"/>
  <c r="E242" i="55"/>
  <c r="F242" i="55"/>
  <c r="G242" i="55"/>
  <c r="H242" i="55"/>
  <c r="I242" i="55"/>
  <c r="J242" i="55"/>
  <c r="K242" i="55"/>
  <c r="L242" i="55"/>
  <c r="M242" i="55"/>
  <c r="N242" i="55"/>
  <c r="B243" i="55"/>
  <c r="A243" i="55" s="1"/>
  <c r="C243" i="55"/>
  <c r="D243" i="55"/>
  <c r="E243" i="55"/>
  <c r="F243" i="55"/>
  <c r="G243" i="55"/>
  <c r="H243" i="55"/>
  <c r="I243" i="55"/>
  <c r="J243" i="55"/>
  <c r="K243" i="55"/>
  <c r="L243" i="55"/>
  <c r="M243" i="55"/>
  <c r="N243" i="55"/>
  <c r="B244" i="55"/>
  <c r="A244" i="55" s="1"/>
  <c r="C244" i="55"/>
  <c r="D244" i="55"/>
  <c r="E244" i="55"/>
  <c r="F244" i="55"/>
  <c r="G244" i="55"/>
  <c r="H244" i="55"/>
  <c r="I244" i="55"/>
  <c r="J244" i="55"/>
  <c r="K244" i="55"/>
  <c r="L244" i="55"/>
  <c r="M244" i="55"/>
  <c r="N244" i="55"/>
  <c r="B245" i="55"/>
  <c r="A245" i="55" s="1"/>
  <c r="C245" i="55"/>
  <c r="D245" i="55"/>
  <c r="E245" i="55"/>
  <c r="F245" i="55"/>
  <c r="G245" i="55"/>
  <c r="H245" i="55"/>
  <c r="I245" i="55"/>
  <c r="J245" i="55"/>
  <c r="K245" i="55"/>
  <c r="L245" i="55"/>
  <c r="M245" i="55"/>
  <c r="N245" i="55"/>
  <c r="B246" i="55"/>
  <c r="A246" i="55" s="1"/>
  <c r="C246" i="55"/>
  <c r="D246" i="55"/>
  <c r="E246" i="55"/>
  <c r="F246" i="55"/>
  <c r="G246" i="55"/>
  <c r="H246" i="55"/>
  <c r="I246" i="55"/>
  <c r="J246" i="55"/>
  <c r="K246" i="55"/>
  <c r="L246" i="55"/>
  <c r="M246" i="55"/>
  <c r="N246" i="55"/>
  <c r="B247" i="55"/>
  <c r="A247" i="55" s="1"/>
  <c r="C247" i="55"/>
  <c r="D247" i="55"/>
  <c r="E247" i="55"/>
  <c r="F247" i="55"/>
  <c r="G247" i="55"/>
  <c r="H247" i="55"/>
  <c r="I247" i="55"/>
  <c r="J247" i="55"/>
  <c r="K247" i="55"/>
  <c r="L247" i="55"/>
  <c r="M247" i="55"/>
  <c r="N247" i="55"/>
  <c r="B248" i="55"/>
  <c r="A248" i="55" s="1"/>
  <c r="C248" i="55"/>
  <c r="D248" i="55"/>
  <c r="E248" i="55"/>
  <c r="F248" i="55"/>
  <c r="G248" i="55"/>
  <c r="H248" i="55"/>
  <c r="I248" i="55"/>
  <c r="J248" i="55"/>
  <c r="K248" i="55"/>
  <c r="L248" i="55"/>
  <c r="M248" i="55"/>
  <c r="N248" i="55"/>
  <c r="B249" i="55"/>
  <c r="A249" i="55" s="1"/>
  <c r="C249" i="55"/>
  <c r="D249" i="55"/>
  <c r="E249" i="55"/>
  <c r="F249" i="55"/>
  <c r="G249" i="55"/>
  <c r="H249" i="55"/>
  <c r="I249" i="55"/>
  <c r="J249" i="55"/>
  <c r="K249" i="55"/>
  <c r="L249" i="55"/>
  <c r="M249" i="55"/>
  <c r="N249" i="55"/>
  <c r="B250" i="55"/>
  <c r="A250" i="55" s="1"/>
  <c r="C250" i="55"/>
  <c r="D250" i="55"/>
  <c r="E250" i="55"/>
  <c r="F250" i="55"/>
  <c r="G250" i="55"/>
  <c r="H250" i="55"/>
  <c r="I250" i="55"/>
  <c r="J250" i="55"/>
  <c r="K250" i="55"/>
  <c r="L250" i="55"/>
  <c r="M250" i="55"/>
  <c r="N250" i="55"/>
  <c r="B251" i="55"/>
  <c r="A251" i="55" s="1"/>
  <c r="C251" i="55"/>
  <c r="D251" i="55"/>
  <c r="E251" i="55"/>
  <c r="F251" i="55"/>
  <c r="G251" i="55"/>
  <c r="H251" i="55"/>
  <c r="I251" i="55"/>
  <c r="J251" i="55"/>
  <c r="K251" i="55"/>
  <c r="L251" i="55"/>
  <c r="M251" i="55"/>
  <c r="N251" i="55"/>
  <c r="B252" i="55"/>
  <c r="A252" i="55" s="1"/>
  <c r="C252" i="55"/>
  <c r="D252" i="55"/>
  <c r="E252" i="55"/>
  <c r="F252" i="55"/>
  <c r="G252" i="55"/>
  <c r="H252" i="55"/>
  <c r="I252" i="55"/>
  <c r="J252" i="55"/>
  <c r="K252" i="55"/>
  <c r="L252" i="55"/>
  <c r="M252" i="55"/>
  <c r="N252" i="55"/>
  <c r="B253" i="55"/>
  <c r="A253" i="55" s="1"/>
  <c r="C253" i="55"/>
  <c r="D253" i="55"/>
  <c r="E253" i="55"/>
  <c r="F253" i="55"/>
  <c r="G253" i="55"/>
  <c r="H253" i="55"/>
  <c r="I253" i="55"/>
  <c r="J253" i="55"/>
  <c r="K253" i="55"/>
  <c r="L253" i="55"/>
  <c r="M253" i="55"/>
  <c r="N253" i="55"/>
  <c r="B254" i="55"/>
  <c r="A254" i="55" s="1"/>
  <c r="C254" i="55"/>
  <c r="D254" i="55"/>
  <c r="E254" i="55"/>
  <c r="F254" i="55"/>
  <c r="G254" i="55"/>
  <c r="H254" i="55"/>
  <c r="I254" i="55"/>
  <c r="J254" i="55"/>
  <c r="K254" i="55"/>
  <c r="L254" i="55"/>
  <c r="M254" i="55"/>
  <c r="N254" i="55"/>
  <c r="B255" i="55"/>
  <c r="A255" i="55" s="1"/>
  <c r="C255" i="55"/>
  <c r="D255" i="55"/>
  <c r="E255" i="55"/>
  <c r="F255" i="55"/>
  <c r="G255" i="55"/>
  <c r="H255" i="55"/>
  <c r="I255" i="55"/>
  <c r="J255" i="55"/>
  <c r="K255" i="55"/>
  <c r="L255" i="55"/>
  <c r="M255" i="55"/>
  <c r="N255" i="55"/>
  <c r="B256" i="55"/>
  <c r="A256" i="55" s="1"/>
  <c r="C256" i="55"/>
  <c r="D256" i="55"/>
  <c r="E256" i="55"/>
  <c r="F256" i="55"/>
  <c r="G256" i="55"/>
  <c r="H256" i="55"/>
  <c r="I256" i="55"/>
  <c r="J256" i="55"/>
  <c r="K256" i="55"/>
  <c r="L256" i="55"/>
  <c r="M256" i="55"/>
  <c r="N256" i="55"/>
  <c r="B257" i="55"/>
  <c r="A257" i="55" s="1"/>
  <c r="C257" i="55"/>
  <c r="D257" i="55"/>
  <c r="E257" i="55"/>
  <c r="F257" i="55"/>
  <c r="G257" i="55"/>
  <c r="H257" i="55"/>
  <c r="I257" i="55"/>
  <c r="J257" i="55"/>
  <c r="K257" i="55"/>
  <c r="L257" i="55"/>
  <c r="M257" i="55"/>
  <c r="N257" i="55"/>
  <c r="B258" i="55"/>
  <c r="A258" i="55" s="1"/>
  <c r="C258" i="55"/>
  <c r="D258" i="55"/>
  <c r="E258" i="55"/>
  <c r="F258" i="55"/>
  <c r="G258" i="55"/>
  <c r="H258" i="55"/>
  <c r="I258" i="55"/>
  <c r="J258" i="55"/>
  <c r="K258" i="55"/>
  <c r="L258" i="55"/>
  <c r="M258" i="55"/>
  <c r="N258" i="55"/>
  <c r="B259" i="55"/>
  <c r="A259" i="55" s="1"/>
  <c r="C259" i="55"/>
  <c r="D259" i="55"/>
  <c r="E259" i="55"/>
  <c r="F259" i="55"/>
  <c r="G259" i="55"/>
  <c r="H259" i="55"/>
  <c r="I259" i="55"/>
  <c r="J259" i="55"/>
  <c r="K259" i="55"/>
  <c r="L259" i="55"/>
  <c r="M259" i="55"/>
  <c r="N259" i="55"/>
  <c r="B260" i="55"/>
  <c r="A260" i="55" s="1"/>
  <c r="C260" i="55"/>
  <c r="D260" i="55"/>
  <c r="E260" i="55"/>
  <c r="F260" i="55"/>
  <c r="G260" i="55"/>
  <c r="H260" i="55"/>
  <c r="I260" i="55"/>
  <c r="J260" i="55"/>
  <c r="K260" i="55"/>
  <c r="L260" i="55"/>
  <c r="M260" i="55"/>
  <c r="N260" i="55"/>
  <c r="B261" i="55"/>
  <c r="A261" i="55" s="1"/>
  <c r="C261" i="55"/>
  <c r="D261" i="55"/>
  <c r="E261" i="55"/>
  <c r="F261" i="55"/>
  <c r="G261" i="55"/>
  <c r="H261" i="55"/>
  <c r="I261" i="55"/>
  <c r="J261" i="55"/>
  <c r="K261" i="55"/>
  <c r="L261" i="55"/>
  <c r="M261" i="55"/>
  <c r="N261" i="55"/>
  <c r="B262" i="55"/>
  <c r="A262" i="55" s="1"/>
  <c r="C262" i="55"/>
  <c r="D262" i="55"/>
  <c r="E262" i="55"/>
  <c r="F262" i="55"/>
  <c r="G262" i="55"/>
  <c r="H262" i="55"/>
  <c r="I262" i="55"/>
  <c r="J262" i="55"/>
  <c r="K262" i="55"/>
  <c r="L262" i="55"/>
  <c r="M262" i="55"/>
  <c r="N262" i="55"/>
  <c r="B263" i="55"/>
  <c r="A263" i="55" s="1"/>
  <c r="C263" i="55"/>
  <c r="D263" i="55"/>
  <c r="E263" i="55"/>
  <c r="F263" i="55"/>
  <c r="G263" i="55"/>
  <c r="H263" i="55"/>
  <c r="I263" i="55"/>
  <c r="J263" i="55"/>
  <c r="K263" i="55"/>
  <c r="L263" i="55"/>
  <c r="M263" i="55"/>
  <c r="N263" i="55"/>
  <c r="B264" i="55"/>
  <c r="A264" i="55" s="1"/>
  <c r="C264" i="55"/>
  <c r="D264" i="55"/>
  <c r="E264" i="55"/>
  <c r="F264" i="55"/>
  <c r="G264" i="55"/>
  <c r="H264" i="55"/>
  <c r="I264" i="55"/>
  <c r="J264" i="55"/>
  <c r="K264" i="55"/>
  <c r="L264" i="55"/>
  <c r="M264" i="55"/>
  <c r="N264" i="55"/>
  <c r="B265" i="55"/>
  <c r="A265" i="55" s="1"/>
  <c r="C265" i="55"/>
  <c r="D265" i="55"/>
  <c r="E265" i="55"/>
  <c r="F265" i="55"/>
  <c r="G265" i="55"/>
  <c r="H265" i="55"/>
  <c r="I265" i="55"/>
  <c r="J265" i="55"/>
  <c r="K265" i="55"/>
  <c r="L265" i="55"/>
  <c r="M265" i="55"/>
  <c r="N265" i="55"/>
  <c r="B266" i="55"/>
  <c r="A266" i="55" s="1"/>
  <c r="C266" i="55"/>
  <c r="D266" i="55"/>
  <c r="E266" i="55"/>
  <c r="F266" i="55"/>
  <c r="G266" i="55"/>
  <c r="H266" i="55"/>
  <c r="I266" i="55"/>
  <c r="J266" i="55"/>
  <c r="K266" i="55"/>
  <c r="L266" i="55"/>
  <c r="M266" i="55"/>
  <c r="N266" i="55"/>
  <c r="B267" i="55"/>
  <c r="A267" i="55" s="1"/>
  <c r="C267" i="55"/>
  <c r="D267" i="55"/>
  <c r="E267" i="55"/>
  <c r="F267" i="55"/>
  <c r="G267" i="55"/>
  <c r="H267" i="55"/>
  <c r="I267" i="55"/>
  <c r="J267" i="55"/>
  <c r="K267" i="55"/>
  <c r="L267" i="55"/>
  <c r="M267" i="55"/>
  <c r="N267" i="55"/>
  <c r="B268" i="55"/>
  <c r="A268" i="55" s="1"/>
  <c r="C268" i="55"/>
  <c r="D268" i="55"/>
  <c r="E268" i="55"/>
  <c r="F268" i="55"/>
  <c r="G268" i="55"/>
  <c r="H268" i="55"/>
  <c r="I268" i="55"/>
  <c r="J268" i="55"/>
  <c r="K268" i="55"/>
  <c r="L268" i="55"/>
  <c r="M268" i="55"/>
  <c r="N268" i="55"/>
  <c r="B269" i="55"/>
  <c r="A269" i="55" s="1"/>
  <c r="C269" i="55"/>
  <c r="D269" i="55"/>
  <c r="E269" i="55"/>
  <c r="F269" i="55"/>
  <c r="G269" i="55"/>
  <c r="H269" i="55"/>
  <c r="I269" i="55"/>
  <c r="J269" i="55"/>
  <c r="K269" i="55"/>
  <c r="L269" i="55"/>
  <c r="M269" i="55"/>
  <c r="N269" i="55"/>
  <c r="B270" i="55"/>
  <c r="A270" i="55" s="1"/>
  <c r="C270" i="55"/>
  <c r="D270" i="55"/>
  <c r="E270" i="55"/>
  <c r="F270" i="55"/>
  <c r="G270" i="55"/>
  <c r="H270" i="55"/>
  <c r="I270" i="55"/>
  <c r="J270" i="55"/>
  <c r="K270" i="55"/>
  <c r="L270" i="55"/>
  <c r="M270" i="55"/>
  <c r="N270" i="55"/>
  <c r="B271" i="55"/>
  <c r="A271" i="55" s="1"/>
  <c r="C271" i="55"/>
  <c r="D271" i="55"/>
  <c r="E271" i="55"/>
  <c r="F271" i="55"/>
  <c r="G271" i="55"/>
  <c r="H271" i="55"/>
  <c r="I271" i="55"/>
  <c r="J271" i="55"/>
  <c r="K271" i="55"/>
  <c r="L271" i="55"/>
  <c r="M271" i="55"/>
  <c r="N271" i="55"/>
  <c r="B272" i="55"/>
  <c r="A272" i="55" s="1"/>
  <c r="C272" i="55"/>
  <c r="D272" i="55"/>
  <c r="E272" i="55"/>
  <c r="F272" i="55"/>
  <c r="G272" i="55"/>
  <c r="H272" i="55"/>
  <c r="I272" i="55"/>
  <c r="J272" i="55"/>
  <c r="K272" i="55"/>
  <c r="L272" i="55"/>
  <c r="M272" i="55"/>
  <c r="N272" i="55"/>
  <c r="B273" i="55"/>
  <c r="A273" i="55" s="1"/>
  <c r="C273" i="55"/>
  <c r="D273" i="55"/>
  <c r="E273" i="55"/>
  <c r="F273" i="55"/>
  <c r="G273" i="55"/>
  <c r="H273" i="55"/>
  <c r="I273" i="55"/>
  <c r="J273" i="55"/>
  <c r="K273" i="55"/>
  <c r="L273" i="55"/>
  <c r="M273" i="55"/>
  <c r="N273" i="55"/>
  <c r="B274" i="55"/>
  <c r="A274" i="55" s="1"/>
  <c r="C274" i="55"/>
  <c r="D274" i="55"/>
  <c r="E274" i="55"/>
  <c r="F274" i="55"/>
  <c r="G274" i="55"/>
  <c r="H274" i="55"/>
  <c r="I274" i="55"/>
  <c r="J274" i="55"/>
  <c r="K274" i="55"/>
  <c r="L274" i="55"/>
  <c r="M274" i="55"/>
  <c r="N274" i="55"/>
  <c r="B275" i="55"/>
  <c r="A275" i="55" s="1"/>
  <c r="C275" i="55"/>
  <c r="D275" i="55"/>
  <c r="E275" i="55"/>
  <c r="F275" i="55"/>
  <c r="G275" i="55"/>
  <c r="H275" i="55"/>
  <c r="I275" i="55"/>
  <c r="J275" i="55"/>
  <c r="K275" i="55"/>
  <c r="L275" i="55"/>
  <c r="M275" i="55"/>
  <c r="N275" i="55"/>
  <c r="B276" i="55"/>
  <c r="A276" i="55" s="1"/>
  <c r="C276" i="55"/>
  <c r="D276" i="55"/>
  <c r="E276" i="55"/>
  <c r="F276" i="55"/>
  <c r="G276" i="55"/>
  <c r="H276" i="55"/>
  <c r="I276" i="55"/>
  <c r="J276" i="55"/>
  <c r="K276" i="55"/>
  <c r="L276" i="55"/>
  <c r="M276" i="55"/>
  <c r="N276" i="55"/>
  <c r="B277" i="55"/>
  <c r="A277" i="55" s="1"/>
  <c r="C277" i="55"/>
  <c r="D277" i="55"/>
  <c r="E277" i="55"/>
  <c r="F277" i="55"/>
  <c r="G277" i="55"/>
  <c r="H277" i="55"/>
  <c r="I277" i="55"/>
  <c r="J277" i="55"/>
  <c r="K277" i="55"/>
  <c r="L277" i="55"/>
  <c r="M277" i="55"/>
  <c r="N277" i="55"/>
  <c r="B278" i="55"/>
  <c r="A278" i="55" s="1"/>
  <c r="C278" i="55"/>
  <c r="D278" i="55"/>
  <c r="E278" i="55"/>
  <c r="F278" i="55"/>
  <c r="G278" i="55"/>
  <c r="H278" i="55"/>
  <c r="I278" i="55"/>
  <c r="J278" i="55"/>
  <c r="K278" i="55"/>
  <c r="L278" i="55"/>
  <c r="M278" i="55"/>
  <c r="N278" i="55"/>
  <c r="B279" i="55"/>
  <c r="A279" i="55" s="1"/>
  <c r="C279" i="55"/>
  <c r="D279" i="55"/>
  <c r="E279" i="55"/>
  <c r="F279" i="55"/>
  <c r="G279" i="55"/>
  <c r="H279" i="55"/>
  <c r="I279" i="55"/>
  <c r="J279" i="55"/>
  <c r="K279" i="55"/>
  <c r="L279" i="55"/>
  <c r="M279" i="55"/>
  <c r="N279" i="55"/>
  <c r="B280" i="55"/>
  <c r="A280" i="55" s="1"/>
  <c r="C280" i="55"/>
  <c r="D280" i="55"/>
  <c r="E280" i="55"/>
  <c r="F280" i="55"/>
  <c r="G280" i="55"/>
  <c r="H280" i="55"/>
  <c r="I280" i="55"/>
  <c r="J280" i="55"/>
  <c r="K280" i="55"/>
  <c r="L280" i="55"/>
  <c r="M280" i="55"/>
  <c r="N280" i="55"/>
  <c r="B281" i="55"/>
  <c r="A281" i="55" s="1"/>
  <c r="C281" i="55"/>
  <c r="D281" i="55"/>
  <c r="E281" i="55"/>
  <c r="F281" i="55"/>
  <c r="G281" i="55"/>
  <c r="H281" i="55"/>
  <c r="I281" i="55"/>
  <c r="J281" i="55"/>
  <c r="K281" i="55"/>
  <c r="L281" i="55"/>
  <c r="M281" i="55"/>
  <c r="N281" i="55"/>
  <c r="B282" i="55"/>
  <c r="A282" i="55" s="1"/>
  <c r="C282" i="55"/>
  <c r="D282" i="55"/>
  <c r="E282" i="55"/>
  <c r="F282" i="55"/>
  <c r="G282" i="55"/>
  <c r="H282" i="55"/>
  <c r="I282" i="55"/>
  <c r="J282" i="55"/>
  <c r="K282" i="55"/>
  <c r="L282" i="55"/>
  <c r="M282" i="55"/>
  <c r="N282" i="55"/>
  <c r="B283" i="55"/>
  <c r="A283" i="55" s="1"/>
  <c r="C283" i="55"/>
  <c r="D283" i="55"/>
  <c r="E283" i="55"/>
  <c r="F283" i="55"/>
  <c r="G283" i="55"/>
  <c r="H283" i="55"/>
  <c r="I283" i="55"/>
  <c r="J283" i="55"/>
  <c r="K283" i="55"/>
  <c r="L283" i="55"/>
  <c r="M283" i="55"/>
  <c r="N283" i="55"/>
  <c r="B284" i="55"/>
  <c r="A284" i="55" s="1"/>
  <c r="C284" i="55"/>
  <c r="D284" i="55"/>
  <c r="E284" i="55"/>
  <c r="F284" i="55"/>
  <c r="G284" i="55"/>
  <c r="H284" i="55"/>
  <c r="I284" i="55"/>
  <c r="J284" i="55"/>
  <c r="K284" i="55"/>
  <c r="L284" i="55"/>
  <c r="M284" i="55"/>
  <c r="N284" i="55"/>
  <c r="B285" i="55"/>
  <c r="A285" i="55" s="1"/>
  <c r="C285" i="55"/>
  <c r="D285" i="55"/>
  <c r="E285" i="55"/>
  <c r="F285" i="55"/>
  <c r="G285" i="55"/>
  <c r="H285" i="55"/>
  <c r="I285" i="55"/>
  <c r="J285" i="55"/>
  <c r="K285" i="55"/>
  <c r="L285" i="55"/>
  <c r="M285" i="55"/>
  <c r="N285" i="55"/>
  <c r="B286" i="55"/>
  <c r="A286" i="55" s="1"/>
  <c r="C286" i="55"/>
  <c r="D286" i="55"/>
  <c r="E286" i="55"/>
  <c r="F286" i="55"/>
  <c r="G286" i="55"/>
  <c r="H286" i="55"/>
  <c r="I286" i="55"/>
  <c r="J286" i="55"/>
  <c r="K286" i="55"/>
  <c r="L286" i="55"/>
  <c r="M286" i="55"/>
  <c r="N286" i="55"/>
  <c r="B287" i="55"/>
  <c r="A287" i="55" s="1"/>
  <c r="C287" i="55"/>
  <c r="D287" i="55"/>
  <c r="E287" i="55"/>
  <c r="F287" i="55"/>
  <c r="G287" i="55"/>
  <c r="H287" i="55"/>
  <c r="I287" i="55"/>
  <c r="J287" i="55"/>
  <c r="K287" i="55"/>
  <c r="L287" i="55"/>
  <c r="M287" i="55"/>
  <c r="N287" i="55"/>
  <c r="B288" i="55"/>
  <c r="A288" i="55" s="1"/>
  <c r="C288" i="55"/>
  <c r="D288" i="55"/>
  <c r="E288" i="55"/>
  <c r="F288" i="55"/>
  <c r="G288" i="55"/>
  <c r="H288" i="55"/>
  <c r="I288" i="55"/>
  <c r="J288" i="55"/>
  <c r="K288" i="55"/>
  <c r="L288" i="55"/>
  <c r="M288" i="55"/>
  <c r="N288" i="55"/>
  <c r="B289" i="55"/>
  <c r="A289" i="55" s="1"/>
  <c r="C289" i="55"/>
  <c r="D289" i="55"/>
  <c r="E289" i="55"/>
  <c r="F289" i="55"/>
  <c r="G289" i="55"/>
  <c r="H289" i="55"/>
  <c r="I289" i="55"/>
  <c r="J289" i="55"/>
  <c r="K289" i="55"/>
  <c r="L289" i="55"/>
  <c r="M289" i="55"/>
  <c r="N289" i="55"/>
  <c r="B290" i="55"/>
  <c r="A290" i="55" s="1"/>
  <c r="C290" i="55"/>
  <c r="D290" i="55"/>
  <c r="E290" i="55"/>
  <c r="F290" i="55"/>
  <c r="G290" i="55"/>
  <c r="H290" i="55"/>
  <c r="I290" i="55"/>
  <c r="J290" i="55"/>
  <c r="K290" i="55"/>
  <c r="L290" i="55"/>
  <c r="M290" i="55"/>
  <c r="N290" i="55"/>
  <c r="B291" i="55"/>
  <c r="A291" i="55" s="1"/>
  <c r="C291" i="55"/>
  <c r="D291" i="55"/>
  <c r="E291" i="55"/>
  <c r="F291" i="55"/>
  <c r="G291" i="55"/>
  <c r="H291" i="55"/>
  <c r="I291" i="55"/>
  <c r="J291" i="55"/>
  <c r="K291" i="55"/>
  <c r="L291" i="55"/>
  <c r="M291" i="55"/>
  <c r="N291" i="55"/>
  <c r="B292" i="55"/>
  <c r="A292" i="55" s="1"/>
  <c r="C292" i="55"/>
  <c r="D292" i="55"/>
  <c r="E292" i="55"/>
  <c r="F292" i="55"/>
  <c r="G292" i="55"/>
  <c r="H292" i="55"/>
  <c r="I292" i="55"/>
  <c r="J292" i="55"/>
  <c r="K292" i="55"/>
  <c r="L292" i="55"/>
  <c r="M292" i="55"/>
  <c r="N292" i="55"/>
  <c r="B293" i="55"/>
  <c r="A293" i="55" s="1"/>
  <c r="C293" i="55"/>
  <c r="D293" i="55"/>
  <c r="E293" i="55"/>
  <c r="F293" i="55"/>
  <c r="G293" i="55"/>
  <c r="H293" i="55"/>
  <c r="I293" i="55"/>
  <c r="J293" i="55"/>
  <c r="K293" i="55"/>
  <c r="L293" i="55"/>
  <c r="M293" i="55"/>
  <c r="N293" i="55"/>
  <c r="B294" i="55"/>
  <c r="A294" i="55" s="1"/>
  <c r="C294" i="55"/>
  <c r="D294" i="55"/>
  <c r="E294" i="55"/>
  <c r="F294" i="55"/>
  <c r="G294" i="55"/>
  <c r="H294" i="55"/>
  <c r="I294" i="55"/>
  <c r="J294" i="55"/>
  <c r="K294" i="55"/>
  <c r="L294" i="55"/>
  <c r="M294" i="55"/>
  <c r="N294" i="55"/>
  <c r="B295" i="55"/>
  <c r="A295" i="55" s="1"/>
  <c r="C295" i="55"/>
  <c r="D295" i="55"/>
  <c r="E295" i="55"/>
  <c r="F295" i="55"/>
  <c r="G295" i="55"/>
  <c r="H295" i="55"/>
  <c r="I295" i="55"/>
  <c r="J295" i="55"/>
  <c r="K295" i="55"/>
  <c r="L295" i="55"/>
  <c r="M295" i="55"/>
  <c r="N295" i="55"/>
  <c r="B296" i="55"/>
  <c r="A296" i="55" s="1"/>
  <c r="C296" i="55"/>
  <c r="D296" i="55"/>
  <c r="E296" i="55"/>
  <c r="F296" i="55"/>
  <c r="G296" i="55"/>
  <c r="H296" i="55"/>
  <c r="I296" i="55"/>
  <c r="J296" i="55"/>
  <c r="K296" i="55"/>
  <c r="L296" i="55"/>
  <c r="M296" i="55"/>
  <c r="N296" i="55"/>
  <c r="B297" i="55"/>
  <c r="A297" i="55" s="1"/>
  <c r="C297" i="55"/>
  <c r="D297" i="55"/>
  <c r="E297" i="55"/>
  <c r="F297" i="55"/>
  <c r="G297" i="55"/>
  <c r="H297" i="55"/>
  <c r="I297" i="55"/>
  <c r="J297" i="55"/>
  <c r="K297" i="55"/>
  <c r="L297" i="55"/>
  <c r="M297" i="55"/>
  <c r="N297" i="55"/>
  <c r="B298" i="55"/>
  <c r="A298" i="55" s="1"/>
  <c r="C298" i="55"/>
  <c r="D298" i="55"/>
  <c r="E298" i="55"/>
  <c r="F298" i="55"/>
  <c r="G298" i="55"/>
  <c r="H298" i="55"/>
  <c r="I298" i="55"/>
  <c r="J298" i="55"/>
  <c r="K298" i="55"/>
  <c r="L298" i="55"/>
  <c r="M298" i="55"/>
  <c r="N298" i="55"/>
  <c r="C50" i="55"/>
  <c r="D50" i="55"/>
  <c r="E50" i="55"/>
  <c r="F50" i="55"/>
  <c r="G50" i="55"/>
  <c r="H50" i="55"/>
  <c r="I50" i="55"/>
  <c r="K50" i="55"/>
  <c r="L50" i="55"/>
  <c r="B50" i="55"/>
  <c r="A50" i="55" s="1"/>
  <c r="AA51" i="54"/>
  <c r="AA52" i="54"/>
  <c r="AA53" i="54"/>
  <c r="AA54" i="54"/>
  <c r="AA55" i="54"/>
  <c r="AA56" i="54"/>
  <c r="AA57" i="54"/>
  <c r="AA58" i="54"/>
  <c r="AA59" i="54"/>
  <c r="AA60" i="54"/>
  <c r="AA61" i="54"/>
  <c r="AA62" i="54"/>
  <c r="AA63" i="54"/>
  <c r="AA64" i="54"/>
  <c r="AA65" i="54"/>
  <c r="AA66" i="54"/>
  <c r="AA67" i="54"/>
  <c r="AA68" i="54"/>
  <c r="AA69" i="54"/>
  <c r="AA70" i="54"/>
  <c r="AA50" i="54"/>
  <c r="Y51" i="54"/>
  <c r="Y52" i="54"/>
  <c r="Y53" i="54"/>
  <c r="Y54" i="54"/>
  <c r="Y55" i="54"/>
  <c r="Y56" i="54"/>
  <c r="Y57" i="54"/>
  <c r="Y58" i="54"/>
  <c r="Y59" i="54"/>
  <c r="Y60" i="54"/>
  <c r="Y61" i="54"/>
  <c r="Y62" i="54"/>
  <c r="Y63" i="54"/>
  <c r="Y64" i="54"/>
  <c r="Y65" i="54"/>
  <c r="Y66" i="54"/>
  <c r="Y67" i="54"/>
  <c r="Y68" i="54"/>
  <c r="Y69" i="54"/>
  <c r="Y70" i="54"/>
  <c r="Y50" i="54"/>
  <c r="Z51" i="54"/>
  <c r="Z52" i="54"/>
  <c r="Z53" i="54"/>
  <c r="Z54" i="54"/>
  <c r="Z55" i="54"/>
  <c r="Z56" i="54"/>
  <c r="Z57" i="54"/>
  <c r="Z58" i="54"/>
  <c r="Z59" i="54"/>
  <c r="Z60" i="54"/>
  <c r="Z61" i="54"/>
  <c r="Z62" i="54"/>
  <c r="Z63" i="54"/>
  <c r="Z64" i="54"/>
  <c r="Z65" i="54"/>
  <c r="Z66" i="54"/>
  <c r="Z67" i="54"/>
  <c r="Z68" i="54"/>
  <c r="Z69" i="54"/>
  <c r="Z70" i="54"/>
  <c r="Z50" i="54"/>
  <c r="W51" i="54"/>
  <c r="W52" i="54"/>
  <c r="W53" i="54"/>
  <c r="W54" i="54"/>
  <c r="W55" i="54"/>
  <c r="W56" i="54"/>
  <c r="W57" i="54"/>
  <c r="W58" i="54"/>
  <c r="W59" i="54"/>
  <c r="W60" i="54"/>
  <c r="W61" i="54"/>
  <c r="W62" i="54"/>
  <c r="W63" i="54"/>
  <c r="W64" i="54"/>
  <c r="W65" i="54"/>
  <c r="W66" i="54"/>
  <c r="W67" i="54"/>
  <c r="W68" i="54"/>
  <c r="W69" i="54"/>
  <c r="W70" i="54"/>
  <c r="W50" i="54"/>
  <c r="C51" i="54"/>
  <c r="D51" i="54"/>
  <c r="E51" i="54"/>
  <c r="F51" i="54"/>
  <c r="G51" i="54"/>
  <c r="H51" i="54"/>
  <c r="I51" i="54"/>
  <c r="K51" i="54"/>
  <c r="L51" i="54"/>
  <c r="C52" i="54"/>
  <c r="D52" i="54"/>
  <c r="E52" i="54"/>
  <c r="F52" i="54"/>
  <c r="G52" i="54"/>
  <c r="H52" i="54"/>
  <c r="I52" i="54"/>
  <c r="K52" i="54"/>
  <c r="L52" i="54"/>
  <c r="C53" i="54"/>
  <c r="D53" i="54"/>
  <c r="E53" i="54"/>
  <c r="F53" i="54"/>
  <c r="G53" i="54"/>
  <c r="H53" i="54"/>
  <c r="I53" i="54"/>
  <c r="K53" i="54"/>
  <c r="L53" i="54"/>
  <c r="C54" i="54"/>
  <c r="D54" i="54"/>
  <c r="E54" i="54"/>
  <c r="F54" i="54"/>
  <c r="G54" i="54"/>
  <c r="H54" i="54"/>
  <c r="I54" i="54"/>
  <c r="K54" i="54"/>
  <c r="L54" i="54"/>
  <c r="C55" i="54"/>
  <c r="D55" i="54"/>
  <c r="E55" i="54"/>
  <c r="F55" i="54"/>
  <c r="G55" i="54"/>
  <c r="H55" i="54"/>
  <c r="I55" i="54"/>
  <c r="K55" i="54"/>
  <c r="L55" i="54"/>
  <c r="C56" i="54"/>
  <c r="D56" i="54"/>
  <c r="E56" i="54"/>
  <c r="F56" i="54"/>
  <c r="G56" i="54"/>
  <c r="H56" i="54"/>
  <c r="I56" i="54"/>
  <c r="K56" i="54"/>
  <c r="L56" i="54"/>
  <c r="C57" i="54"/>
  <c r="D57" i="54"/>
  <c r="E57" i="54"/>
  <c r="F57" i="54"/>
  <c r="G57" i="54"/>
  <c r="H57" i="54"/>
  <c r="I57" i="54"/>
  <c r="K57" i="54"/>
  <c r="L57" i="54"/>
  <c r="C58" i="54"/>
  <c r="D58" i="54"/>
  <c r="E58" i="54"/>
  <c r="F58" i="54"/>
  <c r="G58" i="54"/>
  <c r="H58" i="54"/>
  <c r="I58" i="54"/>
  <c r="K58" i="54"/>
  <c r="L58" i="54"/>
  <c r="C59" i="54"/>
  <c r="D59" i="54"/>
  <c r="E59" i="54"/>
  <c r="F59" i="54"/>
  <c r="G59" i="54"/>
  <c r="H59" i="54"/>
  <c r="I59" i="54"/>
  <c r="K59" i="54"/>
  <c r="L59" i="54"/>
  <c r="C60" i="54"/>
  <c r="D60" i="54"/>
  <c r="E60" i="54"/>
  <c r="F60" i="54"/>
  <c r="G60" i="54"/>
  <c r="H60" i="54"/>
  <c r="I60" i="54"/>
  <c r="K60" i="54"/>
  <c r="L60" i="54"/>
  <c r="C61" i="54"/>
  <c r="D61" i="54"/>
  <c r="E61" i="54"/>
  <c r="F61" i="54"/>
  <c r="G61" i="54"/>
  <c r="H61" i="54"/>
  <c r="I61" i="54"/>
  <c r="K61" i="54"/>
  <c r="L61" i="54"/>
  <c r="C62" i="54"/>
  <c r="D62" i="54"/>
  <c r="E62" i="54"/>
  <c r="F62" i="54"/>
  <c r="G62" i="54"/>
  <c r="H62" i="54"/>
  <c r="I62" i="54"/>
  <c r="K62" i="54"/>
  <c r="L62" i="54"/>
  <c r="C63" i="54"/>
  <c r="D63" i="54"/>
  <c r="E63" i="54"/>
  <c r="F63" i="54"/>
  <c r="G63" i="54"/>
  <c r="H63" i="54"/>
  <c r="I63" i="54"/>
  <c r="K63" i="54"/>
  <c r="L63" i="54"/>
  <c r="C64" i="54"/>
  <c r="D64" i="54"/>
  <c r="E64" i="54"/>
  <c r="F64" i="54"/>
  <c r="G64" i="54"/>
  <c r="H64" i="54"/>
  <c r="I64" i="54"/>
  <c r="K64" i="54"/>
  <c r="L64" i="54"/>
  <c r="C65" i="54"/>
  <c r="D65" i="54"/>
  <c r="E65" i="54"/>
  <c r="F65" i="54"/>
  <c r="G65" i="54"/>
  <c r="H65" i="54"/>
  <c r="I65" i="54"/>
  <c r="K65" i="54"/>
  <c r="L65" i="54"/>
  <c r="M65" i="54"/>
  <c r="C66" i="54"/>
  <c r="D66" i="54"/>
  <c r="E66" i="54"/>
  <c r="F66" i="54"/>
  <c r="G66" i="54"/>
  <c r="H66" i="54"/>
  <c r="I66" i="54"/>
  <c r="K66" i="54"/>
  <c r="L66" i="54"/>
  <c r="M66" i="54"/>
  <c r="C67" i="54"/>
  <c r="D67" i="54"/>
  <c r="E67" i="54"/>
  <c r="F67" i="54"/>
  <c r="G67" i="54"/>
  <c r="H67" i="54"/>
  <c r="I67" i="54"/>
  <c r="K67" i="54"/>
  <c r="L67" i="54"/>
  <c r="M67" i="54"/>
  <c r="C68" i="54"/>
  <c r="D68" i="54"/>
  <c r="E68" i="54"/>
  <c r="F68" i="54"/>
  <c r="G68" i="54"/>
  <c r="H68" i="54"/>
  <c r="I68" i="54"/>
  <c r="K68" i="54"/>
  <c r="L68" i="54"/>
  <c r="M68" i="54"/>
  <c r="C69" i="54"/>
  <c r="D69" i="54"/>
  <c r="E69" i="54"/>
  <c r="F69" i="54"/>
  <c r="G69" i="54"/>
  <c r="H69" i="54"/>
  <c r="I69" i="54"/>
  <c r="K69" i="54"/>
  <c r="L69" i="54"/>
  <c r="M69" i="54"/>
  <c r="C70" i="54"/>
  <c r="D70" i="54"/>
  <c r="E70" i="54"/>
  <c r="F70" i="54"/>
  <c r="G70" i="54"/>
  <c r="H70" i="54"/>
  <c r="I70" i="54"/>
  <c r="K70" i="54"/>
  <c r="L70" i="54"/>
  <c r="M70" i="54"/>
  <c r="D50" i="54"/>
  <c r="P50" i="54" s="1"/>
  <c r="E50" i="54"/>
  <c r="F50" i="54"/>
  <c r="G50" i="54"/>
  <c r="S50" i="54" s="1"/>
  <c r="H50" i="54"/>
  <c r="T50" i="54" s="1"/>
  <c r="I50" i="54"/>
  <c r="U50" i="54" s="1"/>
  <c r="K50" i="54"/>
  <c r="L50" i="54"/>
  <c r="C50" i="54"/>
  <c r="O50" i="54" s="1"/>
  <c r="B51" i="54"/>
  <c r="A51" i="54" s="1"/>
  <c r="B52" i="54"/>
  <c r="A52" i="54" s="1"/>
  <c r="B53" i="54"/>
  <c r="A53" i="54" s="1"/>
  <c r="B54" i="54"/>
  <c r="A54" i="54" s="1"/>
  <c r="B55" i="54"/>
  <c r="A55" i="54" s="1"/>
  <c r="B56" i="54"/>
  <c r="A56" i="54" s="1"/>
  <c r="B57" i="54"/>
  <c r="A57" i="54" s="1"/>
  <c r="B58" i="54"/>
  <c r="A58" i="54" s="1"/>
  <c r="B59" i="54"/>
  <c r="A59" i="54" s="1"/>
  <c r="B60" i="54"/>
  <c r="A60" i="54" s="1"/>
  <c r="B61" i="54"/>
  <c r="A61" i="54" s="1"/>
  <c r="B62" i="54"/>
  <c r="A62" i="54" s="1"/>
  <c r="B63" i="54"/>
  <c r="A63" i="54" s="1"/>
  <c r="B64" i="54"/>
  <c r="A64" i="54" s="1"/>
  <c r="B65" i="54"/>
  <c r="A65" i="54" s="1"/>
  <c r="B66" i="54"/>
  <c r="A66" i="54" s="1"/>
  <c r="B67" i="54"/>
  <c r="A67" i="54" s="1"/>
  <c r="B68" i="54"/>
  <c r="A68" i="54" s="1"/>
  <c r="B69" i="54"/>
  <c r="A69" i="54" s="1"/>
  <c r="B70" i="54"/>
  <c r="A70" i="54" s="1"/>
  <c r="B50" i="54"/>
  <c r="A50" i="54" s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C296" i="38"/>
  <c r="D296" i="38"/>
  <c r="E296" i="38"/>
  <c r="F296" i="38"/>
  <c r="G296" i="38"/>
  <c r="H296" i="38"/>
  <c r="I296" i="38"/>
  <c r="K296" i="38"/>
  <c r="L296" i="38"/>
  <c r="W296" i="38"/>
  <c r="Y296" i="38"/>
  <c r="Z296" i="38"/>
  <c r="AA296" i="38"/>
  <c r="AB296" i="38"/>
  <c r="AC296" i="38"/>
  <c r="C297" i="38"/>
  <c r="D297" i="38"/>
  <c r="E297" i="38"/>
  <c r="F297" i="38"/>
  <c r="G297" i="38"/>
  <c r="H297" i="38"/>
  <c r="I297" i="38"/>
  <c r="K297" i="38"/>
  <c r="L297" i="38"/>
  <c r="W297" i="38"/>
  <c r="Y297" i="38"/>
  <c r="Z297" i="38"/>
  <c r="AA297" i="38"/>
  <c r="AB297" i="38"/>
  <c r="AC297" i="38"/>
  <c r="C298" i="38"/>
  <c r="D298" i="38"/>
  <c r="E298" i="38"/>
  <c r="F298" i="38"/>
  <c r="G298" i="38"/>
  <c r="H298" i="38"/>
  <c r="I298" i="38"/>
  <c r="K298" i="38"/>
  <c r="L298" i="38"/>
  <c r="W298" i="38"/>
  <c r="Y298" i="38"/>
  <c r="Z298" i="38"/>
  <c r="AA298" i="38"/>
  <c r="AB298" i="38"/>
  <c r="AC298" i="38"/>
  <c r="C299" i="38"/>
  <c r="D299" i="38"/>
  <c r="E299" i="38"/>
  <c r="F299" i="38"/>
  <c r="G299" i="38"/>
  <c r="H299" i="38"/>
  <c r="I299" i="38"/>
  <c r="K299" i="38"/>
  <c r="L299" i="38"/>
  <c r="W299" i="38"/>
  <c r="Y299" i="38"/>
  <c r="Z299" i="38"/>
  <c r="AA299" i="38"/>
  <c r="AB299" i="38"/>
  <c r="AC299" i="38"/>
  <c r="H48" i="55" l="1"/>
  <c r="S50" i="55"/>
  <c r="S51" i="55" s="1"/>
  <c r="S52" i="55" s="1"/>
  <c r="S53" i="55" s="1"/>
  <c r="S54" i="55" s="1"/>
  <c r="S55" i="55" s="1"/>
  <c r="S56" i="55" s="1"/>
  <c r="S57" i="55" s="1"/>
  <c r="S58" i="55" s="1"/>
  <c r="S59" i="55" s="1"/>
  <c r="S60" i="55" s="1"/>
  <c r="S61" i="55" s="1"/>
  <c r="S62" i="55" s="1"/>
  <c r="S63" i="55" s="1"/>
  <c r="S64" i="55" s="1"/>
  <c r="S65" i="55" s="1"/>
  <c r="S66" i="55" s="1"/>
  <c r="S67" i="55" s="1"/>
  <c r="S68" i="55" s="1"/>
  <c r="S69" i="55" s="1"/>
  <c r="S70" i="55" s="1"/>
  <c r="S71" i="55" s="1"/>
  <c r="S72" i="55" s="1"/>
  <c r="S73" i="55" s="1"/>
  <c r="S74" i="55" s="1"/>
  <c r="S75" i="55" s="1"/>
  <c r="S76" i="55" s="1"/>
  <c r="S77" i="55" s="1"/>
  <c r="S78" i="55" s="1"/>
  <c r="S79" i="55" s="1"/>
  <c r="S80" i="55" s="1"/>
  <c r="S81" i="55" s="1"/>
  <c r="S82" i="55" s="1"/>
  <c r="S83" i="55" s="1"/>
  <c r="S84" i="55" s="1"/>
  <c r="S85" i="55" s="1"/>
  <c r="S86" i="55" s="1"/>
  <c r="S87" i="55" s="1"/>
  <c r="S88" i="55" s="1"/>
  <c r="S89" i="55" s="1"/>
  <c r="S90" i="55" s="1"/>
  <c r="S91" i="55" s="1"/>
  <c r="S92" i="55" s="1"/>
  <c r="S93" i="55" s="1"/>
  <c r="S94" i="55" s="1"/>
  <c r="S95" i="55" s="1"/>
  <c r="S96" i="55" s="1"/>
  <c r="S97" i="55" s="1"/>
  <c r="S98" i="55" s="1"/>
  <c r="S99" i="55" s="1"/>
  <c r="S100" i="55" s="1"/>
  <c r="S101" i="55" s="1"/>
  <c r="S102" i="55" s="1"/>
  <c r="S103" i="55" s="1"/>
  <c r="S104" i="55" s="1"/>
  <c r="S105" i="55" s="1"/>
  <c r="S106" i="55" s="1"/>
  <c r="S107" i="55" s="1"/>
  <c r="S108" i="55" s="1"/>
  <c r="S109" i="55" s="1"/>
  <c r="S110" i="55" s="1"/>
  <c r="S111" i="55" s="1"/>
  <c r="S112" i="55" s="1"/>
  <c r="S113" i="55" s="1"/>
  <c r="S114" i="55" s="1"/>
  <c r="S115" i="55" s="1"/>
  <c r="S116" i="55" s="1"/>
  <c r="S117" i="55" s="1"/>
  <c r="S118" i="55" s="1"/>
  <c r="G48" i="55"/>
  <c r="R50" i="55"/>
  <c r="R51" i="55" s="1"/>
  <c r="R52" i="55" s="1"/>
  <c r="R53" i="55" s="1"/>
  <c r="R54" i="55" s="1"/>
  <c r="R55" i="55" s="1"/>
  <c r="R56" i="55" s="1"/>
  <c r="R57" i="55" s="1"/>
  <c r="R58" i="55" s="1"/>
  <c r="R59" i="55" s="1"/>
  <c r="R60" i="55" s="1"/>
  <c r="R61" i="55" s="1"/>
  <c r="R62" i="55" s="1"/>
  <c r="R63" i="55" s="1"/>
  <c r="R64" i="55" s="1"/>
  <c r="R65" i="55" s="1"/>
  <c r="R66" i="55" s="1"/>
  <c r="R67" i="55" s="1"/>
  <c r="R68" i="55" s="1"/>
  <c r="R69" i="55" s="1"/>
  <c r="R70" i="55" s="1"/>
  <c r="R71" i="55" s="1"/>
  <c r="R72" i="55" s="1"/>
  <c r="R73" i="55" s="1"/>
  <c r="R74" i="55" s="1"/>
  <c r="R75" i="55" s="1"/>
  <c r="R76" i="55" s="1"/>
  <c r="R77" i="55" s="1"/>
  <c r="R78" i="55" s="1"/>
  <c r="R79" i="55" s="1"/>
  <c r="R80" i="55" s="1"/>
  <c r="R81" i="55" s="1"/>
  <c r="R82" i="55" s="1"/>
  <c r="R83" i="55" s="1"/>
  <c r="R84" i="55" s="1"/>
  <c r="R85" i="55" s="1"/>
  <c r="R86" i="55" s="1"/>
  <c r="R87" i="55" s="1"/>
  <c r="R88" i="55" s="1"/>
  <c r="R89" i="55" s="1"/>
  <c r="R90" i="55" s="1"/>
  <c r="R91" i="55" s="1"/>
  <c r="R92" i="55" s="1"/>
  <c r="R93" i="55" s="1"/>
  <c r="R94" i="55" s="1"/>
  <c r="R95" i="55" s="1"/>
  <c r="R96" i="55" s="1"/>
  <c r="R97" i="55" s="1"/>
  <c r="R98" i="55" s="1"/>
  <c r="R99" i="55" s="1"/>
  <c r="R100" i="55" s="1"/>
  <c r="R101" i="55" s="1"/>
  <c r="R102" i="55" s="1"/>
  <c r="R103" i="55" s="1"/>
  <c r="R104" i="55" s="1"/>
  <c r="R105" i="55" s="1"/>
  <c r="R106" i="55" s="1"/>
  <c r="R107" i="55" s="1"/>
  <c r="R108" i="55" s="1"/>
  <c r="R109" i="55" s="1"/>
  <c r="R110" i="55" s="1"/>
  <c r="R111" i="55" s="1"/>
  <c r="R112" i="55" s="1"/>
  <c r="R113" i="55" s="1"/>
  <c r="R114" i="55" s="1"/>
  <c r="R115" i="55" s="1"/>
  <c r="R116" i="55" s="1"/>
  <c r="R117" i="55" s="1"/>
  <c r="R118" i="55" s="1"/>
  <c r="F48" i="55"/>
  <c r="P50" i="55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73" i="55" s="1"/>
  <c r="P74" i="55" s="1"/>
  <c r="P75" i="55" s="1"/>
  <c r="P76" i="55" s="1"/>
  <c r="P77" i="55" s="1"/>
  <c r="P78" i="55" s="1"/>
  <c r="P79" i="55" s="1"/>
  <c r="P80" i="55" s="1"/>
  <c r="P81" i="55" s="1"/>
  <c r="P82" i="55" s="1"/>
  <c r="P83" i="55" s="1"/>
  <c r="P84" i="55" s="1"/>
  <c r="P85" i="55" s="1"/>
  <c r="P86" i="55" s="1"/>
  <c r="P87" i="55" s="1"/>
  <c r="P88" i="55" s="1"/>
  <c r="P89" i="55" s="1"/>
  <c r="P90" i="55" s="1"/>
  <c r="P91" i="55" s="1"/>
  <c r="P92" i="55" s="1"/>
  <c r="P93" i="55" s="1"/>
  <c r="P94" i="55" s="1"/>
  <c r="P95" i="55" s="1"/>
  <c r="P96" i="55" s="1"/>
  <c r="P97" i="55" s="1"/>
  <c r="P98" i="55" s="1"/>
  <c r="P99" i="55" s="1"/>
  <c r="P100" i="55" s="1"/>
  <c r="P101" i="55" s="1"/>
  <c r="P102" i="55" s="1"/>
  <c r="P103" i="55" s="1"/>
  <c r="P104" i="55" s="1"/>
  <c r="P105" i="55" s="1"/>
  <c r="P106" i="55" s="1"/>
  <c r="P107" i="55" s="1"/>
  <c r="P108" i="55" s="1"/>
  <c r="P109" i="55" s="1"/>
  <c r="P110" i="55" s="1"/>
  <c r="P111" i="55" s="1"/>
  <c r="P112" i="55" s="1"/>
  <c r="P113" i="55" s="1"/>
  <c r="P114" i="55" s="1"/>
  <c r="P115" i="55" s="1"/>
  <c r="P116" i="55" s="1"/>
  <c r="P117" i="55" s="1"/>
  <c r="P118" i="55" s="1"/>
  <c r="D48" i="55"/>
  <c r="L48" i="55"/>
  <c r="B9" i="55" s="1"/>
  <c r="O50" i="55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O73" i="55" s="1"/>
  <c r="O74" i="55" s="1"/>
  <c r="O75" i="55" s="1"/>
  <c r="O76" i="55" s="1"/>
  <c r="O77" i="55" s="1"/>
  <c r="O78" i="55" s="1"/>
  <c r="O79" i="55" s="1"/>
  <c r="O80" i="55" s="1"/>
  <c r="O81" i="55" s="1"/>
  <c r="O82" i="55" s="1"/>
  <c r="O83" i="55" s="1"/>
  <c r="O84" i="55" s="1"/>
  <c r="O85" i="55" s="1"/>
  <c r="O86" i="55" s="1"/>
  <c r="O87" i="55" s="1"/>
  <c r="O88" i="55" s="1"/>
  <c r="O89" i="55" s="1"/>
  <c r="O90" i="55" s="1"/>
  <c r="O91" i="55" s="1"/>
  <c r="O92" i="55" s="1"/>
  <c r="O93" i="55" s="1"/>
  <c r="O94" i="55" s="1"/>
  <c r="O95" i="55" s="1"/>
  <c r="O96" i="55" s="1"/>
  <c r="O97" i="55" s="1"/>
  <c r="O98" i="55" s="1"/>
  <c r="O99" i="55" s="1"/>
  <c r="O100" i="55" s="1"/>
  <c r="O101" i="55" s="1"/>
  <c r="O102" i="55" s="1"/>
  <c r="O103" i="55" s="1"/>
  <c r="O104" i="55" s="1"/>
  <c r="O105" i="55" s="1"/>
  <c r="O106" i="55" s="1"/>
  <c r="O107" i="55" s="1"/>
  <c r="O108" i="55" s="1"/>
  <c r="O109" i="55" s="1"/>
  <c r="O110" i="55" s="1"/>
  <c r="O111" i="55" s="1"/>
  <c r="O112" i="55" s="1"/>
  <c r="O113" i="55" s="1"/>
  <c r="O114" i="55" s="1"/>
  <c r="O115" i="55" s="1"/>
  <c r="O116" i="55" s="1"/>
  <c r="O117" i="55" s="1"/>
  <c r="O118" i="55" s="1"/>
  <c r="C48" i="55"/>
  <c r="K48" i="55"/>
  <c r="B8" i="55" s="1"/>
  <c r="E48" i="55"/>
  <c r="U50" i="55"/>
  <c r="U51" i="55" s="1"/>
  <c r="U52" i="55" s="1"/>
  <c r="U53" i="55" s="1"/>
  <c r="U54" i="55" s="1"/>
  <c r="U55" i="55" s="1"/>
  <c r="U56" i="55" s="1"/>
  <c r="U57" i="55" s="1"/>
  <c r="U58" i="55" s="1"/>
  <c r="U59" i="55" s="1"/>
  <c r="U60" i="55" s="1"/>
  <c r="U61" i="55" s="1"/>
  <c r="U62" i="55" s="1"/>
  <c r="U63" i="55" s="1"/>
  <c r="U64" i="55" s="1"/>
  <c r="U65" i="55" s="1"/>
  <c r="U66" i="55" s="1"/>
  <c r="U67" i="55" s="1"/>
  <c r="U68" i="55" s="1"/>
  <c r="U69" i="55" s="1"/>
  <c r="U70" i="55" s="1"/>
  <c r="U71" i="55" s="1"/>
  <c r="U72" i="55" s="1"/>
  <c r="U73" i="55" s="1"/>
  <c r="U74" i="55" s="1"/>
  <c r="U75" i="55" s="1"/>
  <c r="U76" i="55" s="1"/>
  <c r="U77" i="55" s="1"/>
  <c r="U78" i="55" s="1"/>
  <c r="U79" i="55" s="1"/>
  <c r="U80" i="55" s="1"/>
  <c r="U81" i="55" s="1"/>
  <c r="U82" i="55" s="1"/>
  <c r="U83" i="55" s="1"/>
  <c r="U84" i="55" s="1"/>
  <c r="U85" i="55" s="1"/>
  <c r="U86" i="55" s="1"/>
  <c r="U87" i="55" s="1"/>
  <c r="U88" i="55" s="1"/>
  <c r="U89" i="55" s="1"/>
  <c r="U90" i="55" s="1"/>
  <c r="U91" i="55" s="1"/>
  <c r="U92" i="55" s="1"/>
  <c r="U93" i="55" s="1"/>
  <c r="U94" i="55" s="1"/>
  <c r="U95" i="55" s="1"/>
  <c r="U96" i="55" s="1"/>
  <c r="U97" i="55" s="1"/>
  <c r="U98" i="55" s="1"/>
  <c r="U99" i="55" s="1"/>
  <c r="U100" i="55" s="1"/>
  <c r="U101" i="55" s="1"/>
  <c r="U102" i="55" s="1"/>
  <c r="U103" i="55" s="1"/>
  <c r="U104" i="55" s="1"/>
  <c r="U105" i="55" s="1"/>
  <c r="U106" i="55" s="1"/>
  <c r="U107" i="55" s="1"/>
  <c r="U108" i="55" s="1"/>
  <c r="U109" i="55" s="1"/>
  <c r="U110" i="55" s="1"/>
  <c r="U111" i="55" s="1"/>
  <c r="U112" i="55" s="1"/>
  <c r="U113" i="55" s="1"/>
  <c r="U114" i="55" s="1"/>
  <c r="U115" i="55" s="1"/>
  <c r="U116" i="55" s="1"/>
  <c r="U117" i="55" s="1"/>
  <c r="U118" i="55" s="1"/>
  <c r="I48" i="55"/>
  <c r="AA48" i="55"/>
  <c r="Y48" i="55"/>
  <c r="B10" i="55" s="1"/>
  <c r="AB48" i="55"/>
  <c r="Z48" i="55"/>
  <c r="B11" i="55" s="1"/>
  <c r="W48" i="55"/>
  <c r="B14" i="55" s="1"/>
  <c r="T50" i="55"/>
  <c r="T51" i="55" s="1"/>
  <c r="T52" i="55" s="1"/>
  <c r="T53" i="55" s="1"/>
  <c r="T54" i="55" s="1"/>
  <c r="T55" i="55" s="1"/>
  <c r="T56" i="55" s="1"/>
  <c r="T57" i="55" s="1"/>
  <c r="T58" i="55" s="1"/>
  <c r="T59" i="55" s="1"/>
  <c r="T60" i="55" s="1"/>
  <c r="T61" i="55" s="1"/>
  <c r="T62" i="55" s="1"/>
  <c r="T63" i="55" s="1"/>
  <c r="T64" i="55" s="1"/>
  <c r="T65" i="55" s="1"/>
  <c r="T66" i="55" s="1"/>
  <c r="T67" i="55" s="1"/>
  <c r="T68" i="55" s="1"/>
  <c r="T69" i="55" s="1"/>
  <c r="T70" i="55" s="1"/>
  <c r="T71" i="55" s="1"/>
  <c r="T72" i="55" s="1"/>
  <c r="T73" i="55" s="1"/>
  <c r="T74" i="55" s="1"/>
  <c r="T75" i="55" s="1"/>
  <c r="T76" i="55" s="1"/>
  <c r="T77" i="55" s="1"/>
  <c r="T78" i="55" s="1"/>
  <c r="T79" i="55" s="1"/>
  <c r="T80" i="55" s="1"/>
  <c r="T81" i="55" s="1"/>
  <c r="T82" i="55" s="1"/>
  <c r="T83" i="55" s="1"/>
  <c r="T84" i="55" s="1"/>
  <c r="T85" i="55" s="1"/>
  <c r="T86" i="55" s="1"/>
  <c r="T87" i="55" s="1"/>
  <c r="T88" i="55" s="1"/>
  <c r="T89" i="55" s="1"/>
  <c r="T90" i="55" s="1"/>
  <c r="T91" i="55" s="1"/>
  <c r="T92" i="55" s="1"/>
  <c r="T93" i="55" s="1"/>
  <c r="T94" i="55" s="1"/>
  <c r="T95" i="55" s="1"/>
  <c r="T96" i="55" s="1"/>
  <c r="T97" i="55" s="1"/>
  <c r="T98" i="55" s="1"/>
  <c r="T99" i="55" s="1"/>
  <c r="T100" i="55" s="1"/>
  <c r="T101" i="55" s="1"/>
  <c r="T102" i="55" s="1"/>
  <c r="T103" i="55" s="1"/>
  <c r="T104" i="55" s="1"/>
  <c r="T105" i="55" s="1"/>
  <c r="T106" i="55" s="1"/>
  <c r="T107" i="55" s="1"/>
  <c r="T108" i="55" s="1"/>
  <c r="T109" i="55" s="1"/>
  <c r="T110" i="55" s="1"/>
  <c r="T111" i="55" s="1"/>
  <c r="T112" i="55" s="1"/>
  <c r="T113" i="55" s="1"/>
  <c r="T114" i="55" s="1"/>
  <c r="T115" i="55" s="1"/>
  <c r="T116" i="55" s="1"/>
  <c r="T117" i="55" s="1"/>
  <c r="T118" i="55" s="1"/>
  <c r="Q50" i="55"/>
  <c r="Q51" i="55" s="1"/>
  <c r="Q52" i="55" s="1"/>
  <c r="Q53" i="55" s="1"/>
  <c r="Q54" i="55" s="1"/>
  <c r="Q55" i="55" s="1"/>
  <c r="Q56" i="55" s="1"/>
  <c r="Q57" i="55" s="1"/>
  <c r="Q58" i="55" s="1"/>
  <c r="Q59" i="55" s="1"/>
  <c r="Q60" i="55" s="1"/>
  <c r="Q61" i="55" s="1"/>
  <c r="Q62" i="55" s="1"/>
  <c r="Q63" i="55" s="1"/>
  <c r="Q64" i="55" s="1"/>
  <c r="Q65" i="55" s="1"/>
  <c r="Q66" i="55" s="1"/>
  <c r="Q67" i="55" s="1"/>
  <c r="Q68" i="55" s="1"/>
  <c r="Q69" i="55" s="1"/>
  <c r="Q70" i="55" s="1"/>
  <c r="Q71" i="55" s="1"/>
  <c r="Q72" i="55" s="1"/>
  <c r="Q73" i="55" s="1"/>
  <c r="Q74" i="55" s="1"/>
  <c r="Q75" i="55" s="1"/>
  <c r="Q76" i="55" s="1"/>
  <c r="Q77" i="55" s="1"/>
  <c r="Q78" i="55" s="1"/>
  <c r="Q79" i="55" s="1"/>
  <c r="Q80" i="55" s="1"/>
  <c r="Q81" i="55" s="1"/>
  <c r="Q82" i="55" s="1"/>
  <c r="Q83" i="55" s="1"/>
  <c r="Q84" i="55" s="1"/>
  <c r="Q85" i="55" s="1"/>
  <c r="Q86" i="55" s="1"/>
  <c r="Q87" i="55" s="1"/>
  <c r="Q88" i="55" s="1"/>
  <c r="Q89" i="55" s="1"/>
  <c r="Q90" i="55" s="1"/>
  <c r="Q91" i="55" s="1"/>
  <c r="Q92" i="55" s="1"/>
  <c r="Q93" i="55" s="1"/>
  <c r="Q94" i="55" s="1"/>
  <c r="Q95" i="55" s="1"/>
  <c r="Q96" i="55" s="1"/>
  <c r="Q97" i="55" s="1"/>
  <c r="Q98" i="55" s="1"/>
  <c r="Q99" i="55" s="1"/>
  <c r="Q100" i="55" s="1"/>
  <c r="Q101" i="55" s="1"/>
  <c r="Q102" i="55" s="1"/>
  <c r="Q103" i="55" s="1"/>
  <c r="Q104" i="55" s="1"/>
  <c r="Q105" i="55" s="1"/>
  <c r="Q106" i="55" s="1"/>
  <c r="Q107" i="55" s="1"/>
  <c r="Q108" i="55" s="1"/>
  <c r="Q109" i="55" s="1"/>
  <c r="Q110" i="55" s="1"/>
  <c r="Q111" i="55" s="1"/>
  <c r="Q112" i="55" s="1"/>
  <c r="Q113" i="55" s="1"/>
  <c r="Q114" i="55" s="1"/>
  <c r="Q115" i="55" s="1"/>
  <c r="Q116" i="55" s="1"/>
  <c r="Q117" i="55" s="1"/>
  <c r="Q118" i="55" s="1"/>
  <c r="S51" i="54"/>
  <c r="S52" i="54" s="1"/>
  <c r="S53" i="54" s="1"/>
  <c r="S54" i="54" s="1"/>
  <c r="S55" i="54" s="1"/>
  <c r="S56" i="54" s="1"/>
  <c r="S57" i="54" s="1"/>
  <c r="S58" i="54" s="1"/>
  <c r="S59" i="54" s="1"/>
  <c r="S60" i="54" s="1"/>
  <c r="S61" i="54" s="1"/>
  <c r="S62" i="54" s="1"/>
  <c r="S63" i="54" s="1"/>
  <c r="S64" i="54" s="1"/>
  <c r="S65" i="54" s="1"/>
  <c r="S66" i="54" s="1"/>
  <c r="S67" i="54" s="1"/>
  <c r="S68" i="54" s="1"/>
  <c r="Z48" i="54"/>
  <c r="H48" i="54"/>
  <c r="Y48" i="54"/>
  <c r="B10" i="54" s="1"/>
  <c r="F48" i="54"/>
  <c r="C48" i="54"/>
  <c r="K48" i="54"/>
  <c r="B8" i="54" s="1"/>
  <c r="T51" i="54"/>
  <c r="T52" i="54" s="1"/>
  <c r="T53" i="54" s="1"/>
  <c r="T54" i="54" s="1"/>
  <c r="T55" i="54" s="1"/>
  <c r="T56" i="54" s="1"/>
  <c r="T57" i="54" s="1"/>
  <c r="T58" i="54" s="1"/>
  <c r="T59" i="54" s="1"/>
  <c r="T60" i="54" s="1"/>
  <c r="T61" i="54" s="1"/>
  <c r="T62" i="54" s="1"/>
  <c r="T63" i="54" s="1"/>
  <c r="T64" i="54" s="1"/>
  <c r="T65" i="54" s="1"/>
  <c r="T66" i="54" s="1"/>
  <c r="T67" i="54" s="1"/>
  <c r="T68" i="54" s="1"/>
  <c r="L48" i="54"/>
  <c r="B9" i="54" s="1"/>
  <c r="U51" i="54"/>
  <c r="U52" i="54" s="1"/>
  <c r="U53" i="54" s="1"/>
  <c r="U54" i="54" s="1"/>
  <c r="U55" i="54" s="1"/>
  <c r="U56" i="54" s="1"/>
  <c r="U57" i="54" s="1"/>
  <c r="U58" i="54" s="1"/>
  <c r="U59" i="54" s="1"/>
  <c r="U60" i="54" s="1"/>
  <c r="U61" i="54" s="1"/>
  <c r="U62" i="54" s="1"/>
  <c r="U63" i="54" s="1"/>
  <c r="U64" i="54" s="1"/>
  <c r="U65" i="54" s="1"/>
  <c r="U66" i="54" s="1"/>
  <c r="U67" i="54" s="1"/>
  <c r="U68" i="54" s="1"/>
  <c r="U70" i="54" s="1"/>
  <c r="W48" i="54"/>
  <c r="B14" i="54" s="1"/>
  <c r="E48" i="54"/>
  <c r="P51" i="54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D48" i="54"/>
  <c r="R50" i="54"/>
  <c r="R51" i="54" s="1"/>
  <c r="R52" i="54" s="1"/>
  <c r="R53" i="54" s="1"/>
  <c r="R54" i="54" s="1"/>
  <c r="R55" i="54" s="1"/>
  <c r="R56" i="54" s="1"/>
  <c r="R57" i="54" s="1"/>
  <c r="R58" i="54" s="1"/>
  <c r="R59" i="54" s="1"/>
  <c r="R60" i="54" s="1"/>
  <c r="R61" i="54" s="1"/>
  <c r="R62" i="54" s="1"/>
  <c r="R63" i="54" s="1"/>
  <c r="R64" i="54" s="1"/>
  <c r="R65" i="54" s="1"/>
  <c r="R66" i="54" s="1"/>
  <c r="R67" i="54" s="1"/>
  <c r="R68" i="54" s="1"/>
  <c r="O51" i="54"/>
  <c r="O52" i="54" s="1"/>
  <c r="O53" i="54" s="1"/>
  <c r="O54" i="54" s="1"/>
  <c r="O55" i="54" s="1"/>
  <c r="O56" i="54" s="1"/>
  <c r="O57" i="54" s="1"/>
  <c r="O58" i="54" s="1"/>
  <c r="O59" i="54" s="1"/>
  <c r="O60" i="54" s="1"/>
  <c r="O61" i="54" s="1"/>
  <c r="O62" i="54" s="1"/>
  <c r="O63" i="54" s="1"/>
  <c r="O64" i="54" s="1"/>
  <c r="O65" i="54" s="1"/>
  <c r="O66" i="54" s="1"/>
  <c r="O67" i="54" s="1"/>
  <c r="O68" i="54" s="1"/>
  <c r="G48" i="54"/>
  <c r="I48" i="54"/>
  <c r="Q50" i="54"/>
  <c r="Q51" i="54" s="1"/>
  <c r="Q52" i="54" s="1"/>
  <c r="Q53" i="54" s="1"/>
  <c r="Q54" i="54" s="1"/>
  <c r="Q55" i="54" s="1"/>
  <c r="Q56" i="54" s="1"/>
  <c r="Q57" i="54" s="1"/>
  <c r="Q58" i="54" s="1"/>
  <c r="Q59" i="54" s="1"/>
  <c r="Q60" i="54" s="1"/>
  <c r="Q61" i="54" s="1"/>
  <c r="Q62" i="54" s="1"/>
  <c r="Q63" i="54" s="1"/>
  <c r="Q64" i="54" s="1"/>
  <c r="Q65" i="54" s="1"/>
  <c r="Q66" i="54" s="1"/>
  <c r="Q67" i="54" s="1"/>
  <c r="Q68" i="54" s="1"/>
  <c r="H19" i="44"/>
  <c r="H21" i="44" s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A777" i="1"/>
  <c r="A776" i="1"/>
  <c r="A775" i="1"/>
  <c r="A774" i="1"/>
  <c r="U69" i="54" l="1"/>
  <c r="U119" i="55"/>
  <c r="U120" i="55" s="1"/>
  <c r="U121" i="55" s="1"/>
  <c r="U122" i="55" s="1"/>
  <c r="U123" i="55" s="1"/>
  <c r="U124" i="55" s="1"/>
  <c r="U125" i="55" s="1"/>
  <c r="U126" i="55" s="1"/>
  <c r="U127" i="55" s="1"/>
  <c r="U128" i="55" s="1"/>
  <c r="U129" i="55" s="1"/>
  <c r="U130" i="55" s="1"/>
  <c r="U131" i="55" s="1"/>
  <c r="U132" i="55" s="1"/>
  <c r="U133" i="55" s="1"/>
  <c r="U134" i="55" s="1"/>
  <c r="U135" i="55" s="1"/>
  <c r="U136" i="55" s="1"/>
  <c r="U137" i="55" s="1"/>
  <c r="U138" i="55" s="1"/>
  <c r="U139" i="55" s="1"/>
  <c r="U140" i="55" s="1"/>
  <c r="U141" i="55" s="1"/>
  <c r="U142" i="55" s="1"/>
  <c r="U143" i="55" s="1"/>
  <c r="U144" i="55" s="1"/>
  <c r="U145" i="55" s="1"/>
  <c r="U146" i="55" s="1"/>
  <c r="U147" i="55" s="1"/>
  <c r="U148" i="55" s="1"/>
  <c r="U149" i="55" s="1"/>
  <c r="U150" i="55" s="1"/>
  <c r="U151" i="55" s="1"/>
  <c r="U152" i="55" s="1"/>
  <c r="U153" i="55" s="1"/>
  <c r="U154" i="55" s="1"/>
  <c r="U155" i="55" s="1"/>
  <c r="U156" i="55" s="1"/>
  <c r="U157" i="55" s="1"/>
  <c r="U158" i="55" s="1"/>
  <c r="U159" i="55" s="1"/>
  <c r="U160" i="55" s="1"/>
  <c r="U161" i="55" s="1"/>
  <c r="U162" i="55" s="1"/>
  <c r="U163" i="55" s="1"/>
  <c r="U164" i="55" s="1"/>
  <c r="U165" i="55" s="1"/>
  <c r="U166" i="55" s="1"/>
  <c r="U167" i="55" s="1"/>
  <c r="U168" i="55" s="1"/>
  <c r="U169" i="55" s="1"/>
  <c r="U170" i="55" s="1"/>
  <c r="U171" i="55" s="1"/>
  <c r="U172" i="55" s="1"/>
  <c r="U173" i="55" s="1"/>
  <c r="U174" i="55" s="1"/>
  <c r="U175" i="55" s="1"/>
  <c r="U176" i="55" s="1"/>
  <c r="U177" i="55" s="1"/>
  <c r="U178" i="55" s="1"/>
  <c r="U179" i="55" s="1"/>
  <c r="U180" i="55" s="1"/>
  <c r="U181" i="55" s="1"/>
  <c r="U182" i="55" s="1"/>
  <c r="U183" i="55" s="1"/>
  <c r="U184" i="55" s="1"/>
  <c r="U185" i="55" s="1"/>
  <c r="U186" i="55" s="1"/>
  <c r="U187" i="55" s="1"/>
  <c r="U188" i="55" s="1"/>
  <c r="U189" i="55" s="1"/>
  <c r="U190" i="55" s="1"/>
  <c r="U191" i="55" s="1"/>
  <c r="U192" i="55" s="1"/>
  <c r="U193" i="55" s="1"/>
  <c r="U194" i="55" s="1"/>
  <c r="U195" i="55" s="1"/>
  <c r="U196" i="55" s="1"/>
  <c r="U197" i="55" s="1"/>
  <c r="U198" i="55" s="1"/>
  <c r="U199" i="55" s="1"/>
  <c r="U200" i="55" s="1"/>
  <c r="U201" i="55" s="1"/>
  <c r="U202" i="55" s="1"/>
  <c r="U203" i="55" s="1"/>
  <c r="U204" i="55" s="1"/>
  <c r="U205" i="55" s="1"/>
  <c r="U206" i="55" s="1"/>
  <c r="U207" i="55" s="1"/>
  <c r="U208" i="55" s="1"/>
  <c r="U209" i="55" s="1"/>
  <c r="U210" i="55" s="1"/>
  <c r="U211" i="55" s="1"/>
  <c r="U212" i="55" s="1"/>
  <c r="U213" i="55" s="1"/>
  <c r="U214" i="55" s="1"/>
  <c r="U215" i="55" s="1"/>
  <c r="U216" i="55" s="1"/>
  <c r="U217" i="55" s="1"/>
  <c r="U218" i="55" s="1"/>
  <c r="U219" i="55" s="1"/>
  <c r="U220" i="55" s="1"/>
  <c r="U221" i="55" s="1"/>
  <c r="U222" i="55" s="1"/>
  <c r="U223" i="55" s="1"/>
  <c r="U224" i="55" s="1"/>
  <c r="U225" i="55" s="1"/>
  <c r="U226" i="55" s="1"/>
  <c r="U227" i="55" s="1"/>
  <c r="U228" i="55" s="1"/>
  <c r="U229" i="55" s="1"/>
  <c r="U230" i="55" s="1"/>
  <c r="U231" i="55" s="1"/>
  <c r="U232" i="55" s="1"/>
  <c r="U233" i="55" s="1"/>
  <c r="U234" i="55" s="1"/>
  <c r="U235" i="55" s="1"/>
  <c r="U236" i="55" s="1"/>
  <c r="U237" i="55" s="1"/>
  <c r="U238" i="55" s="1"/>
  <c r="U239" i="55" s="1"/>
  <c r="U240" i="55" s="1"/>
  <c r="U241" i="55" s="1"/>
  <c r="U242" i="55" s="1"/>
  <c r="U243" i="55" s="1"/>
  <c r="U244" i="55" s="1"/>
  <c r="U245" i="55" s="1"/>
  <c r="U246" i="55" s="1"/>
  <c r="U247" i="55" s="1"/>
  <c r="U248" i="55" s="1"/>
  <c r="U249" i="55" s="1"/>
  <c r="U250" i="55" s="1"/>
  <c r="U251" i="55" s="1"/>
  <c r="U252" i="55" s="1"/>
  <c r="U253" i="55" s="1"/>
  <c r="U254" i="55" s="1"/>
  <c r="U255" i="55" s="1"/>
  <c r="U256" i="55" s="1"/>
  <c r="U257" i="55" s="1"/>
  <c r="U258" i="55" s="1"/>
  <c r="U259" i="55" s="1"/>
  <c r="U260" i="55" s="1"/>
  <c r="U261" i="55" s="1"/>
  <c r="U262" i="55" s="1"/>
  <c r="U263" i="55" s="1"/>
  <c r="U264" i="55" s="1"/>
  <c r="U265" i="55" s="1"/>
  <c r="U266" i="55" s="1"/>
  <c r="U267" i="55" s="1"/>
  <c r="U268" i="55" s="1"/>
  <c r="U269" i="55" s="1"/>
  <c r="U270" i="55" s="1"/>
  <c r="U271" i="55" s="1"/>
  <c r="U272" i="55" s="1"/>
  <c r="U273" i="55" s="1"/>
  <c r="U274" i="55" s="1"/>
  <c r="U275" i="55" s="1"/>
  <c r="U276" i="55" s="1"/>
  <c r="U277" i="55" s="1"/>
  <c r="U278" i="55" s="1"/>
  <c r="U279" i="55" s="1"/>
  <c r="U280" i="55" s="1"/>
  <c r="U281" i="55" s="1"/>
  <c r="U282" i="55" s="1"/>
  <c r="U283" i="55" s="1"/>
  <c r="U284" i="55" s="1"/>
  <c r="U285" i="55" s="1"/>
  <c r="U286" i="55" s="1"/>
  <c r="U287" i="55" s="1"/>
  <c r="U288" i="55" s="1"/>
  <c r="U289" i="55" s="1"/>
  <c r="U290" i="55" s="1"/>
  <c r="U291" i="55" s="1"/>
  <c r="U292" i="55" s="1"/>
  <c r="U293" i="55" s="1"/>
  <c r="U294" i="55" s="1"/>
  <c r="U295" i="55" s="1"/>
  <c r="U296" i="55" s="1"/>
  <c r="U297" i="55" s="1"/>
  <c r="U298" i="55" s="1"/>
  <c r="U299" i="55" s="1"/>
  <c r="U300" i="55" s="1"/>
  <c r="U301" i="55" s="1"/>
  <c r="P119" i="55"/>
  <c r="P120" i="55" s="1"/>
  <c r="P121" i="55" s="1"/>
  <c r="P122" i="55" s="1"/>
  <c r="P123" i="55" s="1"/>
  <c r="P124" i="55" s="1"/>
  <c r="P125" i="55" s="1"/>
  <c r="P126" i="55" s="1"/>
  <c r="P127" i="55" s="1"/>
  <c r="P128" i="55" s="1"/>
  <c r="P129" i="55" s="1"/>
  <c r="P130" i="55" s="1"/>
  <c r="P131" i="55" s="1"/>
  <c r="P132" i="55" s="1"/>
  <c r="P133" i="55" s="1"/>
  <c r="P134" i="55" s="1"/>
  <c r="P135" i="55" s="1"/>
  <c r="P136" i="55" s="1"/>
  <c r="P137" i="55" s="1"/>
  <c r="P138" i="55" s="1"/>
  <c r="P139" i="55" s="1"/>
  <c r="P140" i="55" s="1"/>
  <c r="P141" i="55" s="1"/>
  <c r="P142" i="55" s="1"/>
  <c r="P143" i="55" s="1"/>
  <c r="P144" i="55" s="1"/>
  <c r="P145" i="55" s="1"/>
  <c r="P146" i="55" s="1"/>
  <c r="P147" i="55" s="1"/>
  <c r="P148" i="55" s="1"/>
  <c r="P149" i="55" s="1"/>
  <c r="P150" i="55" s="1"/>
  <c r="P151" i="55" s="1"/>
  <c r="P152" i="55" s="1"/>
  <c r="P153" i="55" s="1"/>
  <c r="P154" i="55" s="1"/>
  <c r="P155" i="55" s="1"/>
  <c r="P156" i="55" s="1"/>
  <c r="P157" i="55" s="1"/>
  <c r="P158" i="55" s="1"/>
  <c r="P159" i="55" s="1"/>
  <c r="P160" i="55" s="1"/>
  <c r="P161" i="55" s="1"/>
  <c r="P162" i="55" s="1"/>
  <c r="P163" i="55" s="1"/>
  <c r="P164" i="55" s="1"/>
  <c r="P165" i="55" s="1"/>
  <c r="P166" i="55" s="1"/>
  <c r="P167" i="55" s="1"/>
  <c r="P168" i="55" s="1"/>
  <c r="P169" i="55" s="1"/>
  <c r="P170" i="55" s="1"/>
  <c r="P171" i="55" s="1"/>
  <c r="P172" i="55" s="1"/>
  <c r="P173" i="55" s="1"/>
  <c r="P174" i="55" s="1"/>
  <c r="P175" i="55" s="1"/>
  <c r="P176" i="55" s="1"/>
  <c r="P177" i="55" s="1"/>
  <c r="P178" i="55" s="1"/>
  <c r="P179" i="55" s="1"/>
  <c r="P180" i="55" s="1"/>
  <c r="P181" i="55" s="1"/>
  <c r="P182" i="55" s="1"/>
  <c r="P183" i="55" s="1"/>
  <c r="P184" i="55" s="1"/>
  <c r="P185" i="55" s="1"/>
  <c r="P186" i="55" s="1"/>
  <c r="P187" i="55" s="1"/>
  <c r="P188" i="55" s="1"/>
  <c r="P189" i="55" s="1"/>
  <c r="P190" i="55" s="1"/>
  <c r="P191" i="55" s="1"/>
  <c r="P192" i="55" s="1"/>
  <c r="P193" i="55" s="1"/>
  <c r="P194" i="55" s="1"/>
  <c r="P195" i="55" s="1"/>
  <c r="P196" i="55" s="1"/>
  <c r="P197" i="55" s="1"/>
  <c r="P198" i="55" s="1"/>
  <c r="P199" i="55" s="1"/>
  <c r="P200" i="55" s="1"/>
  <c r="P201" i="55" s="1"/>
  <c r="P202" i="55" s="1"/>
  <c r="P203" i="55" s="1"/>
  <c r="P204" i="55" s="1"/>
  <c r="P205" i="55" s="1"/>
  <c r="P206" i="55" s="1"/>
  <c r="P207" i="55" s="1"/>
  <c r="P208" i="55" s="1"/>
  <c r="P209" i="55" s="1"/>
  <c r="P210" i="55" s="1"/>
  <c r="P211" i="55" s="1"/>
  <c r="P212" i="55" s="1"/>
  <c r="P213" i="55" s="1"/>
  <c r="P214" i="55" s="1"/>
  <c r="P215" i="55" s="1"/>
  <c r="P216" i="55" s="1"/>
  <c r="P217" i="55" s="1"/>
  <c r="P218" i="55" s="1"/>
  <c r="P219" i="55" s="1"/>
  <c r="P220" i="55" s="1"/>
  <c r="P221" i="55" s="1"/>
  <c r="P222" i="55" s="1"/>
  <c r="P223" i="55" s="1"/>
  <c r="P224" i="55" s="1"/>
  <c r="P225" i="55" s="1"/>
  <c r="P226" i="55" s="1"/>
  <c r="P227" i="55" s="1"/>
  <c r="P228" i="55" s="1"/>
  <c r="P229" i="55" s="1"/>
  <c r="P230" i="55" s="1"/>
  <c r="P231" i="55" s="1"/>
  <c r="P232" i="55" s="1"/>
  <c r="P233" i="55" s="1"/>
  <c r="P234" i="55" s="1"/>
  <c r="P235" i="55" s="1"/>
  <c r="P236" i="55" s="1"/>
  <c r="P237" i="55" s="1"/>
  <c r="P238" i="55" s="1"/>
  <c r="P239" i="55" s="1"/>
  <c r="P240" i="55" s="1"/>
  <c r="P241" i="55" s="1"/>
  <c r="P242" i="55" s="1"/>
  <c r="P243" i="55" s="1"/>
  <c r="P244" i="55" s="1"/>
  <c r="P245" i="55" s="1"/>
  <c r="P246" i="55" s="1"/>
  <c r="P247" i="55" s="1"/>
  <c r="P248" i="55" s="1"/>
  <c r="P249" i="55" s="1"/>
  <c r="P250" i="55" s="1"/>
  <c r="P251" i="55" s="1"/>
  <c r="P252" i="55" s="1"/>
  <c r="P253" i="55" s="1"/>
  <c r="P254" i="55" s="1"/>
  <c r="P255" i="55" s="1"/>
  <c r="P256" i="55" s="1"/>
  <c r="P257" i="55" s="1"/>
  <c r="P258" i="55" s="1"/>
  <c r="P259" i="55" s="1"/>
  <c r="P260" i="55" s="1"/>
  <c r="P261" i="55" s="1"/>
  <c r="P262" i="55" s="1"/>
  <c r="P263" i="55" s="1"/>
  <c r="P264" i="55" s="1"/>
  <c r="P265" i="55" s="1"/>
  <c r="P266" i="55" s="1"/>
  <c r="P267" i="55" s="1"/>
  <c r="P268" i="55" s="1"/>
  <c r="P269" i="55" s="1"/>
  <c r="P270" i="55" s="1"/>
  <c r="P271" i="55" s="1"/>
  <c r="P272" i="55" s="1"/>
  <c r="P273" i="55" s="1"/>
  <c r="P274" i="55" s="1"/>
  <c r="P275" i="55" s="1"/>
  <c r="P276" i="55" s="1"/>
  <c r="P277" i="55" s="1"/>
  <c r="P278" i="55" s="1"/>
  <c r="P279" i="55" s="1"/>
  <c r="P280" i="55" s="1"/>
  <c r="P281" i="55" s="1"/>
  <c r="P282" i="55" s="1"/>
  <c r="P283" i="55" s="1"/>
  <c r="P284" i="55" s="1"/>
  <c r="P285" i="55" s="1"/>
  <c r="P286" i="55" s="1"/>
  <c r="P287" i="55" s="1"/>
  <c r="P288" i="55" s="1"/>
  <c r="P289" i="55" s="1"/>
  <c r="P290" i="55" s="1"/>
  <c r="P291" i="55" s="1"/>
  <c r="P292" i="55" s="1"/>
  <c r="P293" i="55" s="1"/>
  <c r="P294" i="55" s="1"/>
  <c r="P295" i="55" s="1"/>
  <c r="P296" i="55" s="1"/>
  <c r="P297" i="55" s="1"/>
  <c r="P298" i="55" s="1"/>
  <c r="P299" i="55" s="1"/>
  <c r="P300" i="55" s="1"/>
  <c r="P301" i="55" s="1"/>
  <c r="R119" i="55"/>
  <c r="R120" i="55" s="1"/>
  <c r="R121" i="55" s="1"/>
  <c r="R122" i="55" s="1"/>
  <c r="R123" i="55" s="1"/>
  <c r="R124" i="55" s="1"/>
  <c r="R125" i="55" s="1"/>
  <c r="R126" i="55" s="1"/>
  <c r="R127" i="55" s="1"/>
  <c r="R128" i="55" s="1"/>
  <c r="R129" i="55" s="1"/>
  <c r="R130" i="55" s="1"/>
  <c r="R131" i="55" s="1"/>
  <c r="R132" i="55" s="1"/>
  <c r="R133" i="55" s="1"/>
  <c r="R134" i="55" s="1"/>
  <c r="R135" i="55" s="1"/>
  <c r="R136" i="55" s="1"/>
  <c r="R137" i="55" s="1"/>
  <c r="R138" i="55" s="1"/>
  <c r="R139" i="55" s="1"/>
  <c r="R140" i="55" s="1"/>
  <c r="R141" i="55" s="1"/>
  <c r="R142" i="55" s="1"/>
  <c r="R143" i="55" s="1"/>
  <c r="R144" i="55" s="1"/>
  <c r="R145" i="55" s="1"/>
  <c r="R146" i="55" s="1"/>
  <c r="R147" i="55" s="1"/>
  <c r="R148" i="55" s="1"/>
  <c r="R149" i="55" s="1"/>
  <c r="R150" i="55" s="1"/>
  <c r="R151" i="55" s="1"/>
  <c r="R152" i="55" s="1"/>
  <c r="R153" i="55" s="1"/>
  <c r="R154" i="55" s="1"/>
  <c r="R155" i="55" s="1"/>
  <c r="R156" i="55" s="1"/>
  <c r="R157" i="55" s="1"/>
  <c r="R158" i="55" s="1"/>
  <c r="R159" i="55" s="1"/>
  <c r="R160" i="55" s="1"/>
  <c r="R161" i="55" s="1"/>
  <c r="R162" i="55" s="1"/>
  <c r="R163" i="55" s="1"/>
  <c r="R164" i="55" s="1"/>
  <c r="R165" i="55" s="1"/>
  <c r="R166" i="55" s="1"/>
  <c r="R167" i="55" s="1"/>
  <c r="R168" i="55" s="1"/>
  <c r="R169" i="55" s="1"/>
  <c r="R170" i="55" s="1"/>
  <c r="R171" i="55" s="1"/>
  <c r="R172" i="55" s="1"/>
  <c r="R173" i="55" s="1"/>
  <c r="R174" i="55" s="1"/>
  <c r="R175" i="55" s="1"/>
  <c r="R176" i="55" s="1"/>
  <c r="R177" i="55" s="1"/>
  <c r="R178" i="55" s="1"/>
  <c r="R179" i="55" s="1"/>
  <c r="R180" i="55" s="1"/>
  <c r="R181" i="55" s="1"/>
  <c r="R182" i="55" s="1"/>
  <c r="R183" i="55" s="1"/>
  <c r="R184" i="55" s="1"/>
  <c r="R185" i="55" s="1"/>
  <c r="R186" i="55" s="1"/>
  <c r="R187" i="55" s="1"/>
  <c r="R188" i="55" s="1"/>
  <c r="R189" i="55" s="1"/>
  <c r="R190" i="55" s="1"/>
  <c r="R191" i="55" s="1"/>
  <c r="R192" i="55" s="1"/>
  <c r="R193" i="55" s="1"/>
  <c r="R194" i="55" s="1"/>
  <c r="R195" i="55" s="1"/>
  <c r="R196" i="55" s="1"/>
  <c r="R197" i="55" s="1"/>
  <c r="R198" i="55" s="1"/>
  <c r="R199" i="55" s="1"/>
  <c r="R200" i="55" s="1"/>
  <c r="R201" i="55" s="1"/>
  <c r="R202" i="55" s="1"/>
  <c r="R203" i="55" s="1"/>
  <c r="R204" i="55" s="1"/>
  <c r="R205" i="55" s="1"/>
  <c r="R206" i="55" s="1"/>
  <c r="R207" i="55" s="1"/>
  <c r="R208" i="55" s="1"/>
  <c r="R209" i="55" s="1"/>
  <c r="R210" i="55" s="1"/>
  <c r="R211" i="55" s="1"/>
  <c r="R212" i="55" s="1"/>
  <c r="R213" i="55" s="1"/>
  <c r="R214" i="55" s="1"/>
  <c r="R215" i="55" s="1"/>
  <c r="R216" i="55" s="1"/>
  <c r="R217" i="55" s="1"/>
  <c r="R218" i="55" s="1"/>
  <c r="R219" i="55" s="1"/>
  <c r="R220" i="55" s="1"/>
  <c r="R221" i="55" s="1"/>
  <c r="R222" i="55" s="1"/>
  <c r="R223" i="55" s="1"/>
  <c r="R224" i="55" s="1"/>
  <c r="R225" i="55" s="1"/>
  <c r="R226" i="55" s="1"/>
  <c r="R227" i="55" s="1"/>
  <c r="R228" i="55" s="1"/>
  <c r="R229" i="55" s="1"/>
  <c r="R230" i="55" s="1"/>
  <c r="R231" i="55" s="1"/>
  <c r="R232" i="55" s="1"/>
  <c r="R233" i="55" s="1"/>
  <c r="R234" i="55" s="1"/>
  <c r="R235" i="55" s="1"/>
  <c r="R236" i="55" s="1"/>
  <c r="R237" i="55" s="1"/>
  <c r="R238" i="55" s="1"/>
  <c r="R239" i="55" s="1"/>
  <c r="R240" i="55" s="1"/>
  <c r="R241" i="55" s="1"/>
  <c r="R242" i="55" s="1"/>
  <c r="R243" i="55" s="1"/>
  <c r="R244" i="55" s="1"/>
  <c r="R245" i="55" s="1"/>
  <c r="R246" i="55" s="1"/>
  <c r="R247" i="55" s="1"/>
  <c r="R248" i="55" s="1"/>
  <c r="R249" i="55" s="1"/>
  <c r="R250" i="55" s="1"/>
  <c r="R251" i="55" s="1"/>
  <c r="R252" i="55" s="1"/>
  <c r="R253" i="55" s="1"/>
  <c r="R254" i="55" s="1"/>
  <c r="R255" i="55" s="1"/>
  <c r="R256" i="55" s="1"/>
  <c r="R257" i="55" s="1"/>
  <c r="R258" i="55" s="1"/>
  <c r="R259" i="55" s="1"/>
  <c r="R260" i="55" s="1"/>
  <c r="R261" i="55" s="1"/>
  <c r="R262" i="55" s="1"/>
  <c r="R263" i="55" s="1"/>
  <c r="R264" i="55" s="1"/>
  <c r="R265" i="55" s="1"/>
  <c r="R266" i="55" s="1"/>
  <c r="R267" i="55" s="1"/>
  <c r="R268" i="55" s="1"/>
  <c r="R269" i="55" s="1"/>
  <c r="R270" i="55" s="1"/>
  <c r="R271" i="55" s="1"/>
  <c r="R272" i="55" s="1"/>
  <c r="R273" i="55" s="1"/>
  <c r="R274" i="55" s="1"/>
  <c r="R275" i="55" s="1"/>
  <c r="R276" i="55" s="1"/>
  <c r="R277" i="55" s="1"/>
  <c r="R278" i="55" s="1"/>
  <c r="R279" i="55" s="1"/>
  <c r="R280" i="55" s="1"/>
  <c r="R281" i="55" s="1"/>
  <c r="R282" i="55" s="1"/>
  <c r="R283" i="55" s="1"/>
  <c r="R284" i="55" s="1"/>
  <c r="R285" i="55" s="1"/>
  <c r="R286" i="55" s="1"/>
  <c r="R287" i="55" s="1"/>
  <c r="R288" i="55" s="1"/>
  <c r="R289" i="55" s="1"/>
  <c r="R290" i="55" s="1"/>
  <c r="R291" i="55" s="1"/>
  <c r="R292" i="55" s="1"/>
  <c r="R293" i="55" s="1"/>
  <c r="R294" i="55" s="1"/>
  <c r="R295" i="55" s="1"/>
  <c r="R296" i="55" s="1"/>
  <c r="R297" i="55" s="1"/>
  <c r="R298" i="55" s="1"/>
  <c r="R299" i="55" s="1"/>
  <c r="R300" i="55" s="1"/>
  <c r="R301" i="55" s="1"/>
  <c r="T119" i="55"/>
  <c r="T120" i="55" s="1"/>
  <c r="T121" i="55" s="1"/>
  <c r="T122" i="55" s="1"/>
  <c r="T123" i="55" s="1"/>
  <c r="T124" i="55" s="1"/>
  <c r="T125" i="55" s="1"/>
  <c r="T126" i="55" s="1"/>
  <c r="T127" i="55" s="1"/>
  <c r="T128" i="55" s="1"/>
  <c r="T129" i="55" s="1"/>
  <c r="T130" i="55" s="1"/>
  <c r="T131" i="55" s="1"/>
  <c r="T132" i="55" s="1"/>
  <c r="T133" i="55" s="1"/>
  <c r="T134" i="55" s="1"/>
  <c r="T135" i="55" s="1"/>
  <c r="T136" i="55" s="1"/>
  <c r="T137" i="55" s="1"/>
  <c r="T138" i="55" s="1"/>
  <c r="T139" i="55" s="1"/>
  <c r="T140" i="55" s="1"/>
  <c r="T141" i="55" s="1"/>
  <c r="T142" i="55" s="1"/>
  <c r="T143" i="55" s="1"/>
  <c r="T144" i="55" s="1"/>
  <c r="T145" i="55" s="1"/>
  <c r="T146" i="55" s="1"/>
  <c r="T147" i="55" s="1"/>
  <c r="T148" i="55" s="1"/>
  <c r="T149" i="55" s="1"/>
  <c r="T150" i="55" s="1"/>
  <c r="T151" i="55" s="1"/>
  <c r="T152" i="55" s="1"/>
  <c r="T153" i="55" s="1"/>
  <c r="T154" i="55" s="1"/>
  <c r="T155" i="55" s="1"/>
  <c r="T156" i="55" s="1"/>
  <c r="T157" i="55" s="1"/>
  <c r="T158" i="55" s="1"/>
  <c r="T159" i="55" s="1"/>
  <c r="T160" i="55" s="1"/>
  <c r="T161" i="55" s="1"/>
  <c r="T162" i="55" s="1"/>
  <c r="T163" i="55" s="1"/>
  <c r="T164" i="55" s="1"/>
  <c r="T165" i="55" s="1"/>
  <c r="T166" i="55" s="1"/>
  <c r="T167" i="55" s="1"/>
  <c r="T168" i="55" s="1"/>
  <c r="T169" i="55" s="1"/>
  <c r="T170" i="55" s="1"/>
  <c r="T171" i="55" s="1"/>
  <c r="T172" i="55" s="1"/>
  <c r="T173" i="55" s="1"/>
  <c r="T174" i="55" s="1"/>
  <c r="T175" i="55" s="1"/>
  <c r="T176" i="55" s="1"/>
  <c r="T177" i="55" s="1"/>
  <c r="T178" i="55" s="1"/>
  <c r="T179" i="55" s="1"/>
  <c r="T180" i="55" s="1"/>
  <c r="T181" i="55" s="1"/>
  <c r="T182" i="55" s="1"/>
  <c r="T183" i="55" s="1"/>
  <c r="T184" i="55" s="1"/>
  <c r="T185" i="55" s="1"/>
  <c r="T186" i="55" s="1"/>
  <c r="T187" i="55" s="1"/>
  <c r="T188" i="55" s="1"/>
  <c r="T189" i="55" s="1"/>
  <c r="T190" i="55" s="1"/>
  <c r="T191" i="55" s="1"/>
  <c r="T192" i="55" s="1"/>
  <c r="T193" i="55" s="1"/>
  <c r="T194" i="55" s="1"/>
  <c r="T195" i="55" s="1"/>
  <c r="T196" i="55" s="1"/>
  <c r="T197" i="55" s="1"/>
  <c r="T198" i="55" s="1"/>
  <c r="T199" i="55" s="1"/>
  <c r="T200" i="55" s="1"/>
  <c r="T201" i="55" s="1"/>
  <c r="T202" i="55" s="1"/>
  <c r="T203" i="55" s="1"/>
  <c r="T204" i="55" s="1"/>
  <c r="T205" i="55" s="1"/>
  <c r="T206" i="55" s="1"/>
  <c r="T207" i="55" s="1"/>
  <c r="T208" i="55" s="1"/>
  <c r="T209" i="55" s="1"/>
  <c r="T210" i="55" s="1"/>
  <c r="T211" i="55" s="1"/>
  <c r="T212" i="55" s="1"/>
  <c r="T213" i="55" s="1"/>
  <c r="T214" i="55" s="1"/>
  <c r="T215" i="55" s="1"/>
  <c r="T216" i="55" s="1"/>
  <c r="T217" i="55" s="1"/>
  <c r="T218" i="55" s="1"/>
  <c r="T219" i="55" s="1"/>
  <c r="T220" i="55" s="1"/>
  <c r="T221" i="55" s="1"/>
  <c r="T222" i="55" s="1"/>
  <c r="T223" i="55" s="1"/>
  <c r="T224" i="55" s="1"/>
  <c r="T225" i="55" s="1"/>
  <c r="T226" i="55" s="1"/>
  <c r="T227" i="55" s="1"/>
  <c r="T228" i="55" s="1"/>
  <c r="T229" i="55" s="1"/>
  <c r="T230" i="55" s="1"/>
  <c r="T231" i="55" s="1"/>
  <c r="T232" i="55" s="1"/>
  <c r="T233" i="55" s="1"/>
  <c r="T234" i="55" s="1"/>
  <c r="T235" i="55" s="1"/>
  <c r="T236" i="55" s="1"/>
  <c r="T237" i="55" s="1"/>
  <c r="T238" i="55" s="1"/>
  <c r="T239" i="55" s="1"/>
  <c r="T240" i="55" s="1"/>
  <c r="T241" i="55" s="1"/>
  <c r="T242" i="55" s="1"/>
  <c r="T243" i="55" s="1"/>
  <c r="T244" i="55" s="1"/>
  <c r="T245" i="55" s="1"/>
  <c r="T246" i="55" s="1"/>
  <c r="T247" i="55" s="1"/>
  <c r="T248" i="55" s="1"/>
  <c r="T249" i="55" s="1"/>
  <c r="T250" i="55" s="1"/>
  <c r="T251" i="55" s="1"/>
  <c r="T252" i="55" s="1"/>
  <c r="T253" i="55" s="1"/>
  <c r="T254" i="55" s="1"/>
  <c r="T255" i="55" s="1"/>
  <c r="T256" i="55" s="1"/>
  <c r="T257" i="55" s="1"/>
  <c r="T258" i="55" s="1"/>
  <c r="T259" i="55" s="1"/>
  <c r="T260" i="55" s="1"/>
  <c r="T261" i="55" s="1"/>
  <c r="T262" i="55" s="1"/>
  <c r="T263" i="55" s="1"/>
  <c r="T264" i="55" s="1"/>
  <c r="T265" i="55" s="1"/>
  <c r="T266" i="55" s="1"/>
  <c r="T267" i="55" s="1"/>
  <c r="T268" i="55" s="1"/>
  <c r="T269" i="55" s="1"/>
  <c r="T270" i="55" s="1"/>
  <c r="T271" i="55" s="1"/>
  <c r="T272" i="55" s="1"/>
  <c r="T273" i="55" s="1"/>
  <c r="T274" i="55" s="1"/>
  <c r="T275" i="55" s="1"/>
  <c r="T276" i="55" s="1"/>
  <c r="T277" i="55" s="1"/>
  <c r="T278" i="55" s="1"/>
  <c r="T279" i="55" s="1"/>
  <c r="T280" i="55" s="1"/>
  <c r="T281" i="55" s="1"/>
  <c r="T282" i="55" s="1"/>
  <c r="T283" i="55" s="1"/>
  <c r="T284" i="55" s="1"/>
  <c r="T285" i="55" s="1"/>
  <c r="T286" i="55" s="1"/>
  <c r="T287" i="55" s="1"/>
  <c r="T288" i="55" s="1"/>
  <c r="T289" i="55" s="1"/>
  <c r="T290" i="55" s="1"/>
  <c r="T291" i="55" s="1"/>
  <c r="T292" i="55" s="1"/>
  <c r="T293" i="55" s="1"/>
  <c r="T294" i="55" s="1"/>
  <c r="T295" i="55" s="1"/>
  <c r="T296" i="55" s="1"/>
  <c r="T297" i="55" s="1"/>
  <c r="T298" i="55" s="1"/>
  <c r="T299" i="55" s="1"/>
  <c r="T300" i="55" s="1"/>
  <c r="T301" i="55" s="1"/>
  <c r="S119" i="55"/>
  <c r="S120" i="55" s="1"/>
  <c r="S121" i="55" s="1"/>
  <c r="S122" i="55" s="1"/>
  <c r="S123" i="55" s="1"/>
  <c r="S124" i="55" s="1"/>
  <c r="S125" i="55" s="1"/>
  <c r="S126" i="55" s="1"/>
  <c r="S127" i="55" s="1"/>
  <c r="S128" i="55" s="1"/>
  <c r="S129" i="55" s="1"/>
  <c r="S130" i="55" s="1"/>
  <c r="S131" i="55" s="1"/>
  <c r="S132" i="55" s="1"/>
  <c r="S133" i="55" s="1"/>
  <c r="S134" i="55" s="1"/>
  <c r="S135" i="55" s="1"/>
  <c r="S136" i="55" s="1"/>
  <c r="S137" i="55" s="1"/>
  <c r="S138" i="55" s="1"/>
  <c r="S139" i="55" s="1"/>
  <c r="S140" i="55" s="1"/>
  <c r="S141" i="55" s="1"/>
  <c r="S142" i="55" s="1"/>
  <c r="S143" i="55" s="1"/>
  <c r="S144" i="55" s="1"/>
  <c r="S145" i="55" s="1"/>
  <c r="S146" i="55" s="1"/>
  <c r="S147" i="55" s="1"/>
  <c r="S148" i="55" s="1"/>
  <c r="S149" i="55" s="1"/>
  <c r="S150" i="55" s="1"/>
  <c r="S151" i="55" s="1"/>
  <c r="S152" i="55" s="1"/>
  <c r="S153" i="55" s="1"/>
  <c r="S154" i="55" s="1"/>
  <c r="S155" i="55" s="1"/>
  <c r="S156" i="55" s="1"/>
  <c r="S157" i="55" s="1"/>
  <c r="S158" i="55" s="1"/>
  <c r="S159" i="55" s="1"/>
  <c r="S160" i="55" s="1"/>
  <c r="S161" i="55" s="1"/>
  <c r="S162" i="55" s="1"/>
  <c r="S163" i="55" s="1"/>
  <c r="S164" i="55" s="1"/>
  <c r="S165" i="55" s="1"/>
  <c r="S166" i="55" s="1"/>
  <c r="S167" i="55" s="1"/>
  <c r="S168" i="55" s="1"/>
  <c r="S169" i="55" s="1"/>
  <c r="S170" i="55" s="1"/>
  <c r="S171" i="55" s="1"/>
  <c r="S172" i="55" s="1"/>
  <c r="S173" i="55" s="1"/>
  <c r="S174" i="55" s="1"/>
  <c r="S175" i="55" s="1"/>
  <c r="S176" i="55" s="1"/>
  <c r="S177" i="55" s="1"/>
  <c r="S178" i="55" s="1"/>
  <c r="S179" i="55" s="1"/>
  <c r="S180" i="55" s="1"/>
  <c r="S181" i="55" s="1"/>
  <c r="S182" i="55" s="1"/>
  <c r="S183" i="55" s="1"/>
  <c r="S184" i="55" s="1"/>
  <c r="S185" i="55" s="1"/>
  <c r="S186" i="55" s="1"/>
  <c r="S187" i="55" s="1"/>
  <c r="S188" i="55" s="1"/>
  <c r="S189" i="55" s="1"/>
  <c r="S190" i="55" s="1"/>
  <c r="S191" i="55" s="1"/>
  <c r="S192" i="55" s="1"/>
  <c r="S193" i="55" s="1"/>
  <c r="S194" i="55" s="1"/>
  <c r="S195" i="55" s="1"/>
  <c r="S196" i="55" s="1"/>
  <c r="S197" i="55" s="1"/>
  <c r="S198" i="55" s="1"/>
  <c r="S199" i="55" s="1"/>
  <c r="S200" i="55" s="1"/>
  <c r="S201" i="55" s="1"/>
  <c r="S202" i="55" s="1"/>
  <c r="S203" i="55" s="1"/>
  <c r="S204" i="55" s="1"/>
  <c r="S205" i="55" s="1"/>
  <c r="S206" i="55" s="1"/>
  <c r="S207" i="55" s="1"/>
  <c r="S208" i="55" s="1"/>
  <c r="S209" i="55" s="1"/>
  <c r="S210" i="55" s="1"/>
  <c r="S211" i="55" s="1"/>
  <c r="S212" i="55" s="1"/>
  <c r="S213" i="55" s="1"/>
  <c r="S214" i="55" s="1"/>
  <c r="S215" i="55" s="1"/>
  <c r="S216" i="55" s="1"/>
  <c r="S217" i="55" s="1"/>
  <c r="S218" i="55" s="1"/>
  <c r="S219" i="55" s="1"/>
  <c r="S220" i="55" s="1"/>
  <c r="S221" i="55" s="1"/>
  <c r="S222" i="55" s="1"/>
  <c r="S223" i="55" s="1"/>
  <c r="S224" i="55" s="1"/>
  <c r="S225" i="55" s="1"/>
  <c r="S226" i="55" s="1"/>
  <c r="S227" i="55" s="1"/>
  <c r="S228" i="55" s="1"/>
  <c r="S229" i="55" s="1"/>
  <c r="S230" i="55" s="1"/>
  <c r="S231" i="55" s="1"/>
  <c r="S232" i="55" s="1"/>
  <c r="S233" i="55" s="1"/>
  <c r="S234" i="55" s="1"/>
  <c r="S235" i="55" s="1"/>
  <c r="S236" i="55" s="1"/>
  <c r="S237" i="55" s="1"/>
  <c r="S238" i="55" s="1"/>
  <c r="S239" i="55" s="1"/>
  <c r="S240" i="55" s="1"/>
  <c r="S241" i="55" s="1"/>
  <c r="S242" i="55" s="1"/>
  <c r="S243" i="55" s="1"/>
  <c r="S244" i="55" s="1"/>
  <c r="S245" i="55" s="1"/>
  <c r="S246" i="55" s="1"/>
  <c r="S247" i="55" s="1"/>
  <c r="S248" i="55" s="1"/>
  <c r="S249" i="55" s="1"/>
  <c r="S250" i="55" s="1"/>
  <c r="S251" i="55" s="1"/>
  <c r="S252" i="55" s="1"/>
  <c r="S253" i="55" s="1"/>
  <c r="S254" i="55" s="1"/>
  <c r="S255" i="55" s="1"/>
  <c r="S256" i="55" s="1"/>
  <c r="S257" i="55" s="1"/>
  <c r="S258" i="55" s="1"/>
  <c r="S259" i="55" s="1"/>
  <c r="S260" i="55" s="1"/>
  <c r="S261" i="55" s="1"/>
  <c r="S262" i="55" s="1"/>
  <c r="S263" i="55" s="1"/>
  <c r="S264" i="55" s="1"/>
  <c r="S265" i="55" s="1"/>
  <c r="S266" i="55" s="1"/>
  <c r="S267" i="55" s="1"/>
  <c r="S268" i="55" s="1"/>
  <c r="S269" i="55" s="1"/>
  <c r="S270" i="55" s="1"/>
  <c r="S271" i="55" s="1"/>
  <c r="S272" i="55" s="1"/>
  <c r="S273" i="55" s="1"/>
  <c r="S274" i="55" s="1"/>
  <c r="S275" i="55" s="1"/>
  <c r="S276" i="55" s="1"/>
  <c r="S277" i="55" s="1"/>
  <c r="S278" i="55" s="1"/>
  <c r="S279" i="55" s="1"/>
  <c r="S280" i="55" s="1"/>
  <c r="S281" i="55" s="1"/>
  <c r="S282" i="55" s="1"/>
  <c r="S283" i="55" s="1"/>
  <c r="S284" i="55" s="1"/>
  <c r="S285" i="55" s="1"/>
  <c r="S286" i="55" s="1"/>
  <c r="S287" i="55" s="1"/>
  <c r="S288" i="55" s="1"/>
  <c r="S289" i="55" s="1"/>
  <c r="S290" i="55" s="1"/>
  <c r="S291" i="55" s="1"/>
  <c r="S292" i="55" s="1"/>
  <c r="S293" i="55" s="1"/>
  <c r="S294" i="55" s="1"/>
  <c r="S295" i="55" s="1"/>
  <c r="S296" i="55" s="1"/>
  <c r="S297" i="55" s="1"/>
  <c r="S298" i="55" s="1"/>
  <c r="S299" i="55" s="1"/>
  <c r="S300" i="55" s="1"/>
  <c r="S301" i="55" s="1"/>
  <c r="Q119" i="55"/>
  <c r="Q120" i="55" s="1"/>
  <c r="Q121" i="55" s="1"/>
  <c r="Q122" i="55" s="1"/>
  <c r="Q123" i="55" s="1"/>
  <c r="Q124" i="55" s="1"/>
  <c r="Q125" i="55" s="1"/>
  <c r="Q126" i="55" s="1"/>
  <c r="Q127" i="55" s="1"/>
  <c r="Q128" i="55" s="1"/>
  <c r="Q129" i="55" s="1"/>
  <c r="Q130" i="55" s="1"/>
  <c r="Q131" i="55" s="1"/>
  <c r="Q132" i="55" s="1"/>
  <c r="Q133" i="55" s="1"/>
  <c r="Q134" i="55" s="1"/>
  <c r="Q135" i="55" s="1"/>
  <c r="Q136" i="55" s="1"/>
  <c r="Q137" i="55" s="1"/>
  <c r="Q138" i="55" s="1"/>
  <c r="Q139" i="55" s="1"/>
  <c r="Q140" i="55" s="1"/>
  <c r="Q141" i="55" s="1"/>
  <c r="Q142" i="55" s="1"/>
  <c r="Q143" i="55" s="1"/>
  <c r="Q144" i="55" s="1"/>
  <c r="Q145" i="55" s="1"/>
  <c r="Q146" i="55" s="1"/>
  <c r="Q147" i="55" s="1"/>
  <c r="Q148" i="55" s="1"/>
  <c r="Q149" i="55" s="1"/>
  <c r="Q150" i="55" s="1"/>
  <c r="Q151" i="55" s="1"/>
  <c r="Q152" i="55" s="1"/>
  <c r="Q153" i="55" s="1"/>
  <c r="Q154" i="55" s="1"/>
  <c r="Q155" i="55" s="1"/>
  <c r="Q156" i="55" s="1"/>
  <c r="Q157" i="55" s="1"/>
  <c r="Q158" i="55" s="1"/>
  <c r="Q159" i="55" s="1"/>
  <c r="Q160" i="55" s="1"/>
  <c r="Q161" i="55" s="1"/>
  <c r="Q162" i="55" s="1"/>
  <c r="Q163" i="55" s="1"/>
  <c r="Q164" i="55" s="1"/>
  <c r="Q165" i="55" s="1"/>
  <c r="Q166" i="55" s="1"/>
  <c r="Q167" i="55" s="1"/>
  <c r="Q168" i="55" s="1"/>
  <c r="Q169" i="55" s="1"/>
  <c r="Q170" i="55" s="1"/>
  <c r="Q171" i="55" s="1"/>
  <c r="Q172" i="55" s="1"/>
  <c r="Q173" i="55" s="1"/>
  <c r="Q174" i="55" s="1"/>
  <c r="Q175" i="55" s="1"/>
  <c r="Q176" i="55" s="1"/>
  <c r="Q177" i="55" s="1"/>
  <c r="Q178" i="55" s="1"/>
  <c r="Q179" i="55" s="1"/>
  <c r="Q180" i="55" s="1"/>
  <c r="Q181" i="55" s="1"/>
  <c r="Q182" i="55" s="1"/>
  <c r="Q183" i="55" s="1"/>
  <c r="Q184" i="55" s="1"/>
  <c r="Q185" i="55" s="1"/>
  <c r="Q186" i="55" s="1"/>
  <c r="Q187" i="55" s="1"/>
  <c r="Q188" i="55" s="1"/>
  <c r="Q189" i="55" s="1"/>
  <c r="Q190" i="55" s="1"/>
  <c r="Q191" i="55" s="1"/>
  <c r="Q192" i="55" s="1"/>
  <c r="Q193" i="55" s="1"/>
  <c r="Q194" i="55" s="1"/>
  <c r="Q195" i="55" s="1"/>
  <c r="Q196" i="55" s="1"/>
  <c r="Q197" i="55" s="1"/>
  <c r="Q198" i="55" s="1"/>
  <c r="Q199" i="55" s="1"/>
  <c r="Q200" i="55" s="1"/>
  <c r="Q201" i="55" s="1"/>
  <c r="Q202" i="55" s="1"/>
  <c r="Q203" i="55" s="1"/>
  <c r="Q204" i="55" s="1"/>
  <c r="Q205" i="55" s="1"/>
  <c r="Q206" i="55" s="1"/>
  <c r="Q207" i="55" s="1"/>
  <c r="Q208" i="55" s="1"/>
  <c r="Q209" i="55" s="1"/>
  <c r="Q210" i="55" s="1"/>
  <c r="Q211" i="55" s="1"/>
  <c r="Q212" i="55" s="1"/>
  <c r="Q213" i="55" s="1"/>
  <c r="Q214" i="55" s="1"/>
  <c r="Q215" i="55" s="1"/>
  <c r="Q216" i="55" s="1"/>
  <c r="Q217" i="55" s="1"/>
  <c r="Q218" i="55" s="1"/>
  <c r="Q219" i="55" s="1"/>
  <c r="Q220" i="55" s="1"/>
  <c r="Q221" i="55" s="1"/>
  <c r="Q222" i="55" s="1"/>
  <c r="Q223" i="55" s="1"/>
  <c r="Q224" i="55" s="1"/>
  <c r="Q225" i="55" s="1"/>
  <c r="Q226" i="55" s="1"/>
  <c r="Q227" i="55" s="1"/>
  <c r="Q228" i="55" s="1"/>
  <c r="Q229" i="55" s="1"/>
  <c r="Q230" i="55" s="1"/>
  <c r="Q231" i="55" s="1"/>
  <c r="Q232" i="55" s="1"/>
  <c r="Q233" i="55" s="1"/>
  <c r="Q234" i="55" s="1"/>
  <c r="Q235" i="55" s="1"/>
  <c r="Q236" i="55" s="1"/>
  <c r="Q237" i="55" s="1"/>
  <c r="Q238" i="55" s="1"/>
  <c r="Q239" i="55" s="1"/>
  <c r="Q240" i="55" s="1"/>
  <c r="Q241" i="55" s="1"/>
  <c r="Q242" i="55" s="1"/>
  <c r="Q243" i="55" s="1"/>
  <c r="Q244" i="55" s="1"/>
  <c r="Q245" i="55" s="1"/>
  <c r="Q246" i="55" s="1"/>
  <c r="Q247" i="55" s="1"/>
  <c r="Q248" i="55" s="1"/>
  <c r="Q249" i="55" s="1"/>
  <c r="Q250" i="55" s="1"/>
  <c r="Q251" i="55" s="1"/>
  <c r="Q252" i="55" s="1"/>
  <c r="Q253" i="55" s="1"/>
  <c r="Q254" i="55" s="1"/>
  <c r="Q255" i="55" s="1"/>
  <c r="Q256" i="55" s="1"/>
  <c r="Q257" i="55" s="1"/>
  <c r="Q258" i="55" s="1"/>
  <c r="Q259" i="55" s="1"/>
  <c r="Q260" i="55" s="1"/>
  <c r="Q261" i="55" s="1"/>
  <c r="Q262" i="55" s="1"/>
  <c r="Q263" i="55" s="1"/>
  <c r="Q264" i="55" s="1"/>
  <c r="Q265" i="55" s="1"/>
  <c r="Q266" i="55" s="1"/>
  <c r="Q267" i="55" s="1"/>
  <c r="Q268" i="55" s="1"/>
  <c r="Q269" i="55" s="1"/>
  <c r="Q270" i="55" s="1"/>
  <c r="Q271" i="55" s="1"/>
  <c r="Q272" i="55" s="1"/>
  <c r="Q273" i="55" s="1"/>
  <c r="Q274" i="55" s="1"/>
  <c r="Q275" i="55" s="1"/>
  <c r="Q276" i="55" s="1"/>
  <c r="Q277" i="55" s="1"/>
  <c r="Q278" i="55" s="1"/>
  <c r="Q279" i="55" s="1"/>
  <c r="Q280" i="55" s="1"/>
  <c r="Q281" i="55" s="1"/>
  <c r="Q282" i="55" s="1"/>
  <c r="Q283" i="55" s="1"/>
  <c r="Q284" i="55" s="1"/>
  <c r="Q285" i="55" s="1"/>
  <c r="Q286" i="55" s="1"/>
  <c r="Q287" i="55" s="1"/>
  <c r="Q288" i="55" s="1"/>
  <c r="Q289" i="55" s="1"/>
  <c r="Q290" i="55" s="1"/>
  <c r="Q291" i="55" s="1"/>
  <c r="Q292" i="55" s="1"/>
  <c r="Q293" i="55" s="1"/>
  <c r="Q294" i="55" s="1"/>
  <c r="Q295" i="55" s="1"/>
  <c r="Q296" i="55" s="1"/>
  <c r="Q297" i="55" s="1"/>
  <c r="Q298" i="55" s="1"/>
  <c r="Q299" i="55" s="1"/>
  <c r="Q300" i="55" s="1"/>
  <c r="Q301" i="55" s="1"/>
  <c r="O119" i="55"/>
  <c r="O120" i="55" s="1"/>
  <c r="O121" i="55" s="1"/>
  <c r="O122" i="55" s="1"/>
  <c r="O123" i="55" s="1"/>
  <c r="O124" i="55" s="1"/>
  <c r="O125" i="55" s="1"/>
  <c r="O126" i="55" s="1"/>
  <c r="O127" i="55" s="1"/>
  <c r="O128" i="55" s="1"/>
  <c r="O129" i="55" s="1"/>
  <c r="O130" i="55" s="1"/>
  <c r="O131" i="55" s="1"/>
  <c r="O132" i="55" s="1"/>
  <c r="O133" i="55" s="1"/>
  <c r="O134" i="55" s="1"/>
  <c r="O135" i="55" s="1"/>
  <c r="O136" i="55" s="1"/>
  <c r="O137" i="55" s="1"/>
  <c r="O138" i="55" s="1"/>
  <c r="O139" i="55" s="1"/>
  <c r="O140" i="55" s="1"/>
  <c r="O141" i="55" s="1"/>
  <c r="O142" i="55" s="1"/>
  <c r="O143" i="55" s="1"/>
  <c r="O144" i="55" s="1"/>
  <c r="O145" i="55" s="1"/>
  <c r="O146" i="55" s="1"/>
  <c r="O147" i="55" s="1"/>
  <c r="O148" i="55" s="1"/>
  <c r="O149" i="55" s="1"/>
  <c r="O150" i="55" s="1"/>
  <c r="O151" i="55" s="1"/>
  <c r="O152" i="55" s="1"/>
  <c r="O153" i="55" s="1"/>
  <c r="O154" i="55" s="1"/>
  <c r="O155" i="55" s="1"/>
  <c r="O156" i="55" s="1"/>
  <c r="O157" i="55" s="1"/>
  <c r="O158" i="55" s="1"/>
  <c r="O159" i="55" s="1"/>
  <c r="O160" i="55" s="1"/>
  <c r="O161" i="55" s="1"/>
  <c r="O162" i="55" s="1"/>
  <c r="O163" i="55" s="1"/>
  <c r="O164" i="55" s="1"/>
  <c r="O165" i="55" s="1"/>
  <c r="O166" i="55" s="1"/>
  <c r="O167" i="55" s="1"/>
  <c r="O168" i="55" s="1"/>
  <c r="O169" i="55" s="1"/>
  <c r="O170" i="55" s="1"/>
  <c r="O171" i="55" s="1"/>
  <c r="O172" i="55" s="1"/>
  <c r="O173" i="55" s="1"/>
  <c r="O174" i="55" s="1"/>
  <c r="O175" i="55" s="1"/>
  <c r="O176" i="55" s="1"/>
  <c r="O177" i="55" s="1"/>
  <c r="O178" i="55" s="1"/>
  <c r="O179" i="55" s="1"/>
  <c r="O180" i="55" s="1"/>
  <c r="O181" i="55" s="1"/>
  <c r="O182" i="55" s="1"/>
  <c r="O183" i="55" s="1"/>
  <c r="O184" i="55" s="1"/>
  <c r="O185" i="55" s="1"/>
  <c r="O186" i="55" s="1"/>
  <c r="O187" i="55" s="1"/>
  <c r="O188" i="55" s="1"/>
  <c r="O189" i="55" s="1"/>
  <c r="O190" i="55" s="1"/>
  <c r="O191" i="55" s="1"/>
  <c r="O192" i="55" s="1"/>
  <c r="O193" i="55" s="1"/>
  <c r="O194" i="55" s="1"/>
  <c r="O195" i="55" s="1"/>
  <c r="O196" i="55" s="1"/>
  <c r="O197" i="55" s="1"/>
  <c r="O198" i="55" s="1"/>
  <c r="O199" i="55" s="1"/>
  <c r="O200" i="55" s="1"/>
  <c r="O201" i="55" s="1"/>
  <c r="O202" i="55" s="1"/>
  <c r="O203" i="55" s="1"/>
  <c r="O204" i="55" s="1"/>
  <c r="O205" i="55" s="1"/>
  <c r="O206" i="55" s="1"/>
  <c r="O207" i="55" s="1"/>
  <c r="O208" i="55" s="1"/>
  <c r="O209" i="55" s="1"/>
  <c r="O210" i="55" s="1"/>
  <c r="O211" i="55" s="1"/>
  <c r="O212" i="55" s="1"/>
  <c r="O213" i="55" s="1"/>
  <c r="O214" i="55" s="1"/>
  <c r="O215" i="55" s="1"/>
  <c r="O216" i="55" s="1"/>
  <c r="O217" i="55" s="1"/>
  <c r="O218" i="55" s="1"/>
  <c r="O219" i="55" s="1"/>
  <c r="O220" i="55" s="1"/>
  <c r="O221" i="55" s="1"/>
  <c r="O222" i="55" s="1"/>
  <c r="O223" i="55" s="1"/>
  <c r="O224" i="55" s="1"/>
  <c r="O225" i="55" s="1"/>
  <c r="O226" i="55" s="1"/>
  <c r="O227" i="55" s="1"/>
  <c r="O228" i="55" s="1"/>
  <c r="O229" i="55" s="1"/>
  <c r="O230" i="55" s="1"/>
  <c r="O231" i="55" s="1"/>
  <c r="O232" i="55" s="1"/>
  <c r="O233" i="55" s="1"/>
  <c r="O234" i="55" s="1"/>
  <c r="O235" i="55" s="1"/>
  <c r="O236" i="55" s="1"/>
  <c r="O237" i="55" s="1"/>
  <c r="O238" i="55" s="1"/>
  <c r="O239" i="55" s="1"/>
  <c r="O240" i="55" s="1"/>
  <c r="O241" i="55" s="1"/>
  <c r="O242" i="55" s="1"/>
  <c r="O243" i="55" s="1"/>
  <c r="O244" i="55" s="1"/>
  <c r="O245" i="55" s="1"/>
  <c r="O246" i="55" s="1"/>
  <c r="O247" i="55" s="1"/>
  <c r="O248" i="55" s="1"/>
  <c r="O249" i="55" s="1"/>
  <c r="O250" i="55" s="1"/>
  <c r="O251" i="55" s="1"/>
  <c r="O252" i="55" s="1"/>
  <c r="O253" i="55" s="1"/>
  <c r="O254" i="55" s="1"/>
  <c r="O255" i="55" s="1"/>
  <c r="O256" i="55" s="1"/>
  <c r="O257" i="55" s="1"/>
  <c r="O258" i="55" s="1"/>
  <c r="O259" i="55" s="1"/>
  <c r="O260" i="55" s="1"/>
  <c r="O261" i="55" s="1"/>
  <c r="O262" i="55" s="1"/>
  <c r="O263" i="55" s="1"/>
  <c r="O264" i="55" s="1"/>
  <c r="O265" i="55" s="1"/>
  <c r="O266" i="55" s="1"/>
  <c r="O267" i="55" s="1"/>
  <c r="O268" i="55" s="1"/>
  <c r="O269" i="55" s="1"/>
  <c r="O270" i="55" s="1"/>
  <c r="O271" i="55" s="1"/>
  <c r="O272" i="55" s="1"/>
  <c r="O273" i="55" s="1"/>
  <c r="O274" i="55" s="1"/>
  <c r="O275" i="55" s="1"/>
  <c r="O276" i="55" s="1"/>
  <c r="O277" i="55" s="1"/>
  <c r="O278" i="55" s="1"/>
  <c r="O279" i="55" s="1"/>
  <c r="O280" i="55" s="1"/>
  <c r="O281" i="55" s="1"/>
  <c r="O282" i="55" s="1"/>
  <c r="O283" i="55" s="1"/>
  <c r="O284" i="55" s="1"/>
  <c r="O285" i="55" s="1"/>
  <c r="O286" i="55" s="1"/>
  <c r="O287" i="55" s="1"/>
  <c r="O288" i="55" s="1"/>
  <c r="O289" i="55" s="1"/>
  <c r="O290" i="55" s="1"/>
  <c r="O291" i="55" s="1"/>
  <c r="O292" i="55" s="1"/>
  <c r="O293" i="55" s="1"/>
  <c r="O294" i="55" s="1"/>
  <c r="O295" i="55" s="1"/>
  <c r="O296" i="55" s="1"/>
  <c r="O297" i="55" s="1"/>
  <c r="O298" i="55" s="1"/>
  <c r="O299" i="55" s="1"/>
  <c r="O300" i="55" s="1"/>
  <c r="O301" i="55" s="1"/>
  <c r="T70" i="54"/>
  <c r="T69" i="54"/>
  <c r="S70" i="54"/>
  <c r="S69" i="54"/>
  <c r="R70" i="54"/>
  <c r="R69" i="54"/>
  <c r="Q70" i="54"/>
  <c r="Q69" i="54"/>
  <c r="P70" i="54"/>
  <c r="P69" i="54"/>
  <c r="O70" i="54"/>
  <c r="O69" i="54"/>
  <c r="M48" i="56"/>
  <c r="M50" i="54"/>
  <c r="M50" i="55"/>
  <c r="M64" i="54"/>
  <c r="M64" i="55"/>
  <c r="M63" i="55"/>
  <c r="M63" i="54"/>
  <c r="M62" i="54"/>
  <c r="M62" i="55"/>
  <c r="M61" i="55"/>
  <c r="M61" i="54"/>
  <c r="M60" i="55"/>
  <c r="M60" i="54"/>
  <c r="M59" i="54"/>
  <c r="M59" i="55"/>
  <c r="M58" i="54"/>
  <c r="M58" i="55"/>
  <c r="M57" i="55"/>
  <c r="M57" i="54"/>
  <c r="M56" i="54"/>
  <c r="M56" i="55"/>
  <c r="M55" i="55"/>
  <c r="M55" i="54"/>
  <c r="M54" i="55"/>
  <c r="M54" i="54"/>
  <c r="M53" i="54"/>
  <c r="M53" i="55"/>
  <c r="M52" i="54"/>
  <c r="M52" i="55"/>
  <c r="M51" i="54"/>
  <c r="M51" i="55"/>
  <c r="V50" i="55"/>
  <c r="M298" i="38"/>
  <c r="M297" i="38"/>
  <c r="M299" i="38"/>
  <c r="M296" i="38"/>
  <c r="V50" i="54"/>
  <c r="M48" i="55" l="1"/>
  <c r="E7" i="44"/>
  <c r="F7" i="44" s="1"/>
  <c r="E8" i="44"/>
  <c r="F8" i="44" s="1"/>
  <c r="E9" i="44"/>
  <c r="F9" i="44" s="1"/>
  <c r="E10" i="44"/>
  <c r="F10" i="44" s="1"/>
  <c r="E11" i="44"/>
  <c r="F11" i="44" s="1"/>
  <c r="E12" i="44"/>
  <c r="F12" i="44" s="1"/>
  <c r="E13" i="44"/>
  <c r="F13" i="44" s="1"/>
  <c r="E14" i="44"/>
  <c r="F14" i="44" s="1"/>
  <c r="E15" i="44"/>
  <c r="F15" i="44" s="1"/>
  <c r="E16" i="44"/>
  <c r="F16" i="44" s="1"/>
  <c r="E17" i="44"/>
  <c r="F17" i="44" s="1"/>
  <c r="E18" i="44"/>
  <c r="F18" i="44" s="1"/>
  <c r="E19" i="44"/>
  <c r="F19" i="44" s="1"/>
  <c r="E20" i="44"/>
  <c r="F20" i="44" s="1"/>
  <c r="E21" i="44"/>
  <c r="F21" i="44" s="1"/>
  <c r="E22" i="44"/>
  <c r="F22" i="44" s="1"/>
  <c r="E23" i="44"/>
  <c r="F23" i="44" s="1"/>
  <c r="E24" i="44"/>
  <c r="F24" i="44" s="1"/>
  <c r="E25" i="44"/>
  <c r="F25" i="44" s="1"/>
  <c r="E26" i="44"/>
  <c r="F26" i="44" s="1"/>
  <c r="E27" i="44"/>
  <c r="F27" i="44" s="1"/>
  <c r="E28" i="44"/>
  <c r="F28" i="44" s="1"/>
  <c r="E29" i="44"/>
  <c r="F29" i="44" s="1"/>
  <c r="E30" i="44"/>
  <c r="F30" i="44" s="1"/>
  <c r="E31" i="44"/>
  <c r="F31" i="44" s="1"/>
  <c r="E32" i="44"/>
  <c r="F32" i="44" s="1"/>
  <c r="E33" i="44"/>
  <c r="F33" i="44" s="1"/>
  <c r="E34" i="44"/>
  <c r="F34" i="44" s="1"/>
  <c r="E35" i="44"/>
  <c r="F35" i="44" s="1"/>
  <c r="E36" i="44"/>
  <c r="F36" i="44" s="1"/>
  <c r="E37" i="44"/>
  <c r="F37" i="44" s="1"/>
  <c r="E38" i="44"/>
  <c r="F38" i="44" s="1"/>
  <c r="E39" i="44"/>
  <c r="F39" i="44" s="1"/>
  <c r="E40" i="44"/>
  <c r="F40" i="44" s="1"/>
  <c r="E41" i="44"/>
  <c r="F41" i="44" s="1"/>
  <c r="E42" i="44"/>
  <c r="F42" i="44" s="1"/>
  <c r="E43" i="44"/>
  <c r="F43" i="44" s="1"/>
  <c r="E44" i="44"/>
  <c r="F44" i="44" s="1"/>
  <c r="E45" i="44"/>
  <c r="F45" i="44" s="1"/>
  <c r="E6" i="44"/>
  <c r="F6" i="44" s="1"/>
  <c r="H4" i="44"/>
  <c r="H8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6" i="44"/>
  <c r="H10" i="44" l="1"/>
  <c r="H11" i="44" s="1"/>
  <c r="H12" i="44" s="1"/>
  <c r="H14" i="44" s="1"/>
  <c r="G56" i="53"/>
  <c r="AA51" i="53"/>
  <c r="AA52" i="53"/>
  <c r="AA53" i="53"/>
  <c r="AA54" i="53"/>
  <c r="AA55" i="53"/>
  <c r="AA56" i="53"/>
  <c r="AA57" i="53"/>
  <c r="AA58" i="53"/>
  <c r="AA59" i="53"/>
  <c r="AA60" i="53"/>
  <c r="AA61" i="53"/>
  <c r="AA62" i="53"/>
  <c r="AA63" i="53"/>
  <c r="AA64" i="53"/>
  <c r="AA65" i="53"/>
  <c r="AA66" i="53"/>
  <c r="AA67" i="53"/>
  <c r="AA68" i="53"/>
  <c r="AA69" i="53"/>
  <c r="AA50" i="53"/>
  <c r="W51" i="53"/>
  <c r="Y51" i="53"/>
  <c r="Z51" i="53"/>
  <c r="W52" i="53"/>
  <c r="Y52" i="53"/>
  <c r="Z52" i="53"/>
  <c r="W53" i="53"/>
  <c r="Y53" i="53"/>
  <c r="Z53" i="53"/>
  <c r="W54" i="53"/>
  <c r="Y54" i="53"/>
  <c r="Z54" i="53"/>
  <c r="W55" i="53"/>
  <c r="Y55" i="53"/>
  <c r="Z55" i="53"/>
  <c r="W56" i="53"/>
  <c r="Y56" i="53"/>
  <c r="Z56" i="53"/>
  <c r="W57" i="53"/>
  <c r="Y57" i="53"/>
  <c r="Z57" i="53"/>
  <c r="W58" i="53"/>
  <c r="Y58" i="53"/>
  <c r="Z58" i="53"/>
  <c r="W59" i="53"/>
  <c r="Y59" i="53"/>
  <c r="Z59" i="53"/>
  <c r="W60" i="53"/>
  <c r="Y60" i="53"/>
  <c r="Z60" i="53"/>
  <c r="W61" i="53"/>
  <c r="Y61" i="53"/>
  <c r="Z61" i="53"/>
  <c r="W62" i="53"/>
  <c r="Y62" i="53"/>
  <c r="Z62" i="53"/>
  <c r="W63" i="53"/>
  <c r="Y63" i="53"/>
  <c r="Z63" i="53"/>
  <c r="W64" i="53"/>
  <c r="Y64" i="53"/>
  <c r="Z64" i="53"/>
  <c r="W65" i="53"/>
  <c r="Y65" i="53"/>
  <c r="Z65" i="53"/>
  <c r="W66" i="53"/>
  <c r="Y66" i="53"/>
  <c r="Z66" i="53"/>
  <c r="W67" i="53"/>
  <c r="Y67" i="53"/>
  <c r="Z67" i="53"/>
  <c r="W68" i="53"/>
  <c r="Y68" i="53"/>
  <c r="Z68" i="53"/>
  <c r="W69" i="53"/>
  <c r="Y69" i="53"/>
  <c r="Z69" i="53"/>
  <c r="Z50" i="53"/>
  <c r="Y50" i="53"/>
  <c r="W50" i="53"/>
  <c r="D50" i="53"/>
  <c r="E50" i="53"/>
  <c r="F50" i="53"/>
  <c r="G50" i="53"/>
  <c r="S50" i="53" s="1"/>
  <c r="H50" i="53"/>
  <c r="T50" i="53" s="1"/>
  <c r="I50" i="53"/>
  <c r="U50" i="53" s="1"/>
  <c r="K50" i="53"/>
  <c r="L50" i="53"/>
  <c r="D51" i="53"/>
  <c r="E51" i="53"/>
  <c r="F51" i="53"/>
  <c r="G51" i="53"/>
  <c r="H51" i="53"/>
  <c r="I51" i="53"/>
  <c r="K51" i="53"/>
  <c r="L51" i="53"/>
  <c r="D52" i="53"/>
  <c r="E52" i="53"/>
  <c r="F52" i="53"/>
  <c r="G52" i="53"/>
  <c r="H52" i="53"/>
  <c r="I52" i="53"/>
  <c r="K52" i="53"/>
  <c r="L52" i="53"/>
  <c r="D53" i="53"/>
  <c r="E53" i="53"/>
  <c r="F53" i="53"/>
  <c r="G53" i="53"/>
  <c r="H53" i="53"/>
  <c r="I53" i="53"/>
  <c r="K53" i="53"/>
  <c r="L53" i="53"/>
  <c r="D54" i="53"/>
  <c r="E54" i="53"/>
  <c r="F54" i="53"/>
  <c r="G54" i="53"/>
  <c r="H54" i="53"/>
  <c r="I54" i="53"/>
  <c r="K54" i="53"/>
  <c r="L54" i="53"/>
  <c r="D55" i="53"/>
  <c r="E55" i="53"/>
  <c r="F55" i="53"/>
  <c r="G55" i="53"/>
  <c r="H55" i="53"/>
  <c r="I55" i="53"/>
  <c r="K55" i="53"/>
  <c r="L55" i="53"/>
  <c r="D56" i="53"/>
  <c r="E56" i="53"/>
  <c r="F56" i="53"/>
  <c r="H56" i="53"/>
  <c r="I56" i="53"/>
  <c r="K56" i="53"/>
  <c r="L56" i="53"/>
  <c r="D57" i="53"/>
  <c r="E57" i="53"/>
  <c r="F57" i="53"/>
  <c r="G57" i="53"/>
  <c r="H57" i="53"/>
  <c r="I57" i="53"/>
  <c r="K57" i="53"/>
  <c r="L57" i="53"/>
  <c r="D58" i="53"/>
  <c r="E58" i="53"/>
  <c r="F58" i="53"/>
  <c r="G58" i="53"/>
  <c r="H58" i="53"/>
  <c r="I58" i="53"/>
  <c r="K58" i="53"/>
  <c r="L58" i="53"/>
  <c r="D59" i="53"/>
  <c r="E59" i="53"/>
  <c r="F59" i="53"/>
  <c r="G59" i="53"/>
  <c r="H59" i="53"/>
  <c r="I59" i="53"/>
  <c r="K59" i="53"/>
  <c r="L59" i="53"/>
  <c r="D60" i="53"/>
  <c r="E60" i="53"/>
  <c r="F60" i="53"/>
  <c r="G60" i="53"/>
  <c r="H60" i="53"/>
  <c r="I60" i="53"/>
  <c r="K60" i="53"/>
  <c r="L60" i="53"/>
  <c r="D61" i="53"/>
  <c r="E61" i="53"/>
  <c r="F61" i="53"/>
  <c r="G61" i="53"/>
  <c r="H61" i="53"/>
  <c r="I61" i="53"/>
  <c r="K61" i="53"/>
  <c r="L61" i="53"/>
  <c r="D62" i="53"/>
  <c r="E62" i="53"/>
  <c r="F62" i="53"/>
  <c r="G62" i="53"/>
  <c r="H62" i="53"/>
  <c r="I62" i="53"/>
  <c r="K62" i="53"/>
  <c r="L62" i="53"/>
  <c r="D63" i="53"/>
  <c r="E63" i="53"/>
  <c r="F63" i="53"/>
  <c r="G63" i="53"/>
  <c r="H63" i="53"/>
  <c r="I63" i="53"/>
  <c r="K63" i="53"/>
  <c r="L63" i="53"/>
  <c r="D64" i="53"/>
  <c r="E64" i="53"/>
  <c r="F64" i="53"/>
  <c r="G64" i="53"/>
  <c r="H64" i="53"/>
  <c r="I64" i="53"/>
  <c r="K64" i="53"/>
  <c r="L64" i="53"/>
  <c r="M64" i="53"/>
  <c r="D65" i="53"/>
  <c r="E65" i="53"/>
  <c r="F65" i="53"/>
  <c r="G65" i="53"/>
  <c r="H65" i="53"/>
  <c r="I65" i="53"/>
  <c r="K65" i="53"/>
  <c r="L65" i="53"/>
  <c r="M65" i="53"/>
  <c r="D66" i="53"/>
  <c r="E66" i="53"/>
  <c r="F66" i="53"/>
  <c r="G66" i="53"/>
  <c r="H66" i="53"/>
  <c r="I66" i="53"/>
  <c r="K66" i="53"/>
  <c r="L66" i="53"/>
  <c r="M66" i="53"/>
  <c r="D67" i="53"/>
  <c r="E67" i="53"/>
  <c r="F67" i="53"/>
  <c r="G67" i="53"/>
  <c r="H67" i="53"/>
  <c r="I67" i="53"/>
  <c r="K67" i="53"/>
  <c r="L67" i="53"/>
  <c r="M67" i="53"/>
  <c r="D68" i="53"/>
  <c r="E68" i="53"/>
  <c r="F68" i="53"/>
  <c r="G68" i="53"/>
  <c r="H68" i="53"/>
  <c r="I68" i="53"/>
  <c r="K68" i="53"/>
  <c r="L68" i="53"/>
  <c r="M68" i="53"/>
  <c r="D69" i="53"/>
  <c r="E69" i="53"/>
  <c r="F69" i="53"/>
  <c r="G69" i="53"/>
  <c r="H69" i="53"/>
  <c r="I69" i="53"/>
  <c r="K69" i="53"/>
  <c r="L69" i="53"/>
  <c r="M69" i="53"/>
  <c r="C51" i="53"/>
  <c r="C52" i="53"/>
  <c r="C53" i="53"/>
  <c r="C54" i="53"/>
  <c r="C55" i="53"/>
  <c r="C56" i="53"/>
  <c r="C57" i="53"/>
  <c r="C58" i="53"/>
  <c r="C59" i="53"/>
  <c r="C60" i="53"/>
  <c r="C61" i="53"/>
  <c r="C62" i="53"/>
  <c r="C63" i="53"/>
  <c r="C64" i="53"/>
  <c r="C65" i="53"/>
  <c r="C66" i="53"/>
  <c r="C67" i="53"/>
  <c r="C68" i="53"/>
  <c r="C69" i="53"/>
  <c r="C50" i="53"/>
  <c r="O50" i="53" s="1"/>
  <c r="B51" i="53"/>
  <c r="A51" i="53" s="1"/>
  <c r="B52" i="53"/>
  <c r="A52" i="53" s="1"/>
  <c r="B53" i="53"/>
  <c r="A53" i="53" s="1"/>
  <c r="B54" i="53"/>
  <c r="A54" i="53" s="1"/>
  <c r="B55" i="53"/>
  <c r="A55" i="53" s="1"/>
  <c r="B56" i="53"/>
  <c r="A56" i="53" s="1"/>
  <c r="B57" i="53"/>
  <c r="A57" i="53" s="1"/>
  <c r="B58" i="53"/>
  <c r="A58" i="53" s="1"/>
  <c r="B59" i="53"/>
  <c r="A59" i="53" s="1"/>
  <c r="B60" i="53"/>
  <c r="A60" i="53" s="1"/>
  <c r="B61" i="53"/>
  <c r="A61" i="53" s="1"/>
  <c r="B62" i="53"/>
  <c r="A62" i="53" s="1"/>
  <c r="B63" i="53"/>
  <c r="A63" i="53" s="1"/>
  <c r="B64" i="53"/>
  <c r="A64" i="53" s="1"/>
  <c r="B65" i="53"/>
  <c r="A65" i="53" s="1"/>
  <c r="B66" i="53"/>
  <c r="A66" i="53" s="1"/>
  <c r="B67" i="53"/>
  <c r="A67" i="53" s="1"/>
  <c r="B68" i="53"/>
  <c r="A68" i="53" s="1"/>
  <c r="B69" i="53"/>
  <c r="A69" i="53" s="1"/>
  <c r="B50" i="53"/>
  <c r="A50" i="53" s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296" i="38"/>
  <c r="A297" i="38"/>
  <c r="A298" i="38"/>
  <c r="A299" i="38"/>
  <c r="U51" i="53" l="1"/>
  <c r="T51" i="53"/>
  <c r="T52" i="53" s="1"/>
  <c r="T53" i="53" s="1"/>
  <c r="T54" i="53" s="1"/>
  <c r="T55" i="53" s="1"/>
  <c r="T56" i="53" s="1"/>
  <c r="T57" i="53" s="1"/>
  <c r="T58" i="53" s="1"/>
  <c r="T59" i="53" s="1"/>
  <c r="T60" i="53" s="1"/>
  <c r="T61" i="53" s="1"/>
  <c r="T62" i="53" s="1"/>
  <c r="T63" i="53" s="1"/>
  <c r="T64" i="53" s="1"/>
  <c r="T65" i="53" s="1"/>
  <c r="T66" i="53" s="1"/>
  <c r="T67" i="53" s="1"/>
  <c r="T68" i="53" s="1"/>
  <c r="T69" i="53" s="1"/>
  <c r="Z48" i="53"/>
  <c r="K48" i="53"/>
  <c r="B8" i="53" s="1"/>
  <c r="Y48" i="53"/>
  <c r="B10" i="53" s="1"/>
  <c r="W48" i="53"/>
  <c r="B14" i="53" s="1"/>
  <c r="I48" i="53"/>
  <c r="D48" i="53"/>
  <c r="U52" i="53"/>
  <c r="U53" i="53" s="1"/>
  <c r="G48" i="53"/>
  <c r="F48" i="53"/>
  <c r="L48" i="53"/>
  <c r="B9" i="53" s="1"/>
  <c r="E48" i="53"/>
  <c r="C48" i="53"/>
  <c r="H48" i="53"/>
  <c r="S51" i="53"/>
  <c r="S52" i="53" s="1"/>
  <c r="S53" i="53" s="1"/>
  <c r="S54" i="53" s="1"/>
  <c r="S55" i="53" s="1"/>
  <c r="S56" i="53" s="1"/>
  <c r="S57" i="53" s="1"/>
  <c r="S58" i="53" s="1"/>
  <c r="S59" i="53" s="1"/>
  <c r="S60" i="53" s="1"/>
  <c r="S61" i="53" s="1"/>
  <c r="S62" i="53" s="1"/>
  <c r="S63" i="53" s="1"/>
  <c r="S64" i="53" s="1"/>
  <c r="S65" i="53" s="1"/>
  <c r="S66" i="53" s="1"/>
  <c r="S67" i="53" s="1"/>
  <c r="S68" i="53" s="1"/>
  <c r="S69" i="53" s="1"/>
  <c r="U54" i="53"/>
  <c r="U55" i="53" s="1"/>
  <c r="U56" i="53" s="1"/>
  <c r="U57" i="53" s="1"/>
  <c r="U58" i="53" s="1"/>
  <c r="U59" i="53" s="1"/>
  <c r="U60" i="53" s="1"/>
  <c r="U61" i="53" s="1"/>
  <c r="U62" i="53" s="1"/>
  <c r="U63" i="53" s="1"/>
  <c r="U64" i="53" s="1"/>
  <c r="U65" i="53" s="1"/>
  <c r="U66" i="53" s="1"/>
  <c r="U67" i="53" s="1"/>
  <c r="U68" i="53" s="1"/>
  <c r="U69" i="53" s="1"/>
  <c r="P50" i="53"/>
  <c r="Q50" i="53"/>
  <c r="Q51" i="53" s="1"/>
  <c r="Q52" i="53" s="1"/>
  <c r="Q53" i="53" s="1"/>
  <c r="Q54" i="53" s="1"/>
  <c r="Q55" i="53" s="1"/>
  <c r="Q56" i="53" s="1"/>
  <c r="Q57" i="53" s="1"/>
  <c r="Q58" i="53" s="1"/>
  <c r="Q59" i="53" s="1"/>
  <c r="Q60" i="53" s="1"/>
  <c r="Q61" i="53" s="1"/>
  <c r="Q62" i="53" s="1"/>
  <c r="Q63" i="53" s="1"/>
  <c r="Q64" i="53" s="1"/>
  <c r="Q65" i="53" s="1"/>
  <c r="Q66" i="53" s="1"/>
  <c r="Q67" i="53" s="1"/>
  <c r="Q68" i="53" s="1"/>
  <c r="Q69" i="53" s="1"/>
  <c r="R50" i="53"/>
  <c r="R51" i="53" s="1"/>
  <c r="R52" i="53" s="1"/>
  <c r="R53" i="53" s="1"/>
  <c r="R54" i="53" s="1"/>
  <c r="R55" i="53" s="1"/>
  <c r="R56" i="53" s="1"/>
  <c r="R57" i="53" s="1"/>
  <c r="R58" i="53" s="1"/>
  <c r="R59" i="53" s="1"/>
  <c r="R60" i="53" s="1"/>
  <c r="R61" i="53" s="1"/>
  <c r="R62" i="53" s="1"/>
  <c r="R63" i="53" s="1"/>
  <c r="R64" i="53" s="1"/>
  <c r="R65" i="53" s="1"/>
  <c r="R66" i="53" s="1"/>
  <c r="R67" i="53" s="1"/>
  <c r="R68" i="53" s="1"/>
  <c r="R69" i="53" s="1"/>
  <c r="O51" i="53"/>
  <c r="O52" i="53" s="1"/>
  <c r="O53" i="53" s="1"/>
  <c r="O54" i="53" s="1"/>
  <c r="O55" i="53" s="1"/>
  <c r="O56" i="53" s="1"/>
  <c r="O57" i="53" s="1"/>
  <c r="O58" i="53" s="1"/>
  <c r="O59" i="53" s="1"/>
  <c r="O60" i="53" s="1"/>
  <c r="O61" i="53" s="1"/>
  <c r="O62" i="53" s="1"/>
  <c r="O63" i="53" s="1"/>
  <c r="O64" i="53" s="1"/>
  <c r="O65" i="53" s="1"/>
  <c r="O66" i="53" s="1"/>
  <c r="O67" i="53" s="1"/>
  <c r="O68" i="53" s="1"/>
  <c r="O69" i="53" s="1"/>
  <c r="B33" i="47"/>
  <c r="B39" i="47" l="1"/>
  <c r="V50" i="53"/>
  <c r="P51" i="53"/>
  <c r="P52" i="53" s="1"/>
  <c r="P53" i="53" s="1"/>
  <c r="P54" i="53" s="1"/>
  <c r="P55" i="53" s="1"/>
  <c r="P56" i="53" s="1"/>
  <c r="P57" i="53" s="1"/>
  <c r="P58" i="53" s="1"/>
  <c r="P59" i="53" s="1"/>
  <c r="P60" i="53" s="1"/>
  <c r="P61" i="53" s="1"/>
  <c r="P62" i="53" s="1"/>
  <c r="P63" i="53" s="1"/>
  <c r="P64" i="53" s="1"/>
  <c r="P65" i="53" s="1"/>
  <c r="P66" i="53" s="1"/>
  <c r="P67" i="53" s="1"/>
  <c r="P68" i="53" s="1"/>
  <c r="P69" i="53" s="1"/>
  <c r="Y50" i="52"/>
  <c r="Z50" i="52"/>
  <c r="AA50" i="52"/>
  <c r="Y51" i="52"/>
  <c r="Z51" i="52"/>
  <c r="AA51" i="52"/>
  <c r="Y52" i="52"/>
  <c r="Z52" i="52"/>
  <c r="AA52" i="52"/>
  <c r="Y53" i="52"/>
  <c r="Z53" i="52"/>
  <c r="AA53" i="52"/>
  <c r="Y54" i="52"/>
  <c r="Z54" i="52"/>
  <c r="AA54" i="52"/>
  <c r="Y55" i="52"/>
  <c r="Z55" i="52"/>
  <c r="AA55" i="52"/>
  <c r="Y56" i="52"/>
  <c r="Z56" i="52"/>
  <c r="AA56" i="52"/>
  <c r="Y57" i="52"/>
  <c r="Z57" i="52"/>
  <c r="AA57" i="52"/>
  <c r="Y58" i="52"/>
  <c r="Z58" i="52"/>
  <c r="AA58" i="52"/>
  <c r="Y59" i="52"/>
  <c r="Z59" i="52"/>
  <c r="AA59" i="52"/>
  <c r="Y60" i="52"/>
  <c r="Z60" i="52"/>
  <c r="AA60" i="52"/>
  <c r="Y61" i="52"/>
  <c r="Z61" i="52"/>
  <c r="AA61" i="52"/>
  <c r="Y62" i="52"/>
  <c r="Z62" i="52"/>
  <c r="AA62" i="52"/>
  <c r="Y63" i="52"/>
  <c r="Z63" i="52"/>
  <c r="AA63" i="52"/>
  <c r="Y64" i="52"/>
  <c r="Z64" i="52"/>
  <c r="AA64" i="52"/>
  <c r="Y65" i="52"/>
  <c r="Z65" i="52"/>
  <c r="AA65" i="52"/>
  <c r="Y66" i="52"/>
  <c r="Z66" i="52"/>
  <c r="AA66" i="52"/>
  <c r="Y67" i="52"/>
  <c r="Z67" i="52"/>
  <c r="AA67" i="52"/>
  <c r="Y68" i="52"/>
  <c r="Z68" i="52"/>
  <c r="AA68" i="52"/>
  <c r="Y69" i="52"/>
  <c r="Z69" i="52"/>
  <c r="AA69" i="52"/>
  <c r="Y70" i="52"/>
  <c r="Z70" i="52"/>
  <c r="AA70" i="52"/>
  <c r="W51" i="52"/>
  <c r="W52" i="52"/>
  <c r="W53" i="52"/>
  <c r="W54" i="52"/>
  <c r="W55" i="52"/>
  <c r="W56" i="52"/>
  <c r="W57" i="52"/>
  <c r="W58" i="52"/>
  <c r="W59" i="52"/>
  <c r="W60" i="52"/>
  <c r="W61" i="52"/>
  <c r="W62" i="52"/>
  <c r="W63" i="52"/>
  <c r="W64" i="52"/>
  <c r="W65" i="52"/>
  <c r="W66" i="52"/>
  <c r="W67" i="52"/>
  <c r="W68" i="52"/>
  <c r="W69" i="52"/>
  <c r="W70" i="52"/>
  <c r="W50" i="52"/>
  <c r="D50" i="52"/>
  <c r="E50" i="52"/>
  <c r="Q50" i="52" s="1"/>
  <c r="F50" i="52"/>
  <c r="R50" i="52" s="1"/>
  <c r="G50" i="52"/>
  <c r="S50" i="52" s="1"/>
  <c r="H50" i="52"/>
  <c r="T50" i="52" s="1"/>
  <c r="I50" i="52"/>
  <c r="U50" i="52" s="1"/>
  <c r="K50" i="52"/>
  <c r="L50" i="52"/>
  <c r="D51" i="52"/>
  <c r="E51" i="52"/>
  <c r="F51" i="52"/>
  <c r="G51" i="52"/>
  <c r="H51" i="52"/>
  <c r="I51" i="52"/>
  <c r="K51" i="52"/>
  <c r="L51" i="52"/>
  <c r="D52" i="52"/>
  <c r="E52" i="52"/>
  <c r="F52" i="52"/>
  <c r="G52" i="52"/>
  <c r="H52" i="52"/>
  <c r="I52" i="52"/>
  <c r="K52" i="52"/>
  <c r="L52" i="52"/>
  <c r="D53" i="52"/>
  <c r="E53" i="52"/>
  <c r="F53" i="52"/>
  <c r="G53" i="52"/>
  <c r="H53" i="52"/>
  <c r="I53" i="52"/>
  <c r="K53" i="52"/>
  <c r="L53" i="52"/>
  <c r="D54" i="52"/>
  <c r="E54" i="52"/>
  <c r="F54" i="52"/>
  <c r="G54" i="52"/>
  <c r="H54" i="52"/>
  <c r="I54" i="52"/>
  <c r="K54" i="52"/>
  <c r="L54" i="52"/>
  <c r="D55" i="52"/>
  <c r="E55" i="52"/>
  <c r="F55" i="52"/>
  <c r="G55" i="52"/>
  <c r="H55" i="52"/>
  <c r="I55" i="52"/>
  <c r="K55" i="52"/>
  <c r="L55" i="52"/>
  <c r="D56" i="52"/>
  <c r="E56" i="52"/>
  <c r="F56" i="52"/>
  <c r="G56" i="52"/>
  <c r="H56" i="52"/>
  <c r="I56" i="52"/>
  <c r="K56" i="52"/>
  <c r="L56" i="52"/>
  <c r="D57" i="52"/>
  <c r="E57" i="52"/>
  <c r="F57" i="52"/>
  <c r="G57" i="52"/>
  <c r="H57" i="52"/>
  <c r="I57" i="52"/>
  <c r="K57" i="52"/>
  <c r="L57" i="52"/>
  <c r="D58" i="52"/>
  <c r="E58" i="52"/>
  <c r="F58" i="52"/>
  <c r="G58" i="52"/>
  <c r="H58" i="52"/>
  <c r="I58" i="52"/>
  <c r="K58" i="52"/>
  <c r="L58" i="52"/>
  <c r="D59" i="52"/>
  <c r="E59" i="52"/>
  <c r="F59" i="52"/>
  <c r="G59" i="52"/>
  <c r="H59" i="52"/>
  <c r="I59" i="52"/>
  <c r="K59" i="52"/>
  <c r="L59" i="52"/>
  <c r="D60" i="52"/>
  <c r="E60" i="52"/>
  <c r="F60" i="52"/>
  <c r="G60" i="52"/>
  <c r="H60" i="52"/>
  <c r="I60" i="52"/>
  <c r="K60" i="52"/>
  <c r="L60" i="52"/>
  <c r="D61" i="52"/>
  <c r="E61" i="52"/>
  <c r="F61" i="52"/>
  <c r="G61" i="52"/>
  <c r="H61" i="52"/>
  <c r="I61" i="52"/>
  <c r="K61" i="52"/>
  <c r="L61" i="52"/>
  <c r="D62" i="52"/>
  <c r="E62" i="52"/>
  <c r="F62" i="52"/>
  <c r="G62" i="52"/>
  <c r="H62" i="52"/>
  <c r="I62" i="52"/>
  <c r="K62" i="52"/>
  <c r="L62" i="52"/>
  <c r="D63" i="52"/>
  <c r="E63" i="52"/>
  <c r="F63" i="52"/>
  <c r="G63" i="52"/>
  <c r="H63" i="52"/>
  <c r="I63" i="52"/>
  <c r="K63" i="52"/>
  <c r="L63" i="52"/>
  <c r="D64" i="52"/>
  <c r="E64" i="52"/>
  <c r="F64" i="52"/>
  <c r="G64" i="52"/>
  <c r="H64" i="52"/>
  <c r="I64" i="52"/>
  <c r="K64" i="52"/>
  <c r="L64" i="52"/>
  <c r="D65" i="52"/>
  <c r="E65" i="52"/>
  <c r="F65" i="52"/>
  <c r="G65" i="52"/>
  <c r="H65" i="52"/>
  <c r="I65" i="52"/>
  <c r="K65" i="52"/>
  <c r="L65" i="52"/>
  <c r="D66" i="52"/>
  <c r="E66" i="52"/>
  <c r="F66" i="52"/>
  <c r="G66" i="52"/>
  <c r="H66" i="52"/>
  <c r="I66" i="52"/>
  <c r="K66" i="52"/>
  <c r="L66" i="52"/>
  <c r="D67" i="52"/>
  <c r="E67" i="52"/>
  <c r="F67" i="52"/>
  <c r="G67" i="52"/>
  <c r="H67" i="52"/>
  <c r="I67" i="52"/>
  <c r="K67" i="52"/>
  <c r="L67" i="52"/>
  <c r="D68" i="52"/>
  <c r="E68" i="52"/>
  <c r="F68" i="52"/>
  <c r="G68" i="52"/>
  <c r="H68" i="52"/>
  <c r="I68" i="52"/>
  <c r="K68" i="52"/>
  <c r="L68" i="52"/>
  <c r="D69" i="52"/>
  <c r="E69" i="52"/>
  <c r="F69" i="52"/>
  <c r="G69" i="52"/>
  <c r="H69" i="52"/>
  <c r="I69" i="52"/>
  <c r="K69" i="52"/>
  <c r="L69" i="52"/>
  <c r="D70" i="52"/>
  <c r="E70" i="52"/>
  <c r="F70" i="52"/>
  <c r="G70" i="52"/>
  <c r="H70" i="52"/>
  <c r="I70" i="52"/>
  <c r="K70" i="52"/>
  <c r="L7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50" i="52"/>
  <c r="B51" i="52"/>
  <c r="A51" i="52" s="1"/>
  <c r="B52" i="52"/>
  <c r="A52" i="52" s="1"/>
  <c r="B53" i="52"/>
  <c r="A53" i="52" s="1"/>
  <c r="B54" i="52"/>
  <c r="A54" i="52" s="1"/>
  <c r="B55" i="52"/>
  <c r="A55" i="52" s="1"/>
  <c r="B56" i="52"/>
  <c r="A56" i="52" s="1"/>
  <c r="B57" i="52"/>
  <c r="A57" i="52" s="1"/>
  <c r="B58" i="52"/>
  <c r="A58" i="52" s="1"/>
  <c r="B59" i="52"/>
  <c r="A59" i="52" s="1"/>
  <c r="B60" i="52"/>
  <c r="A60" i="52" s="1"/>
  <c r="B61" i="52"/>
  <c r="A61" i="52" s="1"/>
  <c r="B62" i="52"/>
  <c r="A62" i="52" s="1"/>
  <c r="B63" i="52"/>
  <c r="A63" i="52" s="1"/>
  <c r="B64" i="52"/>
  <c r="A64" i="52" s="1"/>
  <c r="B65" i="52"/>
  <c r="A65" i="52" s="1"/>
  <c r="B66" i="52"/>
  <c r="A66" i="52" s="1"/>
  <c r="B67" i="52"/>
  <c r="A67" i="52" s="1"/>
  <c r="B68" i="52"/>
  <c r="A68" i="52" s="1"/>
  <c r="B69" i="52"/>
  <c r="A69" i="52" s="1"/>
  <c r="B70" i="52"/>
  <c r="A70" i="52" s="1"/>
  <c r="B50" i="52"/>
  <c r="A50" i="52" s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U51" i="52" l="1"/>
  <c r="U52" i="52" s="1"/>
  <c r="U53" i="52" s="1"/>
  <c r="U54" i="52" s="1"/>
  <c r="U55" i="52" s="1"/>
  <c r="U56" i="52" s="1"/>
  <c r="U57" i="52" s="1"/>
  <c r="U58" i="52" s="1"/>
  <c r="U59" i="52" s="1"/>
  <c r="U60" i="52" s="1"/>
  <c r="U61" i="52" s="1"/>
  <c r="U62" i="52" s="1"/>
  <c r="U63" i="52" s="1"/>
  <c r="U64" i="52" s="1"/>
  <c r="U65" i="52" s="1"/>
  <c r="U66" i="52" s="1"/>
  <c r="U67" i="52" s="1"/>
  <c r="U68" i="52" s="1"/>
  <c r="U69" i="52" s="1"/>
  <c r="U70" i="52" s="1"/>
  <c r="Z48" i="52"/>
  <c r="Y48" i="52"/>
  <c r="B10" i="52" s="1"/>
  <c r="L48" i="52"/>
  <c r="B9" i="52" s="1"/>
  <c r="K48" i="52"/>
  <c r="B8" i="52" s="1"/>
  <c r="W48" i="52"/>
  <c r="B14" i="52" s="1"/>
  <c r="T51" i="52"/>
  <c r="T52" i="52" s="1"/>
  <c r="T53" i="52" s="1"/>
  <c r="T54" i="52" s="1"/>
  <c r="T55" i="52" s="1"/>
  <c r="T56" i="52" s="1"/>
  <c r="T57" i="52" s="1"/>
  <c r="T58" i="52" s="1"/>
  <c r="T59" i="52" s="1"/>
  <c r="T60" i="52" s="1"/>
  <c r="T61" i="52" s="1"/>
  <c r="T62" i="52" s="1"/>
  <c r="T63" i="52" s="1"/>
  <c r="T64" i="52" s="1"/>
  <c r="T65" i="52" s="1"/>
  <c r="T66" i="52" s="1"/>
  <c r="T67" i="52" s="1"/>
  <c r="T68" i="52" s="1"/>
  <c r="T69" i="52" s="1"/>
  <c r="T70" i="52" s="1"/>
  <c r="S51" i="52"/>
  <c r="S52" i="52" s="1"/>
  <c r="S53" i="52" s="1"/>
  <c r="S54" i="52" s="1"/>
  <c r="S55" i="52" s="1"/>
  <c r="S56" i="52" s="1"/>
  <c r="S57" i="52" s="1"/>
  <c r="S58" i="52" s="1"/>
  <c r="S59" i="52" s="1"/>
  <c r="S60" i="52" s="1"/>
  <c r="S61" i="52" s="1"/>
  <c r="S62" i="52" s="1"/>
  <c r="S63" i="52" s="1"/>
  <c r="S64" i="52" s="1"/>
  <c r="S65" i="52" s="1"/>
  <c r="S66" i="52" s="1"/>
  <c r="S67" i="52" s="1"/>
  <c r="S68" i="52" s="1"/>
  <c r="S69" i="52" s="1"/>
  <c r="S70" i="52" s="1"/>
  <c r="H48" i="52"/>
  <c r="Q51" i="52"/>
  <c r="Q52" i="52" s="1"/>
  <c r="Q53" i="52" s="1"/>
  <c r="Q54" i="52" s="1"/>
  <c r="Q55" i="52" s="1"/>
  <c r="Q56" i="52" s="1"/>
  <c r="Q57" i="52" s="1"/>
  <c r="Q58" i="52" s="1"/>
  <c r="Q59" i="52" s="1"/>
  <c r="Q60" i="52" s="1"/>
  <c r="Q61" i="52" s="1"/>
  <c r="Q62" i="52" s="1"/>
  <c r="Q63" i="52" s="1"/>
  <c r="Q64" i="52" s="1"/>
  <c r="Q65" i="52" s="1"/>
  <c r="Q66" i="52" s="1"/>
  <c r="Q67" i="52" s="1"/>
  <c r="Q68" i="52" s="1"/>
  <c r="Q69" i="52" s="1"/>
  <c r="Q70" i="52" s="1"/>
  <c r="C48" i="52"/>
  <c r="E48" i="52"/>
  <c r="D48" i="52"/>
  <c r="R51" i="52"/>
  <c r="R52" i="52" s="1"/>
  <c r="R53" i="52" s="1"/>
  <c r="R54" i="52" s="1"/>
  <c r="R55" i="52" s="1"/>
  <c r="R56" i="52" s="1"/>
  <c r="R57" i="52" s="1"/>
  <c r="R58" i="52" s="1"/>
  <c r="R59" i="52" s="1"/>
  <c r="R60" i="52" s="1"/>
  <c r="R61" i="52" s="1"/>
  <c r="R62" i="52" s="1"/>
  <c r="R63" i="52" s="1"/>
  <c r="R64" i="52" s="1"/>
  <c r="R65" i="52" s="1"/>
  <c r="R66" i="52" s="1"/>
  <c r="R67" i="52" s="1"/>
  <c r="R68" i="52" s="1"/>
  <c r="R69" i="52" s="1"/>
  <c r="R70" i="52" s="1"/>
  <c r="F48" i="52"/>
  <c r="G48" i="52"/>
  <c r="I48" i="52"/>
  <c r="O50" i="52"/>
  <c r="P50" i="52"/>
  <c r="P51" i="52" s="1"/>
  <c r="P52" i="52" s="1"/>
  <c r="P53" i="52" s="1"/>
  <c r="P54" i="52" s="1"/>
  <c r="P55" i="52" s="1"/>
  <c r="P56" i="52" s="1"/>
  <c r="P57" i="52" s="1"/>
  <c r="P58" i="52" s="1"/>
  <c r="P59" i="52" s="1"/>
  <c r="P60" i="52" s="1"/>
  <c r="P61" i="52" s="1"/>
  <c r="P62" i="52" s="1"/>
  <c r="P63" i="52" s="1"/>
  <c r="P64" i="52" s="1"/>
  <c r="P65" i="52" s="1"/>
  <c r="P66" i="52" s="1"/>
  <c r="P67" i="52" s="1"/>
  <c r="P68" i="52" s="1"/>
  <c r="P69" i="52" s="1"/>
  <c r="P70" i="52" s="1"/>
  <c r="AA51" i="51"/>
  <c r="AA52" i="51"/>
  <c r="AA53" i="51"/>
  <c r="AA54" i="51"/>
  <c r="AA55" i="51"/>
  <c r="AA56" i="51"/>
  <c r="AA57" i="51"/>
  <c r="AA58" i="51"/>
  <c r="AA59" i="51"/>
  <c r="AA60" i="51"/>
  <c r="AA61" i="51"/>
  <c r="AA62" i="51"/>
  <c r="AA63" i="51"/>
  <c r="AA64" i="51"/>
  <c r="AA65" i="51"/>
  <c r="AA66" i="51"/>
  <c r="AA67" i="51"/>
  <c r="AA68" i="51"/>
  <c r="AA69" i="51"/>
  <c r="AA70" i="51"/>
  <c r="AA71" i="51"/>
  <c r="AA50" i="51"/>
  <c r="Y50" i="51"/>
  <c r="Z50" i="51"/>
  <c r="Y51" i="51"/>
  <c r="Z51" i="51"/>
  <c r="Y52" i="51"/>
  <c r="Z52" i="51"/>
  <c r="Y53" i="51"/>
  <c r="Z53" i="51"/>
  <c r="Y54" i="51"/>
  <c r="Z54" i="51"/>
  <c r="Y55" i="51"/>
  <c r="Z55" i="51"/>
  <c r="Y56" i="51"/>
  <c r="Z56" i="51"/>
  <c r="Y57" i="51"/>
  <c r="Z57" i="51"/>
  <c r="Y58" i="51"/>
  <c r="Z58" i="51"/>
  <c r="Y59" i="51"/>
  <c r="Z59" i="51"/>
  <c r="Y60" i="51"/>
  <c r="Z60" i="51"/>
  <c r="Y61" i="51"/>
  <c r="Z61" i="51"/>
  <c r="Y62" i="51"/>
  <c r="Z62" i="51"/>
  <c r="Y63" i="51"/>
  <c r="Z63" i="51"/>
  <c r="Y64" i="51"/>
  <c r="Z64" i="51"/>
  <c r="Y65" i="51"/>
  <c r="Z65" i="51"/>
  <c r="Y66" i="51"/>
  <c r="Z66" i="51"/>
  <c r="Y67" i="51"/>
  <c r="Z67" i="51"/>
  <c r="Y68" i="51"/>
  <c r="Z68" i="51"/>
  <c r="Y69" i="51"/>
  <c r="Z69" i="51"/>
  <c r="Y70" i="51"/>
  <c r="Z70" i="51"/>
  <c r="Y71" i="51"/>
  <c r="Z71" i="51"/>
  <c r="W51" i="51"/>
  <c r="W52" i="51"/>
  <c r="W53" i="51"/>
  <c r="W54" i="51"/>
  <c r="W55" i="51"/>
  <c r="W56" i="51"/>
  <c r="W57" i="51"/>
  <c r="W58" i="51"/>
  <c r="W59" i="51"/>
  <c r="W60" i="51"/>
  <c r="W61" i="51"/>
  <c r="W62" i="51"/>
  <c r="W63" i="51"/>
  <c r="W64" i="51"/>
  <c r="W65" i="51"/>
  <c r="W66" i="51"/>
  <c r="W67" i="51"/>
  <c r="W68" i="51"/>
  <c r="W69" i="51"/>
  <c r="W70" i="51"/>
  <c r="W71" i="51"/>
  <c r="W50" i="51"/>
  <c r="D50" i="51"/>
  <c r="P50" i="51" s="1"/>
  <c r="E50" i="51"/>
  <c r="F50" i="51"/>
  <c r="R50" i="51" s="1"/>
  <c r="G50" i="51"/>
  <c r="S50" i="51" s="1"/>
  <c r="H50" i="51"/>
  <c r="I50" i="51"/>
  <c r="U50" i="51" s="1"/>
  <c r="K50" i="51"/>
  <c r="L50" i="51"/>
  <c r="D51" i="51"/>
  <c r="E51" i="51"/>
  <c r="F51" i="51"/>
  <c r="G51" i="51"/>
  <c r="H51" i="51"/>
  <c r="I51" i="51"/>
  <c r="U51" i="51" s="1"/>
  <c r="K51" i="51"/>
  <c r="L51" i="51"/>
  <c r="D52" i="51"/>
  <c r="E52" i="51"/>
  <c r="F52" i="51"/>
  <c r="G52" i="51"/>
  <c r="H52" i="51"/>
  <c r="I52" i="51"/>
  <c r="K52" i="51"/>
  <c r="L52" i="51"/>
  <c r="D53" i="51"/>
  <c r="E53" i="51"/>
  <c r="F53" i="51"/>
  <c r="G53" i="51"/>
  <c r="H53" i="51"/>
  <c r="I53" i="51"/>
  <c r="K53" i="51"/>
  <c r="L53" i="51"/>
  <c r="D54" i="51"/>
  <c r="E54" i="51"/>
  <c r="F54" i="51"/>
  <c r="G54" i="51"/>
  <c r="H54" i="51"/>
  <c r="I54" i="51"/>
  <c r="K54" i="51"/>
  <c r="L54" i="51"/>
  <c r="D55" i="51"/>
  <c r="E55" i="51"/>
  <c r="F55" i="51"/>
  <c r="G55" i="51"/>
  <c r="H55" i="51"/>
  <c r="I55" i="51"/>
  <c r="K55" i="51"/>
  <c r="L55" i="51"/>
  <c r="D56" i="51"/>
  <c r="E56" i="51"/>
  <c r="F56" i="51"/>
  <c r="G56" i="51"/>
  <c r="H56" i="51"/>
  <c r="I56" i="51"/>
  <c r="K56" i="51"/>
  <c r="L56" i="51"/>
  <c r="D57" i="51"/>
  <c r="E57" i="51"/>
  <c r="F57" i="51"/>
  <c r="G57" i="51"/>
  <c r="H57" i="51"/>
  <c r="I57" i="51"/>
  <c r="K57" i="51"/>
  <c r="L57" i="51"/>
  <c r="D58" i="51"/>
  <c r="E58" i="51"/>
  <c r="F58" i="51"/>
  <c r="G58" i="51"/>
  <c r="H58" i="51"/>
  <c r="I58" i="51"/>
  <c r="K58" i="51"/>
  <c r="L58" i="51"/>
  <c r="D59" i="51"/>
  <c r="E59" i="51"/>
  <c r="F59" i="51"/>
  <c r="G59" i="51"/>
  <c r="H59" i="51"/>
  <c r="I59" i="51"/>
  <c r="K59" i="51"/>
  <c r="L59" i="51"/>
  <c r="D60" i="51"/>
  <c r="E60" i="51"/>
  <c r="F60" i="51"/>
  <c r="G60" i="51"/>
  <c r="H60" i="51"/>
  <c r="I60" i="51"/>
  <c r="K60" i="51"/>
  <c r="L60" i="51"/>
  <c r="D61" i="51"/>
  <c r="E61" i="51"/>
  <c r="F61" i="51"/>
  <c r="G61" i="51"/>
  <c r="H61" i="51"/>
  <c r="I61" i="51"/>
  <c r="K61" i="51"/>
  <c r="L61" i="51"/>
  <c r="D62" i="51"/>
  <c r="E62" i="51"/>
  <c r="F62" i="51"/>
  <c r="G62" i="51"/>
  <c r="H62" i="51"/>
  <c r="I62" i="51"/>
  <c r="K62" i="51"/>
  <c r="L62" i="51"/>
  <c r="D63" i="51"/>
  <c r="E63" i="51"/>
  <c r="F63" i="51"/>
  <c r="G63" i="51"/>
  <c r="H63" i="51"/>
  <c r="I63" i="51"/>
  <c r="K63" i="51"/>
  <c r="L63" i="51"/>
  <c r="D64" i="51"/>
  <c r="E64" i="51"/>
  <c r="F64" i="51"/>
  <c r="G64" i="51"/>
  <c r="H64" i="51"/>
  <c r="I64" i="51"/>
  <c r="K64" i="51"/>
  <c r="L64" i="51"/>
  <c r="D65" i="51"/>
  <c r="E65" i="51"/>
  <c r="F65" i="51"/>
  <c r="G65" i="51"/>
  <c r="H65" i="51"/>
  <c r="I65" i="51"/>
  <c r="K65" i="51"/>
  <c r="L65" i="51"/>
  <c r="D66" i="51"/>
  <c r="E66" i="51"/>
  <c r="F66" i="51"/>
  <c r="G66" i="51"/>
  <c r="H66" i="51"/>
  <c r="I66" i="51"/>
  <c r="K66" i="51"/>
  <c r="L66" i="51"/>
  <c r="D67" i="51"/>
  <c r="E67" i="51"/>
  <c r="F67" i="51"/>
  <c r="G67" i="51"/>
  <c r="H67" i="51"/>
  <c r="I67" i="51"/>
  <c r="K67" i="51"/>
  <c r="L67" i="51"/>
  <c r="D68" i="51"/>
  <c r="E68" i="51"/>
  <c r="F68" i="51"/>
  <c r="G68" i="51"/>
  <c r="H68" i="51"/>
  <c r="I68" i="51"/>
  <c r="K68" i="51"/>
  <c r="L68" i="51"/>
  <c r="D69" i="51"/>
  <c r="E69" i="51"/>
  <c r="F69" i="51"/>
  <c r="G69" i="51"/>
  <c r="H69" i="51"/>
  <c r="I69" i="51"/>
  <c r="K69" i="51"/>
  <c r="L69" i="51"/>
  <c r="D70" i="51"/>
  <c r="E70" i="51"/>
  <c r="F70" i="51"/>
  <c r="G70" i="51"/>
  <c r="H70" i="51"/>
  <c r="I70" i="51"/>
  <c r="K70" i="51"/>
  <c r="L70" i="51"/>
  <c r="D71" i="51"/>
  <c r="E71" i="51"/>
  <c r="F71" i="51"/>
  <c r="G71" i="51"/>
  <c r="H71" i="51"/>
  <c r="I71" i="51"/>
  <c r="K71" i="51"/>
  <c r="L71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  <c r="C64" i="51"/>
  <c r="C65" i="51"/>
  <c r="C66" i="51"/>
  <c r="C67" i="51"/>
  <c r="C68" i="51"/>
  <c r="C69" i="51"/>
  <c r="C70" i="51"/>
  <c r="C71" i="51"/>
  <c r="C50" i="51"/>
  <c r="O50" i="51" s="1"/>
  <c r="B51" i="51"/>
  <c r="A51" i="51" s="1"/>
  <c r="B52" i="51"/>
  <c r="A52" i="51" s="1"/>
  <c r="B53" i="51"/>
  <c r="A53" i="51" s="1"/>
  <c r="B54" i="51"/>
  <c r="A54" i="51" s="1"/>
  <c r="B55" i="51"/>
  <c r="A55" i="51" s="1"/>
  <c r="B56" i="51"/>
  <c r="A56" i="51" s="1"/>
  <c r="B57" i="51"/>
  <c r="A57" i="51" s="1"/>
  <c r="B58" i="51"/>
  <c r="A58" i="51" s="1"/>
  <c r="B59" i="51"/>
  <c r="A59" i="51" s="1"/>
  <c r="B60" i="51"/>
  <c r="A60" i="51" s="1"/>
  <c r="B61" i="51"/>
  <c r="A61" i="51" s="1"/>
  <c r="B62" i="51"/>
  <c r="A62" i="51" s="1"/>
  <c r="B63" i="51"/>
  <c r="A63" i="51" s="1"/>
  <c r="B64" i="51"/>
  <c r="A64" i="51" s="1"/>
  <c r="B65" i="51"/>
  <c r="A65" i="51" s="1"/>
  <c r="B66" i="51"/>
  <c r="A66" i="51" s="1"/>
  <c r="B67" i="51"/>
  <c r="A67" i="51" s="1"/>
  <c r="B68" i="51"/>
  <c r="A68" i="51" s="1"/>
  <c r="B69" i="51"/>
  <c r="A69" i="51" s="1"/>
  <c r="B70" i="51"/>
  <c r="A70" i="51" s="1"/>
  <c r="B71" i="51"/>
  <c r="A71" i="51" s="1"/>
  <c r="B50" i="51"/>
  <c r="A50" i="51" s="1"/>
  <c r="J716" i="1"/>
  <c r="J51" i="51" s="1"/>
  <c r="J717" i="1"/>
  <c r="J52" i="51" s="1"/>
  <c r="J718" i="1"/>
  <c r="J53" i="51" s="1"/>
  <c r="J719" i="1"/>
  <c r="J54" i="51" s="1"/>
  <c r="J720" i="1"/>
  <c r="J55" i="51" s="1"/>
  <c r="J721" i="1"/>
  <c r="J56" i="51" s="1"/>
  <c r="J722" i="1"/>
  <c r="J57" i="51" s="1"/>
  <c r="J723" i="1"/>
  <c r="J58" i="51" s="1"/>
  <c r="J724" i="1"/>
  <c r="J59" i="51" s="1"/>
  <c r="J725" i="1"/>
  <c r="J60" i="51" s="1"/>
  <c r="J726" i="1"/>
  <c r="J61" i="51" s="1"/>
  <c r="J727" i="1"/>
  <c r="J62" i="51" s="1"/>
  <c r="J728" i="1"/>
  <c r="J63" i="51" s="1"/>
  <c r="J729" i="1"/>
  <c r="J64" i="51" s="1"/>
  <c r="J730" i="1"/>
  <c r="J65" i="51" s="1"/>
  <c r="J731" i="1"/>
  <c r="J66" i="51" s="1"/>
  <c r="J732" i="1"/>
  <c r="J67" i="51" s="1"/>
  <c r="J733" i="1"/>
  <c r="J68" i="51" s="1"/>
  <c r="J734" i="1"/>
  <c r="J69" i="51" s="1"/>
  <c r="J735" i="1"/>
  <c r="J736" i="1"/>
  <c r="J737" i="1"/>
  <c r="J738" i="1"/>
  <c r="J739" i="1"/>
  <c r="J740" i="1"/>
  <c r="J741" i="1"/>
  <c r="J742" i="1"/>
  <c r="J55" i="52" s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50" i="56" s="1"/>
  <c r="J800" i="1"/>
  <c r="J51" i="56" s="1"/>
  <c r="J801" i="1"/>
  <c r="J52" i="56" s="1"/>
  <c r="J802" i="1"/>
  <c r="J53" i="56" s="1"/>
  <c r="J803" i="1"/>
  <c r="J54" i="56" s="1"/>
  <c r="J804" i="1"/>
  <c r="J55" i="56" s="1"/>
  <c r="J805" i="1"/>
  <c r="J56" i="56" s="1"/>
  <c r="J806" i="1"/>
  <c r="J57" i="56" s="1"/>
  <c r="J807" i="1"/>
  <c r="J58" i="56" s="1"/>
  <c r="J808" i="1"/>
  <c r="J59" i="56" s="1"/>
  <c r="J809" i="1"/>
  <c r="J60" i="56" s="1"/>
  <c r="J810" i="1"/>
  <c r="J61" i="56" s="1"/>
  <c r="J811" i="1"/>
  <c r="J62" i="56" s="1"/>
  <c r="J812" i="1"/>
  <c r="J63" i="56" s="1"/>
  <c r="J813" i="1"/>
  <c r="J64" i="56" s="1"/>
  <c r="J814" i="1"/>
  <c r="J815" i="1"/>
  <c r="J66" i="56" s="1"/>
  <c r="J816" i="1"/>
  <c r="J67" i="56" s="1"/>
  <c r="J817" i="1"/>
  <c r="J68" i="56" s="1"/>
  <c r="J818" i="1"/>
  <c r="J69" i="56" s="1"/>
  <c r="J819" i="1"/>
  <c r="J50" i="57" s="1"/>
  <c r="J820" i="1"/>
  <c r="J51" i="57" s="1"/>
  <c r="J821" i="1"/>
  <c r="J822" i="1"/>
  <c r="J53" i="57" s="1"/>
  <c r="J823" i="1"/>
  <c r="J54" i="57" s="1"/>
  <c r="J825" i="1"/>
  <c r="J56" i="57" s="1"/>
  <c r="J826" i="1"/>
  <c r="J57" i="57" s="1"/>
  <c r="J827" i="1"/>
  <c r="J58" i="57" s="1"/>
  <c r="J828" i="1"/>
  <c r="J59" i="57" s="1"/>
  <c r="J829" i="1"/>
  <c r="J60" i="57" s="1"/>
  <c r="J830" i="1"/>
  <c r="J61" i="57" s="1"/>
  <c r="J831" i="1"/>
  <c r="N831" i="1" s="1"/>
  <c r="J832" i="1"/>
  <c r="J833" i="1"/>
  <c r="J834" i="1"/>
  <c r="J835" i="1"/>
  <c r="J836" i="1"/>
  <c r="N836" i="1" s="1"/>
  <c r="J837" i="1"/>
  <c r="J838" i="1"/>
  <c r="J839" i="1"/>
  <c r="J50" i="58" s="1"/>
  <c r="J840" i="1"/>
  <c r="J51" i="58" s="1"/>
  <c r="J841" i="1"/>
  <c r="J52" i="58" s="1"/>
  <c r="J842" i="1"/>
  <c r="J53" i="58" s="1"/>
  <c r="J843" i="1"/>
  <c r="J54" i="58" s="1"/>
  <c r="J844" i="1"/>
  <c r="J55" i="58" s="1"/>
  <c r="J845" i="1"/>
  <c r="J56" i="58" s="1"/>
  <c r="J846" i="1"/>
  <c r="J57" i="58" s="1"/>
  <c r="J847" i="1"/>
  <c r="J58" i="58" s="1"/>
  <c r="J848" i="1"/>
  <c r="J59" i="58" s="1"/>
  <c r="J849" i="1"/>
  <c r="J60" i="58" s="1"/>
  <c r="J850" i="1"/>
  <c r="J61" i="58" s="1"/>
  <c r="J851" i="1"/>
  <c r="J62" i="58" s="1"/>
  <c r="J852" i="1"/>
  <c r="J63" i="58" s="1"/>
  <c r="J853" i="1"/>
  <c r="J64" i="58" s="1"/>
  <c r="J854" i="1"/>
  <c r="J65" i="58" s="1"/>
  <c r="J855" i="1"/>
  <c r="J66" i="58" s="1"/>
  <c r="J856" i="1"/>
  <c r="J67" i="58" s="1"/>
  <c r="J857" i="1"/>
  <c r="J68" i="58" s="1"/>
  <c r="J858" i="1"/>
  <c r="J69" i="58" s="1"/>
  <c r="J859" i="1"/>
  <c r="J70" i="58" s="1"/>
  <c r="J860" i="1"/>
  <c r="J71" i="58" s="1"/>
  <c r="J861" i="1"/>
  <c r="J50" i="59" s="1"/>
  <c r="J862" i="1"/>
  <c r="J51" i="59" s="1"/>
  <c r="V51" i="59" s="1"/>
  <c r="J863" i="1"/>
  <c r="J52" i="59" s="1"/>
  <c r="J864" i="1"/>
  <c r="J53" i="59" s="1"/>
  <c r="J865" i="1"/>
  <c r="J54" i="59" s="1"/>
  <c r="J866" i="1"/>
  <c r="J55" i="59" s="1"/>
  <c r="J867" i="1"/>
  <c r="J56" i="59" s="1"/>
  <c r="J868" i="1"/>
  <c r="J57" i="59" s="1"/>
  <c r="J869" i="1"/>
  <c r="J58" i="59" s="1"/>
  <c r="J870" i="1"/>
  <c r="J59" i="59" s="1"/>
  <c r="J60" i="59"/>
  <c r="J62" i="59"/>
  <c r="J146" i="55"/>
  <c r="J147" i="55"/>
  <c r="J149" i="55"/>
  <c r="J150" i="55"/>
  <c r="J151" i="55"/>
  <c r="J152" i="55"/>
  <c r="J882" i="1"/>
  <c r="J883" i="1"/>
  <c r="J50" i="60" s="1"/>
  <c r="J884" i="1"/>
  <c r="J51" i="60" s="1"/>
  <c r="V51" i="60" s="1"/>
  <c r="J885" i="1"/>
  <c r="J52" i="60" s="1"/>
  <c r="J886" i="1"/>
  <c r="J53" i="60" s="1"/>
  <c r="J887" i="1"/>
  <c r="J54" i="60" s="1"/>
  <c r="J888" i="1"/>
  <c r="J55" i="60" s="1"/>
  <c r="J889" i="1"/>
  <c r="J56" i="60" s="1"/>
  <c r="J890" i="1"/>
  <c r="J57" i="60" s="1"/>
  <c r="J891" i="1"/>
  <c r="J58" i="60" s="1"/>
  <c r="J892" i="1"/>
  <c r="J59" i="60" s="1"/>
  <c r="J893" i="1"/>
  <c r="J60" i="60" s="1"/>
  <c r="J894" i="1"/>
  <c r="J61" i="60" s="1"/>
  <c r="J895" i="1"/>
  <c r="J62" i="60" s="1"/>
  <c r="J896" i="1"/>
  <c r="J63" i="60" s="1"/>
  <c r="J897" i="1"/>
  <c r="J64" i="60" s="1"/>
  <c r="J898" i="1"/>
  <c r="J65" i="60" s="1"/>
  <c r="J899" i="1"/>
  <c r="J66" i="60" s="1"/>
  <c r="J900" i="1"/>
  <c r="J67" i="60" s="1"/>
  <c r="J901" i="1"/>
  <c r="J68" i="60" s="1"/>
  <c r="J902" i="1"/>
  <c r="J50" i="61" s="1"/>
  <c r="J903" i="1"/>
  <c r="J51" i="61" s="1"/>
  <c r="V51" i="61" s="1"/>
  <c r="J904" i="1"/>
  <c r="J52" i="61" s="1"/>
  <c r="J905" i="1"/>
  <c r="J53" i="61" s="1"/>
  <c r="J906" i="1"/>
  <c r="N906" i="1" s="1"/>
  <c r="J907" i="1"/>
  <c r="J908" i="1"/>
  <c r="J909" i="1"/>
  <c r="J910" i="1"/>
  <c r="N910" i="1" s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N946" i="1" s="1"/>
  <c r="J947" i="1"/>
  <c r="J948" i="1"/>
  <c r="J949" i="1"/>
  <c r="J950" i="1"/>
  <c r="J951" i="1"/>
  <c r="J952" i="1"/>
  <c r="J953" i="1"/>
  <c r="J954" i="1"/>
  <c r="J955" i="1"/>
  <c r="J956" i="1"/>
  <c r="J957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U52" i="51" l="1"/>
  <c r="U53" i="51" s="1"/>
  <c r="U54" i="51" s="1"/>
  <c r="U55" i="51" s="1"/>
  <c r="U56" i="51" s="1"/>
  <c r="U57" i="51" s="1"/>
  <c r="U58" i="51" s="1"/>
  <c r="U59" i="51" s="1"/>
  <c r="U60" i="51" s="1"/>
  <c r="U61" i="51" s="1"/>
  <c r="U62" i="51" s="1"/>
  <c r="U63" i="51" s="1"/>
  <c r="U64" i="51" s="1"/>
  <c r="U65" i="51" s="1"/>
  <c r="U66" i="51" s="1"/>
  <c r="U67" i="51" s="1"/>
  <c r="U68" i="51" s="1"/>
  <c r="U69" i="51" s="1"/>
  <c r="U70" i="51" s="1"/>
  <c r="U71" i="51" s="1"/>
  <c r="J223" i="55"/>
  <c r="J55" i="63"/>
  <c r="N951" i="1"/>
  <c r="J230" i="55"/>
  <c r="J62" i="63"/>
  <c r="N958" i="1"/>
  <c r="J228" i="55"/>
  <c r="J60" i="63"/>
  <c r="N956" i="1"/>
  <c r="J227" i="55"/>
  <c r="J59" i="63"/>
  <c r="N955" i="1"/>
  <c r="J232" i="55"/>
  <c r="N960" i="1"/>
  <c r="J64" i="63"/>
  <c r="J229" i="55"/>
  <c r="J61" i="63"/>
  <c r="N957" i="1"/>
  <c r="J226" i="55"/>
  <c r="N954" i="1"/>
  <c r="J58" i="63"/>
  <c r="N50" i="63"/>
  <c r="X946" i="1"/>
  <c r="N218" i="55"/>
  <c r="N54" i="61"/>
  <c r="X906" i="1"/>
  <c r="N178" i="55"/>
  <c r="J225" i="55"/>
  <c r="J57" i="63"/>
  <c r="N953" i="1"/>
  <c r="J222" i="55"/>
  <c r="N950" i="1"/>
  <c r="J54" i="63"/>
  <c r="J220" i="55"/>
  <c r="J52" i="63"/>
  <c r="N948" i="1"/>
  <c r="J231" i="55"/>
  <c r="J63" i="63"/>
  <c r="N959" i="1"/>
  <c r="J219" i="55"/>
  <c r="N947" i="1"/>
  <c r="J51" i="63"/>
  <c r="V51" i="63" s="1"/>
  <c r="J224" i="55"/>
  <c r="N952" i="1"/>
  <c r="J56" i="63"/>
  <c r="J221" i="55"/>
  <c r="N949" i="1"/>
  <c r="J53" i="63"/>
  <c r="J218" i="55"/>
  <c r="J50" i="63"/>
  <c r="J217" i="55"/>
  <c r="J71" i="62"/>
  <c r="N945" i="1"/>
  <c r="J216" i="55"/>
  <c r="J70" i="62"/>
  <c r="N944" i="1"/>
  <c r="J214" i="55"/>
  <c r="J68" i="62"/>
  <c r="N942" i="1"/>
  <c r="J215" i="55"/>
  <c r="J69" i="62"/>
  <c r="N943" i="1"/>
  <c r="J210" i="55"/>
  <c r="J64" i="62"/>
  <c r="N938" i="1"/>
  <c r="J213" i="55"/>
  <c r="J67" i="62"/>
  <c r="N941" i="1"/>
  <c r="J208" i="55"/>
  <c r="J62" i="62"/>
  <c r="N936" i="1"/>
  <c r="J206" i="55"/>
  <c r="J60" i="62"/>
  <c r="N934" i="1"/>
  <c r="J207" i="55"/>
  <c r="J61" i="62"/>
  <c r="N935" i="1"/>
  <c r="J211" i="55"/>
  <c r="J65" i="62"/>
  <c r="N939" i="1"/>
  <c r="J212" i="55"/>
  <c r="J66" i="62"/>
  <c r="N940" i="1"/>
  <c r="J209" i="55"/>
  <c r="J63" i="62"/>
  <c r="N937" i="1"/>
  <c r="J205" i="55"/>
  <c r="J59" i="62"/>
  <c r="N933" i="1"/>
  <c r="J204" i="55"/>
  <c r="J58" i="62"/>
  <c r="N932" i="1"/>
  <c r="J203" i="55"/>
  <c r="J57" i="62"/>
  <c r="N931" i="1"/>
  <c r="J200" i="55"/>
  <c r="J54" i="62"/>
  <c r="N928" i="1"/>
  <c r="J201" i="55"/>
  <c r="J55" i="62"/>
  <c r="N929" i="1"/>
  <c r="J202" i="55"/>
  <c r="J56" i="62"/>
  <c r="N930" i="1"/>
  <c r="J199" i="55"/>
  <c r="J53" i="62"/>
  <c r="N927" i="1"/>
  <c r="J197" i="55"/>
  <c r="J51" i="62"/>
  <c r="V51" i="62" s="1"/>
  <c r="N925" i="1"/>
  <c r="J198" i="55"/>
  <c r="J52" i="62"/>
  <c r="N926" i="1"/>
  <c r="J196" i="55"/>
  <c r="J50" i="62"/>
  <c r="N924" i="1"/>
  <c r="J195" i="55"/>
  <c r="N923" i="1"/>
  <c r="J71" i="61"/>
  <c r="J194" i="55"/>
  <c r="N922" i="1"/>
  <c r="J70" i="61"/>
  <c r="J193" i="55"/>
  <c r="N921" i="1"/>
  <c r="X921" i="1" s="1"/>
  <c r="J69" i="61"/>
  <c r="J191" i="55"/>
  <c r="N919" i="1"/>
  <c r="X919" i="1" s="1"/>
  <c r="J67" i="61"/>
  <c r="J192" i="55"/>
  <c r="N920" i="1"/>
  <c r="X920" i="1" s="1"/>
  <c r="J68" i="61"/>
  <c r="J190" i="55"/>
  <c r="N918" i="1"/>
  <c r="J66" i="61"/>
  <c r="J189" i="55"/>
  <c r="N917" i="1"/>
  <c r="J65" i="61"/>
  <c r="J186" i="55"/>
  <c r="N914" i="1"/>
  <c r="J62" i="61"/>
  <c r="J187" i="55"/>
  <c r="N915" i="1"/>
  <c r="J63" i="61"/>
  <c r="J188" i="55"/>
  <c r="N916" i="1"/>
  <c r="J64" i="61"/>
  <c r="J184" i="55"/>
  <c r="N912" i="1"/>
  <c r="J60" i="61"/>
  <c r="J185" i="55"/>
  <c r="N913" i="1"/>
  <c r="J61" i="61"/>
  <c r="J183" i="55"/>
  <c r="N911" i="1"/>
  <c r="J59" i="61"/>
  <c r="J181" i="55"/>
  <c r="N909" i="1"/>
  <c r="J57" i="61"/>
  <c r="N58" i="61"/>
  <c r="X910" i="1"/>
  <c r="N182" i="55"/>
  <c r="J179" i="55"/>
  <c r="N907" i="1"/>
  <c r="J55" i="61"/>
  <c r="J180" i="55"/>
  <c r="N908" i="1"/>
  <c r="J56" i="61"/>
  <c r="J182" i="55"/>
  <c r="J58" i="61"/>
  <c r="J178" i="55"/>
  <c r="J54" i="61"/>
  <c r="V52" i="61"/>
  <c r="V53" i="61" s="1"/>
  <c r="V52" i="60"/>
  <c r="V53" i="60" s="1"/>
  <c r="V54" i="60" s="1"/>
  <c r="V55" i="60" s="1"/>
  <c r="V56" i="60" s="1"/>
  <c r="V57" i="60" s="1"/>
  <c r="V58" i="60" s="1"/>
  <c r="V59" i="60" s="1"/>
  <c r="V60" i="60" s="1"/>
  <c r="V61" i="60" s="1"/>
  <c r="V62" i="60" s="1"/>
  <c r="V63" i="60" s="1"/>
  <c r="V64" i="60" s="1"/>
  <c r="V65" i="60" s="1"/>
  <c r="V66" i="60" s="1"/>
  <c r="V67" i="60" s="1"/>
  <c r="V68" i="60" s="1"/>
  <c r="J48" i="60"/>
  <c r="B7" i="60" s="1"/>
  <c r="B11" i="60" s="1"/>
  <c r="B15" i="60" s="1"/>
  <c r="J177" i="55"/>
  <c r="N905" i="1"/>
  <c r="J169" i="55"/>
  <c r="N897" i="1"/>
  <c r="J176" i="55"/>
  <c r="N904" i="1"/>
  <c r="J168" i="55"/>
  <c r="N896" i="1"/>
  <c r="J160" i="55"/>
  <c r="N888" i="1"/>
  <c r="J174" i="55"/>
  <c r="N902" i="1"/>
  <c r="J173" i="55"/>
  <c r="N901" i="1"/>
  <c r="J165" i="55"/>
  <c r="N893" i="1"/>
  <c r="J157" i="55"/>
  <c r="N885" i="1"/>
  <c r="J167" i="55"/>
  <c r="N895" i="1"/>
  <c r="J172" i="55"/>
  <c r="N900" i="1"/>
  <c r="J164" i="55"/>
  <c r="N892" i="1"/>
  <c r="J156" i="55"/>
  <c r="N884" i="1"/>
  <c r="J158" i="55"/>
  <c r="N886" i="1"/>
  <c r="J171" i="55"/>
  <c r="N899" i="1"/>
  <c r="J163" i="55"/>
  <c r="N891" i="1"/>
  <c r="J155" i="55"/>
  <c r="N883" i="1"/>
  <c r="J175" i="55"/>
  <c r="N903" i="1"/>
  <c r="J159" i="55"/>
  <c r="N887" i="1"/>
  <c r="J166" i="55"/>
  <c r="N894" i="1"/>
  <c r="J170" i="55"/>
  <c r="N898" i="1"/>
  <c r="J162" i="55"/>
  <c r="N890" i="1"/>
  <c r="J154" i="55"/>
  <c r="N882" i="1"/>
  <c r="X882" i="1" s="1"/>
  <c r="J71" i="59"/>
  <c r="J161" i="55"/>
  <c r="N889" i="1"/>
  <c r="J153" i="55"/>
  <c r="J70" i="59"/>
  <c r="V52" i="59"/>
  <c r="V53" i="59" s="1"/>
  <c r="V54" i="59" s="1"/>
  <c r="V55" i="59" s="1"/>
  <c r="V56" i="59" s="1"/>
  <c r="V57" i="59" s="1"/>
  <c r="V58" i="59" s="1"/>
  <c r="V59" i="59" s="1"/>
  <c r="V60" i="59" s="1"/>
  <c r="V61" i="59" s="1"/>
  <c r="V62" i="59" s="1"/>
  <c r="V63" i="59" s="1"/>
  <c r="V64" i="59" s="1"/>
  <c r="J148" i="55"/>
  <c r="J65" i="59"/>
  <c r="J140" i="55"/>
  <c r="N868" i="1"/>
  <c r="J132" i="55"/>
  <c r="N860" i="1"/>
  <c r="J124" i="55"/>
  <c r="N852" i="1"/>
  <c r="N63" i="58" s="1"/>
  <c r="J116" i="55"/>
  <c r="N844" i="1"/>
  <c r="N55" i="58" s="1"/>
  <c r="J131" i="55"/>
  <c r="N859" i="1"/>
  <c r="J138" i="55"/>
  <c r="N866" i="1"/>
  <c r="J130" i="55"/>
  <c r="N858" i="1"/>
  <c r="J122" i="55"/>
  <c r="N850" i="1"/>
  <c r="N61" i="58" s="1"/>
  <c r="J114" i="55"/>
  <c r="N842" i="1"/>
  <c r="N53" i="58" s="1"/>
  <c r="J145" i="55"/>
  <c r="N873" i="1"/>
  <c r="J137" i="55"/>
  <c r="N865" i="1"/>
  <c r="J129" i="55"/>
  <c r="N857" i="1"/>
  <c r="J121" i="55"/>
  <c r="N849" i="1"/>
  <c r="N60" i="58" s="1"/>
  <c r="J113" i="55"/>
  <c r="V51" i="58"/>
  <c r="N841" i="1"/>
  <c r="N52" i="58" s="1"/>
  <c r="J115" i="55"/>
  <c r="N843" i="1"/>
  <c r="N54" i="58" s="1"/>
  <c r="J144" i="55"/>
  <c r="N872" i="1"/>
  <c r="J136" i="55"/>
  <c r="N864" i="1"/>
  <c r="J128" i="55"/>
  <c r="N856" i="1"/>
  <c r="N67" i="58" s="1"/>
  <c r="J120" i="55"/>
  <c r="N848" i="1"/>
  <c r="N59" i="58" s="1"/>
  <c r="J112" i="55"/>
  <c r="N840" i="1"/>
  <c r="N51" i="58" s="1"/>
  <c r="J123" i="55"/>
  <c r="N851" i="1"/>
  <c r="N62" i="58" s="1"/>
  <c r="J143" i="55"/>
  <c r="N871" i="1"/>
  <c r="J135" i="55"/>
  <c r="N863" i="1"/>
  <c r="J127" i="55"/>
  <c r="N855" i="1"/>
  <c r="N66" i="58" s="1"/>
  <c r="N62" i="57"/>
  <c r="N103" i="55"/>
  <c r="J139" i="55"/>
  <c r="N867" i="1"/>
  <c r="J142" i="55"/>
  <c r="N870" i="1"/>
  <c r="J134" i="55"/>
  <c r="N862" i="1"/>
  <c r="J126" i="55"/>
  <c r="N854" i="1"/>
  <c r="N65" i="58" s="1"/>
  <c r="J118" i="55"/>
  <c r="N846" i="1"/>
  <c r="N57" i="58" s="1"/>
  <c r="J141" i="55"/>
  <c r="N869" i="1"/>
  <c r="J133" i="55"/>
  <c r="N861" i="1"/>
  <c r="J125" i="55"/>
  <c r="N853" i="1"/>
  <c r="N64" i="58" s="1"/>
  <c r="J117" i="55"/>
  <c r="N845" i="1"/>
  <c r="N56" i="58" s="1"/>
  <c r="J111" i="55"/>
  <c r="N839" i="1"/>
  <c r="N50" i="58" s="1"/>
  <c r="J110" i="55"/>
  <c r="N838" i="1"/>
  <c r="J69" i="57"/>
  <c r="J109" i="55"/>
  <c r="N837" i="1"/>
  <c r="J68" i="57"/>
  <c r="X836" i="1"/>
  <c r="X108" i="55" s="1"/>
  <c r="N67" i="57"/>
  <c r="N108" i="55"/>
  <c r="J107" i="55"/>
  <c r="N835" i="1"/>
  <c r="X835" i="1" s="1"/>
  <c r="X107" i="55" s="1"/>
  <c r="J66" i="57"/>
  <c r="J106" i="55"/>
  <c r="J65" i="57"/>
  <c r="N834" i="1"/>
  <c r="X834" i="1" s="1"/>
  <c r="X106" i="55" s="1"/>
  <c r="J105" i="55"/>
  <c r="N833" i="1"/>
  <c r="X833" i="1" s="1"/>
  <c r="X105" i="55" s="1"/>
  <c r="J64" i="57"/>
  <c r="J104" i="55"/>
  <c r="N832" i="1"/>
  <c r="X832" i="1" s="1"/>
  <c r="X104" i="55" s="1"/>
  <c r="J63" i="57"/>
  <c r="J119" i="55"/>
  <c r="N847" i="1"/>
  <c r="N58" i="58" s="1"/>
  <c r="J103" i="55"/>
  <c r="J62" i="57"/>
  <c r="J108" i="55"/>
  <c r="J67" i="57"/>
  <c r="J52" i="57"/>
  <c r="J93" i="55"/>
  <c r="V51" i="57"/>
  <c r="J65" i="56"/>
  <c r="V51" i="56"/>
  <c r="V52" i="56" s="1"/>
  <c r="V53" i="56" s="1"/>
  <c r="V54" i="56" s="1"/>
  <c r="V55" i="56" s="1"/>
  <c r="V56" i="56" s="1"/>
  <c r="V57" i="56" s="1"/>
  <c r="V58" i="56" s="1"/>
  <c r="V59" i="56" s="1"/>
  <c r="V60" i="56" s="1"/>
  <c r="V61" i="56" s="1"/>
  <c r="V62" i="56" s="1"/>
  <c r="V63" i="56" s="1"/>
  <c r="V64" i="56" s="1"/>
  <c r="N802" i="1"/>
  <c r="N53" i="56" s="1"/>
  <c r="J74" i="55"/>
  <c r="N817" i="1"/>
  <c r="J89" i="55"/>
  <c r="N827" i="1"/>
  <c r="J99" i="55"/>
  <c r="N819" i="1"/>
  <c r="N50" i="57" s="1"/>
  <c r="J91" i="55"/>
  <c r="N811" i="1"/>
  <c r="J83" i="55"/>
  <c r="N803" i="1"/>
  <c r="N54" i="56" s="1"/>
  <c r="J75" i="55"/>
  <c r="J73" i="55"/>
  <c r="N801" i="1"/>
  <c r="N52" i="56" s="1"/>
  <c r="N824" i="1"/>
  <c r="J96" i="55"/>
  <c r="N816" i="1"/>
  <c r="J88" i="55"/>
  <c r="N808" i="1"/>
  <c r="N59" i="56" s="1"/>
  <c r="J80" i="55"/>
  <c r="N778" i="1"/>
  <c r="J50" i="55"/>
  <c r="J50" i="54"/>
  <c r="N823" i="1"/>
  <c r="J95" i="55"/>
  <c r="N815" i="1"/>
  <c r="J87" i="55"/>
  <c r="N807" i="1"/>
  <c r="N58" i="56" s="1"/>
  <c r="J79" i="55"/>
  <c r="J71" i="55"/>
  <c r="N799" i="1"/>
  <c r="N50" i="56" s="1"/>
  <c r="N818" i="1"/>
  <c r="J90" i="55"/>
  <c r="N830" i="1"/>
  <c r="J102" i="55"/>
  <c r="N822" i="1"/>
  <c r="J94" i="55"/>
  <c r="N814" i="1"/>
  <c r="J86" i="55"/>
  <c r="J78" i="55"/>
  <c r="N806" i="1"/>
  <c r="N57" i="56" s="1"/>
  <c r="N826" i="1"/>
  <c r="J98" i="55"/>
  <c r="N794" i="1"/>
  <c r="N825" i="1"/>
  <c r="J97" i="55"/>
  <c r="N829" i="1"/>
  <c r="J101" i="55"/>
  <c r="N821" i="1"/>
  <c r="N813" i="1"/>
  <c r="J85" i="55"/>
  <c r="N805" i="1"/>
  <c r="N56" i="56" s="1"/>
  <c r="J77" i="55"/>
  <c r="N797" i="1"/>
  <c r="N69" i="55" s="1"/>
  <c r="N828" i="1"/>
  <c r="J100" i="55"/>
  <c r="N820" i="1"/>
  <c r="J92" i="55"/>
  <c r="N812" i="1"/>
  <c r="J84" i="55"/>
  <c r="N804" i="1"/>
  <c r="N55" i="56" s="1"/>
  <c r="J76" i="55"/>
  <c r="N796" i="1"/>
  <c r="N68" i="54" s="1"/>
  <c r="N798" i="1"/>
  <c r="J70" i="55"/>
  <c r="J70" i="54"/>
  <c r="J72" i="55"/>
  <c r="N800" i="1"/>
  <c r="N51" i="56" s="1"/>
  <c r="N810" i="1"/>
  <c r="N61" i="56" s="1"/>
  <c r="J82" i="55"/>
  <c r="N809" i="1"/>
  <c r="N60" i="56" s="1"/>
  <c r="J81" i="55"/>
  <c r="N795" i="1"/>
  <c r="J67" i="54"/>
  <c r="J67" i="55"/>
  <c r="N790" i="1"/>
  <c r="J62" i="54"/>
  <c r="J62" i="55"/>
  <c r="J68" i="54"/>
  <c r="J68" i="55"/>
  <c r="N789" i="1"/>
  <c r="J61" i="55"/>
  <c r="J61" i="54"/>
  <c r="N793" i="1"/>
  <c r="J65" i="54"/>
  <c r="J65" i="55"/>
  <c r="J69" i="55"/>
  <c r="J69" i="54"/>
  <c r="J66" i="54"/>
  <c r="J66" i="55"/>
  <c r="N791" i="1"/>
  <c r="J63" i="55"/>
  <c r="J63" i="54"/>
  <c r="N788" i="1"/>
  <c r="N60" i="54" s="1"/>
  <c r="J60" i="55"/>
  <c r="J60" i="54"/>
  <c r="N786" i="1"/>
  <c r="J58" i="55"/>
  <c r="J58" i="54"/>
  <c r="N792" i="1"/>
  <c r="J64" i="55"/>
  <c r="J64" i="54"/>
  <c r="N787" i="1"/>
  <c r="J59" i="54"/>
  <c r="J59" i="55"/>
  <c r="N780" i="1"/>
  <c r="J52" i="55"/>
  <c r="J52" i="54"/>
  <c r="N781" i="1"/>
  <c r="J53" i="55"/>
  <c r="J53" i="54"/>
  <c r="N782" i="1"/>
  <c r="N54" i="55" s="1"/>
  <c r="J54" i="55"/>
  <c r="J54" i="54"/>
  <c r="N783" i="1"/>
  <c r="J55" i="55"/>
  <c r="J55" i="54"/>
  <c r="N785" i="1"/>
  <c r="J57" i="55"/>
  <c r="J57" i="54"/>
  <c r="N784" i="1"/>
  <c r="J56" i="54"/>
  <c r="J56" i="55"/>
  <c r="N779" i="1"/>
  <c r="J51" i="54"/>
  <c r="V51" i="54" s="1"/>
  <c r="J51" i="55"/>
  <c r="J299" i="38"/>
  <c r="J298" i="38"/>
  <c r="J52" i="53"/>
  <c r="J297" i="38"/>
  <c r="J51" i="53"/>
  <c r="V51" i="53" s="1"/>
  <c r="J296" i="38"/>
  <c r="J50" i="53"/>
  <c r="J53" i="53"/>
  <c r="N777" i="1"/>
  <c r="J69" i="53"/>
  <c r="N776" i="1"/>
  <c r="J68" i="53"/>
  <c r="N775" i="1"/>
  <c r="J67" i="53"/>
  <c r="N772" i="1"/>
  <c r="J64" i="53"/>
  <c r="N774" i="1"/>
  <c r="J66" i="53"/>
  <c r="J62" i="53"/>
  <c r="J61" i="53"/>
  <c r="J60" i="53"/>
  <c r="J59" i="53"/>
  <c r="J58" i="53"/>
  <c r="J57" i="53"/>
  <c r="N773" i="1"/>
  <c r="J65" i="53"/>
  <c r="J55" i="53"/>
  <c r="J63" i="53"/>
  <c r="J56" i="53"/>
  <c r="J54" i="53"/>
  <c r="J68" i="52"/>
  <c r="J67" i="52"/>
  <c r="J66" i="52"/>
  <c r="J65" i="52"/>
  <c r="S51" i="51"/>
  <c r="S52" i="51" s="1"/>
  <c r="S53" i="51" s="1"/>
  <c r="S54" i="51" s="1"/>
  <c r="S55" i="51" s="1"/>
  <c r="S56" i="51" s="1"/>
  <c r="S57" i="51" s="1"/>
  <c r="S58" i="51" s="1"/>
  <c r="S59" i="51" s="1"/>
  <c r="S60" i="51" s="1"/>
  <c r="S61" i="51" s="1"/>
  <c r="S62" i="51" s="1"/>
  <c r="S63" i="51" s="1"/>
  <c r="S64" i="51" s="1"/>
  <c r="S65" i="51" s="1"/>
  <c r="S66" i="51" s="1"/>
  <c r="S67" i="51" s="1"/>
  <c r="S68" i="51" s="1"/>
  <c r="S69" i="51" s="1"/>
  <c r="S70" i="51" s="1"/>
  <c r="S71" i="51" s="1"/>
  <c r="J64" i="52"/>
  <c r="J70" i="51"/>
  <c r="R51" i="51"/>
  <c r="R52" i="51" s="1"/>
  <c r="R53" i="51" s="1"/>
  <c r="R54" i="51" s="1"/>
  <c r="R55" i="51" s="1"/>
  <c r="R56" i="51" s="1"/>
  <c r="R57" i="51" s="1"/>
  <c r="R58" i="51" s="1"/>
  <c r="R59" i="51" s="1"/>
  <c r="R60" i="51" s="1"/>
  <c r="R61" i="51" s="1"/>
  <c r="R62" i="51" s="1"/>
  <c r="R63" i="51" s="1"/>
  <c r="R64" i="51" s="1"/>
  <c r="R65" i="51" s="1"/>
  <c r="R66" i="51" s="1"/>
  <c r="R67" i="51" s="1"/>
  <c r="R68" i="51" s="1"/>
  <c r="R69" i="51" s="1"/>
  <c r="R70" i="51" s="1"/>
  <c r="R71" i="51" s="1"/>
  <c r="O51" i="51"/>
  <c r="O52" i="51" s="1"/>
  <c r="O53" i="51" s="1"/>
  <c r="O54" i="51" s="1"/>
  <c r="O55" i="51" s="1"/>
  <c r="O56" i="51" s="1"/>
  <c r="O57" i="51" s="1"/>
  <c r="O58" i="51" s="1"/>
  <c r="O59" i="51" s="1"/>
  <c r="O60" i="51" s="1"/>
  <c r="O61" i="51" s="1"/>
  <c r="O62" i="51" s="1"/>
  <c r="O63" i="51" s="1"/>
  <c r="O64" i="51" s="1"/>
  <c r="O65" i="51" s="1"/>
  <c r="O66" i="51" s="1"/>
  <c r="O67" i="51" s="1"/>
  <c r="O68" i="51" s="1"/>
  <c r="O69" i="51" s="1"/>
  <c r="O70" i="51" s="1"/>
  <c r="O71" i="51" s="1"/>
  <c r="J70" i="52"/>
  <c r="P51" i="51"/>
  <c r="P52" i="51" s="1"/>
  <c r="P53" i="51" s="1"/>
  <c r="P54" i="51" s="1"/>
  <c r="P55" i="51" s="1"/>
  <c r="P56" i="51" s="1"/>
  <c r="P57" i="51" s="1"/>
  <c r="P58" i="51" s="1"/>
  <c r="P59" i="51" s="1"/>
  <c r="P60" i="51" s="1"/>
  <c r="P61" i="51" s="1"/>
  <c r="P62" i="51" s="1"/>
  <c r="P63" i="51" s="1"/>
  <c r="P64" i="51" s="1"/>
  <c r="P65" i="51" s="1"/>
  <c r="P66" i="51" s="1"/>
  <c r="P67" i="51" s="1"/>
  <c r="P68" i="51" s="1"/>
  <c r="P69" i="51" s="1"/>
  <c r="P70" i="51" s="1"/>
  <c r="P71" i="51" s="1"/>
  <c r="J69" i="52"/>
  <c r="J61" i="52"/>
  <c r="J62" i="52"/>
  <c r="J63" i="52"/>
  <c r="J60" i="52"/>
  <c r="J58" i="52"/>
  <c r="J57" i="52"/>
  <c r="J59" i="52"/>
  <c r="J56" i="52"/>
  <c r="J54" i="52"/>
  <c r="J53" i="52"/>
  <c r="J52" i="52"/>
  <c r="J51" i="52"/>
  <c r="J50" i="52"/>
  <c r="O51" i="52"/>
  <c r="O52" i="52" s="1"/>
  <c r="O53" i="52" s="1"/>
  <c r="O54" i="52" s="1"/>
  <c r="O55" i="52" s="1"/>
  <c r="O56" i="52" s="1"/>
  <c r="O57" i="52" s="1"/>
  <c r="O58" i="52" s="1"/>
  <c r="O59" i="52" s="1"/>
  <c r="O60" i="52" s="1"/>
  <c r="O61" i="52" s="1"/>
  <c r="O62" i="52" s="1"/>
  <c r="O63" i="52" s="1"/>
  <c r="O64" i="52" s="1"/>
  <c r="O65" i="52" s="1"/>
  <c r="O66" i="52" s="1"/>
  <c r="O67" i="52" s="1"/>
  <c r="O68" i="52" s="1"/>
  <c r="O69" i="52" s="1"/>
  <c r="O70" i="52" s="1"/>
  <c r="V50" i="52"/>
  <c r="J71" i="51"/>
  <c r="Y48" i="51"/>
  <c r="B10" i="51" s="1"/>
  <c r="E48" i="51"/>
  <c r="F48" i="51"/>
  <c r="Z48" i="51"/>
  <c r="I48" i="51"/>
  <c r="H48" i="51"/>
  <c r="C48" i="51"/>
  <c r="K48" i="51"/>
  <c r="B8" i="51" s="1"/>
  <c r="L48" i="51"/>
  <c r="B9" i="51" s="1"/>
  <c r="W48" i="51"/>
  <c r="B14" i="51" s="1"/>
  <c r="T50" i="51"/>
  <c r="T51" i="51" s="1"/>
  <c r="T52" i="51" s="1"/>
  <c r="T53" i="51" s="1"/>
  <c r="T54" i="51" s="1"/>
  <c r="T55" i="51" s="1"/>
  <c r="T56" i="51" s="1"/>
  <c r="T57" i="51" s="1"/>
  <c r="T58" i="51" s="1"/>
  <c r="T59" i="51" s="1"/>
  <c r="T60" i="51" s="1"/>
  <c r="T61" i="51" s="1"/>
  <c r="T62" i="51" s="1"/>
  <c r="T63" i="51" s="1"/>
  <c r="T64" i="51" s="1"/>
  <c r="T65" i="51" s="1"/>
  <c r="T66" i="51" s="1"/>
  <c r="T67" i="51" s="1"/>
  <c r="T68" i="51" s="1"/>
  <c r="T69" i="51" s="1"/>
  <c r="T70" i="51" s="1"/>
  <c r="T71" i="51" s="1"/>
  <c r="G48" i="51"/>
  <c r="D48" i="51"/>
  <c r="Q50" i="51"/>
  <c r="N60" i="55" l="1"/>
  <c r="J48" i="55"/>
  <c r="N57" i="63"/>
  <c r="X953" i="1"/>
  <c r="N225" i="55"/>
  <c r="X50" i="63"/>
  <c r="X218" i="55"/>
  <c r="X154" i="55"/>
  <c r="X71" i="59"/>
  <c r="X69" i="61"/>
  <c r="X193" i="55"/>
  <c r="N64" i="63"/>
  <c r="X960" i="1"/>
  <c r="N232" i="55"/>
  <c r="N62" i="63"/>
  <c r="X958" i="1"/>
  <c r="N230" i="55"/>
  <c r="X68" i="61"/>
  <c r="X192" i="55"/>
  <c r="X54" i="61"/>
  <c r="X178" i="55"/>
  <c r="N58" i="63"/>
  <c r="X954" i="1"/>
  <c r="N226" i="55"/>
  <c r="N59" i="63"/>
  <c r="X955" i="1"/>
  <c r="N227" i="55"/>
  <c r="N55" i="63"/>
  <c r="X951" i="1"/>
  <c r="N223" i="55"/>
  <c r="N61" i="63"/>
  <c r="X957" i="1"/>
  <c r="N229" i="55"/>
  <c r="X67" i="61"/>
  <c r="X191" i="55"/>
  <c r="N60" i="63"/>
  <c r="X956" i="1"/>
  <c r="N228" i="55"/>
  <c r="N54" i="63"/>
  <c r="X950" i="1"/>
  <c r="N222" i="55"/>
  <c r="N52" i="63"/>
  <c r="X948" i="1"/>
  <c r="N220" i="55"/>
  <c r="V52" i="63"/>
  <c r="V53" i="63" s="1"/>
  <c r="V54" i="63" s="1"/>
  <c r="V55" i="63" s="1"/>
  <c r="V56" i="63" s="1"/>
  <c r="V57" i="63" s="1"/>
  <c r="V58" i="63" s="1"/>
  <c r="V59" i="63" s="1"/>
  <c r="V60" i="63" s="1"/>
  <c r="V61" i="63" s="1"/>
  <c r="V62" i="63" s="1"/>
  <c r="V63" i="63" s="1"/>
  <c r="V64" i="63" s="1"/>
  <c r="V65" i="63" s="1"/>
  <c r="V66" i="63" s="1"/>
  <c r="V67" i="63" s="1"/>
  <c r="V68" i="63" s="1"/>
  <c r="V69" i="63" s="1"/>
  <c r="N63" i="63"/>
  <c r="X959" i="1"/>
  <c r="N231" i="55"/>
  <c r="N51" i="63"/>
  <c r="X947" i="1"/>
  <c r="N219" i="55"/>
  <c r="N56" i="63"/>
  <c r="X952" i="1"/>
  <c r="N224" i="55"/>
  <c r="J48" i="63"/>
  <c r="B7" i="63" s="1"/>
  <c r="B11" i="63" s="1"/>
  <c r="B15" i="63" s="1"/>
  <c r="N53" i="63"/>
  <c r="X949" i="1"/>
  <c r="N221" i="55"/>
  <c r="N71" i="62"/>
  <c r="X945" i="1"/>
  <c r="N217" i="55"/>
  <c r="X944" i="1"/>
  <c r="N70" i="62"/>
  <c r="N216" i="55"/>
  <c r="N68" i="62"/>
  <c r="X942" i="1"/>
  <c r="N214" i="55"/>
  <c r="N69" i="62"/>
  <c r="X943" i="1"/>
  <c r="N215" i="55"/>
  <c r="N64" i="62"/>
  <c r="X938" i="1"/>
  <c r="N210" i="55"/>
  <c r="X941" i="1"/>
  <c r="N67" i="62"/>
  <c r="N213" i="55"/>
  <c r="X936" i="1"/>
  <c r="N62" i="62"/>
  <c r="N208" i="55"/>
  <c r="N60" i="62"/>
  <c r="X934" i="1"/>
  <c r="N206" i="55"/>
  <c r="N61" i="62"/>
  <c r="X935" i="1"/>
  <c r="N207" i="55"/>
  <c r="X939" i="1"/>
  <c r="N65" i="62"/>
  <c r="N211" i="55"/>
  <c r="N66" i="62"/>
  <c r="X940" i="1"/>
  <c r="N212" i="55"/>
  <c r="N63" i="62"/>
  <c r="X937" i="1"/>
  <c r="N209" i="55"/>
  <c r="X933" i="1"/>
  <c r="N59" i="62"/>
  <c r="N205" i="55"/>
  <c r="X932" i="1"/>
  <c r="N58" i="62"/>
  <c r="N204" i="55"/>
  <c r="X931" i="1"/>
  <c r="N57" i="62"/>
  <c r="N203" i="55"/>
  <c r="N54" i="62"/>
  <c r="X928" i="1"/>
  <c r="N200" i="55"/>
  <c r="N55" i="62"/>
  <c r="X929" i="1"/>
  <c r="N201" i="55"/>
  <c r="N56" i="62"/>
  <c r="X930" i="1"/>
  <c r="N202" i="55"/>
  <c r="X927" i="1"/>
  <c r="N53" i="62"/>
  <c r="N199" i="55"/>
  <c r="V52" i="62"/>
  <c r="V53" i="62" s="1"/>
  <c r="V54" i="62" s="1"/>
  <c r="V55" i="62" s="1"/>
  <c r="V56" i="62" s="1"/>
  <c r="V57" i="62" s="1"/>
  <c r="V58" i="62" s="1"/>
  <c r="V59" i="62" s="1"/>
  <c r="V60" i="62" s="1"/>
  <c r="V61" i="62" s="1"/>
  <c r="V62" i="62" s="1"/>
  <c r="V63" i="62" s="1"/>
  <c r="V64" i="62" s="1"/>
  <c r="V65" i="62" s="1"/>
  <c r="V66" i="62" s="1"/>
  <c r="V67" i="62" s="1"/>
  <c r="V68" i="62" s="1"/>
  <c r="V69" i="62" s="1"/>
  <c r="V70" i="62" s="1"/>
  <c r="V71" i="62" s="1"/>
  <c r="X925" i="1"/>
  <c r="N51" i="62"/>
  <c r="N197" i="55"/>
  <c r="J48" i="62"/>
  <c r="B7" i="62" s="1"/>
  <c r="B11" i="62" s="1"/>
  <c r="B15" i="62" s="1"/>
  <c r="N52" i="62"/>
  <c r="X926" i="1"/>
  <c r="N198" i="55"/>
  <c r="N50" i="62"/>
  <c r="X924" i="1"/>
  <c r="N196" i="55"/>
  <c r="X923" i="1"/>
  <c r="N71" i="61"/>
  <c r="N195" i="55"/>
  <c r="X922" i="1"/>
  <c r="N70" i="61"/>
  <c r="N194" i="55"/>
  <c r="N69" i="61"/>
  <c r="N193" i="55"/>
  <c r="N67" i="61"/>
  <c r="N191" i="55"/>
  <c r="N68" i="61"/>
  <c r="N192" i="55"/>
  <c r="N66" i="61"/>
  <c r="X918" i="1"/>
  <c r="N190" i="55"/>
  <c r="N65" i="61"/>
  <c r="X917" i="1"/>
  <c r="N189" i="55"/>
  <c r="N62" i="61"/>
  <c r="X914" i="1"/>
  <c r="N186" i="55"/>
  <c r="N63" i="61"/>
  <c r="X915" i="1"/>
  <c r="N187" i="55"/>
  <c r="N64" i="61"/>
  <c r="X916" i="1"/>
  <c r="N188" i="55"/>
  <c r="N60" i="61"/>
  <c r="X912" i="1"/>
  <c r="N184" i="55"/>
  <c r="N61" i="61"/>
  <c r="X913" i="1"/>
  <c r="N185" i="55"/>
  <c r="N59" i="61"/>
  <c r="X911" i="1"/>
  <c r="N183" i="55"/>
  <c r="N57" i="61"/>
  <c r="X909" i="1"/>
  <c r="N181" i="55"/>
  <c r="J48" i="61"/>
  <c r="B7" i="61" s="1"/>
  <c r="B11" i="61" s="1"/>
  <c r="B15" i="61" s="1"/>
  <c r="X58" i="61"/>
  <c r="X182" i="55"/>
  <c r="N55" i="61"/>
  <c r="X907" i="1"/>
  <c r="N179" i="55"/>
  <c r="N56" i="61"/>
  <c r="X908" i="1"/>
  <c r="N180" i="55"/>
  <c r="V54" i="61"/>
  <c r="V55" i="61" s="1"/>
  <c r="V56" i="61" s="1"/>
  <c r="V57" i="61" s="1"/>
  <c r="V58" i="61" s="1"/>
  <c r="V59" i="61" s="1"/>
  <c r="V60" i="61" s="1"/>
  <c r="V61" i="61" s="1"/>
  <c r="V62" i="61" s="1"/>
  <c r="V63" i="61" s="1"/>
  <c r="V64" i="61" s="1"/>
  <c r="V65" i="61" s="1"/>
  <c r="V66" i="61" s="1"/>
  <c r="V67" i="61" s="1"/>
  <c r="V68" i="61" s="1"/>
  <c r="V69" i="61" s="1"/>
  <c r="V70" i="61" s="1"/>
  <c r="V71" i="61" s="1"/>
  <c r="N177" i="55"/>
  <c r="N53" i="61"/>
  <c r="X905" i="1"/>
  <c r="N176" i="55"/>
  <c r="N52" i="61"/>
  <c r="X904" i="1"/>
  <c r="N175" i="55"/>
  <c r="N51" i="61"/>
  <c r="X903" i="1"/>
  <c r="N174" i="55"/>
  <c r="N50" i="61"/>
  <c r="X902" i="1"/>
  <c r="N173" i="55"/>
  <c r="N68" i="60"/>
  <c r="X901" i="1"/>
  <c r="N171" i="55"/>
  <c r="N66" i="60"/>
  <c r="X899" i="1"/>
  <c r="N172" i="55"/>
  <c r="X900" i="1"/>
  <c r="N67" i="60"/>
  <c r="N170" i="55"/>
  <c r="X898" i="1"/>
  <c r="N65" i="60"/>
  <c r="N169" i="55"/>
  <c r="X897" i="1"/>
  <c r="N64" i="60"/>
  <c r="N168" i="55"/>
  <c r="X896" i="1"/>
  <c r="N63" i="60"/>
  <c r="N167" i="55"/>
  <c r="N62" i="60"/>
  <c r="X895" i="1"/>
  <c r="X894" i="1"/>
  <c r="N61" i="60"/>
  <c r="N58" i="60"/>
  <c r="X891" i="1"/>
  <c r="X890" i="1"/>
  <c r="N57" i="60"/>
  <c r="N59" i="60"/>
  <c r="X892" i="1"/>
  <c r="N60" i="60"/>
  <c r="X893" i="1"/>
  <c r="X889" i="1"/>
  <c r="N56" i="60"/>
  <c r="N55" i="60"/>
  <c r="X888" i="1"/>
  <c r="X886" i="1"/>
  <c r="N53" i="60"/>
  <c r="N54" i="60"/>
  <c r="X887" i="1"/>
  <c r="N52" i="60"/>
  <c r="X885" i="1"/>
  <c r="N51" i="60"/>
  <c r="X884" i="1"/>
  <c r="N50" i="60"/>
  <c r="X883" i="1"/>
  <c r="N165" i="55"/>
  <c r="N71" i="59"/>
  <c r="N154" i="55"/>
  <c r="N159" i="55"/>
  <c r="N71" i="58"/>
  <c r="X860" i="1"/>
  <c r="N70" i="58"/>
  <c r="X859" i="1"/>
  <c r="N158" i="55"/>
  <c r="N50" i="59"/>
  <c r="X861" i="1"/>
  <c r="N155" i="55"/>
  <c r="N156" i="55"/>
  <c r="X858" i="1"/>
  <c r="N69" i="58"/>
  <c r="N162" i="55"/>
  <c r="X857" i="1"/>
  <c r="N68" i="58"/>
  <c r="N161" i="55"/>
  <c r="N157" i="55"/>
  <c r="N160" i="55"/>
  <c r="N166" i="55"/>
  <c r="N163" i="55"/>
  <c r="N164" i="55"/>
  <c r="X868" i="1"/>
  <c r="X140" i="55" s="1"/>
  <c r="N57" i="59"/>
  <c r="X867" i="1"/>
  <c r="X139" i="55" s="1"/>
  <c r="N56" i="59"/>
  <c r="N53" i="59"/>
  <c r="X864" i="1"/>
  <c r="X136" i="55" s="1"/>
  <c r="N61" i="59"/>
  <c r="X872" i="1"/>
  <c r="X144" i="55" s="1"/>
  <c r="X873" i="1"/>
  <c r="X145" i="55" s="1"/>
  <c r="N62" i="59"/>
  <c r="X870" i="1"/>
  <c r="X142" i="55" s="1"/>
  <c r="N59" i="59"/>
  <c r="N52" i="59"/>
  <c r="X863" i="1"/>
  <c r="X135" i="55" s="1"/>
  <c r="N60" i="59"/>
  <c r="X871" i="1"/>
  <c r="X143" i="55" s="1"/>
  <c r="N54" i="59"/>
  <c r="X865" i="1"/>
  <c r="X137" i="55" s="1"/>
  <c r="X862" i="1"/>
  <c r="X134" i="55" s="1"/>
  <c r="N51" i="59"/>
  <c r="X869" i="1"/>
  <c r="X141" i="55" s="1"/>
  <c r="N58" i="59"/>
  <c r="X866" i="1"/>
  <c r="X138" i="55" s="1"/>
  <c r="N55" i="59"/>
  <c r="J48" i="59"/>
  <c r="B7" i="59" s="1"/>
  <c r="B11" i="59" s="1"/>
  <c r="B15" i="59" s="1"/>
  <c r="V65" i="59"/>
  <c r="V66" i="59" s="1"/>
  <c r="V67" i="59" s="1"/>
  <c r="V68" i="59" s="1"/>
  <c r="V69" i="59" s="1"/>
  <c r="V70" i="59" s="1"/>
  <c r="V71" i="59" s="1"/>
  <c r="V52" i="58"/>
  <c r="V53" i="58" s="1"/>
  <c r="V54" i="58" s="1"/>
  <c r="V55" i="58" s="1"/>
  <c r="V56" i="58" s="1"/>
  <c r="V57" i="58" s="1"/>
  <c r="V58" i="58" s="1"/>
  <c r="V59" i="58" s="1"/>
  <c r="V60" i="58" s="1"/>
  <c r="V61" i="58" s="1"/>
  <c r="V62" i="58" s="1"/>
  <c r="V63" i="58" s="1"/>
  <c r="V64" i="58" s="1"/>
  <c r="V65" i="58" s="1"/>
  <c r="V66" i="58" s="1"/>
  <c r="V67" i="58" s="1"/>
  <c r="V68" i="58" s="1"/>
  <c r="V69" i="58" s="1"/>
  <c r="V70" i="58" s="1"/>
  <c r="V71" i="58" s="1"/>
  <c r="X66" i="57"/>
  <c r="X855" i="1"/>
  <c r="N127" i="55"/>
  <c r="X856" i="1"/>
  <c r="N128" i="55"/>
  <c r="N129" i="55"/>
  <c r="N138" i="55"/>
  <c r="X852" i="1"/>
  <c r="N124" i="55"/>
  <c r="X853" i="1"/>
  <c r="N125" i="55"/>
  <c r="X846" i="1"/>
  <c r="N118" i="55"/>
  <c r="N142" i="55"/>
  <c r="X64" i="57"/>
  <c r="X840" i="1"/>
  <c r="N112" i="55"/>
  <c r="X841" i="1"/>
  <c r="N113" i="55"/>
  <c r="X850" i="1"/>
  <c r="N122" i="55"/>
  <c r="N131" i="55"/>
  <c r="N139" i="55"/>
  <c r="N135" i="55"/>
  <c r="J48" i="58"/>
  <c r="B7" i="58" s="1"/>
  <c r="B11" i="58" s="1"/>
  <c r="B15" i="58" s="1"/>
  <c r="N136" i="55"/>
  <c r="N137" i="55"/>
  <c r="N132" i="55"/>
  <c r="X65" i="57"/>
  <c r="N133" i="55"/>
  <c r="X854" i="1"/>
  <c r="N126" i="55"/>
  <c r="N62" i="56"/>
  <c r="N143" i="55"/>
  <c r="X848" i="1"/>
  <c r="N120" i="55"/>
  <c r="N144" i="55"/>
  <c r="X849" i="1"/>
  <c r="N121" i="55"/>
  <c r="N145" i="55"/>
  <c r="N130" i="55"/>
  <c r="X844" i="1"/>
  <c r="N116" i="55"/>
  <c r="N140" i="55"/>
  <c r="X845" i="1"/>
  <c r="N117" i="55"/>
  <c r="X63" i="57"/>
  <c r="N141" i="55"/>
  <c r="N134" i="55"/>
  <c r="X851" i="1"/>
  <c r="N123" i="55"/>
  <c r="X843" i="1"/>
  <c r="N115" i="55"/>
  <c r="X842" i="1"/>
  <c r="N114" i="55"/>
  <c r="X847" i="1"/>
  <c r="X839" i="1"/>
  <c r="N111" i="55"/>
  <c r="X838" i="1"/>
  <c r="X110" i="55" s="1"/>
  <c r="N69" i="57"/>
  <c r="N110" i="55"/>
  <c r="X837" i="1"/>
  <c r="X109" i="55" s="1"/>
  <c r="N68" i="57"/>
  <c r="N109" i="55"/>
  <c r="X67" i="57"/>
  <c r="N66" i="57"/>
  <c r="N107" i="55"/>
  <c r="N65" i="57"/>
  <c r="N106" i="55"/>
  <c r="N64" i="57"/>
  <c r="N105" i="55"/>
  <c r="N63" i="57"/>
  <c r="N104" i="55"/>
  <c r="N119" i="55"/>
  <c r="J48" i="57"/>
  <c r="B7" i="57" s="1"/>
  <c r="B11" i="57" s="1"/>
  <c r="B15" i="57" s="1"/>
  <c r="N61" i="57"/>
  <c r="N57" i="57"/>
  <c r="N58" i="57"/>
  <c r="N59" i="57"/>
  <c r="N56" i="57"/>
  <c r="N60" i="57"/>
  <c r="N53" i="57"/>
  <c r="N55" i="57"/>
  <c r="V52" i="57"/>
  <c r="V53" i="57" s="1"/>
  <c r="V54" i="57" s="1"/>
  <c r="V55" i="57" s="1"/>
  <c r="V56" i="57" s="1"/>
  <c r="V57" i="57" s="1"/>
  <c r="V58" i="57" s="1"/>
  <c r="V59" i="57" s="1"/>
  <c r="V60" i="57" s="1"/>
  <c r="V61" i="57" s="1"/>
  <c r="V62" i="57" s="1"/>
  <c r="V63" i="57" s="1"/>
  <c r="V64" i="57" s="1"/>
  <c r="V65" i="57" s="1"/>
  <c r="V66" i="57" s="1"/>
  <c r="V67" i="57" s="1"/>
  <c r="V68" i="57" s="1"/>
  <c r="N52" i="57"/>
  <c r="N54" i="57"/>
  <c r="N51" i="57"/>
  <c r="N68" i="56"/>
  <c r="N69" i="56"/>
  <c r="N67" i="56"/>
  <c r="N66" i="56"/>
  <c r="V65" i="56"/>
  <c r="V66" i="56" s="1"/>
  <c r="V67" i="56" s="1"/>
  <c r="V68" i="56" s="1"/>
  <c r="N65" i="56"/>
  <c r="N64" i="56"/>
  <c r="N63" i="56"/>
  <c r="J48" i="56"/>
  <c r="B7" i="56" s="1"/>
  <c r="B11" i="56" s="1"/>
  <c r="B15" i="56" s="1"/>
  <c r="N50" i="54"/>
  <c r="N50" i="55"/>
  <c r="N68" i="55"/>
  <c r="N66" i="54"/>
  <c r="N66" i="55"/>
  <c r="N96" i="55"/>
  <c r="N79" i="55"/>
  <c r="V52" i="53"/>
  <c r="V53" i="53" s="1"/>
  <c r="V54" i="53" s="1"/>
  <c r="V55" i="53" s="1"/>
  <c r="V56" i="53" s="1"/>
  <c r="V57" i="53" s="1"/>
  <c r="V58" i="53" s="1"/>
  <c r="V59" i="53" s="1"/>
  <c r="V60" i="53" s="1"/>
  <c r="V61" i="53" s="1"/>
  <c r="V62" i="53" s="1"/>
  <c r="V63" i="53" s="1"/>
  <c r="V64" i="53" s="1"/>
  <c r="V65" i="53" s="1"/>
  <c r="V66" i="53" s="1"/>
  <c r="V67" i="53" s="1"/>
  <c r="V68" i="53" s="1"/>
  <c r="V69" i="53" s="1"/>
  <c r="N100" i="55"/>
  <c r="N93" i="55"/>
  <c r="N98" i="55"/>
  <c r="N102" i="55"/>
  <c r="N87" i="55"/>
  <c r="N99" i="55"/>
  <c r="N92" i="55"/>
  <c r="N91" i="55"/>
  <c r="N54" i="54"/>
  <c r="N69" i="54"/>
  <c r="N78" i="55"/>
  <c r="N80" i="55"/>
  <c r="N55" i="55"/>
  <c r="N76" i="55"/>
  <c r="N101" i="55"/>
  <c r="N90" i="55"/>
  <c r="N95" i="55"/>
  <c r="N75" i="55"/>
  <c r="N89" i="55"/>
  <c r="N94" i="55"/>
  <c r="N52" i="55"/>
  <c r="N71" i="55"/>
  <c r="N88" i="55"/>
  <c r="N85" i="55"/>
  <c r="N73" i="55"/>
  <c r="N84" i="55"/>
  <c r="N77" i="55"/>
  <c r="N97" i="55"/>
  <c r="N86" i="55"/>
  <c r="N83" i="55"/>
  <c r="N74" i="55"/>
  <c r="N70" i="55"/>
  <c r="N70" i="54"/>
  <c r="N72" i="55"/>
  <c r="N82" i="55"/>
  <c r="N81" i="55"/>
  <c r="N67" i="55"/>
  <c r="N67" i="54"/>
  <c r="N62" i="55"/>
  <c r="N62" i="54"/>
  <c r="X789" i="1"/>
  <c r="X61" i="55" s="1"/>
  <c r="N61" i="54"/>
  <c r="N61" i="55"/>
  <c r="N65" i="55"/>
  <c r="N65" i="54"/>
  <c r="N63" i="55"/>
  <c r="N63" i="54"/>
  <c r="N58" i="54"/>
  <c r="N58" i="55"/>
  <c r="N64" i="54"/>
  <c r="N64" i="55"/>
  <c r="N59" i="54"/>
  <c r="N59" i="55"/>
  <c r="N52" i="54"/>
  <c r="N53" i="54"/>
  <c r="N53" i="55"/>
  <c r="N55" i="54"/>
  <c r="N57" i="55"/>
  <c r="N57" i="54"/>
  <c r="N56" i="54"/>
  <c r="N56" i="55"/>
  <c r="V51" i="55"/>
  <c r="V52" i="55" s="1"/>
  <c r="V53" i="55" s="1"/>
  <c r="V54" i="55" s="1"/>
  <c r="V55" i="55" s="1"/>
  <c r="V56" i="55" s="1"/>
  <c r="V57" i="55" s="1"/>
  <c r="V58" i="55" s="1"/>
  <c r="V59" i="55" s="1"/>
  <c r="V60" i="55" s="1"/>
  <c r="V61" i="55" s="1"/>
  <c r="V62" i="55" s="1"/>
  <c r="V63" i="55" s="1"/>
  <c r="V64" i="55" s="1"/>
  <c r="V65" i="55" s="1"/>
  <c r="V66" i="55" s="1"/>
  <c r="V67" i="55" s="1"/>
  <c r="V68" i="55" s="1"/>
  <c r="V69" i="55" s="1"/>
  <c r="V70" i="55" s="1"/>
  <c r="V71" i="55" s="1"/>
  <c r="V72" i="55" s="1"/>
  <c r="V73" i="55" s="1"/>
  <c r="V74" i="55" s="1"/>
  <c r="V75" i="55" s="1"/>
  <c r="V76" i="55" s="1"/>
  <c r="V77" i="55" s="1"/>
  <c r="V78" i="55" s="1"/>
  <c r="V79" i="55" s="1"/>
  <c r="V80" i="55" s="1"/>
  <c r="V81" i="55" s="1"/>
  <c r="V82" i="55" s="1"/>
  <c r="N51" i="55"/>
  <c r="N51" i="54"/>
  <c r="V50" i="51"/>
  <c r="V51" i="51" s="1"/>
  <c r="V52" i="51" s="1"/>
  <c r="V53" i="51" s="1"/>
  <c r="V54" i="51" s="1"/>
  <c r="V55" i="51" s="1"/>
  <c r="V56" i="51" s="1"/>
  <c r="V57" i="51" s="1"/>
  <c r="V58" i="51" s="1"/>
  <c r="V59" i="51" s="1"/>
  <c r="V60" i="51" s="1"/>
  <c r="V61" i="51" s="1"/>
  <c r="V62" i="51" s="1"/>
  <c r="V63" i="51" s="1"/>
  <c r="V64" i="51" s="1"/>
  <c r="V65" i="51" s="1"/>
  <c r="V66" i="51" s="1"/>
  <c r="V67" i="51" s="1"/>
  <c r="V68" i="51" s="1"/>
  <c r="V69" i="51" s="1"/>
  <c r="V70" i="51" s="1"/>
  <c r="V71" i="51" s="1"/>
  <c r="N297" i="38"/>
  <c r="J48" i="54"/>
  <c r="B7" i="54" s="1"/>
  <c r="B11" i="54" s="1"/>
  <c r="B15" i="54" s="1"/>
  <c r="N298" i="38"/>
  <c r="N296" i="38"/>
  <c r="N299" i="38"/>
  <c r="V52" i="54"/>
  <c r="V53" i="54" s="1"/>
  <c r="V54" i="54" s="1"/>
  <c r="V55" i="54" s="1"/>
  <c r="V56" i="54" s="1"/>
  <c r="V57" i="54" s="1"/>
  <c r="V58" i="54" s="1"/>
  <c r="V59" i="54" s="1"/>
  <c r="V60" i="54" s="1"/>
  <c r="V61" i="54" s="1"/>
  <c r="V62" i="54" s="1"/>
  <c r="V63" i="54" s="1"/>
  <c r="V64" i="54" s="1"/>
  <c r="V65" i="54" s="1"/>
  <c r="V66" i="54" s="1"/>
  <c r="V67" i="54" s="1"/>
  <c r="V68" i="54" s="1"/>
  <c r="N69" i="53"/>
  <c r="N68" i="53"/>
  <c r="N67" i="53"/>
  <c r="N64" i="53"/>
  <c r="N66" i="53"/>
  <c r="J48" i="53"/>
  <c r="B7" i="53" s="1"/>
  <c r="B11" i="53" s="1"/>
  <c r="B15" i="53" s="1"/>
  <c r="N65" i="53"/>
  <c r="Q51" i="51"/>
  <c r="Q52" i="51" s="1"/>
  <c r="Q53" i="51" s="1"/>
  <c r="Q54" i="51" s="1"/>
  <c r="Q55" i="51" s="1"/>
  <c r="Q56" i="51" s="1"/>
  <c r="Q57" i="51" s="1"/>
  <c r="Q58" i="51" s="1"/>
  <c r="Q59" i="51" s="1"/>
  <c r="Q60" i="51" s="1"/>
  <c r="Q61" i="51" s="1"/>
  <c r="Q62" i="51" s="1"/>
  <c r="Q63" i="51" s="1"/>
  <c r="Q64" i="51" s="1"/>
  <c r="Q65" i="51" s="1"/>
  <c r="Q66" i="51" s="1"/>
  <c r="Q67" i="51" s="1"/>
  <c r="Q68" i="51" s="1"/>
  <c r="Q69" i="51" s="1"/>
  <c r="Q70" i="51" s="1"/>
  <c r="Q71" i="51" s="1"/>
  <c r="V51" i="52"/>
  <c r="V52" i="52" s="1"/>
  <c r="V53" i="52" s="1"/>
  <c r="V54" i="52" s="1"/>
  <c r="V55" i="52" s="1"/>
  <c r="V56" i="52" s="1"/>
  <c r="V57" i="52" s="1"/>
  <c r="V58" i="52" s="1"/>
  <c r="V59" i="52" s="1"/>
  <c r="V60" i="52" s="1"/>
  <c r="V61" i="52" s="1"/>
  <c r="V62" i="52" s="1"/>
  <c r="V63" i="52" s="1"/>
  <c r="V64" i="52" s="1"/>
  <c r="V65" i="52" s="1"/>
  <c r="V66" i="52" s="1"/>
  <c r="V67" i="52" s="1"/>
  <c r="V68" i="52" s="1"/>
  <c r="V69" i="52" s="1"/>
  <c r="V70" i="52" s="1"/>
  <c r="J48" i="52"/>
  <c r="B7" i="52" s="1"/>
  <c r="B11" i="52" s="1"/>
  <c r="B15" i="52" s="1"/>
  <c r="N48" i="55" l="1"/>
  <c r="X58" i="63"/>
  <c r="X226" i="55"/>
  <c r="X62" i="63"/>
  <c r="X230" i="55"/>
  <c r="X55" i="63"/>
  <c r="X223" i="55"/>
  <c r="X64" i="63"/>
  <c r="X232" i="55"/>
  <c r="X61" i="63"/>
  <c r="X229" i="55"/>
  <c r="X59" i="63"/>
  <c r="X227" i="55"/>
  <c r="X57" i="63"/>
  <c r="X225" i="55"/>
  <c r="X60" i="63"/>
  <c r="X228" i="55"/>
  <c r="N48" i="63"/>
  <c r="X54" i="63"/>
  <c r="X222" i="55"/>
  <c r="X52" i="63"/>
  <c r="X220" i="55"/>
  <c r="X63" i="63"/>
  <c r="X231" i="55"/>
  <c r="X51" i="63"/>
  <c r="X219" i="55"/>
  <c r="X56" i="63"/>
  <c r="X224" i="55"/>
  <c r="X53" i="63"/>
  <c r="X221" i="55"/>
  <c r="X71" i="62"/>
  <c r="X217" i="55"/>
  <c r="X70" i="62"/>
  <c r="X216" i="55"/>
  <c r="X68" i="62"/>
  <c r="X214" i="55"/>
  <c r="X69" i="62"/>
  <c r="X215" i="55"/>
  <c r="X64" i="62"/>
  <c r="X210" i="55"/>
  <c r="X67" i="62"/>
  <c r="X213" i="55"/>
  <c r="X62" i="62"/>
  <c r="X208" i="55"/>
  <c r="X60" i="62"/>
  <c r="X206" i="55"/>
  <c r="X61" i="62"/>
  <c r="X207" i="55"/>
  <c r="X65" i="62"/>
  <c r="X211" i="55"/>
  <c r="X66" i="62"/>
  <c r="X212" i="55"/>
  <c r="X63" i="62"/>
  <c r="X209" i="55"/>
  <c r="X59" i="62"/>
  <c r="X205" i="55"/>
  <c r="X58" i="62"/>
  <c r="X204" i="55"/>
  <c r="X57" i="62"/>
  <c r="X203" i="55"/>
  <c r="X54" i="62"/>
  <c r="X200" i="55"/>
  <c r="X55" i="62"/>
  <c r="X201" i="55"/>
  <c r="X56" i="62"/>
  <c r="X202" i="55"/>
  <c r="X53" i="62"/>
  <c r="X199" i="55"/>
  <c r="N48" i="62"/>
  <c r="X51" i="62"/>
  <c r="X197" i="55"/>
  <c r="X52" i="62"/>
  <c r="X198" i="55"/>
  <c r="X50" i="62"/>
  <c r="X196" i="55"/>
  <c r="X71" i="61"/>
  <c r="X195" i="55"/>
  <c r="X70" i="61"/>
  <c r="X194" i="55"/>
  <c r="X66" i="61"/>
  <c r="X190" i="55"/>
  <c r="X65" i="61"/>
  <c r="X189" i="55"/>
  <c r="X62" i="61"/>
  <c r="X186" i="55"/>
  <c r="X63" i="61"/>
  <c r="X187" i="55"/>
  <c r="X64" i="61"/>
  <c r="X188" i="55"/>
  <c r="X60" i="61"/>
  <c r="X184" i="55"/>
  <c r="X61" i="61"/>
  <c r="X185" i="55"/>
  <c r="X59" i="61"/>
  <c r="X183" i="55"/>
  <c r="X57" i="61"/>
  <c r="X181" i="55"/>
  <c r="X55" i="61"/>
  <c r="X179" i="55"/>
  <c r="X56" i="61"/>
  <c r="X180" i="55"/>
  <c r="X53" i="61"/>
  <c r="X177" i="55"/>
  <c r="X52" i="61"/>
  <c r="X176" i="55"/>
  <c r="N48" i="61"/>
  <c r="X51" i="61"/>
  <c r="X175" i="55"/>
  <c r="X50" i="61"/>
  <c r="X174" i="55"/>
  <c r="X68" i="60"/>
  <c r="X173" i="55"/>
  <c r="X66" i="60"/>
  <c r="X171" i="55"/>
  <c r="X67" i="60"/>
  <c r="X172" i="55"/>
  <c r="B7" i="55"/>
  <c r="B12" i="55" s="1"/>
  <c r="B15" i="55" s="1"/>
  <c r="X65" i="60"/>
  <c r="X170" i="55"/>
  <c r="X64" i="60"/>
  <c r="X169" i="55"/>
  <c r="X63" i="60"/>
  <c r="X168" i="55"/>
  <c r="X62" i="60"/>
  <c r="X167" i="55"/>
  <c r="X61" i="60"/>
  <c r="X166" i="55"/>
  <c r="X58" i="60"/>
  <c r="X163" i="55"/>
  <c r="X57" i="60"/>
  <c r="X162" i="55"/>
  <c r="X59" i="60"/>
  <c r="X164" i="55"/>
  <c r="X60" i="60"/>
  <c r="X165" i="55"/>
  <c r="X56" i="60"/>
  <c r="X161" i="55"/>
  <c r="X55" i="60"/>
  <c r="X160" i="55"/>
  <c r="X53" i="60"/>
  <c r="X158" i="55"/>
  <c r="X54" i="60"/>
  <c r="X159" i="55"/>
  <c r="X52" i="60"/>
  <c r="X157" i="55"/>
  <c r="N48" i="60"/>
  <c r="X51" i="60"/>
  <c r="X156" i="55"/>
  <c r="X50" i="60"/>
  <c r="X155" i="55"/>
  <c r="X50" i="59"/>
  <c r="X133" i="55"/>
  <c r="X51" i="59"/>
  <c r="X114" i="55"/>
  <c r="X53" i="58"/>
  <c r="X61" i="58"/>
  <c r="X122" i="55"/>
  <c r="X62" i="58"/>
  <c r="X123" i="55"/>
  <c r="X67" i="58"/>
  <c r="X128" i="55"/>
  <c r="X60" i="58"/>
  <c r="X121" i="55"/>
  <c r="X63" i="58"/>
  <c r="X124" i="55"/>
  <c r="X130" i="55"/>
  <c r="X69" i="58"/>
  <c r="X129" i="55"/>
  <c r="X68" i="58"/>
  <c r="X115" i="55"/>
  <c r="X54" i="58"/>
  <c r="X116" i="55"/>
  <c r="X55" i="58"/>
  <c r="X113" i="55"/>
  <c r="X52" i="58"/>
  <c r="X131" i="55"/>
  <c r="X70" i="58"/>
  <c r="X120" i="55"/>
  <c r="X59" i="58"/>
  <c r="X64" i="58"/>
  <c r="X125" i="55"/>
  <c r="X111" i="55"/>
  <c r="X50" i="58"/>
  <c r="X118" i="55"/>
  <c r="X57" i="58"/>
  <c r="X66" i="58"/>
  <c r="X127" i="55"/>
  <c r="X117" i="55"/>
  <c r="X56" i="58"/>
  <c r="X119" i="55"/>
  <c r="X58" i="58"/>
  <c r="X65" i="58"/>
  <c r="X126" i="55"/>
  <c r="X112" i="55"/>
  <c r="X51" i="58"/>
  <c r="X132" i="55"/>
  <c r="X71" i="58"/>
  <c r="N48" i="59"/>
  <c r="X53" i="59"/>
  <c r="X52" i="59"/>
  <c r="X61" i="59"/>
  <c r="X59" i="59"/>
  <c r="X56" i="59"/>
  <c r="X54" i="59"/>
  <c r="X60" i="59"/>
  <c r="X62" i="59"/>
  <c r="X57" i="59"/>
  <c r="X58" i="59"/>
  <c r="X55" i="59"/>
  <c r="N48" i="58"/>
  <c r="V83" i="55"/>
  <c r="V84" i="55" s="1"/>
  <c r="V85" i="55" s="1"/>
  <c r="V86" i="55" s="1"/>
  <c r="V87" i="55" s="1"/>
  <c r="V88" i="55" s="1"/>
  <c r="V89" i="55" s="1"/>
  <c r="V90" i="55" s="1"/>
  <c r="V91" i="55" s="1"/>
  <c r="V92" i="55" s="1"/>
  <c r="V93" i="55" s="1"/>
  <c r="V94" i="55" s="1"/>
  <c r="V95" i="55" s="1"/>
  <c r="V96" i="55" s="1"/>
  <c r="V97" i="55" s="1"/>
  <c r="V98" i="55" s="1"/>
  <c r="V99" i="55" s="1"/>
  <c r="V100" i="55" s="1"/>
  <c r="V101" i="55" s="1"/>
  <c r="V102" i="55" s="1"/>
  <c r="V103" i="55" s="1"/>
  <c r="V104" i="55" s="1"/>
  <c r="V105" i="55" s="1"/>
  <c r="V106" i="55" s="1"/>
  <c r="V107" i="55" s="1"/>
  <c r="V108" i="55" s="1"/>
  <c r="V109" i="55" s="1"/>
  <c r="V110" i="55" s="1"/>
  <c r="V111" i="55" s="1"/>
  <c r="V112" i="55" s="1"/>
  <c r="V113" i="55" s="1"/>
  <c r="V114" i="55" s="1"/>
  <c r="V115" i="55" s="1"/>
  <c r="V116" i="55" s="1"/>
  <c r="V117" i="55" s="1"/>
  <c r="V118" i="55" s="1"/>
  <c r="V119" i="55" s="1"/>
  <c r="V120" i="55" s="1"/>
  <c r="V121" i="55" s="1"/>
  <c r="V122" i="55" s="1"/>
  <c r="V123" i="55" s="1"/>
  <c r="V124" i="55" s="1"/>
  <c r="V125" i="55" s="1"/>
  <c r="V126" i="55" s="1"/>
  <c r="V127" i="55" s="1"/>
  <c r="V128" i="55" s="1"/>
  <c r="V129" i="55" s="1"/>
  <c r="V130" i="55" s="1"/>
  <c r="V131" i="55" s="1"/>
  <c r="V132" i="55" s="1"/>
  <c r="V133" i="55" s="1"/>
  <c r="V134" i="55" s="1"/>
  <c r="V135" i="55" s="1"/>
  <c r="V136" i="55" s="1"/>
  <c r="V137" i="55" s="1"/>
  <c r="V138" i="55" s="1"/>
  <c r="V139" i="55" s="1"/>
  <c r="V140" i="55" s="1"/>
  <c r="V141" i="55" s="1"/>
  <c r="V142" i="55" s="1"/>
  <c r="V143" i="55" s="1"/>
  <c r="V144" i="55" s="1"/>
  <c r="V145" i="55" s="1"/>
  <c r="V146" i="55" s="1"/>
  <c r="V147" i="55" s="1"/>
  <c r="V148" i="55" s="1"/>
  <c r="V149" i="55" s="1"/>
  <c r="V150" i="55" s="1"/>
  <c r="V151" i="55" s="1"/>
  <c r="V152" i="55" s="1"/>
  <c r="V153" i="55" s="1"/>
  <c r="V154" i="55" s="1"/>
  <c r="V155" i="55" s="1"/>
  <c r="V156" i="55" s="1"/>
  <c r="V157" i="55" s="1"/>
  <c r="V158" i="55" s="1"/>
  <c r="V159" i="55" s="1"/>
  <c r="V160" i="55" s="1"/>
  <c r="V161" i="55" s="1"/>
  <c r="V162" i="55" s="1"/>
  <c r="V163" i="55" s="1"/>
  <c r="V164" i="55" s="1"/>
  <c r="V165" i="55" s="1"/>
  <c r="V166" i="55" s="1"/>
  <c r="V167" i="55" s="1"/>
  <c r="V168" i="55" s="1"/>
  <c r="V169" i="55" s="1"/>
  <c r="V170" i="55" s="1"/>
  <c r="V171" i="55" s="1"/>
  <c r="V172" i="55" s="1"/>
  <c r="V173" i="55" s="1"/>
  <c r="V174" i="55" s="1"/>
  <c r="V175" i="55" s="1"/>
  <c r="V176" i="55" s="1"/>
  <c r="V177" i="55" s="1"/>
  <c r="V178" i="55" s="1"/>
  <c r="V179" i="55" s="1"/>
  <c r="V180" i="55" s="1"/>
  <c r="V181" i="55" s="1"/>
  <c r="V182" i="55" s="1"/>
  <c r="V183" i="55" s="1"/>
  <c r="V184" i="55" s="1"/>
  <c r="V185" i="55" s="1"/>
  <c r="V186" i="55" s="1"/>
  <c r="V187" i="55" s="1"/>
  <c r="V188" i="55" s="1"/>
  <c r="V189" i="55" s="1"/>
  <c r="V190" i="55" s="1"/>
  <c r="V191" i="55" s="1"/>
  <c r="V192" i="55" s="1"/>
  <c r="V193" i="55" s="1"/>
  <c r="V194" i="55" s="1"/>
  <c r="V195" i="55" s="1"/>
  <c r="V196" i="55" s="1"/>
  <c r="V197" i="55" s="1"/>
  <c r="V198" i="55" s="1"/>
  <c r="V199" i="55" s="1"/>
  <c r="V200" i="55" s="1"/>
  <c r="V201" i="55" s="1"/>
  <c r="V202" i="55" s="1"/>
  <c r="V203" i="55" s="1"/>
  <c r="V204" i="55" s="1"/>
  <c r="V205" i="55" s="1"/>
  <c r="V206" i="55" s="1"/>
  <c r="V207" i="55" s="1"/>
  <c r="V208" i="55" s="1"/>
  <c r="V209" i="55" s="1"/>
  <c r="V210" i="55" s="1"/>
  <c r="V211" i="55" s="1"/>
  <c r="V212" i="55" s="1"/>
  <c r="V213" i="55" s="1"/>
  <c r="V214" i="55" s="1"/>
  <c r="V215" i="55" s="1"/>
  <c r="V216" i="55" s="1"/>
  <c r="V217" i="55" s="1"/>
  <c r="V218" i="55" s="1"/>
  <c r="V219" i="55" s="1"/>
  <c r="V220" i="55" s="1"/>
  <c r="V221" i="55" s="1"/>
  <c r="V222" i="55" s="1"/>
  <c r="V223" i="55" s="1"/>
  <c r="V224" i="55" s="1"/>
  <c r="V225" i="55" s="1"/>
  <c r="V226" i="55" s="1"/>
  <c r="V227" i="55" s="1"/>
  <c r="V228" i="55" s="1"/>
  <c r="V229" i="55" s="1"/>
  <c r="V230" i="55" s="1"/>
  <c r="V231" i="55" s="1"/>
  <c r="V232" i="55" s="1"/>
  <c r="V233" i="55" s="1"/>
  <c r="V234" i="55" s="1"/>
  <c r="V235" i="55" s="1"/>
  <c r="V236" i="55" s="1"/>
  <c r="V237" i="55" s="1"/>
  <c r="V238" i="55" s="1"/>
  <c r="V239" i="55" s="1"/>
  <c r="V240" i="55" s="1"/>
  <c r="V241" i="55" s="1"/>
  <c r="V242" i="55" s="1"/>
  <c r="V243" i="55" s="1"/>
  <c r="V244" i="55" s="1"/>
  <c r="V245" i="55" s="1"/>
  <c r="V246" i="55" s="1"/>
  <c r="V247" i="55" s="1"/>
  <c r="V248" i="55" s="1"/>
  <c r="V249" i="55" s="1"/>
  <c r="V250" i="55" s="1"/>
  <c r="V251" i="55" s="1"/>
  <c r="V252" i="55" s="1"/>
  <c r="V253" i="55" s="1"/>
  <c r="V254" i="55" s="1"/>
  <c r="V255" i="55" s="1"/>
  <c r="V256" i="55" s="1"/>
  <c r="V257" i="55" s="1"/>
  <c r="V258" i="55" s="1"/>
  <c r="V259" i="55" s="1"/>
  <c r="V260" i="55" s="1"/>
  <c r="V261" i="55" s="1"/>
  <c r="V262" i="55" s="1"/>
  <c r="V263" i="55" s="1"/>
  <c r="V264" i="55" s="1"/>
  <c r="V265" i="55" s="1"/>
  <c r="V266" i="55" s="1"/>
  <c r="V267" i="55" s="1"/>
  <c r="V268" i="55" s="1"/>
  <c r="V269" i="55" s="1"/>
  <c r="V270" i="55" s="1"/>
  <c r="V271" i="55" s="1"/>
  <c r="V272" i="55" s="1"/>
  <c r="V273" i="55" s="1"/>
  <c r="V274" i="55" s="1"/>
  <c r="V275" i="55" s="1"/>
  <c r="V276" i="55" s="1"/>
  <c r="V277" i="55" s="1"/>
  <c r="V278" i="55" s="1"/>
  <c r="V279" i="55" s="1"/>
  <c r="V280" i="55" s="1"/>
  <c r="V281" i="55" s="1"/>
  <c r="V282" i="55" s="1"/>
  <c r="V283" i="55" s="1"/>
  <c r="V284" i="55" s="1"/>
  <c r="V285" i="55" s="1"/>
  <c r="V286" i="55" s="1"/>
  <c r="V287" i="55" s="1"/>
  <c r="V288" i="55" s="1"/>
  <c r="V289" i="55" s="1"/>
  <c r="V290" i="55" s="1"/>
  <c r="V291" i="55" s="1"/>
  <c r="V292" i="55" s="1"/>
  <c r="V293" i="55" s="1"/>
  <c r="V294" i="55" s="1"/>
  <c r="V295" i="55" s="1"/>
  <c r="V296" i="55" s="1"/>
  <c r="V297" i="55" s="1"/>
  <c r="V298" i="55" s="1"/>
  <c r="V299" i="55" s="1"/>
  <c r="V300" i="55" s="1"/>
  <c r="V301" i="55" s="1"/>
  <c r="X69" i="57"/>
  <c r="X68" i="57"/>
  <c r="N48" i="57"/>
  <c r="V70" i="54"/>
  <c r="V69" i="54"/>
  <c r="N48" i="56"/>
  <c r="X61" i="54"/>
  <c r="C218" i="38"/>
  <c r="D218" i="38"/>
  <c r="E218" i="38"/>
  <c r="F218" i="38"/>
  <c r="G218" i="38"/>
  <c r="H218" i="38"/>
  <c r="I218" i="38"/>
  <c r="C51" i="38"/>
  <c r="D51" i="38"/>
  <c r="E51" i="38"/>
  <c r="F51" i="38"/>
  <c r="G51" i="38"/>
  <c r="H51" i="38"/>
  <c r="I51" i="38"/>
  <c r="K51" i="38"/>
  <c r="L51" i="38"/>
  <c r="C52" i="38"/>
  <c r="D52" i="38"/>
  <c r="E52" i="38"/>
  <c r="F52" i="38"/>
  <c r="G52" i="38"/>
  <c r="H52" i="38"/>
  <c r="I52" i="38"/>
  <c r="K52" i="38"/>
  <c r="L52" i="38"/>
  <c r="C53" i="38"/>
  <c r="D53" i="38"/>
  <c r="E53" i="38"/>
  <c r="F53" i="38"/>
  <c r="G53" i="38"/>
  <c r="H53" i="38"/>
  <c r="I53" i="38"/>
  <c r="K53" i="38"/>
  <c r="L53" i="38"/>
  <c r="C54" i="38"/>
  <c r="D54" i="38"/>
  <c r="E54" i="38"/>
  <c r="F54" i="38"/>
  <c r="G54" i="38"/>
  <c r="H54" i="38"/>
  <c r="I54" i="38"/>
  <c r="K54" i="38"/>
  <c r="L54" i="38"/>
  <c r="C55" i="38"/>
  <c r="D55" i="38"/>
  <c r="E55" i="38"/>
  <c r="F55" i="38"/>
  <c r="G55" i="38"/>
  <c r="H55" i="38"/>
  <c r="I55" i="38"/>
  <c r="K55" i="38"/>
  <c r="L55" i="38"/>
  <c r="C56" i="38"/>
  <c r="D56" i="38"/>
  <c r="E56" i="38"/>
  <c r="F56" i="38"/>
  <c r="G56" i="38"/>
  <c r="H56" i="38"/>
  <c r="I56" i="38"/>
  <c r="K56" i="38"/>
  <c r="L56" i="38"/>
  <c r="C57" i="38"/>
  <c r="D57" i="38"/>
  <c r="E57" i="38"/>
  <c r="F57" i="38"/>
  <c r="G57" i="38"/>
  <c r="H57" i="38"/>
  <c r="I57" i="38"/>
  <c r="K57" i="38"/>
  <c r="L57" i="38"/>
  <c r="C58" i="38"/>
  <c r="D58" i="38"/>
  <c r="E58" i="38"/>
  <c r="F58" i="38"/>
  <c r="G58" i="38"/>
  <c r="H58" i="38"/>
  <c r="I58" i="38"/>
  <c r="K58" i="38"/>
  <c r="L58" i="38"/>
  <c r="C59" i="38"/>
  <c r="D59" i="38"/>
  <c r="E59" i="38"/>
  <c r="F59" i="38"/>
  <c r="G59" i="38"/>
  <c r="H59" i="38"/>
  <c r="I59" i="38"/>
  <c r="K59" i="38"/>
  <c r="L59" i="38"/>
  <c r="C60" i="38"/>
  <c r="D60" i="38"/>
  <c r="E60" i="38"/>
  <c r="F60" i="38"/>
  <c r="G60" i="38"/>
  <c r="H60" i="38"/>
  <c r="I60" i="38"/>
  <c r="K60" i="38"/>
  <c r="L60" i="38"/>
  <c r="C61" i="38"/>
  <c r="D61" i="38"/>
  <c r="E61" i="38"/>
  <c r="F61" i="38"/>
  <c r="G61" i="38"/>
  <c r="H61" i="38"/>
  <c r="I61" i="38"/>
  <c r="K61" i="38"/>
  <c r="L61" i="38"/>
  <c r="C62" i="38"/>
  <c r="D62" i="38"/>
  <c r="E62" i="38"/>
  <c r="F62" i="38"/>
  <c r="G62" i="38"/>
  <c r="H62" i="38"/>
  <c r="I62" i="38"/>
  <c r="K62" i="38"/>
  <c r="L62" i="38"/>
  <c r="C63" i="38"/>
  <c r="D63" i="38"/>
  <c r="E63" i="38"/>
  <c r="F63" i="38"/>
  <c r="G63" i="38"/>
  <c r="H63" i="38"/>
  <c r="I63" i="38"/>
  <c r="K63" i="38"/>
  <c r="L63" i="38"/>
  <c r="C64" i="38"/>
  <c r="D64" i="38"/>
  <c r="E64" i="38"/>
  <c r="F64" i="38"/>
  <c r="G64" i="38"/>
  <c r="H64" i="38"/>
  <c r="I64" i="38"/>
  <c r="K64" i="38"/>
  <c r="L64" i="38"/>
  <c r="C65" i="38"/>
  <c r="D65" i="38"/>
  <c r="E65" i="38"/>
  <c r="F65" i="38"/>
  <c r="G65" i="38"/>
  <c r="H65" i="38"/>
  <c r="I65" i="38"/>
  <c r="K65" i="38"/>
  <c r="L65" i="38"/>
  <c r="C66" i="38"/>
  <c r="D66" i="38"/>
  <c r="E66" i="38"/>
  <c r="F66" i="38"/>
  <c r="G66" i="38"/>
  <c r="H66" i="38"/>
  <c r="I66" i="38"/>
  <c r="K66" i="38"/>
  <c r="L66" i="38"/>
  <c r="C67" i="38"/>
  <c r="D67" i="38"/>
  <c r="E67" i="38"/>
  <c r="F67" i="38"/>
  <c r="G67" i="38"/>
  <c r="H67" i="38"/>
  <c r="I67" i="38"/>
  <c r="K67" i="38"/>
  <c r="L67" i="38"/>
  <c r="C68" i="38"/>
  <c r="D68" i="38"/>
  <c r="E68" i="38"/>
  <c r="F68" i="38"/>
  <c r="G68" i="38"/>
  <c r="H68" i="38"/>
  <c r="I68" i="38"/>
  <c r="K68" i="38"/>
  <c r="L68" i="38"/>
  <c r="C69" i="38"/>
  <c r="D69" i="38"/>
  <c r="E69" i="38"/>
  <c r="F69" i="38"/>
  <c r="G69" i="38"/>
  <c r="H69" i="38"/>
  <c r="I69" i="38"/>
  <c r="K69" i="38"/>
  <c r="L69" i="38"/>
  <c r="C70" i="38"/>
  <c r="D70" i="38"/>
  <c r="E70" i="38"/>
  <c r="F70" i="38"/>
  <c r="G70" i="38"/>
  <c r="H70" i="38"/>
  <c r="I70" i="38"/>
  <c r="K70" i="38"/>
  <c r="L70" i="38"/>
  <c r="C71" i="38"/>
  <c r="D71" i="38"/>
  <c r="E71" i="38"/>
  <c r="F71" i="38"/>
  <c r="G71" i="38"/>
  <c r="H71" i="38"/>
  <c r="I71" i="38"/>
  <c r="K71" i="38"/>
  <c r="L71" i="38"/>
  <c r="C72" i="38"/>
  <c r="D72" i="38"/>
  <c r="E72" i="38"/>
  <c r="F72" i="38"/>
  <c r="G72" i="38"/>
  <c r="H72" i="38"/>
  <c r="I72" i="38"/>
  <c r="K72" i="38"/>
  <c r="L72" i="38"/>
  <c r="C73" i="38"/>
  <c r="D73" i="38"/>
  <c r="E73" i="38"/>
  <c r="F73" i="38"/>
  <c r="G73" i="38"/>
  <c r="H73" i="38"/>
  <c r="I73" i="38"/>
  <c r="K73" i="38"/>
  <c r="L73" i="38"/>
  <c r="C74" i="38"/>
  <c r="D74" i="38"/>
  <c r="E74" i="38"/>
  <c r="F74" i="38"/>
  <c r="G74" i="38"/>
  <c r="H74" i="38"/>
  <c r="I74" i="38"/>
  <c r="K74" i="38"/>
  <c r="L74" i="38"/>
  <c r="C75" i="38"/>
  <c r="D75" i="38"/>
  <c r="E75" i="38"/>
  <c r="F75" i="38"/>
  <c r="G75" i="38"/>
  <c r="H75" i="38"/>
  <c r="I75" i="38"/>
  <c r="K75" i="38"/>
  <c r="L75" i="38"/>
  <c r="C76" i="38"/>
  <c r="D76" i="38"/>
  <c r="E76" i="38"/>
  <c r="F76" i="38"/>
  <c r="G76" i="38"/>
  <c r="H76" i="38"/>
  <c r="I76" i="38"/>
  <c r="K76" i="38"/>
  <c r="L76" i="38"/>
  <c r="C77" i="38"/>
  <c r="D77" i="38"/>
  <c r="E77" i="38"/>
  <c r="F77" i="38"/>
  <c r="G77" i="38"/>
  <c r="H77" i="38"/>
  <c r="I77" i="38"/>
  <c r="K77" i="38"/>
  <c r="L77" i="38"/>
  <c r="C78" i="38"/>
  <c r="D78" i="38"/>
  <c r="E78" i="38"/>
  <c r="F78" i="38"/>
  <c r="G78" i="38"/>
  <c r="H78" i="38"/>
  <c r="I78" i="38"/>
  <c r="K78" i="38"/>
  <c r="L78" i="38"/>
  <c r="C79" i="38"/>
  <c r="D79" i="38"/>
  <c r="E79" i="38"/>
  <c r="F79" i="38"/>
  <c r="G79" i="38"/>
  <c r="H79" i="38"/>
  <c r="I79" i="38"/>
  <c r="K79" i="38"/>
  <c r="L79" i="38"/>
  <c r="C80" i="38"/>
  <c r="D80" i="38"/>
  <c r="E80" i="38"/>
  <c r="F80" i="38"/>
  <c r="G80" i="38"/>
  <c r="H80" i="38"/>
  <c r="I80" i="38"/>
  <c r="K80" i="38"/>
  <c r="L80" i="38"/>
  <c r="C81" i="38"/>
  <c r="D81" i="38"/>
  <c r="E81" i="38"/>
  <c r="F81" i="38"/>
  <c r="G81" i="38"/>
  <c r="H81" i="38"/>
  <c r="I81" i="38"/>
  <c r="K81" i="38"/>
  <c r="L81" i="38"/>
  <c r="C82" i="38"/>
  <c r="D82" i="38"/>
  <c r="E82" i="38"/>
  <c r="G82" i="38"/>
  <c r="H82" i="38"/>
  <c r="I82" i="38"/>
  <c r="K82" i="38"/>
  <c r="L82" i="38"/>
  <c r="C83" i="38"/>
  <c r="D83" i="38"/>
  <c r="E83" i="38"/>
  <c r="F83" i="38"/>
  <c r="G83" i="38"/>
  <c r="H83" i="38"/>
  <c r="I83" i="38"/>
  <c r="K83" i="38"/>
  <c r="L83" i="38"/>
  <c r="C84" i="38"/>
  <c r="D84" i="38"/>
  <c r="E84" i="38"/>
  <c r="F84" i="38"/>
  <c r="G84" i="38"/>
  <c r="H84" i="38"/>
  <c r="I84" i="38"/>
  <c r="K84" i="38"/>
  <c r="L84" i="38"/>
  <c r="C85" i="38"/>
  <c r="D85" i="38"/>
  <c r="E85" i="38"/>
  <c r="F85" i="38"/>
  <c r="G85" i="38"/>
  <c r="H85" i="38"/>
  <c r="I85" i="38"/>
  <c r="K85" i="38"/>
  <c r="L85" i="38"/>
  <c r="C86" i="38"/>
  <c r="D86" i="38"/>
  <c r="E86" i="38"/>
  <c r="F86" i="38"/>
  <c r="G86" i="38"/>
  <c r="H86" i="38"/>
  <c r="I86" i="38"/>
  <c r="K86" i="38"/>
  <c r="L86" i="38"/>
  <c r="C87" i="38"/>
  <c r="D87" i="38"/>
  <c r="E87" i="38"/>
  <c r="F87" i="38"/>
  <c r="G87" i="38"/>
  <c r="H87" i="38"/>
  <c r="I87" i="38"/>
  <c r="K87" i="38"/>
  <c r="L87" i="38"/>
  <c r="C88" i="38"/>
  <c r="D88" i="38"/>
  <c r="E88" i="38"/>
  <c r="F88" i="38"/>
  <c r="G88" i="38"/>
  <c r="H88" i="38"/>
  <c r="I88" i="38"/>
  <c r="K88" i="38"/>
  <c r="L88" i="38"/>
  <c r="C89" i="38"/>
  <c r="D89" i="38"/>
  <c r="E89" i="38"/>
  <c r="F89" i="38"/>
  <c r="G89" i="38"/>
  <c r="H89" i="38"/>
  <c r="I89" i="38"/>
  <c r="K89" i="38"/>
  <c r="L89" i="38"/>
  <c r="C90" i="38"/>
  <c r="D90" i="38"/>
  <c r="E90" i="38"/>
  <c r="F90" i="38"/>
  <c r="G90" i="38"/>
  <c r="H90" i="38"/>
  <c r="I90" i="38"/>
  <c r="K90" i="38"/>
  <c r="L90" i="38"/>
  <c r="C91" i="38"/>
  <c r="D91" i="38"/>
  <c r="E91" i="38"/>
  <c r="F91" i="38"/>
  <c r="G91" i="38"/>
  <c r="H91" i="38"/>
  <c r="I91" i="38"/>
  <c r="K91" i="38"/>
  <c r="L91" i="38"/>
  <c r="C92" i="38"/>
  <c r="D92" i="38"/>
  <c r="E92" i="38"/>
  <c r="F92" i="38"/>
  <c r="G92" i="38"/>
  <c r="H92" i="38"/>
  <c r="I92" i="38"/>
  <c r="K92" i="38"/>
  <c r="L92" i="38"/>
  <c r="C93" i="38"/>
  <c r="D93" i="38"/>
  <c r="E93" i="38"/>
  <c r="F93" i="38"/>
  <c r="G93" i="38"/>
  <c r="H93" i="38"/>
  <c r="I93" i="38"/>
  <c r="K93" i="38"/>
  <c r="L93" i="38"/>
  <c r="C94" i="38"/>
  <c r="D94" i="38"/>
  <c r="E94" i="38"/>
  <c r="F94" i="38"/>
  <c r="G94" i="38"/>
  <c r="H94" i="38"/>
  <c r="I94" i="38"/>
  <c r="K94" i="38"/>
  <c r="L94" i="38"/>
  <c r="C95" i="38"/>
  <c r="D95" i="38"/>
  <c r="E95" i="38"/>
  <c r="F95" i="38"/>
  <c r="G95" i="38"/>
  <c r="H95" i="38"/>
  <c r="I95" i="38"/>
  <c r="K95" i="38"/>
  <c r="L95" i="38"/>
  <c r="C96" i="38"/>
  <c r="D96" i="38"/>
  <c r="E96" i="38"/>
  <c r="F96" i="38"/>
  <c r="G96" i="38"/>
  <c r="H96" i="38"/>
  <c r="I96" i="38"/>
  <c r="K96" i="38"/>
  <c r="L96" i="38"/>
  <c r="C97" i="38"/>
  <c r="D97" i="38"/>
  <c r="E97" i="38"/>
  <c r="F97" i="38"/>
  <c r="G97" i="38"/>
  <c r="H97" i="38"/>
  <c r="I97" i="38"/>
  <c r="K97" i="38"/>
  <c r="L97" i="38"/>
  <c r="C98" i="38"/>
  <c r="D98" i="38"/>
  <c r="E98" i="38"/>
  <c r="F98" i="38"/>
  <c r="G98" i="38"/>
  <c r="H98" i="38"/>
  <c r="I98" i="38"/>
  <c r="K98" i="38"/>
  <c r="L98" i="38"/>
  <c r="C99" i="38"/>
  <c r="D99" i="38"/>
  <c r="E99" i="38"/>
  <c r="F99" i="38"/>
  <c r="G99" i="38"/>
  <c r="H99" i="38"/>
  <c r="I99" i="38"/>
  <c r="K99" i="38"/>
  <c r="L99" i="38"/>
  <c r="C100" i="38"/>
  <c r="D100" i="38"/>
  <c r="E100" i="38"/>
  <c r="F100" i="38"/>
  <c r="G100" i="38"/>
  <c r="H100" i="38"/>
  <c r="I100" i="38"/>
  <c r="K100" i="38"/>
  <c r="L100" i="38"/>
  <c r="C101" i="38"/>
  <c r="D101" i="38"/>
  <c r="E101" i="38"/>
  <c r="F101" i="38"/>
  <c r="G101" i="38"/>
  <c r="H101" i="38"/>
  <c r="I101" i="38"/>
  <c r="K101" i="38"/>
  <c r="L101" i="38"/>
  <c r="C102" i="38"/>
  <c r="D102" i="38"/>
  <c r="E102" i="38"/>
  <c r="F102" i="38"/>
  <c r="G102" i="38"/>
  <c r="H102" i="38"/>
  <c r="I102" i="38"/>
  <c r="K102" i="38"/>
  <c r="L102" i="38"/>
  <c r="C103" i="38"/>
  <c r="D103" i="38"/>
  <c r="E103" i="38"/>
  <c r="F103" i="38"/>
  <c r="G103" i="38"/>
  <c r="H103" i="38"/>
  <c r="I103" i="38"/>
  <c r="K103" i="38"/>
  <c r="L103" i="38"/>
  <c r="C104" i="38"/>
  <c r="D104" i="38"/>
  <c r="E104" i="38"/>
  <c r="F104" i="38"/>
  <c r="G104" i="38"/>
  <c r="H104" i="38"/>
  <c r="I104" i="38"/>
  <c r="K104" i="38"/>
  <c r="L104" i="38"/>
  <c r="C105" i="38"/>
  <c r="D105" i="38"/>
  <c r="E105" i="38"/>
  <c r="F105" i="38"/>
  <c r="G105" i="38"/>
  <c r="H105" i="38"/>
  <c r="I105" i="38"/>
  <c r="K105" i="38"/>
  <c r="L105" i="38"/>
  <c r="C106" i="38"/>
  <c r="D106" i="38"/>
  <c r="E106" i="38"/>
  <c r="F106" i="38"/>
  <c r="G106" i="38"/>
  <c r="H106" i="38"/>
  <c r="I106" i="38"/>
  <c r="K106" i="38"/>
  <c r="L106" i="38"/>
  <c r="C107" i="38"/>
  <c r="D107" i="38"/>
  <c r="E107" i="38"/>
  <c r="F107" i="38"/>
  <c r="G107" i="38"/>
  <c r="H107" i="38"/>
  <c r="I107" i="38"/>
  <c r="K107" i="38"/>
  <c r="L107" i="38"/>
  <c r="C108" i="38"/>
  <c r="D108" i="38"/>
  <c r="E108" i="38"/>
  <c r="F108" i="38"/>
  <c r="G108" i="38"/>
  <c r="H108" i="38"/>
  <c r="I108" i="38"/>
  <c r="K108" i="38"/>
  <c r="L108" i="38"/>
  <c r="C109" i="38"/>
  <c r="D109" i="38"/>
  <c r="E109" i="38"/>
  <c r="F109" i="38"/>
  <c r="G109" i="38"/>
  <c r="H109" i="38"/>
  <c r="I109" i="38"/>
  <c r="K109" i="38"/>
  <c r="L109" i="38"/>
  <c r="C110" i="38"/>
  <c r="D110" i="38"/>
  <c r="E110" i="38"/>
  <c r="F110" i="38"/>
  <c r="G110" i="38"/>
  <c r="H110" i="38"/>
  <c r="I110" i="38"/>
  <c r="K110" i="38"/>
  <c r="L110" i="38"/>
  <c r="C111" i="38"/>
  <c r="D111" i="38"/>
  <c r="E111" i="38"/>
  <c r="F111" i="38"/>
  <c r="G111" i="38"/>
  <c r="H111" i="38"/>
  <c r="I111" i="38"/>
  <c r="K111" i="38"/>
  <c r="L111" i="38"/>
  <c r="C112" i="38"/>
  <c r="D112" i="38"/>
  <c r="E112" i="38"/>
  <c r="F112" i="38"/>
  <c r="G112" i="38"/>
  <c r="H112" i="38"/>
  <c r="I112" i="38"/>
  <c r="K112" i="38"/>
  <c r="L112" i="38"/>
  <c r="C113" i="38"/>
  <c r="D113" i="38"/>
  <c r="E113" i="38"/>
  <c r="F113" i="38"/>
  <c r="G113" i="38"/>
  <c r="H113" i="38"/>
  <c r="I113" i="38"/>
  <c r="K113" i="38"/>
  <c r="L113" i="38"/>
  <c r="C114" i="38"/>
  <c r="D114" i="38"/>
  <c r="E114" i="38"/>
  <c r="F114" i="38"/>
  <c r="G114" i="38"/>
  <c r="H114" i="38"/>
  <c r="I114" i="38"/>
  <c r="K114" i="38"/>
  <c r="L114" i="38"/>
  <c r="C115" i="38"/>
  <c r="D115" i="38"/>
  <c r="E115" i="38"/>
  <c r="F115" i="38"/>
  <c r="G115" i="38"/>
  <c r="H115" i="38"/>
  <c r="I115" i="38"/>
  <c r="K115" i="38"/>
  <c r="L115" i="38"/>
  <c r="C116" i="38"/>
  <c r="D116" i="38"/>
  <c r="E116" i="38"/>
  <c r="F116" i="38"/>
  <c r="G116" i="38"/>
  <c r="H116" i="38"/>
  <c r="I116" i="38"/>
  <c r="K116" i="38"/>
  <c r="L116" i="38"/>
  <c r="C117" i="38"/>
  <c r="D117" i="38"/>
  <c r="E117" i="38"/>
  <c r="F117" i="38"/>
  <c r="G117" i="38"/>
  <c r="H117" i="38"/>
  <c r="I117" i="38"/>
  <c r="K117" i="38"/>
  <c r="L117" i="38"/>
  <c r="C118" i="38"/>
  <c r="D118" i="38"/>
  <c r="E118" i="38"/>
  <c r="F118" i="38"/>
  <c r="G118" i="38"/>
  <c r="H118" i="38"/>
  <c r="I118" i="38"/>
  <c r="K118" i="38"/>
  <c r="L118" i="38"/>
  <c r="C119" i="38"/>
  <c r="D119" i="38"/>
  <c r="E119" i="38"/>
  <c r="F119" i="38"/>
  <c r="G119" i="38"/>
  <c r="H119" i="38"/>
  <c r="I119" i="38"/>
  <c r="K119" i="38"/>
  <c r="L119" i="38"/>
  <c r="C120" i="38"/>
  <c r="D120" i="38"/>
  <c r="E120" i="38"/>
  <c r="F120" i="38"/>
  <c r="G120" i="38"/>
  <c r="H120" i="38"/>
  <c r="I120" i="38"/>
  <c r="K120" i="38"/>
  <c r="L120" i="38"/>
  <c r="C121" i="38"/>
  <c r="D121" i="38"/>
  <c r="E121" i="38"/>
  <c r="F121" i="38"/>
  <c r="G121" i="38"/>
  <c r="H121" i="38"/>
  <c r="I121" i="38"/>
  <c r="K121" i="38"/>
  <c r="L121" i="38"/>
  <c r="C122" i="38"/>
  <c r="D122" i="38"/>
  <c r="E122" i="38"/>
  <c r="F122" i="38"/>
  <c r="G122" i="38"/>
  <c r="H122" i="38"/>
  <c r="I122" i="38"/>
  <c r="K122" i="38"/>
  <c r="L122" i="38"/>
  <c r="C123" i="38"/>
  <c r="D123" i="38"/>
  <c r="E123" i="38"/>
  <c r="F123" i="38"/>
  <c r="G123" i="38"/>
  <c r="H123" i="38"/>
  <c r="I123" i="38"/>
  <c r="K123" i="38"/>
  <c r="L123" i="38"/>
  <c r="C124" i="38"/>
  <c r="D124" i="38"/>
  <c r="E124" i="38"/>
  <c r="F124" i="38"/>
  <c r="G124" i="38"/>
  <c r="H124" i="38"/>
  <c r="I124" i="38"/>
  <c r="K124" i="38"/>
  <c r="L124" i="38"/>
  <c r="C125" i="38"/>
  <c r="D125" i="38"/>
  <c r="E125" i="38"/>
  <c r="F125" i="38"/>
  <c r="G125" i="38"/>
  <c r="H125" i="38"/>
  <c r="I125" i="38"/>
  <c r="K125" i="38"/>
  <c r="L125" i="38"/>
  <c r="C126" i="38"/>
  <c r="D126" i="38"/>
  <c r="E126" i="38"/>
  <c r="F126" i="38"/>
  <c r="G126" i="38"/>
  <c r="H126" i="38"/>
  <c r="I126" i="38"/>
  <c r="K126" i="38"/>
  <c r="L126" i="38"/>
  <c r="C127" i="38"/>
  <c r="D127" i="38"/>
  <c r="E127" i="38"/>
  <c r="F127" i="38"/>
  <c r="G127" i="38"/>
  <c r="H127" i="38"/>
  <c r="I127" i="38"/>
  <c r="K127" i="38"/>
  <c r="L127" i="38"/>
  <c r="C128" i="38"/>
  <c r="D128" i="38"/>
  <c r="E128" i="38"/>
  <c r="F128" i="38"/>
  <c r="G128" i="38"/>
  <c r="H128" i="38"/>
  <c r="I128" i="38"/>
  <c r="K128" i="38"/>
  <c r="L128" i="38"/>
  <c r="C129" i="38"/>
  <c r="D129" i="38"/>
  <c r="E129" i="38"/>
  <c r="F129" i="38"/>
  <c r="G129" i="38"/>
  <c r="H129" i="38"/>
  <c r="I129" i="38"/>
  <c r="K129" i="38"/>
  <c r="L129" i="38"/>
  <c r="C130" i="38"/>
  <c r="D130" i="38"/>
  <c r="E130" i="38"/>
  <c r="F130" i="38"/>
  <c r="G130" i="38"/>
  <c r="H130" i="38"/>
  <c r="I130" i="38"/>
  <c r="K130" i="38"/>
  <c r="L130" i="38"/>
  <c r="C131" i="38"/>
  <c r="D131" i="38"/>
  <c r="E131" i="38"/>
  <c r="F131" i="38"/>
  <c r="G131" i="38"/>
  <c r="H131" i="38"/>
  <c r="I131" i="38"/>
  <c r="K131" i="38"/>
  <c r="L131" i="38"/>
  <c r="C132" i="38"/>
  <c r="D132" i="38"/>
  <c r="E132" i="38"/>
  <c r="F132" i="38"/>
  <c r="G132" i="38"/>
  <c r="H132" i="38"/>
  <c r="I132" i="38"/>
  <c r="K132" i="38"/>
  <c r="L132" i="38"/>
  <c r="C133" i="38"/>
  <c r="D133" i="38"/>
  <c r="E133" i="38"/>
  <c r="F133" i="38"/>
  <c r="G133" i="38"/>
  <c r="H133" i="38"/>
  <c r="I133" i="38"/>
  <c r="K133" i="38"/>
  <c r="L133" i="38"/>
  <c r="C134" i="38"/>
  <c r="D134" i="38"/>
  <c r="E134" i="38"/>
  <c r="F134" i="38"/>
  <c r="G134" i="38"/>
  <c r="H134" i="38"/>
  <c r="I134" i="38"/>
  <c r="K134" i="38"/>
  <c r="L134" i="38"/>
  <c r="C135" i="38"/>
  <c r="D135" i="38"/>
  <c r="E135" i="38"/>
  <c r="F135" i="38"/>
  <c r="G135" i="38"/>
  <c r="H135" i="38"/>
  <c r="I135" i="38"/>
  <c r="K135" i="38"/>
  <c r="L135" i="38"/>
  <c r="C136" i="38"/>
  <c r="D136" i="38"/>
  <c r="E136" i="38"/>
  <c r="F136" i="38"/>
  <c r="G136" i="38"/>
  <c r="H136" i="38"/>
  <c r="I136" i="38"/>
  <c r="K136" i="38"/>
  <c r="L136" i="38"/>
  <c r="C137" i="38"/>
  <c r="D137" i="38"/>
  <c r="E137" i="38"/>
  <c r="F137" i="38"/>
  <c r="G137" i="38"/>
  <c r="H137" i="38"/>
  <c r="I137" i="38"/>
  <c r="K137" i="38"/>
  <c r="L137" i="38"/>
  <c r="C138" i="38"/>
  <c r="D138" i="38"/>
  <c r="E138" i="38"/>
  <c r="F138" i="38"/>
  <c r="G138" i="38"/>
  <c r="H138" i="38"/>
  <c r="I138" i="38"/>
  <c r="K138" i="38"/>
  <c r="L138" i="38"/>
  <c r="C139" i="38"/>
  <c r="D139" i="38"/>
  <c r="E139" i="38"/>
  <c r="F139" i="38"/>
  <c r="G139" i="38"/>
  <c r="H139" i="38"/>
  <c r="I139" i="38"/>
  <c r="K139" i="38"/>
  <c r="L139" i="38"/>
  <c r="C140" i="38"/>
  <c r="D140" i="38"/>
  <c r="E140" i="38"/>
  <c r="F140" i="38"/>
  <c r="G140" i="38"/>
  <c r="H140" i="38"/>
  <c r="I140" i="38"/>
  <c r="K140" i="38"/>
  <c r="L140" i="38"/>
  <c r="C141" i="38"/>
  <c r="D141" i="38"/>
  <c r="E141" i="38"/>
  <c r="F141" i="38"/>
  <c r="G141" i="38"/>
  <c r="H141" i="38"/>
  <c r="I141" i="38"/>
  <c r="K141" i="38"/>
  <c r="L141" i="38"/>
  <c r="C142" i="38"/>
  <c r="D142" i="38"/>
  <c r="E142" i="38"/>
  <c r="F142" i="38"/>
  <c r="G142" i="38"/>
  <c r="H142" i="38"/>
  <c r="I142" i="38"/>
  <c r="K142" i="38"/>
  <c r="L142" i="38"/>
  <c r="C143" i="38"/>
  <c r="D143" i="38"/>
  <c r="E143" i="38"/>
  <c r="F143" i="38"/>
  <c r="G143" i="38"/>
  <c r="H143" i="38"/>
  <c r="I143" i="38"/>
  <c r="K143" i="38"/>
  <c r="L143" i="38"/>
  <c r="C144" i="38"/>
  <c r="D144" i="38"/>
  <c r="E144" i="38"/>
  <c r="F144" i="38"/>
  <c r="G144" i="38"/>
  <c r="H144" i="38"/>
  <c r="I144" i="38"/>
  <c r="K144" i="38"/>
  <c r="L144" i="38"/>
  <c r="C145" i="38"/>
  <c r="D145" i="38"/>
  <c r="E145" i="38"/>
  <c r="F145" i="38"/>
  <c r="G145" i="38"/>
  <c r="H145" i="38"/>
  <c r="I145" i="38"/>
  <c r="K145" i="38"/>
  <c r="L145" i="38"/>
  <c r="C146" i="38"/>
  <c r="D146" i="38"/>
  <c r="E146" i="38"/>
  <c r="F146" i="38"/>
  <c r="G146" i="38"/>
  <c r="H146" i="38"/>
  <c r="I146" i="38"/>
  <c r="K146" i="38"/>
  <c r="L146" i="38"/>
  <c r="C147" i="38"/>
  <c r="D147" i="38"/>
  <c r="E147" i="38"/>
  <c r="F147" i="38"/>
  <c r="G147" i="38"/>
  <c r="H147" i="38"/>
  <c r="I147" i="38"/>
  <c r="K147" i="38"/>
  <c r="L147" i="38"/>
  <c r="C148" i="38"/>
  <c r="D148" i="38"/>
  <c r="E148" i="38"/>
  <c r="F148" i="38"/>
  <c r="G148" i="38"/>
  <c r="H148" i="38"/>
  <c r="I148" i="38"/>
  <c r="K148" i="38"/>
  <c r="L148" i="38"/>
  <c r="C149" i="38"/>
  <c r="D149" i="38"/>
  <c r="E149" i="38"/>
  <c r="F149" i="38"/>
  <c r="G149" i="38"/>
  <c r="H149" i="38"/>
  <c r="I149" i="38"/>
  <c r="K149" i="38"/>
  <c r="L149" i="38"/>
  <c r="C150" i="38"/>
  <c r="D150" i="38"/>
  <c r="E150" i="38"/>
  <c r="F150" i="38"/>
  <c r="G150" i="38"/>
  <c r="H150" i="38"/>
  <c r="I150" i="38"/>
  <c r="K150" i="38"/>
  <c r="L150" i="38"/>
  <c r="C151" i="38"/>
  <c r="D151" i="38"/>
  <c r="E151" i="38"/>
  <c r="F151" i="38"/>
  <c r="G151" i="38"/>
  <c r="H151" i="38"/>
  <c r="I151" i="38"/>
  <c r="K151" i="38"/>
  <c r="L151" i="38"/>
  <c r="C152" i="38"/>
  <c r="D152" i="38"/>
  <c r="E152" i="38"/>
  <c r="F152" i="38"/>
  <c r="G152" i="38"/>
  <c r="H152" i="38"/>
  <c r="I152" i="38"/>
  <c r="K152" i="38"/>
  <c r="L152" i="38"/>
  <c r="C153" i="38"/>
  <c r="D153" i="38"/>
  <c r="E153" i="38"/>
  <c r="F153" i="38"/>
  <c r="G153" i="38"/>
  <c r="H153" i="38"/>
  <c r="I153" i="38"/>
  <c r="K153" i="38"/>
  <c r="L153" i="38"/>
  <c r="C154" i="38"/>
  <c r="D154" i="38"/>
  <c r="E154" i="38"/>
  <c r="F154" i="38"/>
  <c r="G154" i="38"/>
  <c r="H154" i="38"/>
  <c r="I154" i="38"/>
  <c r="K154" i="38"/>
  <c r="L154" i="38"/>
  <c r="C155" i="38"/>
  <c r="D155" i="38"/>
  <c r="E155" i="38"/>
  <c r="F155" i="38"/>
  <c r="G155" i="38"/>
  <c r="H155" i="38"/>
  <c r="I155" i="38"/>
  <c r="K155" i="38"/>
  <c r="L155" i="38"/>
  <c r="C156" i="38"/>
  <c r="D156" i="38"/>
  <c r="E156" i="38"/>
  <c r="F156" i="38"/>
  <c r="G156" i="38"/>
  <c r="H156" i="38"/>
  <c r="I156" i="38"/>
  <c r="K156" i="38"/>
  <c r="L156" i="38"/>
  <c r="C157" i="38"/>
  <c r="D157" i="38"/>
  <c r="E157" i="38"/>
  <c r="F157" i="38"/>
  <c r="G157" i="38"/>
  <c r="H157" i="38"/>
  <c r="I157" i="38"/>
  <c r="K157" i="38"/>
  <c r="L157" i="38"/>
  <c r="C158" i="38"/>
  <c r="D158" i="38"/>
  <c r="E158" i="38"/>
  <c r="F158" i="38"/>
  <c r="G158" i="38"/>
  <c r="H158" i="38"/>
  <c r="I158" i="38"/>
  <c r="K158" i="38"/>
  <c r="L158" i="38"/>
  <c r="C159" i="38"/>
  <c r="D159" i="38"/>
  <c r="E159" i="38"/>
  <c r="F159" i="38"/>
  <c r="G159" i="38"/>
  <c r="H159" i="38"/>
  <c r="I159" i="38"/>
  <c r="K159" i="38"/>
  <c r="L159" i="38"/>
  <c r="C160" i="38"/>
  <c r="D160" i="38"/>
  <c r="E160" i="38"/>
  <c r="F160" i="38"/>
  <c r="G160" i="38"/>
  <c r="H160" i="38"/>
  <c r="I160" i="38"/>
  <c r="K160" i="38"/>
  <c r="L160" i="38"/>
  <c r="C161" i="38"/>
  <c r="D161" i="38"/>
  <c r="E161" i="38"/>
  <c r="F161" i="38"/>
  <c r="G161" i="38"/>
  <c r="H161" i="38"/>
  <c r="I161" i="38"/>
  <c r="K161" i="38"/>
  <c r="L161" i="38"/>
  <c r="C162" i="38"/>
  <c r="D162" i="38"/>
  <c r="E162" i="38"/>
  <c r="F162" i="38"/>
  <c r="G162" i="38"/>
  <c r="H162" i="38"/>
  <c r="I162" i="38"/>
  <c r="K162" i="38"/>
  <c r="L162" i="38"/>
  <c r="C163" i="38"/>
  <c r="D163" i="38"/>
  <c r="E163" i="38"/>
  <c r="F163" i="38"/>
  <c r="G163" i="38"/>
  <c r="H163" i="38"/>
  <c r="I163" i="38"/>
  <c r="K163" i="38"/>
  <c r="L163" i="38"/>
  <c r="C164" i="38"/>
  <c r="D164" i="38"/>
  <c r="E164" i="38"/>
  <c r="F164" i="38"/>
  <c r="G164" i="38"/>
  <c r="H164" i="38"/>
  <c r="I164" i="38"/>
  <c r="K164" i="38"/>
  <c r="L164" i="38"/>
  <c r="C165" i="38"/>
  <c r="D165" i="38"/>
  <c r="E165" i="38"/>
  <c r="F165" i="38"/>
  <c r="G165" i="38"/>
  <c r="H165" i="38"/>
  <c r="I165" i="38"/>
  <c r="K165" i="38"/>
  <c r="L165" i="38"/>
  <c r="C166" i="38"/>
  <c r="D166" i="38"/>
  <c r="E166" i="38"/>
  <c r="F166" i="38"/>
  <c r="G166" i="38"/>
  <c r="H166" i="38"/>
  <c r="I166" i="38"/>
  <c r="K166" i="38"/>
  <c r="L166" i="38"/>
  <c r="C167" i="38"/>
  <c r="D167" i="38"/>
  <c r="E167" i="38"/>
  <c r="F167" i="38"/>
  <c r="G167" i="38"/>
  <c r="H167" i="38"/>
  <c r="I167" i="38"/>
  <c r="K167" i="38"/>
  <c r="L167" i="38"/>
  <c r="C168" i="38"/>
  <c r="D168" i="38"/>
  <c r="E168" i="38"/>
  <c r="F168" i="38"/>
  <c r="G168" i="38"/>
  <c r="H168" i="38"/>
  <c r="I168" i="38"/>
  <c r="K168" i="38"/>
  <c r="L168" i="38"/>
  <c r="C169" i="38"/>
  <c r="D169" i="38"/>
  <c r="E169" i="38"/>
  <c r="F169" i="38"/>
  <c r="G169" i="38"/>
  <c r="H169" i="38"/>
  <c r="I169" i="38"/>
  <c r="K169" i="38"/>
  <c r="L169" i="38"/>
  <c r="C170" i="38"/>
  <c r="D170" i="38"/>
  <c r="E170" i="38"/>
  <c r="F170" i="38"/>
  <c r="G170" i="38"/>
  <c r="H170" i="38"/>
  <c r="I170" i="38"/>
  <c r="K170" i="38"/>
  <c r="L170" i="38"/>
  <c r="C171" i="38"/>
  <c r="D171" i="38"/>
  <c r="E171" i="38"/>
  <c r="F171" i="38"/>
  <c r="G171" i="38"/>
  <c r="H171" i="38"/>
  <c r="I171" i="38"/>
  <c r="K171" i="38"/>
  <c r="L171" i="38"/>
  <c r="C172" i="38"/>
  <c r="D172" i="38"/>
  <c r="E172" i="38"/>
  <c r="F172" i="38"/>
  <c r="G172" i="38"/>
  <c r="H172" i="38"/>
  <c r="I172" i="38"/>
  <c r="K172" i="38"/>
  <c r="L172" i="38"/>
  <c r="C173" i="38"/>
  <c r="D173" i="38"/>
  <c r="E173" i="38"/>
  <c r="F173" i="38"/>
  <c r="G173" i="38"/>
  <c r="H173" i="38"/>
  <c r="I173" i="38"/>
  <c r="K173" i="38"/>
  <c r="L173" i="38"/>
  <c r="C174" i="38"/>
  <c r="D174" i="38"/>
  <c r="E174" i="38"/>
  <c r="F174" i="38"/>
  <c r="G174" i="38"/>
  <c r="H174" i="38"/>
  <c r="I174" i="38"/>
  <c r="K174" i="38"/>
  <c r="L174" i="38"/>
  <c r="C175" i="38"/>
  <c r="D175" i="38"/>
  <c r="E175" i="38"/>
  <c r="F175" i="38"/>
  <c r="G175" i="38"/>
  <c r="H175" i="38"/>
  <c r="I175" i="38"/>
  <c r="K175" i="38"/>
  <c r="L175" i="38"/>
  <c r="C176" i="38"/>
  <c r="D176" i="38"/>
  <c r="E176" i="38"/>
  <c r="F176" i="38"/>
  <c r="G176" i="38"/>
  <c r="H176" i="38"/>
  <c r="I176" i="38"/>
  <c r="K176" i="38"/>
  <c r="L176" i="38"/>
  <c r="C177" i="38"/>
  <c r="D177" i="38"/>
  <c r="E177" i="38"/>
  <c r="F177" i="38"/>
  <c r="G177" i="38"/>
  <c r="H177" i="38"/>
  <c r="I177" i="38"/>
  <c r="K177" i="38"/>
  <c r="L177" i="38"/>
  <c r="C178" i="38"/>
  <c r="D178" i="38"/>
  <c r="E178" i="38"/>
  <c r="F178" i="38"/>
  <c r="G178" i="38"/>
  <c r="H178" i="38"/>
  <c r="I178" i="38"/>
  <c r="K178" i="38"/>
  <c r="L178" i="38"/>
  <c r="C179" i="38"/>
  <c r="D179" i="38"/>
  <c r="E179" i="38"/>
  <c r="F179" i="38"/>
  <c r="G179" i="38"/>
  <c r="H179" i="38"/>
  <c r="I179" i="38"/>
  <c r="K179" i="38"/>
  <c r="L179" i="38"/>
  <c r="C180" i="38"/>
  <c r="D180" i="38"/>
  <c r="E180" i="38"/>
  <c r="F180" i="38"/>
  <c r="G180" i="38"/>
  <c r="H180" i="38"/>
  <c r="I180" i="38"/>
  <c r="K180" i="38"/>
  <c r="L180" i="38"/>
  <c r="C181" i="38"/>
  <c r="D181" i="38"/>
  <c r="E181" i="38"/>
  <c r="F181" i="38"/>
  <c r="G181" i="38"/>
  <c r="H181" i="38"/>
  <c r="I181" i="38"/>
  <c r="K181" i="38"/>
  <c r="L181" i="38"/>
  <c r="C182" i="38"/>
  <c r="D182" i="38"/>
  <c r="E182" i="38"/>
  <c r="F182" i="38"/>
  <c r="G182" i="38"/>
  <c r="H182" i="38"/>
  <c r="I182" i="38"/>
  <c r="K182" i="38"/>
  <c r="L182" i="38"/>
  <c r="C183" i="38"/>
  <c r="D183" i="38"/>
  <c r="E183" i="38"/>
  <c r="F183" i="38"/>
  <c r="G183" i="38"/>
  <c r="H183" i="38"/>
  <c r="I183" i="38"/>
  <c r="K183" i="38"/>
  <c r="L183" i="38"/>
  <c r="C184" i="38"/>
  <c r="D184" i="38"/>
  <c r="E184" i="38"/>
  <c r="F184" i="38"/>
  <c r="G184" i="38"/>
  <c r="H184" i="38"/>
  <c r="I184" i="38"/>
  <c r="K184" i="38"/>
  <c r="L184" i="38"/>
  <c r="C185" i="38"/>
  <c r="D185" i="38"/>
  <c r="E185" i="38"/>
  <c r="F185" i="38"/>
  <c r="G185" i="38"/>
  <c r="H185" i="38"/>
  <c r="I185" i="38"/>
  <c r="K185" i="38"/>
  <c r="L185" i="38"/>
  <c r="C186" i="38"/>
  <c r="D186" i="38"/>
  <c r="E186" i="38"/>
  <c r="F186" i="38"/>
  <c r="G186" i="38"/>
  <c r="H186" i="38"/>
  <c r="I186" i="38"/>
  <c r="K186" i="38"/>
  <c r="L186" i="38"/>
  <c r="C187" i="38"/>
  <c r="D187" i="38"/>
  <c r="E187" i="38"/>
  <c r="F187" i="38"/>
  <c r="G187" i="38"/>
  <c r="H187" i="38"/>
  <c r="I187" i="38"/>
  <c r="K187" i="38"/>
  <c r="L187" i="38"/>
  <c r="C188" i="38"/>
  <c r="D188" i="38"/>
  <c r="E188" i="38"/>
  <c r="F188" i="38"/>
  <c r="G188" i="38"/>
  <c r="H188" i="38"/>
  <c r="I188" i="38"/>
  <c r="K188" i="38"/>
  <c r="L188" i="38"/>
  <c r="C189" i="38"/>
  <c r="D189" i="38"/>
  <c r="E189" i="38"/>
  <c r="F189" i="38"/>
  <c r="G189" i="38"/>
  <c r="H189" i="38"/>
  <c r="I189" i="38"/>
  <c r="K189" i="38"/>
  <c r="L189" i="38"/>
  <c r="C190" i="38"/>
  <c r="D190" i="38"/>
  <c r="E190" i="38"/>
  <c r="F190" i="38"/>
  <c r="G190" i="38"/>
  <c r="H190" i="38"/>
  <c r="I190" i="38"/>
  <c r="K190" i="38"/>
  <c r="L190" i="38"/>
  <c r="C191" i="38"/>
  <c r="D191" i="38"/>
  <c r="E191" i="38"/>
  <c r="F191" i="38"/>
  <c r="G191" i="38"/>
  <c r="H191" i="38"/>
  <c r="I191" i="38"/>
  <c r="K191" i="38"/>
  <c r="L191" i="38"/>
  <c r="C192" i="38"/>
  <c r="D192" i="38"/>
  <c r="E192" i="38"/>
  <c r="F192" i="38"/>
  <c r="G192" i="38"/>
  <c r="H192" i="38"/>
  <c r="I192" i="38"/>
  <c r="K192" i="38"/>
  <c r="L192" i="38"/>
  <c r="C193" i="38"/>
  <c r="D193" i="38"/>
  <c r="E193" i="38"/>
  <c r="F193" i="38"/>
  <c r="G193" i="38"/>
  <c r="H193" i="38"/>
  <c r="I193" i="38"/>
  <c r="K193" i="38"/>
  <c r="L193" i="38"/>
  <c r="C194" i="38"/>
  <c r="D194" i="38"/>
  <c r="E194" i="38"/>
  <c r="F194" i="38"/>
  <c r="G194" i="38"/>
  <c r="H194" i="38"/>
  <c r="I194" i="38"/>
  <c r="K194" i="38"/>
  <c r="L194" i="38"/>
  <c r="C195" i="38"/>
  <c r="D195" i="38"/>
  <c r="E195" i="38"/>
  <c r="F195" i="38"/>
  <c r="G195" i="38"/>
  <c r="H195" i="38"/>
  <c r="I195" i="38"/>
  <c r="K195" i="38"/>
  <c r="L195" i="38"/>
  <c r="C196" i="38"/>
  <c r="D196" i="38"/>
  <c r="E196" i="38"/>
  <c r="F196" i="38"/>
  <c r="G196" i="38"/>
  <c r="H196" i="38"/>
  <c r="I196" i="38"/>
  <c r="K196" i="38"/>
  <c r="L196" i="38"/>
  <c r="C197" i="38"/>
  <c r="D197" i="38"/>
  <c r="E197" i="38"/>
  <c r="F197" i="38"/>
  <c r="G197" i="38"/>
  <c r="H197" i="38"/>
  <c r="I197" i="38"/>
  <c r="K197" i="38"/>
  <c r="L197" i="38"/>
  <c r="C198" i="38"/>
  <c r="D198" i="38"/>
  <c r="E198" i="38"/>
  <c r="F198" i="38"/>
  <c r="G198" i="38"/>
  <c r="H198" i="38"/>
  <c r="I198" i="38"/>
  <c r="K198" i="38"/>
  <c r="L198" i="38"/>
  <c r="C199" i="38"/>
  <c r="D199" i="38"/>
  <c r="E199" i="38"/>
  <c r="F199" i="38"/>
  <c r="G199" i="38"/>
  <c r="H199" i="38"/>
  <c r="I199" i="38"/>
  <c r="K199" i="38"/>
  <c r="L199" i="38"/>
  <c r="C200" i="38"/>
  <c r="D200" i="38"/>
  <c r="E200" i="38"/>
  <c r="F200" i="38"/>
  <c r="G200" i="38"/>
  <c r="H200" i="38"/>
  <c r="I200" i="38"/>
  <c r="K200" i="38"/>
  <c r="L200" i="38"/>
  <c r="C201" i="38"/>
  <c r="D201" i="38"/>
  <c r="E201" i="38"/>
  <c r="F201" i="38"/>
  <c r="G201" i="38"/>
  <c r="H201" i="38"/>
  <c r="I201" i="38"/>
  <c r="K201" i="38"/>
  <c r="L201" i="38"/>
  <c r="C202" i="38"/>
  <c r="D202" i="38"/>
  <c r="E202" i="38"/>
  <c r="F202" i="38"/>
  <c r="G202" i="38"/>
  <c r="H202" i="38"/>
  <c r="I202" i="38"/>
  <c r="K202" i="38"/>
  <c r="L202" i="38"/>
  <c r="C203" i="38"/>
  <c r="D203" i="38"/>
  <c r="E203" i="38"/>
  <c r="F203" i="38"/>
  <c r="G203" i="38"/>
  <c r="H203" i="38"/>
  <c r="I203" i="38"/>
  <c r="K203" i="38"/>
  <c r="L203" i="38"/>
  <c r="C204" i="38"/>
  <c r="D204" i="38"/>
  <c r="E204" i="38"/>
  <c r="F204" i="38"/>
  <c r="G204" i="38"/>
  <c r="H204" i="38"/>
  <c r="I204" i="38"/>
  <c r="K204" i="38"/>
  <c r="L204" i="38"/>
  <c r="C205" i="38"/>
  <c r="D205" i="38"/>
  <c r="E205" i="38"/>
  <c r="F205" i="38"/>
  <c r="G205" i="38"/>
  <c r="H205" i="38"/>
  <c r="I205" i="38"/>
  <c r="K205" i="38"/>
  <c r="L205" i="38"/>
  <c r="C206" i="38"/>
  <c r="D206" i="38"/>
  <c r="E206" i="38"/>
  <c r="F206" i="38"/>
  <c r="G206" i="38"/>
  <c r="H206" i="38"/>
  <c r="I206" i="38"/>
  <c r="K206" i="38"/>
  <c r="L206" i="38"/>
  <c r="C207" i="38"/>
  <c r="D207" i="38"/>
  <c r="E207" i="38"/>
  <c r="F207" i="38"/>
  <c r="G207" i="38"/>
  <c r="H207" i="38"/>
  <c r="I207" i="38"/>
  <c r="K207" i="38"/>
  <c r="L207" i="38"/>
  <c r="C208" i="38"/>
  <c r="D208" i="38"/>
  <c r="E208" i="38"/>
  <c r="F208" i="38"/>
  <c r="G208" i="38"/>
  <c r="H208" i="38"/>
  <c r="I208" i="38"/>
  <c r="K208" i="38"/>
  <c r="L208" i="38"/>
  <c r="C209" i="38"/>
  <c r="D209" i="38"/>
  <c r="E209" i="38"/>
  <c r="F209" i="38"/>
  <c r="G209" i="38"/>
  <c r="H209" i="38"/>
  <c r="I209" i="38"/>
  <c r="K209" i="38"/>
  <c r="L209" i="38"/>
  <c r="C210" i="38"/>
  <c r="D210" i="38"/>
  <c r="E210" i="38"/>
  <c r="F210" i="38"/>
  <c r="G210" i="38"/>
  <c r="H210" i="38"/>
  <c r="I210" i="38"/>
  <c r="K210" i="38"/>
  <c r="L210" i="38"/>
  <c r="C211" i="38"/>
  <c r="D211" i="38"/>
  <c r="E211" i="38"/>
  <c r="F211" i="38"/>
  <c r="G211" i="38"/>
  <c r="H211" i="38"/>
  <c r="I211" i="38"/>
  <c r="K211" i="38"/>
  <c r="L211" i="38"/>
  <c r="C212" i="38"/>
  <c r="D212" i="38"/>
  <c r="E212" i="38"/>
  <c r="F212" i="38"/>
  <c r="G212" i="38"/>
  <c r="H212" i="38"/>
  <c r="I212" i="38"/>
  <c r="K212" i="38"/>
  <c r="L212" i="38"/>
  <c r="C213" i="38"/>
  <c r="D213" i="38"/>
  <c r="E213" i="38"/>
  <c r="F213" i="38"/>
  <c r="G213" i="38"/>
  <c r="H213" i="38"/>
  <c r="I213" i="38"/>
  <c r="K213" i="38"/>
  <c r="L213" i="38"/>
  <c r="C214" i="38"/>
  <c r="D214" i="38"/>
  <c r="E214" i="38"/>
  <c r="F214" i="38"/>
  <c r="G214" i="38"/>
  <c r="H214" i="38"/>
  <c r="I214" i="38"/>
  <c r="K214" i="38"/>
  <c r="L214" i="38"/>
  <c r="C215" i="38"/>
  <c r="D215" i="38"/>
  <c r="E215" i="38"/>
  <c r="F215" i="38"/>
  <c r="G215" i="38"/>
  <c r="H215" i="38"/>
  <c r="I215" i="38"/>
  <c r="K215" i="38"/>
  <c r="L215" i="38"/>
  <c r="C216" i="38"/>
  <c r="D216" i="38"/>
  <c r="E216" i="38"/>
  <c r="F216" i="38"/>
  <c r="G216" i="38"/>
  <c r="H216" i="38"/>
  <c r="I216" i="38"/>
  <c r="K216" i="38"/>
  <c r="L216" i="38"/>
  <c r="C217" i="38"/>
  <c r="D217" i="38"/>
  <c r="E217" i="38"/>
  <c r="F217" i="38"/>
  <c r="G217" i="38"/>
  <c r="H217" i="38"/>
  <c r="I217" i="38"/>
  <c r="K217" i="38"/>
  <c r="L217" i="38"/>
  <c r="K218" i="38"/>
  <c r="L218" i="38"/>
  <c r="C219" i="38"/>
  <c r="D219" i="38"/>
  <c r="E219" i="38"/>
  <c r="F219" i="38"/>
  <c r="G219" i="38"/>
  <c r="H219" i="38"/>
  <c r="I219" i="38"/>
  <c r="K219" i="38"/>
  <c r="L219" i="38"/>
  <c r="C220" i="38"/>
  <c r="D220" i="38"/>
  <c r="E220" i="38"/>
  <c r="F220" i="38"/>
  <c r="G220" i="38"/>
  <c r="H220" i="38"/>
  <c r="I220" i="38"/>
  <c r="K220" i="38"/>
  <c r="L220" i="38"/>
  <c r="C221" i="38"/>
  <c r="D221" i="38"/>
  <c r="E221" i="38"/>
  <c r="F221" i="38"/>
  <c r="G221" i="38"/>
  <c r="H221" i="38"/>
  <c r="I221" i="38"/>
  <c r="K221" i="38"/>
  <c r="L221" i="38"/>
  <c r="C222" i="38"/>
  <c r="D222" i="38"/>
  <c r="E222" i="38"/>
  <c r="F222" i="38"/>
  <c r="G222" i="38"/>
  <c r="H222" i="38"/>
  <c r="I222" i="38"/>
  <c r="K222" i="38"/>
  <c r="L222" i="38"/>
  <c r="C223" i="38"/>
  <c r="D223" i="38"/>
  <c r="E223" i="38"/>
  <c r="F223" i="38"/>
  <c r="G223" i="38"/>
  <c r="H223" i="38"/>
  <c r="I223" i="38"/>
  <c r="K223" i="38"/>
  <c r="L223" i="38"/>
  <c r="C224" i="38"/>
  <c r="D224" i="38"/>
  <c r="E224" i="38"/>
  <c r="F224" i="38"/>
  <c r="G224" i="38"/>
  <c r="H224" i="38"/>
  <c r="I224" i="38"/>
  <c r="K224" i="38"/>
  <c r="L224" i="38"/>
  <c r="C225" i="38"/>
  <c r="D225" i="38"/>
  <c r="E225" i="38"/>
  <c r="F225" i="38"/>
  <c r="G225" i="38"/>
  <c r="H225" i="38"/>
  <c r="I225" i="38"/>
  <c r="K225" i="38"/>
  <c r="L225" i="38"/>
  <c r="C226" i="38"/>
  <c r="D226" i="38"/>
  <c r="E226" i="38"/>
  <c r="F226" i="38"/>
  <c r="G226" i="38"/>
  <c r="H226" i="38"/>
  <c r="I226" i="38"/>
  <c r="K226" i="38"/>
  <c r="L226" i="38"/>
  <c r="C227" i="38"/>
  <c r="D227" i="38"/>
  <c r="E227" i="38"/>
  <c r="F227" i="38"/>
  <c r="G227" i="38"/>
  <c r="H227" i="38"/>
  <c r="I227" i="38"/>
  <c r="K227" i="38"/>
  <c r="L227" i="38"/>
  <c r="C228" i="38"/>
  <c r="D228" i="38"/>
  <c r="E228" i="38"/>
  <c r="F228" i="38"/>
  <c r="G228" i="38"/>
  <c r="H228" i="38"/>
  <c r="I228" i="38"/>
  <c r="K228" i="38"/>
  <c r="L228" i="38"/>
  <c r="C229" i="38"/>
  <c r="D229" i="38"/>
  <c r="E229" i="38"/>
  <c r="F229" i="38"/>
  <c r="G229" i="38"/>
  <c r="H229" i="38"/>
  <c r="I229" i="38"/>
  <c r="K229" i="38"/>
  <c r="L229" i="38"/>
  <c r="C230" i="38"/>
  <c r="D230" i="38"/>
  <c r="E230" i="38"/>
  <c r="F230" i="38"/>
  <c r="G230" i="38"/>
  <c r="H230" i="38"/>
  <c r="I230" i="38"/>
  <c r="K230" i="38"/>
  <c r="L230" i="38"/>
  <c r="C231" i="38"/>
  <c r="D231" i="38"/>
  <c r="E231" i="38"/>
  <c r="F231" i="38"/>
  <c r="G231" i="38"/>
  <c r="H231" i="38"/>
  <c r="I231" i="38"/>
  <c r="K231" i="38"/>
  <c r="L231" i="38"/>
  <c r="C232" i="38"/>
  <c r="D232" i="38"/>
  <c r="E232" i="38"/>
  <c r="F232" i="38"/>
  <c r="G232" i="38"/>
  <c r="H232" i="38"/>
  <c r="I232" i="38"/>
  <c r="K232" i="38"/>
  <c r="L232" i="38"/>
  <c r="C233" i="38"/>
  <c r="D233" i="38"/>
  <c r="E233" i="38"/>
  <c r="F233" i="38"/>
  <c r="G233" i="38"/>
  <c r="H233" i="38"/>
  <c r="I233" i="38"/>
  <c r="K233" i="38"/>
  <c r="L233" i="38"/>
  <c r="C234" i="38"/>
  <c r="D234" i="38"/>
  <c r="E234" i="38"/>
  <c r="F234" i="38"/>
  <c r="G234" i="38"/>
  <c r="H234" i="38"/>
  <c r="I234" i="38"/>
  <c r="K234" i="38"/>
  <c r="L234" i="38"/>
  <c r="C235" i="38"/>
  <c r="D235" i="38"/>
  <c r="E235" i="38"/>
  <c r="F235" i="38"/>
  <c r="G235" i="38"/>
  <c r="H235" i="38"/>
  <c r="I235" i="38"/>
  <c r="K235" i="38"/>
  <c r="L235" i="38"/>
  <c r="C236" i="38"/>
  <c r="D236" i="38"/>
  <c r="E236" i="38"/>
  <c r="F236" i="38"/>
  <c r="G236" i="38"/>
  <c r="H236" i="38"/>
  <c r="I236" i="38"/>
  <c r="K236" i="38"/>
  <c r="L236" i="38"/>
  <c r="C237" i="38"/>
  <c r="D237" i="38"/>
  <c r="E237" i="38"/>
  <c r="F237" i="38"/>
  <c r="G237" i="38"/>
  <c r="H237" i="38"/>
  <c r="I237" i="38"/>
  <c r="K237" i="38"/>
  <c r="L237" i="38"/>
  <c r="C238" i="38"/>
  <c r="D238" i="38"/>
  <c r="E238" i="38"/>
  <c r="F238" i="38"/>
  <c r="G238" i="38"/>
  <c r="H238" i="38"/>
  <c r="I238" i="38"/>
  <c r="J238" i="38"/>
  <c r="K238" i="38"/>
  <c r="L238" i="38"/>
  <c r="C239" i="38"/>
  <c r="D239" i="38"/>
  <c r="E239" i="38"/>
  <c r="F239" i="38"/>
  <c r="G239" i="38"/>
  <c r="H239" i="38"/>
  <c r="I239" i="38"/>
  <c r="J239" i="38"/>
  <c r="K239" i="38"/>
  <c r="L239" i="38"/>
  <c r="C240" i="38"/>
  <c r="D240" i="38"/>
  <c r="E240" i="38"/>
  <c r="F240" i="38"/>
  <c r="G240" i="38"/>
  <c r="H240" i="38"/>
  <c r="I240" i="38"/>
  <c r="J240" i="38"/>
  <c r="K240" i="38"/>
  <c r="L240" i="38"/>
  <c r="C241" i="38"/>
  <c r="D241" i="38"/>
  <c r="E241" i="38"/>
  <c r="F241" i="38"/>
  <c r="G241" i="38"/>
  <c r="H241" i="38"/>
  <c r="I241" i="38"/>
  <c r="J241" i="38"/>
  <c r="K241" i="38"/>
  <c r="L241" i="38"/>
  <c r="C242" i="38"/>
  <c r="D242" i="38"/>
  <c r="E242" i="38"/>
  <c r="F242" i="38"/>
  <c r="G242" i="38"/>
  <c r="H242" i="38"/>
  <c r="I242" i="38"/>
  <c r="K242" i="38"/>
  <c r="L242" i="38"/>
  <c r="C243" i="38"/>
  <c r="D243" i="38"/>
  <c r="E243" i="38"/>
  <c r="F243" i="38"/>
  <c r="G243" i="38"/>
  <c r="H243" i="38"/>
  <c r="I243" i="38"/>
  <c r="J243" i="38"/>
  <c r="K243" i="38"/>
  <c r="L243" i="38"/>
  <c r="C244" i="38"/>
  <c r="D244" i="38"/>
  <c r="E244" i="38"/>
  <c r="F244" i="38"/>
  <c r="G244" i="38"/>
  <c r="H244" i="38"/>
  <c r="I244" i="38"/>
  <c r="J244" i="38"/>
  <c r="K244" i="38"/>
  <c r="L244" i="38"/>
  <c r="C245" i="38"/>
  <c r="D245" i="38"/>
  <c r="E245" i="38"/>
  <c r="F245" i="38"/>
  <c r="G245" i="38"/>
  <c r="H245" i="38"/>
  <c r="I245" i="38"/>
  <c r="J245" i="38"/>
  <c r="K245" i="38"/>
  <c r="L245" i="38"/>
  <c r="C246" i="38"/>
  <c r="D246" i="38"/>
  <c r="E246" i="38"/>
  <c r="F246" i="38"/>
  <c r="G246" i="38"/>
  <c r="H246" i="38"/>
  <c r="I246" i="38"/>
  <c r="J246" i="38"/>
  <c r="K246" i="38"/>
  <c r="L246" i="38"/>
  <c r="C247" i="38"/>
  <c r="D247" i="38"/>
  <c r="E247" i="38"/>
  <c r="F247" i="38"/>
  <c r="G247" i="38"/>
  <c r="H247" i="38"/>
  <c r="I247" i="38"/>
  <c r="J247" i="38"/>
  <c r="K247" i="38"/>
  <c r="L247" i="38"/>
  <c r="C248" i="38"/>
  <c r="D248" i="38"/>
  <c r="E248" i="38"/>
  <c r="F248" i="38"/>
  <c r="G248" i="38"/>
  <c r="H248" i="38"/>
  <c r="I248" i="38"/>
  <c r="J248" i="38"/>
  <c r="K248" i="38"/>
  <c r="L248" i="38"/>
  <c r="C249" i="38"/>
  <c r="D249" i="38"/>
  <c r="E249" i="38"/>
  <c r="F249" i="38"/>
  <c r="G249" i="38"/>
  <c r="H249" i="38"/>
  <c r="I249" i="38"/>
  <c r="J249" i="38"/>
  <c r="K249" i="38"/>
  <c r="L249" i="38"/>
  <c r="C250" i="38"/>
  <c r="D250" i="38"/>
  <c r="E250" i="38"/>
  <c r="F250" i="38"/>
  <c r="G250" i="38"/>
  <c r="H250" i="38"/>
  <c r="I250" i="38"/>
  <c r="J250" i="38"/>
  <c r="K250" i="38"/>
  <c r="L250" i="38"/>
  <c r="C251" i="38"/>
  <c r="D251" i="38"/>
  <c r="E251" i="38"/>
  <c r="F251" i="38"/>
  <c r="G251" i="38"/>
  <c r="H251" i="38"/>
  <c r="I251" i="38"/>
  <c r="J251" i="38"/>
  <c r="K251" i="38"/>
  <c r="L251" i="38"/>
  <c r="C252" i="38"/>
  <c r="D252" i="38"/>
  <c r="E252" i="38"/>
  <c r="F252" i="38"/>
  <c r="G252" i="38"/>
  <c r="H252" i="38"/>
  <c r="I252" i="38"/>
  <c r="J252" i="38"/>
  <c r="K252" i="38"/>
  <c r="L252" i="38"/>
  <c r="C253" i="38"/>
  <c r="D253" i="38"/>
  <c r="E253" i="38"/>
  <c r="F253" i="38"/>
  <c r="G253" i="38"/>
  <c r="H253" i="38"/>
  <c r="I253" i="38"/>
  <c r="J253" i="38"/>
  <c r="K253" i="38"/>
  <c r="L253" i="38"/>
  <c r="C254" i="38"/>
  <c r="D254" i="38"/>
  <c r="E254" i="38"/>
  <c r="F254" i="38"/>
  <c r="G254" i="38"/>
  <c r="H254" i="38"/>
  <c r="I254" i="38"/>
  <c r="J254" i="38"/>
  <c r="K254" i="38"/>
  <c r="L254" i="38"/>
  <c r="C255" i="38"/>
  <c r="D255" i="38"/>
  <c r="E255" i="38"/>
  <c r="F255" i="38"/>
  <c r="G255" i="38"/>
  <c r="H255" i="38"/>
  <c r="I255" i="38"/>
  <c r="J255" i="38"/>
  <c r="K255" i="38"/>
  <c r="L255" i="38"/>
  <c r="C256" i="38"/>
  <c r="D256" i="38"/>
  <c r="E256" i="38"/>
  <c r="F256" i="38"/>
  <c r="G256" i="38"/>
  <c r="H256" i="38"/>
  <c r="I256" i="38"/>
  <c r="J256" i="38"/>
  <c r="K256" i="38"/>
  <c r="L256" i="38"/>
  <c r="C257" i="38"/>
  <c r="D257" i="38"/>
  <c r="E257" i="38"/>
  <c r="F257" i="38"/>
  <c r="G257" i="38"/>
  <c r="H257" i="38"/>
  <c r="I257" i="38"/>
  <c r="J257" i="38"/>
  <c r="K257" i="38"/>
  <c r="L257" i="38"/>
  <c r="C258" i="38"/>
  <c r="D258" i="38"/>
  <c r="E258" i="38"/>
  <c r="F258" i="38"/>
  <c r="G258" i="38"/>
  <c r="H258" i="38"/>
  <c r="I258" i="38"/>
  <c r="J258" i="38"/>
  <c r="K258" i="38"/>
  <c r="L258" i="38"/>
  <c r="C259" i="38"/>
  <c r="D259" i="38"/>
  <c r="E259" i="38"/>
  <c r="F259" i="38"/>
  <c r="G259" i="38"/>
  <c r="H259" i="38"/>
  <c r="I259" i="38"/>
  <c r="J259" i="38"/>
  <c r="K259" i="38"/>
  <c r="L259" i="38"/>
  <c r="C260" i="38"/>
  <c r="D260" i="38"/>
  <c r="E260" i="38"/>
  <c r="F260" i="38"/>
  <c r="G260" i="38"/>
  <c r="H260" i="38"/>
  <c r="I260" i="38"/>
  <c r="J260" i="38"/>
  <c r="K260" i="38"/>
  <c r="L260" i="38"/>
  <c r="C261" i="38"/>
  <c r="D261" i="38"/>
  <c r="E261" i="38"/>
  <c r="F261" i="38"/>
  <c r="G261" i="38"/>
  <c r="H261" i="38"/>
  <c r="I261" i="38"/>
  <c r="J261" i="38"/>
  <c r="K261" i="38"/>
  <c r="L261" i="38"/>
  <c r="C262" i="38"/>
  <c r="D262" i="38"/>
  <c r="E262" i="38"/>
  <c r="F262" i="38"/>
  <c r="G262" i="38"/>
  <c r="H262" i="38"/>
  <c r="I262" i="38"/>
  <c r="J262" i="38"/>
  <c r="K262" i="38"/>
  <c r="L262" i="38"/>
  <c r="C263" i="38"/>
  <c r="D263" i="38"/>
  <c r="E263" i="38"/>
  <c r="F263" i="38"/>
  <c r="G263" i="38"/>
  <c r="H263" i="38"/>
  <c r="I263" i="38"/>
  <c r="J263" i="38"/>
  <c r="K263" i="38"/>
  <c r="L263" i="38"/>
  <c r="C264" i="38"/>
  <c r="D264" i="38"/>
  <c r="E264" i="38"/>
  <c r="F264" i="38"/>
  <c r="G264" i="38"/>
  <c r="H264" i="38"/>
  <c r="I264" i="38"/>
  <c r="J264" i="38"/>
  <c r="K264" i="38"/>
  <c r="L264" i="38"/>
  <c r="C265" i="38"/>
  <c r="D265" i="38"/>
  <c r="E265" i="38"/>
  <c r="F265" i="38"/>
  <c r="G265" i="38"/>
  <c r="H265" i="38"/>
  <c r="I265" i="38"/>
  <c r="J265" i="38"/>
  <c r="K265" i="38"/>
  <c r="L265" i="38"/>
  <c r="C266" i="38"/>
  <c r="D266" i="38"/>
  <c r="E266" i="38"/>
  <c r="F266" i="38"/>
  <c r="G266" i="38"/>
  <c r="H266" i="38"/>
  <c r="I266" i="38"/>
  <c r="J266" i="38"/>
  <c r="K266" i="38"/>
  <c r="L266" i="38"/>
  <c r="C267" i="38"/>
  <c r="D267" i="38"/>
  <c r="E267" i="38"/>
  <c r="F267" i="38"/>
  <c r="G267" i="38"/>
  <c r="H267" i="38"/>
  <c r="I267" i="38"/>
  <c r="J267" i="38"/>
  <c r="K267" i="38"/>
  <c r="L267" i="38"/>
  <c r="C268" i="38"/>
  <c r="D268" i="38"/>
  <c r="E268" i="38"/>
  <c r="F268" i="38"/>
  <c r="G268" i="38"/>
  <c r="H268" i="38"/>
  <c r="I268" i="38"/>
  <c r="J268" i="38"/>
  <c r="K268" i="38"/>
  <c r="L268" i="38"/>
  <c r="C269" i="38"/>
  <c r="D269" i="38"/>
  <c r="E269" i="38"/>
  <c r="F269" i="38"/>
  <c r="G269" i="38"/>
  <c r="H269" i="38"/>
  <c r="I269" i="38"/>
  <c r="J269" i="38"/>
  <c r="K269" i="38"/>
  <c r="L269" i="38"/>
  <c r="C270" i="38"/>
  <c r="D270" i="38"/>
  <c r="E270" i="38"/>
  <c r="F270" i="38"/>
  <c r="G270" i="38"/>
  <c r="H270" i="38"/>
  <c r="I270" i="38"/>
  <c r="J270" i="38"/>
  <c r="K270" i="38"/>
  <c r="L270" i="38"/>
  <c r="C271" i="38"/>
  <c r="D271" i="38"/>
  <c r="E271" i="38"/>
  <c r="F271" i="38"/>
  <c r="G271" i="38"/>
  <c r="H271" i="38"/>
  <c r="I271" i="38"/>
  <c r="J271" i="38"/>
  <c r="K271" i="38"/>
  <c r="L271" i="38"/>
  <c r="C272" i="38"/>
  <c r="D272" i="38"/>
  <c r="E272" i="38"/>
  <c r="F272" i="38"/>
  <c r="G272" i="38"/>
  <c r="H272" i="38"/>
  <c r="I272" i="38"/>
  <c r="J272" i="38"/>
  <c r="K272" i="38"/>
  <c r="L272" i="38"/>
  <c r="C273" i="38"/>
  <c r="D273" i="38"/>
  <c r="E273" i="38"/>
  <c r="F273" i="38"/>
  <c r="G273" i="38"/>
  <c r="H273" i="38"/>
  <c r="I273" i="38"/>
  <c r="J273" i="38"/>
  <c r="K273" i="38"/>
  <c r="L273" i="38"/>
  <c r="C274" i="38"/>
  <c r="D274" i="38"/>
  <c r="E274" i="38"/>
  <c r="F274" i="38"/>
  <c r="G274" i="38"/>
  <c r="H274" i="38"/>
  <c r="I274" i="38"/>
  <c r="J274" i="38"/>
  <c r="K274" i="38"/>
  <c r="L274" i="38"/>
  <c r="C275" i="38"/>
  <c r="D275" i="38"/>
  <c r="E275" i="38"/>
  <c r="F275" i="38"/>
  <c r="G275" i="38"/>
  <c r="H275" i="38"/>
  <c r="I275" i="38"/>
  <c r="J275" i="38"/>
  <c r="K275" i="38"/>
  <c r="L275" i="38"/>
  <c r="C276" i="38"/>
  <c r="D276" i="38"/>
  <c r="E276" i="38"/>
  <c r="F276" i="38"/>
  <c r="G276" i="38"/>
  <c r="H276" i="38"/>
  <c r="I276" i="38"/>
  <c r="J276" i="38"/>
  <c r="K276" i="38"/>
  <c r="L276" i="38"/>
  <c r="C277" i="38"/>
  <c r="D277" i="38"/>
  <c r="E277" i="38"/>
  <c r="F277" i="38"/>
  <c r="G277" i="38"/>
  <c r="H277" i="38"/>
  <c r="I277" i="38"/>
  <c r="J277" i="38"/>
  <c r="K277" i="38"/>
  <c r="L277" i="38"/>
  <c r="C278" i="38"/>
  <c r="D278" i="38"/>
  <c r="E278" i="38"/>
  <c r="F278" i="38"/>
  <c r="G278" i="38"/>
  <c r="H278" i="38"/>
  <c r="I278" i="38"/>
  <c r="J278" i="38"/>
  <c r="K278" i="38"/>
  <c r="L278" i="38"/>
  <c r="C279" i="38"/>
  <c r="D279" i="38"/>
  <c r="E279" i="38"/>
  <c r="F279" i="38"/>
  <c r="G279" i="38"/>
  <c r="H279" i="38"/>
  <c r="I279" i="38"/>
  <c r="J279" i="38"/>
  <c r="K279" i="38"/>
  <c r="L279" i="38"/>
  <c r="C280" i="38"/>
  <c r="D280" i="38"/>
  <c r="E280" i="38"/>
  <c r="F280" i="38"/>
  <c r="G280" i="38"/>
  <c r="H280" i="38"/>
  <c r="I280" i="38"/>
  <c r="J280" i="38"/>
  <c r="K280" i="38"/>
  <c r="L280" i="38"/>
  <c r="C281" i="38"/>
  <c r="D281" i="38"/>
  <c r="E281" i="38"/>
  <c r="F281" i="38"/>
  <c r="G281" i="38"/>
  <c r="H281" i="38"/>
  <c r="I281" i="38"/>
  <c r="J281" i="38"/>
  <c r="K281" i="38"/>
  <c r="L281" i="38"/>
  <c r="C282" i="38"/>
  <c r="D282" i="38"/>
  <c r="E282" i="38"/>
  <c r="F282" i="38"/>
  <c r="G282" i="38"/>
  <c r="H282" i="38"/>
  <c r="I282" i="38"/>
  <c r="J282" i="38"/>
  <c r="K282" i="38"/>
  <c r="L282" i="38"/>
  <c r="C283" i="38"/>
  <c r="D283" i="38"/>
  <c r="E283" i="38"/>
  <c r="F283" i="38"/>
  <c r="G283" i="38"/>
  <c r="H283" i="38"/>
  <c r="I283" i="38"/>
  <c r="J283" i="38"/>
  <c r="K283" i="38"/>
  <c r="L283" i="38"/>
  <c r="C284" i="38"/>
  <c r="D284" i="38"/>
  <c r="E284" i="38"/>
  <c r="F284" i="38"/>
  <c r="G284" i="38"/>
  <c r="H284" i="38"/>
  <c r="I284" i="38"/>
  <c r="J284" i="38"/>
  <c r="K284" i="38"/>
  <c r="L284" i="38"/>
  <c r="C285" i="38"/>
  <c r="D285" i="38"/>
  <c r="E285" i="38"/>
  <c r="F285" i="38"/>
  <c r="G285" i="38"/>
  <c r="H285" i="38"/>
  <c r="I285" i="38"/>
  <c r="J285" i="38"/>
  <c r="K285" i="38"/>
  <c r="L285" i="38"/>
  <c r="C286" i="38"/>
  <c r="D286" i="38"/>
  <c r="E286" i="38"/>
  <c r="F286" i="38"/>
  <c r="G286" i="38"/>
  <c r="H286" i="38"/>
  <c r="I286" i="38"/>
  <c r="J286" i="38"/>
  <c r="K286" i="38"/>
  <c r="L286" i="38"/>
  <c r="C287" i="38"/>
  <c r="D287" i="38"/>
  <c r="E287" i="38"/>
  <c r="F287" i="38"/>
  <c r="G287" i="38"/>
  <c r="H287" i="38"/>
  <c r="I287" i="38"/>
  <c r="J287" i="38"/>
  <c r="K287" i="38"/>
  <c r="L287" i="38"/>
  <c r="C288" i="38"/>
  <c r="D288" i="38"/>
  <c r="E288" i="38"/>
  <c r="F288" i="38"/>
  <c r="G288" i="38"/>
  <c r="H288" i="38"/>
  <c r="I288" i="38"/>
  <c r="J288" i="38"/>
  <c r="K288" i="38"/>
  <c r="L288" i="38"/>
  <c r="C289" i="38"/>
  <c r="D289" i="38"/>
  <c r="E289" i="38"/>
  <c r="F289" i="38"/>
  <c r="G289" i="38"/>
  <c r="H289" i="38"/>
  <c r="I289" i="38"/>
  <c r="J289" i="38"/>
  <c r="K289" i="38"/>
  <c r="L289" i="38"/>
  <c r="C290" i="38"/>
  <c r="D290" i="38"/>
  <c r="E290" i="38"/>
  <c r="F290" i="38"/>
  <c r="G290" i="38"/>
  <c r="H290" i="38"/>
  <c r="I290" i="38"/>
  <c r="J290" i="38"/>
  <c r="K290" i="38"/>
  <c r="L290" i="38"/>
  <c r="C291" i="38"/>
  <c r="D291" i="38"/>
  <c r="E291" i="38"/>
  <c r="F291" i="38"/>
  <c r="G291" i="38"/>
  <c r="H291" i="38"/>
  <c r="I291" i="38"/>
  <c r="J291" i="38"/>
  <c r="K291" i="38"/>
  <c r="L291" i="38"/>
  <c r="C292" i="38"/>
  <c r="D292" i="38"/>
  <c r="E292" i="38"/>
  <c r="F292" i="38"/>
  <c r="G292" i="38"/>
  <c r="H292" i="38"/>
  <c r="I292" i="38"/>
  <c r="J292" i="38"/>
  <c r="K292" i="38"/>
  <c r="L292" i="38"/>
  <c r="C293" i="38"/>
  <c r="D293" i="38"/>
  <c r="E293" i="38"/>
  <c r="F293" i="38"/>
  <c r="G293" i="38"/>
  <c r="H293" i="38"/>
  <c r="I293" i="38"/>
  <c r="J293" i="38"/>
  <c r="K293" i="38"/>
  <c r="L293" i="38"/>
  <c r="C294" i="38"/>
  <c r="D294" i="38"/>
  <c r="E294" i="38"/>
  <c r="F294" i="38"/>
  <c r="G294" i="38"/>
  <c r="H294" i="38"/>
  <c r="I294" i="38"/>
  <c r="J294" i="38"/>
  <c r="K294" i="38"/>
  <c r="L294" i="38"/>
  <c r="N294" i="38"/>
  <c r="C295" i="38"/>
  <c r="D295" i="38"/>
  <c r="E295" i="38"/>
  <c r="F295" i="38"/>
  <c r="G295" i="38"/>
  <c r="H295" i="38"/>
  <c r="I295" i="38"/>
  <c r="J295" i="38"/>
  <c r="K295" i="38"/>
  <c r="L295" i="38"/>
  <c r="N295" i="38"/>
  <c r="Y50" i="38"/>
  <c r="Z50" i="38"/>
  <c r="AA50" i="38"/>
  <c r="AB50" i="38"/>
  <c r="AC50" i="38"/>
  <c r="Y51" i="38"/>
  <c r="Z51" i="38"/>
  <c r="AA51" i="38"/>
  <c r="AB51" i="38"/>
  <c r="AC51" i="38"/>
  <c r="Y52" i="38"/>
  <c r="Z52" i="38"/>
  <c r="AA52" i="38"/>
  <c r="AB52" i="38"/>
  <c r="AC52" i="38"/>
  <c r="Y53" i="38"/>
  <c r="Z53" i="38"/>
  <c r="AA53" i="38"/>
  <c r="AB53" i="38"/>
  <c r="AC53" i="38"/>
  <c r="Y54" i="38"/>
  <c r="Z54" i="38"/>
  <c r="AA54" i="38"/>
  <c r="AB54" i="38"/>
  <c r="AC54" i="38"/>
  <c r="Y55" i="38"/>
  <c r="Z55" i="38"/>
  <c r="AA55" i="38"/>
  <c r="AB55" i="38"/>
  <c r="AC55" i="38"/>
  <c r="Y56" i="38"/>
  <c r="Z56" i="38"/>
  <c r="AA56" i="38"/>
  <c r="AB56" i="38"/>
  <c r="AC56" i="38"/>
  <c r="Y57" i="38"/>
  <c r="Z57" i="38"/>
  <c r="AA57" i="38"/>
  <c r="AB57" i="38"/>
  <c r="AC57" i="38"/>
  <c r="Y58" i="38"/>
  <c r="Z58" i="38"/>
  <c r="AA58" i="38"/>
  <c r="AB58" i="38"/>
  <c r="AC58" i="38"/>
  <c r="Y59" i="38"/>
  <c r="Z59" i="38"/>
  <c r="AA59" i="38"/>
  <c r="AB59" i="38"/>
  <c r="AC59" i="38"/>
  <c r="Y60" i="38"/>
  <c r="Z60" i="38"/>
  <c r="AA60" i="38"/>
  <c r="AB60" i="38"/>
  <c r="AC60" i="38"/>
  <c r="Y61" i="38"/>
  <c r="Z61" i="38"/>
  <c r="AA61" i="38"/>
  <c r="AB61" i="38"/>
  <c r="AC61" i="38"/>
  <c r="Y62" i="38"/>
  <c r="Z62" i="38"/>
  <c r="AA62" i="38"/>
  <c r="AB62" i="38"/>
  <c r="AC62" i="38"/>
  <c r="Y63" i="38"/>
  <c r="Z63" i="38"/>
  <c r="AA63" i="38"/>
  <c r="AB63" i="38"/>
  <c r="AC63" i="38"/>
  <c r="Y64" i="38"/>
  <c r="Z64" i="38"/>
  <c r="AA64" i="38"/>
  <c r="AB64" i="38"/>
  <c r="AC64" i="38"/>
  <c r="Y65" i="38"/>
  <c r="Z65" i="38"/>
  <c r="AA65" i="38"/>
  <c r="AB65" i="38"/>
  <c r="AC65" i="38"/>
  <c r="Y66" i="38"/>
  <c r="Z66" i="38"/>
  <c r="AA66" i="38"/>
  <c r="AB66" i="38"/>
  <c r="AC66" i="38"/>
  <c r="Y67" i="38"/>
  <c r="Z67" i="38"/>
  <c r="AA67" i="38"/>
  <c r="AB67" i="38"/>
  <c r="AC67" i="38"/>
  <c r="Y68" i="38"/>
  <c r="Z68" i="38"/>
  <c r="AA68" i="38"/>
  <c r="AB68" i="38"/>
  <c r="AC68" i="38"/>
  <c r="Y69" i="38"/>
  <c r="Z69" i="38"/>
  <c r="AA69" i="38"/>
  <c r="AB69" i="38"/>
  <c r="AC69" i="38"/>
  <c r="Y70" i="38"/>
  <c r="Z70" i="38"/>
  <c r="AA70" i="38"/>
  <c r="AB70" i="38"/>
  <c r="AC70" i="38"/>
  <c r="Y71" i="38"/>
  <c r="Z71" i="38"/>
  <c r="AA71" i="38"/>
  <c r="AB71" i="38"/>
  <c r="AC71" i="38"/>
  <c r="Y72" i="38"/>
  <c r="Z72" i="38"/>
  <c r="AA72" i="38"/>
  <c r="AB72" i="38"/>
  <c r="AC72" i="38"/>
  <c r="Y73" i="38"/>
  <c r="Z73" i="38"/>
  <c r="AA73" i="38"/>
  <c r="AB73" i="38"/>
  <c r="AC73" i="38"/>
  <c r="Y74" i="38"/>
  <c r="Z74" i="38"/>
  <c r="AA74" i="38"/>
  <c r="AB74" i="38"/>
  <c r="AC74" i="38"/>
  <c r="Y75" i="38"/>
  <c r="Z75" i="38"/>
  <c r="AA75" i="38"/>
  <c r="AB75" i="38"/>
  <c r="AC75" i="38"/>
  <c r="Y76" i="38"/>
  <c r="Z76" i="38"/>
  <c r="AA76" i="38"/>
  <c r="AB76" i="38"/>
  <c r="AC76" i="38"/>
  <c r="Y77" i="38"/>
  <c r="Z77" i="38"/>
  <c r="AA77" i="38"/>
  <c r="AB77" i="38"/>
  <c r="AC77" i="38"/>
  <c r="Y78" i="38"/>
  <c r="Z78" i="38"/>
  <c r="AA78" i="38"/>
  <c r="AB78" i="38"/>
  <c r="AC78" i="38"/>
  <c r="Y79" i="38"/>
  <c r="Z79" i="38"/>
  <c r="AA79" i="38"/>
  <c r="AB79" i="38"/>
  <c r="AC79" i="38"/>
  <c r="Y80" i="38"/>
  <c r="Z80" i="38"/>
  <c r="AA80" i="38"/>
  <c r="AB80" i="38"/>
  <c r="AC80" i="38"/>
  <c r="Y81" i="38"/>
  <c r="Z81" i="38"/>
  <c r="AA81" i="38"/>
  <c r="AB81" i="38"/>
  <c r="AC81" i="38"/>
  <c r="Y82" i="38"/>
  <c r="Z82" i="38"/>
  <c r="AA82" i="38"/>
  <c r="AB82" i="38"/>
  <c r="AC82" i="38"/>
  <c r="Y83" i="38"/>
  <c r="Z83" i="38"/>
  <c r="AA83" i="38"/>
  <c r="AB83" i="38"/>
  <c r="AC83" i="38"/>
  <c r="Y84" i="38"/>
  <c r="Z84" i="38"/>
  <c r="AA84" i="38"/>
  <c r="AB84" i="38"/>
  <c r="AC84" i="38"/>
  <c r="Y85" i="38"/>
  <c r="Z85" i="38"/>
  <c r="AA85" i="38"/>
  <c r="AB85" i="38"/>
  <c r="AC85" i="38"/>
  <c r="Y86" i="38"/>
  <c r="Z86" i="38"/>
  <c r="AA86" i="38"/>
  <c r="AB86" i="38"/>
  <c r="AC86" i="38"/>
  <c r="Y87" i="38"/>
  <c r="Z87" i="38"/>
  <c r="AA87" i="38"/>
  <c r="AB87" i="38"/>
  <c r="AC87" i="38"/>
  <c r="Y88" i="38"/>
  <c r="Z88" i="38"/>
  <c r="AA88" i="38"/>
  <c r="AB88" i="38"/>
  <c r="AC88" i="38"/>
  <c r="Y89" i="38"/>
  <c r="Z89" i="38"/>
  <c r="AA89" i="38"/>
  <c r="AB89" i="38"/>
  <c r="AC89" i="38"/>
  <c r="Y90" i="38"/>
  <c r="Z90" i="38"/>
  <c r="AA90" i="38"/>
  <c r="AB90" i="38"/>
  <c r="AC90" i="38"/>
  <c r="Y91" i="38"/>
  <c r="Z91" i="38"/>
  <c r="AA91" i="38"/>
  <c r="AB91" i="38"/>
  <c r="AC91" i="38"/>
  <c r="Y92" i="38"/>
  <c r="Z92" i="38"/>
  <c r="AA92" i="38"/>
  <c r="AB92" i="38"/>
  <c r="AC92" i="38"/>
  <c r="Y93" i="38"/>
  <c r="Z93" i="38"/>
  <c r="AA93" i="38"/>
  <c r="AB93" i="38"/>
  <c r="AC93" i="38"/>
  <c r="Y94" i="38"/>
  <c r="Z94" i="38"/>
  <c r="AA94" i="38"/>
  <c r="AB94" i="38"/>
  <c r="AC94" i="38"/>
  <c r="Y95" i="38"/>
  <c r="Z95" i="38"/>
  <c r="AA95" i="38"/>
  <c r="AB95" i="38"/>
  <c r="AC95" i="38"/>
  <c r="Y96" i="38"/>
  <c r="Z96" i="38"/>
  <c r="AA96" i="38"/>
  <c r="AB96" i="38"/>
  <c r="AC96" i="38"/>
  <c r="Y97" i="38"/>
  <c r="Z97" i="38"/>
  <c r="AA97" i="38"/>
  <c r="AB97" i="38"/>
  <c r="AC97" i="38"/>
  <c r="Y98" i="38"/>
  <c r="Z98" i="38"/>
  <c r="AA98" i="38"/>
  <c r="AB98" i="38"/>
  <c r="AC98" i="38"/>
  <c r="Y99" i="38"/>
  <c r="Z99" i="38"/>
  <c r="AA99" i="38"/>
  <c r="AB99" i="38"/>
  <c r="AC99" i="38"/>
  <c r="Y100" i="38"/>
  <c r="Z100" i="38"/>
  <c r="AA100" i="38"/>
  <c r="AB100" i="38"/>
  <c r="AC100" i="38"/>
  <c r="Y101" i="38"/>
  <c r="Z101" i="38"/>
  <c r="AA101" i="38"/>
  <c r="AB101" i="38"/>
  <c r="AC101" i="38"/>
  <c r="Y102" i="38"/>
  <c r="Z102" i="38"/>
  <c r="AA102" i="38"/>
  <c r="AB102" i="38"/>
  <c r="AC102" i="38"/>
  <c r="Y103" i="38"/>
  <c r="Z103" i="38"/>
  <c r="AA103" i="38"/>
  <c r="AB103" i="38"/>
  <c r="AC103" i="38"/>
  <c r="Y104" i="38"/>
  <c r="Z104" i="38"/>
  <c r="AA104" i="38"/>
  <c r="AB104" i="38"/>
  <c r="AC104" i="38"/>
  <c r="Y105" i="38"/>
  <c r="Z105" i="38"/>
  <c r="AA105" i="38"/>
  <c r="AB105" i="38"/>
  <c r="AC105" i="38"/>
  <c r="Y106" i="38"/>
  <c r="Z106" i="38"/>
  <c r="AA106" i="38"/>
  <c r="AB106" i="38"/>
  <c r="AC106" i="38"/>
  <c r="Y107" i="38"/>
  <c r="Z107" i="38"/>
  <c r="AA107" i="38"/>
  <c r="AB107" i="38"/>
  <c r="AC107" i="38"/>
  <c r="Y108" i="38"/>
  <c r="Z108" i="38"/>
  <c r="AA108" i="38"/>
  <c r="AB108" i="38"/>
  <c r="AC108" i="38"/>
  <c r="Y109" i="38"/>
  <c r="Z109" i="38"/>
  <c r="AA109" i="38"/>
  <c r="AB109" i="38"/>
  <c r="AC109" i="38"/>
  <c r="Y110" i="38"/>
  <c r="Z110" i="38"/>
  <c r="AA110" i="38"/>
  <c r="AB110" i="38"/>
  <c r="AC110" i="38"/>
  <c r="Y111" i="38"/>
  <c r="Z111" i="38"/>
  <c r="AA111" i="38"/>
  <c r="AB111" i="38"/>
  <c r="AC111" i="38"/>
  <c r="Y112" i="38"/>
  <c r="Z112" i="38"/>
  <c r="AA112" i="38"/>
  <c r="AB112" i="38"/>
  <c r="AC112" i="38"/>
  <c r="Y113" i="38"/>
  <c r="Z113" i="38"/>
  <c r="AA113" i="38"/>
  <c r="AB113" i="38"/>
  <c r="AC113" i="38"/>
  <c r="Y114" i="38"/>
  <c r="Z114" i="38"/>
  <c r="AA114" i="38"/>
  <c r="AB114" i="38"/>
  <c r="AC114" i="38"/>
  <c r="Y115" i="38"/>
  <c r="Z115" i="38"/>
  <c r="AA115" i="38"/>
  <c r="AB115" i="38"/>
  <c r="AC115" i="38"/>
  <c r="Y116" i="38"/>
  <c r="Z116" i="38"/>
  <c r="AA116" i="38"/>
  <c r="AB116" i="38"/>
  <c r="AC116" i="38"/>
  <c r="Y117" i="38"/>
  <c r="Z117" i="38"/>
  <c r="AA117" i="38"/>
  <c r="AB117" i="38"/>
  <c r="AC117" i="38"/>
  <c r="Y118" i="38"/>
  <c r="Z118" i="38"/>
  <c r="AA118" i="38"/>
  <c r="AB118" i="38"/>
  <c r="AC118" i="38"/>
  <c r="Y119" i="38"/>
  <c r="Z119" i="38"/>
  <c r="AA119" i="38"/>
  <c r="AB119" i="38"/>
  <c r="AC119" i="38"/>
  <c r="Y120" i="38"/>
  <c r="Z120" i="38"/>
  <c r="AA120" i="38"/>
  <c r="AB120" i="38"/>
  <c r="AC120" i="38"/>
  <c r="Y121" i="38"/>
  <c r="Z121" i="38"/>
  <c r="AA121" i="38"/>
  <c r="AB121" i="38"/>
  <c r="AC121" i="38"/>
  <c r="Y122" i="38"/>
  <c r="Z122" i="38"/>
  <c r="AA122" i="38"/>
  <c r="AB122" i="38"/>
  <c r="AC122" i="38"/>
  <c r="Y123" i="38"/>
  <c r="Z123" i="38"/>
  <c r="AA123" i="38"/>
  <c r="AB123" i="38"/>
  <c r="AC123" i="38"/>
  <c r="Y124" i="38"/>
  <c r="Z124" i="38"/>
  <c r="AA124" i="38"/>
  <c r="AB124" i="38"/>
  <c r="AC124" i="38"/>
  <c r="Y125" i="38"/>
  <c r="Z125" i="38"/>
  <c r="AA125" i="38"/>
  <c r="AB125" i="38"/>
  <c r="AC125" i="38"/>
  <c r="Y126" i="38"/>
  <c r="Z126" i="38"/>
  <c r="AA126" i="38"/>
  <c r="AB126" i="38"/>
  <c r="AC126" i="38"/>
  <c r="Y127" i="38"/>
  <c r="Z127" i="38"/>
  <c r="AA127" i="38"/>
  <c r="AB127" i="38"/>
  <c r="AC127" i="38"/>
  <c r="Y128" i="38"/>
  <c r="Z128" i="38"/>
  <c r="AA128" i="38"/>
  <c r="AB128" i="38"/>
  <c r="AC128" i="38"/>
  <c r="Y129" i="38"/>
  <c r="Z129" i="38"/>
  <c r="AA129" i="38"/>
  <c r="AB129" i="38"/>
  <c r="AC129" i="38"/>
  <c r="Y130" i="38"/>
  <c r="Z130" i="38"/>
  <c r="AA130" i="38"/>
  <c r="AB130" i="38"/>
  <c r="AC130" i="38"/>
  <c r="Y131" i="38"/>
  <c r="Z131" i="38"/>
  <c r="AA131" i="38"/>
  <c r="AB131" i="38"/>
  <c r="AC131" i="38"/>
  <c r="Y132" i="38"/>
  <c r="Z132" i="38"/>
  <c r="AA132" i="38"/>
  <c r="AB132" i="38"/>
  <c r="AC132" i="38"/>
  <c r="Y133" i="38"/>
  <c r="Z133" i="38"/>
  <c r="AA133" i="38"/>
  <c r="AB133" i="38"/>
  <c r="AC133" i="38"/>
  <c r="Y134" i="38"/>
  <c r="Z134" i="38"/>
  <c r="AA134" i="38"/>
  <c r="AB134" i="38"/>
  <c r="AC134" i="38"/>
  <c r="Y135" i="38"/>
  <c r="Z135" i="38"/>
  <c r="AA135" i="38"/>
  <c r="AB135" i="38"/>
  <c r="AC135" i="38"/>
  <c r="Y136" i="38"/>
  <c r="Z136" i="38"/>
  <c r="AA136" i="38"/>
  <c r="AB136" i="38"/>
  <c r="AC136" i="38"/>
  <c r="Y137" i="38"/>
  <c r="Z137" i="38"/>
  <c r="AA137" i="38"/>
  <c r="AB137" i="38"/>
  <c r="AC137" i="38"/>
  <c r="Y138" i="38"/>
  <c r="Z138" i="38"/>
  <c r="AA138" i="38"/>
  <c r="AB138" i="38"/>
  <c r="AC138" i="38"/>
  <c r="Y139" i="38"/>
  <c r="Z139" i="38"/>
  <c r="AA139" i="38"/>
  <c r="AB139" i="38"/>
  <c r="AC139" i="38"/>
  <c r="Y140" i="38"/>
  <c r="Z140" i="38"/>
  <c r="AA140" i="38"/>
  <c r="AB140" i="38"/>
  <c r="AC140" i="38"/>
  <c r="Y141" i="38"/>
  <c r="Z141" i="38"/>
  <c r="AA141" i="38"/>
  <c r="AB141" i="38"/>
  <c r="AC141" i="38"/>
  <c r="Y142" i="38"/>
  <c r="Z142" i="38"/>
  <c r="AA142" i="38"/>
  <c r="AB142" i="38"/>
  <c r="AC142" i="38"/>
  <c r="Y143" i="38"/>
  <c r="Z143" i="38"/>
  <c r="AA143" i="38"/>
  <c r="AB143" i="38"/>
  <c r="AC143" i="38"/>
  <c r="Y144" i="38"/>
  <c r="Z144" i="38"/>
  <c r="AA144" i="38"/>
  <c r="AB144" i="38"/>
  <c r="AC144" i="38"/>
  <c r="Y145" i="38"/>
  <c r="Z145" i="38"/>
  <c r="AA145" i="38"/>
  <c r="AB145" i="38"/>
  <c r="AC145" i="38"/>
  <c r="Y146" i="38"/>
  <c r="Z146" i="38"/>
  <c r="AA146" i="38"/>
  <c r="AB146" i="38"/>
  <c r="AC146" i="38"/>
  <c r="Y147" i="38"/>
  <c r="Z147" i="38"/>
  <c r="AA147" i="38"/>
  <c r="AB147" i="38"/>
  <c r="AC147" i="38"/>
  <c r="Y148" i="38"/>
  <c r="Z148" i="38"/>
  <c r="AA148" i="38"/>
  <c r="AB148" i="38"/>
  <c r="AC148" i="38"/>
  <c r="Y149" i="38"/>
  <c r="Z149" i="38"/>
  <c r="AA149" i="38"/>
  <c r="AB149" i="38"/>
  <c r="AC149" i="38"/>
  <c r="Y150" i="38"/>
  <c r="Z150" i="38"/>
  <c r="AA150" i="38"/>
  <c r="AB150" i="38"/>
  <c r="AC150" i="38"/>
  <c r="Y151" i="38"/>
  <c r="Z151" i="38"/>
  <c r="AA151" i="38"/>
  <c r="AB151" i="38"/>
  <c r="AC151" i="38"/>
  <c r="Y152" i="38"/>
  <c r="Z152" i="38"/>
  <c r="AA152" i="38"/>
  <c r="AB152" i="38"/>
  <c r="AC152" i="38"/>
  <c r="Y153" i="38"/>
  <c r="Z153" i="38"/>
  <c r="AA153" i="38"/>
  <c r="AB153" i="38"/>
  <c r="AC153" i="38"/>
  <c r="Y154" i="38"/>
  <c r="Z154" i="38"/>
  <c r="AA154" i="38"/>
  <c r="AB154" i="38"/>
  <c r="AC154" i="38"/>
  <c r="Y155" i="38"/>
  <c r="Z155" i="38"/>
  <c r="AA155" i="38"/>
  <c r="AB155" i="38"/>
  <c r="AC155" i="38"/>
  <c r="Y156" i="38"/>
  <c r="Z156" i="38"/>
  <c r="AA156" i="38"/>
  <c r="AB156" i="38"/>
  <c r="AC156" i="38"/>
  <c r="Y157" i="38"/>
  <c r="Z157" i="38"/>
  <c r="AA157" i="38"/>
  <c r="AB157" i="38"/>
  <c r="AC157" i="38"/>
  <c r="Y158" i="38"/>
  <c r="Z158" i="38"/>
  <c r="AA158" i="38"/>
  <c r="AB158" i="38"/>
  <c r="AC158" i="38"/>
  <c r="Y159" i="38"/>
  <c r="Z159" i="38"/>
  <c r="AA159" i="38"/>
  <c r="AB159" i="38"/>
  <c r="AC159" i="38"/>
  <c r="Y160" i="38"/>
  <c r="Z160" i="38"/>
  <c r="AA160" i="38"/>
  <c r="AB160" i="38"/>
  <c r="AC160" i="38"/>
  <c r="Y161" i="38"/>
  <c r="Z161" i="38"/>
  <c r="AA161" i="38"/>
  <c r="AB161" i="38"/>
  <c r="AC161" i="38"/>
  <c r="Y162" i="38"/>
  <c r="Z162" i="38"/>
  <c r="AA162" i="38"/>
  <c r="AB162" i="38"/>
  <c r="AC162" i="38"/>
  <c r="Y163" i="38"/>
  <c r="Z163" i="38"/>
  <c r="AA163" i="38"/>
  <c r="AB163" i="38"/>
  <c r="AC163" i="38"/>
  <c r="Y164" i="38"/>
  <c r="Z164" i="38"/>
  <c r="AA164" i="38"/>
  <c r="AB164" i="38"/>
  <c r="AC164" i="38"/>
  <c r="Y165" i="38"/>
  <c r="Z165" i="38"/>
  <c r="AA165" i="38"/>
  <c r="AB165" i="38"/>
  <c r="AC165" i="38"/>
  <c r="Y166" i="38"/>
  <c r="Z166" i="38"/>
  <c r="AA166" i="38"/>
  <c r="AB166" i="38"/>
  <c r="AC166" i="38"/>
  <c r="Y167" i="38"/>
  <c r="Z167" i="38"/>
  <c r="AA167" i="38"/>
  <c r="AB167" i="38"/>
  <c r="AC167" i="38"/>
  <c r="Y168" i="38"/>
  <c r="Z168" i="38"/>
  <c r="AA168" i="38"/>
  <c r="AB168" i="38"/>
  <c r="AC168" i="38"/>
  <c r="Y169" i="38"/>
  <c r="Z169" i="38"/>
  <c r="AA169" i="38"/>
  <c r="AB169" i="38"/>
  <c r="AC169" i="38"/>
  <c r="Y170" i="38"/>
  <c r="Z170" i="38"/>
  <c r="AA170" i="38"/>
  <c r="AB170" i="38"/>
  <c r="AC170" i="38"/>
  <c r="Y171" i="38"/>
  <c r="Z171" i="38"/>
  <c r="AA171" i="38"/>
  <c r="AB171" i="38"/>
  <c r="AC171" i="38"/>
  <c r="Y172" i="38"/>
  <c r="Z172" i="38"/>
  <c r="AA172" i="38"/>
  <c r="AB172" i="38"/>
  <c r="AC172" i="38"/>
  <c r="Y173" i="38"/>
  <c r="Z173" i="38"/>
  <c r="AA173" i="38"/>
  <c r="AB173" i="38"/>
  <c r="AC173" i="38"/>
  <c r="Y174" i="38"/>
  <c r="Z174" i="38"/>
  <c r="AA174" i="38"/>
  <c r="AB174" i="38"/>
  <c r="AC174" i="38"/>
  <c r="Y175" i="38"/>
  <c r="Z175" i="38"/>
  <c r="AA175" i="38"/>
  <c r="AB175" i="38"/>
  <c r="AC175" i="38"/>
  <c r="Y176" i="38"/>
  <c r="Z176" i="38"/>
  <c r="AA176" i="38"/>
  <c r="AB176" i="38"/>
  <c r="AC176" i="38"/>
  <c r="Y177" i="38"/>
  <c r="Z177" i="38"/>
  <c r="AA177" i="38"/>
  <c r="AB177" i="38"/>
  <c r="AC177" i="38"/>
  <c r="Y178" i="38"/>
  <c r="Z178" i="38"/>
  <c r="AA178" i="38"/>
  <c r="AB178" i="38"/>
  <c r="AC178" i="38"/>
  <c r="Y179" i="38"/>
  <c r="Z179" i="38"/>
  <c r="AA179" i="38"/>
  <c r="AB179" i="38"/>
  <c r="AC179" i="38"/>
  <c r="Y180" i="38"/>
  <c r="Z180" i="38"/>
  <c r="AA180" i="38"/>
  <c r="AB180" i="38"/>
  <c r="AC180" i="38"/>
  <c r="Y181" i="38"/>
  <c r="Z181" i="38"/>
  <c r="AA181" i="38"/>
  <c r="AB181" i="38"/>
  <c r="AC181" i="38"/>
  <c r="Y182" i="38"/>
  <c r="Z182" i="38"/>
  <c r="AA182" i="38"/>
  <c r="AB182" i="38"/>
  <c r="AC182" i="38"/>
  <c r="Y183" i="38"/>
  <c r="Z183" i="38"/>
  <c r="AA183" i="38"/>
  <c r="AB183" i="38"/>
  <c r="AC183" i="38"/>
  <c r="Y184" i="38"/>
  <c r="Z184" i="38"/>
  <c r="AA184" i="38"/>
  <c r="AB184" i="38"/>
  <c r="AC184" i="38"/>
  <c r="Y185" i="38"/>
  <c r="Z185" i="38"/>
  <c r="AA185" i="38"/>
  <c r="AB185" i="38"/>
  <c r="AC185" i="38"/>
  <c r="Y186" i="38"/>
  <c r="Z186" i="38"/>
  <c r="AA186" i="38"/>
  <c r="AB186" i="38"/>
  <c r="AC186" i="38"/>
  <c r="Y187" i="38"/>
  <c r="Z187" i="38"/>
  <c r="AA187" i="38"/>
  <c r="AB187" i="38"/>
  <c r="AC187" i="38"/>
  <c r="Y188" i="38"/>
  <c r="Z188" i="38"/>
  <c r="AA188" i="38"/>
  <c r="AB188" i="38"/>
  <c r="AC188" i="38"/>
  <c r="Y189" i="38"/>
  <c r="Z189" i="38"/>
  <c r="AA189" i="38"/>
  <c r="AB189" i="38"/>
  <c r="AC189" i="38"/>
  <c r="Y190" i="38"/>
  <c r="Z190" i="38"/>
  <c r="AA190" i="38"/>
  <c r="AB190" i="38"/>
  <c r="AC190" i="38"/>
  <c r="Y191" i="38"/>
  <c r="Z191" i="38"/>
  <c r="AA191" i="38"/>
  <c r="AB191" i="38"/>
  <c r="AC191" i="38"/>
  <c r="Y192" i="38"/>
  <c r="Z192" i="38"/>
  <c r="AA192" i="38"/>
  <c r="AB192" i="38"/>
  <c r="AC192" i="38"/>
  <c r="Y193" i="38"/>
  <c r="Z193" i="38"/>
  <c r="AA193" i="38"/>
  <c r="AB193" i="38"/>
  <c r="AC193" i="38"/>
  <c r="Y194" i="38"/>
  <c r="Z194" i="38"/>
  <c r="AA194" i="38"/>
  <c r="AB194" i="38"/>
  <c r="AC194" i="38"/>
  <c r="Y195" i="38"/>
  <c r="Z195" i="38"/>
  <c r="AA195" i="38"/>
  <c r="AB195" i="38"/>
  <c r="AC195" i="38"/>
  <c r="Y196" i="38"/>
  <c r="Z196" i="38"/>
  <c r="AA196" i="38"/>
  <c r="AB196" i="38"/>
  <c r="AC196" i="38"/>
  <c r="Y197" i="38"/>
  <c r="Z197" i="38"/>
  <c r="AA197" i="38"/>
  <c r="AB197" i="38"/>
  <c r="AC197" i="38"/>
  <c r="Y198" i="38"/>
  <c r="Z198" i="38"/>
  <c r="AA198" i="38"/>
  <c r="AB198" i="38"/>
  <c r="AC198" i="38"/>
  <c r="Y199" i="38"/>
  <c r="Z199" i="38"/>
  <c r="AA199" i="38"/>
  <c r="AB199" i="38"/>
  <c r="AC199" i="38"/>
  <c r="Y200" i="38"/>
  <c r="Z200" i="38"/>
  <c r="AA200" i="38"/>
  <c r="AB200" i="38"/>
  <c r="AC200" i="38"/>
  <c r="Y201" i="38"/>
  <c r="Z201" i="38"/>
  <c r="AA201" i="38"/>
  <c r="AB201" i="38"/>
  <c r="AC201" i="38"/>
  <c r="Y202" i="38"/>
  <c r="Z202" i="38"/>
  <c r="AA202" i="38"/>
  <c r="AB202" i="38"/>
  <c r="AC202" i="38"/>
  <c r="Y203" i="38"/>
  <c r="Z203" i="38"/>
  <c r="AA203" i="38"/>
  <c r="AB203" i="38"/>
  <c r="AC203" i="38"/>
  <c r="Y204" i="38"/>
  <c r="Z204" i="38"/>
  <c r="AA204" i="38"/>
  <c r="AB204" i="38"/>
  <c r="AC204" i="38"/>
  <c r="Y205" i="38"/>
  <c r="Z205" i="38"/>
  <c r="AA205" i="38"/>
  <c r="AB205" i="38"/>
  <c r="AC205" i="38"/>
  <c r="Y206" i="38"/>
  <c r="Z206" i="38"/>
  <c r="AA206" i="38"/>
  <c r="AB206" i="38"/>
  <c r="AC206" i="38"/>
  <c r="Y207" i="38"/>
  <c r="Z207" i="38"/>
  <c r="AA207" i="38"/>
  <c r="AB207" i="38"/>
  <c r="AC207" i="38"/>
  <c r="Y208" i="38"/>
  <c r="Z208" i="38"/>
  <c r="AA208" i="38"/>
  <c r="AB208" i="38"/>
  <c r="AC208" i="38"/>
  <c r="Y209" i="38"/>
  <c r="Z209" i="38"/>
  <c r="AA209" i="38"/>
  <c r="AB209" i="38"/>
  <c r="AC209" i="38"/>
  <c r="Y210" i="38"/>
  <c r="Z210" i="38"/>
  <c r="AA210" i="38"/>
  <c r="AB210" i="38"/>
  <c r="AC210" i="38"/>
  <c r="Y211" i="38"/>
  <c r="Z211" i="38"/>
  <c r="AA211" i="38"/>
  <c r="AB211" i="38"/>
  <c r="AC211" i="38"/>
  <c r="Y212" i="38"/>
  <c r="Z212" i="38"/>
  <c r="AA212" i="38"/>
  <c r="AB212" i="38"/>
  <c r="AC212" i="38"/>
  <c r="Y213" i="38"/>
  <c r="Z213" i="38"/>
  <c r="AA213" i="38"/>
  <c r="AB213" i="38"/>
  <c r="AC213" i="38"/>
  <c r="Y214" i="38"/>
  <c r="Z214" i="38"/>
  <c r="AA214" i="38"/>
  <c r="AB214" i="38"/>
  <c r="AC214" i="38"/>
  <c r="Y215" i="38"/>
  <c r="Z215" i="38"/>
  <c r="AA215" i="38"/>
  <c r="AB215" i="38"/>
  <c r="AC215" i="38"/>
  <c r="Y216" i="38"/>
  <c r="Z216" i="38"/>
  <c r="AA216" i="38"/>
  <c r="AB216" i="38"/>
  <c r="AC216" i="38"/>
  <c r="Y217" i="38"/>
  <c r="Z217" i="38"/>
  <c r="AA217" i="38"/>
  <c r="AB217" i="38"/>
  <c r="AC217" i="38"/>
  <c r="Y218" i="38"/>
  <c r="Z218" i="38"/>
  <c r="AA218" i="38"/>
  <c r="AB218" i="38"/>
  <c r="AC218" i="38"/>
  <c r="Y219" i="38"/>
  <c r="Z219" i="38"/>
  <c r="AA219" i="38"/>
  <c r="AB219" i="38"/>
  <c r="AC219" i="38"/>
  <c r="Y220" i="38"/>
  <c r="Z220" i="38"/>
  <c r="AA220" i="38"/>
  <c r="AB220" i="38"/>
  <c r="AC220" i="38"/>
  <c r="Y221" i="38"/>
  <c r="Z221" i="38"/>
  <c r="AA221" i="38"/>
  <c r="AB221" i="38"/>
  <c r="AC221" i="38"/>
  <c r="Y222" i="38"/>
  <c r="Z222" i="38"/>
  <c r="AA222" i="38"/>
  <c r="AB222" i="38"/>
  <c r="AC222" i="38"/>
  <c r="Y223" i="38"/>
  <c r="Z223" i="38"/>
  <c r="AA223" i="38"/>
  <c r="AB223" i="38"/>
  <c r="AC223" i="38"/>
  <c r="Y224" i="38"/>
  <c r="Z224" i="38"/>
  <c r="AA224" i="38"/>
  <c r="AB224" i="38"/>
  <c r="AC224" i="38"/>
  <c r="Y225" i="38"/>
  <c r="Z225" i="38"/>
  <c r="AA225" i="38"/>
  <c r="AB225" i="38"/>
  <c r="AC225" i="38"/>
  <c r="Y226" i="38"/>
  <c r="Z226" i="38"/>
  <c r="AA226" i="38"/>
  <c r="AB226" i="38"/>
  <c r="AC226" i="38"/>
  <c r="Y227" i="38"/>
  <c r="Z227" i="38"/>
  <c r="AA227" i="38"/>
  <c r="AB227" i="38"/>
  <c r="AC227" i="38"/>
  <c r="Y228" i="38"/>
  <c r="Z228" i="38"/>
  <c r="AA228" i="38"/>
  <c r="AB228" i="38"/>
  <c r="AC228" i="38"/>
  <c r="Y229" i="38"/>
  <c r="Z229" i="38"/>
  <c r="AA229" i="38"/>
  <c r="AB229" i="38"/>
  <c r="AC229" i="38"/>
  <c r="Y230" i="38"/>
  <c r="Z230" i="38"/>
  <c r="AA230" i="38"/>
  <c r="AB230" i="38"/>
  <c r="AC230" i="38"/>
  <c r="Y231" i="38"/>
  <c r="Z231" i="38"/>
  <c r="AA231" i="38"/>
  <c r="AB231" i="38"/>
  <c r="AC231" i="38"/>
  <c r="Y232" i="38"/>
  <c r="Z232" i="38"/>
  <c r="AA232" i="38"/>
  <c r="AB232" i="38"/>
  <c r="AC232" i="38"/>
  <c r="Y233" i="38"/>
  <c r="Z233" i="38"/>
  <c r="AA233" i="38"/>
  <c r="AB233" i="38"/>
  <c r="AC233" i="38"/>
  <c r="Y234" i="38"/>
  <c r="Z234" i="38"/>
  <c r="AA234" i="38"/>
  <c r="AB234" i="38"/>
  <c r="AC234" i="38"/>
  <c r="Y235" i="38"/>
  <c r="Z235" i="38"/>
  <c r="AA235" i="38"/>
  <c r="AB235" i="38"/>
  <c r="AC235" i="38"/>
  <c r="Y236" i="38"/>
  <c r="Z236" i="38"/>
  <c r="AA236" i="38"/>
  <c r="AB236" i="38"/>
  <c r="AC236" i="38"/>
  <c r="Y237" i="38"/>
  <c r="Z237" i="38"/>
  <c r="AA237" i="38"/>
  <c r="AB237" i="38"/>
  <c r="AC237" i="38"/>
  <c r="Y238" i="38"/>
  <c r="Z238" i="38"/>
  <c r="AA238" i="38"/>
  <c r="AB238" i="38"/>
  <c r="AC238" i="38"/>
  <c r="Y239" i="38"/>
  <c r="Z239" i="38"/>
  <c r="AA239" i="38"/>
  <c r="AB239" i="38"/>
  <c r="AC239" i="38"/>
  <c r="Y240" i="38"/>
  <c r="Z240" i="38"/>
  <c r="AA240" i="38"/>
  <c r="AB240" i="38"/>
  <c r="AC240" i="38"/>
  <c r="Y241" i="38"/>
  <c r="Z241" i="38"/>
  <c r="AA241" i="38"/>
  <c r="AB241" i="38"/>
  <c r="AC241" i="38"/>
  <c r="Y242" i="38"/>
  <c r="Z242" i="38"/>
  <c r="AA242" i="38"/>
  <c r="AB242" i="38"/>
  <c r="AC242" i="38"/>
  <c r="Y243" i="38"/>
  <c r="Z243" i="38"/>
  <c r="AA243" i="38"/>
  <c r="AB243" i="38"/>
  <c r="AC243" i="38"/>
  <c r="Y244" i="38"/>
  <c r="Z244" i="38"/>
  <c r="AA244" i="38"/>
  <c r="AB244" i="38"/>
  <c r="AC244" i="38"/>
  <c r="Y245" i="38"/>
  <c r="Z245" i="38"/>
  <c r="AA245" i="38"/>
  <c r="AB245" i="38"/>
  <c r="AC245" i="38"/>
  <c r="Y246" i="38"/>
  <c r="Z246" i="38"/>
  <c r="AA246" i="38"/>
  <c r="AB246" i="38"/>
  <c r="AC246" i="38"/>
  <c r="Y247" i="38"/>
  <c r="Z247" i="38"/>
  <c r="AA247" i="38"/>
  <c r="AB247" i="38"/>
  <c r="AC247" i="38"/>
  <c r="Y248" i="38"/>
  <c r="Z248" i="38"/>
  <c r="AA248" i="38"/>
  <c r="AB248" i="38"/>
  <c r="AC248" i="38"/>
  <c r="Y249" i="38"/>
  <c r="Z249" i="38"/>
  <c r="AA249" i="38"/>
  <c r="AB249" i="38"/>
  <c r="AC249" i="38"/>
  <c r="Y250" i="38"/>
  <c r="Z250" i="38"/>
  <c r="AA250" i="38"/>
  <c r="AB250" i="38"/>
  <c r="AC250" i="38"/>
  <c r="Y251" i="38"/>
  <c r="Z251" i="38"/>
  <c r="AA251" i="38"/>
  <c r="AB251" i="38"/>
  <c r="AC251" i="38"/>
  <c r="Y252" i="38"/>
  <c r="Z252" i="38"/>
  <c r="AA252" i="38"/>
  <c r="AB252" i="38"/>
  <c r="AC252" i="38"/>
  <c r="Y253" i="38"/>
  <c r="Z253" i="38"/>
  <c r="AA253" i="38"/>
  <c r="AB253" i="38"/>
  <c r="AC253" i="38"/>
  <c r="Y254" i="38"/>
  <c r="Z254" i="38"/>
  <c r="AA254" i="38"/>
  <c r="AB254" i="38"/>
  <c r="AC254" i="38"/>
  <c r="Y255" i="38"/>
  <c r="Z255" i="38"/>
  <c r="AA255" i="38"/>
  <c r="AB255" i="38"/>
  <c r="AC255" i="38"/>
  <c r="Y256" i="38"/>
  <c r="Z256" i="38"/>
  <c r="AA256" i="38"/>
  <c r="AB256" i="38"/>
  <c r="AC256" i="38"/>
  <c r="Y257" i="38"/>
  <c r="Z257" i="38"/>
  <c r="AA257" i="38"/>
  <c r="AB257" i="38"/>
  <c r="AC257" i="38"/>
  <c r="Y258" i="38"/>
  <c r="Z258" i="38"/>
  <c r="AA258" i="38"/>
  <c r="AB258" i="38"/>
  <c r="AC258" i="38"/>
  <c r="Y259" i="38"/>
  <c r="Z259" i="38"/>
  <c r="AA259" i="38"/>
  <c r="AB259" i="38"/>
  <c r="AC259" i="38"/>
  <c r="Y260" i="38"/>
  <c r="Z260" i="38"/>
  <c r="AA260" i="38"/>
  <c r="AB260" i="38"/>
  <c r="AC260" i="38"/>
  <c r="Y261" i="38"/>
  <c r="Z261" i="38"/>
  <c r="AA261" i="38"/>
  <c r="AB261" i="38"/>
  <c r="AC261" i="38"/>
  <c r="Y262" i="38"/>
  <c r="Z262" i="38"/>
  <c r="AA262" i="38"/>
  <c r="AB262" i="38"/>
  <c r="AC262" i="38"/>
  <c r="Y263" i="38"/>
  <c r="Z263" i="38"/>
  <c r="AA263" i="38"/>
  <c r="AB263" i="38"/>
  <c r="AC263" i="38"/>
  <c r="Y264" i="38"/>
  <c r="Z264" i="38"/>
  <c r="AA264" i="38"/>
  <c r="AB264" i="38"/>
  <c r="AC264" i="38"/>
  <c r="Y265" i="38"/>
  <c r="Z265" i="38"/>
  <c r="AA265" i="38"/>
  <c r="AB265" i="38"/>
  <c r="AC265" i="38"/>
  <c r="Y266" i="38"/>
  <c r="Z266" i="38"/>
  <c r="AA266" i="38"/>
  <c r="AB266" i="38"/>
  <c r="AC266" i="38"/>
  <c r="Y267" i="38"/>
  <c r="Z267" i="38"/>
  <c r="AA267" i="38"/>
  <c r="AB267" i="38"/>
  <c r="AC267" i="38"/>
  <c r="Y268" i="38"/>
  <c r="Z268" i="38"/>
  <c r="AA268" i="38"/>
  <c r="AB268" i="38"/>
  <c r="AC268" i="38"/>
  <c r="Y269" i="38"/>
  <c r="Z269" i="38"/>
  <c r="AA269" i="38"/>
  <c r="AB269" i="38"/>
  <c r="AC269" i="38"/>
  <c r="Y270" i="38"/>
  <c r="Z270" i="38"/>
  <c r="AA270" i="38"/>
  <c r="AB270" i="38"/>
  <c r="AC270" i="38"/>
  <c r="Y271" i="38"/>
  <c r="Z271" i="38"/>
  <c r="AA271" i="38"/>
  <c r="AB271" i="38"/>
  <c r="AC271" i="38"/>
  <c r="Y272" i="38"/>
  <c r="Z272" i="38"/>
  <c r="AA272" i="38"/>
  <c r="AB272" i="38"/>
  <c r="AC272" i="38"/>
  <c r="Y273" i="38"/>
  <c r="Z273" i="38"/>
  <c r="AA273" i="38"/>
  <c r="AB273" i="38"/>
  <c r="AC273" i="38"/>
  <c r="Y274" i="38"/>
  <c r="Z274" i="38"/>
  <c r="AA274" i="38"/>
  <c r="AB274" i="38"/>
  <c r="AC274" i="38"/>
  <c r="Y275" i="38"/>
  <c r="Z275" i="38"/>
  <c r="AA275" i="38"/>
  <c r="AB275" i="38"/>
  <c r="AC275" i="38"/>
  <c r="Y276" i="38"/>
  <c r="Z276" i="38"/>
  <c r="AA276" i="38"/>
  <c r="AB276" i="38"/>
  <c r="AC276" i="38"/>
  <c r="Y277" i="38"/>
  <c r="Z277" i="38"/>
  <c r="AA277" i="38"/>
  <c r="AB277" i="38"/>
  <c r="AC277" i="38"/>
  <c r="Y278" i="38"/>
  <c r="Z278" i="38"/>
  <c r="AA278" i="38"/>
  <c r="AB278" i="38"/>
  <c r="AC278" i="38"/>
  <c r="Y279" i="38"/>
  <c r="Z279" i="38"/>
  <c r="AA279" i="38"/>
  <c r="AB279" i="38"/>
  <c r="AC279" i="38"/>
  <c r="Y280" i="38"/>
  <c r="Z280" i="38"/>
  <c r="AA280" i="38"/>
  <c r="AB280" i="38"/>
  <c r="AC280" i="38"/>
  <c r="Y281" i="38"/>
  <c r="Z281" i="38"/>
  <c r="AA281" i="38"/>
  <c r="AB281" i="38"/>
  <c r="AC281" i="38"/>
  <c r="Y282" i="38"/>
  <c r="Z282" i="38"/>
  <c r="AA282" i="38"/>
  <c r="AB282" i="38"/>
  <c r="AC282" i="38"/>
  <c r="Y283" i="38"/>
  <c r="Z283" i="38"/>
  <c r="AA283" i="38"/>
  <c r="AB283" i="38"/>
  <c r="AC283" i="38"/>
  <c r="Y284" i="38"/>
  <c r="Z284" i="38"/>
  <c r="AA284" i="38"/>
  <c r="AB284" i="38"/>
  <c r="AC284" i="38"/>
  <c r="Y285" i="38"/>
  <c r="Z285" i="38"/>
  <c r="AA285" i="38"/>
  <c r="AB285" i="38"/>
  <c r="AC285" i="38"/>
  <c r="Y286" i="38"/>
  <c r="Z286" i="38"/>
  <c r="AA286" i="38"/>
  <c r="AB286" i="38"/>
  <c r="AC286" i="38"/>
  <c r="Y287" i="38"/>
  <c r="Z287" i="38"/>
  <c r="AA287" i="38"/>
  <c r="AB287" i="38"/>
  <c r="AC287" i="38"/>
  <c r="Y288" i="38"/>
  <c r="Z288" i="38"/>
  <c r="AA288" i="38"/>
  <c r="AB288" i="38"/>
  <c r="AC288" i="38"/>
  <c r="Y289" i="38"/>
  <c r="Z289" i="38"/>
  <c r="AA289" i="38"/>
  <c r="AB289" i="38"/>
  <c r="AC289" i="38"/>
  <c r="Y290" i="38"/>
  <c r="Z290" i="38"/>
  <c r="AA290" i="38"/>
  <c r="AB290" i="38"/>
  <c r="AC290" i="38"/>
  <c r="Y291" i="38"/>
  <c r="Z291" i="38"/>
  <c r="AA291" i="38"/>
  <c r="AB291" i="38"/>
  <c r="AC291" i="38"/>
  <c r="Y292" i="38"/>
  <c r="Z292" i="38"/>
  <c r="AA292" i="38"/>
  <c r="AB292" i="38"/>
  <c r="AC292" i="38"/>
  <c r="Y293" i="38"/>
  <c r="Z293" i="38"/>
  <c r="AA293" i="38"/>
  <c r="AB293" i="38"/>
  <c r="AC293" i="38"/>
  <c r="Y294" i="38"/>
  <c r="Z294" i="38"/>
  <c r="AA294" i="38"/>
  <c r="AB294" i="38"/>
  <c r="AC294" i="38"/>
  <c r="Y295" i="38"/>
  <c r="Z295" i="38"/>
  <c r="AA295" i="38"/>
  <c r="AB295" i="38"/>
  <c r="AC295" i="38"/>
  <c r="W51" i="38"/>
  <c r="W52" i="38"/>
  <c r="W53" i="38"/>
  <c r="W54" i="38"/>
  <c r="W55" i="38"/>
  <c r="W56" i="38"/>
  <c r="W57" i="38"/>
  <c r="W58" i="38"/>
  <c r="W59" i="38"/>
  <c r="W60" i="38"/>
  <c r="W61" i="38"/>
  <c r="W62" i="38"/>
  <c r="W63" i="38"/>
  <c r="W64" i="38"/>
  <c r="W65" i="38"/>
  <c r="W66" i="38"/>
  <c r="W67" i="38"/>
  <c r="W68" i="38"/>
  <c r="W69" i="38"/>
  <c r="W70" i="38"/>
  <c r="W71" i="38"/>
  <c r="W72" i="38"/>
  <c r="W73" i="38"/>
  <c r="W74" i="38"/>
  <c r="W75" i="38"/>
  <c r="W76" i="38"/>
  <c r="W77" i="38"/>
  <c r="W78" i="38"/>
  <c r="W79" i="38"/>
  <c r="W80" i="38"/>
  <c r="W81" i="38"/>
  <c r="W82" i="38"/>
  <c r="W83" i="38"/>
  <c r="W84" i="38"/>
  <c r="W85" i="38"/>
  <c r="W86" i="38"/>
  <c r="W87" i="38"/>
  <c r="W88" i="38"/>
  <c r="W89" i="38"/>
  <c r="W90" i="38"/>
  <c r="W91" i="38"/>
  <c r="W92" i="38"/>
  <c r="W93" i="38"/>
  <c r="W94" i="38"/>
  <c r="W95" i="38"/>
  <c r="W96" i="38"/>
  <c r="W97" i="38"/>
  <c r="W98" i="38"/>
  <c r="W99" i="38"/>
  <c r="W100" i="38"/>
  <c r="W101" i="38"/>
  <c r="W102" i="38"/>
  <c r="W103" i="38"/>
  <c r="W104" i="38"/>
  <c r="W105" i="38"/>
  <c r="W106" i="38"/>
  <c r="W107" i="38"/>
  <c r="W108" i="38"/>
  <c r="W109" i="38"/>
  <c r="W110" i="38"/>
  <c r="W111" i="38"/>
  <c r="W112" i="38"/>
  <c r="W113" i="38"/>
  <c r="W114" i="38"/>
  <c r="W115" i="38"/>
  <c r="W116" i="38"/>
  <c r="W117" i="38"/>
  <c r="W118" i="38"/>
  <c r="W119" i="38"/>
  <c r="W120" i="38"/>
  <c r="W121" i="38"/>
  <c r="W122" i="38"/>
  <c r="W123" i="38"/>
  <c r="W124" i="38"/>
  <c r="W125" i="38"/>
  <c r="W126" i="38"/>
  <c r="W127" i="38"/>
  <c r="W128" i="38"/>
  <c r="W129" i="38"/>
  <c r="W130" i="38"/>
  <c r="W131" i="38"/>
  <c r="W132" i="38"/>
  <c r="W133" i="38"/>
  <c r="W134" i="38"/>
  <c r="W135" i="38"/>
  <c r="W136" i="38"/>
  <c r="W137" i="38"/>
  <c r="W138" i="38"/>
  <c r="W139" i="38"/>
  <c r="W140" i="38"/>
  <c r="W141" i="38"/>
  <c r="W142" i="38"/>
  <c r="W143" i="38"/>
  <c r="W144" i="38"/>
  <c r="W145" i="38"/>
  <c r="W146" i="38"/>
  <c r="W147" i="38"/>
  <c r="W148" i="38"/>
  <c r="W149" i="38"/>
  <c r="W150" i="38"/>
  <c r="W151" i="38"/>
  <c r="W152" i="38"/>
  <c r="W153" i="38"/>
  <c r="W154" i="38"/>
  <c r="W155" i="38"/>
  <c r="W156" i="38"/>
  <c r="W157" i="38"/>
  <c r="W158" i="38"/>
  <c r="W159" i="38"/>
  <c r="W160" i="38"/>
  <c r="W161" i="38"/>
  <c r="W162" i="38"/>
  <c r="W163" i="38"/>
  <c r="W164" i="38"/>
  <c r="W165" i="38"/>
  <c r="W166" i="38"/>
  <c r="W167" i="38"/>
  <c r="W168" i="38"/>
  <c r="W169" i="38"/>
  <c r="W170" i="38"/>
  <c r="W171" i="38"/>
  <c r="W172" i="38"/>
  <c r="W173" i="38"/>
  <c r="W174" i="38"/>
  <c r="W175" i="38"/>
  <c r="W176" i="38"/>
  <c r="W177" i="38"/>
  <c r="W178" i="38"/>
  <c r="W179" i="38"/>
  <c r="W180" i="38"/>
  <c r="W181" i="38"/>
  <c r="W182" i="38"/>
  <c r="W183" i="38"/>
  <c r="W184" i="38"/>
  <c r="W185" i="38"/>
  <c r="W186" i="38"/>
  <c r="W187" i="38"/>
  <c r="W188" i="38"/>
  <c r="W189" i="38"/>
  <c r="W190" i="38"/>
  <c r="W191" i="38"/>
  <c r="W192" i="38"/>
  <c r="W193" i="38"/>
  <c r="W194" i="38"/>
  <c r="W195" i="38"/>
  <c r="W196" i="38"/>
  <c r="W197" i="38"/>
  <c r="W198" i="38"/>
  <c r="W199" i="38"/>
  <c r="W200" i="38"/>
  <c r="W201" i="38"/>
  <c r="W202" i="38"/>
  <c r="W203" i="38"/>
  <c r="W204" i="38"/>
  <c r="W205" i="38"/>
  <c r="W206" i="38"/>
  <c r="W207" i="38"/>
  <c r="W208" i="38"/>
  <c r="W209" i="38"/>
  <c r="W210" i="38"/>
  <c r="W211" i="38"/>
  <c r="W212" i="38"/>
  <c r="W213" i="38"/>
  <c r="W214" i="38"/>
  <c r="W215" i="38"/>
  <c r="W216" i="38"/>
  <c r="W217" i="38"/>
  <c r="W218" i="38"/>
  <c r="W219" i="38"/>
  <c r="W220" i="38"/>
  <c r="W221" i="38"/>
  <c r="W222" i="38"/>
  <c r="W223" i="38"/>
  <c r="W224" i="38"/>
  <c r="W225" i="38"/>
  <c r="W226" i="38"/>
  <c r="W227" i="38"/>
  <c r="W228" i="38"/>
  <c r="W229" i="38"/>
  <c r="W230" i="38"/>
  <c r="W231" i="38"/>
  <c r="W232" i="38"/>
  <c r="W233" i="38"/>
  <c r="W234" i="38"/>
  <c r="W235" i="38"/>
  <c r="W236" i="38"/>
  <c r="W237" i="38"/>
  <c r="W238" i="38"/>
  <c r="W239" i="38"/>
  <c r="W240" i="38"/>
  <c r="W241" i="38"/>
  <c r="W242" i="38"/>
  <c r="W243" i="38"/>
  <c r="W244" i="38"/>
  <c r="W245" i="38"/>
  <c r="W246" i="38"/>
  <c r="W247" i="38"/>
  <c r="W248" i="38"/>
  <c r="W249" i="38"/>
  <c r="W250" i="38"/>
  <c r="W251" i="38"/>
  <c r="W252" i="38"/>
  <c r="W253" i="38"/>
  <c r="W254" i="38"/>
  <c r="W255" i="38"/>
  <c r="W256" i="38"/>
  <c r="W257" i="38"/>
  <c r="W258" i="38"/>
  <c r="W259" i="38"/>
  <c r="W260" i="38"/>
  <c r="W261" i="38"/>
  <c r="W262" i="38"/>
  <c r="W263" i="38"/>
  <c r="W264" i="38"/>
  <c r="W265" i="38"/>
  <c r="W266" i="38"/>
  <c r="W267" i="38"/>
  <c r="W268" i="38"/>
  <c r="W269" i="38"/>
  <c r="W270" i="38"/>
  <c r="W271" i="38"/>
  <c r="W273" i="38"/>
  <c r="W274" i="38"/>
  <c r="W275" i="38"/>
  <c r="W276" i="38"/>
  <c r="W277" i="38"/>
  <c r="W278" i="38"/>
  <c r="W279" i="38"/>
  <c r="W280" i="38"/>
  <c r="W281" i="38"/>
  <c r="W282" i="38"/>
  <c r="W283" i="38"/>
  <c r="W284" i="38"/>
  <c r="W285" i="38"/>
  <c r="W286" i="38"/>
  <c r="W287" i="38"/>
  <c r="W288" i="38"/>
  <c r="W289" i="38"/>
  <c r="W290" i="38"/>
  <c r="W291" i="38"/>
  <c r="W292" i="38"/>
  <c r="W293" i="38"/>
  <c r="W294" i="38"/>
  <c r="W295" i="38"/>
  <c r="D50" i="38"/>
  <c r="E50" i="38"/>
  <c r="F50" i="38"/>
  <c r="G50" i="38"/>
  <c r="H50" i="38"/>
  <c r="I50" i="38"/>
  <c r="K50" i="38"/>
  <c r="L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B105" i="38"/>
  <c r="B106" i="38"/>
  <c r="B107" i="38"/>
  <c r="B108" i="38"/>
  <c r="B109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B172" i="38"/>
  <c r="B173" i="38"/>
  <c r="B174" i="38"/>
  <c r="B175" i="38"/>
  <c r="B176" i="38"/>
  <c r="B177" i="38"/>
  <c r="B178" i="38"/>
  <c r="B179" i="38"/>
  <c r="B180" i="38"/>
  <c r="B181" i="38"/>
  <c r="B182" i="38"/>
  <c r="B183" i="38"/>
  <c r="B184" i="38"/>
  <c r="B185" i="38"/>
  <c r="B186" i="38"/>
  <c r="B187" i="38"/>
  <c r="B188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206" i="38"/>
  <c r="B207" i="38"/>
  <c r="B208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43" i="38"/>
  <c r="B244" i="38"/>
  <c r="B245" i="38"/>
  <c r="B246" i="38"/>
  <c r="B247" i="38"/>
  <c r="B248" i="38"/>
  <c r="B249" i="38"/>
  <c r="B250" i="38"/>
  <c r="B251" i="38"/>
  <c r="B252" i="38"/>
  <c r="B253" i="38"/>
  <c r="B254" i="38"/>
  <c r="B255" i="38"/>
  <c r="B256" i="38"/>
  <c r="B257" i="38"/>
  <c r="B258" i="38"/>
  <c r="B259" i="38"/>
  <c r="B260" i="38"/>
  <c r="B261" i="38"/>
  <c r="B262" i="38"/>
  <c r="B263" i="38"/>
  <c r="B264" i="38"/>
  <c r="B265" i="38"/>
  <c r="B266" i="38"/>
  <c r="B267" i="38"/>
  <c r="B268" i="38"/>
  <c r="B269" i="38"/>
  <c r="B270" i="38"/>
  <c r="B271" i="38"/>
  <c r="B272" i="38"/>
  <c r="B273" i="38"/>
  <c r="B274" i="38"/>
  <c r="B275" i="38"/>
  <c r="B276" i="38"/>
  <c r="B277" i="38"/>
  <c r="B278" i="38"/>
  <c r="B279" i="38"/>
  <c r="Y50" i="50"/>
  <c r="Z50" i="50"/>
  <c r="AA50" i="50"/>
  <c r="Y51" i="50"/>
  <c r="Z51" i="50"/>
  <c r="AA51" i="50"/>
  <c r="Y52" i="50"/>
  <c r="Z52" i="50"/>
  <c r="AA52" i="50"/>
  <c r="Y53" i="50"/>
  <c r="Z53" i="50"/>
  <c r="AA53" i="50"/>
  <c r="Y54" i="50"/>
  <c r="Z54" i="50"/>
  <c r="AA54" i="50"/>
  <c r="Y55" i="50"/>
  <c r="Z55" i="50"/>
  <c r="AA55" i="50"/>
  <c r="Y56" i="50"/>
  <c r="Z56" i="50"/>
  <c r="AA56" i="50"/>
  <c r="Y57" i="50"/>
  <c r="Z57" i="50"/>
  <c r="AA57" i="50"/>
  <c r="Y58" i="50"/>
  <c r="Z58" i="50"/>
  <c r="AA58" i="50"/>
  <c r="Y59" i="50"/>
  <c r="Z59" i="50"/>
  <c r="AA59" i="50"/>
  <c r="Y60" i="50"/>
  <c r="Z60" i="50"/>
  <c r="AA60" i="50"/>
  <c r="Y61" i="50"/>
  <c r="Z61" i="50"/>
  <c r="AA61" i="50"/>
  <c r="Y62" i="50"/>
  <c r="Z62" i="50"/>
  <c r="AA62" i="50"/>
  <c r="Y63" i="50"/>
  <c r="Z63" i="50"/>
  <c r="AA63" i="50"/>
  <c r="Y64" i="50"/>
  <c r="Z64" i="50"/>
  <c r="AA64" i="50"/>
  <c r="Y65" i="50"/>
  <c r="Z65" i="50"/>
  <c r="AA65" i="50"/>
  <c r="Y66" i="50"/>
  <c r="Z66" i="50"/>
  <c r="AA66" i="50"/>
  <c r="Y67" i="50"/>
  <c r="Z67" i="50"/>
  <c r="AA67" i="50"/>
  <c r="Y68" i="50"/>
  <c r="Z68" i="50"/>
  <c r="AA68" i="50"/>
  <c r="Y69" i="50"/>
  <c r="Z69" i="50"/>
  <c r="AA69" i="50"/>
  <c r="W51" i="50"/>
  <c r="W52" i="50"/>
  <c r="W53" i="50"/>
  <c r="W54" i="50"/>
  <c r="W55" i="50"/>
  <c r="W56" i="50"/>
  <c r="W57" i="50"/>
  <c r="W58" i="50"/>
  <c r="W59" i="50"/>
  <c r="W60" i="50"/>
  <c r="W61" i="50"/>
  <c r="W62" i="50"/>
  <c r="W63" i="50"/>
  <c r="W64" i="50"/>
  <c r="W65" i="50"/>
  <c r="W66" i="50"/>
  <c r="W67" i="50"/>
  <c r="W68" i="50"/>
  <c r="W69" i="50"/>
  <c r="W50" i="50"/>
  <c r="D50" i="50"/>
  <c r="P50" i="50" s="1"/>
  <c r="E50" i="50"/>
  <c r="Q50" i="50" s="1"/>
  <c r="F50" i="50"/>
  <c r="G50" i="50"/>
  <c r="H50" i="50"/>
  <c r="I50" i="50"/>
  <c r="U50" i="50" s="1"/>
  <c r="K50" i="50"/>
  <c r="L50" i="50"/>
  <c r="D51" i="50"/>
  <c r="E51" i="50"/>
  <c r="F51" i="50"/>
  <c r="G51" i="50"/>
  <c r="H51" i="50"/>
  <c r="I51" i="50"/>
  <c r="K51" i="50"/>
  <c r="L51" i="50"/>
  <c r="D52" i="50"/>
  <c r="E52" i="50"/>
  <c r="F52" i="50"/>
  <c r="G52" i="50"/>
  <c r="H52" i="50"/>
  <c r="I52" i="50"/>
  <c r="K52" i="50"/>
  <c r="L52" i="50"/>
  <c r="D53" i="50"/>
  <c r="E53" i="50"/>
  <c r="F53" i="50"/>
  <c r="G53" i="50"/>
  <c r="H53" i="50"/>
  <c r="I53" i="50"/>
  <c r="K53" i="50"/>
  <c r="L53" i="50"/>
  <c r="D54" i="50"/>
  <c r="E54" i="50"/>
  <c r="F54" i="50"/>
  <c r="G54" i="50"/>
  <c r="H54" i="50"/>
  <c r="I54" i="50"/>
  <c r="K54" i="50"/>
  <c r="L54" i="50"/>
  <c r="D55" i="50"/>
  <c r="E55" i="50"/>
  <c r="F55" i="50"/>
  <c r="G55" i="50"/>
  <c r="H55" i="50"/>
  <c r="I55" i="50"/>
  <c r="K55" i="50"/>
  <c r="L55" i="50"/>
  <c r="D56" i="50"/>
  <c r="E56" i="50"/>
  <c r="F56" i="50"/>
  <c r="G56" i="50"/>
  <c r="H56" i="50"/>
  <c r="I56" i="50"/>
  <c r="K56" i="50"/>
  <c r="L56" i="50"/>
  <c r="D57" i="50"/>
  <c r="E57" i="50"/>
  <c r="F57" i="50"/>
  <c r="G57" i="50"/>
  <c r="H57" i="50"/>
  <c r="I57" i="50"/>
  <c r="K57" i="50"/>
  <c r="L57" i="50"/>
  <c r="D58" i="50"/>
  <c r="E58" i="50"/>
  <c r="F58" i="50"/>
  <c r="G58" i="50"/>
  <c r="H58" i="50"/>
  <c r="I58" i="50"/>
  <c r="K58" i="50"/>
  <c r="L58" i="50"/>
  <c r="D59" i="50"/>
  <c r="E59" i="50"/>
  <c r="F59" i="50"/>
  <c r="G59" i="50"/>
  <c r="H59" i="50"/>
  <c r="I59" i="50"/>
  <c r="K59" i="50"/>
  <c r="L59" i="50"/>
  <c r="D60" i="50"/>
  <c r="E60" i="50"/>
  <c r="F60" i="50"/>
  <c r="G60" i="50"/>
  <c r="H60" i="50"/>
  <c r="I60" i="50"/>
  <c r="K60" i="50"/>
  <c r="L60" i="50"/>
  <c r="D61" i="50"/>
  <c r="E61" i="50"/>
  <c r="F61" i="50"/>
  <c r="G61" i="50"/>
  <c r="H61" i="50"/>
  <c r="I61" i="50"/>
  <c r="K61" i="50"/>
  <c r="L61" i="50"/>
  <c r="D62" i="50"/>
  <c r="E62" i="50"/>
  <c r="F62" i="50"/>
  <c r="G62" i="50"/>
  <c r="H62" i="50"/>
  <c r="I62" i="50"/>
  <c r="K62" i="50"/>
  <c r="L62" i="50"/>
  <c r="D63" i="50"/>
  <c r="E63" i="50"/>
  <c r="F63" i="50"/>
  <c r="G63" i="50"/>
  <c r="H63" i="50"/>
  <c r="I63" i="50"/>
  <c r="K63" i="50"/>
  <c r="L63" i="50"/>
  <c r="D64" i="50"/>
  <c r="E64" i="50"/>
  <c r="F64" i="50"/>
  <c r="G64" i="50"/>
  <c r="H64" i="50"/>
  <c r="I64" i="50"/>
  <c r="K64" i="50"/>
  <c r="L64" i="50"/>
  <c r="D65" i="50"/>
  <c r="E65" i="50"/>
  <c r="F65" i="50"/>
  <c r="G65" i="50"/>
  <c r="H65" i="50"/>
  <c r="I65" i="50"/>
  <c r="K65" i="50"/>
  <c r="L65" i="50"/>
  <c r="D66" i="50"/>
  <c r="E66" i="50"/>
  <c r="F66" i="50"/>
  <c r="G66" i="50"/>
  <c r="H66" i="50"/>
  <c r="I66" i="50"/>
  <c r="K66" i="50"/>
  <c r="L66" i="50"/>
  <c r="D67" i="50"/>
  <c r="E67" i="50"/>
  <c r="F67" i="50"/>
  <c r="G67" i="50"/>
  <c r="H67" i="50"/>
  <c r="I67" i="50"/>
  <c r="K67" i="50"/>
  <c r="L67" i="50"/>
  <c r="D68" i="50"/>
  <c r="E68" i="50"/>
  <c r="F68" i="50"/>
  <c r="G68" i="50"/>
  <c r="H68" i="50"/>
  <c r="I68" i="50"/>
  <c r="K68" i="50"/>
  <c r="L68" i="50"/>
  <c r="D69" i="50"/>
  <c r="E69" i="50"/>
  <c r="F69" i="50"/>
  <c r="G69" i="50"/>
  <c r="H69" i="50"/>
  <c r="I69" i="50"/>
  <c r="K69" i="50"/>
  <c r="L69" i="50"/>
  <c r="C51" i="50"/>
  <c r="C52" i="50"/>
  <c r="C53" i="50"/>
  <c r="C54" i="50"/>
  <c r="C55" i="50"/>
  <c r="C56" i="50"/>
  <c r="C57" i="50"/>
  <c r="C58" i="50"/>
  <c r="C59" i="50"/>
  <c r="C60" i="50"/>
  <c r="C61" i="50"/>
  <c r="C62" i="50"/>
  <c r="C63" i="50"/>
  <c r="C64" i="50"/>
  <c r="C65" i="50"/>
  <c r="C66" i="50"/>
  <c r="C67" i="50"/>
  <c r="C68" i="50"/>
  <c r="C69" i="50"/>
  <c r="C50" i="50"/>
  <c r="O50" i="50" s="1"/>
  <c r="B51" i="50"/>
  <c r="A51" i="50" s="1"/>
  <c r="B52" i="50"/>
  <c r="A52" i="50" s="1"/>
  <c r="B53" i="50"/>
  <c r="A53" i="50" s="1"/>
  <c r="B54" i="50"/>
  <c r="A54" i="50" s="1"/>
  <c r="B55" i="50"/>
  <c r="A55" i="50" s="1"/>
  <c r="B56" i="50"/>
  <c r="A56" i="50" s="1"/>
  <c r="B57" i="50"/>
  <c r="A57" i="50" s="1"/>
  <c r="B58" i="50"/>
  <c r="A58" i="50" s="1"/>
  <c r="B59" i="50"/>
  <c r="A59" i="50" s="1"/>
  <c r="B60" i="50"/>
  <c r="A60" i="50" s="1"/>
  <c r="B61" i="50"/>
  <c r="A61" i="50" s="1"/>
  <c r="B62" i="50"/>
  <c r="A62" i="50" s="1"/>
  <c r="B63" i="50"/>
  <c r="A63" i="50" s="1"/>
  <c r="B64" i="50"/>
  <c r="A64" i="50" s="1"/>
  <c r="B65" i="50"/>
  <c r="A65" i="50" s="1"/>
  <c r="B66" i="50"/>
  <c r="A66" i="50" s="1"/>
  <c r="B67" i="50"/>
  <c r="A67" i="50" s="1"/>
  <c r="B68" i="50"/>
  <c r="A68" i="50" s="1"/>
  <c r="B69" i="50"/>
  <c r="A69" i="50" s="1"/>
  <c r="B50" i="50"/>
  <c r="A50" i="50" s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X48" i="63" l="1"/>
  <c r="B16" i="63" s="1"/>
  <c r="B17" i="63" s="1"/>
  <c r="X48" i="62"/>
  <c r="B16" i="62" s="1"/>
  <c r="B17" i="62" s="1"/>
  <c r="X48" i="61"/>
  <c r="B16" i="61" s="1"/>
  <c r="B17" i="61" s="1"/>
  <c r="X48" i="60"/>
  <c r="B16" i="60" s="1"/>
  <c r="B17" i="60" s="1"/>
  <c r="X48" i="59"/>
  <c r="B16" i="59" s="1"/>
  <c r="B17" i="59" s="1"/>
  <c r="X48" i="58"/>
  <c r="B16" i="58" s="1"/>
  <c r="B17" i="58" s="1"/>
  <c r="Q51" i="50"/>
  <c r="Q52" i="50" s="1"/>
  <c r="Q53" i="50" s="1"/>
  <c r="Q54" i="50" s="1"/>
  <c r="Q55" i="50" s="1"/>
  <c r="Q56" i="50" s="1"/>
  <c r="Q57" i="50" s="1"/>
  <c r="Q58" i="50" s="1"/>
  <c r="Q59" i="50" s="1"/>
  <c r="Q60" i="50" s="1"/>
  <c r="Q61" i="50" s="1"/>
  <c r="Q62" i="50" s="1"/>
  <c r="Q63" i="50" s="1"/>
  <c r="Q64" i="50" s="1"/>
  <c r="Q65" i="50" s="1"/>
  <c r="Q66" i="50" s="1"/>
  <c r="Q67" i="50" s="1"/>
  <c r="Q68" i="50" s="1"/>
  <c r="Q69" i="50" s="1"/>
  <c r="O51" i="50"/>
  <c r="O52" i="50" s="1"/>
  <c r="O53" i="50" s="1"/>
  <c r="O54" i="50" s="1"/>
  <c r="O55" i="50" s="1"/>
  <c r="O56" i="50" s="1"/>
  <c r="O57" i="50" s="1"/>
  <c r="O58" i="50" s="1"/>
  <c r="O59" i="50" s="1"/>
  <c r="O60" i="50" s="1"/>
  <c r="O61" i="50" s="1"/>
  <c r="O62" i="50" s="1"/>
  <c r="O63" i="50" s="1"/>
  <c r="O64" i="50" s="1"/>
  <c r="O65" i="50" s="1"/>
  <c r="O66" i="50" s="1"/>
  <c r="O67" i="50" s="1"/>
  <c r="O68" i="50" s="1"/>
  <c r="O69" i="50" s="1"/>
  <c r="P51" i="50"/>
  <c r="P52" i="50" s="1"/>
  <c r="P53" i="50" s="1"/>
  <c r="P54" i="50" s="1"/>
  <c r="P55" i="50" s="1"/>
  <c r="P56" i="50" s="1"/>
  <c r="P57" i="50" s="1"/>
  <c r="P58" i="50" s="1"/>
  <c r="P59" i="50" s="1"/>
  <c r="P60" i="50" s="1"/>
  <c r="P61" i="50" s="1"/>
  <c r="P62" i="50" s="1"/>
  <c r="P63" i="50" s="1"/>
  <c r="P64" i="50" s="1"/>
  <c r="P65" i="50" s="1"/>
  <c r="P66" i="50" s="1"/>
  <c r="P67" i="50" s="1"/>
  <c r="P68" i="50" s="1"/>
  <c r="P69" i="50" s="1"/>
  <c r="U51" i="50"/>
  <c r="U52" i="50" s="1"/>
  <c r="U53" i="50" s="1"/>
  <c r="U54" i="50" s="1"/>
  <c r="U55" i="50" s="1"/>
  <c r="U56" i="50" s="1"/>
  <c r="U57" i="50" s="1"/>
  <c r="U58" i="50" s="1"/>
  <c r="U59" i="50" s="1"/>
  <c r="U60" i="50" s="1"/>
  <c r="U61" i="50" s="1"/>
  <c r="U62" i="50" s="1"/>
  <c r="U63" i="50" s="1"/>
  <c r="U64" i="50" s="1"/>
  <c r="U65" i="50" s="1"/>
  <c r="U66" i="50" s="1"/>
  <c r="U67" i="50" s="1"/>
  <c r="U68" i="50" s="1"/>
  <c r="U69" i="50" s="1"/>
  <c r="H48" i="50"/>
  <c r="F48" i="50"/>
  <c r="Z48" i="50"/>
  <c r="G48" i="50"/>
  <c r="E48" i="50"/>
  <c r="T50" i="50"/>
  <c r="T51" i="50" s="1"/>
  <c r="T52" i="50" s="1"/>
  <c r="T53" i="50" s="1"/>
  <c r="T54" i="50" s="1"/>
  <c r="T55" i="50" s="1"/>
  <c r="T56" i="50" s="1"/>
  <c r="T57" i="50" s="1"/>
  <c r="T58" i="50" s="1"/>
  <c r="T59" i="50" s="1"/>
  <c r="T60" i="50" s="1"/>
  <c r="T61" i="50" s="1"/>
  <c r="T62" i="50" s="1"/>
  <c r="T63" i="50" s="1"/>
  <c r="T64" i="50" s="1"/>
  <c r="T65" i="50" s="1"/>
  <c r="T66" i="50" s="1"/>
  <c r="T67" i="50" s="1"/>
  <c r="T68" i="50" s="1"/>
  <c r="T69" i="50" s="1"/>
  <c r="K48" i="50"/>
  <c r="B8" i="50" s="1"/>
  <c r="Y48" i="50"/>
  <c r="B10" i="50" s="1"/>
  <c r="I48" i="50"/>
  <c r="L48" i="50"/>
  <c r="B9" i="50" s="1"/>
  <c r="W48" i="50"/>
  <c r="B14" i="50" s="1"/>
  <c r="C48" i="50"/>
  <c r="D48" i="50"/>
  <c r="R50" i="50"/>
  <c r="R51" i="50" s="1"/>
  <c r="R52" i="50" s="1"/>
  <c r="R53" i="50" s="1"/>
  <c r="R54" i="50" s="1"/>
  <c r="R55" i="50" s="1"/>
  <c r="R56" i="50" s="1"/>
  <c r="R57" i="50" s="1"/>
  <c r="R58" i="50" s="1"/>
  <c r="R59" i="50" s="1"/>
  <c r="R60" i="50" s="1"/>
  <c r="R61" i="50" s="1"/>
  <c r="R62" i="50" s="1"/>
  <c r="R63" i="50" s="1"/>
  <c r="R64" i="50" s="1"/>
  <c r="R65" i="50" s="1"/>
  <c r="R66" i="50" s="1"/>
  <c r="R67" i="50" s="1"/>
  <c r="R68" i="50" s="1"/>
  <c r="R69" i="50" s="1"/>
  <c r="S50" i="50"/>
  <c r="S51" i="50" s="1"/>
  <c r="S52" i="50" s="1"/>
  <c r="S53" i="50" s="1"/>
  <c r="S54" i="50" s="1"/>
  <c r="S55" i="50" s="1"/>
  <c r="S56" i="50" s="1"/>
  <c r="S57" i="50" s="1"/>
  <c r="S58" i="50" s="1"/>
  <c r="S59" i="50" s="1"/>
  <c r="S60" i="50" s="1"/>
  <c r="S61" i="50" s="1"/>
  <c r="S62" i="50" s="1"/>
  <c r="S63" i="50" s="1"/>
  <c r="S64" i="50" s="1"/>
  <c r="S65" i="50" s="1"/>
  <c r="S66" i="50" s="1"/>
  <c r="S67" i="50" s="1"/>
  <c r="S68" i="50" s="1"/>
  <c r="S69" i="50" s="1"/>
  <c r="J693" i="1"/>
  <c r="E70" i="49"/>
  <c r="C51" i="49"/>
  <c r="D51" i="49"/>
  <c r="E51" i="49"/>
  <c r="F51" i="49"/>
  <c r="G51" i="49"/>
  <c r="H51" i="49"/>
  <c r="I51" i="49"/>
  <c r="K51" i="49"/>
  <c r="L51" i="49"/>
  <c r="W51" i="49"/>
  <c r="Y51" i="49"/>
  <c r="Z51" i="49"/>
  <c r="AA51" i="49"/>
  <c r="C52" i="49"/>
  <c r="D52" i="49"/>
  <c r="E52" i="49"/>
  <c r="F52" i="49"/>
  <c r="G52" i="49"/>
  <c r="H52" i="49"/>
  <c r="I52" i="49"/>
  <c r="K52" i="49"/>
  <c r="L52" i="49"/>
  <c r="W52" i="49"/>
  <c r="Y52" i="49"/>
  <c r="Z52" i="49"/>
  <c r="AA52" i="49"/>
  <c r="C53" i="49"/>
  <c r="D53" i="49"/>
  <c r="E53" i="49"/>
  <c r="F53" i="49"/>
  <c r="G53" i="49"/>
  <c r="H53" i="49"/>
  <c r="I53" i="49"/>
  <c r="K53" i="49"/>
  <c r="L53" i="49"/>
  <c r="W53" i="49"/>
  <c r="Y53" i="49"/>
  <c r="Z53" i="49"/>
  <c r="AA53" i="49"/>
  <c r="C54" i="49"/>
  <c r="D54" i="49"/>
  <c r="E54" i="49"/>
  <c r="F54" i="49"/>
  <c r="G54" i="49"/>
  <c r="H54" i="49"/>
  <c r="I54" i="49"/>
  <c r="K54" i="49"/>
  <c r="L54" i="49"/>
  <c r="W54" i="49"/>
  <c r="Y54" i="49"/>
  <c r="Z54" i="49"/>
  <c r="AA54" i="49"/>
  <c r="C55" i="49"/>
  <c r="D55" i="49"/>
  <c r="E55" i="49"/>
  <c r="F55" i="49"/>
  <c r="G55" i="49"/>
  <c r="H55" i="49"/>
  <c r="I55" i="49"/>
  <c r="K55" i="49"/>
  <c r="L55" i="49"/>
  <c r="W55" i="49"/>
  <c r="Y55" i="49"/>
  <c r="Z55" i="49"/>
  <c r="AA55" i="49"/>
  <c r="C56" i="49"/>
  <c r="D56" i="49"/>
  <c r="E56" i="49"/>
  <c r="F56" i="49"/>
  <c r="G56" i="49"/>
  <c r="H56" i="49"/>
  <c r="I56" i="49"/>
  <c r="K56" i="49"/>
  <c r="L56" i="49"/>
  <c r="W56" i="49"/>
  <c r="Y56" i="49"/>
  <c r="Z56" i="49"/>
  <c r="AA56" i="49"/>
  <c r="C57" i="49"/>
  <c r="D57" i="49"/>
  <c r="E57" i="49"/>
  <c r="F57" i="49"/>
  <c r="G57" i="49"/>
  <c r="H57" i="49"/>
  <c r="I57" i="49"/>
  <c r="K57" i="49"/>
  <c r="L57" i="49"/>
  <c r="W57" i="49"/>
  <c r="Y57" i="49"/>
  <c r="Z57" i="49"/>
  <c r="AA57" i="49"/>
  <c r="C58" i="49"/>
  <c r="D58" i="49"/>
  <c r="E58" i="49"/>
  <c r="F58" i="49"/>
  <c r="G58" i="49"/>
  <c r="H58" i="49"/>
  <c r="I58" i="49"/>
  <c r="K58" i="49"/>
  <c r="L58" i="49"/>
  <c r="W58" i="49"/>
  <c r="Y58" i="49"/>
  <c r="Z58" i="49"/>
  <c r="AA58" i="49"/>
  <c r="C59" i="49"/>
  <c r="D59" i="49"/>
  <c r="E59" i="49"/>
  <c r="F59" i="49"/>
  <c r="G59" i="49"/>
  <c r="H59" i="49"/>
  <c r="I59" i="49"/>
  <c r="K59" i="49"/>
  <c r="L59" i="49"/>
  <c r="W59" i="49"/>
  <c r="Y59" i="49"/>
  <c r="Z59" i="49"/>
  <c r="AA59" i="49"/>
  <c r="C60" i="49"/>
  <c r="D60" i="49"/>
  <c r="E60" i="49"/>
  <c r="F60" i="49"/>
  <c r="G60" i="49"/>
  <c r="H60" i="49"/>
  <c r="I60" i="49"/>
  <c r="K60" i="49"/>
  <c r="L60" i="49"/>
  <c r="W60" i="49"/>
  <c r="Y60" i="49"/>
  <c r="Z60" i="49"/>
  <c r="AA60" i="49"/>
  <c r="C61" i="49"/>
  <c r="D61" i="49"/>
  <c r="E61" i="49"/>
  <c r="F61" i="49"/>
  <c r="G61" i="49"/>
  <c r="H61" i="49"/>
  <c r="I61" i="49"/>
  <c r="K61" i="49"/>
  <c r="L61" i="49"/>
  <c r="W61" i="49"/>
  <c r="Y61" i="49"/>
  <c r="Z61" i="49"/>
  <c r="AA61" i="49"/>
  <c r="C62" i="49"/>
  <c r="D62" i="49"/>
  <c r="E62" i="49"/>
  <c r="F62" i="49"/>
  <c r="G62" i="49"/>
  <c r="H62" i="49"/>
  <c r="I62" i="49"/>
  <c r="K62" i="49"/>
  <c r="L62" i="49"/>
  <c r="W62" i="49"/>
  <c r="Y62" i="49"/>
  <c r="Z62" i="49"/>
  <c r="AA62" i="49"/>
  <c r="C63" i="49"/>
  <c r="D63" i="49"/>
  <c r="E63" i="49"/>
  <c r="F63" i="49"/>
  <c r="G63" i="49"/>
  <c r="H63" i="49"/>
  <c r="I63" i="49"/>
  <c r="K63" i="49"/>
  <c r="L63" i="49"/>
  <c r="W63" i="49"/>
  <c r="Y63" i="49"/>
  <c r="Z63" i="49"/>
  <c r="AA63" i="49"/>
  <c r="C64" i="49"/>
  <c r="D64" i="49"/>
  <c r="E64" i="49"/>
  <c r="F64" i="49"/>
  <c r="G64" i="49"/>
  <c r="H64" i="49"/>
  <c r="I64" i="49"/>
  <c r="K64" i="49"/>
  <c r="L64" i="49"/>
  <c r="W64" i="49"/>
  <c r="Y64" i="49"/>
  <c r="Z64" i="49"/>
  <c r="AA64" i="49"/>
  <c r="C65" i="49"/>
  <c r="D65" i="49"/>
  <c r="E65" i="49"/>
  <c r="F65" i="49"/>
  <c r="G65" i="49"/>
  <c r="H65" i="49"/>
  <c r="I65" i="49"/>
  <c r="K65" i="49"/>
  <c r="L65" i="49"/>
  <c r="W65" i="49"/>
  <c r="Y65" i="49"/>
  <c r="Z65" i="49"/>
  <c r="AA65" i="49"/>
  <c r="C66" i="49"/>
  <c r="D66" i="49"/>
  <c r="E66" i="49"/>
  <c r="F66" i="49"/>
  <c r="G66" i="49"/>
  <c r="H66" i="49"/>
  <c r="I66" i="49"/>
  <c r="K66" i="49"/>
  <c r="L66" i="49"/>
  <c r="W66" i="49"/>
  <c r="Y66" i="49"/>
  <c r="Z66" i="49"/>
  <c r="AA66" i="49"/>
  <c r="C67" i="49"/>
  <c r="D67" i="49"/>
  <c r="E67" i="49"/>
  <c r="F67" i="49"/>
  <c r="G67" i="49"/>
  <c r="H67" i="49"/>
  <c r="I67" i="49"/>
  <c r="K67" i="49"/>
  <c r="L67" i="49"/>
  <c r="W67" i="49"/>
  <c r="Y67" i="49"/>
  <c r="Z67" i="49"/>
  <c r="AA67" i="49"/>
  <c r="C68" i="49"/>
  <c r="D68" i="49"/>
  <c r="E68" i="49"/>
  <c r="F68" i="49"/>
  <c r="G68" i="49"/>
  <c r="H68" i="49"/>
  <c r="I68" i="49"/>
  <c r="K68" i="49"/>
  <c r="L68" i="49"/>
  <c r="W68" i="49"/>
  <c r="Y68" i="49"/>
  <c r="Z68" i="49"/>
  <c r="AA68" i="49"/>
  <c r="C69" i="49"/>
  <c r="D69" i="49"/>
  <c r="E69" i="49"/>
  <c r="F69" i="49"/>
  <c r="G69" i="49"/>
  <c r="H69" i="49"/>
  <c r="I69" i="49"/>
  <c r="K69" i="49"/>
  <c r="L69" i="49"/>
  <c r="W69" i="49"/>
  <c r="Y69" i="49"/>
  <c r="Z69" i="49"/>
  <c r="AA69" i="49"/>
  <c r="C70" i="49"/>
  <c r="D70" i="49"/>
  <c r="F70" i="49"/>
  <c r="G70" i="49"/>
  <c r="H70" i="49"/>
  <c r="I70" i="49"/>
  <c r="K70" i="49"/>
  <c r="L70" i="49"/>
  <c r="W70" i="49"/>
  <c r="Y70" i="49"/>
  <c r="Z70" i="49"/>
  <c r="AA70" i="49"/>
  <c r="C71" i="49"/>
  <c r="D71" i="49"/>
  <c r="E71" i="49"/>
  <c r="F71" i="49"/>
  <c r="G71" i="49"/>
  <c r="H71" i="49"/>
  <c r="I71" i="49"/>
  <c r="K71" i="49"/>
  <c r="L71" i="49"/>
  <c r="W71" i="49"/>
  <c r="Y71" i="49"/>
  <c r="Z71" i="49"/>
  <c r="AA71" i="49"/>
  <c r="C72" i="49"/>
  <c r="D72" i="49"/>
  <c r="E72" i="49"/>
  <c r="F72" i="49"/>
  <c r="G72" i="49"/>
  <c r="H72" i="49"/>
  <c r="I72" i="49"/>
  <c r="K72" i="49"/>
  <c r="L72" i="49"/>
  <c r="W72" i="49"/>
  <c r="Y72" i="49"/>
  <c r="Z72" i="49"/>
  <c r="AA72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A69" i="49" s="1"/>
  <c r="B70" i="49"/>
  <c r="A70" i="49" s="1"/>
  <c r="B71" i="49"/>
  <c r="A71" i="49" s="1"/>
  <c r="B72" i="49"/>
  <c r="B50" i="49"/>
  <c r="V50" i="50" l="1"/>
  <c r="J71" i="49"/>
  <c r="J215" i="38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203" i="38" l="1"/>
  <c r="J59" i="49"/>
  <c r="J72" i="49"/>
  <c r="J216" i="38"/>
  <c r="J207" i="38"/>
  <c r="J63" i="49"/>
  <c r="J210" i="38"/>
  <c r="J66" i="49"/>
  <c r="J209" i="38"/>
  <c r="J65" i="49"/>
  <c r="J208" i="38"/>
  <c r="J64" i="49"/>
  <c r="J70" i="49"/>
  <c r="J214" i="38"/>
  <c r="J206" i="38"/>
  <c r="J62" i="49"/>
  <c r="J205" i="38"/>
  <c r="J61" i="49"/>
  <c r="J211" i="38"/>
  <c r="J67" i="49"/>
  <c r="J202" i="38"/>
  <c r="J58" i="49"/>
  <c r="J69" i="49"/>
  <c r="J213" i="38"/>
  <c r="J212" i="38"/>
  <c r="J68" i="49"/>
  <c r="J204" i="38"/>
  <c r="J60" i="49"/>
  <c r="J50" i="51"/>
  <c r="J237" i="38"/>
  <c r="J69" i="50"/>
  <c r="J236" i="38"/>
  <c r="J242" i="38"/>
  <c r="J235" i="38"/>
  <c r="J68" i="50"/>
  <c r="J67" i="50"/>
  <c r="J234" i="38"/>
  <c r="J233" i="38"/>
  <c r="J66" i="50"/>
  <c r="J65" i="50"/>
  <c r="J232" i="38"/>
  <c r="J64" i="50"/>
  <c r="J231" i="38"/>
  <c r="J63" i="50"/>
  <c r="J230" i="38"/>
  <c r="J54" i="50"/>
  <c r="J221" i="38"/>
  <c r="J55" i="50"/>
  <c r="J222" i="38"/>
  <c r="J223" i="38"/>
  <c r="J56" i="50"/>
  <c r="J224" i="38"/>
  <c r="J57" i="50"/>
  <c r="J58" i="50"/>
  <c r="J225" i="38"/>
  <c r="J59" i="50"/>
  <c r="J226" i="38"/>
  <c r="J227" i="38"/>
  <c r="J60" i="50"/>
  <c r="J61" i="50"/>
  <c r="J228" i="38"/>
  <c r="J229" i="38"/>
  <c r="J62" i="50"/>
  <c r="J220" i="38"/>
  <c r="J53" i="50"/>
  <c r="J219" i="38"/>
  <c r="J52" i="50"/>
  <c r="J50" i="50"/>
  <c r="J217" i="38"/>
  <c r="J51" i="50"/>
  <c r="V51" i="50" s="1"/>
  <c r="J218" i="38"/>
  <c r="Y50" i="49"/>
  <c r="Z50" i="49"/>
  <c r="AA50" i="49"/>
  <c r="W50" i="49"/>
  <c r="D50" i="49"/>
  <c r="P50" i="49" s="1"/>
  <c r="P51" i="49" s="1"/>
  <c r="P52" i="49" s="1"/>
  <c r="P53" i="49" s="1"/>
  <c r="P54" i="49" s="1"/>
  <c r="P55" i="49" s="1"/>
  <c r="P56" i="49" s="1"/>
  <c r="P57" i="49" s="1"/>
  <c r="P58" i="49" s="1"/>
  <c r="P59" i="49" s="1"/>
  <c r="P60" i="49" s="1"/>
  <c r="P61" i="49" s="1"/>
  <c r="P62" i="49" s="1"/>
  <c r="P63" i="49" s="1"/>
  <c r="P64" i="49" s="1"/>
  <c r="P65" i="49" s="1"/>
  <c r="P66" i="49" s="1"/>
  <c r="P67" i="49" s="1"/>
  <c r="P68" i="49" s="1"/>
  <c r="P69" i="49" s="1"/>
  <c r="P70" i="49" s="1"/>
  <c r="P71" i="49" s="1"/>
  <c r="P72" i="49" s="1"/>
  <c r="E50" i="49"/>
  <c r="Q50" i="49" s="1"/>
  <c r="Q51" i="49" s="1"/>
  <c r="Q52" i="49" s="1"/>
  <c r="Q53" i="49" s="1"/>
  <c r="Q54" i="49" s="1"/>
  <c r="Q55" i="49" s="1"/>
  <c r="Q56" i="49" s="1"/>
  <c r="Q57" i="49" s="1"/>
  <c r="Q58" i="49" s="1"/>
  <c r="Q59" i="49" s="1"/>
  <c r="Q60" i="49" s="1"/>
  <c r="Q61" i="49" s="1"/>
  <c r="Q62" i="49" s="1"/>
  <c r="Q63" i="49" s="1"/>
  <c r="Q64" i="49" s="1"/>
  <c r="Q65" i="49" s="1"/>
  <c r="Q66" i="49" s="1"/>
  <c r="Q67" i="49" s="1"/>
  <c r="Q68" i="49" s="1"/>
  <c r="Q69" i="49" s="1"/>
  <c r="Q70" i="49" s="1"/>
  <c r="Q71" i="49" s="1"/>
  <c r="Q72" i="49" s="1"/>
  <c r="F50" i="49"/>
  <c r="R50" i="49" s="1"/>
  <c r="R51" i="49" s="1"/>
  <c r="R52" i="49" s="1"/>
  <c r="R53" i="49" s="1"/>
  <c r="R54" i="49" s="1"/>
  <c r="R55" i="49" s="1"/>
  <c r="R56" i="49" s="1"/>
  <c r="R57" i="49" s="1"/>
  <c r="R58" i="49" s="1"/>
  <c r="R59" i="49" s="1"/>
  <c r="R60" i="49" s="1"/>
  <c r="R61" i="49" s="1"/>
  <c r="R62" i="49" s="1"/>
  <c r="R63" i="49" s="1"/>
  <c r="R64" i="49" s="1"/>
  <c r="R65" i="49" s="1"/>
  <c r="R66" i="49" s="1"/>
  <c r="R67" i="49" s="1"/>
  <c r="R68" i="49" s="1"/>
  <c r="R69" i="49" s="1"/>
  <c r="R70" i="49" s="1"/>
  <c r="R71" i="49" s="1"/>
  <c r="R72" i="49" s="1"/>
  <c r="G50" i="49"/>
  <c r="S50" i="49" s="1"/>
  <c r="S51" i="49" s="1"/>
  <c r="S52" i="49" s="1"/>
  <c r="S53" i="49" s="1"/>
  <c r="S54" i="49" s="1"/>
  <c r="S55" i="49" s="1"/>
  <c r="S56" i="49" s="1"/>
  <c r="S57" i="49" s="1"/>
  <c r="S58" i="49" s="1"/>
  <c r="S59" i="49" s="1"/>
  <c r="S60" i="49" s="1"/>
  <c r="S61" i="49" s="1"/>
  <c r="S62" i="49" s="1"/>
  <c r="S63" i="49" s="1"/>
  <c r="S64" i="49" s="1"/>
  <c r="S65" i="49" s="1"/>
  <c r="S66" i="49" s="1"/>
  <c r="S67" i="49" s="1"/>
  <c r="S68" i="49" s="1"/>
  <c r="S69" i="49" s="1"/>
  <c r="S70" i="49" s="1"/>
  <c r="S71" i="49" s="1"/>
  <c r="S72" i="49" s="1"/>
  <c r="H50" i="49"/>
  <c r="T50" i="49" s="1"/>
  <c r="T51" i="49" s="1"/>
  <c r="T52" i="49" s="1"/>
  <c r="T53" i="49" s="1"/>
  <c r="T54" i="49" s="1"/>
  <c r="T55" i="49" s="1"/>
  <c r="T56" i="49" s="1"/>
  <c r="T57" i="49" s="1"/>
  <c r="T58" i="49" s="1"/>
  <c r="T59" i="49" s="1"/>
  <c r="T60" i="49" s="1"/>
  <c r="T61" i="49" s="1"/>
  <c r="T62" i="49" s="1"/>
  <c r="T63" i="49" s="1"/>
  <c r="T64" i="49" s="1"/>
  <c r="T65" i="49" s="1"/>
  <c r="T66" i="49" s="1"/>
  <c r="T67" i="49" s="1"/>
  <c r="T68" i="49" s="1"/>
  <c r="T69" i="49" s="1"/>
  <c r="T70" i="49" s="1"/>
  <c r="T71" i="49" s="1"/>
  <c r="T72" i="49" s="1"/>
  <c r="I50" i="49"/>
  <c r="U50" i="49" s="1"/>
  <c r="U51" i="49" s="1"/>
  <c r="U52" i="49" s="1"/>
  <c r="U53" i="49" s="1"/>
  <c r="U54" i="49" s="1"/>
  <c r="U55" i="49" s="1"/>
  <c r="U56" i="49" s="1"/>
  <c r="U57" i="49" s="1"/>
  <c r="U58" i="49" s="1"/>
  <c r="U59" i="49" s="1"/>
  <c r="U60" i="49" s="1"/>
  <c r="U61" i="49" s="1"/>
  <c r="U62" i="49" s="1"/>
  <c r="U63" i="49" s="1"/>
  <c r="U64" i="49" s="1"/>
  <c r="U65" i="49" s="1"/>
  <c r="U66" i="49" s="1"/>
  <c r="U67" i="49" s="1"/>
  <c r="U68" i="49" s="1"/>
  <c r="U69" i="49" s="1"/>
  <c r="U70" i="49" s="1"/>
  <c r="U71" i="49" s="1"/>
  <c r="U72" i="49" s="1"/>
  <c r="K50" i="49"/>
  <c r="L50" i="49"/>
  <c r="C50" i="49"/>
  <c r="O50" i="49" s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V52" i="50" l="1"/>
  <c r="V53" i="50" s="1"/>
  <c r="V54" i="50" s="1"/>
  <c r="V55" i="50" s="1"/>
  <c r="V56" i="50" s="1"/>
  <c r="V57" i="50" s="1"/>
  <c r="V58" i="50" s="1"/>
  <c r="V59" i="50" s="1"/>
  <c r="V60" i="50" s="1"/>
  <c r="V61" i="50" s="1"/>
  <c r="V62" i="50" s="1"/>
  <c r="V63" i="50" s="1"/>
  <c r="V64" i="50" s="1"/>
  <c r="V65" i="50" s="1"/>
  <c r="V66" i="50" s="1"/>
  <c r="V67" i="50" s="1"/>
  <c r="V68" i="50" s="1"/>
  <c r="V69" i="50" s="1"/>
  <c r="M203" i="38"/>
  <c r="M59" i="49"/>
  <c r="M209" i="38"/>
  <c r="M65" i="49"/>
  <c r="M210" i="38"/>
  <c r="M66" i="49"/>
  <c r="M208" i="38"/>
  <c r="M64" i="49"/>
  <c r="M202" i="38"/>
  <c r="M58" i="49"/>
  <c r="M201" i="38"/>
  <c r="M57" i="49"/>
  <c r="M72" i="49"/>
  <c r="M216" i="38"/>
  <c r="M200" i="38"/>
  <c r="M56" i="49"/>
  <c r="M71" i="49"/>
  <c r="M215" i="38"/>
  <c r="M207" i="38"/>
  <c r="M63" i="49"/>
  <c r="M199" i="38"/>
  <c r="M55" i="49"/>
  <c r="M211" i="38"/>
  <c r="M67" i="49"/>
  <c r="M70" i="49"/>
  <c r="M214" i="38"/>
  <c r="M206" i="38"/>
  <c r="M62" i="49"/>
  <c r="M198" i="38"/>
  <c r="M54" i="49"/>
  <c r="M69" i="49"/>
  <c r="M213" i="38"/>
  <c r="M205" i="38"/>
  <c r="M61" i="49"/>
  <c r="V50" i="49"/>
  <c r="O51" i="49"/>
  <c r="O52" i="49" s="1"/>
  <c r="O53" i="49" s="1"/>
  <c r="O54" i="49" s="1"/>
  <c r="O55" i="49" s="1"/>
  <c r="O56" i="49" s="1"/>
  <c r="O57" i="49" s="1"/>
  <c r="O58" i="49" s="1"/>
  <c r="O59" i="49" s="1"/>
  <c r="O60" i="49" s="1"/>
  <c r="O61" i="49" s="1"/>
  <c r="O62" i="49" s="1"/>
  <c r="O63" i="49" s="1"/>
  <c r="O64" i="49" s="1"/>
  <c r="O65" i="49" s="1"/>
  <c r="O66" i="49" s="1"/>
  <c r="O67" i="49" s="1"/>
  <c r="O68" i="49" s="1"/>
  <c r="O69" i="49" s="1"/>
  <c r="O70" i="49" s="1"/>
  <c r="O71" i="49" s="1"/>
  <c r="O72" i="49" s="1"/>
  <c r="M212" i="38"/>
  <c r="M68" i="49"/>
  <c r="M204" i="38"/>
  <c r="M60" i="49"/>
  <c r="J48" i="51"/>
  <c r="B7" i="51" s="1"/>
  <c r="B11" i="51" s="1"/>
  <c r="B15" i="51" s="1"/>
  <c r="M222" i="38"/>
  <c r="M55" i="50"/>
  <c r="M221" i="38"/>
  <c r="M54" i="50"/>
  <c r="M53" i="50"/>
  <c r="M220" i="38"/>
  <c r="M219" i="38"/>
  <c r="M52" i="50"/>
  <c r="M218" i="38"/>
  <c r="M51" i="50"/>
  <c r="M217" i="38"/>
  <c r="M50" i="50"/>
  <c r="J48" i="50"/>
  <c r="B7" i="50" s="1"/>
  <c r="B11" i="50" s="1"/>
  <c r="B15" i="50" s="1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64" i="49"/>
  <c r="A65" i="49"/>
  <c r="A66" i="49"/>
  <c r="A67" i="49"/>
  <c r="A68" i="49"/>
  <c r="A72" i="49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Y48" i="49"/>
  <c r="B10" i="49" s="1"/>
  <c r="A50" i="49"/>
  <c r="B35" i="47"/>
  <c r="B36" i="47" s="1"/>
  <c r="W48" i="49" l="1"/>
  <c r="B14" i="49" s="1"/>
  <c r="G48" i="49"/>
  <c r="C48" i="49"/>
  <c r="E48" i="49"/>
  <c r="H48" i="49"/>
  <c r="F48" i="49"/>
  <c r="I48" i="49"/>
  <c r="Z48" i="49"/>
  <c r="L48" i="49"/>
  <c r="B9" i="49" s="1"/>
  <c r="K48" i="49"/>
  <c r="B8" i="49" s="1"/>
  <c r="D48" i="49"/>
  <c r="AA51" i="48" l="1"/>
  <c r="AA52" i="48"/>
  <c r="AA53" i="48"/>
  <c r="AA54" i="48"/>
  <c r="AA55" i="48"/>
  <c r="AA56" i="48"/>
  <c r="AA57" i="48"/>
  <c r="AA58" i="48"/>
  <c r="AA59" i="48"/>
  <c r="AA60" i="48"/>
  <c r="AA61" i="48"/>
  <c r="AA62" i="48"/>
  <c r="AA63" i="48"/>
  <c r="AA64" i="48"/>
  <c r="AA65" i="48"/>
  <c r="AA66" i="48"/>
  <c r="AA67" i="48"/>
  <c r="AA68" i="48"/>
  <c r="AA69" i="48"/>
  <c r="AA50" i="48"/>
  <c r="Y50" i="48"/>
  <c r="Z50" i="48"/>
  <c r="Y51" i="48"/>
  <c r="Z51" i="48"/>
  <c r="Y52" i="48"/>
  <c r="Z52" i="48"/>
  <c r="Y53" i="48"/>
  <c r="Z53" i="48"/>
  <c r="Y54" i="48"/>
  <c r="Z54" i="48"/>
  <c r="Y55" i="48"/>
  <c r="Z55" i="48"/>
  <c r="Y56" i="48"/>
  <c r="Z56" i="48"/>
  <c r="Y57" i="48"/>
  <c r="Z57" i="48"/>
  <c r="Y58" i="48"/>
  <c r="Z58" i="48"/>
  <c r="Y59" i="48"/>
  <c r="Z59" i="48"/>
  <c r="Y60" i="48"/>
  <c r="Z60" i="48"/>
  <c r="Y61" i="48"/>
  <c r="Z61" i="48"/>
  <c r="Y62" i="48"/>
  <c r="Z62" i="48"/>
  <c r="Y63" i="48"/>
  <c r="Z63" i="48"/>
  <c r="Y64" i="48"/>
  <c r="Z64" i="48"/>
  <c r="Y65" i="48"/>
  <c r="Z65" i="48"/>
  <c r="Y66" i="48"/>
  <c r="Z66" i="48"/>
  <c r="Y67" i="48"/>
  <c r="Z67" i="48"/>
  <c r="Y68" i="48"/>
  <c r="Z68" i="48"/>
  <c r="Y69" i="48"/>
  <c r="Z69" i="48"/>
  <c r="W51" i="48"/>
  <c r="W52" i="48"/>
  <c r="W53" i="48"/>
  <c r="W54" i="48"/>
  <c r="W55" i="48"/>
  <c r="W56" i="48"/>
  <c r="W57" i="48"/>
  <c r="W58" i="48"/>
  <c r="W59" i="48"/>
  <c r="W60" i="48"/>
  <c r="W61" i="48"/>
  <c r="W62" i="48"/>
  <c r="W63" i="48"/>
  <c r="W64" i="48"/>
  <c r="W65" i="48"/>
  <c r="W66" i="48"/>
  <c r="W67" i="48"/>
  <c r="W68" i="48"/>
  <c r="W69" i="48"/>
  <c r="W50" i="48"/>
  <c r="D50" i="48"/>
  <c r="E50" i="48"/>
  <c r="Q50" i="48" s="1"/>
  <c r="F50" i="48"/>
  <c r="R50" i="48" s="1"/>
  <c r="G50" i="48"/>
  <c r="H50" i="48"/>
  <c r="T50" i="48" s="1"/>
  <c r="I50" i="48"/>
  <c r="U50" i="48" s="1"/>
  <c r="K50" i="48"/>
  <c r="L50" i="48"/>
  <c r="D51" i="48"/>
  <c r="E51" i="48"/>
  <c r="F51" i="48"/>
  <c r="G51" i="48"/>
  <c r="H51" i="48"/>
  <c r="I51" i="48"/>
  <c r="K51" i="48"/>
  <c r="L51" i="48"/>
  <c r="D52" i="48"/>
  <c r="E52" i="48"/>
  <c r="F52" i="48"/>
  <c r="G52" i="48"/>
  <c r="H52" i="48"/>
  <c r="I52" i="48"/>
  <c r="K52" i="48"/>
  <c r="L52" i="48"/>
  <c r="D53" i="48"/>
  <c r="E53" i="48"/>
  <c r="F53" i="48"/>
  <c r="G53" i="48"/>
  <c r="H53" i="48"/>
  <c r="I53" i="48"/>
  <c r="K53" i="48"/>
  <c r="L53" i="48"/>
  <c r="D54" i="48"/>
  <c r="E54" i="48"/>
  <c r="F54" i="48"/>
  <c r="G54" i="48"/>
  <c r="H54" i="48"/>
  <c r="I54" i="48"/>
  <c r="K54" i="48"/>
  <c r="L54" i="48"/>
  <c r="D55" i="48"/>
  <c r="E55" i="48"/>
  <c r="F55" i="48"/>
  <c r="G55" i="48"/>
  <c r="H55" i="48"/>
  <c r="I55" i="48"/>
  <c r="K55" i="48"/>
  <c r="L55" i="48"/>
  <c r="D56" i="48"/>
  <c r="E56" i="48"/>
  <c r="F56" i="48"/>
  <c r="G56" i="48"/>
  <c r="H56" i="48"/>
  <c r="I56" i="48"/>
  <c r="K56" i="48"/>
  <c r="L56" i="48"/>
  <c r="D57" i="48"/>
  <c r="E57" i="48"/>
  <c r="F57" i="48"/>
  <c r="G57" i="48"/>
  <c r="H57" i="48"/>
  <c r="I57" i="48"/>
  <c r="K57" i="48"/>
  <c r="L57" i="48"/>
  <c r="D58" i="48"/>
  <c r="E58" i="48"/>
  <c r="F58" i="48"/>
  <c r="G58" i="48"/>
  <c r="H58" i="48"/>
  <c r="I58" i="48"/>
  <c r="K58" i="48"/>
  <c r="L58" i="48"/>
  <c r="D59" i="48"/>
  <c r="E59" i="48"/>
  <c r="F59" i="48"/>
  <c r="G59" i="48"/>
  <c r="H59" i="48"/>
  <c r="I59" i="48"/>
  <c r="K59" i="48"/>
  <c r="L59" i="48"/>
  <c r="D60" i="48"/>
  <c r="E60" i="48"/>
  <c r="F60" i="48"/>
  <c r="G60" i="48"/>
  <c r="H60" i="48"/>
  <c r="I60" i="48"/>
  <c r="K60" i="48"/>
  <c r="L60" i="48"/>
  <c r="D61" i="48"/>
  <c r="E61" i="48"/>
  <c r="F61" i="48"/>
  <c r="G61" i="48"/>
  <c r="H61" i="48"/>
  <c r="I61" i="48"/>
  <c r="K61" i="48"/>
  <c r="L61" i="48"/>
  <c r="D62" i="48"/>
  <c r="E62" i="48"/>
  <c r="F62" i="48"/>
  <c r="G62" i="48"/>
  <c r="H62" i="48"/>
  <c r="I62" i="48"/>
  <c r="K62" i="48"/>
  <c r="L62" i="48"/>
  <c r="D63" i="48"/>
  <c r="E63" i="48"/>
  <c r="F63" i="48"/>
  <c r="G63" i="48"/>
  <c r="H63" i="48"/>
  <c r="I63" i="48"/>
  <c r="K63" i="48"/>
  <c r="L63" i="48"/>
  <c r="D64" i="48"/>
  <c r="E64" i="48"/>
  <c r="F64" i="48"/>
  <c r="G64" i="48"/>
  <c r="H64" i="48"/>
  <c r="I64" i="48"/>
  <c r="K64" i="48"/>
  <c r="L64" i="48"/>
  <c r="D65" i="48"/>
  <c r="E65" i="48"/>
  <c r="F65" i="48"/>
  <c r="G65" i="48"/>
  <c r="H65" i="48"/>
  <c r="I65" i="48"/>
  <c r="K65" i="48"/>
  <c r="L65" i="48"/>
  <c r="D66" i="48"/>
  <c r="E66" i="48"/>
  <c r="F66" i="48"/>
  <c r="G66" i="48"/>
  <c r="H66" i="48"/>
  <c r="I66" i="48"/>
  <c r="K66" i="48"/>
  <c r="L66" i="48"/>
  <c r="D67" i="48"/>
  <c r="E67" i="48"/>
  <c r="F67" i="48"/>
  <c r="G67" i="48"/>
  <c r="H67" i="48"/>
  <c r="I67" i="48"/>
  <c r="K67" i="48"/>
  <c r="L67" i="48"/>
  <c r="D68" i="48"/>
  <c r="E68" i="48"/>
  <c r="F68" i="48"/>
  <c r="G68" i="48"/>
  <c r="H68" i="48"/>
  <c r="I68" i="48"/>
  <c r="K68" i="48"/>
  <c r="L68" i="48"/>
  <c r="D69" i="48"/>
  <c r="E69" i="48"/>
  <c r="F69" i="48"/>
  <c r="G69" i="48"/>
  <c r="H69" i="48"/>
  <c r="I69" i="48"/>
  <c r="K69" i="48"/>
  <c r="L69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50" i="48"/>
  <c r="O50" i="48" s="1"/>
  <c r="B51" i="48"/>
  <c r="A51" i="48" s="1"/>
  <c r="B52" i="48"/>
  <c r="A52" i="48" s="1"/>
  <c r="B53" i="48"/>
  <c r="A53" i="48" s="1"/>
  <c r="B54" i="48"/>
  <c r="A54" i="48" s="1"/>
  <c r="B55" i="48"/>
  <c r="A55" i="48" s="1"/>
  <c r="B56" i="48"/>
  <c r="A56" i="48" s="1"/>
  <c r="B57" i="48"/>
  <c r="A57" i="48" s="1"/>
  <c r="B58" i="48"/>
  <c r="A58" i="48" s="1"/>
  <c r="B59" i="48"/>
  <c r="A59" i="48" s="1"/>
  <c r="B60" i="48"/>
  <c r="A60" i="48" s="1"/>
  <c r="B61" i="48"/>
  <c r="A61" i="48" s="1"/>
  <c r="B62" i="48"/>
  <c r="A62" i="48" s="1"/>
  <c r="B63" i="48"/>
  <c r="A63" i="48" s="1"/>
  <c r="B64" i="48"/>
  <c r="A64" i="48" s="1"/>
  <c r="B65" i="48"/>
  <c r="A65" i="48" s="1"/>
  <c r="B66" i="48"/>
  <c r="A66" i="48" s="1"/>
  <c r="B67" i="48"/>
  <c r="A67" i="48" s="1"/>
  <c r="B68" i="48"/>
  <c r="A68" i="48" s="1"/>
  <c r="B69" i="48"/>
  <c r="A69" i="48" s="1"/>
  <c r="B50" i="48"/>
  <c r="A50" i="48" s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K70" i="43"/>
  <c r="L70" i="43"/>
  <c r="AA51" i="43"/>
  <c r="AA52" i="43"/>
  <c r="AA53" i="43"/>
  <c r="AA54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50" i="43"/>
  <c r="R51" i="48" l="1"/>
  <c r="R52" i="48" s="1"/>
  <c r="R53" i="48" s="1"/>
  <c r="R54" i="48" s="1"/>
  <c r="R55" i="48" s="1"/>
  <c r="R56" i="48" s="1"/>
  <c r="R57" i="48" s="1"/>
  <c r="R58" i="48" s="1"/>
  <c r="R59" i="48" s="1"/>
  <c r="R60" i="48" s="1"/>
  <c r="R61" i="48" s="1"/>
  <c r="R62" i="48" s="1"/>
  <c r="R63" i="48" s="1"/>
  <c r="R64" i="48" s="1"/>
  <c r="R65" i="48" s="1"/>
  <c r="R66" i="48" s="1"/>
  <c r="R67" i="48" s="1"/>
  <c r="R68" i="48" s="1"/>
  <c r="R69" i="48" s="1"/>
  <c r="Q51" i="48"/>
  <c r="Q52" i="48" s="1"/>
  <c r="Q53" i="48" s="1"/>
  <c r="Q54" i="48" s="1"/>
  <c r="Q55" i="48" s="1"/>
  <c r="Q56" i="48" s="1"/>
  <c r="Q57" i="48" s="1"/>
  <c r="Q58" i="48" s="1"/>
  <c r="Q59" i="48" s="1"/>
  <c r="Q60" i="48" s="1"/>
  <c r="Q61" i="48" s="1"/>
  <c r="Q62" i="48" s="1"/>
  <c r="Q63" i="48" s="1"/>
  <c r="Q64" i="48" s="1"/>
  <c r="Q65" i="48" s="1"/>
  <c r="Q66" i="48" s="1"/>
  <c r="Q67" i="48" s="1"/>
  <c r="Q68" i="48" s="1"/>
  <c r="Q69" i="48" s="1"/>
  <c r="Y48" i="48"/>
  <c r="B10" i="48" s="1"/>
  <c r="D48" i="48"/>
  <c r="L48" i="48"/>
  <c r="B9" i="48" s="1"/>
  <c r="Z48" i="48"/>
  <c r="H48" i="48"/>
  <c r="T51" i="48"/>
  <c r="T52" i="48" s="1"/>
  <c r="T53" i="48" s="1"/>
  <c r="T54" i="48" s="1"/>
  <c r="T55" i="48" s="1"/>
  <c r="T56" i="48" s="1"/>
  <c r="T57" i="48" s="1"/>
  <c r="T58" i="48" s="1"/>
  <c r="T59" i="48" s="1"/>
  <c r="T60" i="48" s="1"/>
  <c r="T61" i="48" s="1"/>
  <c r="T62" i="48" s="1"/>
  <c r="T63" i="48" s="1"/>
  <c r="T64" i="48" s="1"/>
  <c r="T65" i="48" s="1"/>
  <c r="T66" i="48" s="1"/>
  <c r="T67" i="48" s="1"/>
  <c r="T68" i="48" s="1"/>
  <c r="T69" i="48" s="1"/>
  <c r="G48" i="48"/>
  <c r="I48" i="48"/>
  <c r="O51" i="48"/>
  <c r="O52" i="48" s="1"/>
  <c r="O53" i="48" s="1"/>
  <c r="O54" i="48" s="1"/>
  <c r="O55" i="48" s="1"/>
  <c r="O56" i="48" s="1"/>
  <c r="O57" i="48" s="1"/>
  <c r="O58" i="48" s="1"/>
  <c r="O59" i="48" s="1"/>
  <c r="O60" i="48" s="1"/>
  <c r="O61" i="48" s="1"/>
  <c r="O62" i="48" s="1"/>
  <c r="O63" i="48" s="1"/>
  <c r="O64" i="48" s="1"/>
  <c r="O65" i="48" s="1"/>
  <c r="O66" i="48" s="1"/>
  <c r="O67" i="48" s="1"/>
  <c r="O68" i="48" s="1"/>
  <c r="O69" i="48" s="1"/>
  <c r="K48" i="48"/>
  <c r="B8" i="48" s="1"/>
  <c r="W48" i="48"/>
  <c r="B14" i="48" s="1"/>
  <c r="F48" i="48"/>
  <c r="U51" i="48"/>
  <c r="U52" i="48" s="1"/>
  <c r="U53" i="48" s="1"/>
  <c r="U54" i="48" s="1"/>
  <c r="U55" i="48" s="1"/>
  <c r="U56" i="48" s="1"/>
  <c r="U57" i="48" s="1"/>
  <c r="U58" i="48" s="1"/>
  <c r="U59" i="48" s="1"/>
  <c r="U60" i="48" s="1"/>
  <c r="U61" i="48" s="1"/>
  <c r="U62" i="48" s="1"/>
  <c r="U63" i="48" s="1"/>
  <c r="U64" i="48" s="1"/>
  <c r="U65" i="48" s="1"/>
  <c r="U66" i="48" s="1"/>
  <c r="U67" i="48" s="1"/>
  <c r="U68" i="48" s="1"/>
  <c r="U69" i="48" s="1"/>
  <c r="P50" i="48"/>
  <c r="P51" i="48" s="1"/>
  <c r="P52" i="48" s="1"/>
  <c r="P53" i="48" s="1"/>
  <c r="P54" i="48" s="1"/>
  <c r="P55" i="48" s="1"/>
  <c r="P56" i="48" s="1"/>
  <c r="P57" i="48" s="1"/>
  <c r="P58" i="48" s="1"/>
  <c r="P59" i="48" s="1"/>
  <c r="P60" i="48" s="1"/>
  <c r="P61" i="48" s="1"/>
  <c r="P62" i="48" s="1"/>
  <c r="P63" i="48" s="1"/>
  <c r="P64" i="48" s="1"/>
  <c r="P65" i="48" s="1"/>
  <c r="P66" i="48" s="1"/>
  <c r="P67" i="48" s="1"/>
  <c r="P68" i="48" s="1"/>
  <c r="P69" i="48" s="1"/>
  <c r="C48" i="48"/>
  <c r="E48" i="48"/>
  <c r="S50" i="48"/>
  <c r="S51" i="48" s="1"/>
  <c r="S52" i="48" s="1"/>
  <c r="S53" i="48" s="1"/>
  <c r="S54" i="48" s="1"/>
  <c r="S55" i="48" s="1"/>
  <c r="S56" i="48" s="1"/>
  <c r="S57" i="48" s="1"/>
  <c r="S58" i="48" s="1"/>
  <c r="S59" i="48" s="1"/>
  <c r="S60" i="48" s="1"/>
  <c r="S61" i="48" s="1"/>
  <c r="S62" i="48" s="1"/>
  <c r="S63" i="48" s="1"/>
  <c r="S64" i="48" s="1"/>
  <c r="S65" i="48" s="1"/>
  <c r="S66" i="48" s="1"/>
  <c r="S67" i="48" s="1"/>
  <c r="S68" i="48" s="1"/>
  <c r="S69" i="48" s="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50" i="41"/>
  <c r="J647" i="1"/>
  <c r="J169" i="38" s="1"/>
  <c r="J648" i="1"/>
  <c r="J170" i="38" s="1"/>
  <c r="J649" i="1"/>
  <c r="J171" i="38" s="1"/>
  <c r="J650" i="1"/>
  <c r="J172" i="38" s="1"/>
  <c r="J651" i="1"/>
  <c r="J173" i="38" s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201" i="38" l="1"/>
  <c r="J57" i="49"/>
  <c r="J61" i="48"/>
  <c r="J185" i="38"/>
  <c r="J199" i="38"/>
  <c r="J55" i="49"/>
  <c r="J51" i="48"/>
  <c r="J175" i="38"/>
  <c r="J69" i="48"/>
  <c r="J193" i="38"/>
  <c r="J53" i="48"/>
  <c r="J177" i="38"/>
  <c r="J68" i="48"/>
  <c r="J192" i="38"/>
  <c r="J60" i="48"/>
  <c r="J184" i="38"/>
  <c r="J52" i="48"/>
  <c r="J176" i="38"/>
  <c r="J67" i="48"/>
  <c r="J191" i="38"/>
  <c r="J59" i="48"/>
  <c r="J183" i="38"/>
  <c r="J198" i="38"/>
  <c r="J54" i="49"/>
  <c r="J66" i="48"/>
  <c r="J190" i="38"/>
  <c r="J58" i="48"/>
  <c r="J182" i="38"/>
  <c r="J50" i="48"/>
  <c r="J174" i="38"/>
  <c r="J65" i="48"/>
  <c r="J189" i="38"/>
  <c r="J57" i="48"/>
  <c r="J181" i="38"/>
  <c r="J64" i="48"/>
  <c r="J188" i="38"/>
  <c r="J56" i="48"/>
  <c r="J180" i="38"/>
  <c r="J195" i="38"/>
  <c r="J51" i="49"/>
  <c r="V51" i="49" s="1"/>
  <c r="J63" i="48"/>
  <c r="J187" i="38"/>
  <c r="J55" i="48"/>
  <c r="J179" i="38"/>
  <c r="J200" i="38"/>
  <c r="J56" i="49"/>
  <c r="J197" i="38"/>
  <c r="J53" i="49"/>
  <c r="J196" i="38"/>
  <c r="J52" i="49"/>
  <c r="J194" i="38"/>
  <c r="J50" i="49"/>
  <c r="J62" i="48"/>
  <c r="J186" i="38"/>
  <c r="J54" i="48"/>
  <c r="J178" i="38"/>
  <c r="V50" i="48"/>
  <c r="C51" i="43"/>
  <c r="D51" i="43"/>
  <c r="E51" i="43"/>
  <c r="F51" i="43"/>
  <c r="G51" i="43"/>
  <c r="H51" i="43"/>
  <c r="C52" i="43"/>
  <c r="D52" i="43"/>
  <c r="E52" i="43"/>
  <c r="F52" i="43"/>
  <c r="G52" i="43"/>
  <c r="H52" i="43"/>
  <c r="C53" i="43"/>
  <c r="D53" i="43"/>
  <c r="E53" i="43"/>
  <c r="F53" i="43"/>
  <c r="G53" i="43"/>
  <c r="H53" i="43"/>
  <c r="C54" i="43"/>
  <c r="D54" i="43"/>
  <c r="E54" i="43"/>
  <c r="F54" i="43"/>
  <c r="G54" i="43"/>
  <c r="H54" i="43"/>
  <c r="C55" i="43"/>
  <c r="D55" i="43"/>
  <c r="E55" i="43"/>
  <c r="F55" i="43"/>
  <c r="G55" i="43"/>
  <c r="H55" i="43"/>
  <c r="C56" i="43"/>
  <c r="D56" i="43"/>
  <c r="E56" i="43"/>
  <c r="F56" i="43"/>
  <c r="G56" i="43"/>
  <c r="H56" i="43"/>
  <c r="C57" i="43"/>
  <c r="D57" i="43"/>
  <c r="E57" i="43"/>
  <c r="F57" i="43"/>
  <c r="G57" i="43"/>
  <c r="H57" i="43"/>
  <c r="C58" i="43"/>
  <c r="D58" i="43"/>
  <c r="E58" i="43"/>
  <c r="F58" i="43"/>
  <c r="G58" i="43"/>
  <c r="H58" i="43"/>
  <c r="C59" i="43"/>
  <c r="D59" i="43"/>
  <c r="E59" i="43"/>
  <c r="F59" i="43"/>
  <c r="G59" i="43"/>
  <c r="H59" i="43"/>
  <c r="C60" i="43"/>
  <c r="D60" i="43"/>
  <c r="E60" i="43"/>
  <c r="F60" i="43"/>
  <c r="G60" i="43"/>
  <c r="H60" i="43"/>
  <c r="C61" i="43"/>
  <c r="D61" i="43"/>
  <c r="E61" i="43"/>
  <c r="F61" i="43"/>
  <c r="G61" i="43"/>
  <c r="H61" i="43"/>
  <c r="C62" i="43"/>
  <c r="D62" i="43"/>
  <c r="E62" i="43"/>
  <c r="F62" i="43"/>
  <c r="G62" i="43"/>
  <c r="H62" i="43"/>
  <c r="C63" i="43"/>
  <c r="D63" i="43"/>
  <c r="E63" i="43"/>
  <c r="F63" i="43"/>
  <c r="G63" i="43"/>
  <c r="H63" i="43"/>
  <c r="C64" i="43"/>
  <c r="D64" i="43"/>
  <c r="E64" i="43"/>
  <c r="F64" i="43"/>
  <c r="G64" i="43"/>
  <c r="H64" i="43"/>
  <c r="C65" i="43"/>
  <c r="D65" i="43"/>
  <c r="E65" i="43"/>
  <c r="F65" i="43"/>
  <c r="G65" i="43"/>
  <c r="H65" i="43"/>
  <c r="C66" i="43"/>
  <c r="D66" i="43"/>
  <c r="E66" i="43"/>
  <c r="F66" i="43"/>
  <c r="G66" i="43"/>
  <c r="H66" i="43"/>
  <c r="C67" i="43"/>
  <c r="D67" i="43"/>
  <c r="E67" i="43"/>
  <c r="F67" i="43"/>
  <c r="G67" i="43"/>
  <c r="H67" i="43"/>
  <c r="C68" i="43"/>
  <c r="D68" i="43"/>
  <c r="E68" i="43"/>
  <c r="F68" i="43"/>
  <c r="G68" i="43"/>
  <c r="H68" i="43"/>
  <c r="C69" i="43"/>
  <c r="D69" i="43"/>
  <c r="E69" i="43"/>
  <c r="F69" i="43"/>
  <c r="G69" i="43"/>
  <c r="H69" i="43"/>
  <c r="C70" i="43"/>
  <c r="D70" i="43"/>
  <c r="E70" i="43"/>
  <c r="F70" i="43"/>
  <c r="G70" i="43"/>
  <c r="H70" i="43"/>
  <c r="B50" i="38"/>
  <c r="K64" i="43"/>
  <c r="L64" i="43"/>
  <c r="J48" i="48" l="1"/>
  <c r="B7" i="48" s="1"/>
  <c r="B11" i="48" s="1"/>
  <c r="B15" i="48" s="1"/>
  <c r="V51" i="48"/>
  <c r="V52" i="48" s="1"/>
  <c r="V53" i="48" s="1"/>
  <c r="V54" i="48" s="1"/>
  <c r="V55" i="48" s="1"/>
  <c r="V56" i="48" s="1"/>
  <c r="V57" i="48" s="1"/>
  <c r="V58" i="48" s="1"/>
  <c r="V59" i="48" s="1"/>
  <c r="V60" i="48" s="1"/>
  <c r="V61" i="48" s="1"/>
  <c r="V62" i="48" s="1"/>
  <c r="V63" i="48" s="1"/>
  <c r="V64" i="48" s="1"/>
  <c r="V65" i="48" s="1"/>
  <c r="V66" i="48" s="1"/>
  <c r="V67" i="48" s="1"/>
  <c r="V68" i="48" s="1"/>
  <c r="V69" i="48" s="1"/>
  <c r="J48" i="49"/>
  <c r="B7" i="49" s="1"/>
  <c r="B11" i="49" s="1"/>
  <c r="B15" i="49" s="1"/>
  <c r="V52" i="49"/>
  <c r="V53" i="49" s="1"/>
  <c r="V54" i="49" s="1"/>
  <c r="V55" i="49" s="1"/>
  <c r="V56" i="49" s="1"/>
  <c r="V57" i="49" s="1"/>
  <c r="V58" i="49" s="1"/>
  <c r="V59" i="49" s="1"/>
  <c r="V60" i="49" s="1"/>
  <c r="V61" i="49" s="1"/>
  <c r="V62" i="49" s="1"/>
  <c r="V63" i="49" s="1"/>
  <c r="V64" i="49" s="1"/>
  <c r="V65" i="49" s="1"/>
  <c r="V66" i="49" s="1"/>
  <c r="V67" i="49" s="1"/>
  <c r="V68" i="49" s="1"/>
  <c r="V69" i="49" s="1"/>
  <c r="V70" i="49" s="1"/>
  <c r="V71" i="49" s="1"/>
  <c r="V72" i="49" s="1"/>
  <c r="F18" i="47" l="1"/>
  <c r="F19" i="47" s="1"/>
  <c r="D18" i="47"/>
  <c r="D19" i="47" s="1"/>
  <c r="G18" i="47"/>
  <c r="G19" i="47" s="1"/>
  <c r="J630" i="1"/>
  <c r="J152" i="38" s="1"/>
  <c r="C6" i="44"/>
  <c r="C26" i="44"/>
  <c r="C27" i="44"/>
  <c r="C28" i="44"/>
  <c r="C29" i="44"/>
  <c r="C22" i="44"/>
  <c r="C14" i="44"/>
  <c r="C8" i="44"/>
  <c r="C9" i="44"/>
  <c r="C10" i="44"/>
  <c r="C11" i="44"/>
  <c r="C12" i="44"/>
  <c r="C13" i="44"/>
  <c r="C15" i="44"/>
  <c r="C16" i="44"/>
  <c r="C17" i="44"/>
  <c r="C18" i="44"/>
  <c r="C19" i="44"/>
  <c r="C20" i="44"/>
  <c r="C21" i="44"/>
  <c r="C23" i="44"/>
  <c r="C24" i="44"/>
  <c r="C25" i="44"/>
  <c r="C7" i="44"/>
  <c r="Y50" i="43"/>
  <c r="Z50" i="43"/>
  <c r="Y51" i="43"/>
  <c r="Z51" i="43"/>
  <c r="Y52" i="43"/>
  <c r="Z52" i="43"/>
  <c r="Y53" i="43"/>
  <c r="Z53" i="43"/>
  <c r="Y54" i="43"/>
  <c r="Z54" i="43"/>
  <c r="Y55" i="43"/>
  <c r="Z55" i="43"/>
  <c r="Y56" i="43"/>
  <c r="Z56" i="43"/>
  <c r="Y57" i="43"/>
  <c r="Z57" i="43"/>
  <c r="Y58" i="43"/>
  <c r="Z58" i="43"/>
  <c r="Y59" i="43"/>
  <c r="Z59" i="43"/>
  <c r="Y60" i="43"/>
  <c r="Z60" i="43"/>
  <c r="Y61" i="43"/>
  <c r="Z61" i="43"/>
  <c r="Y62" i="43"/>
  <c r="Z62" i="43"/>
  <c r="Y63" i="43"/>
  <c r="Z63" i="43"/>
  <c r="Y64" i="43"/>
  <c r="Z64" i="43"/>
  <c r="Y65" i="43"/>
  <c r="Z65" i="43"/>
  <c r="Y66" i="43"/>
  <c r="Z66" i="43"/>
  <c r="Y67" i="43"/>
  <c r="Z67" i="43"/>
  <c r="Y68" i="43"/>
  <c r="Z68" i="43"/>
  <c r="Y69" i="43"/>
  <c r="Z69" i="43"/>
  <c r="Y70" i="43"/>
  <c r="Z70" i="43"/>
  <c r="W51" i="43"/>
  <c r="W52" i="43"/>
  <c r="W53" i="43"/>
  <c r="W54" i="43"/>
  <c r="W55" i="43"/>
  <c r="W56" i="43"/>
  <c r="W57" i="43"/>
  <c r="W58" i="43"/>
  <c r="W59" i="43"/>
  <c r="W60" i="43"/>
  <c r="W61" i="43"/>
  <c r="W62" i="43"/>
  <c r="W63" i="43"/>
  <c r="W64" i="43"/>
  <c r="W65" i="43"/>
  <c r="W66" i="43"/>
  <c r="W67" i="43"/>
  <c r="W68" i="43"/>
  <c r="W69" i="43"/>
  <c r="W70" i="43"/>
  <c r="W50" i="43"/>
  <c r="D50" i="43"/>
  <c r="P50" i="43" s="1"/>
  <c r="E50" i="43"/>
  <c r="Q50" i="43" s="1"/>
  <c r="F50" i="43"/>
  <c r="R50" i="43" s="1"/>
  <c r="G50" i="43"/>
  <c r="H50" i="43"/>
  <c r="T50" i="43" s="1"/>
  <c r="I50" i="43"/>
  <c r="U50" i="43" s="1"/>
  <c r="K50" i="43"/>
  <c r="L50" i="43"/>
  <c r="I51" i="43"/>
  <c r="K51" i="43"/>
  <c r="L51" i="43"/>
  <c r="I52" i="43"/>
  <c r="K52" i="43"/>
  <c r="L52" i="43"/>
  <c r="I53" i="43"/>
  <c r="K53" i="43"/>
  <c r="L53" i="43"/>
  <c r="I54" i="43"/>
  <c r="K54" i="43"/>
  <c r="L54" i="43"/>
  <c r="I55" i="43"/>
  <c r="K55" i="43"/>
  <c r="L55" i="43"/>
  <c r="I56" i="43"/>
  <c r="K56" i="43"/>
  <c r="L56" i="43"/>
  <c r="I57" i="43"/>
  <c r="K57" i="43"/>
  <c r="L57" i="43"/>
  <c r="I58" i="43"/>
  <c r="K58" i="43"/>
  <c r="L58" i="43"/>
  <c r="I59" i="43"/>
  <c r="K59" i="43"/>
  <c r="L59" i="43"/>
  <c r="I60" i="43"/>
  <c r="K60" i="43"/>
  <c r="L60" i="43"/>
  <c r="I61" i="43"/>
  <c r="K61" i="43"/>
  <c r="L61" i="43"/>
  <c r="I62" i="43"/>
  <c r="K62" i="43"/>
  <c r="L62" i="43"/>
  <c r="I63" i="43"/>
  <c r="K63" i="43"/>
  <c r="L63" i="43"/>
  <c r="I64" i="43"/>
  <c r="I65" i="43"/>
  <c r="K65" i="43"/>
  <c r="L65" i="43"/>
  <c r="I66" i="43"/>
  <c r="K66" i="43"/>
  <c r="L66" i="43"/>
  <c r="I67" i="43"/>
  <c r="K67" i="43"/>
  <c r="L67" i="43"/>
  <c r="I68" i="43"/>
  <c r="K68" i="43"/>
  <c r="L68" i="43"/>
  <c r="I69" i="43"/>
  <c r="K69" i="43"/>
  <c r="L69" i="43"/>
  <c r="I70" i="43"/>
  <c r="C50" i="43"/>
  <c r="O50" i="43" s="1"/>
  <c r="B51" i="43"/>
  <c r="A51" i="43" s="1"/>
  <c r="B52" i="43"/>
  <c r="A52" i="43" s="1"/>
  <c r="B53" i="43"/>
  <c r="A53" i="43" s="1"/>
  <c r="B54" i="43"/>
  <c r="A54" i="43" s="1"/>
  <c r="B55" i="43"/>
  <c r="A55" i="43" s="1"/>
  <c r="B56" i="43"/>
  <c r="A56" i="43" s="1"/>
  <c r="B57" i="43"/>
  <c r="A57" i="43" s="1"/>
  <c r="B58" i="43"/>
  <c r="A58" i="43" s="1"/>
  <c r="B59" i="43"/>
  <c r="A59" i="43" s="1"/>
  <c r="B60" i="43"/>
  <c r="A60" i="43" s="1"/>
  <c r="B61" i="43"/>
  <c r="A61" i="43" s="1"/>
  <c r="B62" i="43"/>
  <c r="A62" i="43" s="1"/>
  <c r="B63" i="43"/>
  <c r="A63" i="43" s="1"/>
  <c r="B64" i="43"/>
  <c r="A64" i="43" s="1"/>
  <c r="B65" i="43"/>
  <c r="A65" i="43" s="1"/>
  <c r="B66" i="43"/>
  <c r="A66" i="43" s="1"/>
  <c r="B67" i="43"/>
  <c r="A67" i="43" s="1"/>
  <c r="B68" i="43"/>
  <c r="A68" i="43" s="1"/>
  <c r="B69" i="43"/>
  <c r="A69" i="43" s="1"/>
  <c r="B70" i="43"/>
  <c r="A70" i="43" s="1"/>
  <c r="B50" i="43"/>
  <c r="A50" i="43" s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F48" i="43" l="1"/>
  <c r="C30" i="44"/>
  <c r="Z48" i="38"/>
  <c r="H48" i="43"/>
  <c r="T51" i="43"/>
  <c r="T52" i="43" s="1"/>
  <c r="T53" i="43" s="1"/>
  <c r="T54" i="43" s="1"/>
  <c r="T55" i="43" s="1"/>
  <c r="T56" i="43" s="1"/>
  <c r="T57" i="43" s="1"/>
  <c r="T58" i="43" s="1"/>
  <c r="T59" i="43" s="1"/>
  <c r="T60" i="43" s="1"/>
  <c r="T61" i="43" s="1"/>
  <c r="T62" i="43" s="1"/>
  <c r="T63" i="43" s="1"/>
  <c r="T64" i="43" s="1"/>
  <c r="T65" i="43" s="1"/>
  <c r="T66" i="43" s="1"/>
  <c r="T67" i="43" s="1"/>
  <c r="T68" i="43" s="1"/>
  <c r="T69" i="43" s="1"/>
  <c r="T70" i="43" s="1"/>
  <c r="W48" i="43"/>
  <c r="B14" i="43" s="1"/>
  <c r="Z48" i="43"/>
  <c r="Y48" i="43"/>
  <c r="B10" i="43" s="1"/>
  <c r="Q51" i="43"/>
  <c r="Q52" i="43" s="1"/>
  <c r="Q53" i="43" s="1"/>
  <c r="Q54" i="43" s="1"/>
  <c r="Q55" i="43" s="1"/>
  <c r="Q56" i="43" s="1"/>
  <c r="Q57" i="43" s="1"/>
  <c r="G48" i="43"/>
  <c r="K48" i="43"/>
  <c r="B8" i="43" s="1"/>
  <c r="O51" i="43"/>
  <c r="O52" i="43" s="1"/>
  <c r="O53" i="43" s="1"/>
  <c r="O54" i="43" s="1"/>
  <c r="O55" i="43" s="1"/>
  <c r="O56" i="43" s="1"/>
  <c r="O57" i="43" s="1"/>
  <c r="O58" i="43" s="1"/>
  <c r="O59" i="43" s="1"/>
  <c r="O60" i="43" s="1"/>
  <c r="O61" i="43" s="1"/>
  <c r="O62" i="43" s="1"/>
  <c r="O63" i="43" s="1"/>
  <c r="O64" i="43" s="1"/>
  <c r="O65" i="43" s="1"/>
  <c r="O66" i="43" s="1"/>
  <c r="O67" i="43" s="1"/>
  <c r="O68" i="43" s="1"/>
  <c r="O69" i="43" s="1"/>
  <c r="O70" i="43" s="1"/>
  <c r="D48" i="43"/>
  <c r="L48" i="43"/>
  <c r="B9" i="43" s="1"/>
  <c r="R51" i="43"/>
  <c r="R52" i="43" s="1"/>
  <c r="R53" i="43" s="1"/>
  <c r="R54" i="43" s="1"/>
  <c r="R55" i="43" s="1"/>
  <c r="R56" i="43" s="1"/>
  <c r="R57" i="43" s="1"/>
  <c r="R58" i="43" s="1"/>
  <c r="R59" i="43" s="1"/>
  <c r="R60" i="43" s="1"/>
  <c r="R61" i="43" s="1"/>
  <c r="R62" i="43" s="1"/>
  <c r="R63" i="43" s="1"/>
  <c r="R64" i="43" s="1"/>
  <c r="R65" i="43" s="1"/>
  <c r="R66" i="43" s="1"/>
  <c r="U51" i="43"/>
  <c r="U52" i="43" s="1"/>
  <c r="U53" i="43" s="1"/>
  <c r="U54" i="43" s="1"/>
  <c r="U55" i="43" s="1"/>
  <c r="U56" i="43" s="1"/>
  <c r="U57" i="43" s="1"/>
  <c r="U58" i="43" s="1"/>
  <c r="U59" i="43" s="1"/>
  <c r="U60" i="43" s="1"/>
  <c r="U61" i="43" s="1"/>
  <c r="U62" i="43" s="1"/>
  <c r="U63" i="43" s="1"/>
  <c r="U64" i="43" s="1"/>
  <c r="U65" i="43" s="1"/>
  <c r="U66" i="43" s="1"/>
  <c r="U67" i="43" s="1"/>
  <c r="U68" i="43" s="1"/>
  <c r="U69" i="43" s="1"/>
  <c r="U70" i="43" s="1"/>
  <c r="S50" i="43"/>
  <c r="S51" i="43" s="1"/>
  <c r="S52" i="43" s="1"/>
  <c r="S53" i="43" s="1"/>
  <c r="S54" i="43" s="1"/>
  <c r="S55" i="43" s="1"/>
  <c r="S56" i="43" s="1"/>
  <c r="S57" i="43" s="1"/>
  <c r="S58" i="43" s="1"/>
  <c r="S59" i="43" s="1"/>
  <c r="S60" i="43" s="1"/>
  <c r="S61" i="43" s="1"/>
  <c r="S62" i="43" s="1"/>
  <c r="S63" i="43" s="1"/>
  <c r="S64" i="43" s="1"/>
  <c r="S65" i="43" s="1"/>
  <c r="S66" i="43" s="1"/>
  <c r="S67" i="43" s="1"/>
  <c r="S68" i="43" s="1"/>
  <c r="S69" i="43" s="1"/>
  <c r="S70" i="43" s="1"/>
  <c r="P51" i="43"/>
  <c r="P52" i="43" s="1"/>
  <c r="P53" i="43" s="1"/>
  <c r="P54" i="43" s="1"/>
  <c r="P55" i="43" s="1"/>
  <c r="P56" i="43" s="1"/>
  <c r="P57" i="43" s="1"/>
  <c r="P58" i="43" s="1"/>
  <c r="P59" i="43" s="1"/>
  <c r="P60" i="43" s="1"/>
  <c r="P61" i="43" s="1"/>
  <c r="P62" i="43" s="1"/>
  <c r="P63" i="43" s="1"/>
  <c r="P64" i="43" s="1"/>
  <c r="P65" i="43" s="1"/>
  <c r="P66" i="43" s="1"/>
  <c r="P67" i="43" s="1"/>
  <c r="P68" i="43" s="1"/>
  <c r="P69" i="43" s="1"/>
  <c r="P70" i="43" s="1"/>
  <c r="I48" i="43"/>
  <c r="C48" i="43"/>
  <c r="Z51" i="42"/>
  <c r="Z52" i="42"/>
  <c r="Z53" i="42"/>
  <c r="Z54" i="42"/>
  <c r="Z55" i="42"/>
  <c r="Z56" i="42"/>
  <c r="Z57" i="42"/>
  <c r="Z58" i="42"/>
  <c r="Z59" i="42"/>
  <c r="Z60" i="42"/>
  <c r="Z61" i="42"/>
  <c r="Z62" i="42"/>
  <c r="Z63" i="42"/>
  <c r="Z64" i="42"/>
  <c r="Z65" i="42"/>
  <c r="Z66" i="42"/>
  <c r="Z67" i="42"/>
  <c r="Z68" i="42"/>
  <c r="Z69" i="42"/>
  <c r="Z70" i="42"/>
  <c r="Z71" i="42"/>
  <c r="Z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50" i="42"/>
  <c r="Y50" i="42"/>
  <c r="Y51" i="42"/>
  <c r="Y52" i="42"/>
  <c r="Y53" i="42"/>
  <c r="Y54" i="42"/>
  <c r="Y55" i="42"/>
  <c r="Y56" i="42"/>
  <c r="Y57" i="42"/>
  <c r="Y58" i="42"/>
  <c r="Y59" i="42"/>
  <c r="Y60" i="42"/>
  <c r="Y61" i="42"/>
  <c r="Y62" i="42"/>
  <c r="Y63" i="42"/>
  <c r="Y64" i="42"/>
  <c r="Y65" i="42"/>
  <c r="Y66" i="42"/>
  <c r="Y67" i="42"/>
  <c r="Y68" i="42"/>
  <c r="Y69" i="42"/>
  <c r="Y70" i="42"/>
  <c r="Y71" i="42"/>
  <c r="W51" i="42"/>
  <c r="W52" i="42"/>
  <c r="W53" i="42"/>
  <c r="W54" i="42"/>
  <c r="W55" i="42"/>
  <c r="W56" i="42"/>
  <c r="W57" i="42"/>
  <c r="W58" i="42"/>
  <c r="W59" i="42"/>
  <c r="W60" i="42"/>
  <c r="W61" i="42"/>
  <c r="W62" i="42"/>
  <c r="W63" i="42"/>
  <c r="W64" i="42"/>
  <c r="W65" i="42"/>
  <c r="W66" i="42"/>
  <c r="W67" i="42"/>
  <c r="W68" i="42"/>
  <c r="W69" i="42"/>
  <c r="W70" i="42"/>
  <c r="W71" i="42"/>
  <c r="W50" i="42"/>
  <c r="R67" i="43" l="1"/>
  <c r="R68" i="43" s="1"/>
  <c r="R69" i="43" s="1"/>
  <c r="R70" i="43" s="1"/>
  <c r="C31" i="44"/>
  <c r="V50" i="43"/>
  <c r="B52" i="42"/>
  <c r="A52" i="42" s="1"/>
  <c r="C52" i="42"/>
  <c r="D52" i="42"/>
  <c r="E52" i="42"/>
  <c r="F52" i="42"/>
  <c r="G52" i="42"/>
  <c r="H52" i="42"/>
  <c r="I52" i="42"/>
  <c r="K52" i="42"/>
  <c r="L52" i="42"/>
  <c r="B53" i="42"/>
  <c r="A53" i="42" s="1"/>
  <c r="C53" i="42"/>
  <c r="D53" i="42"/>
  <c r="E53" i="42"/>
  <c r="F53" i="42"/>
  <c r="G53" i="42"/>
  <c r="H53" i="42"/>
  <c r="I53" i="42"/>
  <c r="K53" i="42"/>
  <c r="L53" i="42"/>
  <c r="B54" i="42"/>
  <c r="A54" i="42" s="1"/>
  <c r="C54" i="42"/>
  <c r="D54" i="42"/>
  <c r="E54" i="42"/>
  <c r="F54" i="42"/>
  <c r="G54" i="42"/>
  <c r="H54" i="42"/>
  <c r="I54" i="42"/>
  <c r="K54" i="42"/>
  <c r="L54" i="42"/>
  <c r="B55" i="42"/>
  <c r="A55" i="42" s="1"/>
  <c r="C55" i="42"/>
  <c r="D55" i="42"/>
  <c r="E55" i="42"/>
  <c r="F55" i="42"/>
  <c r="G55" i="42"/>
  <c r="H55" i="42"/>
  <c r="I55" i="42"/>
  <c r="K55" i="42"/>
  <c r="L55" i="42"/>
  <c r="B56" i="42"/>
  <c r="A56" i="42" s="1"/>
  <c r="C56" i="42"/>
  <c r="D56" i="42"/>
  <c r="E56" i="42"/>
  <c r="F56" i="42"/>
  <c r="G56" i="42"/>
  <c r="H56" i="42"/>
  <c r="I56" i="42"/>
  <c r="K56" i="42"/>
  <c r="L56" i="42"/>
  <c r="B57" i="42"/>
  <c r="A57" i="42" s="1"/>
  <c r="C57" i="42"/>
  <c r="D57" i="42"/>
  <c r="E57" i="42"/>
  <c r="F57" i="42"/>
  <c r="G57" i="42"/>
  <c r="H57" i="42"/>
  <c r="I57" i="42"/>
  <c r="K57" i="42"/>
  <c r="L57" i="42"/>
  <c r="B58" i="42"/>
  <c r="A58" i="42" s="1"/>
  <c r="C58" i="42"/>
  <c r="D58" i="42"/>
  <c r="E58" i="42"/>
  <c r="F58" i="42"/>
  <c r="G58" i="42"/>
  <c r="H58" i="42"/>
  <c r="I58" i="42"/>
  <c r="K58" i="42"/>
  <c r="L58" i="42"/>
  <c r="B59" i="42"/>
  <c r="A59" i="42" s="1"/>
  <c r="C59" i="42"/>
  <c r="D59" i="42"/>
  <c r="E59" i="42"/>
  <c r="F59" i="42"/>
  <c r="G59" i="42"/>
  <c r="H59" i="42"/>
  <c r="I59" i="42"/>
  <c r="K59" i="42"/>
  <c r="L59" i="42"/>
  <c r="B60" i="42"/>
  <c r="A60" i="42" s="1"/>
  <c r="C60" i="42"/>
  <c r="D60" i="42"/>
  <c r="E60" i="42"/>
  <c r="F60" i="42"/>
  <c r="G60" i="42"/>
  <c r="H60" i="42"/>
  <c r="I60" i="42"/>
  <c r="K60" i="42"/>
  <c r="L60" i="42"/>
  <c r="B61" i="42"/>
  <c r="A61" i="42" s="1"/>
  <c r="C61" i="42"/>
  <c r="D61" i="42"/>
  <c r="E61" i="42"/>
  <c r="F61" i="42"/>
  <c r="G61" i="42"/>
  <c r="H61" i="42"/>
  <c r="I61" i="42"/>
  <c r="K61" i="42"/>
  <c r="L61" i="42"/>
  <c r="B62" i="42"/>
  <c r="A62" i="42" s="1"/>
  <c r="C62" i="42"/>
  <c r="D62" i="42"/>
  <c r="E62" i="42"/>
  <c r="F62" i="42"/>
  <c r="G62" i="42"/>
  <c r="H62" i="42"/>
  <c r="I62" i="42"/>
  <c r="K62" i="42"/>
  <c r="L62" i="42"/>
  <c r="B63" i="42"/>
  <c r="A63" i="42" s="1"/>
  <c r="C63" i="42"/>
  <c r="D63" i="42"/>
  <c r="E63" i="42"/>
  <c r="F63" i="42"/>
  <c r="G63" i="42"/>
  <c r="H63" i="42"/>
  <c r="I63" i="42"/>
  <c r="K63" i="42"/>
  <c r="L63" i="42"/>
  <c r="B64" i="42"/>
  <c r="A64" i="42" s="1"/>
  <c r="C64" i="42"/>
  <c r="D64" i="42"/>
  <c r="E64" i="42"/>
  <c r="F64" i="42"/>
  <c r="G64" i="42"/>
  <c r="H64" i="42"/>
  <c r="I64" i="42"/>
  <c r="K64" i="42"/>
  <c r="L64" i="42"/>
  <c r="B65" i="42"/>
  <c r="A65" i="42" s="1"/>
  <c r="C65" i="42"/>
  <c r="D65" i="42"/>
  <c r="E65" i="42"/>
  <c r="F65" i="42"/>
  <c r="G65" i="42"/>
  <c r="H65" i="42"/>
  <c r="I65" i="42"/>
  <c r="K65" i="42"/>
  <c r="L65" i="42"/>
  <c r="B66" i="42"/>
  <c r="A66" i="42" s="1"/>
  <c r="C66" i="42"/>
  <c r="D66" i="42"/>
  <c r="E66" i="42"/>
  <c r="F66" i="42"/>
  <c r="G66" i="42"/>
  <c r="H66" i="42"/>
  <c r="I66" i="42"/>
  <c r="K66" i="42"/>
  <c r="L66" i="42"/>
  <c r="B67" i="42"/>
  <c r="A67" i="42" s="1"/>
  <c r="C67" i="42"/>
  <c r="D67" i="42"/>
  <c r="E67" i="42"/>
  <c r="F67" i="42"/>
  <c r="G67" i="42"/>
  <c r="H67" i="42"/>
  <c r="I67" i="42"/>
  <c r="K67" i="42"/>
  <c r="L67" i="42"/>
  <c r="B68" i="42"/>
  <c r="A68" i="42" s="1"/>
  <c r="C68" i="42"/>
  <c r="D68" i="42"/>
  <c r="E68" i="42"/>
  <c r="F68" i="42"/>
  <c r="G68" i="42"/>
  <c r="H68" i="42"/>
  <c r="I68" i="42"/>
  <c r="K68" i="42"/>
  <c r="L68" i="42"/>
  <c r="B69" i="42"/>
  <c r="A69" i="42" s="1"/>
  <c r="C69" i="42"/>
  <c r="D69" i="42"/>
  <c r="E69" i="42"/>
  <c r="F69" i="42"/>
  <c r="G69" i="42"/>
  <c r="H69" i="42"/>
  <c r="I69" i="42"/>
  <c r="K69" i="42"/>
  <c r="L69" i="42"/>
  <c r="B70" i="42"/>
  <c r="A70" i="42" s="1"/>
  <c r="C70" i="42"/>
  <c r="D70" i="42"/>
  <c r="E70" i="42"/>
  <c r="F70" i="42"/>
  <c r="G70" i="42"/>
  <c r="H70" i="42"/>
  <c r="I70" i="42"/>
  <c r="K70" i="42"/>
  <c r="L70" i="42"/>
  <c r="B71" i="42"/>
  <c r="A71" i="42" s="1"/>
  <c r="C71" i="42"/>
  <c r="D71" i="42"/>
  <c r="E71" i="42"/>
  <c r="F71" i="42"/>
  <c r="G71" i="42"/>
  <c r="H71" i="42"/>
  <c r="I71" i="42"/>
  <c r="K71" i="42"/>
  <c r="L71" i="42"/>
  <c r="D50" i="42"/>
  <c r="P50" i="42" s="1"/>
  <c r="E50" i="42"/>
  <c r="Q50" i="42" s="1"/>
  <c r="F50" i="42"/>
  <c r="G50" i="42"/>
  <c r="H50" i="42"/>
  <c r="T50" i="42" s="1"/>
  <c r="I50" i="42"/>
  <c r="U50" i="42" s="1"/>
  <c r="K50" i="42"/>
  <c r="L50" i="42"/>
  <c r="D51" i="42"/>
  <c r="E51" i="42"/>
  <c r="F51" i="42"/>
  <c r="G51" i="42"/>
  <c r="H51" i="42"/>
  <c r="I51" i="42"/>
  <c r="K51" i="42"/>
  <c r="L51" i="42"/>
  <c r="C51" i="42"/>
  <c r="C50" i="42"/>
  <c r="O50" i="42" s="1"/>
  <c r="B51" i="42"/>
  <c r="A51" i="42" s="1"/>
  <c r="B50" i="42"/>
  <c r="A50" i="42" s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C32" i="44" l="1"/>
  <c r="Q51" i="42"/>
  <c r="Q52" i="42" s="1"/>
  <c r="Q53" i="42" s="1"/>
  <c r="Q54" i="42" s="1"/>
  <c r="Q55" i="42" s="1"/>
  <c r="Q56" i="42" s="1"/>
  <c r="Q57" i="42" s="1"/>
  <c r="Q58" i="42" s="1"/>
  <c r="Q59" i="42" s="1"/>
  <c r="Q60" i="42" s="1"/>
  <c r="Q61" i="42" s="1"/>
  <c r="Q62" i="42" s="1"/>
  <c r="Q63" i="42" s="1"/>
  <c r="Q64" i="42" s="1"/>
  <c r="Q65" i="42" s="1"/>
  <c r="Q66" i="42" s="1"/>
  <c r="Q67" i="42" s="1"/>
  <c r="Q68" i="42" s="1"/>
  <c r="Q69" i="42" s="1"/>
  <c r="Q70" i="42" s="1"/>
  <c r="Q71" i="42" s="1"/>
  <c r="U51" i="42"/>
  <c r="U52" i="42" s="1"/>
  <c r="U53" i="42" s="1"/>
  <c r="U54" i="42" s="1"/>
  <c r="U55" i="42" s="1"/>
  <c r="U56" i="42" s="1"/>
  <c r="U57" i="42" s="1"/>
  <c r="U58" i="42" s="1"/>
  <c r="U59" i="42" s="1"/>
  <c r="U60" i="42" s="1"/>
  <c r="U61" i="42" s="1"/>
  <c r="U62" i="42" s="1"/>
  <c r="U63" i="42" s="1"/>
  <c r="U64" i="42" s="1"/>
  <c r="U65" i="42" s="1"/>
  <c r="U66" i="42" s="1"/>
  <c r="U67" i="42" s="1"/>
  <c r="U68" i="42" s="1"/>
  <c r="U69" i="42" s="1"/>
  <c r="U70" i="42" s="1"/>
  <c r="U71" i="42" s="1"/>
  <c r="Y48" i="42"/>
  <c r="B10" i="42" s="1"/>
  <c r="H48" i="42"/>
  <c r="I48" i="42"/>
  <c r="Z48" i="42"/>
  <c r="T51" i="42"/>
  <c r="T52" i="42" s="1"/>
  <c r="T53" i="42" s="1"/>
  <c r="T54" i="42" s="1"/>
  <c r="T55" i="42" s="1"/>
  <c r="T56" i="42" s="1"/>
  <c r="T57" i="42" s="1"/>
  <c r="T58" i="42" s="1"/>
  <c r="T59" i="42" s="1"/>
  <c r="T60" i="42" s="1"/>
  <c r="T61" i="42" s="1"/>
  <c r="T62" i="42" s="1"/>
  <c r="T63" i="42" s="1"/>
  <c r="T64" i="42" s="1"/>
  <c r="T65" i="42" s="1"/>
  <c r="T66" i="42" s="1"/>
  <c r="T67" i="42" s="1"/>
  <c r="T68" i="42" s="1"/>
  <c r="T69" i="42" s="1"/>
  <c r="T70" i="42" s="1"/>
  <c r="T71" i="42" s="1"/>
  <c r="F48" i="42"/>
  <c r="L48" i="42"/>
  <c r="B9" i="42" s="1"/>
  <c r="G48" i="42"/>
  <c r="C48" i="42"/>
  <c r="K48" i="42"/>
  <c r="B8" i="42" s="1"/>
  <c r="W48" i="42"/>
  <c r="B14" i="42" s="1"/>
  <c r="P51" i="42"/>
  <c r="P52" i="42" s="1"/>
  <c r="P53" i="42" s="1"/>
  <c r="P54" i="42" s="1"/>
  <c r="P55" i="42" s="1"/>
  <c r="P56" i="42" s="1"/>
  <c r="P57" i="42" s="1"/>
  <c r="P58" i="42" s="1"/>
  <c r="P59" i="42" s="1"/>
  <c r="P60" i="42" s="1"/>
  <c r="P61" i="42" s="1"/>
  <c r="P62" i="42" s="1"/>
  <c r="P63" i="42" s="1"/>
  <c r="P64" i="42" s="1"/>
  <c r="P65" i="42" s="1"/>
  <c r="P66" i="42" s="1"/>
  <c r="P67" i="42" s="1"/>
  <c r="P68" i="42" s="1"/>
  <c r="P69" i="42" s="1"/>
  <c r="P70" i="42" s="1"/>
  <c r="P71" i="42" s="1"/>
  <c r="D48" i="42"/>
  <c r="R50" i="42"/>
  <c r="R51" i="42" s="1"/>
  <c r="R52" i="42" s="1"/>
  <c r="R53" i="42" s="1"/>
  <c r="R54" i="42" s="1"/>
  <c r="R55" i="42" s="1"/>
  <c r="R56" i="42" s="1"/>
  <c r="R57" i="42" s="1"/>
  <c r="R58" i="42" s="1"/>
  <c r="R59" i="42" s="1"/>
  <c r="R60" i="42" s="1"/>
  <c r="R61" i="42" s="1"/>
  <c r="R62" i="42" s="1"/>
  <c r="R63" i="42" s="1"/>
  <c r="R64" i="42" s="1"/>
  <c r="R65" i="42" s="1"/>
  <c r="R66" i="42" s="1"/>
  <c r="R67" i="42" s="1"/>
  <c r="R68" i="42" s="1"/>
  <c r="R69" i="42" s="1"/>
  <c r="R70" i="42" s="1"/>
  <c r="R71" i="42" s="1"/>
  <c r="O51" i="42"/>
  <c r="O52" i="42" s="1"/>
  <c r="O53" i="42" s="1"/>
  <c r="O54" i="42" s="1"/>
  <c r="O55" i="42" s="1"/>
  <c r="O56" i="42" s="1"/>
  <c r="O57" i="42" s="1"/>
  <c r="O58" i="42" s="1"/>
  <c r="O59" i="42" s="1"/>
  <c r="O60" i="42" s="1"/>
  <c r="O61" i="42" s="1"/>
  <c r="O62" i="42" s="1"/>
  <c r="O63" i="42" s="1"/>
  <c r="O64" i="42" s="1"/>
  <c r="O65" i="42" s="1"/>
  <c r="O66" i="42" s="1"/>
  <c r="O67" i="42" s="1"/>
  <c r="O68" i="42" s="1"/>
  <c r="O69" i="42" s="1"/>
  <c r="O70" i="42" s="1"/>
  <c r="O71" i="42" s="1"/>
  <c r="E48" i="42"/>
  <c r="S50" i="42"/>
  <c r="S51" i="42" s="1"/>
  <c r="S52" i="42" s="1"/>
  <c r="S53" i="42" s="1"/>
  <c r="S54" i="42" s="1"/>
  <c r="S55" i="42" s="1"/>
  <c r="S56" i="42" s="1"/>
  <c r="S57" i="42" s="1"/>
  <c r="S58" i="42" s="1"/>
  <c r="S59" i="42" s="1"/>
  <c r="S60" i="42" s="1"/>
  <c r="S61" i="42" s="1"/>
  <c r="S62" i="42" s="1"/>
  <c r="S63" i="42" s="1"/>
  <c r="S64" i="42" s="1"/>
  <c r="S65" i="42" s="1"/>
  <c r="S66" i="42" s="1"/>
  <c r="S67" i="42" s="1"/>
  <c r="S68" i="42" s="1"/>
  <c r="S69" i="42" s="1"/>
  <c r="S70" i="42" s="1"/>
  <c r="S71" i="42" s="1"/>
  <c r="C33" i="44" l="1"/>
  <c r="V50" i="42"/>
  <c r="J589" i="1"/>
  <c r="J111" i="38" s="1"/>
  <c r="J590" i="1"/>
  <c r="J112" i="38" s="1"/>
  <c r="J591" i="1"/>
  <c r="J113" i="38" s="1"/>
  <c r="J592" i="1"/>
  <c r="J114" i="38" s="1"/>
  <c r="J593" i="1"/>
  <c r="J115" i="38" s="1"/>
  <c r="J594" i="1"/>
  <c r="J116" i="38" s="1"/>
  <c r="J595" i="1"/>
  <c r="J117" i="38" s="1"/>
  <c r="J596" i="1"/>
  <c r="J118" i="38" s="1"/>
  <c r="J597" i="1"/>
  <c r="J119" i="38" s="1"/>
  <c r="J598" i="1"/>
  <c r="J120" i="38" s="1"/>
  <c r="J599" i="1"/>
  <c r="J121" i="38" s="1"/>
  <c r="J600" i="1"/>
  <c r="J122" i="38" s="1"/>
  <c r="J601" i="1"/>
  <c r="J123" i="38" s="1"/>
  <c r="J602" i="1"/>
  <c r="J124" i="38" s="1"/>
  <c r="J603" i="1"/>
  <c r="J125" i="38" s="1"/>
  <c r="J604" i="1"/>
  <c r="J126" i="38" s="1"/>
  <c r="J605" i="1"/>
  <c r="J127" i="38" s="1"/>
  <c r="J606" i="1"/>
  <c r="J128" i="38" s="1"/>
  <c r="J607" i="1"/>
  <c r="J129" i="38" s="1"/>
  <c r="J608" i="1"/>
  <c r="J130" i="38" s="1"/>
  <c r="J609" i="1"/>
  <c r="J131" i="38" s="1"/>
  <c r="J610" i="1"/>
  <c r="J132" i="38" s="1"/>
  <c r="J611" i="1"/>
  <c r="J133" i="38" s="1"/>
  <c r="J612" i="1"/>
  <c r="J134" i="38" s="1"/>
  <c r="J613" i="1"/>
  <c r="J135" i="38" s="1"/>
  <c r="J614" i="1"/>
  <c r="J136" i="38" s="1"/>
  <c r="J615" i="1"/>
  <c r="J137" i="38" s="1"/>
  <c r="J616" i="1"/>
  <c r="J138" i="38" s="1"/>
  <c r="J617" i="1"/>
  <c r="J139" i="38" s="1"/>
  <c r="J618" i="1"/>
  <c r="J140" i="38" s="1"/>
  <c r="J619" i="1"/>
  <c r="J141" i="38" s="1"/>
  <c r="J620" i="1"/>
  <c r="J142" i="38" s="1"/>
  <c r="J621" i="1"/>
  <c r="J143" i="38" s="1"/>
  <c r="J622" i="1"/>
  <c r="J144" i="38" s="1"/>
  <c r="J623" i="1"/>
  <c r="J145" i="38" s="1"/>
  <c r="J624" i="1"/>
  <c r="J146" i="38" s="1"/>
  <c r="J625" i="1"/>
  <c r="J147" i="38" s="1"/>
  <c r="J626" i="1"/>
  <c r="J148" i="38" s="1"/>
  <c r="C34" i="44" l="1"/>
  <c r="J61" i="42"/>
  <c r="J60" i="42"/>
  <c r="J52" i="42"/>
  <c r="J53" i="42"/>
  <c r="J67" i="42"/>
  <c r="J59" i="42"/>
  <c r="J51" i="42"/>
  <c r="V51" i="42" s="1"/>
  <c r="J54" i="42"/>
  <c r="J66" i="42"/>
  <c r="J50" i="42"/>
  <c r="J65" i="42"/>
  <c r="J57" i="42"/>
  <c r="J62" i="42"/>
  <c r="J58" i="42"/>
  <c r="J64" i="42"/>
  <c r="J56" i="42"/>
  <c r="J63" i="42"/>
  <c r="J55" i="42"/>
  <c r="W51" i="41"/>
  <c r="Y51" i="41"/>
  <c r="Z51" i="41"/>
  <c r="W52" i="41"/>
  <c r="Y52" i="41"/>
  <c r="Z52" i="41"/>
  <c r="W53" i="41"/>
  <c r="Y53" i="41"/>
  <c r="Z53" i="41"/>
  <c r="W54" i="41"/>
  <c r="Y54" i="41"/>
  <c r="Z54" i="41"/>
  <c r="W55" i="41"/>
  <c r="Y55" i="41"/>
  <c r="Z55" i="41"/>
  <c r="W56" i="41"/>
  <c r="Y56" i="41"/>
  <c r="Z56" i="41"/>
  <c r="W57" i="41"/>
  <c r="Y57" i="41"/>
  <c r="Z57" i="41"/>
  <c r="W58" i="41"/>
  <c r="Y58" i="41"/>
  <c r="Z58" i="41"/>
  <c r="W59" i="41"/>
  <c r="Y59" i="41"/>
  <c r="Z59" i="41"/>
  <c r="W60" i="41"/>
  <c r="Y60" i="41"/>
  <c r="Z60" i="41"/>
  <c r="W61" i="41"/>
  <c r="Y61" i="41"/>
  <c r="Z61" i="41"/>
  <c r="W62" i="41"/>
  <c r="Y62" i="41"/>
  <c r="Z62" i="41"/>
  <c r="W63" i="41"/>
  <c r="Y63" i="41"/>
  <c r="Z63" i="41"/>
  <c r="W64" i="41"/>
  <c r="Y64" i="41"/>
  <c r="Z64" i="41"/>
  <c r="W65" i="41"/>
  <c r="Y65" i="41"/>
  <c r="Z65" i="41"/>
  <c r="W66" i="41"/>
  <c r="Y66" i="41"/>
  <c r="Z66" i="41"/>
  <c r="W67" i="41"/>
  <c r="Y67" i="41"/>
  <c r="Z67" i="41"/>
  <c r="W68" i="41"/>
  <c r="Y68" i="41"/>
  <c r="Z68" i="41"/>
  <c r="Y50" i="41"/>
  <c r="Z50" i="41"/>
  <c r="W50" i="41"/>
  <c r="C51" i="41"/>
  <c r="D51" i="41"/>
  <c r="E51" i="41"/>
  <c r="F51" i="41"/>
  <c r="G51" i="41"/>
  <c r="H51" i="41"/>
  <c r="I51" i="41"/>
  <c r="J51" i="41"/>
  <c r="K51" i="41"/>
  <c r="L51" i="41"/>
  <c r="C52" i="41"/>
  <c r="D52" i="41"/>
  <c r="E52" i="41"/>
  <c r="F52" i="41"/>
  <c r="G52" i="41"/>
  <c r="H52" i="41"/>
  <c r="I52" i="41"/>
  <c r="J52" i="41"/>
  <c r="K52" i="41"/>
  <c r="L52" i="41"/>
  <c r="C53" i="41"/>
  <c r="D53" i="41"/>
  <c r="E53" i="41"/>
  <c r="F53" i="41"/>
  <c r="G53" i="41"/>
  <c r="H53" i="41"/>
  <c r="I53" i="41"/>
  <c r="K53" i="41"/>
  <c r="L53" i="41"/>
  <c r="C54" i="41"/>
  <c r="D54" i="41"/>
  <c r="E54" i="41"/>
  <c r="F54" i="41"/>
  <c r="G54" i="41"/>
  <c r="H54" i="41"/>
  <c r="I54" i="41"/>
  <c r="J54" i="41"/>
  <c r="K54" i="41"/>
  <c r="L54" i="41"/>
  <c r="C55" i="41"/>
  <c r="D55" i="41"/>
  <c r="E55" i="41"/>
  <c r="F55" i="41"/>
  <c r="G55" i="41"/>
  <c r="H55" i="41"/>
  <c r="I55" i="41"/>
  <c r="J55" i="41"/>
  <c r="K55" i="41"/>
  <c r="L55" i="41"/>
  <c r="C56" i="41"/>
  <c r="D56" i="41"/>
  <c r="E56" i="41"/>
  <c r="F56" i="41"/>
  <c r="G56" i="41"/>
  <c r="H56" i="41"/>
  <c r="I56" i="41"/>
  <c r="J56" i="41"/>
  <c r="K56" i="41"/>
  <c r="L56" i="41"/>
  <c r="C57" i="41"/>
  <c r="D57" i="41"/>
  <c r="E57" i="41"/>
  <c r="F57" i="41"/>
  <c r="G57" i="41"/>
  <c r="H57" i="41"/>
  <c r="I57" i="41"/>
  <c r="J57" i="41"/>
  <c r="K57" i="41"/>
  <c r="L57" i="41"/>
  <c r="C58" i="41"/>
  <c r="D58" i="41"/>
  <c r="E58" i="41"/>
  <c r="F58" i="41"/>
  <c r="G58" i="41"/>
  <c r="H58" i="41"/>
  <c r="I58" i="41"/>
  <c r="J58" i="41"/>
  <c r="K58" i="41"/>
  <c r="L58" i="41"/>
  <c r="C59" i="41"/>
  <c r="D59" i="41"/>
  <c r="E59" i="41"/>
  <c r="F59" i="41"/>
  <c r="G59" i="41"/>
  <c r="H59" i="41"/>
  <c r="I59" i="41"/>
  <c r="J59" i="41"/>
  <c r="K59" i="41"/>
  <c r="L59" i="41"/>
  <c r="C60" i="41"/>
  <c r="D60" i="41"/>
  <c r="E60" i="41"/>
  <c r="F60" i="41"/>
  <c r="G60" i="41"/>
  <c r="H60" i="41"/>
  <c r="I60" i="41"/>
  <c r="J60" i="41"/>
  <c r="K60" i="41"/>
  <c r="L60" i="41"/>
  <c r="C61" i="41"/>
  <c r="D61" i="41"/>
  <c r="E61" i="41"/>
  <c r="F61" i="41"/>
  <c r="G61" i="41"/>
  <c r="H61" i="41"/>
  <c r="I61" i="41"/>
  <c r="J61" i="41"/>
  <c r="K61" i="41"/>
  <c r="L61" i="41"/>
  <c r="C62" i="41"/>
  <c r="D62" i="41"/>
  <c r="E62" i="41"/>
  <c r="F62" i="41"/>
  <c r="G62" i="41"/>
  <c r="H62" i="41"/>
  <c r="I62" i="41"/>
  <c r="J62" i="41"/>
  <c r="K62" i="41"/>
  <c r="L62" i="41"/>
  <c r="C63" i="41"/>
  <c r="D63" i="41"/>
  <c r="E63" i="41"/>
  <c r="F63" i="41"/>
  <c r="G63" i="41"/>
  <c r="H63" i="41"/>
  <c r="I63" i="41"/>
  <c r="J63" i="41"/>
  <c r="K63" i="41"/>
  <c r="L63" i="41"/>
  <c r="C64" i="41"/>
  <c r="D64" i="41"/>
  <c r="E64" i="41"/>
  <c r="F64" i="41"/>
  <c r="G64" i="41"/>
  <c r="H64" i="41"/>
  <c r="I64" i="41"/>
  <c r="J64" i="41"/>
  <c r="K64" i="41"/>
  <c r="L64" i="41"/>
  <c r="C65" i="41"/>
  <c r="D65" i="41"/>
  <c r="E65" i="41"/>
  <c r="F65" i="41"/>
  <c r="G65" i="41"/>
  <c r="H65" i="41"/>
  <c r="I65" i="41"/>
  <c r="J65" i="41"/>
  <c r="K65" i="41"/>
  <c r="L65" i="41"/>
  <c r="C66" i="41"/>
  <c r="D66" i="41"/>
  <c r="E66" i="41"/>
  <c r="F66" i="41"/>
  <c r="G66" i="41"/>
  <c r="H66" i="41"/>
  <c r="I66" i="41"/>
  <c r="J66" i="41"/>
  <c r="K66" i="41"/>
  <c r="L66" i="41"/>
  <c r="C67" i="41"/>
  <c r="D67" i="41"/>
  <c r="E67" i="41"/>
  <c r="F67" i="41"/>
  <c r="G67" i="41"/>
  <c r="H67" i="41"/>
  <c r="I67" i="41"/>
  <c r="J67" i="41"/>
  <c r="K67" i="41"/>
  <c r="L67" i="41"/>
  <c r="C68" i="41"/>
  <c r="D68" i="41"/>
  <c r="E68" i="41"/>
  <c r="F68" i="41"/>
  <c r="G68" i="41"/>
  <c r="H68" i="41"/>
  <c r="I68" i="41"/>
  <c r="J68" i="41"/>
  <c r="K68" i="41"/>
  <c r="L68" i="41"/>
  <c r="D50" i="41"/>
  <c r="P50" i="41" s="1"/>
  <c r="E50" i="41"/>
  <c r="Q50" i="41" s="1"/>
  <c r="F50" i="41"/>
  <c r="G50" i="41"/>
  <c r="H50" i="41"/>
  <c r="T50" i="41" s="1"/>
  <c r="I50" i="41"/>
  <c r="U50" i="41" s="1"/>
  <c r="K50" i="41"/>
  <c r="L50" i="41"/>
  <c r="C50" i="41"/>
  <c r="O50" i="41" s="1"/>
  <c r="B67" i="41"/>
  <c r="A67" i="41" s="1"/>
  <c r="B68" i="41"/>
  <c r="A68" i="41" s="1"/>
  <c r="B51" i="41"/>
  <c r="A51" i="41" s="1"/>
  <c r="B52" i="41"/>
  <c r="A52" i="41" s="1"/>
  <c r="B53" i="41"/>
  <c r="A53" i="41" s="1"/>
  <c r="B54" i="41"/>
  <c r="A54" i="41" s="1"/>
  <c r="B55" i="41"/>
  <c r="A55" i="41" s="1"/>
  <c r="B56" i="41"/>
  <c r="A56" i="41" s="1"/>
  <c r="B57" i="41"/>
  <c r="A57" i="41" s="1"/>
  <c r="B58" i="41"/>
  <c r="A58" i="41" s="1"/>
  <c r="B59" i="41"/>
  <c r="A59" i="41" s="1"/>
  <c r="B60" i="41"/>
  <c r="A60" i="41" s="1"/>
  <c r="B61" i="41"/>
  <c r="A61" i="41" s="1"/>
  <c r="B62" i="41"/>
  <c r="A62" i="41" s="1"/>
  <c r="B63" i="41"/>
  <c r="A63" i="41" s="1"/>
  <c r="B64" i="41"/>
  <c r="A64" i="41" s="1"/>
  <c r="B65" i="41"/>
  <c r="A65" i="41" s="1"/>
  <c r="B66" i="41"/>
  <c r="A66" i="41" s="1"/>
  <c r="B50" i="41"/>
  <c r="A50" i="41" s="1"/>
  <c r="V52" i="42" l="1"/>
  <c r="V53" i="42" s="1"/>
  <c r="V54" i="42" s="1"/>
  <c r="V55" i="42" s="1"/>
  <c r="V56" i="42" s="1"/>
  <c r="V57" i="42" s="1"/>
  <c r="V58" i="42" s="1"/>
  <c r="V59" i="42" s="1"/>
  <c r="V60" i="42" s="1"/>
  <c r="V61" i="42" s="1"/>
  <c r="V62" i="42" s="1"/>
  <c r="V63" i="42" s="1"/>
  <c r="V64" i="42" s="1"/>
  <c r="V65" i="42" s="1"/>
  <c r="V66" i="42" s="1"/>
  <c r="V67" i="42" s="1"/>
  <c r="C35" i="44"/>
  <c r="U51" i="41"/>
  <c r="U52" i="41" s="1"/>
  <c r="U53" i="41" s="1"/>
  <c r="U54" i="41" s="1"/>
  <c r="U55" i="41" s="1"/>
  <c r="U56" i="41" s="1"/>
  <c r="U57" i="41" s="1"/>
  <c r="U58" i="41" s="1"/>
  <c r="U59" i="41" s="1"/>
  <c r="U60" i="41" s="1"/>
  <c r="U61" i="41" s="1"/>
  <c r="U62" i="41" s="1"/>
  <c r="U63" i="41" s="1"/>
  <c r="U64" i="41" s="1"/>
  <c r="U65" i="41" s="1"/>
  <c r="U66" i="41" s="1"/>
  <c r="U67" i="41" s="1"/>
  <c r="K48" i="41"/>
  <c r="B8" i="41" s="1"/>
  <c r="H48" i="41"/>
  <c r="G48" i="41"/>
  <c r="T51" i="41"/>
  <c r="T52" i="41" s="1"/>
  <c r="T53" i="41" s="1"/>
  <c r="T54" i="41" s="1"/>
  <c r="T55" i="41" s="1"/>
  <c r="T56" i="41" s="1"/>
  <c r="T57" i="41" s="1"/>
  <c r="T58" i="41" s="1"/>
  <c r="T59" i="41" s="1"/>
  <c r="T60" i="41" s="1"/>
  <c r="T61" i="41" s="1"/>
  <c r="T62" i="41" s="1"/>
  <c r="T63" i="41" s="1"/>
  <c r="T64" i="41" s="1"/>
  <c r="T65" i="41" s="1"/>
  <c r="T66" i="41" s="1"/>
  <c r="T67" i="41" s="1"/>
  <c r="Z48" i="41"/>
  <c r="O51" i="41"/>
  <c r="O52" i="41" s="1"/>
  <c r="O53" i="41" s="1"/>
  <c r="O54" i="41" s="1"/>
  <c r="O55" i="41" s="1"/>
  <c r="O56" i="41" s="1"/>
  <c r="O57" i="41" s="1"/>
  <c r="O58" i="41" s="1"/>
  <c r="O59" i="41" s="1"/>
  <c r="O60" i="41" s="1"/>
  <c r="O61" i="41" s="1"/>
  <c r="O62" i="41" s="1"/>
  <c r="O63" i="41" s="1"/>
  <c r="O64" i="41" s="1"/>
  <c r="O65" i="41" s="1"/>
  <c r="O66" i="41" s="1"/>
  <c r="O67" i="41" s="1"/>
  <c r="W48" i="41"/>
  <c r="B14" i="41" s="1"/>
  <c r="P51" i="41"/>
  <c r="P52" i="41" s="1"/>
  <c r="P53" i="41" s="1"/>
  <c r="P54" i="41" s="1"/>
  <c r="P55" i="41" s="1"/>
  <c r="P56" i="41" s="1"/>
  <c r="P57" i="41" s="1"/>
  <c r="P58" i="41" s="1"/>
  <c r="P59" i="41" s="1"/>
  <c r="P60" i="41" s="1"/>
  <c r="P61" i="41" s="1"/>
  <c r="P62" i="41" s="1"/>
  <c r="P63" i="41" s="1"/>
  <c r="P64" i="41" s="1"/>
  <c r="P65" i="41" s="1"/>
  <c r="P66" i="41" s="1"/>
  <c r="P67" i="41" s="1"/>
  <c r="L48" i="41"/>
  <c r="B9" i="41" s="1"/>
  <c r="Q51" i="41"/>
  <c r="Q52" i="41" s="1"/>
  <c r="Q53" i="41" s="1"/>
  <c r="Q54" i="41" s="1"/>
  <c r="Q55" i="41" s="1"/>
  <c r="Q56" i="41" s="1"/>
  <c r="Q57" i="41" s="1"/>
  <c r="Q58" i="41" s="1"/>
  <c r="Q59" i="41" s="1"/>
  <c r="Q60" i="41" s="1"/>
  <c r="Q61" i="41" s="1"/>
  <c r="Q62" i="41" s="1"/>
  <c r="Q63" i="41" s="1"/>
  <c r="Q64" i="41" s="1"/>
  <c r="Q65" i="41" s="1"/>
  <c r="Q66" i="41" s="1"/>
  <c r="Q67" i="41" s="1"/>
  <c r="F48" i="41"/>
  <c r="Y48" i="41"/>
  <c r="B10" i="41" s="1"/>
  <c r="I48" i="41"/>
  <c r="C48" i="41"/>
  <c r="D48" i="41"/>
  <c r="E48" i="41"/>
  <c r="S50" i="41"/>
  <c r="S51" i="41" s="1"/>
  <c r="S52" i="41" s="1"/>
  <c r="S53" i="41" s="1"/>
  <c r="S54" i="41" s="1"/>
  <c r="S55" i="41" s="1"/>
  <c r="S56" i="41" s="1"/>
  <c r="S57" i="41" s="1"/>
  <c r="S58" i="41" s="1"/>
  <c r="S59" i="41" s="1"/>
  <c r="S60" i="41" s="1"/>
  <c r="S61" i="41" s="1"/>
  <c r="S62" i="41" s="1"/>
  <c r="S63" i="41" s="1"/>
  <c r="S64" i="41" s="1"/>
  <c r="S65" i="41" s="1"/>
  <c r="S66" i="41" s="1"/>
  <c r="S67" i="41" s="1"/>
  <c r="R50" i="41"/>
  <c r="J583" i="1"/>
  <c r="J105" i="38" s="1"/>
  <c r="J584" i="1"/>
  <c r="J106" i="38" s="1"/>
  <c r="J585" i="1"/>
  <c r="J107" i="38" s="1"/>
  <c r="J586" i="1"/>
  <c r="J108" i="38" s="1"/>
  <c r="J587" i="1"/>
  <c r="J109" i="38" s="1"/>
  <c r="J588" i="1"/>
  <c r="J110" i="38" s="1"/>
  <c r="J50" i="41"/>
  <c r="J627" i="1"/>
  <c r="J149" i="38" s="1"/>
  <c r="J628" i="1"/>
  <c r="J150" i="38" s="1"/>
  <c r="J629" i="1"/>
  <c r="J151" i="38" s="1"/>
  <c r="J631" i="1"/>
  <c r="J632" i="1"/>
  <c r="J633" i="1"/>
  <c r="J634" i="1"/>
  <c r="J635" i="1"/>
  <c r="J636" i="1"/>
  <c r="J637" i="1"/>
  <c r="J638" i="1"/>
  <c r="J640" i="1"/>
  <c r="J162" i="38" s="1"/>
  <c r="J641" i="1"/>
  <c r="J163" i="38" s="1"/>
  <c r="J642" i="1"/>
  <c r="J164" i="38" s="1"/>
  <c r="J643" i="1"/>
  <c r="J165" i="38" s="1"/>
  <c r="J644" i="1"/>
  <c r="J166" i="38" s="1"/>
  <c r="J645" i="1"/>
  <c r="J167" i="38" s="1"/>
  <c r="J56" i="43" l="1"/>
  <c r="J159" i="38"/>
  <c r="J57" i="43"/>
  <c r="J160" i="38"/>
  <c r="J55" i="43"/>
  <c r="J158" i="38"/>
  <c r="J54" i="43"/>
  <c r="J157" i="38"/>
  <c r="J53" i="43"/>
  <c r="J156" i="38"/>
  <c r="J52" i="43"/>
  <c r="J155" i="38"/>
  <c r="J51" i="43"/>
  <c r="V51" i="43" s="1"/>
  <c r="J154" i="38"/>
  <c r="J50" i="43"/>
  <c r="J153" i="38"/>
  <c r="J60" i="43"/>
  <c r="J63" i="43"/>
  <c r="J62" i="43"/>
  <c r="J64" i="43"/>
  <c r="C36" i="44"/>
  <c r="J61" i="43"/>
  <c r="J59" i="43"/>
  <c r="J71" i="42"/>
  <c r="J70" i="42"/>
  <c r="J69" i="42"/>
  <c r="J68" i="42"/>
  <c r="V68" i="42" s="1"/>
  <c r="J53" i="41"/>
  <c r="V50" i="41"/>
  <c r="T68" i="41"/>
  <c r="O68" i="41"/>
  <c r="Q68" i="41"/>
  <c r="S68" i="41"/>
  <c r="U68" i="41"/>
  <c r="P68" i="41"/>
  <c r="R51" i="41"/>
  <c r="R52" i="41" s="1"/>
  <c r="R53" i="41" s="1"/>
  <c r="R54" i="41" s="1"/>
  <c r="R55" i="41" s="1"/>
  <c r="R56" i="41" s="1"/>
  <c r="R57" i="41" s="1"/>
  <c r="R58" i="41" s="1"/>
  <c r="R59" i="41" s="1"/>
  <c r="R60" i="41" s="1"/>
  <c r="R61" i="41" s="1"/>
  <c r="R62" i="41" s="1"/>
  <c r="R63" i="41" s="1"/>
  <c r="R64" i="41" s="1"/>
  <c r="R65" i="41" s="1"/>
  <c r="R66" i="41" s="1"/>
  <c r="R67" i="41" s="1"/>
  <c r="A578" i="1"/>
  <c r="V52" i="43" l="1"/>
  <c r="V53" i="43"/>
  <c r="V54" i="43" s="1"/>
  <c r="V55" i="43" s="1"/>
  <c r="V56" i="43" s="1"/>
  <c r="V57" i="43" s="1"/>
  <c r="V69" i="42"/>
  <c r="V70" i="42" s="1"/>
  <c r="V71" i="42" s="1"/>
  <c r="J48" i="42"/>
  <c r="B7" i="42" s="1"/>
  <c r="B11" i="42" s="1"/>
  <c r="B15" i="42" s="1"/>
  <c r="C37" i="44"/>
  <c r="R68" i="41"/>
  <c r="X772" i="1"/>
  <c r="X294" i="38" s="1"/>
  <c r="X773" i="1"/>
  <c r="X295" i="38" s="1"/>
  <c r="X774" i="1"/>
  <c r="X296" i="38" s="1"/>
  <c r="X775" i="1"/>
  <c r="X297" i="38" s="1"/>
  <c r="X776" i="1"/>
  <c r="X298" i="38" s="1"/>
  <c r="X777" i="1"/>
  <c r="X299" i="38" s="1"/>
  <c r="X778" i="1"/>
  <c r="X779" i="1"/>
  <c r="X51" i="55" s="1"/>
  <c r="X780" i="1"/>
  <c r="X52" i="55" s="1"/>
  <c r="X781" i="1"/>
  <c r="X53" i="55" s="1"/>
  <c r="X782" i="1"/>
  <c r="X54" i="55" s="1"/>
  <c r="X783" i="1"/>
  <c r="X55" i="55" s="1"/>
  <c r="X784" i="1"/>
  <c r="X56" i="55" s="1"/>
  <c r="X785" i="1"/>
  <c r="X57" i="55" s="1"/>
  <c r="X786" i="1"/>
  <c r="X58" i="55" s="1"/>
  <c r="X787" i="1"/>
  <c r="X59" i="55" s="1"/>
  <c r="X788" i="1"/>
  <c r="X60" i="55" s="1"/>
  <c r="X790" i="1"/>
  <c r="X62" i="55" s="1"/>
  <c r="X791" i="1"/>
  <c r="X63" i="55" s="1"/>
  <c r="X792" i="1"/>
  <c r="X64" i="55" s="1"/>
  <c r="X793" i="1"/>
  <c r="X65" i="55" s="1"/>
  <c r="X794" i="1"/>
  <c r="X66" i="55" s="1"/>
  <c r="X795" i="1"/>
  <c r="X67" i="55" s="1"/>
  <c r="X796" i="1"/>
  <c r="X68" i="55" s="1"/>
  <c r="X797" i="1"/>
  <c r="X69" i="55" s="1"/>
  <c r="X798" i="1"/>
  <c r="X70" i="55" s="1"/>
  <c r="X799" i="1"/>
  <c r="X71" i="55" s="1"/>
  <c r="X800" i="1"/>
  <c r="X72" i="55" s="1"/>
  <c r="X801" i="1"/>
  <c r="X73" i="55" s="1"/>
  <c r="X802" i="1"/>
  <c r="X74" i="55" s="1"/>
  <c r="X803" i="1"/>
  <c r="X75" i="55" s="1"/>
  <c r="X804" i="1"/>
  <c r="X76" i="55" s="1"/>
  <c r="X805" i="1"/>
  <c r="X77" i="55" s="1"/>
  <c r="X806" i="1"/>
  <c r="X78" i="55" s="1"/>
  <c r="X807" i="1"/>
  <c r="X79" i="55" s="1"/>
  <c r="X808" i="1"/>
  <c r="X80" i="55" s="1"/>
  <c r="X809" i="1"/>
  <c r="X81" i="55" s="1"/>
  <c r="X810" i="1"/>
  <c r="X82" i="55" s="1"/>
  <c r="X811" i="1"/>
  <c r="X83" i="55" s="1"/>
  <c r="X812" i="1"/>
  <c r="X84" i="55" s="1"/>
  <c r="X813" i="1"/>
  <c r="X85" i="55" s="1"/>
  <c r="X814" i="1"/>
  <c r="X86" i="55" s="1"/>
  <c r="X815" i="1"/>
  <c r="X87" i="55" s="1"/>
  <c r="X816" i="1"/>
  <c r="X88" i="55" s="1"/>
  <c r="X817" i="1"/>
  <c r="X89" i="55" s="1"/>
  <c r="X818" i="1"/>
  <c r="X90" i="55" s="1"/>
  <c r="X819" i="1"/>
  <c r="X91" i="55" s="1"/>
  <c r="X820" i="1"/>
  <c r="X92" i="55" s="1"/>
  <c r="X821" i="1"/>
  <c r="X93" i="55" s="1"/>
  <c r="X822" i="1"/>
  <c r="X94" i="55" s="1"/>
  <c r="X823" i="1"/>
  <c r="X95" i="55" s="1"/>
  <c r="X824" i="1"/>
  <c r="X96" i="55" s="1"/>
  <c r="X825" i="1"/>
  <c r="X97" i="55" s="1"/>
  <c r="X826" i="1"/>
  <c r="X98" i="55" s="1"/>
  <c r="X827" i="1"/>
  <c r="X99" i="55" s="1"/>
  <c r="X828" i="1"/>
  <c r="X100" i="55" s="1"/>
  <c r="X829" i="1"/>
  <c r="X101" i="55" s="1"/>
  <c r="X830" i="1"/>
  <c r="X102" i="55" s="1"/>
  <c r="X831" i="1"/>
  <c r="X103" i="55" s="1"/>
  <c r="X50" i="57" l="1"/>
  <c r="X62" i="57"/>
  <c r="X61" i="57"/>
  <c r="X58" i="57"/>
  <c r="X57" i="57"/>
  <c r="X60" i="57"/>
  <c r="X56" i="57"/>
  <c r="X59" i="57"/>
  <c r="X53" i="57"/>
  <c r="X55" i="57"/>
  <c r="X52" i="57"/>
  <c r="X54" i="57"/>
  <c r="X51" i="57"/>
  <c r="X68" i="56"/>
  <c r="X69" i="56"/>
  <c r="X67" i="56"/>
  <c r="X66" i="56"/>
  <c r="X65" i="56"/>
  <c r="X64" i="56"/>
  <c r="X63" i="56"/>
  <c r="X62" i="56"/>
  <c r="X61" i="56"/>
  <c r="X60" i="56"/>
  <c r="X58" i="56"/>
  <c r="X57" i="56"/>
  <c r="X56" i="56"/>
  <c r="X59" i="56"/>
  <c r="X55" i="56"/>
  <c r="X54" i="56"/>
  <c r="X53" i="56"/>
  <c r="X52" i="56"/>
  <c r="X51" i="56"/>
  <c r="X50" i="56"/>
  <c r="X50" i="54"/>
  <c r="X50" i="55"/>
  <c r="X48" i="55" s="1"/>
  <c r="X70" i="54"/>
  <c r="X68" i="54"/>
  <c r="X67" i="54"/>
  <c r="X69" i="54"/>
  <c r="X66" i="54"/>
  <c r="X62" i="54"/>
  <c r="X65" i="54"/>
  <c r="X63" i="54"/>
  <c r="X60" i="54"/>
  <c r="X58" i="54"/>
  <c r="X64" i="54"/>
  <c r="X59" i="54"/>
  <c r="X57" i="54"/>
  <c r="X56" i="54"/>
  <c r="X55" i="54"/>
  <c r="X54" i="54"/>
  <c r="X53" i="54"/>
  <c r="X52" i="54"/>
  <c r="X51" i="54"/>
  <c r="X69" i="53"/>
  <c r="X68" i="53"/>
  <c r="X67" i="53"/>
  <c r="X66" i="53"/>
  <c r="X65" i="53"/>
  <c r="X64" i="53"/>
  <c r="C38" i="44"/>
  <c r="Z51" i="40"/>
  <c r="Z52" i="40"/>
  <c r="Z53" i="40"/>
  <c r="Z54" i="40"/>
  <c r="Z55" i="40"/>
  <c r="Z56" i="40"/>
  <c r="Z57" i="40"/>
  <c r="Z58" i="40"/>
  <c r="Z59" i="40"/>
  <c r="Z60" i="40"/>
  <c r="Z61" i="40"/>
  <c r="Z62" i="40"/>
  <c r="Z63" i="40"/>
  <c r="Z64" i="40"/>
  <c r="Z65" i="40"/>
  <c r="Z66" i="40"/>
  <c r="Z67" i="40"/>
  <c r="Z68" i="40"/>
  <c r="Z69" i="40"/>
  <c r="Z70" i="40"/>
  <c r="Z71" i="40"/>
  <c r="Z72" i="40"/>
  <c r="Z50" i="40"/>
  <c r="AA51" i="35"/>
  <c r="AA52" i="35"/>
  <c r="AA53" i="35"/>
  <c r="AA54" i="35"/>
  <c r="AA55" i="35"/>
  <c r="AA56" i="35"/>
  <c r="AA57" i="35"/>
  <c r="AA58" i="35"/>
  <c r="AA59" i="35"/>
  <c r="AA60" i="35"/>
  <c r="AA61" i="35"/>
  <c r="AA62" i="35"/>
  <c r="AA63" i="35"/>
  <c r="AA64" i="35"/>
  <c r="AA65" i="35"/>
  <c r="AA66" i="35"/>
  <c r="AA67" i="35"/>
  <c r="AA68" i="35"/>
  <c r="AA69" i="35"/>
  <c r="AA70" i="35"/>
  <c r="AA50" i="35"/>
  <c r="AA51" i="37"/>
  <c r="AA52" i="37"/>
  <c r="AA53" i="37"/>
  <c r="AA54" i="37"/>
  <c r="AA55" i="37"/>
  <c r="AA56" i="37"/>
  <c r="AA57" i="37"/>
  <c r="AA58" i="37"/>
  <c r="AA59" i="37"/>
  <c r="AA60" i="37"/>
  <c r="AA61" i="37"/>
  <c r="AA62" i="37"/>
  <c r="AA63" i="37"/>
  <c r="AA64" i="37"/>
  <c r="AA65" i="37"/>
  <c r="AA66" i="37"/>
  <c r="AA67" i="37"/>
  <c r="AA68" i="37"/>
  <c r="AA69" i="37"/>
  <c r="AA50" i="37"/>
  <c r="AA51" i="39"/>
  <c r="AA52" i="39"/>
  <c r="AA53" i="39"/>
  <c r="AA54" i="39"/>
  <c r="AA55" i="39"/>
  <c r="AA56" i="39"/>
  <c r="AA57" i="39"/>
  <c r="AA58" i="39"/>
  <c r="AA59" i="39"/>
  <c r="AA60" i="39"/>
  <c r="AA61" i="39"/>
  <c r="AA62" i="39"/>
  <c r="AA63" i="39"/>
  <c r="AA64" i="39"/>
  <c r="AA65" i="39"/>
  <c r="AA66" i="39"/>
  <c r="AA67" i="39"/>
  <c r="AA68" i="39"/>
  <c r="AA50" i="39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50" i="40"/>
  <c r="D50" i="40"/>
  <c r="P50" i="40" s="1"/>
  <c r="E50" i="40"/>
  <c r="Q50" i="40" s="1"/>
  <c r="F50" i="40"/>
  <c r="R50" i="40" s="1"/>
  <c r="G50" i="40"/>
  <c r="H50" i="40"/>
  <c r="T50" i="40" s="1"/>
  <c r="I50" i="40"/>
  <c r="U50" i="40" s="1"/>
  <c r="K50" i="40"/>
  <c r="L50" i="40"/>
  <c r="D51" i="40"/>
  <c r="E51" i="40"/>
  <c r="F51" i="40"/>
  <c r="G51" i="40"/>
  <c r="H51" i="40"/>
  <c r="I51" i="40"/>
  <c r="K51" i="40"/>
  <c r="L51" i="40"/>
  <c r="D52" i="40"/>
  <c r="E52" i="40"/>
  <c r="F52" i="40"/>
  <c r="G52" i="40"/>
  <c r="H52" i="40"/>
  <c r="I52" i="40"/>
  <c r="K52" i="40"/>
  <c r="L52" i="40"/>
  <c r="D53" i="40"/>
  <c r="E53" i="40"/>
  <c r="F53" i="40"/>
  <c r="G53" i="40"/>
  <c r="H53" i="40"/>
  <c r="I53" i="40"/>
  <c r="K53" i="40"/>
  <c r="L53" i="40"/>
  <c r="D54" i="40"/>
  <c r="E54" i="40"/>
  <c r="F54" i="40"/>
  <c r="G54" i="40"/>
  <c r="H54" i="40"/>
  <c r="I54" i="40"/>
  <c r="K54" i="40"/>
  <c r="L54" i="40"/>
  <c r="D55" i="40"/>
  <c r="E55" i="40"/>
  <c r="F55" i="40"/>
  <c r="G55" i="40"/>
  <c r="H55" i="40"/>
  <c r="I55" i="40"/>
  <c r="K55" i="40"/>
  <c r="L55" i="40"/>
  <c r="D56" i="40"/>
  <c r="E56" i="40"/>
  <c r="F56" i="40"/>
  <c r="G56" i="40"/>
  <c r="H56" i="40"/>
  <c r="I56" i="40"/>
  <c r="K56" i="40"/>
  <c r="L56" i="40"/>
  <c r="D57" i="40"/>
  <c r="E57" i="40"/>
  <c r="F57" i="40"/>
  <c r="G57" i="40"/>
  <c r="H57" i="40"/>
  <c r="I57" i="40"/>
  <c r="K57" i="40"/>
  <c r="L57" i="40"/>
  <c r="D58" i="40"/>
  <c r="E58" i="40"/>
  <c r="F58" i="40"/>
  <c r="G58" i="40"/>
  <c r="H58" i="40"/>
  <c r="I58" i="40"/>
  <c r="K58" i="40"/>
  <c r="L58" i="40"/>
  <c r="D59" i="40"/>
  <c r="E59" i="40"/>
  <c r="F59" i="40"/>
  <c r="G59" i="40"/>
  <c r="H59" i="40"/>
  <c r="I59" i="40"/>
  <c r="K59" i="40"/>
  <c r="L59" i="40"/>
  <c r="D60" i="40"/>
  <c r="E60" i="40"/>
  <c r="F60" i="40"/>
  <c r="G60" i="40"/>
  <c r="H60" i="40"/>
  <c r="I60" i="40"/>
  <c r="K60" i="40"/>
  <c r="L60" i="40"/>
  <c r="D61" i="40"/>
  <c r="E61" i="40"/>
  <c r="F61" i="40"/>
  <c r="G61" i="40"/>
  <c r="H61" i="40"/>
  <c r="I61" i="40"/>
  <c r="K61" i="40"/>
  <c r="L61" i="40"/>
  <c r="D62" i="40"/>
  <c r="E62" i="40"/>
  <c r="F62" i="40"/>
  <c r="G62" i="40"/>
  <c r="H62" i="40"/>
  <c r="I62" i="40"/>
  <c r="K62" i="40"/>
  <c r="L62" i="40"/>
  <c r="D63" i="40"/>
  <c r="E63" i="40"/>
  <c r="F63" i="40"/>
  <c r="G63" i="40"/>
  <c r="H63" i="40"/>
  <c r="I63" i="40"/>
  <c r="K63" i="40"/>
  <c r="L63" i="40"/>
  <c r="D64" i="40"/>
  <c r="E64" i="40"/>
  <c r="F64" i="40"/>
  <c r="G64" i="40"/>
  <c r="H64" i="40"/>
  <c r="I64" i="40"/>
  <c r="K64" i="40"/>
  <c r="L64" i="40"/>
  <c r="D65" i="40"/>
  <c r="E65" i="40"/>
  <c r="F65" i="40"/>
  <c r="G65" i="40"/>
  <c r="H65" i="40"/>
  <c r="I65" i="40"/>
  <c r="K65" i="40"/>
  <c r="L65" i="40"/>
  <c r="D66" i="40"/>
  <c r="E66" i="40"/>
  <c r="F66" i="40"/>
  <c r="G66" i="40"/>
  <c r="H66" i="40"/>
  <c r="I66" i="40"/>
  <c r="J66" i="40"/>
  <c r="K66" i="40"/>
  <c r="L66" i="40"/>
  <c r="D67" i="40"/>
  <c r="E67" i="40"/>
  <c r="F67" i="40"/>
  <c r="G67" i="40"/>
  <c r="H67" i="40"/>
  <c r="I67" i="40"/>
  <c r="K67" i="40"/>
  <c r="L67" i="40"/>
  <c r="D68" i="40"/>
  <c r="E68" i="40"/>
  <c r="F68" i="40"/>
  <c r="G68" i="40"/>
  <c r="H68" i="40"/>
  <c r="I68" i="40"/>
  <c r="K68" i="40"/>
  <c r="L68" i="40"/>
  <c r="D69" i="40"/>
  <c r="E69" i="40"/>
  <c r="F69" i="40"/>
  <c r="G69" i="40"/>
  <c r="H69" i="40"/>
  <c r="I69" i="40"/>
  <c r="K69" i="40"/>
  <c r="L69" i="40"/>
  <c r="D70" i="40"/>
  <c r="E70" i="40"/>
  <c r="F70" i="40"/>
  <c r="G70" i="40"/>
  <c r="H70" i="40"/>
  <c r="I70" i="40"/>
  <c r="K70" i="40"/>
  <c r="L70" i="40"/>
  <c r="D71" i="40"/>
  <c r="E71" i="40"/>
  <c r="F71" i="40"/>
  <c r="G71" i="40"/>
  <c r="H71" i="40"/>
  <c r="I71" i="40"/>
  <c r="K71" i="40"/>
  <c r="L71" i="40"/>
  <c r="D72" i="40"/>
  <c r="E72" i="40"/>
  <c r="F72" i="40"/>
  <c r="G72" i="40"/>
  <c r="H72" i="40"/>
  <c r="I72" i="40"/>
  <c r="J72" i="40"/>
  <c r="K72" i="40"/>
  <c r="L72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50" i="40"/>
  <c r="O50" i="40" s="1"/>
  <c r="Y50" i="40"/>
  <c r="Y51" i="40"/>
  <c r="Y52" i="40"/>
  <c r="Y53" i="40"/>
  <c r="Y54" i="40"/>
  <c r="Y55" i="40"/>
  <c r="Y56" i="40"/>
  <c r="Y57" i="40"/>
  <c r="Y58" i="40"/>
  <c r="Y59" i="40"/>
  <c r="Y60" i="40"/>
  <c r="Y61" i="40"/>
  <c r="Y62" i="40"/>
  <c r="Y63" i="40"/>
  <c r="Y64" i="40"/>
  <c r="Y65" i="40"/>
  <c r="Y66" i="40"/>
  <c r="Y67" i="40"/>
  <c r="Y68" i="40"/>
  <c r="Y69" i="40"/>
  <c r="Y70" i="40"/>
  <c r="Y71" i="40"/>
  <c r="Y72" i="40"/>
  <c r="W51" i="40"/>
  <c r="W52" i="40"/>
  <c r="W53" i="40"/>
  <c r="W54" i="40"/>
  <c r="W55" i="40"/>
  <c r="W56" i="40"/>
  <c r="W57" i="40"/>
  <c r="W58" i="40"/>
  <c r="W59" i="40"/>
  <c r="W60" i="40"/>
  <c r="W61" i="40"/>
  <c r="W62" i="40"/>
  <c r="W63" i="40"/>
  <c r="W64" i="40"/>
  <c r="W65" i="40"/>
  <c r="W66" i="40"/>
  <c r="W67" i="40"/>
  <c r="W68" i="40"/>
  <c r="W69" i="40"/>
  <c r="W70" i="40"/>
  <c r="W71" i="40"/>
  <c r="W72" i="40"/>
  <c r="W50" i="40"/>
  <c r="B71" i="40"/>
  <c r="A71" i="40" s="1"/>
  <c r="B72" i="40"/>
  <c r="A72" i="40" s="1"/>
  <c r="B51" i="40"/>
  <c r="A51" i="40" s="1"/>
  <c r="B52" i="40"/>
  <c r="A52" i="40" s="1"/>
  <c r="B53" i="40"/>
  <c r="A53" i="40" s="1"/>
  <c r="B54" i="40"/>
  <c r="A54" i="40" s="1"/>
  <c r="B55" i="40"/>
  <c r="A55" i="40" s="1"/>
  <c r="B56" i="40"/>
  <c r="A56" i="40" s="1"/>
  <c r="B57" i="40"/>
  <c r="A57" i="40" s="1"/>
  <c r="B58" i="40"/>
  <c r="A58" i="40" s="1"/>
  <c r="B59" i="40"/>
  <c r="A59" i="40" s="1"/>
  <c r="B60" i="40"/>
  <c r="A60" i="40" s="1"/>
  <c r="B61" i="40"/>
  <c r="A61" i="40" s="1"/>
  <c r="B62" i="40"/>
  <c r="A62" i="40" s="1"/>
  <c r="B63" i="40"/>
  <c r="A63" i="40" s="1"/>
  <c r="B64" i="40"/>
  <c r="A64" i="40" s="1"/>
  <c r="B65" i="40"/>
  <c r="A65" i="40" s="1"/>
  <c r="B66" i="40"/>
  <c r="A66" i="40" s="1"/>
  <c r="B67" i="40"/>
  <c r="A67" i="40" s="1"/>
  <c r="B68" i="40"/>
  <c r="A68" i="40" s="1"/>
  <c r="B69" i="40"/>
  <c r="A69" i="40" s="1"/>
  <c r="B70" i="40"/>
  <c r="A70" i="40" s="1"/>
  <c r="B50" i="40"/>
  <c r="A50" i="40" s="1"/>
  <c r="A567" i="1"/>
  <c r="A568" i="1"/>
  <c r="A569" i="1"/>
  <c r="A570" i="1"/>
  <c r="A571" i="1"/>
  <c r="A572" i="1"/>
  <c r="A573" i="1"/>
  <c r="A574" i="1"/>
  <c r="A575" i="1"/>
  <c r="A576" i="1"/>
  <c r="A577" i="1"/>
  <c r="A579" i="1"/>
  <c r="A580" i="1"/>
  <c r="A581" i="1"/>
  <c r="A582" i="1"/>
  <c r="A583" i="1"/>
  <c r="A584" i="1"/>
  <c r="A585" i="1"/>
  <c r="A586" i="1"/>
  <c r="A587" i="1"/>
  <c r="A588" i="1"/>
  <c r="A589" i="1"/>
  <c r="X48" i="57" l="1"/>
  <c r="B16" i="57" s="1"/>
  <c r="B17" i="57" s="1"/>
  <c r="X48" i="56"/>
  <c r="B16" i="56" s="1"/>
  <c r="B17" i="56" s="1"/>
  <c r="B16" i="55"/>
  <c r="B17" i="55" s="1"/>
  <c r="C39" i="44"/>
  <c r="T51" i="40"/>
  <c r="T52" i="40" s="1"/>
  <c r="T53" i="40" s="1"/>
  <c r="T54" i="40" s="1"/>
  <c r="T55" i="40" s="1"/>
  <c r="T56" i="40" s="1"/>
  <c r="T57" i="40" s="1"/>
  <c r="T58" i="40" s="1"/>
  <c r="T59" i="40" s="1"/>
  <c r="T60" i="40" s="1"/>
  <c r="T61" i="40" s="1"/>
  <c r="T62" i="40" s="1"/>
  <c r="T63" i="40" s="1"/>
  <c r="T64" i="40" s="1"/>
  <c r="T65" i="40" s="1"/>
  <c r="T66" i="40" s="1"/>
  <c r="T67" i="40" s="1"/>
  <c r="P51" i="40"/>
  <c r="P52" i="40" s="1"/>
  <c r="P53" i="40" s="1"/>
  <c r="P54" i="40" s="1"/>
  <c r="P55" i="40" s="1"/>
  <c r="P56" i="40" s="1"/>
  <c r="P57" i="40" s="1"/>
  <c r="P58" i="40" s="1"/>
  <c r="P59" i="40" s="1"/>
  <c r="P60" i="40" s="1"/>
  <c r="P61" i="40" s="1"/>
  <c r="P62" i="40" s="1"/>
  <c r="P63" i="40" s="1"/>
  <c r="P64" i="40" s="1"/>
  <c r="P65" i="40" s="1"/>
  <c r="P66" i="40" s="1"/>
  <c r="P67" i="40" s="1"/>
  <c r="P72" i="40" s="1"/>
  <c r="L48" i="40"/>
  <c r="B9" i="40" s="1"/>
  <c r="Q51" i="40"/>
  <c r="Q52" i="40" s="1"/>
  <c r="Q53" i="40" s="1"/>
  <c r="Q54" i="40" s="1"/>
  <c r="Q55" i="40" s="1"/>
  <c r="Q56" i="40" s="1"/>
  <c r="Q57" i="40" s="1"/>
  <c r="Q58" i="40" s="1"/>
  <c r="Q59" i="40" s="1"/>
  <c r="Q60" i="40" s="1"/>
  <c r="Q61" i="40" s="1"/>
  <c r="Q62" i="40" s="1"/>
  <c r="Q63" i="40" s="1"/>
  <c r="Q64" i="40" s="1"/>
  <c r="Q65" i="40" s="1"/>
  <c r="Q66" i="40" s="1"/>
  <c r="Q67" i="40" s="1"/>
  <c r="O51" i="40"/>
  <c r="O52" i="40" s="1"/>
  <c r="O53" i="40" s="1"/>
  <c r="O54" i="40" s="1"/>
  <c r="O55" i="40" s="1"/>
  <c r="O56" i="40" s="1"/>
  <c r="O57" i="40" s="1"/>
  <c r="O58" i="40" s="1"/>
  <c r="O59" i="40" s="1"/>
  <c r="O60" i="40" s="1"/>
  <c r="O61" i="40" s="1"/>
  <c r="O62" i="40" s="1"/>
  <c r="O63" i="40" s="1"/>
  <c r="O64" i="40" s="1"/>
  <c r="O65" i="40" s="1"/>
  <c r="O66" i="40" s="1"/>
  <c r="O67" i="40" s="1"/>
  <c r="O72" i="40" s="1"/>
  <c r="I48" i="40"/>
  <c r="Y48" i="40"/>
  <c r="B10" i="40" s="1"/>
  <c r="R51" i="40"/>
  <c r="R52" i="40" s="1"/>
  <c r="R53" i="40" s="1"/>
  <c r="R54" i="40" s="1"/>
  <c r="R55" i="40" s="1"/>
  <c r="R56" i="40" s="1"/>
  <c r="R57" i="40" s="1"/>
  <c r="R58" i="40" s="1"/>
  <c r="R59" i="40" s="1"/>
  <c r="R60" i="40" s="1"/>
  <c r="R61" i="40" s="1"/>
  <c r="R62" i="40" s="1"/>
  <c r="R63" i="40" s="1"/>
  <c r="R64" i="40" s="1"/>
  <c r="R65" i="40" s="1"/>
  <c r="R66" i="40" s="1"/>
  <c r="R67" i="40" s="1"/>
  <c r="R72" i="40" s="1"/>
  <c r="C48" i="40"/>
  <c r="K48" i="40"/>
  <c r="B8" i="40" s="1"/>
  <c r="W48" i="40"/>
  <c r="B14" i="40" s="1"/>
  <c r="Z48" i="40"/>
  <c r="G48" i="40"/>
  <c r="D48" i="40"/>
  <c r="U51" i="40"/>
  <c r="U52" i="40" s="1"/>
  <c r="U53" i="40" s="1"/>
  <c r="U54" i="40" s="1"/>
  <c r="U55" i="40" s="1"/>
  <c r="U56" i="40" s="1"/>
  <c r="U57" i="40" s="1"/>
  <c r="U58" i="40" s="1"/>
  <c r="U59" i="40" s="1"/>
  <c r="U60" i="40" s="1"/>
  <c r="U61" i="40" s="1"/>
  <c r="U62" i="40" s="1"/>
  <c r="U63" i="40" s="1"/>
  <c r="U64" i="40" s="1"/>
  <c r="U65" i="40" s="1"/>
  <c r="U66" i="40" s="1"/>
  <c r="U67" i="40" s="1"/>
  <c r="U72" i="40" s="1"/>
  <c r="E48" i="40"/>
  <c r="S50" i="40"/>
  <c r="V50" i="40" s="1"/>
  <c r="F48" i="40"/>
  <c r="H48" i="40"/>
  <c r="Y50" i="39"/>
  <c r="Z50" i="39"/>
  <c r="Y51" i="39"/>
  <c r="Z51" i="39"/>
  <c r="Y52" i="39"/>
  <c r="Z52" i="39"/>
  <c r="Y53" i="39"/>
  <c r="Z53" i="39"/>
  <c r="Y54" i="39"/>
  <c r="Z54" i="39"/>
  <c r="Y55" i="39"/>
  <c r="Z55" i="39"/>
  <c r="Y56" i="39"/>
  <c r="Z56" i="39"/>
  <c r="Y57" i="39"/>
  <c r="Z57" i="39"/>
  <c r="Y58" i="39"/>
  <c r="Z58" i="39"/>
  <c r="Y59" i="39"/>
  <c r="Z59" i="39"/>
  <c r="Y60" i="39"/>
  <c r="Z60" i="39"/>
  <c r="Y61" i="39"/>
  <c r="Z61" i="39"/>
  <c r="Y62" i="39"/>
  <c r="Z62" i="39"/>
  <c r="Y63" i="39"/>
  <c r="Z63" i="39"/>
  <c r="Y64" i="39"/>
  <c r="Z64" i="39"/>
  <c r="Y65" i="39"/>
  <c r="Z65" i="39"/>
  <c r="Y66" i="39"/>
  <c r="Z66" i="39"/>
  <c r="Y67" i="39"/>
  <c r="Z67" i="39"/>
  <c r="Y68" i="39"/>
  <c r="Z68" i="39"/>
  <c r="W51" i="39"/>
  <c r="W52" i="39"/>
  <c r="W53" i="39"/>
  <c r="W54" i="39"/>
  <c r="W55" i="39"/>
  <c r="W56" i="39"/>
  <c r="W57" i="39"/>
  <c r="W58" i="39"/>
  <c r="W59" i="39"/>
  <c r="W60" i="39"/>
  <c r="W61" i="39"/>
  <c r="W62" i="39"/>
  <c r="W63" i="39"/>
  <c r="W64" i="39"/>
  <c r="W65" i="39"/>
  <c r="W66" i="39"/>
  <c r="W67" i="39"/>
  <c r="W68" i="39"/>
  <c r="W50" i="39"/>
  <c r="D50" i="39"/>
  <c r="P50" i="39" s="1"/>
  <c r="E50" i="39"/>
  <c r="Q50" i="39" s="1"/>
  <c r="F50" i="39"/>
  <c r="R50" i="39" s="1"/>
  <c r="G50" i="39"/>
  <c r="S50" i="39" s="1"/>
  <c r="H50" i="39"/>
  <c r="T50" i="39" s="1"/>
  <c r="I50" i="39"/>
  <c r="U50" i="39" s="1"/>
  <c r="K50" i="39"/>
  <c r="L50" i="39"/>
  <c r="D51" i="39"/>
  <c r="E51" i="39"/>
  <c r="F51" i="39"/>
  <c r="G51" i="39"/>
  <c r="H51" i="39"/>
  <c r="I51" i="39"/>
  <c r="K51" i="39"/>
  <c r="L51" i="39"/>
  <c r="D52" i="39"/>
  <c r="E52" i="39"/>
  <c r="F52" i="39"/>
  <c r="G52" i="39"/>
  <c r="H52" i="39"/>
  <c r="I52" i="39"/>
  <c r="K52" i="39"/>
  <c r="L52" i="39"/>
  <c r="D53" i="39"/>
  <c r="E53" i="39"/>
  <c r="F53" i="39"/>
  <c r="G53" i="39"/>
  <c r="H53" i="39"/>
  <c r="I53" i="39"/>
  <c r="K53" i="39"/>
  <c r="L53" i="39"/>
  <c r="D54" i="39"/>
  <c r="E54" i="39"/>
  <c r="F54" i="39"/>
  <c r="G54" i="39"/>
  <c r="H54" i="39"/>
  <c r="I54" i="39"/>
  <c r="K54" i="39"/>
  <c r="L54" i="39"/>
  <c r="D55" i="39"/>
  <c r="E55" i="39"/>
  <c r="F55" i="39"/>
  <c r="G55" i="39"/>
  <c r="H55" i="39"/>
  <c r="I55" i="39"/>
  <c r="K55" i="39"/>
  <c r="L55" i="39"/>
  <c r="D56" i="39"/>
  <c r="E56" i="39"/>
  <c r="F56" i="39"/>
  <c r="G56" i="39"/>
  <c r="H56" i="39"/>
  <c r="I56" i="39"/>
  <c r="K56" i="39"/>
  <c r="L56" i="39"/>
  <c r="D57" i="39"/>
  <c r="E57" i="39"/>
  <c r="F57" i="39"/>
  <c r="G57" i="39"/>
  <c r="H57" i="39"/>
  <c r="I57" i="39"/>
  <c r="K57" i="39"/>
  <c r="L57" i="39"/>
  <c r="D58" i="39"/>
  <c r="E58" i="39"/>
  <c r="F58" i="39"/>
  <c r="G58" i="39"/>
  <c r="H58" i="39"/>
  <c r="I58" i="39"/>
  <c r="K58" i="39"/>
  <c r="L58" i="39"/>
  <c r="D59" i="39"/>
  <c r="E59" i="39"/>
  <c r="F59" i="39"/>
  <c r="G59" i="39"/>
  <c r="H59" i="39"/>
  <c r="I59" i="39"/>
  <c r="K59" i="39"/>
  <c r="L59" i="39"/>
  <c r="D60" i="39"/>
  <c r="E60" i="39"/>
  <c r="F60" i="39"/>
  <c r="G60" i="39"/>
  <c r="H60" i="39"/>
  <c r="I60" i="39"/>
  <c r="K60" i="39"/>
  <c r="L60" i="39"/>
  <c r="D61" i="39"/>
  <c r="E61" i="39"/>
  <c r="F61" i="39"/>
  <c r="G61" i="39"/>
  <c r="H61" i="39"/>
  <c r="I61" i="39"/>
  <c r="K61" i="39"/>
  <c r="L61" i="39"/>
  <c r="D62" i="39"/>
  <c r="E62" i="39"/>
  <c r="F62" i="39"/>
  <c r="G62" i="39"/>
  <c r="H62" i="39"/>
  <c r="I62" i="39"/>
  <c r="K62" i="39"/>
  <c r="L62" i="39"/>
  <c r="D63" i="39"/>
  <c r="E63" i="39"/>
  <c r="F63" i="39"/>
  <c r="G63" i="39"/>
  <c r="H63" i="39"/>
  <c r="I63" i="39"/>
  <c r="K63" i="39"/>
  <c r="L63" i="39"/>
  <c r="D64" i="39"/>
  <c r="E64" i="39"/>
  <c r="F64" i="39"/>
  <c r="G64" i="39"/>
  <c r="H64" i="39"/>
  <c r="I64" i="39"/>
  <c r="K64" i="39"/>
  <c r="L64" i="39"/>
  <c r="D65" i="39"/>
  <c r="E65" i="39"/>
  <c r="F65" i="39"/>
  <c r="G65" i="39"/>
  <c r="H65" i="39"/>
  <c r="I65" i="39"/>
  <c r="K65" i="39"/>
  <c r="L65" i="39"/>
  <c r="D66" i="39"/>
  <c r="E66" i="39"/>
  <c r="F66" i="39"/>
  <c r="G66" i="39"/>
  <c r="H66" i="39"/>
  <c r="I66" i="39"/>
  <c r="K66" i="39"/>
  <c r="L66" i="39"/>
  <c r="D67" i="39"/>
  <c r="E67" i="39"/>
  <c r="F67" i="39"/>
  <c r="G67" i="39"/>
  <c r="H67" i="39"/>
  <c r="I67" i="39"/>
  <c r="K67" i="39"/>
  <c r="L67" i="39"/>
  <c r="D68" i="39"/>
  <c r="E68" i="39"/>
  <c r="F68" i="39"/>
  <c r="G68" i="39"/>
  <c r="H68" i="39"/>
  <c r="I68" i="39"/>
  <c r="K68" i="39"/>
  <c r="L68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50" i="39"/>
  <c r="B51" i="39"/>
  <c r="A51" i="39" s="1"/>
  <c r="B52" i="39"/>
  <c r="A52" i="39" s="1"/>
  <c r="B53" i="39"/>
  <c r="A53" i="39" s="1"/>
  <c r="B54" i="39"/>
  <c r="A54" i="39" s="1"/>
  <c r="B55" i="39"/>
  <c r="A55" i="39" s="1"/>
  <c r="B56" i="39"/>
  <c r="A56" i="39" s="1"/>
  <c r="B57" i="39"/>
  <c r="A57" i="39" s="1"/>
  <c r="B58" i="39"/>
  <c r="A58" i="39" s="1"/>
  <c r="B59" i="39"/>
  <c r="A59" i="39" s="1"/>
  <c r="B60" i="39"/>
  <c r="A60" i="39" s="1"/>
  <c r="B61" i="39"/>
  <c r="A61" i="39" s="1"/>
  <c r="B62" i="39"/>
  <c r="A62" i="39" s="1"/>
  <c r="B63" i="39"/>
  <c r="A63" i="39" s="1"/>
  <c r="B64" i="39"/>
  <c r="A64" i="39" s="1"/>
  <c r="B65" i="39"/>
  <c r="A65" i="39" s="1"/>
  <c r="B66" i="39"/>
  <c r="A66" i="39" s="1"/>
  <c r="B67" i="39"/>
  <c r="A67" i="39" s="1"/>
  <c r="B68" i="39"/>
  <c r="A68" i="39" s="1"/>
  <c r="B50" i="39"/>
  <c r="A50" i="39" s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U51" i="39" l="1"/>
  <c r="U52" i="39" s="1"/>
  <c r="U53" i="39" s="1"/>
  <c r="U54" i="39" s="1"/>
  <c r="U55" i="39" s="1"/>
  <c r="U56" i="39" s="1"/>
  <c r="U57" i="39" s="1"/>
  <c r="U58" i="39" s="1"/>
  <c r="U59" i="39" s="1"/>
  <c r="U60" i="39" s="1"/>
  <c r="U61" i="39" s="1"/>
  <c r="U62" i="39" s="1"/>
  <c r="U63" i="39" s="1"/>
  <c r="U64" i="39" s="1"/>
  <c r="U65" i="39" s="1"/>
  <c r="U66" i="39" s="1"/>
  <c r="U67" i="39" s="1"/>
  <c r="U68" i="39" s="1"/>
  <c r="C40" i="44"/>
  <c r="O68" i="40"/>
  <c r="O69" i="40" s="1"/>
  <c r="O70" i="40" s="1"/>
  <c r="O71" i="40" s="1"/>
  <c r="Q72" i="40"/>
  <c r="Q68" i="40"/>
  <c r="Q69" i="40" s="1"/>
  <c r="Q70" i="40" s="1"/>
  <c r="Q71" i="40" s="1"/>
  <c r="T72" i="40"/>
  <c r="T68" i="40"/>
  <c r="T69" i="40" s="1"/>
  <c r="T70" i="40" s="1"/>
  <c r="T71" i="40" s="1"/>
  <c r="AB48" i="38"/>
  <c r="P68" i="40"/>
  <c r="P69" i="40" s="1"/>
  <c r="P70" i="40" s="1"/>
  <c r="P71" i="40" s="1"/>
  <c r="U68" i="40"/>
  <c r="U69" i="40" s="1"/>
  <c r="U70" i="40" s="1"/>
  <c r="U71" i="40" s="1"/>
  <c r="R68" i="40"/>
  <c r="R69" i="40" s="1"/>
  <c r="R70" i="40" s="1"/>
  <c r="R71" i="40" s="1"/>
  <c r="S51" i="40"/>
  <c r="S52" i="40" s="1"/>
  <c r="S53" i="40" s="1"/>
  <c r="S54" i="40" s="1"/>
  <c r="S55" i="40" s="1"/>
  <c r="S56" i="40" s="1"/>
  <c r="S57" i="40" s="1"/>
  <c r="S58" i="40" s="1"/>
  <c r="S59" i="40" s="1"/>
  <c r="S60" i="40" s="1"/>
  <c r="S61" i="40" s="1"/>
  <c r="S62" i="40" s="1"/>
  <c r="S63" i="40" s="1"/>
  <c r="S64" i="40" s="1"/>
  <c r="S65" i="40" s="1"/>
  <c r="S66" i="40" s="1"/>
  <c r="S67" i="40" s="1"/>
  <c r="L48" i="39"/>
  <c r="B9" i="39" s="1"/>
  <c r="R51" i="39"/>
  <c r="R52" i="39" s="1"/>
  <c r="R53" i="39" s="1"/>
  <c r="R54" i="39" s="1"/>
  <c r="R55" i="39" s="1"/>
  <c r="R56" i="39" s="1"/>
  <c r="R57" i="39" s="1"/>
  <c r="R58" i="39" s="1"/>
  <c r="R59" i="39" s="1"/>
  <c r="R60" i="39" s="1"/>
  <c r="R61" i="39" s="1"/>
  <c r="R62" i="39" s="1"/>
  <c r="R63" i="39" s="1"/>
  <c r="R64" i="39" s="1"/>
  <c r="R65" i="39" s="1"/>
  <c r="R66" i="39" s="1"/>
  <c r="R67" i="39" s="1"/>
  <c r="R68" i="39" s="1"/>
  <c r="P51" i="39"/>
  <c r="P52" i="39" s="1"/>
  <c r="P53" i="39" s="1"/>
  <c r="P54" i="39" s="1"/>
  <c r="P55" i="39" s="1"/>
  <c r="P56" i="39" s="1"/>
  <c r="P57" i="39" s="1"/>
  <c r="P58" i="39" s="1"/>
  <c r="P59" i="39" s="1"/>
  <c r="P60" i="39" s="1"/>
  <c r="P61" i="39" s="1"/>
  <c r="P62" i="39" s="1"/>
  <c r="P63" i="39" s="1"/>
  <c r="P64" i="39" s="1"/>
  <c r="P65" i="39" s="1"/>
  <c r="P66" i="39" s="1"/>
  <c r="P67" i="39" s="1"/>
  <c r="P68" i="39" s="1"/>
  <c r="D48" i="39"/>
  <c r="C48" i="39"/>
  <c r="K48" i="39"/>
  <c r="B8" i="39" s="1"/>
  <c r="I48" i="39"/>
  <c r="Y48" i="39"/>
  <c r="B10" i="39" s="1"/>
  <c r="S51" i="39"/>
  <c r="S52" i="39" s="1"/>
  <c r="S53" i="39" s="1"/>
  <c r="S54" i="39" s="1"/>
  <c r="S55" i="39" s="1"/>
  <c r="S56" i="39" s="1"/>
  <c r="S57" i="39" s="1"/>
  <c r="S58" i="39" s="1"/>
  <c r="S59" i="39" s="1"/>
  <c r="S60" i="39" s="1"/>
  <c r="S61" i="39" s="1"/>
  <c r="S62" i="39" s="1"/>
  <c r="S63" i="39" s="1"/>
  <c r="S64" i="39" s="1"/>
  <c r="S65" i="39" s="1"/>
  <c r="S66" i="39" s="1"/>
  <c r="S67" i="39" s="1"/>
  <c r="S68" i="39" s="1"/>
  <c r="F48" i="39"/>
  <c r="Z48" i="39"/>
  <c r="W48" i="39"/>
  <c r="B14" i="39" s="1"/>
  <c r="Q51" i="39"/>
  <c r="Q52" i="39" s="1"/>
  <c r="Q53" i="39" s="1"/>
  <c r="Q54" i="39" s="1"/>
  <c r="Q55" i="39" s="1"/>
  <c r="Q56" i="39" s="1"/>
  <c r="Q57" i="39" s="1"/>
  <c r="Q58" i="39" s="1"/>
  <c r="Q59" i="39" s="1"/>
  <c r="Q60" i="39" s="1"/>
  <c r="Q61" i="39" s="1"/>
  <c r="Q62" i="39" s="1"/>
  <c r="Q63" i="39" s="1"/>
  <c r="Q64" i="39" s="1"/>
  <c r="Q65" i="39" s="1"/>
  <c r="Q66" i="39" s="1"/>
  <c r="Q67" i="39" s="1"/>
  <c r="Q68" i="39" s="1"/>
  <c r="T51" i="39"/>
  <c r="T52" i="39" s="1"/>
  <c r="T53" i="39" s="1"/>
  <c r="T54" i="39" s="1"/>
  <c r="T55" i="39" s="1"/>
  <c r="T56" i="39" s="1"/>
  <c r="T57" i="39" s="1"/>
  <c r="T58" i="39" s="1"/>
  <c r="T59" i="39" s="1"/>
  <c r="T60" i="39" s="1"/>
  <c r="T61" i="39" s="1"/>
  <c r="T62" i="39" s="1"/>
  <c r="T63" i="39" s="1"/>
  <c r="T64" i="39" s="1"/>
  <c r="T65" i="39" s="1"/>
  <c r="T66" i="39" s="1"/>
  <c r="T67" i="39" s="1"/>
  <c r="T68" i="39" s="1"/>
  <c r="E48" i="39"/>
  <c r="G48" i="39"/>
  <c r="H48" i="39"/>
  <c r="O50" i="39"/>
  <c r="A288" i="38"/>
  <c r="A289" i="38"/>
  <c r="A290" i="38"/>
  <c r="A291" i="38"/>
  <c r="A292" i="38"/>
  <c r="A293" i="38"/>
  <c r="A294" i="38"/>
  <c r="A295" i="38"/>
  <c r="W50" i="38"/>
  <c r="Q50" i="38"/>
  <c r="C50" i="38"/>
  <c r="A57" i="38"/>
  <c r="A64" i="38"/>
  <c r="A72" i="38"/>
  <c r="A80" i="38"/>
  <c r="A87" i="38"/>
  <c r="A95" i="38"/>
  <c r="A103" i="38"/>
  <c r="A111" i="38"/>
  <c r="A118" i="38"/>
  <c r="A126" i="38"/>
  <c r="A134" i="38"/>
  <c r="A142" i="38"/>
  <c r="A149" i="38"/>
  <c r="A171" i="38"/>
  <c r="A178" i="38"/>
  <c r="A186" i="38"/>
  <c r="A194" i="38"/>
  <c r="A202" i="38"/>
  <c r="A210" i="38"/>
  <c r="A211" i="38"/>
  <c r="A225" i="38"/>
  <c r="A233" i="38"/>
  <c r="A241" i="38"/>
  <c r="A242" i="38"/>
  <c r="A249" i="38"/>
  <c r="A250" i="38"/>
  <c r="A257" i="38"/>
  <c r="A258" i="38"/>
  <c r="A265" i="38"/>
  <c r="A266" i="38"/>
  <c r="A273" i="38"/>
  <c r="A279" i="38"/>
  <c r="A280" i="38"/>
  <c r="A287" i="38"/>
  <c r="A156" i="38"/>
  <c r="A217" i="38"/>
  <c r="A286" i="38"/>
  <c r="A285" i="38"/>
  <c r="A284" i="38"/>
  <c r="A283" i="38"/>
  <c r="A282" i="38"/>
  <c r="A281" i="38"/>
  <c r="A278" i="38"/>
  <c r="A277" i="38"/>
  <c r="A276" i="38"/>
  <c r="A275" i="38"/>
  <c r="A274" i="38"/>
  <c r="A272" i="38"/>
  <c r="A271" i="38"/>
  <c r="A270" i="38"/>
  <c r="A269" i="38"/>
  <c r="A268" i="38"/>
  <c r="A267" i="38"/>
  <c r="A264" i="38"/>
  <c r="A263" i="38"/>
  <c r="A262" i="38"/>
  <c r="A261" i="38"/>
  <c r="A260" i="38"/>
  <c r="A259" i="38"/>
  <c r="A256" i="38"/>
  <c r="A255" i="38"/>
  <c r="A254" i="38"/>
  <c r="A253" i="38"/>
  <c r="A252" i="38"/>
  <c r="A251" i="38"/>
  <c r="A248" i="38"/>
  <c r="A247" i="38"/>
  <c r="A246" i="38"/>
  <c r="A245" i="38"/>
  <c r="A244" i="38"/>
  <c r="A243" i="38"/>
  <c r="A240" i="38"/>
  <c r="A239" i="38"/>
  <c r="A238" i="38"/>
  <c r="A237" i="38"/>
  <c r="A236" i="38"/>
  <c r="A235" i="38"/>
  <c r="A234" i="38"/>
  <c r="A232" i="38"/>
  <c r="A231" i="38"/>
  <c r="A230" i="38"/>
  <c r="A229" i="38"/>
  <c r="A228" i="38"/>
  <c r="A227" i="38"/>
  <c r="A226" i="38"/>
  <c r="A224" i="38"/>
  <c r="A223" i="38"/>
  <c r="A222" i="38"/>
  <c r="A221" i="38"/>
  <c r="A220" i="38"/>
  <c r="A219" i="38"/>
  <c r="A218" i="38"/>
  <c r="A216" i="38"/>
  <c r="A215" i="38"/>
  <c r="A214" i="38"/>
  <c r="A213" i="38"/>
  <c r="A212" i="38"/>
  <c r="A209" i="38"/>
  <c r="A208" i="38"/>
  <c r="A207" i="38"/>
  <c r="A206" i="38"/>
  <c r="A205" i="38"/>
  <c r="A204" i="38"/>
  <c r="A203" i="38"/>
  <c r="A201" i="38"/>
  <c r="A200" i="38"/>
  <c r="A199" i="38"/>
  <c r="A198" i="38"/>
  <c r="A197" i="38"/>
  <c r="A196" i="38"/>
  <c r="A195" i="38"/>
  <c r="A193" i="38"/>
  <c r="A192" i="38"/>
  <c r="A191" i="38"/>
  <c r="A190" i="38"/>
  <c r="A189" i="38"/>
  <c r="A188" i="38"/>
  <c r="A187" i="38"/>
  <c r="A185" i="38"/>
  <c r="A184" i="38"/>
  <c r="A183" i="38"/>
  <c r="A182" i="38"/>
  <c r="A181" i="38"/>
  <c r="A180" i="38"/>
  <c r="A179" i="38"/>
  <c r="A177" i="38"/>
  <c r="A176" i="38"/>
  <c r="A175" i="38"/>
  <c r="A174" i="38"/>
  <c r="A173" i="38"/>
  <c r="A172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5" i="38"/>
  <c r="A154" i="38"/>
  <c r="A153" i="38"/>
  <c r="A152" i="38"/>
  <c r="A151" i="38"/>
  <c r="A150" i="38"/>
  <c r="A148" i="38"/>
  <c r="A147" i="38"/>
  <c r="A146" i="38"/>
  <c r="A145" i="38"/>
  <c r="A144" i="38"/>
  <c r="A143" i="38"/>
  <c r="A141" i="38"/>
  <c r="A140" i="38"/>
  <c r="A139" i="38"/>
  <c r="A138" i="38"/>
  <c r="A137" i="38"/>
  <c r="A136" i="38"/>
  <c r="A135" i="38"/>
  <c r="A133" i="38"/>
  <c r="A132" i="38"/>
  <c r="A131" i="38"/>
  <c r="A130" i="38"/>
  <c r="A129" i="38"/>
  <c r="A128" i="38"/>
  <c r="A127" i="38"/>
  <c r="A125" i="38"/>
  <c r="A124" i="38"/>
  <c r="A123" i="38"/>
  <c r="A122" i="38"/>
  <c r="A121" i="38"/>
  <c r="A120" i="38"/>
  <c r="A119" i="38"/>
  <c r="A117" i="38"/>
  <c r="A116" i="38"/>
  <c r="A115" i="38"/>
  <c r="A114" i="38"/>
  <c r="A113" i="38"/>
  <c r="A112" i="38"/>
  <c r="A110" i="38"/>
  <c r="A109" i="38"/>
  <c r="A108" i="38"/>
  <c r="A107" i="38"/>
  <c r="A106" i="38"/>
  <c r="A105" i="38"/>
  <c r="A104" i="38"/>
  <c r="A102" i="38"/>
  <c r="A101" i="38"/>
  <c r="A100" i="38"/>
  <c r="A99" i="38"/>
  <c r="A98" i="38"/>
  <c r="A97" i="38"/>
  <c r="A96" i="38"/>
  <c r="A94" i="38"/>
  <c r="A93" i="38"/>
  <c r="A92" i="38"/>
  <c r="A91" i="38"/>
  <c r="A90" i="38"/>
  <c r="A89" i="38"/>
  <c r="A88" i="38"/>
  <c r="A86" i="38"/>
  <c r="A85" i="38"/>
  <c r="A84" i="38"/>
  <c r="A83" i="38"/>
  <c r="A82" i="38"/>
  <c r="A81" i="38"/>
  <c r="A79" i="38"/>
  <c r="A78" i="38"/>
  <c r="A77" i="38"/>
  <c r="A76" i="38"/>
  <c r="A75" i="38"/>
  <c r="A74" i="38"/>
  <c r="A73" i="38"/>
  <c r="A71" i="38"/>
  <c r="A70" i="38"/>
  <c r="A69" i="38"/>
  <c r="A68" i="38"/>
  <c r="A67" i="38"/>
  <c r="A66" i="38"/>
  <c r="A65" i="38"/>
  <c r="A63" i="38"/>
  <c r="A62" i="38"/>
  <c r="A61" i="38"/>
  <c r="A60" i="38"/>
  <c r="A59" i="38"/>
  <c r="A58" i="38"/>
  <c r="A56" i="38"/>
  <c r="A55" i="38"/>
  <c r="A54" i="38"/>
  <c r="A53" i="38"/>
  <c r="A52" i="38"/>
  <c r="A51" i="38"/>
  <c r="S50" i="38"/>
  <c r="R50" i="38"/>
  <c r="P50" i="38"/>
  <c r="A50" i="38"/>
  <c r="Y50" i="37"/>
  <c r="Z50" i="37"/>
  <c r="Y51" i="37"/>
  <c r="Z51" i="37"/>
  <c r="Y52" i="37"/>
  <c r="Z52" i="37"/>
  <c r="Y53" i="37"/>
  <c r="Z53" i="37"/>
  <c r="Y54" i="37"/>
  <c r="Z54" i="37"/>
  <c r="Y55" i="37"/>
  <c r="Z55" i="37"/>
  <c r="Y56" i="37"/>
  <c r="Z56" i="37"/>
  <c r="Y57" i="37"/>
  <c r="Z57" i="37"/>
  <c r="Y58" i="37"/>
  <c r="Z58" i="37"/>
  <c r="Y59" i="37"/>
  <c r="Z59" i="37"/>
  <c r="Y60" i="37"/>
  <c r="Z60" i="37"/>
  <c r="Y61" i="37"/>
  <c r="Z61" i="37"/>
  <c r="Y62" i="37"/>
  <c r="Z62" i="37"/>
  <c r="Y63" i="37"/>
  <c r="Z63" i="37"/>
  <c r="Y64" i="37"/>
  <c r="Z64" i="37"/>
  <c r="Y65" i="37"/>
  <c r="Z65" i="37"/>
  <c r="Y66" i="37"/>
  <c r="Z66" i="37"/>
  <c r="Y67" i="37"/>
  <c r="Z67" i="37"/>
  <c r="Y68" i="37"/>
  <c r="Z68" i="37"/>
  <c r="Y69" i="37"/>
  <c r="Z69" i="37"/>
  <c r="W51" i="37"/>
  <c r="W52" i="37"/>
  <c r="W53" i="37"/>
  <c r="W54" i="37"/>
  <c r="W55" i="37"/>
  <c r="W56" i="37"/>
  <c r="W57" i="37"/>
  <c r="W58" i="37"/>
  <c r="W59" i="37"/>
  <c r="W60" i="37"/>
  <c r="W61" i="37"/>
  <c r="W62" i="37"/>
  <c r="W63" i="37"/>
  <c r="W64" i="37"/>
  <c r="W65" i="37"/>
  <c r="W66" i="37"/>
  <c r="W67" i="37"/>
  <c r="W68" i="37"/>
  <c r="W69" i="37"/>
  <c r="W50" i="37"/>
  <c r="D50" i="37"/>
  <c r="E50" i="37"/>
  <c r="F50" i="37"/>
  <c r="R50" i="37" s="1"/>
  <c r="G50" i="37"/>
  <c r="S50" i="37" s="1"/>
  <c r="H50" i="37"/>
  <c r="I50" i="37"/>
  <c r="K50" i="37"/>
  <c r="L50" i="37"/>
  <c r="D51" i="37"/>
  <c r="E51" i="37"/>
  <c r="F51" i="37"/>
  <c r="G51" i="37"/>
  <c r="H51" i="37"/>
  <c r="I51" i="37"/>
  <c r="K51" i="37"/>
  <c r="L51" i="37"/>
  <c r="D52" i="37"/>
  <c r="E52" i="37"/>
  <c r="F52" i="37"/>
  <c r="G52" i="37"/>
  <c r="H52" i="37"/>
  <c r="I52" i="37"/>
  <c r="K52" i="37"/>
  <c r="L52" i="37"/>
  <c r="D53" i="37"/>
  <c r="E53" i="37"/>
  <c r="F53" i="37"/>
  <c r="G53" i="37"/>
  <c r="H53" i="37"/>
  <c r="I53" i="37"/>
  <c r="K53" i="37"/>
  <c r="L53" i="37"/>
  <c r="D54" i="37"/>
  <c r="E54" i="37"/>
  <c r="F54" i="37"/>
  <c r="G54" i="37"/>
  <c r="H54" i="37"/>
  <c r="I54" i="37"/>
  <c r="K54" i="37"/>
  <c r="L54" i="37"/>
  <c r="D55" i="37"/>
  <c r="E55" i="37"/>
  <c r="F55" i="37"/>
  <c r="G55" i="37"/>
  <c r="H55" i="37"/>
  <c r="I55" i="37"/>
  <c r="K55" i="37"/>
  <c r="L55" i="37"/>
  <c r="D56" i="37"/>
  <c r="E56" i="37"/>
  <c r="F56" i="37"/>
  <c r="G56" i="37"/>
  <c r="H56" i="37"/>
  <c r="I56" i="37"/>
  <c r="K56" i="37"/>
  <c r="L56" i="37"/>
  <c r="D57" i="37"/>
  <c r="E57" i="37"/>
  <c r="F57" i="37"/>
  <c r="G57" i="37"/>
  <c r="H57" i="37"/>
  <c r="I57" i="37"/>
  <c r="K57" i="37"/>
  <c r="L57" i="37"/>
  <c r="D58" i="37"/>
  <c r="E58" i="37"/>
  <c r="F58" i="37"/>
  <c r="G58" i="37"/>
  <c r="H58" i="37"/>
  <c r="I58" i="37"/>
  <c r="K58" i="37"/>
  <c r="L58" i="37"/>
  <c r="D59" i="37"/>
  <c r="E59" i="37"/>
  <c r="F59" i="37"/>
  <c r="G59" i="37"/>
  <c r="H59" i="37"/>
  <c r="I59" i="37"/>
  <c r="K59" i="37"/>
  <c r="L59" i="37"/>
  <c r="D60" i="37"/>
  <c r="E60" i="37"/>
  <c r="F60" i="37"/>
  <c r="G60" i="37"/>
  <c r="H60" i="37"/>
  <c r="I60" i="37"/>
  <c r="K60" i="37"/>
  <c r="L60" i="37"/>
  <c r="D61" i="37"/>
  <c r="E61" i="37"/>
  <c r="F61" i="37"/>
  <c r="G61" i="37"/>
  <c r="H61" i="37"/>
  <c r="I61" i="37"/>
  <c r="K61" i="37"/>
  <c r="L61" i="37"/>
  <c r="D62" i="37"/>
  <c r="E62" i="37"/>
  <c r="F62" i="37"/>
  <c r="G62" i="37"/>
  <c r="H62" i="37"/>
  <c r="I62" i="37"/>
  <c r="K62" i="37"/>
  <c r="L62" i="37"/>
  <c r="D63" i="37"/>
  <c r="E63" i="37"/>
  <c r="F63" i="37"/>
  <c r="G63" i="37"/>
  <c r="H63" i="37"/>
  <c r="I63" i="37"/>
  <c r="K63" i="37"/>
  <c r="L63" i="37"/>
  <c r="D64" i="37"/>
  <c r="E64" i="37"/>
  <c r="F64" i="37"/>
  <c r="G64" i="37"/>
  <c r="H64" i="37"/>
  <c r="I64" i="37"/>
  <c r="K64" i="37"/>
  <c r="L64" i="37"/>
  <c r="D65" i="37"/>
  <c r="E65" i="37"/>
  <c r="F65" i="37"/>
  <c r="G65" i="37"/>
  <c r="H65" i="37"/>
  <c r="I65" i="37"/>
  <c r="K65" i="37"/>
  <c r="L65" i="37"/>
  <c r="D66" i="37"/>
  <c r="E66" i="37"/>
  <c r="F66" i="37"/>
  <c r="G66" i="37"/>
  <c r="H66" i="37"/>
  <c r="I66" i="37"/>
  <c r="K66" i="37"/>
  <c r="L66" i="37"/>
  <c r="D67" i="37"/>
  <c r="E67" i="37"/>
  <c r="F67" i="37"/>
  <c r="G67" i="37"/>
  <c r="H67" i="37"/>
  <c r="I67" i="37"/>
  <c r="K67" i="37"/>
  <c r="L67" i="37"/>
  <c r="D68" i="37"/>
  <c r="E68" i="37"/>
  <c r="F68" i="37"/>
  <c r="G68" i="37"/>
  <c r="H68" i="37"/>
  <c r="I68" i="37"/>
  <c r="K68" i="37"/>
  <c r="L68" i="37"/>
  <c r="D69" i="37"/>
  <c r="E69" i="37"/>
  <c r="F69" i="37"/>
  <c r="G69" i="37"/>
  <c r="H69" i="37"/>
  <c r="I69" i="37"/>
  <c r="K69" i="37"/>
  <c r="L69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50" i="37"/>
  <c r="O50" i="37" s="1"/>
  <c r="B51" i="37"/>
  <c r="A51" i="37" s="1"/>
  <c r="B52" i="37"/>
  <c r="A52" i="37" s="1"/>
  <c r="B53" i="37"/>
  <c r="A53" i="37" s="1"/>
  <c r="B54" i="37"/>
  <c r="A54" i="37" s="1"/>
  <c r="B55" i="37"/>
  <c r="A55" i="37" s="1"/>
  <c r="B56" i="37"/>
  <c r="A56" i="37" s="1"/>
  <c r="B57" i="37"/>
  <c r="A57" i="37" s="1"/>
  <c r="B58" i="37"/>
  <c r="A58" i="37" s="1"/>
  <c r="B59" i="37"/>
  <c r="A59" i="37" s="1"/>
  <c r="B60" i="37"/>
  <c r="A60" i="37" s="1"/>
  <c r="B61" i="37"/>
  <c r="A61" i="37" s="1"/>
  <c r="B62" i="37"/>
  <c r="A62" i="37" s="1"/>
  <c r="B63" i="37"/>
  <c r="A63" i="37" s="1"/>
  <c r="B64" i="37"/>
  <c r="A64" i="37" s="1"/>
  <c r="B65" i="37"/>
  <c r="A65" i="37" s="1"/>
  <c r="B66" i="37"/>
  <c r="A66" i="37" s="1"/>
  <c r="B67" i="37"/>
  <c r="A67" i="37" s="1"/>
  <c r="B68" i="37"/>
  <c r="A68" i="37" s="1"/>
  <c r="B69" i="37"/>
  <c r="A69" i="37" s="1"/>
  <c r="B50" i="37"/>
  <c r="A50" i="37" s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C41" i="44" l="1"/>
  <c r="S72" i="40"/>
  <c r="S68" i="40"/>
  <c r="S69" i="40" s="1"/>
  <c r="S70" i="40" s="1"/>
  <c r="S71" i="40" s="1"/>
  <c r="V50" i="39"/>
  <c r="O51" i="39"/>
  <c r="O52" i="39" s="1"/>
  <c r="O53" i="39" s="1"/>
  <c r="O54" i="39" s="1"/>
  <c r="O55" i="39" s="1"/>
  <c r="O56" i="39" s="1"/>
  <c r="O57" i="39" s="1"/>
  <c r="O58" i="39" s="1"/>
  <c r="O59" i="39" s="1"/>
  <c r="O60" i="39" s="1"/>
  <c r="O61" i="39" s="1"/>
  <c r="O62" i="39" s="1"/>
  <c r="O63" i="39" s="1"/>
  <c r="O64" i="39" s="1"/>
  <c r="O65" i="39" s="1"/>
  <c r="O66" i="39" s="1"/>
  <c r="O67" i="39" s="1"/>
  <c r="O68" i="39" s="1"/>
  <c r="K48" i="38"/>
  <c r="B8" i="38" s="1"/>
  <c r="AA48" i="38"/>
  <c r="R51" i="38"/>
  <c r="R52" i="38" s="1"/>
  <c r="R53" i="38" s="1"/>
  <c r="R54" i="38" s="1"/>
  <c r="R55" i="38" s="1"/>
  <c r="R56" i="38" s="1"/>
  <c r="R57" i="38" s="1"/>
  <c r="R58" i="38" s="1"/>
  <c r="W48" i="38"/>
  <c r="B14" i="38" s="1"/>
  <c r="F48" i="38"/>
  <c r="I48" i="38"/>
  <c r="Q51" i="38"/>
  <c r="Q52" i="38" s="1"/>
  <c r="Q53" i="38" s="1"/>
  <c r="Q54" i="38" s="1"/>
  <c r="Q55" i="38" s="1"/>
  <c r="Q56" i="38" s="1"/>
  <c r="Q57" i="38" s="1"/>
  <c r="Q58" i="38" s="1"/>
  <c r="Q59" i="38" s="1"/>
  <c r="Q60" i="38" s="1"/>
  <c r="Q61" i="38" s="1"/>
  <c r="Q62" i="38" s="1"/>
  <c r="Q63" i="38" s="1"/>
  <c r="Q64" i="38" s="1"/>
  <c r="Q65" i="38" s="1"/>
  <c r="Q66" i="38" s="1"/>
  <c r="Q67" i="38" s="1"/>
  <c r="Q68" i="38" s="1"/>
  <c r="Q69" i="38" s="1"/>
  <c r="Q70" i="38" s="1"/>
  <c r="Q71" i="38" s="1"/>
  <c r="Q72" i="38" s="1"/>
  <c r="Q73" i="38" s="1"/>
  <c r="Q74" i="38" s="1"/>
  <c r="Q75" i="38" s="1"/>
  <c r="Q76" i="38" s="1"/>
  <c r="Q77" i="38" s="1"/>
  <c r="Q78" i="38" s="1"/>
  <c r="Q79" i="38" s="1"/>
  <c r="Q80" i="38" s="1"/>
  <c r="Q81" i="38" s="1"/>
  <c r="Q82" i="38" s="1"/>
  <c r="Q83" i="38" s="1"/>
  <c r="Q84" i="38" s="1"/>
  <c r="Q85" i="38" s="1"/>
  <c r="Q86" i="38" s="1"/>
  <c r="Q87" i="38" s="1"/>
  <c r="Q88" i="38" s="1"/>
  <c r="Q89" i="38" s="1"/>
  <c r="Q90" i="38" s="1"/>
  <c r="Q91" i="38" s="1"/>
  <c r="Q92" i="38" s="1"/>
  <c r="Q93" i="38" s="1"/>
  <c r="Q94" i="38" s="1"/>
  <c r="Q95" i="38" s="1"/>
  <c r="Q96" i="38" s="1"/>
  <c r="Q97" i="38" s="1"/>
  <c r="Q98" i="38" s="1"/>
  <c r="Q99" i="38" s="1"/>
  <c r="Q100" i="38" s="1"/>
  <c r="Q101" i="38" s="1"/>
  <c r="Q102" i="38" s="1"/>
  <c r="Q103" i="38" s="1"/>
  <c r="Q104" i="38" s="1"/>
  <c r="Q105" i="38" s="1"/>
  <c r="Q106" i="38" s="1"/>
  <c r="Q107" i="38" s="1"/>
  <c r="Q108" i="38" s="1"/>
  <c r="Q109" i="38" s="1"/>
  <c r="Q110" i="38" s="1"/>
  <c r="Q111" i="38" s="1"/>
  <c r="Q112" i="38" s="1"/>
  <c r="Q113" i="38" s="1"/>
  <c r="Q114" i="38" s="1"/>
  <c r="Q115" i="38" s="1"/>
  <c r="Q116" i="38" s="1"/>
  <c r="Q117" i="38" s="1"/>
  <c r="Q118" i="38" s="1"/>
  <c r="Q119" i="38" s="1"/>
  <c r="Q120" i="38" s="1"/>
  <c r="Q121" i="38" s="1"/>
  <c r="Q122" i="38" s="1"/>
  <c r="Q123" i="38" s="1"/>
  <c r="Q124" i="38" s="1"/>
  <c r="Q125" i="38" s="1"/>
  <c r="Q126" i="38" s="1"/>
  <c r="Q127" i="38" s="1"/>
  <c r="Q128" i="38" s="1"/>
  <c r="Q129" i="38" s="1"/>
  <c r="Q130" i="38" s="1"/>
  <c r="Q131" i="38" s="1"/>
  <c r="Q132" i="38" s="1"/>
  <c r="Q133" i="38" s="1"/>
  <c r="Q134" i="38" s="1"/>
  <c r="Q135" i="38" s="1"/>
  <c r="Q136" i="38" s="1"/>
  <c r="Q137" i="38" s="1"/>
  <c r="Q138" i="38" s="1"/>
  <c r="Q139" i="38" s="1"/>
  <c r="Q140" i="38" s="1"/>
  <c r="Q141" i="38" s="1"/>
  <c r="Q142" i="38" s="1"/>
  <c r="Q143" i="38" s="1"/>
  <c r="Q144" i="38" s="1"/>
  <c r="Q145" i="38" s="1"/>
  <c r="Q146" i="38" s="1"/>
  <c r="Q147" i="38" s="1"/>
  <c r="Q148" i="38" s="1"/>
  <c r="Q149" i="38" s="1"/>
  <c r="Q150" i="38" s="1"/>
  <c r="Q151" i="38" s="1"/>
  <c r="Q152" i="38" s="1"/>
  <c r="Q153" i="38" s="1"/>
  <c r="Q154" i="38" s="1"/>
  <c r="Q155" i="38" s="1"/>
  <c r="Q156" i="38" s="1"/>
  <c r="Q157" i="38" s="1"/>
  <c r="Q158" i="38" s="1"/>
  <c r="Q159" i="38" s="1"/>
  <c r="Q160" i="38" s="1"/>
  <c r="Y48" i="38"/>
  <c r="B10" i="38" s="1"/>
  <c r="D48" i="38"/>
  <c r="L48" i="38"/>
  <c r="B9" i="38" s="1"/>
  <c r="O50" i="38"/>
  <c r="C48" i="38"/>
  <c r="S51" i="38"/>
  <c r="S52" i="38" s="1"/>
  <c r="S53" i="38" s="1"/>
  <c r="S54" i="38" s="1"/>
  <c r="S55" i="38" s="1"/>
  <c r="S56" i="38" s="1"/>
  <c r="S57" i="38" s="1"/>
  <c r="S58" i="38" s="1"/>
  <c r="S59" i="38" s="1"/>
  <c r="S60" i="38" s="1"/>
  <c r="S61" i="38" s="1"/>
  <c r="S62" i="38" s="1"/>
  <c r="S63" i="38" s="1"/>
  <c r="S64" i="38" s="1"/>
  <c r="S65" i="38" s="1"/>
  <c r="S66" i="38" s="1"/>
  <c r="S67" i="38" s="1"/>
  <c r="S68" i="38" s="1"/>
  <c r="S69" i="38" s="1"/>
  <c r="S70" i="38" s="1"/>
  <c r="S71" i="38" s="1"/>
  <c r="S72" i="38" s="1"/>
  <c r="S73" i="38" s="1"/>
  <c r="S74" i="38" s="1"/>
  <c r="S75" i="38" s="1"/>
  <c r="S76" i="38" s="1"/>
  <c r="S77" i="38" s="1"/>
  <c r="S78" i="38" s="1"/>
  <c r="S79" i="38" s="1"/>
  <c r="S80" i="38" s="1"/>
  <c r="S81" i="38" s="1"/>
  <c r="S82" i="38" s="1"/>
  <c r="S83" i="38" s="1"/>
  <c r="S84" i="38" s="1"/>
  <c r="S85" i="38" s="1"/>
  <c r="S86" i="38" s="1"/>
  <c r="S87" i="38" s="1"/>
  <c r="S88" i="38" s="1"/>
  <c r="S89" i="38" s="1"/>
  <c r="S90" i="38" s="1"/>
  <c r="S91" i="38" s="1"/>
  <c r="S92" i="38" s="1"/>
  <c r="S93" i="38" s="1"/>
  <c r="S94" i="38" s="1"/>
  <c r="S95" i="38" s="1"/>
  <c r="S96" i="38" s="1"/>
  <c r="S97" i="38" s="1"/>
  <c r="S98" i="38" s="1"/>
  <c r="S99" i="38" s="1"/>
  <c r="S100" i="38" s="1"/>
  <c r="S101" i="38" s="1"/>
  <c r="S102" i="38" s="1"/>
  <c r="S103" i="38" s="1"/>
  <c r="S104" i="38" s="1"/>
  <c r="S105" i="38" s="1"/>
  <c r="S106" i="38" s="1"/>
  <c r="S107" i="38" s="1"/>
  <c r="S108" i="38" s="1"/>
  <c r="S109" i="38" s="1"/>
  <c r="S110" i="38" s="1"/>
  <c r="S111" i="38" s="1"/>
  <c r="S112" i="38" s="1"/>
  <c r="S113" i="38" s="1"/>
  <c r="S114" i="38" s="1"/>
  <c r="S115" i="38" s="1"/>
  <c r="S116" i="38" s="1"/>
  <c r="S117" i="38" s="1"/>
  <c r="S118" i="38" s="1"/>
  <c r="S119" i="38" s="1"/>
  <c r="S120" i="38" s="1"/>
  <c r="S121" i="38" s="1"/>
  <c r="S122" i="38" s="1"/>
  <c r="S123" i="38" s="1"/>
  <c r="S124" i="38" s="1"/>
  <c r="S125" i="38" s="1"/>
  <c r="S126" i="38" s="1"/>
  <c r="S127" i="38" s="1"/>
  <c r="S128" i="38" s="1"/>
  <c r="S129" i="38" s="1"/>
  <c r="S130" i="38" s="1"/>
  <c r="S131" i="38" s="1"/>
  <c r="S132" i="38" s="1"/>
  <c r="S133" i="38" s="1"/>
  <c r="S134" i="38" s="1"/>
  <c r="S135" i="38" s="1"/>
  <c r="S136" i="38" s="1"/>
  <c r="S137" i="38" s="1"/>
  <c r="S138" i="38" s="1"/>
  <c r="S139" i="38" s="1"/>
  <c r="S140" i="38" s="1"/>
  <c r="S141" i="38" s="1"/>
  <c r="S142" i="38" s="1"/>
  <c r="S143" i="38" s="1"/>
  <c r="S144" i="38" s="1"/>
  <c r="S145" i="38" s="1"/>
  <c r="S146" i="38" s="1"/>
  <c r="S147" i="38" s="1"/>
  <c r="S148" i="38" s="1"/>
  <c r="S149" i="38" s="1"/>
  <c r="S150" i="38" s="1"/>
  <c r="S151" i="38" s="1"/>
  <c r="S152" i="38" s="1"/>
  <c r="S153" i="38" s="1"/>
  <c r="S154" i="38" s="1"/>
  <c r="S155" i="38" s="1"/>
  <c r="S156" i="38" s="1"/>
  <c r="S157" i="38" s="1"/>
  <c r="S158" i="38" s="1"/>
  <c r="S159" i="38" s="1"/>
  <c r="S160" i="38" s="1"/>
  <c r="S161" i="38" s="1"/>
  <c r="S162" i="38" s="1"/>
  <c r="S163" i="38" s="1"/>
  <c r="S164" i="38" s="1"/>
  <c r="S165" i="38" s="1"/>
  <c r="S166" i="38" s="1"/>
  <c r="S167" i="38" s="1"/>
  <c r="S168" i="38" s="1"/>
  <c r="S169" i="38" s="1"/>
  <c r="S170" i="38" s="1"/>
  <c r="S171" i="38" s="1"/>
  <c r="S172" i="38" s="1"/>
  <c r="S173" i="38" s="1"/>
  <c r="S174" i="38" s="1"/>
  <c r="S175" i="38" s="1"/>
  <c r="S176" i="38" s="1"/>
  <c r="S177" i="38" s="1"/>
  <c r="S178" i="38" s="1"/>
  <c r="S179" i="38" s="1"/>
  <c r="S180" i="38" s="1"/>
  <c r="S181" i="38" s="1"/>
  <c r="S182" i="38" s="1"/>
  <c r="S183" i="38" s="1"/>
  <c r="S184" i="38" s="1"/>
  <c r="S185" i="38" s="1"/>
  <c r="S186" i="38" s="1"/>
  <c r="S187" i="38" s="1"/>
  <c r="S188" i="38" s="1"/>
  <c r="S189" i="38" s="1"/>
  <c r="S190" i="38" s="1"/>
  <c r="S191" i="38" s="1"/>
  <c r="S192" i="38" s="1"/>
  <c r="S193" i="38" s="1"/>
  <c r="S194" i="38" s="1"/>
  <c r="S195" i="38" s="1"/>
  <c r="S196" i="38" s="1"/>
  <c r="S197" i="38" s="1"/>
  <c r="S198" i="38" s="1"/>
  <c r="S199" i="38" s="1"/>
  <c r="S200" i="38" s="1"/>
  <c r="S201" i="38" s="1"/>
  <c r="S202" i="38" s="1"/>
  <c r="S203" i="38" s="1"/>
  <c r="S204" i="38" s="1"/>
  <c r="S205" i="38" s="1"/>
  <c r="S206" i="38" s="1"/>
  <c r="S207" i="38" s="1"/>
  <c r="S208" i="38" s="1"/>
  <c r="S209" i="38" s="1"/>
  <c r="S210" i="38" s="1"/>
  <c r="S211" i="38" s="1"/>
  <c r="S212" i="38" s="1"/>
  <c r="S213" i="38" s="1"/>
  <c r="S214" i="38" s="1"/>
  <c r="S215" i="38" s="1"/>
  <c r="S216" i="38" s="1"/>
  <c r="S217" i="38" s="1"/>
  <c r="S218" i="38" s="1"/>
  <c r="S219" i="38" s="1"/>
  <c r="S220" i="38" s="1"/>
  <c r="S221" i="38" s="1"/>
  <c r="S222" i="38" s="1"/>
  <c r="S223" i="38" s="1"/>
  <c r="S224" i="38" s="1"/>
  <c r="S225" i="38" s="1"/>
  <c r="S226" i="38" s="1"/>
  <c r="S227" i="38" s="1"/>
  <c r="S228" i="38" s="1"/>
  <c r="S229" i="38" s="1"/>
  <c r="S230" i="38" s="1"/>
  <c r="S231" i="38" s="1"/>
  <c r="S232" i="38" s="1"/>
  <c r="S233" i="38" s="1"/>
  <c r="S234" i="38" s="1"/>
  <c r="S235" i="38" s="1"/>
  <c r="S236" i="38" s="1"/>
  <c r="S237" i="38" s="1"/>
  <c r="S238" i="38" s="1"/>
  <c r="S239" i="38" s="1"/>
  <c r="S240" i="38" s="1"/>
  <c r="S241" i="38" s="1"/>
  <c r="S242" i="38" s="1"/>
  <c r="S243" i="38" s="1"/>
  <c r="S244" i="38" s="1"/>
  <c r="S245" i="38" s="1"/>
  <c r="S246" i="38" s="1"/>
  <c r="S247" i="38" s="1"/>
  <c r="S248" i="38" s="1"/>
  <c r="S249" i="38" s="1"/>
  <c r="S250" i="38" s="1"/>
  <c r="S251" i="38" s="1"/>
  <c r="S252" i="38" s="1"/>
  <c r="S253" i="38" s="1"/>
  <c r="S254" i="38" s="1"/>
  <c r="S255" i="38" s="1"/>
  <c r="S256" i="38" s="1"/>
  <c r="S257" i="38" s="1"/>
  <c r="S258" i="38" s="1"/>
  <c r="S259" i="38" s="1"/>
  <c r="S260" i="38" s="1"/>
  <c r="S261" i="38" s="1"/>
  <c r="S262" i="38" s="1"/>
  <c r="S263" i="38" s="1"/>
  <c r="S264" i="38" s="1"/>
  <c r="S265" i="38" s="1"/>
  <c r="S266" i="38" s="1"/>
  <c r="S267" i="38" s="1"/>
  <c r="S268" i="38" s="1"/>
  <c r="S269" i="38" s="1"/>
  <c r="S270" i="38" s="1"/>
  <c r="S271" i="38" s="1"/>
  <c r="S272" i="38" s="1"/>
  <c r="S273" i="38" s="1"/>
  <c r="S274" i="38" s="1"/>
  <c r="S275" i="38" s="1"/>
  <c r="S276" i="38" s="1"/>
  <c r="S277" i="38" s="1"/>
  <c r="S278" i="38" s="1"/>
  <c r="S279" i="38" s="1"/>
  <c r="S280" i="38" s="1"/>
  <c r="S281" i="38" s="1"/>
  <c r="S282" i="38" s="1"/>
  <c r="S283" i="38" s="1"/>
  <c r="S284" i="38" s="1"/>
  <c r="S285" i="38" s="1"/>
  <c r="S286" i="38" s="1"/>
  <c r="S287" i="38" s="1"/>
  <c r="S288" i="38" s="1"/>
  <c r="S289" i="38" s="1"/>
  <c r="S290" i="38" s="1"/>
  <c r="S291" i="38" s="1"/>
  <c r="S292" i="38" s="1"/>
  <c r="S293" i="38" s="1"/>
  <c r="S294" i="38" s="1"/>
  <c r="S295" i="38" s="1"/>
  <c r="S296" i="38" s="1"/>
  <c r="S297" i="38" s="1"/>
  <c r="S298" i="38" s="1"/>
  <c r="S299" i="38" s="1"/>
  <c r="G48" i="38"/>
  <c r="H48" i="38"/>
  <c r="T50" i="38"/>
  <c r="T51" i="38" s="1"/>
  <c r="T52" i="38" s="1"/>
  <c r="T53" i="38" s="1"/>
  <c r="T54" i="38" s="1"/>
  <c r="T55" i="38" s="1"/>
  <c r="T56" i="38" s="1"/>
  <c r="T57" i="38" s="1"/>
  <c r="T58" i="38" s="1"/>
  <c r="T59" i="38" s="1"/>
  <c r="T60" i="38" s="1"/>
  <c r="T61" i="38" s="1"/>
  <c r="T62" i="38" s="1"/>
  <c r="T63" i="38" s="1"/>
  <c r="T64" i="38" s="1"/>
  <c r="T65" i="38" s="1"/>
  <c r="T66" i="38" s="1"/>
  <c r="T67" i="38" s="1"/>
  <c r="T68" i="38" s="1"/>
  <c r="T69" i="38" s="1"/>
  <c r="T70" i="38" s="1"/>
  <c r="T71" i="38" s="1"/>
  <c r="T72" i="38" s="1"/>
  <c r="T73" i="38" s="1"/>
  <c r="T74" i="38" s="1"/>
  <c r="T75" i="38" s="1"/>
  <c r="T76" i="38" s="1"/>
  <c r="T77" i="38" s="1"/>
  <c r="T78" i="38" s="1"/>
  <c r="T79" i="38" s="1"/>
  <c r="T80" i="38" s="1"/>
  <c r="T81" i="38" s="1"/>
  <c r="T82" i="38" s="1"/>
  <c r="T83" i="38" s="1"/>
  <c r="T84" i="38" s="1"/>
  <c r="T85" i="38" s="1"/>
  <c r="T86" i="38" s="1"/>
  <c r="T87" i="38" s="1"/>
  <c r="T88" i="38" s="1"/>
  <c r="T89" i="38" s="1"/>
  <c r="T90" i="38" s="1"/>
  <c r="T91" i="38" s="1"/>
  <c r="T92" i="38" s="1"/>
  <c r="T93" i="38" s="1"/>
  <c r="T94" i="38" s="1"/>
  <c r="T95" i="38" s="1"/>
  <c r="T96" i="38" s="1"/>
  <c r="T97" i="38" s="1"/>
  <c r="T98" i="38" s="1"/>
  <c r="T99" i="38" s="1"/>
  <c r="T100" i="38" s="1"/>
  <c r="T101" i="38" s="1"/>
  <c r="T102" i="38" s="1"/>
  <c r="T103" i="38" s="1"/>
  <c r="T104" i="38" s="1"/>
  <c r="T105" i="38" s="1"/>
  <c r="T106" i="38" s="1"/>
  <c r="T107" i="38" s="1"/>
  <c r="T108" i="38" s="1"/>
  <c r="T109" i="38" s="1"/>
  <c r="T110" i="38" s="1"/>
  <c r="T111" i="38" s="1"/>
  <c r="T112" i="38" s="1"/>
  <c r="T113" i="38" s="1"/>
  <c r="T114" i="38" s="1"/>
  <c r="T115" i="38" s="1"/>
  <c r="T116" i="38" s="1"/>
  <c r="T117" i="38" s="1"/>
  <c r="T118" i="38" s="1"/>
  <c r="T119" i="38" s="1"/>
  <c r="T120" i="38" s="1"/>
  <c r="T121" i="38" s="1"/>
  <c r="T122" i="38" s="1"/>
  <c r="T123" i="38" s="1"/>
  <c r="T124" i="38" s="1"/>
  <c r="T125" i="38" s="1"/>
  <c r="T126" i="38" s="1"/>
  <c r="T127" i="38" s="1"/>
  <c r="T128" i="38" s="1"/>
  <c r="T129" i="38" s="1"/>
  <c r="T130" i="38" s="1"/>
  <c r="T131" i="38" s="1"/>
  <c r="T132" i="38" s="1"/>
  <c r="T133" i="38" s="1"/>
  <c r="T134" i="38" s="1"/>
  <c r="T135" i="38" s="1"/>
  <c r="T136" i="38" s="1"/>
  <c r="T137" i="38" s="1"/>
  <c r="T138" i="38" s="1"/>
  <c r="T139" i="38" s="1"/>
  <c r="T140" i="38" s="1"/>
  <c r="T141" i="38" s="1"/>
  <c r="T142" i="38" s="1"/>
  <c r="T143" i="38" s="1"/>
  <c r="T144" i="38" s="1"/>
  <c r="T145" i="38" s="1"/>
  <c r="T146" i="38" s="1"/>
  <c r="T147" i="38" s="1"/>
  <c r="T148" i="38" s="1"/>
  <c r="T149" i="38" s="1"/>
  <c r="T150" i="38" s="1"/>
  <c r="T151" i="38" s="1"/>
  <c r="T152" i="38" s="1"/>
  <c r="T153" i="38" s="1"/>
  <c r="T154" i="38" s="1"/>
  <c r="T155" i="38" s="1"/>
  <c r="T156" i="38" s="1"/>
  <c r="T157" i="38" s="1"/>
  <c r="T158" i="38" s="1"/>
  <c r="T159" i="38" s="1"/>
  <c r="T160" i="38" s="1"/>
  <c r="T161" i="38" s="1"/>
  <c r="T162" i="38" s="1"/>
  <c r="T163" i="38" s="1"/>
  <c r="T164" i="38" s="1"/>
  <c r="T165" i="38" s="1"/>
  <c r="T166" i="38" s="1"/>
  <c r="T167" i="38" s="1"/>
  <c r="T168" i="38" s="1"/>
  <c r="T169" i="38" s="1"/>
  <c r="T170" i="38" s="1"/>
  <c r="T171" i="38" s="1"/>
  <c r="T172" i="38" s="1"/>
  <c r="T173" i="38" s="1"/>
  <c r="T174" i="38" s="1"/>
  <c r="T175" i="38" s="1"/>
  <c r="T176" i="38" s="1"/>
  <c r="T177" i="38" s="1"/>
  <c r="T178" i="38" s="1"/>
  <c r="T179" i="38" s="1"/>
  <c r="T180" i="38" s="1"/>
  <c r="T181" i="38" s="1"/>
  <c r="T182" i="38" s="1"/>
  <c r="T183" i="38" s="1"/>
  <c r="T184" i="38" s="1"/>
  <c r="T185" i="38" s="1"/>
  <c r="T186" i="38" s="1"/>
  <c r="T187" i="38" s="1"/>
  <c r="T188" i="38" s="1"/>
  <c r="T189" i="38" s="1"/>
  <c r="T190" i="38" s="1"/>
  <c r="T191" i="38" s="1"/>
  <c r="T192" i="38" s="1"/>
  <c r="T193" i="38" s="1"/>
  <c r="T194" i="38" s="1"/>
  <c r="T195" i="38" s="1"/>
  <c r="T196" i="38" s="1"/>
  <c r="T197" i="38" s="1"/>
  <c r="T198" i="38" s="1"/>
  <c r="T199" i="38" s="1"/>
  <c r="T200" i="38" s="1"/>
  <c r="T201" i="38" s="1"/>
  <c r="T202" i="38" s="1"/>
  <c r="T203" i="38" s="1"/>
  <c r="T204" i="38" s="1"/>
  <c r="T205" i="38" s="1"/>
  <c r="T206" i="38" s="1"/>
  <c r="T207" i="38" s="1"/>
  <c r="T208" i="38" s="1"/>
  <c r="T209" i="38" s="1"/>
  <c r="T210" i="38" s="1"/>
  <c r="T211" i="38" s="1"/>
  <c r="T212" i="38" s="1"/>
  <c r="T213" i="38" s="1"/>
  <c r="T214" i="38" s="1"/>
  <c r="T215" i="38" s="1"/>
  <c r="T216" i="38" s="1"/>
  <c r="T217" i="38" s="1"/>
  <c r="T218" i="38" s="1"/>
  <c r="T219" i="38" s="1"/>
  <c r="T220" i="38" s="1"/>
  <c r="T221" i="38" s="1"/>
  <c r="T222" i="38" s="1"/>
  <c r="T223" i="38" s="1"/>
  <c r="T224" i="38" s="1"/>
  <c r="T225" i="38" s="1"/>
  <c r="T226" i="38" s="1"/>
  <c r="T227" i="38" s="1"/>
  <c r="T228" i="38" s="1"/>
  <c r="T229" i="38" s="1"/>
  <c r="T230" i="38" s="1"/>
  <c r="T231" i="38" s="1"/>
  <c r="T232" i="38" s="1"/>
  <c r="T233" i="38" s="1"/>
  <c r="T234" i="38" s="1"/>
  <c r="T235" i="38" s="1"/>
  <c r="T236" i="38" s="1"/>
  <c r="T237" i="38" s="1"/>
  <c r="T238" i="38" s="1"/>
  <c r="T239" i="38" s="1"/>
  <c r="T240" i="38" s="1"/>
  <c r="T241" i="38" s="1"/>
  <c r="T242" i="38" s="1"/>
  <c r="T243" i="38" s="1"/>
  <c r="T244" i="38" s="1"/>
  <c r="T245" i="38" s="1"/>
  <c r="T246" i="38" s="1"/>
  <c r="T247" i="38" s="1"/>
  <c r="T248" i="38" s="1"/>
  <c r="T249" i="38" s="1"/>
  <c r="T250" i="38" s="1"/>
  <c r="T251" i="38" s="1"/>
  <c r="T252" i="38" s="1"/>
  <c r="T253" i="38" s="1"/>
  <c r="T254" i="38" s="1"/>
  <c r="T255" i="38" s="1"/>
  <c r="T256" i="38" s="1"/>
  <c r="T257" i="38" s="1"/>
  <c r="T258" i="38" s="1"/>
  <c r="T259" i="38" s="1"/>
  <c r="T260" i="38" s="1"/>
  <c r="T261" i="38" s="1"/>
  <c r="T262" i="38" s="1"/>
  <c r="T263" i="38" s="1"/>
  <c r="T264" i="38" s="1"/>
  <c r="T265" i="38" s="1"/>
  <c r="T266" i="38" s="1"/>
  <c r="T267" i="38" s="1"/>
  <c r="T268" i="38" s="1"/>
  <c r="T269" i="38" s="1"/>
  <c r="T270" i="38" s="1"/>
  <c r="T271" i="38" s="1"/>
  <c r="T272" i="38" s="1"/>
  <c r="T273" i="38" s="1"/>
  <c r="T274" i="38" s="1"/>
  <c r="T275" i="38" s="1"/>
  <c r="T276" i="38" s="1"/>
  <c r="T277" i="38" s="1"/>
  <c r="T278" i="38" s="1"/>
  <c r="T279" i="38" s="1"/>
  <c r="T280" i="38" s="1"/>
  <c r="T281" i="38" s="1"/>
  <c r="T282" i="38" s="1"/>
  <c r="T283" i="38" s="1"/>
  <c r="T284" i="38" s="1"/>
  <c r="T285" i="38" s="1"/>
  <c r="T286" i="38" s="1"/>
  <c r="T287" i="38" s="1"/>
  <c r="T288" i="38" s="1"/>
  <c r="T289" i="38" s="1"/>
  <c r="T290" i="38" s="1"/>
  <c r="T291" i="38" s="1"/>
  <c r="T292" i="38" s="1"/>
  <c r="T293" i="38" s="1"/>
  <c r="T294" i="38" s="1"/>
  <c r="T295" i="38" s="1"/>
  <c r="T296" i="38" s="1"/>
  <c r="T297" i="38" s="1"/>
  <c r="T298" i="38" s="1"/>
  <c r="T299" i="38" s="1"/>
  <c r="P51" i="38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110" i="38" s="1"/>
  <c r="P111" i="38" s="1"/>
  <c r="P112" i="38" s="1"/>
  <c r="P113" i="38" s="1"/>
  <c r="P114" i="38" s="1"/>
  <c r="P115" i="38" s="1"/>
  <c r="P116" i="38" s="1"/>
  <c r="P117" i="38" s="1"/>
  <c r="P118" i="38" s="1"/>
  <c r="P119" i="38" s="1"/>
  <c r="P120" i="38" s="1"/>
  <c r="P121" i="38" s="1"/>
  <c r="P122" i="38" s="1"/>
  <c r="P123" i="38" s="1"/>
  <c r="P124" i="38" s="1"/>
  <c r="P125" i="38" s="1"/>
  <c r="P126" i="38" s="1"/>
  <c r="P127" i="38" s="1"/>
  <c r="P128" i="38" s="1"/>
  <c r="P129" i="38" s="1"/>
  <c r="P130" i="38" s="1"/>
  <c r="P131" i="38" s="1"/>
  <c r="P132" i="38" s="1"/>
  <c r="P133" i="38" s="1"/>
  <c r="P134" i="38" s="1"/>
  <c r="P135" i="38" s="1"/>
  <c r="P136" i="38" s="1"/>
  <c r="P137" i="38" s="1"/>
  <c r="P138" i="38" s="1"/>
  <c r="P139" i="38" s="1"/>
  <c r="P140" i="38" s="1"/>
  <c r="P141" i="38" s="1"/>
  <c r="P142" i="38" s="1"/>
  <c r="P143" i="38" s="1"/>
  <c r="P144" i="38" s="1"/>
  <c r="P145" i="38" s="1"/>
  <c r="P146" i="38" s="1"/>
  <c r="P147" i="38" s="1"/>
  <c r="P148" i="38" s="1"/>
  <c r="P149" i="38" s="1"/>
  <c r="P150" i="38" s="1"/>
  <c r="P151" i="38" s="1"/>
  <c r="P152" i="38" s="1"/>
  <c r="P153" i="38" s="1"/>
  <c r="P154" i="38" s="1"/>
  <c r="P155" i="38" s="1"/>
  <c r="P156" i="38" s="1"/>
  <c r="P157" i="38" s="1"/>
  <c r="P158" i="38" s="1"/>
  <c r="P159" i="38" s="1"/>
  <c r="P160" i="38" s="1"/>
  <c r="P161" i="38" s="1"/>
  <c r="P162" i="38" s="1"/>
  <c r="P163" i="38" s="1"/>
  <c r="P164" i="38" s="1"/>
  <c r="P165" i="38" s="1"/>
  <c r="P166" i="38" s="1"/>
  <c r="P167" i="38" s="1"/>
  <c r="P168" i="38" s="1"/>
  <c r="P169" i="38" s="1"/>
  <c r="P170" i="38" s="1"/>
  <c r="P171" i="38" s="1"/>
  <c r="P172" i="38" s="1"/>
  <c r="P173" i="38" s="1"/>
  <c r="P174" i="38" s="1"/>
  <c r="P175" i="38" s="1"/>
  <c r="P176" i="38" s="1"/>
  <c r="P177" i="38" s="1"/>
  <c r="P178" i="38" s="1"/>
  <c r="P179" i="38" s="1"/>
  <c r="P180" i="38" s="1"/>
  <c r="P181" i="38" s="1"/>
  <c r="P182" i="38" s="1"/>
  <c r="P183" i="38" s="1"/>
  <c r="P184" i="38" s="1"/>
  <c r="P185" i="38" s="1"/>
  <c r="P186" i="38" s="1"/>
  <c r="P187" i="38" s="1"/>
  <c r="P188" i="38" s="1"/>
  <c r="P189" i="38" s="1"/>
  <c r="P190" i="38" s="1"/>
  <c r="P191" i="38" s="1"/>
  <c r="P192" i="38" s="1"/>
  <c r="P193" i="38" s="1"/>
  <c r="P194" i="38" s="1"/>
  <c r="P195" i="38" s="1"/>
  <c r="P196" i="38" s="1"/>
  <c r="P197" i="38" s="1"/>
  <c r="P198" i="38" s="1"/>
  <c r="P199" i="38" s="1"/>
  <c r="P200" i="38" s="1"/>
  <c r="P201" i="38" s="1"/>
  <c r="P202" i="38" s="1"/>
  <c r="P203" i="38" s="1"/>
  <c r="P204" i="38" s="1"/>
  <c r="P205" i="38" s="1"/>
  <c r="P206" i="38" s="1"/>
  <c r="P207" i="38" s="1"/>
  <c r="P208" i="38" s="1"/>
  <c r="P209" i="38" s="1"/>
  <c r="P210" i="38" s="1"/>
  <c r="P211" i="38" s="1"/>
  <c r="P212" i="38" s="1"/>
  <c r="P213" i="38" s="1"/>
  <c r="P214" i="38" s="1"/>
  <c r="P215" i="38" s="1"/>
  <c r="P216" i="38" s="1"/>
  <c r="P217" i="38" s="1"/>
  <c r="P218" i="38" s="1"/>
  <c r="P219" i="38" s="1"/>
  <c r="P220" i="38" s="1"/>
  <c r="P221" i="38" s="1"/>
  <c r="P222" i="38" s="1"/>
  <c r="P223" i="38" s="1"/>
  <c r="P224" i="38" s="1"/>
  <c r="P225" i="38" s="1"/>
  <c r="P226" i="38" s="1"/>
  <c r="P227" i="38" s="1"/>
  <c r="P228" i="38" s="1"/>
  <c r="P229" i="38" s="1"/>
  <c r="P230" i="38" s="1"/>
  <c r="P231" i="38" s="1"/>
  <c r="P232" i="38" s="1"/>
  <c r="P233" i="38" s="1"/>
  <c r="P234" i="38" s="1"/>
  <c r="P235" i="38" s="1"/>
  <c r="P236" i="38" s="1"/>
  <c r="P237" i="38" s="1"/>
  <c r="P238" i="38" s="1"/>
  <c r="P239" i="38" s="1"/>
  <c r="P240" i="38" s="1"/>
  <c r="P241" i="38" s="1"/>
  <c r="P242" i="38" s="1"/>
  <c r="P243" i="38" s="1"/>
  <c r="P244" i="38" s="1"/>
  <c r="P245" i="38" s="1"/>
  <c r="P246" i="38" s="1"/>
  <c r="P247" i="38" s="1"/>
  <c r="P248" i="38" s="1"/>
  <c r="P249" i="38" s="1"/>
  <c r="P250" i="38" s="1"/>
  <c r="P251" i="38" s="1"/>
  <c r="P252" i="38" s="1"/>
  <c r="P253" i="38" s="1"/>
  <c r="P254" i="38" s="1"/>
  <c r="P255" i="38" s="1"/>
  <c r="P256" i="38" s="1"/>
  <c r="P257" i="38" s="1"/>
  <c r="P258" i="38" s="1"/>
  <c r="P259" i="38" s="1"/>
  <c r="P260" i="38" s="1"/>
  <c r="P261" i="38" s="1"/>
  <c r="P262" i="38" s="1"/>
  <c r="P263" i="38" s="1"/>
  <c r="P264" i="38" s="1"/>
  <c r="P265" i="38" s="1"/>
  <c r="P266" i="38" s="1"/>
  <c r="P267" i="38" s="1"/>
  <c r="P268" i="38" s="1"/>
  <c r="P269" i="38" s="1"/>
  <c r="P270" i="38" s="1"/>
  <c r="P271" i="38" s="1"/>
  <c r="P272" i="38" s="1"/>
  <c r="P273" i="38" s="1"/>
  <c r="P274" i="38" s="1"/>
  <c r="P275" i="38" s="1"/>
  <c r="P276" i="38" s="1"/>
  <c r="P277" i="38" s="1"/>
  <c r="P278" i="38" s="1"/>
  <c r="P279" i="38" s="1"/>
  <c r="P280" i="38" s="1"/>
  <c r="P281" i="38" s="1"/>
  <c r="P282" i="38" s="1"/>
  <c r="P283" i="38" s="1"/>
  <c r="P284" i="38" s="1"/>
  <c r="P285" i="38" s="1"/>
  <c r="P286" i="38" s="1"/>
  <c r="P287" i="38" s="1"/>
  <c r="P288" i="38" s="1"/>
  <c r="P289" i="38" s="1"/>
  <c r="P290" i="38" s="1"/>
  <c r="P291" i="38" s="1"/>
  <c r="P292" i="38" s="1"/>
  <c r="P293" i="38" s="1"/>
  <c r="P294" i="38" s="1"/>
  <c r="P295" i="38" s="1"/>
  <c r="P296" i="38" s="1"/>
  <c r="P297" i="38" s="1"/>
  <c r="P298" i="38" s="1"/>
  <c r="P299" i="38" s="1"/>
  <c r="U50" i="38"/>
  <c r="U51" i="38" s="1"/>
  <c r="U52" i="38" s="1"/>
  <c r="U53" i="38" s="1"/>
  <c r="U54" i="38" s="1"/>
  <c r="U55" i="38" s="1"/>
  <c r="U56" i="38" s="1"/>
  <c r="U57" i="38" s="1"/>
  <c r="U58" i="38" s="1"/>
  <c r="U59" i="38" s="1"/>
  <c r="U60" i="38" s="1"/>
  <c r="U61" i="38" s="1"/>
  <c r="U62" i="38" s="1"/>
  <c r="U63" i="38" s="1"/>
  <c r="U64" i="38" s="1"/>
  <c r="U65" i="38" s="1"/>
  <c r="U66" i="38" s="1"/>
  <c r="U67" i="38" s="1"/>
  <c r="U68" i="38" s="1"/>
  <c r="U69" i="38" s="1"/>
  <c r="U70" i="38" s="1"/>
  <c r="U71" i="38" s="1"/>
  <c r="U72" i="38" s="1"/>
  <c r="U73" i="38" s="1"/>
  <c r="U74" i="38" s="1"/>
  <c r="U75" i="38" s="1"/>
  <c r="U76" i="38" s="1"/>
  <c r="U77" i="38" s="1"/>
  <c r="U78" i="38" s="1"/>
  <c r="U79" i="38" s="1"/>
  <c r="U80" i="38" s="1"/>
  <c r="U81" i="38" s="1"/>
  <c r="U82" i="38" s="1"/>
  <c r="U83" i="38" s="1"/>
  <c r="U84" i="38" s="1"/>
  <c r="U85" i="38" s="1"/>
  <c r="U86" i="38" s="1"/>
  <c r="U87" i="38" s="1"/>
  <c r="U88" i="38" s="1"/>
  <c r="U89" i="38" s="1"/>
  <c r="U90" i="38" s="1"/>
  <c r="U91" i="38" s="1"/>
  <c r="U92" i="38" s="1"/>
  <c r="U93" i="38" s="1"/>
  <c r="U94" i="38" s="1"/>
  <c r="U95" i="38" s="1"/>
  <c r="U96" i="38" s="1"/>
  <c r="U97" i="38" s="1"/>
  <c r="U98" i="38" s="1"/>
  <c r="U99" i="38" s="1"/>
  <c r="U100" i="38" s="1"/>
  <c r="U101" i="38" s="1"/>
  <c r="U102" i="38" s="1"/>
  <c r="U103" i="38" s="1"/>
  <c r="U104" i="38" s="1"/>
  <c r="U105" i="38" s="1"/>
  <c r="U106" i="38" s="1"/>
  <c r="U107" i="38" s="1"/>
  <c r="U108" i="38" s="1"/>
  <c r="U109" i="38" s="1"/>
  <c r="U110" i="38" s="1"/>
  <c r="U111" i="38" s="1"/>
  <c r="U112" i="38" s="1"/>
  <c r="U113" i="38" s="1"/>
  <c r="U114" i="38" s="1"/>
  <c r="U115" i="38" s="1"/>
  <c r="U116" i="38" s="1"/>
  <c r="U117" i="38" s="1"/>
  <c r="U118" i="38" s="1"/>
  <c r="U119" i="38" s="1"/>
  <c r="U120" i="38" s="1"/>
  <c r="U121" i="38" s="1"/>
  <c r="U122" i="38" s="1"/>
  <c r="U123" i="38" s="1"/>
  <c r="U124" i="38" s="1"/>
  <c r="U125" i="38" s="1"/>
  <c r="U126" i="38" s="1"/>
  <c r="U127" i="38" s="1"/>
  <c r="U128" i="38" s="1"/>
  <c r="U129" i="38" s="1"/>
  <c r="U130" i="38" s="1"/>
  <c r="U131" i="38" s="1"/>
  <c r="U132" i="38" s="1"/>
  <c r="U133" i="38" s="1"/>
  <c r="U134" i="38" s="1"/>
  <c r="U135" i="38" s="1"/>
  <c r="U136" i="38" s="1"/>
  <c r="U137" i="38" s="1"/>
  <c r="U138" i="38" s="1"/>
  <c r="U139" i="38" s="1"/>
  <c r="U140" i="38" s="1"/>
  <c r="U141" i="38" s="1"/>
  <c r="U142" i="38" s="1"/>
  <c r="U143" i="38" s="1"/>
  <c r="U144" i="38" s="1"/>
  <c r="U145" i="38" s="1"/>
  <c r="U146" i="38" s="1"/>
  <c r="U147" i="38" s="1"/>
  <c r="U148" i="38" s="1"/>
  <c r="U149" i="38" s="1"/>
  <c r="U150" i="38" s="1"/>
  <c r="U151" i="38" s="1"/>
  <c r="U152" i="38" s="1"/>
  <c r="U153" i="38" s="1"/>
  <c r="U154" i="38" s="1"/>
  <c r="U155" i="38" s="1"/>
  <c r="U156" i="38" s="1"/>
  <c r="U157" i="38" s="1"/>
  <c r="U158" i="38" s="1"/>
  <c r="U159" i="38" s="1"/>
  <c r="U160" i="38" s="1"/>
  <c r="U161" i="38" s="1"/>
  <c r="U162" i="38" s="1"/>
  <c r="U163" i="38" s="1"/>
  <c r="U164" i="38" s="1"/>
  <c r="U165" i="38" s="1"/>
  <c r="U166" i="38" s="1"/>
  <c r="U167" i="38" s="1"/>
  <c r="U168" i="38" s="1"/>
  <c r="U169" i="38" s="1"/>
  <c r="U170" i="38" s="1"/>
  <c r="U171" i="38" s="1"/>
  <c r="U172" i="38" s="1"/>
  <c r="U173" i="38" s="1"/>
  <c r="U174" i="38" s="1"/>
  <c r="U175" i="38" s="1"/>
  <c r="U176" i="38" s="1"/>
  <c r="U177" i="38" s="1"/>
  <c r="U178" i="38" s="1"/>
  <c r="U179" i="38" s="1"/>
  <c r="U180" i="38" s="1"/>
  <c r="U181" i="38" s="1"/>
  <c r="U182" i="38" s="1"/>
  <c r="U183" i="38" s="1"/>
  <c r="U184" i="38" s="1"/>
  <c r="U185" i="38" s="1"/>
  <c r="U186" i="38" s="1"/>
  <c r="U187" i="38" s="1"/>
  <c r="U188" i="38" s="1"/>
  <c r="U189" i="38" s="1"/>
  <c r="U190" i="38" s="1"/>
  <c r="U191" i="38" s="1"/>
  <c r="U192" i="38" s="1"/>
  <c r="U193" i="38" s="1"/>
  <c r="U194" i="38" s="1"/>
  <c r="U195" i="38" s="1"/>
  <c r="U196" i="38" s="1"/>
  <c r="U197" i="38" s="1"/>
  <c r="U198" i="38" s="1"/>
  <c r="U199" i="38" s="1"/>
  <c r="U200" i="38" s="1"/>
  <c r="U201" i="38" s="1"/>
  <c r="U202" i="38" s="1"/>
  <c r="U203" i="38" s="1"/>
  <c r="U204" i="38" s="1"/>
  <c r="U205" i="38" s="1"/>
  <c r="U206" i="38" s="1"/>
  <c r="U207" i="38" s="1"/>
  <c r="U208" i="38" s="1"/>
  <c r="U209" i="38" s="1"/>
  <c r="U210" i="38" s="1"/>
  <c r="U211" i="38" s="1"/>
  <c r="U212" i="38" s="1"/>
  <c r="U213" i="38" s="1"/>
  <c r="U214" i="38" s="1"/>
  <c r="U215" i="38" s="1"/>
  <c r="U216" i="38" s="1"/>
  <c r="U217" i="38" s="1"/>
  <c r="U218" i="38" s="1"/>
  <c r="U219" i="38" s="1"/>
  <c r="U220" i="38" s="1"/>
  <c r="U221" i="38" s="1"/>
  <c r="U222" i="38" s="1"/>
  <c r="U223" i="38" s="1"/>
  <c r="U224" i="38" s="1"/>
  <c r="U225" i="38" s="1"/>
  <c r="U226" i="38" s="1"/>
  <c r="U227" i="38" s="1"/>
  <c r="U228" i="38" s="1"/>
  <c r="U229" i="38" s="1"/>
  <c r="U230" i="38" s="1"/>
  <c r="U231" i="38" s="1"/>
  <c r="U232" i="38" s="1"/>
  <c r="U233" i="38" s="1"/>
  <c r="U234" i="38" s="1"/>
  <c r="U235" i="38" s="1"/>
  <c r="U236" i="38" s="1"/>
  <c r="U237" i="38" s="1"/>
  <c r="U238" i="38" s="1"/>
  <c r="U239" i="38" s="1"/>
  <c r="U240" i="38" s="1"/>
  <c r="U241" i="38" s="1"/>
  <c r="U242" i="38" s="1"/>
  <c r="U243" i="38" s="1"/>
  <c r="U244" i="38" s="1"/>
  <c r="U245" i="38" s="1"/>
  <c r="U246" i="38" s="1"/>
  <c r="U247" i="38" s="1"/>
  <c r="U248" i="38" s="1"/>
  <c r="U249" i="38" s="1"/>
  <c r="U250" i="38" s="1"/>
  <c r="U251" i="38" s="1"/>
  <c r="U252" i="38" s="1"/>
  <c r="U253" i="38" s="1"/>
  <c r="U254" i="38" s="1"/>
  <c r="U255" i="38" s="1"/>
  <c r="U256" i="38" s="1"/>
  <c r="U257" i="38" s="1"/>
  <c r="U258" i="38" s="1"/>
  <c r="U259" i="38" s="1"/>
  <c r="U260" i="38" s="1"/>
  <c r="U261" i="38" s="1"/>
  <c r="U262" i="38" s="1"/>
  <c r="U263" i="38" s="1"/>
  <c r="U264" i="38" s="1"/>
  <c r="U265" i="38" s="1"/>
  <c r="U266" i="38" s="1"/>
  <c r="U267" i="38" s="1"/>
  <c r="U268" i="38" s="1"/>
  <c r="U269" i="38" s="1"/>
  <c r="U270" i="38" s="1"/>
  <c r="U271" i="38" s="1"/>
  <c r="U272" i="38" s="1"/>
  <c r="U273" i="38" s="1"/>
  <c r="U274" i="38" s="1"/>
  <c r="U275" i="38" s="1"/>
  <c r="U276" i="38" s="1"/>
  <c r="U277" i="38" s="1"/>
  <c r="U278" i="38" s="1"/>
  <c r="U279" i="38" s="1"/>
  <c r="U280" i="38" s="1"/>
  <c r="U281" i="38" s="1"/>
  <c r="U282" i="38" s="1"/>
  <c r="U283" i="38" s="1"/>
  <c r="U284" i="38" s="1"/>
  <c r="U285" i="38" s="1"/>
  <c r="U286" i="38" s="1"/>
  <c r="U287" i="38" s="1"/>
  <c r="U288" i="38" s="1"/>
  <c r="U289" i="38" s="1"/>
  <c r="U290" i="38" s="1"/>
  <c r="U291" i="38" s="1"/>
  <c r="U292" i="38" s="1"/>
  <c r="U293" i="38" s="1"/>
  <c r="U294" i="38" s="1"/>
  <c r="U295" i="38" s="1"/>
  <c r="U296" i="38" s="1"/>
  <c r="U297" i="38" s="1"/>
  <c r="U298" i="38" s="1"/>
  <c r="U299" i="38" s="1"/>
  <c r="O51" i="37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O67" i="37" s="1"/>
  <c r="O68" i="37" s="1"/>
  <c r="O69" i="37" s="1"/>
  <c r="S51" i="37"/>
  <c r="S52" i="37" s="1"/>
  <c r="S53" i="37" s="1"/>
  <c r="S54" i="37" s="1"/>
  <c r="S55" i="37" s="1"/>
  <c r="S56" i="37" s="1"/>
  <c r="S57" i="37" s="1"/>
  <c r="S58" i="37" s="1"/>
  <c r="S59" i="37" s="1"/>
  <c r="S60" i="37" s="1"/>
  <c r="S61" i="37" s="1"/>
  <c r="S62" i="37" s="1"/>
  <c r="S63" i="37" s="1"/>
  <c r="S64" i="37" s="1"/>
  <c r="S65" i="37" s="1"/>
  <c r="S66" i="37" s="1"/>
  <c r="S67" i="37" s="1"/>
  <c r="S68" i="37" s="1"/>
  <c r="S69" i="37" s="1"/>
  <c r="K48" i="37"/>
  <c r="B8" i="37" s="1"/>
  <c r="E48" i="37"/>
  <c r="F48" i="37"/>
  <c r="C48" i="37"/>
  <c r="R51" i="37"/>
  <c r="R52" i="37" s="1"/>
  <c r="R53" i="37" s="1"/>
  <c r="R54" i="37" s="1"/>
  <c r="R55" i="37" s="1"/>
  <c r="R56" i="37" s="1"/>
  <c r="R57" i="37" s="1"/>
  <c r="R58" i="37" s="1"/>
  <c r="R59" i="37" s="1"/>
  <c r="R60" i="37" s="1"/>
  <c r="R61" i="37" s="1"/>
  <c r="R62" i="37" s="1"/>
  <c r="R63" i="37" s="1"/>
  <c r="R64" i="37" s="1"/>
  <c r="R65" i="37" s="1"/>
  <c r="R66" i="37" s="1"/>
  <c r="R67" i="37" s="1"/>
  <c r="R68" i="37" s="1"/>
  <c r="R69" i="37" s="1"/>
  <c r="H48" i="37"/>
  <c r="T50" i="37"/>
  <c r="T51" i="37" s="1"/>
  <c r="T52" i="37" s="1"/>
  <c r="T53" i="37" s="1"/>
  <c r="T54" i="37" s="1"/>
  <c r="T55" i="37" s="1"/>
  <c r="T56" i="37" s="1"/>
  <c r="T57" i="37" s="1"/>
  <c r="T58" i="37" s="1"/>
  <c r="T59" i="37" s="1"/>
  <c r="T60" i="37" s="1"/>
  <c r="T61" i="37" s="1"/>
  <c r="T62" i="37" s="1"/>
  <c r="T63" i="37" s="1"/>
  <c r="T64" i="37" s="1"/>
  <c r="T65" i="37" s="1"/>
  <c r="T66" i="37" s="1"/>
  <c r="T67" i="37" s="1"/>
  <c r="T68" i="37" s="1"/>
  <c r="T69" i="37" s="1"/>
  <c r="Z48" i="37"/>
  <c r="I48" i="37"/>
  <c r="U50" i="37"/>
  <c r="U51" i="37" s="1"/>
  <c r="U52" i="37" s="1"/>
  <c r="U53" i="37" s="1"/>
  <c r="U54" i="37" s="1"/>
  <c r="U55" i="37" s="1"/>
  <c r="U56" i="37" s="1"/>
  <c r="U57" i="37" s="1"/>
  <c r="U58" i="37" s="1"/>
  <c r="U59" i="37" s="1"/>
  <c r="U60" i="37" s="1"/>
  <c r="U61" i="37" s="1"/>
  <c r="U62" i="37" s="1"/>
  <c r="U63" i="37" s="1"/>
  <c r="U64" i="37" s="1"/>
  <c r="U65" i="37" s="1"/>
  <c r="U66" i="37" s="1"/>
  <c r="U67" i="37" s="1"/>
  <c r="U68" i="37" s="1"/>
  <c r="U69" i="37" s="1"/>
  <c r="D48" i="37"/>
  <c r="L48" i="37"/>
  <c r="B9" i="37" s="1"/>
  <c r="W48" i="37"/>
  <c r="B14" i="37" s="1"/>
  <c r="G48" i="37"/>
  <c r="P50" i="37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Q50" i="37"/>
  <c r="Q51" i="37" s="1"/>
  <c r="Q52" i="37" s="1"/>
  <c r="Q53" i="37" s="1"/>
  <c r="Q54" i="37" s="1"/>
  <c r="Q55" i="37" s="1"/>
  <c r="Q56" i="37" s="1"/>
  <c r="Q57" i="37" s="1"/>
  <c r="Q58" i="37" s="1"/>
  <c r="Q59" i="37" s="1"/>
  <c r="Q60" i="37" s="1"/>
  <c r="Q61" i="37" s="1"/>
  <c r="Q62" i="37" s="1"/>
  <c r="Q63" i="37" s="1"/>
  <c r="Q64" i="37" s="1"/>
  <c r="Q65" i="37" s="1"/>
  <c r="Q66" i="37" s="1"/>
  <c r="Q67" i="37" s="1"/>
  <c r="Q68" i="37" s="1"/>
  <c r="Q69" i="37" s="1"/>
  <c r="C42" i="44" l="1"/>
  <c r="R59" i="38"/>
  <c r="R60" i="38" s="1"/>
  <c r="R61" i="38" s="1"/>
  <c r="R62" i="38" s="1"/>
  <c r="R63" i="38" s="1"/>
  <c r="R64" i="38" s="1"/>
  <c r="R65" i="38" s="1"/>
  <c r="R66" i="38" s="1"/>
  <c r="R67" i="38" s="1"/>
  <c r="R68" i="38" s="1"/>
  <c r="R69" i="38" s="1"/>
  <c r="R70" i="38" s="1"/>
  <c r="R71" i="38" s="1"/>
  <c r="R72" i="38" s="1"/>
  <c r="R73" i="38" s="1"/>
  <c r="R74" i="38" s="1"/>
  <c r="R75" i="38" s="1"/>
  <c r="R76" i="38" s="1"/>
  <c r="R77" i="38" s="1"/>
  <c r="R78" i="38" s="1"/>
  <c r="R79" i="38" s="1"/>
  <c r="R80" i="38" s="1"/>
  <c r="R81" i="38" s="1"/>
  <c r="R82" i="38" s="1"/>
  <c r="R83" i="38" s="1"/>
  <c r="R84" i="38" s="1"/>
  <c r="R85" i="38" s="1"/>
  <c r="R86" i="38" s="1"/>
  <c r="R87" i="38" s="1"/>
  <c r="R88" i="38" s="1"/>
  <c r="R89" i="38" s="1"/>
  <c r="R90" i="38" s="1"/>
  <c r="R91" i="38" s="1"/>
  <c r="R92" i="38" s="1"/>
  <c r="R93" i="38" s="1"/>
  <c r="R94" i="38" s="1"/>
  <c r="R95" i="38" s="1"/>
  <c r="R96" i="38" s="1"/>
  <c r="R97" i="38" s="1"/>
  <c r="R98" i="38" s="1"/>
  <c r="R99" i="38" s="1"/>
  <c r="R100" i="38" s="1"/>
  <c r="R101" i="38" s="1"/>
  <c r="R102" i="38" s="1"/>
  <c r="R103" i="38" s="1"/>
  <c r="R104" i="38" s="1"/>
  <c r="R105" i="38" s="1"/>
  <c r="R106" i="38" s="1"/>
  <c r="R107" i="38" s="1"/>
  <c r="R108" i="38" s="1"/>
  <c r="R109" i="38" s="1"/>
  <c r="R110" i="38" s="1"/>
  <c r="R111" i="38" s="1"/>
  <c r="R112" i="38" s="1"/>
  <c r="R113" i="38" s="1"/>
  <c r="R114" i="38" s="1"/>
  <c r="R115" i="38" s="1"/>
  <c r="R116" i="38" s="1"/>
  <c r="R117" i="38" s="1"/>
  <c r="R118" i="38" s="1"/>
  <c r="R119" i="38" s="1"/>
  <c r="R120" i="38" s="1"/>
  <c r="R121" i="38" s="1"/>
  <c r="R122" i="38" s="1"/>
  <c r="R123" i="38" s="1"/>
  <c r="R124" i="38" s="1"/>
  <c r="R125" i="38" s="1"/>
  <c r="R126" i="38" s="1"/>
  <c r="R127" i="38" s="1"/>
  <c r="R128" i="38" s="1"/>
  <c r="R129" i="38" s="1"/>
  <c r="R130" i="38" s="1"/>
  <c r="R131" i="38" s="1"/>
  <c r="R132" i="38" s="1"/>
  <c r="R133" i="38" s="1"/>
  <c r="R134" i="38" s="1"/>
  <c r="R135" i="38" s="1"/>
  <c r="R136" i="38" s="1"/>
  <c r="R137" i="38" s="1"/>
  <c r="R138" i="38" s="1"/>
  <c r="R139" i="38" s="1"/>
  <c r="R140" i="38" s="1"/>
  <c r="R141" i="38" s="1"/>
  <c r="R142" i="38" s="1"/>
  <c r="R143" i="38" s="1"/>
  <c r="R144" i="38" s="1"/>
  <c r="R145" i="38" s="1"/>
  <c r="R146" i="38" s="1"/>
  <c r="R147" i="38" s="1"/>
  <c r="R148" i="38" s="1"/>
  <c r="R149" i="38" s="1"/>
  <c r="R150" i="38" s="1"/>
  <c r="R151" i="38" s="1"/>
  <c r="R152" i="38" s="1"/>
  <c r="R153" i="38" s="1"/>
  <c r="R154" i="38" s="1"/>
  <c r="R155" i="38" s="1"/>
  <c r="R156" i="38" s="1"/>
  <c r="R157" i="38" s="1"/>
  <c r="R158" i="38" s="1"/>
  <c r="R159" i="38" s="1"/>
  <c r="R160" i="38" s="1"/>
  <c r="R161" i="38" s="1"/>
  <c r="R162" i="38" s="1"/>
  <c r="R163" i="38" s="1"/>
  <c r="R164" i="38" s="1"/>
  <c r="R165" i="38" s="1"/>
  <c r="R166" i="38" s="1"/>
  <c r="R167" i="38" s="1"/>
  <c r="R168" i="38" s="1"/>
  <c r="R169" i="38" s="1"/>
  <c r="R170" i="38" s="1"/>
  <c r="R171" i="38" s="1"/>
  <c r="R172" i="38" s="1"/>
  <c r="R173" i="38" s="1"/>
  <c r="R174" i="38" s="1"/>
  <c r="R175" i="38" s="1"/>
  <c r="R176" i="38" s="1"/>
  <c r="R177" i="38" s="1"/>
  <c r="R178" i="38" s="1"/>
  <c r="R179" i="38" s="1"/>
  <c r="R180" i="38" s="1"/>
  <c r="R181" i="38" s="1"/>
  <c r="R182" i="38" s="1"/>
  <c r="R183" i="38" s="1"/>
  <c r="R184" i="38" s="1"/>
  <c r="R185" i="38" s="1"/>
  <c r="R186" i="38" s="1"/>
  <c r="R187" i="38" s="1"/>
  <c r="R188" i="38" s="1"/>
  <c r="R189" i="38" s="1"/>
  <c r="R190" i="38" s="1"/>
  <c r="R191" i="38" s="1"/>
  <c r="R192" i="38" s="1"/>
  <c r="R193" i="38" s="1"/>
  <c r="R194" i="38" s="1"/>
  <c r="R195" i="38" s="1"/>
  <c r="R196" i="38" s="1"/>
  <c r="R197" i="38" s="1"/>
  <c r="R198" i="38" s="1"/>
  <c r="R199" i="38" s="1"/>
  <c r="R200" i="38" s="1"/>
  <c r="R201" i="38" s="1"/>
  <c r="R202" i="38" s="1"/>
  <c r="R203" i="38" s="1"/>
  <c r="R204" i="38" s="1"/>
  <c r="R205" i="38" s="1"/>
  <c r="R206" i="38" s="1"/>
  <c r="R207" i="38" s="1"/>
  <c r="R208" i="38" s="1"/>
  <c r="R209" i="38" s="1"/>
  <c r="R210" i="38" s="1"/>
  <c r="R211" i="38" s="1"/>
  <c r="R212" i="38" s="1"/>
  <c r="R213" i="38" s="1"/>
  <c r="R214" i="38" s="1"/>
  <c r="R215" i="38" s="1"/>
  <c r="R216" i="38" s="1"/>
  <c r="R217" i="38" s="1"/>
  <c r="R218" i="38" s="1"/>
  <c r="R219" i="38" s="1"/>
  <c r="R220" i="38" s="1"/>
  <c r="R221" i="38" s="1"/>
  <c r="R222" i="38" s="1"/>
  <c r="R223" i="38" s="1"/>
  <c r="R224" i="38" s="1"/>
  <c r="R225" i="38" s="1"/>
  <c r="R226" i="38" s="1"/>
  <c r="R227" i="38" s="1"/>
  <c r="R228" i="38" s="1"/>
  <c r="R229" i="38" s="1"/>
  <c r="R230" i="38" s="1"/>
  <c r="R231" i="38" s="1"/>
  <c r="R232" i="38" s="1"/>
  <c r="R233" i="38" s="1"/>
  <c r="R234" i="38" s="1"/>
  <c r="R235" i="38" s="1"/>
  <c r="R236" i="38" s="1"/>
  <c r="R237" i="38" s="1"/>
  <c r="R238" i="38" s="1"/>
  <c r="R239" i="38" s="1"/>
  <c r="R240" i="38" s="1"/>
  <c r="R241" i="38" s="1"/>
  <c r="R242" i="38" s="1"/>
  <c r="R243" i="38" s="1"/>
  <c r="R244" i="38" s="1"/>
  <c r="R245" i="38" s="1"/>
  <c r="R246" i="38" s="1"/>
  <c r="R247" i="38" s="1"/>
  <c r="R248" i="38" s="1"/>
  <c r="R249" i="38" s="1"/>
  <c r="R250" i="38" s="1"/>
  <c r="R251" i="38" s="1"/>
  <c r="R252" i="38" s="1"/>
  <c r="R253" i="38" s="1"/>
  <c r="R254" i="38" s="1"/>
  <c r="R255" i="38" s="1"/>
  <c r="R256" i="38" s="1"/>
  <c r="R257" i="38" s="1"/>
  <c r="R258" i="38" s="1"/>
  <c r="R259" i="38" s="1"/>
  <c r="R260" i="38" s="1"/>
  <c r="R261" i="38" s="1"/>
  <c r="R262" i="38" s="1"/>
  <c r="R263" i="38" s="1"/>
  <c r="R264" i="38" s="1"/>
  <c r="R265" i="38" s="1"/>
  <c r="R266" i="38" s="1"/>
  <c r="R267" i="38" s="1"/>
  <c r="R268" i="38" s="1"/>
  <c r="R269" i="38" s="1"/>
  <c r="R270" i="38" s="1"/>
  <c r="R271" i="38" s="1"/>
  <c r="R272" i="38" s="1"/>
  <c r="R273" i="38" s="1"/>
  <c r="R274" i="38" s="1"/>
  <c r="R275" i="38" s="1"/>
  <c r="R276" i="38" s="1"/>
  <c r="R277" i="38" s="1"/>
  <c r="R278" i="38" s="1"/>
  <c r="R279" i="38" s="1"/>
  <c r="R280" i="38" s="1"/>
  <c r="R281" i="38" s="1"/>
  <c r="R282" i="38" s="1"/>
  <c r="R283" i="38" s="1"/>
  <c r="R284" i="38" s="1"/>
  <c r="R285" i="38" s="1"/>
  <c r="R286" i="38" s="1"/>
  <c r="R287" i="38" s="1"/>
  <c r="R288" i="38" s="1"/>
  <c r="R289" i="38" s="1"/>
  <c r="R290" i="38" s="1"/>
  <c r="R291" i="38" s="1"/>
  <c r="R292" i="38" s="1"/>
  <c r="R293" i="38" s="1"/>
  <c r="R294" i="38" s="1"/>
  <c r="R295" i="38" s="1"/>
  <c r="R296" i="38" s="1"/>
  <c r="R297" i="38" s="1"/>
  <c r="R298" i="38" s="1"/>
  <c r="R299" i="38" s="1"/>
  <c r="V50" i="38"/>
  <c r="O51" i="38"/>
  <c r="O52" i="38" s="1"/>
  <c r="O53" i="38" s="1"/>
  <c r="O54" i="38" s="1"/>
  <c r="O55" i="38" s="1"/>
  <c r="O56" i="38" s="1"/>
  <c r="O57" i="38" s="1"/>
  <c r="O58" i="38" s="1"/>
  <c r="V50" i="37"/>
  <c r="J516" i="1"/>
  <c r="C43" i="44" l="1"/>
  <c r="O59" i="38"/>
  <c r="O60" i="38" s="1"/>
  <c r="O61" i="38" s="1"/>
  <c r="O62" i="38" s="1"/>
  <c r="O63" i="38" s="1"/>
  <c r="O64" i="38" s="1"/>
  <c r="O65" i="38" s="1"/>
  <c r="O66" i="38" s="1"/>
  <c r="O67" i="38" s="1"/>
  <c r="O68" i="38" s="1"/>
  <c r="O69" i="38" s="1"/>
  <c r="O70" i="38" s="1"/>
  <c r="O71" i="38" s="1"/>
  <c r="O72" i="38" s="1"/>
  <c r="O73" i="38" s="1"/>
  <c r="O74" i="38" s="1"/>
  <c r="O75" i="38" s="1"/>
  <c r="O76" i="38" s="1"/>
  <c r="O77" i="38" s="1"/>
  <c r="O78" i="38" s="1"/>
  <c r="O79" i="38" s="1"/>
  <c r="O80" i="38" s="1"/>
  <c r="O81" i="38" s="1"/>
  <c r="O82" i="38" s="1"/>
  <c r="O83" i="38" s="1"/>
  <c r="O84" i="38" s="1"/>
  <c r="O85" i="38" s="1"/>
  <c r="O86" i="38" s="1"/>
  <c r="O87" i="38" s="1"/>
  <c r="O88" i="38" s="1"/>
  <c r="O89" i="38" s="1"/>
  <c r="O90" i="38" s="1"/>
  <c r="O91" i="38" s="1"/>
  <c r="O92" i="38" s="1"/>
  <c r="O93" i="38" s="1"/>
  <c r="O94" i="38" s="1"/>
  <c r="O95" i="38" s="1"/>
  <c r="O96" i="38" s="1"/>
  <c r="O97" i="38" s="1"/>
  <c r="O98" i="38" s="1"/>
  <c r="O99" i="38" s="1"/>
  <c r="O100" i="38" s="1"/>
  <c r="O101" i="38" s="1"/>
  <c r="O102" i="38" s="1"/>
  <c r="O103" i="38" s="1"/>
  <c r="O104" i="38" s="1"/>
  <c r="O105" i="38" s="1"/>
  <c r="O106" i="38" s="1"/>
  <c r="O107" i="38" s="1"/>
  <c r="O108" i="38" s="1"/>
  <c r="O109" i="38" s="1"/>
  <c r="O110" i="38" s="1"/>
  <c r="O111" i="38" s="1"/>
  <c r="O112" i="38" s="1"/>
  <c r="O113" i="38" s="1"/>
  <c r="O114" i="38" s="1"/>
  <c r="O115" i="38" s="1"/>
  <c r="O116" i="38" s="1"/>
  <c r="O117" i="38" s="1"/>
  <c r="O118" i="38" s="1"/>
  <c r="O119" i="38" s="1"/>
  <c r="O120" i="38" s="1"/>
  <c r="O121" i="38" s="1"/>
  <c r="O122" i="38" s="1"/>
  <c r="O123" i="38" s="1"/>
  <c r="O124" i="38" s="1"/>
  <c r="O125" i="38" s="1"/>
  <c r="O126" i="38" s="1"/>
  <c r="O127" i="38" s="1"/>
  <c r="O128" i="38" s="1"/>
  <c r="O129" i="38" s="1"/>
  <c r="O130" i="38" s="1"/>
  <c r="O131" i="38" s="1"/>
  <c r="O132" i="38" s="1"/>
  <c r="O133" i="38" s="1"/>
  <c r="O134" i="38" s="1"/>
  <c r="O135" i="38" s="1"/>
  <c r="O136" i="38" s="1"/>
  <c r="O137" i="38" s="1"/>
  <c r="O138" i="38" s="1"/>
  <c r="O139" i="38" s="1"/>
  <c r="O140" i="38" s="1"/>
  <c r="O141" i="38" s="1"/>
  <c r="O142" i="38" s="1"/>
  <c r="O143" i="38" s="1"/>
  <c r="O144" i="38" s="1"/>
  <c r="O145" i="38" s="1"/>
  <c r="O146" i="38" s="1"/>
  <c r="O147" i="38" s="1"/>
  <c r="O148" i="38" s="1"/>
  <c r="O149" i="38" s="1"/>
  <c r="O150" i="38" s="1"/>
  <c r="O151" i="38" s="1"/>
  <c r="O152" i="38" s="1"/>
  <c r="O153" i="38" s="1"/>
  <c r="O154" i="38" s="1"/>
  <c r="O155" i="38" s="1"/>
  <c r="O156" i="38" s="1"/>
  <c r="O157" i="38" s="1"/>
  <c r="O158" i="38" s="1"/>
  <c r="O159" i="38" s="1"/>
  <c r="O160" i="38" s="1"/>
  <c r="O161" i="38" s="1"/>
  <c r="O162" i="38" s="1"/>
  <c r="O163" i="38" s="1"/>
  <c r="O164" i="38" s="1"/>
  <c r="O165" i="38" s="1"/>
  <c r="O166" i="38" s="1"/>
  <c r="O167" i="38" s="1"/>
  <c r="O168" i="38" s="1"/>
  <c r="O169" i="38" s="1"/>
  <c r="O170" i="38" s="1"/>
  <c r="O171" i="38" s="1"/>
  <c r="O172" i="38" s="1"/>
  <c r="O173" i="38" s="1"/>
  <c r="O174" i="38" s="1"/>
  <c r="O175" i="38" s="1"/>
  <c r="O176" i="38" s="1"/>
  <c r="O177" i="38" s="1"/>
  <c r="O178" i="38" s="1"/>
  <c r="O179" i="38" s="1"/>
  <c r="O180" i="38" s="1"/>
  <c r="O181" i="38" s="1"/>
  <c r="O182" i="38" s="1"/>
  <c r="O183" i="38" s="1"/>
  <c r="O184" i="38" s="1"/>
  <c r="O185" i="38" s="1"/>
  <c r="O186" i="38" s="1"/>
  <c r="O187" i="38" s="1"/>
  <c r="O188" i="38" s="1"/>
  <c r="O189" i="38" s="1"/>
  <c r="O190" i="38" s="1"/>
  <c r="O191" i="38" s="1"/>
  <c r="O192" i="38" s="1"/>
  <c r="O193" i="38" s="1"/>
  <c r="O194" i="38" s="1"/>
  <c r="O195" i="38" s="1"/>
  <c r="O196" i="38" s="1"/>
  <c r="O197" i="38" s="1"/>
  <c r="O198" i="38" s="1"/>
  <c r="O199" i="38" s="1"/>
  <c r="O200" i="38" s="1"/>
  <c r="O201" i="38" s="1"/>
  <c r="O202" i="38" s="1"/>
  <c r="O203" i="38" s="1"/>
  <c r="O204" i="38" s="1"/>
  <c r="O205" i="38" s="1"/>
  <c r="O206" i="38" s="1"/>
  <c r="O207" i="38" s="1"/>
  <c r="O208" i="38" s="1"/>
  <c r="O209" i="38" s="1"/>
  <c r="O210" i="38" s="1"/>
  <c r="O211" i="38" s="1"/>
  <c r="O212" i="38" s="1"/>
  <c r="O213" i="38" s="1"/>
  <c r="O214" i="38" s="1"/>
  <c r="O215" i="38" s="1"/>
  <c r="O216" i="38" s="1"/>
  <c r="O217" i="38" s="1"/>
  <c r="O218" i="38" s="1"/>
  <c r="O219" i="38" s="1"/>
  <c r="O220" i="38" s="1"/>
  <c r="O221" i="38" s="1"/>
  <c r="O222" i="38" s="1"/>
  <c r="O223" i="38" s="1"/>
  <c r="O224" i="38" s="1"/>
  <c r="O225" i="38" s="1"/>
  <c r="O226" i="38" s="1"/>
  <c r="O227" i="38" s="1"/>
  <c r="O228" i="38" s="1"/>
  <c r="O229" i="38" s="1"/>
  <c r="O230" i="38" s="1"/>
  <c r="O231" i="38" s="1"/>
  <c r="O232" i="38" s="1"/>
  <c r="O233" i="38" s="1"/>
  <c r="O234" i="38" s="1"/>
  <c r="O235" i="38" s="1"/>
  <c r="O236" i="38" s="1"/>
  <c r="O237" i="38" s="1"/>
  <c r="O238" i="38" s="1"/>
  <c r="O239" i="38" s="1"/>
  <c r="O240" i="38" s="1"/>
  <c r="O241" i="38" s="1"/>
  <c r="O242" i="38" s="1"/>
  <c r="O243" i="38" s="1"/>
  <c r="O244" i="38" s="1"/>
  <c r="O245" i="38" s="1"/>
  <c r="O246" i="38" s="1"/>
  <c r="O247" i="38" s="1"/>
  <c r="O248" i="38" s="1"/>
  <c r="O249" i="38" s="1"/>
  <c r="O250" i="38" s="1"/>
  <c r="O251" i="38" s="1"/>
  <c r="O252" i="38" s="1"/>
  <c r="O253" i="38" s="1"/>
  <c r="O254" i="38" s="1"/>
  <c r="O255" i="38" s="1"/>
  <c r="O256" i="38" s="1"/>
  <c r="O257" i="38" s="1"/>
  <c r="O258" i="38" s="1"/>
  <c r="O259" i="38" s="1"/>
  <c r="O260" i="38" s="1"/>
  <c r="O261" i="38" s="1"/>
  <c r="O262" i="38" s="1"/>
  <c r="O263" i="38" s="1"/>
  <c r="O264" i="38" s="1"/>
  <c r="O265" i="38" s="1"/>
  <c r="O266" i="38" s="1"/>
  <c r="O267" i="38" s="1"/>
  <c r="O268" i="38" s="1"/>
  <c r="O269" i="38" s="1"/>
  <c r="O270" i="38" s="1"/>
  <c r="O271" i="38" s="1"/>
  <c r="O272" i="38" s="1"/>
  <c r="O273" i="38" s="1"/>
  <c r="O274" i="38" s="1"/>
  <c r="O275" i="38" s="1"/>
  <c r="O276" i="38" s="1"/>
  <c r="O277" i="38" s="1"/>
  <c r="O278" i="38" s="1"/>
  <c r="O279" i="38" s="1"/>
  <c r="O280" i="38" s="1"/>
  <c r="O281" i="38" s="1"/>
  <c r="O282" i="38" s="1"/>
  <c r="O283" i="38" s="1"/>
  <c r="O284" i="38" s="1"/>
  <c r="O285" i="38" s="1"/>
  <c r="O286" i="38" s="1"/>
  <c r="O287" i="38" s="1"/>
  <c r="O288" i="38" s="1"/>
  <c r="O289" i="38" s="1"/>
  <c r="O290" i="38" s="1"/>
  <c r="O291" i="38" s="1"/>
  <c r="O292" i="38" s="1"/>
  <c r="O293" i="38" s="1"/>
  <c r="O294" i="38" s="1"/>
  <c r="O295" i="38" s="1"/>
  <c r="O296" i="38" s="1"/>
  <c r="O297" i="38" s="1"/>
  <c r="O298" i="38" s="1"/>
  <c r="O299" i="38" s="1"/>
  <c r="Y508" i="1"/>
  <c r="Y48" i="37" s="1"/>
  <c r="B10" i="37" s="1"/>
  <c r="C44" i="44" l="1"/>
  <c r="Y50" i="35"/>
  <c r="Z50" i="35"/>
  <c r="Y51" i="35"/>
  <c r="Z51" i="35"/>
  <c r="Y52" i="35"/>
  <c r="Z52" i="35"/>
  <c r="Y53" i="35"/>
  <c r="Z53" i="35"/>
  <c r="Y54" i="35"/>
  <c r="Z54" i="35"/>
  <c r="Y55" i="35"/>
  <c r="Z55" i="35"/>
  <c r="Y56" i="35"/>
  <c r="Z56" i="35"/>
  <c r="Y57" i="35"/>
  <c r="Z57" i="35"/>
  <c r="Y58" i="35"/>
  <c r="Z58" i="35"/>
  <c r="Y59" i="35"/>
  <c r="Z59" i="35"/>
  <c r="Y60" i="35"/>
  <c r="Z60" i="35"/>
  <c r="Y61" i="35"/>
  <c r="Z61" i="35"/>
  <c r="Y62" i="35"/>
  <c r="Z62" i="35"/>
  <c r="Y63" i="35"/>
  <c r="Z63" i="35"/>
  <c r="Y64" i="35"/>
  <c r="Z64" i="35"/>
  <c r="Y65" i="35"/>
  <c r="Z65" i="35"/>
  <c r="Y66" i="35"/>
  <c r="Z66" i="35"/>
  <c r="Y67" i="35"/>
  <c r="Z67" i="35"/>
  <c r="Y68" i="35"/>
  <c r="Z68" i="35"/>
  <c r="Y69" i="35"/>
  <c r="Z69" i="35"/>
  <c r="Y70" i="35"/>
  <c r="Z70" i="35"/>
  <c r="W51" i="35"/>
  <c r="W52" i="35"/>
  <c r="W53" i="35"/>
  <c r="W54" i="35"/>
  <c r="W55" i="35"/>
  <c r="W56" i="35"/>
  <c r="W57" i="35"/>
  <c r="W58" i="35"/>
  <c r="W59" i="35"/>
  <c r="W60" i="35"/>
  <c r="W61" i="35"/>
  <c r="W62" i="35"/>
  <c r="W63" i="35"/>
  <c r="W64" i="35"/>
  <c r="W65" i="35"/>
  <c r="W66" i="35"/>
  <c r="W67" i="35"/>
  <c r="W68" i="35"/>
  <c r="W69" i="35"/>
  <c r="W70" i="35"/>
  <c r="W50" i="35"/>
  <c r="D50" i="35"/>
  <c r="P50" i="35" s="1"/>
  <c r="E50" i="35"/>
  <c r="Q50" i="35" s="1"/>
  <c r="F50" i="35"/>
  <c r="R50" i="35" s="1"/>
  <c r="G50" i="35"/>
  <c r="S50" i="35" s="1"/>
  <c r="H50" i="35"/>
  <c r="I50" i="35"/>
  <c r="K50" i="35"/>
  <c r="L50" i="35"/>
  <c r="D51" i="35"/>
  <c r="E51" i="35"/>
  <c r="F51" i="35"/>
  <c r="G51" i="35"/>
  <c r="H51" i="35"/>
  <c r="I51" i="35"/>
  <c r="K51" i="35"/>
  <c r="L51" i="35"/>
  <c r="D52" i="35"/>
  <c r="E52" i="35"/>
  <c r="F52" i="35"/>
  <c r="G52" i="35"/>
  <c r="H52" i="35"/>
  <c r="I52" i="35"/>
  <c r="K52" i="35"/>
  <c r="L52" i="35"/>
  <c r="D53" i="35"/>
  <c r="E53" i="35"/>
  <c r="F53" i="35"/>
  <c r="G53" i="35"/>
  <c r="H53" i="35"/>
  <c r="I53" i="35"/>
  <c r="K53" i="35"/>
  <c r="L53" i="35"/>
  <c r="D54" i="35"/>
  <c r="E54" i="35"/>
  <c r="F54" i="35"/>
  <c r="G54" i="35"/>
  <c r="H54" i="35"/>
  <c r="I54" i="35"/>
  <c r="K54" i="35"/>
  <c r="L54" i="35"/>
  <c r="D55" i="35"/>
  <c r="E55" i="35"/>
  <c r="F55" i="35"/>
  <c r="G55" i="35"/>
  <c r="H55" i="35"/>
  <c r="I55" i="35"/>
  <c r="K55" i="35"/>
  <c r="L55" i="35"/>
  <c r="D56" i="35"/>
  <c r="E56" i="35"/>
  <c r="F56" i="35"/>
  <c r="G56" i="35"/>
  <c r="H56" i="35"/>
  <c r="I56" i="35"/>
  <c r="K56" i="35"/>
  <c r="L56" i="35"/>
  <c r="D57" i="35"/>
  <c r="E57" i="35"/>
  <c r="F57" i="35"/>
  <c r="G57" i="35"/>
  <c r="H57" i="35"/>
  <c r="I57" i="35"/>
  <c r="K57" i="35"/>
  <c r="L57" i="35"/>
  <c r="D58" i="35"/>
  <c r="E58" i="35"/>
  <c r="F58" i="35"/>
  <c r="G58" i="35"/>
  <c r="H58" i="35"/>
  <c r="I58" i="35"/>
  <c r="K58" i="35"/>
  <c r="L58" i="35"/>
  <c r="D59" i="35"/>
  <c r="E59" i="35"/>
  <c r="F59" i="35"/>
  <c r="G59" i="35"/>
  <c r="H59" i="35"/>
  <c r="I59" i="35"/>
  <c r="K59" i="35"/>
  <c r="L59" i="35"/>
  <c r="D60" i="35"/>
  <c r="E60" i="35"/>
  <c r="F60" i="35"/>
  <c r="G60" i="35"/>
  <c r="H60" i="35"/>
  <c r="I60" i="35"/>
  <c r="K60" i="35"/>
  <c r="L60" i="35"/>
  <c r="D61" i="35"/>
  <c r="E61" i="35"/>
  <c r="F61" i="35"/>
  <c r="G61" i="35"/>
  <c r="H61" i="35"/>
  <c r="I61" i="35"/>
  <c r="K61" i="35"/>
  <c r="L61" i="35"/>
  <c r="D62" i="35"/>
  <c r="E62" i="35"/>
  <c r="F62" i="35"/>
  <c r="G62" i="35"/>
  <c r="H62" i="35"/>
  <c r="I62" i="35"/>
  <c r="K62" i="35"/>
  <c r="L62" i="35"/>
  <c r="D63" i="35"/>
  <c r="E63" i="35"/>
  <c r="F63" i="35"/>
  <c r="G63" i="35"/>
  <c r="H63" i="35"/>
  <c r="I63" i="35"/>
  <c r="K63" i="35"/>
  <c r="L63" i="35"/>
  <c r="D64" i="35"/>
  <c r="E64" i="35"/>
  <c r="F64" i="35"/>
  <c r="G64" i="35"/>
  <c r="H64" i="35"/>
  <c r="I64" i="35"/>
  <c r="K64" i="35"/>
  <c r="L64" i="35"/>
  <c r="D65" i="35"/>
  <c r="E65" i="35"/>
  <c r="F65" i="35"/>
  <c r="G65" i="35"/>
  <c r="H65" i="35"/>
  <c r="I65" i="35"/>
  <c r="K65" i="35"/>
  <c r="L65" i="35"/>
  <c r="D66" i="35"/>
  <c r="E66" i="35"/>
  <c r="F66" i="35"/>
  <c r="G66" i="35"/>
  <c r="H66" i="35"/>
  <c r="I66" i="35"/>
  <c r="K66" i="35"/>
  <c r="L66" i="35"/>
  <c r="D67" i="35"/>
  <c r="E67" i="35"/>
  <c r="F67" i="35"/>
  <c r="G67" i="35"/>
  <c r="H67" i="35"/>
  <c r="I67" i="35"/>
  <c r="K67" i="35"/>
  <c r="L67" i="35"/>
  <c r="D68" i="35"/>
  <c r="E68" i="35"/>
  <c r="F68" i="35"/>
  <c r="G68" i="35"/>
  <c r="H68" i="35"/>
  <c r="I68" i="35"/>
  <c r="K68" i="35"/>
  <c r="L68" i="35"/>
  <c r="D69" i="35"/>
  <c r="E69" i="35"/>
  <c r="F69" i="35"/>
  <c r="G69" i="35"/>
  <c r="H69" i="35"/>
  <c r="I69" i="35"/>
  <c r="K69" i="35"/>
  <c r="L69" i="35"/>
  <c r="D70" i="35"/>
  <c r="E70" i="35"/>
  <c r="F70" i="35"/>
  <c r="G70" i="35"/>
  <c r="H70" i="35"/>
  <c r="I70" i="35"/>
  <c r="K70" i="35"/>
  <c r="L7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50" i="35"/>
  <c r="B51" i="35"/>
  <c r="A51" i="35" s="1"/>
  <c r="B52" i="35"/>
  <c r="A52" i="35" s="1"/>
  <c r="B53" i="35"/>
  <c r="A53" i="35" s="1"/>
  <c r="B54" i="35"/>
  <c r="A54" i="35" s="1"/>
  <c r="B55" i="35"/>
  <c r="A55" i="35" s="1"/>
  <c r="B56" i="35"/>
  <c r="A56" i="35" s="1"/>
  <c r="B57" i="35"/>
  <c r="A57" i="35" s="1"/>
  <c r="B58" i="35"/>
  <c r="A58" i="35" s="1"/>
  <c r="B59" i="35"/>
  <c r="A59" i="35" s="1"/>
  <c r="B60" i="35"/>
  <c r="A60" i="35" s="1"/>
  <c r="B61" i="35"/>
  <c r="A61" i="35" s="1"/>
  <c r="B62" i="35"/>
  <c r="A62" i="35" s="1"/>
  <c r="B63" i="35"/>
  <c r="A63" i="35" s="1"/>
  <c r="B64" i="35"/>
  <c r="A64" i="35" s="1"/>
  <c r="B65" i="35"/>
  <c r="A65" i="35" s="1"/>
  <c r="B66" i="35"/>
  <c r="A66" i="35" s="1"/>
  <c r="B67" i="35"/>
  <c r="A67" i="35" s="1"/>
  <c r="B68" i="35"/>
  <c r="A68" i="35" s="1"/>
  <c r="B69" i="35"/>
  <c r="A69" i="35" s="1"/>
  <c r="B70" i="35"/>
  <c r="A70" i="35" s="1"/>
  <c r="B50" i="35"/>
  <c r="A50" i="35" s="1"/>
  <c r="C279" i="24"/>
  <c r="D279" i="24"/>
  <c r="E279" i="24"/>
  <c r="F279" i="24"/>
  <c r="G279" i="24"/>
  <c r="H279" i="24"/>
  <c r="I279" i="24"/>
  <c r="K279" i="24"/>
  <c r="L279" i="24"/>
  <c r="W279" i="24"/>
  <c r="Y279" i="24"/>
  <c r="Z279" i="24"/>
  <c r="AB279" i="24"/>
  <c r="C280" i="24"/>
  <c r="D280" i="24"/>
  <c r="E280" i="24"/>
  <c r="F280" i="24"/>
  <c r="G280" i="24"/>
  <c r="H280" i="24"/>
  <c r="I280" i="24"/>
  <c r="K280" i="24"/>
  <c r="L280" i="24"/>
  <c r="W280" i="24"/>
  <c r="Y280" i="24"/>
  <c r="Z280" i="24"/>
  <c r="AB280" i="24"/>
  <c r="C281" i="24"/>
  <c r="D281" i="24"/>
  <c r="E281" i="24"/>
  <c r="F281" i="24"/>
  <c r="G281" i="24"/>
  <c r="H281" i="24"/>
  <c r="I281" i="24"/>
  <c r="K281" i="24"/>
  <c r="L281" i="24"/>
  <c r="W281" i="24"/>
  <c r="Y281" i="24"/>
  <c r="Z281" i="24"/>
  <c r="AB281" i="24"/>
  <c r="C282" i="24"/>
  <c r="D282" i="24"/>
  <c r="E282" i="24"/>
  <c r="F282" i="24"/>
  <c r="G282" i="24"/>
  <c r="H282" i="24"/>
  <c r="I282" i="24"/>
  <c r="K282" i="24"/>
  <c r="L282" i="24"/>
  <c r="W282" i="24"/>
  <c r="Y282" i="24"/>
  <c r="Z282" i="24"/>
  <c r="AB282" i="24"/>
  <c r="C283" i="24"/>
  <c r="D283" i="24"/>
  <c r="E283" i="24"/>
  <c r="F283" i="24"/>
  <c r="G283" i="24"/>
  <c r="H283" i="24"/>
  <c r="I283" i="24"/>
  <c r="K283" i="24"/>
  <c r="L283" i="24"/>
  <c r="W283" i="24"/>
  <c r="Y283" i="24"/>
  <c r="Z283" i="24"/>
  <c r="AB283" i="24"/>
  <c r="C284" i="24"/>
  <c r="D284" i="24"/>
  <c r="E284" i="24"/>
  <c r="F284" i="24"/>
  <c r="G284" i="24"/>
  <c r="H284" i="24"/>
  <c r="I284" i="24"/>
  <c r="K284" i="24"/>
  <c r="L284" i="24"/>
  <c r="W284" i="24"/>
  <c r="Y284" i="24"/>
  <c r="Z284" i="24"/>
  <c r="AB284" i="24"/>
  <c r="C285" i="24"/>
  <c r="D285" i="24"/>
  <c r="E285" i="24"/>
  <c r="F285" i="24"/>
  <c r="G285" i="24"/>
  <c r="H285" i="24"/>
  <c r="I285" i="24"/>
  <c r="K285" i="24"/>
  <c r="L285" i="24"/>
  <c r="W285" i="24"/>
  <c r="Y285" i="24"/>
  <c r="Z285" i="24"/>
  <c r="AB285" i="24"/>
  <c r="C286" i="24"/>
  <c r="D286" i="24"/>
  <c r="E286" i="24"/>
  <c r="F286" i="24"/>
  <c r="G286" i="24"/>
  <c r="H286" i="24"/>
  <c r="I286" i="24"/>
  <c r="K286" i="24"/>
  <c r="L286" i="24"/>
  <c r="W286" i="24"/>
  <c r="Y286" i="24"/>
  <c r="Z286" i="24"/>
  <c r="AB286" i="24"/>
  <c r="C287" i="24"/>
  <c r="D287" i="24"/>
  <c r="E287" i="24"/>
  <c r="F287" i="24"/>
  <c r="G287" i="24"/>
  <c r="H287" i="24"/>
  <c r="I287" i="24"/>
  <c r="K287" i="24"/>
  <c r="L287" i="24"/>
  <c r="W287" i="24"/>
  <c r="Y287" i="24"/>
  <c r="Z287" i="24"/>
  <c r="AB287" i="24"/>
  <c r="C288" i="24"/>
  <c r="D288" i="24"/>
  <c r="E288" i="24"/>
  <c r="F288" i="24"/>
  <c r="G288" i="24"/>
  <c r="H288" i="24"/>
  <c r="I288" i="24"/>
  <c r="K288" i="24"/>
  <c r="L288" i="24"/>
  <c r="W288" i="24"/>
  <c r="Y288" i="24"/>
  <c r="Z288" i="24"/>
  <c r="AB288" i="24"/>
  <c r="C289" i="24"/>
  <c r="D289" i="24"/>
  <c r="E289" i="24"/>
  <c r="F289" i="24"/>
  <c r="G289" i="24"/>
  <c r="H289" i="24"/>
  <c r="I289" i="24"/>
  <c r="K289" i="24"/>
  <c r="L289" i="24"/>
  <c r="W289" i="24"/>
  <c r="Y289" i="24"/>
  <c r="Z289" i="24"/>
  <c r="AB289" i="24"/>
  <c r="C290" i="24"/>
  <c r="D290" i="24"/>
  <c r="E290" i="24"/>
  <c r="F290" i="24"/>
  <c r="G290" i="24"/>
  <c r="H290" i="24"/>
  <c r="I290" i="24"/>
  <c r="K290" i="24"/>
  <c r="L290" i="24"/>
  <c r="W290" i="24"/>
  <c r="Y290" i="24"/>
  <c r="Z290" i="24"/>
  <c r="AB290" i="24"/>
  <c r="C291" i="24"/>
  <c r="D291" i="24"/>
  <c r="E291" i="24"/>
  <c r="F291" i="24"/>
  <c r="G291" i="24"/>
  <c r="H291" i="24"/>
  <c r="I291" i="24"/>
  <c r="K291" i="24"/>
  <c r="L291" i="24"/>
  <c r="W291" i="24"/>
  <c r="Y291" i="24"/>
  <c r="Z291" i="24"/>
  <c r="AB291" i="24"/>
  <c r="C292" i="24"/>
  <c r="D292" i="24"/>
  <c r="E292" i="24"/>
  <c r="F292" i="24"/>
  <c r="G292" i="24"/>
  <c r="H292" i="24"/>
  <c r="I292" i="24"/>
  <c r="K292" i="24"/>
  <c r="L292" i="24"/>
  <c r="W292" i="24"/>
  <c r="Y292" i="24"/>
  <c r="Z292" i="24"/>
  <c r="AB292" i="24"/>
  <c r="C293" i="24"/>
  <c r="D293" i="24"/>
  <c r="E293" i="24"/>
  <c r="F293" i="24"/>
  <c r="G293" i="24"/>
  <c r="H293" i="24"/>
  <c r="I293" i="24"/>
  <c r="K293" i="24"/>
  <c r="L293" i="24"/>
  <c r="W293" i="24"/>
  <c r="Y293" i="24"/>
  <c r="Z293" i="24"/>
  <c r="AB293" i="24"/>
  <c r="C294" i="24"/>
  <c r="D294" i="24"/>
  <c r="E294" i="24"/>
  <c r="F294" i="24"/>
  <c r="G294" i="24"/>
  <c r="H294" i="24"/>
  <c r="I294" i="24"/>
  <c r="K294" i="24"/>
  <c r="L294" i="24"/>
  <c r="W294" i="24"/>
  <c r="Y294" i="24"/>
  <c r="Z294" i="24"/>
  <c r="AB294" i="24"/>
  <c r="C295" i="24"/>
  <c r="D295" i="24"/>
  <c r="E295" i="24"/>
  <c r="F295" i="24"/>
  <c r="G295" i="24"/>
  <c r="H295" i="24"/>
  <c r="I295" i="24"/>
  <c r="K295" i="24"/>
  <c r="L295" i="24"/>
  <c r="W295" i="24"/>
  <c r="Y295" i="24"/>
  <c r="Z295" i="24"/>
  <c r="AB295" i="24"/>
  <c r="C296" i="24"/>
  <c r="D296" i="24"/>
  <c r="E296" i="24"/>
  <c r="F296" i="24"/>
  <c r="G296" i="24"/>
  <c r="H296" i="24"/>
  <c r="I296" i="24"/>
  <c r="K296" i="24"/>
  <c r="L296" i="24"/>
  <c r="W296" i="24"/>
  <c r="Y296" i="24"/>
  <c r="Z296" i="24"/>
  <c r="AB296" i="24"/>
  <c r="C297" i="24"/>
  <c r="D297" i="24"/>
  <c r="E297" i="24"/>
  <c r="F297" i="24"/>
  <c r="G297" i="24"/>
  <c r="H297" i="24"/>
  <c r="I297" i="24"/>
  <c r="K297" i="24"/>
  <c r="L297" i="24"/>
  <c r="W297" i="24"/>
  <c r="Y297" i="24"/>
  <c r="Z297" i="24"/>
  <c r="AB297" i="24"/>
  <c r="C298" i="24"/>
  <c r="D298" i="24"/>
  <c r="E298" i="24"/>
  <c r="F298" i="24"/>
  <c r="G298" i="24"/>
  <c r="H298" i="24"/>
  <c r="I298" i="24"/>
  <c r="K298" i="24"/>
  <c r="L298" i="24"/>
  <c r="W298" i="24"/>
  <c r="Y298" i="24"/>
  <c r="Z298" i="24"/>
  <c r="AB298" i="24"/>
  <c r="C299" i="24"/>
  <c r="D299" i="24"/>
  <c r="E299" i="24"/>
  <c r="F299" i="24"/>
  <c r="G299" i="24"/>
  <c r="H299" i="24"/>
  <c r="I299" i="24"/>
  <c r="K299" i="24"/>
  <c r="L299" i="24"/>
  <c r="W299" i="24"/>
  <c r="Y299" i="24"/>
  <c r="Z299" i="24"/>
  <c r="AB299" i="24"/>
  <c r="B279" i="24"/>
  <c r="A279" i="24" s="1"/>
  <c r="B280" i="24"/>
  <c r="A280" i="24" s="1"/>
  <c r="B281" i="24"/>
  <c r="A281" i="24" s="1"/>
  <c r="B282" i="24"/>
  <c r="A282" i="24" s="1"/>
  <c r="B283" i="24"/>
  <c r="A283" i="24" s="1"/>
  <c r="B284" i="24"/>
  <c r="A284" i="24" s="1"/>
  <c r="B285" i="24"/>
  <c r="A285" i="24" s="1"/>
  <c r="B286" i="24"/>
  <c r="A286" i="24" s="1"/>
  <c r="B287" i="24"/>
  <c r="A287" i="24" s="1"/>
  <c r="B288" i="24"/>
  <c r="A288" i="24" s="1"/>
  <c r="B289" i="24"/>
  <c r="A289" i="24" s="1"/>
  <c r="B290" i="24"/>
  <c r="A290" i="24" s="1"/>
  <c r="B291" i="24"/>
  <c r="A291" i="24" s="1"/>
  <c r="B292" i="24"/>
  <c r="A292" i="24" s="1"/>
  <c r="B293" i="24"/>
  <c r="A293" i="24" s="1"/>
  <c r="B294" i="24"/>
  <c r="A294" i="24" s="1"/>
  <c r="B295" i="24"/>
  <c r="A295" i="24" s="1"/>
  <c r="B296" i="24"/>
  <c r="A296" i="24" s="1"/>
  <c r="B297" i="24"/>
  <c r="A297" i="24" s="1"/>
  <c r="B298" i="24"/>
  <c r="A298" i="24" s="1"/>
  <c r="B299" i="24"/>
  <c r="A299" i="24" s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O50" i="35"/>
  <c r="C45" i="44" l="1"/>
  <c r="P51" i="35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C48" i="35"/>
  <c r="K48" i="35"/>
  <c r="B8" i="35" s="1"/>
  <c r="I48" i="35"/>
  <c r="L48" i="35"/>
  <c r="B9" i="35" s="1"/>
  <c r="Z48" i="35"/>
  <c r="Q51" i="35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Y48" i="35"/>
  <c r="B10" i="35" s="1"/>
  <c r="S51" i="35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W48" i="35"/>
  <c r="B14" i="35" s="1"/>
  <c r="R51" i="35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H48" i="35"/>
  <c r="O51" i="35"/>
  <c r="O52" i="35" s="1"/>
  <c r="O53" i="35" s="1"/>
  <c r="O54" i="35" s="1"/>
  <c r="O55" i="35" s="1"/>
  <c r="O56" i="35" s="1"/>
  <c r="O57" i="35" s="1"/>
  <c r="O58" i="35" s="1"/>
  <c r="O59" i="35" s="1"/>
  <c r="O60" i="35" s="1"/>
  <c r="O61" i="35" s="1"/>
  <c r="O62" i="35" s="1"/>
  <c r="O63" i="35" s="1"/>
  <c r="O64" i="35" s="1"/>
  <c r="O65" i="35" s="1"/>
  <c r="O66" i="35" s="1"/>
  <c r="O67" i="35" s="1"/>
  <c r="O68" i="35" s="1"/>
  <c r="O69" i="35" s="1"/>
  <c r="O70" i="35" s="1"/>
  <c r="D48" i="35"/>
  <c r="E48" i="35"/>
  <c r="F48" i="35"/>
  <c r="T50" i="35"/>
  <c r="V50" i="35" s="1"/>
  <c r="G48" i="35"/>
  <c r="U50" i="35"/>
  <c r="U51" i="35" s="1"/>
  <c r="U52" i="35" s="1"/>
  <c r="U53" i="35" s="1"/>
  <c r="U54" i="35" s="1"/>
  <c r="U55" i="35" s="1"/>
  <c r="U56" i="35" s="1"/>
  <c r="U57" i="35" s="1"/>
  <c r="U58" i="35" s="1"/>
  <c r="U59" i="35" s="1"/>
  <c r="U60" i="35" s="1"/>
  <c r="U61" i="35" s="1"/>
  <c r="U62" i="35" s="1"/>
  <c r="U63" i="35" s="1"/>
  <c r="U64" i="35" s="1"/>
  <c r="U65" i="35" s="1"/>
  <c r="U66" i="35" s="1"/>
  <c r="U67" i="35" s="1"/>
  <c r="U68" i="35" s="1"/>
  <c r="U69" i="35" s="1"/>
  <c r="U70" i="35" s="1"/>
  <c r="T51" i="35" l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C271" i="24" l="1"/>
  <c r="D271" i="24"/>
  <c r="E271" i="24"/>
  <c r="F271" i="24"/>
  <c r="G271" i="24"/>
  <c r="H271" i="24"/>
  <c r="I271" i="24"/>
  <c r="K271" i="24"/>
  <c r="L271" i="24"/>
  <c r="W271" i="24"/>
  <c r="Y271" i="24"/>
  <c r="Z271" i="24"/>
  <c r="AB271" i="24"/>
  <c r="C272" i="24"/>
  <c r="D272" i="24"/>
  <c r="E272" i="24"/>
  <c r="F272" i="24"/>
  <c r="G272" i="24"/>
  <c r="H272" i="24"/>
  <c r="I272" i="24"/>
  <c r="K272" i="24"/>
  <c r="L272" i="24"/>
  <c r="W272" i="24"/>
  <c r="Y272" i="24"/>
  <c r="Z272" i="24"/>
  <c r="AB272" i="24"/>
  <c r="C273" i="24"/>
  <c r="D273" i="24"/>
  <c r="E273" i="24"/>
  <c r="F273" i="24"/>
  <c r="G273" i="24"/>
  <c r="H273" i="24"/>
  <c r="I273" i="24"/>
  <c r="K273" i="24"/>
  <c r="L273" i="24"/>
  <c r="W273" i="24"/>
  <c r="Y273" i="24"/>
  <c r="Z273" i="24"/>
  <c r="AB273" i="24"/>
  <c r="C274" i="24"/>
  <c r="D274" i="24"/>
  <c r="E274" i="24"/>
  <c r="F274" i="24"/>
  <c r="G274" i="24"/>
  <c r="H274" i="24"/>
  <c r="I274" i="24"/>
  <c r="K274" i="24"/>
  <c r="L274" i="24"/>
  <c r="W274" i="24"/>
  <c r="Y274" i="24"/>
  <c r="Z274" i="24"/>
  <c r="AB274" i="24"/>
  <c r="C275" i="24"/>
  <c r="D275" i="24"/>
  <c r="E275" i="24"/>
  <c r="F275" i="24"/>
  <c r="G275" i="24"/>
  <c r="H275" i="24"/>
  <c r="I275" i="24"/>
  <c r="K275" i="24"/>
  <c r="L275" i="24"/>
  <c r="W275" i="24"/>
  <c r="Y275" i="24"/>
  <c r="Z275" i="24"/>
  <c r="AB275" i="24"/>
  <c r="C276" i="24"/>
  <c r="D276" i="24"/>
  <c r="E276" i="24"/>
  <c r="F276" i="24"/>
  <c r="G276" i="24"/>
  <c r="H276" i="24"/>
  <c r="I276" i="24"/>
  <c r="K276" i="24"/>
  <c r="L276" i="24"/>
  <c r="W276" i="24"/>
  <c r="Y276" i="24"/>
  <c r="Z276" i="24"/>
  <c r="AB276" i="24"/>
  <c r="C277" i="24"/>
  <c r="D277" i="24"/>
  <c r="E277" i="24"/>
  <c r="F277" i="24"/>
  <c r="G277" i="24"/>
  <c r="H277" i="24"/>
  <c r="I277" i="24"/>
  <c r="K277" i="24"/>
  <c r="L277" i="24"/>
  <c r="W277" i="24"/>
  <c r="Y277" i="24"/>
  <c r="Z277" i="24"/>
  <c r="AB277" i="24"/>
  <c r="C278" i="24"/>
  <c r="D278" i="24"/>
  <c r="E278" i="24"/>
  <c r="F278" i="24"/>
  <c r="G278" i="24"/>
  <c r="H278" i="24"/>
  <c r="I278" i="24"/>
  <c r="K278" i="24"/>
  <c r="L278" i="24"/>
  <c r="W278" i="24"/>
  <c r="Y278" i="24"/>
  <c r="Z278" i="24"/>
  <c r="AB278" i="24"/>
  <c r="B271" i="24"/>
  <c r="A271" i="24" s="1"/>
  <c r="B272" i="24"/>
  <c r="A272" i="24" s="1"/>
  <c r="B273" i="24"/>
  <c r="A273" i="24" s="1"/>
  <c r="B274" i="24"/>
  <c r="A274" i="24" s="1"/>
  <c r="B275" i="24"/>
  <c r="A275" i="24" s="1"/>
  <c r="B276" i="24"/>
  <c r="A276" i="24" s="1"/>
  <c r="B277" i="24"/>
  <c r="A277" i="24" s="1"/>
  <c r="B278" i="24"/>
  <c r="A278" i="24" s="1"/>
  <c r="Y50" i="34"/>
  <c r="Z50" i="34"/>
  <c r="AA50" i="34"/>
  <c r="Y51" i="34"/>
  <c r="Z51" i="34"/>
  <c r="AA51" i="34"/>
  <c r="Y52" i="34"/>
  <c r="Z52" i="34"/>
  <c r="AA52" i="34"/>
  <c r="Y53" i="34"/>
  <c r="Z53" i="34"/>
  <c r="AA53" i="34"/>
  <c r="Y54" i="34"/>
  <c r="Z54" i="34"/>
  <c r="AA54" i="34"/>
  <c r="Y55" i="34"/>
  <c r="Z55" i="34"/>
  <c r="AA55" i="34"/>
  <c r="Y56" i="34"/>
  <c r="Z56" i="34"/>
  <c r="AA56" i="34"/>
  <c r="Y57" i="34"/>
  <c r="Z57" i="34"/>
  <c r="AA57" i="34"/>
  <c r="Y58" i="34"/>
  <c r="Z58" i="34"/>
  <c r="AA58" i="34"/>
  <c r="Y59" i="34"/>
  <c r="Z59" i="34"/>
  <c r="AA59" i="34"/>
  <c r="Y60" i="34"/>
  <c r="Z60" i="34"/>
  <c r="AA60" i="34"/>
  <c r="Y61" i="34"/>
  <c r="Z61" i="34"/>
  <c r="AA61" i="34"/>
  <c r="Y62" i="34"/>
  <c r="Z62" i="34"/>
  <c r="AA62" i="34"/>
  <c r="Y63" i="34"/>
  <c r="Z63" i="34"/>
  <c r="AA63" i="34"/>
  <c r="Y64" i="34"/>
  <c r="Z64" i="34"/>
  <c r="AA64" i="34"/>
  <c r="Y65" i="34"/>
  <c r="Z65" i="34"/>
  <c r="AA65" i="34"/>
  <c r="Y66" i="34"/>
  <c r="Z66" i="34"/>
  <c r="AA66" i="34"/>
  <c r="Y67" i="34"/>
  <c r="Z67" i="34"/>
  <c r="AA67" i="34"/>
  <c r="Y68" i="34"/>
  <c r="Z68" i="34"/>
  <c r="AA68" i="34"/>
  <c r="Y69" i="34"/>
  <c r="Z69" i="34"/>
  <c r="AA69" i="34"/>
  <c r="Y70" i="34"/>
  <c r="Z70" i="34"/>
  <c r="AA7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W67" i="34"/>
  <c r="W68" i="34"/>
  <c r="W69" i="34"/>
  <c r="W70" i="34"/>
  <c r="W50" i="34"/>
  <c r="D50" i="34"/>
  <c r="P50" i="34" s="1"/>
  <c r="E50" i="34"/>
  <c r="Q50" i="34" s="1"/>
  <c r="F50" i="34"/>
  <c r="R50" i="34" s="1"/>
  <c r="G50" i="34"/>
  <c r="S50" i="34" s="1"/>
  <c r="H50" i="34"/>
  <c r="I50" i="34"/>
  <c r="K50" i="34"/>
  <c r="L50" i="34"/>
  <c r="D51" i="34"/>
  <c r="E51" i="34"/>
  <c r="F51" i="34"/>
  <c r="G51" i="34"/>
  <c r="H51" i="34"/>
  <c r="I51" i="34"/>
  <c r="K51" i="34"/>
  <c r="L51" i="34"/>
  <c r="D52" i="34"/>
  <c r="E52" i="34"/>
  <c r="F52" i="34"/>
  <c r="G52" i="34"/>
  <c r="H52" i="34"/>
  <c r="I52" i="34"/>
  <c r="K52" i="34"/>
  <c r="L52" i="34"/>
  <c r="D53" i="34"/>
  <c r="E53" i="34"/>
  <c r="F53" i="34"/>
  <c r="G53" i="34"/>
  <c r="H53" i="34"/>
  <c r="I53" i="34"/>
  <c r="K53" i="34"/>
  <c r="L53" i="34"/>
  <c r="D54" i="34"/>
  <c r="E54" i="34"/>
  <c r="F54" i="34"/>
  <c r="G54" i="34"/>
  <c r="H54" i="34"/>
  <c r="I54" i="34"/>
  <c r="K54" i="34"/>
  <c r="L54" i="34"/>
  <c r="D55" i="34"/>
  <c r="E55" i="34"/>
  <c r="F55" i="34"/>
  <c r="G55" i="34"/>
  <c r="H55" i="34"/>
  <c r="I55" i="34"/>
  <c r="K55" i="34"/>
  <c r="L55" i="34"/>
  <c r="D56" i="34"/>
  <c r="E56" i="34"/>
  <c r="F56" i="34"/>
  <c r="G56" i="34"/>
  <c r="H56" i="34"/>
  <c r="I56" i="34"/>
  <c r="K56" i="34"/>
  <c r="L56" i="34"/>
  <c r="D57" i="34"/>
  <c r="E57" i="34"/>
  <c r="F57" i="34"/>
  <c r="G57" i="34"/>
  <c r="H57" i="34"/>
  <c r="I57" i="34"/>
  <c r="K57" i="34"/>
  <c r="L57" i="34"/>
  <c r="D58" i="34"/>
  <c r="E58" i="34"/>
  <c r="F58" i="34"/>
  <c r="G58" i="34"/>
  <c r="H58" i="34"/>
  <c r="I58" i="34"/>
  <c r="K58" i="34"/>
  <c r="L58" i="34"/>
  <c r="D59" i="34"/>
  <c r="E59" i="34"/>
  <c r="F59" i="34"/>
  <c r="G59" i="34"/>
  <c r="H59" i="34"/>
  <c r="I59" i="34"/>
  <c r="K59" i="34"/>
  <c r="L59" i="34"/>
  <c r="D60" i="34"/>
  <c r="E60" i="34"/>
  <c r="F60" i="34"/>
  <c r="G60" i="34"/>
  <c r="H60" i="34"/>
  <c r="I60" i="34"/>
  <c r="K60" i="34"/>
  <c r="L60" i="34"/>
  <c r="D61" i="34"/>
  <c r="E61" i="34"/>
  <c r="F61" i="34"/>
  <c r="G61" i="34"/>
  <c r="H61" i="34"/>
  <c r="I61" i="34"/>
  <c r="K61" i="34"/>
  <c r="L61" i="34"/>
  <c r="D62" i="34"/>
  <c r="E62" i="34"/>
  <c r="F62" i="34"/>
  <c r="G62" i="34"/>
  <c r="H62" i="34"/>
  <c r="I62" i="34"/>
  <c r="K62" i="34"/>
  <c r="L62" i="34"/>
  <c r="D63" i="34"/>
  <c r="E63" i="34"/>
  <c r="F63" i="34"/>
  <c r="G63" i="34"/>
  <c r="H63" i="34"/>
  <c r="I63" i="34"/>
  <c r="K63" i="34"/>
  <c r="L63" i="34"/>
  <c r="D64" i="34"/>
  <c r="E64" i="34"/>
  <c r="F64" i="34"/>
  <c r="G64" i="34"/>
  <c r="H64" i="34"/>
  <c r="I64" i="34"/>
  <c r="K64" i="34"/>
  <c r="L64" i="34"/>
  <c r="D65" i="34"/>
  <c r="E65" i="34"/>
  <c r="F65" i="34"/>
  <c r="G65" i="34"/>
  <c r="H65" i="34"/>
  <c r="I65" i="34"/>
  <c r="K65" i="34"/>
  <c r="L65" i="34"/>
  <c r="D66" i="34"/>
  <c r="E66" i="34"/>
  <c r="F66" i="34"/>
  <c r="G66" i="34"/>
  <c r="H66" i="34"/>
  <c r="I66" i="34"/>
  <c r="K66" i="34"/>
  <c r="L66" i="34"/>
  <c r="D67" i="34"/>
  <c r="E67" i="34"/>
  <c r="F67" i="34"/>
  <c r="G67" i="34"/>
  <c r="H67" i="34"/>
  <c r="I67" i="34"/>
  <c r="K67" i="34"/>
  <c r="L67" i="34"/>
  <c r="D68" i="34"/>
  <c r="E68" i="34"/>
  <c r="F68" i="34"/>
  <c r="G68" i="34"/>
  <c r="H68" i="34"/>
  <c r="I68" i="34"/>
  <c r="K68" i="34"/>
  <c r="L68" i="34"/>
  <c r="D69" i="34"/>
  <c r="E69" i="34"/>
  <c r="F69" i="34"/>
  <c r="G69" i="34"/>
  <c r="H69" i="34"/>
  <c r="I69" i="34"/>
  <c r="K69" i="34"/>
  <c r="L69" i="34"/>
  <c r="D70" i="34"/>
  <c r="E70" i="34"/>
  <c r="F70" i="34"/>
  <c r="G70" i="34"/>
  <c r="H70" i="34"/>
  <c r="I70" i="34"/>
  <c r="K70" i="34"/>
  <c r="L7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50" i="34"/>
  <c r="O50" i="34" s="1"/>
  <c r="B70" i="34"/>
  <c r="A70" i="34" s="1"/>
  <c r="B51" i="34"/>
  <c r="A51" i="34" s="1"/>
  <c r="B52" i="34"/>
  <c r="A52" i="34" s="1"/>
  <c r="B53" i="34"/>
  <c r="A53" i="34" s="1"/>
  <c r="B54" i="34"/>
  <c r="A54" i="34" s="1"/>
  <c r="B55" i="34"/>
  <c r="A55" i="34" s="1"/>
  <c r="B56" i="34"/>
  <c r="A56" i="34" s="1"/>
  <c r="B57" i="34"/>
  <c r="A57" i="34" s="1"/>
  <c r="B58" i="34"/>
  <c r="A58" i="34" s="1"/>
  <c r="B59" i="34"/>
  <c r="A59" i="34" s="1"/>
  <c r="B60" i="34"/>
  <c r="A60" i="34" s="1"/>
  <c r="B61" i="34"/>
  <c r="A61" i="34" s="1"/>
  <c r="B62" i="34"/>
  <c r="A62" i="34" s="1"/>
  <c r="B63" i="34"/>
  <c r="A63" i="34" s="1"/>
  <c r="B64" i="34"/>
  <c r="A64" i="34" s="1"/>
  <c r="B65" i="34"/>
  <c r="A65" i="34" s="1"/>
  <c r="B66" i="34"/>
  <c r="A66" i="34" s="1"/>
  <c r="B67" i="34"/>
  <c r="A67" i="34" s="1"/>
  <c r="B68" i="34"/>
  <c r="A68" i="34" s="1"/>
  <c r="B69" i="34"/>
  <c r="A69" i="34" s="1"/>
  <c r="B50" i="34"/>
  <c r="A50" i="34" s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Q51" i="34" l="1"/>
  <c r="Q52" i="34" s="1"/>
  <c r="Q53" i="34" s="1"/>
  <c r="Q54" i="34" s="1"/>
  <c r="Q55" i="34" s="1"/>
  <c r="Q56" i="34" s="1"/>
  <c r="Q57" i="34" s="1"/>
  <c r="Q58" i="34" s="1"/>
  <c r="Q59" i="34" s="1"/>
  <c r="Q60" i="34" s="1"/>
  <c r="Q61" i="34" s="1"/>
  <c r="Q62" i="34" s="1"/>
  <c r="Q63" i="34" s="1"/>
  <c r="Q64" i="34" s="1"/>
  <c r="Q65" i="34" s="1"/>
  <c r="Q66" i="34" s="1"/>
  <c r="Q67" i="34" s="1"/>
  <c r="Q68" i="34" s="1"/>
  <c r="R51" i="34"/>
  <c r="R52" i="34" s="1"/>
  <c r="R53" i="34" s="1"/>
  <c r="R54" i="34" s="1"/>
  <c r="R55" i="34" s="1"/>
  <c r="R56" i="34" s="1"/>
  <c r="R57" i="34" s="1"/>
  <c r="R58" i="34" s="1"/>
  <c r="R59" i="34" s="1"/>
  <c r="R60" i="34" s="1"/>
  <c r="R61" i="34" s="1"/>
  <c r="R62" i="34" s="1"/>
  <c r="R63" i="34" s="1"/>
  <c r="R64" i="34" s="1"/>
  <c r="R65" i="34" s="1"/>
  <c r="R66" i="34" s="1"/>
  <c r="R67" i="34" s="1"/>
  <c r="R68" i="34" s="1"/>
  <c r="O51" i="34"/>
  <c r="O52" i="34" s="1"/>
  <c r="O53" i="34" s="1"/>
  <c r="O54" i="34" s="1"/>
  <c r="O55" i="34" s="1"/>
  <c r="O56" i="34" s="1"/>
  <c r="O57" i="34" s="1"/>
  <c r="O58" i="34" s="1"/>
  <c r="O59" i="34" s="1"/>
  <c r="O60" i="34" s="1"/>
  <c r="O61" i="34" s="1"/>
  <c r="O62" i="34" s="1"/>
  <c r="O63" i="34" s="1"/>
  <c r="O64" i="34" s="1"/>
  <c r="O65" i="34" s="1"/>
  <c r="O66" i="34" s="1"/>
  <c r="O67" i="34" s="1"/>
  <c r="O68" i="34" s="1"/>
  <c r="Z48" i="34"/>
  <c r="Y48" i="34"/>
  <c r="B10" i="34" s="1"/>
  <c r="P51" i="34"/>
  <c r="P52" i="34" s="1"/>
  <c r="P53" i="34" s="1"/>
  <c r="P54" i="34" s="1"/>
  <c r="P55" i="34" s="1"/>
  <c r="P56" i="34" s="1"/>
  <c r="P57" i="34" s="1"/>
  <c r="P58" i="34" s="1"/>
  <c r="P59" i="34" s="1"/>
  <c r="P60" i="34" s="1"/>
  <c r="P61" i="34" s="1"/>
  <c r="P62" i="34" s="1"/>
  <c r="P63" i="34" s="1"/>
  <c r="P64" i="34" s="1"/>
  <c r="P65" i="34" s="1"/>
  <c r="P66" i="34" s="1"/>
  <c r="P67" i="34" s="1"/>
  <c r="P68" i="34" s="1"/>
  <c r="I48" i="34"/>
  <c r="E48" i="34"/>
  <c r="K48" i="34"/>
  <c r="B8" i="34" s="1"/>
  <c r="L48" i="34"/>
  <c r="B9" i="34" s="1"/>
  <c r="C48" i="34"/>
  <c r="H48" i="34"/>
  <c r="G48" i="34"/>
  <c r="F48" i="34"/>
  <c r="D48" i="34"/>
  <c r="W48" i="34"/>
  <c r="B14" i="34" s="1"/>
  <c r="T50" i="34"/>
  <c r="T51" i="34" s="1"/>
  <c r="T52" i="34" s="1"/>
  <c r="T53" i="34" s="1"/>
  <c r="T54" i="34" s="1"/>
  <c r="T55" i="34" s="1"/>
  <c r="T56" i="34" s="1"/>
  <c r="T57" i="34" s="1"/>
  <c r="T58" i="34" s="1"/>
  <c r="T59" i="34" s="1"/>
  <c r="T60" i="34" s="1"/>
  <c r="T61" i="34" s="1"/>
  <c r="T62" i="34" s="1"/>
  <c r="T63" i="34" s="1"/>
  <c r="T64" i="34" s="1"/>
  <c r="T65" i="34" s="1"/>
  <c r="T66" i="34" s="1"/>
  <c r="T67" i="34" s="1"/>
  <c r="T68" i="34" s="1"/>
  <c r="U50" i="34"/>
  <c r="U51" i="34" s="1"/>
  <c r="U52" i="34" s="1"/>
  <c r="U53" i="34" s="1"/>
  <c r="U54" i="34" s="1"/>
  <c r="U55" i="34" s="1"/>
  <c r="U56" i="34" s="1"/>
  <c r="U57" i="34" s="1"/>
  <c r="U58" i="34" s="1"/>
  <c r="U59" i="34" s="1"/>
  <c r="U60" i="34" s="1"/>
  <c r="U61" i="34" s="1"/>
  <c r="U62" i="34" s="1"/>
  <c r="U63" i="34" s="1"/>
  <c r="U64" i="34" s="1"/>
  <c r="U65" i="34" s="1"/>
  <c r="U66" i="34" s="1"/>
  <c r="U67" i="34" s="1"/>
  <c r="U68" i="34" s="1"/>
  <c r="S51" i="34"/>
  <c r="S52" i="34" s="1"/>
  <c r="S53" i="34" s="1"/>
  <c r="S54" i="34" s="1"/>
  <c r="S55" i="34" s="1"/>
  <c r="S56" i="34" s="1"/>
  <c r="S57" i="34" s="1"/>
  <c r="S58" i="34" s="1"/>
  <c r="S59" i="34" s="1"/>
  <c r="S60" i="34" s="1"/>
  <c r="S61" i="34" s="1"/>
  <c r="S62" i="34" s="1"/>
  <c r="S63" i="34" s="1"/>
  <c r="S64" i="34" s="1"/>
  <c r="S65" i="34" s="1"/>
  <c r="S66" i="34" s="1"/>
  <c r="S67" i="34" s="1"/>
  <c r="S68" i="34" s="1"/>
  <c r="V50" i="34" l="1"/>
  <c r="J472" i="1" l="1"/>
  <c r="AA51" i="31" l="1"/>
  <c r="AA52" i="31"/>
  <c r="AA53" i="31"/>
  <c r="AA54" i="31"/>
  <c r="AA55" i="31"/>
  <c r="AA56" i="31"/>
  <c r="AA57" i="31"/>
  <c r="AA58" i="31"/>
  <c r="AA59" i="31"/>
  <c r="AA60" i="31"/>
  <c r="AA61" i="31"/>
  <c r="AA62" i="31"/>
  <c r="AA63" i="31"/>
  <c r="AA64" i="31"/>
  <c r="AA65" i="31"/>
  <c r="AA66" i="31"/>
  <c r="AA67" i="31"/>
  <c r="AA68" i="31"/>
  <c r="AA69" i="31"/>
  <c r="AA70" i="31"/>
  <c r="AA71" i="31"/>
  <c r="AA72" i="31"/>
  <c r="AA50" i="31"/>
  <c r="AA51" i="33"/>
  <c r="AA52" i="33"/>
  <c r="AA53" i="33"/>
  <c r="AA54" i="33"/>
  <c r="AA55" i="33"/>
  <c r="AA56" i="33"/>
  <c r="AA57" i="33"/>
  <c r="AA58" i="33"/>
  <c r="AA59" i="33"/>
  <c r="AA60" i="33"/>
  <c r="AA61" i="33"/>
  <c r="AA62" i="33"/>
  <c r="AA63" i="33"/>
  <c r="AA64" i="33"/>
  <c r="AA65" i="33"/>
  <c r="AA66" i="33"/>
  <c r="AA67" i="33"/>
  <c r="AA68" i="33"/>
  <c r="AA69" i="33"/>
  <c r="AA70" i="33"/>
  <c r="AA50" i="33"/>
  <c r="AA70" i="32"/>
  <c r="AA51" i="32"/>
  <c r="AA52" i="32"/>
  <c r="AA53" i="32"/>
  <c r="AA54" i="32"/>
  <c r="AA55" i="32"/>
  <c r="AA56" i="32"/>
  <c r="AA57" i="32"/>
  <c r="AA58" i="32"/>
  <c r="AA59" i="32"/>
  <c r="AA60" i="32"/>
  <c r="AA61" i="32"/>
  <c r="AA62" i="32"/>
  <c r="AA63" i="32"/>
  <c r="AA64" i="32"/>
  <c r="AA65" i="32"/>
  <c r="AA66" i="32"/>
  <c r="AA67" i="32"/>
  <c r="AA68" i="32"/>
  <c r="AA69" i="32"/>
  <c r="AA50" i="32"/>
  <c r="Y50" i="33"/>
  <c r="Z50" i="33"/>
  <c r="Y51" i="33"/>
  <c r="Z51" i="33"/>
  <c r="Y52" i="33"/>
  <c r="Z52" i="33"/>
  <c r="Y53" i="33"/>
  <c r="Z53" i="33"/>
  <c r="Y54" i="33"/>
  <c r="Z54" i="33"/>
  <c r="Y55" i="33"/>
  <c r="Z55" i="33"/>
  <c r="Y56" i="33"/>
  <c r="Z56" i="33"/>
  <c r="Y57" i="33"/>
  <c r="Z57" i="33"/>
  <c r="Y58" i="33"/>
  <c r="Z58" i="33"/>
  <c r="Y59" i="33"/>
  <c r="Z59" i="33"/>
  <c r="Y60" i="33"/>
  <c r="Z60" i="33"/>
  <c r="Y61" i="33"/>
  <c r="Z61" i="33"/>
  <c r="Y62" i="33"/>
  <c r="Z62" i="33"/>
  <c r="Y63" i="33"/>
  <c r="Z63" i="33"/>
  <c r="Y64" i="33"/>
  <c r="Z64" i="33"/>
  <c r="Y65" i="33"/>
  <c r="Z65" i="33"/>
  <c r="Y66" i="33"/>
  <c r="Z66" i="33"/>
  <c r="Y67" i="33"/>
  <c r="Z67" i="33"/>
  <c r="Y68" i="33"/>
  <c r="Z68" i="33"/>
  <c r="Y69" i="33"/>
  <c r="Z69" i="33"/>
  <c r="Y70" i="33"/>
  <c r="Z70" i="33"/>
  <c r="W51" i="33"/>
  <c r="W52" i="33"/>
  <c r="W53" i="33"/>
  <c r="W54" i="33"/>
  <c r="W55" i="33"/>
  <c r="W56" i="33"/>
  <c r="W57" i="33"/>
  <c r="W58" i="33"/>
  <c r="W59" i="33"/>
  <c r="W60" i="33"/>
  <c r="W61" i="33"/>
  <c r="W62" i="33"/>
  <c r="W63" i="33"/>
  <c r="W64" i="33"/>
  <c r="W65" i="33"/>
  <c r="W66" i="33"/>
  <c r="W67" i="33"/>
  <c r="W68" i="33"/>
  <c r="W69" i="33"/>
  <c r="W70" i="33"/>
  <c r="W50" i="33"/>
  <c r="D50" i="33"/>
  <c r="E50" i="33"/>
  <c r="Q50" i="33" s="1"/>
  <c r="F50" i="33"/>
  <c r="R50" i="33" s="1"/>
  <c r="G50" i="33"/>
  <c r="H50" i="33"/>
  <c r="T50" i="33" s="1"/>
  <c r="I50" i="33"/>
  <c r="K50" i="33"/>
  <c r="L50" i="33"/>
  <c r="D51" i="33"/>
  <c r="E51" i="33"/>
  <c r="F51" i="33"/>
  <c r="G51" i="33"/>
  <c r="H51" i="33"/>
  <c r="I51" i="33"/>
  <c r="K51" i="33"/>
  <c r="L51" i="33"/>
  <c r="D52" i="33"/>
  <c r="E52" i="33"/>
  <c r="F52" i="33"/>
  <c r="G52" i="33"/>
  <c r="H52" i="33"/>
  <c r="I52" i="33"/>
  <c r="K52" i="33"/>
  <c r="L52" i="33"/>
  <c r="D53" i="33"/>
  <c r="E53" i="33"/>
  <c r="F53" i="33"/>
  <c r="G53" i="33"/>
  <c r="H53" i="33"/>
  <c r="I53" i="33"/>
  <c r="K53" i="33"/>
  <c r="L53" i="33"/>
  <c r="D54" i="33"/>
  <c r="E54" i="33"/>
  <c r="F54" i="33"/>
  <c r="G54" i="33"/>
  <c r="H54" i="33"/>
  <c r="I54" i="33"/>
  <c r="K54" i="33"/>
  <c r="L54" i="33"/>
  <c r="D55" i="33"/>
  <c r="E55" i="33"/>
  <c r="F55" i="33"/>
  <c r="G55" i="33"/>
  <c r="H55" i="33"/>
  <c r="I55" i="33"/>
  <c r="K55" i="33"/>
  <c r="L55" i="33"/>
  <c r="D56" i="33"/>
  <c r="E56" i="33"/>
  <c r="F56" i="33"/>
  <c r="G56" i="33"/>
  <c r="H56" i="33"/>
  <c r="I56" i="33"/>
  <c r="K56" i="33"/>
  <c r="L56" i="33"/>
  <c r="D57" i="33"/>
  <c r="E57" i="33"/>
  <c r="F57" i="33"/>
  <c r="G57" i="33"/>
  <c r="H57" i="33"/>
  <c r="I57" i="33"/>
  <c r="K57" i="33"/>
  <c r="L57" i="33"/>
  <c r="D58" i="33"/>
  <c r="E58" i="33"/>
  <c r="F58" i="33"/>
  <c r="G58" i="33"/>
  <c r="H58" i="33"/>
  <c r="I58" i="33"/>
  <c r="K58" i="33"/>
  <c r="L58" i="33"/>
  <c r="D59" i="33"/>
  <c r="E59" i="33"/>
  <c r="F59" i="33"/>
  <c r="G59" i="33"/>
  <c r="H59" i="33"/>
  <c r="I59" i="33"/>
  <c r="K59" i="33"/>
  <c r="L59" i="33"/>
  <c r="D60" i="33"/>
  <c r="E60" i="33"/>
  <c r="F60" i="33"/>
  <c r="G60" i="33"/>
  <c r="H60" i="33"/>
  <c r="I60" i="33"/>
  <c r="K60" i="33"/>
  <c r="L60" i="33"/>
  <c r="D61" i="33"/>
  <c r="E61" i="33"/>
  <c r="F61" i="33"/>
  <c r="G61" i="33"/>
  <c r="H61" i="33"/>
  <c r="I61" i="33"/>
  <c r="K61" i="33"/>
  <c r="L61" i="33"/>
  <c r="D62" i="33"/>
  <c r="E62" i="33"/>
  <c r="F62" i="33"/>
  <c r="G62" i="33"/>
  <c r="H62" i="33"/>
  <c r="I62" i="33"/>
  <c r="K62" i="33"/>
  <c r="L62" i="33"/>
  <c r="D63" i="33"/>
  <c r="E63" i="33"/>
  <c r="F63" i="33"/>
  <c r="G63" i="33"/>
  <c r="H63" i="33"/>
  <c r="I63" i="33"/>
  <c r="K63" i="33"/>
  <c r="L63" i="33"/>
  <c r="D64" i="33"/>
  <c r="E64" i="33"/>
  <c r="F64" i="33"/>
  <c r="G64" i="33"/>
  <c r="H64" i="33"/>
  <c r="I64" i="33"/>
  <c r="K64" i="33"/>
  <c r="L64" i="33"/>
  <c r="D65" i="33"/>
  <c r="E65" i="33"/>
  <c r="F65" i="33"/>
  <c r="G65" i="33"/>
  <c r="H65" i="33"/>
  <c r="I65" i="33"/>
  <c r="K65" i="33"/>
  <c r="L65" i="33"/>
  <c r="D66" i="33"/>
  <c r="E66" i="33"/>
  <c r="F66" i="33"/>
  <c r="G66" i="33"/>
  <c r="H66" i="33"/>
  <c r="I66" i="33"/>
  <c r="K66" i="33"/>
  <c r="L66" i="33"/>
  <c r="D67" i="33"/>
  <c r="E67" i="33"/>
  <c r="F67" i="33"/>
  <c r="G67" i="33"/>
  <c r="H67" i="33"/>
  <c r="I67" i="33"/>
  <c r="K67" i="33"/>
  <c r="L67" i="33"/>
  <c r="D68" i="33"/>
  <c r="E68" i="33"/>
  <c r="F68" i="33"/>
  <c r="G68" i="33"/>
  <c r="H68" i="33"/>
  <c r="I68" i="33"/>
  <c r="K68" i="33"/>
  <c r="L68" i="33"/>
  <c r="D69" i="33"/>
  <c r="E69" i="33"/>
  <c r="F69" i="33"/>
  <c r="G69" i="33"/>
  <c r="H69" i="33"/>
  <c r="I69" i="33"/>
  <c r="K69" i="33"/>
  <c r="L69" i="33"/>
  <c r="D70" i="33"/>
  <c r="E70" i="33"/>
  <c r="F70" i="33"/>
  <c r="G70" i="33"/>
  <c r="H70" i="33"/>
  <c r="I70" i="33"/>
  <c r="K70" i="33"/>
  <c r="L7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50" i="33"/>
  <c r="O50" i="33" s="1"/>
  <c r="B51" i="33"/>
  <c r="A51" i="33" s="1"/>
  <c r="B52" i="33"/>
  <c r="A52" i="33" s="1"/>
  <c r="B53" i="33"/>
  <c r="A53" i="33" s="1"/>
  <c r="B54" i="33"/>
  <c r="A54" i="33" s="1"/>
  <c r="B55" i="33"/>
  <c r="A55" i="33" s="1"/>
  <c r="B56" i="33"/>
  <c r="A56" i="33" s="1"/>
  <c r="B57" i="33"/>
  <c r="A57" i="33" s="1"/>
  <c r="B58" i="33"/>
  <c r="A58" i="33" s="1"/>
  <c r="B59" i="33"/>
  <c r="A59" i="33" s="1"/>
  <c r="B60" i="33"/>
  <c r="A60" i="33" s="1"/>
  <c r="B61" i="33"/>
  <c r="A61" i="33" s="1"/>
  <c r="B62" i="33"/>
  <c r="B63" i="33"/>
  <c r="A63" i="33" s="1"/>
  <c r="B64" i="33"/>
  <c r="A64" i="33" s="1"/>
  <c r="B65" i="33"/>
  <c r="A65" i="33" s="1"/>
  <c r="B66" i="33"/>
  <c r="A66" i="33" s="1"/>
  <c r="B67" i="33"/>
  <c r="A67" i="33" s="1"/>
  <c r="B68" i="33"/>
  <c r="A68" i="33" s="1"/>
  <c r="B69" i="33"/>
  <c r="A69" i="33" s="1"/>
  <c r="B70" i="33"/>
  <c r="A70" i="33" s="1"/>
  <c r="B50" i="33"/>
  <c r="A50" i="33" s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62" i="33"/>
  <c r="O51" i="33" l="1"/>
  <c r="O52" i="33" s="1"/>
  <c r="O53" i="33" s="1"/>
  <c r="O54" i="33" s="1"/>
  <c r="O55" i="33" s="1"/>
  <c r="O56" i="33" s="1"/>
  <c r="O57" i="33" s="1"/>
  <c r="O58" i="33" s="1"/>
  <c r="O59" i="33" s="1"/>
  <c r="O60" i="33" s="1"/>
  <c r="O61" i="33" s="1"/>
  <c r="O62" i="33" s="1"/>
  <c r="O63" i="33" s="1"/>
  <c r="O64" i="33" s="1"/>
  <c r="O65" i="33" s="1"/>
  <c r="O66" i="33" s="1"/>
  <c r="O67" i="33" s="1"/>
  <c r="O68" i="33" s="1"/>
  <c r="Q51" i="33"/>
  <c r="Q52" i="33" s="1"/>
  <c r="Q53" i="33" s="1"/>
  <c r="Q54" i="33" s="1"/>
  <c r="Q55" i="33" s="1"/>
  <c r="Q56" i="33" s="1"/>
  <c r="Q57" i="33" s="1"/>
  <c r="Q58" i="33" s="1"/>
  <c r="Q59" i="33" s="1"/>
  <c r="Q60" i="33" s="1"/>
  <c r="Q61" i="33" s="1"/>
  <c r="Q62" i="33" s="1"/>
  <c r="Q63" i="33" s="1"/>
  <c r="Q64" i="33" s="1"/>
  <c r="Q65" i="33" s="1"/>
  <c r="Q66" i="33" s="1"/>
  <c r="Q67" i="33" s="1"/>
  <c r="Q68" i="33" s="1"/>
  <c r="Z48" i="33"/>
  <c r="Y48" i="33"/>
  <c r="B10" i="33" s="1"/>
  <c r="G48" i="33"/>
  <c r="C48" i="33"/>
  <c r="T51" i="33"/>
  <c r="T52" i="33" s="1"/>
  <c r="T53" i="33" s="1"/>
  <c r="T54" i="33" s="1"/>
  <c r="T55" i="33" s="1"/>
  <c r="T56" i="33" s="1"/>
  <c r="T57" i="33" s="1"/>
  <c r="T58" i="33" s="1"/>
  <c r="T59" i="33" s="1"/>
  <c r="T60" i="33" s="1"/>
  <c r="T61" i="33" s="1"/>
  <c r="T62" i="33" s="1"/>
  <c r="T63" i="33" s="1"/>
  <c r="T64" i="33" s="1"/>
  <c r="T65" i="33" s="1"/>
  <c r="T66" i="33" s="1"/>
  <c r="T67" i="33" s="1"/>
  <c r="T68" i="33" s="1"/>
  <c r="I48" i="33"/>
  <c r="K48" i="33"/>
  <c r="B8" i="33" s="1"/>
  <c r="W48" i="33"/>
  <c r="B14" i="33" s="1"/>
  <c r="L48" i="33"/>
  <c r="B9" i="33" s="1"/>
  <c r="H48" i="33"/>
  <c r="F48" i="33"/>
  <c r="D48" i="33"/>
  <c r="P50" i="33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62" i="33" s="1"/>
  <c r="P63" i="33" s="1"/>
  <c r="P64" i="33" s="1"/>
  <c r="P65" i="33" s="1"/>
  <c r="P66" i="33" s="1"/>
  <c r="P67" i="33" s="1"/>
  <c r="P68" i="33" s="1"/>
  <c r="E48" i="33"/>
  <c r="S50" i="33"/>
  <c r="S51" i="33" s="1"/>
  <c r="S52" i="33" s="1"/>
  <c r="S53" i="33" s="1"/>
  <c r="S54" i="33" s="1"/>
  <c r="S55" i="33" s="1"/>
  <c r="S56" i="33" s="1"/>
  <c r="S57" i="33" s="1"/>
  <c r="S58" i="33" s="1"/>
  <c r="S59" i="33" s="1"/>
  <c r="S60" i="33" s="1"/>
  <c r="S61" i="33" s="1"/>
  <c r="S62" i="33" s="1"/>
  <c r="S63" i="33" s="1"/>
  <c r="S64" i="33" s="1"/>
  <c r="S65" i="33" s="1"/>
  <c r="S66" i="33" s="1"/>
  <c r="S67" i="33" s="1"/>
  <c r="S68" i="33" s="1"/>
  <c r="U50" i="33"/>
  <c r="U51" i="33" s="1"/>
  <c r="U52" i="33" s="1"/>
  <c r="U53" i="33" s="1"/>
  <c r="U54" i="33" s="1"/>
  <c r="U55" i="33" s="1"/>
  <c r="U56" i="33" s="1"/>
  <c r="U57" i="33" s="1"/>
  <c r="U58" i="33" s="1"/>
  <c r="U59" i="33" s="1"/>
  <c r="U60" i="33" s="1"/>
  <c r="U61" i="33" s="1"/>
  <c r="U62" i="33" s="1"/>
  <c r="U63" i="33" s="1"/>
  <c r="U64" i="33" s="1"/>
  <c r="U65" i="33" s="1"/>
  <c r="U66" i="33" s="1"/>
  <c r="U67" i="33" s="1"/>
  <c r="U68" i="33" s="1"/>
  <c r="R51" i="33"/>
  <c r="R52" i="33" s="1"/>
  <c r="R53" i="33" s="1"/>
  <c r="R54" i="33" s="1"/>
  <c r="R55" i="33" s="1"/>
  <c r="R56" i="33" s="1"/>
  <c r="R57" i="33" s="1"/>
  <c r="R58" i="33" s="1"/>
  <c r="R59" i="33" s="1"/>
  <c r="R60" i="33" s="1"/>
  <c r="R61" i="33" s="1"/>
  <c r="R62" i="33" s="1"/>
  <c r="R63" i="33" s="1"/>
  <c r="R64" i="33" s="1"/>
  <c r="R65" i="33" s="1"/>
  <c r="R66" i="33" s="1"/>
  <c r="R67" i="33" s="1"/>
  <c r="R68" i="33" s="1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117" i="24"/>
  <c r="AA118" i="24"/>
  <c r="AA119" i="24"/>
  <c r="AA120" i="24"/>
  <c r="AA121" i="24"/>
  <c r="AA122" i="24"/>
  <c r="AA123" i="24"/>
  <c r="AA124" i="24"/>
  <c r="AA125" i="24"/>
  <c r="AA126" i="24"/>
  <c r="AA127" i="24"/>
  <c r="AA128" i="24"/>
  <c r="AA129" i="24"/>
  <c r="AA130" i="24"/>
  <c r="AA131" i="24"/>
  <c r="AA132" i="24"/>
  <c r="AA133" i="24"/>
  <c r="AA134" i="24"/>
  <c r="AA135" i="24"/>
  <c r="AA136" i="24"/>
  <c r="AA137" i="24"/>
  <c r="AA138" i="24"/>
  <c r="AA139" i="24"/>
  <c r="AA140" i="24"/>
  <c r="AA141" i="24"/>
  <c r="AA142" i="24"/>
  <c r="AA143" i="24"/>
  <c r="AA144" i="24"/>
  <c r="AA145" i="24"/>
  <c r="AA146" i="24"/>
  <c r="AA147" i="24"/>
  <c r="AA148" i="24"/>
  <c r="AA149" i="24"/>
  <c r="AA150" i="24"/>
  <c r="AA151" i="24"/>
  <c r="AA152" i="24"/>
  <c r="AA153" i="24"/>
  <c r="AA154" i="24"/>
  <c r="AA155" i="24"/>
  <c r="AA156" i="24"/>
  <c r="AA157" i="24"/>
  <c r="AA158" i="24"/>
  <c r="AA159" i="24"/>
  <c r="AA160" i="24"/>
  <c r="AA161" i="24"/>
  <c r="AA162" i="24"/>
  <c r="AA163" i="24"/>
  <c r="AA164" i="24"/>
  <c r="AA165" i="24"/>
  <c r="AA166" i="24"/>
  <c r="AA167" i="24"/>
  <c r="AA168" i="24"/>
  <c r="AA169" i="24"/>
  <c r="AA170" i="24"/>
  <c r="AA171" i="24"/>
  <c r="AA172" i="24"/>
  <c r="AA173" i="24"/>
  <c r="AA174" i="24"/>
  <c r="AA175" i="24"/>
  <c r="AA176" i="24"/>
  <c r="AA177" i="24"/>
  <c r="AA178" i="24"/>
  <c r="AA179" i="24"/>
  <c r="AA180" i="24"/>
  <c r="AA181" i="24"/>
  <c r="AA182" i="24"/>
  <c r="AA183" i="24"/>
  <c r="AA184" i="24"/>
  <c r="AA185" i="24"/>
  <c r="AA186" i="24"/>
  <c r="AA187" i="24"/>
  <c r="AA188" i="24"/>
  <c r="AA189" i="24"/>
  <c r="AA190" i="24"/>
  <c r="AA191" i="24"/>
  <c r="AA192" i="24"/>
  <c r="AA193" i="24"/>
  <c r="AA194" i="24"/>
  <c r="AA195" i="24"/>
  <c r="AA196" i="24"/>
  <c r="AA197" i="24"/>
  <c r="AA198" i="24"/>
  <c r="AA199" i="24"/>
  <c r="AA200" i="24"/>
  <c r="AA201" i="24"/>
  <c r="AA202" i="24"/>
  <c r="AA203" i="24"/>
  <c r="AA204" i="24"/>
  <c r="AA205" i="24"/>
  <c r="AA206" i="24"/>
  <c r="AA207" i="24"/>
  <c r="AA208" i="24"/>
  <c r="AA209" i="24"/>
  <c r="AA210" i="24"/>
  <c r="AA211" i="24"/>
  <c r="AA212" i="24"/>
  <c r="AA213" i="24"/>
  <c r="AA214" i="24"/>
  <c r="AA215" i="24"/>
  <c r="AA216" i="24"/>
  <c r="AA217" i="24"/>
  <c r="AA218" i="24"/>
  <c r="AA219" i="24"/>
  <c r="AA220" i="24"/>
  <c r="AA221" i="24"/>
  <c r="AA222" i="24"/>
  <c r="AA223" i="24"/>
  <c r="AA224" i="24"/>
  <c r="AA225" i="24"/>
  <c r="AA226" i="24"/>
  <c r="AA227" i="24"/>
  <c r="AA228" i="24"/>
  <c r="AA229" i="24"/>
  <c r="AA230" i="24"/>
  <c r="AA231" i="24"/>
  <c r="AA232" i="24"/>
  <c r="AA233" i="24"/>
  <c r="AA234" i="24"/>
  <c r="AA235" i="24"/>
  <c r="AA236" i="24"/>
  <c r="AA237" i="24"/>
  <c r="AA238" i="24"/>
  <c r="AA239" i="24"/>
  <c r="AA240" i="24"/>
  <c r="AA241" i="24"/>
  <c r="AA242" i="24"/>
  <c r="AA243" i="24"/>
  <c r="AA244" i="24"/>
  <c r="AA245" i="24"/>
  <c r="AA246" i="24"/>
  <c r="AA247" i="24"/>
  <c r="AA248" i="24"/>
  <c r="AA249" i="24"/>
  <c r="AA250" i="24"/>
  <c r="AA251" i="24"/>
  <c r="AA252" i="24"/>
  <c r="AA50" i="24"/>
  <c r="AA48" i="24" l="1"/>
  <c r="V50" i="33"/>
  <c r="J457" i="1"/>
  <c r="J458" i="1"/>
  <c r="J459" i="1"/>
  <c r="J460" i="1"/>
  <c r="J461" i="1"/>
  <c r="J462" i="1"/>
  <c r="J463" i="1"/>
  <c r="J464" i="1"/>
  <c r="J465" i="1"/>
  <c r="J50" i="33" s="1"/>
  <c r="J466" i="1"/>
  <c r="J51" i="33" s="1"/>
  <c r="J467" i="1"/>
  <c r="J468" i="1"/>
  <c r="J53" i="33" s="1"/>
  <c r="J469" i="1"/>
  <c r="J54" i="33" s="1"/>
  <c r="J470" i="1"/>
  <c r="J55" i="33" s="1"/>
  <c r="J471" i="1"/>
  <c r="J56" i="33" s="1"/>
  <c r="J57" i="33"/>
  <c r="J473" i="1"/>
  <c r="J58" i="33" s="1"/>
  <c r="J474" i="1"/>
  <c r="J59" i="33" s="1"/>
  <c r="J475" i="1"/>
  <c r="J60" i="33" s="1"/>
  <c r="J476" i="1"/>
  <c r="J61" i="33" s="1"/>
  <c r="J477" i="1"/>
  <c r="J62" i="33" s="1"/>
  <c r="J478" i="1"/>
  <c r="J63" i="33" s="1"/>
  <c r="J479" i="1"/>
  <c r="J64" i="33" s="1"/>
  <c r="J480" i="1"/>
  <c r="J65" i="33" s="1"/>
  <c r="J481" i="1"/>
  <c r="J66" i="33" s="1"/>
  <c r="J482" i="1"/>
  <c r="J67" i="33" s="1"/>
  <c r="J483" i="1"/>
  <c r="J68" i="33" s="1"/>
  <c r="J484" i="1"/>
  <c r="J69" i="33" s="1"/>
  <c r="J485" i="1"/>
  <c r="J70" i="33" s="1"/>
  <c r="J486" i="1"/>
  <c r="J487" i="1"/>
  <c r="J50" i="34" l="1"/>
  <c r="J51" i="34"/>
  <c r="V51" i="34" s="1"/>
  <c r="V51" i="33"/>
  <c r="J52" i="33"/>
  <c r="J48" i="33" s="1"/>
  <c r="B7" i="33" s="1"/>
  <c r="B11" i="33" s="1"/>
  <c r="B15" i="33" s="1"/>
  <c r="J450" i="1"/>
  <c r="J447" i="1"/>
  <c r="J448" i="1"/>
  <c r="J449" i="1"/>
  <c r="J451" i="1"/>
  <c r="J452" i="1"/>
  <c r="J453" i="1"/>
  <c r="J454" i="1"/>
  <c r="J455" i="1"/>
  <c r="J456" i="1"/>
  <c r="V52" i="33" l="1"/>
  <c r="V53" i="33" s="1"/>
  <c r="V54" i="33" s="1"/>
  <c r="V55" i="33" s="1"/>
  <c r="V56" i="33" s="1"/>
  <c r="V57" i="33" s="1"/>
  <c r="V58" i="33" s="1"/>
  <c r="V59" i="33" s="1"/>
  <c r="V60" i="33" s="1"/>
  <c r="V61" i="33" s="1"/>
  <c r="V62" i="33" s="1"/>
  <c r="V63" i="33" s="1"/>
  <c r="V64" i="33" s="1"/>
  <c r="V65" i="33" s="1"/>
  <c r="V66" i="33" s="1"/>
  <c r="V67" i="33" s="1"/>
  <c r="V68" i="33" s="1"/>
  <c r="L235" i="24"/>
  <c r="Y50" i="32" l="1"/>
  <c r="Z50" i="32"/>
  <c r="Y51" i="32"/>
  <c r="Z51" i="32"/>
  <c r="Y52" i="32"/>
  <c r="Z52" i="32"/>
  <c r="Y53" i="32"/>
  <c r="Z53" i="32"/>
  <c r="Y54" i="32"/>
  <c r="Z54" i="32"/>
  <c r="Y55" i="32"/>
  <c r="Z55" i="32"/>
  <c r="Y56" i="32"/>
  <c r="Z56" i="32"/>
  <c r="Y57" i="32"/>
  <c r="Z57" i="32"/>
  <c r="Y58" i="32"/>
  <c r="Z58" i="32"/>
  <c r="Y59" i="32"/>
  <c r="Z59" i="32"/>
  <c r="Y60" i="32"/>
  <c r="Z60" i="32"/>
  <c r="Y61" i="32"/>
  <c r="Z61" i="32"/>
  <c r="Y62" i="32"/>
  <c r="Z62" i="32"/>
  <c r="Y63" i="32"/>
  <c r="Z63" i="32"/>
  <c r="Y64" i="32"/>
  <c r="Z64" i="32"/>
  <c r="Y65" i="32"/>
  <c r="Z65" i="32"/>
  <c r="Y66" i="32"/>
  <c r="Z66" i="32"/>
  <c r="Y67" i="32"/>
  <c r="Z67" i="32"/>
  <c r="Y68" i="32"/>
  <c r="Z68" i="32"/>
  <c r="Y69" i="32"/>
  <c r="Z69" i="32"/>
  <c r="Y70" i="32"/>
  <c r="Z7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50" i="32"/>
  <c r="D50" i="32"/>
  <c r="E50" i="32"/>
  <c r="F50" i="32"/>
  <c r="G50" i="32"/>
  <c r="H50" i="32"/>
  <c r="I50" i="32"/>
  <c r="K50" i="32"/>
  <c r="L50" i="32"/>
  <c r="D51" i="32"/>
  <c r="E51" i="32"/>
  <c r="F51" i="32"/>
  <c r="G51" i="32"/>
  <c r="H51" i="32"/>
  <c r="I51" i="32"/>
  <c r="K51" i="32"/>
  <c r="L51" i="32"/>
  <c r="D52" i="32"/>
  <c r="E52" i="32"/>
  <c r="F52" i="32"/>
  <c r="G52" i="32"/>
  <c r="H52" i="32"/>
  <c r="I52" i="32"/>
  <c r="K52" i="32"/>
  <c r="L52" i="32"/>
  <c r="D53" i="32"/>
  <c r="E53" i="32"/>
  <c r="F53" i="32"/>
  <c r="G53" i="32"/>
  <c r="H53" i="32"/>
  <c r="I53" i="32"/>
  <c r="J53" i="32"/>
  <c r="K53" i="32"/>
  <c r="L53" i="32"/>
  <c r="D54" i="32"/>
  <c r="E54" i="32"/>
  <c r="F54" i="32"/>
  <c r="G54" i="32"/>
  <c r="H54" i="32"/>
  <c r="I54" i="32"/>
  <c r="K54" i="32"/>
  <c r="L54" i="32"/>
  <c r="D55" i="32"/>
  <c r="E55" i="32"/>
  <c r="F55" i="32"/>
  <c r="G55" i="32"/>
  <c r="H55" i="32"/>
  <c r="I55" i="32"/>
  <c r="J55" i="32"/>
  <c r="K55" i="32"/>
  <c r="L55" i="32"/>
  <c r="D56" i="32"/>
  <c r="E56" i="32"/>
  <c r="F56" i="32"/>
  <c r="G56" i="32"/>
  <c r="H56" i="32"/>
  <c r="I56" i="32"/>
  <c r="K56" i="32"/>
  <c r="L56" i="32"/>
  <c r="D57" i="32"/>
  <c r="E57" i="32"/>
  <c r="F57" i="32"/>
  <c r="G57" i="32"/>
  <c r="H57" i="32"/>
  <c r="I57" i="32"/>
  <c r="J57" i="32"/>
  <c r="K57" i="32"/>
  <c r="L57" i="32"/>
  <c r="D58" i="32"/>
  <c r="E58" i="32"/>
  <c r="F58" i="32"/>
  <c r="G58" i="32"/>
  <c r="H58" i="32"/>
  <c r="I58" i="32"/>
  <c r="J58" i="32"/>
  <c r="K58" i="32"/>
  <c r="L58" i="32"/>
  <c r="D59" i="32"/>
  <c r="E59" i="32"/>
  <c r="F59" i="32"/>
  <c r="G59" i="32"/>
  <c r="H59" i="32"/>
  <c r="I59" i="32"/>
  <c r="J59" i="32"/>
  <c r="K59" i="32"/>
  <c r="L59" i="32"/>
  <c r="D60" i="32"/>
  <c r="E60" i="32"/>
  <c r="F60" i="32"/>
  <c r="G60" i="32"/>
  <c r="H60" i="32"/>
  <c r="I60" i="32"/>
  <c r="J60" i="32"/>
  <c r="K60" i="32"/>
  <c r="L60" i="32"/>
  <c r="D61" i="32"/>
  <c r="E61" i="32"/>
  <c r="F61" i="32"/>
  <c r="G61" i="32"/>
  <c r="H61" i="32"/>
  <c r="I61" i="32"/>
  <c r="J61" i="32"/>
  <c r="K61" i="32"/>
  <c r="L61" i="32"/>
  <c r="D62" i="32"/>
  <c r="E62" i="32"/>
  <c r="F62" i="32"/>
  <c r="G62" i="32"/>
  <c r="H62" i="32"/>
  <c r="I62" i="32"/>
  <c r="J62" i="32"/>
  <c r="K62" i="32"/>
  <c r="L62" i="32"/>
  <c r="D63" i="32"/>
  <c r="E63" i="32"/>
  <c r="F63" i="32"/>
  <c r="G63" i="32"/>
  <c r="H63" i="32"/>
  <c r="I63" i="32"/>
  <c r="J63" i="32"/>
  <c r="K63" i="32"/>
  <c r="L63" i="32"/>
  <c r="D64" i="32"/>
  <c r="E64" i="32"/>
  <c r="F64" i="32"/>
  <c r="G64" i="32"/>
  <c r="H64" i="32"/>
  <c r="I64" i="32"/>
  <c r="J64" i="32"/>
  <c r="K64" i="32"/>
  <c r="L64" i="32"/>
  <c r="D65" i="32"/>
  <c r="E65" i="32"/>
  <c r="F65" i="32"/>
  <c r="G65" i="32"/>
  <c r="H65" i="32"/>
  <c r="I65" i="32"/>
  <c r="J65" i="32"/>
  <c r="K65" i="32"/>
  <c r="L65" i="32"/>
  <c r="D66" i="32"/>
  <c r="E66" i="32"/>
  <c r="F66" i="32"/>
  <c r="G66" i="32"/>
  <c r="H66" i="32"/>
  <c r="I66" i="32"/>
  <c r="J66" i="32"/>
  <c r="K66" i="32"/>
  <c r="L66" i="32"/>
  <c r="D67" i="32"/>
  <c r="E67" i="32"/>
  <c r="F67" i="32"/>
  <c r="G67" i="32"/>
  <c r="H67" i="32"/>
  <c r="I67" i="32"/>
  <c r="J67" i="32"/>
  <c r="K67" i="32"/>
  <c r="L67" i="32"/>
  <c r="D68" i="32"/>
  <c r="E68" i="32"/>
  <c r="F68" i="32"/>
  <c r="G68" i="32"/>
  <c r="H68" i="32"/>
  <c r="I68" i="32"/>
  <c r="J68" i="32"/>
  <c r="K68" i="32"/>
  <c r="L68" i="32"/>
  <c r="D69" i="32"/>
  <c r="E69" i="32"/>
  <c r="F69" i="32"/>
  <c r="G69" i="32"/>
  <c r="H69" i="32"/>
  <c r="I69" i="32"/>
  <c r="J69" i="32"/>
  <c r="K69" i="32"/>
  <c r="L69" i="32"/>
  <c r="D70" i="32"/>
  <c r="E70" i="32"/>
  <c r="F70" i="32"/>
  <c r="G70" i="32"/>
  <c r="H70" i="32"/>
  <c r="I70" i="32"/>
  <c r="J70" i="32"/>
  <c r="K70" i="32"/>
  <c r="L7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50" i="32"/>
  <c r="A70" i="32" l="1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Z48" i="32"/>
  <c r="W48" i="32"/>
  <c r="B14" i="32" s="1"/>
  <c r="Q50" i="32"/>
  <c r="U50" i="32"/>
  <c r="T50" i="32"/>
  <c r="G48" i="32"/>
  <c r="P50" i="32"/>
  <c r="O50" i="32"/>
  <c r="A50" i="32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J446" i="1"/>
  <c r="J52" i="32" s="1"/>
  <c r="M446" i="1"/>
  <c r="M52" i="32" s="1"/>
  <c r="N446" i="1" l="1"/>
  <c r="U51" i="32"/>
  <c r="U52" i="32" s="1"/>
  <c r="U53" i="32" s="1"/>
  <c r="U54" i="32" s="1"/>
  <c r="U55" i="32" s="1"/>
  <c r="U56" i="32" s="1"/>
  <c r="U57" i="32" s="1"/>
  <c r="U58" i="32" s="1"/>
  <c r="U59" i="32" s="1"/>
  <c r="U60" i="32" s="1"/>
  <c r="U61" i="32" s="1"/>
  <c r="U62" i="32" s="1"/>
  <c r="U63" i="32" s="1"/>
  <c r="U64" i="32" s="1"/>
  <c r="U65" i="32" s="1"/>
  <c r="U66" i="32" s="1"/>
  <c r="U67" i="32" s="1"/>
  <c r="U68" i="32" s="1"/>
  <c r="U69" i="32" s="1"/>
  <c r="U70" i="32" s="1"/>
  <c r="E48" i="32"/>
  <c r="F48" i="32"/>
  <c r="C48" i="32"/>
  <c r="K48" i="32"/>
  <c r="B8" i="32" s="1"/>
  <c r="T51" i="32"/>
  <c r="T52" i="32" s="1"/>
  <c r="T53" i="32" s="1"/>
  <c r="T54" i="32" s="1"/>
  <c r="T55" i="32" s="1"/>
  <c r="T56" i="32" s="1"/>
  <c r="T57" i="32" s="1"/>
  <c r="T58" i="32" s="1"/>
  <c r="T59" i="32" s="1"/>
  <c r="T60" i="32" s="1"/>
  <c r="T61" i="32" s="1"/>
  <c r="T62" i="32" s="1"/>
  <c r="T63" i="32" s="1"/>
  <c r="T64" i="32" s="1"/>
  <c r="T65" i="32" s="1"/>
  <c r="T66" i="32" s="1"/>
  <c r="T67" i="32" s="1"/>
  <c r="T68" i="32" s="1"/>
  <c r="T69" i="32" s="1"/>
  <c r="T70" i="32" s="1"/>
  <c r="H48" i="32"/>
  <c r="L48" i="32"/>
  <c r="B9" i="32" s="1"/>
  <c r="Q51" i="32"/>
  <c r="Q52" i="32" s="1"/>
  <c r="Q53" i="32" s="1"/>
  <c r="Q54" i="32" s="1"/>
  <c r="Q55" i="32" s="1"/>
  <c r="Q56" i="32" s="1"/>
  <c r="Q57" i="32" s="1"/>
  <c r="Q58" i="32" s="1"/>
  <c r="Q59" i="32" s="1"/>
  <c r="Q60" i="32" s="1"/>
  <c r="Q61" i="32" s="1"/>
  <c r="Q62" i="32" s="1"/>
  <c r="Q63" i="32" s="1"/>
  <c r="Q64" i="32" s="1"/>
  <c r="Q65" i="32" s="1"/>
  <c r="Q66" i="32" s="1"/>
  <c r="Q67" i="32" s="1"/>
  <c r="Q68" i="32" s="1"/>
  <c r="Q69" i="32" s="1"/>
  <c r="Q70" i="32" s="1"/>
  <c r="I48" i="32"/>
  <c r="Y48" i="32"/>
  <c r="B10" i="32" s="1"/>
  <c r="P51" i="32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D48" i="32"/>
  <c r="R50" i="32"/>
  <c r="R51" i="32" s="1"/>
  <c r="R52" i="32" s="1"/>
  <c r="R53" i="32" s="1"/>
  <c r="R54" i="32" s="1"/>
  <c r="R55" i="32" s="1"/>
  <c r="R56" i="32" s="1"/>
  <c r="R57" i="32" s="1"/>
  <c r="R58" i="32" s="1"/>
  <c r="R59" i="32" s="1"/>
  <c r="R60" i="32" s="1"/>
  <c r="R61" i="32" s="1"/>
  <c r="R62" i="32" s="1"/>
  <c r="R63" i="32" s="1"/>
  <c r="R64" i="32" s="1"/>
  <c r="R65" i="32" s="1"/>
  <c r="R66" i="32" s="1"/>
  <c r="R67" i="32" s="1"/>
  <c r="R68" i="32" s="1"/>
  <c r="R69" i="32" s="1"/>
  <c r="R70" i="32" s="1"/>
  <c r="O51" i="32"/>
  <c r="O52" i="32" s="1"/>
  <c r="O53" i="32" s="1"/>
  <c r="O54" i="32" s="1"/>
  <c r="O55" i="32" s="1"/>
  <c r="O56" i="32" s="1"/>
  <c r="O57" i="32" s="1"/>
  <c r="O58" i="32" s="1"/>
  <c r="O59" i="32" s="1"/>
  <c r="O60" i="32" s="1"/>
  <c r="O61" i="32" s="1"/>
  <c r="O62" i="32" s="1"/>
  <c r="O63" i="32" s="1"/>
  <c r="O64" i="32" s="1"/>
  <c r="O65" i="32" s="1"/>
  <c r="O66" i="32" s="1"/>
  <c r="O67" i="32" s="1"/>
  <c r="O68" i="32" s="1"/>
  <c r="O69" i="32" s="1"/>
  <c r="O70" i="32" s="1"/>
  <c r="S50" i="32"/>
  <c r="S51" i="32" s="1"/>
  <c r="S52" i="32" s="1"/>
  <c r="S53" i="32" s="1"/>
  <c r="S54" i="32" s="1"/>
  <c r="S55" i="32" s="1"/>
  <c r="S56" i="32" s="1"/>
  <c r="S57" i="32" s="1"/>
  <c r="S58" i="32" s="1"/>
  <c r="S59" i="32" s="1"/>
  <c r="S60" i="32" s="1"/>
  <c r="S61" i="32" s="1"/>
  <c r="S62" i="32" s="1"/>
  <c r="S63" i="32" s="1"/>
  <c r="S64" i="32" s="1"/>
  <c r="S65" i="32" s="1"/>
  <c r="S66" i="32" s="1"/>
  <c r="S67" i="32" s="1"/>
  <c r="S68" i="32" s="1"/>
  <c r="S69" i="32" s="1"/>
  <c r="S70" i="32" s="1"/>
  <c r="N52" i="32" l="1"/>
  <c r="V50" i="32"/>
  <c r="Z1" i="1"/>
  <c r="J433" i="1" l="1"/>
  <c r="Y50" i="31" l="1"/>
  <c r="Z50" i="31"/>
  <c r="Y51" i="31"/>
  <c r="Z51" i="31"/>
  <c r="Y52" i="31"/>
  <c r="Z52" i="31"/>
  <c r="Y53" i="31"/>
  <c r="Z53" i="31"/>
  <c r="Y54" i="31"/>
  <c r="Z54" i="31"/>
  <c r="Y55" i="31"/>
  <c r="Z55" i="31"/>
  <c r="Y56" i="31"/>
  <c r="Z56" i="31"/>
  <c r="Y57" i="31"/>
  <c r="Z57" i="31"/>
  <c r="Y58" i="31"/>
  <c r="Z58" i="31"/>
  <c r="Y59" i="31"/>
  <c r="Z59" i="31"/>
  <c r="Y60" i="31"/>
  <c r="Z60" i="31"/>
  <c r="Y61" i="31"/>
  <c r="Z61" i="31"/>
  <c r="Y62" i="31"/>
  <c r="Z62" i="31"/>
  <c r="Y63" i="31"/>
  <c r="Z63" i="31"/>
  <c r="Y64" i="31"/>
  <c r="Z64" i="31"/>
  <c r="Y65" i="31"/>
  <c r="Z65" i="31"/>
  <c r="Y66" i="31"/>
  <c r="Z66" i="31"/>
  <c r="Y67" i="31"/>
  <c r="Z67" i="31"/>
  <c r="Y68" i="31"/>
  <c r="Z68" i="31"/>
  <c r="Y69" i="31"/>
  <c r="Z69" i="31"/>
  <c r="Y70" i="31"/>
  <c r="Z70" i="31"/>
  <c r="Y71" i="31"/>
  <c r="Z71" i="31"/>
  <c r="Y72" i="31"/>
  <c r="Z72" i="31"/>
  <c r="W51" i="31"/>
  <c r="W52" i="31"/>
  <c r="W53" i="31"/>
  <c r="W54" i="31"/>
  <c r="W55" i="31"/>
  <c r="W56" i="31"/>
  <c r="W57" i="31"/>
  <c r="W58" i="31"/>
  <c r="W59" i="31"/>
  <c r="W60" i="31"/>
  <c r="W61" i="31"/>
  <c r="W62" i="31"/>
  <c r="W63" i="31"/>
  <c r="W64" i="31"/>
  <c r="W65" i="31"/>
  <c r="W66" i="31"/>
  <c r="W67" i="31"/>
  <c r="W68" i="31"/>
  <c r="W69" i="31"/>
  <c r="W70" i="31"/>
  <c r="W71" i="31"/>
  <c r="W72" i="31"/>
  <c r="W50" i="31"/>
  <c r="D50" i="31"/>
  <c r="E50" i="31"/>
  <c r="Q50" i="31" s="1"/>
  <c r="F50" i="31"/>
  <c r="G50" i="31"/>
  <c r="S50" i="31" s="1"/>
  <c r="H50" i="31"/>
  <c r="T50" i="31" s="1"/>
  <c r="I50" i="31"/>
  <c r="U50" i="31" s="1"/>
  <c r="K50" i="31"/>
  <c r="L50" i="31"/>
  <c r="D51" i="31"/>
  <c r="E51" i="31"/>
  <c r="F51" i="31"/>
  <c r="G51" i="31"/>
  <c r="H51" i="31"/>
  <c r="I51" i="31"/>
  <c r="K51" i="31"/>
  <c r="L51" i="31"/>
  <c r="D52" i="31"/>
  <c r="E52" i="31"/>
  <c r="F52" i="31"/>
  <c r="G52" i="31"/>
  <c r="H52" i="31"/>
  <c r="I52" i="31"/>
  <c r="K52" i="31"/>
  <c r="L52" i="31"/>
  <c r="D53" i="31"/>
  <c r="E53" i="31"/>
  <c r="F53" i="31"/>
  <c r="G53" i="31"/>
  <c r="H53" i="31"/>
  <c r="I53" i="31"/>
  <c r="K53" i="31"/>
  <c r="L53" i="31"/>
  <c r="D54" i="31"/>
  <c r="E54" i="31"/>
  <c r="F54" i="31"/>
  <c r="G54" i="31"/>
  <c r="H54" i="31"/>
  <c r="I54" i="31"/>
  <c r="K54" i="31"/>
  <c r="L54" i="31"/>
  <c r="D55" i="31"/>
  <c r="E55" i="31"/>
  <c r="F55" i="31"/>
  <c r="G55" i="31"/>
  <c r="H55" i="31"/>
  <c r="I55" i="31"/>
  <c r="K55" i="31"/>
  <c r="L55" i="31"/>
  <c r="D56" i="31"/>
  <c r="E56" i="31"/>
  <c r="F56" i="31"/>
  <c r="G56" i="31"/>
  <c r="H56" i="31"/>
  <c r="I56" i="31"/>
  <c r="K56" i="31"/>
  <c r="L56" i="31"/>
  <c r="D57" i="31"/>
  <c r="E57" i="31"/>
  <c r="F57" i="31"/>
  <c r="G57" i="31"/>
  <c r="H57" i="31"/>
  <c r="I57" i="31"/>
  <c r="K57" i="31"/>
  <c r="L57" i="31"/>
  <c r="D58" i="31"/>
  <c r="E58" i="31"/>
  <c r="F58" i="31"/>
  <c r="G58" i="31"/>
  <c r="H58" i="31"/>
  <c r="I58" i="31"/>
  <c r="K58" i="31"/>
  <c r="L58" i="31"/>
  <c r="D59" i="31"/>
  <c r="E59" i="31"/>
  <c r="F59" i="31"/>
  <c r="G59" i="31"/>
  <c r="H59" i="31"/>
  <c r="I59" i="31"/>
  <c r="K59" i="31"/>
  <c r="L59" i="31"/>
  <c r="D60" i="31"/>
  <c r="E60" i="31"/>
  <c r="F60" i="31"/>
  <c r="G60" i="31"/>
  <c r="H60" i="31"/>
  <c r="I60" i="31"/>
  <c r="K60" i="31"/>
  <c r="L60" i="31"/>
  <c r="D61" i="31"/>
  <c r="E61" i="31"/>
  <c r="F61" i="31"/>
  <c r="G61" i="31"/>
  <c r="H61" i="31"/>
  <c r="I61" i="31"/>
  <c r="K61" i="31"/>
  <c r="L61" i="31"/>
  <c r="D62" i="31"/>
  <c r="E62" i="31"/>
  <c r="F62" i="31"/>
  <c r="G62" i="31"/>
  <c r="H62" i="31"/>
  <c r="I62" i="31"/>
  <c r="J62" i="31"/>
  <c r="K62" i="31"/>
  <c r="L62" i="31"/>
  <c r="D63" i="31"/>
  <c r="E63" i="31"/>
  <c r="F63" i="31"/>
  <c r="G63" i="31"/>
  <c r="H63" i="31"/>
  <c r="I63" i="31"/>
  <c r="K63" i="31"/>
  <c r="L63" i="31"/>
  <c r="D64" i="31"/>
  <c r="E64" i="31"/>
  <c r="F64" i="31"/>
  <c r="G64" i="31"/>
  <c r="H64" i="31"/>
  <c r="I64" i="31"/>
  <c r="K64" i="31"/>
  <c r="L64" i="31"/>
  <c r="D65" i="31"/>
  <c r="E65" i="31"/>
  <c r="F65" i="31"/>
  <c r="G65" i="31"/>
  <c r="H65" i="31"/>
  <c r="I65" i="31"/>
  <c r="K65" i="31"/>
  <c r="L65" i="31"/>
  <c r="D66" i="31"/>
  <c r="E66" i="31"/>
  <c r="F66" i="31"/>
  <c r="G66" i="31"/>
  <c r="H66" i="31"/>
  <c r="I66" i="31"/>
  <c r="K66" i="31"/>
  <c r="L66" i="31"/>
  <c r="D67" i="31"/>
  <c r="E67" i="31"/>
  <c r="F67" i="31"/>
  <c r="G67" i="31"/>
  <c r="H67" i="31"/>
  <c r="I67" i="31"/>
  <c r="K67" i="31"/>
  <c r="L67" i="31"/>
  <c r="D68" i="31"/>
  <c r="E68" i="31"/>
  <c r="F68" i="31"/>
  <c r="G68" i="31"/>
  <c r="H68" i="31"/>
  <c r="I68" i="31"/>
  <c r="K68" i="31"/>
  <c r="L68" i="31"/>
  <c r="D69" i="31"/>
  <c r="E69" i="31"/>
  <c r="F69" i="31"/>
  <c r="G69" i="31"/>
  <c r="H69" i="31"/>
  <c r="I69" i="31"/>
  <c r="K69" i="31"/>
  <c r="L69" i="31"/>
  <c r="D70" i="31"/>
  <c r="E70" i="31"/>
  <c r="F70" i="31"/>
  <c r="G70" i="31"/>
  <c r="H70" i="31"/>
  <c r="I70" i="31"/>
  <c r="K70" i="31"/>
  <c r="L70" i="31"/>
  <c r="D71" i="31"/>
  <c r="E71" i="31"/>
  <c r="F71" i="31"/>
  <c r="G71" i="31"/>
  <c r="H71" i="31"/>
  <c r="I71" i="31"/>
  <c r="K71" i="31"/>
  <c r="L71" i="31"/>
  <c r="D72" i="31"/>
  <c r="E72" i="31"/>
  <c r="F72" i="31"/>
  <c r="G72" i="31"/>
  <c r="H72" i="31"/>
  <c r="I72" i="31"/>
  <c r="K72" i="31"/>
  <c r="L72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50" i="31"/>
  <c r="O50" i="31" s="1"/>
  <c r="B51" i="31"/>
  <c r="A51" i="31" s="1"/>
  <c r="B52" i="31"/>
  <c r="A52" i="31" s="1"/>
  <c r="B53" i="31"/>
  <c r="A53" i="31" s="1"/>
  <c r="B54" i="31"/>
  <c r="A54" i="31" s="1"/>
  <c r="B55" i="31"/>
  <c r="A55" i="31" s="1"/>
  <c r="B56" i="31"/>
  <c r="A56" i="31" s="1"/>
  <c r="B57" i="31"/>
  <c r="A57" i="31" s="1"/>
  <c r="B58" i="31"/>
  <c r="A58" i="31" s="1"/>
  <c r="B59" i="31"/>
  <c r="A59" i="31" s="1"/>
  <c r="B60" i="31"/>
  <c r="A60" i="31" s="1"/>
  <c r="B61" i="31"/>
  <c r="A61" i="31" s="1"/>
  <c r="B62" i="31"/>
  <c r="A62" i="31" s="1"/>
  <c r="B63" i="31"/>
  <c r="A63" i="31" s="1"/>
  <c r="B64" i="31"/>
  <c r="A64" i="31" s="1"/>
  <c r="B65" i="31"/>
  <c r="A65" i="31" s="1"/>
  <c r="B66" i="31"/>
  <c r="A66" i="31" s="1"/>
  <c r="B67" i="31"/>
  <c r="A67" i="31" s="1"/>
  <c r="B68" i="31"/>
  <c r="A68" i="31" s="1"/>
  <c r="B69" i="31"/>
  <c r="A69" i="31" s="1"/>
  <c r="B70" i="31"/>
  <c r="A70" i="31" s="1"/>
  <c r="B71" i="31"/>
  <c r="A71" i="31" s="1"/>
  <c r="B72" i="31"/>
  <c r="A72" i="31" s="1"/>
  <c r="B50" i="31"/>
  <c r="A50" i="31" s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T51" i="31" l="1"/>
  <c r="T52" i="31" s="1"/>
  <c r="T53" i="31" s="1"/>
  <c r="T54" i="31" s="1"/>
  <c r="T55" i="31" s="1"/>
  <c r="T56" i="31" s="1"/>
  <c r="T57" i="31" s="1"/>
  <c r="T58" i="31" s="1"/>
  <c r="T59" i="31" s="1"/>
  <c r="T60" i="31" s="1"/>
  <c r="T61" i="31" s="1"/>
  <c r="T62" i="31" s="1"/>
  <c r="T63" i="31" s="1"/>
  <c r="T64" i="31" s="1"/>
  <c r="T65" i="31" s="1"/>
  <c r="T66" i="31" s="1"/>
  <c r="T67" i="31" s="1"/>
  <c r="T68" i="31" s="1"/>
  <c r="T69" i="31" s="1"/>
  <c r="T70" i="31" s="1"/>
  <c r="T71" i="31" s="1"/>
  <c r="T72" i="31" s="1"/>
  <c r="D48" i="31"/>
  <c r="W48" i="31"/>
  <c r="B14" i="31" s="1"/>
  <c r="L48" i="31"/>
  <c r="B9" i="31" s="1"/>
  <c r="G48" i="31"/>
  <c r="F48" i="31"/>
  <c r="U51" i="31"/>
  <c r="U52" i="31" s="1"/>
  <c r="U53" i="31" s="1"/>
  <c r="U54" i="31" s="1"/>
  <c r="U55" i="31" s="1"/>
  <c r="U56" i="31" s="1"/>
  <c r="U57" i="31" s="1"/>
  <c r="U58" i="31" s="1"/>
  <c r="U59" i="31" s="1"/>
  <c r="U60" i="31" s="1"/>
  <c r="U61" i="31" s="1"/>
  <c r="U62" i="31" s="1"/>
  <c r="U63" i="31" s="1"/>
  <c r="U64" i="31" s="1"/>
  <c r="U65" i="31" s="1"/>
  <c r="U66" i="31" s="1"/>
  <c r="U67" i="31" s="1"/>
  <c r="U68" i="31" s="1"/>
  <c r="U69" i="31" s="1"/>
  <c r="U70" i="31" s="1"/>
  <c r="U71" i="31" s="1"/>
  <c r="U72" i="31" s="1"/>
  <c r="S51" i="31"/>
  <c r="S52" i="31" s="1"/>
  <c r="S53" i="31" s="1"/>
  <c r="S54" i="31" s="1"/>
  <c r="S55" i="31" s="1"/>
  <c r="S56" i="31" s="1"/>
  <c r="S57" i="31" s="1"/>
  <c r="S58" i="31" s="1"/>
  <c r="S59" i="31" s="1"/>
  <c r="S60" i="31" s="1"/>
  <c r="S61" i="31" s="1"/>
  <c r="S62" i="31" s="1"/>
  <c r="S63" i="31" s="1"/>
  <c r="S64" i="31" s="1"/>
  <c r="S65" i="31" s="1"/>
  <c r="S66" i="31" s="1"/>
  <c r="S67" i="31" s="1"/>
  <c r="S68" i="31" s="1"/>
  <c r="S69" i="31" s="1"/>
  <c r="S70" i="31" s="1"/>
  <c r="S71" i="31" s="1"/>
  <c r="S72" i="31" s="1"/>
  <c r="Y48" i="31"/>
  <c r="B10" i="31" s="1"/>
  <c r="Q51" i="31"/>
  <c r="Q52" i="31" s="1"/>
  <c r="Q53" i="31" s="1"/>
  <c r="Q54" i="31" s="1"/>
  <c r="Q55" i="31" s="1"/>
  <c r="Q56" i="31" s="1"/>
  <c r="Q57" i="31" s="1"/>
  <c r="Q58" i="31" s="1"/>
  <c r="Q59" i="31" s="1"/>
  <c r="Q60" i="31" s="1"/>
  <c r="Q61" i="31" s="1"/>
  <c r="Q62" i="31" s="1"/>
  <c r="Q63" i="31" s="1"/>
  <c r="Q64" i="31" s="1"/>
  <c r="Q65" i="31" s="1"/>
  <c r="Q66" i="31" s="1"/>
  <c r="Q67" i="31" s="1"/>
  <c r="Q68" i="31" s="1"/>
  <c r="Q69" i="31" s="1"/>
  <c r="Q70" i="31" s="1"/>
  <c r="Q71" i="31" s="1"/>
  <c r="Q72" i="31" s="1"/>
  <c r="O51" i="31"/>
  <c r="O52" i="31" s="1"/>
  <c r="O53" i="31" s="1"/>
  <c r="O54" i="31" s="1"/>
  <c r="O55" i="31" s="1"/>
  <c r="O56" i="31" s="1"/>
  <c r="O57" i="31" s="1"/>
  <c r="O58" i="31" s="1"/>
  <c r="O59" i="31" s="1"/>
  <c r="O60" i="31" s="1"/>
  <c r="O61" i="31" s="1"/>
  <c r="O62" i="31" s="1"/>
  <c r="O63" i="31" s="1"/>
  <c r="O64" i="31" s="1"/>
  <c r="O65" i="31" s="1"/>
  <c r="O66" i="31" s="1"/>
  <c r="O67" i="31" s="1"/>
  <c r="O68" i="31" s="1"/>
  <c r="O69" i="31" s="1"/>
  <c r="O70" i="31" s="1"/>
  <c r="O71" i="31" s="1"/>
  <c r="O72" i="31" s="1"/>
  <c r="Z48" i="31"/>
  <c r="K48" i="31"/>
  <c r="B8" i="31" s="1"/>
  <c r="H48" i="31"/>
  <c r="I48" i="31"/>
  <c r="P50" i="3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P67" i="31" s="1"/>
  <c r="P68" i="31" s="1"/>
  <c r="P69" i="31" s="1"/>
  <c r="P70" i="31" s="1"/>
  <c r="P71" i="31" s="1"/>
  <c r="P72" i="31" s="1"/>
  <c r="R50" i="31"/>
  <c r="R51" i="31" s="1"/>
  <c r="R52" i="31" s="1"/>
  <c r="R53" i="31" s="1"/>
  <c r="R54" i="31" s="1"/>
  <c r="R55" i="31" s="1"/>
  <c r="R56" i="31" s="1"/>
  <c r="R57" i="31" s="1"/>
  <c r="R58" i="31" s="1"/>
  <c r="R59" i="31" s="1"/>
  <c r="R60" i="31" s="1"/>
  <c r="R61" i="31" s="1"/>
  <c r="R62" i="31" s="1"/>
  <c r="R63" i="31" s="1"/>
  <c r="R64" i="31" s="1"/>
  <c r="R65" i="31" s="1"/>
  <c r="R66" i="31" s="1"/>
  <c r="R67" i="31" s="1"/>
  <c r="R68" i="31" s="1"/>
  <c r="R69" i="31" s="1"/>
  <c r="R70" i="31" s="1"/>
  <c r="R71" i="31" s="1"/>
  <c r="R72" i="31" s="1"/>
  <c r="C48" i="31"/>
  <c r="E48" i="31"/>
  <c r="M410" i="1"/>
  <c r="V50" i="31" l="1"/>
  <c r="Y56" i="30"/>
  <c r="Y275" i="1"/>
  <c r="AB1" i="1"/>
  <c r="Y50" i="30"/>
  <c r="Z50" i="30"/>
  <c r="AA50" i="30"/>
  <c r="Y51" i="30"/>
  <c r="Z51" i="30"/>
  <c r="AA51" i="30"/>
  <c r="Y52" i="30"/>
  <c r="Z52" i="30"/>
  <c r="AA52" i="30"/>
  <c r="Y53" i="30"/>
  <c r="Z53" i="30"/>
  <c r="AA53" i="30"/>
  <c r="Y54" i="30"/>
  <c r="Z54" i="30"/>
  <c r="AA54" i="30"/>
  <c r="Y55" i="30"/>
  <c r="Z55" i="30"/>
  <c r="AA55" i="30"/>
  <c r="Z56" i="30"/>
  <c r="AA56" i="30"/>
  <c r="Y57" i="30"/>
  <c r="Z57" i="30"/>
  <c r="AA57" i="30"/>
  <c r="Y58" i="30"/>
  <c r="Z58" i="30"/>
  <c r="AA58" i="30"/>
  <c r="Y59" i="30"/>
  <c r="Z59" i="30"/>
  <c r="AA59" i="30"/>
  <c r="Y60" i="30"/>
  <c r="Z60" i="30"/>
  <c r="AA60" i="30"/>
  <c r="Y61" i="30"/>
  <c r="Z61" i="30"/>
  <c r="AA61" i="30"/>
  <c r="Y62" i="30"/>
  <c r="Z62" i="30"/>
  <c r="AA62" i="30"/>
  <c r="Y63" i="30"/>
  <c r="Z63" i="30"/>
  <c r="AA63" i="30"/>
  <c r="Y64" i="30"/>
  <c r="Z64" i="30"/>
  <c r="AA64" i="30"/>
  <c r="Y65" i="30"/>
  <c r="Z65" i="30"/>
  <c r="AA65" i="30"/>
  <c r="Y66" i="30"/>
  <c r="Z66" i="30"/>
  <c r="AA66" i="30"/>
  <c r="Y67" i="30"/>
  <c r="Z67" i="30"/>
  <c r="AA67" i="30"/>
  <c r="Y68" i="30"/>
  <c r="Z68" i="30"/>
  <c r="AA68" i="30"/>
  <c r="Y69" i="30"/>
  <c r="Z69" i="30"/>
  <c r="AA69" i="30"/>
  <c r="W51" i="30"/>
  <c r="W52" i="30"/>
  <c r="W53" i="30"/>
  <c r="W54" i="30"/>
  <c r="W55" i="30"/>
  <c r="W56" i="30"/>
  <c r="W57" i="30"/>
  <c r="W58" i="30"/>
  <c r="W59" i="30"/>
  <c r="W60" i="30"/>
  <c r="W61" i="30"/>
  <c r="W62" i="30"/>
  <c r="W63" i="30"/>
  <c r="W64" i="30"/>
  <c r="W65" i="30"/>
  <c r="W66" i="30"/>
  <c r="W67" i="30"/>
  <c r="W68" i="30"/>
  <c r="W69" i="30"/>
  <c r="W50" i="30"/>
  <c r="D50" i="30"/>
  <c r="P50" i="30" s="1"/>
  <c r="E50" i="30"/>
  <c r="F50" i="30"/>
  <c r="G50" i="30"/>
  <c r="S50" i="30" s="1"/>
  <c r="H50" i="30"/>
  <c r="I50" i="30"/>
  <c r="K50" i="30"/>
  <c r="L50" i="30"/>
  <c r="D51" i="30"/>
  <c r="E51" i="30"/>
  <c r="F51" i="30"/>
  <c r="G51" i="30"/>
  <c r="H51" i="30"/>
  <c r="I51" i="30"/>
  <c r="K51" i="30"/>
  <c r="L51" i="30"/>
  <c r="D52" i="30"/>
  <c r="E52" i="30"/>
  <c r="F52" i="30"/>
  <c r="G52" i="30"/>
  <c r="H52" i="30"/>
  <c r="I52" i="30"/>
  <c r="K52" i="30"/>
  <c r="L52" i="30"/>
  <c r="D53" i="30"/>
  <c r="E53" i="30"/>
  <c r="F53" i="30"/>
  <c r="G53" i="30"/>
  <c r="H53" i="30"/>
  <c r="I53" i="30"/>
  <c r="K53" i="30"/>
  <c r="L53" i="30"/>
  <c r="D54" i="30"/>
  <c r="E54" i="30"/>
  <c r="F54" i="30"/>
  <c r="G54" i="30"/>
  <c r="H54" i="30"/>
  <c r="I54" i="30"/>
  <c r="K54" i="30"/>
  <c r="L54" i="30"/>
  <c r="D55" i="30"/>
  <c r="E55" i="30"/>
  <c r="F55" i="30"/>
  <c r="G55" i="30"/>
  <c r="H55" i="30"/>
  <c r="I55" i="30"/>
  <c r="K55" i="30"/>
  <c r="L55" i="30"/>
  <c r="D56" i="30"/>
  <c r="E56" i="30"/>
  <c r="F56" i="30"/>
  <c r="G56" i="30"/>
  <c r="H56" i="30"/>
  <c r="I56" i="30"/>
  <c r="K56" i="30"/>
  <c r="L56" i="30"/>
  <c r="D57" i="30"/>
  <c r="E57" i="30"/>
  <c r="F57" i="30"/>
  <c r="G57" i="30"/>
  <c r="H57" i="30"/>
  <c r="I57" i="30"/>
  <c r="K57" i="30"/>
  <c r="L57" i="30"/>
  <c r="D58" i="30"/>
  <c r="E58" i="30"/>
  <c r="F58" i="30"/>
  <c r="G58" i="30"/>
  <c r="H58" i="30"/>
  <c r="I58" i="30"/>
  <c r="K58" i="30"/>
  <c r="L58" i="30"/>
  <c r="D59" i="30"/>
  <c r="E59" i="30"/>
  <c r="F59" i="30"/>
  <c r="G59" i="30"/>
  <c r="H59" i="30"/>
  <c r="I59" i="30"/>
  <c r="K59" i="30"/>
  <c r="L59" i="30"/>
  <c r="D60" i="30"/>
  <c r="E60" i="30"/>
  <c r="F60" i="30"/>
  <c r="G60" i="30"/>
  <c r="H60" i="30"/>
  <c r="I60" i="30"/>
  <c r="K60" i="30"/>
  <c r="L60" i="30"/>
  <c r="D61" i="30"/>
  <c r="E61" i="30"/>
  <c r="F61" i="30"/>
  <c r="G61" i="30"/>
  <c r="H61" i="30"/>
  <c r="I61" i="30"/>
  <c r="K61" i="30"/>
  <c r="L61" i="30"/>
  <c r="D62" i="30"/>
  <c r="E62" i="30"/>
  <c r="F62" i="30"/>
  <c r="G62" i="30"/>
  <c r="H62" i="30"/>
  <c r="I62" i="30"/>
  <c r="K62" i="30"/>
  <c r="L62" i="30"/>
  <c r="D63" i="30"/>
  <c r="E63" i="30"/>
  <c r="F63" i="30"/>
  <c r="G63" i="30"/>
  <c r="H63" i="30"/>
  <c r="I63" i="30"/>
  <c r="K63" i="30"/>
  <c r="L63" i="30"/>
  <c r="D64" i="30"/>
  <c r="E64" i="30"/>
  <c r="F64" i="30"/>
  <c r="G64" i="30"/>
  <c r="H64" i="30"/>
  <c r="I64" i="30"/>
  <c r="K64" i="30"/>
  <c r="L64" i="30"/>
  <c r="D65" i="30"/>
  <c r="E65" i="30"/>
  <c r="F65" i="30"/>
  <c r="G65" i="30"/>
  <c r="H65" i="30"/>
  <c r="I65" i="30"/>
  <c r="K65" i="30"/>
  <c r="L65" i="30"/>
  <c r="D66" i="30"/>
  <c r="E66" i="30"/>
  <c r="F66" i="30"/>
  <c r="G66" i="30"/>
  <c r="H66" i="30"/>
  <c r="I66" i="30"/>
  <c r="K66" i="30"/>
  <c r="L66" i="30"/>
  <c r="D67" i="30"/>
  <c r="E67" i="30"/>
  <c r="F67" i="30"/>
  <c r="G67" i="30"/>
  <c r="H67" i="30"/>
  <c r="I67" i="30"/>
  <c r="K67" i="30"/>
  <c r="L67" i="30"/>
  <c r="D68" i="30"/>
  <c r="E68" i="30"/>
  <c r="F68" i="30"/>
  <c r="G68" i="30"/>
  <c r="H68" i="30"/>
  <c r="I68" i="30"/>
  <c r="K68" i="30"/>
  <c r="L68" i="30"/>
  <c r="D69" i="30"/>
  <c r="E69" i="30"/>
  <c r="F69" i="30"/>
  <c r="G69" i="30"/>
  <c r="H69" i="30"/>
  <c r="I69" i="30"/>
  <c r="K69" i="30"/>
  <c r="L69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50" i="30"/>
  <c r="O50" i="30" s="1"/>
  <c r="B51" i="30"/>
  <c r="A51" i="30" s="1"/>
  <c r="B52" i="30"/>
  <c r="A52" i="30" s="1"/>
  <c r="B53" i="30"/>
  <c r="A53" i="30" s="1"/>
  <c r="B54" i="30"/>
  <c r="A54" i="30" s="1"/>
  <c r="B55" i="30"/>
  <c r="A55" i="30" s="1"/>
  <c r="B56" i="30"/>
  <c r="A56" i="30" s="1"/>
  <c r="B57" i="30"/>
  <c r="A57" i="30" s="1"/>
  <c r="B58" i="30"/>
  <c r="A58" i="30" s="1"/>
  <c r="B59" i="30"/>
  <c r="A59" i="30" s="1"/>
  <c r="B60" i="30"/>
  <c r="A60" i="30" s="1"/>
  <c r="B61" i="30"/>
  <c r="A61" i="30" s="1"/>
  <c r="B62" i="30"/>
  <c r="A62" i="30" s="1"/>
  <c r="B63" i="30"/>
  <c r="A63" i="30" s="1"/>
  <c r="B64" i="30"/>
  <c r="A64" i="30" s="1"/>
  <c r="B65" i="30"/>
  <c r="A65" i="30" s="1"/>
  <c r="B66" i="30"/>
  <c r="A66" i="30" s="1"/>
  <c r="B67" i="30"/>
  <c r="A67" i="30" s="1"/>
  <c r="B68" i="30"/>
  <c r="A68" i="30" s="1"/>
  <c r="B69" i="30"/>
  <c r="A69" i="30" s="1"/>
  <c r="B50" i="30"/>
  <c r="A50" i="30" s="1"/>
  <c r="B194" i="24"/>
  <c r="A194" i="24" s="1"/>
  <c r="C194" i="24"/>
  <c r="D194" i="24"/>
  <c r="E194" i="24"/>
  <c r="F194" i="24"/>
  <c r="G194" i="24"/>
  <c r="H194" i="24"/>
  <c r="I194" i="24"/>
  <c r="K194" i="24"/>
  <c r="L194" i="24"/>
  <c r="W194" i="24"/>
  <c r="Y194" i="24"/>
  <c r="Z194" i="24"/>
  <c r="AB194" i="24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J402" i="1"/>
  <c r="M402" i="1"/>
  <c r="B175" i="24"/>
  <c r="A175" i="24" s="1"/>
  <c r="C175" i="24"/>
  <c r="D175" i="24"/>
  <c r="E175" i="24"/>
  <c r="F175" i="24"/>
  <c r="G175" i="24"/>
  <c r="H175" i="24"/>
  <c r="I175" i="24"/>
  <c r="K175" i="24"/>
  <c r="L175" i="24"/>
  <c r="W175" i="24"/>
  <c r="Y175" i="24"/>
  <c r="Z175" i="24"/>
  <c r="AB175" i="24"/>
  <c r="M51" i="30" l="1"/>
  <c r="J51" i="30"/>
  <c r="J175" i="24"/>
  <c r="M175" i="24"/>
  <c r="N402" i="1"/>
  <c r="G48" i="30"/>
  <c r="I48" i="30"/>
  <c r="W48" i="30"/>
  <c r="B14" i="30" s="1"/>
  <c r="Y48" i="30"/>
  <c r="B10" i="30" s="1"/>
  <c r="E48" i="30"/>
  <c r="C48" i="30"/>
  <c r="F48" i="30"/>
  <c r="D48" i="30"/>
  <c r="L48" i="30"/>
  <c r="B9" i="30" s="1"/>
  <c r="S51" i="30"/>
  <c r="S52" i="30" s="1"/>
  <c r="S53" i="30" s="1"/>
  <c r="S54" i="30" s="1"/>
  <c r="S55" i="30" s="1"/>
  <c r="S56" i="30" s="1"/>
  <c r="S57" i="30" s="1"/>
  <c r="S58" i="30" s="1"/>
  <c r="S59" i="30" s="1"/>
  <c r="S60" i="30" s="1"/>
  <c r="S61" i="30" s="1"/>
  <c r="S62" i="30" s="1"/>
  <c r="S63" i="30" s="1"/>
  <c r="S64" i="30" s="1"/>
  <c r="S65" i="30" s="1"/>
  <c r="S66" i="30" s="1"/>
  <c r="S67" i="30" s="1"/>
  <c r="S68" i="30" s="1"/>
  <c r="S69" i="30" s="1"/>
  <c r="Z48" i="30"/>
  <c r="H48" i="30"/>
  <c r="O51" i="30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K48" i="30"/>
  <c r="B8" i="30" s="1"/>
  <c r="U50" i="30"/>
  <c r="U51" i="30" s="1"/>
  <c r="U52" i="30" s="1"/>
  <c r="U53" i="30" s="1"/>
  <c r="U54" i="30" s="1"/>
  <c r="U55" i="30" s="1"/>
  <c r="U56" i="30" s="1"/>
  <c r="U57" i="30" s="1"/>
  <c r="U58" i="30" s="1"/>
  <c r="U59" i="30" s="1"/>
  <c r="U60" i="30" s="1"/>
  <c r="U61" i="30" s="1"/>
  <c r="U62" i="30" s="1"/>
  <c r="U63" i="30" s="1"/>
  <c r="U64" i="30" s="1"/>
  <c r="U65" i="30" s="1"/>
  <c r="U66" i="30" s="1"/>
  <c r="U67" i="30" s="1"/>
  <c r="U68" i="30" s="1"/>
  <c r="U69" i="30" s="1"/>
  <c r="P51" i="30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P62" i="30" s="1"/>
  <c r="P63" i="30" s="1"/>
  <c r="P64" i="30" s="1"/>
  <c r="P65" i="30" s="1"/>
  <c r="P66" i="30" s="1"/>
  <c r="P67" i="30" s="1"/>
  <c r="P68" i="30" s="1"/>
  <c r="P69" i="30" s="1"/>
  <c r="Q50" i="30"/>
  <c r="Q51" i="30" s="1"/>
  <c r="Q52" i="30" s="1"/>
  <c r="Q53" i="30" s="1"/>
  <c r="Q54" i="30" s="1"/>
  <c r="Q55" i="30" s="1"/>
  <c r="Q56" i="30" s="1"/>
  <c r="Q57" i="30" s="1"/>
  <c r="Q58" i="30" s="1"/>
  <c r="Q59" i="30" s="1"/>
  <c r="Q60" i="30" s="1"/>
  <c r="Q61" i="30" s="1"/>
  <c r="Q62" i="30" s="1"/>
  <c r="Q63" i="30" s="1"/>
  <c r="Q64" i="30" s="1"/>
  <c r="Q65" i="30" s="1"/>
  <c r="Q66" i="30" s="1"/>
  <c r="Q67" i="30" s="1"/>
  <c r="Q68" i="30" s="1"/>
  <c r="Q69" i="30" s="1"/>
  <c r="R50" i="30"/>
  <c r="R51" i="30" s="1"/>
  <c r="R52" i="30" s="1"/>
  <c r="R53" i="30" s="1"/>
  <c r="R54" i="30" s="1"/>
  <c r="R55" i="30" s="1"/>
  <c r="R56" i="30" s="1"/>
  <c r="R57" i="30" s="1"/>
  <c r="R58" i="30" s="1"/>
  <c r="R59" i="30" s="1"/>
  <c r="R60" i="30" s="1"/>
  <c r="R61" i="30" s="1"/>
  <c r="R62" i="30" s="1"/>
  <c r="R63" i="30" s="1"/>
  <c r="R64" i="30" s="1"/>
  <c r="R65" i="30" s="1"/>
  <c r="R66" i="30" s="1"/>
  <c r="R67" i="30" s="1"/>
  <c r="R68" i="30" s="1"/>
  <c r="R69" i="30" s="1"/>
  <c r="T50" i="30"/>
  <c r="T51" i="30" s="1"/>
  <c r="T52" i="30" s="1"/>
  <c r="T53" i="30" s="1"/>
  <c r="T54" i="30" s="1"/>
  <c r="T55" i="30" s="1"/>
  <c r="T56" i="30" s="1"/>
  <c r="T57" i="30" s="1"/>
  <c r="T58" i="30" s="1"/>
  <c r="T59" i="30" s="1"/>
  <c r="T60" i="30" s="1"/>
  <c r="T61" i="30" s="1"/>
  <c r="T62" i="30" s="1"/>
  <c r="T63" i="30" s="1"/>
  <c r="T64" i="30" s="1"/>
  <c r="T65" i="30" s="1"/>
  <c r="T66" i="30" s="1"/>
  <c r="T67" i="30" s="1"/>
  <c r="T68" i="30" s="1"/>
  <c r="T69" i="30" s="1"/>
  <c r="H172" i="24"/>
  <c r="J379" i="1"/>
  <c r="C163" i="24"/>
  <c r="J378" i="1"/>
  <c r="C158" i="24"/>
  <c r="D158" i="24"/>
  <c r="E158" i="24"/>
  <c r="F158" i="24"/>
  <c r="G158" i="24"/>
  <c r="H158" i="24"/>
  <c r="I158" i="24"/>
  <c r="K158" i="24"/>
  <c r="L158" i="24"/>
  <c r="W158" i="24"/>
  <c r="Y158" i="24"/>
  <c r="Z158" i="24"/>
  <c r="AB158" i="24"/>
  <c r="C159" i="24"/>
  <c r="D159" i="24"/>
  <c r="E159" i="24"/>
  <c r="F159" i="24"/>
  <c r="G159" i="24"/>
  <c r="H159" i="24"/>
  <c r="I159" i="24"/>
  <c r="K159" i="24"/>
  <c r="L159" i="24"/>
  <c r="W159" i="24"/>
  <c r="Y159" i="24"/>
  <c r="Z159" i="24"/>
  <c r="AB159" i="24"/>
  <c r="C160" i="24"/>
  <c r="D160" i="24"/>
  <c r="E160" i="24"/>
  <c r="F160" i="24"/>
  <c r="G160" i="24"/>
  <c r="H160" i="24"/>
  <c r="I160" i="24"/>
  <c r="K160" i="24"/>
  <c r="L160" i="24"/>
  <c r="W160" i="24"/>
  <c r="Y160" i="24"/>
  <c r="Z160" i="24"/>
  <c r="AB160" i="24"/>
  <c r="C161" i="24"/>
  <c r="D161" i="24"/>
  <c r="E161" i="24"/>
  <c r="F161" i="24"/>
  <c r="G161" i="24"/>
  <c r="H161" i="24"/>
  <c r="I161" i="24"/>
  <c r="K161" i="24"/>
  <c r="L161" i="24"/>
  <c r="W161" i="24"/>
  <c r="Y161" i="24"/>
  <c r="Z161" i="24"/>
  <c r="AB161" i="24"/>
  <c r="C162" i="24"/>
  <c r="D162" i="24"/>
  <c r="E162" i="24"/>
  <c r="F162" i="24"/>
  <c r="G162" i="24"/>
  <c r="H162" i="24"/>
  <c r="I162" i="24"/>
  <c r="K162" i="24"/>
  <c r="L162" i="24"/>
  <c r="W162" i="24"/>
  <c r="Y162" i="24"/>
  <c r="Z162" i="24"/>
  <c r="AB162" i="24"/>
  <c r="D163" i="24"/>
  <c r="E163" i="24"/>
  <c r="F163" i="24"/>
  <c r="G163" i="24"/>
  <c r="H163" i="24"/>
  <c r="I163" i="24"/>
  <c r="K163" i="24"/>
  <c r="L163" i="24"/>
  <c r="W163" i="24"/>
  <c r="Y163" i="24"/>
  <c r="Z163" i="24"/>
  <c r="AB163" i="24"/>
  <c r="C164" i="24"/>
  <c r="D164" i="24"/>
  <c r="E164" i="24"/>
  <c r="F164" i="24"/>
  <c r="G164" i="24"/>
  <c r="H164" i="24"/>
  <c r="I164" i="24"/>
  <c r="K164" i="24"/>
  <c r="L164" i="24"/>
  <c r="W164" i="24"/>
  <c r="Y164" i="24"/>
  <c r="Z164" i="24"/>
  <c r="AB164" i="24"/>
  <c r="C165" i="24"/>
  <c r="D165" i="24"/>
  <c r="E165" i="24"/>
  <c r="F165" i="24"/>
  <c r="G165" i="24"/>
  <c r="H165" i="24"/>
  <c r="I165" i="24"/>
  <c r="K165" i="24"/>
  <c r="L165" i="24"/>
  <c r="W165" i="24"/>
  <c r="Y165" i="24"/>
  <c r="Z165" i="24"/>
  <c r="AB165" i="24"/>
  <c r="C166" i="24"/>
  <c r="D166" i="24"/>
  <c r="E166" i="24"/>
  <c r="F166" i="24"/>
  <c r="G166" i="24"/>
  <c r="H166" i="24"/>
  <c r="I166" i="24"/>
  <c r="K166" i="24"/>
  <c r="L166" i="24"/>
  <c r="W166" i="24"/>
  <c r="Y166" i="24"/>
  <c r="Z166" i="24"/>
  <c r="AB166" i="24"/>
  <c r="C167" i="24"/>
  <c r="D167" i="24"/>
  <c r="E167" i="24"/>
  <c r="F167" i="24"/>
  <c r="G167" i="24"/>
  <c r="H167" i="24"/>
  <c r="I167" i="24"/>
  <c r="K167" i="24"/>
  <c r="L167" i="24"/>
  <c r="W167" i="24"/>
  <c r="Y167" i="24"/>
  <c r="Z167" i="24"/>
  <c r="AB167" i="24"/>
  <c r="C168" i="24"/>
  <c r="D168" i="24"/>
  <c r="E168" i="24"/>
  <c r="F168" i="24"/>
  <c r="G168" i="24"/>
  <c r="H168" i="24"/>
  <c r="I168" i="24"/>
  <c r="K168" i="24"/>
  <c r="L168" i="24"/>
  <c r="W168" i="24"/>
  <c r="Y168" i="24"/>
  <c r="Z168" i="24"/>
  <c r="AB168" i="24"/>
  <c r="C169" i="24"/>
  <c r="D169" i="24"/>
  <c r="E169" i="24"/>
  <c r="F169" i="24"/>
  <c r="G169" i="24"/>
  <c r="H169" i="24"/>
  <c r="I169" i="24"/>
  <c r="K169" i="24"/>
  <c r="L169" i="24"/>
  <c r="W169" i="24"/>
  <c r="Y169" i="24"/>
  <c r="Z169" i="24"/>
  <c r="AB169" i="24"/>
  <c r="C170" i="24"/>
  <c r="D170" i="24"/>
  <c r="E170" i="24"/>
  <c r="F170" i="24"/>
  <c r="G170" i="24"/>
  <c r="H170" i="24"/>
  <c r="I170" i="24"/>
  <c r="K170" i="24"/>
  <c r="L170" i="24"/>
  <c r="W170" i="24"/>
  <c r="Y170" i="24"/>
  <c r="Z170" i="24"/>
  <c r="AB170" i="24"/>
  <c r="C171" i="24"/>
  <c r="D171" i="24"/>
  <c r="E171" i="24"/>
  <c r="F171" i="24"/>
  <c r="G171" i="24"/>
  <c r="H171" i="24"/>
  <c r="I171" i="24"/>
  <c r="K171" i="24"/>
  <c r="L171" i="24"/>
  <c r="W171" i="24"/>
  <c r="Y171" i="24"/>
  <c r="Z171" i="24"/>
  <c r="AB171" i="24"/>
  <c r="C172" i="24"/>
  <c r="D172" i="24"/>
  <c r="E172" i="24"/>
  <c r="F172" i="24"/>
  <c r="G172" i="24"/>
  <c r="I172" i="24"/>
  <c r="K172" i="24"/>
  <c r="L172" i="24"/>
  <c r="W172" i="24"/>
  <c r="Y172" i="24"/>
  <c r="Z172" i="24"/>
  <c r="AB172" i="24"/>
  <c r="C173" i="24"/>
  <c r="D173" i="24"/>
  <c r="E173" i="24"/>
  <c r="F173" i="24"/>
  <c r="G173" i="24"/>
  <c r="H173" i="24"/>
  <c r="I173" i="24"/>
  <c r="K173" i="24"/>
  <c r="L173" i="24"/>
  <c r="W173" i="24"/>
  <c r="Y173" i="24"/>
  <c r="Z173" i="24"/>
  <c r="AB173" i="24"/>
  <c r="C174" i="24"/>
  <c r="D174" i="24"/>
  <c r="E174" i="24"/>
  <c r="F174" i="24"/>
  <c r="G174" i="24"/>
  <c r="H174" i="24"/>
  <c r="I174" i="24"/>
  <c r="K174" i="24"/>
  <c r="L174" i="24"/>
  <c r="W174" i="24"/>
  <c r="Y174" i="24"/>
  <c r="Z174" i="24"/>
  <c r="AB174" i="24"/>
  <c r="C176" i="24"/>
  <c r="D176" i="24"/>
  <c r="E176" i="24"/>
  <c r="F176" i="24"/>
  <c r="G176" i="24"/>
  <c r="H176" i="24"/>
  <c r="I176" i="24"/>
  <c r="K176" i="24"/>
  <c r="L176" i="24"/>
  <c r="W176" i="24"/>
  <c r="Y176" i="24"/>
  <c r="Z176" i="24"/>
  <c r="AB176" i="24"/>
  <c r="C177" i="24"/>
  <c r="D177" i="24"/>
  <c r="E177" i="24"/>
  <c r="F177" i="24"/>
  <c r="G177" i="24"/>
  <c r="H177" i="24"/>
  <c r="I177" i="24"/>
  <c r="K177" i="24"/>
  <c r="L177" i="24"/>
  <c r="W177" i="24"/>
  <c r="Y177" i="24"/>
  <c r="Z177" i="24"/>
  <c r="AB177" i="24"/>
  <c r="C178" i="24"/>
  <c r="D178" i="24"/>
  <c r="E178" i="24"/>
  <c r="F178" i="24"/>
  <c r="G178" i="24"/>
  <c r="H178" i="24"/>
  <c r="I178" i="24"/>
  <c r="K178" i="24"/>
  <c r="L178" i="24"/>
  <c r="W178" i="24"/>
  <c r="Y178" i="24"/>
  <c r="Z178" i="24"/>
  <c r="AB178" i="24"/>
  <c r="C179" i="24"/>
  <c r="D179" i="24"/>
  <c r="E179" i="24"/>
  <c r="F179" i="24"/>
  <c r="G179" i="24"/>
  <c r="H179" i="24"/>
  <c r="I179" i="24"/>
  <c r="K179" i="24"/>
  <c r="L179" i="24"/>
  <c r="W179" i="24"/>
  <c r="Y179" i="24"/>
  <c r="Z179" i="24"/>
  <c r="AB179" i="24"/>
  <c r="C180" i="24"/>
  <c r="D180" i="24"/>
  <c r="E180" i="24"/>
  <c r="F180" i="24"/>
  <c r="G180" i="24"/>
  <c r="H180" i="24"/>
  <c r="I180" i="24"/>
  <c r="K180" i="24"/>
  <c r="L180" i="24"/>
  <c r="W180" i="24"/>
  <c r="Y180" i="24"/>
  <c r="Z180" i="24"/>
  <c r="AB180" i="24"/>
  <c r="C181" i="24"/>
  <c r="D181" i="24"/>
  <c r="E181" i="24"/>
  <c r="F181" i="24"/>
  <c r="G181" i="24"/>
  <c r="H181" i="24"/>
  <c r="I181" i="24"/>
  <c r="K181" i="24"/>
  <c r="L181" i="24"/>
  <c r="W181" i="24"/>
  <c r="Y181" i="24"/>
  <c r="Z181" i="24"/>
  <c r="AB181" i="24"/>
  <c r="C182" i="24"/>
  <c r="D182" i="24"/>
  <c r="E182" i="24"/>
  <c r="F182" i="24"/>
  <c r="G182" i="24"/>
  <c r="H182" i="24"/>
  <c r="I182" i="24"/>
  <c r="K182" i="24"/>
  <c r="L182" i="24"/>
  <c r="W182" i="24"/>
  <c r="Y182" i="24"/>
  <c r="Z182" i="24"/>
  <c r="AB182" i="24"/>
  <c r="C183" i="24"/>
  <c r="D183" i="24"/>
  <c r="E183" i="24"/>
  <c r="F183" i="24"/>
  <c r="G183" i="24"/>
  <c r="H183" i="24"/>
  <c r="I183" i="24"/>
  <c r="K183" i="24"/>
  <c r="L183" i="24"/>
  <c r="W183" i="24"/>
  <c r="Y183" i="24"/>
  <c r="Z183" i="24"/>
  <c r="AB183" i="24"/>
  <c r="C184" i="24"/>
  <c r="D184" i="24"/>
  <c r="E184" i="24"/>
  <c r="F184" i="24"/>
  <c r="G184" i="24"/>
  <c r="H184" i="24"/>
  <c r="I184" i="24"/>
  <c r="K184" i="24"/>
  <c r="L184" i="24"/>
  <c r="W184" i="24"/>
  <c r="Y184" i="24"/>
  <c r="Z184" i="24"/>
  <c r="AB184" i="24"/>
  <c r="C185" i="24"/>
  <c r="D185" i="24"/>
  <c r="E185" i="24"/>
  <c r="F185" i="24"/>
  <c r="G185" i="24"/>
  <c r="H185" i="24"/>
  <c r="I185" i="24"/>
  <c r="K185" i="24"/>
  <c r="L185" i="24"/>
  <c r="W185" i="24"/>
  <c r="Y185" i="24"/>
  <c r="Z185" i="24"/>
  <c r="AB185" i="24"/>
  <c r="C186" i="24"/>
  <c r="D186" i="24"/>
  <c r="E186" i="24"/>
  <c r="F186" i="24"/>
  <c r="G186" i="24"/>
  <c r="H186" i="24"/>
  <c r="I186" i="24"/>
  <c r="K186" i="24"/>
  <c r="L186" i="24"/>
  <c r="W186" i="24"/>
  <c r="Y186" i="24"/>
  <c r="Z186" i="24"/>
  <c r="AB186" i="24"/>
  <c r="C187" i="24"/>
  <c r="D187" i="24"/>
  <c r="E187" i="24"/>
  <c r="F187" i="24"/>
  <c r="G187" i="24"/>
  <c r="H187" i="24"/>
  <c r="I187" i="24"/>
  <c r="K187" i="24"/>
  <c r="L187" i="24"/>
  <c r="W187" i="24"/>
  <c r="Y187" i="24"/>
  <c r="Z187" i="24"/>
  <c r="AB187" i="24"/>
  <c r="C188" i="24"/>
  <c r="D188" i="24"/>
  <c r="E188" i="24"/>
  <c r="F188" i="24"/>
  <c r="G188" i="24"/>
  <c r="H188" i="24"/>
  <c r="I188" i="24"/>
  <c r="K188" i="24"/>
  <c r="L188" i="24"/>
  <c r="W188" i="24"/>
  <c r="Y188" i="24"/>
  <c r="Z188" i="24"/>
  <c r="AB188" i="24"/>
  <c r="C189" i="24"/>
  <c r="D189" i="24"/>
  <c r="E189" i="24"/>
  <c r="F189" i="24"/>
  <c r="G189" i="24"/>
  <c r="H189" i="24"/>
  <c r="I189" i="24"/>
  <c r="K189" i="24"/>
  <c r="L189" i="24"/>
  <c r="W189" i="24"/>
  <c r="Y189" i="24"/>
  <c r="Z189" i="24"/>
  <c r="AB189" i="24"/>
  <c r="C190" i="24"/>
  <c r="D190" i="24"/>
  <c r="E190" i="24"/>
  <c r="F190" i="24"/>
  <c r="G190" i="24"/>
  <c r="H190" i="24"/>
  <c r="I190" i="24"/>
  <c r="K190" i="24"/>
  <c r="L190" i="24"/>
  <c r="W190" i="24"/>
  <c r="Y190" i="24"/>
  <c r="Z190" i="24"/>
  <c r="AB190" i="24"/>
  <c r="C191" i="24"/>
  <c r="D191" i="24"/>
  <c r="E191" i="24"/>
  <c r="F191" i="24"/>
  <c r="G191" i="24"/>
  <c r="H191" i="24"/>
  <c r="I191" i="24"/>
  <c r="K191" i="24"/>
  <c r="L191" i="24"/>
  <c r="W191" i="24"/>
  <c r="Y191" i="24"/>
  <c r="Z191" i="24"/>
  <c r="AB191" i="24"/>
  <c r="C192" i="24"/>
  <c r="D192" i="24"/>
  <c r="E192" i="24"/>
  <c r="F192" i="24"/>
  <c r="G192" i="24"/>
  <c r="H192" i="24"/>
  <c r="I192" i="24"/>
  <c r="K192" i="24"/>
  <c r="L192" i="24"/>
  <c r="W192" i="24"/>
  <c r="Y192" i="24"/>
  <c r="Z192" i="24"/>
  <c r="AB192" i="24"/>
  <c r="C193" i="24"/>
  <c r="D193" i="24"/>
  <c r="E193" i="24"/>
  <c r="F193" i="24"/>
  <c r="G193" i="24"/>
  <c r="H193" i="24"/>
  <c r="I193" i="24"/>
  <c r="K193" i="24"/>
  <c r="L193" i="24"/>
  <c r="W193" i="24"/>
  <c r="Y193" i="24"/>
  <c r="Z193" i="24"/>
  <c r="AB193" i="24"/>
  <c r="C195" i="24"/>
  <c r="D195" i="24"/>
  <c r="E195" i="24"/>
  <c r="F195" i="24"/>
  <c r="G195" i="24"/>
  <c r="H195" i="24"/>
  <c r="I195" i="24"/>
  <c r="K195" i="24"/>
  <c r="L195" i="24"/>
  <c r="W195" i="24"/>
  <c r="Y195" i="24"/>
  <c r="Z195" i="24"/>
  <c r="AB195" i="24"/>
  <c r="C196" i="24"/>
  <c r="D196" i="24"/>
  <c r="E196" i="24"/>
  <c r="F196" i="24"/>
  <c r="G196" i="24"/>
  <c r="H196" i="24"/>
  <c r="I196" i="24"/>
  <c r="K196" i="24"/>
  <c r="L196" i="24"/>
  <c r="W196" i="24"/>
  <c r="Y196" i="24"/>
  <c r="Z196" i="24"/>
  <c r="AB196" i="24"/>
  <c r="C197" i="24"/>
  <c r="D197" i="24"/>
  <c r="E197" i="24"/>
  <c r="F197" i="24"/>
  <c r="G197" i="24"/>
  <c r="H197" i="24"/>
  <c r="I197" i="24"/>
  <c r="K197" i="24"/>
  <c r="L197" i="24"/>
  <c r="W197" i="24"/>
  <c r="Y197" i="24"/>
  <c r="Z197" i="24"/>
  <c r="AB197" i="24"/>
  <c r="C198" i="24"/>
  <c r="D198" i="24"/>
  <c r="E198" i="24"/>
  <c r="F198" i="24"/>
  <c r="G198" i="24"/>
  <c r="H198" i="24"/>
  <c r="I198" i="24"/>
  <c r="K198" i="24"/>
  <c r="L198" i="24"/>
  <c r="W198" i="24"/>
  <c r="Y198" i="24"/>
  <c r="Z198" i="24"/>
  <c r="AB198" i="24"/>
  <c r="C199" i="24"/>
  <c r="D199" i="24"/>
  <c r="E199" i="24"/>
  <c r="F199" i="24"/>
  <c r="G199" i="24"/>
  <c r="H199" i="24"/>
  <c r="I199" i="24"/>
  <c r="K199" i="24"/>
  <c r="L199" i="24"/>
  <c r="W199" i="24"/>
  <c r="Y199" i="24"/>
  <c r="Z199" i="24"/>
  <c r="AB199" i="24"/>
  <c r="C200" i="24"/>
  <c r="D200" i="24"/>
  <c r="E200" i="24"/>
  <c r="F200" i="24"/>
  <c r="G200" i="24"/>
  <c r="H200" i="24"/>
  <c r="I200" i="24"/>
  <c r="K200" i="24"/>
  <c r="L200" i="24"/>
  <c r="W200" i="24"/>
  <c r="Y200" i="24"/>
  <c r="Z200" i="24"/>
  <c r="AB200" i="24"/>
  <c r="C201" i="24"/>
  <c r="D201" i="24"/>
  <c r="E201" i="24"/>
  <c r="F201" i="24"/>
  <c r="G201" i="24"/>
  <c r="H201" i="24"/>
  <c r="I201" i="24"/>
  <c r="K201" i="24"/>
  <c r="L201" i="24"/>
  <c r="W201" i="24"/>
  <c r="Y201" i="24"/>
  <c r="Z201" i="24"/>
  <c r="AB201" i="24"/>
  <c r="C202" i="24"/>
  <c r="D202" i="24"/>
  <c r="E202" i="24"/>
  <c r="F202" i="24"/>
  <c r="G202" i="24"/>
  <c r="H202" i="24"/>
  <c r="I202" i="24"/>
  <c r="K202" i="24"/>
  <c r="L202" i="24"/>
  <c r="W202" i="24"/>
  <c r="Y202" i="24"/>
  <c r="Z202" i="24"/>
  <c r="AB202" i="24"/>
  <c r="C203" i="24"/>
  <c r="D203" i="24"/>
  <c r="E203" i="24"/>
  <c r="F203" i="24"/>
  <c r="G203" i="24"/>
  <c r="H203" i="24"/>
  <c r="I203" i="24"/>
  <c r="K203" i="24"/>
  <c r="L203" i="24"/>
  <c r="W203" i="24"/>
  <c r="Y203" i="24"/>
  <c r="Z203" i="24"/>
  <c r="AB203" i="24"/>
  <c r="C204" i="24"/>
  <c r="D204" i="24"/>
  <c r="E204" i="24"/>
  <c r="F204" i="24"/>
  <c r="G204" i="24"/>
  <c r="H204" i="24"/>
  <c r="I204" i="24"/>
  <c r="K204" i="24"/>
  <c r="L204" i="24"/>
  <c r="W204" i="24"/>
  <c r="Y204" i="24"/>
  <c r="Z204" i="24"/>
  <c r="AB204" i="24"/>
  <c r="C205" i="24"/>
  <c r="D205" i="24"/>
  <c r="E205" i="24"/>
  <c r="F205" i="24"/>
  <c r="G205" i="24"/>
  <c r="H205" i="24"/>
  <c r="I205" i="24"/>
  <c r="K205" i="24"/>
  <c r="L205" i="24"/>
  <c r="W205" i="24"/>
  <c r="Y205" i="24"/>
  <c r="Z205" i="24"/>
  <c r="AB205" i="24"/>
  <c r="C206" i="24"/>
  <c r="D206" i="24"/>
  <c r="E206" i="24"/>
  <c r="F206" i="24"/>
  <c r="G206" i="24"/>
  <c r="H206" i="24"/>
  <c r="I206" i="24"/>
  <c r="K206" i="24"/>
  <c r="L206" i="24"/>
  <c r="W206" i="24"/>
  <c r="Y206" i="24"/>
  <c r="Z206" i="24"/>
  <c r="AB206" i="24"/>
  <c r="C207" i="24"/>
  <c r="D207" i="24"/>
  <c r="E207" i="24"/>
  <c r="F207" i="24"/>
  <c r="G207" i="24"/>
  <c r="H207" i="24"/>
  <c r="I207" i="24"/>
  <c r="K207" i="24"/>
  <c r="L207" i="24"/>
  <c r="W207" i="24"/>
  <c r="Y207" i="24"/>
  <c r="Z207" i="24"/>
  <c r="AB207" i="24"/>
  <c r="C208" i="24"/>
  <c r="D208" i="24"/>
  <c r="E208" i="24"/>
  <c r="F208" i="24"/>
  <c r="G208" i="24"/>
  <c r="H208" i="24"/>
  <c r="I208" i="24"/>
  <c r="K208" i="24"/>
  <c r="L208" i="24"/>
  <c r="W208" i="24"/>
  <c r="Y208" i="24"/>
  <c r="Z208" i="24"/>
  <c r="AB208" i="24"/>
  <c r="C209" i="24"/>
  <c r="D209" i="24"/>
  <c r="E209" i="24"/>
  <c r="F209" i="24"/>
  <c r="G209" i="24"/>
  <c r="H209" i="24"/>
  <c r="I209" i="24"/>
  <c r="K209" i="24"/>
  <c r="L209" i="24"/>
  <c r="W209" i="24"/>
  <c r="Y209" i="24"/>
  <c r="Z209" i="24"/>
  <c r="AB209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50" i="24"/>
  <c r="A400" i="1"/>
  <c r="A399" i="1"/>
  <c r="A398" i="1"/>
  <c r="A397" i="1"/>
  <c r="A396" i="1"/>
  <c r="A395" i="1"/>
  <c r="A394" i="1"/>
  <c r="A393" i="1"/>
  <c r="J393" i="1"/>
  <c r="M393" i="1"/>
  <c r="B166" i="24"/>
  <c r="A166" i="24" s="1"/>
  <c r="B160" i="24"/>
  <c r="B161" i="24"/>
  <c r="B162" i="24"/>
  <c r="B163" i="24"/>
  <c r="B164" i="24"/>
  <c r="B165" i="24"/>
  <c r="B167" i="24"/>
  <c r="B168" i="24"/>
  <c r="B169" i="24"/>
  <c r="B170" i="24"/>
  <c r="B171" i="24"/>
  <c r="B172" i="24"/>
  <c r="B173" i="24"/>
  <c r="B174" i="24"/>
  <c r="B176" i="24"/>
  <c r="B177" i="24"/>
  <c r="B178" i="24"/>
  <c r="B179" i="24"/>
  <c r="B180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17" i="24"/>
  <c r="B218" i="24"/>
  <c r="B219" i="24"/>
  <c r="B220" i="24"/>
  <c r="B221" i="24"/>
  <c r="B222" i="24"/>
  <c r="B223" i="24"/>
  <c r="B224" i="24"/>
  <c r="B225" i="24"/>
  <c r="B226" i="24"/>
  <c r="B227" i="24"/>
  <c r="B228" i="24"/>
  <c r="B229" i="24"/>
  <c r="B230" i="24"/>
  <c r="B231" i="24"/>
  <c r="B232" i="24"/>
  <c r="B233" i="24"/>
  <c r="B234" i="24"/>
  <c r="B235" i="24"/>
  <c r="B236" i="24"/>
  <c r="B237" i="24"/>
  <c r="B238" i="24"/>
  <c r="B239" i="24"/>
  <c r="B240" i="24"/>
  <c r="B241" i="24"/>
  <c r="B242" i="24"/>
  <c r="B243" i="24"/>
  <c r="B244" i="24"/>
  <c r="B245" i="24"/>
  <c r="B246" i="24"/>
  <c r="B247" i="24"/>
  <c r="F55" i="29"/>
  <c r="J287" i="1"/>
  <c r="N51" i="30" l="1"/>
  <c r="X402" i="1"/>
  <c r="N175" i="24"/>
  <c r="M166" i="24"/>
  <c r="V50" i="30"/>
  <c r="N393" i="1"/>
  <c r="J166" i="24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7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51" i="24" s="1"/>
  <c r="J279" i="1"/>
  <c r="J52" i="24" s="1"/>
  <c r="J280" i="1"/>
  <c r="J53" i="24" s="1"/>
  <c r="J281" i="1"/>
  <c r="J54" i="24" s="1"/>
  <c r="J282" i="1"/>
  <c r="J55" i="24" s="1"/>
  <c r="J283" i="1"/>
  <c r="J56" i="24" s="1"/>
  <c r="J284" i="1"/>
  <c r="J57" i="24" s="1"/>
  <c r="J285" i="1"/>
  <c r="J58" i="24" s="1"/>
  <c r="J286" i="1"/>
  <c r="J59" i="24" s="1"/>
  <c r="J60" i="24"/>
  <c r="J288" i="1"/>
  <c r="J61" i="24" s="1"/>
  <c r="J289" i="1"/>
  <c r="J62" i="24" s="1"/>
  <c r="J290" i="1"/>
  <c r="J63" i="24" s="1"/>
  <c r="J291" i="1"/>
  <c r="J64" i="24" s="1"/>
  <c r="J292" i="1"/>
  <c r="J65" i="24" s="1"/>
  <c r="J293" i="1"/>
  <c r="J66" i="24" s="1"/>
  <c r="J294" i="1"/>
  <c r="J67" i="24" s="1"/>
  <c r="J295" i="1"/>
  <c r="J68" i="24" s="1"/>
  <c r="J296" i="1"/>
  <c r="J69" i="24" s="1"/>
  <c r="J297" i="1"/>
  <c r="J70" i="24" s="1"/>
  <c r="J298" i="1"/>
  <c r="J71" i="24" s="1"/>
  <c r="J299" i="1"/>
  <c r="J72" i="24" s="1"/>
  <c r="J300" i="1"/>
  <c r="J73" i="24" s="1"/>
  <c r="J301" i="1"/>
  <c r="J74" i="24" s="1"/>
  <c r="J302" i="1"/>
  <c r="J75" i="24" s="1"/>
  <c r="J303" i="1"/>
  <c r="J76" i="24" s="1"/>
  <c r="J304" i="1"/>
  <c r="J77" i="24" s="1"/>
  <c r="J305" i="1"/>
  <c r="J78" i="24" s="1"/>
  <c r="J306" i="1"/>
  <c r="J79" i="24" s="1"/>
  <c r="J307" i="1"/>
  <c r="J80" i="24" s="1"/>
  <c r="J308" i="1"/>
  <c r="J81" i="24" s="1"/>
  <c r="J309" i="1"/>
  <c r="J82" i="24" s="1"/>
  <c r="J310" i="1"/>
  <c r="J83" i="24" s="1"/>
  <c r="J311" i="1"/>
  <c r="J84" i="24" s="1"/>
  <c r="J312" i="1"/>
  <c r="J85" i="24" s="1"/>
  <c r="J313" i="1"/>
  <c r="J86" i="24" s="1"/>
  <c r="J314" i="1"/>
  <c r="J87" i="24" s="1"/>
  <c r="J315" i="1"/>
  <c r="J88" i="24" s="1"/>
  <c r="J316" i="1"/>
  <c r="J89" i="24" s="1"/>
  <c r="J317" i="1"/>
  <c r="J90" i="24" s="1"/>
  <c r="J318" i="1"/>
  <c r="J91" i="24" s="1"/>
  <c r="J319" i="1"/>
  <c r="J92" i="24" s="1"/>
  <c r="J320" i="1"/>
  <c r="J93" i="24" s="1"/>
  <c r="J321" i="1"/>
  <c r="J94" i="24" s="1"/>
  <c r="J322" i="1"/>
  <c r="J95" i="24" s="1"/>
  <c r="J323" i="1"/>
  <c r="J96" i="24" s="1"/>
  <c r="J324" i="1"/>
  <c r="J97" i="24" s="1"/>
  <c r="J325" i="1"/>
  <c r="J98" i="24" s="1"/>
  <c r="J326" i="1"/>
  <c r="J99" i="24" s="1"/>
  <c r="J327" i="1"/>
  <c r="J100" i="24" s="1"/>
  <c r="J328" i="1"/>
  <c r="J101" i="24" s="1"/>
  <c r="J329" i="1"/>
  <c r="J102" i="24" s="1"/>
  <c r="J330" i="1"/>
  <c r="J64" i="26" s="1"/>
  <c r="J331" i="1"/>
  <c r="J104" i="24" s="1"/>
  <c r="J332" i="1"/>
  <c r="J105" i="24" s="1"/>
  <c r="J333" i="1"/>
  <c r="J106" i="24" s="1"/>
  <c r="J334" i="1"/>
  <c r="J107" i="24" s="1"/>
  <c r="J335" i="1"/>
  <c r="J108" i="24" s="1"/>
  <c r="J336" i="1"/>
  <c r="J70" i="26" s="1"/>
  <c r="J337" i="1"/>
  <c r="J110" i="24" s="1"/>
  <c r="J338" i="1"/>
  <c r="J72" i="26" s="1"/>
  <c r="J339" i="1"/>
  <c r="J340" i="1"/>
  <c r="J51" i="27" s="1"/>
  <c r="J341" i="1"/>
  <c r="J342" i="1"/>
  <c r="J53" i="27" s="1"/>
  <c r="J343" i="1"/>
  <c r="J54" i="27" s="1"/>
  <c r="J344" i="1"/>
  <c r="J117" i="24" s="1"/>
  <c r="J345" i="1"/>
  <c r="J56" i="27" s="1"/>
  <c r="J346" i="1"/>
  <c r="J57" i="27" s="1"/>
  <c r="J347" i="1"/>
  <c r="J348" i="1"/>
  <c r="J121" i="24" s="1"/>
  <c r="J349" i="1"/>
  <c r="J122" i="24" s="1"/>
  <c r="J350" i="1"/>
  <c r="J61" i="27" s="1"/>
  <c r="J351" i="1"/>
  <c r="J124" i="24" s="1"/>
  <c r="J352" i="1"/>
  <c r="J63" i="27" s="1"/>
  <c r="J353" i="1"/>
  <c r="J126" i="24" s="1"/>
  <c r="J354" i="1"/>
  <c r="J65" i="27" s="1"/>
  <c r="J355" i="1"/>
  <c r="J66" i="27" s="1"/>
  <c r="J356" i="1"/>
  <c r="J67" i="27" s="1"/>
  <c r="J357" i="1"/>
  <c r="J68" i="27" s="1"/>
  <c r="J358" i="1"/>
  <c r="J69" i="27" s="1"/>
  <c r="J359" i="1"/>
  <c r="J50" i="28" s="1"/>
  <c r="J360" i="1"/>
  <c r="J133" i="24" s="1"/>
  <c r="J361" i="1"/>
  <c r="J134" i="24" s="1"/>
  <c r="J362" i="1"/>
  <c r="J53" i="28" s="1"/>
  <c r="J363" i="1"/>
  <c r="J136" i="24" s="1"/>
  <c r="J364" i="1"/>
  <c r="J55" i="28" s="1"/>
  <c r="J365" i="1"/>
  <c r="J138" i="24" s="1"/>
  <c r="J366" i="1"/>
  <c r="J139" i="24" s="1"/>
  <c r="J367" i="1"/>
  <c r="J58" i="28" s="1"/>
  <c r="J368" i="1"/>
  <c r="J59" i="28" s="1"/>
  <c r="J369" i="1"/>
  <c r="J142" i="24" s="1"/>
  <c r="J370" i="1"/>
  <c r="J61" i="28" s="1"/>
  <c r="J371" i="1"/>
  <c r="J144" i="24" s="1"/>
  <c r="J372" i="1"/>
  <c r="J145" i="24" s="1"/>
  <c r="J373" i="1"/>
  <c r="J146" i="24" s="1"/>
  <c r="J374" i="1"/>
  <c r="J65" i="28" s="1"/>
  <c r="J375" i="1"/>
  <c r="J66" i="28" s="1"/>
  <c r="J376" i="1"/>
  <c r="J149" i="24" s="1"/>
  <c r="J377" i="1"/>
  <c r="J150" i="24" s="1"/>
  <c r="J69" i="28"/>
  <c r="J380" i="1"/>
  <c r="J153" i="24" s="1"/>
  <c r="J381" i="1"/>
  <c r="J154" i="24" s="1"/>
  <c r="J382" i="1"/>
  <c r="J52" i="29" s="1"/>
  <c r="J383" i="1"/>
  <c r="J384" i="1"/>
  <c r="J385" i="1"/>
  <c r="J386" i="1"/>
  <c r="J387" i="1"/>
  <c r="J388" i="1"/>
  <c r="J389" i="1"/>
  <c r="J390" i="1"/>
  <c r="J391" i="1"/>
  <c r="J392" i="1"/>
  <c r="J62" i="29" s="1"/>
  <c r="J394" i="1"/>
  <c r="J395" i="1"/>
  <c r="J396" i="1"/>
  <c r="J397" i="1"/>
  <c r="J398" i="1"/>
  <c r="J68" i="29" s="1"/>
  <c r="J399" i="1"/>
  <c r="J400" i="1"/>
  <c r="J70" i="29" s="1"/>
  <c r="J401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206" i="24"/>
  <c r="J434" i="1"/>
  <c r="J435" i="1"/>
  <c r="J436" i="1"/>
  <c r="J437" i="1"/>
  <c r="J438" i="1"/>
  <c r="J67" i="31" s="1"/>
  <c r="J439" i="1"/>
  <c r="J68" i="31" s="1"/>
  <c r="J440" i="1"/>
  <c r="J69" i="31" s="1"/>
  <c r="J441" i="1"/>
  <c r="J70" i="31" s="1"/>
  <c r="J442" i="1"/>
  <c r="J71" i="31" s="1"/>
  <c r="J443" i="1"/>
  <c r="J72" i="31" s="1"/>
  <c r="J444" i="1"/>
  <c r="J50" i="32" s="1"/>
  <c r="J445" i="1"/>
  <c r="J51" i="32" s="1"/>
  <c r="V51" i="32" s="1"/>
  <c r="V52" i="32" s="1"/>
  <c r="V53" i="32" s="1"/>
  <c r="J221" i="24"/>
  <c r="J56" i="32"/>
  <c r="J229" i="24"/>
  <c r="J236" i="24"/>
  <c r="J237" i="24"/>
  <c r="J244" i="24"/>
  <c r="J245" i="24"/>
  <c r="J252" i="24"/>
  <c r="J253" i="24"/>
  <c r="J488" i="1"/>
  <c r="J489" i="1"/>
  <c r="J490" i="1"/>
  <c r="J491" i="1"/>
  <c r="J492" i="1"/>
  <c r="J264" i="24" s="1"/>
  <c r="J493" i="1"/>
  <c r="J265" i="24" s="1"/>
  <c r="J494" i="1"/>
  <c r="J266" i="24" s="1"/>
  <c r="J495" i="1"/>
  <c r="J267" i="24" s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0" i="38" s="1"/>
  <c r="J529" i="1"/>
  <c r="J51" i="38" s="1"/>
  <c r="J530" i="1"/>
  <c r="J52" i="38" s="1"/>
  <c r="J531" i="1"/>
  <c r="J53" i="38" s="1"/>
  <c r="J532" i="1"/>
  <c r="J54" i="38" s="1"/>
  <c r="J533" i="1"/>
  <c r="J55" i="38" s="1"/>
  <c r="J534" i="1"/>
  <c r="J56" i="38" s="1"/>
  <c r="J535" i="1"/>
  <c r="J57" i="38" s="1"/>
  <c r="J536" i="1"/>
  <c r="J58" i="38" s="1"/>
  <c r="J537" i="1"/>
  <c r="J59" i="38" s="1"/>
  <c r="J538" i="1"/>
  <c r="J60" i="38" s="1"/>
  <c r="J539" i="1"/>
  <c r="J61" i="38" s="1"/>
  <c r="J540" i="1"/>
  <c r="J62" i="38" s="1"/>
  <c r="J541" i="1"/>
  <c r="J63" i="38" s="1"/>
  <c r="J542" i="1"/>
  <c r="J64" i="38" s="1"/>
  <c r="J543" i="1"/>
  <c r="J65" i="38" s="1"/>
  <c r="J544" i="1"/>
  <c r="J66" i="38" s="1"/>
  <c r="J545" i="1"/>
  <c r="J67" i="38" s="1"/>
  <c r="J546" i="1"/>
  <c r="J68" i="38" s="1"/>
  <c r="J547" i="1"/>
  <c r="J69" i="38" s="1"/>
  <c r="J548" i="1"/>
  <c r="J70" i="38" s="1"/>
  <c r="J549" i="1"/>
  <c r="J71" i="38" s="1"/>
  <c r="J550" i="1"/>
  <c r="J72" i="38" s="1"/>
  <c r="J551" i="1"/>
  <c r="J73" i="38" s="1"/>
  <c r="J552" i="1"/>
  <c r="J74" i="38" s="1"/>
  <c r="J553" i="1"/>
  <c r="J75" i="38" s="1"/>
  <c r="J554" i="1"/>
  <c r="J76" i="38" s="1"/>
  <c r="J555" i="1"/>
  <c r="J77" i="38" s="1"/>
  <c r="J556" i="1"/>
  <c r="J78" i="38" s="1"/>
  <c r="J557" i="1"/>
  <c r="J79" i="38" s="1"/>
  <c r="J558" i="1"/>
  <c r="J80" i="38" s="1"/>
  <c r="J559" i="1"/>
  <c r="J81" i="38" s="1"/>
  <c r="J560" i="1"/>
  <c r="J82" i="38" s="1"/>
  <c r="J561" i="1"/>
  <c r="J83" i="38" s="1"/>
  <c r="J562" i="1"/>
  <c r="J84" i="38" s="1"/>
  <c r="J563" i="1"/>
  <c r="J85" i="38" s="1"/>
  <c r="J564" i="1"/>
  <c r="J86" i="38" s="1"/>
  <c r="J565" i="1"/>
  <c r="J87" i="38" s="1"/>
  <c r="J566" i="1"/>
  <c r="J88" i="38" s="1"/>
  <c r="J567" i="1"/>
  <c r="J89" i="38" s="1"/>
  <c r="J568" i="1"/>
  <c r="J90" i="38" s="1"/>
  <c r="J569" i="1"/>
  <c r="J91" i="38" s="1"/>
  <c r="J570" i="1"/>
  <c r="J92" i="38" s="1"/>
  <c r="J571" i="1"/>
  <c r="J93" i="38" s="1"/>
  <c r="J572" i="1"/>
  <c r="J94" i="38" s="1"/>
  <c r="J573" i="1"/>
  <c r="J95" i="38" s="1"/>
  <c r="J574" i="1"/>
  <c r="J96" i="38" s="1"/>
  <c r="J575" i="1"/>
  <c r="J97" i="38" s="1"/>
  <c r="J576" i="1"/>
  <c r="J98" i="38" s="1"/>
  <c r="J577" i="1"/>
  <c r="J99" i="38" s="1"/>
  <c r="J578" i="1"/>
  <c r="J100" i="38" s="1"/>
  <c r="J579" i="1"/>
  <c r="J101" i="38" s="1"/>
  <c r="J580" i="1"/>
  <c r="J102" i="38" s="1"/>
  <c r="J581" i="1"/>
  <c r="J103" i="38" s="1"/>
  <c r="J582" i="1"/>
  <c r="J104" i="38" s="1"/>
  <c r="J646" i="1"/>
  <c r="J168" i="38" s="1"/>
  <c r="E50" i="29"/>
  <c r="Y50" i="29"/>
  <c r="Z50" i="29"/>
  <c r="AA50" i="29"/>
  <c r="Y51" i="29"/>
  <c r="Z51" i="29"/>
  <c r="AA51" i="29"/>
  <c r="Y52" i="29"/>
  <c r="Z52" i="29"/>
  <c r="AA52" i="29"/>
  <c r="Y53" i="29"/>
  <c r="Z53" i="29"/>
  <c r="AA53" i="29"/>
  <c r="Y54" i="29"/>
  <c r="Z54" i="29"/>
  <c r="AA54" i="29"/>
  <c r="Y55" i="29"/>
  <c r="Z55" i="29"/>
  <c r="AA55" i="29"/>
  <c r="Y56" i="29"/>
  <c r="Z56" i="29"/>
  <c r="AA56" i="29"/>
  <c r="Y57" i="29"/>
  <c r="Z57" i="29"/>
  <c r="AA57" i="29"/>
  <c r="Y58" i="29"/>
  <c r="Z58" i="29"/>
  <c r="AA58" i="29"/>
  <c r="Y59" i="29"/>
  <c r="Z59" i="29"/>
  <c r="AA59" i="29"/>
  <c r="Y60" i="29"/>
  <c r="Z60" i="29"/>
  <c r="AA60" i="29"/>
  <c r="Y61" i="29"/>
  <c r="Z61" i="29"/>
  <c r="AA61" i="29"/>
  <c r="Y62" i="29"/>
  <c r="Z62" i="29"/>
  <c r="AA62" i="29"/>
  <c r="Y63" i="29"/>
  <c r="Z63" i="29"/>
  <c r="AA63" i="29"/>
  <c r="Y64" i="29"/>
  <c r="Z64" i="29"/>
  <c r="AA64" i="29"/>
  <c r="Y65" i="29"/>
  <c r="Z65" i="29"/>
  <c r="AA65" i="29"/>
  <c r="Y66" i="29"/>
  <c r="Z66" i="29"/>
  <c r="AA66" i="29"/>
  <c r="Y67" i="29"/>
  <c r="Z67" i="29"/>
  <c r="AA67" i="29"/>
  <c r="Y68" i="29"/>
  <c r="Z68" i="29"/>
  <c r="AA68" i="29"/>
  <c r="Y69" i="29"/>
  <c r="Z69" i="29"/>
  <c r="AA69" i="29"/>
  <c r="Y70" i="29"/>
  <c r="Z70" i="29"/>
  <c r="AA70" i="29"/>
  <c r="W51" i="29"/>
  <c r="W52" i="29"/>
  <c r="W53" i="29"/>
  <c r="W54" i="29"/>
  <c r="W55" i="29"/>
  <c r="W56" i="29"/>
  <c r="W57" i="29"/>
  <c r="W58" i="29"/>
  <c r="W59" i="29"/>
  <c r="W60" i="29"/>
  <c r="W61" i="29"/>
  <c r="W62" i="29"/>
  <c r="W63" i="29"/>
  <c r="W64" i="29"/>
  <c r="W65" i="29"/>
  <c r="W66" i="29"/>
  <c r="W67" i="29"/>
  <c r="W68" i="29"/>
  <c r="W69" i="29"/>
  <c r="W70" i="29"/>
  <c r="W50" i="29"/>
  <c r="D50" i="29"/>
  <c r="P50" i="29" s="1"/>
  <c r="F50" i="29"/>
  <c r="G50" i="29"/>
  <c r="S50" i="29" s="1"/>
  <c r="H50" i="29"/>
  <c r="I50" i="29"/>
  <c r="K50" i="29"/>
  <c r="L50" i="29"/>
  <c r="D51" i="29"/>
  <c r="E51" i="29"/>
  <c r="F51" i="29"/>
  <c r="G51" i="29"/>
  <c r="H51" i="29"/>
  <c r="I51" i="29"/>
  <c r="K51" i="29"/>
  <c r="L51" i="29"/>
  <c r="D52" i="29"/>
  <c r="E52" i="29"/>
  <c r="F52" i="29"/>
  <c r="G52" i="29"/>
  <c r="H52" i="29"/>
  <c r="I52" i="29"/>
  <c r="K52" i="29"/>
  <c r="L52" i="29"/>
  <c r="D53" i="29"/>
  <c r="E53" i="29"/>
  <c r="F53" i="29"/>
  <c r="G53" i="29"/>
  <c r="H53" i="29"/>
  <c r="I53" i="29"/>
  <c r="K53" i="29"/>
  <c r="L53" i="29"/>
  <c r="D54" i="29"/>
  <c r="E54" i="29"/>
  <c r="F54" i="29"/>
  <c r="G54" i="29"/>
  <c r="H54" i="29"/>
  <c r="I54" i="29"/>
  <c r="K54" i="29"/>
  <c r="L54" i="29"/>
  <c r="D55" i="29"/>
  <c r="E55" i="29"/>
  <c r="G55" i="29"/>
  <c r="H55" i="29"/>
  <c r="I55" i="29"/>
  <c r="K55" i="29"/>
  <c r="L55" i="29"/>
  <c r="D56" i="29"/>
  <c r="E56" i="29"/>
  <c r="F56" i="29"/>
  <c r="G56" i="29"/>
  <c r="H56" i="29"/>
  <c r="I56" i="29"/>
  <c r="K56" i="29"/>
  <c r="L56" i="29"/>
  <c r="D57" i="29"/>
  <c r="E57" i="29"/>
  <c r="F57" i="29"/>
  <c r="G57" i="29"/>
  <c r="H57" i="29"/>
  <c r="I57" i="29"/>
  <c r="K57" i="29"/>
  <c r="L57" i="29"/>
  <c r="D58" i="29"/>
  <c r="E58" i="29"/>
  <c r="F58" i="29"/>
  <c r="G58" i="29"/>
  <c r="H58" i="29"/>
  <c r="I58" i="29"/>
  <c r="K58" i="29"/>
  <c r="L58" i="29"/>
  <c r="D59" i="29"/>
  <c r="E59" i="29"/>
  <c r="F59" i="29"/>
  <c r="G59" i="29"/>
  <c r="H59" i="29"/>
  <c r="I59" i="29"/>
  <c r="K59" i="29"/>
  <c r="L59" i="29"/>
  <c r="D60" i="29"/>
  <c r="E60" i="29"/>
  <c r="F60" i="29"/>
  <c r="G60" i="29"/>
  <c r="H60" i="29"/>
  <c r="I60" i="29"/>
  <c r="K60" i="29"/>
  <c r="L60" i="29"/>
  <c r="D61" i="29"/>
  <c r="E61" i="29"/>
  <c r="F61" i="29"/>
  <c r="G61" i="29"/>
  <c r="H61" i="29"/>
  <c r="I61" i="29"/>
  <c r="K61" i="29"/>
  <c r="L61" i="29"/>
  <c r="D62" i="29"/>
  <c r="E62" i="29"/>
  <c r="F62" i="29"/>
  <c r="G62" i="29"/>
  <c r="H62" i="29"/>
  <c r="I62" i="29"/>
  <c r="K62" i="29"/>
  <c r="L62" i="29"/>
  <c r="D63" i="29"/>
  <c r="E63" i="29"/>
  <c r="F63" i="29"/>
  <c r="G63" i="29"/>
  <c r="H63" i="29"/>
  <c r="I63" i="29"/>
  <c r="J63" i="29"/>
  <c r="K63" i="29"/>
  <c r="L63" i="29"/>
  <c r="M63" i="29"/>
  <c r="D64" i="29"/>
  <c r="E64" i="29"/>
  <c r="F64" i="29"/>
  <c r="G64" i="29"/>
  <c r="H64" i="29"/>
  <c r="I64" i="29"/>
  <c r="K64" i="29"/>
  <c r="L64" i="29"/>
  <c r="D65" i="29"/>
  <c r="E65" i="29"/>
  <c r="F65" i="29"/>
  <c r="G65" i="29"/>
  <c r="H65" i="29"/>
  <c r="I65" i="29"/>
  <c r="K65" i="29"/>
  <c r="L65" i="29"/>
  <c r="D66" i="29"/>
  <c r="E66" i="29"/>
  <c r="F66" i="29"/>
  <c r="G66" i="29"/>
  <c r="H66" i="29"/>
  <c r="I66" i="29"/>
  <c r="K66" i="29"/>
  <c r="L66" i="29"/>
  <c r="D67" i="29"/>
  <c r="E67" i="29"/>
  <c r="F67" i="29"/>
  <c r="G67" i="29"/>
  <c r="H67" i="29"/>
  <c r="I67" i="29"/>
  <c r="K67" i="29"/>
  <c r="L67" i="29"/>
  <c r="D68" i="29"/>
  <c r="E68" i="29"/>
  <c r="F68" i="29"/>
  <c r="G68" i="29"/>
  <c r="H68" i="29"/>
  <c r="I68" i="29"/>
  <c r="K68" i="29"/>
  <c r="L68" i="29"/>
  <c r="D69" i="29"/>
  <c r="E69" i="29"/>
  <c r="F69" i="29"/>
  <c r="G69" i="29"/>
  <c r="H69" i="29"/>
  <c r="I69" i="29"/>
  <c r="K69" i="29"/>
  <c r="L69" i="29"/>
  <c r="D70" i="29"/>
  <c r="E70" i="29"/>
  <c r="F70" i="29"/>
  <c r="G70" i="29"/>
  <c r="H70" i="29"/>
  <c r="I70" i="29"/>
  <c r="K70" i="29"/>
  <c r="L7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50" i="29"/>
  <c r="O50" i="29" s="1"/>
  <c r="B70" i="29"/>
  <c r="A70" i="29" s="1"/>
  <c r="B51" i="29"/>
  <c r="A51" i="29" s="1"/>
  <c r="B52" i="29"/>
  <c r="A52" i="29" s="1"/>
  <c r="B53" i="29"/>
  <c r="A53" i="29" s="1"/>
  <c r="B54" i="29"/>
  <c r="A54" i="29" s="1"/>
  <c r="B55" i="29"/>
  <c r="A55" i="29" s="1"/>
  <c r="B56" i="29"/>
  <c r="A56" i="29" s="1"/>
  <c r="B57" i="29"/>
  <c r="A57" i="29" s="1"/>
  <c r="B58" i="29"/>
  <c r="A58" i="29" s="1"/>
  <c r="B59" i="29"/>
  <c r="A59" i="29" s="1"/>
  <c r="B60" i="29"/>
  <c r="A60" i="29" s="1"/>
  <c r="B61" i="29"/>
  <c r="A61" i="29" s="1"/>
  <c r="B62" i="29"/>
  <c r="A62" i="29" s="1"/>
  <c r="B63" i="29"/>
  <c r="A63" i="29" s="1"/>
  <c r="B64" i="29"/>
  <c r="A64" i="29" s="1"/>
  <c r="B65" i="29"/>
  <c r="A65" i="29" s="1"/>
  <c r="B66" i="29"/>
  <c r="A66" i="29" s="1"/>
  <c r="B67" i="29"/>
  <c r="A67" i="29" s="1"/>
  <c r="B68" i="29"/>
  <c r="A68" i="29" s="1"/>
  <c r="B69" i="29"/>
  <c r="A69" i="29" s="1"/>
  <c r="B50" i="29"/>
  <c r="A50" i="29" s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H63" i="28"/>
  <c r="F57" i="28"/>
  <c r="Y50" i="28"/>
  <c r="Z50" i="28"/>
  <c r="AA50" i="28"/>
  <c r="Y51" i="28"/>
  <c r="Z51" i="28"/>
  <c r="AA51" i="28"/>
  <c r="Y52" i="28"/>
  <c r="Z52" i="28"/>
  <c r="AA52" i="28"/>
  <c r="Y53" i="28"/>
  <c r="Z53" i="28"/>
  <c r="AA53" i="28"/>
  <c r="Y54" i="28"/>
  <c r="Z54" i="28"/>
  <c r="AA54" i="28"/>
  <c r="Y55" i="28"/>
  <c r="Z55" i="28"/>
  <c r="AA55" i="28"/>
  <c r="Y56" i="28"/>
  <c r="Z56" i="28"/>
  <c r="AA56" i="28"/>
  <c r="Y57" i="28"/>
  <c r="Z57" i="28"/>
  <c r="AA57" i="28"/>
  <c r="Y58" i="28"/>
  <c r="Z58" i="28"/>
  <c r="AA58" i="28"/>
  <c r="Y59" i="28"/>
  <c r="Z59" i="28"/>
  <c r="AA59" i="28"/>
  <c r="Y60" i="28"/>
  <c r="Z60" i="28"/>
  <c r="AA60" i="28"/>
  <c r="Y61" i="28"/>
  <c r="Z61" i="28"/>
  <c r="AA61" i="28"/>
  <c r="Y62" i="28"/>
  <c r="Z62" i="28"/>
  <c r="AA62" i="28"/>
  <c r="Y63" i="28"/>
  <c r="Z63" i="28"/>
  <c r="AA63" i="28"/>
  <c r="Y64" i="28"/>
  <c r="Z64" i="28"/>
  <c r="AA64" i="28"/>
  <c r="Y65" i="28"/>
  <c r="Z65" i="28"/>
  <c r="AA65" i="28"/>
  <c r="Y66" i="28"/>
  <c r="Z66" i="28"/>
  <c r="AA66" i="28"/>
  <c r="Y67" i="28"/>
  <c r="Z67" i="28"/>
  <c r="AA67" i="28"/>
  <c r="Y68" i="28"/>
  <c r="Z68" i="28"/>
  <c r="AA68" i="28"/>
  <c r="Y69" i="28"/>
  <c r="Z69" i="28"/>
  <c r="AA69" i="28"/>
  <c r="Y70" i="28"/>
  <c r="Z70" i="28"/>
  <c r="AA7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50" i="28"/>
  <c r="D50" i="28"/>
  <c r="E50" i="28"/>
  <c r="Q50" i="28" s="1"/>
  <c r="F50" i="28"/>
  <c r="R50" i="28" s="1"/>
  <c r="G50" i="28"/>
  <c r="S50" i="28" s="1"/>
  <c r="H50" i="28"/>
  <c r="I50" i="28"/>
  <c r="U50" i="28" s="1"/>
  <c r="K50" i="28"/>
  <c r="L50" i="28"/>
  <c r="D51" i="28"/>
  <c r="E51" i="28"/>
  <c r="F51" i="28"/>
  <c r="G51" i="28"/>
  <c r="H51" i="28"/>
  <c r="I51" i="28"/>
  <c r="K51" i="28"/>
  <c r="L51" i="28"/>
  <c r="D52" i="28"/>
  <c r="E52" i="28"/>
  <c r="F52" i="28"/>
  <c r="G52" i="28"/>
  <c r="H52" i="28"/>
  <c r="I52" i="28"/>
  <c r="K52" i="28"/>
  <c r="L52" i="28"/>
  <c r="D53" i="28"/>
  <c r="E53" i="28"/>
  <c r="F53" i="28"/>
  <c r="G53" i="28"/>
  <c r="H53" i="28"/>
  <c r="I53" i="28"/>
  <c r="K53" i="28"/>
  <c r="L53" i="28"/>
  <c r="D54" i="28"/>
  <c r="E54" i="28"/>
  <c r="F54" i="28"/>
  <c r="G54" i="28"/>
  <c r="H54" i="28"/>
  <c r="I54" i="28"/>
  <c r="K54" i="28"/>
  <c r="L54" i="28"/>
  <c r="D55" i="28"/>
  <c r="E55" i="28"/>
  <c r="F55" i="28"/>
  <c r="G55" i="28"/>
  <c r="H55" i="28"/>
  <c r="I55" i="28"/>
  <c r="K55" i="28"/>
  <c r="L55" i="28"/>
  <c r="D56" i="28"/>
  <c r="E56" i="28"/>
  <c r="F56" i="28"/>
  <c r="G56" i="28"/>
  <c r="H56" i="28"/>
  <c r="I56" i="28"/>
  <c r="K56" i="28"/>
  <c r="L56" i="28"/>
  <c r="D57" i="28"/>
  <c r="E57" i="28"/>
  <c r="G57" i="28"/>
  <c r="H57" i="28"/>
  <c r="I57" i="28"/>
  <c r="K57" i="28"/>
  <c r="L57" i="28"/>
  <c r="D58" i="28"/>
  <c r="E58" i="28"/>
  <c r="F58" i="28"/>
  <c r="G58" i="28"/>
  <c r="H58" i="28"/>
  <c r="I58" i="28"/>
  <c r="K58" i="28"/>
  <c r="L58" i="28"/>
  <c r="D59" i="28"/>
  <c r="E59" i="28"/>
  <c r="F59" i="28"/>
  <c r="G59" i="28"/>
  <c r="H59" i="28"/>
  <c r="I59" i="28"/>
  <c r="K59" i="28"/>
  <c r="L59" i="28"/>
  <c r="D60" i="28"/>
  <c r="E60" i="28"/>
  <c r="F60" i="28"/>
  <c r="G60" i="28"/>
  <c r="H60" i="28"/>
  <c r="I60" i="28"/>
  <c r="K60" i="28"/>
  <c r="L60" i="28"/>
  <c r="D61" i="28"/>
  <c r="E61" i="28"/>
  <c r="F61" i="28"/>
  <c r="G61" i="28"/>
  <c r="H61" i="28"/>
  <c r="I61" i="28"/>
  <c r="K61" i="28"/>
  <c r="L61" i="28"/>
  <c r="D62" i="28"/>
  <c r="E62" i="28"/>
  <c r="F62" i="28"/>
  <c r="G62" i="28"/>
  <c r="H62" i="28"/>
  <c r="I62" i="28"/>
  <c r="K62" i="28"/>
  <c r="L62" i="28"/>
  <c r="D63" i="28"/>
  <c r="E63" i="28"/>
  <c r="F63" i="28"/>
  <c r="G63" i="28"/>
  <c r="I63" i="28"/>
  <c r="K63" i="28"/>
  <c r="L63" i="28"/>
  <c r="D64" i="28"/>
  <c r="E64" i="28"/>
  <c r="F64" i="28"/>
  <c r="G64" i="28"/>
  <c r="H64" i="28"/>
  <c r="I64" i="28"/>
  <c r="K64" i="28"/>
  <c r="L64" i="28"/>
  <c r="D65" i="28"/>
  <c r="E65" i="28"/>
  <c r="F65" i="28"/>
  <c r="G65" i="28"/>
  <c r="H65" i="28"/>
  <c r="I65" i="28"/>
  <c r="K65" i="28"/>
  <c r="L65" i="28"/>
  <c r="D66" i="28"/>
  <c r="E66" i="28"/>
  <c r="F66" i="28"/>
  <c r="G66" i="28"/>
  <c r="H66" i="28"/>
  <c r="I66" i="28"/>
  <c r="K66" i="28"/>
  <c r="L66" i="28"/>
  <c r="D67" i="28"/>
  <c r="E67" i="28"/>
  <c r="F67" i="28"/>
  <c r="G67" i="28"/>
  <c r="H67" i="28"/>
  <c r="I67" i="28"/>
  <c r="K67" i="28"/>
  <c r="L67" i="28"/>
  <c r="D68" i="28"/>
  <c r="E68" i="28"/>
  <c r="F68" i="28"/>
  <c r="G68" i="28"/>
  <c r="H68" i="28"/>
  <c r="I68" i="28"/>
  <c r="K68" i="28"/>
  <c r="L68" i="28"/>
  <c r="D69" i="28"/>
  <c r="E69" i="28"/>
  <c r="F69" i="28"/>
  <c r="G69" i="28"/>
  <c r="H69" i="28"/>
  <c r="I69" i="28"/>
  <c r="K69" i="28"/>
  <c r="L69" i="28"/>
  <c r="D70" i="28"/>
  <c r="E70" i="28"/>
  <c r="F70" i="28"/>
  <c r="G70" i="28"/>
  <c r="H70" i="28"/>
  <c r="I70" i="28"/>
  <c r="K70" i="28"/>
  <c r="L7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50" i="28"/>
  <c r="O50" i="28" s="1"/>
  <c r="B70" i="28"/>
  <c r="A70" i="28" s="1"/>
  <c r="B51" i="28"/>
  <c r="A51" i="28" s="1"/>
  <c r="B52" i="28"/>
  <c r="A52" i="28" s="1"/>
  <c r="B53" i="28"/>
  <c r="A53" i="28" s="1"/>
  <c r="B54" i="28"/>
  <c r="A54" i="28" s="1"/>
  <c r="B55" i="28"/>
  <c r="A55" i="28" s="1"/>
  <c r="B56" i="28"/>
  <c r="A56" i="28" s="1"/>
  <c r="B57" i="28"/>
  <c r="A57" i="28" s="1"/>
  <c r="B58" i="28"/>
  <c r="A58" i="28" s="1"/>
  <c r="B59" i="28"/>
  <c r="A59" i="28" s="1"/>
  <c r="B60" i="28"/>
  <c r="A60" i="28" s="1"/>
  <c r="B61" i="28"/>
  <c r="A61" i="28" s="1"/>
  <c r="B62" i="28"/>
  <c r="A62" i="28" s="1"/>
  <c r="B63" i="28"/>
  <c r="A63" i="28" s="1"/>
  <c r="B64" i="28"/>
  <c r="A64" i="28" s="1"/>
  <c r="B65" i="28"/>
  <c r="A65" i="28" s="1"/>
  <c r="B66" i="28"/>
  <c r="A66" i="28" s="1"/>
  <c r="B67" i="28"/>
  <c r="A67" i="28" s="1"/>
  <c r="B68" i="28"/>
  <c r="A68" i="28" s="1"/>
  <c r="B69" i="28"/>
  <c r="A69" i="28" s="1"/>
  <c r="B50" i="28"/>
  <c r="A50" i="28" s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J125" i="24"/>
  <c r="A105" i="24"/>
  <c r="C105" i="24"/>
  <c r="D105" i="24"/>
  <c r="E105" i="24"/>
  <c r="F105" i="24"/>
  <c r="G105" i="24"/>
  <c r="H105" i="24"/>
  <c r="I105" i="24"/>
  <c r="K105" i="24"/>
  <c r="L105" i="24"/>
  <c r="W105" i="24"/>
  <c r="Y105" i="24"/>
  <c r="Z105" i="24"/>
  <c r="AB105" i="24"/>
  <c r="A106" i="24"/>
  <c r="C106" i="24"/>
  <c r="D106" i="24"/>
  <c r="E106" i="24"/>
  <c r="F106" i="24"/>
  <c r="G106" i="24"/>
  <c r="H106" i="24"/>
  <c r="I106" i="24"/>
  <c r="K106" i="24"/>
  <c r="L106" i="24"/>
  <c r="W106" i="24"/>
  <c r="Y106" i="24"/>
  <c r="Z106" i="24"/>
  <c r="AB106" i="24"/>
  <c r="A107" i="24"/>
  <c r="C107" i="24"/>
  <c r="D107" i="24"/>
  <c r="E107" i="24"/>
  <c r="F107" i="24"/>
  <c r="G107" i="24"/>
  <c r="H107" i="24"/>
  <c r="I107" i="24"/>
  <c r="K107" i="24"/>
  <c r="L107" i="24"/>
  <c r="W107" i="24"/>
  <c r="Y107" i="24"/>
  <c r="Z107" i="24"/>
  <c r="AB107" i="24"/>
  <c r="A108" i="24"/>
  <c r="C108" i="24"/>
  <c r="D108" i="24"/>
  <c r="E108" i="24"/>
  <c r="F108" i="24"/>
  <c r="G108" i="24"/>
  <c r="H108" i="24"/>
  <c r="I108" i="24"/>
  <c r="K108" i="24"/>
  <c r="L108" i="24"/>
  <c r="W108" i="24"/>
  <c r="Y108" i="24"/>
  <c r="Z108" i="24"/>
  <c r="AB108" i="24"/>
  <c r="A109" i="24"/>
  <c r="C109" i="24"/>
  <c r="D109" i="24"/>
  <c r="E109" i="24"/>
  <c r="F109" i="24"/>
  <c r="G109" i="24"/>
  <c r="H109" i="24"/>
  <c r="I109" i="24"/>
  <c r="J109" i="24"/>
  <c r="K109" i="24"/>
  <c r="L109" i="24"/>
  <c r="W109" i="24"/>
  <c r="Y109" i="24"/>
  <c r="Z109" i="24"/>
  <c r="AB109" i="24"/>
  <c r="A110" i="24"/>
  <c r="C110" i="24"/>
  <c r="D110" i="24"/>
  <c r="E110" i="24"/>
  <c r="F110" i="24"/>
  <c r="G110" i="24"/>
  <c r="H110" i="24"/>
  <c r="I110" i="24"/>
  <c r="K110" i="24"/>
  <c r="L110" i="24"/>
  <c r="W110" i="24"/>
  <c r="Y110" i="24"/>
  <c r="Z110" i="24"/>
  <c r="AB110" i="24"/>
  <c r="A111" i="24"/>
  <c r="C111" i="24"/>
  <c r="D111" i="24"/>
  <c r="E111" i="24"/>
  <c r="F111" i="24"/>
  <c r="G111" i="24"/>
  <c r="H111" i="24"/>
  <c r="I111" i="24"/>
  <c r="K111" i="24"/>
  <c r="L111" i="24"/>
  <c r="W111" i="24"/>
  <c r="Y111" i="24"/>
  <c r="Z111" i="24"/>
  <c r="AB111" i="24"/>
  <c r="A112" i="24"/>
  <c r="C112" i="24"/>
  <c r="D112" i="24"/>
  <c r="E112" i="24"/>
  <c r="F112" i="24"/>
  <c r="G112" i="24"/>
  <c r="H112" i="24"/>
  <c r="I112" i="24"/>
  <c r="K112" i="24"/>
  <c r="L112" i="24"/>
  <c r="W112" i="24"/>
  <c r="Y112" i="24"/>
  <c r="Z112" i="24"/>
  <c r="AB112" i="24"/>
  <c r="A113" i="24"/>
  <c r="C113" i="24"/>
  <c r="D113" i="24"/>
  <c r="E113" i="24"/>
  <c r="F113" i="24"/>
  <c r="G113" i="24"/>
  <c r="H113" i="24"/>
  <c r="I113" i="24"/>
  <c r="K113" i="24"/>
  <c r="L113" i="24"/>
  <c r="W113" i="24"/>
  <c r="Y113" i="24"/>
  <c r="Z113" i="24"/>
  <c r="AB113" i="24"/>
  <c r="A114" i="24"/>
  <c r="C114" i="24"/>
  <c r="D114" i="24"/>
  <c r="E114" i="24"/>
  <c r="F114" i="24"/>
  <c r="G114" i="24"/>
  <c r="H114" i="24"/>
  <c r="I114" i="24"/>
  <c r="K114" i="24"/>
  <c r="L114" i="24"/>
  <c r="W114" i="24"/>
  <c r="Y114" i="24"/>
  <c r="Z114" i="24"/>
  <c r="AB114" i="24"/>
  <c r="A115" i="24"/>
  <c r="C115" i="24"/>
  <c r="D115" i="24"/>
  <c r="E115" i="24"/>
  <c r="F115" i="24"/>
  <c r="G115" i="24"/>
  <c r="H115" i="24"/>
  <c r="I115" i="24"/>
  <c r="K115" i="24"/>
  <c r="L115" i="24"/>
  <c r="W115" i="24"/>
  <c r="Y115" i="24"/>
  <c r="Z115" i="24"/>
  <c r="AB115" i="24"/>
  <c r="A116" i="24"/>
  <c r="C116" i="24"/>
  <c r="D116" i="24"/>
  <c r="E116" i="24"/>
  <c r="F116" i="24"/>
  <c r="G116" i="24"/>
  <c r="H116" i="24"/>
  <c r="I116" i="24"/>
  <c r="K116" i="24"/>
  <c r="L116" i="24"/>
  <c r="W116" i="24"/>
  <c r="Y116" i="24"/>
  <c r="Z116" i="24"/>
  <c r="AB116" i="24"/>
  <c r="A117" i="24"/>
  <c r="C117" i="24"/>
  <c r="D117" i="24"/>
  <c r="E117" i="24"/>
  <c r="F117" i="24"/>
  <c r="G117" i="24"/>
  <c r="H117" i="24"/>
  <c r="I117" i="24"/>
  <c r="K117" i="24"/>
  <c r="L117" i="24"/>
  <c r="W117" i="24"/>
  <c r="Y117" i="24"/>
  <c r="Z117" i="24"/>
  <c r="AB117" i="24"/>
  <c r="A118" i="24"/>
  <c r="C118" i="24"/>
  <c r="D118" i="24"/>
  <c r="E118" i="24"/>
  <c r="F118" i="24"/>
  <c r="G118" i="24"/>
  <c r="H118" i="24"/>
  <c r="I118" i="24"/>
  <c r="K118" i="24"/>
  <c r="L118" i="24"/>
  <c r="W118" i="24"/>
  <c r="Y118" i="24"/>
  <c r="Z118" i="24"/>
  <c r="AB118" i="24"/>
  <c r="A119" i="24"/>
  <c r="C119" i="24"/>
  <c r="D119" i="24"/>
  <c r="E119" i="24"/>
  <c r="F119" i="24"/>
  <c r="G119" i="24"/>
  <c r="H119" i="24"/>
  <c r="I119" i="24"/>
  <c r="K119" i="24"/>
  <c r="L119" i="24"/>
  <c r="W119" i="24"/>
  <c r="Y119" i="24"/>
  <c r="Z119" i="24"/>
  <c r="AB119" i="24"/>
  <c r="A120" i="24"/>
  <c r="C120" i="24"/>
  <c r="D120" i="24"/>
  <c r="E120" i="24"/>
  <c r="F120" i="24"/>
  <c r="G120" i="24"/>
  <c r="H120" i="24"/>
  <c r="I120" i="24"/>
  <c r="K120" i="24"/>
  <c r="L120" i="24"/>
  <c r="W120" i="24"/>
  <c r="Y120" i="24"/>
  <c r="Z120" i="24"/>
  <c r="AB120" i="24"/>
  <c r="A121" i="24"/>
  <c r="C121" i="24"/>
  <c r="D121" i="24"/>
  <c r="E121" i="24"/>
  <c r="F121" i="24"/>
  <c r="G121" i="24"/>
  <c r="H121" i="24"/>
  <c r="I121" i="24"/>
  <c r="K121" i="24"/>
  <c r="L121" i="24"/>
  <c r="W121" i="24"/>
  <c r="Y121" i="24"/>
  <c r="Z121" i="24"/>
  <c r="AB121" i="24"/>
  <c r="A122" i="24"/>
  <c r="C122" i="24"/>
  <c r="D122" i="24"/>
  <c r="E122" i="24"/>
  <c r="F122" i="24"/>
  <c r="G122" i="24"/>
  <c r="H122" i="24"/>
  <c r="I122" i="24"/>
  <c r="K122" i="24"/>
  <c r="L122" i="24"/>
  <c r="W122" i="24"/>
  <c r="Y122" i="24"/>
  <c r="Z122" i="24"/>
  <c r="AB122" i="24"/>
  <c r="A123" i="24"/>
  <c r="C123" i="24"/>
  <c r="D123" i="24"/>
  <c r="E123" i="24"/>
  <c r="F123" i="24"/>
  <c r="G123" i="24"/>
  <c r="H123" i="24"/>
  <c r="I123" i="24"/>
  <c r="K123" i="24"/>
  <c r="L123" i="24"/>
  <c r="W123" i="24"/>
  <c r="Y123" i="24"/>
  <c r="Z123" i="24"/>
  <c r="AB123" i="24"/>
  <c r="A124" i="24"/>
  <c r="C124" i="24"/>
  <c r="D124" i="24"/>
  <c r="E124" i="24"/>
  <c r="F124" i="24"/>
  <c r="G124" i="24"/>
  <c r="H124" i="24"/>
  <c r="I124" i="24"/>
  <c r="K124" i="24"/>
  <c r="L124" i="24"/>
  <c r="W124" i="24"/>
  <c r="Y124" i="24"/>
  <c r="Z124" i="24"/>
  <c r="AB124" i="24"/>
  <c r="A125" i="24"/>
  <c r="C125" i="24"/>
  <c r="D125" i="24"/>
  <c r="E125" i="24"/>
  <c r="F125" i="24"/>
  <c r="G125" i="24"/>
  <c r="H125" i="24"/>
  <c r="I125" i="24"/>
  <c r="K125" i="24"/>
  <c r="L125" i="24"/>
  <c r="W125" i="24"/>
  <c r="Y125" i="24"/>
  <c r="Z125" i="24"/>
  <c r="AB125" i="24"/>
  <c r="A126" i="24"/>
  <c r="C126" i="24"/>
  <c r="D126" i="24"/>
  <c r="E126" i="24"/>
  <c r="F126" i="24"/>
  <c r="G126" i="24"/>
  <c r="H126" i="24"/>
  <c r="I126" i="24"/>
  <c r="K126" i="24"/>
  <c r="L126" i="24"/>
  <c r="W126" i="24"/>
  <c r="Y126" i="24"/>
  <c r="Z126" i="24"/>
  <c r="AB126" i="24"/>
  <c r="A127" i="24"/>
  <c r="C127" i="24"/>
  <c r="D127" i="24"/>
  <c r="E127" i="24"/>
  <c r="F127" i="24"/>
  <c r="G127" i="24"/>
  <c r="H127" i="24"/>
  <c r="I127" i="24"/>
  <c r="K127" i="24"/>
  <c r="L127" i="24"/>
  <c r="W127" i="24"/>
  <c r="Y127" i="24"/>
  <c r="Z127" i="24"/>
  <c r="AB127" i="24"/>
  <c r="A128" i="24"/>
  <c r="C128" i="24"/>
  <c r="D128" i="24"/>
  <c r="E128" i="24"/>
  <c r="F128" i="24"/>
  <c r="G128" i="24"/>
  <c r="H128" i="24"/>
  <c r="I128" i="24"/>
  <c r="K128" i="24"/>
  <c r="L128" i="24"/>
  <c r="W128" i="24"/>
  <c r="Y128" i="24"/>
  <c r="Z128" i="24"/>
  <c r="AB128" i="24"/>
  <c r="A129" i="24"/>
  <c r="C129" i="24"/>
  <c r="D129" i="24"/>
  <c r="E129" i="24"/>
  <c r="F129" i="24"/>
  <c r="G129" i="24"/>
  <c r="H129" i="24"/>
  <c r="I129" i="24"/>
  <c r="K129" i="24"/>
  <c r="L129" i="24"/>
  <c r="W129" i="24"/>
  <c r="Y129" i="24"/>
  <c r="Z129" i="24"/>
  <c r="AB129" i="24"/>
  <c r="A130" i="24"/>
  <c r="C130" i="24"/>
  <c r="D130" i="24"/>
  <c r="E130" i="24"/>
  <c r="F130" i="24"/>
  <c r="G130" i="24"/>
  <c r="H130" i="24"/>
  <c r="I130" i="24"/>
  <c r="K130" i="24"/>
  <c r="L130" i="24"/>
  <c r="W130" i="24"/>
  <c r="Y130" i="24"/>
  <c r="Z130" i="24"/>
  <c r="AB130" i="24"/>
  <c r="A131" i="24"/>
  <c r="C131" i="24"/>
  <c r="D131" i="24"/>
  <c r="E131" i="24"/>
  <c r="F131" i="24"/>
  <c r="G131" i="24"/>
  <c r="H131" i="24"/>
  <c r="I131" i="24"/>
  <c r="K131" i="24"/>
  <c r="L131" i="24"/>
  <c r="W131" i="24"/>
  <c r="Y131" i="24"/>
  <c r="Z131" i="24"/>
  <c r="AB131" i="24"/>
  <c r="A132" i="24"/>
  <c r="C132" i="24"/>
  <c r="D132" i="24"/>
  <c r="E132" i="24"/>
  <c r="F132" i="24"/>
  <c r="G132" i="24"/>
  <c r="H132" i="24"/>
  <c r="I132" i="24"/>
  <c r="K132" i="24"/>
  <c r="L132" i="24"/>
  <c r="W132" i="24"/>
  <c r="Y132" i="24"/>
  <c r="Z132" i="24"/>
  <c r="AB132" i="24"/>
  <c r="A133" i="24"/>
  <c r="C133" i="24"/>
  <c r="D133" i="24"/>
  <c r="E133" i="24"/>
  <c r="F133" i="24"/>
  <c r="G133" i="24"/>
  <c r="H133" i="24"/>
  <c r="I133" i="24"/>
  <c r="K133" i="24"/>
  <c r="L133" i="24"/>
  <c r="W133" i="24"/>
  <c r="Y133" i="24"/>
  <c r="Z133" i="24"/>
  <c r="AB133" i="24"/>
  <c r="A134" i="24"/>
  <c r="C134" i="24"/>
  <c r="D134" i="24"/>
  <c r="E134" i="24"/>
  <c r="F134" i="24"/>
  <c r="G134" i="24"/>
  <c r="H134" i="24"/>
  <c r="I134" i="24"/>
  <c r="K134" i="24"/>
  <c r="L134" i="24"/>
  <c r="W134" i="24"/>
  <c r="Y134" i="24"/>
  <c r="Z134" i="24"/>
  <c r="AB134" i="24"/>
  <c r="A135" i="24"/>
  <c r="C135" i="24"/>
  <c r="D135" i="24"/>
  <c r="E135" i="24"/>
  <c r="F135" i="24"/>
  <c r="G135" i="24"/>
  <c r="H135" i="24"/>
  <c r="I135" i="24"/>
  <c r="K135" i="24"/>
  <c r="L135" i="24"/>
  <c r="W135" i="24"/>
  <c r="Y135" i="24"/>
  <c r="Z135" i="24"/>
  <c r="AB135" i="24"/>
  <c r="A136" i="24"/>
  <c r="C136" i="24"/>
  <c r="D136" i="24"/>
  <c r="E136" i="24"/>
  <c r="F136" i="24"/>
  <c r="G136" i="24"/>
  <c r="H136" i="24"/>
  <c r="I136" i="24"/>
  <c r="K136" i="24"/>
  <c r="L136" i="24"/>
  <c r="W136" i="24"/>
  <c r="Y136" i="24"/>
  <c r="Z136" i="24"/>
  <c r="AB136" i="24"/>
  <c r="A137" i="24"/>
  <c r="C137" i="24"/>
  <c r="D137" i="24"/>
  <c r="E137" i="24"/>
  <c r="F137" i="24"/>
  <c r="G137" i="24"/>
  <c r="H137" i="24"/>
  <c r="I137" i="24"/>
  <c r="K137" i="24"/>
  <c r="L137" i="24"/>
  <c r="W137" i="24"/>
  <c r="Y137" i="24"/>
  <c r="Z137" i="24"/>
  <c r="AB137" i="24"/>
  <c r="A138" i="24"/>
  <c r="C138" i="24"/>
  <c r="D138" i="24"/>
  <c r="E138" i="24"/>
  <c r="F138" i="24"/>
  <c r="G138" i="24"/>
  <c r="H138" i="24"/>
  <c r="I138" i="24"/>
  <c r="K138" i="24"/>
  <c r="L138" i="24"/>
  <c r="W138" i="24"/>
  <c r="Y138" i="24"/>
  <c r="Z138" i="24"/>
  <c r="AB138" i="24"/>
  <c r="A139" i="24"/>
  <c r="C139" i="24"/>
  <c r="D139" i="24"/>
  <c r="E139" i="24"/>
  <c r="F139" i="24"/>
  <c r="G139" i="24"/>
  <c r="H139" i="24"/>
  <c r="I139" i="24"/>
  <c r="K139" i="24"/>
  <c r="L139" i="24"/>
  <c r="W139" i="24"/>
  <c r="Y139" i="24"/>
  <c r="Z139" i="24"/>
  <c r="AB139" i="24"/>
  <c r="A140" i="24"/>
  <c r="C140" i="24"/>
  <c r="D140" i="24"/>
  <c r="E140" i="24"/>
  <c r="F140" i="24"/>
  <c r="G140" i="24"/>
  <c r="H140" i="24"/>
  <c r="I140" i="24"/>
  <c r="K140" i="24"/>
  <c r="L140" i="24"/>
  <c r="W140" i="24"/>
  <c r="Y140" i="24"/>
  <c r="Z140" i="24"/>
  <c r="AB140" i="24"/>
  <c r="A141" i="24"/>
  <c r="C141" i="24"/>
  <c r="D141" i="24"/>
  <c r="E141" i="24"/>
  <c r="F141" i="24"/>
  <c r="G141" i="24"/>
  <c r="H141" i="24"/>
  <c r="I141" i="24"/>
  <c r="K141" i="24"/>
  <c r="L141" i="24"/>
  <c r="W141" i="24"/>
  <c r="Y141" i="24"/>
  <c r="Z141" i="24"/>
  <c r="AB141" i="24"/>
  <c r="A142" i="24"/>
  <c r="C142" i="24"/>
  <c r="D142" i="24"/>
  <c r="E142" i="24"/>
  <c r="F142" i="24"/>
  <c r="G142" i="24"/>
  <c r="H142" i="24"/>
  <c r="I142" i="24"/>
  <c r="K142" i="24"/>
  <c r="L142" i="24"/>
  <c r="W142" i="24"/>
  <c r="Y142" i="24"/>
  <c r="Z142" i="24"/>
  <c r="AB142" i="24"/>
  <c r="A143" i="24"/>
  <c r="C143" i="24"/>
  <c r="D143" i="24"/>
  <c r="E143" i="24"/>
  <c r="F143" i="24"/>
  <c r="G143" i="24"/>
  <c r="H143" i="24"/>
  <c r="I143" i="24"/>
  <c r="K143" i="24"/>
  <c r="L143" i="24"/>
  <c r="W143" i="24"/>
  <c r="Y143" i="24"/>
  <c r="Z143" i="24"/>
  <c r="AB143" i="24"/>
  <c r="A144" i="24"/>
  <c r="C144" i="24"/>
  <c r="D144" i="24"/>
  <c r="E144" i="24"/>
  <c r="F144" i="24"/>
  <c r="G144" i="24"/>
  <c r="H144" i="24"/>
  <c r="I144" i="24"/>
  <c r="K144" i="24"/>
  <c r="L144" i="24"/>
  <c r="W144" i="24"/>
  <c r="Y144" i="24"/>
  <c r="Z144" i="24"/>
  <c r="AB144" i="24"/>
  <c r="A145" i="24"/>
  <c r="C145" i="24"/>
  <c r="D145" i="24"/>
  <c r="E145" i="24"/>
  <c r="F145" i="24"/>
  <c r="G145" i="24"/>
  <c r="I145" i="24"/>
  <c r="K145" i="24"/>
  <c r="L145" i="24"/>
  <c r="W145" i="24"/>
  <c r="Y145" i="24"/>
  <c r="Z145" i="24"/>
  <c r="AB145" i="24"/>
  <c r="A146" i="24"/>
  <c r="C146" i="24"/>
  <c r="D146" i="24"/>
  <c r="E146" i="24"/>
  <c r="F146" i="24"/>
  <c r="G146" i="24"/>
  <c r="H146" i="24"/>
  <c r="I146" i="24"/>
  <c r="K146" i="24"/>
  <c r="L146" i="24"/>
  <c r="W146" i="24"/>
  <c r="Y146" i="24"/>
  <c r="Z146" i="24"/>
  <c r="AB146" i="24"/>
  <c r="A147" i="24"/>
  <c r="C147" i="24"/>
  <c r="D147" i="24"/>
  <c r="E147" i="24"/>
  <c r="F147" i="24"/>
  <c r="G147" i="24"/>
  <c r="H147" i="24"/>
  <c r="I147" i="24"/>
  <c r="K147" i="24"/>
  <c r="L147" i="24"/>
  <c r="W147" i="24"/>
  <c r="Y147" i="24"/>
  <c r="Z147" i="24"/>
  <c r="AB147" i="24"/>
  <c r="A148" i="24"/>
  <c r="C148" i="24"/>
  <c r="D148" i="24"/>
  <c r="E148" i="24"/>
  <c r="F148" i="24"/>
  <c r="G148" i="24"/>
  <c r="H148" i="24"/>
  <c r="I148" i="24"/>
  <c r="K148" i="24"/>
  <c r="L148" i="24"/>
  <c r="W148" i="24"/>
  <c r="Y148" i="24"/>
  <c r="Z148" i="24"/>
  <c r="AB148" i="24"/>
  <c r="A149" i="24"/>
  <c r="C149" i="24"/>
  <c r="D149" i="24"/>
  <c r="E149" i="24"/>
  <c r="F149" i="24"/>
  <c r="G149" i="24"/>
  <c r="H149" i="24"/>
  <c r="I149" i="24"/>
  <c r="K149" i="24"/>
  <c r="L149" i="24"/>
  <c r="W149" i="24"/>
  <c r="Y149" i="24"/>
  <c r="Z149" i="24"/>
  <c r="AB149" i="24"/>
  <c r="A150" i="24"/>
  <c r="C150" i="24"/>
  <c r="D150" i="24"/>
  <c r="E150" i="24"/>
  <c r="F150" i="24"/>
  <c r="G150" i="24"/>
  <c r="H150" i="24"/>
  <c r="I150" i="24"/>
  <c r="K150" i="24"/>
  <c r="L150" i="24"/>
  <c r="W150" i="24"/>
  <c r="Y150" i="24"/>
  <c r="Z150" i="24"/>
  <c r="AB150" i="24"/>
  <c r="A151" i="24"/>
  <c r="C151" i="24"/>
  <c r="D151" i="24"/>
  <c r="E151" i="24"/>
  <c r="F151" i="24"/>
  <c r="G151" i="24"/>
  <c r="H151" i="24"/>
  <c r="I151" i="24"/>
  <c r="K151" i="24"/>
  <c r="L151" i="24"/>
  <c r="W151" i="24"/>
  <c r="Y151" i="24"/>
  <c r="Z151" i="24"/>
  <c r="AB151" i="24"/>
  <c r="A152" i="24"/>
  <c r="C152" i="24"/>
  <c r="D152" i="24"/>
  <c r="E152" i="24"/>
  <c r="F152" i="24"/>
  <c r="G152" i="24"/>
  <c r="H152" i="24"/>
  <c r="I152" i="24"/>
  <c r="K152" i="24"/>
  <c r="L152" i="24"/>
  <c r="W152" i="24"/>
  <c r="Y152" i="24"/>
  <c r="Z152" i="24"/>
  <c r="AB152" i="24"/>
  <c r="A153" i="24"/>
  <c r="C153" i="24"/>
  <c r="D153" i="24"/>
  <c r="E153" i="24"/>
  <c r="F153" i="24"/>
  <c r="G153" i="24"/>
  <c r="H153" i="24"/>
  <c r="I153" i="24"/>
  <c r="K153" i="24"/>
  <c r="L153" i="24"/>
  <c r="W153" i="24"/>
  <c r="Y153" i="24"/>
  <c r="Z153" i="24"/>
  <c r="AB153" i="24"/>
  <c r="A154" i="24"/>
  <c r="C154" i="24"/>
  <c r="D154" i="24"/>
  <c r="E154" i="24"/>
  <c r="F154" i="24"/>
  <c r="G154" i="24"/>
  <c r="H154" i="24"/>
  <c r="I154" i="24"/>
  <c r="K154" i="24"/>
  <c r="L154" i="24"/>
  <c r="W154" i="24"/>
  <c r="Y154" i="24"/>
  <c r="Z154" i="24"/>
  <c r="AB154" i="24"/>
  <c r="A155" i="24"/>
  <c r="C155" i="24"/>
  <c r="D155" i="24"/>
  <c r="E155" i="24"/>
  <c r="F155" i="24"/>
  <c r="G155" i="24"/>
  <c r="H155" i="24"/>
  <c r="I155" i="24"/>
  <c r="K155" i="24"/>
  <c r="L155" i="24"/>
  <c r="W155" i="24"/>
  <c r="Y155" i="24"/>
  <c r="Z155" i="24"/>
  <c r="AB155" i="24"/>
  <c r="A156" i="24"/>
  <c r="C156" i="24"/>
  <c r="D156" i="24"/>
  <c r="E156" i="24"/>
  <c r="F156" i="24"/>
  <c r="G156" i="24"/>
  <c r="H156" i="24"/>
  <c r="I156" i="24"/>
  <c r="K156" i="24"/>
  <c r="L156" i="24"/>
  <c r="W156" i="24"/>
  <c r="Y156" i="24"/>
  <c r="Z156" i="24"/>
  <c r="AB156" i="24"/>
  <c r="A157" i="24"/>
  <c r="C157" i="24"/>
  <c r="D157" i="24"/>
  <c r="E157" i="24"/>
  <c r="F157" i="24"/>
  <c r="H157" i="24"/>
  <c r="I157" i="24"/>
  <c r="K157" i="24"/>
  <c r="L157" i="24"/>
  <c r="W157" i="24"/>
  <c r="Y157" i="24"/>
  <c r="Z157" i="24"/>
  <c r="AB157" i="24"/>
  <c r="A165" i="24"/>
  <c r="A173" i="24"/>
  <c r="A174" i="24"/>
  <c r="A179" i="24"/>
  <c r="A181" i="24"/>
  <c r="A187" i="24"/>
  <c r="Y50" i="27"/>
  <c r="Z50" i="27"/>
  <c r="AA50" i="27"/>
  <c r="Y51" i="27"/>
  <c r="Z51" i="27"/>
  <c r="AA51" i="27"/>
  <c r="Y52" i="27"/>
  <c r="Z52" i="27"/>
  <c r="AA52" i="27"/>
  <c r="Y53" i="27"/>
  <c r="Z53" i="27"/>
  <c r="AA53" i="27"/>
  <c r="Y54" i="27"/>
  <c r="Z54" i="27"/>
  <c r="AA54" i="27"/>
  <c r="Y55" i="27"/>
  <c r="Z55" i="27"/>
  <c r="AA55" i="27"/>
  <c r="Y56" i="27"/>
  <c r="Z56" i="27"/>
  <c r="AA56" i="27"/>
  <c r="Y57" i="27"/>
  <c r="Z57" i="27"/>
  <c r="AA57" i="27"/>
  <c r="Y58" i="27"/>
  <c r="Z58" i="27"/>
  <c r="AA58" i="27"/>
  <c r="Y59" i="27"/>
  <c r="Z59" i="27"/>
  <c r="AA59" i="27"/>
  <c r="Y60" i="27"/>
  <c r="Z60" i="27"/>
  <c r="AA60" i="27"/>
  <c r="Y61" i="27"/>
  <c r="Z61" i="27"/>
  <c r="AA61" i="27"/>
  <c r="Y62" i="27"/>
  <c r="Z62" i="27"/>
  <c r="AA62" i="27"/>
  <c r="Y63" i="27"/>
  <c r="Z63" i="27"/>
  <c r="AA63" i="27"/>
  <c r="Y64" i="27"/>
  <c r="Z64" i="27"/>
  <c r="AA64" i="27"/>
  <c r="Y65" i="27"/>
  <c r="Z65" i="27"/>
  <c r="AA65" i="27"/>
  <c r="Y66" i="27"/>
  <c r="Z66" i="27"/>
  <c r="AA66" i="27"/>
  <c r="Y67" i="27"/>
  <c r="Z67" i="27"/>
  <c r="AA67" i="27"/>
  <c r="Y68" i="27"/>
  <c r="Z68" i="27"/>
  <c r="AA68" i="27"/>
  <c r="Y69" i="27"/>
  <c r="Z69" i="27"/>
  <c r="AA69" i="27"/>
  <c r="W51" i="27"/>
  <c r="W52" i="27"/>
  <c r="W53" i="27"/>
  <c r="W54" i="27"/>
  <c r="W55" i="27"/>
  <c r="W56" i="27"/>
  <c r="W57" i="27"/>
  <c r="W58" i="27"/>
  <c r="W59" i="27"/>
  <c r="W60" i="27"/>
  <c r="W61" i="27"/>
  <c r="W62" i="27"/>
  <c r="W63" i="27"/>
  <c r="W64" i="27"/>
  <c r="W65" i="27"/>
  <c r="W66" i="27"/>
  <c r="W67" i="27"/>
  <c r="W68" i="27"/>
  <c r="W69" i="27"/>
  <c r="W50" i="27"/>
  <c r="D50" i="27"/>
  <c r="P50" i="27" s="1"/>
  <c r="E50" i="27"/>
  <c r="Q50" i="27" s="1"/>
  <c r="F50" i="27"/>
  <c r="R50" i="27" s="1"/>
  <c r="G50" i="27"/>
  <c r="S50" i="27" s="1"/>
  <c r="H50" i="27"/>
  <c r="T50" i="27" s="1"/>
  <c r="I50" i="27"/>
  <c r="U50" i="27" s="1"/>
  <c r="K50" i="27"/>
  <c r="L50" i="27"/>
  <c r="D51" i="27"/>
  <c r="E51" i="27"/>
  <c r="F51" i="27"/>
  <c r="G51" i="27"/>
  <c r="H51" i="27"/>
  <c r="I51" i="27"/>
  <c r="K51" i="27"/>
  <c r="L51" i="27"/>
  <c r="D52" i="27"/>
  <c r="E52" i="27"/>
  <c r="F52" i="27"/>
  <c r="G52" i="27"/>
  <c r="H52" i="27"/>
  <c r="I52" i="27"/>
  <c r="K52" i="27"/>
  <c r="L52" i="27"/>
  <c r="D53" i="27"/>
  <c r="E53" i="27"/>
  <c r="F53" i="27"/>
  <c r="G53" i="27"/>
  <c r="H53" i="27"/>
  <c r="I53" i="27"/>
  <c r="K53" i="27"/>
  <c r="L53" i="27"/>
  <c r="D54" i="27"/>
  <c r="E54" i="27"/>
  <c r="F54" i="27"/>
  <c r="G54" i="27"/>
  <c r="H54" i="27"/>
  <c r="I54" i="27"/>
  <c r="K54" i="27"/>
  <c r="L54" i="27"/>
  <c r="D55" i="27"/>
  <c r="E55" i="27"/>
  <c r="F55" i="27"/>
  <c r="G55" i="27"/>
  <c r="H55" i="27"/>
  <c r="I55" i="27"/>
  <c r="K55" i="27"/>
  <c r="L55" i="27"/>
  <c r="D56" i="27"/>
  <c r="E56" i="27"/>
  <c r="F56" i="27"/>
  <c r="G56" i="27"/>
  <c r="H56" i="27"/>
  <c r="I56" i="27"/>
  <c r="K56" i="27"/>
  <c r="L56" i="27"/>
  <c r="D57" i="27"/>
  <c r="E57" i="27"/>
  <c r="F57" i="27"/>
  <c r="G57" i="27"/>
  <c r="H57" i="27"/>
  <c r="I57" i="27"/>
  <c r="K57" i="27"/>
  <c r="L57" i="27"/>
  <c r="D58" i="27"/>
  <c r="E58" i="27"/>
  <c r="F58" i="27"/>
  <c r="G58" i="27"/>
  <c r="H58" i="27"/>
  <c r="I58" i="27"/>
  <c r="K58" i="27"/>
  <c r="L58" i="27"/>
  <c r="D59" i="27"/>
  <c r="E59" i="27"/>
  <c r="F59" i="27"/>
  <c r="G59" i="27"/>
  <c r="H59" i="27"/>
  <c r="I59" i="27"/>
  <c r="K59" i="27"/>
  <c r="L59" i="27"/>
  <c r="D60" i="27"/>
  <c r="E60" i="27"/>
  <c r="F60" i="27"/>
  <c r="G60" i="27"/>
  <c r="H60" i="27"/>
  <c r="I60" i="27"/>
  <c r="K60" i="27"/>
  <c r="L60" i="27"/>
  <c r="D61" i="27"/>
  <c r="E61" i="27"/>
  <c r="F61" i="27"/>
  <c r="G61" i="27"/>
  <c r="H61" i="27"/>
  <c r="I61" i="27"/>
  <c r="K61" i="27"/>
  <c r="L61" i="27"/>
  <c r="D62" i="27"/>
  <c r="E62" i="27"/>
  <c r="F62" i="27"/>
  <c r="G62" i="27"/>
  <c r="H62" i="27"/>
  <c r="I62" i="27"/>
  <c r="K62" i="27"/>
  <c r="L62" i="27"/>
  <c r="D63" i="27"/>
  <c r="E63" i="27"/>
  <c r="F63" i="27"/>
  <c r="G63" i="27"/>
  <c r="H63" i="27"/>
  <c r="I63" i="27"/>
  <c r="K63" i="27"/>
  <c r="L63" i="27"/>
  <c r="D64" i="27"/>
  <c r="E64" i="27"/>
  <c r="F64" i="27"/>
  <c r="G64" i="27"/>
  <c r="H64" i="27"/>
  <c r="I64" i="27"/>
  <c r="K64" i="27"/>
  <c r="L64" i="27"/>
  <c r="D65" i="27"/>
  <c r="E65" i="27"/>
  <c r="F65" i="27"/>
  <c r="G65" i="27"/>
  <c r="H65" i="27"/>
  <c r="I65" i="27"/>
  <c r="K65" i="27"/>
  <c r="L65" i="27"/>
  <c r="D66" i="27"/>
  <c r="E66" i="27"/>
  <c r="F66" i="27"/>
  <c r="G66" i="27"/>
  <c r="H66" i="27"/>
  <c r="I66" i="27"/>
  <c r="K66" i="27"/>
  <c r="L66" i="27"/>
  <c r="D67" i="27"/>
  <c r="E67" i="27"/>
  <c r="F67" i="27"/>
  <c r="G67" i="27"/>
  <c r="H67" i="27"/>
  <c r="I67" i="27"/>
  <c r="K67" i="27"/>
  <c r="L67" i="27"/>
  <c r="D68" i="27"/>
  <c r="E68" i="27"/>
  <c r="F68" i="27"/>
  <c r="G68" i="27"/>
  <c r="H68" i="27"/>
  <c r="I68" i="27"/>
  <c r="K68" i="27"/>
  <c r="L68" i="27"/>
  <c r="D69" i="27"/>
  <c r="E69" i="27"/>
  <c r="F69" i="27"/>
  <c r="G69" i="27"/>
  <c r="H69" i="27"/>
  <c r="I69" i="27"/>
  <c r="K69" i="27"/>
  <c r="L69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50" i="27"/>
  <c r="B51" i="27"/>
  <c r="A51" i="27" s="1"/>
  <c r="B52" i="27"/>
  <c r="A52" i="27" s="1"/>
  <c r="B53" i="27"/>
  <c r="A53" i="27" s="1"/>
  <c r="B54" i="27"/>
  <c r="A54" i="27" s="1"/>
  <c r="B55" i="27"/>
  <c r="A55" i="27" s="1"/>
  <c r="B56" i="27"/>
  <c r="A56" i="27" s="1"/>
  <c r="B57" i="27"/>
  <c r="A57" i="27" s="1"/>
  <c r="B58" i="27"/>
  <c r="A58" i="27" s="1"/>
  <c r="B59" i="27"/>
  <c r="A59" i="27" s="1"/>
  <c r="B60" i="27"/>
  <c r="A60" i="27" s="1"/>
  <c r="B61" i="27"/>
  <c r="A61" i="27" s="1"/>
  <c r="B62" i="27"/>
  <c r="A62" i="27" s="1"/>
  <c r="B63" i="27"/>
  <c r="A63" i="27" s="1"/>
  <c r="B64" i="27"/>
  <c r="A64" i="27" s="1"/>
  <c r="B65" i="27"/>
  <c r="A65" i="27" s="1"/>
  <c r="B66" i="27"/>
  <c r="A66" i="27" s="1"/>
  <c r="B67" i="27"/>
  <c r="A67" i="27" s="1"/>
  <c r="B68" i="27"/>
  <c r="A68" i="27" s="1"/>
  <c r="B69" i="27"/>
  <c r="A69" i="27" s="1"/>
  <c r="B50" i="27"/>
  <c r="A50" i="27" s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B72" i="26"/>
  <c r="A72" i="26" s="1"/>
  <c r="C72" i="26"/>
  <c r="D72" i="26"/>
  <c r="E72" i="26"/>
  <c r="F72" i="26"/>
  <c r="G72" i="26"/>
  <c r="H72" i="26"/>
  <c r="I72" i="26"/>
  <c r="K72" i="26"/>
  <c r="L72" i="26"/>
  <c r="W72" i="26"/>
  <c r="Y72" i="26"/>
  <c r="Z72" i="26"/>
  <c r="AA72" i="26"/>
  <c r="A338" i="1"/>
  <c r="M328" i="1"/>
  <c r="M329" i="1"/>
  <c r="M63" i="26" s="1"/>
  <c r="M330" i="1"/>
  <c r="M103" i="24" s="1"/>
  <c r="M331" i="1"/>
  <c r="M332" i="1"/>
  <c r="M105" i="24" s="1"/>
  <c r="M333" i="1"/>
  <c r="M106" i="24" s="1"/>
  <c r="M334" i="1"/>
  <c r="M68" i="26" s="1"/>
  <c r="M335" i="1"/>
  <c r="M108" i="24" s="1"/>
  <c r="M336" i="1"/>
  <c r="M337" i="1"/>
  <c r="M110" i="24" s="1"/>
  <c r="M338" i="1"/>
  <c r="M72" i="26" s="1"/>
  <c r="M339" i="1"/>
  <c r="M50" i="27" s="1"/>
  <c r="M340" i="1"/>
  <c r="M113" i="24" s="1"/>
  <c r="M341" i="1"/>
  <c r="M52" i="27" s="1"/>
  <c r="M342" i="1"/>
  <c r="M115" i="24" s="1"/>
  <c r="M343" i="1"/>
  <c r="M116" i="24" s="1"/>
  <c r="M344" i="1"/>
  <c r="M345" i="1"/>
  <c r="M56" i="27" s="1"/>
  <c r="M346" i="1"/>
  <c r="M119" i="24" s="1"/>
  <c r="M347" i="1"/>
  <c r="M58" i="27" s="1"/>
  <c r="M348" i="1"/>
  <c r="M59" i="27" s="1"/>
  <c r="M349" i="1"/>
  <c r="M122" i="24" s="1"/>
  <c r="M350" i="1"/>
  <c r="M123" i="24" s="1"/>
  <c r="M351" i="1"/>
  <c r="M124" i="24" s="1"/>
  <c r="M352" i="1"/>
  <c r="M63" i="27" s="1"/>
  <c r="M353" i="1"/>
  <c r="M126" i="24" s="1"/>
  <c r="M354" i="1"/>
  <c r="M127" i="24" s="1"/>
  <c r="M355" i="1"/>
  <c r="M66" i="27" s="1"/>
  <c r="M356" i="1"/>
  <c r="M67" i="27" s="1"/>
  <c r="J218" i="24"/>
  <c r="J226" i="24"/>
  <c r="J234" i="24"/>
  <c r="J242" i="24"/>
  <c r="J250" i="24"/>
  <c r="J258" i="24"/>
  <c r="M327" i="1"/>
  <c r="M100" i="24" s="1"/>
  <c r="E98" i="24"/>
  <c r="W51" i="26"/>
  <c r="Y51" i="26"/>
  <c r="Z51" i="26"/>
  <c r="AA51" i="26"/>
  <c r="W52" i="26"/>
  <c r="Y52" i="26"/>
  <c r="Z52" i="26"/>
  <c r="AA52" i="26"/>
  <c r="W53" i="26"/>
  <c r="Y53" i="26"/>
  <c r="Z53" i="26"/>
  <c r="AA53" i="26"/>
  <c r="W54" i="26"/>
  <c r="Y54" i="26"/>
  <c r="Z54" i="26"/>
  <c r="AA54" i="26"/>
  <c r="W55" i="26"/>
  <c r="Y55" i="26"/>
  <c r="Z55" i="26"/>
  <c r="AA55" i="26"/>
  <c r="W56" i="26"/>
  <c r="Y56" i="26"/>
  <c r="Z56" i="26"/>
  <c r="AA56" i="26"/>
  <c r="W57" i="26"/>
  <c r="Y57" i="26"/>
  <c r="Z57" i="26"/>
  <c r="AA57" i="26"/>
  <c r="W58" i="26"/>
  <c r="Y58" i="26"/>
  <c r="Z58" i="26"/>
  <c r="AA58" i="26"/>
  <c r="W59" i="26"/>
  <c r="Y59" i="26"/>
  <c r="Z59" i="26"/>
  <c r="AA59" i="26"/>
  <c r="W60" i="26"/>
  <c r="Y60" i="26"/>
  <c r="Z60" i="26"/>
  <c r="AA60" i="26"/>
  <c r="W61" i="26"/>
  <c r="Y61" i="26"/>
  <c r="Z61" i="26"/>
  <c r="AA61" i="26"/>
  <c r="W62" i="26"/>
  <c r="Y62" i="26"/>
  <c r="Z62" i="26"/>
  <c r="AA62" i="26"/>
  <c r="W63" i="26"/>
  <c r="Y63" i="26"/>
  <c r="Z63" i="26"/>
  <c r="AA63" i="26"/>
  <c r="W64" i="26"/>
  <c r="Y64" i="26"/>
  <c r="Z64" i="26"/>
  <c r="AA64" i="26"/>
  <c r="W65" i="26"/>
  <c r="Y65" i="26"/>
  <c r="Z65" i="26"/>
  <c r="AA65" i="26"/>
  <c r="W66" i="26"/>
  <c r="Y66" i="26"/>
  <c r="Z66" i="26"/>
  <c r="AA66" i="26"/>
  <c r="W67" i="26"/>
  <c r="Y67" i="26"/>
  <c r="Z67" i="26"/>
  <c r="AA67" i="26"/>
  <c r="W68" i="26"/>
  <c r="Y68" i="26"/>
  <c r="Z68" i="26"/>
  <c r="AA68" i="26"/>
  <c r="W69" i="26"/>
  <c r="Y69" i="26"/>
  <c r="Z69" i="26"/>
  <c r="AA69" i="26"/>
  <c r="W70" i="26"/>
  <c r="Y70" i="26"/>
  <c r="Z70" i="26"/>
  <c r="AA70" i="26"/>
  <c r="W71" i="26"/>
  <c r="Y71" i="26"/>
  <c r="Z71" i="26"/>
  <c r="AA71" i="26"/>
  <c r="Y50" i="26"/>
  <c r="Z50" i="26"/>
  <c r="AA50" i="26"/>
  <c r="W50" i="26"/>
  <c r="C51" i="26"/>
  <c r="D51" i="26"/>
  <c r="E51" i="26"/>
  <c r="F51" i="26"/>
  <c r="G51" i="26"/>
  <c r="H51" i="26"/>
  <c r="I51" i="26"/>
  <c r="K51" i="26"/>
  <c r="L51" i="26"/>
  <c r="C52" i="26"/>
  <c r="D52" i="26"/>
  <c r="E52" i="26"/>
  <c r="F52" i="26"/>
  <c r="G52" i="26"/>
  <c r="H52" i="26"/>
  <c r="I52" i="26"/>
  <c r="K52" i="26"/>
  <c r="L52" i="26"/>
  <c r="C53" i="26"/>
  <c r="D53" i="26"/>
  <c r="E53" i="26"/>
  <c r="F53" i="26"/>
  <c r="G53" i="26"/>
  <c r="H53" i="26"/>
  <c r="I53" i="26"/>
  <c r="K53" i="26"/>
  <c r="L53" i="26"/>
  <c r="C54" i="26"/>
  <c r="D54" i="26"/>
  <c r="E54" i="26"/>
  <c r="F54" i="26"/>
  <c r="G54" i="26"/>
  <c r="H54" i="26"/>
  <c r="I54" i="26"/>
  <c r="K54" i="26"/>
  <c r="L54" i="26"/>
  <c r="C55" i="26"/>
  <c r="D55" i="26"/>
  <c r="E55" i="26"/>
  <c r="F55" i="26"/>
  <c r="G55" i="26"/>
  <c r="H55" i="26"/>
  <c r="I55" i="26"/>
  <c r="K55" i="26"/>
  <c r="L55" i="26"/>
  <c r="C56" i="26"/>
  <c r="D56" i="26"/>
  <c r="E56" i="26"/>
  <c r="F56" i="26"/>
  <c r="G56" i="26"/>
  <c r="H56" i="26"/>
  <c r="I56" i="26"/>
  <c r="K56" i="26"/>
  <c r="L56" i="26"/>
  <c r="C57" i="26"/>
  <c r="D57" i="26"/>
  <c r="E57" i="26"/>
  <c r="F57" i="26"/>
  <c r="G57" i="26"/>
  <c r="H57" i="26"/>
  <c r="I57" i="26"/>
  <c r="K57" i="26"/>
  <c r="L57" i="26"/>
  <c r="C58" i="26"/>
  <c r="D58" i="26"/>
  <c r="E58" i="26"/>
  <c r="F58" i="26"/>
  <c r="G58" i="26"/>
  <c r="H58" i="26"/>
  <c r="I58" i="26"/>
  <c r="K58" i="26"/>
  <c r="L58" i="26"/>
  <c r="C59" i="26"/>
  <c r="D59" i="26"/>
  <c r="E59" i="26"/>
  <c r="F59" i="26"/>
  <c r="G59" i="26"/>
  <c r="H59" i="26"/>
  <c r="I59" i="26"/>
  <c r="K59" i="26"/>
  <c r="L59" i="26"/>
  <c r="C60" i="26"/>
  <c r="D60" i="26"/>
  <c r="E60" i="26"/>
  <c r="F60" i="26"/>
  <c r="G60" i="26"/>
  <c r="H60" i="26"/>
  <c r="I60" i="26"/>
  <c r="K60" i="26"/>
  <c r="L60" i="26"/>
  <c r="C61" i="26"/>
  <c r="D61" i="26"/>
  <c r="E61" i="26"/>
  <c r="F61" i="26"/>
  <c r="G61" i="26"/>
  <c r="H61" i="26"/>
  <c r="I61" i="26"/>
  <c r="K61" i="26"/>
  <c r="L61" i="26"/>
  <c r="C62" i="26"/>
  <c r="D62" i="26"/>
  <c r="E62" i="26"/>
  <c r="F62" i="26"/>
  <c r="G62" i="26"/>
  <c r="H62" i="26"/>
  <c r="I62" i="26"/>
  <c r="K62" i="26"/>
  <c r="L62" i="26"/>
  <c r="C63" i="26"/>
  <c r="D63" i="26"/>
  <c r="E63" i="26"/>
  <c r="F63" i="26"/>
  <c r="G63" i="26"/>
  <c r="H63" i="26"/>
  <c r="I63" i="26"/>
  <c r="K63" i="26"/>
  <c r="L63" i="26"/>
  <c r="C64" i="26"/>
  <c r="D64" i="26"/>
  <c r="E64" i="26"/>
  <c r="F64" i="26"/>
  <c r="G64" i="26"/>
  <c r="H64" i="26"/>
  <c r="I64" i="26"/>
  <c r="K64" i="26"/>
  <c r="L64" i="26"/>
  <c r="C65" i="26"/>
  <c r="D65" i="26"/>
  <c r="E65" i="26"/>
  <c r="F65" i="26"/>
  <c r="G65" i="26"/>
  <c r="H65" i="26"/>
  <c r="I65" i="26"/>
  <c r="K65" i="26"/>
  <c r="L65" i="26"/>
  <c r="C66" i="26"/>
  <c r="D66" i="26"/>
  <c r="E66" i="26"/>
  <c r="F66" i="26"/>
  <c r="G66" i="26"/>
  <c r="H66" i="26"/>
  <c r="I66" i="26"/>
  <c r="K66" i="26"/>
  <c r="L66" i="26"/>
  <c r="C67" i="26"/>
  <c r="D67" i="26"/>
  <c r="E67" i="26"/>
  <c r="F67" i="26"/>
  <c r="G67" i="26"/>
  <c r="H67" i="26"/>
  <c r="I67" i="26"/>
  <c r="K67" i="26"/>
  <c r="L67" i="26"/>
  <c r="C68" i="26"/>
  <c r="D68" i="26"/>
  <c r="E68" i="26"/>
  <c r="F68" i="26"/>
  <c r="G68" i="26"/>
  <c r="H68" i="26"/>
  <c r="I68" i="26"/>
  <c r="K68" i="26"/>
  <c r="L68" i="26"/>
  <c r="C69" i="26"/>
  <c r="D69" i="26"/>
  <c r="E69" i="26"/>
  <c r="F69" i="26"/>
  <c r="G69" i="26"/>
  <c r="H69" i="26"/>
  <c r="I69" i="26"/>
  <c r="K69" i="26"/>
  <c r="L69" i="26"/>
  <c r="C70" i="26"/>
  <c r="D70" i="26"/>
  <c r="E70" i="26"/>
  <c r="F70" i="26"/>
  <c r="G70" i="26"/>
  <c r="H70" i="26"/>
  <c r="I70" i="26"/>
  <c r="K70" i="26"/>
  <c r="L70" i="26"/>
  <c r="C71" i="26"/>
  <c r="D71" i="26"/>
  <c r="E71" i="26"/>
  <c r="F71" i="26"/>
  <c r="G71" i="26"/>
  <c r="H71" i="26"/>
  <c r="I71" i="26"/>
  <c r="K71" i="26"/>
  <c r="L71" i="26"/>
  <c r="D50" i="26"/>
  <c r="P50" i="26" s="1"/>
  <c r="E50" i="26"/>
  <c r="Q50" i="26" s="1"/>
  <c r="F50" i="26"/>
  <c r="R50" i="26" s="1"/>
  <c r="G50" i="26"/>
  <c r="H50" i="26"/>
  <c r="I50" i="26"/>
  <c r="K50" i="26"/>
  <c r="L50" i="26"/>
  <c r="C50" i="26"/>
  <c r="O50" i="26" s="1"/>
  <c r="B51" i="26"/>
  <c r="A51" i="26" s="1"/>
  <c r="B52" i="26"/>
  <c r="A52" i="26" s="1"/>
  <c r="B53" i="26"/>
  <c r="A53" i="26" s="1"/>
  <c r="B54" i="26"/>
  <c r="A54" i="26" s="1"/>
  <c r="B55" i="26"/>
  <c r="A55" i="26" s="1"/>
  <c r="B56" i="26"/>
  <c r="A56" i="26" s="1"/>
  <c r="B57" i="26"/>
  <c r="A57" i="26" s="1"/>
  <c r="B58" i="26"/>
  <c r="A58" i="26" s="1"/>
  <c r="B59" i="26"/>
  <c r="A59" i="26" s="1"/>
  <c r="B60" i="26"/>
  <c r="A60" i="26" s="1"/>
  <c r="B61" i="26"/>
  <c r="A61" i="26" s="1"/>
  <c r="B62" i="26"/>
  <c r="A62" i="26" s="1"/>
  <c r="B63" i="26"/>
  <c r="A63" i="26" s="1"/>
  <c r="B64" i="26"/>
  <c r="A64" i="26" s="1"/>
  <c r="B65" i="26"/>
  <c r="A65" i="26" s="1"/>
  <c r="B66" i="26"/>
  <c r="A66" i="26" s="1"/>
  <c r="B67" i="26"/>
  <c r="A67" i="26" s="1"/>
  <c r="B68" i="26"/>
  <c r="A68" i="26" s="1"/>
  <c r="B69" i="26"/>
  <c r="A69" i="26" s="1"/>
  <c r="B70" i="26"/>
  <c r="A70" i="26" s="1"/>
  <c r="B71" i="26"/>
  <c r="A71" i="26" s="1"/>
  <c r="B50" i="26"/>
  <c r="A50" i="26" s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C84" i="24"/>
  <c r="D84" i="24"/>
  <c r="E84" i="24"/>
  <c r="F84" i="24"/>
  <c r="G84" i="24"/>
  <c r="H84" i="24"/>
  <c r="I84" i="24"/>
  <c r="K84" i="24"/>
  <c r="L84" i="24"/>
  <c r="W84" i="24"/>
  <c r="Y84" i="24"/>
  <c r="Z84" i="24"/>
  <c r="AB84" i="24"/>
  <c r="C85" i="24"/>
  <c r="D85" i="24"/>
  <c r="E85" i="24"/>
  <c r="F85" i="24"/>
  <c r="G85" i="24"/>
  <c r="H85" i="24"/>
  <c r="I85" i="24"/>
  <c r="K85" i="24"/>
  <c r="L85" i="24"/>
  <c r="W85" i="24"/>
  <c r="Y85" i="24"/>
  <c r="Z85" i="24"/>
  <c r="AB85" i="24"/>
  <c r="C86" i="24"/>
  <c r="D86" i="24"/>
  <c r="E86" i="24"/>
  <c r="F86" i="24"/>
  <c r="G86" i="24"/>
  <c r="H86" i="24"/>
  <c r="I86" i="24"/>
  <c r="K86" i="24"/>
  <c r="L86" i="24"/>
  <c r="W86" i="24"/>
  <c r="Y86" i="24"/>
  <c r="Z86" i="24"/>
  <c r="AB86" i="24"/>
  <c r="C87" i="24"/>
  <c r="D87" i="24"/>
  <c r="E87" i="24"/>
  <c r="F87" i="24"/>
  <c r="G87" i="24"/>
  <c r="H87" i="24"/>
  <c r="I87" i="24"/>
  <c r="K87" i="24"/>
  <c r="L87" i="24"/>
  <c r="W87" i="24"/>
  <c r="Y87" i="24"/>
  <c r="Z87" i="24"/>
  <c r="AB87" i="24"/>
  <c r="C88" i="24"/>
  <c r="D88" i="24"/>
  <c r="E88" i="24"/>
  <c r="F88" i="24"/>
  <c r="G88" i="24"/>
  <c r="H88" i="24"/>
  <c r="I88" i="24"/>
  <c r="K88" i="24"/>
  <c r="L88" i="24"/>
  <c r="W88" i="24"/>
  <c r="Y88" i="24"/>
  <c r="Z88" i="24"/>
  <c r="AB88" i="24"/>
  <c r="C89" i="24"/>
  <c r="D89" i="24"/>
  <c r="E89" i="24"/>
  <c r="F89" i="24"/>
  <c r="G89" i="24"/>
  <c r="H89" i="24"/>
  <c r="I89" i="24"/>
  <c r="K89" i="24"/>
  <c r="L89" i="24"/>
  <c r="W89" i="24"/>
  <c r="Y89" i="24"/>
  <c r="Z89" i="24"/>
  <c r="AB89" i="24"/>
  <c r="C90" i="24"/>
  <c r="D90" i="24"/>
  <c r="E90" i="24"/>
  <c r="F90" i="24"/>
  <c r="G90" i="24"/>
  <c r="H90" i="24"/>
  <c r="I90" i="24"/>
  <c r="K90" i="24"/>
  <c r="L90" i="24"/>
  <c r="W90" i="24"/>
  <c r="Y90" i="24"/>
  <c r="Z90" i="24"/>
  <c r="AB90" i="24"/>
  <c r="C91" i="24"/>
  <c r="D91" i="24"/>
  <c r="E91" i="24"/>
  <c r="F91" i="24"/>
  <c r="G91" i="24"/>
  <c r="H91" i="24"/>
  <c r="I91" i="24"/>
  <c r="K91" i="24"/>
  <c r="L91" i="24"/>
  <c r="W91" i="24"/>
  <c r="Y91" i="24"/>
  <c r="Z91" i="24"/>
  <c r="AB91" i="24"/>
  <c r="C92" i="24"/>
  <c r="D92" i="24"/>
  <c r="E92" i="24"/>
  <c r="F92" i="24"/>
  <c r="G92" i="24"/>
  <c r="H92" i="24"/>
  <c r="I92" i="24"/>
  <c r="K92" i="24"/>
  <c r="L92" i="24"/>
  <c r="W92" i="24"/>
  <c r="Y92" i="24"/>
  <c r="Z92" i="24"/>
  <c r="AB92" i="24"/>
  <c r="C93" i="24"/>
  <c r="D93" i="24"/>
  <c r="E93" i="24"/>
  <c r="F93" i="24"/>
  <c r="G93" i="24"/>
  <c r="H93" i="24"/>
  <c r="I93" i="24"/>
  <c r="K93" i="24"/>
  <c r="L93" i="24"/>
  <c r="W93" i="24"/>
  <c r="Y93" i="24"/>
  <c r="Z93" i="24"/>
  <c r="AB93" i="24"/>
  <c r="C94" i="24"/>
  <c r="D94" i="24"/>
  <c r="E94" i="24"/>
  <c r="F94" i="24"/>
  <c r="G94" i="24"/>
  <c r="H94" i="24"/>
  <c r="I94" i="24"/>
  <c r="K94" i="24"/>
  <c r="L94" i="24"/>
  <c r="W94" i="24"/>
  <c r="Y94" i="24"/>
  <c r="Z94" i="24"/>
  <c r="AB94" i="24"/>
  <c r="C95" i="24"/>
  <c r="D95" i="24"/>
  <c r="E95" i="24"/>
  <c r="F95" i="24"/>
  <c r="G95" i="24"/>
  <c r="H95" i="24"/>
  <c r="I95" i="24"/>
  <c r="K95" i="24"/>
  <c r="L95" i="24"/>
  <c r="W95" i="24"/>
  <c r="Y95" i="24"/>
  <c r="Z95" i="24"/>
  <c r="AB95" i="24"/>
  <c r="C96" i="24"/>
  <c r="D96" i="24"/>
  <c r="E96" i="24"/>
  <c r="F96" i="24"/>
  <c r="G96" i="24"/>
  <c r="H96" i="24"/>
  <c r="I96" i="24"/>
  <c r="K96" i="24"/>
  <c r="L96" i="24"/>
  <c r="W96" i="24"/>
  <c r="Y96" i="24"/>
  <c r="Z96" i="24"/>
  <c r="AB96" i="24"/>
  <c r="C97" i="24"/>
  <c r="D97" i="24"/>
  <c r="E97" i="24"/>
  <c r="F97" i="24"/>
  <c r="G97" i="24"/>
  <c r="H97" i="24"/>
  <c r="I97" i="24"/>
  <c r="K97" i="24"/>
  <c r="L97" i="24"/>
  <c r="W97" i="24"/>
  <c r="Y97" i="24"/>
  <c r="Z97" i="24"/>
  <c r="AB97" i="24"/>
  <c r="C98" i="24"/>
  <c r="D98" i="24"/>
  <c r="F98" i="24"/>
  <c r="G98" i="24"/>
  <c r="H98" i="24"/>
  <c r="I98" i="24"/>
  <c r="K98" i="24"/>
  <c r="L98" i="24"/>
  <c r="W98" i="24"/>
  <c r="Y98" i="24"/>
  <c r="Z98" i="24"/>
  <c r="AB98" i="24"/>
  <c r="C99" i="24"/>
  <c r="D99" i="24"/>
  <c r="E99" i="24"/>
  <c r="F99" i="24"/>
  <c r="G99" i="24"/>
  <c r="H99" i="24"/>
  <c r="I99" i="24"/>
  <c r="K99" i="24"/>
  <c r="L99" i="24"/>
  <c r="W99" i="24"/>
  <c r="Y99" i="24"/>
  <c r="Z99" i="24"/>
  <c r="AB99" i="24"/>
  <c r="C100" i="24"/>
  <c r="D100" i="24"/>
  <c r="E100" i="24"/>
  <c r="F100" i="24"/>
  <c r="G100" i="24"/>
  <c r="H100" i="24"/>
  <c r="I100" i="24"/>
  <c r="K100" i="24"/>
  <c r="L100" i="24"/>
  <c r="W100" i="24"/>
  <c r="Y100" i="24"/>
  <c r="Z100" i="24"/>
  <c r="AB100" i="24"/>
  <c r="C101" i="24"/>
  <c r="D101" i="24"/>
  <c r="E101" i="24"/>
  <c r="F101" i="24"/>
  <c r="G101" i="24"/>
  <c r="H101" i="24"/>
  <c r="I101" i="24"/>
  <c r="K101" i="24"/>
  <c r="L101" i="24"/>
  <c r="W101" i="24"/>
  <c r="Y101" i="24"/>
  <c r="Z101" i="24"/>
  <c r="AB101" i="24"/>
  <c r="C102" i="24"/>
  <c r="D102" i="24"/>
  <c r="E102" i="24"/>
  <c r="F102" i="24"/>
  <c r="G102" i="24"/>
  <c r="H102" i="24"/>
  <c r="I102" i="24"/>
  <c r="K102" i="24"/>
  <c r="L102" i="24"/>
  <c r="W102" i="24"/>
  <c r="Y102" i="24"/>
  <c r="Z102" i="24"/>
  <c r="AB102" i="24"/>
  <c r="C103" i="24"/>
  <c r="D103" i="24"/>
  <c r="E103" i="24"/>
  <c r="F103" i="24"/>
  <c r="G103" i="24"/>
  <c r="H103" i="24"/>
  <c r="I103" i="24"/>
  <c r="K103" i="24"/>
  <c r="L103" i="24"/>
  <c r="W103" i="24"/>
  <c r="Y103" i="24"/>
  <c r="Z103" i="24"/>
  <c r="AB103" i="24"/>
  <c r="C104" i="24"/>
  <c r="D104" i="24"/>
  <c r="E104" i="24"/>
  <c r="F104" i="24"/>
  <c r="G104" i="24"/>
  <c r="H104" i="24"/>
  <c r="I104" i="24"/>
  <c r="K104" i="24"/>
  <c r="L104" i="24"/>
  <c r="W104" i="24"/>
  <c r="Y104" i="24"/>
  <c r="Z104" i="24"/>
  <c r="AB104" i="24"/>
  <c r="A79" i="24"/>
  <c r="A80" i="24"/>
  <c r="A81" i="24"/>
  <c r="A84" i="24"/>
  <c r="A85" i="24"/>
  <c r="A88" i="24"/>
  <c r="A89" i="24"/>
  <c r="A90" i="24"/>
  <c r="A91" i="24"/>
  <c r="A92" i="24"/>
  <c r="A93" i="24"/>
  <c r="A95" i="24"/>
  <c r="A96" i="24"/>
  <c r="A97" i="24"/>
  <c r="A98" i="24"/>
  <c r="A99" i="24"/>
  <c r="A100" i="24"/>
  <c r="A101" i="24"/>
  <c r="A103" i="24"/>
  <c r="A104" i="24"/>
  <c r="A158" i="24"/>
  <c r="A159" i="24"/>
  <c r="A160" i="24"/>
  <c r="A161" i="24"/>
  <c r="A162" i="24"/>
  <c r="A167" i="24"/>
  <c r="A168" i="24"/>
  <c r="A169" i="24"/>
  <c r="A170" i="24"/>
  <c r="A176" i="24"/>
  <c r="A177" i="24"/>
  <c r="A178" i="24"/>
  <c r="A182" i="24"/>
  <c r="A183" i="24"/>
  <c r="A184" i="24"/>
  <c r="A185" i="24"/>
  <c r="Y50" i="25"/>
  <c r="Z50" i="25"/>
  <c r="AA50" i="25"/>
  <c r="Y51" i="25"/>
  <c r="Z51" i="25"/>
  <c r="AA51" i="25"/>
  <c r="Y52" i="25"/>
  <c r="Z52" i="25"/>
  <c r="AA52" i="25"/>
  <c r="X53" i="25"/>
  <c r="Y53" i="25"/>
  <c r="Z53" i="25"/>
  <c r="AA53" i="25"/>
  <c r="Y54" i="25"/>
  <c r="Z54" i="25"/>
  <c r="AA54" i="25"/>
  <c r="Y55" i="25"/>
  <c r="Z55" i="25"/>
  <c r="AA55" i="25"/>
  <c r="Y56" i="25"/>
  <c r="Z56" i="25"/>
  <c r="AA56" i="25"/>
  <c r="Y57" i="25"/>
  <c r="Z57" i="25"/>
  <c r="AA57" i="25"/>
  <c r="Y58" i="25"/>
  <c r="Z58" i="25"/>
  <c r="AA58" i="25"/>
  <c r="Y59" i="25"/>
  <c r="Z59" i="25"/>
  <c r="AA59" i="25"/>
  <c r="Y60" i="25"/>
  <c r="Z60" i="25"/>
  <c r="AA60" i="25"/>
  <c r="Y61" i="25"/>
  <c r="Z61" i="25"/>
  <c r="AA61" i="25"/>
  <c r="Y62" i="25"/>
  <c r="Z62" i="25"/>
  <c r="AA62" i="25"/>
  <c r="Y63" i="25"/>
  <c r="Z63" i="25"/>
  <c r="AA63" i="25"/>
  <c r="Y64" i="25"/>
  <c r="Z64" i="25"/>
  <c r="AA64" i="25"/>
  <c r="Y65" i="25"/>
  <c r="Z65" i="25"/>
  <c r="AA65" i="25"/>
  <c r="Y66" i="25"/>
  <c r="Z66" i="25"/>
  <c r="AA66" i="25"/>
  <c r="Y67" i="25"/>
  <c r="Z67" i="25"/>
  <c r="AA67" i="25"/>
  <c r="Y68" i="25"/>
  <c r="Z68" i="25"/>
  <c r="AA68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50" i="25"/>
  <c r="D50" i="25"/>
  <c r="E50" i="25"/>
  <c r="F50" i="25"/>
  <c r="G50" i="25"/>
  <c r="S50" i="25" s="1"/>
  <c r="H50" i="25"/>
  <c r="T50" i="25" s="1"/>
  <c r="I50" i="25"/>
  <c r="U50" i="25" s="1"/>
  <c r="K50" i="25"/>
  <c r="L50" i="25"/>
  <c r="D51" i="25"/>
  <c r="E51" i="25"/>
  <c r="F51" i="25"/>
  <c r="G51" i="25"/>
  <c r="H51" i="25"/>
  <c r="I51" i="25"/>
  <c r="K51" i="25"/>
  <c r="L51" i="25"/>
  <c r="D52" i="25"/>
  <c r="E52" i="25"/>
  <c r="F52" i="25"/>
  <c r="G52" i="25"/>
  <c r="H52" i="25"/>
  <c r="I52" i="25"/>
  <c r="K52" i="25"/>
  <c r="L52" i="25"/>
  <c r="D53" i="25"/>
  <c r="E53" i="25"/>
  <c r="F53" i="25"/>
  <c r="G53" i="25"/>
  <c r="H53" i="25"/>
  <c r="I53" i="25"/>
  <c r="K53" i="25"/>
  <c r="L53" i="25"/>
  <c r="M53" i="25"/>
  <c r="N53" i="25"/>
  <c r="D54" i="25"/>
  <c r="E54" i="25"/>
  <c r="F54" i="25"/>
  <c r="G54" i="25"/>
  <c r="H54" i="25"/>
  <c r="I54" i="25"/>
  <c r="K54" i="25"/>
  <c r="L54" i="25"/>
  <c r="D55" i="25"/>
  <c r="E55" i="25"/>
  <c r="F55" i="25"/>
  <c r="G55" i="25"/>
  <c r="H55" i="25"/>
  <c r="I55" i="25"/>
  <c r="K55" i="25"/>
  <c r="L55" i="25"/>
  <c r="D56" i="25"/>
  <c r="E56" i="25"/>
  <c r="F56" i="25"/>
  <c r="G56" i="25"/>
  <c r="H56" i="25"/>
  <c r="I56" i="25"/>
  <c r="K56" i="25"/>
  <c r="L56" i="25"/>
  <c r="D57" i="25"/>
  <c r="E57" i="25"/>
  <c r="F57" i="25"/>
  <c r="G57" i="25"/>
  <c r="H57" i="25"/>
  <c r="I57" i="25"/>
  <c r="K57" i="25"/>
  <c r="L57" i="25"/>
  <c r="D58" i="25"/>
  <c r="E58" i="25"/>
  <c r="F58" i="25"/>
  <c r="G58" i="25"/>
  <c r="H58" i="25"/>
  <c r="I58" i="25"/>
  <c r="K58" i="25"/>
  <c r="L58" i="25"/>
  <c r="D59" i="25"/>
  <c r="E59" i="25"/>
  <c r="F59" i="25"/>
  <c r="G59" i="25"/>
  <c r="H59" i="25"/>
  <c r="I59" i="25"/>
  <c r="K59" i="25"/>
  <c r="L59" i="25"/>
  <c r="D60" i="25"/>
  <c r="E60" i="25"/>
  <c r="F60" i="25"/>
  <c r="G60" i="25"/>
  <c r="H60" i="25"/>
  <c r="I60" i="25"/>
  <c r="K60" i="25"/>
  <c r="L60" i="25"/>
  <c r="D61" i="25"/>
  <c r="E61" i="25"/>
  <c r="F61" i="25"/>
  <c r="G61" i="25"/>
  <c r="H61" i="25"/>
  <c r="I61" i="25"/>
  <c r="K61" i="25"/>
  <c r="L61" i="25"/>
  <c r="D62" i="25"/>
  <c r="E62" i="25"/>
  <c r="F62" i="25"/>
  <c r="G62" i="25"/>
  <c r="H62" i="25"/>
  <c r="I62" i="25"/>
  <c r="K62" i="25"/>
  <c r="L62" i="25"/>
  <c r="D63" i="25"/>
  <c r="E63" i="25"/>
  <c r="F63" i="25"/>
  <c r="G63" i="25"/>
  <c r="H63" i="25"/>
  <c r="I63" i="25"/>
  <c r="K63" i="25"/>
  <c r="L63" i="25"/>
  <c r="D64" i="25"/>
  <c r="E64" i="25"/>
  <c r="F64" i="25"/>
  <c r="G64" i="25"/>
  <c r="H64" i="25"/>
  <c r="I64" i="25"/>
  <c r="K64" i="25"/>
  <c r="L64" i="25"/>
  <c r="D65" i="25"/>
  <c r="E65" i="25"/>
  <c r="F65" i="25"/>
  <c r="G65" i="25"/>
  <c r="H65" i="25"/>
  <c r="I65" i="25"/>
  <c r="K65" i="25"/>
  <c r="L65" i="25"/>
  <c r="D66" i="25"/>
  <c r="E66" i="25"/>
  <c r="F66" i="25"/>
  <c r="G66" i="25"/>
  <c r="H66" i="25"/>
  <c r="I66" i="25"/>
  <c r="K66" i="25"/>
  <c r="L66" i="25"/>
  <c r="D67" i="25"/>
  <c r="E67" i="25"/>
  <c r="F67" i="25"/>
  <c r="G67" i="25"/>
  <c r="H67" i="25"/>
  <c r="I67" i="25"/>
  <c r="K67" i="25"/>
  <c r="L67" i="25"/>
  <c r="D68" i="25"/>
  <c r="E68" i="25"/>
  <c r="F68" i="25"/>
  <c r="G68" i="25"/>
  <c r="H68" i="25"/>
  <c r="I68" i="25"/>
  <c r="K68" i="25"/>
  <c r="L68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50" i="25"/>
  <c r="O50" i="25" s="1"/>
  <c r="B68" i="25"/>
  <c r="A68" i="25" s="1"/>
  <c r="B51" i="25"/>
  <c r="A51" i="25" s="1"/>
  <c r="B52" i="25"/>
  <c r="A52" i="25" s="1"/>
  <c r="B53" i="25"/>
  <c r="A53" i="25" s="1"/>
  <c r="B54" i="25"/>
  <c r="A54" i="25" s="1"/>
  <c r="B55" i="25"/>
  <c r="A55" i="25" s="1"/>
  <c r="B56" i="25"/>
  <c r="A56" i="25" s="1"/>
  <c r="B57" i="25"/>
  <c r="A57" i="25" s="1"/>
  <c r="B58" i="25"/>
  <c r="A58" i="25" s="1"/>
  <c r="B59" i="25"/>
  <c r="A59" i="25" s="1"/>
  <c r="B60" i="25"/>
  <c r="A60" i="25" s="1"/>
  <c r="B61" i="25"/>
  <c r="A61" i="25" s="1"/>
  <c r="B62" i="25"/>
  <c r="A62" i="25" s="1"/>
  <c r="B63" i="25"/>
  <c r="A63" i="25" s="1"/>
  <c r="B64" i="25"/>
  <c r="A64" i="25" s="1"/>
  <c r="B65" i="25"/>
  <c r="A65" i="25" s="1"/>
  <c r="B66" i="25"/>
  <c r="A66" i="25" s="1"/>
  <c r="B67" i="25"/>
  <c r="A67" i="25" s="1"/>
  <c r="B50" i="25"/>
  <c r="A50" i="25" s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C68" i="22"/>
  <c r="M294" i="1"/>
  <c r="M295" i="1"/>
  <c r="M296" i="1"/>
  <c r="M297" i="1"/>
  <c r="M50" i="25" s="1"/>
  <c r="M298" i="1"/>
  <c r="M51" i="25" s="1"/>
  <c r="M52" i="25"/>
  <c r="M301" i="1"/>
  <c r="M54" i="25" s="1"/>
  <c r="M302" i="1"/>
  <c r="M55" i="25" s="1"/>
  <c r="M303" i="1"/>
  <c r="M56" i="25" s="1"/>
  <c r="M304" i="1"/>
  <c r="M57" i="25" s="1"/>
  <c r="M305" i="1"/>
  <c r="M58" i="25" s="1"/>
  <c r="M306" i="1"/>
  <c r="M59" i="25" s="1"/>
  <c r="M307" i="1"/>
  <c r="M60" i="25" s="1"/>
  <c r="M308" i="1"/>
  <c r="M61" i="25" s="1"/>
  <c r="M309" i="1"/>
  <c r="M62" i="25" s="1"/>
  <c r="M310" i="1"/>
  <c r="M63" i="25" s="1"/>
  <c r="M311" i="1"/>
  <c r="M64" i="25" s="1"/>
  <c r="M312" i="1"/>
  <c r="M85" i="24" s="1"/>
  <c r="M313" i="1"/>
  <c r="M86" i="24" s="1"/>
  <c r="M314" i="1"/>
  <c r="M87" i="24" s="1"/>
  <c r="M315" i="1"/>
  <c r="M68" i="25" s="1"/>
  <c r="M316" i="1"/>
  <c r="M317" i="1"/>
  <c r="M318" i="1"/>
  <c r="M91" i="24" s="1"/>
  <c r="M319" i="1"/>
  <c r="M92" i="24" s="1"/>
  <c r="M320" i="1"/>
  <c r="M93" i="24" s="1"/>
  <c r="M321" i="1"/>
  <c r="M94" i="24" s="1"/>
  <c r="M322" i="1"/>
  <c r="M95" i="24" s="1"/>
  <c r="M323" i="1"/>
  <c r="M57" i="26" s="1"/>
  <c r="M324" i="1"/>
  <c r="M97" i="24" s="1"/>
  <c r="M325" i="1"/>
  <c r="M98" i="24" s="1"/>
  <c r="M326" i="1"/>
  <c r="M99" i="24" s="1"/>
  <c r="P301" i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P1011" i="1" s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P1040" i="1" s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1163" i="1" s="1"/>
  <c r="P1164" i="1" s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P1253" i="1" s="1"/>
  <c r="P1254" i="1" s="1"/>
  <c r="P1255" i="1" s="1"/>
  <c r="P1256" i="1" s="1"/>
  <c r="P1257" i="1" s="1"/>
  <c r="P1258" i="1" s="1"/>
  <c r="P1259" i="1" s="1"/>
  <c r="P1260" i="1" s="1"/>
  <c r="P1261" i="1" s="1"/>
  <c r="P1262" i="1" s="1"/>
  <c r="P1263" i="1" s="1"/>
  <c r="P1264" i="1" s="1"/>
  <c r="P1265" i="1" s="1"/>
  <c r="P1266" i="1" s="1"/>
  <c r="P1267" i="1" s="1"/>
  <c r="P1268" i="1" s="1"/>
  <c r="P1269" i="1" s="1"/>
  <c r="P1270" i="1" s="1"/>
  <c r="P1271" i="1" s="1"/>
  <c r="P1272" i="1" s="1"/>
  <c r="P1273" i="1" s="1"/>
  <c r="P1274" i="1" s="1"/>
  <c r="P1275" i="1" s="1"/>
  <c r="P1276" i="1" s="1"/>
  <c r="P1277" i="1" s="1"/>
  <c r="P1278" i="1" s="1"/>
  <c r="P1279" i="1" s="1"/>
  <c r="P1280" i="1" s="1"/>
  <c r="Q301" i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R301" i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R1262" i="1" s="1"/>
  <c r="R1263" i="1" s="1"/>
  <c r="R1264" i="1" s="1"/>
  <c r="R1265" i="1" s="1"/>
  <c r="R1266" i="1" s="1"/>
  <c r="R1267" i="1" s="1"/>
  <c r="R1268" i="1" s="1"/>
  <c r="R1269" i="1" s="1"/>
  <c r="R1270" i="1" s="1"/>
  <c r="R1271" i="1" s="1"/>
  <c r="R1272" i="1" s="1"/>
  <c r="R1273" i="1" s="1"/>
  <c r="R1274" i="1" s="1"/>
  <c r="R1275" i="1" s="1"/>
  <c r="R1276" i="1" s="1"/>
  <c r="R1277" i="1" s="1"/>
  <c r="R1278" i="1" s="1"/>
  <c r="R1279" i="1" s="1"/>
  <c r="R1280" i="1" s="1"/>
  <c r="S301" i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S1026" i="1" s="1"/>
  <c r="S1027" i="1" s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S1043" i="1" s="1"/>
  <c r="S1044" i="1" s="1"/>
  <c r="S1045" i="1" s="1"/>
  <c r="S1046" i="1" s="1"/>
  <c r="S1047" i="1" s="1"/>
  <c r="S1048" i="1" s="1"/>
  <c r="S1049" i="1" s="1"/>
  <c r="S1050" i="1" s="1"/>
  <c r="S1051" i="1" s="1"/>
  <c r="S1052" i="1" s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S1071" i="1" s="1"/>
  <c r="S1072" i="1" s="1"/>
  <c r="S1073" i="1" s="1"/>
  <c r="S1074" i="1" s="1"/>
  <c r="S1075" i="1" s="1"/>
  <c r="S1076" i="1" s="1"/>
  <c r="S1077" i="1" s="1"/>
  <c r="S1078" i="1" s="1"/>
  <c r="S1079" i="1" s="1"/>
  <c r="S1080" i="1" s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S1117" i="1" s="1"/>
  <c r="S1118" i="1" s="1"/>
  <c r="S1119" i="1" s="1"/>
  <c r="S1120" i="1" s="1"/>
  <c r="S1121" i="1" s="1"/>
  <c r="S1122" i="1" s="1"/>
  <c r="S1123" i="1" s="1"/>
  <c r="S1124" i="1" s="1"/>
  <c r="S1125" i="1" s="1"/>
  <c r="S1126" i="1" s="1"/>
  <c r="S1127" i="1" s="1"/>
  <c r="S1128" i="1" s="1"/>
  <c r="S1129" i="1" s="1"/>
  <c r="S1130" i="1" s="1"/>
  <c r="S1131" i="1" s="1"/>
  <c r="S1132" i="1" s="1"/>
  <c r="S1133" i="1" s="1"/>
  <c r="S1134" i="1" s="1"/>
  <c r="S1135" i="1" s="1"/>
  <c r="S1136" i="1" s="1"/>
  <c r="S1137" i="1" s="1"/>
  <c r="S1138" i="1" s="1"/>
  <c r="S1139" i="1" s="1"/>
  <c r="S1140" i="1" s="1"/>
  <c r="S1141" i="1" s="1"/>
  <c r="S1142" i="1" s="1"/>
  <c r="S1143" i="1" s="1"/>
  <c r="S1144" i="1" s="1"/>
  <c r="S1145" i="1" s="1"/>
  <c r="S1146" i="1" s="1"/>
  <c r="S1147" i="1" s="1"/>
  <c r="S1148" i="1" s="1"/>
  <c r="S1149" i="1" s="1"/>
  <c r="S1150" i="1" s="1"/>
  <c r="S1151" i="1" s="1"/>
  <c r="S1152" i="1" s="1"/>
  <c r="S1153" i="1" s="1"/>
  <c r="S1154" i="1" s="1"/>
  <c r="S1155" i="1" s="1"/>
  <c r="S1156" i="1" s="1"/>
  <c r="S1157" i="1" s="1"/>
  <c r="S1158" i="1" s="1"/>
  <c r="S1159" i="1" s="1"/>
  <c r="S1160" i="1" s="1"/>
  <c r="S1161" i="1" s="1"/>
  <c r="S1162" i="1" s="1"/>
  <c r="S1163" i="1" s="1"/>
  <c r="S1164" i="1" s="1"/>
  <c r="S1165" i="1" s="1"/>
  <c r="S1166" i="1" s="1"/>
  <c r="S1167" i="1" s="1"/>
  <c r="S1168" i="1" s="1"/>
  <c r="S1169" i="1" s="1"/>
  <c r="S1170" i="1" s="1"/>
  <c r="S1171" i="1" s="1"/>
  <c r="S1172" i="1" s="1"/>
  <c r="S1173" i="1" s="1"/>
  <c r="S1174" i="1" s="1"/>
  <c r="S1175" i="1" s="1"/>
  <c r="S1176" i="1" s="1"/>
  <c r="S1177" i="1" s="1"/>
  <c r="S1178" i="1" s="1"/>
  <c r="S1179" i="1" s="1"/>
  <c r="S1180" i="1" s="1"/>
  <c r="S1181" i="1" s="1"/>
  <c r="S1182" i="1" s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S1194" i="1" s="1"/>
  <c r="S1195" i="1" s="1"/>
  <c r="S1196" i="1" s="1"/>
  <c r="S1197" i="1" s="1"/>
  <c r="S1198" i="1" s="1"/>
  <c r="S1199" i="1" s="1"/>
  <c r="S1200" i="1" s="1"/>
  <c r="S1201" i="1" s="1"/>
  <c r="S1202" i="1" s="1"/>
  <c r="S1203" i="1" s="1"/>
  <c r="S1204" i="1" s="1"/>
  <c r="S1205" i="1" s="1"/>
  <c r="S1206" i="1" s="1"/>
  <c r="S1207" i="1" s="1"/>
  <c r="S1208" i="1" s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S1220" i="1" s="1"/>
  <c r="S1221" i="1" s="1"/>
  <c r="S1222" i="1" s="1"/>
  <c r="S1223" i="1" s="1"/>
  <c r="S1224" i="1" s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S1236" i="1" s="1"/>
  <c r="S1237" i="1" s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S1249" i="1" s="1"/>
  <c r="S1250" i="1" s="1"/>
  <c r="S1251" i="1" s="1"/>
  <c r="S1252" i="1" s="1"/>
  <c r="S1253" i="1" s="1"/>
  <c r="S1254" i="1" s="1"/>
  <c r="S1255" i="1" s="1"/>
  <c r="S1256" i="1" s="1"/>
  <c r="S1257" i="1" s="1"/>
  <c r="S1258" i="1" s="1"/>
  <c r="S1259" i="1" s="1"/>
  <c r="S1260" i="1" s="1"/>
  <c r="S1261" i="1" s="1"/>
  <c r="S1262" i="1" s="1"/>
  <c r="S1263" i="1" s="1"/>
  <c r="S1264" i="1" s="1"/>
  <c r="S1265" i="1" s="1"/>
  <c r="S1266" i="1" s="1"/>
  <c r="S1267" i="1" s="1"/>
  <c r="S1268" i="1" s="1"/>
  <c r="S1269" i="1" s="1"/>
  <c r="S1270" i="1" s="1"/>
  <c r="S1271" i="1" s="1"/>
  <c r="S1272" i="1" s="1"/>
  <c r="S1273" i="1" s="1"/>
  <c r="S1274" i="1" s="1"/>
  <c r="S1275" i="1" s="1"/>
  <c r="S1276" i="1" s="1"/>
  <c r="S1277" i="1" s="1"/>
  <c r="S1278" i="1" s="1"/>
  <c r="S1279" i="1" s="1"/>
  <c r="S1280" i="1" s="1"/>
  <c r="T301" i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U301" i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U1047" i="1" s="1"/>
  <c r="U1048" i="1" s="1"/>
  <c r="U1049" i="1" s="1"/>
  <c r="U1050" i="1" s="1"/>
  <c r="U1051" i="1" s="1"/>
  <c r="U1052" i="1" s="1"/>
  <c r="U1053" i="1" s="1"/>
  <c r="U1054" i="1" s="1"/>
  <c r="U1055" i="1" s="1"/>
  <c r="U1056" i="1" s="1"/>
  <c r="U1057" i="1" s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U1111" i="1" s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U1135" i="1" s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U1253" i="1" s="1"/>
  <c r="U1254" i="1" s="1"/>
  <c r="U1255" i="1" s="1"/>
  <c r="U1256" i="1" s="1"/>
  <c r="U1257" i="1" s="1"/>
  <c r="U1258" i="1" s="1"/>
  <c r="U1259" i="1" s="1"/>
  <c r="U1260" i="1" s="1"/>
  <c r="U1261" i="1" s="1"/>
  <c r="U1262" i="1" s="1"/>
  <c r="U1263" i="1" s="1"/>
  <c r="U1264" i="1" s="1"/>
  <c r="U1265" i="1" s="1"/>
  <c r="U1266" i="1" s="1"/>
  <c r="U1267" i="1" s="1"/>
  <c r="U1268" i="1" s="1"/>
  <c r="U1269" i="1" s="1"/>
  <c r="U1270" i="1" s="1"/>
  <c r="U1271" i="1" s="1"/>
  <c r="U1272" i="1" s="1"/>
  <c r="U1273" i="1" s="1"/>
  <c r="U1274" i="1" s="1"/>
  <c r="U1275" i="1" s="1"/>
  <c r="U1276" i="1" s="1"/>
  <c r="U1277" i="1" s="1"/>
  <c r="U1278" i="1" s="1"/>
  <c r="U1279" i="1" s="1"/>
  <c r="U1280" i="1" s="1"/>
  <c r="O301" i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G1" i="1"/>
  <c r="H1" i="1"/>
  <c r="I1" i="1"/>
  <c r="K1" i="1"/>
  <c r="L1" i="1"/>
  <c r="W1" i="1"/>
  <c r="AA1" i="1"/>
  <c r="W51" i="24"/>
  <c r="Y51" i="24"/>
  <c r="Z51" i="24"/>
  <c r="AB51" i="24"/>
  <c r="W52" i="24"/>
  <c r="Y52" i="24"/>
  <c r="Z52" i="24"/>
  <c r="AB52" i="24"/>
  <c r="W53" i="24"/>
  <c r="Y53" i="24"/>
  <c r="Z53" i="24"/>
  <c r="AB53" i="24"/>
  <c r="W54" i="24"/>
  <c r="Y54" i="24"/>
  <c r="Z54" i="24"/>
  <c r="AB54" i="24"/>
  <c r="W55" i="24"/>
  <c r="Y55" i="24"/>
  <c r="Z55" i="24"/>
  <c r="AB55" i="24"/>
  <c r="W56" i="24"/>
  <c r="Y56" i="24"/>
  <c r="Z56" i="24"/>
  <c r="AB56" i="24"/>
  <c r="W57" i="24"/>
  <c r="Y57" i="24"/>
  <c r="Z57" i="24"/>
  <c r="AB57" i="24"/>
  <c r="W58" i="24"/>
  <c r="Y58" i="24"/>
  <c r="Z58" i="24"/>
  <c r="AB58" i="24"/>
  <c r="W59" i="24"/>
  <c r="Y59" i="24"/>
  <c r="Z59" i="24"/>
  <c r="AB59" i="24"/>
  <c r="W60" i="24"/>
  <c r="Y60" i="24"/>
  <c r="Z60" i="24"/>
  <c r="AB60" i="24"/>
  <c r="W61" i="24"/>
  <c r="Y61" i="24"/>
  <c r="Z61" i="24"/>
  <c r="AB61" i="24"/>
  <c r="W62" i="24"/>
  <c r="Y62" i="24"/>
  <c r="Z62" i="24"/>
  <c r="AB62" i="24"/>
  <c r="W63" i="24"/>
  <c r="Y63" i="24"/>
  <c r="Z63" i="24"/>
  <c r="AB63" i="24"/>
  <c r="W64" i="24"/>
  <c r="Y64" i="24"/>
  <c r="Z64" i="24"/>
  <c r="AB64" i="24"/>
  <c r="W65" i="24"/>
  <c r="Y65" i="24"/>
  <c r="Z65" i="24"/>
  <c r="AB65" i="24"/>
  <c r="W66" i="24"/>
  <c r="Y66" i="24"/>
  <c r="Z66" i="24"/>
  <c r="AB66" i="24"/>
  <c r="W67" i="24"/>
  <c r="Y67" i="24"/>
  <c r="Z67" i="24"/>
  <c r="AB67" i="24"/>
  <c r="W68" i="24"/>
  <c r="Y68" i="24"/>
  <c r="Z68" i="24"/>
  <c r="AB68" i="24"/>
  <c r="W69" i="24"/>
  <c r="Y69" i="24"/>
  <c r="Z69" i="24"/>
  <c r="AB69" i="24"/>
  <c r="W70" i="24"/>
  <c r="Y70" i="24"/>
  <c r="Z70" i="24"/>
  <c r="AB70" i="24"/>
  <c r="W71" i="24"/>
  <c r="Y71" i="24"/>
  <c r="Z71" i="24"/>
  <c r="AB71" i="24"/>
  <c r="W72" i="24"/>
  <c r="Y72" i="24"/>
  <c r="Z72" i="24"/>
  <c r="AB72" i="24"/>
  <c r="W73" i="24"/>
  <c r="Y73" i="24"/>
  <c r="Z73" i="24"/>
  <c r="AB73" i="24"/>
  <c r="W74" i="24"/>
  <c r="Y74" i="24"/>
  <c r="Z74" i="24"/>
  <c r="AB74" i="24"/>
  <c r="W75" i="24"/>
  <c r="Y75" i="24"/>
  <c r="Z75" i="24"/>
  <c r="AB75" i="24"/>
  <c r="W76" i="24"/>
  <c r="Y76" i="24"/>
  <c r="Z76" i="24"/>
  <c r="AB76" i="24"/>
  <c r="W77" i="24"/>
  <c r="Y77" i="24"/>
  <c r="Z77" i="24"/>
  <c r="AB77" i="24"/>
  <c r="W78" i="24"/>
  <c r="Y78" i="24"/>
  <c r="Z78" i="24"/>
  <c r="AB78" i="24"/>
  <c r="W79" i="24"/>
  <c r="Y79" i="24"/>
  <c r="Z79" i="24"/>
  <c r="AB79" i="24"/>
  <c r="W80" i="24"/>
  <c r="Y80" i="24"/>
  <c r="Z80" i="24"/>
  <c r="AB80" i="24"/>
  <c r="W81" i="24"/>
  <c r="Y81" i="24"/>
  <c r="Z81" i="24"/>
  <c r="AB81" i="24"/>
  <c r="W82" i="24"/>
  <c r="Y82" i="24"/>
  <c r="Z82" i="24"/>
  <c r="AB82" i="24"/>
  <c r="W83" i="24"/>
  <c r="Y83" i="24"/>
  <c r="Z83" i="24"/>
  <c r="AB83" i="24"/>
  <c r="W210" i="24"/>
  <c r="Y210" i="24"/>
  <c r="Z210" i="24"/>
  <c r="AB210" i="24"/>
  <c r="W211" i="24"/>
  <c r="Y211" i="24"/>
  <c r="Z211" i="24"/>
  <c r="AB211" i="24"/>
  <c r="W212" i="24"/>
  <c r="Y212" i="24"/>
  <c r="Z212" i="24"/>
  <c r="AB212" i="24"/>
  <c r="W213" i="24"/>
  <c r="Y213" i="24"/>
  <c r="Z213" i="24"/>
  <c r="AB213" i="24"/>
  <c r="W214" i="24"/>
  <c r="Y214" i="24"/>
  <c r="Z214" i="24"/>
  <c r="AB214" i="24"/>
  <c r="W215" i="24"/>
  <c r="Y215" i="24"/>
  <c r="Z215" i="24"/>
  <c r="AB215" i="24"/>
  <c r="W216" i="24"/>
  <c r="Y216" i="24"/>
  <c r="Z216" i="24"/>
  <c r="AB216" i="24"/>
  <c r="W217" i="24"/>
  <c r="Y217" i="24"/>
  <c r="Z217" i="24"/>
  <c r="AB217" i="24"/>
  <c r="W218" i="24"/>
  <c r="Y218" i="24"/>
  <c r="Z218" i="24"/>
  <c r="AB218" i="24"/>
  <c r="W219" i="24"/>
  <c r="Y219" i="24"/>
  <c r="Z219" i="24"/>
  <c r="AB219" i="24"/>
  <c r="W220" i="24"/>
  <c r="Y220" i="24"/>
  <c r="Z220" i="24"/>
  <c r="AB220" i="24"/>
  <c r="W221" i="24"/>
  <c r="Y221" i="24"/>
  <c r="Z221" i="24"/>
  <c r="AB221" i="24"/>
  <c r="W222" i="24"/>
  <c r="Y222" i="24"/>
  <c r="Z222" i="24"/>
  <c r="AB222" i="24"/>
  <c r="W223" i="24"/>
  <c r="Y223" i="24"/>
  <c r="Z223" i="24"/>
  <c r="AB223" i="24"/>
  <c r="W224" i="24"/>
  <c r="Y224" i="24"/>
  <c r="Z224" i="24"/>
  <c r="AB224" i="24"/>
  <c r="W225" i="24"/>
  <c r="Y225" i="24"/>
  <c r="Z225" i="24"/>
  <c r="AB225" i="24"/>
  <c r="W226" i="24"/>
  <c r="Y226" i="24"/>
  <c r="Z226" i="24"/>
  <c r="AB226" i="24"/>
  <c r="W227" i="24"/>
  <c r="Y227" i="24"/>
  <c r="Z227" i="24"/>
  <c r="AB227" i="24"/>
  <c r="W228" i="24"/>
  <c r="Y228" i="24"/>
  <c r="Z228" i="24"/>
  <c r="AB228" i="24"/>
  <c r="W229" i="24"/>
  <c r="Y229" i="24"/>
  <c r="Z229" i="24"/>
  <c r="AB229" i="24"/>
  <c r="W230" i="24"/>
  <c r="Y230" i="24"/>
  <c r="Z230" i="24"/>
  <c r="AB230" i="24"/>
  <c r="W231" i="24"/>
  <c r="Y231" i="24"/>
  <c r="Z231" i="24"/>
  <c r="AB231" i="24"/>
  <c r="W232" i="24"/>
  <c r="Y232" i="24"/>
  <c r="Z232" i="24"/>
  <c r="AB232" i="24"/>
  <c r="W233" i="24"/>
  <c r="Y233" i="24"/>
  <c r="Z233" i="24"/>
  <c r="AB233" i="24"/>
  <c r="W234" i="24"/>
  <c r="Y234" i="24"/>
  <c r="Z234" i="24"/>
  <c r="AB234" i="24"/>
  <c r="W235" i="24"/>
  <c r="Y235" i="24"/>
  <c r="Z235" i="24"/>
  <c r="AB235" i="24"/>
  <c r="W236" i="24"/>
  <c r="Y236" i="24"/>
  <c r="Z236" i="24"/>
  <c r="AB236" i="24"/>
  <c r="W237" i="24"/>
  <c r="Y237" i="24"/>
  <c r="Z237" i="24"/>
  <c r="AB237" i="24"/>
  <c r="W238" i="24"/>
  <c r="Y238" i="24"/>
  <c r="Z238" i="24"/>
  <c r="AB238" i="24"/>
  <c r="W239" i="24"/>
  <c r="Y239" i="24"/>
  <c r="Z239" i="24"/>
  <c r="AB239" i="24"/>
  <c r="W240" i="24"/>
  <c r="Y240" i="24"/>
  <c r="Z240" i="24"/>
  <c r="AB240" i="24"/>
  <c r="W241" i="24"/>
  <c r="Y241" i="24"/>
  <c r="Z241" i="24"/>
  <c r="AB241" i="24"/>
  <c r="W242" i="24"/>
  <c r="Y242" i="24"/>
  <c r="Z242" i="24"/>
  <c r="AB242" i="24"/>
  <c r="W243" i="24"/>
  <c r="Y243" i="24"/>
  <c r="Z243" i="24"/>
  <c r="AB243" i="24"/>
  <c r="W244" i="24"/>
  <c r="Y244" i="24"/>
  <c r="Z244" i="24"/>
  <c r="AB244" i="24"/>
  <c r="W245" i="24"/>
  <c r="Y245" i="24"/>
  <c r="Z245" i="24"/>
  <c r="AB245" i="24"/>
  <c r="W246" i="24"/>
  <c r="Y246" i="24"/>
  <c r="Z246" i="24"/>
  <c r="AB246" i="24"/>
  <c r="W247" i="24"/>
  <c r="Y247" i="24"/>
  <c r="Z247" i="24"/>
  <c r="AB247" i="24"/>
  <c r="W248" i="24"/>
  <c r="Y248" i="24"/>
  <c r="Z248" i="24"/>
  <c r="AB248" i="24"/>
  <c r="W249" i="24"/>
  <c r="Y249" i="24"/>
  <c r="Z249" i="24"/>
  <c r="AB249" i="24"/>
  <c r="W250" i="24"/>
  <c r="Y250" i="24"/>
  <c r="Z250" i="24"/>
  <c r="AB250" i="24"/>
  <c r="W251" i="24"/>
  <c r="Y251" i="24"/>
  <c r="Z251" i="24"/>
  <c r="AB251" i="24"/>
  <c r="W252" i="24"/>
  <c r="Y252" i="24"/>
  <c r="Z252" i="24"/>
  <c r="AB252" i="24"/>
  <c r="W253" i="24"/>
  <c r="Y253" i="24"/>
  <c r="Z253" i="24"/>
  <c r="AB253" i="24"/>
  <c r="W254" i="24"/>
  <c r="Y254" i="24"/>
  <c r="Z254" i="24"/>
  <c r="AB254" i="24"/>
  <c r="W255" i="24"/>
  <c r="Y255" i="24"/>
  <c r="Z255" i="24"/>
  <c r="AB255" i="24"/>
  <c r="W256" i="24"/>
  <c r="Y256" i="24"/>
  <c r="Z256" i="24"/>
  <c r="AB256" i="24"/>
  <c r="W257" i="24"/>
  <c r="Y257" i="24"/>
  <c r="Z257" i="24"/>
  <c r="AB257" i="24"/>
  <c r="W258" i="24"/>
  <c r="Y258" i="24"/>
  <c r="Z258" i="24"/>
  <c r="AB258" i="24"/>
  <c r="W259" i="24"/>
  <c r="Y259" i="24"/>
  <c r="Z259" i="24"/>
  <c r="AB259" i="24"/>
  <c r="W260" i="24"/>
  <c r="Y260" i="24"/>
  <c r="Z260" i="24"/>
  <c r="AB260" i="24"/>
  <c r="W261" i="24"/>
  <c r="Y261" i="24"/>
  <c r="Z261" i="24"/>
  <c r="AB261" i="24"/>
  <c r="W262" i="24"/>
  <c r="Y262" i="24"/>
  <c r="Z262" i="24"/>
  <c r="AB262" i="24"/>
  <c r="W263" i="24"/>
  <c r="Y263" i="24"/>
  <c r="Z263" i="24"/>
  <c r="AB263" i="24"/>
  <c r="W264" i="24"/>
  <c r="Y264" i="24"/>
  <c r="Z264" i="24"/>
  <c r="AB264" i="24"/>
  <c r="W265" i="24"/>
  <c r="Y265" i="24"/>
  <c r="Z265" i="24"/>
  <c r="AB265" i="24"/>
  <c r="W266" i="24"/>
  <c r="Y266" i="24"/>
  <c r="Z266" i="24"/>
  <c r="AB266" i="24"/>
  <c r="W267" i="24"/>
  <c r="Y267" i="24"/>
  <c r="Z267" i="24"/>
  <c r="AB267" i="24"/>
  <c r="W268" i="24"/>
  <c r="Y268" i="24"/>
  <c r="Z268" i="24"/>
  <c r="AB268" i="24"/>
  <c r="W269" i="24"/>
  <c r="Y269" i="24"/>
  <c r="Z269" i="24"/>
  <c r="AB269" i="24"/>
  <c r="W270" i="24"/>
  <c r="Y270" i="24"/>
  <c r="Z270" i="24"/>
  <c r="AB270" i="24"/>
  <c r="Y50" i="24"/>
  <c r="Z50" i="24"/>
  <c r="AB50" i="24"/>
  <c r="W50" i="24"/>
  <c r="C51" i="24"/>
  <c r="D51" i="24"/>
  <c r="E51" i="24"/>
  <c r="F51" i="24"/>
  <c r="G51" i="24"/>
  <c r="H51" i="24"/>
  <c r="I51" i="24"/>
  <c r="K51" i="24"/>
  <c r="L51" i="24"/>
  <c r="C52" i="24"/>
  <c r="D52" i="24"/>
  <c r="E52" i="24"/>
  <c r="F52" i="24"/>
  <c r="G52" i="24"/>
  <c r="H52" i="24"/>
  <c r="I52" i="24"/>
  <c r="K52" i="24"/>
  <c r="L52" i="24"/>
  <c r="C53" i="24"/>
  <c r="D53" i="24"/>
  <c r="E53" i="24"/>
  <c r="F53" i="24"/>
  <c r="G53" i="24"/>
  <c r="H53" i="24"/>
  <c r="I53" i="24"/>
  <c r="K53" i="24"/>
  <c r="L53" i="24"/>
  <c r="C54" i="24"/>
  <c r="D54" i="24"/>
  <c r="E54" i="24"/>
  <c r="F54" i="24"/>
  <c r="G54" i="24"/>
  <c r="H54" i="24"/>
  <c r="I54" i="24"/>
  <c r="K54" i="24"/>
  <c r="L54" i="24"/>
  <c r="C55" i="24"/>
  <c r="D55" i="24"/>
  <c r="E55" i="24"/>
  <c r="F55" i="24"/>
  <c r="G55" i="24"/>
  <c r="H55" i="24"/>
  <c r="I55" i="24"/>
  <c r="K55" i="24"/>
  <c r="L55" i="24"/>
  <c r="C56" i="24"/>
  <c r="D56" i="24"/>
  <c r="E56" i="24"/>
  <c r="F56" i="24"/>
  <c r="G56" i="24"/>
  <c r="H56" i="24"/>
  <c r="I56" i="24"/>
  <c r="K56" i="24"/>
  <c r="L56" i="24"/>
  <c r="C57" i="24"/>
  <c r="D57" i="24"/>
  <c r="E57" i="24"/>
  <c r="F57" i="24"/>
  <c r="G57" i="24"/>
  <c r="H57" i="24"/>
  <c r="I57" i="24"/>
  <c r="K57" i="24"/>
  <c r="L57" i="24"/>
  <c r="C58" i="24"/>
  <c r="D58" i="24"/>
  <c r="E58" i="24"/>
  <c r="F58" i="24"/>
  <c r="G58" i="24"/>
  <c r="H58" i="24"/>
  <c r="I58" i="24"/>
  <c r="K58" i="24"/>
  <c r="L58" i="24"/>
  <c r="C59" i="24"/>
  <c r="D59" i="24"/>
  <c r="E59" i="24"/>
  <c r="F59" i="24"/>
  <c r="G59" i="24"/>
  <c r="H59" i="24"/>
  <c r="I59" i="24"/>
  <c r="K59" i="24"/>
  <c r="L59" i="24"/>
  <c r="C60" i="24"/>
  <c r="D60" i="24"/>
  <c r="E60" i="24"/>
  <c r="F60" i="24"/>
  <c r="G60" i="24"/>
  <c r="H60" i="24"/>
  <c r="I60" i="24"/>
  <c r="K60" i="24"/>
  <c r="L60" i="24"/>
  <c r="C61" i="24"/>
  <c r="D61" i="24"/>
  <c r="E61" i="24"/>
  <c r="F61" i="24"/>
  <c r="G61" i="24"/>
  <c r="H61" i="24"/>
  <c r="I61" i="24"/>
  <c r="K61" i="24"/>
  <c r="L61" i="24"/>
  <c r="C62" i="24"/>
  <c r="D62" i="24"/>
  <c r="E62" i="24"/>
  <c r="F62" i="24"/>
  <c r="G62" i="24"/>
  <c r="H62" i="24"/>
  <c r="I62" i="24"/>
  <c r="K62" i="24"/>
  <c r="L62" i="24"/>
  <c r="C63" i="24"/>
  <c r="D63" i="24"/>
  <c r="E63" i="24"/>
  <c r="F63" i="24"/>
  <c r="G63" i="24"/>
  <c r="H63" i="24"/>
  <c r="I63" i="24"/>
  <c r="K63" i="24"/>
  <c r="L63" i="24"/>
  <c r="C64" i="24"/>
  <c r="D64" i="24"/>
  <c r="E64" i="24"/>
  <c r="F64" i="24"/>
  <c r="G64" i="24"/>
  <c r="H64" i="24"/>
  <c r="I64" i="24"/>
  <c r="K64" i="24"/>
  <c r="L64" i="24"/>
  <c r="C65" i="24"/>
  <c r="D65" i="24"/>
  <c r="E65" i="24"/>
  <c r="F65" i="24"/>
  <c r="G65" i="24"/>
  <c r="H65" i="24"/>
  <c r="I65" i="24"/>
  <c r="K65" i="24"/>
  <c r="L65" i="24"/>
  <c r="C66" i="24"/>
  <c r="D66" i="24"/>
  <c r="E66" i="24"/>
  <c r="F66" i="24"/>
  <c r="G66" i="24"/>
  <c r="H66" i="24"/>
  <c r="I66" i="24"/>
  <c r="K66" i="24"/>
  <c r="L66" i="24"/>
  <c r="C67" i="24"/>
  <c r="D67" i="24"/>
  <c r="E67" i="24"/>
  <c r="F67" i="24"/>
  <c r="G67" i="24"/>
  <c r="H67" i="24"/>
  <c r="I67" i="24"/>
  <c r="K67" i="24"/>
  <c r="L67" i="24"/>
  <c r="C68" i="24"/>
  <c r="D68" i="24"/>
  <c r="E68" i="24"/>
  <c r="F68" i="24"/>
  <c r="G68" i="24"/>
  <c r="H68" i="24"/>
  <c r="I68" i="24"/>
  <c r="K68" i="24"/>
  <c r="L68" i="24"/>
  <c r="C69" i="24"/>
  <c r="D69" i="24"/>
  <c r="E69" i="24"/>
  <c r="F69" i="24"/>
  <c r="G69" i="24"/>
  <c r="H69" i="24"/>
  <c r="I69" i="24"/>
  <c r="K69" i="24"/>
  <c r="L69" i="24"/>
  <c r="C70" i="24"/>
  <c r="D70" i="24"/>
  <c r="E70" i="24"/>
  <c r="F70" i="24"/>
  <c r="G70" i="24"/>
  <c r="H70" i="24"/>
  <c r="I70" i="24"/>
  <c r="K70" i="24"/>
  <c r="L70" i="24"/>
  <c r="C71" i="24"/>
  <c r="D71" i="24"/>
  <c r="E71" i="24"/>
  <c r="F71" i="24"/>
  <c r="G71" i="24"/>
  <c r="H71" i="24"/>
  <c r="I71" i="24"/>
  <c r="K71" i="24"/>
  <c r="L71" i="24"/>
  <c r="C72" i="24"/>
  <c r="D72" i="24"/>
  <c r="E72" i="24"/>
  <c r="F72" i="24"/>
  <c r="G72" i="24"/>
  <c r="H72" i="24"/>
  <c r="I72" i="24"/>
  <c r="K72" i="24"/>
  <c r="L72" i="24"/>
  <c r="C73" i="24"/>
  <c r="D73" i="24"/>
  <c r="E73" i="24"/>
  <c r="F73" i="24"/>
  <c r="G73" i="24"/>
  <c r="H73" i="24"/>
  <c r="I73" i="24"/>
  <c r="K73" i="24"/>
  <c r="L73" i="24"/>
  <c r="C74" i="24"/>
  <c r="D74" i="24"/>
  <c r="E74" i="24"/>
  <c r="F74" i="24"/>
  <c r="G74" i="24"/>
  <c r="H74" i="24"/>
  <c r="I74" i="24"/>
  <c r="K74" i="24"/>
  <c r="L74" i="24"/>
  <c r="C75" i="24"/>
  <c r="D75" i="24"/>
  <c r="E75" i="24"/>
  <c r="F75" i="24"/>
  <c r="G75" i="24"/>
  <c r="H75" i="24"/>
  <c r="I75" i="24"/>
  <c r="K75" i="24"/>
  <c r="L75" i="24"/>
  <c r="C76" i="24"/>
  <c r="D76" i="24"/>
  <c r="E76" i="24"/>
  <c r="F76" i="24"/>
  <c r="G76" i="24"/>
  <c r="H76" i="24"/>
  <c r="I76" i="24"/>
  <c r="K76" i="24"/>
  <c r="L76" i="24"/>
  <c r="C77" i="24"/>
  <c r="D77" i="24"/>
  <c r="E77" i="24"/>
  <c r="F77" i="24"/>
  <c r="G77" i="24"/>
  <c r="H77" i="24"/>
  <c r="I77" i="24"/>
  <c r="K77" i="24"/>
  <c r="L77" i="24"/>
  <c r="C78" i="24"/>
  <c r="D78" i="24"/>
  <c r="E78" i="24"/>
  <c r="F78" i="24"/>
  <c r="G78" i="24"/>
  <c r="H78" i="24"/>
  <c r="I78" i="24"/>
  <c r="K78" i="24"/>
  <c r="L78" i="24"/>
  <c r="C79" i="24"/>
  <c r="D79" i="24"/>
  <c r="E79" i="24"/>
  <c r="F79" i="24"/>
  <c r="G79" i="24"/>
  <c r="H79" i="24"/>
  <c r="I79" i="24"/>
  <c r="K79" i="24"/>
  <c r="L79" i="24"/>
  <c r="C80" i="24"/>
  <c r="D80" i="24"/>
  <c r="E80" i="24"/>
  <c r="F80" i="24"/>
  <c r="G80" i="24"/>
  <c r="H80" i="24"/>
  <c r="I80" i="24"/>
  <c r="K80" i="24"/>
  <c r="L80" i="24"/>
  <c r="C81" i="24"/>
  <c r="D81" i="24"/>
  <c r="E81" i="24"/>
  <c r="F81" i="24"/>
  <c r="G81" i="24"/>
  <c r="H81" i="24"/>
  <c r="I81" i="24"/>
  <c r="K81" i="24"/>
  <c r="L81" i="24"/>
  <c r="C82" i="24"/>
  <c r="D82" i="24"/>
  <c r="E82" i="24"/>
  <c r="F82" i="24"/>
  <c r="G82" i="24"/>
  <c r="H82" i="24"/>
  <c r="I82" i="24"/>
  <c r="K82" i="24"/>
  <c r="L82" i="24"/>
  <c r="C83" i="24"/>
  <c r="D83" i="24"/>
  <c r="E83" i="24"/>
  <c r="F83" i="24"/>
  <c r="G83" i="24"/>
  <c r="H83" i="24"/>
  <c r="I83" i="24"/>
  <c r="K83" i="24"/>
  <c r="L83" i="24"/>
  <c r="C210" i="24"/>
  <c r="D210" i="24"/>
  <c r="E210" i="24"/>
  <c r="F210" i="24"/>
  <c r="G210" i="24"/>
  <c r="H210" i="24"/>
  <c r="I210" i="24"/>
  <c r="K210" i="24"/>
  <c r="L210" i="24"/>
  <c r="C211" i="24"/>
  <c r="D211" i="24"/>
  <c r="E211" i="24"/>
  <c r="F211" i="24"/>
  <c r="G211" i="24"/>
  <c r="H211" i="24"/>
  <c r="I211" i="24"/>
  <c r="K211" i="24"/>
  <c r="L211" i="24"/>
  <c r="C212" i="24"/>
  <c r="D212" i="24"/>
  <c r="E212" i="24"/>
  <c r="F212" i="24"/>
  <c r="G212" i="24"/>
  <c r="H212" i="24"/>
  <c r="I212" i="24"/>
  <c r="K212" i="24"/>
  <c r="L212" i="24"/>
  <c r="C213" i="24"/>
  <c r="D213" i="24"/>
  <c r="E213" i="24"/>
  <c r="F213" i="24"/>
  <c r="G213" i="24"/>
  <c r="H213" i="24"/>
  <c r="I213" i="24"/>
  <c r="K213" i="24"/>
  <c r="L213" i="24"/>
  <c r="C214" i="24"/>
  <c r="D214" i="24"/>
  <c r="E214" i="24"/>
  <c r="F214" i="24"/>
  <c r="G214" i="24"/>
  <c r="H214" i="24"/>
  <c r="I214" i="24"/>
  <c r="K214" i="24"/>
  <c r="L214" i="24"/>
  <c r="C215" i="24"/>
  <c r="D215" i="24"/>
  <c r="E215" i="24"/>
  <c r="F215" i="24"/>
  <c r="G215" i="24"/>
  <c r="H215" i="24"/>
  <c r="I215" i="24"/>
  <c r="K215" i="24"/>
  <c r="L215" i="24"/>
  <c r="C216" i="24"/>
  <c r="D216" i="24"/>
  <c r="E216" i="24"/>
  <c r="F216" i="24"/>
  <c r="G216" i="24"/>
  <c r="H216" i="24"/>
  <c r="I216" i="24"/>
  <c r="K216" i="24"/>
  <c r="L216" i="24"/>
  <c r="C217" i="24"/>
  <c r="D217" i="24"/>
  <c r="E217" i="24"/>
  <c r="F217" i="24"/>
  <c r="G217" i="24"/>
  <c r="H217" i="24"/>
  <c r="I217" i="24"/>
  <c r="K217" i="24"/>
  <c r="L217" i="24"/>
  <c r="C218" i="24"/>
  <c r="D218" i="24"/>
  <c r="E218" i="24"/>
  <c r="F218" i="24"/>
  <c r="G218" i="24"/>
  <c r="H218" i="24"/>
  <c r="I218" i="24"/>
  <c r="K218" i="24"/>
  <c r="L218" i="24"/>
  <c r="C219" i="24"/>
  <c r="D219" i="24"/>
  <c r="E219" i="24"/>
  <c r="F219" i="24"/>
  <c r="G219" i="24"/>
  <c r="H219" i="24"/>
  <c r="I219" i="24"/>
  <c r="J219" i="24"/>
  <c r="K219" i="24"/>
  <c r="L219" i="24"/>
  <c r="C220" i="24"/>
  <c r="D220" i="24"/>
  <c r="E220" i="24"/>
  <c r="F220" i="24"/>
  <c r="G220" i="24"/>
  <c r="H220" i="24"/>
  <c r="I220" i="24"/>
  <c r="K220" i="24"/>
  <c r="L220" i="24"/>
  <c r="C221" i="24"/>
  <c r="D221" i="24"/>
  <c r="E221" i="24"/>
  <c r="F221" i="24"/>
  <c r="G221" i="24"/>
  <c r="H221" i="24"/>
  <c r="I221" i="24"/>
  <c r="K221" i="24"/>
  <c r="L221" i="24"/>
  <c r="C222" i="24"/>
  <c r="D222" i="24"/>
  <c r="E222" i="24"/>
  <c r="F222" i="24"/>
  <c r="G222" i="24"/>
  <c r="H222" i="24"/>
  <c r="I222" i="24"/>
  <c r="J222" i="24"/>
  <c r="K222" i="24"/>
  <c r="L222" i="24"/>
  <c r="C223" i="24"/>
  <c r="D223" i="24"/>
  <c r="E223" i="24"/>
  <c r="F223" i="24"/>
  <c r="G223" i="24"/>
  <c r="H223" i="24"/>
  <c r="I223" i="24"/>
  <c r="J223" i="24"/>
  <c r="K223" i="24"/>
  <c r="L223" i="24"/>
  <c r="C224" i="24"/>
  <c r="D224" i="24"/>
  <c r="E224" i="24"/>
  <c r="F224" i="24"/>
  <c r="G224" i="24"/>
  <c r="H224" i="24"/>
  <c r="I224" i="24"/>
  <c r="J224" i="24"/>
  <c r="K224" i="24"/>
  <c r="L224" i="24"/>
  <c r="C225" i="24"/>
  <c r="D225" i="24"/>
  <c r="E225" i="24"/>
  <c r="F225" i="24"/>
  <c r="G225" i="24"/>
  <c r="H225" i="24"/>
  <c r="I225" i="24"/>
  <c r="J225" i="24"/>
  <c r="K225" i="24"/>
  <c r="L225" i="24"/>
  <c r="C226" i="24"/>
  <c r="D226" i="24"/>
  <c r="E226" i="24"/>
  <c r="F226" i="24"/>
  <c r="G226" i="24"/>
  <c r="H226" i="24"/>
  <c r="I226" i="24"/>
  <c r="K226" i="24"/>
  <c r="L226" i="24"/>
  <c r="C227" i="24"/>
  <c r="D227" i="24"/>
  <c r="E227" i="24"/>
  <c r="F227" i="24"/>
  <c r="G227" i="24"/>
  <c r="H227" i="24"/>
  <c r="I227" i="24"/>
  <c r="J227" i="24"/>
  <c r="K227" i="24"/>
  <c r="L227" i="24"/>
  <c r="C228" i="24"/>
  <c r="D228" i="24"/>
  <c r="E228" i="24"/>
  <c r="F228" i="24"/>
  <c r="G228" i="24"/>
  <c r="H228" i="24"/>
  <c r="I228" i="24"/>
  <c r="J228" i="24"/>
  <c r="K228" i="24"/>
  <c r="L228" i="24"/>
  <c r="C229" i="24"/>
  <c r="D229" i="24"/>
  <c r="E229" i="24"/>
  <c r="F229" i="24"/>
  <c r="G229" i="24"/>
  <c r="H229" i="24"/>
  <c r="I229" i="24"/>
  <c r="K229" i="24"/>
  <c r="L229" i="24"/>
  <c r="C230" i="24"/>
  <c r="D230" i="24"/>
  <c r="E230" i="24"/>
  <c r="F230" i="24"/>
  <c r="G230" i="24"/>
  <c r="H230" i="24"/>
  <c r="I230" i="24"/>
  <c r="J230" i="24"/>
  <c r="K230" i="24"/>
  <c r="L230" i="24"/>
  <c r="C231" i="24"/>
  <c r="D231" i="24"/>
  <c r="E231" i="24"/>
  <c r="F231" i="24"/>
  <c r="G231" i="24"/>
  <c r="H231" i="24"/>
  <c r="I231" i="24"/>
  <c r="J231" i="24"/>
  <c r="K231" i="24"/>
  <c r="L231" i="24"/>
  <c r="C232" i="24"/>
  <c r="D232" i="24"/>
  <c r="E232" i="24"/>
  <c r="F232" i="24"/>
  <c r="G232" i="24"/>
  <c r="H232" i="24"/>
  <c r="I232" i="24"/>
  <c r="J232" i="24"/>
  <c r="K232" i="24"/>
  <c r="L232" i="24"/>
  <c r="C233" i="24"/>
  <c r="D233" i="24"/>
  <c r="E233" i="24"/>
  <c r="F233" i="24"/>
  <c r="G233" i="24"/>
  <c r="H233" i="24"/>
  <c r="I233" i="24"/>
  <c r="J233" i="24"/>
  <c r="K233" i="24"/>
  <c r="L233" i="24"/>
  <c r="C234" i="24"/>
  <c r="D234" i="24"/>
  <c r="E234" i="24"/>
  <c r="F234" i="24"/>
  <c r="G234" i="24"/>
  <c r="H234" i="24"/>
  <c r="I234" i="24"/>
  <c r="K234" i="24"/>
  <c r="L234" i="24"/>
  <c r="C235" i="24"/>
  <c r="D235" i="24"/>
  <c r="E235" i="24"/>
  <c r="F235" i="24"/>
  <c r="G235" i="24"/>
  <c r="H235" i="24"/>
  <c r="I235" i="24"/>
  <c r="J235" i="24"/>
  <c r="K235" i="24"/>
  <c r="C236" i="24"/>
  <c r="D236" i="24"/>
  <c r="E236" i="24"/>
  <c r="F236" i="24"/>
  <c r="G236" i="24"/>
  <c r="H236" i="24"/>
  <c r="I236" i="24"/>
  <c r="K236" i="24"/>
  <c r="L236" i="24"/>
  <c r="C237" i="24"/>
  <c r="D237" i="24"/>
  <c r="E237" i="24"/>
  <c r="F237" i="24"/>
  <c r="G237" i="24"/>
  <c r="H237" i="24"/>
  <c r="I237" i="24"/>
  <c r="K237" i="24"/>
  <c r="L237" i="24"/>
  <c r="C238" i="24"/>
  <c r="D238" i="24"/>
  <c r="E238" i="24"/>
  <c r="F238" i="24"/>
  <c r="G238" i="24"/>
  <c r="H238" i="24"/>
  <c r="I238" i="24"/>
  <c r="J238" i="24"/>
  <c r="K238" i="24"/>
  <c r="L238" i="24"/>
  <c r="C239" i="24"/>
  <c r="D239" i="24"/>
  <c r="E239" i="24"/>
  <c r="F239" i="24"/>
  <c r="G239" i="24"/>
  <c r="H239" i="24"/>
  <c r="I239" i="24"/>
  <c r="J239" i="24"/>
  <c r="K239" i="24"/>
  <c r="L239" i="24"/>
  <c r="C240" i="24"/>
  <c r="D240" i="24"/>
  <c r="E240" i="24"/>
  <c r="F240" i="24"/>
  <c r="G240" i="24"/>
  <c r="H240" i="24"/>
  <c r="I240" i="24"/>
  <c r="J240" i="24"/>
  <c r="K240" i="24"/>
  <c r="L240" i="24"/>
  <c r="C241" i="24"/>
  <c r="D241" i="24"/>
  <c r="E241" i="24"/>
  <c r="F241" i="24"/>
  <c r="G241" i="24"/>
  <c r="H241" i="24"/>
  <c r="I241" i="24"/>
  <c r="J241" i="24"/>
  <c r="K241" i="24"/>
  <c r="L241" i="24"/>
  <c r="C242" i="24"/>
  <c r="D242" i="24"/>
  <c r="E242" i="24"/>
  <c r="F242" i="24"/>
  <c r="G242" i="24"/>
  <c r="H242" i="24"/>
  <c r="I242" i="24"/>
  <c r="K242" i="24"/>
  <c r="L242" i="24"/>
  <c r="C243" i="24"/>
  <c r="D243" i="24"/>
  <c r="E243" i="24"/>
  <c r="F243" i="24"/>
  <c r="G243" i="24"/>
  <c r="H243" i="24"/>
  <c r="I243" i="24"/>
  <c r="J243" i="24"/>
  <c r="K243" i="24"/>
  <c r="L243" i="24"/>
  <c r="C244" i="24"/>
  <c r="D244" i="24"/>
  <c r="E244" i="24"/>
  <c r="F244" i="24"/>
  <c r="G244" i="24"/>
  <c r="H244" i="24"/>
  <c r="I244" i="24"/>
  <c r="K244" i="24"/>
  <c r="L244" i="24"/>
  <c r="C245" i="24"/>
  <c r="D245" i="24"/>
  <c r="E245" i="24"/>
  <c r="F245" i="24"/>
  <c r="G245" i="24"/>
  <c r="H245" i="24"/>
  <c r="I245" i="24"/>
  <c r="K245" i="24"/>
  <c r="L245" i="24"/>
  <c r="C246" i="24"/>
  <c r="D246" i="24"/>
  <c r="E246" i="24"/>
  <c r="F246" i="24"/>
  <c r="G246" i="24"/>
  <c r="H246" i="24"/>
  <c r="I246" i="24"/>
  <c r="J246" i="24"/>
  <c r="K246" i="24"/>
  <c r="L246" i="24"/>
  <c r="C247" i="24"/>
  <c r="D247" i="24"/>
  <c r="E247" i="24"/>
  <c r="F247" i="24"/>
  <c r="G247" i="24"/>
  <c r="H247" i="24"/>
  <c r="I247" i="24"/>
  <c r="J247" i="24"/>
  <c r="K247" i="24"/>
  <c r="L247" i="24"/>
  <c r="C248" i="24"/>
  <c r="D248" i="24"/>
  <c r="E248" i="24"/>
  <c r="F248" i="24"/>
  <c r="G248" i="24"/>
  <c r="H248" i="24"/>
  <c r="I248" i="24"/>
  <c r="J248" i="24"/>
  <c r="K248" i="24"/>
  <c r="L248" i="24"/>
  <c r="C249" i="24"/>
  <c r="D249" i="24"/>
  <c r="E249" i="24"/>
  <c r="F249" i="24"/>
  <c r="G249" i="24"/>
  <c r="H249" i="24"/>
  <c r="I249" i="24"/>
  <c r="J249" i="24"/>
  <c r="K249" i="24"/>
  <c r="L249" i="24"/>
  <c r="C250" i="24"/>
  <c r="D250" i="24"/>
  <c r="E250" i="24"/>
  <c r="F250" i="24"/>
  <c r="G250" i="24"/>
  <c r="H250" i="24"/>
  <c r="I250" i="24"/>
  <c r="K250" i="24"/>
  <c r="L250" i="24"/>
  <c r="C251" i="24"/>
  <c r="D251" i="24"/>
  <c r="E251" i="24"/>
  <c r="F251" i="24"/>
  <c r="G251" i="24"/>
  <c r="H251" i="24"/>
  <c r="I251" i="24"/>
  <c r="J251" i="24"/>
  <c r="K251" i="24"/>
  <c r="L251" i="24"/>
  <c r="C252" i="24"/>
  <c r="D252" i="24"/>
  <c r="E252" i="24"/>
  <c r="F252" i="24"/>
  <c r="G252" i="24"/>
  <c r="H252" i="24"/>
  <c r="I252" i="24"/>
  <c r="K252" i="24"/>
  <c r="L252" i="24"/>
  <c r="C253" i="24"/>
  <c r="D253" i="24"/>
  <c r="E253" i="24"/>
  <c r="F253" i="24"/>
  <c r="G253" i="24"/>
  <c r="H253" i="24"/>
  <c r="I253" i="24"/>
  <c r="K253" i="24"/>
  <c r="L253" i="24"/>
  <c r="C254" i="24"/>
  <c r="D254" i="24"/>
  <c r="E254" i="24"/>
  <c r="F254" i="24"/>
  <c r="G254" i="24"/>
  <c r="H254" i="24"/>
  <c r="I254" i="24"/>
  <c r="J254" i="24"/>
  <c r="K254" i="24"/>
  <c r="L254" i="24"/>
  <c r="C255" i="24"/>
  <c r="D255" i="24"/>
  <c r="E255" i="24"/>
  <c r="F255" i="24"/>
  <c r="G255" i="24"/>
  <c r="H255" i="24"/>
  <c r="I255" i="24"/>
  <c r="J255" i="24"/>
  <c r="K255" i="24"/>
  <c r="L255" i="24"/>
  <c r="C256" i="24"/>
  <c r="D256" i="24"/>
  <c r="E256" i="24"/>
  <c r="F256" i="24"/>
  <c r="G256" i="24"/>
  <c r="H256" i="24"/>
  <c r="I256" i="24"/>
  <c r="J256" i="24"/>
  <c r="K256" i="24"/>
  <c r="L256" i="24"/>
  <c r="C257" i="24"/>
  <c r="D257" i="24"/>
  <c r="E257" i="24"/>
  <c r="F257" i="24"/>
  <c r="G257" i="24"/>
  <c r="H257" i="24"/>
  <c r="I257" i="24"/>
  <c r="J257" i="24"/>
  <c r="K257" i="24"/>
  <c r="L257" i="24"/>
  <c r="C258" i="24"/>
  <c r="D258" i="24"/>
  <c r="E258" i="24"/>
  <c r="F258" i="24"/>
  <c r="G258" i="24"/>
  <c r="H258" i="24"/>
  <c r="I258" i="24"/>
  <c r="K258" i="24"/>
  <c r="L258" i="24"/>
  <c r="C259" i="24"/>
  <c r="D259" i="24"/>
  <c r="E259" i="24"/>
  <c r="F259" i="24"/>
  <c r="G259" i="24"/>
  <c r="H259" i="24"/>
  <c r="I259" i="24"/>
  <c r="J259" i="24"/>
  <c r="K259" i="24"/>
  <c r="L259" i="24"/>
  <c r="C260" i="24"/>
  <c r="D260" i="24"/>
  <c r="E260" i="24"/>
  <c r="F260" i="24"/>
  <c r="G260" i="24"/>
  <c r="H260" i="24"/>
  <c r="I260" i="24"/>
  <c r="K260" i="24"/>
  <c r="L260" i="24"/>
  <c r="C261" i="24"/>
  <c r="D261" i="24"/>
  <c r="E261" i="24"/>
  <c r="F261" i="24"/>
  <c r="G261" i="24"/>
  <c r="H261" i="24"/>
  <c r="I261" i="24"/>
  <c r="K261" i="24"/>
  <c r="L261" i="24"/>
  <c r="C262" i="24"/>
  <c r="D262" i="24"/>
  <c r="E262" i="24"/>
  <c r="F262" i="24"/>
  <c r="G262" i="24"/>
  <c r="H262" i="24"/>
  <c r="I262" i="24"/>
  <c r="K262" i="24"/>
  <c r="L262" i="24"/>
  <c r="C263" i="24"/>
  <c r="D263" i="24"/>
  <c r="E263" i="24"/>
  <c r="F263" i="24"/>
  <c r="G263" i="24"/>
  <c r="H263" i="24"/>
  <c r="I263" i="24"/>
  <c r="K263" i="24"/>
  <c r="L263" i="24"/>
  <c r="C264" i="24"/>
  <c r="D264" i="24"/>
  <c r="E264" i="24"/>
  <c r="F264" i="24"/>
  <c r="G264" i="24"/>
  <c r="H264" i="24"/>
  <c r="I264" i="24"/>
  <c r="K264" i="24"/>
  <c r="L264" i="24"/>
  <c r="C265" i="24"/>
  <c r="D265" i="24"/>
  <c r="E265" i="24"/>
  <c r="F265" i="24"/>
  <c r="G265" i="24"/>
  <c r="H265" i="24"/>
  <c r="I265" i="24"/>
  <c r="K265" i="24"/>
  <c r="L265" i="24"/>
  <c r="C266" i="24"/>
  <c r="D266" i="24"/>
  <c r="E266" i="24"/>
  <c r="F266" i="24"/>
  <c r="G266" i="24"/>
  <c r="H266" i="24"/>
  <c r="I266" i="24"/>
  <c r="K266" i="24"/>
  <c r="L266" i="24"/>
  <c r="C267" i="24"/>
  <c r="D267" i="24"/>
  <c r="E267" i="24"/>
  <c r="F267" i="24"/>
  <c r="G267" i="24"/>
  <c r="H267" i="24"/>
  <c r="I267" i="24"/>
  <c r="K267" i="24"/>
  <c r="L267" i="24"/>
  <c r="C268" i="24"/>
  <c r="D268" i="24"/>
  <c r="E268" i="24"/>
  <c r="F268" i="24"/>
  <c r="G268" i="24"/>
  <c r="H268" i="24"/>
  <c r="I268" i="24"/>
  <c r="K268" i="24"/>
  <c r="L268" i="24"/>
  <c r="C269" i="24"/>
  <c r="D269" i="24"/>
  <c r="E269" i="24"/>
  <c r="F269" i="24"/>
  <c r="G269" i="24"/>
  <c r="H269" i="24"/>
  <c r="I269" i="24"/>
  <c r="K269" i="24"/>
  <c r="L269" i="24"/>
  <c r="C270" i="24"/>
  <c r="D270" i="24"/>
  <c r="E270" i="24"/>
  <c r="F270" i="24"/>
  <c r="G270" i="24"/>
  <c r="H270" i="24"/>
  <c r="I270" i="24"/>
  <c r="K270" i="24"/>
  <c r="L270" i="24"/>
  <c r="D50" i="24"/>
  <c r="E50" i="24"/>
  <c r="F50" i="24"/>
  <c r="G50" i="24"/>
  <c r="H50" i="24"/>
  <c r="I50" i="24"/>
  <c r="K50" i="24"/>
  <c r="L50" i="24"/>
  <c r="C50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8" i="24"/>
  <c r="A69" i="24"/>
  <c r="A70" i="24"/>
  <c r="A71" i="24"/>
  <c r="A72" i="24"/>
  <c r="A73" i="24"/>
  <c r="A74" i="24"/>
  <c r="A75" i="24"/>
  <c r="A76" i="24"/>
  <c r="A77" i="24"/>
  <c r="A78" i="24"/>
  <c r="A82" i="24"/>
  <c r="A83" i="24"/>
  <c r="A86" i="24"/>
  <c r="A87" i="24"/>
  <c r="A94" i="24"/>
  <c r="A164" i="24"/>
  <c r="A171" i="24"/>
  <c r="A172" i="24"/>
  <c r="A180" i="24"/>
  <c r="A186" i="24"/>
  <c r="A188" i="24"/>
  <c r="A189" i="24"/>
  <c r="A190" i="24"/>
  <c r="A191" i="24"/>
  <c r="A192" i="24"/>
  <c r="A193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4" i="24"/>
  <c r="A215" i="24"/>
  <c r="A216" i="24"/>
  <c r="A217" i="24"/>
  <c r="A218" i="24"/>
  <c r="A219" i="24"/>
  <c r="A220" i="24"/>
  <c r="A221" i="24"/>
  <c r="A222" i="24"/>
  <c r="A224" i="24"/>
  <c r="A225" i="24"/>
  <c r="A226" i="24"/>
  <c r="A227" i="24"/>
  <c r="A228" i="24"/>
  <c r="A229" i="24"/>
  <c r="A230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B248" i="24"/>
  <c r="A248" i="24" s="1"/>
  <c r="B249" i="24"/>
  <c r="A249" i="24" s="1"/>
  <c r="B250" i="24"/>
  <c r="A250" i="24" s="1"/>
  <c r="B251" i="24"/>
  <c r="A251" i="24" s="1"/>
  <c r="B252" i="24"/>
  <c r="A252" i="24" s="1"/>
  <c r="B253" i="24"/>
  <c r="A253" i="24" s="1"/>
  <c r="B254" i="24"/>
  <c r="A254" i="24" s="1"/>
  <c r="B255" i="24"/>
  <c r="A255" i="24" s="1"/>
  <c r="B256" i="24"/>
  <c r="A256" i="24" s="1"/>
  <c r="B257" i="24"/>
  <c r="A257" i="24" s="1"/>
  <c r="B258" i="24"/>
  <c r="A258" i="24" s="1"/>
  <c r="B259" i="24"/>
  <c r="A259" i="24" s="1"/>
  <c r="B260" i="24"/>
  <c r="A260" i="24" s="1"/>
  <c r="B261" i="24"/>
  <c r="A261" i="24" s="1"/>
  <c r="B262" i="24"/>
  <c r="A262" i="24" s="1"/>
  <c r="B263" i="24"/>
  <c r="A263" i="24" s="1"/>
  <c r="B264" i="24"/>
  <c r="A264" i="24" s="1"/>
  <c r="B265" i="24"/>
  <c r="A265" i="24" s="1"/>
  <c r="B266" i="24"/>
  <c r="A266" i="24" s="1"/>
  <c r="B267" i="24"/>
  <c r="A267" i="24" s="1"/>
  <c r="B268" i="24"/>
  <c r="A268" i="24" s="1"/>
  <c r="B269" i="24"/>
  <c r="A269" i="24" s="1"/>
  <c r="B270" i="24"/>
  <c r="A270" i="24" s="1"/>
  <c r="A50" i="24"/>
  <c r="A231" i="24"/>
  <c r="A223" i="24"/>
  <c r="A213" i="24"/>
  <c r="A163" i="24"/>
  <c r="A102" i="24"/>
  <c r="A67" i="24"/>
  <c r="A51" i="24"/>
  <c r="Y50" i="19"/>
  <c r="Z50" i="19"/>
  <c r="AA50" i="19"/>
  <c r="Y51" i="19"/>
  <c r="Z51" i="19"/>
  <c r="AA51" i="19"/>
  <c r="Y52" i="19"/>
  <c r="Z52" i="19"/>
  <c r="AA52" i="19"/>
  <c r="Y53" i="19"/>
  <c r="Z53" i="19"/>
  <c r="AA53" i="19"/>
  <c r="Y54" i="19"/>
  <c r="Z54" i="19"/>
  <c r="AA54" i="19"/>
  <c r="Y55" i="19"/>
  <c r="Z55" i="19"/>
  <c r="AA55" i="19"/>
  <c r="Y56" i="19"/>
  <c r="Z56" i="19"/>
  <c r="AA56" i="19"/>
  <c r="Y57" i="19"/>
  <c r="Z57" i="19"/>
  <c r="AA57" i="19"/>
  <c r="Y58" i="19"/>
  <c r="Z58" i="19"/>
  <c r="AA58" i="19"/>
  <c r="Y59" i="19"/>
  <c r="Z59" i="19"/>
  <c r="AA59" i="19"/>
  <c r="Y60" i="19"/>
  <c r="Z60" i="19"/>
  <c r="AA60" i="19"/>
  <c r="Y61" i="19"/>
  <c r="Z61" i="19"/>
  <c r="AA61" i="19"/>
  <c r="Y62" i="19"/>
  <c r="Z62" i="19"/>
  <c r="AA62" i="19"/>
  <c r="Y63" i="19"/>
  <c r="Z63" i="19"/>
  <c r="AA63" i="19"/>
  <c r="Y64" i="19"/>
  <c r="Z64" i="19"/>
  <c r="AA64" i="19"/>
  <c r="Y65" i="19"/>
  <c r="Z65" i="19"/>
  <c r="AA65" i="19"/>
  <c r="Y66" i="19"/>
  <c r="Z66" i="19"/>
  <c r="AA66" i="19"/>
  <c r="Y67" i="19"/>
  <c r="Z67" i="19"/>
  <c r="AA67" i="19"/>
  <c r="Y68" i="19"/>
  <c r="Z68" i="19"/>
  <c r="AA68" i="19"/>
  <c r="Y69" i="19"/>
  <c r="Z69" i="19"/>
  <c r="AA69" i="19"/>
  <c r="Y70" i="19"/>
  <c r="Z70" i="19"/>
  <c r="AA70" i="19"/>
  <c r="W51" i="23"/>
  <c r="Y51" i="23"/>
  <c r="Z51" i="23"/>
  <c r="AA51" i="23"/>
  <c r="W52" i="23"/>
  <c r="Y52" i="23"/>
  <c r="Z52" i="23"/>
  <c r="AA52" i="23"/>
  <c r="W53" i="23"/>
  <c r="Y53" i="23"/>
  <c r="Z53" i="23"/>
  <c r="AA53" i="23"/>
  <c r="W54" i="23"/>
  <c r="Y54" i="23"/>
  <c r="Z54" i="23"/>
  <c r="AA54" i="23"/>
  <c r="W55" i="23"/>
  <c r="Y55" i="23"/>
  <c r="Z55" i="23"/>
  <c r="AA55" i="23"/>
  <c r="W56" i="23"/>
  <c r="Y56" i="23"/>
  <c r="Z56" i="23"/>
  <c r="AA56" i="23"/>
  <c r="W57" i="23"/>
  <c r="Y57" i="23"/>
  <c r="Z57" i="23"/>
  <c r="AA57" i="23"/>
  <c r="W58" i="23"/>
  <c r="Y58" i="23"/>
  <c r="Z58" i="23"/>
  <c r="AA58" i="23"/>
  <c r="W59" i="23"/>
  <c r="Y59" i="23"/>
  <c r="Z59" i="23"/>
  <c r="AA59" i="23"/>
  <c r="W60" i="23"/>
  <c r="Y60" i="23"/>
  <c r="Z60" i="23"/>
  <c r="AA60" i="23"/>
  <c r="W61" i="23"/>
  <c r="Y61" i="23"/>
  <c r="Z61" i="23"/>
  <c r="AA61" i="23"/>
  <c r="W62" i="23"/>
  <c r="Y62" i="23"/>
  <c r="Z62" i="23"/>
  <c r="AA62" i="23"/>
  <c r="W63" i="23"/>
  <c r="Y63" i="23"/>
  <c r="Z63" i="23"/>
  <c r="AA63" i="23"/>
  <c r="W64" i="23"/>
  <c r="Y64" i="23"/>
  <c r="Z64" i="23"/>
  <c r="AA64" i="23"/>
  <c r="W65" i="23"/>
  <c r="Y65" i="23"/>
  <c r="Z65" i="23"/>
  <c r="AA65" i="23"/>
  <c r="W66" i="23"/>
  <c r="Y66" i="23"/>
  <c r="Z66" i="23"/>
  <c r="AA66" i="23"/>
  <c r="W67" i="23"/>
  <c r="Y67" i="23"/>
  <c r="Z67" i="23"/>
  <c r="AA67" i="23"/>
  <c r="W68" i="23"/>
  <c r="Y68" i="23"/>
  <c r="Z68" i="23"/>
  <c r="AA68" i="23"/>
  <c r="W69" i="23"/>
  <c r="Y69" i="23"/>
  <c r="Z69" i="23"/>
  <c r="AA69" i="23"/>
  <c r="W70" i="23"/>
  <c r="Y70" i="23"/>
  <c r="Z70" i="23"/>
  <c r="AA70" i="23"/>
  <c r="W71" i="23"/>
  <c r="Y71" i="23"/>
  <c r="Z71" i="23"/>
  <c r="AA71" i="23"/>
  <c r="W72" i="23"/>
  <c r="Y72" i="23"/>
  <c r="Z72" i="23"/>
  <c r="AA72" i="23"/>
  <c r="W73" i="23"/>
  <c r="Y73" i="23"/>
  <c r="Z73" i="23"/>
  <c r="AA73" i="23"/>
  <c r="W74" i="23"/>
  <c r="Y74" i="23"/>
  <c r="Z74" i="23"/>
  <c r="AA74" i="23"/>
  <c r="W75" i="23"/>
  <c r="Y75" i="23"/>
  <c r="Z75" i="23"/>
  <c r="AA75" i="23"/>
  <c r="W76" i="23"/>
  <c r="Y76" i="23"/>
  <c r="Z76" i="23"/>
  <c r="AA76" i="23"/>
  <c r="W77" i="23"/>
  <c r="Y77" i="23"/>
  <c r="Z77" i="23"/>
  <c r="AA77" i="23"/>
  <c r="W78" i="23"/>
  <c r="Y78" i="23"/>
  <c r="Z78" i="23"/>
  <c r="AA78" i="23"/>
  <c r="W79" i="23"/>
  <c r="Y79" i="23"/>
  <c r="Z79" i="23"/>
  <c r="AA79" i="23"/>
  <c r="W80" i="23"/>
  <c r="Y80" i="23"/>
  <c r="Z80" i="23"/>
  <c r="AA80" i="23"/>
  <c r="W81" i="23"/>
  <c r="Y81" i="23"/>
  <c r="Z81" i="23"/>
  <c r="AA81" i="23"/>
  <c r="W82" i="23"/>
  <c r="Y82" i="23"/>
  <c r="Z82" i="23"/>
  <c r="AA82" i="23"/>
  <c r="W83" i="23"/>
  <c r="Y83" i="23"/>
  <c r="Z83" i="23"/>
  <c r="AA83" i="23"/>
  <c r="W84" i="23"/>
  <c r="Y84" i="23"/>
  <c r="Z84" i="23"/>
  <c r="AA84" i="23"/>
  <c r="W85" i="23"/>
  <c r="Y85" i="23"/>
  <c r="Z85" i="23"/>
  <c r="AA85" i="23"/>
  <c r="W86" i="23"/>
  <c r="Y86" i="23"/>
  <c r="Z86" i="23"/>
  <c r="AA86" i="23"/>
  <c r="W87" i="23"/>
  <c r="Y87" i="23"/>
  <c r="Z87" i="23"/>
  <c r="AA87" i="23"/>
  <c r="W88" i="23"/>
  <c r="Y88" i="23"/>
  <c r="Z88" i="23"/>
  <c r="AA88" i="23"/>
  <c r="W89" i="23"/>
  <c r="Y89" i="23"/>
  <c r="Z89" i="23"/>
  <c r="AA89" i="23"/>
  <c r="W90" i="23"/>
  <c r="Y90" i="23"/>
  <c r="Z90" i="23"/>
  <c r="AA90" i="23"/>
  <c r="W91" i="23"/>
  <c r="Y91" i="23"/>
  <c r="Z91" i="23"/>
  <c r="AA91" i="23"/>
  <c r="W92" i="23"/>
  <c r="Y92" i="23"/>
  <c r="Z92" i="23"/>
  <c r="AA92" i="23"/>
  <c r="W93" i="23"/>
  <c r="Y93" i="23"/>
  <c r="Z93" i="23"/>
  <c r="AA93" i="23"/>
  <c r="W94" i="23"/>
  <c r="Y94" i="23"/>
  <c r="Z94" i="23"/>
  <c r="AA94" i="23"/>
  <c r="W95" i="23"/>
  <c r="Y95" i="23"/>
  <c r="Z95" i="23"/>
  <c r="AA95" i="23"/>
  <c r="W96" i="23"/>
  <c r="Y96" i="23"/>
  <c r="Z96" i="23"/>
  <c r="AA96" i="23"/>
  <c r="W97" i="23"/>
  <c r="Y97" i="23"/>
  <c r="Z97" i="23"/>
  <c r="AA97" i="23"/>
  <c r="W98" i="23"/>
  <c r="Y98" i="23"/>
  <c r="Z98" i="23"/>
  <c r="AA98" i="23"/>
  <c r="W99" i="23"/>
  <c r="Y99" i="23"/>
  <c r="Z99" i="23"/>
  <c r="AA99" i="23"/>
  <c r="W100" i="23"/>
  <c r="Y100" i="23"/>
  <c r="Z100" i="23"/>
  <c r="AA100" i="23"/>
  <c r="W101" i="23"/>
  <c r="Y101" i="23"/>
  <c r="Z101" i="23"/>
  <c r="AA101" i="23"/>
  <c r="W102" i="23"/>
  <c r="Y102" i="23"/>
  <c r="Z102" i="23"/>
  <c r="AA102" i="23"/>
  <c r="W103" i="23"/>
  <c r="Y103" i="23"/>
  <c r="Z103" i="23"/>
  <c r="AA103" i="23"/>
  <c r="W104" i="23"/>
  <c r="Y104" i="23"/>
  <c r="Z104" i="23"/>
  <c r="AA104" i="23"/>
  <c r="W105" i="23"/>
  <c r="Y105" i="23"/>
  <c r="Z105" i="23"/>
  <c r="AA105" i="23"/>
  <c r="W106" i="23"/>
  <c r="Y106" i="23"/>
  <c r="Z106" i="23"/>
  <c r="AA106" i="23"/>
  <c r="W107" i="23"/>
  <c r="Y107" i="23"/>
  <c r="Z107" i="23"/>
  <c r="AA107" i="23"/>
  <c r="W108" i="23"/>
  <c r="Y108" i="23"/>
  <c r="Z108" i="23"/>
  <c r="AA108" i="23"/>
  <c r="W109" i="23"/>
  <c r="Y109" i="23"/>
  <c r="Z109" i="23"/>
  <c r="AA109" i="23"/>
  <c r="W110" i="23"/>
  <c r="Y110" i="23"/>
  <c r="Z110" i="23"/>
  <c r="AA110" i="23"/>
  <c r="W111" i="23"/>
  <c r="Y111" i="23"/>
  <c r="Z111" i="23"/>
  <c r="AA111" i="23"/>
  <c r="W112" i="23"/>
  <c r="Y112" i="23"/>
  <c r="Z112" i="23"/>
  <c r="AA112" i="23"/>
  <c r="W113" i="23"/>
  <c r="Y113" i="23"/>
  <c r="Z113" i="23"/>
  <c r="AA113" i="23"/>
  <c r="W114" i="23"/>
  <c r="Y114" i="23"/>
  <c r="Z114" i="23"/>
  <c r="AA114" i="23"/>
  <c r="W115" i="23"/>
  <c r="Y115" i="23"/>
  <c r="Z115" i="23"/>
  <c r="AA115" i="23"/>
  <c r="W116" i="23"/>
  <c r="Z116" i="23"/>
  <c r="AA116" i="23"/>
  <c r="W117" i="23"/>
  <c r="Y117" i="23"/>
  <c r="Z117" i="23"/>
  <c r="AA117" i="23"/>
  <c r="W118" i="23"/>
  <c r="Y118" i="23"/>
  <c r="Z118" i="23"/>
  <c r="AA118" i="23"/>
  <c r="W119" i="23"/>
  <c r="Y119" i="23"/>
  <c r="Z119" i="23"/>
  <c r="AA119" i="23"/>
  <c r="W120" i="23"/>
  <c r="Y120" i="23"/>
  <c r="Z120" i="23"/>
  <c r="AA120" i="23"/>
  <c r="W121" i="23"/>
  <c r="Y121" i="23"/>
  <c r="Z121" i="23"/>
  <c r="AA121" i="23"/>
  <c r="W122" i="23"/>
  <c r="Y122" i="23"/>
  <c r="Z122" i="23"/>
  <c r="AA122" i="23"/>
  <c r="W123" i="23"/>
  <c r="Y123" i="23"/>
  <c r="Z123" i="23"/>
  <c r="AA123" i="23"/>
  <c r="W124" i="23"/>
  <c r="Y124" i="23"/>
  <c r="Z124" i="23"/>
  <c r="AA124" i="23"/>
  <c r="W125" i="23"/>
  <c r="Y125" i="23"/>
  <c r="Z125" i="23"/>
  <c r="AA125" i="23"/>
  <c r="W126" i="23"/>
  <c r="Y126" i="23"/>
  <c r="Z126" i="23"/>
  <c r="AA126" i="23"/>
  <c r="W127" i="23"/>
  <c r="Y127" i="23"/>
  <c r="Z127" i="23"/>
  <c r="AA127" i="23"/>
  <c r="W128" i="23"/>
  <c r="Y128" i="23"/>
  <c r="Z128" i="23"/>
  <c r="AA128" i="23"/>
  <c r="W129" i="23"/>
  <c r="Y129" i="23"/>
  <c r="Z129" i="23"/>
  <c r="AA129" i="23"/>
  <c r="W130" i="23"/>
  <c r="Y130" i="23"/>
  <c r="Z130" i="23"/>
  <c r="AA130" i="23"/>
  <c r="W131" i="23"/>
  <c r="Y131" i="23"/>
  <c r="Z131" i="23"/>
  <c r="AA131" i="23"/>
  <c r="W132" i="23"/>
  <c r="Y132" i="23"/>
  <c r="Z132" i="23"/>
  <c r="AA132" i="23"/>
  <c r="W133" i="23"/>
  <c r="Y133" i="23"/>
  <c r="Z133" i="23"/>
  <c r="AA133" i="23"/>
  <c r="W134" i="23"/>
  <c r="Z134" i="23"/>
  <c r="AA134" i="23"/>
  <c r="W135" i="23"/>
  <c r="Y135" i="23"/>
  <c r="Z135" i="23"/>
  <c r="AA135" i="23"/>
  <c r="W136" i="23"/>
  <c r="Y136" i="23"/>
  <c r="Z136" i="23"/>
  <c r="AA136" i="23"/>
  <c r="W137" i="23"/>
  <c r="Y137" i="23"/>
  <c r="Z137" i="23"/>
  <c r="AA137" i="23"/>
  <c r="W138" i="23"/>
  <c r="Y138" i="23"/>
  <c r="Z138" i="23"/>
  <c r="AA138" i="23"/>
  <c r="W139" i="23"/>
  <c r="Y139" i="23"/>
  <c r="Z139" i="23"/>
  <c r="AA139" i="23"/>
  <c r="W140" i="23"/>
  <c r="Y140" i="23"/>
  <c r="Z140" i="23"/>
  <c r="AA140" i="23"/>
  <c r="W141" i="23"/>
  <c r="Y141" i="23"/>
  <c r="Z141" i="23"/>
  <c r="AA141" i="23"/>
  <c r="W142" i="23"/>
  <c r="Y142" i="23"/>
  <c r="Z142" i="23"/>
  <c r="AA142" i="23"/>
  <c r="W143" i="23"/>
  <c r="Y143" i="23"/>
  <c r="Z143" i="23"/>
  <c r="AA143" i="23"/>
  <c r="W144" i="23"/>
  <c r="Y144" i="23"/>
  <c r="Z144" i="23"/>
  <c r="AA144" i="23"/>
  <c r="W145" i="23"/>
  <c r="Y145" i="23"/>
  <c r="Z145" i="23"/>
  <c r="AA145" i="23"/>
  <c r="W146" i="23"/>
  <c r="Y146" i="23"/>
  <c r="Z146" i="23"/>
  <c r="AA146" i="23"/>
  <c r="W147" i="23"/>
  <c r="Y147" i="23"/>
  <c r="Z147" i="23"/>
  <c r="AA147" i="23"/>
  <c r="W148" i="23"/>
  <c r="Y148" i="23"/>
  <c r="Z148" i="23"/>
  <c r="AA148" i="23"/>
  <c r="W149" i="23"/>
  <c r="Y149" i="23"/>
  <c r="Z149" i="23"/>
  <c r="AA149" i="23"/>
  <c r="W150" i="23"/>
  <c r="Y150" i="23"/>
  <c r="Z150" i="23"/>
  <c r="AA150" i="23"/>
  <c r="W151" i="23"/>
  <c r="Y151" i="23"/>
  <c r="Z151" i="23"/>
  <c r="AA151" i="23"/>
  <c r="W152" i="23"/>
  <c r="Y152" i="23"/>
  <c r="Z152" i="23"/>
  <c r="AA152" i="23"/>
  <c r="W153" i="23"/>
  <c r="Y153" i="23"/>
  <c r="Z153" i="23"/>
  <c r="AA153" i="23"/>
  <c r="W154" i="23"/>
  <c r="Y154" i="23"/>
  <c r="Z154" i="23"/>
  <c r="AA154" i="23"/>
  <c r="W155" i="23"/>
  <c r="Y155" i="23"/>
  <c r="Z155" i="23"/>
  <c r="AA155" i="23"/>
  <c r="W156" i="23"/>
  <c r="Y156" i="23"/>
  <c r="Z156" i="23"/>
  <c r="AA156" i="23"/>
  <c r="W157" i="23"/>
  <c r="Y157" i="23"/>
  <c r="Z157" i="23"/>
  <c r="AA157" i="23"/>
  <c r="W158" i="23"/>
  <c r="Y158" i="23"/>
  <c r="Z158" i="23"/>
  <c r="AA158" i="23"/>
  <c r="W159" i="23"/>
  <c r="Y159" i="23"/>
  <c r="Z159" i="23"/>
  <c r="AA159" i="23"/>
  <c r="W160" i="23"/>
  <c r="Y160" i="23"/>
  <c r="Z160" i="23"/>
  <c r="AA160" i="23"/>
  <c r="W161" i="23"/>
  <c r="Y161" i="23"/>
  <c r="Z161" i="23"/>
  <c r="AA161" i="23"/>
  <c r="W162" i="23"/>
  <c r="Y162" i="23"/>
  <c r="Z162" i="23"/>
  <c r="AA162" i="23"/>
  <c r="W163" i="23"/>
  <c r="Y163" i="23"/>
  <c r="Z163" i="23"/>
  <c r="AA163" i="23"/>
  <c r="W164" i="23"/>
  <c r="Y164" i="23"/>
  <c r="Z164" i="23"/>
  <c r="AA164" i="23"/>
  <c r="W165" i="23"/>
  <c r="Y165" i="23"/>
  <c r="Z165" i="23"/>
  <c r="AA165" i="23"/>
  <c r="W166" i="23"/>
  <c r="Y166" i="23"/>
  <c r="Z166" i="23"/>
  <c r="AA166" i="23"/>
  <c r="W167" i="23"/>
  <c r="Y167" i="23"/>
  <c r="Z167" i="23"/>
  <c r="AA167" i="23"/>
  <c r="W168" i="23"/>
  <c r="Y168" i="23"/>
  <c r="Z168" i="23"/>
  <c r="AA168" i="23"/>
  <c r="W169" i="23"/>
  <c r="Y169" i="23"/>
  <c r="Z169" i="23"/>
  <c r="AA169" i="23"/>
  <c r="W170" i="23"/>
  <c r="Y170" i="23"/>
  <c r="Z170" i="23"/>
  <c r="AA170" i="23"/>
  <c r="W171" i="23"/>
  <c r="Y171" i="23"/>
  <c r="Z171" i="23"/>
  <c r="AA171" i="23"/>
  <c r="W172" i="23"/>
  <c r="Y172" i="23"/>
  <c r="Z172" i="23"/>
  <c r="AA172" i="23"/>
  <c r="W173" i="23"/>
  <c r="Y173" i="23"/>
  <c r="Z173" i="23"/>
  <c r="AA173" i="23"/>
  <c r="W174" i="23"/>
  <c r="Y174" i="23"/>
  <c r="Z174" i="23"/>
  <c r="AA174" i="23"/>
  <c r="W175" i="23"/>
  <c r="Y175" i="23"/>
  <c r="Z175" i="23"/>
  <c r="AA175" i="23"/>
  <c r="W176" i="23"/>
  <c r="Y176" i="23"/>
  <c r="Z176" i="23"/>
  <c r="AA176" i="23"/>
  <c r="W177" i="23"/>
  <c r="Y177" i="23"/>
  <c r="Z177" i="23"/>
  <c r="AA177" i="23"/>
  <c r="W178" i="23"/>
  <c r="Y178" i="23"/>
  <c r="Z178" i="23"/>
  <c r="AA178" i="23"/>
  <c r="W179" i="23"/>
  <c r="Y179" i="23"/>
  <c r="Z179" i="23"/>
  <c r="AA179" i="23"/>
  <c r="W180" i="23"/>
  <c r="Y180" i="23"/>
  <c r="Z180" i="23"/>
  <c r="AA180" i="23"/>
  <c r="W181" i="23"/>
  <c r="Y181" i="23"/>
  <c r="Z181" i="23"/>
  <c r="AA181" i="23"/>
  <c r="W182" i="23"/>
  <c r="Y182" i="23"/>
  <c r="Z182" i="23"/>
  <c r="AA182" i="23"/>
  <c r="W183" i="23"/>
  <c r="Y183" i="23"/>
  <c r="Z183" i="23"/>
  <c r="AA183" i="23"/>
  <c r="W184" i="23"/>
  <c r="Y184" i="23"/>
  <c r="Z184" i="23"/>
  <c r="AA184" i="23"/>
  <c r="W185" i="23"/>
  <c r="Y185" i="23"/>
  <c r="Z185" i="23"/>
  <c r="AA185" i="23"/>
  <c r="W186" i="23"/>
  <c r="Y186" i="23"/>
  <c r="Z186" i="23"/>
  <c r="AA186" i="23"/>
  <c r="W187" i="23"/>
  <c r="Y187" i="23"/>
  <c r="Z187" i="23"/>
  <c r="AA187" i="23"/>
  <c r="W188" i="23"/>
  <c r="Y188" i="23"/>
  <c r="Z188" i="23"/>
  <c r="AA188" i="23"/>
  <c r="W189" i="23"/>
  <c r="Y189" i="23"/>
  <c r="Z189" i="23"/>
  <c r="AA189" i="23"/>
  <c r="W190" i="23"/>
  <c r="Y190" i="23"/>
  <c r="Z190" i="23"/>
  <c r="AA190" i="23"/>
  <c r="W191" i="23"/>
  <c r="Y191" i="23"/>
  <c r="Z191" i="23"/>
  <c r="AA191" i="23"/>
  <c r="W192" i="23"/>
  <c r="Y192" i="23"/>
  <c r="Z192" i="23"/>
  <c r="AA192" i="23"/>
  <c r="W193" i="23"/>
  <c r="Y193" i="23"/>
  <c r="Z193" i="23"/>
  <c r="AA193" i="23"/>
  <c r="W194" i="23"/>
  <c r="Y194" i="23"/>
  <c r="Z194" i="23"/>
  <c r="AA194" i="23"/>
  <c r="W195" i="23"/>
  <c r="Y195" i="23"/>
  <c r="Z195" i="23"/>
  <c r="AA195" i="23"/>
  <c r="W196" i="23"/>
  <c r="Y196" i="23"/>
  <c r="Z196" i="23"/>
  <c r="AA196" i="23"/>
  <c r="W197" i="23"/>
  <c r="Y197" i="23"/>
  <c r="Z197" i="23"/>
  <c r="AA197" i="23"/>
  <c r="W198" i="23"/>
  <c r="Y198" i="23"/>
  <c r="Z198" i="23"/>
  <c r="AA198" i="23"/>
  <c r="W199" i="23"/>
  <c r="Y199" i="23"/>
  <c r="Z199" i="23"/>
  <c r="AA199" i="23"/>
  <c r="W200" i="23"/>
  <c r="Y200" i="23"/>
  <c r="Z200" i="23"/>
  <c r="AA200" i="23"/>
  <c r="W201" i="23"/>
  <c r="Y201" i="23"/>
  <c r="Z201" i="23"/>
  <c r="AA201" i="23"/>
  <c r="W202" i="23"/>
  <c r="Y202" i="23"/>
  <c r="Z202" i="23"/>
  <c r="AA202" i="23"/>
  <c r="W203" i="23"/>
  <c r="Y203" i="23"/>
  <c r="Z203" i="23"/>
  <c r="AA203" i="23"/>
  <c r="W204" i="23"/>
  <c r="Y204" i="23"/>
  <c r="Z204" i="23"/>
  <c r="AA204" i="23"/>
  <c r="W205" i="23"/>
  <c r="Y205" i="23"/>
  <c r="Z205" i="23"/>
  <c r="AA205" i="23"/>
  <c r="W206" i="23"/>
  <c r="Y206" i="23"/>
  <c r="Z206" i="23"/>
  <c r="AA206" i="23"/>
  <c r="W207" i="23"/>
  <c r="Y207" i="23"/>
  <c r="Z207" i="23"/>
  <c r="AA207" i="23"/>
  <c r="W208" i="23"/>
  <c r="Y208" i="23"/>
  <c r="Z208" i="23"/>
  <c r="AA208" i="23"/>
  <c r="W209" i="23"/>
  <c r="Y209" i="23"/>
  <c r="Z209" i="23"/>
  <c r="AA209" i="23"/>
  <c r="W210" i="23"/>
  <c r="Y210" i="23"/>
  <c r="Z210" i="23"/>
  <c r="AA210" i="23"/>
  <c r="W211" i="23"/>
  <c r="Y211" i="23"/>
  <c r="Z211" i="23"/>
  <c r="AA211" i="23"/>
  <c r="W212" i="23"/>
  <c r="Y212" i="23"/>
  <c r="Z212" i="23"/>
  <c r="AA212" i="23"/>
  <c r="W213" i="23"/>
  <c r="Y213" i="23"/>
  <c r="Z213" i="23"/>
  <c r="AA213" i="23"/>
  <c r="W214" i="23"/>
  <c r="Y214" i="23"/>
  <c r="Z214" i="23"/>
  <c r="AA214" i="23"/>
  <c r="W215" i="23"/>
  <c r="Y215" i="23"/>
  <c r="Z215" i="23"/>
  <c r="AA215" i="23"/>
  <c r="W216" i="23"/>
  <c r="Y216" i="23"/>
  <c r="Z216" i="23"/>
  <c r="AA216" i="23"/>
  <c r="W217" i="23"/>
  <c r="Y217" i="23"/>
  <c r="Z217" i="23"/>
  <c r="AA217" i="23"/>
  <c r="W218" i="23"/>
  <c r="Y218" i="23"/>
  <c r="Z218" i="23"/>
  <c r="AA218" i="23"/>
  <c r="W219" i="23"/>
  <c r="Y219" i="23"/>
  <c r="Z219" i="23"/>
  <c r="AA219" i="23"/>
  <c r="W220" i="23"/>
  <c r="Y220" i="23"/>
  <c r="Z220" i="23"/>
  <c r="AA220" i="23"/>
  <c r="W221" i="23"/>
  <c r="Y221" i="23"/>
  <c r="Z221" i="23"/>
  <c r="AA221" i="23"/>
  <c r="W222" i="23"/>
  <c r="Y222" i="23"/>
  <c r="Z222" i="23"/>
  <c r="AA222" i="23"/>
  <c r="W223" i="23"/>
  <c r="Y223" i="23"/>
  <c r="Z223" i="23"/>
  <c r="AA223" i="23"/>
  <c r="W224" i="23"/>
  <c r="Y224" i="23"/>
  <c r="Z224" i="23"/>
  <c r="AA224" i="23"/>
  <c r="W225" i="23"/>
  <c r="Y225" i="23"/>
  <c r="Z225" i="23"/>
  <c r="AA225" i="23"/>
  <c r="W226" i="23"/>
  <c r="Y226" i="23"/>
  <c r="Z226" i="23"/>
  <c r="AA226" i="23"/>
  <c r="W227" i="23"/>
  <c r="Y227" i="23"/>
  <c r="Z227" i="23"/>
  <c r="AA227" i="23"/>
  <c r="W228" i="23"/>
  <c r="Y228" i="23"/>
  <c r="Z228" i="23"/>
  <c r="AA228" i="23"/>
  <c r="W229" i="23"/>
  <c r="Y229" i="23"/>
  <c r="Z229" i="23"/>
  <c r="AA229" i="23"/>
  <c r="W230" i="23"/>
  <c r="Y230" i="23"/>
  <c r="Z230" i="23"/>
  <c r="AA230" i="23"/>
  <c r="W231" i="23"/>
  <c r="Y231" i="23"/>
  <c r="Z231" i="23"/>
  <c r="AA231" i="23"/>
  <c r="W232" i="23"/>
  <c r="Y232" i="23"/>
  <c r="Z232" i="23"/>
  <c r="AA232" i="23"/>
  <c r="W233" i="23"/>
  <c r="Y233" i="23"/>
  <c r="Z233" i="23"/>
  <c r="AA233" i="23"/>
  <c r="W234" i="23"/>
  <c r="Y234" i="23"/>
  <c r="Z234" i="23"/>
  <c r="AA234" i="23"/>
  <c r="W235" i="23"/>
  <c r="Y235" i="23"/>
  <c r="Z235" i="23"/>
  <c r="AA235" i="23"/>
  <c r="W236" i="23"/>
  <c r="Y236" i="23"/>
  <c r="Z236" i="23"/>
  <c r="AA236" i="23"/>
  <c r="W237" i="23"/>
  <c r="Y237" i="23"/>
  <c r="Z237" i="23"/>
  <c r="AA237" i="23"/>
  <c r="W238" i="23"/>
  <c r="Y238" i="23"/>
  <c r="Z238" i="23"/>
  <c r="AA238" i="23"/>
  <c r="W239" i="23"/>
  <c r="Y239" i="23"/>
  <c r="Z239" i="23"/>
  <c r="AA239" i="23"/>
  <c r="W240" i="23"/>
  <c r="Y240" i="23"/>
  <c r="Z240" i="23"/>
  <c r="AA240" i="23"/>
  <c r="W241" i="23"/>
  <c r="Y241" i="23"/>
  <c r="Z241" i="23"/>
  <c r="AA241" i="23"/>
  <c r="W242" i="23"/>
  <c r="Y242" i="23"/>
  <c r="Z242" i="23"/>
  <c r="AA242" i="23"/>
  <c r="W243" i="23"/>
  <c r="Y243" i="23"/>
  <c r="Z243" i="23"/>
  <c r="AA243" i="23"/>
  <c r="W244" i="23"/>
  <c r="Y244" i="23"/>
  <c r="Z244" i="23"/>
  <c r="AA244" i="23"/>
  <c r="W245" i="23"/>
  <c r="Y245" i="23"/>
  <c r="Z245" i="23"/>
  <c r="AA245" i="23"/>
  <c r="W246" i="23"/>
  <c r="Y246" i="23"/>
  <c r="Z246" i="23"/>
  <c r="AA246" i="23"/>
  <c r="W247" i="23"/>
  <c r="Y247" i="23"/>
  <c r="Z247" i="23"/>
  <c r="AA247" i="23"/>
  <c r="W248" i="23"/>
  <c r="Y248" i="23"/>
  <c r="Z248" i="23"/>
  <c r="AA248" i="23"/>
  <c r="W249" i="23"/>
  <c r="Y249" i="23"/>
  <c r="Z249" i="23"/>
  <c r="AA249" i="23"/>
  <c r="W250" i="23"/>
  <c r="Y250" i="23"/>
  <c r="Z250" i="23"/>
  <c r="AA250" i="23"/>
  <c r="W251" i="23"/>
  <c r="Y251" i="23"/>
  <c r="Z251" i="23"/>
  <c r="AA251" i="23"/>
  <c r="W252" i="23"/>
  <c r="Y252" i="23"/>
  <c r="Z252" i="23"/>
  <c r="AA252" i="23"/>
  <c r="W253" i="23"/>
  <c r="Y253" i="23"/>
  <c r="Z253" i="23"/>
  <c r="AA253" i="23"/>
  <c r="W254" i="23"/>
  <c r="Y254" i="23"/>
  <c r="Z254" i="23"/>
  <c r="AA254" i="23"/>
  <c r="W255" i="23"/>
  <c r="Y255" i="23"/>
  <c r="Z255" i="23"/>
  <c r="AA255" i="23"/>
  <c r="W256" i="23"/>
  <c r="Y256" i="23"/>
  <c r="Z256" i="23"/>
  <c r="AA256" i="23"/>
  <c r="W257" i="23"/>
  <c r="Y257" i="23"/>
  <c r="Z257" i="23"/>
  <c r="AA257" i="23"/>
  <c r="W258" i="23"/>
  <c r="Y258" i="23"/>
  <c r="Z258" i="23"/>
  <c r="AA258" i="23"/>
  <c r="W259" i="23"/>
  <c r="Y259" i="23"/>
  <c r="Z259" i="23"/>
  <c r="AA259" i="23"/>
  <c r="W260" i="23"/>
  <c r="Y260" i="23"/>
  <c r="Z260" i="23"/>
  <c r="AA260" i="23"/>
  <c r="W261" i="23"/>
  <c r="Y261" i="23"/>
  <c r="Z261" i="23"/>
  <c r="AA261" i="23"/>
  <c r="W262" i="23"/>
  <c r="Y262" i="23"/>
  <c r="Z262" i="23"/>
  <c r="AA262" i="23"/>
  <c r="W263" i="23"/>
  <c r="Y263" i="23"/>
  <c r="Z263" i="23"/>
  <c r="AA263" i="23"/>
  <c r="W264" i="23"/>
  <c r="Y264" i="23"/>
  <c r="Z264" i="23"/>
  <c r="AA264" i="23"/>
  <c r="W265" i="23"/>
  <c r="Y265" i="23"/>
  <c r="Z265" i="23"/>
  <c r="AA265" i="23"/>
  <c r="W266" i="23"/>
  <c r="Y266" i="23"/>
  <c r="Z266" i="23"/>
  <c r="AA266" i="23"/>
  <c r="W267" i="23"/>
  <c r="Y267" i="23"/>
  <c r="Z267" i="23"/>
  <c r="AA267" i="23"/>
  <c r="W268" i="23"/>
  <c r="Y268" i="23"/>
  <c r="Z268" i="23"/>
  <c r="AA268" i="23"/>
  <c r="W269" i="23"/>
  <c r="Y269" i="23"/>
  <c r="Z269" i="23"/>
  <c r="AA269" i="23"/>
  <c r="W270" i="23"/>
  <c r="Y270" i="23"/>
  <c r="Z270" i="23"/>
  <c r="AA270" i="23"/>
  <c r="W271" i="23"/>
  <c r="Y271" i="23"/>
  <c r="Z271" i="23"/>
  <c r="AA271" i="23"/>
  <c r="W272" i="23"/>
  <c r="Y272" i="23"/>
  <c r="Z272" i="23"/>
  <c r="AA272" i="23"/>
  <c r="W273" i="23"/>
  <c r="Y273" i="23"/>
  <c r="Z273" i="23"/>
  <c r="AA273" i="23"/>
  <c r="W274" i="23"/>
  <c r="Y274" i="23"/>
  <c r="Z274" i="23"/>
  <c r="AA274" i="23"/>
  <c r="W275" i="23"/>
  <c r="Y275" i="23"/>
  <c r="Z275" i="23"/>
  <c r="AA275" i="23"/>
  <c r="W276" i="23"/>
  <c r="Y276" i="23"/>
  <c r="Z276" i="23"/>
  <c r="AA276" i="23"/>
  <c r="W277" i="23"/>
  <c r="Y277" i="23"/>
  <c r="Z277" i="23"/>
  <c r="AA277" i="23"/>
  <c r="W278" i="23"/>
  <c r="Y278" i="23"/>
  <c r="Z278" i="23"/>
  <c r="AA278" i="23"/>
  <c r="W279" i="23"/>
  <c r="Y279" i="23"/>
  <c r="Z279" i="23"/>
  <c r="AA279" i="23"/>
  <c r="W280" i="23"/>
  <c r="Y280" i="23"/>
  <c r="Z280" i="23"/>
  <c r="AA280" i="23"/>
  <c r="W281" i="23"/>
  <c r="Y281" i="23"/>
  <c r="Z281" i="23"/>
  <c r="AA281" i="23"/>
  <c r="W282" i="23"/>
  <c r="Y282" i="23"/>
  <c r="Z282" i="23"/>
  <c r="AA282" i="23"/>
  <c r="W283" i="23"/>
  <c r="Y283" i="23"/>
  <c r="Z283" i="23"/>
  <c r="AA283" i="23"/>
  <c r="W284" i="23"/>
  <c r="Y284" i="23"/>
  <c r="Z284" i="23"/>
  <c r="AA284" i="23"/>
  <c r="W285" i="23"/>
  <c r="Y285" i="23"/>
  <c r="Z285" i="23"/>
  <c r="AA285" i="23"/>
  <c r="W286" i="23"/>
  <c r="Y286" i="23"/>
  <c r="Z286" i="23"/>
  <c r="AA286" i="23"/>
  <c r="W287" i="23"/>
  <c r="Y287" i="23"/>
  <c r="Z287" i="23"/>
  <c r="AA287" i="23"/>
  <c r="W288" i="23"/>
  <c r="Y288" i="23"/>
  <c r="Z288" i="23"/>
  <c r="AA288" i="23"/>
  <c r="W289" i="23"/>
  <c r="Y289" i="23"/>
  <c r="Z289" i="23"/>
  <c r="AA289" i="23"/>
  <c r="W290" i="23"/>
  <c r="Y290" i="23"/>
  <c r="Z290" i="23"/>
  <c r="AA290" i="23"/>
  <c r="W291" i="23"/>
  <c r="Y291" i="23"/>
  <c r="Z291" i="23"/>
  <c r="AA291" i="23"/>
  <c r="W292" i="23"/>
  <c r="Y292" i="23"/>
  <c r="Z292" i="23"/>
  <c r="AA292" i="23"/>
  <c r="W293" i="23"/>
  <c r="Y293" i="23"/>
  <c r="Z293" i="23"/>
  <c r="AA293" i="23"/>
  <c r="W294" i="23"/>
  <c r="Y294" i="23"/>
  <c r="Z294" i="23"/>
  <c r="AA294" i="23"/>
  <c r="W295" i="23"/>
  <c r="Y295" i="23"/>
  <c r="Z295" i="23"/>
  <c r="AA295" i="23"/>
  <c r="W296" i="23"/>
  <c r="Y296" i="23"/>
  <c r="Z296" i="23"/>
  <c r="AA296" i="23"/>
  <c r="W297" i="23"/>
  <c r="Y297" i="23"/>
  <c r="Z297" i="23"/>
  <c r="AA297" i="23"/>
  <c r="W298" i="23"/>
  <c r="Y298" i="23"/>
  <c r="Z298" i="23"/>
  <c r="AA298" i="23"/>
  <c r="W299" i="23"/>
  <c r="Y299" i="23"/>
  <c r="Z299" i="23"/>
  <c r="AA299" i="23"/>
  <c r="W300" i="23"/>
  <c r="Y300" i="23"/>
  <c r="Z300" i="23"/>
  <c r="AA300" i="23"/>
  <c r="W301" i="23"/>
  <c r="Y301" i="23"/>
  <c r="Z301" i="23"/>
  <c r="AA301" i="23"/>
  <c r="Y50" i="23"/>
  <c r="Z50" i="23"/>
  <c r="AA50" i="23"/>
  <c r="W50" i="23"/>
  <c r="D51" i="23"/>
  <c r="E51" i="23"/>
  <c r="F51" i="23"/>
  <c r="G51" i="23"/>
  <c r="H51" i="23"/>
  <c r="I51" i="23"/>
  <c r="K51" i="23"/>
  <c r="L51" i="23"/>
  <c r="D52" i="23"/>
  <c r="E52" i="23"/>
  <c r="F52" i="23"/>
  <c r="G52" i="23"/>
  <c r="H52" i="23"/>
  <c r="I52" i="23"/>
  <c r="K52" i="23"/>
  <c r="L52" i="23"/>
  <c r="D53" i="23"/>
  <c r="E53" i="23"/>
  <c r="F53" i="23"/>
  <c r="G53" i="23"/>
  <c r="H53" i="23"/>
  <c r="I53" i="23"/>
  <c r="K53" i="23"/>
  <c r="L53" i="23"/>
  <c r="D54" i="23"/>
  <c r="E54" i="23"/>
  <c r="F54" i="23"/>
  <c r="G54" i="23"/>
  <c r="H54" i="23"/>
  <c r="I54" i="23"/>
  <c r="K54" i="23"/>
  <c r="L54" i="23"/>
  <c r="D55" i="23"/>
  <c r="E55" i="23"/>
  <c r="F55" i="23"/>
  <c r="G55" i="23"/>
  <c r="H55" i="23"/>
  <c r="I55" i="23"/>
  <c r="K55" i="23"/>
  <c r="L55" i="23"/>
  <c r="D56" i="23"/>
  <c r="E56" i="23"/>
  <c r="F56" i="23"/>
  <c r="G56" i="23"/>
  <c r="H56" i="23"/>
  <c r="I56" i="23"/>
  <c r="K56" i="23"/>
  <c r="L56" i="23"/>
  <c r="D57" i="23"/>
  <c r="E57" i="23"/>
  <c r="F57" i="23"/>
  <c r="G57" i="23"/>
  <c r="H57" i="23"/>
  <c r="I57" i="23"/>
  <c r="K57" i="23"/>
  <c r="L57" i="23"/>
  <c r="D58" i="23"/>
  <c r="E58" i="23"/>
  <c r="F58" i="23"/>
  <c r="G58" i="23"/>
  <c r="H58" i="23"/>
  <c r="I58" i="23"/>
  <c r="K58" i="23"/>
  <c r="L58" i="23"/>
  <c r="D59" i="23"/>
  <c r="E59" i="23"/>
  <c r="F59" i="23"/>
  <c r="G59" i="23"/>
  <c r="H59" i="23"/>
  <c r="I59" i="23"/>
  <c r="K59" i="23"/>
  <c r="L59" i="23"/>
  <c r="D60" i="23"/>
  <c r="E60" i="23"/>
  <c r="F60" i="23"/>
  <c r="G60" i="23"/>
  <c r="H60" i="23"/>
  <c r="I60" i="23"/>
  <c r="K60" i="23"/>
  <c r="L60" i="23"/>
  <c r="D61" i="23"/>
  <c r="E61" i="23"/>
  <c r="F61" i="23"/>
  <c r="G61" i="23"/>
  <c r="H61" i="23"/>
  <c r="I61" i="23"/>
  <c r="K61" i="23"/>
  <c r="L61" i="23"/>
  <c r="D62" i="23"/>
  <c r="E62" i="23"/>
  <c r="F62" i="23"/>
  <c r="G62" i="23"/>
  <c r="H62" i="23"/>
  <c r="I62" i="23"/>
  <c r="K62" i="23"/>
  <c r="L62" i="23"/>
  <c r="D63" i="23"/>
  <c r="E63" i="23"/>
  <c r="F63" i="23"/>
  <c r="G63" i="23"/>
  <c r="H63" i="23"/>
  <c r="I63" i="23"/>
  <c r="K63" i="23"/>
  <c r="L63" i="23"/>
  <c r="D64" i="23"/>
  <c r="E64" i="23"/>
  <c r="F64" i="23"/>
  <c r="G64" i="23"/>
  <c r="H64" i="23"/>
  <c r="I64" i="23"/>
  <c r="K64" i="23"/>
  <c r="L64" i="23"/>
  <c r="D65" i="23"/>
  <c r="E65" i="23"/>
  <c r="F65" i="23"/>
  <c r="G65" i="23"/>
  <c r="H65" i="23"/>
  <c r="I65" i="23"/>
  <c r="K65" i="23"/>
  <c r="L65" i="23"/>
  <c r="D66" i="23"/>
  <c r="E66" i="23"/>
  <c r="F66" i="23"/>
  <c r="G66" i="23"/>
  <c r="H66" i="23"/>
  <c r="I66" i="23"/>
  <c r="K66" i="23"/>
  <c r="L66" i="23"/>
  <c r="D67" i="23"/>
  <c r="E67" i="23"/>
  <c r="F67" i="23"/>
  <c r="G67" i="23"/>
  <c r="H67" i="23"/>
  <c r="I67" i="23"/>
  <c r="K67" i="23"/>
  <c r="L67" i="23"/>
  <c r="D68" i="23"/>
  <c r="E68" i="23"/>
  <c r="F68" i="23"/>
  <c r="G68" i="23"/>
  <c r="H68" i="23"/>
  <c r="I68" i="23"/>
  <c r="K68" i="23"/>
  <c r="L68" i="23"/>
  <c r="D69" i="23"/>
  <c r="E69" i="23"/>
  <c r="F69" i="23"/>
  <c r="G69" i="23"/>
  <c r="H69" i="23"/>
  <c r="I69" i="23"/>
  <c r="K69" i="23"/>
  <c r="L69" i="23"/>
  <c r="D70" i="23"/>
  <c r="E70" i="23"/>
  <c r="F70" i="23"/>
  <c r="G70" i="23"/>
  <c r="H70" i="23"/>
  <c r="I70" i="23"/>
  <c r="K70" i="23"/>
  <c r="L70" i="23"/>
  <c r="D71" i="23"/>
  <c r="E71" i="23"/>
  <c r="F71" i="23"/>
  <c r="G71" i="23"/>
  <c r="H71" i="23"/>
  <c r="I71" i="23"/>
  <c r="K71" i="23"/>
  <c r="L71" i="23"/>
  <c r="D72" i="23"/>
  <c r="E72" i="23"/>
  <c r="F72" i="23"/>
  <c r="G72" i="23"/>
  <c r="H72" i="23"/>
  <c r="I72" i="23"/>
  <c r="K72" i="23"/>
  <c r="L72" i="23"/>
  <c r="D73" i="23"/>
  <c r="E73" i="23"/>
  <c r="F73" i="23"/>
  <c r="G73" i="23"/>
  <c r="H73" i="23"/>
  <c r="I73" i="23"/>
  <c r="K73" i="23"/>
  <c r="L73" i="23"/>
  <c r="D74" i="23"/>
  <c r="E74" i="23"/>
  <c r="F74" i="23"/>
  <c r="G74" i="23"/>
  <c r="H74" i="23"/>
  <c r="I74" i="23"/>
  <c r="K74" i="23"/>
  <c r="L74" i="23"/>
  <c r="D75" i="23"/>
  <c r="E75" i="23"/>
  <c r="F75" i="23"/>
  <c r="G75" i="23"/>
  <c r="H75" i="23"/>
  <c r="I75" i="23"/>
  <c r="K75" i="23"/>
  <c r="L75" i="23"/>
  <c r="D76" i="23"/>
  <c r="E76" i="23"/>
  <c r="F76" i="23"/>
  <c r="G76" i="23"/>
  <c r="H76" i="23"/>
  <c r="I76" i="23"/>
  <c r="K76" i="23"/>
  <c r="L76" i="23"/>
  <c r="D77" i="23"/>
  <c r="E77" i="23"/>
  <c r="F77" i="23"/>
  <c r="G77" i="23"/>
  <c r="H77" i="23"/>
  <c r="I77" i="23"/>
  <c r="K77" i="23"/>
  <c r="L77" i="23"/>
  <c r="D78" i="23"/>
  <c r="E78" i="23"/>
  <c r="F78" i="23"/>
  <c r="G78" i="23"/>
  <c r="H78" i="23"/>
  <c r="I78" i="23"/>
  <c r="K78" i="23"/>
  <c r="L78" i="23"/>
  <c r="E79" i="23"/>
  <c r="F79" i="23"/>
  <c r="G79" i="23"/>
  <c r="H79" i="23"/>
  <c r="I79" i="23"/>
  <c r="K79" i="23"/>
  <c r="L79" i="23"/>
  <c r="D80" i="23"/>
  <c r="E80" i="23"/>
  <c r="F80" i="23"/>
  <c r="G80" i="23"/>
  <c r="H80" i="23"/>
  <c r="I80" i="23"/>
  <c r="K80" i="23"/>
  <c r="L80" i="23"/>
  <c r="D81" i="23"/>
  <c r="E81" i="23"/>
  <c r="F81" i="23"/>
  <c r="G81" i="23"/>
  <c r="H81" i="23"/>
  <c r="I81" i="23"/>
  <c r="K81" i="23"/>
  <c r="L81" i="23"/>
  <c r="D82" i="23"/>
  <c r="E82" i="23"/>
  <c r="F82" i="23"/>
  <c r="G82" i="23"/>
  <c r="H82" i="23"/>
  <c r="I82" i="23"/>
  <c r="K82" i="23"/>
  <c r="L82" i="23"/>
  <c r="D83" i="23"/>
  <c r="E83" i="23"/>
  <c r="F83" i="23"/>
  <c r="G83" i="23"/>
  <c r="H83" i="23"/>
  <c r="I83" i="23"/>
  <c r="K83" i="23"/>
  <c r="L83" i="23"/>
  <c r="D84" i="23"/>
  <c r="E84" i="23"/>
  <c r="F84" i="23"/>
  <c r="G84" i="23"/>
  <c r="H84" i="23"/>
  <c r="I84" i="23"/>
  <c r="K84" i="23"/>
  <c r="L84" i="23"/>
  <c r="D85" i="23"/>
  <c r="E85" i="23"/>
  <c r="F85" i="23"/>
  <c r="G85" i="23"/>
  <c r="H85" i="23"/>
  <c r="I85" i="23"/>
  <c r="K85" i="23"/>
  <c r="L85" i="23"/>
  <c r="D86" i="23"/>
  <c r="E86" i="23"/>
  <c r="F86" i="23"/>
  <c r="G86" i="23"/>
  <c r="H86" i="23"/>
  <c r="I86" i="23"/>
  <c r="K86" i="23"/>
  <c r="L86" i="23"/>
  <c r="D87" i="23"/>
  <c r="E87" i="23"/>
  <c r="F87" i="23"/>
  <c r="G87" i="23"/>
  <c r="H87" i="23"/>
  <c r="I87" i="23"/>
  <c r="K87" i="23"/>
  <c r="L87" i="23"/>
  <c r="D88" i="23"/>
  <c r="E88" i="23"/>
  <c r="F88" i="23"/>
  <c r="G88" i="23"/>
  <c r="H88" i="23"/>
  <c r="I88" i="23"/>
  <c r="K88" i="23"/>
  <c r="L88" i="23"/>
  <c r="D89" i="23"/>
  <c r="E89" i="23"/>
  <c r="F89" i="23"/>
  <c r="G89" i="23"/>
  <c r="H89" i="23"/>
  <c r="I89" i="23"/>
  <c r="K89" i="23"/>
  <c r="L89" i="23"/>
  <c r="D90" i="23"/>
  <c r="E90" i="23"/>
  <c r="F90" i="23"/>
  <c r="G90" i="23"/>
  <c r="H90" i="23"/>
  <c r="I90" i="23"/>
  <c r="K90" i="23"/>
  <c r="L90" i="23"/>
  <c r="D91" i="23"/>
  <c r="E91" i="23"/>
  <c r="F91" i="23"/>
  <c r="G91" i="23"/>
  <c r="H91" i="23"/>
  <c r="I91" i="23"/>
  <c r="K91" i="23"/>
  <c r="L91" i="23"/>
  <c r="D92" i="23"/>
  <c r="E92" i="23"/>
  <c r="F92" i="23"/>
  <c r="G92" i="23"/>
  <c r="H92" i="23"/>
  <c r="I92" i="23"/>
  <c r="K92" i="23"/>
  <c r="L92" i="23"/>
  <c r="D93" i="23"/>
  <c r="E93" i="23"/>
  <c r="F93" i="23"/>
  <c r="G93" i="23"/>
  <c r="H93" i="23"/>
  <c r="I93" i="23"/>
  <c r="K93" i="23"/>
  <c r="L93" i="23"/>
  <c r="D94" i="23"/>
  <c r="E94" i="23"/>
  <c r="F94" i="23"/>
  <c r="G94" i="23"/>
  <c r="H94" i="23"/>
  <c r="I94" i="23"/>
  <c r="K94" i="23"/>
  <c r="L94" i="23"/>
  <c r="D95" i="23"/>
  <c r="E95" i="23"/>
  <c r="F95" i="23"/>
  <c r="G95" i="23"/>
  <c r="H95" i="23"/>
  <c r="I95" i="23"/>
  <c r="K95" i="23"/>
  <c r="L95" i="23"/>
  <c r="D96" i="23"/>
  <c r="E96" i="23"/>
  <c r="F96" i="23"/>
  <c r="G96" i="23"/>
  <c r="H96" i="23"/>
  <c r="I96" i="23"/>
  <c r="K96" i="23"/>
  <c r="L96" i="23"/>
  <c r="D97" i="23"/>
  <c r="E97" i="23"/>
  <c r="F97" i="23"/>
  <c r="G97" i="23"/>
  <c r="H97" i="23"/>
  <c r="I97" i="23"/>
  <c r="K97" i="23"/>
  <c r="L97" i="23"/>
  <c r="D98" i="23"/>
  <c r="E98" i="23"/>
  <c r="F98" i="23"/>
  <c r="G98" i="23"/>
  <c r="H98" i="23"/>
  <c r="I98" i="23"/>
  <c r="K98" i="23"/>
  <c r="L98" i="23"/>
  <c r="D99" i="23"/>
  <c r="E99" i="23"/>
  <c r="F99" i="23"/>
  <c r="G99" i="23"/>
  <c r="H99" i="23"/>
  <c r="I99" i="23"/>
  <c r="K99" i="23"/>
  <c r="L99" i="23"/>
  <c r="D100" i="23"/>
  <c r="E100" i="23"/>
  <c r="F100" i="23"/>
  <c r="G100" i="23"/>
  <c r="H100" i="23"/>
  <c r="I100" i="23"/>
  <c r="K100" i="23"/>
  <c r="L100" i="23"/>
  <c r="D101" i="23"/>
  <c r="E101" i="23"/>
  <c r="F101" i="23"/>
  <c r="G101" i="23"/>
  <c r="H101" i="23"/>
  <c r="I101" i="23"/>
  <c r="K101" i="23"/>
  <c r="L101" i="23"/>
  <c r="D102" i="23"/>
  <c r="E102" i="23"/>
  <c r="F102" i="23"/>
  <c r="G102" i="23"/>
  <c r="H102" i="23"/>
  <c r="I102" i="23"/>
  <c r="K102" i="23"/>
  <c r="L102" i="23"/>
  <c r="D103" i="23"/>
  <c r="E103" i="23"/>
  <c r="F103" i="23"/>
  <c r="G103" i="23"/>
  <c r="H103" i="23"/>
  <c r="I103" i="23"/>
  <c r="K103" i="23"/>
  <c r="L103" i="23"/>
  <c r="D104" i="23"/>
  <c r="E104" i="23"/>
  <c r="F104" i="23"/>
  <c r="G104" i="23"/>
  <c r="H104" i="23"/>
  <c r="I104" i="23"/>
  <c r="K104" i="23"/>
  <c r="L104" i="23"/>
  <c r="D105" i="23"/>
  <c r="E105" i="23"/>
  <c r="F105" i="23"/>
  <c r="G105" i="23"/>
  <c r="H105" i="23"/>
  <c r="I105" i="23"/>
  <c r="K105" i="23"/>
  <c r="L105" i="23"/>
  <c r="D106" i="23"/>
  <c r="E106" i="23"/>
  <c r="F106" i="23"/>
  <c r="G106" i="23"/>
  <c r="H106" i="23"/>
  <c r="I106" i="23"/>
  <c r="K106" i="23"/>
  <c r="L106" i="23"/>
  <c r="D107" i="23"/>
  <c r="E107" i="23"/>
  <c r="F107" i="23"/>
  <c r="G107" i="23"/>
  <c r="H107" i="23"/>
  <c r="I107" i="23"/>
  <c r="K107" i="23"/>
  <c r="L107" i="23"/>
  <c r="D108" i="23"/>
  <c r="E108" i="23"/>
  <c r="F108" i="23"/>
  <c r="G108" i="23"/>
  <c r="H108" i="23"/>
  <c r="I108" i="23"/>
  <c r="K108" i="23"/>
  <c r="L108" i="23"/>
  <c r="D109" i="23"/>
  <c r="E109" i="23"/>
  <c r="F109" i="23"/>
  <c r="G109" i="23"/>
  <c r="H109" i="23"/>
  <c r="I109" i="23"/>
  <c r="K109" i="23"/>
  <c r="L109" i="23"/>
  <c r="E110" i="23"/>
  <c r="G110" i="23"/>
  <c r="H110" i="23"/>
  <c r="I110" i="23"/>
  <c r="K110" i="23"/>
  <c r="L110" i="23"/>
  <c r="E111" i="23"/>
  <c r="F111" i="23"/>
  <c r="G111" i="23"/>
  <c r="H111" i="23"/>
  <c r="I111" i="23"/>
  <c r="K111" i="23"/>
  <c r="L111" i="23"/>
  <c r="D112" i="23"/>
  <c r="E112" i="23"/>
  <c r="F112" i="23"/>
  <c r="G112" i="23"/>
  <c r="H112" i="23"/>
  <c r="I112" i="23"/>
  <c r="K112" i="23"/>
  <c r="L112" i="23"/>
  <c r="E113" i="23"/>
  <c r="F113" i="23"/>
  <c r="G113" i="23"/>
  <c r="H113" i="23"/>
  <c r="I113" i="23"/>
  <c r="K113" i="23"/>
  <c r="L113" i="23"/>
  <c r="D114" i="23"/>
  <c r="E114" i="23"/>
  <c r="F114" i="23"/>
  <c r="G114" i="23"/>
  <c r="H114" i="23"/>
  <c r="I114" i="23"/>
  <c r="K114" i="23"/>
  <c r="L114" i="23"/>
  <c r="D115" i="23"/>
  <c r="E115" i="23"/>
  <c r="F115" i="23"/>
  <c r="G115" i="23"/>
  <c r="H115" i="23"/>
  <c r="I115" i="23"/>
  <c r="K115" i="23"/>
  <c r="L115" i="23"/>
  <c r="D116" i="23"/>
  <c r="E116" i="23"/>
  <c r="F116" i="23"/>
  <c r="G116" i="23"/>
  <c r="H116" i="23"/>
  <c r="I116" i="23"/>
  <c r="K116" i="23"/>
  <c r="L116" i="23"/>
  <c r="D117" i="23"/>
  <c r="E117" i="23"/>
  <c r="F117" i="23"/>
  <c r="G117" i="23"/>
  <c r="H117" i="23"/>
  <c r="I117" i="23"/>
  <c r="K117" i="23"/>
  <c r="L117" i="23"/>
  <c r="D118" i="23"/>
  <c r="E118" i="23"/>
  <c r="F118" i="23"/>
  <c r="G118" i="23"/>
  <c r="H118" i="23"/>
  <c r="I118" i="23"/>
  <c r="K118" i="23"/>
  <c r="L118" i="23"/>
  <c r="D119" i="23"/>
  <c r="E119" i="23"/>
  <c r="F119" i="23"/>
  <c r="G119" i="23"/>
  <c r="H119" i="23"/>
  <c r="I119" i="23"/>
  <c r="K119" i="23"/>
  <c r="L119" i="23"/>
  <c r="D120" i="23"/>
  <c r="E120" i="23"/>
  <c r="F120" i="23"/>
  <c r="G120" i="23"/>
  <c r="H120" i="23"/>
  <c r="I120" i="23"/>
  <c r="K120" i="23"/>
  <c r="L120" i="23"/>
  <c r="D121" i="23"/>
  <c r="E121" i="23"/>
  <c r="F121" i="23"/>
  <c r="G121" i="23"/>
  <c r="H121" i="23"/>
  <c r="I121" i="23"/>
  <c r="K121" i="23"/>
  <c r="L121" i="23"/>
  <c r="D122" i="23"/>
  <c r="E122" i="23"/>
  <c r="F122" i="23"/>
  <c r="G122" i="23"/>
  <c r="H122" i="23"/>
  <c r="I122" i="23"/>
  <c r="K122" i="23"/>
  <c r="L122" i="23"/>
  <c r="D123" i="23"/>
  <c r="E123" i="23"/>
  <c r="F123" i="23"/>
  <c r="G123" i="23"/>
  <c r="H123" i="23"/>
  <c r="I123" i="23"/>
  <c r="K123" i="23"/>
  <c r="L123" i="23"/>
  <c r="D124" i="23"/>
  <c r="E124" i="23"/>
  <c r="F124" i="23"/>
  <c r="G124" i="23"/>
  <c r="H124" i="23"/>
  <c r="I124" i="23"/>
  <c r="K124" i="23"/>
  <c r="L124" i="23"/>
  <c r="D125" i="23"/>
  <c r="E125" i="23"/>
  <c r="F125" i="23"/>
  <c r="G125" i="23"/>
  <c r="H125" i="23"/>
  <c r="I125" i="23"/>
  <c r="K125" i="23"/>
  <c r="L125" i="23"/>
  <c r="D126" i="23"/>
  <c r="E126" i="23"/>
  <c r="F126" i="23"/>
  <c r="G126" i="23"/>
  <c r="H126" i="23"/>
  <c r="I126" i="23"/>
  <c r="K126" i="23"/>
  <c r="L126" i="23"/>
  <c r="D127" i="23"/>
  <c r="E127" i="23"/>
  <c r="F127" i="23"/>
  <c r="G127" i="23"/>
  <c r="H127" i="23"/>
  <c r="I127" i="23"/>
  <c r="K127" i="23"/>
  <c r="L127" i="23"/>
  <c r="D128" i="23"/>
  <c r="E128" i="23"/>
  <c r="F128" i="23"/>
  <c r="G128" i="23"/>
  <c r="H128" i="23"/>
  <c r="I128" i="23"/>
  <c r="K128" i="23"/>
  <c r="L128" i="23"/>
  <c r="D129" i="23"/>
  <c r="E129" i="23"/>
  <c r="F129" i="23"/>
  <c r="G129" i="23"/>
  <c r="H129" i="23"/>
  <c r="I129" i="23"/>
  <c r="K129" i="23"/>
  <c r="L129" i="23"/>
  <c r="D130" i="23"/>
  <c r="E130" i="23"/>
  <c r="F130" i="23"/>
  <c r="G130" i="23"/>
  <c r="H130" i="23"/>
  <c r="I130" i="23"/>
  <c r="K130" i="23"/>
  <c r="L130" i="23"/>
  <c r="D131" i="23"/>
  <c r="E131" i="23"/>
  <c r="F131" i="23"/>
  <c r="G131" i="23"/>
  <c r="H131" i="23"/>
  <c r="I131" i="23"/>
  <c r="K131" i="23"/>
  <c r="L131" i="23"/>
  <c r="D132" i="23"/>
  <c r="E132" i="23"/>
  <c r="F132" i="23"/>
  <c r="G132" i="23"/>
  <c r="H132" i="23"/>
  <c r="I132" i="23"/>
  <c r="K132" i="23"/>
  <c r="L132" i="23"/>
  <c r="D133" i="23"/>
  <c r="E133" i="23"/>
  <c r="F133" i="23"/>
  <c r="G133" i="23"/>
  <c r="H133" i="23"/>
  <c r="I133" i="23"/>
  <c r="K133" i="23"/>
  <c r="L133" i="23"/>
  <c r="D134" i="23"/>
  <c r="E134" i="23"/>
  <c r="F134" i="23"/>
  <c r="G134" i="23"/>
  <c r="H134" i="23"/>
  <c r="I134" i="23"/>
  <c r="K134" i="23"/>
  <c r="L134" i="23"/>
  <c r="D135" i="23"/>
  <c r="E135" i="23"/>
  <c r="F135" i="23"/>
  <c r="G135" i="23"/>
  <c r="H135" i="23"/>
  <c r="I135" i="23"/>
  <c r="K135" i="23"/>
  <c r="L135" i="23"/>
  <c r="D136" i="23"/>
  <c r="E136" i="23"/>
  <c r="F136" i="23"/>
  <c r="G136" i="23"/>
  <c r="H136" i="23"/>
  <c r="I136" i="23"/>
  <c r="K136" i="23"/>
  <c r="L136" i="23"/>
  <c r="D137" i="23"/>
  <c r="E137" i="23"/>
  <c r="F137" i="23"/>
  <c r="G137" i="23"/>
  <c r="H137" i="23"/>
  <c r="I137" i="23"/>
  <c r="K137" i="23"/>
  <c r="L137" i="23"/>
  <c r="D138" i="23"/>
  <c r="E138" i="23"/>
  <c r="F138" i="23"/>
  <c r="G138" i="23"/>
  <c r="H138" i="23"/>
  <c r="I138" i="23"/>
  <c r="K138" i="23"/>
  <c r="L138" i="23"/>
  <c r="D139" i="23"/>
  <c r="E139" i="23"/>
  <c r="F139" i="23"/>
  <c r="G139" i="23"/>
  <c r="H139" i="23"/>
  <c r="I139" i="23"/>
  <c r="K139" i="23"/>
  <c r="L139" i="23"/>
  <c r="D140" i="23"/>
  <c r="E140" i="23"/>
  <c r="F140" i="23"/>
  <c r="G140" i="23"/>
  <c r="H140" i="23"/>
  <c r="I140" i="23"/>
  <c r="K140" i="23"/>
  <c r="L140" i="23"/>
  <c r="D141" i="23"/>
  <c r="E141" i="23"/>
  <c r="F141" i="23"/>
  <c r="G141" i="23"/>
  <c r="H141" i="23"/>
  <c r="I141" i="23"/>
  <c r="K141" i="23"/>
  <c r="L141" i="23"/>
  <c r="D142" i="23"/>
  <c r="E142" i="23"/>
  <c r="F142" i="23"/>
  <c r="G142" i="23"/>
  <c r="H142" i="23"/>
  <c r="I142" i="23"/>
  <c r="K142" i="23"/>
  <c r="L142" i="23"/>
  <c r="D143" i="23"/>
  <c r="E143" i="23"/>
  <c r="F143" i="23"/>
  <c r="G143" i="23"/>
  <c r="H143" i="23"/>
  <c r="I143" i="23"/>
  <c r="K143" i="23"/>
  <c r="L143" i="23"/>
  <c r="D144" i="23"/>
  <c r="E144" i="23"/>
  <c r="F144" i="23"/>
  <c r="G144" i="23"/>
  <c r="H144" i="23"/>
  <c r="I144" i="23"/>
  <c r="K144" i="23"/>
  <c r="L144" i="23"/>
  <c r="D145" i="23"/>
  <c r="E145" i="23"/>
  <c r="F145" i="23"/>
  <c r="G145" i="23"/>
  <c r="H145" i="23"/>
  <c r="I145" i="23"/>
  <c r="K145" i="23"/>
  <c r="L145" i="23"/>
  <c r="D146" i="23"/>
  <c r="E146" i="23"/>
  <c r="F146" i="23"/>
  <c r="G146" i="23"/>
  <c r="H146" i="23"/>
  <c r="I146" i="23"/>
  <c r="K146" i="23"/>
  <c r="L146" i="23"/>
  <c r="D147" i="23"/>
  <c r="E147" i="23"/>
  <c r="F147" i="23"/>
  <c r="G147" i="23"/>
  <c r="H147" i="23"/>
  <c r="I147" i="23"/>
  <c r="K147" i="23"/>
  <c r="L147" i="23"/>
  <c r="D148" i="23"/>
  <c r="E148" i="23"/>
  <c r="F148" i="23"/>
  <c r="G148" i="23"/>
  <c r="H148" i="23"/>
  <c r="I148" i="23"/>
  <c r="K148" i="23"/>
  <c r="L148" i="23"/>
  <c r="D149" i="23"/>
  <c r="E149" i="23"/>
  <c r="F149" i="23"/>
  <c r="G149" i="23"/>
  <c r="H149" i="23"/>
  <c r="I149" i="23"/>
  <c r="K149" i="23"/>
  <c r="L149" i="23"/>
  <c r="D150" i="23"/>
  <c r="E150" i="23"/>
  <c r="F150" i="23"/>
  <c r="G150" i="23"/>
  <c r="H150" i="23"/>
  <c r="I150" i="23"/>
  <c r="K150" i="23"/>
  <c r="L150" i="23"/>
  <c r="D151" i="23"/>
  <c r="E151" i="23"/>
  <c r="F151" i="23"/>
  <c r="G151" i="23"/>
  <c r="H151" i="23"/>
  <c r="I151" i="23"/>
  <c r="K151" i="23"/>
  <c r="L151" i="23"/>
  <c r="D152" i="23"/>
  <c r="E152" i="23"/>
  <c r="F152" i="23"/>
  <c r="G152" i="23"/>
  <c r="H152" i="23"/>
  <c r="I152" i="23"/>
  <c r="K152" i="23"/>
  <c r="L152" i="23"/>
  <c r="D153" i="23"/>
  <c r="E153" i="23"/>
  <c r="F153" i="23"/>
  <c r="G153" i="23"/>
  <c r="H153" i="23"/>
  <c r="I153" i="23"/>
  <c r="K153" i="23"/>
  <c r="L153" i="23"/>
  <c r="D154" i="23"/>
  <c r="E154" i="23"/>
  <c r="F154" i="23"/>
  <c r="G154" i="23"/>
  <c r="H154" i="23"/>
  <c r="I154" i="23"/>
  <c r="K154" i="23"/>
  <c r="L154" i="23"/>
  <c r="D155" i="23"/>
  <c r="E155" i="23"/>
  <c r="F155" i="23"/>
  <c r="G155" i="23"/>
  <c r="H155" i="23"/>
  <c r="I155" i="23"/>
  <c r="K155" i="23"/>
  <c r="L155" i="23"/>
  <c r="D156" i="23"/>
  <c r="E156" i="23"/>
  <c r="F156" i="23"/>
  <c r="G156" i="23"/>
  <c r="H156" i="23"/>
  <c r="I156" i="23"/>
  <c r="K156" i="23"/>
  <c r="L156" i="23"/>
  <c r="D157" i="23"/>
  <c r="E157" i="23"/>
  <c r="F157" i="23"/>
  <c r="G157" i="23"/>
  <c r="H157" i="23"/>
  <c r="I157" i="23"/>
  <c r="K157" i="23"/>
  <c r="L157" i="23"/>
  <c r="D158" i="23"/>
  <c r="E158" i="23"/>
  <c r="F158" i="23"/>
  <c r="G158" i="23"/>
  <c r="H158" i="23"/>
  <c r="I158" i="23"/>
  <c r="K158" i="23"/>
  <c r="L158" i="23"/>
  <c r="D159" i="23"/>
  <c r="E159" i="23"/>
  <c r="F159" i="23"/>
  <c r="G159" i="23"/>
  <c r="H159" i="23"/>
  <c r="I159" i="23"/>
  <c r="K159" i="23"/>
  <c r="L159" i="23"/>
  <c r="D160" i="23"/>
  <c r="E160" i="23"/>
  <c r="F160" i="23"/>
  <c r="G160" i="23"/>
  <c r="H160" i="23"/>
  <c r="I160" i="23"/>
  <c r="K160" i="23"/>
  <c r="L160" i="23"/>
  <c r="D161" i="23"/>
  <c r="E161" i="23"/>
  <c r="F161" i="23"/>
  <c r="G161" i="23"/>
  <c r="H161" i="23"/>
  <c r="I161" i="23"/>
  <c r="K161" i="23"/>
  <c r="L161" i="23"/>
  <c r="D162" i="23"/>
  <c r="E162" i="23"/>
  <c r="F162" i="23"/>
  <c r="G162" i="23"/>
  <c r="H162" i="23"/>
  <c r="I162" i="23"/>
  <c r="K162" i="23"/>
  <c r="L162" i="23"/>
  <c r="D163" i="23"/>
  <c r="E163" i="23"/>
  <c r="F163" i="23"/>
  <c r="G163" i="23"/>
  <c r="H163" i="23"/>
  <c r="I163" i="23"/>
  <c r="K163" i="23"/>
  <c r="L163" i="23"/>
  <c r="D164" i="23"/>
  <c r="E164" i="23"/>
  <c r="F164" i="23"/>
  <c r="G164" i="23"/>
  <c r="H164" i="23"/>
  <c r="I164" i="23"/>
  <c r="K164" i="23"/>
  <c r="L164" i="23"/>
  <c r="D165" i="23"/>
  <c r="E165" i="23"/>
  <c r="F165" i="23"/>
  <c r="G165" i="23"/>
  <c r="H165" i="23"/>
  <c r="I165" i="23"/>
  <c r="K165" i="23"/>
  <c r="L165" i="23"/>
  <c r="D166" i="23"/>
  <c r="E166" i="23"/>
  <c r="F166" i="23"/>
  <c r="G166" i="23"/>
  <c r="H166" i="23"/>
  <c r="I166" i="23"/>
  <c r="K166" i="23"/>
  <c r="L166" i="23"/>
  <c r="D167" i="23"/>
  <c r="E167" i="23"/>
  <c r="F167" i="23"/>
  <c r="G167" i="23"/>
  <c r="H167" i="23"/>
  <c r="I167" i="23"/>
  <c r="K167" i="23"/>
  <c r="L167" i="23"/>
  <c r="D168" i="23"/>
  <c r="E168" i="23"/>
  <c r="F168" i="23"/>
  <c r="G168" i="23"/>
  <c r="H168" i="23"/>
  <c r="I168" i="23"/>
  <c r="K168" i="23"/>
  <c r="L168" i="23"/>
  <c r="D169" i="23"/>
  <c r="E169" i="23"/>
  <c r="F169" i="23"/>
  <c r="G169" i="23"/>
  <c r="H169" i="23"/>
  <c r="I169" i="23"/>
  <c r="K169" i="23"/>
  <c r="L169" i="23"/>
  <c r="D170" i="23"/>
  <c r="E170" i="23"/>
  <c r="F170" i="23"/>
  <c r="G170" i="23"/>
  <c r="H170" i="23"/>
  <c r="I170" i="23"/>
  <c r="K170" i="23"/>
  <c r="L170" i="23"/>
  <c r="D171" i="23"/>
  <c r="E171" i="23"/>
  <c r="F171" i="23"/>
  <c r="G171" i="23"/>
  <c r="H171" i="23"/>
  <c r="I171" i="23"/>
  <c r="K171" i="23"/>
  <c r="L171" i="23"/>
  <c r="D172" i="23"/>
  <c r="E172" i="23"/>
  <c r="F172" i="23"/>
  <c r="G172" i="23"/>
  <c r="H172" i="23"/>
  <c r="I172" i="23"/>
  <c r="K172" i="23"/>
  <c r="L172" i="23"/>
  <c r="D173" i="23"/>
  <c r="E173" i="23"/>
  <c r="F173" i="23"/>
  <c r="G173" i="23"/>
  <c r="H173" i="23"/>
  <c r="I173" i="23"/>
  <c r="K173" i="23"/>
  <c r="L173" i="23"/>
  <c r="D174" i="23"/>
  <c r="E174" i="23"/>
  <c r="F174" i="23"/>
  <c r="G174" i="23"/>
  <c r="H174" i="23"/>
  <c r="I174" i="23"/>
  <c r="K174" i="23"/>
  <c r="L174" i="23"/>
  <c r="D175" i="23"/>
  <c r="E175" i="23"/>
  <c r="F175" i="23"/>
  <c r="G175" i="23"/>
  <c r="H175" i="23"/>
  <c r="I175" i="23"/>
  <c r="K175" i="23"/>
  <c r="L175" i="23"/>
  <c r="D176" i="23"/>
  <c r="E176" i="23"/>
  <c r="F176" i="23"/>
  <c r="G176" i="23"/>
  <c r="H176" i="23"/>
  <c r="I176" i="23"/>
  <c r="K176" i="23"/>
  <c r="L176" i="23"/>
  <c r="D177" i="23"/>
  <c r="E177" i="23"/>
  <c r="F177" i="23"/>
  <c r="G177" i="23"/>
  <c r="H177" i="23"/>
  <c r="I177" i="23"/>
  <c r="K177" i="23"/>
  <c r="L177" i="23"/>
  <c r="D178" i="23"/>
  <c r="E178" i="23"/>
  <c r="F178" i="23"/>
  <c r="G178" i="23"/>
  <c r="H178" i="23"/>
  <c r="I178" i="23"/>
  <c r="K178" i="23"/>
  <c r="L178" i="23"/>
  <c r="D179" i="23"/>
  <c r="E179" i="23"/>
  <c r="F179" i="23"/>
  <c r="G179" i="23"/>
  <c r="H179" i="23"/>
  <c r="I179" i="23"/>
  <c r="K179" i="23"/>
  <c r="L179" i="23"/>
  <c r="D180" i="23"/>
  <c r="E180" i="23"/>
  <c r="F180" i="23"/>
  <c r="G180" i="23"/>
  <c r="H180" i="23"/>
  <c r="I180" i="23"/>
  <c r="K180" i="23"/>
  <c r="L180" i="23"/>
  <c r="D181" i="23"/>
  <c r="E181" i="23"/>
  <c r="F181" i="23"/>
  <c r="G181" i="23"/>
  <c r="H181" i="23"/>
  <c r="I181" i="23"/>
  <c r="K181" i="23"/>
  <c r="L181" i="23"/>
  <c r="D182" i="23"/>
  <c r="E182" i="23"/>
  <c r="F182" i="23"/>
  <c r="G182" i="23"/>
  <c r="H182" i="23"/>
  <c r="I182" i="23"/>
  <c r="K182" i="23"/>
  <c r="L182" i="23"/>
  <c r="D183" i="23"/>
  <c r="E183" i="23"/>
  <c r="F183" i="23"/>
  <c r="G183" i="23"/>
  <c r="H183" i="23"/>
  <c r="I183" i="23"/>
  <c r="K183" i="23"/>
  <c r="L183" i="23"/>
  <c r="D184" i="23"/>
  <c r="E184" i="23"/>
  <c r="F184" i="23"/>
  <c r="G184" i="23"/>
  <c r="H184" i="23"/>
  <c r="I184" i="23"/>
  <c r="K184" i="23"/>
  <c r="L184" i="23"/>
  <c r="D185" i="23"/>
  <c r="E185" i="23"/>
  <c r="F185" i="23"/>
  <c r="G185" i="23"/>
  <c r="H185" i="23"/>
  <c r="I185" i="23"/>
  <c r="K185" i="23"/>
  <c r="L185" i="23"/>
  <c r="D186" i="23"/>
  <c r="E186" i="23"/>
  <c r="F186" i="23"/>
  <c r="G186" i="23"/>
  <c r="H186" i="23"/>
  <c r="I186" i="23"/>
  <c r="K186" i="23"/>
  <c r="L186" i="23"/>
  <c r="D187" i="23"/>
  <c r="E187" i="23"/>
  <c r="F187" i="23"/>
  <c r="G187" i="23"/>
  <c r="H187" i="23"/>
  <c r="I187" i="23"/>
  <c r="K187" i="23"/>
  <c r="L187" i="23"/>
  <c r="D188" i="23"/>
  <c r="E188" i="23"/>
  <c r="F188" i="23"/>
  <c r="G188" i="23"/>
  <c r="H188" i="23"/>
  <c r="I188" i="23"/>
  <c r="K188" i="23"/>
  <c r="L188" i="23"/>
  <c r="D189" i="23"/>
  <c r="E189" i="23"/>
  <c r="F189" i="23"/>
  <c r="G189" i="23"/>
  <c r="H189" i="23"/>
  <c r="I189" i="23"/>
  <c r="K189" i="23"/>
  <c r="L189" i="23"/>
  <c r="D190" i="23"/>
  <c r="E190" i="23"/>
  <c r="F190" i="23"/>
  <c r="G190" i="23"/>
  <c r="H190" i="23"/>
  <c r="I190" i="23"/>
  <c r="K190" i="23"/>
  <c r="L190" i="23"/>
  <c r="D191" i="23"/>
  <c r="E191" i="23"/>
  <c r="F191" i="23"/>
  <c r="G191" i="23"/>
  <c r="H191" i="23"/>
  <c r="I191" i="23"/>
  <c r="K191" i="23"/>
  <c r="L191" i="23"/>
  <c r="D192" i="23"/>
  <c r="E192" i="23"/>
  <c r="F192" i="23"/>
  <c r="G192" i="23"/>
  <c r="H192" i="23"/>
  <c r="I192" i="23"/>
  <c r="K192" i="23"/>
  <c r="L192" i="23"/>
  <c r="D193" i="23"/>
  <c r="E193" i="23"/>
  <c r="F193" i="23"/>
  <c r="G193" i="23"/>
  <c r="H193" i="23"/>
  <c r="I193" i="23"/>
  <c r="K193" i="23"/>
  <c r="L193" i="23"/>
  <c r="D194" i="23"/>
  <c r="E194" i="23"/>
  <c r="F194" i="23"/>
  <c r="G194" i="23"/>
  <c r="H194" i="23"/>
  <c r="I194" i="23"/>
  <c r="K194" i="23"/>
  <c r="L194" i="23"/>
  <c r="D195" i="23"/>
  <c r="E195" i="23"/>
  <c r="F195" i="23"/>
  <c r="G195" i="23"/>
  <c r="H195" i="23"/>
  <c r="I195" i="23"/>
  <c r="K195" i="23"/>
  <c r="L195" i="23"/>
  <c r="D196" i="23"/>
  <c r="E196" i="23"/>
  <c r="F196" i="23"/>
  <c r="G196" i="23"/>
  <c r="H196" i="23"/>
  <c r="I196" i="23"/>
  <c r="K196" i="23"/>
  <c r="L196" i="23"/>
  <c r="D197" i="23"/>
  <c r="E197" i="23"/>
  <c r="F197" i="23"/>
  <c r="G197" i="23"/>
  <c r="H197" i="23"/>
  <c r="I197" i="23"/>
  <c r="K197" i="23"/>
  <c r="L197" i="23"/>
  <c r="D198" i="23"/>
  <c r="E198" i="23"/>
  <c r="F198" i="23"/>
  <c r="G198" i="23"/>
  <c r="H198" i="23"/>
  <c r="I198" i="23"/>
  <c r="K198" i="23"/>
  <c r="L198" i="23"/>
  <c r="D199" i="23"/>
  <c r="E199" i="23"/>
  <c r="F199" i="23"/>
  <c r="G199" i="23"/>
  <c r="H199" i="23"/>
  <c r="I199" i="23"/>
  <c r="K199" i="23"/>
  <c r="L199" i="23"/>
  <c r="D200" i="23"/>
  <c r="E200" i="23"/>
  <c r="F200" i="23"/>
  <c r="G200" i="23"/>
  <c r="H200" i="23"/>
  <c r="I200" i="23"/>
  <c r="K200" i="23"/>
  <c r="L200" i="23"/>
  <c r="D201" i="23"/>
  <c r="E201" i="23"/>
  <c r="F201" i="23"/>
  <c r="G201" i="23"/>
  <c r="H201" i="23"/>
  <c r="I201" i="23"/>
  <c r="K201" i="23"/>
  <c r="L201" i="23"/>
  <c r="D202" i="23"/>
  <c r="E202" i="23"/>
  <c r="F202" i="23"/>
  <c r="G202" i="23"/>
  <c r="H202" i="23"/>
  <c r="I202" i="23"/>
  <c r="K202" i="23"/>
  <c r="L202" i="23"/>
  <c r="D203" i="23"/>
  <c r="E203" i="23"/>
  <c r="F203" i="23"/>
  <c r="G203" i="23"/>
  <c r="H203" i="23"/>
  <c r="I203" i="23"/>
  <c r="K203" i="23"/>
  <c r="L203" i="23"/>
  <c r="D204" i="23"/>
  <c r="E204" i="23"/>
  <c r="F204" i="23"/>
  <c r="G204" i="23"/>
  <c r="H204" i="23"/>
  <c r="I204" i="23"/>
  <c r="K204" i="23"/>
  <c r="L204" i="23"/>
  <c r="D205" i="23"/>
  <c r="E205" i="23"/>
  <c r="F205" i="23"/>
  <c r="G205" i="23"/>
  <c r="H205" i="23"/>
  <c r="I205" i="23"/>
  <c r="K205" i="23"/>
  <c r="L205" i="23"/>
  <c r="D206" i="23"/>
  <c r="E206" i="23"/>
  <c r="F206" i="23"/>
  <c r="G206" i="23"/>
  <c r="H206" i="23"/>
  <c r="I206" i="23"/>
  <c r="K206" i="23"/>
  <c r="L206" i="23"/>
  <c r="D207" i="23"/>
  <c r="E207" i="23"/>
  <c r="F207" i="23"/>
  <c r="G207" i="23"/>
  <c r="H207" i="23"/>
  <c r="I207" i="23"/>
  <c r="K207" i="23"/>
  <c r="L207" i="23"/>
  <c r="D208" i="23"/>
  <c r="E208" i="23"/>
  <c r="F208" i="23"/>
  <c r="G208" i="23"/>
  <c r="H208" i="23"/>
  <c r="I208" i="23"/>
  <c r="K208" i="23"/>
  <c r="L208" i="23"/>
  <c r="D209" i="23"/>
  <c r="E209" i="23"/>
  <c r="F209" i="23"/>
  <c r="G209" i="23"/>
  <c r="H209" i="23"/>
  <c r="I209" i="23"/>
  <c r="K209" i="23"/>
  <c r="L209" i="23"/>
  <c r="D210" i="23"/>
  <c r="E210" i="23"/>
  <c r="F210" i="23"/>
  <c r="G210" i="23"/>
  <c r="H210" i="23"/>
  <c r="I210" i="23"/>
  <c r="K210" i="23"/>
  <c r="L210" i="23"/>
  <c r="D211" i="23"/>
  <c r="E211" i="23"/>
  <c r="F211" i="23"/>
  <c r="G211" i="23"/>
  <c r="H211" i="23"/>
  <c r="I211" i="23"/>
  <c r="K211" i="23"/>
  <c r="L211" i="23"/>
  <c r="D212" i="23"/>
  <c r="E212" i="23"/>
  <c r="F212" i="23"/>
  <c r="G212" i="23"/>
  <c r="H212" i="23"/>
  <c r="I212" i="23"/>
  <c r="K212" i="23"/>
  <c r="L212" i="23"/>
  <c r="D213" i="23"/>
  <c r="E213" i="23"/>
  <c r="F213" i="23"/>
  <c r="G213" i="23"/>
  <c r="H213" i="23"/>
  <c r="I213" i="23"/>
  <c r="K213" i="23"/>
  <c r="L213" i="23"/>
  <c r="D214" i="23"/>
  <c r="E214" i="23"/>
  <c r="F214" i="23"/>
  <c r="G214" i="23"/>
  <c r="H214" i="23"/>
  <c r="I214" i="23"/>
  <c r="K214" i="23"/>
  <c r="L214" i="23"/>
  <c r="D215" i="23"/>
  <c r="E215" i="23"/>
  <c r="F215" i="23"/>
  <c r="G215" i="23"/>
  <c r="H215" i="23"/>
  <c r="I215" i="23"/>
  <c r="K215" i="23"/>
  <c r="L215" i="23"/>
  <c r="D216" i="23"/>
  <c r="E216" i="23"/>
  <c r="F216" i="23"/>
  <c r="G216" i="23"/>
  <c r="H216" i="23"/>
  <c r="I216" i="23"/>
  <c r="K216" i="23"/>
  <c r="L216" i="23"/>
  <c r="D217" i="23"/>
  <c r="E217" i="23"/>
  <c r="F217" i="23"/>
  <c r="G217" i="23"/>
  <c r="H217" i="23"/>
  <c r="I217" i="23"/>
  <c r="K217" i="23"/>
  <c r="L217" i="23"/>
  <c r="D218" i="23"/>
  <c r="E218" i="23"/>
  <c r="F218" i="23"/>
  <c r="G218" i="23"/>
  <c r="H218" i="23"/>
  <c r="I218" i="23"/>
  <c r="K218" i="23"/>
  <c r="L218" i="23"/>
  <c r="D219" i="23"/>
  <c r="E219" i="23"/>
  <c r="F219" i="23"/>
  <c r="G219" i="23"/>
  <c r="H219" i="23"/>
  <c r="I219" i="23"/>
  <c r="K219" i="23"/>
  <c r="L219" i="23"/>
  <c r="D220" i="23"/>
  <c r="E220" i="23"/>
  <c r="F220" i="23"/>
  <c r="G220" i="23"/>
  <c r="H220" i="23"/>
  <c r="I220" i="23"/>
  <c r="K220" i="23"/>
  <c r="L220" i="23"/>
  <c r="D221" i="23"/>
  <c r="E221" i="23"/>
  <c r="F221" i="23"/>
  <c r="G221" i="23"/>
  <c r="H221" i="23"/>
  <c r="I221" i="23"/>
  <c r="K221" i="23"/>
  <c r="L221" i="23"/>
  <c r="D222" i="23"/>
  <c r="E222" i="23"/>
  <c r="F222" i="23"/>
  <c r="G222" i="23"/>
  <c r="H222" i="23"/>
  <c r="I222" i="23"/>
  <c r="K222" i="23"/>
  <c r="L222" i="23"/>
  <c r="D223" i="23"/>
  <c r="E223" i="23"/>
  <c r="F223" i="23"/>
  <c r="G223" i="23"/>
  <c r="H223" i="23"/>
  <c r="I223" i="23"/>
  <c r="K223" i="23"/>
  <c r="L223" i="23"/>
  <c r="D224" i="23"/>
  <c r="E224" i="23"/>
  <c r="F224" i="23"/>
  <c r="G224" i="23"/>
  <c r="H224" i="23"/>
  <c r="I224" i="23"/>
  <c r="K224" i="23"/>
  <c r="L224" i="23"/>
  <c r="D225" i="23"/>
  <c r="E225" i="23"/>
  <c r="F225" i="23"/>
  <c r="G225" i="23"/>
  <c r="H225" i="23"/>
  <c r="I225" i="23"/>
  <c r="K225" i="23"/>
  <c r="L225" i="23"/>
  <c r="D226" i="23"/>
  <c r="E226" i="23"/>
  <c r="F226" i="23"/>
  <c r="G226" i="23"/>
  <c r="H226" i="23"/>
  <c r="I226" i="23"/>
  <c r="K226" i="23"/>
  <c r="L226" i="23"/>
  <c r="D227" i="23"/>
  <c r="E227" i="23"/>
  <c r="F227" i="23"/>
  <c r="G227" i="23"/>
  <c r="H227" i="23"/>
  <c r="I227" i="23"/>
  <c r="K227" i="23"/>
  <c r="L227" i="23"/>
  <c r="D228" i="23"/>
  <c r="E228" i="23"/>
  <c r="F228" i="23"/>
  <c r="G228" i="23"/>
  <c r="H228" i="23"/>
  <c r="I228" i="23"/>
  <c r="K228" i="23"/>
  <c r="L228" i="23"/>
  <c r="D229" i="23"/>
  <c r="E229" i="23"/>
  <c r="F229" i="23"/>
  <c r="G229" i="23"/>
  <c r="H229" i="23"/>
  <c r="I229" i="23"/>
  <c r="K229" i="23"/>
  <c r="L229" i="23"/>
  <c r="D230" i="23"/>
  <c r="E230" i="23"/>
  <c r="F230" i="23"/>
  <c r="G230" i="23"/>
  <c r="H230" i="23"/>
  <c r="I230" i="23"/>
  <c r="K230" i="23"/>
  <c r="L230" i="23"/>
  <c r="D231" i="23"/>
  <c r="E231" i="23"/>
  <c r="F231" i="23"/>
  <c r="G231" i="23"/>
  <c r="H231" i="23"/>
  <c r="I231" i="23"/>
  <c r="K231" i="23"/>
  <c r="L231" i="23"/>
  <c r="D232" i="23"/>
  <c r="E232" i="23"/>
  <c r="F232" i="23"/>
  <c r="G232" i="23"/>
  <c r="H232" i="23"/>
  <c r="I232" i="23"/>
  <c r="K232" i="23"/>
  <c r="L232" i="23"/>
  <c r="D233" i="23"/>
  <c r="E233" i="23"/>
  <c r="F233" i="23"/>
  <c r="G233" i="23"/>
  <c r="H233" i="23"/>
  <c r="I233" i="23"/>
  <c r="K233" i="23"/>
  <c r="L233" i="23"/>
  <c r="D234" i="23"/>
  <c r="E234" i="23"/>
  <c r="F234" i="23"/>
  <c r="G234" i="23"/>
  <c r="H234" i="23"/>
  <c r="I234" i="23"/>
  <c r="K234" i="23"/>
  <c r="L234" i="23"/>
  <c r="D235" i="23"/>
  <c r="E235" i="23"/>
  <c r="F235" i="23"/>
  <c r="G235" i="23"/>
  <c r="H235" i="23"/>
  <c r="I235" i="23"/>
  <c r="K235" i="23"/>
  <c r="L235" i="23"/>
  <c r="D236" i="23"/>
  <c r="E236" i="23"/>
  <c r="F236" i="23"/>
  <c r="G236" i="23"/>
  <c r="H236" i="23"/>
  <c r="I236" i="23"/>
  <c r="K236" i="23"/>
  <c r="L236" i="23"/>
  <c r="D237" i="23"/>
  <c r="E237" i="23"/>
  <c r="F237" i="23"/>
  <c r="G237" i="23"/>
  <c r="H237" i="23"/>
  <c r="I237" i="23"/>
  <c r="K237" i="23"/>
  <c r="L237" i="23"/>
  <c r="D238" i="23"/>
  <c r="E238" i="23"/>
  <c r="F238" i="23"/>
  <c r="G238" i="23"/>
  <c r="H238" i="23"/>
  <c r="I238" i="23"/>
  <c r="K238" i="23"/>
  <c r="L238" i="23"/>
  <c r="D239" i="23"/>
  <c r="E239" i="23"/>
  <c r="F239" i="23"/>
  <c r="G239" i="23"/>
  <c r="H239" i="23"/>
  <c r="I239" i="23"/>
  <c r="K239" i="23"/>
  <c r="L239" i="23"/>
  <c r="D240" i="23"/>
  <c r="E240" i="23"/>
  <c r="F240" i="23"/>
  <c r="G240" i="23"/>
  <c r="H240" i="23"/>
  <c r="I240" i="23"/>
  <c r="K240" i="23"/>
  <c r="L240" i="23"/>
  <c r="D241" i="23"/>
  <c r="E241" i="23"/>
  <c r="F241" i="23"/>
  <c r="G241" i="23"/>
  <c r="H241" i="23"/>
  <c r="I241" i="23"/>
  <c r="K241" i="23"/>
  <c r="L241" i="23"/>
  <c r="D242" i="23"/>
  <c r="E242" i="23"/>
  <c r="F242" i="23"/>
  <c r="G242" i="23"/>
  <c r="H242" i="23"/>
  <c r="I242" i="23"/>
  <c r="K242" i="23"/>
  <c r="L242" i="23"/>
  <c r="D243" i="23"/>
  <c r="E243" i="23"/>
  <c r="F243" i="23"/>
  <c r="G243" i="23"/>
  <c r="H243" i="23"/>
  <c r="I243" i="23"/>
  <c r="K243" i="23"/>
  <c r="L243" i="23"/>
  <c r="D244" i="23"/>
  <c r="E244" i="23"/>
  <c r="F244" i="23"/>
  <c r="G244" i="23"/>
  <c r="H244" i="23"/>
  <c r="I244" i="23"/>
  <c r="K244" i="23"/>
  <c r="L244" i="23"/>
  <c r="D245" i="23"/>
  <c r="E245" i="23"/>
  <c r="F245" i="23"/>
  <c r="G245" i="23"/>
  <c r="H245" i="23"/>
  <c r="I245" i="23"/>
  <c r="K245" i="23"/>
  <c r="L245" i="23"/>
  <c r="D246" i="23"/>
  <c r="E246" i="23"/>
  <c r="F246" i="23"/>
  <c r="G246" i="23"/>
  <c r="H246" i="23"/>
  <c r="I246" i="23"/>
  <c r="K246" i="23"/>
  <c r="L246" i="23"/>
  <c r="D247" i="23"/>
  <c r="E247" i="23"/>
  <c r="F247" i="23"/>
  <c r="G247" i="23"/>
  <c r="H247" i="23"/>
  <c r="I247" i="23"/>
  <c r="K247" i="23"/>
  <c r="L247" i="23"/>
  <c r="D248" i="23"/>
  <c r="E248" i="23"/>
  <c r="F248" i="23"/>
  <c r="G248" i="23"/>
  <c r="H248" i="23"/>
  <c r="I248" i="23"/>
  <c r="K248" i="23"/>
  <c r="L248" i="23"/>
  <c r="D249" i="23"/>
  <c r="E249" i="23"/>
  <c r="F249" i="23"/>
  <c r="G249" i="23"/>
  <c r="H249" i="23"/>
  <c r="I249" i="23"/>
  <c r="K249" i="23"/>
  <c r="L249" i="23"/>
  <c r="D250" i="23"/>
  <c r="E250" i="23"/>
  <c r="F250" i="23"/>
  <c r="G250" i="23"/>
  <c r="H250" i="23"/>
  <c r="I250" i="23"/>
  <c r="K250" i="23"/>
  <c r="L250" i="23"/>
  <c r="D251" i="23"/>
  <c r="E251" i="23"/>
  <c r="F251" i="23"/>
  <c r="G251" i="23"/>
  <c r="H251" i="23"/>
  <c r="I251" i="23"/>
  <c r="K251" i="23"/>
  <c r="L251" i="23"/>
  <c r="D252" i="23"/>
  <c r="E252" i="23"/>
  <c r="F252" i="23"/>
  <c r="G252" i="23"/>
  <c r="H252" i="23"/>
  <c r="I252" i="23"/>
  <c r="K252" i="23"/>
  <c r="L252" i="23"/>
  <c r="D253" i="23"/>
  <c r="E253" i="23"/>
  <c r="F253" i="23"/>
  <c r="G253" i="23"/>
  <c r="H253" i="23"/>
  <c r="I253" i="23"/>
  <c r="K253" i="23"/>
  <c r="L253" i="23"/>
  <c r="D254" i="23"/>
  <c r="E254" i="23"/>
  <c r="F254" i="23"/>
  <c r="G254" i="23"/>
  <c r="H254" i="23"/>
  <c r="I254" i="23"/>
  <c r="K254" i="23"/>
  <c r="L254" i="23"/>
  <c r="D255" i="23"/>
  <c r="E255" i="23"/>
  <c r="F255" i="23"/>
  <c r="G255" i="23"/>
  <c r="H255" i="23"/>
  <c r="I255" i="23"/>
  <c r="K255" i="23"/>
  <c r="L255" i="23"/>
  <c r="D256" i="23"/>
  <c r="E256" i="23"/>
  <c r="F256" i="23"/>
  <c r="G256" i="23"/>
  <c r="H256" i="23"/>
  <c r="I256" i="23"/>
  <c r="K256" i="23"/>
  <c r="L256" i="23"/>
  <c r="D257" i="23"/>
  <c r="E257" i="23"/>
  <c r="F257" i="23"/>
  <c r="G257" i="23"/>
  <c r="H257" i="23"/>
  <c r="I257" i="23"/>
  <c r="K257" i="23"/>
  <c r="L257" i="23"/>
  <c r="D258" i="23"/>
  <c r="E258" i="23"/>
  <c r="F258" i="23"/>
  <c r="G258" i="23"/>
  <c r="H258" i="23"/>
  <c r="I258" i="23"/>
  <c r="K258" i="23"/>
  <c r="L258" i="23"/>
  <c r="D259" i="23"/>
  <c r="E259" i="23"/>
  <c r="F259" i="23"/>
  <c r="G259" i="23"/>
  <c r="H259" i="23"/>
  <c r="I259" i="23"/>
  <c r="K259" i="23"/>
  <c r="L259" i="23"/>
  <c r="D260" i="23"/>
  <c r="E260" i="23"/>
  <c r="F260" i="23"/>
  <c r="G260" i="23"/>
  <c r="H260" i="23"/>
  <c r="I260" i="23"/>
  <c r="K260" i="23"/>
  <c r="L260" i="23"/>
  <c r="D261" i="23"/>
  <c r="E261" i="23"/>
  <c r="F261" i="23"/>
  <c r="G261" i="23"/>
  <c r="H261" i="23"/>
  <c r="I261" i="23"/>
  <c r="K261" i="23"/>
  <c r="L261" i="23"/>
  <c r="D262" i="23"/>
  <c r="E262" i="23"/>
  <c r="F262" i="23"/>
  <c r="G262" i="23"/>
  <c r="H262" i="23"/>
  <c r="I262" i="23"/>
  <c r="K262" i="23"/>
  <c r="L262" i="23"/>
  <c r="D263" i="23"/>
  <c r="E263" i="23"/>
  <c r="F263" i="23"/>
  <c r="G263" i="23"/>
  <c r="H263" i="23"/>
  <c r="I263" i="23"/>
  <c r="K263" i="23"/>
  <c r="L263" i="23"/>
  <c r="D264" i="23"/>
  <c r="E264" i="23"/>
  <c r="F264" i="23"/>
  <c r="G264" i="23"/>
  <c r="H264" i="23"/>
  <c r="I264" i="23"/>
  <c r="K264" i="23"/>
  <c r="L264" i="23"/>
  <c r="D265" i="23"/>
  <c r="E265" i="23"/>
  <c r="F265" i="23"/>
  <c r="G265" i="23"/>
  <c r="H265" i="23"/>
  <c r="I265" i="23"/>
  <c r="K265" i="23"/>
  <c r="L265" i="23"/>
  <c r="D266" i="23"/>
  <c r="E266" i="23"/>
  <c r="F266" i="23"/>
  <c r="G266" i="23"/>
  <c r="H266" i="23"/>
  <c r="I266" i="23"/>
  <c r="K266" i="23"/>
  <c r="L266" i="23"/>
  <c r="D267" i="23"/>
  <c r="E267" i="23"/>
  <c r="F267" i="23"/>
  <c r="G267" i="23"/>
  <c r="H267" i="23"/>
  <c r="I267" i="23"/>
  <c r="K267" i="23"/>
  <c r="L267" i="23"/>
  <c r="D268" i="23"/>
  <c r="E268" i="23"/>
  <c r="F268" i="23"/>
  <c r="G268" i="23"/>
  <c r="H268" i="23"/>
  <c r="I268" i="23"/>
  <c r="K268" i="23"/>
  <c r="L268" i="23"/>
  <c r="D269" i="23"/>
  <c r="E269" i="23"/>
  <c r="F269" i="23"/>
  <c r="G269" i="23"/>
  <c r="H269" i="23"/>
  <c r="I269" i="23"/>
  <c r="K269" i="23"/>
  <c r="L269" i="23"/>
  <c r="D270" i="23"/>
  <c r="E270" i="23"/>
  <c r="F270" i="23"/>
  <c r="G270" i="23"/>
  <c r="H270" i="23"/>
  <c r="I270" i="23"/>
  <c r="K270" i="23"/>
  <c r="L270" i="23"/>
  <c r="D271" i="23"/>
  <c r="E271" i="23"/>
  <c r="F271" i="23"/>
  <c r="G271" i="23"/>
  <c r="H271" i="23"/>
  <c r="I271" i="23"/>
  <c r="K271" i="23"/>
  <c r="L271" i="23"/>
  <c r="D272" i="23"/>
  <c r="E272" i="23"/>
  <c r="F272" i="23"/>
  <c r="G272" i="23"/>
  <c r="H272" i="23"/>
  <c r="I272" i="23"/>
  <c r="K272" i="23"/>
  <c r="L272" i="23"/>
  <c r="D273" i="23"/>
  <c r="E273" i="23"/>
  <c r="F273" i="23"/>
  <c r="G273" i="23"/>
  <c r="H273" i="23"/>
  <c r="I273" i="23"/>
  <c r="K273" i="23"/>
  <c r="L273" i="23"/>
  <c r="D274" i="23"/>
  <c r="E274" i="23"/>
  <c r="F274" i="23"/>
  <c r="G274" i="23"/>
  <c r="H274" i="23"/>
  <c r="I274" i="23"/>
  <c r="K274" i="23"/>
  <c r="L274" i="23"/>
  <c r="D275" i="23"/>
  <c r="E275" i="23"/>
  <c r="F275" i="23"/>
  <c r="G275" i="23"/>
  <c r="H275" i="23"/>
  <c r="I275" i="23"/>
  <c r="K275" i="23"/>
  <c r="L275" i="23"/>
  <c r="D276" i="23"/>
  <c r="E276" i="23"/>
  <c r="F276" i="23"/>
  <c r="G276" i="23"/>
  <c r="H276" i="23"/>
  <c r="I276" i="23"/>
  <c r="K276" i="23"/>
  <c r="L276" i="23"/>
  <c r="D277" i="23"/>
  <c r="E277" i="23"/>
  <c r="F277" i="23"/>
  <c r="G277" i="23"/>
  <c r="H277" i="23"/>
  <c r="I277" i="23"/>
  <c r="K277" i="23"/>
  <c r="L277" i="23"/>
  <c r="D278" i="23"/>
  <c r="E278" i="23"/>
  <c r="F278" i="23"/>
  <c r="G278" i="23"/>
  <c r="H278" i="23"/>
  <c r="I278" i="23"/>
  <c r="K278" i="23"/>
  <c r="L278" i="23"/>
  <c r="D279" i="23"/>
  <c r="E279" i="23"/>
  <c r="F279" i="23"/>
  <c r="G279" i="23"/>
  <c r="H279" i="23"/>
  <c r="I279" i="23"/>
  <c r="K279" i="23"/>
  <c r="L279" i="23"/>
  <c r="D280" i="23"/>
  <c r="E280" i="23"/>
  <c r="F280" i="23"/>
  <c r="G280" i="23"/>
  <c r="H280" i="23"/>
  <c r="I280" i="23"/>
  <c r="K280" i="23"/>
  <c r="L280" i="23"/>
  <c r="D281" i="23"/>
  <c r="E281" i="23"/>
  <c r="F281" i="23"/>
  <c r="G281" i="23"/>
  <c r="H281" i="23"/>
  <c r="I281" i="23"/>
  <c r="K281" i="23"/>
  <c r="L281" i="23"/>
  <c r="D282" i="23"/>
  <c r="E282" i="23"/>
  <c r="F282" i="23"/>
  <c r="G282" i="23"/>
  <c r="H282" i="23"/>
  <c r="I282" i="23"/>
  <c r="K282" i="23"/>
  <c r="L282" i="23"/>
  <c r="D283" i="23"/>
  <c r="E283" i="23"/>
  <c r="F283" i="23"/>
  <c r="G283" i="23"/>
  <c r="H283" i="23"/>
  <c r="I283" i="23"/>
  <c r="K283" i="23"/>
  <c r="L283" i="23"/>
  <c r="D284" i="23"/>
  <c r="E284" i="23"/>
  <c r="F284" i="23"/>
  <c r="G284" i="23"/>
  <c r="H284" i="23"/>
  <c r="I284" i="23"/>
  <c r="K284" i="23"/>
  <c r="L284" i="23"/>
  <c r="D285" i="23"/>
  <c r="E285" i="23"/>
  <c r="F285" i="23"/>
  <c r="G285" i="23"/>
  <c r="H285" i="23"/>
  <c r="I285" i="23"/>
  <c r="K285" i="23"/>
  <c r="L285" i="23"/>
  <c r="D286" i="23"/>
  <c r="E286" i="23"/>
  <c r="F286" i="23"/>
  <c r="G286" i="23"/>
  <c r="H286" i="23"/>
  <c r="I286" i="23"/>
  <c r="K286" i="23"/>
  <c r="L286" i="23"/>
  <c r="D287" i="23"/>
  <c r="E287" i="23"/>
  <c r="F287" i="23"/>
  <c r="G287" i="23"/>
  <c r="H287" i="23"/>
  <c r="I287" i="23"/>
  <c r="K287" i="23"/>
  <c r="L287" i="23"/>
  <c r="D288" i="23"/>
  <c r="E288" i="23"/>
  <c r="F288" i="23"/>
  <c r="G288" i="23"/>
  <c r="H288" i="23"/>
  <c r="I288" i="23"/>
  <c r="K288" i="23"/>
  <c r="L288" i="23"/>
  <c r="D289" i="23"/>
  <c r="E289" i="23"/>
  <c r="F289" i="23"/>
  <c r="G289" i="23"/>
  <c r="H289" i="23"/>
  <c r="I289" i="23"/>
  <c r="K289" i="23"/>
  <c r="L289" i="23"/>
  <c r="D290" i="23"/>
  <c r="E290" i="23"/>
  <c r="F290" i="23"/>
  <c r="G290" i="23"/>
  <c r="H290" i="23"/>
  <c r="I290" i="23"/>
  <c r="K290" i="23"/>
  <c r="L290" i="23"/>
  <c r="D291" i="23"/>
  <c r="E291" i="23"/>
  <c r="F291" i="23"/>
  <c r="G291" i="23"/>
  <c r="H291" i="23"/>
  <c r="I291" i="23"/>
  <c r="K291" i="23"/>
  <c r="L291" i="23"/>
  <c r="D292" i="23"/>
  <c r="E292" i="23"/>
  <c r="F292" i="23"/>
  <c r="G292" i="23"/>
  <c r="H292" i="23"/>
  <c r="I292" i="23"/>
  <c r="K292" i="23"/>
  <c r="L292" i="23"/>
  <c r="D293" i="23"/>
  <c r="E293" i="23"/>
  <c r="F293" i="23"/>
  <c r="G293" i="23"/>
  <c r="H293" i="23"/>
  <c r="I293" i="23"/>
  <c r="K293" i="23"/>
  <c r="L293" i="23"/>
  <c r="D294" i="23"/>
  <c r="E294" i="23"/>
  <c r="F294" i="23"/>
  <c r="G294" i="23"/>
  <c r="H294" i="23"/>
  <c r="I294" i="23"/>
  <c r="K294" i="23"/>
  <c r="L294" i="23"/>
  <c r="D295" i="23"/>
  <c r="E295" i="23"/>
  <c r="F295" i="23"/>
  <c r="G295" i="23"/>
  <c r="H295" i="23"/>
  <c r="I295" i="23"/>
  <c r="K295" i="23"/>
  <c r="L295" i="23"/>
  <c r="D296" i="23"/>
  <c r="E296" i="23"/>
  <c r="F296" i="23"/>
  <c r="G296" i="23"/>
  <c r="H296" i="23"/>
  <c r="I296" i="23"/>
  <c r="K296" i="23"/>
  <c r="L296" i="23"/>
  <c r="D297" i="23"/>
  <c r="E297" i="23"/>
  <c r="F297" i="23"/>
  <c r="G297" i="23"/>
  <c r="H297" i="23"/>
  <c r="I297" i="23"/>
  <c r="K297" i="23"/>
  <c r="L297" i="23"/>
  <c r="D298" i="23"/>
  <c r="E298" i="23"/>
  <c r="F298" i="23"/>
  <c r="G298" i="23"/>
  <c r="H298" i="23"/>
  <c r="I298" i="23"/>
  <c r="K298" i="23"/>
  <c r="L298" i="23"/>
  <c r="D299" i="23"/>
  <c r="E299" i="23"/>
  <c r="F299" i="23"/>
  <c r="G299" i="23"/>
  <c r="H299" i="23"/>
  <c r="I299" i="23"/>
  <c r="K299" i="23"/>
  <c r="L299" i="23"/>
  <c r="D300" i="23"/>
  <c r="E300" i="23"/>
  <c r="F300" i="23"/>
  <c r="G300" i="23"/>
  <c r="H300" i="23"/>
  <c r="I300" i="23"/>
  <c r="K300" i="23"/>
  <c r="L300" i="23"/>
  <c r="D301" i="23"/>
  <c r="E301" i="23"/>
  <c r="F301" i="23"/>
  <c r="G301" i="23"/>
  <c r="H301" i="23"/>
  <c r="I301" i="23"/>
  <c r="K301" i="23"/>
  <c r="L301" i="23"/>
  <c r="D50" i="23"/>
  <c r="E50" i="23"/>
  <c r="Q50" i="23" s="1"/>
  <c r="F50" i="23"/>
  <c r="R50" i="23" s="1"/>
  <c r="G50" i="23"/>
  <c r="S50" i="23" s="1"/>
  <c r="H50" i="23"/>
  <c r="T50" i="23" s="1"/>
  <c r="I50" i="23"/>
  <c r="U50" i="23" s="1"/>
  <c r="K50" i="23"/>
  <c r="L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50" i="23"/>
  <c r="B51" i="23"/>
  <c r="A51" i="23" s="1"/>
  <c r="B52" i="23"/>
  <c r="A52" i="23" s="1"/>
  <c r="B53" i="23"/>
  <c r="A53" i="23" s="1"/>
  <c r="B54" i="23"/>
  <c r="A54" i="23" s="1"/>
  <c r="B55" i="23"/>
  <c r="A55" i="23" s="1"/>
  <c r="B56" i="23"/>
  <c r="A56" i="23" s="1"/>
  <c r="B57" i="23"/>
  <c r="A57" i="23" s="1"/>
  <c r="B58" i="23"/>
  <c r="A58" i="23" s="1"/>
  <c r="B59" i="23"/>
  <c r="A59" i="23" s="1"/>
  <c r="B60" i="23"/>
  <c r="A60" i="23" s="1"/>
  <c r="B61" i="23"/>
  <c r="A61" i="23" s="1"/>
  <c r="B62" i="23"/>
  <c r="A62" i="23" s="1"/>
  <c r="B63" i="23"/>
  <c r="A63" i="23" s="1"/>
  <c r="B64" i="23"/>
  <c r="A64" i="23" s="1"/>
  <c r="B65" i="23"/>
  <c r="A65" i="23" s="1"/>
  <c r="B66" i="23"/>
  <c r="A66" i="23" s="1"/>
  <c r="B67" i="23"/>
  <c r="A67" i="23" s="1"/>
  <c r="B68" i="23"/>
  <c r="A68" i="23" s="1"/>
  <c r="B69" i="23"/>
  <c r="A69" i="23" s="1"/>
  <c r="B70" i="23"/>
  <c r="A70" i="23" s="1"/>
  <c r="B71" i="23"/>
  <c r="A71" i="23" s="1"/>
  <c r="B72" i="23"/>
  <c r="A72" i="23" s="1"/>
  <c r="B73" i="23"/>
  <c r="A73" i="23" s="1"/>
  <c r="B74" i="23"/>
  <c r="A74" i="23" s="1"/>
  <c r="B75" i="23"/>
  <c r="A75" i="23" s="1"/>
  <c r="B76" i="23"/>
  <c r="A76" i="23" s="1"/>
  <c r="B77" i="23"/>
  <c r="A77" i="23" s="1"/>
  <c r="B78" i="23"/>
  <c r="A78" i="23" s="1"/>
  <c r="B79" i="23"/>
  <c r="A79" i="23" s="1"/>
  <c r="B80" i="23"/>
  <c r="A80" i="23" s="1"/>
  <c r="B81" i="23"/>
  <c r="A81" i="23" s="1"/>
  <c r="B82" i="23"/>
  <c r="A82" i="23" s="1"/>
  <c r="B83" i="23"/>
  <c r="A83" i="23" s="1"/>
  <c r="B84" i="23"/>
  <c r="A84" i="23" s="1"/>
  <c r="B85" i="23"/>
  <c r="A85" i="23" s="1"/>
  <c r="B86" i="23"/>
  <c r="A86" i="23" s="1"/>
  <c r="B87" i="23"/>
  <c r="A87" i="23" s="1"/>
  <c r="B88" i="23"/>
  <c r="A88" i="23" s="1"/>
  <c r="B89" i="23"/>
  <c r="A89" i="23" s="1"/>
  <c r="B90" i="23"/>
  <c r="A90" i="23" s="1"/>
  <c r="B91" i="23"/>
  <c r="A91" i="23" s="1"/>
  <c r="B92" i="23"/>
  <c r="A92" i="23" s="1"/>
  <c r="B93" i="23"/>
  <c r="A93" i="23" s="1"/>
  <c r="B94" i="23"/>
  <c r="A94" i="23" s="1"/>
  <c r="B95" i="23"/>
  <c r="A95" i="23" s="1"/>
  <c r="B96" i="23"/>
  <c r="A96" i="23" s="1"/>
  <c r="B97" i="23"/>
  <c r="A97" i="23" s="1"/>
  <c r="B98" i="23"/>
  <c r="A98" i="23" s="1"/>
  <c r="B99" i="23"/>
  <c r="A99" i="23" s="1"/>
  <c r="B100" i="23"/>
  <c r="A100" i="23" s="1"/>
  <c r="B101" i="23"/>
  <c r="A101" i="23" s="1"/>
  <c r="B102" i="23"/>
  <c r="A102" i="23" s="1"/>
  <c r="B103" i="23"/>
  <c r="A103" i="23" s="1"/>
  <c r="B104" i="23"/>
  <c r="A104" i="23" s="1"/>
  <c r="B105" i="23"/>
  <c r="A105" i="23" s="1"/>
  <c r="B106" i="23"/>
  <c r="A106" i="23" s="1"/>
  <c r="B107" i="23"/>
  <c r="A107" i="23" s="1"/>
  <c r="B108" i="23"/>
  <c r="A108" i="23" s="1"/>
  <c r="B109" i="23"/>
  <c r="A109" i="23" s="1"/>
  <c r="B110" i="23"/>
  <c r="A110" i="23" s="1"/>
  <c r="B111" i="23"/>
  <c r="A111" i="23" s="1"/>
  <c r="B112" i="23"/>
  <c r="A112" i="23" s="1"/>
  <c r="B113" i="23"/>
  <c r="A113" i="23" s="1"/>
  <c r="B114" i="23"/>
  <c r="A114" i="23" s="1"/>
  <c r="B115" i="23"/>
  <c r="A115" i="23" s="1"/>
  <c r="B116" i="23"/>
  <c r="A116" i="23" s="1"/>
  <c r="B117" i="23"/>
  <c r="A117" i="23" s="1"/>
  <c r="B118" i="23"/>
  <c r="A118" i="23" s="1"/>
  <c r="B119" i="23"/>
  <c r="A119" i="23" s="1"/>
  <c r="B120" i="23"/>
  <c r="A120" i="23" s="1"/>
  <c r="B121" i="23"/>
  <c r="A121" i="23" s="1"/>
  <c r="B122" i="23"/>
  <c r="A122" i="23" s="1"/>
  <c r="B123" i="23"/>
  <c r="A123" i="23" s="1"/>
  <c r="B124" i="23"/>
  <c r="A124" i="23" s="1"/>
  <c r="B125" i="23"/>
  <c r="A125" i="23" s="1"/>
  <c r="B126" i="23"/>
  <c r="A126" i="23" s="1"/>
  <c r="B127" i="23"/>
  <c r="A127" i="23" s="1"/>
  <c r="B128" i="23"/>
  <c r="A128" i="23" s="1"/>
  <c r="B129" i="23"/>
  <c r="A129" i="23" s="1"/>
  <c r="B130" i="23"/>
  <c r="A130" i="23" s="1"/>
  <c r="B131" i="23"/>
  <c r="A131" i="23" s="1"/>
  <c r="B132" i="23"/>
  <c r="A132" i="23" s="1"/>
  <c r="B133" i="23"/>
  <c r="A133" i="23" s="1"/>
  <c r="B134" i="23"/>
  <c r="A134" i="23" s="1"/>
  <c r="B135" i="23"/>
  <c r="A135" i="23" s="1"/>
  <c r="B136" i="23"/>
  <c r="A136" i="23" s="1"/>
  <c r="B137" i="23"/>
  <c r="A137" i="23" s="1"/>
  <c r="B138" i="23"/>
  <c r="A138" i="23" s="1"/>
  <c r="B139" i="23"/>
  <c r="A139" i="23" s="1"/>
  <c r="B140" i="23"/>
  <c r="A140" i="23" s="1"/>
  <c r="B141" i="23"/>
  <c r="A141" i="23" s="1"/>
  <c r="B142" i="23"/>
  <c r="A142" i="23" s="1"/>
  <c r="B143" i="23"/>
  <c r="A143" i="23" s="1"/>
  <c r="B144" i="23"/>
  <c r="A144" i="23" s="1"/>
  <c r="B145" i="23"/>
  <c r="A145" i="23" s="1"/>
  <c r="B146" i="23"/>
  <c r="A146" i="23" s="1"/>
  <c r="B147" i="23"/>
  <c r="A147" i="23" s="1"/>
  <c r="B148" i="23"/>
  <c r="A148" i="23" s="1"/>
  <c r="B149" i="23"/>
  <c r="A149" i="23" s="1"/>
  <c r="B150" i="23"/>
  <c r="A150" i="23" s="1"/>
  <c r="B151" i="23"/>
  <c r="A151" i="23" s="1"/>
  <c r="B152" i="23"/>
  <c r="A152" i="23" s="1"/>
  <c r="B153" i="23"/>
  <c r="A153" i="23" s="1"/>
  <c r="B154" i="23"/>
  <c r="A154" i="23" s="1"/>
  <c r="B155" i="23"/>
  <c r="A155" i="23" s="1"/>
  <c r="B156" i="23"/>
  <c r="A156" i="23" s="1"/>
  <c r="B157" i="23"/>
  <c r="A157" i="23" s="1"/>
  <c r="B158" i="23"/>
  <c r="A158" i="23" s="1"/>
  <c r="B159" i="23"/>
  <c r="A159" i="23" s="1"/>
  <c r="B160" i="23"/>
  <c r="A160" i="23" s="1"/>
  <c r="B161" i="23"/>
  <c r="A161" i="23" s="1"/>
  <c r="B162" i="23"/>
  <c r="A162" i="23" s="1"/>
  <c r="B163" i="23"/>
  <c r="A163" i="23" s="1"/>
  <c r="B164" i="23"/>
  <c r="A164" i="23" s="1"/>
  <c r="B165" i="23"/>
  <c r="A165" i="23" s="1"/>
  <c r="B166" i="23"/>
  <c r="A166" i="23" s="1"/>
  <c r="B167" i="23"/>
  <c r="A167" i="23" s="1"/>
  <c r="B168" i="23"/>
  <c r="A168" i="23" s="1"/>
  <c r="B169" i="23"/>
  <c r="A169" i="23" s="1"/>
  <c r="B170" i="23"/>
  <c r="A170" i="23" s="1"/>
  <c r="B171" i="23"/>
  <c r="A171" i="23" s="1"/>
  <c r="B172" i="23"/>
  <c r="A172" i="23" s="1"/>
  <c r="B173" i="23"/>
  <c r="A173" i="23" s="1"/>
  <c r="B174" i="23"/>
  <c r="A174" i="23" s="1"/>
  <c r="B175" i="23"/>
  <c r="A175" i="23" s="1"/>
  <c r="B176" i="23"/>
  <c r="A176" i="23" s="1"/>
  <c r="B177" i="23"/>
  <c r="A177" i="23" s="1"/>
  <c r="B178" i="23"/>
  <c r="A178" i="23" s="1"/>
  <c r="B179" i="23"/>
  <c r="A179" i="23" s="1"/>
  <c r="B180" i="23"/>
  <c r="A180" i="23" s="1"/>
  <c r="B181" i="23"/>
  <c r="A181" i="23" s="1"/>
  <c r="B182" i="23"/>
  <c r="A182" i="23" s="1"/>
  <c r="B183" i="23"/>
  <c r="A183" i="23" s="1"/>
  <c r="B184" i="23"/>
  <c r="A184" i="23" s="1"/>
  <c r="B185" i="23"/>
  <c r="A185" i="23" s="1"/>
  <c r="B186" i="23"/>
  <c r="A186" i="23" s="1"/>
  <c r="B187" i="23"/>
  <c r="A187" i="23" s="1"/>
  <c r="B188" i="23"/>
  <c r="A188" i="23" s="1"/>
  <c r="B189" i="23"/>
  <c r="A189" i="23" s="1"/>
  <c r="B190" i="23"/>
  <c r="A190" i="23" s="1"/>
  <c r="B191" i="23"/>
  <c r="A191" i="23" s="1"/>
  <c r="B192" i="23"/>
  <c r="A192" i="23" s="1"/>
  <c r="B193" i="23"/>
  <c r="A193" i="23" s="1"/>
  <c r="B194" i="23"/>
  <c r="A194" i="23" s="1"/>
  <c r="B195" i="23"/>
  <c r="A195" i="23" s="1"/>
  <c r="B196" i="23"/>
  <c r="A196" i="23" s="1"/>
  <c r="B197" i="23"/>
  <c r="A197" i="23" s="1"/>
  <c r="B198" i="23"/>
  <c r="A198" i="23" s="1"/>
  <c r="B199" i="23"/>
  <c r="A199" i="23" s="1"/>
  <c r="B200" i="23"/>
  <c r="A200" i="23" s="1"/>
  <c r="B201" i="23"/>
  <c r="A201" i="23" s="1"/>
  <c r="B202" i="23"/>
  <c r="A202" i="23" s="1"/>
  <c r="B203" i="23"/>
  <c r="A203" i="23" s="1"/>
  <c r="B204" i="23"/>
  <c r="A204" i="23" s="1"/>
  <c r="B205" i="23"/>
  <c r="A205" i="23" s="1"/>
  <c r="B206" i="23"/>
  <c r="A206" i="23" s="1"/>
  <c r="B207" i="23"/>
  <c r="A207" i="23" s="1"/>
  <c r="B208" i="23"/>
  <c r="A208" i="23" s="1"/>
  <c r="B209" i="23"/>
  <c r="A209" i="23" s="1"/>
  <c r="B210" i="23"/>
  <c r="A210" i="23" s="1"/>
  <c r="B211" i="23"/>
  <c r="A211" i="23" s="1"/>
  <c r="B212" i="23"/>
  <c r="A212" i="23" s="1"/>
  <c r="B213" i="23"/>
  <c r="A213" i="23" s="1"/>
  <c r="B214" i="23"/>
  <c r="A214" i="23" s="1"/>
  <c r="B215" i="23"/>
  <c r="A215" i="23" s="1"/>
  <c r="B216" i="23"/>
  <c r="A216" i="23" s="1"/>
  <c r="B217" i="23"/>
  <c r="A217" i="23" s="1"/>
  <c r="B218" i="23"/>
  <c r="A218" i="23" s="1"/>
  <c r="B219" i="23"/>
  <c r="A219" i="23" s="1"/>
  <c r="B220" i="23"/>
  <c r="A220" i="23" s="1"/>
  <c r="B221" i="23"/>
  <c r="A221" i="23" s="1"/>
  <c r="B222" i="23"/>
  <c r="A222" i="23" s="1"/>
  <c r="B223" i="23"/>
  <c r="A223" i="23" s="1"/>
  <c r="B224" i="23"/>
  <c r="A224" i="23" s="1"/>
  <c r="B225" i="23"/>
  <c r="A225" i="23" s="1"/>
  <c r="B226" i="23"/>
  <c r="A226" i="23" s="1"/>
  <c r="B227" i="23"/>
  <c r="A227" i="23" s="1"/>
  <c r="B228" i="23"/>
  <c r="A228" i="23" s="1"/>
  <c r="B229" i="23"/>
  <c r="A229" i="23" s="1"/>
  <c r="B230" i="23"/>
  <c r="A230" i="23" s="1"/>
  <c r="B231" i="23"/>
  <c r="A231" i="23" s="1"/>
  <c r="B232" i="23"/>
  <c r="A232" i="23" s="1"/>
  <c r="B233" i="23"/>
  <c r="A233" i="23" s="1"/>
  <c r="B234" i="23"/>
  <c r="A234" i="23" s="1"/>
  <c r="B235" i="23"/>
  <c r="A235" i="23" s="1"/>
  <c r="B236" i="23"/>
  <c r="A236" i="23" s="1"/>
  <c r="B237" i="23"/>
  <c r="A237" i="23" s="1"/>
  <c r="B238" i="23"/>
  <c r="A238" i="23" s="1"/>
  <c r="B239" i="23"/>
  <c r="A239" i="23" s="1"/>
  <c r="B240" i="23"/>
  <c r="A240" i="23" s="1"/>
  <c r="B241" i="23"/>
  <c r="A241" i="23" s="1"/>
  <c r="B242" i="23"/>
  <c r="A242" i="23" s="1"/>
  <c r="B243" i="23"/>
  <c r="A243" i="23" s="1"/>
  <c r="B244" i="23"/>
  <c r="A244" i="23" s="1"/>
  <c r="B245" i="23"/>
  <c r="A245" i="23" s="1"/>
  <c r="B246" i="23"/>
  <c r="A246" i="23" s="1"/>
  <c r="B247" i="23"/>
  <c r="A247" i="23" s="1"/>
  <c r="B248" i="23"/>
  <c r="A248" i="23" s="1"/>
  <c r="B249" i="23"/>
  <c r="A249" i="23" s="1"/>
  <c r="B250" i="23"/>
  <c r="A250" i="23" s="1"/>
  <c r="B251" i="23"/>
  <c r="A251" i="23" s="1"/>
  <c r="B252" i="23"/>
  <c r="A252" i="23" s="1"/>
  <c r="B253" i="23"/>
  <c r="A253" i="23" s="1"/>
  <c r="B254" i="23"/>
  <c r="A254" i="23" s="1"/>
  <c r="B255" i="23"/>
  <c r="A255" i="23" s="1"/>
  <c r="B256" i="23"/>
  <c r="A256" i="23" s="1"/>
  <c r="B257" i="23"/>
  <c r="A257" i="23" s="1"/>
  <c r="B258" i="23"/>
  <c r="A258" i="23" s="1"/>
  <c r="B259" i="23"/>
  <c r="A259" i="23" s="1"/>
  <c r="B260" i="23"/>
  <c r="A260" i="23" s="1"/>
  <c r="B261" i="23"/>
  <c r="A261" i="23" s="1"/>
  <c r="B262" i="23"/>
  <c r="A262" i="23" s="1"/>
  <c r="B263" i="23"/>
  <c r="A263" i="23" s="1"/>
  <c r="B264" i="23"/>
  <c r="A264" i="23" s="1"/>
  <c r="B265" i="23"/>
  <c r="A265" i="23" s="1"/>
  <c r="B266" i="23"/>
  <c r="A266" i="23" s="1"/>
  <c r="B267" i="23"/>
  <c r="A267" i="23" s="1"/>
  <c r="B268" i="23"/>
  <c r="A268" i="23" s="1"/>
  <c r="B269" i="23"/>
  <c r="A269" i="23" s="1"/>
  <c r="B270" i="23"/>
  <c r="A270" i="23" s="1"/>
  <c r="B271" i="23"/>
  <c r="A271" i="23" s="1"/>
  <c r="B272" i="23"/>
  <c r="A272" i="23" s="1"/>
  <c r="B273" i="23"/>
  <c r="A273" i="23" s="1"/>
  <c r="B274" i="23"/>
  <c r="A274" i="23" s="1"/>
  <c r="B275" i="23"/>
  <c r="A275" i="23" s="1"/>
  <c r="B276" i="23"/>
  <c r="A276" i="23" s="1"/>
  <c r="B277" i="23"/>
  <c r="A277" i="23" s="1"/>
  <c r="B278" i="23"/>
  <c r="A278" i="23" s="1"/>
  <c r="B279" i="23"/>
  <c r="A279" i="23" s="1"/>
  <c r="B280" i="23"/>
  <c r="A280" i="23" s="1"/>
  <c r="B281" i="23"/>
  <c r="A281" i="23" s="1"/>
  <c r="B282" i="23"/>
  <c r="A282" i="23" s="1"/>
  <c r="B283" i="23"/>
  <c r="A283" i="23" s="1"/>
  <c r="B284" i="23"/>
  <c r="A284" i="23" s="1"/>
  <c r="B285" i="23"/>
  <c r="A285" i="23" s="1"/>
  <c r="B286" i="23"/>
  <c r="A286" i="23" s="1"/>
  <c r="B287" i="23"/>
  <c r="A287" i="23" s="1"/>
  <c r="B288" i="23"/>
  <c r="A288" i="23" s="1"/>
  <c r="B289" i="23"/>
  <c r="A289" i="23" s="1"/>
  <c r="B290" i="23"/>
  <c r="A290" i="23" s="1"/>
  <c r="B291" i="23"/>
  <c r="A291" i="23" s="1"/>
  <c r="B292" i="23"/>
  <c r="A292" i="23" s="1"/>
  <c r="B293" i="23"/>
  <c r="A293" i="23" s="1"/>
  <c r="B294" i="23"/>
  <c r="A294" i="23" s="1"/>
  <c r="B295" i="23"/>
  <c r="A295" i="23" s="1"/>
  <c r="B296" i="23"/>
  <c r="A296" i="23" s="1"/>
  <c r="B297" i="23"/>
  <c r="A297" i="23" s="1"/>
  <c r="B298" i="23"/>
  <c r="A298" i="23" s="1"/>
  <c r="B299" i="23"/>
  <c r="A299" i="23" s="1"/>
  <c r="B300" i="23"/>
  <c r="A300" i="23" s="1"/>
  <c r="B301" i="23"/>
  <c r="A301" i="23" s="1"/>
  <c r="B50" i="23"/>
  <c r="A50" i="23" s="1"/>
  <c r="K54" i="22"/>
  <c r="Y50" i="22"/>
  <c r="Z50" i="22"/>
  <c r="AA50" i="22"/>
  <c r="Y51" i="22"/>
  <c r="Z51" i="22"/>
  <c r="AA51" i="22"/>
  <c r="Y52" i="22"/>
  <c r="Z52" i="22"/>
  <c r="AA52" i="22"/>
  <c r="Y53" i="22"/>
  <c r="Z53" i="22"/>
  <c r="AA53" i="22"/>
  <c r="Y54" i="22"/>
  <c r="Z54" i="22"/>
  <c r="AA54" i="22"/>
  <c r="Y55" i="22"/>
  <c r="Z55" i="22"/>
  <c r="AA55" i="22"/>
  <c r="Y56" i="22"/>
  <c r="Z56" i="22"/>
  <c r="AA56" i="22"/>
  <c r="Y57" i="22"/>
  <c r="Z57" i="22"/>
  <c r="AA57" i="22"/>
  <c r="Y58" i="22"/>
  <c r="Z58" i="22"/>
  <c r="AA58" i="22"/>
  <c r="Y59" i="22"/>
  <c r="Z59" i="22"/>
  <c r="AA59" i="22"/>
  <c r="Y60" i="22"/>
  <c r="Z60" i="22"/>
  <c r="AA60" i="22"/>
  <c r="Y61" i="22"/>
  <c r="Z61" i="22"/>
  <c r="AA61" i="22"/>
  <c r="Y62" i="22"/>
  <c r="Z62" i="22"/>
  <c r="AA62" i="22"/>
  <c r="Y63" i="22"/>
  <c r="Z63" i="22"/>
  <c r="AA63" i="22"/>
  <c r="Y64" i="22"/>
  <c r="Z64" i="22"/>
  <c r="AA64" i="22"/>
  <c r="Y65" i="22"/>
  <c r="Z65" i="22"/>
  <c r="AA65" i="22"/>
  <c r="Y66" i="22"/>
  <c r="Z66" i="22"/>
  <c r="AA66" i="22"/>
  <c r="Y67" i="22"/>
  <c r="Z67" i="22"/>
  <c r="AA67" i="22"/>
  <c r="Y68" i="22"/>
  <c r="Z68" i="22"/>
  <c r="AA68" i="22"/>
  <c r="Y69" i="22"/>
  <c r="Z69" i="22"/>
  <c r="AA69" i="22"/>
  <c r="W51" i="22"/>
  <c r="W52" i="22"/>
  <c r="W53" i="22"/>
  <c r="W54" i="22"/>
  <c r="W55" i="22"/>
  <c r="W56" i="22"/>
  <c r="W57" i="22"/>
  <c r="W58" i="22"/>
  <c r="W59" i="22"/>
  <c r="W60" i="22"/>
  <c r="W61" i="22"/>
  <c r="W62" i="22"/>
  <c r="W63" i="22"/>
  <c r="W64" i="22"/>
  <c r="W65" i="22"/>
  <c r="W66" i="22"/>
  <c r="W67" i="22"/>
  <c r="W68" i="22"/>
  <c r="W69" i="22"/>
  <c r="W50" i="22"/>
  <c r="D50" i="22"/>
  <c r="E50" i="22"/>
  <c r="Q50" i="22" s="1"/>
  <c r="F50" i="22"/>
  <c r="R50" i="22" s="1"/>
  <c r="G50" i="22"/>
  <c r="S50" i="22" s="1"/>
  <c r="H50" i="22"/>
  <c r="T50" i="22" s="1"/>
  <c r="I50" i="22"/>
  <c r="K50" i="22"/>
  <c r="L50" i="22"/>
  <c r="D51" i="22"/>
  <c r="E51" i="22"/>
  <c r="F51" i="22"/>
  <c r="G51" i="22"/>
  <c r="H51" i="22"/>
  <c r="I51" i="22"/>
  <c r="K51" i="22"/>
  <c r="L51" i="22"/>
  <c r="D52" i="22"/>
  <c r="E52" i="22"/>
  <c r="F52" i="22"/>
  <c r="G52" i="22"/>
  <c r="H52" i="22"/>
  <c r="I52" i="22"/>
  <c r="K52" i="22"/>
  <c r="L52" i="22"/>
  <c r="D53" i="22"/>
  <c r="E53" i="22"/>
  <c r="F53" i="22"/>
  <c r="G53" i="22"/>
  <c r="H53" i="22"/>
  <c r="I53" i="22"/>
  <c r="K53" i="22"/>
  <c r="L53" i="22"/>
  <c r="D54" i="22"/>
  <c r="E54" i="22"/>
  <c r="F54" i="22"/>
  <c r="G54" i="22"/>
  <c r="H54" i="22"/>
  <c r="I54" i="22"/>
  <c r="L54" i="22"/>
  <c r="D55" i="22"/>
  <c r="E55" i="22"/>
  <c r="F55" i="22"/>
  <c r="G55" i="22"/>
  <c r="H55" i="22"/>
  <c r="I55" i="22"/>
  <c r="K55" i="22"/>
  <c r="L55" i="22"/>
  <c r="D56" i="22"/>
  <c r="E56" i="22"/>
  <c r="F56" i="22"/>
  <c r="G56" i="22"/>
  <c r="H56" i="22"/>
  <c r="I56" i="22"/>
  <c r="K56" i="22"/>
  <c r="L56" i="22"/>
  <c r="D57" i="22"/>
  <c r="E57" i="22"/>
  <c r="F57" i="22"/>
  <c r="G57" i="22"/>
  <c r="H57" i="22"/>
  <c r="I57" i="22"/>
  <c r="K57" i="22"/>
  <c r="L57" i="22"/>
  <c r="D58" i="22"/>
  <c r="E58" i="22"/>
  <c r="F58" i="22"/>
  <c r="G58" i="22"/>
  <c r="H58" i="22"/>
  <c r="I58" i="22"/>
  <c r="K58" i="22"/>
  <c r="L58" i="22"/>
  <c r="D59" i="22"/>
  <c r="E59" i="22"/>
  <c r="F59" i="22"/>
  <c r="G59" i="22"/>
  <c r="H59" i="22"/>
  <c r="I59" i="22"/>
  <c r="K59" i="22"/>
  <c r="L59" i="22"/>
  <c r="D60" i="22"/>
  <c r="E60" i="22"/>
  <c r="F60" i="22"/>
  <c r="G60" i="22"/>
  <c r="H60" i="22"/>
  <c r="I60" i="22"/>
  <c r="K60" i="22"/>
  <c r="L60" i="22"/>
  <c r="D61" i="22"/>
  <c r="E61" i="22"/>
  <c r="F61" i="22"/>
  <c r="G61" i="22"/>
  <c r="H61" i="22"/>
  <c r="I61" i="22"/>
  <c r="K61" i="22"/>
  <c r="L61" i="22"/>
  <c r="D62" i="22"/>
  <c r="E62" i="22"/>
  <c r="F62" i="22"/>
  <c r="G62" i="22"/>
  <c r="H62" i="22"/>
  <c r="I62" i="22"/>
  <c r="K62" i="22"/>
  <c r="L62" i="22"/>
  <c r="D63" i="22"/>
  <c r="E63" i="22"/>
  <c r="F63" i="22"/>
  <c r="G63" i="22"/>
  <c r="H63" i="22"/>
  <c r="I63" i="22"/>
  <c r="K63" i="22"/>
  <c r="L63" i="22"/>
  <c r="D64" i="22"/>
  <c r="E64" i="22"/>
  <c r="F64" i="22"/>
  <c r="G64" i="22"/>
  <c r="H64" i="22"/>
  <c r="I64" i="22"/>
  <c r="K64" i="22"/>
  <c r="L64" i="22"/>
  <c r="D65" i="22"/>
  <c r="E65" i="22"/>
  <c r="F65" i="22"/>
  <c r="G65" i="22"/>
  <c r="H65" i="22"/>
  <c r="I65" i="22"/>
  <c r="K65" i="22"/>
  <c r="L65" i="22"/>
  <c r="D66" i="22"/>
  <c r="E66" i="22"/>
  <c r="F66" i="22"/>
  <c r="G66" i="22"/>
  <c r="H66" i="22"/>
  <c r="I66" i="22"/>
  <c r="K66" i="22"/>
  <c r="L66" i="22"/>
  <c r="D67" i="22"/>
  <c r="E67" i="22"/>
  <c r="F67" i="22"/>
  <c r="G67" i="22"/>
  <c r="H67" i="22"/>
  <c r="I67" i="22"/>
  <c r="K67" i="22"/>
  <c r="L67" i="22"/>
  <c r="D68" i="22"/>
  <c r="E68" i="22"/>
  <c r="F68" i="22"/>
  <c r="G68" i="22"/>
  <c r="H68" i="22"/>
  <c r="I68" i="22"/>
  <c r="K68" i="22"/>
  <c r="L68" i="22"/>
  <c r="D69" i="22"/>
  <c r="E69" i="22"/>
  <c r="F69" i="22"/>
  <c r="G69" i="22"/>
  <c r="H69" i="22"/>
  <c r="I69" i="22"/>
  <c r="K69" i="22"/>
  <c r="L69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9" i="22"/>
  <c r="C50" i="22"/>
  <c r="B51" i="22"/>
  <c r="A51" i="22" s="1"/>
  <c r="B52" i="22"/>
  <c r="A52" i="22" s="1"/>
  <c r="B53" i="22"/>
  <c r="A53" i="22" s="1"/>
  <c r="B54" i="22"/>
  <c r="A54" i="22" s="1"/>
  <c r="B55" i="22"/>
  <c r="A55" i="22" s="1"/>
  <c r="B56" i="22"/>
  <c r="A56" i="22" s="1"/>
  <c r="B57" i="22"/>
  <c r="A57" i="22" s="1"/>
  <c r="B58" i="22"/>
  <c r="A58" i="22" s="1"/>
  <c r="B59" i="22"/>
  <c r="A59" i="22" s="1"/>
  <c r="B60" i="22"/>
  <c r="A60" i="22" s="1"/>
  <c r="B61" i="22"/>
  <c r="A61" i="22" s="1"/>
  <c r="B62" i="22"/>
  <c r="A62" i="22" s="1"/>
  <c r="B63" i="22"/>
  <c r="A63" i="22" s="1"/>
  <c r="B64" i="22"/>
  <c r="A64" i="22" s="1"/>
  <c r="B65" i="22"/>
  <c r="A65" i="22" s="1"/>
  <c r="B66" i="22"/>
  <c r="A66" i="22" s="1"/>
  <c r="B67" i="22"/>
  <c r="A67" i="22" s="1"/>
  <c r="B68" i="22"/>
  <c r="A68" i="22" s="1"/>
  <c r="B69" i="22"/>
  <c r="A69" i="22" s="1"/>
  <c r="B50" i="22"/>
  <c r="A50" i="22" s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G65" i="21"/>
  <c r="H59" i="21"/>
  <c r="B70" i="21"/>
  <c r="A70" i="21" s="1"/>
  <c r="C70" i="21"/>
  <c r="D70" i="21"/>
  <c r="E70" i="21"/>
  <c r="F70" i="21"/>
  <c r="G70" i="21"/>
  <c r="H70" i="21"/>
  <c r="I70" i="21"/>
  <c r="K70" i="21"/>
  <c r="L70" i="21"/>
  <c r="W70" i="21"/>
  <c r="Y70" i="21"/>
  <c r="Z70" i="21"/>
  <c r="AA70" i="21"/>
  <c r="Y50" i="21"/>
  <c r="Z50" i="21"/>
  <c r="AA50" i="21"/>
  <c r="Y51" i="21"/>
  <c r="Z51" i="21"/>
  <c r="AA51" i="21"/>
  <c r="Y52" i="21"/>
  <c r="Z52" i="21"/>
  <c r="AA52" i="21"/>
  <c r="Y53" i="21"/>
  <c r="Z53" i="21"/>
  <c r="AA53" i="21"/>
  <c r="Y54" i="21"/>
  <c r="Z54" i="21"/>
  <c r="AA54" i="21"/>
  <c r="Y55" i="21"/>
  <c r="Z55" i="21"/>
  <c r="AA55" i="21"/>
  <c r="Y56" i="21"/>
  <c r="Z56" i="21"/>
  <c r="AA56" i="21"/>
  <c r="Y57" i="21"/>
  <c r="Z57" i="21"/>
  <c r="AA57" i="21"/>
  <c r="Y58" i="21"/>
  <c r="Z58" i="21"/>
  <c r="AA58" i="21"/>
  <c r="Y59" i="21"/>
  <c r="Z59" i="21"/>
  <c r="AA59" i="21"/>
  <c r="Y60" i="21"/>
  <c r="Z60" i="21"/>
  <c r="AA60" i="21"/>
  <c r="Y61" i="21"/>
  <c r="Z61" i="21"/>
  <c r="AA61" i="21"/>
  <c r="Y62" i="21"/>
  <c r="Z62" i="21"/>
  <c r="AA62" i="21"/>
  <c r="Y63" i="21"/>
  <c r="Z63" i="21"/>
  <c r="AA63" i="21"/>
  <c r="Y64" i="21"/>
  <c r="Z64" i="21"/>
  <c r="AA64" i="21"/>
  <c r="Y65" i="21"/>
  <c r="Z65" i="21"/>
  <c r="AA65" i="21"/>
  <c r="Y66" i="21"/>
  <c r="Z66" i="21"/>
  <c r="AA66" i="21"/>
  <c r="Y67" i="21"/>
  <c r="Z67" i="21"/>
  <c r="AA67" i="21"/>
  <c r="Y68" i="21"/>
  <c r="Z68" i="21"/>
  <c r="AA68" i="21"/>
  <c r="Y69" i="21"/>
  <c r="Z69" i="21"/>
  <c r="AA69" i="21"/>
  <c r="Y71" i="21"/>
  <c r="Z71" i="21"/>
  <c r="AA71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1" i="21"/>
  <c r="W50" i="21"/>
  <c r="D50" i="21"/>
  <c r="E50" i="21"/>
  <c r="Q50" i="21" s="1"/>
  <c r="F50" i="21"/>
  <c r="R50" i="21" s="1"/>
  <c r="G50" i="21"/>
  <c r="S50" i="21" s="1"/>
  <c r="H50" i="21"/>
  <c r="T50" i="21" s="1"/>
  <c r="I50" i="21"/>
  <c r="K50" i="21"/>
  <c r="L50" i="21"/>
  <c r="D51" i="21"/>
  <c r="E51" i="21"/>
  <c r="F51" i="21"/>
  <c r="G51" i="21"/>
  <c r="H51" i="21"/>
  <c r="I51" i="21"/>
  <c r="K51" i="21"/>
  <c r="L51" i="21"/>
  <c r="D52" i="21"/>
  <c r="E52" i="21"/>
  <c r="F52" i="21"/>
  <c r="G52" i="21"/>
  <c r="H52" i="21"/>
  <c r="I52" i="21"/>
  <c r="K52" i="21"/>
  <c r="L52" i="21"/>
  <c r="D53" i="21"/>
  <c r="E53" i="21"/>
  <c r="F53" i="21"/>
  <c r="G53" i="21"/>
  <c r="H53" i="21"/>
  <c r="I53" i="21"/>
  <c r="K53" i="21"/>
  <c r="L53" i="21"/>
  <c r="D54" i="21"/>
  <c r="E54" i="21"/>
  <c r="F54" i="21"/>
  <c r="G54" i="21"/>
  <c r="H54" i="21"/>
  <c r="I54" i="21"/>
  <c r="K54" i="21"/>
  <c r="L54" i="21"/>
  <c r="D55" i="21"/>
  <c r="E55" i="21"/>
  <c r="F55" i="21"/>
  <c r="G55" i="21"/>
  <c r="H55" i="21"/>
  <c r="I55" i="21"/>
  <c r="K55" i="21"/>
  <c r="L55" i="21"/>
  <c r="D56" i="21"/>
  <c r="E56" i="21"/>
  <c r="F56" i="21"/>
  <c r="G56" i="21"/>
  <c r="H56" i="21"/>
  <c r="I56" i="21"/>
  <c r="K56" i="21"/>
  <c r="L56" i="21"/>
  <c r="D57" i="21"/>
  <c r="E57" i="21"/>
  <c r="F57" i="21"/>
  <c r="G57" i="21"/>
  <c r="H57" i="21"/>
  <c r="I57" i="21"/>
  <c r="K57" i="21"/>
  <c r="L57" i="21"/>
  <c r="D58" i="21"/>
  <c r="E58" i="21"/>
  <c r="F58" i="21"/>
  <c r="G58" i="21"/>
  <c r="H58" i="21"/>
  <c r="I58" i="21"/>
  <c r="K58" i="21"/>
  <c r="L58" i="21"/>
  <c r="D59" i="21"/>
  <c r="E59" i="21"/>
  <c r="F59" i="21"/>
  <c r="G59" i="21"/>
  <c r="I59" i="21"/>
  <c r="K59" i="21"/>
  <c r="L59" i="21"/>
  <c r="D60" i="21"/>
  <c r="E60" i="21"/>
  <c r="F60" i="21"/>
  <c r="G60" i="21"/>
  <c r="H60" i="21"/>
  <c r="I60" i="21"/>
  <c r="K60" i="21"/>
  <c r="L60" i="21"/>
  <c r="D61" i="21"/>
  <c r="E61" i="21"/>
  <c r="F61" i="21"/>
  <c r="G61" i="21"/>
  <c r="H61" i="21"/>
  <c r="I61" i="21"/>
  <c r="K61" i="21"/>
  <c r="L61" i="21"/>
  <c r="D62" i="21"/>
  <c r="E62" i="21"/>
  <c r="F62" i="21"/>
  <c r="G62" i="21"/>
  <c r="H62" i="21"/>
  <c r="I62" i="21"/>
  <c r="K62" i="21"/>
  <c r="L62" i="21"/>
  <c r="D63" i="21"/>
  <c r="E63" i="21"/>
  <c r="F63" i="21"/>
  <c r="G63" i="21"/>
  <c r="H63" i="21"/>
  <c r="I63" i="21"/>
  <c r="K63" i="21"/>
  <c r="L63" i="21"/>
  <c r="D64" i="21"/>
  <c r="E64" i="21"/>
  <c r="F64" i="21"/>
  <c r="G64" i="21"/>
  <c r="H64" i="21"/>
  <c r="I64" i="21"/>
  <c r="K64" i="21"/>
  <c r="L64" i="21"/>
  <c r="D65" i="21"/>
  <c r="E65" i="21"/>
  <c r="F65" i="21"/>
  <c r="H65" i="21"/>
  <c r="I65" i="21"/>
  <c r="K65" i="21"/>
  <c r="L65" i="21"/>
  <c r="D66" i="21"/>
  <c r="E66" i="21"/>
  <c r="F66" i="21"/>
  <c r="G66" i="21"/>
  <c r="H66" i="21"/>
  <c r="I66" i="21"/>
  <c r="K66" i="21"/>
  <c r="L66" i="21"/>
  <c r="D67" i="21"/>
  <c r="E67" i="21"/>
  <c r="F67" i="21"/>
  <c r="G67" i="21"/>
  <c r="H67" i="21"/>
  <c r="I67" i="21"/>
  <c r="K67" i="21"/>
  <c r="L67" i="21"/>
  <c r="D68" i="21"/>
  <c r="E68" i="21"/>
  <c r="F68" i="21"/>
  <c r="G68" i="21"/>
  <c r="H68" i="21"/>
  <c r="I68" i="21"/>
  <c r="K68" i="21"/>
  <c r="L68" i="21"/>
  <c r="D69" i="21"/>
  <c r="E69" i="21"/>
  <c r="F69" i="21"/>
  <c r="G69" i="21"/>
  <c r="H69" i="21"/>
  <c r="I69" i="21"/>
  <c r="K69" i="21"/>
  <c r="L69" i="21"/>
  <c r="D71" i="21"/>
  <c r="E71" i="21"/>
  <c r="F71" i="21"/>
  <c r="G71" i="21"/>
  <c r="H71" i="21"/>
  <c r="I71" i="21"/>
  <c r="K71" i="21"/>
  <c r="L71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1" i="21"/>
  <c r="C50" i="21"/>
  <c r="O50" i="21" s="1"/>
  <c r="B51" i="21"/>
  <c r="A51" i="21" s="1"/>
  <c r="B52" i="21"/>
  <c r="A52" i="21" s="1"/>
  <c r="B53" i="21"/>
  <c r="A53" i="21" s="1"/>
  <c r="B54" i="21"/>
  <c r="A54" i="21" s="1"/>
  <c r="B55" i="21"/>
  <c r="A55" i="21" s="1"/>
  <c r="B56" i="21"/>
  <c r="A56" i="21" s="1"/>
  <c r="B57" i="21"/>
  <c r="A57" i="21" s="1"/>
  <c r="B58" i="21"/>
  <c r="A58" i="21" s="1"/>
  <c r="B59" i="21"/>
  <c r="A59" i="21" s="1"/>
  <c r="B60" i="21"/>
  <c r="A60" i="21" s="1"/>
  <c r="B61" i="21"/>
  <c r="A61" i="21" s="1"/>
  <c r="B62" i="21"/>
  <c r="A62" i="21" s="1"/>
  <c r="B63" i="21"/>
  <c r="A63" i="21" s="1"/>
  <c r="B64" i="21"/>
  <c r="A64" i="21" s="1"/>
  <c r="B65" i="21"/>
  <c r="A65" i="21" s="1"/>
  <c r="B66" i="21"/>
  <c r="A66" i="21" s="1"/>
  <c r="B67" i="21"/>
  <c r="A67" i="21" s="1"/>
  <c r="B68" i="21"/>
  <c r="A68" i="21" s="1"/>
  <c r="B69" i="21"/>
  <c r="A69" i="21" s="1"/>
  <c r="B71" i="21"/>
  <c r="A71" i="21" s="1"/>
  <c r="B50" i="21"/>
  <c r="A50" i="21" s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Y50" i="20"/>
  <c r="Z50" i="20"/>
  <c r="AA50" i="20"/>
  <c r="Y51" i="20"/>
  <c r="Z51" i="20"/>
  <c r="AA51" i="20"/>
  <c r="Y52" i="20"/>
  <c r="Z52" i="20"/>
  <c r="AA52" i="20"/>
  <c r="Y53" i="20"/>
  <c r="Z53" i="20"/>
  <c r="AA53" i="20"/>
  <c r="Y54" i="20"/>
  <c r="Z54" i="20"/>
  <c r="AA54" i="20"/>
  <c r="Y55" i="20"/>
  <c r="Z55" i="20"/>
  <c r="AA55" i="20"/>
  <c r="Y56" i="20"/>
  <c r="Z56" i="20"/>
  <c r="AA56" i="20"/>
  <c r="Y57" i="20"/>
  <c r="Z57" i="20"/>
  <c r="AA57" i="20"/>
  <c r="Y58" i="20"/>
  <c r="Z58" i="20"/>
  <c r="AA58" i="20"/>
  <c r="Y59" i="20"/>
  <c r="Z59" i="20"/>
  <c r="AA59" i="20"/>
  <c r="Y60" i="20"/>
  <c r="Z60" i="20"/>
  <c r="AA60" i="20"/>
  <c r="Y61" i="20"/>
  <c r="Z61" i="20"/>
  <c r="AA61" i="20"/>
  <c r="Y62" i="20"/>
  <c r="Z62" i="20"/>
  <c r="AA62" i="20"/>
  <c r="Y63" i="20"/>
  <c r="Z63" i="20"/>
  <c r="AA63" i="20"/>
  <c r="Y64" i="20"/>
  <c r="Z64" i="20"/>
  <c r="AA64" i="20"/>
  <c r="Y65" i="20"/>
  <c r="Z65" i="20"/>
  <c r="AA65" i="20"/>
  <c r="Y66" i="20"/>
  <c r="Z66" i="20"/>
  <c r="AA66" i="20"/>
  <c r="Y67" i="20"/>
  <c r="Z67" i="20"/>
  <c r="AA67" i="20"/>
  <c r="Y68" i="20"/>
  <c r="Z68" i="20"/>
  <c r="AA68" i="20"/>
  <c r="Y69" i="20"/>
  <c r="Z69" i="20"/>
  <c r="AA69" i="20"/>
  <c r="Y70" i="20"/>
  <c r="Z70" i="20"/>
  <c r="AA70" i="20"/>
  <c r="W51" i="20"/>
  <c r="W52" i="20"/>
  <c r="W53" i="20"/>
  <c r="W54" i="20"/>
  <c r="W55" i="20"/>
  <c r="W56" i="20"/>
  <c r="W57" i="20"/>
  <c r="W58" i="20"/>
  <c r="W59" i="20"/>
  <c r="W60" i="20"/>
  <c r="W61" i="20"/>
  <c r="W62" i="20"/>
  <c r="W63" i="20"/>
  <c r="W64" i="20"/>
  <c r="W65" i="20"/>
  <c r="W66" i="20"/>
  <c r="W67" i="20"/>
  <c r="W68" i="20"/>
  <c r="W69" i="20"/>
  <c r="W70" i="20"/>
  <c r="W50" i="20"/>
  <c r="D50" i="20"/>
  <c r="P50" i="20" s="1"/>
  <c r="E50" i="20"/>
  <c r="Q50" i="20" s="1"/>
  <c r="F50" i="20"/>
  <c r="R50" i="20" s="1"/>
  <c r="G50" i="20"/>
  <c r="S50" i="20" s="1"/>
  <c r="H50" i="20"/>
  <c r="I50" i="20"/>
  <c r="K50" i="20"/>
  <c r="L50" i="20"/>
  <c r="D51" i="20"/>
  <c r="E51" i="20"/>
  <c r="F51" i="20"/>
  <c r="G51" i="20"/>
  <c r="H51" i="20"/>
  <c r="I51" i="20"/>
  <c r="K51" i="20"/>
  <c r="L51" i="20"/>
  <c r="D52" i="20"/>
  <c r="E52" i="20"/>
  <c r="F52" i="20"/>
  <c r="G52" i="20"/>
  <c r="H52" i="20"/>
  <c r="I52" i="20"/>
  <c r="K52" i="20"/>
  <c r="L52" i="20"/>
  <c r="D53" i="20"/>
  <c r="E53" i="20"/>
  <c r="F53" i="20"/>
  <c r="G53" i="20"/>
  <c r="H53" i="20"/>
  <c r="I53" i="20"/>
  <c r="K53" i="20"/>
  <c r="L53" i="20"/>
  <c r="D54" i="20"/>
  <c r="E54" i="20"/>
  <c r="F54" i="20"/>
  <c r="G54" i="20"/>
  <c r="H54" i="20"/>
  <c r="I54" i="20"/>
  <c r="K54" i="20"/>
  <c r="L54" i="20"/>
  <c r="D55" i="20"/>
  <c r="E55" i="20"/>
  <c r="F55" i="20"/>
  <c r="G55" i="20"/>
  <c r="H55" i="20"/>
  <c r="I55" i="20"/>
  <c r="K55" i="20"/>
  <c r="L55" i="20"/>
  <c r="D56" i="20"/>
  <c r="E56" i="20"/>
  <c r="F56" i="20"/>
  <c r="G56" i="20"/>
  <c r="H56" i="20"/>
  <c r="I56" i="20"/>
  <c r="K56" i="20"/>
  <c r="L56" i="20"/>
  <c r="D57" i="20"/>
  <c r="E57" i="20"/>
  <c r="F57" i="20"/>
  <c r="G57" i="20"/>
  <c r="H57" i="20"/>
  <c r="I57" i="20"/>
  <c r="K57" i="20"/>
  <c r="L57" i="20"/>
  <c r="D58" i="20"/>
  <c r="F58" i="20"/>
  <c r="G58" i="20"/>
  <c r="H58" i="20"/>
  <c r="I58" i="20"/>
  <c r="K58" i="20"/>
  <c r="L58" i="20"/>
  <c r="D59" i="20"/>
  <c r="E59" i="20"/>
  <c r="F59" i="20"/>
  <c r="G59" i="20"/>
  <c r="H59" i="20"/>
  <c r="I59" i="20"/>
  <c r="K59" i="20"/>
  <c r="L59" i="20"/>
  <c r="D60" i="20"/>
  <c r="E60" i="20"/>
  <c r="F60" i="20"/>
  <c r="G60" i="20"/>
  <c r="H60" i="20"/>
  <c r="I60" i="20"/>
  <c r="K60" i="20"/>
  <c r="L60" i="20"/>
  <c r="D61" i="20"/>
  <c r="E61" i="20"/>
  <c r="F61" i="20"/>
  <c r="G61" i="20"/>
  <c r="H61" i="20"/>
  <c r="I61" i="20"/>
  <c r="K61" i="20"/>
  <c r="L61" i="20"/>
  <c r="D62" i="20"/>
  <c r="E62" i="20"/>
  <c r="F62" i="20"/>
  <c r="G62" i="20"/>
  <c r="H62" i="20"/>
  <c r="I62" i="20"/>
  <c r="K62" i="20"/>
  <c r="L62" i="20"/>
  <c r="D63" i="20"/>
  <c r="E63" i="20"/>
  <c r="F63" i="20"/>
  <c r="G63" i="20"/>
  <c r="H63" i="20"/>
  <c r="I63" i="20"/>
  <c r="K63" i="20"/>
  <c r="L63" i="20"/>
  <c r="D64" i="20"/>
  <c r="E64" i="20"/>
  <c r="F64" i="20"/>
  <c r="G64" i="20"/>
  <c r="H64" i="20"/>
  <c r="I64" i="20"/>
  <c r="K64" i="20"/>
  <c r="L64" i="20"/>
  <c r="D65" i="20"/>
  <c r="E65" i="20"/>
  <c r="F65" i="20"/>
  <c r="G65" i="20"/>
  <c r="H65" i="20"/>
  <c r="I65" i="20"/>
  <c r="K65" i="20"/>
  <c r="L65" i="20"/>
  <c r="D66" i="20"/>
  <c r="E66" i="20"/>
  <c r="F66" i="20"/>
  <c r="G66" i="20"/>
  <c r="H66" i="20"/>
  <c r="I66" i="20"/>
  <c r="K66" i="20"/>
  <c r="L66" i="20"/>
  <c r="D67" i="20"/>
  <c r="E67" i="20"/>
  <c r="F67" i="20"/>
  <c r="G67" i="20"/>
  <c r="H67" i="20"/>
  <c r="I67" i="20"/>
  <c r="K67" i="20"/>
  <c r="L67" i="20"/>
  <c r="D68" i="20"/>
  <c r="E68" i="20"/>
  <c r="F68" i="20"/>
  <c r="G68" i="20"/>
  <c r="H68" i="20"/>
  <c r="I68" i="20"/>
  <c r="K68" i="20"/>
  <c r="L68" i="20"/>
  <c r="D69" i="20"/>
  <c r="E69" i="20"/>
  <c r="F69" i="20"/>
  <c r="G69" i="20"/>
  <c r="H69" i="20"/>
  <c r="I69" i="20"/>
  <c r="K69" i="20"/>
  <c r="L69" i="20"/>
  <c r="D70" i="20"/>
  <c r="E70" i="20"/>
  <c r="F70" i="20"/>
  <c r="G70" i="20"/>
  <c r="H70" i="20"/>
  <c r="I70" i="20"/>
  <c r="K70" i="20"/>
  <c r="L7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50" i="20"/>
  <c r="O50" i="20" s="1"/>
  <c r="B51" i="20"/>
  <c r="A51" i="20" s="1"/>
  <c r="B52" i="20"/>
  <c r="A52" i="20" s="1"/>
  <c r="B53" i="20"/>
  <c r="A53" i="20" s="1"/>
  <c r="B54" i="20"/>
  <c r="A54" i="20" s="1"/>
  <c r="B55" i="20"/>
  <c r="A55" i="20" s="1"/>
  <c r="B56" i="20"/>
  <c r="A56" i="20" s="1"/>
  <c r="B57" i="20"/>
  <c r="A57" i="20" s="1"/>
  <c r="B58" i="20"/>
  <c r="A58" i="20" s="1"/>
  <c r="B59" i="20"/>
  <c r="A59" i="20" s="1"/>
  <c r="B60" i="20"/>
  <c r="A60" i="20" s="1"/>
  <c r="B61" i="20"/>
  <c r="A61" i="20" s="1"/>
  <c r="B62" i="20"/>
  <c r="A62" i="20" s="1"/>
  <c r="B63" i="20"/>
  <c r="A63" i="20" s="1"/>
  <c r="B64" i="20"/>
  <c r="A64" i="20" s="1"/>
  <c r="B65" i="20"/>
  <c r="A65" i="20" s="1"/>
  <c r="B66" i="20"/>
  <c r="A66" i="20" s="1"/>
  <c r="B67" i="20"/>
  <c r="A67" i="20" s="1"/>
  <c r="B68" i="20"/>
  <c r="A68" i="20" s="1"/>
  <c r="B69" i="20"/>
  <c r="A69" i="20" s="1"/>
  <c r="B70" i="20"/>
  <c r="A70" i="20" s="1"/>
  <c r="B50" i="20"/>
  <c r="A50" i="20" s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J212" i="24" l="1"/>
  <c r="J51" i="28"/>
  <c r="J55" i="27"/>
  <c r="J53" i="25"/>
  <c r="U51" i="27"/>
  <c r="U52" i="27" s="1"/>
  <c r="U53" i="27" s="1"/>
  <c r="U54" i="27" s="1"/>
  <c r="U55" i="27" s="1"/>
  <c r="U56" i="27" s="1"/>
  <c r="U57" i="27" s="1"/>
  <c r="U58" i="27" s="1"/>
  <c r="U59" i="27" s="1"/>
  <c r="U60" i="27" s="1"/>
  <c r="U61" i="27" s="1"/>
  <c r="U62" i="27" s="1"/>
  <c r="U63" i="27" s="1"/>
  <c r="U64" i="27" s="1"/>
  <c r="U65" i="27" s="1"/>
  <c r="U66" i="27" s="1"/>
  <c r="U67" i="27" s="1"/>
  <c r="U68" i="27" s="1"/>
  <c r="U69" i="27" s="1"/>
  <c r="J66" i="26"/>
  <c r="J217" i="24"/>
  <c r="J214" i="24"/>
  <c r="J68" i="43"/>
  <c r="J65" i="43"/>
  <c r="J66" i="43"/>
  <c r="J69" i="43"/>
  <c r="J70" i="43"/>
  <c r="J67" i="43"/>
  <c r="J213" i="24"/>
  <c r="J59" i="27"/>
  <c r="J113" i="24"/>
  <c r="J155" i="24"/>
  <c r="J67" i="26"/>
  <c r="J59" i="37"/>
  <c r="V51" i="41"/>
  <c r="V52" i="41" s="1"/>
  <c r="V53" i="41" s="1"/>
  <c r="V54" i="41" s="1"/>
  <c r="V55" i="41" s="1"/>
  <c r="V56" i="41" s="1"/>
  <c r="V57" i="41" s="1"/>
  <c r="V58" i="41" s="1"/>
  <c r="V59" i="41" s="1"/>
  <c r="V60" i="41" s="1"/>
  <c r="V61" i="41" s="1"/>
  <c r="V62" i="41" s="1"/>
  <c r="V63" i="41" s="1"/>
  <c r="V64" i="41" s="1"/>
  <c r="V65" i="41" s="1"/>
  <c r="V66" i="41" s="1"/>
  <c r="V67" i="41" s="1"/>
  <c r="J51" i="40"/>
  <c r="V51" i="40" s="1"/>
  <c r="J48" i="41"/>
  <c r="B7" i="41" s="1"/>
  <c r="B11" i="41" s="1"/>
  <c r="B15" i="41" s="1"/>
  <c r="J50" i="40"/>
  <c r="J68" i="40"/>
  <c r="J67" i="40"/>
  <c r="J70" i="40"/>
  <c r="J65" i="40"/>
  <c r="J64" i="40"/>
  <c r="J63" i="40"/>
  <c r="J62" i="40"/>
  <c r="J61" i="40"/>
  <c r="J60" i="40"/>
  <c r="J59" i="40"/>
  <c r="J69" i="40"/>
  <c r="J71" i="40"/>
  <c r="J57" i="40"/>
  <c r="J56" i="40"/>
  <c r="J58" i="40"/>
  <c r="J55" i="40"/>
  <c r="J54" i="40"/>
  <c r="J53" i="40"/>
  <c r="J52" i="40"/>
  <c r="J68" i="39"/>
  <c r="J66" i="39"/>
  <c r="J65" i="39"/>
  <c r="J64" i="39"/>
  <c r="J63" i="39"/>
  <c r="J62" i="39"/>
  <c r="J60" i="39"/>
  <c r="J59" i="39"/>
  <c r="J58" i="39"/>
  <c r="J57" i="39"/>
  <c r="J61" i="39"/>
  <c r="J56" i="39"/>
  <c r="J55" i="39"/>
  <c r="J54" i="39"/>
  <c r="J67" i="39"/>
  <c r="J53" i="39"/>
  <c r="J52" i="39"/>
  <c r="J51" i="39"/>
  <c r="V51" i="39" s="1"/>
  <c r="J50" i="39"/>
  <c r="J62" i="37"/>
  <c r="J69" i="37"/>
  <c r="J68" i="37"/>
  <c r="J67" i="37"/>
  <c r="J66" i="37"/>
  <c r="J65" i="37"/>
  <c r="J64" i="37"/>
  <c r="J63" i="37"/>
  <c r="J61" i="37"/>
  <c r="J60" i="37"/>
  <c r="J58" i="37"/>
  <c r="J57" i="37"/>
  <c r="J56" i="37"/>
  <c r="J55" i="37"/>
  <c r="J54" i="37"/>
  <c r="J53" i="37"/>
  <c r="J52" i="37"/>
  <c r="J51" i="37"/>
  <c r="V51" i="37" s="1"/>
  <c r="V51" i="38"/>
  <c r="Z48" i="24"/>
  <c r="J50" i="37"/>
  <c r="W48" i="24"/>
  <c r="B14" i="24" s="1"/>
  <c r="F48" i="24"/>
  <c r="Q50" i="24"/>
  <c r="Q51" i="24" s="1"/>
  <c r="Q52" i="24" s="1"/>
  <c r="Q53" i="24" s="1"/>
  <c r="Q54" i="24" s="1"/>
  <c r="Q55" i="24" s="1"/>
  <c r="Q56" i="24" s="1"/>
  <c r="Q57" i="24" s="1"/>
  <c r="Q58" i="24" s="1"/>
  <c r="Q59" i="24" s="1"/>
  <c r="Q60" i="24" s="1"/>
  <c r="Q61" i="24" s="1"/>
  <c r="Q62" i="24" s="1"/>
  <c r="Q63" i="24" s="1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E48" i="24"/>
  <c r="O50" i="24"/>
  <c r="O51" i="24" s="1"/>
  <c r="O52" i="24" s="1"/>
  <c r="O53" i="24" s="1"/>
  <c r="O54" i="24" s="1"/>
  <c r="O55" i="24" s="1"/>
  <c r="O56" i="24" s="1"/>
  <c r="O57" i="24" s="1"/>
  <c r="O58" i="24" s="1"/>
  <c r="O59" i="24" s="1"/>
  <c r="O60" i="24" s="1"/>
  <c r="O61" i="24" s="1"/>
  <c r="O62" i="24" s="1"/>
  <c r="O63" i="24" s="1"/>
  <c r="O64" i="24" s="1"/>
  <c r="O65" i="24" s="1"/>
  <c r="O66" i="24" s="1"/>
  <c r="O67" i="24" s="1"/>
  <c r="O68" i="24" s="1"/>
  <c r="O69" i="24" s="1"/>
  <c r="O70" i="24" s="1"/>
  <c r="O71" i="24" s="1"/>
  <c r="O72" i="24" s="1"/>
  <c r="O73" i="24" s="1"/>
  <c r="O74" i="24" s="1"/>
  <c r="O75" i="24" s="1"/>
  <c r="O76" i="24" s="1"/>
  <c r="O77" i="24" s="1"/>
  <c r="O78" i="24" s="1"/>
  <c r="O79" i="24" s="1"/>
  <c r="O80" i="24" s="1"/>
  <c r="O81" i="24" s="1"/>
  <c r="O82" i="24" s="1"/>
  <c r="O83" i="24" s="1"/>
  <c r="C48" i="24"/>
  <c r="P50" i="24"/>
  <c r="P51" i="24" s="1"/>
  <c r="P52" i="24" s="1"/>
  <c r="P53" i="24" s="1"/>
  <c r="P54" i="24" s="1"/>
  <c r="P55" i="24" s="1"/>
  <c r="P56" i="24" s="1"/>
  <c r="P57" i="24" s="1"/>
  <c r="P58" i="24" s="1"/>
  <c r="P59" i="24" s="1"/>
  <c r="P60" i="24" s="1"/>
  <c r="P61" i="24" s="1"/>
  <c r="P62" i="24" s="1"/>
  <c r="P63" i="24" s="1"/>
  <c r="P64" i="24" s="1"/>
  <c r="P65" i="24" s="1"/>
  <c r="P66" i="24" s="1"/>
  <c r="P67" i="24" s="1"/>
  <c r="P68" i="24" s="1"/>
  <c r="P69" i="24" s="1"/>
  <c r="P70" i="24" s="1"/>
  <c r="P71" i="24" s="1"/>
  <c r="P72" i="24" s="1"/>
  <c r="P73" i="24" s="1"/>
  <c r="P74" i="24" s="1"/>
  <c r="P75" i="24" s="1"/>
  <c r="P76" i="24" s="1"/>
  <c r="P77" i="24" s="1"/>
  <c r="P78" i="24" s="1"/>
  <c r="P79" i="24" s="1"/>
  <c r="P80" i="24" s="1"/>
  <c r="P81" i="24" s="1"/>
  <c r="P82" i="24" s="1"/>
  <c r="P83" i="24" s="1"/>
  <c r="D48" i="24"/>
  <c r="L48" i="24"/>
  <c r="B9" i="24" s="1"/>
  <c r="K48" i="24"/>
  <c r="B8" i="24" s="1"/>
  <c r="U50" i="24"/>
  <c r="U51" i="24" s="1"/>
  <c r="U52" i="24" s="1"/>
  <c r="U53" i="24" s="1"/>
  <c r="U54" i="24" s="1"/>
  <c r="U55" i="24" s="1"/>
  <c r="U56" i="24" s="1"/>
  <c r="U57" i="24" s="1"/>
  <c r="U58" i="24" s="1"/>
  <c r="U59" i="24" s="1"/>
  <c r="U60" i="24" s="1"/>
  <c r="U61" i="24" s="1"/>
  <c r="U62" i="24" s="1"/>
  <c r="U63" i="24" s="1"/>
  <c r="U64" i="24" s="1"/>
  <c r="U65" i="24" s="1"/>
  <c r="U66" i="24" s="1"/>
  <c r="U67" i="24" s="1"/>
  <c r="U68" i="24" s="1"/>
  <c r="U69" i="24" s="1"/>
  <c r="U70" i="24" s="1"/>
  <c r="U71" i="24" s="1"/>
  <c r="U72" i="24" s="1"/>
  <c r="U73" i="24" s="1"/>
  <c r="U74" i="24" s="1"/>
  <c r="U75" i="24" s="1"/>
  <c r="U76" i="24" s="1"/>
  <c r="U77" i="24" s="1"/>
  <c r="U78" i="24" s="1"/>
  <c r="U79" i="24" s="1"/>
  <c r="U80" i="24" s="1"/>
  <c r="U81" i="24" s="1"/>
  <c r="U82" i="24" s="1"/>
  <c r="U83" i="24" s="1"/>
  <c r="I48" i="24"/>
  <c r="Y48" i="24"/>
  <c r="B10" i="24" s="1"/>
  <c r="T50" i="24"/>
  <c r="T51" i="24" s="1"/>
  <c r="T52" i="24" s="1"/>
  <c r="T53" i="24" s="1"/>
  <c r="T54" i="24" s="1"/>
  <c r="T55" i="24" s="1"/>
  <c r="T56" i="24" s="1"/>
  <c r="T57" i="24" s="1"/>
  <c r="T58" i="24" s="1"/>
  <c r="T59" i="24" s="1"/>
  <c r="T60" i="24" s="1"/>
  <c r="T61" i="24" s="1"/>
  <c r="T62" i="24" s="1"/>
  <c r="T63" i="24" s="1"/>
  <c r="T64" i="24" s="1"/>
  <c r="T65" i="24" s="1"/>
  <c r="T66" i="24" s="1"/>
  <c r="T67" i="24" s="1"/>
  <c r="T68" i="24" s="1"/>
  <c r="T69" i="24" s="1"/>
  <c r="T70" i="24" s="1"/>
  <c r="T71" i="24" s="1"/>
  <c r="T72" i="24" s="1"/>
  <c r="T73" i="24" s="1"/>
  <c r="T74" i="24" s="1"/>
  <c r="T75" i="24" s="1"/>
  <c r="T76" i="24" s="1"/>
  <c r="T77" i="24" s="1"/>
  <c r="T78" i="24" s="1"/>
  <c r="T79" i="24" s="1"/>
  <c r="T80" i="24" s="1"/>
  <c r="T81" i="24" s="1"/>
  <c r="T82" i="24" s="1"/>
  <c r="T83" i="24" s="1"/>
  <c r="S50" i="24"/>
  <c r="S51" i="24" s="1"/>
  <c r="S52" i="24" s="1"/>
  <c r="S53" i="24" s="1"/>
  <c r="S54" i="24" s="1"/>
  <c r="S55" i="24" s="1"/>
  <c r="S56" i="24" s="1"/>
  <c r="S57" i="24" s="1"/>
  <c r="S58" i="24" s="1"/>
  <c r="S59" i="24" s="1"/>
  <c r="S60" i="24" s="1"/>
  <c r="S61" i="24" s="1"/>
  <c r="S62" i="24" s="1"/>
  <c r="S63" i="24" s="1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J295" i="24"/>
  <c r="J66" i="35"/>
  <c r="J287" i="24"/>
  <c r="J58" i="35"/>
  <c r="J57" i="35"/>
  <c r="J286" i="24"/>
  <c r="J64" i="35"/>
  <c r="J293" i="24"/>
  <c r="J56" i="35"/>
  <c r="J285" i="24"/>
  <c r="J292" i="24"/>
  <c r="J63" i="35"/>
  <c r="J284" i="24"/>
  <c r="J55" i="35"/>
  <c r="J299" i="24"/>
  <c r="J70" i="35"/>
  <c r="J291" i="24"/>
  <c r="J62" i="35"/>
  <c r="J54" i="35"/>
  <c r="J283" i="24"/>
  <c r="J65" i="35"/>
  <c r="J294" i="24"/>
  <c r="J69" i="35"/>
  <c r="J298" i="24"/>
  <c r="J61" i="35"/>
  <c r="J290" i="24"/>
  <c r="J68" i="35"/>
  <c r="J297" i="24"/>
  <c r="J60" i="35"/>
  <c r="J289" i="24"/>
  <c r="J296" i="24"/>
  <c r="J67" i="35"/>
  <c r="J288" i="24"/>
  <c r="J59" i="35"/>
  <c r="J53" i="35"/>
  <c r="J282" i="24"/>
  <c r="J52" i="35"/>
  <c r="J281" i="24"/>
  <c r="J280" i="24"/>
  <c r="J51" i="35"/>
  <c r="V51" i="35" s="1"/>
  <c r="J279" i="24"/>
  <c r="J50" i="35"/>
  <c r="J68" i="26"/>
  <c r="J131" i="24"/>
  <c r="J123" i="24"/>
  <c r="J54" i="34"/>
  <c r="J59" i="34"/>
  <c r="J57" i="34"/>
  <c r="J56" i="34"/>
  <c r="J278" i="24"/>
  <c r="J70" i="34"/>
  <c r="J277" i="24"/>
  <c r="J69" i="34"/>
  <c r="J67" i="34"/>
  <c r="J275" i="24"/>
  <c r="J66" i="34"/>
  <c r="J274" i="24"/>
  <c r="J65" i="34"/>
  <c r="J273" i="24"/>
  <c r="J64" i="34"/>
  <c r="J272" i="24"/>
  <c r="J63" i="34"/>
  <c r="J271" i="24"/>
  <c r="J268" i="24"/>
  <c r="J60" i="34"/>
  <c r="J58" i="34"/>
  <c r="J276" i="24"/>
  <c r="J68" i="34"/>
  <c r="J269" i="24"/>
  <c r="J61" i="34"/>
  <c r="J62" i="34"/>
  <c r="J270" i="24"/>
  <c r="J261" i="24"/>
  <c r="J53" i="34"/>
  <c r="J260" i="24"/>
  <c r="J52" i="34"/>
  <c r="V52" i="34" s="1"/>
  <c r="J262" i="24"/>
  <c r="J263" i="24"/>
  <c r="J55" i="34"/>
  <c r="J194" i="24"/>
  <c r="J50" i="31"/>
  <c r="J220" i="24"/>
  <c r="J54" i="32"/>
  <c r="V54" i="32" s="1"/>
  <c r="V55" i="32" s="1"/>
  <c r="V56" i="32" s="1"/>
  <c r="V57" i="32" s="1"/>
  <c r="V58" i="32" s="1"/>
  <c r="V59" i="32" s="1"/>
  <c r="V60" i="32" s="1"/>
  <c r="V61" i="32" s="1"/>
  <c r="V62" i="32" s="1"/>
  <c r="V63" i="32" s="1"/>
  <c r="V64" i="32" s="1"/>
  <c r="V65" i="32" s="1"/>
  <c r="V66" i="32" s="1"/>
  <c r="V67" i="32" s="1"/>
  <c r="V68" i="32" s="1"/>
  <c r="V69" i="32" s="1"/>
  <c r="V70" i="32" s="1"/>
  <c r="J216" i="24"/>
  <c r="J215" i="24"/>
  <c r="J211" i="24"/>
  <c r="J66" i="31"/>
  <c r="J208" i="24"/>
  <c r="J64" i="31"/>
  <c r="J207" i="24"/>
  <c r="J63" i="31"/>
  <c r="J209" i="24"/>
  <c r="J65" i="31"/>
  <c r="J205" i="24"/>
  <c r="J61" i="31"/>
  <c r="J203" i="24"/>
  <c r="J59" i="31"/>
  <c r="J202" i="24"/>
  <c r="J58" i="31"/>
  <c r="J204" i="24"/>
  <c r="J60" i="31"/>
  <c r="J201" i="24"/>
  <c r="J57" i="31"/>
  <c r="J200" i="24"/>
  <c r="J56" i="31"/>
  <c r="J199" i="24"/>
  <c r="J55" i="31"/>
  <c r="J198" i="24"/>
  <c r="J54" i="31"/>
  <c r="J197" i="24"/>
  <c r="J53" i="31"/>
  <c r="J196" i="24"/>
  <c r="J52" i="31"/>
  <c r="J195" i="24"/>
  <c r="J51" i="31"/>
  <c r="V51" i="31" s="1"/>
  <c r="J118" i="24"/>
  <c r="J63" i="26"/>
  <c r="J210" i="24"/>
  <c r="Q51" i="28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Q70" i="28" s="1"/>
  <c r="J193" i="24"/>
  <c r="J69" i="30"/>
  <c r="J185" i="24"/>
  <c r="J61" i="30"/>
  <c r="J186" i="24"/>
  <c r="J62" i="30"/>
  <c r="M66" i="26"/>
  <c r="J192" i="24"/>
  <c r="J68" i="30"/>
  <c r="J184" i="24"/>
  <c r="J60" i="30"/>
  <c r="J191" i="24"/>
  <c r="J67" i="30"/>
  <c r="J183" i="24"/>
  <c r="J59" i="30"/>
  <c r="J190" i="24"/>
  <c r="J66" i="30"/>
  <c r="J182" i="24"/>
  <c r="J58" i="30"/>
  <c r="J71" i="26"/>
  <c r="J189" i="24"/>
  <c r="J65" i="30"/>
  <c r="J181" i="24"/>
  <c r="J57" i="30"/>
  <c r="J188" i="24"/>
  <c r="J64" i="30"/>
  <c r="J180" i="24"/>
  <c r="J56" i="30"/>
  <c r="J187" i="24"/>
  <c r="J63" i="30"/>
  <c r="J179" i="24"/>
  <c r="J55" i="30"/>
  <c r="J177" i="24"/>
  <c r="J53" i="30"/>
  <c r="J178" i="24"/>
  <c r="J54" i="30"/>
  <c r="J176" i="24"/>
  <c r="J52" i="30"/>
  <c r="X175" i="24"/>
  <c r="X51" i="30"/>
  <c r="J174" i="24"/>
  <c r="J50" i="30"/>
  <c r="W48" i="26"/>
  <c r="B14" i="26" s="1"/>
  <c r="J172" i="24"/>
  <c r="J163" i="24"/>
  <c r="J171" i="24"/>
  <c r="N166" i="24"/>
  <c r="J170" i="24"/>
  <c r="V51" i="30"/>
  <c r="Z48" i="26"/>
  <c r="J160" i="24"/>
  <c r="J168" i="24"/>
  <c r="J55" i="29"/>
  <c r="J158" i="24"/>
  <c r="J165" i="24"/>
  <c r="J173" i="24"/>
  <c r="J156" i="24"/>
  <c r="J69" i="29"/>
  <c r="J67" i="29"/>
  <c r="J66" i="29"/>
  <c r="J169" i="24"/>
  <c r="X393" i="1"/>
  <c r="J64" i="29"/>
  <c r="J167" i="24"/>
  <c r="J61" i="29"/>
  <c r="J164" i="24"/>
  <c r="J60" i="29"/>
  <c r="J59" i="29"/>
  <c r="J162" i="24"/>
  <c r="J58" i="29"/>
  <c r="J161" i="24"/>
  <c r="J56" i="29"/>
  <c r="J159" i="24"/>
  <c r="K48" i="26"/>
  <c r="B8" i="26" s="1"/>
  <c r="C48" i="26"/>
  <c r="E48" i="26"/>
  <c r="M102" i="24"/>
  <c r="M69" i="26"/>
  <c r="Z48" i="28"/>
  <c r="F48" i="26"/>
  <c r="M71" i="26"/>
  <c r="J103" i="24"/>
  <c r="M55" i="27"/>
  <c r="N344" i="1"/>
  <c r="N117" i="24" s="1"/>
  <c r="M70" i="26"/>
  <c r="M109" i="24"/>
  <c r="N328" i="1"/>
  <c r="X328" i="1" s="1"/>
  <c r="M101" i="24"/>
  <c r="Y48" i="26"/>
  <c r="B10" i="26" s="1"/>
  <c r="Y48" i="28"/>
  <c r="B10" i="28" s="1"/>
  <c r="L48" i="26"/>
  <c r="B9" i="26" s="1"/>
  <c r="J50" i="27"/>
  <c r="J112" i="24"/>
  <c r="I48" i="26"/>
  <c r="H48" i="26"/>
  <c r="G48" i="26"/>
  <c r="M129" i="24"/>
  <c r="D48" i="26"/>
  <c r="M107" i="24"/>
  <c r="P51" i="29"/>
  <c r="P52" i="29" s="1"/>
  <c r="P53" i="29" s="1"/>
  <c r="P54" i="29" s="1"/>
  <c r="P55" i="29" s="1"/>
  <c r="P56" i="29" s="1"/>
  <c r="P57" i="29" s="1"/>
  <c r="P58" i="29" s="1"/>
  <c r="P59" i="29" s="1"/>
  <c r="P60" i="29" s="1"/>
  <c r="P61" i="29" s="1"/>
  <c r="P62" i="29" s="1"/>
  <c r="P63" i="29" s="1"/>
  <c r="P64" i="29" s="1"/>
  <c r="P65" i="29" s="1"/>
  <c r="P66" i="29" s="1"/>
  <c r="P67" i="29" s="1"/>
  <c r="P68" i="29" s="1"/>
  <c r="P69" i="29" s="1"/>
  <c r="M112" i="24"/>
  <c r="M111" i="24"/>
  <c r="N327" i="1"/>
  <c r="X327" i="1" s="1"/>
  <c r="N341" i="1"/>
  <c r="N114" i="24" s="1"/>
  <c r="Z48" i="29"/>
  <c r="D48" i="29"/>
  <c r="J65" i="26"/>
  <c r="J111" i="24"/>
  <c r="N330" i="1"/>
  <c r="X330" i="1" s="1"/>
  <c r="J62" i="27"/>
  <c r="J119" i="24"/>
  <c r="J65" i="29"/>
  <c r="J53" i="29"/>
  <c r="N346" i="1"/>
  <c r="X346" i="1" s="1"/>
  <c r="X119" i="24" s="1"/>
  <c r="J57" i="29"/>
  <c r="I48" i="29"/>
  <c r="F48" i="29"/>
  <c r="W48" i="29"/>
  <c r="B14" i="29" s="1"/>
  <c r="K48" i="29"/>
  <c r="B8" i="29" s="1"/>
  <c r="H48" i="29"/>
  <c r="Y48" i="29"/>
  <c r="B10" i="29" s="1"/>
  <c r="L48" i="29"/>
  <c r="B9" i="29" s="1"/>
  <c r="J70" i="28"/>
  <c r="G48" i="29"/>
  <c r="E48" i="29"/>
  <c r="C48" i="29"/>
  <c r="J50" i="29"/>
  <c r="J157" i="24"/>
  <c r="G157" i="24"/>
  <c r="G48" i="24" s="1"/>
  <c r="J54" i="29"/>
  <c r="J51" i="29"/>
  <c r="S51" i="29"/>
  <c r="S52" i="29" s="1"/>
  <c r="S53" i="29" s="1"/>
  <c r="S54" i="29" s="1"/>
  <c r="S55" i="29" s="1"/>
  <c r="S56" i="29" s="1"/>
  <c r="S57" i="29" s="1"/>
  <c r="S58" i="29" s="1"/>
  <c r="S59" i="29" s="1"/>
  <c r="S60" i="29" s="1"/>
  <c r="S61" i="29" s="1"/>
  <c r="S62" i="29" s="1"/>
  <c r="S63" i="29" s="1"/>
  <c r="S64" i="29" s="1"/>
  <c r="S65" i="29" s="1"/>
  <c r="S66" i="29" s="1"/>
  <c r="S67" i="29" s="1"/>
  <c r="S68" i="29" s="1"/>
  <c r="S69" i="29" s="1"/>
  <c r="R50" i="29"/>
  <c r="R51" i="29" s="1"/>
  <c r="R52" i="29" s="1"/>
  <c r="R53" i="29" s="1"/>
  <c r="R54" i="29" s="1"/>
  <c r="R55" i="29" s="1"/>
  <c r="R56" i="29" s="1"/>
  <c r="R57" i="29" s="1"/>
  <c r="R58" i="29" s="1"/>
  <c r="R59" i="29" s="1"/>
  <c r="R60" i="29" s="1"/>
  <c r="R61" i="29" s="1"/>
  <c r="R62" i="29" s="1"/>
  <c r="R63" i="29" s="1"/>
  <c r="R64" i="29" s="1"/>
  <c r="R65" i="29" s="1"/>
  <c r="R66" i="29" s="1"/>
  <c r="R67" i="29" s="1"/>
  <c r="R68" i="29" s="1"/>
  <c r="R69" i="29" s="1"/>
  <c r="U50" i="29"/>
  <c r="U51" i="29" s="1"/>
  <c r="U52" i="29" s="1"/>
  <c r="U53" i="29" s="1"/>
  <c r="U54" i="29" s="1"/>
  <c r="U55" i="29" s="1"/>
  <c r="U56" i="29" s="1"/>
  <c r="U57" i="29" s="1"/>
  <c r="U58" i="29" s="1"/>
  <c r="U59" i="29" s="1"/>
  <c r="U60" i="29" s="1"/>
  <c r="U61" i="29" s="1"/>
  <c r="U62" i="29" s="1"/>
  <c r="U63" i="29" s="1"/>
  <c r="U64" i="29" s="1"/>
  <c r="U65" i="29" s="1"/>
  <c r="U66" i="29" s="1"/>
  <c r="U67" i="29" s="1"/>
  <c r="U68" i="29" s="1"/>
  <c r="U69" i="29" s="1"/>
  <c r="O51" i="29"/>
  <c r="O52" i="29" s="1"/>
  <c r="O53" i="29" s="1"/>
  <c r="O54" i="29" s="1"/>
  <c r="O55" i="29" s="1"/>
  <c r="O56" i="29" s="1"/>
  <c r="O57" i="29" s="1"/>
  <c r="O58" i="29" s="1"/>
  <c r="O59" i="29" s="1"/>
  <c r="O60" i="29" s="1"/>
  <c r="O61" i="29" s="1"/>
  <c r="O62" i="29" s="1"/>
  <c r="O63" i="29" s="1"/>
  <c r="O64" i="29" s="1"/>
  <c r="O65" i="29" s="1"/>
  <c r="O66" i="29" s="1"/>
  <c r="O67" i="29" s="1"/>
  <c r="O68" i="29" s="1"/>
  <c r="O69" i="29" s="1"/>
  <c r="Q50" i="29"/>
  <c r="T50" i="29"/>
  <c r="T51" i="29" s="1"/>
  <c r="T52" i="29" s="1"/>
  <c r="T53" i="29" s="1"/>
  <c r="T54" i="29" s="1"/>
  <c r="T55" i="29" s="1"/>
  <c r="T56" i="29" s="1"/>
  <c r="T57" i="29" s="1"/>
  <c r="T58" i="29" s="1"/>
  <c r="T59" i="29" s="1"/>
  <c r="T60" i="29" s="1"/>
  <c r="T61" i="29" s="1"/>
  <c r="T62" i="29" s="1"/>
  <c r="T63" i="29" s="1"/>
  <c r="T64" i="29" s="1"/>
  <c r="T65" i="29" s="1"/>
  <c r="T66" i="29" s="1"/>
  <c r="T67" i="29" s="1"/>
  <c r="T68" i="29" s="1"/>
  <c r="T69" i="29" s="1"/>
  <c r="W48" i="28"/>
  <c r="B14" i="28" s="1"/>
  <c r="I48" i="28"/>
  <c r="L48" i="28"/>
  <c r="B9" i="28" s="1"/>
  <c r="K48" i="28"/>
  <c r="B8" i="28" s="1"/>
  <c r="H48" i="28"/>
  <c r="G48" i="28"/>
  <c r="F48" i="28"/>
  <c r="E48" i="28"/>
  <c r="D48" i="28"/>
  <c r="C48" i="28"/>
  <c r="J64" i="28"/>
  <c r="J143" i="24"/>
  <c r="J151" i="24"/>
  <c r="J68" i="28"/>
  <c r="J62" i="28"/>
  <c r="J152" i="24"/>
  <c r="J67" i="28"/>
  <c r="J148" i="24"/>
  <c r="J147" i="24"/>
  <c r="H145" i="24"/>
  <c r="H48" i="24" s="1"/>
  <c r="T372" i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T1100" i="1" s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T1262" i="1" s="1"/>
  <c r="T1263" i="1" s="1"/>
  <c r="T1264" i="1" s="1"/>
  <c r="T1265" i="1" s="1"/>
  <c r="T1266" i="1" s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J63" i="28"/>
  <c r="J60" i="28"/>
  <c r="J141" i="24"/>
  <c r="J140" i="24"/>
  <c r="J57" i="28"/>
  <c r="J56" i="28"/>
  <c r="J137" i="24"/>
  <c r="J135" i="24"/>
  <c r="J54" i="28"/>
  <c r="J52" i="28"/>
  <c r="S51" i="28"/>
  <c r="S52" i="28" s="1"/>
  <c r="S53" i="28" s="1"/>
  <c r="S54" i="28" s="1"/>
  <c r="S55" i="28" s="1"/>
  <c r="S56" i="28" s="1"/>
  <c r="S57" i="28" s="1"/>
  <c r="S58" i="28" s="1"/>
  <c r="S59" i="28" s="1"/>
  <c r="S60" i="28" s="1"/>
  <c r="S61" i="28" s="1"/>
  <c r="S62" i="28" s="1"/>
  <c r="S63" i="28" s="1"/>
  <c r="S64" i="28" s="1"/>
  <c r="S65" i="28" s="1"/>
  <c r="S66" i="28" s="1"/>
  <c r="S67" i="28" s="1"/>
  <c r="S68" i="28" s="1"/>
  <c r="S69" i="28" s="1"/>
  <c r="S70" i="28" s="1"/>
  <c r="J132" i="24"/>
  <c r="O51" i="28"/>
  <c r="O52" i="28" s="1"/>
  <c r="O53" i="28" s="1"/>
  <c r="O54" i="28" s="1"/>
  <c r="O55" i="28" s="1"/>
  <c r="O56" i="28" s="1"/>
  <c r="O57" i="28" s="1"/>
  <c r="O58" i="28" s="1"/>
  <c r="O59" i="28" s="1"/>
  <c r="O60" i="28" s="1"/>
  <c r="O61" i="28" s="1"/>
  <c r="O62" i="28" s="1"/>
  <c r="O63" i="28" s="1"/>
  <c r="O64" i="28" s="1"/>
  <c r="O65" i="28" s="1"/>
  <c r="O66" i="28" s="1"/>
  <c r="O67" i="28" s="1"/>
  <c r="O68" i="28" s="1"/>
  <c r="O69" i="28" s="1"/>
  <c r="O70" i="28" s="1"/>
  <c r="U51" i="28"/>
  <c r="U52" i="28" s="1"/>
  <c r="U53" i="28" s="1"/>
  <c r="U54" i="28" s="1"/>
  <c r="U55" i="28" s="1"/>
  <c r="U56" i="28" s="1"/>
  <c r="U57" i="28" s="1"/>
  <c r="U58" i="28" s="1"/>
  <c r="U59" i="28" s="1"/>
  <c r="U60" i="28" s="1"/>
  <c r="U61" i="28" s="1"/>
  <c r="U62" i="28" s="1"/>
  <c r="U63" i="28" s="1"/>
  <c r="U64" i="28" s="1"/>
  <c r="U65" i="28" s="1"/>
  <c r="U66" i="28" s="1"/>
  <c r="U67" i="28" s="1"/>
  <c r="U68" i="28" s="1"/>
  <c r="U69" i="28" s="1"/>
  <c r="U70" i="28" s="1"/>
  <c r="T50" i="28"/>
  <c r="T51" i="28" s="1"/>
  <c r="T52" i="28" s="1"/>
  <c r="T53" i="28" s="1"/>
  <c r="T54" i="28" s="1"/>
  <c r="T55" i="28" s="1"/>
  <c r="T56" i="28" s="1"/>
  <c r="T57" i="28" s="1"/>
  <c r="T58" i="28" s="1"/>
  <c r="T59" i="28" s="1"/>
  <c r="T60" i="28" s="1"/>
  <c r="T61" i="28" s="1"/>
  <c r="T62" i="28" s="1"/>
  <c r="T63" i="28" s="1"/>
  <c r="T64" i="28" s="1"/>
  <c r="T65" i="28" s="1"/>
  <c r="T66" i="28" s="1"/>
  <c r="T67" i="28" s="1"/>
  <c r="T68" i="28" s="1"/>
  <c r="T69" i="28" s="1"/>
  <c r="T70" i="28" s="1"/>
  <c r="R51" i="28"/>
  <c r="R52" i="28" s="1"/>
  <c r="R53" i="28" s="1"/>
  <c r="R54" i="28" s="1"/>
  <c r="R55" i="28" s="1"/>
  <c r="R56" i="28" s="1"/>
  <c r="R57" i="28" s="1"/>
  <c r="R58" i="28" s="1"/>
  <c r="R59" i="28" s="1"/>
  <c r="R60" i="28" s="1"/>
  <c r="R61" i="28" s="1"/>
  <c r="R62" i="28" s="1"/>
  <c r="R63" i="28" s="1"/>
  <c r="R64" i="28" s="1"/>
  <c r="R65" i="28" s="1"/>
  <c r="R66" i="28" s="1"/>
  <c r="R67" i="28" s="1"/>
  <c r="R68" i="28" s="1"/>
  <c r="R69" i="28" s="1"/>
  <c r="R70" i="28" s="1"/>
  <c r="P50" i="28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J129" i="24"/>
  <c r="N356" i="1"/>
  <c r="M128" i="24"/>
  <c r="J128" i="24"/>
  <c r="N355" i="1"/>
  <c r="N66" i="27" s="1"/>
  <c r="M65" i="27"/>
  <c r="N354" i="1"/>
  <c r="X354" i="1" s="1"/>
  <c r="X127" i="24" s="1"/>
  <c r="J127" i="24"/>
  <c r="J64" i="27"/>
  <c r="N353" i="1"/>
  <c r="X353" i="1" s="1"/>
  <c r="X126" i="24" s="1"/>
  <c r="M125" i="24"/>
  <c r="M64" i="27"/>
  <c r="M62" i="27"/>
  <c r="N351" i="1"/>
  <c r="X351" i="1" s="1"/>
  <c r="X62" i="27" s="1"/>
  <c r="M61" i="27"/>
  <c r="N350" i="1"/>
  <c r="N348" i="1"/>
  <c r="N59" i="27" s="1"/>
  <c r="M121" i="24"/>
  <c r="M60" i="27"/>
  <c r="M120" i="24"/>
  <c r="N347" i="1"/>
  <c r="N120" i="24" s="1"/>
  <c r="M57" i="27"/>
  <c r="M118" i="24"/>
  <c r="J58" i="27"/>
  <c r="J130" i="24"/>
  <c r="J60" i="27"/>
  <c r="J120" i="24"/>
  <c r="M117" i="24"/>
  <c r="J116" i="24"/>
  <c r="N343" i="1"/>
  <c r="X343" i="1" s="1"/>
  <c r="M54" i="27"/>
  <c r="J115" i="24"/>
  <c r="M53" i="27"/>
  <c r="L48" i="27"/>
  <c r="B9" i="27" s="1"/>
  <c r="J52" i="27"/>
  <c r="J114" i="24"/>
  <c r="M114" i="24"/>
  <c r="P51" i="27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N340" i="1"/>
  <c r="X340" i="1" s="1"/>
  <c r="M51" i="27"/>
  <c r="N339" i="1"/>
  <c r="X339" i="1" s="1"/>
  <c r="D48" i="27"/>
  <c r="R51" i="27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Z48" i="27"/>
  <c r="T51" i="27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W48" i="27"/>
  <c r="B14" i="27" s="1"/>
  <c r="E48" i="27"/>
  <c r="I48" i="27"/>
  <c r="F48" i="27"/>
  <c r="C48" i="27"/>
  <c r="K48" i="27"/>
  <c r="B8" i="27" s="1"/>
  <c r="Q51" i="27"/>
  <c r="Q52" i="27" s="1"/>
  <c r="Q53" i="27" s="1"/>
  <c r="Q54" i="27" s="1"/>
  <c r="Q55" i="27" s="1"/>
  <c r="Q56" i="27" s="1"/>
  <c r="Q57" i="27" s="1"/>
  <c r="Q58" i="27" s="1"/>
  <c r="Q59" i="27" s="1"/>
  <c r="Q60" i="27" s="1"/>
  <c r="Q61" i="27" s="1"/>
  <c r="Q62" i="27" s="1"/>
  <c r="Q63" i="27" s="1"/>
  <c r="Q64" i="27" s="1"/>
  <c r="Q65" i="27" s="1"/>
  <c r="Q66" i="27" s="1"/>
  <c r="Q67" i="27" s="1"/>
  <c r="Q68" i="27" s="1"/>
  <c r="Q69" i="27" s="1"/>
  <c r="Y48" i="27"/>
  <c r="B10" i="27" s="1"/>
  <c r="G48" i="27"/>
  <c r="N338" i="1"/>
  <c r="H48" i="27"/>
  <c r="S51" i="27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O50" i="27"/>
  <c r="N326" i="1"/>
  <c r="X326" i="1" s="1"/>
  <c r="N349" i="1"/>
  <c r="M90" i="24"/>
  <c r="M51" i="26"/>
  <c r="M89" i="24"/>
  <c r="M50" i="26"/>
  <c r="N342" i="1"/>
  <c r="N345" i="1"/>
  <c r="N329" i="1"/>
  <c r="N352" i="1"/>
  <c r="N337" i="1"/>
  <c r="N336" i="1"/>
  <c r="N109" i="24" s="1"/>
  <c r="N335" i="1"/>
  <c r="J69" i="26"/>
  <c r="N333" i="1"/>
  <c r="M67" i="26"/>
  <c r="N332" i="1"/>
  <c r="N331" i="1"/>
  <c r="N65" i="26" s="1"/>
  <c r="M65" i="26"/>
  <c r="N334" i="1"/>
  <c r="N107" i="24" s="1"/>
  <c r="M64" i="26"/>
  <c r="M62" i="26"/>
  <c r="M61" i="26"/>
  <c r="M60" i="26"/>
  <c r="M58" i="26"/>
  <c r="M59" i="26"/>
  <c r="M96" i="24"/>
  <c r="M56" i="26"/>
  <c r="M55" i="26"/>
  <c r="M54" i="26"/>
  <c r="M53" i="26"/>
  <c r="M52" i="26"/>
  <c r="R51" i="26"/>
  <c r="R52" i="26" s="1"/>
  <c r="R53" i="26" s="1"/>
  <c r="R54" i="26" s="1"/>
  <c r="R55" i="26" s="1"/>
  <c r="R56" i="26" s="1"/>
  <c r="R57" i="26" s="1"/>
  <c r="R58" i="26" s="1"/>
  <c r="R59" i="26" s="1"/>
  <c r="R60" i="26" s="1"/>
  <c r="R61" i="26" s="1"/>
  <c r="R62" i="26" s="1"/>
  <c r="R63" i="26" s="1"/>
  <c r="R64" i="26" s="1"/>
  <c r="R65" i="26" s="1"/>
  <c r="R66" i="26" s="1"/>
  <c r="R67" i="26" s="1"/>
  <c r="R68" i="26" s="1"/>
  <c r="R69" i="26" s="1"/>
  <c r="R70" i="26" s="1"/>
  <c r="R71" i="26" s="1"/>
  <c r="R72" i="26" s="1"/>
  <c r="Q51" i="26"/>
  <c r="Q52" i="26" s="1"/>
  <c r="Q53" i="26" s="1"/>
  <c r="Q54" i="26" s="1"/>
  <c r="Q55" i="26" s="1"/>
  <c r="Q56" i="26" s="1"/>
  <c r="Q57" i="26" s="1"/>
  <c r="Q58" i="26" s="1"/>
  <c r="Q59" i="26" s="1"/>
  <c r="Q60" i="26" s="1"/>
  <c r="Q61" i="26" s="1"/>
  <c r="Q62" i="26" s="1"/>
  <c r="Q63" i="26" s="1"/>
  <c r="Q64" i="26" s="1"/>
  <c r="Q65" i="26" s="1"/>
  <c r="Q66" i="26" s="1"/>
  <c r="Q67" i="26" s="1"/>
  <c r="Q68" i="26" s="1"/>
  <c r="Q69" i="26" s="1"/>
  <c r="Q70" i="26" s="1"/>
  <c r="Q71" i="26" s="1"/>
  <c r="Q72" i="26" s="1"/>
  <c r="T50" i="26"/>
  <c r="T51" i="26" s="1"/>
  <c r="T52" i="26" s="1"/>
  <c r="T53" i="26" s="1"/>
  <c r="T54" i="26" s="1"/>
  <c r="T55" i="26" s="1"/>
  <c r="T56" i="26" s="1"/>
  <c r="T57" i="26" s="1"/>
  <c r="T58" i="26" s="1"/>
  <c r="T59" i="26" s="1"/>
  <c r="T60" i="26" s="1"/>
  <c r="T61" i="26" s="1"/>
  <c r="T62" i="26" s="1"/>
  <c r="T63" i="26" s="1"/>
  <c r="T64" i="26" s="1"/>
  <c r="T65" i="26" s="1"/>
  <c r="T66" i="26" s="1"/>
  <c r="T67" i="26" s="1"/>
  <c r="T68" i="26" s="1"/>
  <c r="T69" i="26" s="1"/>
  <c r="T70" i="26" s="1"/>
  <c r="T71" i="26" s="1"/>
  <c r="T72" i="26" s="1"/>
  <c r="O51" i="26"/>
  <c r="O52" i="26" s="1"/>
  <c r="O53" i="26" s="1"/>
  <c r="O54" i="26" s="1"/>
  <c r="O55" i="26" s="1"/>
  <c r="O56" i="26" s="1"/>
  <c r="O57" i="26" s="1"/>
  <c r="O58" i="26" s="1"/>
  <c r="O59" i="26" s="1"/>
  <c r="O60" i="26" s="1"/>
  <c r="O61" i="26" s="1"/>
  <c r="O62" i="26" s="1"/>
  <c r="O63" i="26" s="1"/>
  <c r="O64" i="26" s="1"/>
  <c r="O65" i="26" s="1"/>
  <c r="O66" i="26" s="1"/>
  <c r="O67" i="26" s="1"/>
  <c r="O68" i="26" s="1"/>
  <c r="O69" i="26" s="1"/>
  <c r="O70" i="26" s="1"/>
  <c r="O71" i="26" s="1"/>
  <c r="O72" i="26" s="1"/>
  <c r="P51" i="26"/>
  <c r="P52" i="26" s="1"/>
  <c r="P53" i="26" s="1"/>
  <c r="P54" i="26" s="1"/>
  <c r="P55" i="26" s="1"/>
  <c r="P56" i="26" s="1"/>
  <c r="P57" i="26" s="1"/>
  <c r="P58" i="26" s="1"/>
  <c r="P59" i="26" s="1"/>
  <c r="P60" i="26" s="1"/>
  <c r="P61" i="26" s="1"/>
  <c r="P62" i="26" s="1"/>
  <c r="P63" i="26" s="1"/>
  <c r="P64" i="26" s="1"/>
  <c r="P65" i="26" s="1"/>
  <c r="P66" i="26" s="1"/>
  <c r="P67" i="26" s="1"/>
  <c r="P68" i="26" s="1"/>
  <c r="P69" i="26" s="1"/>
  <c r="P70" i="26" s="1"/>
  <c r="P71" i="26" s="1"/>
  <c r="P72" i="26" s="1"/>
  <c r="S50" i="26"/>
  <c r="S51" i="26" s="1"/>
  <c r="S52" i="26" s="1"/>
  <c r="S53" i="26" s="1"/>
  <c r="S54" i="26" s="1"/>
  <c r="S55" i="26" s="1"/>
  <c r="S56" i="26" s="1"/>
  <c r="S57" i="26" s="1"/>
  <c r="S58" i="26" s="1"/>
  <c r="S59" i="26" s="1"/>
  <c r="S60" i="26" s="1"/>
  <c r="S61" i="26" s="1"/>
  <c r="S62" i="26" s="1"/>
  <c r="S63" i="26" s="1"/>
  <c r="S64" i="26" s="1"/>
  <c r="S65" i="26" s="1"/>
  <c r="S66" i="26" s="1"/>
  <c r="S67" i="26" s="1"/>
  <c r="S68" i="26" s="1"/>
  <c r="S69" i="26" s="1"/>
  <c r="S70" i="26" s="1"/>
  <c r="S71" i="26" s="1"/>
  <c r="S72" i="26" s="1"/>
  <c r="U50" i="26"/>
  <c r="U51" i="26" s="1"/>
  <c r="U52" i="26" s="1"/>
  <c r="U53" i="26" s="1"/>
  <c r="U54" i="26" s="1"/>
  <c r="U55" i="26" s="1"/>
  <c r="U56" i="26" s="1"/>
  <c r="U57" i="26" s="1"/>
  <c r="U58" i="26" s="1"/>
  <c r="U59" i="26" s="1"/>
  <c r="U60" i="26" s="1"/>
  <c r="U61" i="26" s="1"/>
  <c r="U62" i="26" s="1"/>
  <c r="U63" i="26" s="1"/>
  <c r="U64" i="26" s="1"/>
  <c r="U65" i="26" s="1"/>
  <c r="U66" i="26" s="1"/>
  <c r="U67" i="26" s="1"/>
  <c r="U68" i="26" s="1"/>
  <c r="U69" i="26" s="1"/>
  <c r="U70" i="26" s="1"/>
  <c r="U71" i="26" s="1"/>
  <c r="U72" i="26" s="1"/>
  <c r="M88" i="24"/>
  <c r="M67" i="25"/>
  <c r="M66" i="25"/>
  <c r="M65" i="25"/>
  <c r="M84" i="24"/>
  <c r="K48" i="25"/>
  <c r="B8" i="25" s="1"/>
  <c r="E48" i="25"/>
  <c r="Y48" i="25"/>
  <c r="B10" i="25" s="1"/>
  <c r="H48" i="25"/>
  <c r="C48" i="25"/>
  <c r="I48" i="25"/>
  <c r="U51" i="25"/>
  <c r="U52" i="25" s="1"/>
  <c r="U53" i="25" s="1"/>
  <c r="U54" i="25" s="1"/>
  <c r="U55" i="25" s="1"/>
  <c r="U56" i="25" s="1"/>
  <c r="U57" i="25" s="1"/>
  <c r="U58" i="25" s="1"/>
  <c r="U59" i="25" s="1"/>
  <c r="U60" i="25" s="1"/>
  <c r="U61" i="25" s="1"/>
  <c r="U62" i="25" s="1"/>
  <c r="U63" i="25" s="1"/>
  <c r="U64" i="25" s="1"/>
  <c r="U65" i="25" s="1"/>
  <c r="U66" i="25" s="1"/>
  <c r="U67" i="25" s="1"/>
  <c r="U68" i="25" s="1"/>
  <c r="L48" i="25"/>
  <c r="B9" i="25" s="1"/>
  <c r="D48" i="25"/>
  <c r="O51" i="25"/>
  <c r="O52" i="25" s="1"/>
  <c r="O53" i="25" s="1"/>
  <c r="O54" i="25" s="1"/>
  <c r="O55" i="25" s="1"/>
  <c r="O56" i="25" s="1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O67" i="25" s="1"/>
  <c r="O68" i="25" s="1"/>
  <c r="Q50" i="25"/>
  <c r="Q51" i="25" s="1"/>
  <c r="Q52" i="25" s="1"/>
  <c r="Q53" i="25" s="1"/>
  <c r="Q54" i="25" s="1"/>
  <c r="Q55" i="25" s="1"/>
  <c r="Q56" i="25" s="1"/>
  <c r="Q57" i="25" s="1"/>
  <c r="Q58" i="25" s="1"/>
  <c r="Q59" i="25" s="1"/>
  <c r="Q60" i="25" s="1"/>
  <c r="Q61" i="25" s="1"/>
  <c r="Q62" i="25" s="1"/>
  <c r="Q63" i="25" s="1"/>
  <c r="Q64" i="25" s="1"/>
  <c r="Q65" i="25" s="1"/>
  <c r="Q66" i="25" s="1"/>
  <c r="Q67" i="25" s="1"/>
  <c r="Q68" i="25" s="1"/>
  <c r="F48" i="25"/>
  <c r="T51" i="25"/>
  <c r="T52" i="25" s="1"/>
  <c r="T53" i="25" s="1"/>
  <c r="T54" i="25" s="1"/>
  <c r="T55" i="25" s="1"/>
  <c r="T56" i="25" s="1"/>
  <c r="T57" i="25" s="1"/>
  <c r="T58" i="25" s="1"/>
  <c r="T59" i="25" s="1"/>
  <c r="T60" i="25" s="1"/>
  <c r="T61" i="25" s="1"/>
  <c r="T62" i="25" s="1"/>
  <c r="T63" i="25" s="1"/>
  <c r="T64" i="25" s="1"/>
  <c r="T65" i="25" s="1"/>
  <c r="T66" i="25" s="1"/>
  <c r="T67" i="25" s="1"/>
  <c r="T68" i="25" s="1"/>
  <c r="S51" i="25"/>
  <c r="S52" i="25" s="1"/>
  <c r="S53" i="25" s="1"/>
  <c r="S54" i="25" s="1"/>
  <c r="S55" i="25" s="1"/>
  <c r="S56" i="25" s="1"/>
  <c r="S57" i="25" s="1"/>
  <c r="S58" i="25" s="1"/>
  <c r="S59" i="25" s="1"/>
  <c r="S60" i="25" s="1"/>
  <c r="S61" i="25" s="1"/>
  <c r="S62" i="25" s="1"/>
  <c r="S63" i="25" s="1"/>
  <c r="S64" i="25" s="1"/>
  <c r="S65" i="25" s="1"/>
  <c r="S66" i="25" s="1"/>
  <c r="S67" i="25" s="1"/>
  <c r="S68" i="25" s="1"/>
  <c r="W48" i="25"/>
  <c r="B14" i="25" s="1"/>
  <c r="Z48" i="25"/>
  <c r="Q51" i="22"/>
  <c r="Q52" i="22" s="1"/>
  <c r="Q53" i="22" s="1"/>
  <c r="Q54" i="22" s="1"/>
  <c r="Q55" i="22" s="1"/>
  <c r="Q56" i="22" s="1"/>
  <c r="Q57" i="22" s="1"/>
  <c r="Q58" i="22" s="1"/>
  <c r="Q59" i="22" s="1"/>
  <c r="Q60" i="22" s="1"/>
  <c r="Q61" i="22" s="1"/>
  <c r="Q62" i="22" s="1"/>
  <c r="Q63" i="22" s="1"/>
  <c r="Q64" i="22" s="1"/>
  <c r="Q65" i="22" s="1"/>
  <c r="Q66" i="22" s="1"/>
  <c r="Q67" i="22" s="1"/>
  <c r="Q68" i="22" s="1"/>
  <c r="Q69" i="22" s="1"/>
  <c r="G48" i="25"/>
  <c r="P50" i="25"/>
  <c r="R50" i="25"/>
  <c r="R51" i="25" s="1"/>
  <c r="R52" i="25" s="1"/>
  <c r="R53" i="25" s="1"/>
  <c r="R54" i="25" s="1"/>
  <c r="R55" i="25" s="1"/>
  <c r="R56" i="25" s="1"/>
  <c r="R57" i="25" s="1"/>
  <c r="R58" i="25" s="1"/>
  <c r="R59" i="25" s="1"/>
  <c r="R60" i="25" s="1"/>
  <c r="R61" i="25" s="1"/>
  <c r="R62" i="25" s="1"/>
  <c r="R63" i="25" s="1"/>
  <c r="R64" i="25" s="1"/>
  <c r="R65" i="25" s="1"/>
  <c r="R66" i="25" s="1"/>
  <c r="R67" i="25" s="1"/>
  <c r="R68" i="25" s="1"/>
  <c r="R50" i="24"/>
  <c r="S51" i="23"/>
  <c r="S52" i="23" s="1"/>
  <c r="S53" i="23" s="1"/>
  <c r="S54" i="23" s="1"/>
  <c r="S55" i="23" s="1"/>
  <c r="S56" i="23" s="1"/>
  <c r="S57" i="23" s="1"/>
  <c r="S58" i="23" s="1"/>
  <c r="S59" i="23" s="1"/>
  <c r="S60" i="23" s="1"/>
  <c r="S61" i="23" s="1"/>
  <c r="S62" i="23" s="1"/>
  <c r="S63" i="23" s="1"/>
  <c r="S64" i="23" s="1"/>
  <c r="S65" i="23" s="1"/>
  <c r="S66" i="23" s="1"/>
  <c r="S67" i="23" s="1"/>
  <c r="S68" i="23" s="1"/>
  <c r="S69" i="23" s="1"/>
  <c r="S70" i="23" s="1"/>
  <c r="S71" i="23" s="1"/>
  <c r="S72" i="23" s="1"/>
  <c r="S73" i="23" s="1"/>
  <c r="S74" i="23" s="1"/>
  <c r="S75" i="23" s="1"/>
  <c r="S76" i="23" s="1"/>
  <c r="S77" i="23" s="1"/>
  <c r="S78" i="23" s="1"/>
  <c r="S79" i="23" s="1"/>
  <c r="S80" i="23" s="1"/>
  <c r="S81" i="23" s="1"/>
  <c r="S82" i="23" s="1"/>
  <c r="S83" i="23" s="1"/>
  <c r="S84" i="23" s="1"/>
  <c r="S85" i="23" s="1"/>
  <c r="S86" i="23" s="1"/>
  <c r="S87" i="23" s="1"/>
  <c r="S88" i="23" s="1"/>
  <c r="S89" i="23" s="1"/>
  <c r="S90" i="23" s="1"/>
  <c r="S91" i="23" s="1"/>
  <c r="S92" i="23" s="1"/>
  <c r="S93" i="23" s="1"/>
  <c r="S94" i="23" s="1"/>
  <c r="S95" i="23" s="1"/>
  <c r="S96" i="23" s="1"/>
  <c r="S97" i="23" s="1"/>
  <c r="S98" i="23" s="1"/>
  <c r="S99" i="23" s="1"/>
  <c r="S100" i="23" s="1"/>
  <c r="S101" i="23" s="1"/>
  <c r="S102" i="23" s="1"/>
  <c r="S103" i="23" s="1"/>
  <c r="S104" i="23" s="1"/>
  <c r="S105" i="23" s="1"/>
  <c r="S106" i="23" s="1"/>
  <c r="S107" i="23" s="1"/>
  <c r="S108" i="23" s="1"/>
  <c r="S109" i="23" s="1"/>
  <c r="S110" i="23" s="1"/>
  <c r="S111" i="23" s="1"/>
  <c r="S112" i="23" s="1"/>
  <c r="S113" i="23" s="1"/>
  <c r="S114" i="23" s="1"/>
  <c r="S115" i="23" s="1"/>
  <c r="S116" i="23" s="1"/>
  <c r="S117" i="23" s="1"/>
  <c r="S118" i="23" s="1"/>
  <c r="S119" i="23" s="1"/>
  <c r="S120" i="23" s="1"/>
  <c r="S121" i="23" s="1"/>
  <c r="S122" i="23" s="1"/>
  <c r="S123" i="23" s="1"/>
  <c r="S124" i="23" s="1"/>
  <c r="S125" i="23" s="1"/>
  <c r="S126" i="23" s="1"/>
  <c r="S127" i="23" s="1"/>
  <c r="S128" i="23" s="1"/>
  <c r="S129" i="23" s="1"/>
  <c r="S130" i="23" s="1"/>
  <c r="S131" i="23" s="1"/>
  <c r="S132" i="23" s="1"/>
  <c r="S133" i="23" s="1"/>
  <c r="S134" i="23" s="1"/>
  <c r="S135" i="23" s="1"/>
  <c r="S136" i="23" s="1"/>
  <c r="S137" i="23" s="1"/>
  <c r="S138" i="23" s="1"/>
  <c r="S139" i="23" s="1"/>
  <c r="S140" i="23" s="1"/>
  <c r="S141" i="23" s="1"/>
  <c r="S142" i="23" s="1"/>
  <c r="S143" i="23" s="1"/>
  <c r="S144" i="23" s="1"/>
  <c r="S145" i="23" s="1"/>
  <c r="S146" i="23" s="1"/>
  <c r="S147" i="23" s="1"/>
  <c r="S148" i="23" s="1"/>
  <c r="S149" i="23" s="1"/>
  <c r="S150" i="23" s="1"/>
  <c r="S151" i="23" s="1"/>
  <c r="S152" i="23" s="1"/>
  <c r="S153" i="23" s="1"/>
  <c r="S154" i="23" s="1"/>
  <c r="S155" i="23" s="1"/>
  <c r="S156" i="23" s="1"/>
  <c r="S157" i="23" s="1"/>
  <c r="S158" i="23" s="1"/>
  <c r="S159" i="23" s="1"/>
  <c r="S160" i="23" s="1"/>
  <c r="S161" i="23" s="1"/>
  <c r="S162" i="23" s="1"/>
  <c r="S163" i="23" s="1"/>
  <c r="S164" i="23" s="1"/>
  <c r="S165" i="23" s="1"/>
  <c r="S166" i="23" s="1"/>
  <c r="S167" i="23" s="1"/>
  <c r="S168" i="23" s="1"/>
  <c r="S169" i="23" s="1"/>
  <c r="S170" i="23" s="1"/>
  <c r="S171" i="23" s="1"/>
  <c r="S172" i="23" s="1"/>
  <c r="S173" i="23" s="1"/>
  <c r="S174" i="23" s="1"/>
  <c r="S175" i="23" s="1"/>
  <c r="S176" i="23" s="1"/>
  <c r="S177" i="23" s="1"/>
  <c r="S178" i="23" s="1"/>
  <c r="S179" i="23" s="1"/>
  <c r="S180" i="23" s="1"/>
  <c r="S181" i="23" s="1"/>
  <c r="S182" i="23" s="1"/>
  <c r="S183" i="23" s="1"/>
  <c r="S184" i="23" s="1"/>
  <c r="S185" i="23" s="1"/>
  <c r="S186" i="23" s="1"/>
  <c r="S187" i="23" s="1"/>
  <c r="S188" i="23" s="1"/>
  <c r="S189" i="23" s="1"/>
  <c r="S190" i="23" s="1"/>
  <c r="S191" i="23" s="1"/>
  <c r="S192" i="23" s="1"/>
  <c r="S193" i="23" s="1"/>
  <c r="S194" i="23" s="1"/>
  <c r="S195" i="23" s="1"/>
  <c r="S196" i="23" s="1"/>
  <c r="S197" i="23" s="1"/>
  <c r="S198" i="23" s="1"/>
  <c r="S199" i="23" s="1"/>
  <c r="S200" i="23" s="1"/>
  <c r="S201" i="23" s="1"/>
  <c r="S202" i="23" s="1"/>
  <c r="S203" i="23" s="1"/>
  <c r="S204" i="23" s="1"/>
  <c r="S205" i="23" s="1"/>
  <c r="S206" i="23" s="1"/>
  <c r="S207" i="23" s="1"/>
  <c r="S208" i="23" s="1"/>
  <c r="S209" i="23" s="1"/>
  <c r="S210" i="23" s="1"/>
  <c r="S211" i="23" s="1"/>
  <c r="S212" i="23" s="1"/>
  <c r="S213" i="23" s="1"/>
  <c r="S214" i="23" s="1"/>
  <c r="S215" i="23" s="1"/>
  <c r="S216" i="23" s="1"/>
  <c r="S217" i="23" s="1"/>
  <c r="S218" i="23" s="1"/>
  <c r="S219" i="23" s="1"/>
  <c r="S220" i="23" s="1"/>
  <c r="S221" i="23" s="1"/>
  <c r="S222" i="23" s="1"/>
  <c r="S223" i="23" s="1"/>
  <c r="S224" i="23" s="1"/>
  <c r="S225" i="23" s="1"/>
  <c r="S226" i="23" s="1"/>
  <c r="S227" i="23" s="1"/>
  <c r="S228" i="23" s="1"/>
  <c r="S229" i="23" s="1"/>
  <c r="S230" i="23" s="1"/>
  <c r="S231" i="23" s="1"/>
  <c r="S232" i="23" s="1"/>
  <c r="S233" i="23" s="1"/>
  <c r="S234" i="23" s="1"/>
  <c r="S235" i="23" s="1"/>
  <c r="S236" i="23" s="1"/>
  <c r="S237" i="23" s="1"/>
  <c r="S238" i="23" s="1"/>
  <c r="S239" i="23" s="1"/>
  <c r="S240" i="23" s="1"/>
  <c r="S241" i="23" s="1"/>
  <c r="S242" i="23" s="1"/>
  <c r="S243" i="23" s="1"/>
  <c r="S244" i="23" s="1"/>
  <c r="S245" i="23" s="1"/>
  <c r="S246" i="23" s="1"/>
  <c r="S247" i="23" s="1"/>
  <c r="S248" i="23" s="1"/>
  <c r="S249" i="23" s="1"/>
  <c r="S250" i="23" s="1"/>
  <c r="S251" i="23" s="1"/>
  <c r="S252" i="23" s="1"/>
  <c r="S253" i="23" s="1"/>
  <c r="S254" i="23" s="1"/>
  <c r="S255" i="23" s="1"/>
  <c r="S256" i="23" s="1"/>
  <c r="S257" i="23" s="1"/>
  <c r="S258" i="23" s="1"/>
  <c r="S259" i="23" s="1"/>
  <c r="S260" i="23" s="1"/>
  <c r="S261" i="23" s="1"/>
  <c r="S262" i="23" s="1"/>
  <c r="S263" i="23" s="1"/>
  <c r="S264" i="23" s="1"/>
  <c r="S265" i="23" s="1"/>
  <c r="S266" i="23" s="1"/>
  <c r="S267" i="23" s="1"/>
  <c r="S268" i="23" s="1"/>
  <c r="S269" i="23" s="1"/>
  <c r="S270" i="23" s="1"/>
  <c r="S271" i="23" s="1"/>
  <c r="S272" i="23" s="1"/>
  <c r="S273" i="23" s="1"/>
  <c r="S274" i="23" s="1"/>
  <c r="S275" i="23" s="1"/>
  <c r="S276" i="23" s="1"/>
  <c r="S277" i="23" s="1"/>
  <c r="S278" i="23" s="1"/>
  <c r="S279" i="23" s="1"/>
  <c r="S280" i="23" s="1"/>
  <c r="S281" i="23" s="1"/>
  <c r="S282" i="23" s="1"/>
  <c r="S283" i="23" s="1"/>
  <c r="S284" i="23" s="1"/>
  <c r="S285" i="23" s="1"/>
  <c r="S286" i="23" s="1"/>
  <c r="S287" i="23" s="1"/>
  <c r="S288" i="23" s="1"/>
  <c r="S289" i="23" s="1"/>
  <c r="S290" i="23" s="1"/>
  <c r="S291" i="23" s="1"/>
  <c r="S292" i="23" s="1"/>
  <c r="S293" i="23" s="1"/>
  <c r="S294" i="23" s="1"/>
  <c r="S295" i="23" s="1"/>
  <c r="S296" i="23" s="1"/>
  <c r="S297" i="23" s="1"/>
  <c r="S298" i="23" s="1"/>
  <c r="S299" i="23" s="1"/>
  <c r="S300" i="23" s="1"/>
  <c r="S301" i="23" s="1"/>
  <c r="Q51" i="23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75" i="23" s="1"/>
  <c r="Q76" i="23" s="1"/>
  <c r="Q77" i="23" s="1"/>
  <c r="Q78" i="23" s="1"/>
  <c r="Q79" i="23" s="1"/>
  <c r="Q80" i="23" s="1"/>
  <c r="Q81" i="23" s="1"/>
  <c r="Q82" i="23" s="1"/>
  <c r="Q83" i="23" s="1"/>
  <c r="Q84" i="23" s="1"/>
  <c r="Q85" i="23" s="1"/>
  <c r="Q86" i="23" s="1"/>
  <c r="Q87" i="23" s="1"/>
  <c r="Q88" i="23" s="1"/>
  <c r="Q89" i="23" s="1"/>
  <c r="Q90" i="23" s="1"/>
  <c r="Q91" i="23" s="1"/>
  <c r="Q92" i="23" s="1"/>
  <c r="Q93" i="23" s="1"/>
  <c r="Q94" i="23" s="1"/>
  <c r="Q95" i="23" s="1"/>
  <c r="Q96" i="23" s="1"/>
  <c r="Q97" i="23" s="1"/>
  <c r="Q98" i="23" s="1"/>
  <c r="Q99" i="23" s="1"/>
  <c r="Q100" i="23" s="1"/>
  <c r="Q101" i="23" s="1"/>
  <c r="Q102" i="23" s="1"/>
  <c r="Q103" i="23" s="1"/>
  <c r="Q104" i="23" s="1"/>
  <c r="Q105" i="23" s="1"/>
  <c r="Q106" i="23" s="1"/>
  <c r="Q107" i="23" s="1"/>
  <c r="Q108" i="23" s="1"/>
  <c r="Q109" i="23" s="1"/>
  <c r="Q110" i="23" s="1"/>
  <c r="Q111" i="23" s="1"/>
  <c r="Q112" i="23" s="1"/>
  <c r="Q113" i="23" s="1"/>
  <c r="Q114" i="23" s="1"/>
  <c r="Q115" i="23" s="1"/>
  <c r="Q116" i="23" s="1"/>
  <c r="Q117" i="23" s="1"/>
  <c r="Q118" i="23" s="1"/>
  <c r="Q119" i="23" s="1"/>
  <c r="Q120" i="23" s="1"/>
  <c r="Q121" i="23" s="1"/>
  <c r="Q122" i="23" s="1"/>
  <c r="Q123" i="23" s="1"/>
  <c r="Q124" i="23" s="1"/>
  <c r="Q125" i="23" s="1"/>
  <c r="Q126" i="23" s="1"/>
  <c r="Q127" i="23" s="1"/>
  <c r="Q128" i="23" s="1"/>
  <c r="Q129" i="23" s="1"/>
  <c r="Q130" i="23" s="1"/>
  <c r="Q131" i="23" s="1"/>
  <c r="Q132" i="23" s="1"/>
  <c r="Q133" i="23" s="1"/>
  <c r="Q134" i="23" s="1"/>
  <c r="Q135" i="23" s="1"/>
  <c r="Q136" i="23" s="1"/>
  <c r="Q137" i="23" s="1"/>
  <c r="Q138" i="23" s="1"/>
  <c r="Q139" i="23" s="1"/>
  <c r="Q140" i="23" s="1"/>
  <c r="Q141" i="23" s="1"/>
  <c r="Q142" i="23" s="1"/>
  <c r="Q143" i="23" s="1"/>
  <c r="Q144" i="23" s="1"/>
  <c r="Q145" i="23" s="1"/>
  <c r="Q146" i="23" s="1"/>
  <c r="Q147" i="23" s="1"/>
  <c r="Q148" i="23" s="1"/>
  <c r="Q149" i="23" s="1"/>
  <c r="Q150" i="23" s="1"/>
  <c r="Q151" i="23" s="1"/>
  <c r="Q152" i="23" s="1"/>
  <c r="Q153" i="23" s="1"/>
  <c r="Q154" i="23" s="1"/>
  <c r="Q155" i="23" s="1"/>
  <c r="Q156" i="23" s="1"/>
  <c r="Q157" i="23" s="1"/>
  <c r="Q158" i="23" s="1"/>
  <c r="Q159" i="23" s="1"/>
  <c r="Q160" i="23" s="1"/>
  <c r="Q161" i="23" s="1"/>
  <c r="Q162" i="23" s="1"/>
  <c r="Q163" i="23" s="1"/>
  <c r="Q164" i="23" s="1"/>
  <c r="Q165" i="23" s="1"/>
  <c r="Q166" i="23" s="1"/>
  <c r="Q167" i="23" s="1"/>
  <c r="Q168" i="23" s="1"/>
  <c r="Q169" i="23" s="1"/>
  <c r="Q170" i="23" s="1"/>
  <c r="Q171" i="23" s="1"/>
  <c r="Q172" i="23" s="1"/>
  <c r="Q173" i="23" s="1"/>
  <c r="Q174" i="23" s="1"/>
  <c r="Q175" i="23" s="1"/>
  <c r="Q176" i="23" s="1"/>
  <c r="Q177" i="23" s="1"/>
  <c r="Q178" i="23" s="1"/>
  <c r="Q179" i="23" s="1"/>
  <c r="Q180" i="23" s="1"/>
  <c r="Q181" i="23" s="1"/>
  <c r="Q182" i="23" s="1"/>
  <c r="Q183" i="23" s="1"/>
  <c r="Q184" i="23" s="1"/>
  <c r="Q185" i="23" s="1"/>
  <c r="Q186" i="23" s="1"/>
  <c r="Q187" i="23" s="1"/>
  <c r="Q188" i="23" s="1"/>
  <c r="Q189" i="23" s="1"/>
  <c r="Q190" i="23" s="1"/>
  <c r="Q191" i="23" s="1"/>
  <c r="Q192" i="23" s="1"/>
  <c r="Q193" i="23" s="1"/>
  <c r="Q194" i="23" s="1"/>
  <c r="Q195" i="23" s="1"/>
  <c r="Q196" i="23" s="1"/>
  <c r="Q197" i="23" s="1"/>
  <c r="Q198" i="23" s="1"/>
  <c r="Q199" i="23" s="1"/>
  <c r="Q200" i="23" s="1"/>
  <c r="Q201" i="23" s="1"/>
  <c r="Q202" i="23" s="1"/>
  <c r="Q203" i="23" s="1"/>
  <c r="Q204" i="23" s="1"/>
  <c r="Q205" i="23" s="1"/>
  <c r="Q206" i="23" s="1"/>
  <c r="Q207" i="23" s="1"/>
  <c r="Q208" i="23" s="1"/>
  <c r="Q209" i="23" s="1"/>
  <c r="Q210" i="23" s="1"/>
  <c r="Q211" i="23" s="1"/>
  <c r="Q212" i="23" s="1"/>
  <c r="Q213" i="23" s="1"/>
  <c r="Q214" i="23" s="1"/>
  <c r="Q215" i="23" s="1"/>
  <c r="Q216" i="23" s="1"/>
  <c r="Q217" i="23" s="1"/>
  <c r="Q218" i="23" s="1"/>
  <c r="Q219" i="23" s="1"/>
  <c r="Q220" i="23" s="1"/>
  <c r="Q221" i="23" s="1"/>
  <c r="Q222" i="23" s="1"/>
  <c r="Q223" i="23" s="1"/>
  <c r="Q224" i="23" s="1"/>
  <c r="Q225" i="23" s="1"/>
  <c r="Q226" i="23" s="1"/>
  <c r="Q227" i="23" s="1"/>
  <c r="Q228" i="23" s="1"/>
  <c r="Q229" i="23" s="1"/>
  <c r="Q230" i="23" s="1"/>
  <c r="Q231" i="23" s="1"/>
  <c r="Q232" i="23" s="1"/>
  <c r="Q233" i="23" s="1"/>
  <c r="Q234" i="23" s="1"/>
  <c r="Q235" i="23" s="1"/>
  <c r="Q236" i="23" s="1"/>
  <c r="Q237" i="23" s="1"/>
  <c r="Q238" i="23" s="1"/>
  <c r="Q239" i="23" s="1"/>
  <c r="Q240" i="23" s="1"/>
  <c r="Q241" i="23" s="1"/>
  <c r="Q242" i="23" s="1"/>
  <c r="Q243" i="23" s="1"/>
  <c r="Q244" i="23" s="1"/>
  <c r="Q245" i="23" s="1"/>
  <c r="Q246" i="23" s="1"/>
  <c r="Q247" i="23" s="1"/>
  <c r="Q248" i="23" s="1"/>
  <c r="Q249" i="23" s="1"/>
  <c r="Q250" i="23" s="1"/>
  <c r="Q251" i="23" s="1"/>
  <c r="Q252" i="23" s="1"/>
  <c r="Q253" i="23" s="1"/>
  <c r="Q254" i="23" s="1"/>
  <c r="Q255" i="23" s="1"/>
  <c r="Q256" i="23" s="1"/>
  <c r="Q257" i="23" s="1"/>
  <c r="Q258" i="23" s="1"/>
  <c r="Q259" i="23" s="1"/>
  <c r="Q260" i="23" s="1"/>
  <c r="Q261" i="23" s="1"/>
  <c r="Q262" i="23" s="1"/>
  <c r="Q263" i="23" s="1"/>
  <c r="Q264" i="23" s="1"/>
  <c r="Q265" i="23" s="1"/>
  <c r="Q266" i="23" s="1"/>
  <c r="Q267" i="23" s="1"/>
  <c r="Q268" i="23" s="1"/>
  <c r="Q269" i="23" s="1"/>
  <c r="Q270" i="23" s="1"/>
  <c r="Q271" i="23" s="1"/>
  <c r="Q272" i="23" s="1"/>
  <c r="Q273" i="23" s="1"/>
  <c r="Q274" i="23" s="1"/>
  <c r="Q275" i="23" s="1"/>
  <c r="Q276" i="23" s="1"/>
  <c r="Q277" i="23" s="1"/>
  <c r="Q278" i="23" s="1"/>
  <c r="Q279" i="23" s="1"/>
  <c r="Q280" i="23" s="1"/>
  <c r="Q281" i="23" s="1"/>
  <c r="Q282" i="23" s="1"/>
  <c r="Q283" i="23" s="1"/>
  <c r="Q284" i="23" s="1"/>
  <c r="Q285" i="23" s="1"/>
  <c r="Q286" i="23" s="1"/>
  <c r="Q287" i="23" s="1"/>
  <c r="Q288" i="23" s="1"/>
  <c r="Q289" i="23" s="1"/>
  <c r="Q290" i="23" s="1"/>
  <c r="Q291" i="23" s="1"/>
  <c r="Q292" i="23" s="1"/>
  <c r="Q293" i="23" s="1"/>
  <c r="Q294" i="23" s="1"/>
  <c r="Q295" i="23" s="1"/>
  <c r="Q296" i="23" s="1"/>
  <c r="Q297" i="23" s="1"/>
  <c r="Q298" i="23" s="1"/>
  <c r="Q299" i="23" s="1"/>
  <c r="Q300" i="23" s="1"/>
  <c r="Q301" i="23" s="1"/>
  <c r="L48" i="23"/>
  <c r="B9" i="23" s="1"/>
  <c r="W48" i="23"/>
  <c r="B14" i="23" s="1"/>
  <c r="K48" i="23"/>
  <c r="B8" i="23" s="1"/>
  <c r="T51" i="23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T77" i="23" s="1"/>
  <c r="T78" i="23" s="1"/>
  <c r="T79" i="23" s="1"/>
  <c r="T80" i="23" s="1"/>
  <c r="T81" i="23" s="1"/>
  <c r="T82" i="23" s="1"/>
  <c r="T83" i="23" s="1"/>
  <c r="T84" i="23" s="1"/>
  <c r="T85" i="23" s="1"/>
  <c r="T86" i="23" s="1"/>
  <c r="T87" i="23" s="1"/>
  <c r="T88" i="23" s="1"/>
  <c r="T89" i="23" s="1"/>
  <c r="T90" i="23" s="1"/>
  <c r="T91" i="23" s="1"/>
  <c r="T92" i="23" s="1"/>
  <c r="T93" i="23" s="1"/>
  <c r="T94" i="23" s="1"/>
  <c r="T95" i="23" s="1"/>
  <c r="T96" i="23" s="1"/>
  <c r="T97" i="23" s="1"/>
  <c r="T98" i="23" s="1"/>
  <c r="T99" i="23" s="1"/>
  <c r="T100" i="23" s="1"/>
  <c r="T101" i="23" s="1"/>
  <c r="T102" i="23" s="1"/>
  <c r="T103" i="23" s="1"/>
  <c r="T104" i="23" s="1"/>
  <c r="T105" i="23" s="1"/>
  <c r="T106" i="23" s="1"/>
  <c r="T107" i="23" s="1"/>
  <c r="T108" i="23" s="1"/>
  <c r="T109" i="23" s="1"/>
  <c r="T110" i="23" s="1"/>
  <c r="T111" i="23" s="1"/>
  <c r="T112" i="23" s="1"/>
  <c r="T113" i="23" s="1"/>
  <c r="T114" i="23" s="1"/>
  <c r="T115" i="23" s="1"/>
  <c r="T116" i="23" s="1"/>
  <c r="T117" i="23" s="1"/>
  <c r="T118" i="23" s="1"/>
  <c r="T119" i="23" s="1"/>
  <c r="T120" i="23" s="1"/>
  <c r="T121" i="23" s="1"/>
  <c r="T122" i="23" s="1"/>
  <c r="T123" i="23" s="1"/>
  <c r="T124" i="23" s="1"/>
  <c r="T125" i="23" s="1"/>
  <c r="T126" i="23" s="1"/>
  <c r="T127" i="23" s="1"/>
  <c r="T128" i="23" s="1"/>
  <c r="T129" i="23" s="1"/>
  <c r="T130" i="23" s="1"/>
  <c r="T131" i="23" s="1"/>
  <c r="T132" i="23" s="1"/>
  <c r="T133" i="23" s="1"/>
  <c r="T134" i="23" s="1"/>
  <c r="T135" i="23" s="1"/>
  <c r="T136" i="23" s="1"/>
  <c r="T137" i="23" s="1"/>
  <c r="T138" i="23" s="1"/>
  <c r="T139" i="23" s="1"/>
  <c r="T140" i="23" s="1"/>
  <c r="T141" i="23" s="1"/>
  <c r="T142" i="23" s="1"/>
  <c r="T143" i="23" s="1"/>
  <c r="T144" i="23" s="1"/>
  <c r="T145" i="23" s="1"/>
  <c r="T146" i="23" s="1"/>
  <c r="T147" i="23" s="1"/>
  <c r="T148" i="23" s="1"/>
  <c r="T149" i="23" s="1"/>
  <c r="T150" i="23" s="1"/>
  <c r="T151" i="23" s="1"/>
  <c r="T152" i="23" s="1"/>
  <c r="T153" i="23" s="1"/>
  <c r="T154" i="23" s="1"/>
  <c r="T155" i="23" s="1"/>
  <c r="T156" i="23" s="1"/>
  <c r="T157" i="23" s="1"/>
  <c r="T158" i="23" s="1"/>
  <c r="T159" i="23" s="1"/>
  <c r="T160" i="23" s="1"/>
  <c r="T161" i="23" s="1"/>
  <c r="T162" i="23" s="1"/>
  <c r="T163" i="23" s="1"/>
  <c r="T164" i="23" s="1"/>
  <c r="T165" i="23" s="1"/>
  <c r="T166" i="23" s="1"/>
  <c r="T167" i="23" s="1"/>
  <c r="T168" i="23" s="1"/>
  <c r="T169" i="23" s="1"/>
  <c r="T170" i="23" s="1"/>
  <c r="T171" i="23" s="1"/>
  <c r="T172" i="23" s="1"/>
  <c r="T173" i="23" s="1"/>
  <c r="T174" i="23" s="1"/>
  <c r="T175" i="23" s="1"/>
  <c r="T176" i="23" s="1"/>
  <c r="T177" i="23" s="1"/>
  <c r="T178" i="23" s="1"/>
  <c r="T179" i="23" s="1"/>
  <c r="T180" i="23" s="1"/>
  <c r="T181" i="23" s="1"/>
  <c r="T182" i="23" s="1"/>
  <c r="T183" i="23" s="1"/>
  <c r="T184" i="23" s="1"/>
  <c r="T185" i="23" s="1"/>
  <c r="T186" i="23" s="1"/>
  <c r="T187" i="23" s="1"/>
  <c r="T188" i="23" s="1"/>
  <c r="T189" i="23" s="1"/>
  <c r="T190" i="23" s="1"/>
  <c r="T191" i="23" s="1"/>
  <c r="T192" i="23" s="1"/>
  <c r="T193" i="23" s="1"/>
  <c r="T194" i="23" s="1"/>
  <c r="T195" i="23" s="1"/>
  <c r="T196" i="23" s="1"/>
  <c r="T197" i="23" s="1"/>
  <c r="T198" i="23" s="1"/>
  <c r="T199" i="23" s="1"/>
  <c r="T200" i="23" s="1"/>
  <c r="T201" i="23" s="1"/>
  <c r="T202" i="23" s="1"/>
  <c r="T203" i="23" s="1"/>
  <c r="T204" i="23" s="1"/>
  <c r="T205" i="23" s="1"/>
  <c r="T206" i="23" s="1"/>
  <c r="T207" i="23" s="1"/>
  <c r="T208" i="23" s="1"/>
  <c r="T209" i="23" s="1"/>
  <c r="T210" i="23" s="1"/>
  <c r="T211" i="23" s="1"/>
  <c r="T212" i="23" s="1"/>
  <c r="T213" i="23" s="1"/>
  <c r="T214" i="23" s="1"/>
  <c r="T215" i="23" s="1"/>
  <c r="T216" i="23" s="1"/>
  <c r="T217" i="23" s="1"/>
  <c r="T218" i="23" s="1"/>
  <c r="T219" i="23" s="1"/>
  <c r="T220" i="23" s="1"/>
  <c r="T221" i="23" s="1"/>
  <c r="T222" i="23" s="1"/>
  <c r="T223" i="23" s="1"/>
  <c r="T224" i="23" s="1"/>
  <c r="T225" i="23" s="1"/>
  <c r="T226" i="23" s="1"/>
  <c r="T227" i="23" s="1"/>
  <c r="T228" i="23" s="1"/>
  <c r="T229" i="23" s="1"/>
  <c r="T230" i="23" s="1"/>
  <c r="T231" i="23" s="1"/>
  <c r="T232" i="23" s="1"/>
  <c r="T233" i="23" s="1"/>
  <c r="T234" i="23" s="1"/>
  <c r="T235" i="23" s="1"/>
  <c r="T236" i="23" s="1"/>
  <c r="T237" i="23" s="1"/>
  <c r="T238" i="23" s="1"/>
  <c r="T239" i="23" s="1"/>
  <c r="T240" i="23" s="1"/>
  <c r="T241" i="23" s="1"/>
  <c r="T242" i="23" s="1"/>
  <c r="T243" i="23" s="1"/>
  <c r="T244" i="23" s="1"/>
  <c r="T245" i="23" s="1"/>
  <c r="T246" i="23" s="1"/>
  <c r="T247" i="23" s="1"/>
  <c r="T248" i="23" s="1"/>
  <c r="T249" i="23" s="1"/>
  <c r="T250" i="23" s="1"/>
  <c r="T251" i="23" s="1"/>
  <c r="T252" i="23" s="1"/>
  <c r="T253" i="23" s="1"/>
  <c r="T254" i="23" s="1"/>
  <c r="T255" i="23" s="1"/>
  <c r="T256" i="23" s="1"/>
  <c r="T257" i="23" s="1"/>
  <c r="T258" i="23" s="1"/>
  <c r="T259" i="23" s="1"/>
  <c r="T260" i="23" s="1"/>
  <c r="T261" i="23" s="1"/>
  <c r="T262" i="23" s="1"/>
  <c r="T263" i="23" s="1"/>
  <c r="T264" i="23" s="1"/>
  <c r="T265" i="23" s="1"/>
  <c r="T266" i="23" s="1"/>
  <c r="T267" i="23" s="1"/>
  <c r="T268" i="23" s="1"/>
  <c r="T269" i="23" s="1"/>
  <c r="T270" i="23" s="1"/>
  <c r="T271" i="23" s="1"/>
  <c r="T272" i="23" s="1"/>
  <c r="T273" i="23" s="1"/>
  <c r="T274" i="23" s="1"/>
  <c r="T275" i="23" s="1"/>
  <c r="T276" i="23" s="1"/>
  <c r="T277" i="23" s="1"/>
  <c r="T278" i="23" s="1"/>
  <c r="T279" i="23" s="1"/>
  <c r="T280" i="23" s="1"/>
  <c r="T281" i="23" s="1"/>
  <c r="T282" i="23" s="1"/>
  <c r="T283" i="23" s="1"/>
  <c r="T284" i="23" s="1"/>
  <c r="T285" i="23" s="1"/>
  <c r="T286" i="23" s="1"/>
  <c r="T287" i="23" s="1"/>
  <c r="T288" i="23" s="1"/>
  <c r="T289" i="23" s="1"/>
  <c r="T290" i="23" s="1"/>
  <c r="T291" i="23" s="1"/>
  <c r="T292" i="23" s="1"/>
  <c r="T293" i="23" s="1"/>
  <c r="T294" i="23" s="1"/>
  <c r="T295" i="23" s="1"/>
  <c r="T296" i="23" s="1"/>
  <c r="T297" i="23" s="1"/>
  <c r="T298" i="23" s="1"/>
  <c r="T299" i="23" s="1"/>
  <c r="T300" i="23" s="1"/>
  <c r="T301" i="23" s="1"/>
  <c r="R51" i="23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R84" i="23" s="1"/>
  <c r="R85" i="23" s="1"/>
  <c r="R86" i="23" s="1"/>
  <c r="R87" i="23" s="1"/>
  <c r="R88" i="23" s="1"/>
  <c r="R89" i="23" s="1"/>
  <c r="R90" i="23" s="1"/>
  <c r="R91" i="23" s="1"/>
  <c r="R92" i="23" s="1"/>
  <c r="R93" i="23" s="1"/>
  <c r="R94" i="23" s="1"/>
  <c r="R95" i="23" s="1"/>
  <c r="R96" i="23" s="1"/>
  <c r="R97" i="23" s="1"/>
  <c r="R98" i="23" s="1"/>
  <c r="R99" i="23" s="1"/>
  <c r="R100" i="23" s="1"/>
  <c r="R101" i="23" s="1"/>
  <c r="R102" i="23" s="1"/>
  <c r="R103" i="23" s="1"/>
  <c r="R104" i="23" s="1"/>
  <c r="R105" i="23" s="1"/>
  <c r="R106" i="23" s="1"/>
  <c r="R107" i="23" s="1"/>
  <c r="R108" i="23" s="1"/>
  <c r="R109" i="23" s="1"/>
  <c r="U51" i="23"/>
  <c r="U52" i="23" s="1"/>
  <c r="U53" i="23" s="1"/>
  <c r="U54" i="23" s="1"/>
  <c r="U55" i="23" s="1"/>
  <c r="U56" i="23" s="1"/>
  <c r="U57" i="23" s="1"/>
  <c r="U58" i="23" s="1"/>
  <c r="U59" i="23" s="1"/>
  <c r="U60" i="23" s="1"/>
  <c r="U61" i="23" s="1"/>
  <c r="U62" i="23" s="1"/>
  <c r="U63" i="23" s="1"/>
  <c r="U64" i="23" s="1"/>
  <c r="U65" i="23" s="1"/>
  <c r="U66" i="23" s="1"/>
  <c r="U67" i="23" s="1"/>
  <c r="U68" i="23" s="1"/>
  <c r="U69" i="23" s="1"/>
  <c r="U70" i="23" s="1"/>
  <c r="U71" i="23" s="1"/>
  <c r="U72" i="23" s="1"/>
  <c r="U73" i="23" s="1"/>
  <c r="U74" i="23" s="1"/>
  <c r="U75" i="23" s="1"/>
  <c r="U76" i="23" s="1"/>
  <c r="U77" i="23" s="1"/>
  <c r="U78" i="23" s="1"/>
  <c r="U79" i="23" s="1"/>
  <c r="U80" i="23" s="1"/>
  <c r="U81" i="23" s="1"/>
  <c r="U82" i="23" s="1"/>
  <c r="U83" i="23" s="1"/>
  <c r="U84" i="23" s="1"/>
  <c r="U85" i="23" s="1"/>
  <c r="U86" i="23" s="1"/>
  <c r="U87" i="23" s="1"/>
  <c r="U88" i="23" s="1"/>
  <c r="U89" i="23" s="1"/>
  <c r="U90" i="23" s="1"/>
  <c r="U91" i="23" s="1"/>
  <c r="U92" i="23" s="1"/>
  <c r="U93" i="23" s="1"/>
  <c r="U94" i="23" s="1"/>
  <c r="U95" i="23" s="1"/>
  <c r="U96" i="23" s="1"/>
  <c r="U97" i="23" s="1"/>
  <c r="U98" i="23" s="1"/>
  <c r="U99" i="23" s="1"/>
  <c r="U100" i="23" s="1"/>
  <c r="U101" i="23" s="1"/>
  <c r="U102" i="23" s="1"/>
  <c r="U103" i="23" s="1"/>
  <c r="U104" i="23" s="1"/>
  <c r="U105" i="23" s="1"/>
  <c r="U106" i="23" s="1"/>
  <c r="U107" i="23" s="1"/>
  <c r="U108" i="23" s="1"/>
  <c r="U109" i="23" s="1"/>
  <c r="U110" i="23" s="1"/>
  <c r="U111" i="23" s="1"/>
  <c r="U112" i="23" s="1"/>
  <c r="U113" i="23" s="1"/>
  <c r="U114" i="23" s="1"/>
  <c r="U115" i="23" s="1"/>
  <c r="U116" i="23" s="1"/>
  <c r="U117" i="23" s="1"/>
  <c r="U118" i="23" s="1"/>
  <c r="U119" i="23" s="1"/>
  <c r="U120" i="23" s="1"/>
  <c r="U121" i="23" s="1"/>
  <c r="U122" i="23" s="1"/>
  <c r="U123" i="23" s="1"/>
  <c r="U124" i="23" s="1"/>
  <c r="U125" i="23" s="1"/>
  <c r="U126" i="23" s="1"/>
  <c r="U127" i="23" s="1"/>
  <c r="U128" i="23" s="1"/>
  <c r="U129" i="23" s="1"/>
  <c r="U130" i="23" s="1"/>
  <c r="U131" i="23" s="1"/>
  <c r="U132" i="23" s="1"/>
  <c r="U133" i="23" s="1"/>
  <c r="U134" i="23" s="1"/>
  <c r="U135" i="23" s="1"/>
  <c r="U136" i="23" s="1"/>
  <c r="U137" i="23" s="1"/>
  <c r="U138" i="23" s="1"/>
  <c r="U139" i="23" s="1"/>
  <c r="U140" i="23" s="1"/>
  <c r="U141" i="23" s="1"/>
  <c r="U142" i="23" s="1"/>
  <c r="U143" i="23" s="1"/>
  <c r="U144" i="23" s="1"/>
  <c r="U145" i="23" s="1"/>
  <c r="U146" i="23" s="1"/>
  <c r="U147" i="23" s="1"/>
  <c r="U148" i="23" s="1"/>
  <c r="U149" i="23" s="1"/>
  <c r="U150" i="23" s="1"/>
  <c r="U151" i="23" s="1"/>
  <c r="U152" i="23" s="1"/>
  <c r="U153" i="23" s="1"/>
  <c r="U154" i="23" s="1"/>
  <c r="U155" i="23" s="1"/>
  <c r="U156" i="23" s="1"/>
  <c r="U157" i="23" s="1"/>
  <c r="U158" i="23" s="1"/>
  <c r="U159" i="23" s="1"/>
  <c r="U160" i="23" s="1"/>
  <c r="U161" i="23" s="1"/>
  <c r="U162" i="23" s="1"/>
  <c r="U163" i="23" s="1"/>
  <c r="U164" i="23" s="1"/>
  <c r="U165" i="23" s="1"/>
  <c r="U166" i="23" s="1"/>
  <c r="U167" i="23" s="1"/>
  <c r="U168" i="23" s="1"/>
  <c r="U169" i="23" s="1"/>
  <c r="U170" i="23" s="1"/>
  <c r="U171" i="23" s="1"/>
  <c r="U172" i="23" s="1"/>
  <c r="U173" i="23" s="1"/>
  <c r="U174" i="23" s="1"/>
  <c r="U175" i="23" s="1"/>
  <c r="U176" i="23" s="1"/>
  <c r="U177" i="23" s="1"/>
  <c r="U178" i="23" s="1"/>
  <c r="U179" i="23" s="1"/>
  <c r="U180" i="23" s="1"/>
  <c r="U181" i="23" s="1"/>
  <c r="U182" i="23" s="1"/>
  <c r="U183" i="23" s="1"/>
  <c r="U184" i="23" s="1"/>
  <c r="U185" i="23" s="1"/>
  <c r="U186" i="23" s="1"/>
  <c r="U187" i="23" s="1"/>
  <c r="U188" i="23" s="1"/>
  <c r="U189" i="23" s="1"/>
  <c r="U190" i="23" s="1"/>
  <c r="U191" i="23" s="1"/>
  <c r="U192" i="23" s="1"/>
  <c r="U193" i="23" s="1"/>
  <c r="U194" i="23" s="1"/>
  <c r="U195" i="23" s="1"/>
  <c r="U196" i="23" s="1"/>
  <c r="U197" i="23" s="1"/>
  <c r="U198" i="23" s="1"/>
  <c r="U199" i="23" s="1"/>
  <c r="U200" i="23" s="1"/>
  <c r="U201" i="23" s="1"/>
  <c r="U202" i="23" s="1"/>
  <c r="U203" i="23" s="1"/>
  <c r="U204" i="23" s="1"/>
  <c r="U205" i="23" s="1"/>
  <c r="U206" i="23" s="1"/>
  <c r="U207" i="23" s="1"/>
  <c r="U208" i="23" s="1"/>
  <c r="U209" i="23" s="1"/>
  <c r="U210" i="23" s="1"/>
  <c r="U211" i="23" s="1"/>
  <c r="U212" i="23" s="1"/>
  <c r="U213" i="23" s="1"/>
  <c r="U214" i="23" s="1"/>
  <c r="U215" i="23" s="1"/>
  <c r="U216" i="23" s="1"/>
  <c r="U217" i="23" s="1"/>
  <c r="U218" i="23" s="1"/>
  <c r="U219" i="23" s="1"/>
  <c r="U220" i="23" s="1"/>
  <c r="U221" i="23" s="1"/>
  <c r="U222" i="23" s="1"/>
  <c r="U223" i="23" s="1"/>
  <c r="U224" i="23" s="1"/>
  <c r="U225" i="23" s="1"/>
  <c r="U226" i="23" s="1"/>
  <c r="U227" i="23" s="1"/>
  <c r="U228" i="23" s="1"/>
  <c r="U229" i="23" s="1"/>
  <c r="U230" i="23" s="1"/>
  <c r="U231" i="23" s="1"/>
  <c r="U232" i="23" s="1"/>
  <c r="U233" i="23" s="1"/>
  <c r="U234" i="23" s="1"/>
  <c r="U235" i="23" s="1"/>
  <c r="U236" i="23" s="1"/>
  <c r="U237" i="23" s="1"/>
  <c r="U238" i="23" s="1"/>
  <c r="U239" i="23" s="1"/>
  <c r="U240" i="23" s="1"/>
  <c r="U241" i="23" s="1"/>
  <c r="U242" i="23" s="1"/>
  <c r="U243" i="23" s="1"/>
  <c r="U244" i="23" s="1"/>
  <c r="U245" i="23" s="1"/>
  <c r="U246" i="23" s="1"/>
  <c r="U247" i="23" s="1"/>
  <c r="U248" i="23" s="1"/>
  <c r="U249" i="23" s="1"/>
  <c r="U250" i="23" s="1"/>
  <c r="U251" i="23" s="1"/>
  <c r="U252" i="23" s="1"/>
  <c r="U253" i="23" s="1"/>
  <c r="U254" i="23" s="1"/>
  <c r="U255" i="23" s="1"/>
  <c r="U256" i="23" s="1"/>
  <c r="U257" i="23" s="1"/>
  <c r="U258" i="23" s="1"/>
  <c r="U259" i="23" s="1"/>
  <c r="U260" i="23" s="1"/>
  <c r="U261" i="23" s="1"/>
  <c r="U262" i="23" s="1"/>
  <c r="U263" i="23" s="1"/>
  <c r="U264" i="23" s="1"/>
  <c r="U265" i="23" s="1"/>
  <c r="U266" i="23" s="1"/>
  <c r="U267" i="23" s="1"/>
  <c r="U268" i="23" s="1"/>
  <c r="U269" i="23" s="1"/>
  <c r="U270" i="23" s="1"/>
  <c r="U271" i="23" s="1"/>
  <c r="U272" i="23" s="1"/>
  <c r="U273" i="23" s="1"/>
  <c r="U274" i="23" s="1"/>
  <c r="U275" i="23" s="1"/>
  <c r="U276" i="23" s="1"/>
  <c r="U277" i="23" s="1"/>
  <c r="U278" i="23" s="1"/>
  <c r="U279" i="23" s="1"/>
  <c r="U280" i="23" s="1"/>
  <c r="U281" i="23" s="1"/>
  <c r="U282" i="23" s="1"/>
  <c r="U283" i="23" s="1"/>
  <c r="U284" i="23" s="1"/>
  <c r="U285" i="23" s="1"/>
  <c r="U286" i="23" s="1"/>
  <c r="U287" i="23" s="1"/>
  <c r="U288" i="23" s="1"/>
  <c r="U289" i="23" s="1"/>
  <c r="U290" i="23" s="1"/>
  <c r="U291" i="23" s="1"/>
  <c r="U292" i="23" s="1"/>
  <c r="U293" i="23" s="1"/>
  <c r="U294" i="23" s="1"/>
  <c r="U295" i="23" s="1"/>
  <c r="U296" i="23" s="1"/>
  <c r="U297" i="23" s="1"/>
  <c r="U298" i="23" s="1"/>
  <c r="U299" i="23" s="1"/>
  <c r="U300" i="23" s="1"/>
  <c r="U301" i="23" s="1"/>
  <c r="Z48" i="23"/>
  <c r="E48" i="23"/>
  <c r="G48" i="23"/>
  <c r="H48" i="23"/>
  <c r="I48" i="23"/>
  <c r="O50" i="23"/>
  <c r="P50" i="23"/>
  <c r="P51" i="23" s="1"/>
  <c r="P52" i="23" s="1"/>
  <c r="P53" i="23" s="1"/>
  <c r="P54" i="23" s="1"/>
  <c r="P55" i="23" s="1"/>
  <c r="P56" i="23" s="1"/>
  <c r="P57" i="23" s="1"/>
  <c r="P58" i="23" s="1"/>
  <c r="P59" i="23" s="1"/>
  <c r="P60" i="23" s="1"/>
  <c r="P61" i="23" s="1"/>
  <c r="P62" i="23" s="1"/>
  <c r="P63" i="23" s="1"/>
  <c r="P64" i="23" s="1"/>
  <c r="P65" i="23" s="1"/>
  <c r="P66" i="23" s="1"/>
  <c r="P67" i="23" s="1"/>
  <c r="P68" i="23" s="1"/>
  <c r="P69" i="23" s="1"/>
  <c r="P70" i="23" s="1"/>
  <c r="P71" i="23" s="1"/>
  <c r="P72" i="23" s="1"/>
  <c r="P73" i="23" s="1"/>
  <c r="P74" i="23" s="1"/>
  <c r="P75" i="23" s="1"/>
  <c r="P76" i="23" s="1"/>
  <c r="P77" i="23" s="1"/>
  <c r="P78" i="23" s="1"/>
  <c r="P79" i="23" s="1"/>
  <c r="P80" i="23" s="1"/>
  <c r="P81" i="23" s="1"/>
  <c r="P82" i="23" s="1"/>
  <c r="P83" i="23" s="1"/>
  <c r="P84" i="23" s="1"/>
  <c r="P85" i="23" s="1"/>
  <c r="P86" i="23" s="1"/>
  <c r="P87" i="23" s="1"/>
  <c r="P88" i="23" s="1"/>
  <c r="P89" i="23" s="1"/>
  <c r="P90" i="23" s="1"/>
  <c r="P91" i="23" s="1"/>
  <c r="P92" i="23" s="1"/>
  <c r="P93" i="23" s="1"/>
  <c r="P94" i="23" s="1"/>
  <c r="P95" i="23" s="1"/>
  <c r="P96" i="23" s="1"/>
  <c r="P97" i="23" s="1"/>
  <c r="P98" i="23" s="1"/>
  <c r="P99" i="23" s="1"/>
  <c r="P100" i="23" s="1"/>
  <c r="P101" i="23" s="1"/>
  <c r="P102" i="23" s="1"/>
  <c r="P103" i="23" s="1"/>
  <c r="P104" i="23" s="1"/>
  <c r="P105" i="23" s="1"/>
  <c r="P106" i="23" s="1"/>
  <c r="P107" i="23" s="1"/>
  <c r="P108" i="23" s="1"/>
  <c r="P109" i="23" s="1"/>
  <c r="Z48" i="22"/>
  <c r="C48" i="22"/>
  <c r="K48" i="22"/>
  <c r="B8" i="22" s="1"/>
  <c r="S51" i="22"/>
  <c r="S52" i="22" s="1"/>
  <c r="S53" i="22" s="1"/>
  <c r="S54" i="22" s="1"/>
  <c r="S55" i="22" s="1"/>
  <c r="S56" i="22" s="1"/>
  <c r="S57" i="22" s="1"/>
  <c r="S58" i="22" s="1"/>
  <c r="S59" i="22" s="1"/>
  <c r="S60" i="22" s="1"/>
  <c r="S61" i="22" s="1"/>
  <c r="S62" i="22" s="1"/>
  <c r="S63" i="22" s="1"/>
  <c r="S64" i="22" s="1"/>
  <c r="S65" i="22" s="1"/>
  <c r="S66" i="22" s="1"/>
  <c r="S67" i="22" s="1"/>
  <c r="S68" i="22" s="1"/>
  <c r="S69" i="22" s="1"/>
  <c r="D48" i="22"/>
  <c r="L48" i="22"/>
  <c r="B9" i="22" s="1"/>
  <c r="Y48" i="22"/>
  <c r="B10" i="22" s="1"/>
  <c r="T51" i="22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R51" i="22"/>
  <c r="R52" i="22" s="1"/>
  <c r="R53" i="22" s="1"/>
  <c r="R54" i="22" s="1"/>
  <c r="R55" i="22" s="1"/>
  <c r="R56" i="22" s="1"/>
  <c r="R57" i="22" s="1"/>
  <c r="R58" i="22" s="1"/>
  <c r="R59" i="22" s="1"/>
  <c r="R60" i="22" s="1"/>
  <c r="R61" i="22" s="1"/>
  <c r="R62" i="22" s="1"/>
  <c r="R63" i="22" s="1"/>
  <c r="R64" i="22" s="1"/>
  <c r="R65" i="22" s="1"/>
  <c r="R66" i="22" s="1"/>
  <c r="R67" i="22" s="1"/>
  <c r="R68" i="22" s="1"/>
  <c r="R69" i="22" s="1"/>
  <c r="E48" i="22"/>
  <c r="G48" i="22"/>
  <c r="W48" i="22"/>
  <c r="B14" i="22" s="1"/>
  <c r="I48" i="22"/>
  <c r="U50" i="22"/>
  <c r="U51" i="22" s="1"/>
  <c r="U52" i="22" s="1"/>
  <c r="U53" i="22" s="1"/>
  <c r="U54" i="22" s="1"/>
  <c r="U55" i="22" s="1"/>
  <c r="U56" i="22" s="1"/>
  <c r="U57" i="22" s="1"/>
  <c r="U58" i="22" s="1"/>
  <c r="U59" i="22" s="1"/>
  <c r="U60" i="22" s="1"/>
  <c r="U61" i="22" s="1"/>
  <c r="U62" i="22" s="1"/>
  <c r="U63" i="22" s="1"/>
  <c r="U64" i="22" s="1"/>
  <c r="U65" i="22" s="1"/>
  <c r="U66" i="22" s="1"/>
  <c r="U67" i="22" s="1"/>
  <c r="U68" i="22" s="1"/>
  <c r="U69" i="22" s="1"/>
  <c r="F48" i="22"/>
  <c r="H48" i="22"/>
  <c r="O50" i="22"/>
  <c r="O51" i="22" s="1"/>
  <c r="O52" i="22" s="1"/>
  <c r="O53" i="22" s="1"/>
  <c r="O54" i="22" s="1"/>
  <c r="O55" i="22" s="1"/>
  <c r="O56" i="22" s="1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67" i="22" s="1"/>
  <c r="O68" i="22" s="1"/>
  <c r="O69" i="22" s="1"/>
  <c r="P50" i="22"/>
  <c r="P51" i="22" s="1"/>
  <c r="P52" i="22" s="1"/>
  <c r="P53" i="22" s="1"/>
  <c r="P54" i="22" s="1"/>
  <c r="P55" i="22" s="1"/>
  <c r="P56" i="22" s="1"/>
  <c r="P57" i="22" s="1"/>
  <c r="P58" i="22" s="1"/>
  <c r="P59" i="22" s="1"/>
  <c r="P60" i="22" s="1"/>
  <c r="P61" i="22" s="1"/>
  <c r="P62" i="22" s="1"/>
  <c r="P63" i="22" s="1"/>
  <c r="P64" i="22" s="1"/>
  <c r="P65" i="22" s="1"/>
  <c r="P66" i="22" s="1"/>
  <c r="P67" i="22" s="1"/>
  <c r="P68" i="22" s="1"/>
  <c r="P69" i="22" s="1"/>
  <c r="Q51" i="2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S51" i="2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F48" i="21"/>
  <c r="E48" i="21"/>
  <c r="R51" i="2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I48" i="21"/>
  <c r="U50" i="2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U66" i="21" s="1"/>
  <c r="U67" i="21" s="1"/>
  <c r="U68" i="21" s="1"/>
  <c r="U69" i="21" s="1"/>
  <c r="U70" i="21" s="1"/>
  <c r="U71" i="21" s="1"/>
  <c r="K48" i="21"/>
  <c r="B8" i="21" s="1"/>
  <c r="D48" i="21"/>
  <c r="L48" i="21"/>
  <c r="B9" i="21" s="1"/>
  <c r="Y48" i="21"/>
  <c r="B10" i="21" s="1"/>
  <c r="W48" i="21"/>
  <c r="B14" i="21" s="1"/>
  <c r="T51" i="2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Z48" i="21"/>
  <c r="O51" i="21"/>
  <c r="O52" i="21" s="1"/>
  <c r="O53" i="21" s="1"/>
  <c r="O54" i="21" s="1"/>
  <c r="O55" i="21" s="1"/>
  <c r="O56" i="21" s="1"/>
  <c r="O57" i="21" s="1"/>
  <c r="O58" i="21" s="1"/>
  <c r="O59" i="21" s="1"/>
  <c r="O60" i="21" s="1"/>
  <c r="O61" i="21" s="1"/>
  <c r="O62" i="21" s="1"/>
  <c r="O63" i="21" s="1"/>
  <c r="O64" i="21" s="1"/>
  <c r="O65" i="21" s="1"/>
  <c r="O66" i="21" s="1"/>
  <c r="O67" i="21" s="1"/>
  <c r="O68" i="21" s="1"/>
  <c r="O69" i="21" s="1"/>
  <c r="O70" i="21" s="1"/>
  <c r="O71" i="21" s="1"/>
  <c r="H48" i="21"/>
  <c r="P50" i="21"/>
  <c r="P51" i="21" s="1"/>
  <c r="P52" i="21" s="1"/>
  <c r="P53" i="21" s="1"/>
  <c r="P54" i="21" s="1"/>
  <c r="P55" i="21" s="1"/>
  <c r="P56" i="21" s="1"/>
  <c r="P57" i="21" s="1"/>
  <c r="P58" i="21" s="1"/>
  <c r="P59" i="21" s="1"/>
  <c r="P60" i="21" s="1"/>
  <c r="P61" i="21" s="1"/>
  <c r="P62" i="21" s="1"/>
  <c r="P63" i="21" s="1"/>
  <c r="P64" i="21" s="1"/>
  <c r="P65" i="21" s="1"/>
  <c r="P66" i="21" s="1"/>
  <c r="P67" i="21" s="1"/>
  <c r="P68" i="21" s="1"/>
  <c r="P69" i="21" s="1"/>
  <c r="P70" i="21" s="1"/>
  <c r="P71" i="21" s="1"/>
  <c r="G48" i="21"/>
  <c r="C48" i="21"/>
  <c r="E58" i="20"/>
  <c r="E48" i="20" s="1"/>
  <c r="L48" i="20"/>
  <c r="B9" i="20" s="1"/>
  <c r="K48" i="20"/>
  <c r="B8" i="20" s="1"/>
  <c r="H48" i="20"/>
  <c r="D48" i="20"/>
  <c r="C48" i="20"/>
  <c r="I48" i="20"/>
  <c r="T50" i="20"/>
  <c r="V50" i="20" s="1"/>
  <c r="P51" i="20"/>
  <c r="P52" i="20" s="1"/>
  <c r="P53" i="20" s="1"/>
  <c r="P54" i="20" s="1"/>
  <c r="P55" i="20" s="1"/>
  <c r="P56" i="20" s="1"/>
  <c r="P57" i="20" s="1"/>
  <c r="P58" i="20" s="1"/>
  <c r="P59" i="20" s="1"/>
  <c r="P60" i="20" s="1"/>
  <c r="P61" i="20" s="1"/>
  <c r="P62" i="20" s="1"/>
  <c r="P63" i="20" s="1"/>
  <c r="P64" i="20" s="1"/>
  <c r="P65" i="20" s="1"/>
  <c r="P66" i="20" s="1"/>
  <c r="P67" i="20" s="1"/>
  <c r="P68" i="20" s="1"/>
  <c r="P69" i="20" s="1"/>
  <c r="P70" i="20" s="1"/>
  <c r="Y48" i="20"/>
  <c r="B10" i="20" s="1"/>
  <c r="R51" i="20"/>
  <c r="R52" i="20" s="1"/>
  <c r="R53" i="20" s="1"/>
  <c r="R54" i="20" s="1"/>
  <c r="R55" i="20" s="1"/>
  <c r="R56" i="20" s="1"/>
  <c r="R57" i="20" s="1"/>
  <c r="R58" i="20" s="1"/>
  <c r="R59" i="20" s="1"/>
  <c r="R60" i="20" s="1"/>
  <c r="R61" i="20" s="1"/>
  <c r="R62" i="20" s="1"/>
  <c r="R63" i="20" s="1"/>
  <c r="R64" i="20" s="1"/>
  <c r="R65" i="20" s="1"/>
  <c r="R66" i="20" s="1"/>
  <c r="R67" i="20" s="1"/>
  <c r="R68" i="20" s="1"/>
  <c r="R69" i="20" s="1"/>
  <c r="R70" i="20" s="1"/>
  <c r="Z48" i="20"/>
  <c r="G48" i="20"/>
  <c r="Q51" i="20"/>
  <c r="Q52" i="20" s="1"/>
  <c r="Q53" i="20" s="1"/>
  <c r="Q54" i="20" s="1"/>
  <c r="Q55" i="20" s="1"/>
  <c r="Q56" i="20" s="1"/>
  <c r="Q57" i="20" s="1"/>
  <c r="W48" i="20"/>
  <c r="B14" i="20" s="1"/>
  <c r="O51" i="20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O65" i="20" s="1"/>
  <c r="O66" i="20" s="1"/>
  <c r="O67" i="20" s="1"/>
  <c r="O68" i="20" s="1"/>
  <c r="O69" i="20" s="1"/>
  <c r="O70" i="20" s="1"/>
  <c r="F48" i="20"/>
  <c r="S51" i="20"/>
  <c r="S52" i="20" s="1"/>
  <c r="S53" i="20" s="1"/>
  <c r="S54" i="20" s="1"/>
  <c r="S55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U50" i="20"/>
  <c r="U51" i="20" s="1"/>
  <c r="U52" i="20" s="1"/>
  <c r="U53" i="20" s="1"/>
  <c r="U54" i="20" s="1"/>
  <c r="U55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U70" i="20" s="1"/>
  <c r="I59" i="19"/>
  <c r="M222" i="1"/>
  <c r="M247" i="23" s="1"/>
  <c r="I50" i="19"/>
  <c r="I51" i="19"/>
  <c r="I52" i="19"/>
  <c r="I53" i="19"/>
  <c r="I54" i="19"/>
  <c r="I55" i="19"/>
  <c r="I56" i="19"/>
  <c r="I57" i="19"/>
  <c r="I58" i="19"/>
  <c r="I60" i="19"/>
  <c r="I61" i="19"/>
  <c r="I62" i="19"/>
  <c r="I63" i="19"/>
  <c r="I64" i="19"/>
  <c r="I65" i="19"/>
  <c r="I66" i="19"/>
  <c r="I67" i="19"/>
  <c r="I68" i="19"/>
  <c r="I69" i="19"/>
  <c r="I70" i="19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2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J132" i="23"/>
  <c r="J133" i="23"/>
  <c r="J134" i="23"/>
  <c r="J135" i="23"/>
  <c r="J136" i="23"/>
  <c r="J137" i="23"/>
  <c r="J138" i="23"/>
  <c r="J139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193" i="23"/>
  <c r="J194" i="23"/>
  <c r="J195" i="23"/>
  <c r="J196" i="23"/>
  <c r="J197" i="23"/>
  <c r="J198" i="23"/>
  <c r="J199" i="23"/>
  <c r="J200" i="23"/>
  <c r="J201" i="23"/>
  <c r="J202" i="23"/>
  <c r="J203" i="23"/>
  <c r="J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39" i="23"/>
  <c r="J240" i="23"/>
  <c r="J241" i="23"/>
  <c r="J242" i="23"/>
  <c r="J243" i="23"/>
  <c r="J244" i="23"/>
  <c r="J245" i="23"/>
  <c r="J246" i="23"/>
  <c r="J247" i="23"/>
  <c r="J248" i="23"/>
  <c r="J249" i="23"/>
  <c r="J250" i="23"/>
  <c r="J251" i="23"/>
  <c r="J252" i="23"/>
  <c r="J253" i="23"/>
  <c r="J254" i="23"/>
  <c r="J255" i="23"/>
  <c r="J256" i="23"/>
  <c r="J257" i="23"/>
  <c r="J258" i="23"/>
  <c r="J259" i="23"/>
  <c r="J260" i="23"/>
  <c r="J261" i="23"/>
  <c r="J262" i="23"/>
  <c r="J263" i="23"/>
  <c r="J264" i="23"/>
  <c r="J265" i="23"/>
  <c r="J266" i="23"/>
  <c r="J267" i="23"/>
  <c r="J268" i="23"/>
  <c r="J269" i="23"/>
  <c r="J270" i="23"/>
  <c r="J271" i="23"/>
  <c r="J272" i="23"/>
  <c r="J273" i="23"/>
  <c r="J274" i="23"/>
  <c r="J275" i="23"/>
  <c r="J276" i="23"/>
  <c r="J277" i="23"/>
  <c r="J278" i="23"/>
  <c r="J279" i="23"/>
  <c r="J3" i="1"/>
  <c r="M212" i="1"/>
  <c r="M237" i="23" s="1"/>
  <c r="M213" i="1"/>
  <c r="M238" i="23" s="1"/>
  <c r="M214" i="1"/>
  <c r="M239" i="23" s="1"/>
  <c r="M215" i="1"/>
  <c r="M240" i="23" s="1"/>
  <c r="M216" i="1"/>
  <c r="M241" i="23" s="1"/>
  <c r="M217" i="1"/>
  <c r="M242" i="23" s="1"/>
  <c r="M218" i="1"/>
  <c r="M243" i="23" s="1"/>
  <c r="M219" i="1"/>
  <c r="M244" i="23" s="1"/>
  <c r="M220" i="1"/>
  <c r="M221" i="1"/>
  <c r="M246" i="23" s="1"/>
  <c r="M223" i="1"/>
  <c r="M248" i="23" s="1"/>
  <c r="M224" i="1"/>
  <c r="M225" i="1"/>
  <c r="M250" i="23" s="1"/>
  <c r="M226" i="1"/>
  <c r="M251" i="23" s="1"/>
  <c r="M227" i="1"/>
  <c r="M252" i="23" s="1"/>
  <c r="M228" i="1"/>
  <c r="M253" i="23" s="1"/>
  <c r="M229" i="1"/>
  <c r="M254" i="23" s="1"/>
  <c r="M230" i="1"/>
  <c r="M255" i="23" s="1"/>
  <c r="M231" i="1"/>
  <c r="M256" i="23" s="1"/>
  <c r="M232" i="1"/>
  <c r="M233" i="1"/>
  <c r="M258" i="23" s="1"/>
  <c r="M234" i="1"/>
  <c r="M259" i="23" s="1"/>
  <c r="M235" i="1"/>
  <c r="M260" i="23" s="1"/>
  <c r="M236" i="1"/>
  <c r="M261" i="23" s="1"/>
  <c r="M237" i="1"/>
  <c r="M262" i="23" s="1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50" i="19"/>
  <c r="D50" i="19"/>
  <c r="P50" i="19" s="1"/>
  <c r="E50" i="19"/>
  <c r="F50" i="19"/>
  <c r="G50" i="19"/>
  <c r="H50" i="19"/>
  <c r="T50" i="19" s="1"/>
  <c r="K50" i="19"/>
  <c r="L50" i="19"/>
  <c r="D51" i="19"/>
  <c r="E51" i="19"/>
  <c r="F51" i="19"/>
  <c r="G51" i="19"/>
  <c r="H51" i="19"/>
  <c r="K51" i="19"/>
  <c r="L51" i="19"/>
  <c r="D52" i="19"/>
  <c r="E52" i="19"/>
  <c r="F52" i="19"/>
  <c r="G52" i="19"/>
  <c r="H52" i="19"/>
  <c r="K52" i="19"/>
  <c r="L52" i="19"/>
  <c r="D53" i="19"/>
  <c r="E53" i="19"/>
  <c r="F53" i="19"/>
  <c r="G53" i="19"/>
  <c r="H53" i="19"/>
  <c r="K53" i="19"/>
  <c r="L53" i="19"/>
  <c r="D54" i="19"/>
  <c r="E54" i="19"/>
  <c r="F54" i="19"/>
  <c r="G54" i="19"/>
  <c r="H54" i="19"/>
  <c r="K54" i="19"/>
  <c r="L54" i="19"/>
  <c r="D55" i="19"/>
  <c r="E55" i="19"/>
  <c r="F55" i="19"/>
  <c r="G55" i="19"/>
  <c r="H55" i="19"/>
  <c r="K55" i="19"/>
  <c r="L55" i="19"/>
  <c r="D56" i="19"/>
  <c r="E56" i="19"/>
  <c r="F56" i="19"/>
  <c r="G56" i="19"/>
  <c r="H56" i="19"/>
  <c r="K56" i="19"/>
  <c r="L56" i="19"/>
  <c r="D57" i="19"/>
  <c r="E57" i="19"/>
  <c r="F57" i="19"/>
  <c r="G57" i="19"/>
  <c r="H57" i="19"/>
  <c r="K57" i="19"/>
  <c r="L57" i="19"/>
  <c r="D58" i="19"/>
  <c r="E58" i="19"/>
  <c r="F58" i="19"/>
  <c r="G58" i="19"/>
  <c r="H58" i="19"/>
  <c r="K58" i="19"/>
  <c r="L58" i="19"/>
  <c r="D59" i="19"/>
  <c r="E59" i="19"/>
  <c r="F59" i="19"/>
  <c r="G59" i="19"/>
  <c r="H59" i="19"/>
  <c r="K59" i="19"/>
  <c r="L59" i="19"/>
  <c r="D60" i="19"/>
  <c r="E60" i="19"/>
  <c r="F60" i="19"/>
  <c r="G60" i="19"/>
  <c r="H60" i="19"/>
  <c r="K60" i="19"/>
  <c r="L60" i="19"/>
  <c r="D61" i="19"/>
  <c r="E61" i="19"/>
  <c r="F61" i="19"/>
  <c r="G61" i="19"/>
  <c r="H61" i="19"/>
  <c r="K61" i="19"/>
  <c r="L61" i="19"/>
  <c r="D62" i="19"/>
  <c r="E62" i="19"/>
  <c r="F62" i="19"/>
  <c r="G62" i="19"/>
  <c r="H62" i="19"/>
  <c r="K62" i="19"/>
  <c r="L62" i="19"/>
  <c r="D63" i="19"/>
  <c r="E63" i="19"/>
  <c r="F63" i="19"/>
  <c r="G63" i="19"/>
  <c r="H63" i="19"/>
  <c r="K63" i="19"/>
  <c r="L63" i="19"/>
  <c r="D64" i="19"/>
  <c r="E64" i="19"/>
  <c r="F64" i="19"/>
  <c r="G64" i="19"/>
  <c r="H64" i="19"/>
  <c r="K64" i="19"/>
  <c r="L64" i="19"/>
  <c r="D65" i="19"/>
  <c r="E65" i="19"/>
  <c r="F65" i="19"/>
  <c r="G65" i="19"/>
  <c r="H65" i="19"/>
  <c r="K65" i="19"/>
  <c r="L65" i="19"/>
  <c r="D66" i="19"/>
  <c r="E66" i="19"/>
  <c r="F66" i="19"/>
  <c r="G66" i="19"/>
  <c r="H66" i="19"/>
  <c r="K66" i="19"/>
  <c r="L66" i="19"/>
  <c r="D67" i="19"/>
  <c r="E67" i="19"/>
  <c r="F67" i="19"/>
  <c r="G67" i="19"/>
  <c r="H67" i="19"/>
  <c r="K67" i="19"/>
  <c r="L67" i="19"/>
  <c r="D68" i="19"/>
  <c r="E68" i="19"/>
  <c r="F68" i="19"/>
  <c r="G68" i="19"/>
  <c r="H68" i="19"/>
  <c r="K68" i="19"/>
  <c r="L68" i="19"/>
  <c r="D69" i="19"/>
  <c r="E69" i="19"/>
  <c r="F69" i="19"/>
  <c r="G69" i="19"/>
  <c r="H69" i="19"/>
  <c r="K69" i="19"/>
  <c r="L69" i="19"/>
  <c r="D70" i="19"/>
  <c r="E70" i="19"/>
  <c r="F70" i="19"/>
  <c r="G70" i="19"/>
  <c r="H70" i="19"/>
  <c r="K70" i="19"/>
  <c r="L7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50" i="19"/>
  <c r="O50" i="19" s="1"/>
  <c r="B51" i="19"/>
  <c r="A51" i="19" s="1"/>
  <c r="B52" i="19"/>
  <c r="A52" i="19" s="1"/>
  <c r="B53" i="19"/>
  <c r="A53" i="19" s="1"/>
  <c r="B54" i="19"/>
  <c r="A54" i="19" s="1"/>
  <c r="B55" i="19"/>
  <c r="A55" i="19" s="1"/>
  <c r="B56" i="19"/>
  <c r="A56" i="19" s="1"/>
  <c r="B57" i="19"/>
  <c r="A57" i="19" s="1"/>
  <c r="B58" i="19"/>
  <c r="A58" i="19" s="1"/>
  <c r="B59" i="19"/>
  <c r="A59" i="19" s="1"/>
  <c r="B60" i="19"/>
  <c r="A60" i="19" s="1"/>
  <c r="B61" i="19"/>
  <c r="A61" i="19" s="1"/>
  <c r="B62" i="19"/>
  <c r="A62" i="19" s="1"/>
  <c r="B63" i="19"/>
  <c r="A63" i="19" s="1"/>
  <c r="B64" i="19"/>
  <c r="A64" i="19" s="1"/>
  <c r="B65" i="19"/>
  <c r="A65" i="19" s="1"/>
  <c r="B66" i="19"/>
  <c r="A66" i="19" s="1"/>
  <c r="B67" i="19"/>
  <c r="A67" i="19" s="1"/>
  <c r="B68" i="19"/>
  <c r="A68" i="19" s="1"/>
  <c r="B69" i="19"/>
  <c r="A69" i="19" s="1"/>
  <c r="B70" i="19"/>
  <c r="A70" i="19" s="1"/>
  <c r="B50" i="19"/>
  <c r="A50" i="19" s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V52" i="35" l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68" i="41"/>
  <c r="J48" i="40"/>
  <c r="B7" i="40" s="1"/>
  <c r="B11" i="40" s="1"/>
  <c r="B15" i="40" s="1"/>
  <c r="V52" i="40"/>
  <c r="V53" i="40" s="1"/>
  <c r="V54" i="40" s="1"/>
  <c r="V55" i="40" s="1"/>
  <c r="V56" i="40" s="1"/>
  <c r="V57" i="40" s="1"/>
  <c r="V58" i="40" s="1"/>
  <c r="V59" i="40" s="1"/>
  <c r="V60" i="40" s="1"/>
  <c r="V61" i="40" s="1"/>
  <c r="V62" i="40" s="1"/>
  <c r="V63" i="40" s="1"/>
  <c r="V64" i="40" s="1"/>
  <c r="V65" i="40" s="1"/>
  <c r="V66" i="40" s="1"/>
  <c r="V67" i="40" s="1"/>
  <c r="V72" i="40" s="1"/>
  <c r="V52" i="39"/>
  <c r="V53" i="39" s="1"/>
  <c r="V54" i="39" s="1"/>
  <c r="V55" i="39" s="1"/>
  <c r="V56" i="39" s="1"/>
  <c r="V57" i="39" s="1"/>
  <c r="V58" i="39" s="1"/>
  <c r="V59" i="39" s="1"/>
  <c r="V60" i="39" s="1"/>
  <c r="V61" i="39" s="1"/>
  <c r="V62" i="39" s="1"/>
  <c r="V63" i="39" s="1"/>
  <c r="V64" i="39" s="1"/>
  <c r="V65" i="39" s="1"/>
  <c r="V66" i="39" s="1"/>
  <c r="V67" i="39" s="1"/>
  <c r="V68" i="39" s="1"/>
  <c r="J48" i="39"/>
  <c r="B7" i="39" s="1"/>
  <c r="B11" i="39" s="1"/>
  <c r="B15" i="39" s="1"/>
  <c r="V52" i="37"/>
  <c r="V53" i="37" s="1"/>
  <c r="V54" i="37" s="1"/>
  <c r="V55" i="37" s="1"/>
  <c r="V56" i="37" s="1"/>
  <c r="V57" i="37" s="1"/>
  <c r="V58" i="37" s="1"/>
  <c r="V59" i="37" s="1"/>
  <c r="V60" i="37" s="1"/>
  <c r="V61" i="37" s="1"/>
  <c r="V62" i="37" s="1"/>
  <c r="V63" i="37" s="1"/>
  <c r="V64" i="37" s="1"/>
  <c r="V65" i="37" s="1"/>
  <c r="V66" i="37" s="1"/>
  <c r="V67" i="37" s="1"/>
  <c r="V68" i="37" s="1"/>
  <c r="V69" i="37" s="1"/>
  <c r="J48" i="37"/>
  <c r="B7" i="37" s="1"/>
  <c r="B11" i="37" s="1"/>
  <c r="B15" i="37" s="1"/>
  <c r="V52" i="38"/>
  <c r="V53" i="38" s="1"/>
  <c r="V54" i="38" s="1"/>
  <c r="V55" i="38" s="1"/>
  <c r="V56" i="38" s="1"/>
  <c r="V57" i="38" s="1"/>
  <c r="V58" i="38" s="1"/>
  <c r="V59" i="38" s="1"/>
  <c r="V60" i="38" s="1"/>
  <c r="V61" i="38" s="1"/>
  <c r="V62" i="38" s="1"/>
  <c r="V63" i="38" s="1"/>
  <c r="V64" i="38" s="1"/>
  <c r="V65" i="38" s="1"/>
  <c r="V66" i="38" s="1"/>
  <c r="V67" i="38" s="1"/>
  <c r="V68" i="38" s="1"/>
  <c r="V69" i="38" s="1"/>
  <c r="V70" i="38" s="1"/>
  <c r="V71" i="38" s="1"/>
  <c r="V72" i="38" s="1"/>
  <c r="V73" i="38" s="1"/>
  <c r="V74" i="38" s="1"/>
  <c r="V75" i="38" s="1"/>
  <c r="V76" i="38" s="1"/>
  <c r="V77" i="38" s="1"/>
  <c r="V78" i="38" s="1"/>
  <c r="V79" i="38" s="1"/>
  <c r="V80" i="38" s="1"/>
  <c r="V81" i="38" s="1"/>
  <c r="V82" i="38" s="1"/>
  <c r="V83" i="38" s="1"/>
  <c r="V84" i="38" s="1"/>
  <c r="V85" i="38" s="1"/>
  <c r="V86" i="38" s="1"/>
  <c r="V87" i="38" s="1"/>
  <c r="V88" i="38" s="1"/>
  <c r="V89" i="38" s="1"/>
  <c r="V90" i="38" s="1"/>
  <c r="V91" i="38" s="1"/>
  <c r="V92" i="38" s="1"/>
  <c r="V93" i="38" s="1"/>
  <c r="V94" i="38" s="1"/>
  <c r="V95" i="38" s="1"/>
  <c r="V96" i="38" s="1"/>
  <c r="V97" i="38" s="1"/>
  <c r="V98" i="38" s="1"/>
  <c r="V99" i="38" s="1"/>
  <c r="V100" i="38" s="1"/>
  <c r="V101" i="38" s="1"/>
  <c r="V102" i="38" s="1"/>
  <c r="V103" i="38" s="1"/>
  <c r="V104" i="38" s="1"/>
  <c r="V105" i="38" s="1"/>
  <c r="V106" i="38" s="1"/>
  <c r="V107" i="38" s="1"/>
  <c r="V108" i="38" s="1"/>
  <c r="V109" i="38" s="1"/>
  <c r="V110" i="38" s="1"/>
  <c r="V111" i="38" s="1"/>
  <c r="V112" i="38" s="1"/>
  <c r="V113" i="38" s="1"/>
  <c r="V114" i="38" s="1"/>
  <c r="V115" i="38" s="1"/>
  <c r="V116" i="38" s="1"/>
  <c r="V117" i="38" s="1"/>
  <c r="V118" i="38" s="1"/>
  <c r="V119" i="38" s="1"/>
  <c r="V120" i="38" s="1"/>
  <c r="V121" i="38" s="1"/>
  <c r="V122" i="38" s="1"/>
  <c r="V123" i="38" s="1"/>
  <c r="V124" i="38" s="1"/>
  <c r="V125" i="38" s="1"/>
  <c r="V126" i="38" s="1"/>
  <c r="V127" i="38" s="1"/>
  <c r="V128" i="38" s="1"/>
  <c r="V129" i="38" s="1"/>
  <c r="V130" i="38" s="1"/>
  <c r="V131" i="38" s="1"/>
  <c r="V132" i="38" s="1"/>
  <c r="V133" i="38" s="1"/>
  <c r="V134" i="38" s="1"/>
  <c r="V135" i="38" s="1"/>
  <c r="V136" i="38" s="1"/>
  <c r="V137" i="38" s="1"/>
  <c r="V138" i="38" s="1"/>
  <c r="V139" i="38" s="1"/>
  <c r="V140" i="38" s="1"/>
  <c r="V141" i="38" s="1"/>
  <c r="V142" i="38" s="1"/>
  <c r="V143" i="38" s="1"/>
  <c r="V144" i="38" s="1"/>
  <c r="V145" i="38" s="1"/>
  <c r="V146" i="38" s="1"/>
  <c r="V147" i="38" s="1"/>
  <c r="V148" i="38" s="1"/>
  <c r="V149" i="38" s="1"/>
  <c r="V150" i="38" s="1"/>
  <c r="V151" i="38" s="1"/>
  <c r="V152" i="38" s="1"/>
  <c r="V153" i="38" s="1"/>
  <c r="V154" i="38" s="1"/>
  <c r="V155" i="38" s="1"/>
  <c r="V156" i="38" s="1"/>
  <c r="V157" i="38" s="1"/>
  <c r="V158" i="38" s="1"/>
  <c r="V159" i="38" s="1"/>
  <c r="V160" i="38" s="1"/>
  <c r="V50" i="24"/>
  <c r="J48" i="35"/>
  <c r="B7" i="35" s="1"/>
  <c r="B11" i="35" s="1"/>
  <c r="B15" i="35" s="1"/>
  <c r="V53" i="34"/>
  <c r="V54" i="34" s="1"/>
  <c r="V55" i="34" s="1"/>
  <c r="V56" i="34" s="1"/>
  <c r="V57" i="34" s="1"/>
  <c r="V58" i="34" s="1"/>
  <c r="V59" i="34" s="1"/>
  <c r="V60" i="34" s="1"/>
  <c r="V61" i="34" s="1"/>
  <c r="V62" i="34" s="1"/>
  <c r="V63" i="34" s="1"/>
  <c r="V64" i="34" s="1"/>
  <c r="V65" i="34" s="1"/>
  <c r="V66" i="34" s="1"/>
  <c r="V67" i="34" s="1"/>
  <c r="V68" i="34" s="1"/>
  <c r="J48" i="34"/>
  <c r="B7" i="34" s="1"/>
  <c r="B11" i="34" s="1"/>
  <c r="B15" i="34" s="1"/>
  <c r="J48" i="32"/>
  <c r="B7" i="32" s="1"/>
  <c r="B11" i="32" s="1"/>
  <c r="B15" i="32" s="1"/>
  <c r="V52" i="31"/>
  <c r="V53" i="31" s="1"/>
  <c r="V54" i="31" s="1"/>
  <c r="V55" i="31" s="1"/>
  <c r="V56" i="31" s="1"/>
  <c r="V57" i="31" s="1"/>
  <c r="V58" i="31" s="1"/>
  <c r="V59" i="31" s="1"/>
  <c r="V60" i="31" s="1"/>
  <c r="V61" i="31" s="1"/>
  <c r="V62" i="31" s="1"/>
  <c r="V63" i="31" s="1"/>
  <c r="V64" i="31" s="1"/>
  <c r="V65" i="31" s="1"/>
  <c r="V66" i="31" s="1"/>
  <c r="V67" i="31" s="1"/>
  <c r="V68" i="31" s="1"/>
  <c r="V69" i="31" s="1"/>
  <c r="V70" i="31" s="1"/>
  <c r="V71" i="31" s="1"/>
  <c r="V72" i="31" s="1"/>
  <c r="J48" i="31"/>
  <c r="B7" i="31" s="1"/>
  <c r="B11" i="31" s="1"/>
  <c r="B15" i="31" s="1"/>
  <c r="N57" i="27"/>
  <c r="J48" i="30"/>
  <c r="B7" i="30" s="1"/>
  <c r="B11" i="30" s="1"/>
  <c r="B15" i="30" s="1"/>
  <c r="V52" i="30"/>
  <c r="V53" i="30" s="1"/>
  <c r="V54" i="30" s="1"/>
  <c r="V55" i="30" s="1"/>
  <c r="V56" i="30" s="1"/>
  <c r="V57" i="30" s="1"/>
  <c r="V58" i="30" s="1"/>
  <c r="V59" i="30" s="1"/>
  <c r="V60" i="30" s="1"/>
  <c r="V61" i="30" s="1"/>
  <c r="V62" i="30" s="1"/>
  <c r="V63" i="30" s="1"/>
  <c r="V64" i="30" s="1"/>
  <c r="V65" i="30" s="1"/>
  <c r="V66" i="30" s="1"/>
  <c r="V67" i="30" s="1"/>
  <c r="V68" i="30" s="1"/>
  <c r="V69" i="30" s="1"/>
  <c r="X344" i="1"/>
  <c r="X117" i="24" s="1"/>
  <c r="N55" i="27"/>
  <c r="X57" i="27"/>
  <c r="X166" i="24"/>
  <c r="N119" i="24"/>
  <c r="N52" i="27"/>
  <c r="X341" i="1"/>
  <c r="X114" i="24" s="1"/>
  <c r="N127" i="24"/>
  <c r="M48" i="26"/>
  <c r="N67" i="26"/>
  <c r="N106" i="24"/>
  <c r="N58" i="27"/>
  <c r="X347" i="1"/>
  <c r="X120" i="24" s="1"/>
  <c r="N69" i="26"/>
  <c r="N108" i="24"/>
  <c r="N71" i="26"/>
  <c r="N110" i="24"/>
  <c r="X51" i="27"/>
  <c r="X113" i="24"/>
  <c r="X338" i="1"/>
  <c r="N111" i="24"/>
  <c r="N112" i="24"/>
  <c r="N61" i="27"/>
  <c r="X50" i="27"/>
  <c r="X112" i="24"/>
  <c r="N66" i="26"/>
  <c r="N105" i="24"/>
  <c r="X350" i="1"/>
  <c r="X123" i="24" s="1"/>
  <c r="N113" i="24"/>
  <c r="N123" i="24"/>
  <c r="V50" i="29"/>
  <c r="V51" i="29" s="1"/>
  <c r="V52" i="29" s="1"/>
  <c r="V53" i="29" s="1"/>
  <c r="V54" i="29" s="1"/>
  <c r="V55" i="29" s="1"/>
  <c r="V56" i="29" s="1"/>
  <c r="V57" i="29" s="1"/>
  <c r="V58" i="29" s="1"/>
  <c r="V59" i="29" s="1"/>
  <c r="V60" i="29" s="1"/>
  <c r="V61" i="29" s="1"/>
  <c r="V62" i="29" s="1"/>
  <c r="V63" i="29" s="1"/>
  <c r="V64" i="29" s="1"/>
  <c r="V65" i="29" s="1"/>
  <c r="V66" i="29" s="1"/>
  <c r="V67" i="29" s="1"/>
  <c r="V68" i="29" s="1"/>
  <c r="V69" i="29" s="1"/>
  <c r="J48" i="29"/>
  <c r="B7" i="29" s="1"/>
  <c r="B11" i="29" s="1"/>
  <c r="B15" i="29" s="1"/>
  <c r="Q51" i="29"/>
  <c r="Q52" i="29" s="1"/>
  <c r="Q53" i="29" s="1"/>
  <c r="Q54" i="29" s="1"/>
  <c r="Q55" i="29" s="1"/>
  <c r="Q56" i="29" s="1"/>
  <c r="Q57" i="29" s="1"/>
  <c r="Q58" i="29" s="1"/>
  <c r="Q59" i="29" s="1"/>
  <c r="Q60" i="29" s="1"/>
  <c r="Q61" i="29" s="1"/>
  <c r="Q62" i="29" s="1"/>
  <c r="Q63" i="29" s="1"/>
  <c r="Q64" i="29" s="1"/>
  <c r="Q65" i="29" s="1"/>
  <c r="Q66" i="29" s="1"/>
  <c r="Q67" i="29" s="1"/>
  <c r="Q68" i="29" s="1"/>
  <c r="Q69" i="29" s="1"/>
  <c r="J48" i="28"/>
  <c r="B7" i="28" s="1"/>
  <c r="B11" i="28" s="1"/>
  <c r="B15" i="28" s="1"/>
  <c r="V50" i="28"/>
  <c r="V51" i="28" s="1"/>
  <c r="V52" i="28" s="1"/>
  <c r="V53" i="28" s="1"/>
  <c r="V54" i="28" s="1"/>
  <c r="V55" i="28" s="1"/>
  <c r="V56" i="28" s="1"/>
  <c r="V57" i="28" s="1"/>
  <c r="V58" i="28" s="1"/>
  <c r="V59" i="28" s="1"/>
  <c r="V60" i="28" s="1"/>
  <c r="V61" i="28" s="1"/>
  <c r="V62" i="28" s="1"/>
  <c r="V63" i="28" s="1"/>
  <c r="V64" i="28" s="1"/>
  <c r="V65" i="28" s="1"/>
  <c r="V66" i="28" s="1"/>
  <c r="V67" i="28" s="1"/>
  <c r="V68" i="28" s="1"/>
  <c r="V69" i="28" s="1"/>
  <c r="V70" i="28" s="1"/>
  <c r="N67" i="27"/>
  <c r="X356" i="1"/>
  <c r="X129" i="24" s="1"/>
  <c r="N129" i="24"/>
  <c r="X355" i="1"/>
  <c r="X66" i="27" s="1"/>
  <c r="N128" i="24"/>
  <c r="X65" i="27"/>
  <c r="N65" i="27"/>
  <c r="X64" i="27"/>
  <c r="N126" i="24"/>
  <c r="N64" i="27"/>
  <c r="N62" i="27"/>
  <c r="N124" i="24"/>
  <c r="X124" i="24"/>
  <c r="X348" i="1"/>
  <c r="X59" i="27" s="1"/>
  <c r="N121" i="24"/>
  <c r="J48" i="27"/>
  <c r="B7" i="27" s="1"/>
  <c r="B11" i="27" s="1"/>
  <c r="B15" i="27" s="1"/>
  <c r="N125" i="24"/>
  <c r="N63" i="27"/>
  <c r="N122" i="24"/>
  <c r="N60" i="27"/>
  <c r="N118" i="24"/>
  <c r="N56" i="27"/>
  <c r="X116" i="24"/>
  <c r="X54" i="27"/>
  <c r="N116" i="24"/>
  <c r="N54" i="27"/>
  <c r="N53" i="27"/>
  <c r="N115" i="24"/>
  <c r="N51" i="27"/>
  <c r="N50" i="27"/>
  <c r="N72" i="26"/>
  <c r="O51" i="27"/>
  <c r="O52" i="27" s="1"/>
  <c r="O53" i="27" s="1"/>
  <c r="O54" i="27" s="1"/>
  <c r="O55" i="27" s="1"/>
  <c r="O56" i="27" s="1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O67" i="27" s="1"/>
  <c r="O68" i="27" s="1"/>
  <c r="O69" i="27" s="1"/>
  <c r="V50" i="27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X352" i="1"/>
  <c r="N63" i="26"/>
  <c r="X329" i="1"/>
  <c r="X63" i="26" s="1"/>
  <c r="X345" i="1"/>
  <c r="X342" i="1"/>
  <c r="X349" i="1"/>
  <c r="X337" i="1"/>
  <c r="X110" i="24" s="1"/>
  <c r="N70" i="26"/>
  <c r="X336" i="1"/>
  <c r="X109" i="24" s="1"/>
  <c r="X335" i="1"/>
  <c r="X108" i="24" s="1"/>
  <c r="N68" i="26"/>
  <c r="X334" i="1"/>
  <c r="X107" i="24" s="1"/>
  <c r="X333" i="1"/>
  <c r="X106" i="24" s="1"/>
  <c r="X332" i="1"/>
  <c r="X105" i="24" s="1"/>
  <c r="X331" i="1"/>
  <c r="P84" i="24"/>
  <c r="P85" i="24" s="1"/>
  <c r="P86" i="24" s="1"/>
  <c r="P87" i="24" s="1"/>
  <c r="P88" i="24" s="1"/>
  <c r="P89" i="24" s="1"/>
  <c r="P90" i="24" s="1"/>
  <c r="P91" i="24" s="1"/>
  <c r="P92" i="24" s="1"/>
  <c r="P93" i="24" s="1"/>
  <c r="P94" i="24" s="1"/>
  <c r="P95" i="24" s="1"/>
  <c r="P96" i="24" s="1"/>
  <c r="P97" i="24" s="1"/>
  <c r="P98" i="24" s="1"/>
  <c r="P99" i="24" s="1"/>
  <c r="P100" i="24" s="1"/>
  <c r="P101" i="24" s="1"/>
  <c r="P102" i="24" s="1"/>
  <c r="P103" i="24" s="1"/>
  <c r="P104" i="24" s="1"/>
  <c r="P105" i="24" s="1"/>
  <c r="P106" i="24" s="1"/>
  <c r="P107" i="24" s="1"/>
  <c r="P108" i="24" s="1"/>
  <c r="P109" i="24" s="1"/>
  <c r="P110" i="24" s="1"/>
  <c r="P111" i="24" s="1"/>
  <c r="P112" i="24" s="1"/>
  <c r="P113" i="24" s="1"/>
  <c r="P114" i="24" s="1"/>
  <c r="P115" i="24" s="1"/>
  <c r="P116" i="24" s="1"/>
  <c r="P117" i="24" s="1"/>
  <c r="P118" i="24" s="1"/>
  <c r="P119" i="24" s="1"/>
  <c r="P120" i="24" s="1"/>
  <c r="P121" i="24" s="1"/>
  <c r="P122" i="24" s="1"/>
  <c r="P123" i="24" s="1"/>
  <c r="P124" i="24" s="1"/>
  <c r="P125" i="24" s="1"/>
  <c r="P126" i="24" s="1"/>
  <c r="P127" i="24" s="1"/>
  <c r="P128" i="24" s="1"/>
  <c r="P129" i="24" s="1"/>
  <c r="P130" i="24" s="1"/>
  <c r="P131" i="24" s="1"/>
  <c r="P132" i="24" s="1"/>
  <c r="P133" i="24" s="1"/>
  <c r="P134" i="24" s="1"/>
  <c r="P135" i="24" s="1"/>
  <c r="P136" i="24" s="1"/>
  <c r="P137" i="24" s="1"/>
  <c r="P138" i="24" s="1"/>
  <c r="P139" i="24" s="1"/>
  <c r="P140" i="24" s="1"/>
  <c r="P141" i="24" s="1"/>
  <c r="P142" i="24" s="1"/>
  <c r="P143" i="24" s="1"/>
  <c r="P144" i="24" s="1"/>
  <c r="P145" i="24" s="1"/>
  <c r="P146" i="24" s="1"/>
  <c r="P147" i="24" s="1"/>
  <c r="P148" i="24" s="1"/>
  <c r="P149" i="24" s="1"/>
  <c r="P150" i="24" s="1"/>
  <c r="P151" i="24" s="1"/>
  <c r="P152" i="24" s="1"/>
  <c r="P153" i="24" s="1"/>
  <c r="P154" i="24" s="1"/>
  <c r="P155" i="24" s="1"/>
  <c r="P156" i="24" s="1"/>
  <c r="P157" i="24" s="1"/>
  <c r="O84" i="24"/>
  <c r="O85" i="24" s="1"/>
  <c r="O86" i="24" s="1"/>
  <c r="O87" i="24" s="1"/>
  <c r="O88" i="24" s="1"/>
  <c r="O89" i="24" s="1"/>
  <c r="O90" i="24" s="1"/>
  <c r="O91" i="24" s="1"/>
  <c r="O92" i="24" s="1"/>
  <c r="O93" i="24" s="1"/>
  <c r="O94" i="24" s="1"/>
  <c r="O95" i="24" s="1"/>
  <c r="O96" i="24" s="1"/>
  <c r="O97" i="24" s="1"/>
  <c r="O98" i="24" s="1"/>
  <c r="O99" i="24" s="1"/>
  <c r="O100" i="24" s="1"/>
  <c r="O101" i="24" s="1"/>
  <c r="O102" i="24" s="1"/>
  <c r="O103" i="24" s="1"/>
  <c r="O104" i="24" s="1"/>
  <c r="O105" i="24" s="1"/>
  <c r="O106" i="24" s="1"/>
  <c r="O107" i="24" s="1"/>
  <c r="O108" i="24" s="1"/>
  <c r="O109" i="24" s="1"/>
  <c r="O110" i="24" s="1"/>
  <c r="O111" i="24" s="1"/>
  <c r="O112" i="24" s="1"/>
  <c r="O113" i="24" s="1"/>
  <c r="O114" i="24" s="1"/>
  <c r="O115" i="24" s="1"/>
  <c r="O116" i="24" s="1"/>
  <c r="O117" i="24" s="1"/>
  <c r="O118" i="24" s="1"/>
  <c r="O119" i="24" s="1"/>
  <c r="O120" i="24" s="1"/>
  <c r="O121" i="24" s="1"/>
  <c r="O122" i="24" s="1"/>
  <c r="O123" i="24" s="1"/>
  <c r="O124" i="24" s="1"/>
  <c r="O125" i="24" s="1"/>
  <c r="O126" i="24" s="1"/>
  <c r="O127" i="24" s="1"/>
  <c r="O128" i="24" s="1"/>
  <c r="O129" i="24" s="1"/>
  <c r="O130" i="24" s="1"/>
  <c r="O131" i="24" s="1"/>
  <c r="O132" i="24" s="1"/>
  <c r="O133" i="24" s="1"/>
  <c r="O134" i="24" s="1"/>
  <c r="O135" i="24" s="1"/>
  <c r="O136" i="24" s="1"/>
  <c r="O137" i="24" s="1"/>
  <c r="O138" i="24" s="1"/>
  <c r="O139" i="24" s="1"/>
  <c r="O140" i="24" s="1"/>
  <c r="O141" i="24" s="1"/>
  <c r="O142" i="24" s="1"/>
  <c r="O143" i="24" s="1"/>
  <c r="O144" i="24" s="1"/>
  <c r="O145" i="24" s="1"/>
  <c r="O146" i="24" s="1"/>
  <c r="O147" i="24" s="1"/>
  <c r="O148" i="24" s="1"/>
  <c r="O149" i="24" s="1"/>
  <c r="O150" i="24" s="1"/>
  <c r="O151" i="24" s="1"/>
  <c r="O152" i="24" s="1"/>
  <c r="O153" i="24" s="1"/>
  <c r="O154" i="24" s="1"/>
  <c r="O155" i="24" s="1"/>
  <c r="O156" i="24" s="1"/>
  <c r="O157" i="24" s="1"/>
  <c r="T84" i="24"/>
  <c r="T85" i="24" s="1"/>
  <c r="T86" i="24" s="1"/>
  <c r="T87" i="24" s="1"/>
  <c r="T88" i="24" s="1"/>
  <c r="T89" i="24" s="1"/>
  <c r="T90" i="24" s="1"/>
  <c r="T91" i="24" s="1"/>
  <c r="T92" i="24" s="1"/>
  <c r="T93" i="24" s="1"/>
  <c r="T94" i="24" s="1"/>
  <c r="T95" i="24" s="1"/>
  <c r="T96" i="24" s="1"/>
  <c r="T97" i="24" s="1"/>
  <c r="T98" i="24" s="1"/>
  <c r="T99" i="24" s="1"/>
  <c r="T100" i="24" s="1"/>
  <c r="T101" i="24" s="1"/>
  <c r="T102" i="24" s="1"/>
  <c r="T103" i="24" s="1"/>
  <c r="T104" i="24" s="1"/>
  <c r="T105" i="24" s="1"/>
  <c r="T106" i="24" s="1"/>
  <c r="T107" i="24" s="1"/>
  <c r="T108" i="24" s="1"/>
  <c r="T109" i="24" s="1"/>
  <c r="T110" i="24" s="1"/>
  <c r="T111" i="24" s="1"/>
  <c r="T112" i="24" s="1"/>
  <c r="T113" i="24" s="1"/>
  <c r="T114" i="24" s="1"/>
  <c r="T115" i="24" s="1"/>
  <c r="T116" i="24" s="1"/>
  <c r="T117" i="24" s="1"/>
  <c r="T118" i="24" s="1"/>
  <c r="T119" i="24" s="1"/>
  <c r="T120" i="24" s="1"/>
  <c r="T121" i="24" s="1"/>
  <c r="T122" i="24" s="1"/>
  <c r="T123" i="24" s="1"/>
  <c r="T124" i="24" s="1"/>
  <c r="T125" i="24" s="1"/>
  <c r="T126" i="24" s="1"/>
  <c r="T127" i="24" s="1"/>
  <c r="T128" i="24" s="1"/>
  <c r="T129" i="24" s="1"/>
  <c r="T130" i="24" s="1"/>
  <c r="T131" i="24" s="1"/>
  <c r="T132" i="24" s="1"/>
  <c r="T133" i="24" s="1"/>
  <c r="T134" i="24" s="1"/>
  <c r="T135" i="24" s="1"/>
  <c r="T136" i="24" s="1"/>
  <c r="T137" i="24" s="1"/>
  <c r="T138" i="24" s="1"/>
  <c r="T139" i="24" s="1"/>
  <c r="T140" i="24" s="1"/>
  <c r="T141" i="24" s="1"/>
  <c r="T142" i="24" s="1"/>
  <c r="T143" i="24" s="1"/>
  <c r="T144" i="24" s="1"/>
  <c r="T145" i="24" s="1"/>
  <c r="T146" i="24" s="1"/>
  <c r="T147" i="24" s="1"/>
  <c r="T148" i="24" s="1"/>
  <c r="T149" i="24" s="1"/>
  <c r="T150" i="24" s="1"/>
  <c r="T151" i="24" s="1"/>
  <c r="T152" i="24" s="1"/>
  <c r="T153" i="24" s="1"/>
  <c r="T154" i="24" s="1"/>
  <c r="T155" i="24" s="1"/>
  <c r="T156" i="24" s="1"/>
  <c r="T157" i="24" s="1"/>
  <c r="S84" i="24"/>
  <c r="S85" i="24" s="1"/>
  <c r="S86" i="24" s="1"/>
  <c r="S87" i="24" s="1"/>
  <c r="S88" i="24" s="1"/>
  <c r="S89" i="24" s="1"/>
  <c r="S90" i="24" s="1"/>
  <c r="S91" i="24" s="1"/>
  <c r="S92" i="24" s="1"/>
  <c r="S93" i="24" s="1"/>
  <c r="S94" i="24" s="1"/>
  <c r="S95" i="24" s="1"/>
  <c r="S96" i="24" s="1"/>
  <c r="S97" i="24" s="1"/>
  <c r="S98" i="24" s="1"/>
  <c r="S99" i="24" s="1"/>
  <c r="S100" i="24" s="1"/>
  <c r="S101" i="24" s="1"/>
  <c r="S102" i="24" s="1"/>
  <c r="S103" i="24" s="1"/>
  <c r="S104" i="24" s="1"/>
  <c r="S105" i="24" s="1"/>
  <c r="S106" i="24" s="1"/>
  <c r="S107" i="24" s="1"/>
  <c r="S108" i="24" s="1"/>
  <c r="S109" i="24" s="1"/>
  <c r="S110" i="24" s="1"/>
  <c r="S111" i="24" s="1"/>
  <c r="S112" i="24" s="1"/>
  <c r="S113" i="24" s="1"/>
  <c r="S114" i="24" s="1"/>
  <c r="S115" i="24" s="1"/>
  <c r="S116" i="24" s="1"/>
  <c r="S117" i="24" s="1"/>
  <c r="S118" i="24" s="1"/>
  <c r="S119" i="24" s="1"/>
  <c r="S120" i="24" s="1"/>
  <c r="S121" i="24" s="1"/>
  <c r="S122" i="24" s="1"/>
  <c r="S123" i="24" s="1"/>
  <c r="S124" i="24" s="1"/>
  <c r="S125" i="24" s="1"/>
  <c r="S126" i="24" s="1"/>
  <c r="S127" i="24" s="1"/>
  <c r="S128" i="24" s="1"/>
  <c r="S129" i="24" s="1"/>
  <c r="S130" i="24" s="1"/>
  <c r="S131" i="24" s="1"/>
  <c r="S132" i="24" s="1"/>
  <c r="S133" i="24" s="1"/>
  <c r="S134" i="24" s="1"/>
  <c r="S135" i="24" s="1"/>
  <c r="S136" i="24" s="1"/>
  <c r="S137" i="24" s="1"/>
  <c r="S138" i="24" s="1"/>
  <c r="S139" i="24" s="1"/>
  <c r="S140" i="24" s="1"/>
  <c r="S141" i="24" s="1"/>
  <c r="S142" i="24" s="1"/>
  <c r="S143" i="24" s="1"/>
  <c r="S144" i="24" s="1"/>
  <c r="S145" i="24" s="1"/>
  <c r="S146" i="24" s="1"/>
  <c r="S147" i="24" s="1"/>
  <c r="S148" i="24" s="1"/>
  <c r="S149" i="24" s="1"/>
  <c r="S150" i="24" s="1"/>
  <c r="S151" i="24" s="1"/>
  <c r="S152" i="24" s="1"/>
  <c r="S153" i="24" s="1"/>
  <c r="S154" i="24" s="1"/>
  <c r="S155" i="24" s="1"/>
  <c r="S156" i="24" s="1"/>
  <c r="S157" i="24" s="1"/>
  <c r="Q84" i="24"/>
  <c r="Q85" i="24" s="1"/>
  <c r="Q86" i="24" s="1"/>
  <c r="Q87" i="24" s="1"/>
  <c r="Q88" i="24" s="1"/>
  <c r="Q89" i="24" s="1"/>
  <c r="Q90" i="24" s="1"/>
  <c r="Q91" i="24" s="1"/>
  <c r="Q92" i="24" s="1"/>
  <c r="Q93" i="24" s="1"/>
  <c r="Q94" i="24" s="1"/>
  <c r="Q95" i="24" s="1"/>
  <c r="Q96" i="24" s="1"/>
  <c r="Q97" i="24" s="1"/>
  <c r="Q98" i="24" s="1"/>
  <c r="Q99" i="24" s="1"/>
  <c r="Q100" i="24" s="1"/>
  <c r="Q101" i="24" s="1"/>
  <c r="Q102" i="24" s="1"/>
  <c r="Q103" i="24" s="1"/>
  <c r="Q104" i="24" s="1"/>
  <c r="Q105" i="24" s="1"/>
  <c r="Q106" i="24" s="1"/>
  <c r="Q107" i="24" s="1"/>
  <c r="Q108" i="24" s="1"/>
  <c r="Q109" i="24" s="1"/>
  <c r="Q110" i="24" s="1"/>
  <c r="Q111" i="24" s="1"/>
  <c r="Q112" i="24" s="1"/>
  <c r="Q113" i="24" s="1"/>
  <c r="Q114" i="24" s="1"/>
  <c r="Q115" i="24" s="1"/>
  <c r="Q116" i="24" s="1"/>
  <c r="Q117" i="24" s="1"/>
  <c r="Q118" i="24" s="1"/>
  <c r="Q119" i="24" s="1"/>
  <c r="Q120" i="24" s="1"/>
  <c r="Q121" i="24" s="1"/>
  <c r="Q122" i="24" s="1"/>
  <c r="Q123" i="24" s="1"/>
  <c r="Q124" i="24" s="1"/>
  <c r="Q125" i="24" s="1"/>
  <c r="Q126" i="24" s="1"/>
  <c r="Q127" i="24" s="1"/>
  <c r="Q128" i="24" s="1"/>
  <c r="Q129" i="24" s="1"/>
  <c r="Q130" i="24" s="1"/>
  <c r="Q131" i="24" s="1"/>
  <c r="Q132" i="24" s="1"/>
  <c r="Q133" i="24" s="1"/>
  <c r="Q134" i="24" s="1"/>
  <c r="Q135" i="24" s="1"/>
  <c r="Q136" i="24" s="1"/>
  <c r="Q137" i="24" s="1"/>
  <c r="Q138" i="24" s="1"/>
  <c r="Q139" i="24" s="1"/>
  <c r="Q140" i="24" s="1"/>
  <c r="Q141" i="24" s="1"/>
  <c r="Q142" i="24" s="1"/>
  <c r="Q143" i="24" s="1"/>
  <c r="Q144" i="24" s="1"/>
  <c r="Q145" i="24" s="1"/>
  <c r="Q146" i="24" s="1"/>
  <c r="Q147" i="24" s="1"/>
  <c r="Q148" i="24" s="1"/>
  <c r="Q149" i="24" s="1"/>
  <c r="Q150" i="24" s="1"/>
  <c r="Q151" i="24" s="1"/>
  <c r="Q152" i="24" s="1"/>
  <c r="Q153" i="24" s="1"/>
  <c r="Q154" i="24" s="1"/>
  <c r="Q155" i="24" s="1"/>
  <c r="Q156" i="24" s="1"/>
  <c r="Q157" i="24" s="1"/>
  <c r="U84" i="24"/>
  <c r="U85" i="24" s="1"/>
  <c r="U86" i="24" s="1"/>
  <c r="U87" i="24" s="1"/>
  <c r="U88" i="24" s="1"/>
  <c r="U89" i="24" s="1"/>
  <c r="U90" i="24" s="1"/>
  <c r="U91" i="24" s="1"/>
  <c r="U92" i="24" s="1"/>
  <c r="U93" i="24" s="1"/>
  <c r="U94" i="24" s="1"/>
  <c r="U95" i="24" s="1"/>
  <c r="U96" i="24" s="1"/>
  <c r="U97" i="24" s="1"/>
  <c r="U98" i="24" s="1"/>
  <c r="U99" i="24" s="1"/>
  <c r="U100" i="24" s="1"/>
  <c r="U101" i="24" s="1"/>
  <c r="U102" i="24" s="1"/>
  <c r="U103" i="24" s="1"/>
  <c r="U104" i="24" s="1"/>
  <c r="U105" i="24" s="1"/>
  <c r="U106" i="24" s="1"/>
  <c r="U107" i="24" s="1"/>
  <c r="U108" i="24" s="1"/>
  <c r="U109" i="24" s="1"/>
  <c r="U110" i="24" s="1"/>
  <c r="U111" i="24" s="1"/>
  <c r="U112" i="24" s="1"/>
  <c r="U113" i="24" s="1"/>
  <c r="U114" i="24" s="1"/>
  <c r="U115" i="24" s="1"/>
  <c r="U116" i="24" s="1"/>
  <c r="U117" i="24" s="1"/>
  <c r="U118" i="24" s="1"/>
  <c r="U119" i="24" s="1"/>
  <c r="U120" i="24" s="1"/>
  <c r="U121" i="24" s="1"/>
  <c r="U122" i="24" s="1"/>
  <c r="U123" i="24" s="1"/>
  <c r="U124" i="24" s="1"/>
  <c r="U125" i="24" s="1"/>
  <c r="U126" i="24" s="1"/>
  <c r="U127" i="24" s="1"/>
  <c r="U128" i="24" s="1"/>
  <c r="U129" i="24" s="1"/>
  <c r="U130" i="24" s="1"/>
  <c r="U131" i="24" s="1"/>
  <c r="U132" i="24" s="1"/>
  <c r="U133" i="24" s="1"/>
  <c r="U134" i="24" s="1"/>
  <c r="U135" i="24" s="1"/>
  <c r="U136" i="24" s="1"/>
  <c r="U137" i="24" s="1"/>
  <c r="U138" i="24" s="1"/>
  <c r="U139" i="24" s="1"/>
  <c r="U140" i="24" s="1"/>
  <c r="U141" i="24" s="1"/>
  <c r="U142" i="24" s="1"/>
  <c r="U143" i="24" s="1"/>
  <c r="U144" i="24" s="1"/>
  <c r="U145" i="24" s="1"/>
  <c r="U146" i="24" s="1"/>
  <c r="U147" i="24" s="1"/>
  <c r="U148" i="24" s="1"/>
  <c r="U149" i="24" s="1"/>
  <c r="U150" i="24" s="1"/>
  <c r="U151" i="24" s="1"/>
  <c r="U152" i="24" s="1"/>
  <c r="U153" i="24" s="1"/>
  <c r="U154" i="24" s="1"/>
  <c r="U155" i="24" s="1"/>
  <c r="U156" i="24" s="1"/>
  <c r="U157" i="24" s="1"/>
  <c r="V50" i="26"/>
  <c r="V50" i="25"/>
  <c r="P51" i="25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J54" i="21"/>
  <c r="J284" i="23"/>
  <c r="M61" i="19"/>
  <c r="M249" i="23"/>
  <c r="M69" i="19"/>
  <c r="M257" i="23"/>
  <c r="J52" i="21"/>
  <c r="J282" i="23"/>
  <c r="J51" i="21"/>
  <c r="J281" i="23"/>
  <c r="J50" i="21"/>
  <c r="J280" i="23"/>
  <c r="J53" i="21"/>
  <c r="J283" i="23"/>
  <c r="M57" i="19"/>
  <c r="M245" i="23"/>
  <c r="J55" i="21"/>
  <c r="J285" i="23"/>
  <c r="R51" i="24"/>
  <c r="R52" i="24" s="1"/>
  <c r="R53" i="24" s="1"/>
  <c r="R54" i="24" s="1"/>
  <c r="R55" i="24" s="1"/>
  <c r="R56" i="24" s="1"/>
  <c r="R57" i="24" s="1"/>
  <c r="R58" i="24" s="1"/>
  <c r="R59" i="24" s="1"/>
  <c r="R60" i="24" s="1"/>
  <c r="R61" i="24" s="1"/>
  <c r="R62" i="24" s="1"/>
  <c r="R63" i="24" s="1"/>
  <c r="R64" i="24" s="1"/>
  <c r="R65" i="24" s="1"/>
  <c r="R66" i="24" s="1"/>
  <c r="R67" i="24" s="1"/>
  <c r="R68" i="24" s="1"/>
  <c r="R69" i="24" s="1"/>
  <c r="R70" i="24" s="1"/>
  <c r="R71" i="24" s="1"/>
  <c r="R72" i="24" s="1"/>
  <c r="R73" i="24" s="1"/>
  <c r="R74" i="24" s="1"/>
  <c r="R75" i="24" s="1"/>
  <c r="R76" i="24" s="1"/>
  <c r="R77" i="24" s="1"/>
  <c r="R78" i="24" s="1"/>
  <c r="R79" i="24" s="1"/>
  <c r="R80" i="24" s="1"/>
  <c r="R81" i="24" s="1"/>
  <c r="R82" i="24" s="1"/>
  <c r="R83" i="24" s="1"/>
  <c r="V50" i="23"/>
  <c r="V51" i="23" s="1"/>
  <c r="V52" i="23" s="1"/>
  <c r="V53" i="23" s="1"/>
  <c r="V54" i="23" s="1"/>
  <c r="V55" i="23" s="1"/>
  <c r="V56" i="23" s="1"/>
  <c r="V57" i="23" s="1"/>
  <c r="V58" i="23" s="1"/>
  <c r="V59" i="23" s="1"/>
  <c r="V60" i="23" s="1"/>
  <c r="V61" i="23" s="1"/>
  <c r="V62" i="23" s="1"/>
  <c r="V63" i="23" s="1"/>
  <c r="V64" i="23" s="1"/>
  <c r="V65" i="23" s="1"/>
  <c r="V66" i="23" s="1"/>
  <c r="V67" i="23" s="1"/>
  <c r="V68" i="23" s="1"/>
  <c r="V69" i="23" s="1"/>
  <c r="V70" i="23" s="1"/>
  <c r="V71" i="23" s="1"/>
  <c r="V72" i="23" s="1"/>
  <c r="V73" i="23" s="1"/>
  <c r="V74" i="23" s="1"/>
  <c r="V75" i="23" s="1"/>
  <c r="V76" i="23" s="1"/>
  <c r="V77" i="23" s="1"/>
  <c r="V78" i="23" s="1"/>
  <c r="V79" i="23" s="1"/>
  <c r="V80" i="23" s="1"/>
  <c r="V81" i="23" s="1"/>
  <c r="V82" i="23" s="1"/>
  <c r="V83" i="23" s="1"/>
  <c r="V84" i="23" s="1"/>
  <c r="V85" i="23" s="1"/>
  <c r="V86" i="23" s="1"/>
  <c r="V87" i="23" s="1"/>
  <c r="V88" i="23" s="1"/>
  <c r="V89" i="23" s="1"/>
  <c r="V90" i="23" s="1"/>
  <c r="V91" i="23" s="1"/>
  <c r="V92" i="23" s="1"/>
  <c r="V93" i="23" s="1"/>
  <c r="V94" i="23" s="1"/>
  <c r="V95" i="23" s="1"/>
  <c r="V96" i="23" s="1"/>
  <c r="V97" i="23" s="1"/>
  <c r="V98" i="23" s="1"/>
  <c r="V99" i="23" s="1"/>
  <c r="V100" i="23" s="1"/>
  <c r="V101" i="23" s="1"/>
  <c r="V102" i="23" s="1"/>
  <c r="V103" i="23" s="1"/>
  <c r="V104" i="23" s="1"/>
  <c r="V105" i="23" s="1"/>
  <c r="V106" i="23" s="1"/>
  <c r="V107" i="23" s="1"/>
  <c r="V108" i="23" s="1"/>
  <c r="V109" i="23" s="1"/>
  <c r="O51" i="23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O77" i="23" s="1"/>
  <c r="O78" i="23" s="1"/>
  <c r="O79" i="23" s="1"/>
  <c r="O80" i="23" s="1"/>
  <c r="O81" i="23" s="1"/>
  <c r="O82" i="23" s="1"/>
  <c r="O83" i="23" s="1"/>
  <c r="O84" i="23" s="1"/>
  <c r="O85" i="23" s="1"/>
  <c r="O86" i="23" s="1"/>
  <c r="O87" i="23" s="1"/>
  <c r="O88" i="23" s="1"/>
  <c r="O89" i="23" s="1"/>
  <c r="O90" i="23" s="1"/>
  <c r="O91" i="23" s="1"/>
  <c r="O92" i="23" s="1"/>
  <c r="O93" i="23" s="1"/>
  <c r="O94" i="23" s="1"/>
  <c r="O95" i="23" s="1"/>
  <c r="O96" i="23" s="1"/>
  <c r="O97" i="23" s="1"/>
  <c r="O98" i="23" s="1"/>
  <c r="O99" i="23" s="1"/>
  <c r="O100" i="23" s="1"/>
  <c r="O101" i="23" s="1"/>
  <c r="O102" i="23" s="1"/>
  <c r="O103" i="23" s="1"/>
  <c r="O104" i="23" s="1"/>
  <c r="O105" i="23" s="1"/>
  <c r="O106" i="23" s="1"/>
  <c r="O107" i="23" s="1"/>
  <c r="O108" i="23" s="1"/>
  <c r="O109" i="23" s="1"/>
  <c r="V50" i="22"/>
  <c r="M51" i="20"/>
  <c r="J51" i="20"/>
  <c r="V51" i="20" s="1"/>
  <c r="J52" i="20"/>
  <c r="J50" i="20"/>
  <c r="T51" i="20"/>
  <c r="T52" i="20" s="1"/>
  <c r="T53" i="20" s="1"/>
  <c r="T54" i="20" s="1"/>
  <c r="T55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V50" i="21"/>
  <c r="M52" i="20"/>
  <c r="M50" i="20"/>
  <c r="M53" i="20"/>
  <c r="Q58" i="20"/>
  <c r="Q59" i="20" s="1"/>
  <c r="Q60" i="20" s="1"/>
  <c r="Q61" i="20" s="1"/>
  <c r="Q62" i="20" s="1"/>
  <c r="Q63" i="20" s="1"/>
  <c r="Q64" i="20" s="1"/>
  <c r="Q65" i="20" s="1"/>
  <c r="Q66" i="20" s="1"/>
  <c r="Q67" i="20" s="1"/>
  <c r="Q68" i="20" s="1"/>
  <c r="Q69" i="20" s="1"/>
  <c r="Q70" i="20" s="1"/>
  <c r="J63" i="20"/>
  <c r="J55" i="20"/>
  <c r="J68" i="20"/>
  <c r="J60" i="20"/>
  <c r="J69" i="20"/>
  <c r="J67" i="20"/>
  <c r="J59" i="20"/>
  <c r="J70" i="20"/>
  <c r="J66" i="20"/>
  <c r="J58" i="20"/>
  <c r="J53" i="20"/>
  <c r="N237" i="1"/>
  <c r="N262" i="23" s="1"/>
  <c r="J65" i="20"/>
  <c r="J57" i="20"/>
  <c r="J62" i="20"/>
  <c r="J61" i="20"/>
  <c r="J64" i="20"/>
  <c r="J56" i="20"/>
  <c r="J54" i="20"/>
  <c r="M56" i="19"/>
  <c r="M65" i="19"/>
  <c r="M70" i="19"/>
  <c r="M62" i="19"/>
  <c r="M63" i="19"/>
  <c r="M64" i="19"/>
  <c r="M68" i="19"/>
  <c r="M60" i="19"/>
  <c r="M55" i="19"/>
  <c r="M67" i="19"/>
  <c r="M59" i="19"/>
  <c r="M66" i="19"/>
  <c r="I48" i="19"/>
  <c r="U50" i="19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U62" i="19" s="1"/>
  <c r="U63" i="19" s="1"/>
  <c r="U64" i="19" s="1"/>
  <c r="U65" i="19" s="1"/>
  <c r="U66" i="19" s="1"/>
  <c r="U67" i="19" s="1"/>
  <c r="U68" i="19" s="1"/>
  <c r="U69" i="19" s="1"/>
  <c r="U70" i="19" s="1"/>
  <c r="H48" i="19"/>
  <c r="Z48" i="19"/>
  <c r="M58" i="19"/>
  <c r="Y48" i="19"/>
  <c r="B10" i="19" s="1"/>
  <c r="F48" i="19"/>
  <c r="K48" i="19"/>
  <c r="B8" i="19" s="1"/>
  <c r="T51" i="19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G48" i="19"/>
  <c r="E48" i="19"/>
  <c r="P51" i="19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L48" i="19"/>
  <c r="B9" i="19" s="1"/>
  <c r="W48" i="19"/>
  <c r="B14" i="19" s="1"/>
  <c r="D48" i="19"/>
  <c r="Q50" i="19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O51" i="19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R50" i="19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R62" i="19" s="1"/>
  <c r="R63" i="19" s="1"/>
  <c r="R64" i="19" s="1"/>
  <c r="R65" i="19" s="1"/>
  <c r="R66" i="19" s="1"/>
  <c r="R67" i="19" s="1"/>
  <c r="R68" i="19" s="1"/>
  <c r="R69" i="19" s="1"/>
  <c r="R70" i="19" s="1"/>
  <c r="C48" i="19"/>
  <c r="S50" i="19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 s="1"/>
  <c r="S65" i="19" s="1"/>
  <c r="S66" i="19" s="1"/>
  <c r="S67" i="19" s="1"/>
  <c r="S68" i="19" s="1"/>
  <c r="S69" i="19" s="1"/>
  <c r="S70" i="19" s="1"/>
  <c r="V68" i="40" l="1"/>
  <c r="V69" i="40" s="1"/>
  <c r="V70" i="40" s="1"/>
  <c r="V71" i="40" s="1"/>
  <c r="X52" i="27"/>
  <c r="X58" i="27"/>
  <c r="X55" i="27"/>
  <c r="X67" i="27"/>
  <c r="T158" i="24"/>
  <c r="T159" i="24" s="1"/>
  <c r="T160" i="24" s="1"/>
  <c r="T161" i="24" s="1"/>
  <c r="T162" i="24" s="1"/>
  <c r="T163" i="24" s="1"/>
  <c r="T164" i="24" s="1"/>
  <c r="T165" i="24" s="1"/>
  <c r="T166" i="24" s="1"/>
  <c r="T167" i="24" s="1"/>
  <c r="T168" i="24" s="1"/>
  <c r="T169" i="24" s="1"/>
  <c r="T170" i="24" s="1"/>
  <c r="T171" i="24" s="1"/>
  <c r="T172" i="24" s="1"/>
  <c r="T173" i="24" s="1"/>
  <c r="T174" i="24" s="1"/>
  <c r="T175" i="24" s="1"/>
  <c r="T176" i="24" s="1"/>
  <c r="T177" i="24" s="1"/>
  <c r="T178" i="24" s="1"/>
  <c r="T179" i="24" s="1"/>
  <c r="T180" i="24" s="1"/>
  <c r="T181" i="24" s="1"/>
  <c r="T182" i="24" s="1"/>
  <c r="T183" i="24" s="1"/>
  <c r="T184" i="24" s="1"/>
  <c r="T185" i="24" s="1"/>
  <c r="T186" i="24" s="1"/>
  <c r="T187" i="24" s="1"/>
  <c r="T188" i="24" s="1"/>
  <c r="T189" i="24" s="1"/>
  <c r="T190" i="24" s="1"/>
  <c r="T191" i="24" s="1"/>
  <c r="T192" i="24" s="1"/>
  <c r="T193" i="24" s="1"/>
  <c r="T194" i="24" s="1"/>
  <c r="T195" i="24" s="1"/>
  <c r="T196" i="24" s="1"/>
  <c r="T197" i="24" s="1"/>
  <c r="T198" i="24" s="1"/>
  <c r="T199" i="24" s="1"/>
  <c r="T200" i="24" s="1"/>
  <c r="T201" i="24" s="1"/>
  <c r="T202" i="24" s="1"/>
  <c r="T203" i="24" s="1"/>
  <c r="T204" i="24" s="1"/>
  <c r="T205" i="24" s="1"/>
  <c r="T206" i="24" s="1"/>
  <c r="T207" i="24" s="1"/>
  <c r="T208" i="24" s="1"/>
  <c r="T209" i="24" s="1"/>
  <c r="T210" i="24" s="1"/>
  <c r="T211" i="24" s="1"/>
  <c r="T212" i="24" s="1"/>
  <c r="T213" i="24" s="1"/>
  <c r="T214" i="24" s="1"/>
  <c r="T215" i="24" s="1"/>
  <c r="T216" i="24" s="1"/>
  <c r="T217" i="24" s="1"/>
  <c r="T218" i="24" s="1"/>
  <c r="T219" i="24" s="1"/>
  <c r="T220" i="24" s="1"/>
  <c r="T221" i="24" s="1"/>
  <c r="T222" i="24" s="1"/>
  <c r="T223" i="24" s="1"/>
  <c r="T224" i="24" s="1"/>
  <c r="T225" i="24" s="1"/>
  <c r="T226" i="24" s="1"/>
  <c r="T227" i="24" s="1"/>
  <c r="T228" i="24" s="1"/>
  <c r="T229" i="24" s="1"/>
  <c r="T230" i="24" s="1"/>
  <c r="T231" i="24" s="1"/>
  <c r="T232" i="24" s="1"/>
  <c r="T233" i="24" s="1"/>
  <c r="T234" i="24" s="1"/>
  <c r="T235" i="24" s="1"/>
  <c r="T236" i="24" s="1"/>
  <c r="T237" i="24" s="1"/>
  <c r="T238" i="24" s="1"/>
  <c r="T239" i="24" s="1"/>
  <c r="T240" i="24" s="1"/>
  <c r="T241" i="24" s="1"/>
  <c r="T242" i="24" s="1"/>
  <c r="T243" i="24" s="1"/>
  <c r="T244" i="24" s="1"/>
  <c r="P158" i="24"/>
  <c r="P159" i="24" s="1"/>
  <c r="P160" i="24" s="1"/>
  <c r="P161" i="24" s="1"/>
  <c r="P162" i="24" s="1"/>
  <c r="P163" i="24" s="1"/>
  <c r="P164" i="24" s="1"/>
  <c r="P165" i="24" s="1"/>
  <c r="P166" i="24" s="1"/>
  <c r="P167" i="24" s="1"/>
  <c r="P168" i="24" s="1"/>
  <c r="P169" i="24" s="1"/>
  <c r="P170" i="24" s="1"/>
  <c r="P171" i="24" s="1"/>
  <c r="P172" i="24" s="1"/>
  <c r="P173" i="24" s="1"/>
  <c r="P174" i="24" s="1"/>
  <c r="P175" i="24" s="1"/>
  <c r="P176" i="24" s="1"/>
  <c r="P177" i="24" s="1"/>
  <c r="P178" i="24" s="1"/>
  <c r="P179" i="24" s="1"/>
  <c r="P180" i="24" s="1"/>
  <c r="P181" i="24" s="1"/>
  <c r="P182" i="24" s="1"/>
  <c r="P183" i="24" s="1"/>
  <c r="P184" i="24" s="1"/>
  <c r="P185" i="24" s="1"/>
  <c r="P186" i="24" s="1"/>
  <c r="P187" i="24" s="1"/>
  <c r="P188" i="24" s="1"/>
  <c r="P189" i="24" s="1"/>
  <c r="P190" i="24" s="1"/>
  <c r="P191" i="24" s="1"/>
  <c r="P192" i="24" s="1"/>
  <c r="P193" i="24" s="1"/>
  <c r="P194" i="24" s="1"/>
  <c r="P195" i="24" s="1"/>
  <c r="P196" i="24" s="1"/>
  <c r="P197" i="24" s="1"/>
  <c r="P198" i="24" s="1"/>
  <c r="P199" i="24" s="1"/>
  <c r="P200" i="24" s="1"/>
  <c r="P201" i="24" s="1"/>
  <c r="P202" i="24" s="1"/>
  <c r="P203" i="24" s="1"/>
  <c r="P204" i="24" s="1"/>
  <c r="P205" i="24" s="1"/>
  <c r="P206" i="24" s="1"/>
  <c r="P207" i="24" s="1"/>
  <c r="P208" i="24" s="1"/>
  <c r="P209" i="24" s="1"/>
  <c r="P210" i="24" s="1"/>
  <c r="P211" i="24" s="1"/>
  <c r="P212" i="24" s="1"/>
  <c r="P213" i="24" s="1"/>
  <c r="P214" i="24" s="1"/>
  <c r="P215" i="24" s="1"/>
  <c r="P216" i="24" s="1"/>
  <c r="P217" i="24" s="1"/>
  <c r="P218" i="24" s="1"/>
  <c r="P219" i="24" s="1"/>
  <c r="P220" i="24" s="1"/>
  <c r="P221" i="24" s="1"/>
  <c r="P222" i="24" s="1"/>
  <c r="P223" i="24" s="1"/>
  <c r="P224" i="24" s="1"/>
  <c r="P225" i="24" s="1"/>
  <c r="P226" i="24" s="1"/>
  <c r="P227" i="24" s="1"/>
  <c r="P228" i="24" s="1"/>
  <c r="P229" i="24" s="1"/>
  <c r="P230" i="24" s="1"/>
  <c r="P231" i="24" s="1"/>
  <c r="P232" i="24" s="1"/>
  <c r="P233" i="24" s="1"/>
  <c r="P234" i="24" s="1"/>
  <c r="P235" i="24" s="1"/>
  <c r="P236" i="24" s="1"/>
  <c r="P237" i="24" s="1"/>
  <c r="P238" i="24" s="1"/>
  <c r="P239" i="24" s="1"/>
  <c r="P240" i="24" s="1"/>
  <c r="P241" i="24" s="1"/>
  <c r="P242" i="24" s="1"/>
  <c r="P243" i="24" s="1"/>
  <c r="P244" i="24" s="1"/>
  <c r="O158" i="24"/>
  <c r="O159" i="24" s="1"/>
  <c r="O160" i="24" s="1"/>
  <c r="O161" i="24" s="1"/>
  <c r="O162" i="24" s="1"/>
  <c r="O163" i="24" s="1"/>
  <c r="O164" i="24" s="1"/>
  <c r="O165" i="24" s="1"/>
  <c r="O166" i="24" s="1"/>
  <c r="O167" i="24" s="1"/>
  <c r="O168" i="24" s="1"/>
  <c r="O169" i="24" s="1"/>
  <c r="O170" i="24" s="1"/>
  <c r="O171" i="24" s="1"/>
  <c r="O172" i="24" s="1"/>
  <c r="O173" i="24" s="1"/>
  <c r="O174" i="24" s="1"/>
  <c r="O175" i="24" s="1"/>
  <c r="O176" i="24" s="1"/>
  <c r="O177" i="24" s="1"/>
  <c r="O178" i="24" s="1"/>
  <c r="O179" i="24" s="1"/>
  <c r="O180" i="24" s="1"/>
  <c r="O181" i="24" s="1"/>
  <c r="O182" i="24" s="1"/>
  <c r="O183" i="24" s="1"/>
  <c r="O184" i="24" s="1"/>
  <c r="O185" i="24" s="1"/>
  <c r="O186" i="24" s="1"/>
  <c r="O187" i="24" s="1"/>
  <c r="O188" i="24" s="1"/>
  <c r="O189" i="24" s="1"/>
  <c r="O190" i="24" s="1"/>
  <c r="O191" i="24" s="1"/>
  <c r="O192" i="24" s="1"/>
  <c r="O193" i="24" s="1"/>
  <c r="O194" i="24" s="1"/>
  <c r="O195" i="24" s="1"/>
  <c r="O196" i="24" s="1"/>
  <c r="O197" i="24" s="1"/>
  <c r="O198" i="24" s="1"/>
  <c r="O199" i="24" s="1"/>
  <c r="O200" i="24" s="1"/>
  <c r="O201" i="24" s="1"/>
  <c r="O202" i="24" s="1"/>
  <c r="O203" i="24" s="1"/>
  <c r="O204" i="24" s="1"/>
  <c r="O205" i="24" s="1"/>
  <c r="O206" i="24" s="1"/>
  <c r="O207" i="24" s="1"/>
  <c r="O208" i="24" s="1"/>
  <c r="O209" i="24" s="1"/>
  <c r="O210" i="24" s="1"/>
  <c r="O211" i="24" s="1"/>
  <c r="O212" i="24" s="1"/>
  <c r="O213" i="24" s="1"/>
  <c r="O214" i="24" s="1"/>
  <c r="O215" i="24" s="1"/>
  <c r="O216" i="24" s="1"/>
  <c r="O217" i="24" s="1"/>
  <c r="O218" i="24" s="1"/>
  <c r="O219" i="24" s="1"/>
  <c r="O220" i="24" s="1"/>
  <c r="O221" i="24" s="1"/>
  <c r="O222" i="24" s="1"/>
  <c r="O223" i="24" s="1"/>
  <c r="O224" i="24" s="1"/>
  <c r="O225" i="24" s="1"/>
  <c r="O226" i="24" s="1"/>
  <c r="O227" i="24" s="1"/>
  <c r="O228" i="24" s="1"/>
  <c r="O229" i="24" s="1"/>
  <c r="O230" i="24" s="1"/>
  <c r="O231" i="24" s="1"/>
  <c r="O232" i="24" s="1"/>
  <c r="O233" i="24" s="1"/>
  <c r="O234" i="24" s="1"/>
  <c r="O235" i="24" s="1"/>
  <c r="O236" i="24" s="1"/>
  <c r="O237" i="24" s="1"/>
  <c r="O238" i="24" s="1"/>
  <c r="O239" i="24" s="1"/>
  <c r="O240" i="24" s="1"/>
  <c r="O241" i="24" s="1"/>
  <c r="O242" i="24" s="1"/>
  <c r="O243" i="24" s="1"/>
  <c r="O244" i="24" s="1"/>
  <c r="U158" i="24"/>
  <c r="U159" i="24" s="1"/>
  <c r="U160" i="24" s="1"/>
  <c r="U161" i="24" s="1"/>
  <c r="U162" i="24" s="1"/>
  <c r="U163" i="24" s="1"/>
  <c r="U164" i="24" s="1"/>
  <c r="U165" i="24" s="1"/>
  <c r="U166" i="24" s="1"/>
  <c r="U167" i="24" s="1"/>
  <c r="U168" i="24" s="1"/>
  <c r="U169" i="24" s="1"/>
  <c r="U170" i="24" s="1"/>
  <c r="U171" i="24" s="1"/>
  <c r="U172" i="24" s="1"/>
  <c r="U173" i="24" s="1"/>
  <c r="U174" i="24" s="1"/>
  <c r="U175" i="24" s="1"/>
  <c r="U176" i="24" s="1"/>
  <c r="U177" i="24" s="1"/>
  <c r="U178" i="24" s="1"/>
  <c r="U179" i="24" s="1"/>
  <c r="U180" i="24" s="1"/>
  <c r="U181" i="24" s="1"/>
  <c r="U182" i="24" s="1"/>
  <c r="U183" i="24" s="1"/>
  <c r="U184" i="24" s="1"/>
  <c r="U185" i="24" s="1"/>
  <c r="U186" i="24" s="1"/>
  <c r="U187" i="24" s="1"/>
  <c r="U188" i="24" s="1"/>
  <c r="U189" i="24" s="1"/>
  <c r="U190" i="24" s="1"/>
  <c r="U191" i="24" s="1"/>
  <c r="U192" i="24" s="1"/>
  <c r="U193" i="24" s="1"/>
  <c r="U194" i="24" s="1"/>
  <c r="U195" i="24" s="1"/>
  <c r="U196" i="24" s="1"/>
  <c r="U197" i="24" s="1"/>
  <c r="U198" i="24" s="1"/>
  <c r="U199" i="24" s="1"/>
  <c r="U200" i="24" s="1"/>
  <c r="U201" i="24" s="1"/>
  <c r="U202" i="24" s="1"/>
  <c r="U203" i="24" s="1"/>
  <c r="U204" i="24" s="1"/>
  <c r="U205" i="24" s="1"/>
  <c r="U206" i="24" s="1"/>
  <c r="U207" i="24" s="1"/>
  <c r="U208" i="24" s="1"/>
  <c r="U209" i="24" s="1"/>
  <c r="U210" i="24" s="1"/>
  <c r="U211" i="24" s="1"/>
  <c r="U212" i="24" s="1"/>
  <c r="U213" i="24" s="1"/>
  <c r="U214" i="24" s="1"/>
  <c r="U215" i="24" s="1"/>
  <c r="U216" i="24" s="1"/>
  <c r="U217" i="24" s="1"/>
  <c r="U218" i="24" s="1"/>
  <c r="U219" i="24" s="1"/>
  <c r="U220" i="24" s="1"/>
  <c r="U221" i="24" s="1"/>
  <c r="U222" i="24" s="1"/>
  <c r="U223" i="24" s="1"/>
  <c r="U224" i="24" s="1"/>
  <c r="U225" i="24" s="1"/>
  <c r="U226" i="24" s="1"/>
  <c r="U227" i="24" s="1"/>
  <c r="U228" i="24" s="1"/>
  <c r="U229" i="24" s="1"/>
  <c r="U230" i="24" s="1"/>
  <c r="U231" i="24" s="1"/>
  <c r="U232" i="24" s="1"/>
  <c r="U233" i="24" s="1"/>
  <c r="U234" i="24" s="1"/>
  <c r="U235" i="24" s="1"/>
  <c r="U236" i="24" s="1"/>
  <c r="U237" i="24" s="1"/>
  <c r="U238" i="24" s="1"/>
  <c r="U239" i="24" s="1"/>
  <c r="U240" i="24" s="1"/>
  <c r="U241" i="24" s="1"/>
  <c r="U242" i="24" s="1"/>
  <c r="U243" i="24" s="1"/>
  <c r="U244" i="24" s="1"/>
  <c r="Q158" i="24"/>
  <c r="Q159" i="24" s="1"/>
  <c r="Q160" i="24" s="1"/>
  <c r="Q161" i="24" s="1"/>
  <c r="Q162" i="24" s="1"/>
  <c r="Q163" i="24" s="1"/>
  <c r="Q164" i="24" s="1"/>
  <c r="Q165" i="24" s="1"/>
  <c r="Q166" i="24" s="1"/>
  <c r="Q167" i="24" s="1"/>
  <c r="Q168" i="24" s="1"/>
  <c r="Q169" i="24" s="1"/>
  <c r="Q170" i="24" s="1"/>
  <c r="Q171" i="24" s="1"/>
  <c r="Q172" i="24" s="1"/>
  <c r="Q173" i="24" s="1"/>
  <c r="Q174" i="24" s="1"/>
  <c r="Q175" i="24" s="1"/>
  <c r="Q176" i="24" s="1"/>
  <c r="Q177" i="24" s="1"/>
  <c r="Q178" i="24" s="1"/>
  <c r="Q179" i="24" s="1"/>
  <c r="Q180" i="24" s="1"/>
  <c r="Q181" i="24" s="1"/>
  <c r="Q182" i="24" s="1"/>
  <c r="Q183" i="24" s="1"/>
  <c r="Q184" i="24" s="1"/>
  <c r="Q185" i="24" s="1"/>
  <c r="Q186" i="24" s="1"/>
  <c r="Q187" i="24" s="1"/>
  <c r="Q188" i="24" s="1"/>
  <c r="Q189" i="24" s="1"/>
  <c r="Q190" i="24" s="1"/>
  <c r="Q191" i="24" s="1"/>
  <c r="Q192" i="24" s="1"/>
  <c r="Q193" i="24" s="1"/>
  <c r="Q194" i="24" s="1"/>
  <c r="Q195" i="24" s="1"/>
  <c r="Q196" i="24" s="1"/>
  <c r="Q197" i="24" s="1"/>
  <c r="Q198" i="24" s="1"/>
  <c r="Q199" i="24" s="1"/>
  <c r="Q200" i="24" s="1"/>
  <c r="Q201" i="24" s="1"/>
  <c r="Q202" i="24" s="1"/>
  <c r="Q203" i="24" s="1"/>
  <c r="Q204" i="24" s="1"/>
  <c r="Q205" i="24" s="1"/>
  <c r="Q206" i="24" s="1"/>
  <c r="Q207" i="24" s="1"/>
  <c r="Q208" i="24" s="1"/>
  <c r="Q209" i="24" s="1"/>
  <c r="Q210" i="24" s="1"/>
  <c r="Q211" i="24" s="1"/>
  <c r="Q212" i="24" s="1"/>
  <c r="Q213" i="24" s="1"/>
  <c r="Q214" i="24" s="1"/>
  <c r="Q215" i="24" s="1"/>
  <c r="Q216" i="24" s="1"/>
  <c r="Q217" i="24" s="1"/>
  <c r="Q218" i="24" s="1"/>
  <c r="Q219" i="24" s="1"/>
  <c r="Q220" i="24" s="1"/>
  <c r="Q221" i="24" s="1"/>
  <c r="Q222" i="24" s="1"/>
  <c r="Q223" i="24" s="1"/>
  <c r="Q224" i="24" s="1"/>
  <c r="Q225" i="24" s="1"/>
  <c r="Q226" i="24" s="1"/>
  <c r="Q227" i="24" s="1"/>
  <c r="Q228" i="24" s="1"/>
  <c r="Q229" i="24" s="1"/>
  <c r="Q230" i="24" s="1"/>
  <c r="Q231" i="24" s="1"/>
  <c r="Q232" i="24" s="1"/>
  <c r="Q233" i="24" s="1"/>
  <c r="Q234" i="24" s="1"/>
  <c r="Q235" i="24" s="1"/>
  <c r="Q236" i="24" s="1"/>
  <c r="Q237" i="24" s="1"/>
  <c r="Q238" i="24" s="1"/>
  <c r="Q239" i="24" s="1"/>
  <c r="Q240" i="24" s="1"/>
  <c r="Q241" i="24" s="1"/>
  <c r="Q242" i="24" s="1"/>
  <c r="Q243" i="24" s="1"/>
  <c r="Q244" i="24" s="1"/>
  <c r="S158" i="24"/>
  <c r="S159" i="24" s="1"/>
  <c r="S160" i="24" s="1"/>
  <c r="S161" i="24" s="1"/>
  <c r="S162" i="24" s="1"/>
  <c r="S163" i="24" s="1"/>
  <c r="S164" i="24" s="1"/>
  <c r="S165" i="24" s="1"/>
  <c r="S166" i="24" s="1"/>
  <c r="S167" i="24" s="1"/>
  <c r="S168" i="24" s="1"/>
  <c r="S169" i="24" s="1"/>
  <c r="S170" i="24" s="1"/>
  <c r="S171" i="24" s="1"/>
  <c r="S172" i="24" s="1"/>
  <c r="S173" i="24" s="1"/>
  <c r="S174" i="24" s="1"/>
  <c r="S175" i="24" s="1"/>
  <c r="S176" i="24" s="1"/>
  <c r="S177" i="24" s="1"/>
  <c r="S178" i="24" s="1"/>
  <c r="S179" i="24" s="1"/>
  <c r="S180" i="24" s="1"/>
  <c r="S181" i="24" s="1"/>
  <c r="S182" i="24" s="1"/>
  <c r="S183" i="24" s="1"/>
  <c r="S184" i="24" s="1"/>
  <c r="S185" i="24" s="1"/>
  <c r="S186" i="24" s="1"/>
  <c r="S187" i="24" s="1"/>
  <c r="S188" i="24" s="1"/>
  <c r="S189" i="24" s="1"/>
  <c r="S190" i="24" s="1"/>
  <c r="S191" i="24" s="1"/>
  <c r="S192" i="24" s="1"/>
  <c r="S193" i="24" s="1"/>
  <c r="S194" i="24" s="1"/>
  <c r="S195" i="24" s="1"/>
  <c r="S196" i="24" s="1"/>
  <c r="S197" i="24" s="1"/>
  <c r="S198" i="24" s="1"/>
  <c r="S199" i="24" s="1"/>
  <c r="S200" i="24" s="1"/>
  <c r="S201" i="24" s="1"/>
  <c r="S202" i="24" s="1"/>
  <c r="S203" i="24" s="1"/>
  <c r="S204" i="24" s="1"/>
  <c r="S205" i="24" s="1"/>
  <c r="S206" i="24" s="1"/>
  <c r="S207" i="24" s="1"/>
  <c r="S208" i="24" s="1"/>
  <c r="S209" i="24" s="1"/>
  <c r="S210" i="24" s="1"/>
  <c r="S211" i="24" s="1"/>
  <c r="S212" i="24" s="1"/>
  <c r="S213" i="24" s="1"/>
  <c r="S214" i="24" s="1"/>
  <c r="S215" i="24" s="1"/>
  <c r="S216" i="24" s="1"/>
  <c r="S217" i="24" s="1"/>
  <c r="S218" i="24" s="1"/>
  <c r="S219" i="24" s="1"/>
  <c r="S220" i="24" s="1"/>
  <c r="S221" i="24" s="1"/>
  <c r="S222" i="24" s="1"/>
  <c r="S223" i="24" s="1"/>
  <c r="S224" i="24" s="1"/>
  <c r="S225" i="24" s="1"/>
  <c r="S226" i="24" s="1"/>
  <c r="S227" i="24" s="1"/>
  <c r="S228" i="24" s="1"/>
  <c r="S229" i="24" s="1"/>
  <c r="S230" i="24" s="1"/>
  <c r="S231" i="24" s="1"/>
  <c r="S232" i="24" s="1"/>
  <c r="S233" i="24" s="1"/>
  <c r="S234" i="24" s="1"/>
  <c r="S235" i="24" s="1"/>
  <c r="S236" i="24" s="1"/>
  <c r="S237" i="24" s="1"/>
  <c r="S238" i="24" s="1"/>
  <c r="S239" i="24" s="1"/>
  <c r="S240" i="24" s="1"/>
  <c r="S241" i="24" s="1"/>
  <c r="S242" i="24" s="1"/>
  <c r="S243" i="24" s="1"/>
  <c r="S244" i="24" s="1"/>
  <c r="X61" i="27"/>
  <c r="V51" i="21"/>
  <c r="V52" i="21" s="1"/>
  <c r="V53" i="21" s="1"/>
  <c r="V54" i="21" s="1"/>
  <c r="V55" i="21" s="1"/>
  <c r="X72" i="26"/>
  <c r="X111" i="24"/>
  <c r="X128" i="24"/>
  <c r="X121" i="24"/>
  <c r="X122" i="24"/>
  <c r="X60" i="27"/>
  <c r="X125" i="24"/>
  <c r="X63" i="27"/>
  <c r="X56" i="27"/>
  <c r="X118" i="24"/>
  <c r="X115" i="24"/>
  <c r="X53" i="27"/>
  <c r="R84" i="24"/>
  <c r="R85" i="24" s="1"/>
  <c r="R86" i="24" s="1"/>
  <c r="R87" i="24" s="1"/>
  <c r="R88" i="24" s="1"/>
  <c r="R89" i="24" s="1"/>
  <c r="R90" i="24" s="1"/>
  <c r="R91" i="24" s="1"/>
  <c r="R92" i="24" s="1"/>
  <c r="R93" i="24" s="1"/>
  <c r="R94" i="24" s="1"/>
  <c r="R95" i="24" s="1"/>
  <c r="R96" i="24" s="1"/>
  <c r="R97" i="24" s="1"/>
  <c r="R98" i="24" s="1"/>
  <c r="R99" i="24" s="1"/>
  <c r="R100" i="24" s="1"/>
  <c r="R101" i="24" s="1"/>
  <c r="R102" i="24" s="1"/>
  <c r="R103" i="24" s="1"/>
  <c r="R104" i="24" s="1"/>
  <c r="R105" i="24" s="1"/>
  <c r="R106" i="24" s="1"/>
  <c r="R107" i="24" s="1"/>
  <c r="R108" i="24" s="1"/>
  <c r="R109" i="24" s="1"/>
  <c r="R110" i="24" s="1"/>
  <c r="R111" i="24" s="1"/>
  <c r="R112" i="24" s="1"/>
  <c r="R113" i="24" s="1"/>
  <c r="R114" i="24" s="1"/>
  <c r="R115" i="24" s="1"/>
  <c r="R116" i="24" s="1"/>
  <c r="R117" i="24" s="1"/>
  <c r="R118" i="24" s="1"/>
  <c r="R119" i="24" s="1"/>
  <c r="R120" i="24" s="1"/>
  <c r="R121" i="24" s="1"/>
  <c r="R122" i="24" s="1"/>
  <c r="R123" i="24" s="1"/>
  <c r="R124" i="24" s="1"/>
  <c r="R125" i="24" s="1"/>
  <c r="R126" i="24" s="1"/>
  <c r="R127" i="24" s="1"/>
  <c r="R128" i="24" s="1"/>
  <c r="R129" i="24" s="1"/>
  <c r="R130" i="24" s="1"/>
  <c r="R131" i="24" s="1"/>
  <c r="R132" i="24" s="1"/>
  <c r="R133" i="24" s="1"/>
  <c r="R134" i="24" s="1"/>
  <c r="R135" i="24" s="1"/>
  <c r="R136" i="24" s="1"/>
  <c r="R137" i="24" s="1"/>
  <c r="R138" i="24" s="1"/>
  <c r="R139" i="24" s="1"/>
  <c r="R140" i="24" s="1"/>
  <c r="R141" i="24" s="1"/>
  <c r="R142" i="24" s="1"/>
  <c r="R143" i="24" s="1"/>
  <c r="R144" i="24" s="1"/>
  <c r="R145" i="24" s="1"/>
  <c r="R146" i="24" s="1"/>
  <c r="R147" i="24" s="1"/>
  <c r="R148" i="24" s="1"/>
  <c r="R149" i="24" s="1"/>
  <c r="R150" i="24" s="1"/>
  <c r="R151" i="24" s="1"/>
  <c r="R152" i="24" s="1"/>
  <c r="R153" i="24" s="1"/>
  <c r="R154" i="24" s="1"/>
  <c r="R155" i="24" s="1"/>
  <c r="R156" i="24" s="1"/>
  <c r="R157" i="24" s="1"/>
  <c r="V52" i="20"/>
  <c r="V53" i="20" s="1"/>
  <c r="V54" i="20" s="1"/>
  <c r="V55" i="20" s="1"/>
  <c r="V56" i="20" s="1"/>
  <c r="V57" i="20" s="1"/>
  <c r="V58" i="20" s="1"/>
  <c r="V59" i="20" s="1"/>
  <c r="V60" i="20" s="1"/>
  <c r="V61" i="20" s="1"/>
  <c r="V62" i="20" s="1"/>
  <c r="V63" i="20" s="1"/>
  <c r="V64" i="20" s="1"/>
  <c r="V65" i="20" s="1"/>
  <c r="V66" i="20" s="1"/>
  <c r="V67" i="20" s="1"/>
  <c r="V68" i="20" s="1"/>
  <c r="V69" i="20" s="1"/>
  <c r="V70" i="20" s="1"/>
  <c r="J48" i="20"/>
  <c r="B7" i="20" s="1"/>
  <c r="B11" i="20" s="1"/>
  <c r="B15" i="20" s="1"/>
  <c r="N53" i="20"/>
  <c r="X237" i="1"/>
  <c r="X262" i="23" s="1"/>
  <c r="V50" i="19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Q245" i="24" l="1"/>
  <c r="Q246" i="24" s="1"/>
  <c r="Q247" i="24" s="1"/>
  <c r="Q248" i="24" s="1"/>
  <c r="Q249" i="24" s="1"/>
  <c r="Q250" i="24" s="1"/>
  <c r="Q251" i="24" s="1"/>
  <c r="Q252" i="24" s="1"/>
  <c r="Q253" i="24" s="1"/>
  <c r="Q254" i="24" s="1"/>
  <c r="Q255" i="24" s="1"/>
  <c r="Q256" i="24" s="1"/>
  <c r="Q257" i="24" s="1"/>
  <c r="Q258" i="24" s="1"/>
  <c r="Q259" i="24" s="1"/>
  <c r="Q260" i="24" s="1"/>
  <c r="Q261" i="24" s="1"/>
  <c r="Q262" i="24" s="1"/>
  <c r="Q263" i="24" s="1"/>
  <c r="Q264" i="24" s="1"/>
  <c r="Q265" i="24" s="1"/>
  <c r="Q266" i="24" s="1"/>
  <c r="Q267" i="24" s="1"/>
  <c r="Q268" i="24" s="1"/>
  <c r="Q269" i="24" s="1"/>
  <c r="Q270" i="24" s="1"/>
  <c r="Q271" i="24" s="1"/>
  <c r="Q272" i="24" s="1"/>
  <c r="Q273" i="24" s="1"/>
  <c r="Q274" i="24" s="1"/>
  <c r="Q275" i="24" s="1"/>
  <c r="Q276" i="24" s="1"/>
  <c r="Q277" i="24" s="1"/>
  <c r="Q278" i="24" s="1"/>
  <c r="Q279" i="24" s="1"/>
  <c r="Q280" i="24" s="1"/>
  <c r="Q281" i="24" s="1"/>
  <c r="Q282" i="24" s="1"/>
  <c r="Q283" i="24" s="1"/>
  <c r="Q284" i="24" s="1"/>
  <c r="Q285" i="24" s="1"/>
  <c r="Q286" i="24" s="1"/>
  <c r="Q287" i="24" s="1"/>
  <c r="Q288" i="24" s="1"/>
  <c r="Q289" i="24" s="1"/>
  <c r="Q290" i="24" s="1"/>
  <c r="Q291" i="24" s="1"/>
  <c r="Q292" i="24" s="1"/>
  <c r="Q293" i="24" s="1"/>
  <c r="Q294" i="24" s="1"/>
  <c r="Q295" i="24" s="1"/>
  <c r="Q296" i="24" s="1"/>
  <c r="Q297" i="24" s="1"/>
  <c r="Q298" i="24" s="1"/>
  <c r="Q299" i="24" s="1"/>
  <c r="U245" i="24"/>
  <c r="U246" i="24" s="1"/>
  <c r="U247" i="24" s="1"/>
  <c r="U248" i="24" s="1"/>
  <c r="U249" i="24" s="1"/>
  <c r="U250" i="24" s="1"/>
  <c r="U251" i="24" s="1"/>
  <c r="U252" i="24" s="1"/>
  <c r="U253" i="24" s="1"/>
  <c r="U254" i="24" s="1"/>
  <c r="U255" i="24" s="1"/>
  <c r="U256" i="24" s="1"/>
  <c r="U257" i="24" s="1"/>
  <c r="U258" i="24" s="1"/>
  <c r="U259" i="24" s="1"/>
  <c r="U260" i="24" s="1"/>
  <c r="U261" i="24" s="1"/>
  <c r="U262" i="24" s="1"/>
  <c r="U263" i="24" s="1"/>
  <c r="U264" i="24" s="1"/>
  <c r="U265" i="24" s="1"/>
  <c r="U266" i="24" s="1"/>
  <c r="U267" i="24" s="1"/>
  <c r="U268" i="24" s="1"/>
  <c r="U269" i="24" s="1"/>
  <c r="U270" i="24" s="1"/>
  <c r="U271" i="24" s="1"/>
  <c r="U272" i="24" s="1"/>
  <c r="U273" i="24" s="1"/>
  <c r="U274" i="24" s="1"/>
  <c r="U275" i="24" s="1"/>
  <c r="U276" i="24" s="1"/>
  <c r="U277" i="24" s="1"/>
  <c r="U278" i="24" s="1"/>
  <c r="U279" i="24" s="1"/>
  <c r="U280" i="24" s="1"/>
  <c r="U281" i="24" s="1"/>
  <c r="U282" i="24" s="1"/>
  <c r="U283" i="24" s="1"/>
  <c r="U284" i="24" s="1"/>
  <c r="U285" i="24" s="1"/>
  <c r="U286" i="24" s="1"/>
  <c r="U287" i="24" s="1"/>
  <c r="U288" i="24" s="1"/>
  <c r="U289" i="24" s="1"/>
  <c r="U290" i="24" s="1"/>
  <c r="U291" i="24" s="1"/>
  <c r="U292" i="24" s="1"/>
  <c r="U293" i="24" s="1"/>
  <c r="U294" i="24" s="1"/>
  <c r="U295" i="24" s="1"/>
  <c r="U296" i="24" s="1"/>
  <c r="U297" i="24" s="1"/>
  <c r="U298" i="24" s="1"/>
  <c r="U299" i="24" s="1"/>
  <c r="T245" i="24"/>
  <c r="T246" i="24" s="1"/>
  <c r="T247" i="24" s="1"/>
  <c r="T248" i="24" s="1"/>
  <c r="T249" i="24" s="1"/>
  <c r="T250" i="24" s="1"/>
  <c r="T251" i="24" s="1"/>
  <c r="T252" i="24" s="1"/>
  <c r="T253" i="24" s="1"/>
  <c r="T254" i="24" s="1"/>
  <c r="T255" i="24" s="1"/>
  <c r="T256" i="24" s="1"/>
  <c r="T257" i="24" s="1"/>
  <c r="T258" i="24" s="1"/>
  <c r="T259" i="24" s="1"/>
  <c r="T260" i="24" s="1"/>
  <c r="T261" i="24" s="1"/>
  <c r="T262" i="24" s="1"/>
  <c r="T263" i="24" s="1"/>
  <c r="T264" i="24" s="1"/>
  <c r="T265" i="24" s="1"/>
  <c r="T266" i="24" s="1"/>
  <c r="T267" i="24" s="1"/>
  <c r="T268" i="24" s="1"/>
  <c r="T269" i="24" s="1"/>
  <c r="T270" i="24" s="1"/>
  <c r="T271" i="24" s="1"/>
  <c r="T272" i="24" s="1"/>
  <c r="T273" i="24" s="1"/>
  <c r="T274" i="24" s="1"/>
  <c r="T275" i="24" s="1"/>
  <c r="T276" i="24" s="1"/>
  <c r="T277" i="24" s="1"/>
  <c r="T278" i="24" s="1"/>
  <c r="T279" i="24" s="1"/>
  <c r="T280" i="24" s="1"/>
  <c r="T281" i="24" s="1"/>
  <c r="T282" i="24" s="1"/>
  <c r="T283" i="24" s="1"/>
  <c r="T284" i="24" s="1"/>
  <c r="T285" i="24" s="1"/>
  <c r="T286" i="24" s="1"/>
  <c r="T287" i="24" s="1"/>
  <c r="T288" i="24" s="1"/>
  <c r="T289" i="24" s="1"/>
  <c r="T290" i="24" s="1"/>
  <c r="T291" i="24" s="1"/>
  <c r="T292" i="24" s="1"/>
  <c r="T293" i="24" s="1"/>
  <c r="T294" i="24" s="1"/>
  <c r="T295" i="24" s="1"/>
  <c r="T296" i="24" s="1"/>
  <c r="T297" i="24" s="1"/>
  <c r="T298" i="24" s="1"/>
  <c r="T299" i="24" s="1"/>
  <c r="P245" i="24"/>
  <c r="P246" i="24" s="1"/>
  <c r="P247" i="24" s="1"/>
  <c r="P248" i="24" s="1"/>
  <c r="P249" i="24" s="1"/>
  <c r="P250" i="24" s="1"/>
  <c r="P251" i="24" s="1"/>
  <c r="P252" i="24" s="1"/>
  <c r="P253" i="24" s="1"/>
  <c r="P254" i="24" s="1"/>
  <c r="P255" i="24" s="1"/>
  <c r="P256" i="24" s="1"/>
  <c r="P257" i="24" s="1"/>
  <c r="P258" i="24" s="1"/>
  <c r="P259" i="24" s="1"/>
  <c r="P260" i="24" s="1"/>
  <c r="P261" i="24" s="1"/>
  <c r="P262" i="24" s="1"/>
  <c r="P263" i="24" s="1"/>
  <c r="P264" i="24" s="1"/>
  <c r="P265" i="24" s="1"/>
  <c r="P266" i="24" s="1"/>
  <c r="P267" i="24" s="1"/>
  <c r="P268" i="24" s="1"/>
  <c r="P269" i="24" s="1"/>
  <c r="P270" i="24" s="1"/>
  <c r="P271" i="24" s="1"/>
  <c r="P272" i="24" s="1"/>
  <c r="P273" i="24" s="1"/>
  <c r="P274" i="24" s="1"/>
  <c r="P275" i="24" s="1"/>
  <c r="P276" i="24" s="1"/>
  <c r="P277" i="24" s="1"/>
  <c r="P278" i="24" s="1"/>
  <c r="P279" i="24" s="1"/>
  <c r="P280" i="24" s="1"/>
  <c r="P281" i="24" s="1"/>
  <c r="P282" i="24" s="1"/>
  <c r="P283" i="24" s="1"/>
  <c r="P284" i="24" s="1"/>
  <c r="P285" i="24" s="1"/>
  <c r="P286" i="24" s="1"/>
  <c r="P287" i="24" s="1"/>
  <c r="P288" i="24" s="1"/>
  <c r="P289" i="24" s="1"/>
  <c r="P290" i="24" s="1"/>
  <c r="P291" i="24" s="1"/>
  <c r="P292" i="24" s="1"/>
  <c r="P293" i="24" s="1"/>
  <c r="P294" i="24" s="1"/>
  <c r="P295" i="24" s="1"/>
  <c r="P296" i="24" s="1"/>
  <c r="P297" i="24" s="1"/>
  <c r="P298" i="24" s="1"/>
  <c r="P299" i="24" s="1"/>
  <c r="O245" i="24"/>
  <c r="O246" i="24" s="1"/>
  <c r="O247" i="24" s="1"/>
  <c r="O248" i="24" s="1"/>
  <c r="O249" i="24" s="1"/>
  <c r="O250" i="24" s="1"/>
  <c r="O251" i="24" s="1"/>
  <c r="O252" i="24" s="1"/>
  <c r="O253" i="24" s="1"/>
  <c r="O254" i="24" s="1"/>
  <c r="O255" i="24" s="1"/>
  <c r="O256" i="24" s="1"/>
  <c r="O257" i="24" s="1"/>
  <c r="O258" i="24" s="1"/>
  <c r="O259" i="24" s="1"/>
  <c r="O260" i="24" s="1"/>
  <c r="O261" i="24" s="1"/>
  <c r="O262" i="24" s="1"/>
  <c r="O263" i="24" s="1"/>
  <c r="O264" i="24" s="1"/>
  <c r="O265" i="24" s="1"/>
  <c r="O266" i="24" s="1"/>
  <c r="O267" i="24" s="1"/>
  <c r="O268" i="24" s="1"/>
  <c r="O269" i="24" s="1"/>
  <c r="O270" i="24" s="1"/>
  <c r="O271" i="24" s="1"/>
  <c r="O272" i="24" s="1"/>
  <c r="O273" i="24" s="1"/>
  <c r="O274" i="24" s="1"/>
  <c r="O275" i="24" s="1"/>
  <c r="O276" i="24" s="1"/>
  <c r="O277" i="24" s="1"/>
  <c r="O278" i="24" s="1"/>
  <c r="O279" i="24" s="1"/>
  <c r="O280" i="24" s="1"/>
  <c r="O281" i="24" s="1"/>
  <c r="O282" i="24" s="1"/>
  <c r="O283" i="24" s="1"/>
  <c r="O284" i="24" s="1"/>
  <c r="O285" i="24" s="1"/>
  <c r="O286" i="24" s="1"/>
  <c r="O287" i="24" s="1"/>
  <c r="O288" i="24" s="1"/>
  <c r="O289" i="24" s="1"/>
  <c r="O290" i="24" s="1"/>
  <c r="O291" i="24" s="1"/>
  <c r="O292" i="24" s="1"/>
  <c r="O293" i="24" s="1"/>
  <c r="O294" i="24" s="1"/>
  <c r="O295" i="24" s="1"/>
  <c r="O296" i="24" s="1"/>
  <c r="O297" i="24" s="1"/>
  <c r="O298" i="24" s="1"/>
  <c r="O299" i="24" s="1"/>
  <c r="S245" i="24"/>
  <c r="S246" i="24" s="1"/>
  <c r="S247" i="24" s="1"/>
  <c r="S248" i="24" s="1"/>
  <c r="S249" i="24" s="1"/>
  <c r="S250" i="24" s="1"/>
  <c r="S251" i="24" s="1"/>
  <c r="S252" i="24" s="1"/>
  <c r="S253" i="24" s="1"/>
  <c r="S254" i="24" s="1"/>
  <c r="S255" i="24" s="1"/>
  <c r="S256" i="24" s="1"/>
  <c r="S257" i="24" s="1"/>
  <c r="S258" i="24" s="1"/>
  <c r="S259" i="24" s="1"/>
  <c r="S260" i="24" s="1"/>
  <c r="S261" i="24" s="1"/>
  <c r="S262" i="24" s="1"/>
  <c r="S263" i="24" s="1"/>
  <c r="S264" i="24" s="1"/>
  <c r="S265" i="24" s="1"/>
  <c r="S266" i="24" s="1"/>
  <c r="S267" i="24" s="1"/>
  <c r="S268" i="24" s="1"/>
  <c r="S269" i="24" s="1"/>
  <c r="S270" i="24" s="1"/>
  <c r="S271" i="24" s="1"/>
  <c r="S272" i="24" s="1"/>
  <c r="S273" i="24" s="1"/>
  <c r="S274" i="24" s="1"/>
  <c r="S275" i="24" s="1"/>
  <c r="S276" i="24" s="1"/>
  <c r="S277" i="24" s="1"/>
  <c r="S278" i="24" s="1"/>
  <c r="S279" i="24" s="1"/>
  <c r="S280" i="24" s="1"/>
  <c r="S281" i="24" s="1"/>
  <c r="S282" i="24" s="1"/>
  <c r="S283" i="24" s="1"/>
  <c r="S284" i="24" s="1"/>
  <c r="S285" i="24" s="1"/>
  <c r="S286" i="24" s="1"/>
  <c r="S287" i="24" s="1"/>
  <c r="S288" i="24" s="1"/>
  <c r="S289" i="24" s="1"/>
  <c r="S290" i="24" s="1"/>
  <c r="S291" i="24" s="1"/>
  <c r="S292" i="24" s="1"/>
  <c r="S293" i="24" s="1"/>
  <c r="S294" i="24" s="1"/>
  <c r="S295" i="24" s="1"/>
  <c r="S296" i="24" s="1"/>
  <c r="S297" i="24" s="1"/>
  <c r="S298" i="24" s="1"/>
  <c r="S299" i="24" s="1"/>
  <c r="R158" i="24"/>
  <c r="R159" i="24" s="1"/>
  <c r="R160" i="24" s="1"/>
  <c r="R161" i="24" s="1"/>
  <c r="R162" i="24" s="1"/>
  <c r="R163" i="24" s="1"/>
  <c r="R164" i="24" s="1"/>
  <c r="R165" i="24" s="1"/>
  <c r="R166" i="24" s="1"/>
  <c r="R167" i="24" s="1"/>
  <c r="R168" i="24" s="1"/>
  <c r="R169" i="24" s="1"/>
  <c r="R170" i="24" s="1"/>
  <c r="R171" i="24" s="1"/>
  <c r="R172" i="24" s="1"/>
  <c r="R173" i="24" s="1"/>
  <c r="R174" i="24" s="1"/>
  <c r="R175" i="24" s="1"/>
  <c r="R176" i="24" s="1"/>
  <c r="R177" i="24" s="1"/>
  <c r="R178" i="24" s="1"/>
  <c r="R179" i="24" s="1"/>
  <c r="R180" i="24" s="1"/>
  <c r="R181" i="24" s="1"/>
  <c r="R182" i="24" s="1"/>
  <c r="R183" i="24" s="1"/>
  <c r="R184" i="24" s="1"/>
  <c r="R185" i="24" s="1"/>
  <c r="R186" i="24" s="1"/>
  <c r="R187" i="24" s="1"/>
  <c r="R188" i="24" s="1"/>
  <c r="R189" i="24" s="1"/>
  <c r="R190" i="24" s="1"/>
  <c r="R191" i="24" s="1"/>
  <c r="R192" i="24" s="1"/>
  <c r="R193" i="24" s="1"/>
  <c r="R194" i="24" s="1"/>
  <c r="R195" i="24" s="1"/>
  <c r="R196" i="24" s="1"/>
  <c r="R197" i="24" s="1"/>
  <c r="R198" i="24" s="1"/>
  <c r="R199" i="24" s="1"/>
  <c r="R200" i="24" s="1"/>
  <c r="R201" i="24" s="1"/>
  <c r="R202" i="24" s="1"/>
  <c r="R203" i="24" s="1"/>
  <c r="R204" i="24" s="1"/>
  <c r="R205" i="24" s="1"/>
  <c r="R206" i="24" s="1"/>
  <c r="R207" i="24" s="1"/>
  <c r="R208" i="24" s="1"/>
  <c r="R209" i="24" s="1"/>
  <c r="R210" i="24" s="1"/>
  <c r="R211" i="24" s="1"/>
  <c r="R212" i="24" s="1"/>
  <c r="R213" i="24" s="1"/>
  <c r="R214" i="24" s="1"/>
  <c r="R215" i="24" s="1"/>
  <c r="R216" i="24" s="1"/>
  <c r="R217" i="24" s="1"/>
  <c r="R218" i="24" s="1"/>
  <c r="R219" i="24" s="1"/>
  <c r="R220" i="24" s="1"/>
  <c r="R221" i="24" s="1"/>
  <c r="R222" i="24" s="1"/>
  <c r="R223" i="24" s="1"/>
  <c r="R224" i="24" s="1"/>
  <c r="R225" i="24" s="1"/>
  <c r="R226" i="24" s="1"/>
  <c r="R227" i="24" s="1"/>
  <c r="R228" i="24" s="1"/>
  <c r="R229" i="24" s="1"/>
  <c r="R230" i="24" s="1"/>
  <c r="R231" i="24" s="1"/>
  <c r="R232" i="24" s="1"/>
  <c r="R233" i="24" s="1"/>
  <c r="R234" i="24" s="1"/>
  <c r="R235" i="24" s="1"/>
  <c r="R236" i="24" s="1"/>
  <c r="R237" i="24" s="1"/>
  <c r="R238" i="24" s="1"/>
  <c r="R239" i="24" s="1"/>
  <c r="R240" i="24" s="1"/>
  <c r="R241" i="24" s="1"/>
  <c r="R242" i="24" s="1"/>
  <c r="R243" i="24" s="1"/>
  <c r="R244" i="24" s="1"/>
  <c r="X53" i="20"/>
  <c r="W59" i="18"/>
  <c r="I58" i="18"/>
  <c r="I60" i="18"/>
  <c r="I63" i="18"/>
  <c r="I52" i="18"/>
  <c r="I53" i="18"/>
  <c r="I54" i="18"/>
  <c r="I55" i="18"/>
  <c r="I56" i="18"/>
  <c r="I57" i="18"/>
  <c r="I61" i="18"/>
  <c r="I64" i="18"/>
  <c r="I65" i="18"/>
  <c r="I66" i="18"/>
  <c r="I68" i="18"/>
  <c r="N214" i="1"/>
  <c r="N239" i="23" s="1"/>
  <c r="W48" i="18"/>
  <c r="X48" i="18"/>
  <c r="W49" i="18"/>
  <c r="X49" i="18"/>
  <c r="W50" i="18"/>
  <c r="X50" i="18"/>
  <c r="W51" i="18"/>
  <c r="X51" i="18"/>
  <c r="W52" i="18"/>
  <c r="X52" i="18"/>
  <c r="W53" i="18"/>
  <c r="X53" i="18"/>
  <c r="W54" i="18"/>
  <c r="X54" i="18"/>
  <c r="W55" i="18"/>
  <c r="X55" i="18"/>
  <c r="W56" i="18"/>
  <c r="X56" i="18"/>
  <c r="W57" i="18"/>
  <c r="X57" i="18"/>
  <c r="W58" i="18"/>
  <c r="X58" i="18"/>
  <c r="X59" i="18"/>
  <c r="W60" i="18"/>
  <c r="X60" i="18"/>
  <c r="W61" i="18"/>
  <c r="X61" i="18"/>
  <c r="W62" i="18"/>
  <c r="X62" i="18"/>
  <c r="W63" i="18"/>
  <c r="X63" i="18"/>
  <c r="W64" i="18"/>
  <c r="X64" i="18"/>
  <c r="W65" i="18"/>
  <c r="X65" i="18"/>
  <c r="W66" i="18"/>
  <c r="X66" i="18"/>
  <c r="W67" i="18"/>
  <c r="X67" i="18"/>
  <c r="W68" i="18"/>
  <c r="X6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48" i="18"/>
  <c r="D48" i="18"/>
  <c r="O48" i="18" s="1"/>
  <c r="E48" i="18"/>
  <c r="F48" i="18"/>
  <c r="Q48" i="18" s="1"/>
  <c r="G48" i="18"/>
  <c r="R48" i="18" s="1"/>
  <c r="H48" i="18"/>
  <c r="S48" i="18" s="1"/>
  <c r="J48" i="18"/>
  <c r="K48" i="18"/>
  <c r="D49" i="18"/>
  <c r="E49" i="18"/>
  <c r="F49" i="18"/>
  <c r="G49" i="18"/>
  <c r="H49" i="18"/>
  <c r="J49" i="18"/>
  <c r="K49" i="18"/>
  <c r="D50" i="18"/>
  <c r="E50" i="18"/>
  <c r="F50" i="18"/>
  <c r="G50" i="18"/>
  <c r="H50" i="18"/>
  <c r="J50" i="18"/>
  <c r="K50" i="18"/>
  <c r="D51" i="18"/>
  <c r="E51" i="18"/>
  <c r="F51" i="18"/>
  <c r="G51" i="18"/>
  <c r="J51" i="18"/>
  <c r="K51" i="18"/>
  <c r="D52" i="18"/>
  <c r="E52" i="18"/>
  <c r="F52" i="18"/>
  <c r="G52" i="18"/>
  <c r="H52" i="18"/>
  <c r="J52" i="18"/>
  <c r="K52" i="18"/>
  <c r="D53" i="18"/>
  <c r="E53" i="18"/>
  <c r="F53" i="18"/>
  <c r="G53" i="18"/>
  <c r="H53" i="18"/>
  <c r="J53" i="18"/>
  <c r="K53" i="18"/>
  <c r="D54" i="18"/>
  <c r="E54" i="18"/>
  <c r="F54" i="18"/>
  <c r="G54" i="18"/>
  <c r="H54" i="18"/>
  <c r="J54" i="18"/>
  <c r="K54" i="18"/>
  <c r="D55" i="18"/>
  <c r="E55" i="18"/>
  <c r="F55" i="18"/>
  <c r="G55" i="18"/>
  <c r="H55" i="18"/>
  <c r="J55" i="18"/>
  <c r="K55" i="18"/>
  <c r="D56" i="18"/>
  <c r="E56" i="18"/>
  <c r="F56" i="18"/>
  <c r="G56" i="18"/>
  <c r="H56" i="18"/>
  <c r="J56" i="18"/>
  <c r="K56" i="18"/>
  <c r="D57" i="18"/>
  <c r="E57" i="18"/>
  <c r="F57" i="18"/>
  <c r="G57" i="18"/>
  <c r="H57" i="18"/>
  <c r="J57" i="18"/>
  <c r="K57" i="18"/>
  <c r="D58" i="18"/>
  <c r="E58" i="18"/>
  <c r="F58" i="18"/>
  <c r="G58" i="18"/>
  <c r="H58" i="18"/>
  <c r="J58" i="18"/>
  <c r="K58" i="18"/>
  <c r="D59" i="18"/>
  <c r="E59" i="18"/>
  <c r="F59" i="18"/>
  <c r="G59" i="18"/>
  <c r="H59" i="18"/>
  <c r="J59" i="18"/>
  <c r="K59" i="18"/>
  <c r="D60" i="18"/>
  <c r="E60" i="18"/>
  <c r="F60" i="18"/>
  <c r="G60" i="18"/>
  <c r="H60" i="18"/>
  <c r="J60" i="18"/>
  <c r="K60" i="18"/>
  <c r="D61" i="18"/>
  <c r="E61" i="18"/>
  <c r="F61" i="18"/>
  <c r="G61" i="18"/>
  <c r="H61" i="18"/>
  <c r="J61" i="18"/>
  <c r="K61" i="18"/>
  <c r="D62" i="18"/>
  <c r="E62" i="18"/>
  <c r="F62" i="18"/>
  <c r="G62" i="18"/>
  <c r="H62" i="18"/>
  <c r="J62" i="18"/>
  <c r="K62" i="18"/>
  <c r="D63" i="18"/>
  <c r="E63" i="18"/>
  <c r="F63" i="18"/>
  <c r="G63" i="18"/>
  <c r="H63" i="18"/>
  <c r="J63" i="18"/>
  <c r="K63" i="18"/>
  <c r="D64" i="18"/>
  <c r="E64" i="18"/>
  <c r="F64" i="18"/>
  <c r="G64" i="18"/>
  <c r="H64" i="18"/>
  <c r="J64" i="18"/>
  <c r="K64" i="18"/>
  <c r="D65" i="18"/>
  <c r="E65" i="18"/>
  <c r="F65" i="18"/>
  <c r="G65" i="18"/>
  <c r="H65" i="18"/>
  <c r="J65" i="18"/>
  <c r="K65" i="18"/>
  <c r="D66" i="18"/>
  <c r="E66" i="18"/>
  <c r="F66" i="18"/>
  <c r="G66" i="18"/>
  <c r="H66" i="18"/>
  <c r="J66" i="18"/>
  <c r="K66" i="18"/>
  <c r="D67" i="18"/>
  <c r="E67" i="18"/>
  <c r="F67" i="18"/>
  <c r="G67" i="18"/>
  <c r="H67" i="18"/>
  <c r="J67" i="18"/>
  <c r="K67" i="18"/>
  <c r="D68" i="18"/>
  <c r="E68" i="18"/>
  <c r="F68" i="18"/>
  <c r="G68" i="18"/>
  <c r="H68" i="18"/>
  <c r="J68" i="18"/>
  <c r="K6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48" i="18"/>
  <c r="B49" i="18"/>
  <c r="A49" i="18" s="1"/>
  <c r="B50" i="18"/>
  <c r="A50" i="18" s="1"/>
  <c r="B51" i="18"/>
  <c r="A51" i="18" s="1"/>
  <c r="B52" i="18"/>
  <c r="A52" i="18" s="1"/>
  <c r="B53" i="18"/>
  <c r="A53" i="18" s="1"/>
  <c r="B54" i="18"/>
  <c r="A54" i="18" s="1"/>
  <c r="B55" i="18"/>
  <c r="A55" i="18" s="1"/>
  <c r="B56" i="18"/>
  <c r="A56" i="18" s="1"/>
  <c r="B57" i="18"/>
  <c r="A57" i="18" s="1"/>
  <c r="B58" i="18"/>
  <c r="A58" i="18" s="1"/>
  <c r="B59" i="18"/>
  <c r="A59" i="18" s="1"/>
  <c r="B60" i="18"/>
  <c r="A60" i="18" s="1"/>
  <c r="B61" i="18"/>
  <c r="A61" i="18" s="1"/>
  <c r="B62" i="18"/>
  <c r="A62" i="18" s="1"/>
  <c r="B63" i="18"/>
  <c r="A63" i="18" s="1"/>
  <c r="B64" i="18"/>
  <c r="A64" i="18" s="1"/>
  <c r="B65" i="18"/>
  <c r="A65" i="18" s="1"/>
  <c r="B66" i="18"/>
  <c r="A66" i="18" s="1"/>
  <c r="B67" i="18"/>
  <c r="A67" i="18" s="1"/>
  <c r="B68" i="18"/>
  <c r="A68" i="18" s="1"/>
  <c r="B48" i="18"/>
  <c r="A48" i="18" s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I58" i="17"/>
  <c r="W48" i="17"/>
  <c r="X48" i="17"/>
  <c r="Y48" i="17"/>
  <c r="W49" i="17"/>
  <c r="X49" i="17"/>
  <c r="Y49" i="17"/>
  <c r="W50" i="17"/>
  <c r="X50" i="17"/>
  <c r="Y50" i="17"/>
  <c r="W51" i="17"/>
  <c r="X51" i="17"/>
  <c r="Y51" i="17"/>
  <c r="W52" i="17"/>
  <c r="X52" i="17"/>
  <c r="Y52" i="17"/>
  <c r="W53" i="17"/>
  <c r="X53" i="17"/>
  <c r="Y53" i="17"/>
  <c r="W54" i="17"/>
  <c r="X54" i="17"/>
  <c r="Y54" i="17"/>
  <c r="W55" i="17"/>
  <c r="X55" i="17"/>
  <c r="Y55" i="17"/>
  <c r="W56" i="17"/>
  <c r="X56" i="17"/>
  <c r="Y56" i="17"/>
  <c r="W57" i="17"/>
  <c r="X57" i="17"/>
  <c r="Y57" i="17"/>
  <c r="W58" i="17"/>
  <c r="X58" i="17"/>
  <c r="Y58" i="17"/>
  <c r="W59" i="17"/>
  <c r="X59" i="17"/>
  <c r="Y59" i="17"/>
  <c r="W60" i="17"/>
  <c r="X60" i="17"/>
  <c r="Y60" i="17"/>
  <c r="W61" i="17"/>
  <c r="X61" i="17"/>
  <c r="Y61" i="17"/>
  <c r="W62" i="17"/>
  <c r="X62" i="17"/>
  <c r="Y62" i="17"/>
  <c r="W63" i="17"/>
  <c r="X63" i="17"/>
  <c r="Y63" i="17"/>
  <c r="W64" i="17"/>
  <c r="X64" i="17"/>
  <c r="Y64" i="17"/>
  <c r="W65" i="17"/>
  <c r="X65" i="17"/>
  <c r="Y65" i="17"/>
  <c r="W66" i="17"/>
  <c r="X66" i="17"/>
  <c r="Y66" i="17"/>
  <c r="W67" i="17"/>
  <c r="X67" i="17"/>
  <c r="Y67" i="17"/>
  <c r="W68" i="17"/>
  <c r="X68" i="17"/>
  <c r="Y68" i="17"/>
  <c r="W69" i="17"/>
  <c r="X69" i="17"/>
  <c r="Y69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48" i="17"/>
  <c r="D48" i="17"/>
  <c r="O48" i="17" s="1"/>
  <c r="E48" i="17"/>
  <c r="F48" i="17"/>
  <c r="G48" i="17"/>
  <c r="R48" i="17" s="1"/>
  <c r="H48" i="17"/>
  <c r="J48" i="17"/>
  <c r="K48" i="17"/>
  <c r="D49" i="17"/>
  <c r="E49" i="17"/>
  <c r="F49" i="17"/>
  <c r="G49" i="17"/>
  <c r="H49" i="17"/>
  <c r="J49" i="17"/>
  <c r="K49" i="17"/>
  <c r="D50" i="17"/>
  <c r="E50" i="17"/>
  <c r="F50" i="17"/>
  <c r="G50" i="17"/>
  <c r="H50" i="17"/>
  <c r="J50" i="17"/>
  <c r="K50" i="17"/>
  <c r="D51" i="17"/>
  <c r="E51" i="17"/>
  <c r="F51" i="17"/>
  <c r="G51" i="17"/>
  <c r="H51" i="17"/>
  <c r="J51" i="17"/>
  <c r="K51" i="17"/>
  <c r="D52" i="17"/>
  <c r="E52" i="17"/>
  <c r="F52" i="17"/>
  <c r="G52" i="17"/>
  <c r="H52" i="17"/>
  <c r="J52" i="17"/>
  <c r="K52" i="17"/>
  <c r="D53" i="17"/>
  <c r="E53" i="17"/>
  <c r="F53" i="17"/>
  <c r="G53" i="17"/>
  <c r="H53" i="17"/>
  <c r="J53" i="17"/>
  <c r="K53" i="17"/>
  <c r="D54" i="17"/>
  <c r="E54" i="17"/>
  <c r="F54" i="17"/>
  <c r="G54" i="17"/>
  <c r="H54" i="17"/>
  <c r="J54" i="17"/>
  <c r="K54" i="17"/>
  <c r="D55" i="17"/>
  <c r="E55" i="17"/>
  <c r="F55" i="17"/>
  <c r="G55" i="17"/>
  <c r="H55" i="17"/>
  <c r="J55" i="17"/>
  <c r="K55" i="17"/>
  <c r="D56" i="17"/>
  <c r="E56" i="17"/>
  <c r="F56" i="17"/>
  <c r="G56" i="17"/>
  <c r="H56" i="17"/>
  <c r="J56" i="17"/>
  <c r="K56" i="17"/>
  <c r="D57" i="17"/>
  <c r="E57" i="17"/>
  <c r="F57" i="17"/>
  <c r="G57" i="17"/>
  <c r="H57" i="17"/>
  <c r="J57" i="17"/>
  <c r="K57" i="17"/>
  <c r="D58" i="17"/>
  <c r="E58" i="17"/>
  <c r="F58" i="17"/>
  <c r="G58" i="17"/>
  <c r="H58" i="17"/>
  <c r="J58" i="17"/>
  <c r="K58" i="17"/>
  <c r="D59" i="17"/>
  <c r="E59" i="17"/>
  <c r="F59" i="17"/>
  <c r="G59" i="17"/>
  <c r="H59" i="17"/>
  <c r="J59" i="17"/>
  <c r="K59" i="17"/>
  <c r="D60" i="17"/>
  <c r="E60" i="17"/>
  <c r="F60" i="17"/>
  <c r="G60" i="17"/>
  <c r="H60" i="17"/>
  <c r="J60" i="17"/>
  <c r="K60" i="17"/>
  <c r="D61" i="17"/>
  <c r="E61" i="17"/>
  <c r="F61" i="17"/>
  <c r="G61" i="17"/>
  <c r="H61" i="17"/>
  <c r="J61" i="17"/>
  <c r="K61" i="17"/>
  <c r="D62" i="17"/>
  <c r="E62" i="17"/>
  <c r="F62" i="17"/>
  <c r="G62" i="17"/>
  <c r="H62" i="17"/>
  <c r="J62" i="17"/>
  <c r="K62" i="17"/>
  <c r="D63" i="17"/>
  <c r="E63" i="17"/>
  <c r="F63" i="17"/>
  <c r="G63" i="17"/>
  <c r="H63" i="17"/>
  <c r="J63" i="17"/>
  <c r="K63" i="17"/>
  <c r="D64" i="17"/>
  <c r="E64" i="17"/>
  <c r="F64" i="17"/>
  <c r="G64" i="17"/>
  <c r="H64" i="17"/>
  <c r="J64" i="17"/>
  <c r="K64" i="17"/>
  <c r="D65" i="17"/>
  <c r="E65" i="17"/>
  <c r="F65" i="17"/>
  <c r="G65" i="17"/>
  <c r="H65" i="17"/>
  <c r="J65" i="17"/>
  <c r="K65" i="17"/>
  <c r="D66" i="17"/>
  <c r="E66" i="17"/>
  <c r="F66" i="17"/>
  <c r="G66" i="17"/>
  <c r="H66" i="17"/>
  <c r="J66" i="17"/>
  <c r="K66" i="17"/>
  <c r="D67" i="17"/>
  <c r="E67" i="17"/>
  <c r="F67" i="17"/>
  <c r="G67" i="17"/>
  <c r="H67" i="17"/>
  <c r="J67" i="17"/>
  <c r="K67" i="17"/>
  <c r="D68" i="17"/>
  <c r="E68" i="17"/>
  <c r="F68" i="17"/>
  <c r="G68" i="17"/>
  <c r="H68" i="17"/>
  <c r="J68" i="17"/>
  <c r="K68" i="17"/>
  <c r="D69" i="17"/>
  <c r="E69" i="17"/>
  <c r="F69" i="17"/>
  <c r="G69" i="17"/>
  <c r="H69" i="17"/>
  <c r="J69" i="17"/>
  <c r="K69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48" i="17"/>
  <c r="N48" i="17" s="1"/>
  <c r="B49" i="17"/>
  <c r="A49" i="17" s="1"/>
  <c r="B50" i="17"/>
  <c r="A50" i="17" s="1"/>
  <c r="B51" i="17"/>
  <c r="A51" i="17" s="1"/>
  <c r="B52" i="17"/>
  <c r="A52" i="17" s="1"/>
  <c r="B53" i="17"/>
  <c r="A53" i="17" s="1"/>
  <c r="B54" i="17"/>
  <c r="A54" i="17" s="1"/>
  <c r="B55" i="17"/>
  <c r="A55" i="17" s="1"/>
  <c r="B56" i="17"/>
  <c r="A56" i="17" s="1"/>
  <c r="B57" i="17"/>
  <c r="A57" i="17" s="1"/>
  <c r="B58" i="17"/>
  <c r="A58" i="17" s="1"/>
  <c r="B59" i="17"/>
  <c r="A59" i="17" s="1"/>
  <c r="B60" i="17"/>
  <c r="A60" i="17" s="1"/>
  <c r="B61" i="17"/>
  <c r="A61" i="17" s="1"/>
  <c r="B62" i="17"/>
  <c r="A62" i="17" s="1"/>
  <c r="B63" i="17"/>
  <c r="A63" i="17" s="1"/>
  <c r="B64" i="17"/>
  <c r="A64" i="17" s="1"/>
  <c r="B65" i="17"/>
  <c r="A65" i="17" s="1"/>
  <c r="B66" i="17"/>
  <c r="A66" i="17" s="1"/>
  <c r="B67" i="17"/>
  <c r="A67" i="17" s="1"/>
  <c r="B68" i="17"/>
  <c r="A68" i="17" s="1"/>
  <c r="B69" i="17"/>
  <c r="A69" i="17" s="1"/>
  <c r="B48" i="17"/>
  <c r="A48" i="17" s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W48" i="15"/>
  <c r="X48" i="15"/>
  <c r="Y48" i="15"/>
  <c r="W49" i="15"/>
  <c r="X49" i="15"/>
  <c r="Y49" i="15"/>
  <c r="W50" i="15"/>
  <c r="X50" i="15"/>
  <c r="Y50" i="15"/>
  <c r="W51" i="15"/>
  <c r="X51" i="15"/>
  <c r="Y51" i="15"/>
  <c r="W52" i="15"/>
  <c r="X52" i="15"/>
  <c r="Y52" i="15"/>
  <c r="W53" i="15"/>
  <c r="X53" i="15"/>
  <c r="Y53" i="15"/>
  <c r="W54" i="15"/>
  <c r="X54" i="15"/>
  <c r="Y54" i="15"/>
  <c r="W55" i="15"/>
  <c r="X55" i="15"/>
  <c r="Y55" i="15"/>
  <c r="W56" i="15"/>
  <c r="X56" i="15"/>
  <c r="Y56" i="15"/>
  <c r="W57" i="15"/>
  <c r="X57" i="15"/>
  <c r="Y57" i="15"/>
  <c r="W58" i="15"/>
  <c r="X58" i="15"/>
  <c r="Y58" i="15"/>
  <c r="W59" i="15"/>
  <c r="X59" i="15"/>
  <c r="Y59" i="15"/>
  <c r="W60" i="15"/>
  <c r="X60" i="15"/>
  <c r="Y60" i="15"/>
  <c r="W61" i="15"/>
  <c r="X61" i="15"/>
  <c r="Y61" i="15"/>
  <c r="W62" i="15"/>
  <c r="X62" i="15"/>
  <c r="Y62" i="15"/>
  <c r="W63" i="15"/>
  <c r="X63" i="15"/>
  <c r="Y63" i="15"/>
  <c r="W64" i="15"/>
  <c r="X64" i="15"/>
  <c r="Y64" i="15"/>
  <c r="W65" i="15"/>
  <c r="X65" i="15"/>
  <c r="Y65" i="15"/>
  <c r="W66" i="15"/>
  <c r="X66" i="15"/>
  <c r="Y66" i="15"/>
  <c r="W67" i="15"/>
  <c r="X67" i="15"/>
  <c r="Y67" i="15"/>
  <c r="W68" i="15"/>
  <c r="X68" i="15"/>
  <c r="Y6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48" i="15"/>
  <c r="D48" i="15"/>
  <c r="O48" i="15" s="1"/>
  <c r="E48" i="15"/>
  <c r="P48" i="15" s="1"/>
  <c r="F48" i="15"/>
  <c r="Q48" i="15" s="1"/>
  <c r="G48" i="15"/>
  <c r="R48" i="15" s="1"/>
  <c r="H48" i="15"/>
  <c r="S48" i="15" s="1"/>
  <c r="J48" i="15"/>
  <c r="K48" i="15"/>
  <c r="D49" i="15"/>
  <c r="E49" i="15"/>
  <c r="F49" i="15"/>
  <c r="G49" i="15"/>
  <c r="H49" i="15"/>
  <c r="J49" i="15"/>
  <c r="K49" i="15"/>
  <c r="D50" i="15"/>
  <c r="E50" i="15"/>
  <c r="F50" i="15"/>
  <c r="G50" i="15"/>
  <c r="H50" i="15"/>
  <c r="J50" i="15"/>
  <c r="K50" i="15"/>
  <c r="D51" i="15"/>
  <c r="E51" i="15"/>
  <c r="F51" i="15"/>
  <c r="G51" i="15"/>
  <c r="H51" i="15"/>
  <c r="J51" i="15"/>
  <c r="K51" i="15"/>
  <c r="D52" i="15"/>
  <c r="E52" i="15"/>
  <c r="F52" i="15"/>
  <c r="G52" i="15"/>
  <c r="H52" i="15"/>
  <c r="J52" i="15"/>
  <c r="K52" i="15"/>
  <c r="D53" i="15"/>
  <c r="E53" i="15"/>
  <c r="F53" i="15"/>
  <c r="G53" i="15"/>
  <c r="H53" i="15"/>
  <c r="J53" i="15"/>
  <c r="K53" i="15"/>
  <c r="D54" i="15"/>
  <c r="E54" i="15"/>
  <c r="F54" i="15"/>
  <c r="G54" i="15"/>
  <c r="H54" i="15"/>
  <c r="J54" i="15"/>
  <c r="K54" i="15"/>
  <c r="D55" i="15"/>
  <c r="E55" i="15"/>
  <c r="F55" i="15"/>
  <c r="G55" i="15"/>
  <c r="H55" i="15"/>
  <c r="J55" i="15"/>
  <c r="K55" i="15"/>
  <c r="D56" i="15"/>
  <c r="E56" i="15"/>
  <c r="F56" i="15"/>
  <c r="G56" i="15"/>
  <c r="H56" i="15"/>
  <c r="J56" i="15"/>
  <c r="K56" i="15"/>
  <c r="D57" i="15"/>
  <c r="E57" i="15"/>
  <c r="F57" i="15"/>
  <c r="G57" i="15"/>
  <c r="H57" i="15"/>
  <c r="J57" i="15"/>
  <c r="K57" i="15"/>
  <c r="D58" i="15"/>
  <c r="E58" i="15"/>
  <c r="F58" i="15"/>
  <c r="G58" i="15"/>
  <c r="H58" i="15"/>
  <c r="J58" i="15"/>
  <c r="K58" i="15"/>
  <c r="D59" i="15"/>
  <c r="E59" i="15"/>
  <c r="F59" i="15"/>
  <c r="G59" i="15"/>
  <c r="H59" i="15"/>
  <c r="J59" i="15"/>
  <c r="K59" i="15"/>
  <c r="D60" i="15"/>
  <c r="E60" i="15"/>
  <c r="F60" i="15"/>
  <c r="G60" i="15"/>
  <c r="H60" i="15"/>
  <c r="J60" i="15"/>
  <c r="K60" i="15"/>
  <c r="D61" i="15"/>
  <c r="E61" i="15"/>
  <c r="F61" i="15"/>
  <c r="G61" i="15"/>
  <c r="H61" i="15"/>
  <c r="J61" i="15"/>
  <c r="K61" i="15"/>
  <c r="D62" i="15"/>
  <c r="E62" i="15"/>
  <c r="F62" i="15"/>
  <c r="G62" i="15"/>
  <c r="H62" i="15"/>
  <c r="J62" i="15"/>
  <c r="K62" i="15"/>
  <c r="D63" i="15"/>
  <c r="E63" i="15"/>
  <c r="F63" i="15"/>
  <c r="G63" i="15"/>
  <c r="H63" i="15"/>
  <c r="J63" i="15"/>
  <c r="K63" i="15"/>
  <c r="D64" i="15"/>
  <c r="E64" i="15"/>
  <c r="F64" i="15"/>
  <c r="G64" i="15"/>
  <c r="H64" i="15"/>
  <c r="J64" i="15"/>
  <c r="K64" i="15"/>
  <c r="D65" i="15"/>
  <c r="E65" i="15"/>
  <c r="F65" i="15"/>
  <c r="G65" i="15"/>
  <c r="H65" i="15"/>
  <c r="J65" i="15"/>
  <c r="K65" i="15"/>
  <c r="D66" i="15"/>
  <c r="E66" i="15"/>
  <c r="F66" i="15"/>
  <c r="G66" i="15"/>
  <c r="H66" i="15"/>
  <c r="J66" i="15"/>
  <c r="K66" i="15"/>
  <c r="D67" i="15"/>
  <c r="E67" i="15"/>
  <c r="F67" i="15"/>
  <c r="G67" i="15"/>
  <c r="H67" i="15"/>
  <c r="J67" i="15"/>
  <c r="K67" i="15"/>
  <c r="D68" i="15"/>
  <c r="E68" i="15"/>
  <c r="F68" i="15"/>
  <c r="G68" i="15"/>
  <c r="H68" i="15"/>
  <c r="J68" i="15"/>
  <c r="K6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48" i="15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95" i="23" s="1"/>
  <c r="B49" i="15"/>
  <c r="A49" i="15" s="1"/>
  <c r="B50" i="15"/>
  <c r="A50" i="15" s="1"/>
  <c r="B51" i="15"/>
  <c r="A51" i="15" s="1"/>
  <c r="B52" i="15"/>
  <c r="A52" i="15" s="1"/>
  <c r="B53" i="15"/>
  <c r="A53" i="15" s="1"/>
  <c r="B54" i="15"/>
  <c r="A54" i="15" s="1"/>
  <c r="B55" i="15"/>
  <c r="A55" i="15" s="1"/>
  <c r="B56" i="15"/>
  <c r="A56" i="15" s="1"/>
  <c r="B57" i="15"/>
  <c r="A57" i="15" s="1"/>
  <c r="B58" i="15"/>
  <c r="A58" i="15" s="1"/>
  <c r="B59" i="15"/>
  <c r="A59" i="15" s="1"/>
  <c r="B60" i="15"/>
  <c r="A60" i="15" s="1"/>
  <c r="B61" i="15"/>
  <c r="A61" i="15" s="1"/>
  <c r="B62" i="15"/>
  <c r="A62" i="15" s="1"/>
  <c r="B63" i="15"/>
  <c r="A63" i="15" s="1"/>
  <c r="B64" i="15"/>
  <c r="A64" i="15" s="1"/>
  <c r="B65" i="15"/>
  <c r="A65" i="15" s="1"/>
  <c r="B66" i="15"/>
  <c r="A66" i="15" s="1"/>
  <c r="B67" i="15"/>
  <c r="A67" i="15" s="1"/>
  <c r="B68" i="15"/>
  <c r="A68" i="15" s="1"/>
  <c r="B48" i="15"/>
  <c r="A48" i="15" s="1"/>
  <c r="I49" i="15"/>
  <c r="I50" i="15"/>
  <c r="I54" i="15"/>
  <c r="I55" i="15"/>
  <c r="I56" i="15"/>
  <c r="I57" i="15"/>
  <c r="I58" i="15"/>
  <c r="I63" i="15"/>
  <c r="I66" i="15"/>
  <c r="I67" i="15"/>
  <c r="I68" i="15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C61" i="13"/>
  <c r="D61" i="13"/>
  <c r="E61" i="13"/>
  <c r="F61" i="13"/>
  <c r="G61" i="13"/>
  <c r="I69" i="13"/>
  <c r="I48" i="17"/>
  <c r="I49" i="17"/>
  <c r="I50" i="17"/>
  <c r="I51" i="17"/>
  <c r="I52" i="17"/>
  <c r="I53" i="17"/>
  <c r="I54" i="17"/>
  <c r="I55" i="17"/>
  <c r="I56" i="17"/>
  <c r="I57" i="17"/>
  <c r="I59" i="17"/>
  <c r="I60" i="17"/>
  <c r="I61" i="17"/>
  <c r="I63" i="17"/>
  <c r="I64" i="17"/>
  <c r="I65" i="17"/>
  <c r="I66" i="17"/>
  <c r="I67" i="17"/>
  <c r="I69" i="17"/>
  <c r="I48" i="18"/>
  <c r="I49" i="18"/>
  <c r="I50" i="18"/>
  <c r="N234" i="1"/>
  <c r="N259" i="23" s="1"/>
  <c r="N235" i="1"/>
  <c r="N260" i="23" s="1"/>
  <c r="N236" i="1"/>
  <c r="N261" i="23" s="1"/>
  <c r="W48" i="13"/>
  <c r="X48" i="13"/>
  <c r="Y48" i="13"/>
  <c r="W49" i="13"/>
  <c r="X49" i="13"/>
  <c r="Y49" i="13"/>
  <c r="W50" i="13"/>
  <c r="X50" i="13"/>
  <c r="Y50" i="13"/>
  <c r="W51" i="13"/>
  <c r="X51" i="13"/>
  <c r="Y51" i="13"/>
  <c r="W52" i="13"/>
  <c r="X52" i="13"/>
  <c r="Y52" i="13"/>
  <c r="W53" i="13"/>
  <c r="X53" i="13"/>
  <c r="Y53" i="13"/>
  <c r="W54" i="13"/>
  <c r="X54" i="13"/>
  <c r="Y54" i="13"/>
  <c r="W55" i="13"/>
  <c r="X55" i="13"/>
  <c r="Y55" i="13"/>
  <c r="W56" i="13"/>
  <c r="X56" i="13"/>
  <c r="Y56" i="13"/>
  <c r="W57" i="13"/>
  <c r="X57" i="13"/>
  <c r="Y57" i="13"/>
  <c r="W58" i="13"/>
  <c r="X58" i="13"/>
  <c r="Y58" i="13"/>
  <c r="W59" i="13"/>
  <c r="X59" i="13"/>
  <c r="Y59" i="13"/>
  <c r="W60" i="13"/>
  <c r="X60" i="13"/>
  <c r="Y60" i="13"/>
  <c r="W61" i="13"/>
  <c r="X61" i="13"/>
  <c r="Y61" i="13"/>
  <c r="W62" i="13"/>
  <c r="X62" i="13"/>
  <c r="Y62" i="13"/>
  <c r="W63" i="13"/>
  <c r="X63" i="13"/>
  <c r="Y63" i="13"/>
  <c r="W64" i="13"/>
  <c r="X64" i="13"/>
  <c r="Y64" i="13"/>
  <c r="W65" i="13"/>
  <c r="X65" i="13"/>
  <c r="Y65" i="13"/>
  <c r="W66" i="13"/>
  <c r="X66" i="13"/>
  <c r="Y66" i="13"/>
  <c r="W67" i="13"/>
  <c r="X67" i="13"/>
  <c r="Y67" i="13"/>
  <c r="W68" i="13"/>
  <c r="X68" i="13"/>
  <c r="Y68" i="13"/>
  <c r="W69" i="13"/>
  <c r="X69" i="13"/>
  <c r="Y69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48" i="13"/>
  <c r="D48" i="13"/>
  <c r="E48" i="13"/>
  <c r="P48" i="13" s="1"/>
  <c r="F48" i="13"/>
  <c r="G48" i="13"/>
  <c r="R48" i="13" s="1"/>
  <c r="H48" i="13"/>
  <c r="S48" i="13" s="1"/>
  <c r="J48" i="13"/>
  <c r="K48" i="13"/>
  <c r="D49" i="13"/>
  <c r="E49" i="13"/>
  <c r="F49" i="13"/>
  <c r="G49" i="13"/>
  <c r="H49" i="13"/>
  <c r="J49" i="13"/>
  <c r="K49" i="13"/>
  <c r="D50" i="13"/>
  <c r="E50" i="13"/>
  <c r="F50" i="13"/>
  <c r="G50" i="13"/>
  <c r="H50" i="13"/>
  <c r="J50" i="13"/>
  <c r="K50" i="13"/>
  <c r="D51" i="13"/>
  <c r="E51" i="13"/>
  <c r="F51" i="13"/>
  <c r="G51" i="13"/>
  <c r="H51" i="13"/>
  <c r="J51" i="13"/>
  <c r="K51" i="13"/>
  <c r="D52" i="13"/>
  <c r="E52" i="13"/>
  <c r="F52" i="13"/>
  <c r="G52" i="13"/>
  <c r="H52" i="13"/>
  <c r="J52" i="13"/>
  <c r="K52" i="13"/>
  <c r="D53" i="13"/>
  <c r="E53" i="13"/>
  <c r="F53" i="13"/>
  <c r="H53" i="13"/>
  <c r="J53" i="13"/>
  <c r="K53" i="13"/>
  <c r="D54" i="13"/>
  <c r="E54" i="13"/>
  <c r="F54" i="13"/>
  <c r="G54" i="13"/>
  <c r="H54" i="13"/>
  <c r="J54" i="13"/>
  <c r="K54" i="13"/>
  <c r="D55" i="13"/>
  <c r="E55" i="13"/>
  <c r="F55" i="13"/>
  <c r="G55" i="13"/>
  <c r="H55" i="13"/>
  <c r="J55" i="13"/>
  <c r="K55" i="13"/>
  <c r="D56" i="13"/>
  <c r="E56" i="13"/>
  <c r="F56" i="13"/>
  <c r="G56" i="13"/>
  <c r="H56" i="13"/>
  <c r="J56" i="13"/>
  <c r="K56" i="13"/>
  <c r="D57" i="13"/>
  <c r="E57" i="13"/>
  <c r="F57" i="13"/>
  <c r="G57" i="13"/>
  <c r="H57" i="13"/>
  <c r="J57" i="13"/>
  <c r="K57" i="13"/>
  <c r="D58" i="13"/>
  <c r="E58" i="13"/>
  <c r="F58" i="13"/>
  <c r="G58" i="13"/>
  <c r="H58" i="13"/>
  <c r="J58" i="13"/>
  <c r="K58" i="13"/>
  <c r="D59" i="13"/>
  <c r="E59" i="13"/>
  <c r="F59" i="13"/>
  <c r="G59" i="13"/>
  <c r="H59" i="13"/>
  <c r="J59" i="13"/>
  <c r="K59" i="13"/>
  <c r="D60" i="13"/>
  <c r="E60" i="13"/>
  <c r="F60" i="13"/>
  <c r="G60" i="13"/>
  <c r="H60" i="13"/>
  <c r="J60" i="13"/>
  <c r="K60" i="13"/>
  <c r="H61" i="13"/>
  <c r="J61" i="13"/>
  <c r="K61" i="13"/>
  <c r="D62" i="13"/>
  <c r="E62" i="13"/>
  <c r="F62" i="13"/>
  <c r="G62" i="13"/>
  <c r="H62" i="13"/>
  <c r="J62" i="13"/>
  <c r="K62" i="13"/>
  <c r="D63" i="13"/>
  <c r="E63" i="13"/>
  <c r="F63" i="13"/>
  <c r="G63" i="13"/>
  <c r="H63" i="13"/>
  <c r="J63" i="13"/>
  <c r="K63" i="13"/>
  <c r="D64" i="13"/>
  <c r="E64" i="13"/>
  <c r="F64" i="13"/>
  <c r="G64" i="13"/>
  <c r="H64" i="13"/>
  <c r="J64" i="13"/>
  <c r="K64" i="13"/>
  <c r="D65" i="13"/>
  <c r="E65" i="13"/>
  <c r="F65" i="13"/>
  <c r="G65" i="13"/>
  <c r="H65" i="13"/>
  <c r="J65" i="13"/>
  <c r="K65" i="13"/>
  <c r="D66" i="13"/>
  <c r="E66" i="13"/>
  <c r="F66" i="13"/>
  <c r="G66" i="13"/>
  <c r="H66" i="13"/>
  <c r="J66" i="13"/>
  <c r="K66" i="13"/>
  <c r="D67" i="13"/>
  <c r="E67" i="13"/>
  <c r="F67" i="13"/>
  <c r="G67" i="13"/>
  <c r="H67" i="13"/>
  <c r="J67" i="13"/>
  <c r="K67" i="13"/>
  <c r="D68" i="13"/>
  <c r="E68" i="13"/>
  <c r="F68" i="13"/>
  <c r="G68" i="13"/>
  <c r="H68" i="13"/>
  <c r="J68" i="13"/>
  <c r="K68" i="13"/>
  <c r="D69" i="13"/>
  <c r="E69" i="13"/>
  <c r="F69" i="13"/>
  <c r="G69" i="13"/>
  <c r="H69" i="13"/>
  <c r="J69" i="13"/>
  <c r="K69" i="13"/>
  <c r="C49" i="13"/>
  <c r="C50" i="13"/>
  <c r="C51" i="13"/>
  <c r="C53" i="13"/>
  <c r="C54" i="13"/>
  <c r="C55" i="13"/>
  <c r="C56" i="13"/>
  <c r="C57" i="13"/>
  <c r="C58" i="13"/>
  <c r="C59" i="13"/>
  <c r="C60" i="13"/>
  <c r="C62" i="13"/>
  <c r="C63" i="13"/>
  <c r="C64" i="13"/>
  <c r="C65" i="13"/>
  <c r="C66" i="13"/>
  <c r="C67" i="13"/>
  <c r="C68" i="13"/>
  <c r="C69" i="13"/>
  <c r="C48" i="13"/>
  <c r="N48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49" i="13"/>
  <c r="A49" i="13" s="1"/>
  <c r="B48" i="13"/>
  <c r="A48" i="13" s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R245" i="24" l="1"/>
  <c r="R246" i="24" s="1"/>
  <c r="R247" i="24" s="1"/>
  <c r="R248" i="24" s="1"/>
  <c r="R249" i="24" s="1"/>
  <c r="R250" i="24" s="1"/>
  <c r="R251" i="24" s="1"/>
  <c r="R252" i="24" s="1"/>
  <c r="R253" i="24" s="1"/>
  <c r="R254" i="24" s="1"/>
  <c r="R255" i="24" s="1"/>
  <c r="R256" i="24" s="1"/>
  <c r="R257" i="24" s="1"/>
  <c r="R258" i="24" s="1"/>
  <c r="R259" i="24" s="1"/>
  <c r="R260" i="24" s="1"/>
  <c r="R261" i="24" s="1"/>
  <c r="R262" i="24" s="1"/>
  <c r="R263" i="24" s="1"/>
  <c r="R264" i="24" s="1"/>
  <c r="R265" i="24" s="1"/>
  <c r="R266" i="24" s="1"/>
  <c r="R267" i="24" s="1"/>
  <c r="R268" i="24" s="1"/>
  <c r="R269" i="24" s="1"/>
  <c r="R270" i="24" s="1"/>
  <c r="R271" i="24" s="1"/>
  <c r="R272" i="24" s="1"/>
  <c r="R273" i="24" s="1"/>
  <c r="R274" i="24" s="1"/>
  <c r="R275" i="24" s="1"/>
  <c r="R276" i="24" s="1"/>
  <c r="R277" i="24" s="1"/>
  <c r="R278" i="24" s="1"/>
  <c r="R279" i="24" s="1"/>
  <c r="R280" i="24" s="1"/>
  <c r="R281" i="24" s="1"/>
  <c r="R282" i="24" s="1"/>
  <c r="R283" i="24" s="1"/>
  <c r="R284" i="24" s="1"/>
  <c r="R285" i="24" s="1"/>
  <c r="R286" i="24" s="1"/>
  <c r="R287" i="24" s="1"/>
  <c r="R288" i="24" s="1"/>
  <c r="R289" i="24" s="1"/>
  <c r="R290" i="24" s="1"/>
  <c r="R291" i="24" s="1"/>
  <c r="R292" i="24" s="1"/>
  <c r="R293" i="24" s="1"/>
  <c r="R294" i="24" s="1"/>
  <c r="R295" i="24" s="1"/>
  <c r="R296" i="24" s="1"/>
  <c r="R297" i="24" s="1"/>
  <c r="R298" i="24" s="1"/>
  <c r="R299" i="24" s="1"/>
  <c r="L66" i="15"/>
  <c r="M192" i="23"/>
  <c r="L58" i="15"/>
  <c r="M184" i="23"/>
  <c r="L50" i="15"/>
  <c r="M176" i="23"/>
  <c r="L67" i="15"/>
  <c r="M193" i="23"/>
  <c r="L65" i="15"/>
  <c r="M191" i="23"/>
  <c r="L57" i="15"/>
  <c r="M183" i="23"/>
  <c r="L49" i="15"/>
  <c r="M175" i="23"/>
  <c r="L64" i="15"/>
  <c r="M190" i="23"/>
  <c r="L59" i="15"/>
  <c r="M185" i="23"/>
  <c r="L48" i="15"/>
  <c r="M174" i="23"/>
  <c r="L63" i="15"/>
  <c r="M189" i="23"/>
  <c r="L55" i="15"/>
  <c r="M181" i="23"/>
  <c r="L56" i="15"/>
  <c r="M182" i="23"/>
  <c r="L62" i="15"/>
  <c r="M188" i="23"/>
  <c r="L54" i="15"/>
  <c r="M180" i="23"/>
  <c r="L61" i="15"/>
  <c r="M187" i="23"/>
  <c r="L53" i="15"/>
  <c r="M179" i="23"/>
  <c r="L51" i="15"/>
  <c r="M177" i="23"/>
  <c r="L68" i="15"/>
  <c r="M194" i="23"/>
  <c r="L60" i="15"/>
  <c r="M186" i="23"/>
  <c r="L52" i="15"/>
  <c r="M178" i="23"/>
  <c r="N50" i="20"/>
  <c r="N51" i="20"/>
  <c r="N52" i="20"/>
  <c r="N152" i="1"/>
  <c r="M51" i="15" s="1"/>
  <c r="X235" i="1"/>
  <c r="X260" i="23" s="1"/>
  <c r="N227" i="1"/>
  <c r="N252" i="23" s="1"/>
  <c r="J64" i="19"/>
  <c r="N233" i="1"/>
  <c r="N258" i="23" s="1"/>
  <c r="J70" i="19"/>
  <c r="J62" i="19"/>
  <c r="N225" i="1"/>
  <c r="N250" i="23" s="1"/>
  <c r="X234" i="1"/>
  <c r="X259" i="23" s="1"/>
  <c r="J69" i="19"/>
  <c r="N232" i="1"/>
  <c r="N257" i="23" s="1"/>
  <c r="N224" i="1"/>
  <c r="N249" i="23" s="1"/>
  <c r="J61" i="19"/>
  <c r="J52" i="19"/>
  <c r="N215" i="1"/>
  <c r="N240" i="23" s="1"/>
  <c r="N223" i="1"/>
  <c r="N248" i="23" s="1"/>
  <c r="J60" i="19"/>
  <c r="J63" i="19"/>
  <c r="N226" i="1"/>
  <c r="N251" i="23" s="1"/>
  <c r="N231" i="1"/>
  <c r="N256" i="23" s="1"/>
  <c r="J68" i="19"/>
  <c r="J67" i="19"/>
  <c r="N230" i="1"/>
  <c r="N255" i="23" s="1"/>
  <c r="N222" i="1"/>
  <c r="N247" i="23" s="1"/>
  <c r="J59" i="19"/>
  <c r="J50" i="19"/>
  <c r="N213" i="1"/>
  <c r="N238" i="23" s="1"/>
  <c r="N229" i="1"/>
  <c r="N254" i="23" s="1"/>
  <c r="J66" i="19"/>
  <c r="X236" i="1"/>
  <c r="X261" i="23" s="1"/>
  <c r="N228" i="1"/>
  <c r="N253" i="23" s="1"/>
  <c r="J65" i="19"/>
  <c r="J58" i="19"/>
  <c r="N221" i="1"/>
  <c r="N246" i="23" s="1"/>
  <c r="J57" i="19"/>
  <c r="N220" i="1"/>
  <c r="N245" i="23" s="1"/>
  <c r="J56" i="19"/>
  <c r="N219" i="1"/>
  <c r="N244" i="23" s="1"/>
  <c r="N218" i="1"/>
  <c r="N243" i="23" s="1"/>
  <c r="J55" i="19"/>
  <c r="J54" i="19"/>
  <c r="N217" i="1"/>
  <c r="N242" i="23" s="1"/>
  <c r="J53" i="19"/>
  <c r="N216" i="1"/>
  <c r="N241" i="23" s="1"/>
  <c r="J51" i="19"/>
  <c r="V51" i="19" s="1"/>
  <c r="N166" i="1"/>
  <c r="N163" i="1"/>
  <c r="I67" i="18"/>
  <c r="N149" i="1"/>
  <c r="X149" i="1" s="1"/>
  <c r="N165" i="1"/>
  <c r="I59" i="18"/>
  <c r="I62" i="18"/>
  <c r="H51" i="18"/>
  <c r="H46" i="18" s="1"/>
  <c r="R49" i="18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64" i="18" s="1"/>
  <c r="R65" i="18" s="1"/>
  <c r="R66" i="18" s="1"/>
  <c r="R67" i="18" s="1"/>
  <c r="R68" i="18" s="1"/>
  <c r="J46" i="18"/>
  <c r="B8" i="18" s="1"/>
  <c r="N167" i="1"/>
  <c r="E46" i="18"/>
  <c r="X46" i="18"/>
  <c r="U46" i="18"/>
  <c r="B14" i="18" s="1"/>
  <c r="I48" i="15"/>
  <c r="L48" i="17"/>
  <c r="I51" i="15"/>
  <c r="N170" i="1"/>
  <c r="N195" i="23" s="1"/>
  <c r="W46" i="18"/>
  <c r="B10" i="18" s="1"/>
  <c r="N169" i="1"/>
  <c r="K46" i="18"/>
  <c r="B9" i="18" s="1"/>
  <c r="S49" i="18"/>
  <c r="S50" i="18" s="1"/>
  <c r="N168" i="1"/>
  <c r="Q49" i="18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Q65" i="18" s="1"/>
  <c r="Q66" i="18" s="1"/>
  <c r="Q67" i="18" s="1"/>
  <c r="Q68" i="18" s="1"/>
  <c r="D46" i="18"/>
  <c r="C46" i="18"/>
  <c r="F46" i="18"/>
  <c r="G46" i="18"/>
  <c r="N48" i="18"/>
  <c r="P48" i="18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O49" i="18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O65" i="18" s="1"/>
  <c r="O66" i="18" s="1"/>
  <c r="O67" i="18" s="1"/>
  <c r="O68" i="18" s="1"/>
  <c r="I68" i="17"/>
  <c r="I62" i="17"/>
  <c r="O49" i="17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K46" i="17"/>
  <c r="B9" i="17" s="1"/>
  <c r="E46" i="17"/>
  <c r="R49" i="17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W46" i="17"/>
  <c r="B10" i="17" s="1"/>
  <c r="C46" i="17"/>
  <c r="H46" i="17"/>
  <c r="S48" i="17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X46" i="17"/>
  <c r="U46" i="17"/>
  <c r="B14" i="17" s="1"/>
  <c r="N49" i="17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F46" i="17"/>
  <c r="J46" i="17"/>
  <c r="B8" i="17" s="1"/>
  <c r="G46" i="17"/>
  <c r="P48" i="17"/>
  <c r="P49" i="17" s="1"/>
  <c r="P50" i="17" s="1"/>
  <c r="P51" i="17" s="1"/>
  <c r="P52" i="17" s="1"/>
  <c r="P53" i="17" s="1"/>
  <c r="P54" i="17" s="1"/>
  <c r="P55" i="17" s="1"/>
  <c r="P56" i="17" s="1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Q48" i="17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D46" i="17"/>
  <c r="I64" i="15"/>
  <c r="I62" i="15"/>
  <c r="N162" i="1"/>
  <c r="I61" i="15"/>
  <c r="N161" i="1"/>
  <c r="I60" i="15"/>
  <c r="N160" i="1"/>
  <c r="I59" i="15"/>
  <c r="I65" i="15"/>
  <c r="N158" i="1"/>
  <c r="N183" i="23" s="1"/>
  <c r="N157" i="1"/>
  <c r="N182" i="23" s="1"/>
  <c r="N155" i="1"/>
  <c r="N154" i="1"/>
  <c r="I53" i="15"/>
  <c r="N153" i="1"/>
  <c r="I52" i="15"/>
  <c r="N151" i="1"/>
  <c r="N150" i="1"/>
  <c r="N159" i="1"/>
  <c r="N184" i="23" s="1"/>
  <c r="N156" i="1"/>
  <c r="N181" i="23" s="1"/>
  <c r="N164" i="1"/>
  <c r="N189" i="23" s="1"/>
  <c r="P49" i="15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W46" i="15"/>
  <c r="B10" i="15" s="1"/>
  <c r="Q49" i="15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O49" i="15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C46" i="15"/>
  <c r="K46" i="15"/>
  <c r="B9" i="15" s="1"/>
  <c r="S49" i="15"/>
  <c r="S50" i="15" s="1"/>
  <c r="S51" i="15" s="1"/>
  <c r="S52" i="15" s="1"/>
  <c r="S53" i="15" s="1"/>
  <c r="S54" i="15" s="1"/>
  <c r="S55" i="15" s="1"/>
  <c r="S56" i="15" s="1"/>
  <c r="S57" i="15" s="1"/>
  <c r="S58" i="15" s="1"/>
  <c r="S59" i="15" s="1"/>
  <c r="S60" i="15" s="1"/>
  <c r="S61" i="15" s="1"/>
  <c r="S62" i="15" s="1"/>
  <c r="S63" i="15" s="1"/>
  <c r="S64" i="15" s="1"/>
  <c r="S65" i="15" s="1"/>
  <c r="S66" i="15" s="1"/>
  <c r="S67" i="15" s="1"/>
  <c r="S68" i="15" s="1"/>
  <c r="U46" i="15"/>
  <c r="B14" i="15" s="1"/>
  <c r="H46" i="15"/>
  <c r="R49" i="15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X46" i="15"/>
  <c r="J46" i="15"/>
  <c r="B8" i="15" s="1"/>
  <c r="D46" i="15"/>
  <c r="E46" i="15"/>
  <c r="F46" i="15"/>
  <c r="G46" i="15"/>
  <c r="N48" i="15"/>
  <c r="C52" i="13"/>
  <c r="C46" i="13" s="1"/>
  <c r="G53" i="13"/>
  <c r="G46" i="13" s="1"/>
  <c r="S49" i="13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J46" i="13"/>
  <c r="B8" i="13" s="1"/>
  <c r="X46" i="13"/>
  <c r="D46" i="13"/>
  <c r="P49" i="13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U46" i="13"/>
  <c r="B14" i="13" s="1"/>
  <c r="K46" i="13"/>
  <c r="B9" i="13" s="1"/>
  <c r="F46" i="13"/>
  <c r="Q48" i="13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N49" i="13"/>
  <c r="N50" i="13" s="1"/>
  <c r="N51" i="13" s="1"/>
  <c r="E46" i="13"/>
  <c r="R49" i="13"/>
  <c r="R50" i="13" s="1"/>
  <c r="R51" i="13" s="1"/>
  <c r="R52" i="13" s="1"/>
  <c r="H46" i="13"/>
  <c r="O48" i="13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J293" i="23"/>
  <c r="J294" i="23"/>
  <c r="J295" i="23"/>
  <c r="J296" i="23"/>
  <c r="J301" i="23"/>
  <c r="J51" i="26" l="1"/>
  <c r="V51" i="26" s="1"/>
  <c r="J50" i="26"/>
  <c r="J62" i="26"/>
  <c r="J61" i="26"/>
  <c r="J60" i="26"/>
  <c r="J58" i="26"/>
  <c r="J59" i="26"/>
  <c r="J57" i="26"/>
  <c r="J56" i="26"/>
  <c r="J55" i="26"/>
  <c r="J54" i="26"/>
  <c r="J53" i="26"/>
  <c r="J52" i="26"/>
  <c r="J67" i="25"/>
  <c r="J68" i="25"/>
  <c r="J66" i="25"/>
  <c r="J65" i="25"/>
  <c r="J64" i="25"/>
  <c r="J63" i="25"/>
  <c r="J62" i="25"/>
  <c r="J61" i="25"/>
  <c r="J60" i="25"/>
  <c r="J59" i="25"/>
  <c r="J57" i="25"/>
  <c r="J58" i="25"/>
  <c r="J56" i="25"/>
  <c r="J55" i="25"/>
  <c r="J54" i="25"/>
  <c r="J52" i="25"/>
  <c r="J51" i="25"/>
  <c r="V51" i="25" s="1"/>
  <c r="J50" i="25"/>
  <c r="J64" i="22"/>
  <c r="J70" i="21"/>
  <c r="J300" i="23"/>
  <c r="J62" i="21"/>
  <c r="J292" i="23"/>
  <c r="M61" i="15"/>
  <c r="N187" i="23"/>
  <c r="J67" i="22"/>
  <c r="J63" i="22"/>
  <c r="J69" i="21"/>
  <c r="J299" i="23"/>
  <c r="J61" i="21"/>
  <c r="J291" i="23"/>
  <c r="M49" i="15"/>
  <c r="N175" i="23"/>
  <c r="X169" i="1"/>
  <c r="N194" i="23"/>
  <c r="J62" i="22"/>
  <c r="J68" i="21"/>
  <c r="J298" i="23"/>
  <c r="J60" i="21"/>
  <c r="J290" i="23"/>
  <c r="M50" i="15"/>
  <c r="N176" i="23"/>
  <c r="X167" i="1"/>
  <c r="N192" i="23"/>
  <c r="X165" i="1"/>
  <c r="N190" i="23"/>
  <c r="J69" i="22"/>
  <c r="J61" i="22"/>
  <c r="J67" i="21"/>
  <c r="J297" i="23"/>
  <c r="J59" i="21"/>
  <c r="J289" i="23"/>
  <c r="V48" i="15"/>
  <c r="X174" i="23"/>
  <c r="M48" i="15"/>
  <c r="N174" i="23"/>
  <c r="X152" i="1"/>
  <c r="N177" i="23"/>
  <c r="J68" i="22"/>
  <c r="J60" i="22"/>
  <c r="J52" i="22"/>
  <c r="J58" i="21"/>
  <c r="J288" i="23"/>
  <c r="M52" i="15"/>
  <c r="N178" i="23"/>
  <c r="X160" i="1"/>
  <c r="N185" i="23"/>
  <c r="M62" i="15"/>
  <c r="N188" i="23"/>
  <c r="J59" i="22"/>
  <c r="J66" i="22"/>
  <c r="J58" i="22"/>
  <c r="J50" i="22"/>
  <c r="J50" i="24"/>
  <c r="J48" i="24" s="1"/>
  <c r="J56" i="21"/>
  <c r="V56" i="21" s="1"/>
  <c r="J286" i="23"/>
  <c r="X154" i="1"/>
  <c r="N179" i="23"/>
  <c r="M60" i="15"/>
  <c r="N186" i="23"/>
  <c r="X168" i="1"/>
  <c r="N193" i="23"/>
  <c r="X166" i="1"/>
  <c r="N191" i="23"/>
  <c r="J51" i="22"/>
  <c r="V51" i="22" s="1"/>
  <c r="V51" i="24"/>
  <c r="J57" i="21"/>
  <c r="J287" i="23"/>
  <c r="J65" i="22"/>
  <c r="M54" i="15"/>
  <c r="N180" i="23"/>
  <c r="J57" i="22"/>
  <c r="J56" i="22"/>
  <c r="J55" i="22"/>
  <c r="J54" i="22"/>
  <c r="J53" i="22"/>
  <c r="J63" i="21"/>
  <c r="J65" i="21"/>
  <c r="J64" i="21"/>
  <c r="J71" i="21"/>
  <c r="J66" i="21"/>
  <c r="X51" i="20"/>
  <c r="X50" i="20"/>
  <c r="X52" i="20"/>
  <c r="V52" i="19"/>
  <c r="V53" i="19" s="1"/>
  <c r="V54" i="19" s="1"/>
  <c r="V55" i="19" s="1"/>
  <c r="V56" i="19" s="1"/>
  <c r="V57" i="19" s="1"/>
  <c r="V58" i="19" s="1"/>
  <c r="V59" i="19" s="1"/>
  <c r="V60" i="19" s="1"/>
  <c r="V61" i="19" s="1"/>
  <c r="V62" i="19" s="1"/>
  <c r="V63" i="19" s="1"/>
  <c r="V64" i="19" s="1"/>
  <c r="V65" i="19" s="1"/>
  <c r="V66" i="19" s="1"/>
  <c r="V67" i="19" s="1"/>
  <c r="V68" i="19" s="1"/>
  <c r="V69" i="19" s="1"/>
  <c r="V70" i="19" s="1"/>
  <c r="M65" i="15"/>
  <c r="X163" i="1"/>
  <c r="X230" i="1"/>
  <c r="N67" i="19"/>
  <c r="X215" i="1"/>
  <c r="N52" i="19"/>
  <c r="N62" i="19"/>
  <c r="X225" i="1"/>
  <c r="N66" i="19"/>
  <c r="X229" i="1"/>
  <c r="X231" i="1"/>
  <c r="N68" i="19"/>
  <c r="N61" i="19"/>
  <c r="X224" i="1"/>
  <c r="N70" i="19"/>
  <c r="X233" i="1"/>
  <c r="N63" i="19"/>
  <c r="X226" i="1"/>
  <c r="N69" i="19"/>
  <c r="X232" i="1"/>
  <c r="N64" i="19"/>
  <c r="X227" i="1"/>
  <c r="N65" i="19"/>
  <c r="X228" i="1"/>
  <c r="N59" i="19"/>
  <c r="X222" i="1"/>
  <c r="N60" i="19"/>
  <c r="X223" i="1"/>
  <c r="X221" i="1"/>
  <c r="N58" i="19"/>
  <c r="N57" i="19"/>
  <c r="X220" i="1"/>
  <c r="J48" i="19"/>
  <c r="B7" i="19" s="1"/>
  <c r="N56" i="19"/>
  <c r="X219" i="1"/>
  <c r="N55" i="19"/>
  <c r="X218" i="1"/>
  <c r="X217" i="1"/>
  <c r="N54" i="19"/>
  <c r="X216" i="1"/>
  <c r="N53" i="19"/>
  <c r="M68" i="15"/>
  <c r="M64" i="15"/>
  <c r="X153" i="1"/>
  <c r="X161" i="1"/>
  <c r="M67" i="15"/>
  <c r="I51" i="18"/>
  <c r="I46" i="18" s="1"/>
  <c r="B7" i="18" s="1"/>
  <c r="B11" i="18" s="1"/>
  <c r="B15" i="18" s="1"/>
  <c r="M53" i="15"/>
  <c r="S51" i="18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S65" i="18" s="1"/>
  <c r="S66" i="18" s="1"/>
  <c r="S67" i="18" s="1"/>
  <c r="S68" i="18" s="1"/>
  <c r="M59" i="15"/>
  <c r="X170" i="1"/>
  <c r="M48" i="17"/>
  <c r="I46" i="17"/>
  <c r="B7" i="17" s="1"/>
  <c r="B11" i="17" s="1"/>
  <c r="B15" i="17" s="1"/>
  <c r="T48" i="18"/>
  <c r="T49" i="18" s="1"/>
  <c r="T50" i="18" s="1"/>
  <c r="N49" i="18"/>
  <c r="N50" i="18" s="1"/>
  <c r="N51" i="18" s="1"/>
  <c r="N52" i="18" s="1"/>
  <c r="N53" i="18" s="1"/>
  <c r="N54" i="18" s="1"/>
  <c r="N55" i="18" s="1"/>
  <c r="N56" i="18" s="1"/>
  <c r="N57" i="18" s="1"/>
  <c r="N58" i="18" s="1"/>
  <c r="N59" i="18" s="1"/>
  <c r="N60" i="18" s="1"/>
  <c r="N61" i="18" s="1"/>
  <c r="N62" i="18" s="1"/>
  <c r="N63" i="18" s="1"/>
  <c r="N64" i="18" s="1"/>
  <c r="N65" i="18" s="1"/>
  <c r="N66" i="18" s="1"/>
  <c r="N67" i="18" s="1"/>
  <c r="N68" i="18" s="1"/>
  <c r="T48" i="17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M66" i="15"/>
  <c r="M63" i="15"/>
  <c r="X164" i="1"/>
  <c r="X162" i="1"/>
  <c r="M58" i="15"/>
  <c r="X159" i="1"/>
  <c r="X158" i="1"/>
  <c r="M57" i="15"/>
  <c r="M56" i="15"/>
  <c r="X157" i="1"/>
  <c r="X156" i="1"/>
  <c r="M55" i="15"/>
  <c r="X155" i="1"/>
  <c r="X151" i="1"/>
  <c r="X150" i="1"/>
  <c r="I46" i="15"/>
  <c r="B7" i="15" s="1"/>
  <c r="B11" i="15" s="1"/>
  <c r="B15" i="15" s="1"/>
  <c r="N49" i="15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T48" i="15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N52" i="13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R53" i="13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I46" i="13"/>
  <c r="B7" i="13" s="1"/>
  <c r="T48" i="13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I60" i="12"/>
  <c r="I59" i="12"/>
  <c r="Y109" i="1"/>
  <c r="Y134" i="23" s="1"/>
  <c r="W48" i="12"/>
  <c r="X48" i="12"/>
  <c r="Y48" i="12"/>
  <c r="W49" i="12"/>
  <c r="X49" i="12"/>
  <c r="Y49" i="12"/>
  <c r="X50" i="12"/>
  <c r="Y50" i="12"/>
  <c r="W51" i="12"/>
  <c r="X51" i="12"/>
  <c r="Y51" i="12"/>
  <c r="W52" i="12"/>
  <c r="X52" i="12"/>
  <c r="Y52" i="12"/>
  <c r="W53" i="12"/>
  <c r="X53" i="12"/>
  <c r="Y53" i="12"/>
  <c r="W54" i="12"/>
  <c r="X54" i="12"/>
  <c r="Y54" i="12"/>
  <c r="W55" i="12"/>
  <c r="X55" i="12"/>
  <c r="Y55" i="12"/>
  <c r="W56" i="12"/>
  <c r="X56" i="12"/>
  <c r="Y56" i="12"/>
  <c r="W57" i="12"/>
  <c r="X57" i="12"/>
  <c r="Y57" i="12"/>
  <c r="W58" i="12"/>
  <c r="X58" i="12"/>
  <c r="Y58" i="12"/>
  <c r="W59" i="12"/>
  <c r="X59" i="12"/>
  <c r="Y59" i="12"/>
  <c r="W60" i="12"/>
  <c r="X60" i="12"/>
  <c r="Y60" i="12"/>
  <c r="W61" i="12"/>
  <c r="X61" i="12"/>
  <c r="Y61" i="12"/>
  <c r="W62" i="12"/>
  <c r="X62" i="12"/>
  <c r="Y62" i="12"/>
  <c r="W63" i="12"/>
  <c r="X63" i="12"/>
  <c r="Y63" i="12"/>
  <c r="W64" i="12"/>
  <c r="X64" i="12"/>
  <c r="Y64" i="12"/>
  <c r="W65" i="12"/>
  <c r="X65" i="12"/>
  <c r="Y65" i="12"/>
  <c r="W66" i="12"/>
  <c r="X66" i="12"/>
  <c r="Y66" i="12"/>
  <c r="W67" i="12"/>
  <c r="X67" i="12"/>
  <c r="Y67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48" i="12"/>
  <c r="D48" i="12"/>
  <c r="O48" i="12" s="1"/>
  <c r="E48" i="12"/>
  <c r="F48" i="12"/>
  <c r="Q48" i="12" s="1"/>
  <c r="G48" i="12"/>
  <c r="R48" i="12" s="1"/>
  <c r="H48" i="12"/>
  <c r="S48" i="12" s="1"/>
  <c r="J48" i="12"/>
  <c r="K48" i="12"/>
  <c r="D49" i="12"/>
  <c r="E49" i="12"/>
  <c r="F49" i="12"/>
  <c r="G49" i="12"/>
  <c r="H49" i="12"/>
  <c r="J49" i="12"/>
  <c r="K49" i="12"/>
  <c r="D50" i="12"/>
  <c r="E50" i="12"/>
  <c r="F50" i="12"/>
  <c r="G50" i="12"/>
  <c r="H50" i="12"/>
  <c r="J50" i="12"/>
  <c r="K50" i="12"/>
  <c r="D51" i="12"/>
  <c r="E51" i="12"/>
  <c r="F51" i="12"/>
  <c r="G51" i="12"/>
  <c r="H51" i="12"/>
  <c r="J51" i="12"/>
  <c r="K51" i="12"/>
  <c r="D52" i="12"/>
  <c r="E52" i="12"/>
  <c r="F52" i="12"/>
  <c r="G52" i="12"/>
  <c r="H52" i="12"/>
  <c r="J52" i="12"/>
  <c r="K52" i="12"/>
  <c r="D53" i="12"/>
  <c r="E53" i="12"/>
  <c r="F53" i="12"/>
  <c r="G53" i="12"/>
  <c r="H53" i="12"/>
  <c r="J53" i="12"/>
  <c r="K53" i="12"/>
  <c r="D54" i="12"/>
  <c r="E54" i="12"/>
  <c r="F54" i="12"/>
  <c r="G54" i="12"/>
  <c r="H54" i="12"/>
  <c r="J54" i="12"/>
  <c r="K54" i="12"/>
  <c r="D55" i="12"/>
  <c r="E55" i="12"/>
  <c r="F55" i="12"/>
  <c r="G55" i="12"/>
  <c r="H55" i="12"/>
  <c r="J55" i="12"/>
  <c r="K55" i="12"/>
  <c r="D56" i="12"/>
  <c r="E56" i="12"/>
  <c r="F56" i="12"/>
  <c r="G56" i="12"/>
  <c r="H56" i="12"/>
  <c r="J56" i="12"/>
  <c r="K56" i="12"/>
  <c r="D57" i="12"/>
  <c r="E57" i="12"/>
  <c r="F57" i="12"/>
  <c r="G57" i="12"/>
  <c r="H57" i="12"/>
  <c r="J57" i="12"/>
  <c r="K57" i="12"/>
  <c r="D58" i="12"/>
  <c r="E58" i="12"/>
  <c r="F58" i="12"/>
  <c r="G58" i="12"/>
  <c r="H58" i="12"/>
  <c r="J58" i="12"/>
  <c r="K58" i="12"/>
  <c r="D59" i="12"/>
  <c r="E59" i="12"/>
  <c r="F59" i="12"/>
  <c r="G59" i="12"/>
  <c r="H59" i="12"/>
  <c r="J59" i="12"/>
  <c r="K59" i="12"/>
  <c r="D60" i="12"/>
  <c r="E60" i="12"/>
  <c r="F60" i="12"/>
  <c r="G60" i="12"/>
  <c r="H60" i="12"/>
  <c r="J60" i="12"/>
  <c r="K60" i="12"/>
  <c r="D61" i="12"/>
  <c r="E61" i="12"/>
  <c r="F61" i="12"/>
  <c r="G61" i="12"/>
  <c r="H61" i="12"/>
  <c r="J61" i="12"/>
  <c r="K61" i="12"/>
  <c r="D62" i="12"/>
  <c r="E62" i="12"/>
  <c r="F62" i="12"/>
  <c r="G62" i="12"/>
  <c r="H62" i="12"/>
  <c r="J62" i="12"/>
  <c r="K62" i="12"/>
  <c r="D63" i="12"/>
  <c r="E63" i="12"/>
  <c r="F63" i="12"/>
  <c r="G63" i="12"/>
  <c r="H63" i="12"/>
  <c r="J63" i="12"/>
  <c r="K63" i="12"/>
  <c r="D64" i="12"/>
  <c r="E64" i="12"/>
  <c r="F64" i="12"/>
  <c r="G64" i="12"/>
  <c r="H64" i="12"/>
  <c r="J64" i="12"/>
  <c r="K64" i="12"/>
  <c r="D65" i="12"/>
  <c r="E65" i="12"/>
  <c r="F65" i="12"/>
  <c r="G65" i="12"/>
  <c r="H65" i="12"/>
  <c r="J65" i="12"/>
  <c r="K65" i="12"/>
  <c r="D66" i="12"/>
  <c r="E66" i="12"/>
  <c r="F66" i="12"/>
  <c r="G66" i="12"/>
  <c r="H66" i="12"/>
  <c r="I66" i="12"/>
  <c r="J66" i="12"/>
  <c r="K66" i="12"/>
  <c r="D67" i="12"/>
  <c r="E67" i="12"/>
  <c r="F67" i="12"/>
  <c r="G67" i="12"/>
  <c r="H67" i="12"/>
  <c r="I67" i="12"/>
  <c r="J67" i="12"/>
  <c r="K67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48" i="12"/>
  <c r="N48" i="12" s="1"/>
  <c r="B49" i="12"/>
  <c r="A49" i="12" s="1"/>
  <c r="B50" i="12"/>
  <c r="A50" i="12" s="1"/>
  <c r="B51" i="12"/>
  <c r="A51" i="12" s="1"/>
  <c r="B52" i="12"/>
  <c r="A52" i="12" s="1"/>
  <c r="B53" i="12"/>
  <c r="A53" i="12" s="1"/>
  <c r="B54" i="12"/>
  <c r="A54" i="12" s="1"/>
  <c r="B55" i="12"/>
  <c r="A55" i="12" s="1"/>
  <c r="B56" i="12"/>
  <c r="A56" i="12" s="1"/>
  <c r="B57" i="12"/>
  <c r="A57" i="12" s="1"/>
  <c r="B58" i="12"/>
  <c r="A58" i="12" s="1"/>
  <c r="B59" i="12"/>
  <c r="A59" i="12" s="1"/>
  <c r="B60" i="12"/>
  <c r="A60" i="12" s="1"/>
  <c r="B61" i="12"/>
  <c r="A61" i="12" s="1"/>
  <c r="B62" i="12"/>
  <c r="A62" i="12" s="1"/>
  <c r="B63" i="12"/>
  <c r="A63" i="12" s="1"/>
  <c r="B64" i="12"/>
  <c r="A64" i="12" s="1"/>
  <c r="B65" i="12"/>
  <c r="A65" i="12" s="1"/>
  <c r="B66" i="12"/>
  <c r="A66" i="12" s="1"/>
  <c r="B67" i="12"/>
  <c r="A67" i="12" s="1"/>
  <c r="B48" i="12"/>
  <c r="A48" i="12" s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X192" i="23" l="1"/>
  <c r="X191" i="23"/>
  <c r="X193" i="23"/>
  <c r="X195" i="23"/>
  <c r="V67" i="15"/>
  <c r="V52" i="25"/>
  <c r="V53" i="25" s="1"/>
  <c r="V54" i="25" s="1"/>
  <c r="V55" i="25" s="1"/>
  <c r="V56" i="25" s="1"/>
  <c r="V57" i="25" s="1"/>
  <c r="V58" i="25" s="1"/>
  <c r="V59" i="25" s="1"/>
  <c r="V60" i="25" s="1"/>
  <c r="V61" i="25" s="1"/>
  <c r="V62" i="25" s="1"/>
  <c r="V63" i="25" s="1"/>
  <c r="V64" i="25" s="1"/>
  <c r="V65" i="25" s="1"/>
  <c r="V66" i="25" s="1"/>
  <c r="V67" i="25" s="1"/>
  <c r="V68" i="25" s="1"/>
  <c r="J48" i="26"/>
  <c r="B7" i="26" s="1"/>
  <c r="B11" i="26" s="1"/>
  <c r="B15" i="26" s="1"/>
  <c r="V52" i="26"/>
  <c r="V53" i="26" s="1"/>
  <c r="V54" i="26" s="1"/>
  <c r="V55" i="26" s="1"/>
  <c r="V56" i="26" s="1"/>
  <c r="V57" i="26" s="1"/>
  <c r="V58" i="26" s="1"/>
  <c r="V59" i="26" s="1"/>
  <c r="V60" i="26" s="1"/>
  <c r="V61" i="26" s="1"/>
  <c r="V62" i="26" s="1"/>
  <c r="V63" i="26" s="1"/>
  <c r="V64" i="26" s="1"/>
  <c r="V65" i="26" s="1"/>
  <c r="V66" i="26" s="1"/>
  <c r="V67" i="26" s="1"/>
  <c r="V68" i="26" s="1"/>
  <c r="V69" i="26" s="1"/>
  <c r="V70" i="26" s="1"/>
  <c r="V71" i="26" s="1"/>
  <c r="V72" i="26" s="1"/>
  <c r="V57" i="21"/>
  <c r="V58" i="21" s="1"/>
  <c r="V59" i="21" s="1"/>
  <c r="V60" i="21" s="1"/>
  <c r="V61" i="21" s="1"/>
  <c r="V62" i="21" s="1"/>
  <c r="V63" i="21" s="1"/>
  <c r="V64" i="21" s="1"/>
  <c r="V65" i="21" s="1"/>
  <c r="V66" i="21" s="1"/>
  <c r="V67" i="21" s="1"/>
  <c r="V68" i="21" s="1"/>
  <c r="V69" i="21" s="1"/>
  <c r="V70" i="21" s="1"/>
  <c r="V71" i="21" s="1"/>
  <c r="J48" i="25"/>
  <c r="B7" i="25" s="1"/>
  <c r="B11" i="25" s="1"/>
  <c r="B15" i="25" s="1"/>
  <c r="V66" i="15"/>
  <c r="V52" i="24"/>
  <c r="V53" i="24" s="1"/>
  <c r="V54" i="24" s="1"/>
  <c r="V55" i="24" s="1"/>
  <c r="V56" i="24" s="1"/>
  <c r="V57" i="24" s="1"/>
  <c r="V58" i="24" s="1"/>
  <c r="V59" i="24" s="1"/>
  <c r="V60" i="24" s="1"/>
  <c r="V61" i="24" s="1"/>
  <c r="V62" i="24" s="1"/>
  <c r="V63" i="24" s="1"/>
  <c r="V64" i="24" s="1"/>
  <c r="V65" i="24" s="1"/>
  <c r="V66" i="24" s="1"/>
  <c r="V67" i="24" s="1"/>
  <c r="V68" i="24" s="1"/>
  <c r="V69" i="24" s="1"/>
  <c r="V70" i="24" s="1"/>
  <c r="V71" i="24" s="1"/>
  <c r="V72" i="24" s="1"/>
  <c r="V73" i="24" s="1"/>
  <c r="V74" i="24" s="1"/>
  <c r="V75" i="24" s="1"/>
  <c r="V76" i="24" s="1"/>
  <c r="V77" i="24" s="1"/>
  <c r="V78" i="24" s="1"/>
  <c r="V79" i="24" s="1"/>
  <c r="V80" i="24" s="1"/>
  <c r="V81" i="24" s="1"/>
  <c r="V82" i="24" s="1"/>
  <c r="V83" i="24" s="1"/>
  <c r="V52" i="22"/>
  <c r="V53" i="22" s="1"/>
  <c r="V54" i="22" s="1"/>
  <c r="V55" i="22" s="1"/>
  <c r="V56" i="22" s="1"/>
  <c r="V57" i="22" s="1"/>
  <c r="V58" i="22" s="1"/>
  <c r="V59" i="22" s="1"/>
  <c r="V60" i="22" s="1"/>
  <c r="V61" i="22" s="1"/>
  <c r="V62" i="22" s="1"/>
  <c r="V63" i="22" s="1"/>
  <c r="V64" i="22" s="1"/>
  <c r="V65" i="22" s="1"/>
  <c r="V66" i="22" s="1"/>
  <c r="V67" i="22" s="1"/>
  <c r="V68" i="22" s="1"/>
  <c r="V69" i="22" s="1"/>
  <c r="V56" i="15"/>
  <c r="X182" i="23"/>
  <c r="V60" i="15"/>
  <c r="X186" i="23"/>
  <c r="X54" i="19"/>
  <c r="X242" i="23"/>
  <c r="X64" i="19"/>
  <c r="X252" i="23"/>
  <c r="X61" i="19"/>
  <c r="X249" i="23"/>
  <c r="V65" i="15"/>
  <c r="V52" i="15"/>
  <c r="X178" i="23"/>
  <c r="X55" i="19"/>
  <c r="X243" i="23"/>
  <c r="X58" i="19"/>
  <c r="X246" i="23"/>
  <c r="X52" i="19"/>
  <c r="X240" i="23"/>
  <c r="V51" i="15"/>
  <c r="X177" i="23"/>
  <c r="V64" i="15"/>
  <c r="X190" i="23"/>
  <c r="X60" i="19"/>
  <c r="X248" i="23"/>
  <c r="X69" i="19"/>
  <c r="X257" i="23"/>
  <c r="V63" i="15"/>
  <c r="X189" i="23"/>
  <c r="V49" i="15"/>
  <c r="X175" i="23"/>
  <c r="V57" i="15"/>
  <c r="X183" i="23"/>
  <c r="X56" i="19"/>
  <c r="X244" i="23"/>
  <c r="X68" i="19"/>
  <c r="X256" i="23"/>
  <c r="X67" i="19"/>
  <c r="X255" i="23"/>
  <c r="V68" i="15"/>
  <c r="X194" i="23"/>
  <c r="V55" i="15"/>
  <c r="X181" i="23"/>
  <c r="V50" i="15"/>
  <c r="X176" i="23"/>
  <c r="V58" i="15"/>
  <c r="X184" i="23"/>
  <c r="X59" i="19"/>
  <c r="X247" i="23"/>
  <c r="X63" i="19"/>
  <c r="X251" i="23"/>
  <c r="X66" i="19"/>
  <c r="X254" i="23"/>
  <c r="V62" i="15"/>
  <c r="X188" i="23"/>
  <c r="V59" i="15"/>
  <c r="X185" i="23"/>
  <c r="V54" i="15"/>
  <c r="X180" i="23"/>
  <c r="X53" i="19"/>
  <c r="X241" i="23"/>
  <c r="V53" i="15"/>
  <c r="X179" i="23"/>
  <c r="V61" i="15"/>
  <c r="X187" i="23"/>
  <c r="X57" i="19"/>
  <c r="X245" i="23"/>
  <c r="X65" i="19"/>
  <c r="X253" i="23"/>
  <c r="X70" i="19"/>
  <c r="X258" i="23"/>
  <c r="X62" i="19"/>
  <c r="X250" i="23"/>
  <c r="J48" i="22"/>
  <c r="B7" i="22" s="1"/>
  <c r="B11" i="22" s="1"/>
  <c r="B15" i="22" s="1"/>
  <c r="B7" i="24"/>
  <c r="B11" i="24" s="1"/>
  <c r="B15" i="24" s="1"/>
  <c r="J48" i="21"/>
  <c r="B7" i="21" s="1"/>
  <c r="B11" i="21" s="1"/>
  <c r="B15" i="21" s="1"/>
  <c r="B11" i="19"/>
  <c r="B15" i="19" s="1"/>
  <c r="T51" i="18"/>
  <c r="T52" i="18" s="1"/>
  <c r="T53" i="18" s="1"/>
  <c r="T54" i="18" s="1"/>
  <c r="T55" i="18" s="1"/>
  <c r="T56" i="18" s="1"/>
  <c r="T57" i="18" s="1"/>
  <c r="T58" i="18" s="1"/>
  <c r="T59" i="18" s="1"/>
  <c r="T60" i="18" s="1"/>
  <c r="T61" i="18" s="1"/>
  <c r="T62" i="18" s="1"/>
  <c r="T63" i="18" s="1"/>
  <c r="T64" i="18" s="1"/>
  <c r="T65" i="18" s="1"/>
  <c r="T66" i="18" s="1"/>
  <c r="T67" i="18" s="1"/>
  <c r="T68" i="18" s="1"/>
  <c r="V48" i="17"/>
  <c r="W50" i="12"/>
  <c r="W46" i="12" s="1"/>
  <c r="B10" i="12" s="1"/>
  <c r="W46" i="13"/>
  <c r="B10" i="13" s="1"/>
  <c r="B11" i="13" s="1"/>
  <c r="B15" i="13" s="1"/>
  <c r="O49" i="12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X46" i="12"/>
  <c r="Q49" i="12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K46" i="12"/>
  <c r="B9" i="12" s="1"/>
  <c r="R49" i="12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U46" i="12"/>
  <c r="B14" i="12" s="1"/>
  <c r="E46" i="12"/>
  <c r="G46" i="12"/>
  <c r="H46" i="12"/>
  <c r="D46" i="12"/>
  <c r="C46" i="12"/>
  <c r="J46" i="12"/>
  <c r="B8" i="12" s="1"/>
  <c r="N49" i="12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F46" i="12"/>
  <c r="P48" i="12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S49" i="12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F63" i="11"/>
  <c r="Y91" i="1"/>
  <c r="D88" i="1"/>
  <c r="J88" i="1" s="1"/>
  <c r="V84" i="24" l="1"/>
  <c r="V85" i="24" s="1"/>
  <c r="V86" i="24" s="1"/>
  <c r="V87" i="24" s="1"/>
  <c r="V88" i="24" s="1"/>
  <c r="V89" i="24" s="1"/>
  <c r="V90" i="24" s="1"/>
  <c r="V91" i="24" s="1"/>
  <c r="V92" i="24" s="1"/>
  <c r="V93" i="24" s="1"/>
  <c r="V94" i="24" s="1"/>
  <c r="V95" i="24" s="1"/>
  <c r="V96" i="24" s="1"/>
  <c r="V97" i="24" s="1"/>
  <c r="V98" i="24" s="1"/>
  <c r="V99" i="24" s="1"/>
  <c r="V100" i="24" s="1"/>
  <c r="V101" i="24" s="1"/>
  <c r="V102" i="24" s="1"/>
  <c r="V103" i="24" s="1"/>
  <c r="V104" i="24" s="1"/>
  <c r="V105" i="24" s="1"/>
  <c r="V106" i="24" s="1"/>
  <c r="V107" i="24" s="1"/>
  <c r="V108" i="24" s="1"/>
  <c r="V109" i="24" s="1"/>
  <c r="V110" i="24" s="1"/>
  <c r="V111" i="24" s="1"/>
  <c r="V112" i="24" s="1"/>
  <c r="V113" i="24" s="1"/>
  <c r="V114" i="24" s="1"/>
  <c r="V115" i="24" s="1"/>
  <c r="V116" i="24" s="1"/>
  <c r="V117" i="24" s="1"/>
  <c r="V118" i="24" s="1"/>
  <c r="V119" i="24" s="1"/>
  <c r="V120" i="24" s="1"/>
  <c r="V121" i="24" s="1"/>
  <c r="V122" i="24" s="1"/>
  <c r="V123" i="24" s="1"/>
  <c r="V124" i="24" s="1"/>
  <c r="V125" i="24" s="1"/>
  <c r="V126" i="24" s="1"/>
  <c r="V127" i="24" s="1"/>
  <c r="V128" i="24" s="1"/>
  <c r="V129" i="24" s="1"/>
  <c r="V130" i="24" s="1"/>
  <c r="V131" i="24" s="1"/>
  <c r="V132" i="24" s="1"/>
  <c r="V133" i="24" s="1"/>
  <c r="V134" i="24" s="1"/>
  <c r="V135" i="24" s="1"/>
  <c r="V136" i="24" s="1"/>
  <c r="V137" i="24" s="1"/>
  <c r="V138" i="24" s="1"/>
  <c r="V139" i="24" s="1"/>
  <c r="V140" i="24" s="1"/>
  <c r="V141" i="24" s="1"/>
  <c r="V142" i="24" s="1"/>
  <c r="V143" i="24" s="1"/>
  <c r="V144" i="24" s="1"/>
  <c r="V145" i="24" s="1"/>
  <c r="V146" i="24" s="1"/>
  <c r="V147" i="24" s="1"/>
  <c r="V148" i="24" s="1"/>
  <c r="V149" i="24" s="1"/>
  <c r="V150" i="24" s="1"/>
  <c r="V151" i="24" s="1"/>
  <c r="V152" i="24" s="1"/>
  <c r="V153" i="24" s="1"/>
  <c r="V154" i="24" s="1"/>
  <c r="V155" i="24" s="1"/>
  <c r="V156" i="24" s="1"/>
  <c r="V157" i="24" s="1"/>
  <c r="Y116" i="23"/>
  <c r="Y48" i="23" s="1"/>
  <c r="B10" i="23" s="1"/>
  <c r="Y1" i="1"/>
  <c r="J113" i="23"/>
  <c r="D113" i="23"/>
  <c r="T48" i="12"/>
  <c r="E49" i="11"/>
  <c r="F49" i="11"/>
  <c r="G49" i="11"/>
  <c r="H49" i="11"/>
  <c r="J49" i="11"/>
  <c r="K49" i="11"/>
  <c r="E50" i="11"/>
  <c r="F50" i="11"/>
  <c r="G50" i="11"/>
  <c r="H50" i="11"/>
  <c r="J50" i="11"/>
  <c r="K50" i="11"/>
  <c r="E51" i="11"/>
  <c r="F51" i="11"/>
  <c r="G51" i="11"/>
  <c r="H51" i="11"/>
  <c r="J51" i="11"/>
  <c r="K51" i="11"/>
  <c r="E52" i="11"/>
  <c r="F52" i="11"/>
  <c r="G52" i="11"/>
  <c r="H52" i="11"/>
  <c r="J52" i="11"/>
  <c r="K52" i="11"/>
  <c r="E53" i="11"/>
  <c r="F53" i="11"/>
  <c r="G53" i="11"/>
  <c r="H53" i="11"/>
  <c r="J53" i="11"/>
  <c r="K53" i="11"/>
  <c r="E54" i="11"/>
  <c r="F54" i="11"/>
  <c r="G54" i="11"/>
  <c r="H54" i="11"/>
  <c r="J54" i="11"/>
  <c r="K54" i="11"/>
  <c r="E55" i="11"/>
  <c r="F55" i="11"/>
  <c r="G55" i="11"/>
  <c r="H55" i="11"/>
  <c r="J55" i="11"/>
  <c r="K55" i="11"/>
  <c r="E56" i="11"/>
  <c r="F56" i="11"/>
  <c r="G56" i="11"/>
  <c r="H56" i="11"/>
  <c r="J56" i="11"/>
  <c r="K56" i="11"/>
  <c r="E57" i="11"/>
  <c r="F57" i="11"/>
  <c r="G57" i="11"/>
  <c r="H57" i="11"/>
  <c r="J57" i="11"/>
  <c r="K57" i="11"/>
  <c r="E58" i="11"/>
  <c r="F58" i="11"/>
  <c r="G58" i="11"/>
  <c r="H58" i="11"/>
  <c r="J58" i="11"/>
  <c r="K58" i="11"/>
  <c r="E59" i="11"/>
  <c r="F59" i="11"/>
  <c r="G59" i="11"/>
  <c r="H59" i="11"/>
  <c r="J59" i="11"/>
  <c r="K59" i="11"/>
  <c r="E60" i="11"/>
  <c r="F60" i="11"/>
  <c r="G60" i="11"/>
  <c r="H60" i="11"/>
  <c r="J60" i="11"/>
  <c r="K60" i="11"/>
  <c r="E61" i="11"/>
  <c r="F61" i="11"/>
  <c r="G61" i="11"/>
  <c r="H61" i="11"/>
  <c r="J61" i="11"/>
  <c r="K61" i="11"/>
  <c r="E62" i="11"/>
  <c r="F62" i="11"/>
  <c r="G62" i="11"/>
  <c r="H62" i="11"/>
  <c r="J62" i="11"/>
  <c r="K62" i="11"/>
  <c r="E63" i="11"/>
  <c r="G63" i="11"/>
  <c r="H63" i="11"/>
  <c r="J63" i="11"/>
  <c r="K63" i="11"/>
  <c r="E64" i="11"/>
  <c r="F64" i="11"/>
  <c r="G64" i="11"/>
  <c r="H64" i="11"/>
  <c r="J64" i="11"/>
  <c r="K64" i="11"/>
  <c r="E65" i="11"/>
  <c r="F65" i="11"/>
  <c r="G65" i="11"/>
  <c r="H65" i="11"/>
  <c r="J65" i="11"/>
  <c r="K65" i="11"/>
  <c r="E66" i="11"/>
  <c r="F66" i="11"/>
  <c r="G66" i="11"/>
  <c r="H66" i="11"/>
  <c r="J66" i="11"/>
  <c r="K66" i="11"/>
  <c r="E67" i="11"/>
  <c r="F67" i="11"/>
  <c r="G67" i="11"/>
  <c r="H67" i="11"/>
  <c r="J67" i="11"/>
  <c r="K67" i="11"/>
  <c r="E68" i="11"/>
  <c r="F68" i="11"/>
  <c r="G68" i="11"/>
  <c r="H68" i="11"/>
  <c r="J68" i="11"/>
  <c r="K68" i="11"/>
  <c r="J48" i="11"/>
  <c r="K48" i="11"/>
  <c r="C49" i="11"/>
  <c r="D49" i="11"/>
  <c r="C50" i="11"/>
  <c r="D50" i="11"/>
  <c r="C51" i="11"/>
  <c r="D51" i="11"/>
  <c r="C52" i="11"/>
  <c r="D52" i="11"/>
  <c r="C53" i="11"/>
  <c r="D53" i="11"/>
  <c r="C54" i="11"/>
  <c r="D54" i="11"/>
  <c r="C55" i="11"/>
  <c r="D55" i="11"/>
  <c r="C56" i="11"/>
  <c r="D56" i="11"/>
  <c r="C57" i="11"/>
  <c r="D57" i="11"/>
  <c r="C58" i="11"/>
  <c r="D58" i="11"/>
  <c r="C59" i="11"/>
  <c r="D59" i="11"/>
  <c r="C60" i="11"/>
  <c r="D60" i="11"/>
  <c r="C61" i="11"/>
  <c r="D61" i="11"/>
  <c r="C62" i="11"/>
  <c r="D62" i="11"/>
  <c r="C63" i="11"/>
  <c r="D63" i="11"/>
  <c r="C64" i="11"/>
  <c r="D64" i="11"/>
  <c r="C65" i="11"/>
  <c r="D65" i="11"/>
  <c r="C66" i="11"/>
  <c r="D66" i="11"/>
  <c r="C67" i="11"/>
  <c r="D67" i="11"/>
  <c r="C68" i="11"/>
  <c r="D68" i="11"/>
  <c r="E48" i="11"/>
  <c r="F48" i="11"/>
  <c r="G48" i="11"/>
  <c r="H48" i="11"/>
  <c r="C86" i="1"/>
  <c r="D86" i="1"/>
  <c r="C85" i="1"/>
  <c r="D85" i="1"/>
  <c r="F85" i="1"/>
  <c r="E16" i="47" l="1"/>
  <c r="E13" i="47"/>
  <c r="E15" i="47"/>
  <c r="E12" i="47"/>
  <c r="C15" i="47"/>
  <c r="C16" i="47"/>
  <c r="C12" i="47"/>
  <c r="C13" i="47"/>
  <c r="B15" i="47"/>
  <c r="B16" i="47"/>
  <c r="B12" i="47"/>
  <c r="B13" i="47"/>
  <c r="V158" i="24"/>
  <c r="V159" i="24" s="1"/>
  <c r="V160" i="24" s="1"/>
  <c r="V161" i="24" s="1"/>
  <c r="V162" i="24" s="1"/>
  <c r="V163" i="24" s="1"/>
  <c r="V164" i="24" s="1"/>
  <c r="V165" i="24" s="1"/>
  <c r="V166" i="24" s="1"/>
  <c r="V167" i="24" s="1"/>
  <c r="V168" i="24" s="1"/>
  <c r="V169" i="24" s="1"/>
  <c r="V170" i="24" s="1"/>
  <c r="V171" i="24" s="1"/>
  <c r="V172" i="24" s="1"/>
  <c r="V173" i="24" s="1"/>
  <c r="V174" i="24" s="1"/>
  <c r="V175" i="24" s="1"/>
  <c r="V176" i="24" s="1"/>
  <c r="V177" i="24" s="1"/>
  <c r="V178" i="24" s="1"/>
  <c r="V179" i="24" s="1"/>
  <c r="V180" i="24" s="1"/>
  <c r="V181" i="24" s="1"/>
  <c r="V182" i="24" s="1"/>
  <c r="V183" i="24" s="1"/>
  <c r="V184" i="24" s="1"/>
  <c r="V185" i="24" s="1"/>
  <c r="V186" i="24" s="1"/>
  <c r="V187" i="24" s="1"/>
  <c r="V188" i="24" s="1"/>
  <c r="V189" i="24" s="1"/>
  <c r="V190" i="24" s="1"/>
  <c r="V191" i="24" s="1"/>
  <c r="V192" i="24" s="1"/>
  <c r="V193" i="24" s="1"/>
  <c r="V194" i="24" s="1"/>
  <c r="V195" i="24" s="1"/>
  <c r="V196" i="24" s="1"/>
  <c r="V197" i="24" s="1"/>
  <c r="V198" i="24" s="1"/>
  <c r="V199" i="24" s="1"/>
  <c r="V200" i="24" s="1"/>
  <c r="V201" i="24" s="1"/>
  <c r="V202" i="24" s="1"/>
  <c r="V203" i="24" s="1"/>
  <c r="V204" i="24" s="1"/>
  <c r="V205" i="24" s="1"/>
  <c r="V206" i="24" s="1"/>
  <c r="V207" i="24" s="1"/>
  <c r="V208" i="24" s="1"/>
  <c r="V209" i="24" s="1"/>
  <c r="V210" i="24" s="1"/>
  <c r="V211" i="24" s="1"/>
  <c r="V212" i="24" s="1"/>
  <c r="V213" i="24" s="1"/>
  <c r="V214" i="24" s="1"/>
  <c r="V215" i="24" s="1"/>
  <c r="V216" i="24" s="1"/>
  <c r="V217" i="24" s="1"/>
  <c r="V218" i="24" s="1"/>
  <c r="V219" i="24" s="1"/>
  <c r="V220" i="24" s="1"/>
  <c r="V221" i="24" s="1"/>
  <c r="V222" i="24" s="1"/>
  <c r="V223" i="24" s="1"/>
  <c r="V224" i="24" s="1"/>
  <c r="V225" i="24" s="1"/>
  <c r="V226" i="24" s="1"/>
  <c r="V227" i="24" s="1"/>
  <c r="V228" i="24" s="1"/>
  <c r="V229" i="24" s="1"/>
  <c r="V230" i="24" s="1"/>
  <c r="V231" i="24" s="1"/>
  <c r="V232" i="24" s="1"/>
  <c r="V233" i="24" s="1"/>
  <c r="V234" i="24" s="1"/>
  <c r="V235" i="24" s="1"/>
  <c r="V236" i="24" s="1"/>
  <c r="V237" i="24" s="1"/>
  <c r="V238" i="24" s="1"/>
  <c r="V239" i="24" s="1"/>
  <c r="V240" i="24" s="1"/>
  <c r="V241" i="24" s="1"/>
  <c r="V242" i="24" s="1"/>
  <c r="V243" i="24" s="1"/>
  <c r="V244" i="24" s="1"/>
  <c r="C111" i="23"/>
  <c r="J86" i="1"/>
  <c r="J85" i="1"/>
  <c r="F110" i="23"/>
  <c r="R110" i="23" s="1"/>
  <c r="R111" i="23" s="1"/>
  <c r="R112" i="23" s="1"/>
  <c r="R113" i="23" s="1"/>
  <c r="R114" i="23" s="1"/>
  <c r="R115" i="23" s="1"/>
  <c r="R116" i="23" s="1"/>
  <c r="R117" i="23" s="1"/>
  <c r="R118" i="23" s="1"/>
  <c r="R119" i="23" s="1"/>
  <c r="R120" i="23" s="1"/>
  <c r="R121" i="23" s="1"/>
  <c r="R122" i="23" s="1"/>
  <c r="R123" i="23" s="1"/>
  <c r="R124" i="23" s="1"/>
  <c r="R125" i="23" s="1"/>
  <c r="R126" i="23" s="1"/>
  <c r="R127" i="23" s="1"/>
  <c r="R128" i="23" s="1"/>
  <c r="R129" i="23" s="1"/>
  <c r="R130" i="23" s="1"/>
  <c r="R131" i="23" s="1"/>
  <c r="R132" i="23" s="1"/>
  <c r="R133" i="23" s="1"/>
  <c r="R134" i="23" s="1"/>
  <c r="R135" i="23" s="1"/>
  <c r="R136" i="23" s="1"/>
  <c r="R137" i="23" s="1"/>
  <c r="R138" i="23" s="1"/>
  <c r="R139" i="23" s="1"/>
  <c r="R140" i="23" s="1"/>
  <c r="R141" i="23" s="1"/>
  <c r="R142" i="23" s="1"/>
  <c r="R143" i="23" s="1"/>
  <c r="R144" i="23" s="1"/>
  <c r="R145" i="23" s="1"/>
  <c r="R146" i="23" s="1"/>
  <c r="R147" i="23" s="1"/>
  <c r="R148" i="23" s="1"/>
  <c r="R149" i="23" s="1"/>
  <c r="R150" i="23" s="1"/>
  <c r="R151" i="23" s="1"/>
  <c r="R152" i="23" s="1"/>
  <c r="R153" i="23" s="1"/>
  <c r="R154" i="23" s="1"/>
  <c r="R155" i="23" s="1"/>
  <c r="R156" i="23" s="1"/>
  <c r="R157" i="23" s="1"/>
  <c r="R158" i="23" s="1"/>
  <c r="R159" i="23" s="1"/>
  <c r="R160" i="23" s="1"/>
  <c r="R161" i="23" s="1"/>
  <c r="R162" i="23" s="1"/>
  <c r="R163" i="23" s="1"/>
  <c r="R164" i="23" s="1"/>
  <c r="R165" i="23" s="1"/>
  <c r="R166" i="23" s="1"/>
  <c r="R167" i="23" s="1"/>
  <c r="R168" i="23" s="1"/>
  <c r="R169" i="23" s="1"/>
  <c r="R170" i="23" s="1"/>
  <c r="R171" i="23" s="1"/>
  <c r="R172" i="23" s="1"/>
  <c r="R173" i="23" s="1"/>
  <c r="R174" i="23" s="1"/>
  <c r="R175" i="23" s="1"/>
  <c r="R176" i="23" s="1"/>
  <c r="R177" i="23" s="1"/>
  <c r="R178" i="23" s="1"/>
  <c r="R179" i="23" s="1"/>
  <c r="R180" i="23" s="1"/>
  <c r="R181" i="23" s="1"/>
  <c r="R182" i="23" s="1"/>
  <c r="R183" i="23" s="1"/>
  <c r="R184" i="23" s="1"/>
  <c r="R185" i="23" s="1"/>
  <c r="R186" i="23" s="1"/>
  <c r="R187" i="23" s="1"/>
  <c r="R188" i="23" s="1"/>
  <c r="R189" i="23" s="1"/>
  <c r="R190" i="23" s="1"/>
  <c r="R191" i="23" s="1"/>
  <c r="R192" i="23" s="1"/>
  <c r="R193" i="23" s="1"/>
  <c r="R194" i="23" s="1"/>
  <c r="R195" i="23" s="1"/>
  <c r="R196" i="23" s="1"/>
  <c r="R197" i="23" s="1"/>
  <c r="R198" i="23" s="1"/>
  <c r="R199" i="23" s="1"/>
  <c r="R200" i="23" s="1"/>
  <c r="R201" i="23" s="1"/>
  <c r="R202" i="23" s="1"/>
  <c r="R203" i="23" s="1"/>
  <c r="R204" i="23" s="1"/>
  <c r="R205" i="23" s="1"/>
  <c r="R206" i="23" s="1"/>
  <c r="R207" i="23" s="1"/>
  <c r="R208" i="23" s="1"/>
  <c r="R209" i="23" s="1"/>
  <c r="R210" i="23" s="1"/>
  <c r="R211" i="23" s="1"/>
  <c r="R212" i="23" s="1"/>
  <c r="R213" i="23" s="1"/>
  <c r="R214" i="23" s="1"/>
  <c r="R215" i="23" s="1"/>
  <c r="R216" i="23" s="1"/>
  <c r="R217" i="23" s="1"/>
  <c r="R218" i="23" s="1"/>
  <c r="R219" i="23" s="1"/>
  <c r="R220" i="23" s="1"/>
  <c r="R221" i="23" s="1"/>
  <c r="R222" i="23" s="1"/>
  <c r="R223" i="23" s="1"/>
  <c r="R224" i="23" s="1"/>
  <c r="R225" i="23" s="1"/>
  <c r="R226" i="23" s="1"/>
  <c r="R227" i="23" s="1"/>
  <c r="R228" i="23" s="1"/>
  <c r="R229" i="23" s="1"/>
  <c r="R230" i="23" s="1"/>
  <c r="R231" i="23" s="1"/>
  <c r="R232" i="23" s="1"/>
  <c r="R233" i="23" s="1"/>
  <c r="R234" i="23" s="1"/>
  <c r="R235" i="23" s="1"/>
  <c r="R236" i="23" s="1"/>
  <c r="R237" i="23" s="1"/>
  <c r="R238" i="23" s="1"/>
  <c r="R239" i="23" s="1"/>
  <c r="R240" i="23" s="1"/>
  <c r="R241" i="23" s="1"/>
  <c r="R242" i="23" s="1"/>
  <c r="R243" i="23" s="1"/>
  <c r="R244" i="23" s="1"/>
  <c r="R245" i="23" s="1"/>
  <c r="R246" i="23" s="1"/>
  <c r="R247" i="23" s="1"/>
  <c r="R248" i="23" s="1"/>
  <c r="R249" i="23" s="1"/>
  <c r="R250" i="23" s="1"/>
  <c r="R251" i="23" s="1"/>
  <c r="R252" i="23" s="1"/>
  <c r="R253" i="23" s="1"/>
  <c r="R254" i="23" s="1"/>
  <c r="R255" i="23" s="1"/>
  <c r="R256" i="23" s="1"/>
  <c r="R257" i="23" s="1"/>
  <c r="R258" i="23" s="1"/>
  <c r="R259" i="23" s="1"/>
  <c r="R260" i="23" s="1"/>
  <c r="R261" i="23" s="1"/>
  <c r="R262" i="23" s="1"/>
  <c r="R263" i="23" s="1"/>
  <c r="R264" i="23" s="1"/>
  <c r="R265" i="23" s="1"/>
  <c r="R266" i="23" s="1"/>
  <c r="R267" i="23" s="1"/>
  <c r="R268" i="23" s="1"/>
  <c r="R269" i="23" s="1"/>
  <c r="R270" i="23" s="1"/>
  <c r="R271" i="23" s="1"/>
  <c r="R272" i="23" s="1"/>
  <c r="R273" i="23" s="1"/>
  <c r="R274" i="23" s="1"/>
  <c r="R275" i="23" s="1"/>
  <c r="R276" i="23" s="1"/>
  <c r="R277" i="23" s="1"/>
  <c r="R278" i="23" s="1"/>
  <c r="R279" i="23" s="1"/>
  <c r="R280" i="23" s="1"/>
  <c r="R281" i="23" s="1"/>
  <c r="R282" i="23" s="1"/>
  <c r="R283" i="23" s="1"/>
  <c r="R284" i="23" s="1"/>
  <c r="R285" i="23" s="1"/>
  <c r="R286" i="23" s="1"/>
  <c r="R287" i="23" s="1"/>
  <c r="R288" i="23" s="1"/>
  <c r="R289" i="23" s="1"/>
  <c r="R290" i="23" s="1"/>
  <c r="R291" i="23" s="1"/>
  <c r="R292" i="23" s="1"/>
  <c r="R293" i="23" s="1"/>
  <c r="R294" i="23" s="1"/>
  <c r="R295" i="23" s="1"/>
  <c r="R296" i="23" s="1"/>
  <c r="R297" i="23" s="1"/>
  <c r="R298" i="23" s="1"/>
  <c r="R299" i="23" s="1"/>
  <c r="R300" i="23" s="1"/>
  <c r="R301" i="23" s="1"/>
  <c r="F1" i="1"/>
  <c r="C110" i="23"/>
  <c r="O110" i="23" s="1"/>
  <c r="C1" i="1"/>
  <c r="D110" i="23"/>
  <c r="P110" i="23" s="1"/>
  <c r="D1" i="1"/>
  <c r="D48" i="11"/>
  <c r="D111" i="23"/>
  <c r="C48" i="1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48" i="11"/>
  <c r="P48" i="1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S48" i="1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B49" i="11"/>
  <c r="A49" i="11" s="1"/>
  <c r="B50" i="11"/>
  <c r="A50" i="11" s="1"/>
  <c r="B51" i="11"/>
  <c r="A51" i="11" s="1"/>
  <c r="B52" i="11"/>
  <c r="A52" i="11" s="1"/>
  <c r="B53" i="11"/>
  <c r="A53" i="11" s="1"/>
  <c r="B54" i="11"/>
  <c r="A54" i="11" s="1"/>
  <c r="B55" i="11"/>
  <c r="A55" i="11" s="1"/>
  <c r="B56" i="11"/>
  <c r="A56" i="11" s="1"/>
  <c r="B57" i="11"/>
  <c r="A57" i="11" s="1"/>
  <c r="B58" i="11"/>
  <c r="A58" i="11" s="1"/>
  <c r="B59" i="11"/>
  <c r="A59" i="11" s="1"/>
  <c r="B60" i="11"/>
  <c r="A60" i="11" s="1"/>
  <c r="B61" i="11"/>
  <c r="A61" i="11" s="1"/>
  <c r="B62" i="11"/>
  <c r="A62" i="11" s="1"/>
  <c r="B63" i="11"/>
  <c r="A63" i="11" s="1"/>
  <c r="B64" i="11"/>
  <c r="A64" i="11" s="1"/>
  <c r="B65" i="11"/>
  <c r="A65" i="11" s="1"/>
  <c r="B66" i="11"/>
  <c r="A66" i="11" s="1"/>
  <c r="B67" i="11"/>
  <c r="A67" i="11" s="1"/>
  <c r="B68" i="11"/>
  <c r="A68" i="11" s="1"/>
  <c r="B48" i="11"/>
  <c r="A48" i="11" s="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3" i="11"/>
  <c r="I64" i="11"/>
  <c r="I65" i="11"/>
  <c r="I66" i="11"/>
  <c r="I67" i="11"/>
  <c r="I68" i="11"/>
  <c r="I48" i="12"/>
  <c r="I49" i="12"/>
  <c r="T49" i="12" s="1"/>
  <c r="I50" i="12"/>
  <c r="I51" i="12"/>
  <c r="I52" i="12"/>
  <c r="I53" i="12"/>
  <c r="I54" i="12"/>
  <c r="I55" i="12"/>
  <c r="I56" i="12"/>
  <c r="I57" i="12"/>
  <c r="I58" i="12"/>
  <c r="I61" i="12"/>
  <c r="I62" i="12"/>
  <c r="I64" i="12"/>
  <c r="I65" i="12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R48" i="1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Q48" i="1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C64" i="10"/>
  <c r="D64" i="10"/>
  <c r="E64" i="10"/>
  <c r="F64" i="10"/>
  <c r="G64" i="10"/>
  <c r="C50" i="10"/>
  <c r="D50" i="10"/>
  <c r="E50" i="10"/>
  <c r="F50" i="10"/>
  <c r="G50" i="10"/>
  <c r="E49" i="10"/>
  <c r="F49" i="10"/>
  <c r="G49" i="10"/>
  <c r="H49" i="10"/>
  <c r="J49" i="10"/>
  <c r="K49" i="10"/>
  <c r="U49" i="10"/>
  <c r="W49" i="10"/>
  <c r="X49" i="10"/>
  <c r="Y49" i="10"/>
  <c r="H50" i="10"/>
  <c r="J50" i="10"/>
  <c r="K50" i="10"/>
  <c r="U50" i="10"/>
  <c r="W50" i="10"/>
  <c r="X50" i="10"/>
  <c r="Y50" i="10"/>
  <c r="E51" i="10"/>
  <c r="F51" i="10"/>
  <c r="G51" i="10"/>
  <c r="H51" i="10"/>
  <c r="J51" i="10"/>
  <c r="K51" i="10"/>
  <c r="U51" i="10"/>
  <c r="W51" i="10"/>
  <c r="X51" i="10"/>
  <c r="Y51" i="10"/>
  <c r="E52" i="10"/>
  <c r="F52" i="10"/>
  <c r="G52" i="10"/>
  <c r="H52" i="10"/>
  <c r="J52" i="10"/>
  <c r="K52" i="10"/>
  <c r="U52" i="10"/>
  <c r="W52" i="10"/>
  <c r="X52" i="10"/>
  <c r="Y52" i="10"/>
  <c r="E53" i="10"/>
  <c r="F53" i="10"/>
  <c r="G53" i="10"/>
  <c r="H53" i="10"/>
  <c r="J53" i="10"/>
  <c r="K53" i="10"/>
  <c r="U53" i="10"/>
  <c r="W53" i="10"/>
  <c r="X53" i="10"/>
  <c r="Y53" i="10"/>
  <c r="E54" i="10"/>
  <c r="F54" i="10"/>
  <c r="G54" i="10"/>
  <c r="H54" i="10"/>
  <c r="J54" i="10"/>
  <c r="K54" i="10"/>
  <c r="U54" i="10"/>
  <c r="W54" i="10"/>
  <c r="X54" i="10"/>
  <c r="Y54" i="10"/>
  <c r="E55" i="10"/>
  <c r="F55" i="10"/>
  <c r="G55" i="10"/>
  <c r="H55" i="10"/>
  <c r="J55" i="10"/>
  <c r="K55" i="10"/>
  <c r="U55" i="10"/>
  <c r="W55" i="10"/>
  <c r="X55" i="10"/>
  <c r="Y55" i="10"/>
  <c r="E56" i="10"/>
  <c r="F56" i="10"/>
  <c r="G56" i="10"/>
  <c r="H56" i="10"/>
  <c r="J56" i="10"/>
  <c r="K56" i="10"/>
  <c r="U56" i="10"/>
  <c r="W56" i="10"/>
  <c r="X56" i="10"/>
  <c r="Y56" i="10"/>
  <c r="E57" i="10"/>
  <c r="F57" i="10"/>
  <c r="G57" i="10"/>
  <c r="H57" i="10"/>
  <c r="J57" i="10"/>
  <c r="K57" i="10"/>
  <c r="U57" i="10"/>
  <c r="W57" i="10"/>
  <c r="X57" i="10"/>
  <c r="Y57" i="10"/>
  <c r="E58" i="10"/>
  <c r="F58" i="10"/>
  <c r="G58" i="10"/>
  <c r="H58" i="10"/>
  <c r="J58" i="10"/>
  <c r="K58" i="10"/>
  <c r="U58" i="10"/>
  <c r="W58" i="10"/>
  <c r="X58" i="10"/>
  <c r="Y58" i="10"/>
  <c r="E59" i="10"/>
  <c r="F59" i="10"/>
  <c r="G59" i="10"/>
  <c r="H59" i="10"/>
  <c r="J59" i="10"/>
  <c r="K59" i="10"/>
  <c r="U59" i="10"/>
  <c r="W59" i="10"/>
  <c r="X59" i="10"/>
  <c r="Y59" i="10"/>
  <c r="E60" i="10"/>
  <c r="F60" i="10"/>
  <c r="G60" i="10"/>
  <c r="H60" i="10"/>
  <c r="J60" i="10"/>
  <c r="K60" i="10"/>
  <c r="U60" i="10"/>
  <c r="W60" i="10"/>
  <c r="X60" i="10"/>
  <c r="Y60" i="10"/>
  <c r="E61" i="10"/>
  <c r="F61" i="10"/>
  <c r="G61" i="10"/>
  <c r="H61" i="10"/>
  <c r="J61" i="10"/>
  <c r="K61" i="10"/>
  <c r="U61" i="10"/>
  <c r="W61" i="10"/>
  <c r="X61" i="10"/>
  <c r="Y61" i="10"/>
  <c r="E62" i="10"/>
  <c r="F62" i="10"/>
  <c r="G62" i="10"/>
  <c r="H62" i="10"/>
  <c r="J62" i="10"/>
  <c r="K62" i="10"/>
  <c r="U62" i="10"/>
  <c r="W62" i="10"/>
  <c r="X62" i="10"/>
  <c r="Y62" i="10"/>
  <c r="E63" i="10"/>
  <c r="F63" i="10"/>
  <c r="G63" i="10"/>
  <c r="H63" i="10"/>
  <c r="J63" i="10"/>
  <c r="K63" i="10"/>
  <c r="U63" i="10"/>
  <c r="W63" i="10"/>
  <c r="X63" i="10"/>
  <c r="Y63" i="10"/>
  <c r="H64" i="10"/>
  <c r="J64" i="10"/>
  <c r="K64" i="10"/>
  <c r="U64" i="10"/>
  <c r="W64" i="10"/>
  <c r="X64" i="10"/>
  <c r="Y64" i="10"/>
  <c r="E65" i="10"/>
  <c r="F65" i="10"/>
  <c r="G65" i="10"/>
  <c r="H65" i="10"/>
  <c r="J65" i="10"/>
  <c r="K65" i="10"/>
  <c r="U65" i="10"/>
  <c r="W65" i="10"/>
  <c r="X65" i="10"/>
  <c r="Y65" i="10"/>
  <c r="E66" i="10"/>
  <c r="F66" i="10"/>
  <c r="G66" i="10"/>
  <c r="H66" i="10"/>
  <c r="J66" i="10"/>
  <c r="K66" i="10"/>
  <c r="U66" i="10"/>
  <c r="W66" i="10"/>
  <c r="X66" i="10"/>
  <c r="Y66" i="10"/>
  <c r="E67" i="10"/>
  <c r="F67" i="10"/>
  <c r="G67" i="10"/>
  <c r="H67" i="10"/>
  <c r="J67" i="10"/>
  <c r="K67" i="10"/>
  <c r="U67" i="10"/>
  <c r="W67" i="10"/>
  <c r="X67" i="10"/>
  <c r="Y67" i="10"/>
  <c r="E68" i="10"/>
  <c r="F68" i="10"/>
  <c r="G68" i="10"/>
  <c r="H68" i="10"/>
  <c r="J68" i="10"/>
  <c r="K68" i="10"/>
  <c r="U68" i="10"/>
  <c r="W68" i="10"/>
  <c r="X68" i="10"/>
  <c r="Y68" i="10"/>
  <c r="E69" i="10"/>
  <c r="F69" i="10"/>
  <c r="G69" i="10"/>
  <c r="H69" i="10"/>
  <c r="J69" i="10"/>
  <c r="K69" i="10"/>
  <c r="U69" i="10"/>
  <c r="W69" i="10"/>
  <c r="X69" i="10"/>
  <c r="Y69" i="10"/>
  <c r="E70" i="10"/>
  <c r="F70" i="10"/>
  <c r="G70" i="10"/>
  <c r="H70" i="10"/>
  <c r="J70" i="10"/>
  <c r="K70" i="10"/>
  <c r="U70" i="10"/>
  <c r="W70" i="10"/>
  <c r="X70" i="10"/>
  <c r="Y70" i="10"/>
  <c r="D49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5" i="10"/>
  <c r="D66" i="10"/>
  <c r="D67" i="10"/>
  <c r="D68" i="10"/>
  <c r="D69" i="10"/>
  <c r="D70" i="10"/>
  <c r="C49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5" i="10"/>
  <c r="C66" i="10"/>
  <c r="C67" i="10"/>
  <c r="C68" i="10"/>
  <c r="C69" i="10"/>
  <c r="C70" i="10"/>
  <c r="B68" i="10"/>
  <c r="A68" i="10" s="1"/>
  <c r="B69" i="10"/>
  <c r="A69" i="10" s="1"/>
  <c r="B70" i="10"/>
  <c r="A70" i="10" s="1"/>
  <c r="B66" i="10"/>
  <c r="A66" i="10" s="1"/>
  <c r="B67" i="10"/>
  <c r="A67" i="10" s="1"/>
  <c r="B49" i="10"/>
  <c r="A49" i="10" s="1"/>
  <c r="B50" i="10"/>
  <c r="A50" i="10" s="1"/>
  <c r="B51" i="10"/>
  <c r="A51" i="10" s="1"/>
  <c r="B52" i="10"/>
  <c r="A52" i="10" s="1"/>
  <c r="B53" i="10"/>
  <c r="A53" i="10" s="1"/>
  <c r="B54" i="10"/>
  <c r="A54" i="10" s="1"/>
  <c r="B55" i="10"/>
  <c r="A55" i="10" s="1"/>
  <c r="B56" i="10"/>
  <c r="A56" i="10" s="1"/>
  <c r="B57" i="10"/>
  <c r="A57" i="10" s="1"/>
  <c r="B58" i="10"/>
  <c r="A58" i="10" s="1"/>
  <c r="B59" i="10"/>
  <c r="A59" i="10" s="1"/>
  <c r="B60" i="10"/>
  <c r="A60" i="10" s="1"/>
  <c r="B61" i="10"/>
  <c r="A61" i="10" s="1"/>
  <c r="B62" i="10"/>
  <c r="A62" i="10" s="1"/>
  <c r="B63" i="10"/>
  <c r="A63" i="10" s="1"/>
  <c r="B64" i="10"/>
  <c r="A64" i="10" s="1"/>
  <c r="B65" i="10"/>
  <c r="A65" i="10" s="1"/>
  <c r="W48" i="10"/>
  <c r="X48" i="10"/>
  <c r="Y48" i="10"/>
  <c r="U48" i="10"/>
  <c r="J48" i="10"/>
  <c r="K48" i="10"/>
  <c r="D48" i="10"/>
  <c r="O48" i="10" s="1"/>
  <c r="E48" i="10"/>
  <c r="P48" i="10" s="1"/>
  <c r="F48" i="10"/>
  <c r="Q48" i="10" s="1"/>
  <c r="G48" i="10"/>
  <c r="R48" i="10" s="1"/>
  <c r="H48" i="10"/>
  <c r="S48" i="10" s="1"/>
  <c r="C48" i="10"/>
  <c r="N48" i="10" s="1"/>
  <c r="B48" i="10"/>
  <c r="A48" i="10" s="1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M61" i="1"/>
  <c r="M86" i="23" s="1"/>
  <c r="M60" i="1"/>
  <c r="M85" i="23" s="1"/>
  <c r="I70" i="10" l="1"/>
  <c r="I46" i="10" s="1"/>
  <c r="B7" i="10" s="1"/>
  <c r="C18" i="47"/>
  <c r="C19" i="47" s="1"/>
  <c r="B18" i="47"/>
  <c r="B19" i="47" s="1"/>
  <c r="E18" i="47"/>
  <c r="E19" i="47" s="1"/>
  <c r="V245" i="24"/>
  <c r="V246" i="24" s="1"/>
  <c r="V247" i="24" s="1"/>
  <c r="V248" i="24" s="1"/>
  <c r="V249" i="24" s="1"/>
  <c r="V250" i="24" s="1"/>
  <c r="V251" i="24" s="1"/>
  <c r="V252" i="24" s="1"/>
  <c r="V253" i="24" s="1"/>
  <c r="V254" i="24" s="1"/>
  <c r="V255" i="24" s="1"/>
  <c r="V256" i="24" s="1"/>
  <c r="V257" i="24" s="1"/>
  <c r="V258" i="24" s="1"/>
  <c r="V259" i="24" s="1"/>
  <c r="V260" i="24" s="1"/>
  <c r="V261" i="24" s="1"/>
  <c r="V262" i="24" s="1"/>
  <c r="V263" i="24" s="1"/>
  <c r="V264" i="24" s="1"/>
  <c r="V265" i="24" s="1"/>
  <c r="V266" i="24" s="1"/>
  <c r="V267" i="24" s="1"/>
  <c r="V268" i="24" s="1"/>
  <c r="V269" i="24" s="1"/>
  <c r="V270" i="24" s="1"/>
  <c r="V271" i="24" s="1"/>
  <c r="V272" i="24" s="1"/>
  <c r="V273" i="24" s="1"/>
  <c r="V274" i="24" s="1"/>
  <c r="V275" i="24" s="1"/>
  <c r="V276" i="24" s="1"/>
  <c r="V277" i="24" s="1"/>
  <c r="V278" i="24" s="1"/>
  <c r="V279" i="24" s="1"/>
  <c r="V280" i="24" s="1"/>
  <c r="V281" i="24" s="1"/>
  <c r="V282" i="24" s="1"/>
  <c r="V283" i="24" s="1"/>
  <c r="V284" i="24" s="1"/>
  <c r="V285" i="24" s="1"/>
  <c r="V286" i="24" s="1"/>
  <c r="V287" i="24" s="1"/>
  <c r="V288" i="24" s="1"/>
  <c r="V289" i="24" s="1"/>
  <c r="V290" i="24" s="1"/>
  <c r="V291" i="24" s="1"/>
  <c r="V292" i="24" s="1"/>
  <c r="V293" i="24" s="1"/>
  <c r="V294" i="24" s="1"/>
  <c r="V295" i="24" s="1"/>
  <c r="V296" i="24" s="1"/>
  <c r="V297" i="24" s="1"/>
  <c r="V298" i="24" s="1"/>
  <c r="V299" i="24" s="1"/>
  <c r="F48" i="23"/>
  <c r="C48" i="23"/>
  <c r="O111" i="23"/>
  <c r="O112" i="23" s="1"/>
  <c r="O113" i="23" s="1"/>
  <c r="O114" i="23" s="1"/>
  <c r="O115" i="23" s="1"/>
  <c r="O116" i="23" s="1"/>
  <c r="O117" i="23" s="1"/>
  <c r="O118" i="23" s="1"/>
  <c r="O119" i="23" s="1"/>
  <c r="O120" i="23" s="1"/>
  <c r="O121" i="23" s="1"/>
  <c r="O122" i="23" s="1"/>
  <c r="O123" i="23" s="1"/>
  <c r="O124" i="23" s="1"/>
  <c r="O125" i="23" s="1"/>
  <c r="O126" i="23" s="1"/>
  <c r="O127" i="23" s="1"/>
  <c r="O128" i="23" s="1"/>
  <c r="O129" i="23" s="1"/>
  <c r="O130" i="23" s="1"/>
  <c r="O131" i="23" s="1"/>
  <c r="O132" i="23" s="1"/>
  <c r="O133" i="23" s="1"/>
  <c r="O134" i="23" s="1"/>
  <c r="O135" i="23" s="1"/>
  <c r="O136" i="23" s="1"/>
  <c r="O137" i="23" s="1"/>
  <c r="O138" i="23" s="1"/>
  <c r="O139" i="23" s="1"/>
  <c r="O140" i="23" s="1"/>
  <c r="O141" i="23" s="1"/>
  <c r="O142" i="23" s="1"/>
  <c r="O143" i="23" s="1"/>
  <c r="O144" i="23" s="1"/>
  <c r="O145" i="23" s="1"/>
  <c r="O146" i="23" s="1"/>
  <c r="O147" i="23" s="1"/>
  <c r="O148" i="23" s="1"/>
  <c r="O149" i="23" s="1"/>
  <c r="O150" i="23" s="1"/>
  <c r="O151" i="23" s="1"/>
  <c r="O152" i="23" s="1"/>
  <c r="O153" i="23" s="1"/>
  <c r="O154" i="23" s="1"/>
  <c r="O155" i="23" s="1"/>
  <c r="O156" i="23" s="1"/>
  <c r="O157" i="23" s="1"/>
  <c r="O158" i="23" s="1"/>
  <c r="O159" i="23" s="1"/>
  <c r="O160" i="23" s="1"/>
  <c r="O161" i="23" s="1"/>
  <c r="O162" i="23" s="1"/>
  <c r="O163" i="23" s="1"/>
  <c r="O164" i="23" s="1"/>
  <c r="O165" i="23" s="1"/>
  <c r="O166" i="23" s="1"/>
  <c r="O167" i="23" s="1"/>
  <c r="O168" i="23" s="1"/>
  <c r="O169" i="23" s="1"/>
  <c r="O170" i="23" s="1"/>
  <c r="O171" i="23" s="1"/>
  <c r="O172" i="23" s="1"/>
  <c r="O173" i="23" s="1"/>
  <c r="O174" i="23" s="1"/>
  <c r="O175" i="23" s="1"/>
  <c r="O176" i="23" s="1"/>
  <c r="O177" i="23" s="1"/>
  <c r="O178" i="23" s="1"/>
  <c r="O179" i="23" s="1"/>
  <c r="O180" i="23" s="1"/>
  <c r="O181" i="23" s="1"/>
  <c r="O182" i="23" s="1"/>
  <c r="O183" i="23" s="1"/>
  <c r="O184" i="23" s="1"/>
  <c r="O185" i="23" s="1"/>
  <c r="O186" i="23" s="1"/>
  <c r="O187" i="23" s="1"/>
  <c r="O188" i="23" s="1"/>
  <c r="O189" i="23" s="1"/>
  <c r="O190" i="23" s="1"/>
  <c r="O191" i="23" s="1"/>
  <c r="O192" i="23" s="1"/>
  <c r="O193" i="23" s="1"/>
  <c r="O194" i="23" s="1"/>
  <c r="O195" i="23" s="1"/>
  <c r="O196" i="23" s="1"/>
  <c r="O197" i="23" s="1"/>
  <c r="O198" i="23" s="1"/>
  <c r="O199" i="23" s="1"/>
  <c r="O200" i="23" s="1"/>
  <c r="O201" i="23" s="1"/>
  <c r="O202" i="23" s="1"/>
  <c r="O203" i="23" s="1"/>
  <c r="O204" i="23" s="1"/>
  <c r="O205" i="23" s="1"/>
  <c r="O206" i="23" s="1"/>
  <c r="O207" i="23" s="1"/>
  <c r="O208" i="23" s="1"/>
  <c r="O209" i="23" s="1"/>
  <c r="O210" i="23" s="1"/>
  <c r="O211" i="23" s="1"/>
  <c r="O212" i="23" s="1"/>
  <c r="O213" i="23" s="1"/>
  <c r="O214" i="23" s="1"/>
  <c r="O215" i="23" s="1"/>
  <c r="O216" i="23" s="1"/>
  <c r="O217" i="23" s="1"/>
  <c r="O218" i="23" s="1"/>
  <c r="O219" i="23" s="1"/>
  <c r="O220" i="23" s="1"/>
  <c r="O221" i="23" s="1"/>
  <c r="O222" i="23" s="1"/>
  <c r="O223" i="23" s="1"/>
  <c r="O224" i="23" s="1"/>
  <c r="O225" i="23" s="1"/>
  <c r="O226" i="23" s="1"/>
  <c r="O227" i="23" s="1"/>
  <c r="O228" i="23" s="1"/>
  <c r="O229" i="23" s="1"/>
  <c r="O230" i="23" s="1"/>
  <c r="O231" i="23" s="1"/>
  <c r="O232" i="23" s="1"/>
  <c r="O233" i="23" s="1"/>
  <c r="O234" i="23" s="1"/>
  <c r="O235" i="23" s="1"/>
  <c r="O236" i="23" s="1"/>
  <c r="O237" i="23" s="1"/>
  <c r="O238" i="23" s="1"/>
  <c r="O239" i="23" s="1"/>
  <c r="O240" i="23" s="1"/>
  <c r="O241" i="23" s="1"/>
  <c r="O242" i="23" s="1"/>
  <c r="O243" i="23" s="1"/>
  <c r="O244" i="23" s="1"/>
  <c r="O245" i="23" s="1"/>
  <c r="O246" i="23" s="1"/>
  <c r="O247" i="23" s="1"/>
  <c r="O248" i="23" s="1"/>
  <c r="O249" i="23" s="1"/>
  <c r="O250" i="23" s="1"/>
  <c r="O251" i="23" s="1"/>
  <c r="O252" i="23" s="1"/>
  <c r="O253" i="23" s="1"/>
  <c r="O254" i="23" s="1"/>
  <c r="O255" i="23" s="1"/>
  <c r="O256" i="23" s="1"/>
  <c r="O257" i="23" s="1"/>
  <c r="O258" i="23" s="1"/>
  <c r="O259" i="23" s="1"/>
  <c r="O260" i="23" s="1"/>
  <c r="O261" i="23" s="1"/>
  <c r="O262" i="23" s="1"/>
  <c r="O263" i="23" s="1"/>
  <c r="O264" i="23" s="1"/>
  <c r="O265" i="23" s="1"/>
  <c r="O266" i="23" s="1"/>
  <c r="O267" i="23" s="1"/>
  <c r="O268" i="23" s="1"/>
  <c r="O269" i="23" s="1"/>
  <c r="O270" i="23" s="1"/>
  <c r="O271" i="23" s="1"/>
  <c r="O272" i="23" s="1"/>
  <c r="O273" i="23" s="1"/>
  <c r="O274" i="23" s="1"/>
  <c r="O275" i="23" s="1"/>
  <c r="O276" i="23" s="1"/>
  <c r="O277" i="23" s="1"/>
  <c r="O278" i="23" s="1"/>
  <c r="O279" i="23" s="1"/>
  <c r="O280" i="23" s="1"/>
  <c r="O281" i="23" s="1"/>
  <c r="O282" i="23" s="1"/>
  <c r="O283" i="23" s="1"/>
  <c r="O284" i="23" s="1"/>
  <c r="O285" i="23" s="1"/>
  <c r="O286" i="23" s="1"/>
  <c r="O287" i="23" s="1"/>
  <c r="O288" i="23" s="1"/>
  <c r="O289" i="23" s="1"/>
  <c r="O290" i="23" s="1"/>
  <c r="O291" i="23" s="1"/>
  <c r="O292" i="23" s="1"/>
  <c r="O293" i="23" s="1"/>
  <c r="O294" i="23" s="1"/>
  <c r="O295" i="23" s="1"/>
  <c r="O296" i="23" s="1"/>
  <c r="O297" i="23" s="1"/>
  <c r="O298" i="23" s="1"/>
  <c r="O299" i="23" s="1"/>
  <c r="O300" i="23" s="1"/>
  <c r="O301" i="23" s="1"/>
  <c r="J110" i="23"/>
  <c r="V110" i="23" s="1"/>
  <c r="P111" i="23"/>
  <c r="P112" i="23" s="1"/>
  <c r="P113" i="23" s="1"/>
  <c r="P114" i="23" s="1"/>
  <c r="P115" i="23" s="1"/>
  <c r="P116" i="23" s="1"/>
  <c r="P117" i="23" s="1"/>
  <c r="P118" i="23" s="1"/>
  <c r="P119" i="23" s="1"/>
  <c r="P120" i="23" s="1"/>
  <c r="P121" i="23" s="1"/>
  <c r="P122" i="23" s="1"/>
  <c r="P123" i="23" s="1"/>
  <c r="P124" i="23" s="1"/>
  <c r="P125" i="23" s="1"/>
  <c r="P126" i="23" s="1"/>
  <c r="P127" i="23" s="1"/>
  <c r="P128" i="23" s="1"/>
  <c r="P129" i="23" s="1"/>
  <c r="P130" i="23" s="1"/>
  <c r="P131" i="23" s="1"/>
  <c r="P132" i="23" s="1"/>
  <c r="P133" i="23" s="1"/>
  <c r="P134" i="23" s="1"/>
  <c r="P135" i="23" s="1"/>
  <c r="P136" i="23" s="1"/>
  <c r="P137" i="23" s="1"/>
  <c r="P138" i="23" s="1"/>
  <c r="P139" i="23" s="1"/>
  <c r="P140" i="23" s="1"/>
  <c r="P141" i="23" s="1"/>
  <c r="P142" i="23" s="1"/>
  <c r="P143" i="23" s="1"/>
  <c r="P144" i="23" s="1"/>
  <c r="P145" i="23" s="1"/>
  <c r="P146" i="23" s="1"/>
  <c r="P147" i="23" s="1"/>
  <c r="P148" i="23" s="1"/>
  <c r="P149" i="23" s="1"/>
  <c r="P150" i="23" s="1"/>
  <c r="P151" i="23" s="1"/>
  <c r="P152" i="23" s="1"/>
  <c r="P153" i="23" s="1"/>
  <c r="P154" i="23" s="1"/>
  <c r="P155" i="23" s="1"/>
  <c r="P156" i="23" s="1"/>
  <c r="P157" i="23" s="1"/>
  <c r="P158" i="23" s="1"/>
  <c r="P159" i="23" s="1"/>
  <c r="P160" i="23" s="1"/>
  <c r="P161" i="23" s="1"/>
  <c r="P162" i="23" s="1"/>
  <c r="P163" i="23" s="1"/>
  <c r="P164" i="23" s="1"/>
  <c r="P165" i="23" s="1"/>
  <c r="P166" i="23" s="1"/>
  <c r="P167" i="23" s="1"/>
  <c r="P168" i="23" s="1"/>
  <c r="P169" i="23" s="1"/>
  <c r="P170" i="23" s="1"/>
  <c r="P171" i="23" s="1"/>
  <c r="P172" i="23" s="1"/>
  <c r="P173" i="23" s="1"/>
  <c r="P174" i="23" s="1"/>
  <c r="P175" i="23" s="1"/>
  <c r="P176" i="23" s="1"/>
  <c r="P177" i="23" s="1"/>
  <c r="P178" i="23" s="1"/>
  <c r="P179" i="23" s="1"/>
  <c r="P180" i="23" s="1"/>
  <c r="P181" i="23" s="1"/>
  <c r="P182" i="23" s="1"/>
  <c r="P183" i="23" s="1"/>
  <c r="P184" i="23" s="1"/>
  <c r="P185" i="23" s="1"/>
  <c r="P186" i="23" s="1"/>
  <c r="P187" i="23" s="1"/>
  <c r="P188" i="23" s="1"/>
  <c r="P189" i="23" s="1"/>
  <c r="P190" i="23" s="1"/>
  <c r="P191" i="23" s="1"/>
  <c r="P192" i="23" s="1"/>
  <c r="P193" i="23" s="1"/>
  <c r="P194" i="23" s="1"/>
  <c r="P195" i="23" s="1"/>
  <c r="P196" i="23" s="1"/>
  <c r="P197" i="23" s="1"/>
  <c r="P198" i="23" s="1"/>
  <c r="P199" i="23" s="1"/>
  <c r="P200" i="23" s="1"/>
  <c r="P201" i="23" s="1"/>
  <c r="P202" i="23" s="1"/>
  <c r="P203" i="23" s="1"/>
  <c r="P204" i="23" s="1"/>
  <c r="P205" i="23" s="1"/>
  <c r="P206" i="23" s="1"/>
  <c r="P207" i="23" s="1"/>
  <c r="P208" i="23" s="1"/>
  <c r="P209" i="23" s="1"/>
  <c r="P210" i="23" s="1"/>
  <c r="P211" i="23" s="1"/>
  <c r="P212" i="23" s="1"/>
  <c r="P213" i="23" s="1"/>
  <c r="P214" i="23" s="1"/>
  <c r="P215" i="23" s="1"/>
  <c r="P216" i="23" s="1"/>
  <c r="P217" i="23" s="1"/>
  <c r="P218" i="23" s="1"/>
  <c r="P219" i="23" s="1"/>
  <c r="P220" i="23" s="1"/>
  <c r="P221" i="23" s="1"/>
  <c r="P222" i="23" s="1"/>
  <c r="P223" i="23" s="1"/>
  <c r="P224" i="23" s="1"/>
  <c r="P225" i="23" s="1"/>
  <c r="P226" i="23" s="1"/>
  <c r="P227" i="23" s="1"/>
  <c r="P228" i="23" s="1"/>
  <c r="P229" i="23" s="1"/>
  <c r="P230" i="23" s="1"/>
  <c r="P231" i="23" s="1"/>
  <c r="P232" i="23" s="1"/>
  <c r="P233" i="23" s="1"/>
  <c r="P234" i="23" s="1"/>
  <c r="P235" i="23" s="1"/>
  <c r="P236" i="23" s="1"/>
  <c r="P237" i="23" s="1"/>
  <c r="P238" i="23" s="1"/>
  <c r="P239" i="23" s="1"/>
  <c r="P240" i="23" s="1"/>
  <c r="P241" i="23" s="1"/>
  <c r="P242" i="23" s="1"/>
  <c r="P243" i="23" s="1"/>
  <c r="P244" i="23" s="1"/>
  <c r="P245" i="23" s="1"/>
  <c r="P246" i="23" s="1"/>
  <c r="P247" i="23" s="1"/>
  <c r="P248" i="23" s="1"/>
  <c r="P249" i="23" s="1"/>
  <c r="P250" i="23" s="1"/>
  <c r="P251" i="23" s="1"/>
  <c r="P252" i="23" s="1"/>
  <c r="P253" i="23" s="1"/>
  <c r="P254" i="23" s="1"/>
  <c r="P255" i="23" s="1"/>
  <c r="P256" i="23" s="1"/>
  <c r="P257" i="23" s="1"/>
  <c r="P258" i="23" s="1"/>
  <c r="P259" i="23" s="1"/>
  <c r="P260" i="23" s="1"/>
  <c r="P261" i="23" s="1"/>
  <c r="P262" i="23" s="1"/>
  <c r="P263" i="23" s="1"/>
  <c r="P264" i="23" s="1"/>
  <c r="P265" i="23" s="1"/>
  <c r="P266" i="23" s="1"/>
  <c r="P267" i="23" s="1"/>
  <c r="P268" i="23" s="1"/>
  <c r="P269" i="23" s="1"/>
  <c r="P270" i="23" s="1"/>
  <c r="P271" i="23" s="1"/>
  <c r="P272" i="23" s="1"/>
  <c r="P273" i="23" s="1"/>
  <c r="P274" i="23" s="1"/>
  <c r="P275" i="23" s="1"/>
  <c r="P276" i="23" s="1"/>
  <c r="P277" i="23" s="1"/>
  <c r="P278" i="23" s="1"/>
  <c r="P279" i="23" s="1"/>
  <c r="P280" i="23" s="1"/>
  <c r="P281" i="23" s="1"/>
  <c r="P282" i="23" s="1"/>
  <c r="P283" i="23" s="1"/>
  <c r="P284" i="23" s="1"/>
  <c r="P285" i="23" s="1"/>
  <c r="P286" i="23" s="1"/>
  <c r="P287" i="23" s="1"/>
  <c r="P288" i="23" s="1"/>
  <c r="P289" i="23" s="1"/>
  <c r="P290" i="23" s="1"/>
  <c r="P291" i="23" s="1"/>
  <c r="P292" i="23" s="1"/>
  <c r="P293" i="23" s="1"/>
  <c r="P294" i="23" s="1"/>
  <c r="P295" i="23" s="1"/>
  <c r="P296" i="23" s="1"/>
  <c r="P297" i="23" s="1"/>
  <c r="P298" i="23" s="1"/>
  <c r="P299" i="23" s="1"/>
  <c r="P300" i="23" s="1"/>
  <c r="P301" i="23" s="1"/>
  <c r="I48" i="11"/>
  <c r="J111" i="23"/>
  <c r="D48" i="23"/>
  <c r="P49" i="10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O49" i="10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S49" i="10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N49" i="10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R49" i="10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Q49" i="10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I63" i="12"/>
  <c r="I46" i="12" s="1"/>
  <c r="B7" i="12" s="1"/>
  <c r="B11" i="12" s="1"/>
  <c r="B15" i="12" s="1"/>
  <c r="T50" i="12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I62" i="11"/>
  <c r="C46" i="11"/>
  <c r="K46" i="11"/>
  <c r="B9" i="11" s="1"/>
  <c r="X46" i="11"/>
  <c r="E46" i="11"/>
  <c r="J46" i="11"/>
  <c r="B8" i="11" s="1"/>
  <c r="W46" i="11"/>
  <c r="B10" i="11" s="1"/>
  <c r="U46" i="11"/>
  <c r="B14" i="11" s="1"/>
  <c r="D46" i="11"/>
  <c r="G46" i="11"/>
  <c r="F46" i="11"/>
  <c r="H46" i="11"/>
  <c r="O48" i="11"/>
  <c r="X46" i="10"/>
  <c r="G46" i="10"/>
  <c r="D46" i="10"/>
  <c r="W46" i="10"/>
  <c r="B10" i="10" s="1"/>
  <c r="K46" i="10"/>
  <c r="B9" i="10" s="1"/>
  <c r="U46" i="10"/>
  <c r="B14" i="10" s="1"/>
  <c r="J46" i="10"/>
  <c r="B8" i="10" s="1"/>
  <c r="F46" i="10"/>
  <c r="H46" i="10"/>
  <c r="T48" i="10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C46" i="10"/>
  <c r="E46" i="10"/>
  <c r="J62" i="9"/>
  <c r="K62" i="9"/>
  <c r="T70" i="10" l="1"/>
  <c r="I46" i="11"/>
  <c r="B7" i="11" s="1"/>
  <c r="B11" i="11" s="1"/>
  <c r="B15" i="11" s="1"/>
  <c r="V111" i="23"/>
  <c r="V112" i="23" s="1"/>
  <c r="V113" i="23" s="1"/>
  <c r="V114" i="23" s="1"/>
  <c r="V115" i="23" s="1"/>
  <c r="V116" i="23" s="1"/>
  <c r="V117" i="23" s="1"/>
  <c r="V118" i="23" s="1"/>
  <c r="V119" i="23" s="1"/>
  <c r="V120" i="23" s="1"/>
  <c r="V121" i="23" s="1"/>
  <c r="V122" i="23" s="1"/>
  <c r="V123" i="23" s="1"/>
  <c r="V124" i="23" s="1"/>
  <c r="V125" i="23" s="1"/>
  <c r="V126" i="23" s="1"/>
  <c r="V127" i="23" s="1"/>
  <c r="V128" i="23" s="1"/>
  <c r="V129" i="23" s="1"/>
  <c r="V130" i="23" s="1"/>
  <c r="V131" i="23" s="1"/>
  <c r="V132" i="23" s="1"/>
  <c r="V133" i="23" s="1"/>
  <c r="V134" i="23" s="1"/>
  <c r="V135" i="23" s="1"/>
  <c r="V136" i="23" s="1"/>
  <c r="V137" i="23" s="1"/>
  <c r="V138" i="23" s="1"/>
  <c r="V139" i="23" s="1"/>
  <c r="V140" i="23" s="1"/>
  <c r="V141" i="23" s="1"/>
  <c r="V142" i="23" s="1"/>
  <c r="V143" i="23" s="1"/>
  <c r="V144" i="23" s="1"/>
  <c r="V145" i="23" s="1"/>
  <c r="V146" i="23" s="1"/>
  <c r="V147" i="23" s="1"/>
  <c r="V148" i="23" s="1"/>
  <c r="V149" i="23" s="1"/>
  <c r="V150" i="23" s="1"/>
  <c r="V151" i="23" s="1"/>
  <c r="V152" i="23" s="1"/>
  <c r="V153" i="23" s="1"/>
  <c r="V154" i="23" s="1"/>
  <c r="V155" i="23" s="1"/>
  <c r="V156" i="23" s="1"/>
  <c r="V157" i="23" s="1"/>
  <c r="V158" i="23" s="1"/>
  <c r="V159" i="23" s="1"/>
  <c r="V160" i="23" s="1"/>
  <c r="V161" i="23" s="1"/>
  <c r="V162" i="23" s="1"/>
  <c r="V163" i="23" s="1"/>
  <c r="V164" i="23" s="1"/>
  <c r="V165" i="23" s="1"/>
  <c r="V166" i="23" s="1"/>
  <c r="V167" i="23" s="1"/>
  <c r="V168" i="23" s="1"/>
  <c r="V169" i="23" s="1"/>
  <c r="V170" i="23" s="1"/>
  <c r="V171" i="23" s="1"/>
  <c r="V172" i="23" s="1"/>
  <c r="V173" i="23" s="1"/>
  <c r="V174" i="23" s="1"/>
  <c r="V175" i="23" s="1"/>
  <c r="V176" i="23" s="1"/>
  <c r="V177" i="23" s="1"/>
  <c r="V178" i="23" s="1"/>
  <c r="V179" i="23" s="1"/>
  <c r="V180" i="23" s="1"/>
  <c r="V181" i="23" s="1"/>
  <c r="V182" i="23" s="1"/>
  <c r="V183" i="23" s="1"/>
  <c r="V184" i="23" s="1"/>
  <c r="V185" i="23" s="1"/>
  <c r="V186" i="23" s="1"/>
  <c r="V187" i="23" s="1"/>
  <c r="V188" i="23" s="1"/>
  <c r="V189" i="23" s="1"/>
  <c r="V190" i="23" s="1"/>
  <c r="V191" i="23" s="1"/>
  <c r="V192" i="23" s="1"/>
  <c r="V193" i="23" s="1"/>
  <c r="V194" i="23" s="1"/>
  <c r="V195" i="23" s="1"/>
  <c r="V196" i="23" s="1"/>
  <c r="V197" i="23" s="1"/>
  <c r="V198" i="23" s="1"/>
  <c r="V199" i="23" s="1"/>
  <c r="V200" i="23" s="1"/>
  <c r="V201" i="23" s="1"/>
  <c r="V202" i="23" s="1"/>
  <c r="V203" i="23" s="1"/>
  <c r="V204" i="23" s="1"/>
  <c r="V205" i="23" s="1"/>
  <c r="V206" i="23" s="1"/>
  <c r="V207" i="23" s="1"/>
  <c r="V208" i="23" s="1"/>
  <c r="V209" i="23" s="1"/>
  <c r="V210" i="23" s="1"/>
  <c r="V211" i="23" s="1"/>
  <c r="V212" i="23" s="1"/>
  <c r="V213" i="23" s="1"/>
  <c r="V214" i="23" s="1"/>
  <c r="V215" i="23" s="1"/>
  <c r="V216" i="23" s="1"/>
  <c r="V217" i="23" s="1"/>
  <c r="V218" i="23" s="1"/>
  <c r="V219" i="23" s="1"/>
  <c r="V220" i="23" s="1"/>
  <c r="V221" i="23" s="1"/>
  <c r="V222" i="23" s="1"/>
  <c r="V223" i="23" s="1"/>
  <c r="V224" i="23" s="1"/>
  <c r="V225" i="23" s="1"/>
  <c r="V226" i="23" s="1"/>
  <c r="V227" i="23" s="1"/>
  <c r="V228" i="23" s="1"/>
  <c r="V229" i="23" s="1"/>
  <c r="V230" i="23" s="1"/>
  <c r="V231" i="23" s="1"/>
  <c r="V232" i="23" s="1"/>
  <c r="V233" i="23" s="1"/>
  <c r="V234" i="23" s="1"/>
  <c r="V235" i="23" s="1"/>
  <c r="V236" i="23" s="1"/>
  <c r="V237" i="23" s="1"/>
  <c r="V238" i="23" s="1"/>
  <c r="V239" i="23" s="1"/>
  <c r="V240" i="23" s="1"/>
  <c r="V241" i="23" s="1"/>
  <c r="V242" i="23" s="1"/>
  <c r="V243" i="23" s="1"/>
  <c r="V244" i="23" s="1"/>
  <c r="V245" i="23" s="1"/>
  <c r="V246" i="23" s="1"/>
  <c r="V247" i="23" s="1"/>
  <c r="V248" i="23" s="1"/>
  <c r="V249" i="23" s="1"/>
  <c r="V250" i="23" s="1"/>
  <c r="V251" i="23" s="1"/>
  <c r="V252" i="23" s="1"/>
  <c r="V253" i="23" s="1"/>
  <c r="V254" i="23" s="1"/>
  <c r="V255" i="23" s="1"/>
  <c r="V256" i="23" s="1"/>
  <c r="V257" i="23" s="1"/>
  <c r="V258" i="23" s="1"/>
  <c r="V259" i="23" s="1"/>
  <c r="V260" i="23" s="1"/>
  <c r="V261" i="23" s="1"/>
  <c r="V262" i="23" s="1"/>
  <c r="V263" i="23" s="1"/>
  <c r="V264" i="23" s="1"/>
  <c r="V265" i="23" s="1"/>
  <c r="V266" i="23" s="1"/>
  <c r="V267" i="23" s="1"/>
  <c r="V268" i="23" s="1"/>
  <c r="V269" i="23" s="1"/>
  <c r="V270" i="23" s="1"/>
  <c r="V271" i="23" s="1"/>
  <c r="V272" i="23" s="1"/>
  <c r="V273" i="23" s="1"/>
  <c r="V274" i="23" s="1"/>
  <c r="V275" i="23" s="1"/>
  <c r="V276" i="23" s="1"/>
  <c r="V277" i="23" s="1"/>
  <c r="V278" i="23" s="1"/>
  <c r="V279" i="23" s="1"/>
  <c r="V280" i="23" s="1"/>
  <c r="V281" i="23" s="1"/>
  <c r="V282" i="23" s="1"/>
  <c r="V283" i="23" s="1"/>
  <c r="V284" i="23" s="1"/>
  <c r="V285" i="23" s="1"/>
  <c r="V286" i="23" s="1"/>
  <c r="V287" i="23" s="1"/>
  <c r="V288" i="23" s="1"/>
  <c r="V289" i="23" s="1"/>
  <c r="V290" i="23" s="1"/>
  <c r="V291" i="23" s="1"/>
  <c r="V292" i="23" s="1"/>
  <c r="V293" i="23" s="1"/>
  <c r="V294" i="23" s="1"/>
  <c r="V295" i="23" s="1"/>
  <c r="V296" i="23" s="1"/>
  <c r="V297" i="23" s="1"/>
  <c r="V298" i="23" s="1"/>
  <c r="V299" i="23" s="1"/>
  <c r="V300" i="23" s="1"/>
  <c r="V301" i="23" s="1"/>
  <c r="J48" i="23"/>
  <c r="B7" i="23" s="1"/>
  <c r="B11" i="23" s="1"/>
  <c r="B15" i="23" s="1"/>
  <c r="T48" i="1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O49" i="1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T63" i="12"/>
  <c r="T64" i="12" s="1"/>
  <c r="T65" i="12" s="1"/>
  <c r="T66" i="12" s="1"/>
  <c r="T67" i="12" s="1"/>
  <c r="B11" i="10"/>
  <c r="B15" i="10" s="1"/>
  <c r="D59" i="9"/>
  <c r="D60" i="9"/>
  <c r="D61" i="9"/>
  <c r="D62" i="9"/>
  <c r="M57" i="1"/>
  <c r="M82" i="23" s="1"/>
  <c r="M58" i="1"/>
  <c r="M83" i="23" s="1"/>
  <c r="M59" i="1"/>
  <c r="M84" i="23" s="1"/>
  <c r="M62" i="1"/>
  <c r="M87" i="23" s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25" i="23" s="1"/>
  <c r="M101" i="1"/>
  <c r="M102" i="1"/>
  <c r="M103" i="1"/>
  <c r="M104" i="1"/>
  <c r="M105" i="1"/>
  <c r="M106" i="1"/>
  <c r="M107" i="1"/>
  <c r="M132" i="23" s="1"/>
  <c r="M108" i="1"/>
  <c r="M133" i="23" s="1"/>
  <c r="M109" i="1"/>
  <c r="M134" i="23" s="1"/>
  <c r="M110" i="1"/>
  <c r="M135" i="23" s="1"/>
  <c r="M111" i="1"/>
  <c r="M136" i="23" s="1"/>
  <c r="M112" i="1"/>
  <c r="M137" i="23" s="1"/>
  <c r="M113" i="1"/>
  <c r="M138" i="23" s="1"/>
  <c r="M114" i="1"/>
  <c r="M139" i="23" s="1"/>
  <c r="M115" i="1"/>
  <c r="M140" i="23" s="1"/>
  <c r="M116" i="1"/>
  <c r="M141" i="23" s="1"/>
  <c r="M117" i="1"/>
  <c r="M142" i="23" s="1"/>
  <c r="M118" i="1"/>
  <c r="M143" i="23" s="1"/>
  <c r="M119" i="1"/>
  <c r="M144" i="23" s="1"/>
  <c r="M120" i="1"/>
  <c r="M145" i="23" s="1"/>
  <c r="M121" i="1"/>
  <c r="M146" i="23" s="1"/>
  <c r="M122" i="1"/>
  <c r="M147" i="23" s="1"/>
  <c r="M123" i="1"/>
  <c r="M148" i="23" s="1"/>
  <c r="M124" i="1"/>
  <c r="M149" i="23" s="1"/>
  <c r="M125" i="1"/>
  <c r="M150" i="23" s="1"/>
  <c r="M126" i="1"/>
  <c r="M151" i="23" s="1"/>
  <c r="M127" i="1"/>
  <c r="M152" i="23" s="1"/>
  <c r="M128" i="1"/>
  <c r="M153" i="23" s="1"/>
  <c r="M129" i="1"/>
  <c r="M154" i="23" s="1"/>
  <c r="M130" i="1"/>
  <c r="M155" i="23" s="1"/>
  <c r="M131" i="1"/>
  <c r="M156" i="23" s="1"/>
  <c r="M132" i="1"/>
  <c r="M157" i="23" s="1"/>
  <c r="M133" i="1"/>
  <c r="M158" i="23" s="1"/>
  <c r="M134" i="1"/>
  <c r="M159" i="23" s="1"/>
  <c r="M135" i="1"/>
  <c r="M160" i="23" s="1"/>
  <c r="M136" i="1"/>
  <c r="M161" i="23" s="1"/>
  <c r="M137" i="1"/>
  <c r="M162" i="23" s="1"/>
  <c r="M138" i="1"/>
  <c r="M163" i="23" s="1"/>
  <c r="M139" i="1"/>
  <c r="M164" i="23" s="1"/>
  <c r="M140" i="1"/>
  <c r="M165" i="23" s="1"/>
  <c r="M141" i="1"/>
  <c r="M166" i="23" s="1"/>
  <c r="M142" i="1"/>
  <c r="M167" i="23" s="1"/>
  <c r="M143" i="1"/>
  <c r="M168" i="23" s="1"/>
  <c r="M144" i="1"/>
  <c r="M169" i="23" s="1"/>
  <c r="M145" i="1"/>
  <c r="M170" i="23" s="1"/>
  <c r="M146" i="1"/>
  <c r="M171" i="23" s="1"/>
  <c r="M147" i="1"/>
  <c r="M172" i="23" s="1"/>
  <c r="M148" i="1"/>
  <c r="M173" i="23" s="1"/>
  <c r="M171" i="1"/>
  <c r="M196" i="23" s="1"/>
  <c r="M172" i="1"/>
  <c r="M197" i="23" s="1"/>
  <c r="M173" i="1"/>
  <c r="M198" i="23" s="1"/>
  <c r="M174" i="1"/>
  <c r="M199" i="23" s="1"/>
  <c r="M175" i="1"/>
  <c r="M200" i="23" s="1"/>
  <c r="M176" i="1"/>
  <c r="M201" i="23" s="1"/>
  <c r="M177" i="1"/>
  <c r="M202" i="23" s="1"/>
  <c r="M178" i="1"/>
  <c r="M203" i="23" s="1"/>
  <c r="M179" i="1"/>
  <c r="M204" i="23" s="1"/>
  <c r="M180" i="1"/>
  <c r="M205" i="23" s="1"/>
  <c r="M181" i="1"/>
  <c r="M206" i="23" s="1"/>
  <c r="M182" i="1"/>
  <c r="M207" i="23" s="1"/>
  <c r="M183" i="1"/>
  <c r="M208" i="23" s="1"/>
  <c r="M184" i="1"/>
  <c r="M209" i="23" s="1"/>
  <c r="M185" i="1"/>
  <c r="M210" i="23" s="1"/>
  <c r="M186" i="1"/>
  <c r="M211" i="23" s="1"/>
  <c r="M187" i="1"/>
  <c r="M212" i="23" s="1"/>
  <c r="M188" i="1"/>
  <c r="M213" i="23" s="1"/>
  <c r="M189" i="1"/>
  <c r="M214" i="23" s="1"/>
  <c r="M190" i="1"/>
  <c r="M215" i="23" s="1"/>
  <c r="M191" i="1"/>
  <c r="M216" i="23" s="1"/>
  <c r="M192" i="1"/>
  <c r="M217" i="23" s="1"/>
  <c r="M193" i="1"/>
  <c r="M194" i="1"/>
  <c r="M195" i="1"/>
  <c r="M220" i="23" s="1"/>
  <c r="M196" i="1"/>
  <c r="M221" i="23" s="1"/>
  <c r="M197" i="1"/>
  <c r="M222" i="23" s="1"/>
  <c r="M198" i="1"/>
  <c r="M223" i="23" s="1"/>
  <c r="M199" i="1"/>
  <c r="M224" i="23" s="1"/>
  <c r="M200" i="1"/>
  <c r="M225" i="23" s="1"/>
  <c r="M201" i="1"/>
  <c r="M226" i="23" s="1"/>
  <c r="M202" i="1"/>
  <c r="M227" i="23" s="1"/>
  <c r="M203" i="1"/>
  <c r="M228" i="23" s="1"/>
  <c r="M204" i="1"/>
  <c r="M229" i="23" s="1"/>
  <c r="M205" i="1"/>
  <c r="M230" i="23" s="1"/>
  <c r="M206" i="1"/>
  <c r="M231" i="23" s="1"/>
  <c r="M207" i="1"/>
  <c r="M232" i="23" s="1"/>
  <c r="M208" i="1"/>
  <c r="M233" i="23" s="1"/>
  <c r="M209" i="1"/>
  <c r="M234" i="23" s="1"/>
  <c r="M210" i="1"/>
  <c r="M235" i="23" s="1"/>
  <c r="M211" i="1"/>
  <c r="M236" i="23" s="1"/>
  <c r="M52" i="19"/>
  <c r="M53" i="19"/>
  <c r="M54" i="19"/>
  <c r="M238" i="1"/>
  <c r="M263" i="23" s="1"/>
  <c r="M239" i="1"/>
  <c r="M264" i="23" s="1"/>
  <c r="M240" i="1"/>
  <c r="M265" i="23" s="1"/>
  <c r="M241" i="1"/>
  <c r="M266" i="23" s="1"/>
  <c r="M242" i="1"/>
  <c r="M267" i="23" s="1"/>
  <c r="M243" i="1"/>
  <c r="M268" i="23" s="1"/>
  <c r="M244" i="1"/>
  <c r="M269" i="23" s="1"/>
  <c r="M245" i="1"/>
  <c r="M270" i="23" s="1"/>
  <c r="M246" i="1"/>
  <c r="M271" i="23" s="1"/>
  <c r="M247" i="1"/>
  <c r="M272" i="23" s="1"/>
  <c r="M248" i="1"/>
  <c r="M273" i="23" s="1"/>
  <c r="M249" i="1"/>
  <c r="M274" i="23" s="1"/>
  <c r="M250" i="1"/>
  <c r="M275" i="23" s="1"/>
  <c r="M251" i="1"/>
  <c r="M276" i="23" s="1"/>
  <c r="M252" i="1"/>
  <c r="M277" i="23" s="1"/>
  <c r="M253" i="1"/>
  <c r="M278" i="23" s="1"/>
  <c r="M254" i="1"/>
  <c r="M279" i="23" s="1"/>
  <c r="M255" i="1"/>
  <c r="M280" i="23" s="1"/>
  <c r="M256" i="1"/>
  <c r="M281" i="23" s="1"/>
  <c r="M257" i="1"/>
  <c r="M282" i="23" s="1"/>
  <c r="M258" i="1"/>
  <c r="M283" i="23" s="1"/>
  <c r="M259" i="1"/>
  <c r="M284" i="23" s="1"/>
  <c r="M260" i="1"/>
  <c r="M285" i="23" s="1"/>
  <c r="M261" i="1"/>
  <c r="M286" i="23" s="1"/>
  <c r="M262" i="1"/>
  <c r="M287" i="23" s="1"/>
  <c r="M263" i="1"/>
  <c r="M288" i="23" s="1"/>
  <c r="M264" i="1"/>
  <c r="M289" i="23" s="1"/>
  <c r="M265" i="1"/>
  <c r="M290" i="23" s="1"/>
  <c r="M266" i="1"/>
  <c r="M291" i="23" s="1"/>
  <c r="M267" i="1"/>
  <c r="M292" i="23" s="1"/>
  <c r="M268" i="1"/>
  <c r="M269" i="1"/>
  <c r="M270" i="1"/>
  <c r="M295" i="23" s="1"/>
  <c r="M271" i="1"/>
  <c r="M296" i="23" s="1"/>
  <c r="M272" i="1"/>
  <c r="M297" i="23" s="1"/>
  <c r="M273" i="1"/>
  <c r="M298" i="23" s="1"/>
  <c r="M274" i="1"/>
  <c r="M299" i="23" s="1"/>
  <c r="M275" i="1"/>
  <c r="M300" i="23" s="1"/>
  <c r="M276" i="1"/>
  <c r="M301" i="23" s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104" i="24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N63" i="29"/>
  <c r="M394" i="1"/>
  <c r="M395" i="1"/>
  <c r="M396" i="1"/>
  <c r="M397" i="1"/>
  <c r="M398" i="1"/>
  <c r="M399" i="1"/>
  <c r="M400" i="1"/>
  <c r="M401" i="1"/>
  <c r="M403" i="1"/>
  <c r="M404" i="1"/>
  <c r="M405" i="1"/>
  <c r="M406" i="1"/>
  <c r="M407" i="1"/>
  <c r="M408" i="1"/>
  <c r="M409" i="1"/>
  <c r="M59" i="30"/>
  <c r="M411" i="1"/>
  <c r="M412" i="1"/>
  <c r="M413" i="1"/>
  <c r="M414" i="1"/>
  <c r="M415" i="1"/>
  <c r="M416" i="1"/>
  <c r="M417" i="1"/>
  <c r="M418" i="1"/>
  <c r="M419" i="1"/>
  <c r="M420" i="1"/>
  <c r="M421" i="1"/>
  <c r="M422" i="1"/>
  <c r="M51" i="31" s="1"/>
  <c r="M423" i="1"/>
  <c r="M52" i="31" s="1"/>
  <c r="M424" i="1"/>
  <c r="M53" i="31" s="1"/>
  <c r="M425" i="1"/>
  <c r="M54" i="31" s="1"/>
  <c r="M426" i="1"/>
  <c r="M55" i="31" s="1"/>
  <c r="M427" i="1"/>
  <c r="M56" i="31" s="1"/>
  <c r="M428" i="1"/>
  <c r="M57" i="31" s="1"/>
  <c r="M429" i="1"/>
  <c r="M58" i="31" s="1"/>
  <c r="M430" i="1"/>
  <c r="M59" i="31" s="1"/>
  <c r="M431" i="1"/>
  <c r="M60" i="31" s="1"/>
  <c r="M432" i="1"/>
  <c r="M61" i="31" s="1"/>
  <c r="M433" i="1"/>
  <c r="M62" i="31" s="1"/>
  <c r="M434" i="1"/>
  <c r="M63" i="31" s="1"/>
  <c r="M435" i="1"/>
  <c r="M64" i="31" s="1"/>
  <c r="M436" i="1"/>
  <c r="M437" i="1"/>
  <c r="M66" i="31" s="1"/>
  <c r="M438" i="1"/>
  <c r="M67" i="31" s="1"/>
  <c r="M439" i="1"/>
  <c r="M68" i="31" s="1"/>
  <c r="M440" i="1"/>
  <c r="M69" i="31" s="1"/>
  <c r="M441" i="1"/>
  <c r="M70" i="31" s="1"/>
  <c r="M442" i="1"/>
  <c r="M71" i="31" s="1"/>
  <c r="M443" i="1"/>
  <c r="M72" i="31" s="1"/>
  <c r="M444" i="1"/>
  <c r="M50" i="32" s="1"/>
  <c r="M445" i="1"/>
  <c r="M51" i="32" s="1"/>
  <c r="M447" i="1"/>
  <c r="M53" i="32" s="1"/>
  <c r="M448" i="1"/>
  <c r="M54" i="32" s="1"/>
  <c r="M449" i="1"/>
  <c r="M55" i="32" s="1"/>
  <c r="M450" i="1"/>
  <c r="M56" i="32" s="1"/>
  <c r="M451" i="1"/>
  <c r="M57" i="32" s="1"/>
  <c r="M452" i="1"/>
  <c r="M58" i="32" s="1"/>
  <c r="M453" i="1"/>
  <c r="M59" i="32" s="1"/>
  <c r="M454" i="1"/>
  <c r="M60" i="32" s="1"/>
  <c r="M455" i="1"/>
  <c r="M61" i="32" s="1"/>
  <c r="M456" i="1"/>
  <c r="M457" i="1"/>
  <c r="M458" i="1"/>
  <c r="M459" i="1"/>
  <c r="M460" i="1"/>
  <c r="M461" i="1"/>
  <c r="M462" i="1"/>
  <c r="M463" i="1"/>
  <c r="M464" i="1"/>
  <c r="N464" i="1" s="1"/>
  <c r="M465" i="1"/>
  <c r="M50" i="33" s="1"/>
  <c r="M466" i="1"/>
  <c r="M51" i="33" s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0" i="38" s="1"/>
  <c r="M529" i="1"/>
  <c r="M51" i="38" s="1"/>
  <c r="M530" i="1"/>
  <c r="M52" i="38" s="1"/>
  <c r="M531" i="1"/>
  <c r="M53" i="38" s="1"/>
  <c r="M532" i="1"/>
  <c r="M54" i="38" s="1"/>
  <c r="M533" i="1"/>
  <c r="M55" i="38" s="1"/>
  <c r="M534" i="1"/>
  <c r="M56" i="38" s="1"/>
  <c r="M535" i="1"/>
  <c r="M57" i="38" s="1"/>
  <c r="M536" i="1"/>
  <c r="M58" i="38" s="1"/>
  <c r="M537" i="1"/>
  <c r="M59" i="38" s="1"/>
  <c r="M538" i="1"/>
  <c r="M60" i="38" s="1"/>
  <c r="M539" i="1"/>
  <c r="M61" i="38" s="1"/>
  <c r="M540" i="1"/>
  <c r="M62" i="38" s="1"/>
  <c r="M541" i="1"/>
  <c r="M63" i="38" s="1"/>
  <c r="M542" i="1"/>
  <c r="M64" i="38" s="1"/>
  <c r="M543" i="1"/>
  <c r="M65" i="38" s="1"/>
  <c r="M544" i="1"/>
  <c r="M66" i="38" s="1"/>
  <c r="M545" i="1"/>
  <c r="M67" i="38" s="1"/>
  <c r="M546" i="1"/>
  <c r="M68" i="38" s="1"/>
  <c r="M547" i="1"/>
  <c r="M69" i="38" s="1"/>
  <c r="M548" i="1"/>
  <c r="M70" i="38" s="1"/>
  <c r="M549" i="1"/>
  <c r="M71" i="38" s="1"/>
  <c r="M550" i="1"/>
  <c r="M72" i="38" s="1"/>
  <c r="M551" i="1"/>
  <c r="M73" i="38" s="1"/>
  <c r="M552" i="1"/>
  <c r="M74" i="38" s="1"/>
  <c r="M553" i="1"/>
  <c r="M75" i="38" s="1"/>
  <c r="M554" i="1"/>
  <c r="M76" i="38" s="1"/>
  <c r="M555" i="1"/>
  <c r="M77" i="38" s="1"/>
  <c r="M556" i="1"/>
  <c r="M78" i="38" s="1"/>
  <c r="M557" i="1"/>
  <c r="M79" i="38" s="1"/>
  <c r="M558" i="1"/>
  <c r="M80" i="38" s="1"/>
  <c r="M559" i="1"/>
  <c r="M81" i="38" s="1"/>
  <c r="M560" i="1"/>
  <c r="M82" i="38" s="1"/>
  <c r="M561" i="1"/>
  <c r="M83" i="38" s="1"/>
  <c r="M562" i="1"/>
  <c r="M84" i="38" s="1"/>
  <c r="M563" i="1"/>
  <c r="M85" i="38" s="1"/>
  <c r="M564" i="1"/>
  <c r="M86" i="38" s="1"/>
  <c r="M565" i="1"/>
  <c r="M87" i="38" s="1"/>
  <c r="M566" i="1"/>
  <c r="M88" i="38" s="1"/>
  <c r="M567" i="1"/>
  <c r="M89" i="38" s="1"/>
  <c r="M568" i="1"/>
  <c r="M90" i="38" s="1"/>
  <c r="M569" i="1"/>
  <c r="M91" i="38" s="1"/>
  <c r="M570" i="1"/>
  <c r="M92" i="38" s="1"/>
  <c r="M571" i="1"/>
  <c r="M93" i="38" s="1"/>
  <c r="M572" i="1"/>
  <c r="M94" i="38" s="1"/>
  <c r="M573" i="1"/>
  <c r="M95" i="38" s="1"/>
  <c r="M574" i="1"/>
  <c r="M96" i="38" s="1"/>
  <c r="M575" i="1"/>
  <c r="M97" i="38" s="1"/>
  <c r="M576" i="1"/>
  <c r="M98" i="38" s="1"/>
  <c r="M577" i="1"/>
  <c r="M99" i="38" s="1"/>
  <c r="M578" i="1"/>
  <c r="M100" i="38" s="1"/>
  <c r="M579" i="1"/>
  <c r="M101" i="38" s="1"/>
  <c r="M580" i="1"/>
  <c r="M102" i="38" s="1"/>
  <c r="M581" i="1"/>
  <c r="M103" i="38" s="1"/>
  <c r="M582" i="1"/>
  <c r="M104" i="38" s="1"/>
  <c r="M583" i="1"/>
  <c r="M105" i="38" s="1"/>
  <c r="M584" i="1"/>
  <c r="M106" i="38" s="1"/>
  <c r="M585" i="1"/>
  <c r="M107" i="38" s="1"/>
  <c r="M586" i="1"/>
  <c r="M108" i="38" s="1"/>
  <c r="M587" i="1"/>
  <c r="M109" i="38" s="1"/>
  <c r="M588" i="1"/>
  <c r="M110" i="38" s="1"/>
  <c r="M589" i="1"/>
  <c r="M111" i="38" s="1"/>
  <c r="M590" i="1"/>
  <c r="M112" i="38" s="1"/>
  <c r="M591" i="1"/>
  <c r="M113" i="38" s="1"/>
  <c r="M592" i="1"/>
  <c r="M114" i="38" s="1"/>
  <c r="M593" i="1"/>
  <c r="M115" i="38" s="1"/>
  <c r="M594" i="1"/>
  <c r="M116" i="38" s="1"/>
  <c r="M595" i="1"/>
  <c r="M117" i="38" s="1"/>
  <c r="M596" i="1"/>
  <c r="M118" i="38" s="1"/>
  <c r="M597" i="1"/>
  <c r="M119" i="38" s="1"/>
  <c r="M598" i="1"/>
  <c r="M120" i="38" s="1"/>
  <c r="M599" i="1"/>
  <c r="M121" i="38" s="1"/>
  <c r="M600" i="1"/>
  <c r="M122" i="38" s="1"/>
  <c r="M601" i="1"/>
  <c r="M123" i="38" s="1"/>
  <c r="M602" i="1"/>
  <c r="M124" i="38" s="1"/>
  <c r="M603" i="1"/>
  <c r="M125" i="38" s="1"/>
  <c r="M604" i="1"/>
  <c r="M126" i="38" s="1"/>
  <c r="M605" i="1"/>
  <c r="M127" i="38" s="1"/>
  <c r="M606" i="1"/>
  <c r="M128" i="38" s="1"/>
  <c r="M607" i="1"/>
  <c r="M129" i="38" s="1"/>
  <c r="M608" i="1"/>
  <c r="M130" i="38" s="1"/>
  <c r="M609" i="1"/>
  <c r="M131" i="38" s="1"/>
  <c r="M610" i="1"/>
  <c r="M132" i="38" s="1"/>
  <c r="M611" i="1"/>
  <c r="M133" i="38" s="1"/>
  <c r="M612" i="1"/>
  <c r="M134" i="38" s="1"/>
  <c r="M613" i="1"/>
  <c r="M135" i="38" s="1"/>
  <c r="M614" i="1"/>
  <c r="M136" i="38" s="1"/>
  <c r="M615" i="1"/>
  <c r="M137" i="38" s="1"/>
  <c r="M616" i="1"/>
  <c r="M138" i="38" s="1"/>
  <c r="M617" i="1"/>
  <c r="M139" i="38" s="1"/>
  <c r="M618" i="1"/>
  <c r="M140" i="38" s="1"/>
  <c r="M619" i="1"/>
  <c r="M141" i="38" s="1"/>
  <c r="M620" i="1"/>
  <c r="M142" i="38" s="1"/>
  <c r="M621" i="1"/>
  <c r="M143" i="38" s="1"/>
  <c r="M622" i="1"/>
  <c r="M144" i="38" s="1"/>
  <c r="M623" i="1"/>
  <c r="M145" i="38" s="1"/>
  <c r="M624" i="1"/>
  <c r="M146" i="38" s="1"/>
  <c r="M625" i="1"/>
  <c r="M147" i="38" s="1"/>
  <c r="M626" i="1"/>
  <c r="M148" i="38" s="1"/>
  <c r="M627" i="1"/>
  <c r="M149" i="38" s="1"/>
  <c r="M628" i="1"/>
  <c r="M150" i="38" s="1"/>
  <c r="M629" i="1"/>
  <c r="M151" i="38" s="1"/>
  <c r="M630" i="1"/>
  <c r="M152" i="38" s="1"/>
  <c r="M631" i="1"/>
  <c r="M632" i="1"/>
  <c r="M633" i="1"/>
  <c r="M634" i="1"/>
  <c r="M635" i="1"/>
  <c r="M636" i="1"/>
  <c r="M637" i="1"/>
  <c r="M638" i="1"/>
  <c r="M639" i="1"/>
  <c r="M640" i="1"/>
  <c r="M162" i="38" s="1"/>
  <c r="M641" i="1"/>
  <c r="M163" i="38" s="1"/>
  <c r="M642" i="1"/>
  <c r="M164" i="38" s="1"/>
  <c r="M643" i="1"/>
  <c r="M165" i="38" s="1"/>
  <c r="M644" i="1"/>
  <c r="M166" i="38" s="1"/>
  <c r="M645" i="1"/>
  <c r="M646" i="1"/>
  <c r="M168" i="38" s="1"/>
  <c r="M647" i="1"/>
  <c r="M169" i="38" s="1"/>
  <c r="M648" i="1"/>
  <c r="M170" i="38" s="1"/>
  <c r="M649" i="1"/>
  <c r="M171" i="38" s="1"/>
  <c r="M650" i="1"/>
  <c r="M172" i="38" s="1"/>
  <c r="M651" i="1"/>
  <c r="M652" i="1"/>
  <c r="M174" i="38" s="1"/>
  <c r="M653" i="1"/>
  <c r="M175" i="38" s="1"/>
  <c r="M654" i="1"/>
  <c r="M176" i="38" s="1"/>
  <c r="M655" i="1"/>
  <c r="M177" i="38" s="1"/>
  <c r="M656" i="1"/>
  <c r="M178" i="38" s="1"/>
  <c r="M657" i="1"/>
  <c r="M179" i="38" s="1"/>
  <c r="M658" i="1"/>
  <c r="M180" i="38" s="1"/>
  <c r="M659" i="1"/>
  <c r="M181" i="38" s="1"/>
  <c r="M660" i="1"/>
  <c r="M182" i="38" s="1"/>
  <c r="M661" i="1"/>
  <c r="M183" i="38" s="1"/>
  <c r="M662" i="1"/>
  <c r="M184" i="38" s="1"/>
  <c r="M663" i="1"/>
  <c r="M185" i="38" s="1"/>
  <c r="M664" i="1"/>
  <c r="M186" i="38" s="1"/>
  <c r="M665" i="1"/>
  <c r="M187" i="38" s="1"/>
  <c r="M666" i="1"/>
  <c r="M667" i="1"/>
  <c r="M668" i="1"/>
  <c r="M669" i="1"/>
  <c r="M670" i="1"/>
  <c r="M671" i="1"/>
  <c r="M193" i="38" s="1"/>
  <c r="M672" i="1"/>
  <c r="M673" i="1"/>
  <c r="M674" i="1"/>
  <c r="M675" i="1"/>
  <c r="M701" i="1"/>
  <c r="M702" i="1"/>
  <c r="N702" i="1" s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N735" i="1" s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294" i="38"/>
  <c r="M295" i="38"/>
  <c r="M53" i="1"/>
  <c r="M78" i="23" s="1"/>
  <c r="M54" i="1"/>
  <c r="M79" i="23" s="1"/>
  <c r="M55" i="1"/>
  <c r="M80" i="23" s="1"/>
  <c r="M56" i="1"/>
  <c r="M81" i="23" s="1"/>
  <c r="M52" i="1"/>
  <c r="M77" i="23" s="1"/>
  <c r="M51" i="53" l="1"/>
  <c r="N761" i="1"/>
  <c r="M52" i="53"/>
  <c r="M50" i="53"/>
  <c r="M293" i="38"/>
  <c r="M63" i="53"/>
  <c r="N771" i="1"/>
  <c r="M292" i="38"/>
  <c r="M62" i="53"/>
  <c r="N770" i="1"/>
  <c r="M291" i="38"/>
  <c r="M61" i="53"/>
  <c r="N769" i="1"/>
  <c r="M290" i="38"/>
  <c r="M60" i="53"/>
  <c r="N768" i="1"/>
  <c r="M289" i="38"/>
  <c r="M59" i="53"/>
  <c r="N767" i="1"/>
  <c r="M288" i="38"/>
  <c r="M58" i="53"/>
  <c r="N766" i="1"/>
  <c r="M287" i="38"/>
  <c r="M57" i="53"/>
  <c r="N765" i="1"/>
  <c r="M286" i="38"/>
  <c r="M56" i="53"/>
  <c r="N764" i="1"/>
  <c r="M285" i="38"/>
  <c r="M55" i="53"/>
  <c r="N763" i="1"/>
  <c r="M284" i="38"/>
  <c r="M54" i="53"/>
  <c r="N762" i="1"/>
  <c r="M283" i="38"/>
  <c r="M53" i="53"/>
  <c r="M70" i="52"/>
  <c r="N757" i="1"/>
  <c r="M279" i="38"/>
  <c r="M55" i="43"/>
  <c r="M158" i="38"/>
  <c r="M66" i="48"/>
  <c r="M190" i="38"/>
  <c r="M197" i="38"/>
  <c r="M53" i="49"/>
  <c r="M68" i="52"/>
  <c r="N755" i="1"/>
  <c r="M277" i="38"/>
  <c r="M196" i="38"/>
  <c r="M52" i="49"/>
  <c r="M64" i="48"/>
  <c r="M188" i="38"/>
  <c r="M53" i="43"/>
  <c r="M156" i="38"/>
  <c r="M65" i="48"/>
  <c r="M189" i="38"/>
  <c r="M195" i="38"/>
  <c r="M51" i="49"/>
  <c r="M52" i="43"/>
  <c r="M155" i="38"/>
  <c r="M70" i="43"/>
  <c r="M173" i="38"/>
  <c r="M66" i="52"/>
  <c r="N753" i="1"/>
  <c r="M275" i="38"/>
  <c r="M194" i="38"/>
  <c r="M50" i="49"/>
  <c r="M51" i="43"/>
  <c r="M154" i="38"/>
  <c r="N760" i="1"/>
  <c r="M282" i="38"/>
  <c r="M65" i="52"/>
  <c r="N752" i="1"/>
  <c r="N65" i="52" s="1"/>
  <c r="M274" i="38"/>
  <c r="M58" i="43"/>
  <c r="M161" i="38"/>
  <c r="M50" i="43"/>
  <c r="M153" i="38"/>
  <c r="M69" i="52"/>
  <c r="N756" i="1"/>
  <c r="M278" i="38"/>
  <c r="M54" i="43"/>
  <c r="M157" i="38"/>
  <c r="M67" i="52"/>
  <c r="N754" i="1"/>
  <c r="M276" i="38"/>
  <c r="M64" i="52"/>
  <c r="N751" i="1"/>
  <c r="N64" i="52" s="1"/>
  <c r="M273" i="38"/>
  <c r="M57" i="43"/>
  <c r="M160" i="38"/>
  <c r="N759" i="1"/>
  <c r="M281" i="38"/>
  <c r="N70" i="51"/>
  <c r="N257" i="38"/>
  <c r="X735" i="1"/>
  <c r="X257" i="38" s="1"/>
  <c r="M68" i="48"/>
  <c r="M192" i="38"/>
  <c r="N758" i="1"/>
  <c r="M280" i="38"/>
  <c r="N224" i="38"/>
  <c r="N57" i="50"/>
  <c r="X702" i="1"/>
  <c r="X224" i="38" s="1"/>
  <c r="M67" i="48"/>
  <c r="M191" i="38"/>
  <c r="M64" i="43"/>
  <c r="M167" i="38"/>
  <c r="M56" i="43"/>
  <c r="M159" i="38"/>
  <c r="M63" i="52"/>
  <c r="N750" i="1"/>
  <c r="M272" i="38"/>
  <c r="M62" i="52"/>
  <c r="N749" i="1"/>
  <c r="M271" i="38"/>
  <c r="M61" i="52"/>
  <c r="N748" i="1"/>
  <c r="M270" i="38"/>
  <c r="M60" i="52"/>
  <c r="N747" i="1"/>
  <c r="M269" i="38"/>
  <c r="M59" i="52"/>
  <c r="N746" i="1"/>
  <c r="M268" i="38"/>
  <c r="M58" i="52"/>
  <c r="N745" i="1"/>
  <c r="M267" i="38"/>
  <c r="M57" i="52"/>
  <c r="N744" i="1"/>
  <c r="M266" i="38"/>
  <c r="M56" i="52"/>
  <c r="N743" i="1"/>
  <c r="M265" i="38"/>
  <c r="M55" i="52"/>
  <c r="N742" i="1"/>
  <c r="M264" i="38"/>
  <c r="M54" i="52"/>
  <c r="N741" i="1"/>
  <c r="M263" i="38"/>
  <c r="M53" i="52"/>
  <c r="N740" i="1"/>
  <c r="M262" i="38"/>
  <c r="M52" i="52"/>
  <c r="N739" i="1"/>
  <c r="M261" i="38"/>
  <c r="M51" i="52"/>
  <c r="N738" i="1"/>
  <c r="M260" i="38"/>
  <c r="M50" i="52"/>
  <c r="N737" i="1"/>
  <c r="M259" i="38"/>
  <c r="M71" i="51"/>
  <c r="N736" i="1"/>
  <c r="M258" i="38"/>
  <c r="M70" i="51"/>
  <c r="M257" i="38"/>
  <c r="M69" i="51"/>
  <c r="N734" i="1"/>
  <c r="M256" i="38"/>
  <c r="M68" i="51"/>
  <c r="N733" i="1"/>
  <c r="M255" i="38"/>
  <c r="M66" i="51"/>
  <c r="N731" i="1"/>
  <c r="M253" i="38"/>
  <c r="M67" i="51"/>
  <c r="N732" i="1"/>
  <c r="M254" i="38"/>
  <c r="M65" i="51"/>
  <c r="N730" i="1"/>
  <c r="M252" i="38"/>
  <c r="M64" i="51"/>
  <c r="N729" i="1"/>
  <c r="M251" i="38"/>
  <c r="M63" i="51"/>
  <c r="N728" i="1"/>
  <c r="M250" i="38"/>
  <c r="M62" i="51"/>
  <c r="N727" i="1"/>
  <c r="M249" i="38"/>
  <c r="M61" i="51"/>
  <c r="N726" i="1"/>
  <c r="M248" i="38"/>
  <c r="M60" i="51"/>
  <c r="N725" i="1"/>
  <c r="M247" i="38"/>
  <c r="M59" i="51"/>
  <c r="N724" i="1"/>
  <c r="M246" i="38"/>
  <c r="M58" i="51"/>
  <c r="N723" i="1"/>
  <c r="M245" i="38"/>
  <c r="M57" i="51"/>
  <c r="N722" i="1"/>
  <c r="M244" i="38"/>
  <c r="M56" i="51"/>
  <c r="N721" i="1"/>
  <c r="M243" i="38"/>
  <c r="M55" i="51"/>
  <c r="M242" i="38"/>
  <c r="N720" i="1"/>
  <c r="M54" i="51"/>
  <c r="N719" i="1"/>
  <c r="M241" i="38"/>
  <c r="M53" i="51"/>
  <c r="N718" i="1"/>
  <c r="M240" i="38"/>
  <c r="M52" i="51"/>
  <c r="N717" i="1"/>
  <c r="M239" i="38"/>
  <c r="M51" i="51"/>
  <c r="N716" i="1"/>
  <c r="M238" i="38"/>
  <c r="M50" i="51"/>
  <c r="M237" i="38"/>
  <c r="N715" i="1"/>
  <c r="M69" i="50"/>
  <c r="M236" i="38"/>
  <c r="N714" i="1"/>
  <c r="M68" i="50"/>
  <c r="M235" i="38"/>
  <c r="N713" i="1"/>
  <c r="M67" i="50"/>
  <c r="M234" i="38"/>
  <c r="N712" i="1"/>
  <c r="M233" i="38"/>
  <c r="M66" i="50"/>
  <c r="N711" i="1"/>
  <c r="M232" i="38"/>
  <c r="M65" i="50"/>
  <c r="N710" i="1"/>
  <c r="M231" i="38"/>
  <c r="M64" i="50"/>
  <c r="N709" i="1"/>
  <c r="M63" i="50"/>
  <c r="M230" i="38"/>
  <c r="N708" i="1"/>
  <c r="N707" i="1"/>
  <c r="M62" i="50"/>
  <c r="M229" i="38"/>
  <c r="N706" i="1"/>
  <c r="M61" i="50"/>
  <c r="M228" i="38"/>
  <c r="N705" i="1"/>
  <c r="M60" i="50"/>
  <c r="M227" i="38"/>
  <c r="N704" i="1"/>
  <c r="M226" i="38"/>
  <c r="M59" i="50"/>
  <c r="N703" i="1"/>
  <c r="M225" i="38"/>
  <c r="M58" i="50"/>
  <c r="M224" i="38"/>
  <c r="M57" i="50"/>
  <c r="M223" i="38"/>
  <c r="M56" i="50"/>
  <c r="M69" i="48"/>
  <c r="M63" i="48"/>
  <c r="M61" i="48"/>
  <c r="M62" i="48"/>
  <c r="M60" i="48"/>
  <c r="M59" i="48"/>
  <c r="M58" i="48"/>
  <c r="M57" i="48"/>
  <c r="M56" i="48"/>
  <c r="M55" i="48"/>
  <c r="M54" i="48"/>
  <c r="M53" i="48"/>
  <c r="M52" i="48"/>
  <c r="M51" i="48"/>
  <c r="M50" i="48"/>
  <c r="M63" i="43"/>
  <c r="M62" i="43"/>
  <c r="M69" i="43"/>
  <c r="M61" i="43"/>
  <c r="M68" i="43"/>
  <c r="M60" i="43"/>
  <c r="M67" i="43"/>
  <c r="M59" i="43"/>
  <c r="M66" i="43"/>
  <c r="M65" i="43"/>
  <c r="M68" i="42"/>
  <c r="M71" i="42"/>
  <c r="M69" i="42"/>
  <c r="M61" i="42"/>
  <c r="M53" i="42"/>
  <c r="M67" i="42"/>
  <c r="M59" i="42"/>
  <c r="M51" i="42"/>
  <c r="M60" i="42"/>
  <c r="M66" i="42"/>
  <c r="M58" i="42"/>
  <c r="M50" i="42"/>
  <c r="M65" i="42"/>
  <c r="M57" i="42"/>
  <c r="M52" i="42"/>
  <c r="M64" i="42"/>
  <c r="M56" i="42"/>
  <c r="M55" i="42"/>
  <c r="M63" i="42"/>
  <c r="M70" i="42"/>
  <c r="M62" i="42"/>
  <c r="M54" i="42"/>
  <c r="N593" i="1"/>
  <c r="N115" i="38" s="1"/>
  <c r="N668" i="1"/>
  <c r="N190" i="38" s="1"/>
  <c r="N622" i="1"/>
  <c r="N144" i="38" s="1"/>
  <c r="N683" i="1"/>
  <c r="N698" i="1"/>
  <c r="N690" i="1"/>
  <c r="N682" i="1"/>
  <c r="N674" i="1"/>
  <c r="N666" i="1"/>
  <c r="N188" i="38" s="1"/>
  <c r="N658" i="1"/>
  <c r="N180" i="38" s="1"/>
  <c r="N650" i="1"/>
  <c r="N635" i="1"/>
  <c r="N157" i="38" s="1"/>
  <c r="N627" i="1"/>
  <c r="N149" i="38" s="1"/>
  <c r="N620" i="1"/>
  <c r="N142" i="38" s="1"/>
  <c r="N612" i="1"/>
  <c r="N134" i="38" s="1"/>
  <c r="N652" i="1"/>
  <c r="N174" i="38" s="1"/>
  <c r="N675" i="1"/>
  <c r="N697" i="1"/>
  <c r="N689" i="1"/>
  <c r="N681" i="1"/>
  <c r="N673" i="1"/>
  <c r="N665" i="1"/>
  <c r="N187" i="38" s="1"/>
  <c r="N657" i="1"/>
  <c r="N179" i="38" s="1"/>
  <c r="N649" i="1"/>
  <c r="N642" i="1"/>
  <c r="N164" i="38" s="1"/>
  <c r="N634" i="1"/>
  <c r="N156" i="38" s="1"/>
  <c r="N626" i="1"/>
  <c r="N148" i="38" s="1"/>
  <c r="N619" i="1"/>
  <c r="N141" i="38" s="1"/>
  <c r="N611" i="1"/>
  <c r="N133" i="38" s="1"/>
  <c r="N692" i="1"/>
  <c r="N660" i="1"/>
  <c r="N182" i="38" s="1"/>
  <c r="N614" i="1"/>
  <c r="N136" i="38" s="1"/>
  <c r="N696" i="1"/>
  <c r="N688" i="1"/>
  <c r="N680" i="1"/>
  <c r="N672" i="1"/>
  <c r="N664" i="1"/>
  <c r="N186" i="38" s="1"/>
  <c r="N656" i="1"/>
  <c r="N178" i="38" s="1"/>
  <c r="N648" i="1"/>
  <c r="N641" i="1"/>
  <c r="N163" i="38" s="1"/>
  <c r="N633" i="1"/>
  <c r="N155" i="38" s="1"/>
  <c r="N618" i="1"/>
  <c r="N140" i="38" s="1"/>
  <c r="N610" i="1"/>
  <c r="N132" i="38" s="1"/>
  <c r="N684" i="1"/>
  <c r="N637" i="1"/>
  <c r="N159" i="38" s="1"/>
  <c r="N695" i="1"/>
  <c r="N687" i="1"/>
  <c r="N679" i="1"/>
  <c r="N671" i="1"/>
  <c r="N193" i="38" s="1"/>
  <c r="N663" i="1"/>
  <c r="N185" i="38" s="1"/>
  <c r="N655" i="1"/>
  <c r="N177" i="38" s="1"/>
  <c r="N647" i="1"/>
  <c r="N640" i="1"/>
  <c r="N162" i="38" s="1"/>
  <c r="N632" i="1"/>
  <c r="N154" i="38" s="1"/>
  <c r="N625" i="1"/>
  <c r="N147" i="38" s="1"/>
  <c r="N617" i="1"/>
  <c r="N139" i="38" s="1"/>
  <c r="N609" i="1"/>
  <c r="N131" i="38" s="1"/>
  <c r="N644" i="1"/>
  <c r="N694" i="1"/>
  <c r="N678" i="1"/>
  <c r="N670" i="1"/>
  <c r="N192" i="38" s="1"/>
  <c r="N662" i="1"/>
  <c r="N184" i="38" s="1"/>
  <c r="N654" i="1"/>
  <c r="N176" i="38" s="1"/>
  <c r="N646" i="1"/>
  <c r="N631" i="1"/>
  <c r="N153" i="38" s="1"/>
  <c r="N624" i="1"/>
  <c r="N146" i="38" s="1"/>
  <c r="N616" i="1"/>
  <c r="N138" i="38" s="1"/>
  <c r="M68" i="41"/>
  <c r="N608" i="1"/>
  <c r="N130" i="38" s="1"/>
  <c r="N676" i="1"/>
  <c r="N686" i="1"/>
  <c r="N701" i="1"/>
  <c r="N693" i="1"/>
  <c r="N685" i="1"/>
  <c r="N677" i="1"/>
  <c r="N669" i="1"/>
  <c r="N191" i="38" s="1"/>
  <c r="N661" i="1"/>
  <c r="N183" i="38" s="1"/>
  <c r="N653" i="1"/>
  <c r="N175" i="38" s="1"/>
  <c r="N645" i="1"/>
  <c r="N167" i="38" s="1"/>
  <c r="N638" i="1"/>
  <c r="N160" i="38" s="1"/>
  <c r="N630" i="1"/>
  <c r="N152" i="38" s="1"/>
  <c r="N623" i="1"/>
  <c r="N145" i="38" s="1"/>
  <c r="N615" i="1"/>
  <c r="N137" i="38" s="1"/>
  <c r="M67" i="41"/>
  <c r="N607" i="1"/>
  <c r="N129" i="38" s="1"/>
  <c r="N606" i="1"/>
  <c r="N128" i="38" s="1"/>
  <c r="M66" i="41"/>
  <c r="N700" i="1"/>
  <c r="N629" i="1"/>
  <c r="N151" i="38" s="1"/>
  <c r="N699" i="1"/>
  <c r="N691" i="1"/>
  <c r="N667" i="1"/>
  <c r="N189" i="38" s="1"/>
  <c r="N659" i="1"/>
  <c r="N181" i="38" s="1"/>
  <c r="N651" i="1"/>
  <c r="N173" i="38" s="1"/>
  <c r="N643" i="1"/>
  <c r="N636" i="1"/>
  <c r="N158" i="38" s="1"/>
  <c r="N628" i="1"/>
  <c r="N150" i="38" s="1"/>
  <c r="N621" i="1"/>
  <c r="N143" i="38" s="1"/>
  <c r="N613" i="1"/>
  <c r="N135" i="38" s="1"/>
  <c r="N605" i="1"/>
  <c r="N127" i="38" s="1"/>
  <c r="M65" i="41"/>
  <c r="N604" i="1"/>
  <c r="N126" i="38" s="1"/>
  <c r="M64" i="41"/>
  <c r="N603" i="1"/>
  <c r="N125" i="38" s="1"/>
  <c r="M63" i="41"/>
  <c r="N601" i="1"/>
  <c r="N123" i="38" s="1"/>
  <c r="M61" i="41"/>
  <c r="N602" i="1"/>
  <c r="N124" i="38" s="1"/>
  <c r="M62" i="41"/>
  <c r="N600" i="1"/>
  <c r="N122" i="38" s="1"/>
  <c r="M60" i="41"/>
  <c r="N599" i="1"/>
  <c r="N121" i="38" s="1"/>
  <c r="M59" i="41"/>
  <c r="N598" i="1"/>
  <c r="N120" i="38" s="1"/>
  <c r="M58" i="41"/>
  <c r="N597" i="1"/>
  <c r="N119" i="38" s="1"/>
  <c r="M57" i="41"/>
  <c r="N596" i="1"/>
  <c r="N118" i="38" s="1"/>
  <c r="M56" i="41"/>
  <c r="N595" i="1"/>
  <c r="N117" i="38" s="1"/>
  <c r="M55" i="41"/>
  <c r="N594" i="1"/>
  <c r="N116" i="38" s="1"/>
  <c r="M54" i="41"/>
  <c r="M53" i="41"/>
  <c r="M52" i="41"/>
  <c r="M51" i="41"/>
  <c r="M50" i="41"/>
  <c r="M51" i="40"/>
  <c r="M50" i="40"/>
  <c r="M72" i="40"/>
  <c r="M71" i="40"/>
  <c r="M70" i="40"/>
  <c r="M69" i="40"/>
  <c r="M68" i="40"/>
  <c r="M67" i="40"/>
  <c r="M66" i="40"/>
  <c r="M65" i="40"/>
  <c r="M64" i="40"/>
  <c r="M63" i="40"/>
  <c r="M62" i="40"/>
  <c r="M61" i="40"/>
  <c r="M59" i="40"/>
  <c r="M58" i="40"/>
  <c r="M57" i="40"/>
  <c r="M56" i="40"/>
  <c r="M60" i="40"/>
  <c r="M55" i="40"/>
  <c r="M54" i="40"/>
  <c r="M53" i="40"/>
  <c r="M52" i="40"/>
  <c r="M68" i="39"/>
  <c r="M67" i="39"/>
  <c r="M66" i="39"/>
  <c r="M65" i="39"/>
  <c r="N562" i="1"/>
  <c r="M64" i="39"/>
  <c r="M63" i="39"/>
  <c r="M62" i="39"/>
  <c r="M61" i="39"/>
  <c r="M60" i="39"/>
  <c r="M59" i="39"/>
  <c r="M58" i="39"/>
  <c r="M57" i="39"/>
  <c r="M56" i="39"/>
  <c r="M55" i="39"/>
  <c r="M54" i="39"/>
  <c r="M53" i="39"/>
  <c r="M52" i="39"/>
  <c r="M51" i="39"/>
  <c r="M50" i="39"/>
  <c r="N588" i="1"/>
  <c r="N110" i="38" s="1"/>
  <c r="N540" i="1"/>
  <c r="N62" i="38" s="1"/>
  <c r="M62" i="37"/>
  <c r="N587" i="1"/>
  <c r="N109" i="38" s="1"/>
  <c r="N579" i="1"/>
  <c r="N101" i="38" s="1"/>
  <c r="N571" i="1"/>
  <c r="N93" i="38" s="1"/>
  <c r="N563" i="1"/>
  <c r="N555" i="1"/>
  <c r="N77" i="38" s="1"/>
  <c r="N547" i="1"/>
  <c r="N69" i="38" s="1"/>
  <c r="M69" i="37"/>
  <c r="N546" i="1"/>
  <c r="N68" i="38" s="1"/>
  <c r="M68" i="37"/>
  <c r="N572" i="1"/>
  <c r="N94" i="38" s="1"/>
  <c r="N586" i="1"/>
  <c r="N108" i="38" s="1"/>
  <c r="N570" i="1"/>
  <c r="N92" i="38" s="1"/>
  <c r="N585" i="1"/>
  <c r="N107" i="38" s="1"/>
  <c r="N577" i="1"/>
  <c r="N99" i="38" s="1"/>
  <c r="N569" i="1"/>
  <c r="N91" i="38" s="1"/>
  <c r="N561" i="1"/>
  <c r="N553" i="1"/>
  <c r="N75" i="38" s="1"/>
  <c r="N545" i="1"/>
  <c r="N67" i="38" s="1"/>
  <c r="M67" i="37"/>
  <c r="N580" i="1"/>
  <c r="N102" i="38" s="1"/>
  <c r="N548" i="1"/>
  <c r="N70" i="38" s="1"/>
  <c r="N578" i="1"/>
  <c r="N100" i="38" s="1"/>
  <c r="N554" i="1"/>
  <c r="N76" i="38" s="1"/>
  <c r="N592" i="1"/>
  <c r="N114" i="38" s="1"/>
  <c r="N584" i="1"/>
  <c r="N106" i="38" s="1"/>
  <c r="N576" i="1"/>
  <c r="N98" i="38" s="1"/>
  <c r="N568" i="1"/>
  <c r="N90" i="38" s="1"/>
  <c r="N560" i="1"/>
  <c r="N552" i="1"/>
  <c r="N74" i="38" s="1"/>
  <c r="N544" i="1"/>
  <c r="N66" i="38" s="1"/>
  <c r="M66" i="37"/>
  <c r="N556" i="1"/>
  <c r="N78" i="38" s="1"/>
  <c r="N591" i="1"/>
  <c r="N113" i="38" s="1"/>
  <c r="N583" i="1"/>
  <c r="N105" i="38" s="1"/>
  <c r="N575" i="1"/>
  <c r="N97" i="38" s="1"/>
  <c r="N567" i="1"/>
  <c r="N89" i="38" s="1"/>
  <c r="N559" i="1"/>
  <c r="N551" i="1"/>
  <c r="N543" i="1"/>
  <c r="N65" i="38" s="1"/>
  <c r="M65" i="37"/>
  <c r="N590" i="1"/>
  <c r="N112" i="38" s="1"/>
  <c r="N574" i="1"/>
  <c r="N96" i="38" s="1"/>
  <c r="N566" i="1"/>
  <c r="N558" i="1"/>
  <c r="N80" i="38" s="1"/>
  <c r="N550" i="1"/>
  <c r="N542" i="1"/>
  <c r="N64" i="38" s="1"/>
  <c r="M64" i="37"/>
  <c r="N564" i="1"/>
  <c r="N86" i="38" s="1"/>
  <c r="N582" i="1"/>
  <c r="N104" i="38" s="1"/>
  <c r="N589" i="1"/>
  <c r="N111" i="38" s="1"/>
  <c r="N581" i="1"/>
  <c r="N103" i="38" s="1"/>
  <c r="N573" i="1"/>
  <c r="N95" i="38" s="1"/>
  <c r="N565" i="1"/>
  <c r="N87" i="38" s="1"/>
  <c r="N557" i="1"/>
  <c r="N549" i="1"/>
  <c r="N71" i="38" s="1"/>
  <c r="N541" i="1"/>
  <c r="N63" i="38" s="1"/>
  <c r="M63" i="37"/>
  <c r="N539" i="1"/>
  <c r="N61" i="38" s="1"/>
  <c r="M61" i="37"/>
  <c r="N538" i="1"/>
  <c r="N60" i="38" s="1"/>
  <c r="M60" i="37"/>
  <c r="N537" i="1"/>
  <c r="N59" i="38" s="1"/>
  <c r="M59" i="37"/>
  <c r="N536" i="1"/>
  <c r="N58" i="38" s="1"/>
  <c r="M58" i="37"/>
  <c r="N535" i="1"/>
  <c r="N57" i="38" s="1"/>
  <c r="M57" i="37"/>
  <c r="N534" i="1"/>
  <c r="N56" i="38" s="1"/>
  <c r="M56" i="37"/>
  <c r="N533" i="1"/>
  <c r="N55" i="38" s="1"/>
  <c r="M55" i="37"/>
  <c r="N532" i="1"/>
  <c r="N54" i="38" s="1"/>
  <c r="M54" i="37"/>
  <c r="N531" i="1"/>
  <c r="N53" i="38" s="1"/>
  <c r="M53" i="37"/>
  <c r="N530" i="1"/>
  <c r="N52" i="38" s="1"/>
  <c r="M52" i="37"/>
  <c r="N529" i="1"/>
  <c r="N51" i="38" s="1"/>
  <c r="M51" i="37"/>
  <c r="N528" i="1"/>
  <c r="N50" i="38" s="1"/>
  <c r="M50" i="37"/>
  <c r="N524" i="1"/>
  <c r="X524" i="1" s="1"/>
  <c r="N523" i="1"/>
  <c r="N522" i="1"/>
  <c r="X522" i="1" s="1"/>
  <c r="N527" i="1"/>
  <c r="X527" i="1" s="1"/>
  <c r="N526" i="1"/>
  <c r="X526" i="1" s="1"/>
  <c r="N525" i="1"/>
  <c r="X525" i="1" s="1"/>
  <c r="M296" i="24"/>
  <c r="M67" i="35"/>
  <c r="N516" i="1"/>
  <c r="M288" i="24"/>
  <c r="M59" i="35"/>
  <c r="M66" i="35"/>
  <c r="M295" i="24"/>
  <c r="M294" i="24"/>
  <c r="M65" i="35"/>
  <c r="N514" i="1"/>
  <c r="M286" i="24"/>
  <c r="M57" i="35"/>
  <c r="N521" i="1"/>
  <c r="M64" i="35"/>
  <c r="M293" i="24"/>
  <c r="N513" i="1"/>
  <c r="M56" i="35"/>
  <c r="M285" i="24"/>
  <c r="N520" i="1"/>
  <c r="M292" i="24"/>
  <c r="M63" i="35"/>
  <c r="N512" i="1"/>
  <c r="X512" i="1" s="1"/>
  <c r="M55" i="35"/>
  <c r="M284" i="24"/>
  <c r="M70" i="35"/>
  <c r="M299" i="24"/>
  <c r="N519" i="1"/>
  <c r="M291" i="24"/>
  <c r="M62" i="35"/>
  <c r="N511" i="1"/>
  <c r="X511" i="1" s="1"/>
  <c r="M283" i="24"/>
  <c r="M54" i="35"/>
  <c r="N515" i="1"/>
  <c r="M58" i="35"/>
  <c r="M287" i="24"/>
  <c r="M69" i="35"/>
  <c r="M298" i="24"/>
  <c r="N518" i="1"/>
  <c r="M61" i="35"/>
  <c r="M290" i="24"/>
  <c r="M68" i="35"/>
  <c r="M297" i="24"/>
  <c r="N517" i="1"/>
  <c r="M60" i="35"/>
  <c r="M289" i="24"/>
  <c r="N510" i="1"/>
  <c r="X510" i="1" s="1"/>
  <c r="M53" i="35"/>
  <c r="M282" i="24"/>
  <c r="N509" i="1"/>
  <c r="M281" i="24"/>
  <c r="M52" i="35"/>
  <c r="N508" i="1"/>
  <c r="M280" i="24"/>
  <c r="M51" i="35"/>
  <c r="N507" i="1"/>
  <c r="X507" i="1" s="1"/>
  <c r="M50" i="35"/>
  <c r="M279" i="24"/>
  <c r="N490" i="1"/>
  <c r="M53" i="34"/>
  <c r="M52" i="34"/>
  <c r="M51" i="34"/>
  <c r="M50" i="34"/>
  <c r="N506" i="1"/>
  <c r="M70" i="34"/>
  <c r="M278" i="24"/>
  <c r="N505" i="1"/>
  <c r="M69" i="34"/>
  <c r="M277" i="24"/>
  <c r="M68" i="34"/>
  <c r="M276" i="24"/>
  <c r="N504" i="1"/>
  <c r="N503" i="1"/>
  <c r="M67" i="34"/>
  <c r="M275" i="24"/>
  <c r="N502" i="1"/>
  <c r="M66" i="34"/>
  <c r="M274" i="24"/>
  <c r="N501" i="1"/>
  <c r="M65" i="34"/>
  <c r="M273" i="24"/>
  <c r="M272" i="24"/>
  <c r="M64" i="34"/>
  <c r="N500" i="1"/>
  <c r="M271" i="24"/>
  <c r="M63" i="34"/>
  <c r="N499" i="1"/>
  <c r="M270" i="24"/>
  <c r="M62" i="34"/>
  <c r="N498" i="1"/>
  <c r="M269" i="24"/>
  <c r="M61" i="34"/>
  <c r="N497" i="1"/>
  <c r="M268" i="24"/>
  <c r="M60" i="34"/>
  <c r="N496" i="1"/>
  <c r="M267" i="24"/>
  <c r="N495" i="1"/>
  <c r="M59" i="34"/>
  <c r="M266" i="24"/>
  <c r="M58" i="34"/>
  <c r="N494" i="1"/>
  <c r="M265" i="24"/>
  <c r="N493" i="1"/>
  <c r="M57" i="34"/>
  <c r="M264" i="24"/>
  <c r="N492" i="1"/>
  <c r="M56" i="34"/>
  <c r="M263" i="24"/>
  <c r="N491" i="1"/>
  <c r="M55" i="34"/>
  <c r="M262" i="24"/>
  <c r="M54" i="34"/>
  <c r="M66" i="32"/>
  <c r="N460" i="1"/>
  <c r="M68" i="32"/>
  <c r="N462" i="1"/>
  <c r="M65" i="32"/>
  <c r="N459" i="1"/>
  <c r="M64" i="32"/>
  <c r="N458" i="1"/>
  <c r="M63" i="32"/>
  <c r="N457" i="1"/>
  <c r="N70" i="32"/>
  <c r="X464" i="1"/>
  <c r="N236" i="24"/>
  <c r="M62" i="32"/>
  <c r="N456" i="1"/>
  <c r="M69" i="32"/>
  <c r="N463" i="1"/>
  <c r="M194" i="24"/>
  <c r="M50" i="31"/>
  <c r="M67" i="32"/>
  <c r="N461" i="1"/>
  <c r="M254" i="24"/>
  <c r="M67" i="33"/>
  <c r="N482" i="1"/>
  <c r="M246" i="24"/>
  <c r="M59" i="33"/>
  <c r="N474" i="1"/>
  <c r="M248" i="24"/>
  <c r="M61" i="33"/>
  <c r="N476" i="1"/>
  <c r="M247" i="24"/>
  <c r="N475" i="1"/>
  <c r="M60" i="33"/>
  <c r="M253" i="24"/>
  <c r="N481" i="1"/>
  <c r="M66" i="33"/>
  <c r="M260" i="24"/>
  <c r="N488" i="1"/>
  <c r="M252" i="24"/>
  <c r="N480" i="1"/>
  <c r="M65" i="33"/>
  <c r="M244" i="24"/>
  <c r="N472" i="1"/>
  <c r="M57" i="33"/>
  <c r="M240" i="24"/>
  <c r="M53" i="33"/>
  <c r="N468" i="1"/>
  <c r="M259" i="24"/>
  <c r="N487" i="1"/>
  <c r="M251" i="24"/>
  <c r="N479" i="1"/>
  <c r="X479" i="1" s="1"/>
  <c r="M64" i="33"/>
  <c r="M243" i="24"/>
  <c r="N471" i="1"/>
  <c r="M56" i="33"/>
  <c r="M261" i="24"/>
  <c r="N489" i="1"/>
  <c r="M258" i="24"/>
  <c r="N486" i="1"/>
  <c r="M250" i="24"/>
  <c r="N478" i="1"/>
  <c r="X478" i="1" s="1"/>
  <c r="M63" i="33"/>
  <c r="M242" i="24"/>
  <c r="M55" i="33"/>
  <c r="N470" i="1"/>
  <c r="M256" i="24"/>
  <c r="M69" i="33"/>
  <c r="N484" i="1"/>
  <c r="M255" i="24"/>
  <c r="N483" i="1"/>
  <c r="M68" i="33"/>
  <c r="M245" i="24"/>
  <c r="N473" i="1"/>
  <c r="M58" i="33"/>
  <c r="M257" i="24"/>
  <c r="N485" i="1"/>
  <c r="M70" i="33"/>
  <c r="M249" i="24"/>
  <c r="M62" i="33"/>
  <c r="N477" i="1"/>
  <c r="M241" i="24"/>
  <c r="M54" i="33"/>
  <c r="N469" i="1"/>
  <c r="M239" i="24"/>
  <c r="M52" i="33"/>
  <c r="N467" i="1"/>
  <c r="X467" i="1" s="1"/>
  <c r="M238" i="24"/>
  <c r="N466" i="1"/>
  <c r="N51" i="33" s="1"/>
  <c r="M237" i="24"/>
  <c r="N465" i="1"/>
  <c r="N50" i="33" s="1"/>
  <c r="M236" i="24"/>
  <c r="M70" i="32"/>
  <c r="M209" i="24"/>
  <c r="M65" i="31"/>
  <c r="M68" i="30"/>
  <c r="M60" i="30"/>
  <c r="M52" i="30"/>
  <c r="M67" i="30"/>
  <c r="M66" i="30"/>
  <c r="M58" i="30"/>
  <c r="M65" i="30"/>
  <c r="M57" i="30"/>
  <c r="M64" i="30"/>
  <c r="M56" i="30"/>
  <c r="M62" i="30"/>
  <c r="M63" i="30"/>
  <c r="M55" i="30"/>
  <c r="M54" i="30"/>
  <c r="M69" i="30"/>
  <c r="M61" i="30"/>
  <c r="M53" i="30"/>
  <c r="M174" i="24"/>
  <c r="M50" i="30"/>
  <c r="N423" i="1"/>
  <c r="M196" i="24"/>
  <c r="N429" i="1"/>
  <c r="M202" i="24"/>
  <c r="N421" i="1"/>
  <c r="N419" i="1"/>
  <c r="M192" i="24"/>
  <c r="N411" i="1"/>
  <c r="M184" i="24"/>
  <c r="N403" i="1"/>
  <c r="M176" i="24"/>
  <c r="M167" i="24"/>
  <c r="M159" i="24"/>
  <c r="M158" i="24"/>
  <c r="N435" i="1"/>
  <c r="X435" i="1" s="1"/>
  <c r="M208" i="24"/>
  <c r="N427" i="1"/>
  <c r="M200" i="24"/>
  <c r="N417" i="1"/>
  <c r="M190" i="24"/>
  <c r="N409" i="1"/>
  <c r="M182" i="24"/>
  <c r="M173" i="24"/>
  <c r="M165" i="24"/>
  <c r="N434" i="1"/>
  <c r="M207" i="24"/>
  <c r="N426" i="1"/>
  <c r="X426" i="1" s="1"/>
  <c r="M199" i="24"/>
  <c r="N416" i="1"/>
  <c r="M189" i="24"/>
  <c r="N408" i="1"/>
  <c r="M181" i="24"/>
  <c r="M172" i="24"/>
  <c r="M164" i="24"/>
  <c r="N428" i="1"/>
  <c r="M201" i="24"/>
  <c r="N410" i="1"/>
  <c r="M183" i="24"/>
  <c r="N433" i="1"/>
  <c r="M206" i="24"/>
  <c r="N425" i="1"/>
  <c r="X425" i="1" s="1"/>
  <c r="M198" i="24"/>
  <c r="N415" i="1"/>
  <c r="M188" i="24"/>
  <c r="N407" i="1"/>
  <c r="M180" i="24"/>
  <c r="M171" i="24"/>
  <c r="M163" i="24"/>
  <c r="N418" i="1"/>
  <c r="M191" i="24"/>
  <c r="N432" i="1"/>
  <c r="X432" i="1" s="1"/>
  <c r="M205" i="24"/>
  <c r="N424" i="1"/>
  <c r="M197" i="24"/>
  <c r="N414" i="1"/>
  <c r="M187" i="24"/>
  <c r="N406" i="1"/>
  <c r="M179" i="24"/>
  <c r="M170" i="24"/>
  <c r="M162" i="24"/>
  <c r="N413" i="1"/>
  <c r="M186" i="24"/>
  <c r="M161" i="24"/>
  <c r="N431" i="1"/>
  <c r="M204" i="24"/>
  <c r="N405" i="1"/>
  <c r="M178" i="24"/>
  <c r="M169" i="24"/>
  <c r="N430" i="1"/>
  <c r="M203" i="24"/>
  <c r="N422" i="1"/>
  <c r="M195" i="24"/>
  <c r="N420" i="1"/>
  <c r="M193" i="24"/>
  <c r="N412" i="1"/>
  <c r="M185" i="24"/>
  <c r="N404" i="1"/>
  <c r="M177" i="24"/>
  <c r="M168" i="24"/>
  <c r="M160" i="24"/>
  <c r="N400" i="1"/>
  <c r="M70" i="29"/>
  <c r="N392" i="1"/>
  <c r="X392" i="1" s="1"/>
  <c r="M62" i="29"/>
  <c r="N399" i="1"/>
  <c r="M69" i="29"/>
  <c r="N391" i="1"/>
  <c r="M61" i="29"/>
  <c r="N398" i="1"/>
  <c r="M68" i="29"/>
  <c r="N390" i="1"/>
  <c r="M60" i="29"/>
  <c r="N397" i="1"/>
  <c r="M67" i="29"/>
  <c r="N389" i="1"/>
  <c r="M59" i="29"/>
  <c r="N401" i="1"/>
  <c r="N388" i="1"/>
  <c r="M58" i="29"/>
  <c r="N387" i="1"/>
  <c r="M57" i="29"/>
  <c r="N395" i="1"/>
  <c r="M65" i="29"/>
  <c r="N394" i="1"/>
  <c r="X394" i="1" s="1"/>
  <c r="M64" i="29"/>
  <c r="M56" i="29"/>
  <c r="N386" i="1"/>
  <c r="N385" i="1"/>
  <c r="M55" i="29"/>
  <c r="N384" i="1"/>
  <c r="M54" i="29"/>
  <c r="M157" i="24"/>
  <c r="N383" i="1"/>
  <c r="M53" i="29"/>
  <c r="M156" i="24"/>
  <c r="N382" i="1"/>
  <c r="N52" i="29" s="1"/>
  <c r="M155" i="24"/>
  <c r="M52" i="29"/>
  <c r="N381" i="1"/>
  <c r="M51" i="29"/>
  <c r="M154" i="24"/>
  <c r="N396" i="1"/>
  <c r="M66" i="29"/>
  <c r="N380" i="1"/>
  <c r="M50" i="29"/>
  <c r="M153" i="24"/>
  <c r="N379" i="1"/>
  <c r="N152" i="24" s="1"/>
  <c r="M152" i="24"/>
  <c r="M70" i="28"/>
  <c r="N378" i="1"/>
  <c r="N151" i="24" s="1"/>
  <c r="M69" i="28"/>
  <c r="M151" i="24"/>
  <c r="N377" i="1"/>
  <c r="N150" i="24" s="1"/>
  <c r="M68" i="28"/>
  <c r="M150" i="24"/>
  <c r="N376" i="1"/>
  <c r="N67" i="28" s="1"/>
  <c r="M67" i="28"/>
  <c r="M149" i="24"/>
  <c r="N375" i="1"/>
  <c r="N148" i="24" s="1"/>
  <c r="M148" i="24"/>
  <c r="M66" i="28"/>
  <c r="N374" i="1"/>
  <c r="N147" i="24" s="1"/>
  <c r="M65" i="28"/>
  <c r="M147" i="24"/>
  <c r="N373" i="1"/>
  <c r="N64" i="28" s="1"/>
  <c r="M146" i="24"/>
  <c r="M64" i="28"/>
  <c r="N372" i="1"/>
  <c r="N63" i="28" s="1"/>
  <c r="M145" i="24"/>
  <c r="M63" i="28"/>
  <c r="N371" i="1"/>
  <c r="N62" i="28" s="1"/>
  <c r="M144" i="24"/>
  <c r="M62" i="28"/>
  <c r="N370" i="1"/>
  <c r="X370" i="1" s="1"/>
  <c r="M61" i="28"/>
  <c r="M143" i="24"/>
  <c r="N369" i="1"/>
  <c r="M142" i="24"/>
  <c r="M60" i="28"/>
  <c r="N368" i="1"/>
  <c r="X368" i="1" s="1"/>
  <c r="M59" i="28"/>
  <c r="M141" i="24"/>
  <c r="N367" i="1"/>
  <c r="X367" i="1" s="1"/>
  <c r="M140" i="24"/>
  <c r="M58" i="28"/>
  <c r="N366" i="1"/>
  <c r="N57" i="28" s="1"/>
  <c r="M139" i="24"/>
  <c r="M57" i="28"/>
  <c r="N365" i="1"/>
  <c r="X365" i="1" s="1"/>
  <c r="M56" i="28"/>
  <c r="M138" i="24"/>
  <c r="N364" i="1"/>
  <c r="X364" i="1" s="1"/>
  <c r="M137" i="24"/>
  <c r="M55" i="28"/>
  <c r="N362" i="1"/>
  <c r="X362" i="1" s="1"/>
  <c r="M135" i="24"/>
  <c r="M53" i="28"/>
  <c r="N363" i="1"/>
  <c r="X363" i="1" s="1"/>
  <c r="M136" i="24"/>
  <c r="M54" i="28"/>
  <c r="N361" i="1"/>
  <c r="X361" i="1" s="1"/>
  <c r="M134" i="24"/>
  <c r="M52" i="28"/>
  <c r="N360" i="1"/>
  <c r="M133" i="24"/>
  <c r="M51" i="28"/>
  <c r="N359" i="1"/>
  <c r="X359" i="1" s="1"/>
  <c r="M132" i="24"/>
  <c r="M50" i="28"/>
  <c r="N358" i="1"/>
  <c r="X358" i="1" s="1"/>
  <c r="M69" i="27"/>
  <c r="M131" i="24"/>
  <c r="N357" i="1"/>
  <c r="N68" i="27" s="1"/>
  <c r="M68" i="27"/>
  <c r="M130" i="24"/>
  <c r="M54" i="24"/>
  <c r="M52" i="24"/>
  <c r="M51" i="24"/>
  <c r="M50" i="24"/>
  <c r="M235" i="24"/>
  <c r="N455" i="1"/>
  <c r="M227" i="24"/>
  <c r="N447" i="1"/>
  <c r="M219" i="24"/>
  <c r="N443" i="1"/>
  <c r="N323" i="1"/>
  <c r="N57" i="26" s="1"/>
  <c r="N309" i="1"/>
  <c r="M82" i="24"/>
  <c r="N301" i="1"/>
  <c r="M74" i="24"/>
  <c r="N293" i="1"/>
  <c r="M66" i="24"/>
  <c r="M66" i="22"/>
  <c r="N285" i="1"/>
  <c r="M58" i="24"/>
  <c r="M58" i="22"/>
  <c r="N269" i="1"/>
  <c r="N294" i="23" s="1"/>
  <c r="M294" i="23"/>
  <c r="L66" i="11"/>
  <c r="M129" i="23"/>
  <c r="L58" i="11"/>
  <c r="M121" i="23"/>
  <c r="L50" i="11"/>
  <c r="M113" i="23"/>
  <c r="L65" i="10"/>
  <c r="M105" i="23"/>
  <c r="L57" i="10"/>
  <c r="M97" i="23"/>
  <c r="L49" i="10"/>
  <c r="M89" i="23"/>
  <c r="M234" i="24"/>
  <c r="N454" i="1"/>
  <c r="M226" i="24"/>
  <c r="M218" i="24"/>
  <c r="N442" i="1"/>
  <c r="N71" i="31" s="1"/>
  <c r="M216" i="24"/>
  <c r="N64" i="26"/>
  <c r="N322" i="1"/>
  <c r="N315" i="1"/>
  <c r="N308" i="1"/>
  <c r="M81" i="24"/>
  <c r="M73" i="24"/>
  <c r="N292" i="1"/>
  <c r="M65" i="24"/>
  <c r="M65" i="22"/>
  <c r="N268" i="1"/>
  <c r="N293" i="23" s="1"/>
  <c r="M293" i="23"/>
  <c r="L65" i="11"/>
  <c r="M128" i="23"/>
  <c r="L57" i="11"/>
  <c r="M120" i="23"/>
  <c r="L49" i="11"/>
  <c r="M112" i="23"/>
  <c r="L64" i="10"/>
  <c r="M104" i="23"/>
  <c r="L56" i="10"/>
  <c r="M96" i="23"/>
  <c r="L48" i="10"/>
  <c r="M88" i="23"/>
  <c r="M233" i="24"/>
  <c r="N453" i="1"/>
  <c r="M225" i="24"/>
  <c r="N445" i="1"/>
  <c r="M217" i="24"/>
  <c r="N441" i="1"/>
  <c r="N70" i="31" s="1"/>
  <c r="M215" i="24"/>
  <c r="N321" i="1"/>
  <c r="N55" i="26" s="1"/>
  <c r="N314" i="1"/>
  <c r="N307" i="1"/>
  <c r="M80" i="24"/>
  <c r="M72" i="24"/>
  <c r="N291" i="1"/>
  <c r="M64" i="24"/>
  <c r="M64" i="22"/>
  <c r="L64" i="11"/>
  <c r="M127" i="23"/>
  <c r="L56" i="11"/>
  <c r="M119" i="23"/>
  <c r="L48" i="11"/>
  <c r="M111" i="23"/>
  <c r="L63" i="10"/>
  <c r="M103" i="23"/>
  <c r="L55" i="10"/>
  <c r="M95" i="23"/>
  <c r="M232" i="24"/>
  <c r="N452" i="1"/>
  <c r="M224" i="24"/>
  <c r="N444" i="1"/>
  <c r="N440" i="1"/>
  <c r="N69" i="31" s="1"/>
  <c r="M214" i="24"/>
  <c r="N62" i="26"/>
  <c r="N320" i="1"/>
  <c r="N313" i="1"/>
  <c r="N306" i="1"/>
  <c r="M79" i="24"/>
  <c r="N298" i="1"/>
  <c r="M71" i="24"/>
  <c r="N290" i="1"/>
  <c r="M63" i="24"/>
  <c r="M63" i="22"/>
  <c r="L63" i="11"/>
  <c r="M126" i="23"/>
  <c r="L55" i="11"/>
  <c r="M118" i="23"/>
  <c r="L70" i="10"/>
  <c r="M110" i="23"/>
  <c r="L62" i="10"/>
  <c r="M102" i="23"/>
  <c r="L54" i="10"/>
  <c r="M94" i="23"/>
  <c r="M231" i="24"/>
  <c r="N451" i="1"/>
  <c r="M223" i="24"/>
  <c r="N439" i="1"/>
  <c r="N68" i="31" s="1"/>
  <c r="M213" i="24"/>
  <c r="N61" i="26"/>
  <c r="N319" i="1"/>
  <c r="N53" i="26" s="1"/>
  <c r="N312" i="1"/>
  <c r="N305" i="1"/>
  <c r="M78" i="24"/>
  <c r="N297" i="1"/>
  <c r="M70" i="24"/>
  <c r="N289" i="1"/>
  <c r="M62" i="24"/>
  <c r="M62" i="22"/>
  <c r="N194" i="1"/>
  <c r="M50" i="18" s="1"/>
  <c r="M219" i="23"/>
  <c r="L54" i="11"/>
  <c r="M117" i="23"/>
  <c r="L69" i="10"/>
  <c r="M109" i="23"/>
  <c r="L61" i="10"/>
  <c r="M101" i="23"/>
  <c r="L53" i="10"/>
  <c r="M93" i="23"/>
  <c r="M230" i="24"/>
  <c r="N450" i="1"/>
  <c r="M222" i="24"/>
  <c r="N438" i="1"/>
  <c r="N67" i="31" s="1"/>
  <c r="M212" i="24"/>
  <c r="N60" i="26"/>
  <c r="N318" i="1"/>
  <c r="N52" i="26" s="1"/>
  <c r="N311" i="1"/>
  <c r="N304" i="1"/>
  <c r="M77" i="24"/>
  <c r="N296" i="1"/>
  <c r="M69" i="24"/>
  <c r="M69" i="22"/>
  <c r="N288" i="1"/>
  <c r="M61" i="24"/>
  <c r="M61" i="22"/>
  <c r="N193" i="1"/>
  <c r="N218" i="23" s="1"/>
  <c r="M218" i="23"/>
  <c r="L61" i="11"/>
  <c r="M124" i="23"/>
  <c r="L53" i="11"/>
  <c r="M116" i="23"/>
  <c r="L68" i="10"/>
  <c r="M108" i="23"/>
  <c r="L60" i="10"/>
  <c r="M100" i="23"/>
  <c r="L52" i="10"/>
  <c r="M92" i="23"/>
  <c r="M229" i="24"/>
  <c r="N449" i="1"/>
  <c r="M221" i="24"/>
  <c r="N437" i="1"/>
  <c r="N66" i="31" s="1"/>
  <c r="M211" i="24"/>
  <c r="N325" i="1"/>
  <c r="N59" i="26" s="1"/>
  <c r="N317" i="1"/>
  <c r="N51" i="26" s="1"/>
  <c r="N303" i="1"/>
  <c r="M76" i="24"/>
  <c r="N295" i="1"/>
  <c r="M68" i="24"/>
  <c r="M68" i="22"/>
  <c r="N287" i="1"/>
  <c r="M60" i="24"/>
  <c r="M60" i="22"/>
  <c r="L68" i="11"/>
  <c r="M131" i="23"/>
  <c r="L60" i="11"/>
  <c r="M123" i="23"/>
  <c r="L52" i="11"/>
  <c r="M115" i="23"/>
  <c r="L67" i="10"/>
  <c r="M107" i="23"/>
  <c r="L59" i="10"/>
  <c r="M99" i="23"/>
  <c r="L51" i="10"/>
  <c r="M91" i="23"/>
  <c r="M228" i="24"/>
  <c r="N448" i="1"/>
  <c r="M220" i="24"/>
  <c r="N436" i="1"/>
  <c r="M210" i="24"/>
  <c r="N324" i="1"/>
  <c r="N58" i="26" s="1"/>
  <c r="N316" i="1"/>
  <c r="N50" i="26" s="1"/>
  <c r="N310" i="1"/>
  <c r="M83" i="24"/>
  <c r="N302" i="1"/>
  <c r="M75" i="24"/>
  <c r="N294" i="1"/>
  <c r="M67" i="24"/>
  <c r="M67" i="22"/>
  <c r="N286" i="1"/>
  <c r="M59" i="24"/>
  <c r="M59" i="22"/>
  <c r="L67" i="11"/>
  <c r="M130" i="23"/>
  <c r="L59" i="11"/>
  <c r="M122" i="23"/>
  <c r="L51" i="11"/>
  <c r="M114" i="23"/>
  <c r="L66" i="10"/>
  <c r="M106" i="23"/>
  <c r="L58" i="10"/>
  <c r="M98" i="23"/>
  <c r="L50" i="10"/>
  <c r="M90" i="23"/>
  <c r="N284" i="1"/>
  <c r="M57" i="22"/>
  <c r="M57" i="24"/>
  <c r="N283" i="1"/>
  <c r="M56" i="22"/>
  <c r="M56" i="24"/>
  <c r="N282" i="1"/>
  <c r="M55" i="22"/>
  <c r="M55" i="24"/>
  <c r="N280" i="1"/>
  <c r="N53" i="24" s="1"/>
  <c r="M53" i="24"/>
  <c r="M53" i="22"/>
  <c r="N279" i="1"/>
  <c r="M52" i="22"/>
  <c r="N278" i="1"/>
  <c r="M51" i="22"/>
  <c r="N277" i="1"/>
  <c r="M50" i="22"/>
  <c r="N281" i="1"/>
  <c r="M54" i="22"/>
  <c r="M65" i="21"/>
  <c r="N270" i="1"/>
  <c r="N295" i="23" s="1"/>
  <c r="M71" i="21"/>
  <c r="N276" i="1"/>
  <c r="N275" i="1"/>
  <c r="M70" i="21"/>
  <c r="N274" i="1"/>
  <c r="N299" i="23" s="1"/>
  <c r="M69" i="21"/>
  <c r="N273" i="1"/>
  <c r="N298" i="23" s="1"/>
  <c r="M68" i="21"/>
  <c r="N272" i="1"/>
  <c r="N297" i="23" s="1"/>
  <c r="M67" i="21"/>
  <c r="M66" i="21"/>
  <c r="N271" i="1"/>
  <c r="N296" i="23" s="1"/>
  <c r="M64" i="21"/>
  <c r="M63" i="21"/>
  <c r="N267" i="1"/>
  <c r="M62" i="21"/>
  <c r="N266" i="1"/>
  <c r="M61" i="21"/>
  <c r="N265" i="1"/>
  <c r="M60" i="21"/>
  <c r="N264" i="1"/>
  <c r="M59" i="21"/>
  <c r="N263" i="1"/>
  <c r="M58" i="21"/>
  <c r="N262" i="1"/>
  <c r="M57" i="21"/>
  <c r="N261" i="1"/>
  <c r="M56" i="21"/>
  <c r="N260" i="1"/>
  <c r="M55" i="21"/>
  <c r="N259" i="1"/>
  <c r="M54" i="21"/>
  <c r="N258" i="1"/>
  <c r="M53" i="21"/>
  <c r="N257" i="1"/>
  <c r="M52" i="21"/>
  <c r="N256" i="1"/>
  <c r="M51" i="21"/>
  <c r="N255" i="1"/>
  <c r="M50" i="21"/>
  <c r="N254" i="1"/>
  <c r="N279" i="23" s="1"/>
  <c r="M70" i="20"/>
  <c r="M62" i="20"/>
  <c r="N246" i="1"/>
  <c r="N271" i="23" s="1"/>
  <c r="M54" i="20"/>
  <c r="N238" i="1"/>
  <c r="N263" i="23" s="1"/>
  <c r="M69" i="20"/>
  <c r="N253" i="1"/>
  <c r="M61" i="20"/>
  <c r="N245" i="1"/>
  <c r="N270" i="23" s="1"/>
  <c r="M68" i="20"/>
  <c r="N252" i="1"/>
  <c r="N277" i="23" s="1"/>
  <c r="M60" i="20"/>
  <c r="N244" i="1"/>
  <c r="N269" i="23" s="1"/>
  <c r="M67" i="20"/>
  <c r="N251" i="1"/>
  <c r="N276" i="23" s="1"/>
  <c r="M59" i="20"/>
  <c r="N243" i="1"/>
  <c r="N268" i="23" s="1"/>
  <c r="M66" i="20"/>
  <c r="N250" i="1"/>
  <c r="N275" i="23" s="1"/>
  <c r="M58" i="20"/>
  <c r="N242" i="1"/>
  <c r="N267" i="23" s="1"/>
  <c r="M65" i="20"/>
  <c r="N249" i="1"/>
  <c r="N274" i="23" s="1"/>
  <c r="M57" i="20"/>
  <c r="N241" i="1"/>
  <c r="N266" i="23" s="1"/>
  <c r="M64" i="20"/>
  <c r="N248" i="1"/>
  <c r="N273" i="23" s="1"/>
  <c r="M56" i="20"/>
  <c r="N240" i="1"/>
  <c r="N265" i="23" s="1"/>
  <c r="M63" i="20"/>
  <c r="N247" i="1"/>
  <c r="N272" i="23" s="1"/>
  <c r="M55" i="20"/>
  <c r="N239" i="1"/>
  <c r="N264" i="23" s="1"/>
  <c r="M51" i="19"/>
  <c r="X213" i="1"/>
  <c r="M50" i="19"/>
  <c r="L62" i="18"/>
  <c r="N206" i="1"/>
  <c r="N231" i="23" s="1"/>
  <c r="L54" i="18"/>
  <c r="N198" i="1"/>
  <c r="N223" i="23" s="1"/>
  <c r="L61" i="18"/>
  <c r="N205" i="1"/>
  <c r="N197" i="1"/>
  <c r="N222" i="23" s="1"/>
  <c r="L53" i="18"/>
  <c r="L55" i="18"/>
  <c r="N199" i="1"/>
  <c r="N224" i="23" s="1"/>
  <c r="L68" i="18"/>
  <c r="N212" i="1"/>
  <c r="N237" i="23" s="1"/>
  <c r="L60" i="18"/>
  <c r="N204" i="1"/>
  <c r="N229" i="23" s="1"/>
  <c r="L63" i="18"/>
  <c r="N207" i="1"/>
  <c r="N232" i="23" s="1"/>
  <c r="L67" i="18"/>
  <c r="N211" i="1"/>
  <c r="N236" i="23" s="1"/>
  <c r="L59" i="18"/>
  <c r="N203" i="1"/>
  <c r="N228" i="23" s="1"/>
  <c r="L51" i="18"/>
  <c r="N195" i="1"/>
  <c r="N220" i="23" s="1"/>
  <c r="L66" i="18"/>
  <c r="N210" i="1"/>
  <c r="N235" i="23" s="1"/>
  <c r="L58" i="18"/>
  <c r="N202" i="1"/>
  <c r="N227" i="23" s="1"/>
  <c r="N209" i="1"/>
  <c r="N234" i="23" s="1"/>
  <c r="L65" i="18"/>
  <c r="L57" i="18"/>
  <c r="N201" i="1"/>
  <c r="N226" i="23" s="1"/>
  <c r="L64" i="18"/>
  <c r="N208" i="1"/>
  <c r="N233" i="23" s="1"/>
  <c r="L56" i="18"/>
  <c r="N200" i="1"/>
  <c r="N225" i="23" s="1"/>
  <c r="N196" i="1"/>
  <c r="L52" i="18"/>
  <c r="L50" i="18"/>
  <c r="L49" i="18"/>
  <c r="N192" i="1"/>
  <c r="L48" i="18"/>
  <c r="L69" i="17"/>
  <c r="N191" i="1"/>
  <c r="N216" i="23" s="1"/>
  <c r="L68" i="17"/>
  <c r="N190" i="1"/>
  <c r="N215" i="23" s="1"/>
  <c r="L67" i="17"/>
  <c r="N189" i="1"/>
  <c r="N214" i="23" s="1"/>
  <c r="L66" i="17"/>
  <c r="N188" i="1"/>
  <c r="N213" i="23" s="1"/>
  <c r="L65" i="17"/>
  <c r="N187" i="1"/>
  <c r="N212" i="23" s="1"/>
  <c r="N186" i="1"/>
  <c r="N211" i="23" s="1"/>
  <c r="L64" i="17"/>
  <c r="N183" i="1"/>
  <c r="N208" i="23" s="1"/>
  <c r="L61" i="17"/>
  <c r="L62" i="17"/>
  <c r="N184" i="1"/>
  <c r="N209" i="23" s="1"/>
  <c r="L63" i="17"/>
  <c r="N185" i="1"/>
  <c r="N210" i="23" s="1"/>
  <c r="L60" i="17"/>
  <c r="N182" i="1"/>
  <c r="N207" i="23" s="1"/>
  <c r="N181" i="1"/>
  <c r="N206" i="23" s="1"/>
  <c r="L59" i="17"/>
  <c r="N180" i="1"/>
  <c r="N205" i="23" s="1"/>
  <c r="L58" i="17"/>
  <c r="L57" i="17"/>
  <c r="N179" i="1"/>
  <c r="N204" i="23" s="1"/>
  <c r="N178" i="1"/>
  <c r="N203" i="23" s="1"/>
  <c r="L56" i="17"/>
  <c r="L55" i="17"/>
  <c r="N177" i="1"/>
  <c r="N202" i="23" s="1"/>
  <c r="L54" i="17"/>
  <c r="N176" i="1"/>
  <c r="N201" i="23" s="1"/>
  <c r="N175" i="1"/>
  <c r="N200" i="23" s="1"/>
  <c r="L53" i="17"/>
  <c r="L52" i="17"/>
  <c r="N174" i="1"/>
  <c r="N199" i="23" s="1"/>
  <c r="N173" i="1"/>
  <c r="N198" i="23" s="1"/>
  <c r="L51" i="17"/>
  <c r="L50" i="17"/>
  <c r="N172" i="1"/>
  <c r="N197" i="23" s="1"/>
  <c r="L49" i="17"/>
  <c r="N171" i="1"/>
  <c r="N196" i="23" s="1"/>
  <c r="L63" i="13"/>
  <c r="L46" i="15"/>
  <c r="N142" i="1"/>
  <c r="L69" i="13"/>
  <c r="N148" i="1"/>
  <c r="L68" i="13"/>
  <c r="N147" i="1"/>
  <c r="L67" i="13"/>
  <c r="N146" i="1"/>
  <c r="L66" i="13"/>
  <c r="N145" i="1"/>
  <c r="L65" i="13"/>
  <c r="N144" i="1"/>
  <c r="L64" i="13"/>
  <c r="N143" i="1"/>
  <c r="N137" i="1"/>
  <c r="L58" i="13"/>
  <c r="N129" i="1"/>
  <c r="N154" i="23" s="1"/>
  <c r="L50" i="13"/>
  <c r="N136" i="1"/>
  <c r="L57" i="13"/>
  <c r="N141" i="1"/>
  <c r="L62" i="13"/>
  <c r="N133" i="1"/>
  <c r="L54" i="13"/>
  <c r="N135" i="1"/>
  <c r="L56" i="13"/>
  <c r="N134" i="1"/>
  <c r="L55" i="13"/>
  <c r="N140" i="1"/>
  <c r="L61" i="13"/>
  <c r="N132" i="1"/>
  <c r="L53" i="13"/>
  <c r="N139" i="1"/>
  <c r="L60" i="13"/>
  <c r="N131" i="1"/>
  <c r="L52" i="13"/>
  <c r="N138" i="1"/>
  <c r="L59" i="13"/>
  <c r="N130" i="1"/>
  <c r="N155" i="23" s="1"/>
  <c r="L51" i="13"/>
  <c r="N128" i="1"/>
  <c r="N153" i="23" s="1"/>
  <c r="L49" i="13"/>
  <c r="N127" i="1"/>
  <c r="N152" i="23" s="1"/>
  <c r="L48" i="13"/>
  <c r="L54" i="12"/>
  <c r="L61" i="12"/>
  <c r="L53" i="12"/>
  <c r="L60" i="12"/>
  <c r="L52" i="12"/>
  <c r="L59" i="12"/>
  <c r="L51" i="12"/>
  <c r="L58" i="12"/>
  <c r="L50" i="12"/>
  <c r="L57" i="12"/>
  <c r="L49" i="12"/>
  <c r="L56" i="12"/>
  <c r="L48" i="12"/>
  <c r="L55" i="12"/>
  <c r="L62" i="12"/>
  <c r="N121" i="1"/>
  <c r="N146" i="23" s="1"/>
  <c r="N126" i="1"/>
  <c r="N151" i="23" s="1"/>
  <c r="L67" i="12"/>
  <c r="N125" i="1"/>
  <c r="N150" i="23" s="1"/>
  <c r="L66" i="12"/>
  <c r="N124" i="1"/>
  <c r="N149" i="23" s="1"/>
  <c r="L65" i="12"/>
  <c r="N123" i="1"/>
  <c r="N148" i="23" s="1"/>
  <c r="L64" i="12"/>
  <c r="L63" i="12"/>
  <c r="N122" i="1"/>
  <c r="N147" i="23" s="1"/>
  <c r="L62" i="11"/>
  <c r="N100" i="1"/>
  <c r="N125" i="23" s="1"/>
  <c r="N87" i="1"/>
  <c r="N112" i="23" s="1"/>
  <c r="N88" i="1"/>
  <c r="N113" i="23" s="1"/>
  <c r="N89" i="1"/>
  <c r="N114" i="23" s="1"/>
  <c r="N90" i="1"/>
  <c r="N115" i="23" s="1"/>
  <c r="N91" i="1"/>
  <c r="N116" i="23" s="1"/>
  <c r="N92" i="1"/>
  <c r="N117" i="23" s="1"/>
  <c r="N93" i="1"/>
  <c r="N118" i="23" s="1"/>
  <c r="N94" i="1"/>
  <c r="N119" i="23" s="1"/>
  <c r="N95" i="1"/>
  <c r="N120" i="23" s="1"/>
  <c r="N96" i="1"/>
  <c r="N121" i="23" s="1"/>
  <c r="N97" i="1"/>
  <c r="N122" i="23" s="1"/>
  <c r="N98" i="1"/>
  <c r="N123" i="23" s="1"/>
  <c r="N99" i="1"/>
  <c r="N124" i="23" s="1"/>
  <c r="N101" i="1"/>
  <c r="N126" i="23" s="1"/>
  <c r="N102" i="1"/>
  <c r="N103" i="1"/>
  <c r="N128" i="23" s="1"/>
  <c r="N104" i="1"/>
  <c r="N129" i="23" s="1"/>
  <c r="N105" i="1"/>
  <c r="N130" i="23" s="1"/>
  <c r="N106" i="1"/>
  <c r="N131" i="23" s="1"/>
  <c r="N107" i="1"/>
  <c r="N132" i="23" s="1"/>
  <c r="N108" i="1"/>
  <c r="N133" i="23" s="1"/>
  <c r="N109" i="1"/>
  <c r="N134" i="23" s="1"/>
  <c r="N110" i="1"/>
  <c r="N135" i="23" s="1"/>
  <c r="N111" i="1"/>
  <c r="N136" i="23" s="1"/>
  <c r="N112" i="1"/>
  <c r="N137" i="23" s="1"/>
  <c r="N113" i="1"/>
  <c r="N138" i="23" s="1"/>
  <c r="N114" i="1"/>
  <c r="N139" i="23" s="1"/>
  <c r="N115" i="1"/>
  <c r="N140" i="23" s="1"/>
  <c r="N116" i="1"/>
  <c r="N141" i="23" s="1"/>
  <c r="N117" i="1"/>
  <c r="N142" i="23" s="1"/>
  <c r="N118" i="1"/>
  <c r="N143" i="23" s="1"/>
  <c r="N119" i="1"/>
  <c r="N144" i="23" s="1"/>
  <c r="N120" i="1"/>
  <c r="N145" i="23" s="1"/>
  <c r="M48" i="49" l="1"/>
  <c r="M48" i="54"/>
  <c r="X759" i="1"/>
  <c r="X281" i="38" s="1"/>
  <c r="N50" i="53"/>
  <c r="N66" i="52"/>
  <c r="N53" i="53"/>
  <c r="N283" i="38"/>
  <c r="X761" i="1"/>
  <c r="X283" i="38" s="1"/>
  <c r="N63" i="53"/>
  <c r="N293" i="38"/>
  <c r="X771" i="1"/>
  <c r="X293" i="38" s="1"/>
  <c r="N62" i="53"/>
  <c r="N292" i="38"/>
  <c r="X770" i="1"/>
  <c r="X292" i="38" s="1"/>
  <c r="N61" i="53"/>
  <c r="N291" i="38"/>
  <c r="X769" i="1"/>
  <c r="X291" i="38" s="1"/>
  <c r="N60" i="53"/>
  <c r="N290" i="38"/>
  <c r="X768" i="1"/>
  <c r="X290" i="38" s="1"/>
  <c r="N59" i="53"/>
  <c r="N289" i="38"/>
  <c r="X767" i="1"/>
  <c r="X289" i="38" s="1"/>
  <c r="N58" i="53"/>
  <c r="N288" i="38"/>
  <c r="X766" i="1"/>
  <c r="X288" i="38" s="1"/>
  <c r="N57" i="53"/>
  <c r="N287" i="38"/>
  <c r="X765" i="1"/>
  <c r="X287" i="38" s="1"/>
  <c r="M48" i="53"/>
  <c r="N56" i="53"/>
  <c r="N286" i="38"/>
  <c r="X764" i="1"/>
  <c r="X286" i="38" s="1"/>
  <c r="N55" i="53"/>
  <c r="N285" i="38"/>
  <c r="X763" i="1"/>
  <c r="X285" i="38" s="1"/>
  <c r="N54" i="53"/>
  <c r="N284" i="38"/>
  <c r="X762" i="1"/>
  <c r="X284" i="38" s="1"/>
  <c r="N52" i="53"/>
  <c r="N51" i="53"/>
  <c r="N70" i="52"/>
  <c r="N69" i="52"/>
  <c r="N68" i="52"/>
  <c r="N67" i="52"/>
  <c r="X550" i="1"/>
  <c r="X72" i="38" s="1"/>
  <c r="N72" i="38"/>
  <c r="X559" i="1"/>
  <c r="X81" i="38" s="1"/>
  <c r="N81" i="38"/>
  <c r="N207" i="38"/>
  <c r="N63" i="49"/>
  <c r="N166" i="38"/>
  <c r="N210" i="38"/>
  <c r="N66" i="49"/>
  <c r="N280" i="38"/>
  <c r="X758" i="1"/>
  <c r="X280" i="38" s="1"/>
  <c r="N281" i="38"/>
  <c r="X560" i="1"/>
  <c r="N82" i="38"/>
  <c r="X563" i="1"/>
  <c r="N85" i="38"/>
  <c r="N71" i="49"/>
  <c r="N215" i="38"/>
  <c r="N197" i="38"/>
  <c r="N53" i="49"/>
  <c r="X566" i="1"/>
  <c r="X88" i="38" s="1"/>
  <c r="N88" i="38"/>
  <c r="N168" i="38"/>
  <c r="N201" i="38"/>
  <c r="N57" i="49"/>
  <c r="N171" i="38"/>
  <c r="N196" i="38"/>
  <c r="N52" i="49"/>
  <c r="N165" i="38"/>
  <c r="N208" i="38"/>
  <c r="N64" i="49"/>
  <c r="N209" i="38"/>
  <c r="N65" i="49"/>
  <c r="N170" i="38"/>
  <c r="N204" i="38"/>
  <c r="N60" i="49"/>
  <c r="X57" i="50"/>
  <c r="X70" i="51"/>
  <c r="N274" i="38"/>
  <c r="X752" i="1"/>
  <c r="X274" i="38" s="1"/>
  <c r="N198" i="38"/>
  <c r="N54" i="49"/>
  <c r="N70" i="49"/>
  <c r="N214" i="38"/>
  <c r="N212" i="38"/>
  <c r="N68" i="49"/>
  <c r="N273" i="38"/>
  <c r="X751" i="1"/>
  <c r="X273" i="38" s="1"/>
  <c r="N278" i="38"/>
  <c r="X756" i="1"/>
  <c r="X278" i="38" s="1"/>
  <c r="N275" i="38"/>
  <c r="X753" i="1"/>
  <c r="X275" i="38" s="1"/>
  <c r="X561" i="1"/>
  <c r="X83" i="38" s="1"/>
  <c r="N83" i="38"/>
  <c r="N195" i="38"/>
  <c r="N51" i="49"/>
  <c r="N277" i="38"/>
  <c r="X755" i="1"/>
  <c r="X277" i="38" s="1"/>
  <c r="N200" i="38"/>
  <c r="N56" i="49"/>
  <c r="N169" i="38"/>
  <c r="N206" i="38"/>
  <c r="N62" i="49"/>
  <c r="N194" i="38"/>
  <c r="N50" i="49"/>
  <c r="N203" i="38"/>
  <c r="N59" i="49"/>
  <c r="N205" i="38"/>
  <c r="N61" i="49"/>
  <c r="N282" i="38"/>
  <c r="X760" i="1"/>
  <c r="X282" i="38" s="1"/>
  <c r="N279" i="38"/>
  <c r="X757" i="1"/>
  <c r="X279" i="38" s="1"/>
  <c r="X557" i="1"/>
  <c r="X79" i="38" s="1"/>
  <c r="N79" i="38"/>
  <c r="X551" i="1"/>
  <c r="X73" i="38" s="1"/>
  <c r="N73" i="38"/>
  <c r="X562" i="1"/>
  <c r="X84" i="38" s="1"/>
  <c r="N84" i="38"/>
  <c r="N69" i="49"/>
  <c r="N213" i="38"/>
  <c r="N199" i="38"/>
  <c r="N55" i="49"/>
  <c r="N72" i="49"/>
  <c r="N216" i="38"/>
  <c r="N202" i="38"/>
  <c r="N58" i="49"/>
  <c r="N211" i="38"/>
  <c r="N67" i="49"/>
  <c r="N172" i="38"/>
  <c r="N276" i="38"/>
  <c r="X754" i="1"/>
  <c r="X276" i="38" s="1"/>
  <c r="N63" i="52"/>
  <c r="N272" i="38"/>
  <c r="X750" i="1"/>
  <c r="X272" i="38" s="1"/>
  <c r="N62" i="52"/>
  <c r="N271" i="38"/>
  <c r="X749" i="1"/>
  <c r="X271" i="38" s="1"/>
  <c r="N61" i="52"/>
  <c r="N270" i="38"/>
  <c r="X748" i="1"/>
  <c r="X270" i="38" s="1"/>
  <c r="N60" i="52"/>
  <c r="N269" i="38"/>
  <c r="X747" i="1"/>
  <c r="X269" i="38" s="1"/>
  <c r="N59" i="52"/>
  <c r="N268" i="38"/>
  <c r="X746" i="1"/>
  <c r="X268" i="38" s="1"/>
  <c r="N58" i="52"/>
  <c r="N267" i="38"/>
  <c r="X745" i="1"/>
  <c r="X267" i="38" s="1"/>
  <c r="N57" i="52"/>
  <c r="N266" i="38"/>
  <c r="X744" i="1"/>
  <c r="X266" i="38" s="1"/>
  <c r="N56" i="52"/>
  <c r="N265" i="38"/>
  <c r="X743" i="1"/>
  <c r="X265" i="38" s="1"/>
  <c r="N55" i="52"/>
  <c r="N264" i="38"/>
  <c r="X742" i="1"/>
  <c r="X264" i="38" s="1"/>
  <c r="N54" i="52"/>
  <c r="N263" i="38"/>
  <c r="X741" i="1"/>
  <c r="X263" i="38" s="1"/>
  <c r="M48" i="52"/>
  <c r="N53" i="52"/>
  <c r="N262" i="38"/>
  <c r="X740" i="1"/>
  <c r="X262" i="38" s="1"/>
  <c r="N52" i="52"/>
  <c r="N261" i="38"/>
  <c r="X739" i="1"/>
  <c r="X261" i="38" s="1"/>
  <c r="N51" i="52"/>
  <c r="N260" i="38"/>
  <c r="X738" i="1"/>
  <c r="X260" i="38" s="1"/>
  <c r="N50" i="52"/>
  <c r="N259" i="38"/>
  <c r="X737" i="1"/>
  <c r="X259" i="38" s="1"/>
  <c r="N71" i="51"/>
  <c r="N258" i="38"/>
  <c r="X736" i="1"/>
  <c r="X258" i="38" s="1"/>
  <c r="N69" i="51"/>
  <c r="N256" i="38"/>
  <c r="X734" i="1"/>
  <c r="X256" i="38" s="1"/>
  <c r="N68" i="51"/>
  <c r="N255" i="38"/>
  <c r="X733" i="1"/>
  <c r="X255" i="38" s="1"/>
  <c r="N66" i="51"/>
  <c r="N253" i="38"/>
  <c r="X731" i="1"/>
  <c r="X253" i="38" s="1"/>
  <c r="N67" i="51"/>
  <c r="N254" i="38"/>
  <c r="X732" i="1"/>
  <c r="X254" i="38" s="1"/>
  <c r="N65" i="51"/>
  <c r="N252" i="38"/>
  <c r="X730" i="1"/>
  <c r="X252" i="38" s="1"/>
  <c r="N64" i="51"/>
  <c r="N251" i="38"/>
  <c r="X729" i="1"/>
  <c r="X251" i="38" s="1"/>
  <c r="N63" i="51"/>
  <c r="N250" i="38"/>
  <c r="X728" i="1"/>
  <c r="X250" i="38" s="1"/>
  <c r="N62" i="51"/>
  <c r="N249" i="38"/>
  <c r="X727" i="1"/>
  <c r="X249" i="38" s="1"/>
  <c r="N61" i="51"/>
  <c r="N248" i="38"/>
  <c r="X726" i="1"/>
  <c r="X248" i="38" s="1"/>
  <c r="N60" i="51"/>
  <c r="N247" i="38"/>
  <c r="X725" i="1"/>
  <c r="X247" i="38" s="1"/>
  <c r="N59" i="51"/>
  <c r="N246" i="38"/>
  <c r="X724" i="1"/>
  <c r="X246" i="38" s="1"/>
  <c r="N58" i="51"/>
  <c r="N245" i="38"/>
  <c r="X723" i="1"/>
  <c r="X245" i="38" s="1"/>
  <c r="N57" i="51"/>
  <c r="N244" i="38"/>
  <c r="X722" i="1"/>
  <c r="X244" i="38" s="1"/>
  <c r="N56" i="51"/>
  <c r="N243" i="38"/>
  <c r="X721" i="1"/>
  <c r="X243" i="38" s="1"/>
  <c r="N242" i="38"/>
  <c r="N55" i="51"/>
  <c r="X720" i="1"/>
  <c r="X242" i="38" s="1"/>
  <c r="N54" i="51"/>
  <c r="N241" i="38"/>
  <c r="X719" i="1"/>
  <c r="X241" i="38" s="1"/>
  <c r="M48" i="51"/>
  <c r="N53" i="51"/>
  <c r="N240" i="38"/>
  <c r="X718" i="1"/>
  <c r="X240" i="38" s="1"/>
  <c r="N52" i="51"/>
  <c r="N239" i="38"/>
  <c r="X717" i="1"/>
  <c r="X239" i="38" s="1"/>
  <c r="N51" i="51"/>
  <c r="N238" i="38"/>
  <c r="X716" i="1"/>
  <c r="X238" i="38" s="1"/>
  <c r="N237" i="38"/>
  <c r="N50" i="51"/>
  <c r="X715" i="1"/>
  <c r="X237" i="38" s="1"/>
  <c r="N69" i="50"/>
  <c r="N236" i="38"/>
  <c r="X714" i="1"/>
  <c r="X236" i="38" s="1"/>
  <c r="N235" i="38"/>
  <c r="N68" i="50"/>
  <c r="X713" i="1"/>
  <c r="X235" i="38" s="1"/>
  <c r="N234" i="38"/>
  <c r="N67" i="50"/>
  <c r="X712" i="1"/>
  <c r="X234" i="38" s="1"/>
  <c r="N233" i="38"/>
  <c r="N66" i="50"/>
  <c r="X711" i="1"/>
  <c r="X233" i="38" s="1"/>
  <c r="N65" i="50"/>
  <c r="N232" i="38"/>
  <c r="X710" i="1"/>
  <c r="X232" i="38" s="1"/>
  <c r="N231" i="38"/>
  <c r="N64" i="50"/>
  <c r="X709" i="1"/>
  <c r="X231" i="38" s="1"/>
  <c r="N230" i="38"/>
  <c r="N63" i="50"/>
  <c r="X708" i="1"/>
  <c r="X230" i="38" s="1"/>
  <c r="N229" i="38"/>
  <c r="N62" i="50"/>
  <c r="X707" i="1"/>
  <c r="X229" i="38" s="1"/>
  <c r="N61" i="50"/>
  <c r="N228" i="38"/>
  <c r="X706" i="1"/>
  <c r="X228" i="38" s="1"/>
  <c r="N60" i="50"/>
  <c r="N227" i="38"/>
  <c r="X705" i="1"/>
  <c r="X227" i="38" s="1"/>
  <c r="N226" i="38"/>
  <c r="N59" i="50"/>
  <c r="X704" i="1"/>
  <c r="X226" i="38" s="1"/>
  <c r="N225" i="38"/>
  <c r="N58" i="50"/>
  <c r="X703" i="1"/>
  <c r="X225" i="38" s="1"/>
  <c r="M48" i="50"/>
  <c r="N54" i="50"/>
  <c r="N221" i="38"/>
  <c r="N55" i="50"/>
  <c r="N222" i="38"/>
  <c r="N56" i="50"/>
  <c r="N223" i="38"/>
  <c r="N220" i="38"/>
  <c r="N53" i="50"/>
  <c r="N52" i="50"/>
  <c r="N219" i="38"/>
  <c r="N217" i="38"/>
  <c r="N50" i="50"/>
  <c r="N51" i="50"/>
  <c r="N218" i="38"/>
  <c r="N65" i="48"/>
  <c r="N64" i="48"/>
  <c r="N69" i="48"/>
  <c r="N67" i="48"/>
  <c r="N60" i="48"/>
  <c r="N62" i="48"/>
  <c r="N68" i="48"/>
  <c r="N66" i="48"/>
  <c r="N61" i="48"/>
  <c r="N63" i="48"/>
  <c r="N59" i="48"/>
  <c r="N58" i="48"/>
  <c r="N57" i="48"/>
  <c r="N56" i="48"/>
  <c r="N55" i="48"/>
  <c r="N54" i="48"/>
  <c r="N53" i="48"/>
  <c r="N52" i="48"/>
  <c r="M48" i="48"/>
  <c r="N51" i="48"/>
  <c r="N50" i="48"/>
  <c r="N70" i="43"/>
  <c r="N64" i="43"/>
  <c r="N63" i="43"/>
  <c r="N65" i="43"/>
  <c r="N60" i="43"/>
  <c r="N62" i="43"/>
  <c r="N68" i="43"/>
  <c r="N66" i="43"/>
  <c r="N69" i="43"/>
  <c r="N55" i="43"/>
  <c r="N54" i="43"/>
  <c r="N57" i="43"/>
  <c r="N56" i="43"/>
  <c r="N50" i="43"/>
  <c r="N67" i="43"/>
  <c r="N53" i="43"/>
  <c r="N52" i="43"/>
  <c r="N61" i="43"/>
  <c r="N59" i="43"/>
  <c r="N51" i="43"/>
  <c r="M48" i="42"/>
  <c r="N56" i="42"/>
  <c r="N55" i="42"/>
  <c r="M48" i="43"/>
  <c r="N65" i="42"/>
  <c r="N58" i="42"/>
  <c r="N60" i="42"/>
  <c r="N54" i="42"/>
  <c r="N64" i="42"/>
  <c r="N51" i="42"/>
  <c r="N66" i="42"/>
  <c r="N67" i="42"/>
  <c r="N71" i="42"/>
  <c r="N59" i="42"/>
  <c r="N62" i="42"/>
  <c r="N53" i="42"/>
  <c r="N57" i="42"/>
  <c r="N50" i="42"/>
  <c r="N52" i="42"/>
  <c r="N61" i="42"/>
  <c r="N63" i="42"/>
  <c r="N69" i="42"/>
  <c r="N68" i="42"/>
  <c r="N70" i="42"/>
  <c r="N50" i="41"/>
  <c r="N51" i="41"/>
  <c r="X593" i="1"/>
  <c r="X115" i="38" s="1"/>
  <c r="N52" i="41"/>
  <c r="N53" i="41"/>
  <c r="N50" i="35"/>
  <c r="X537" i="1"/>
  <c r="X59" i="38" s="1"/>
  <c r="X659" i="1"/>
  <c r="X181" i="38" s="1"/>
  <c r="X669" i="1"/>
  <c r="X191" i="38" s="1"/>
  <c r="X701" i="1"/>
  <c r="X223" i="38" s="1"/>
  <c r="X616" i="1"/>
  <c r="X138" i="38" s="1"/>
  <c r="X646" i="1"/>
  <c r="X168" i="38" s="1"/>
  <c r="X632" i="1"/>
  <c r="X154" i="38" s="1"/>
  <c r="X618" i="1"/>
  <c r="X140" i="38" s="1"/>
  <c r="X648" i="1"/>
  <c r="X170" i="38" s="1"/>
  <c r="X657" i="1"/>
  <c r="X179" i="38" s="1"/>
  <c r="X652" i="1"/>
  <c r="X174" i="38" s="1"/>
  <c r="X635" i="1"/>
  <c r="X157" i="38" s="1"/>
  <c r="X531" i="1"/>
  <c r="X53" i="38" s="1"/>
  <c r="N65" i="41"/>
  <c r="X605" i="1"/>
  <c r="X127" i="38" s="1"/>
  <c r="X636" i="1"/>
  <c r="X158" i="38" s="1"/>
  <c r="X615" i="1"/>
  <c r="X137" i="38" s="1"/>
  <c r="X645" i="1"/>
  <c r="X167" i="38" s="1"/>
  <c r="X678" i="1"/>
  <c r="X200" i="38" s="1"/>
  <c r="X663" i="1"/>
  <c r="X185" i="38" s="1"/>
  <c r="X695" i="1"/>
  <c r="X217" i="38" s="1"/>
  <c r="X680" i="1"/>
  <c r="X202" i="38" s="1"/>
  <c r="X660" i="1"/>
  <c r="X182" i="38" s="1"/>
  <c r="X626" i="1"/>
  <c r="X148" i="38" s="1"/>
  <c r="X689" i="1"/>
  <c r="X211" i="38" s="1"/>
  <c r="X666" i="1"/>
  <c r="X188" i="38" s="1"/>
  <c r="X698" i="1"/>
  <c r="X220" i="38" s="1"/>
  <c r="X667" i="1"/>
  <c r="X189" i="38" s="1"/>
  <c r="X700" i="1"/>
  <c r="X222" i="38" s="1"/>
  <c r="X677" i="1"/>
  <c r="X199" i="38" s="1"/>
  <c r="X686" i="1"/>
  <c r="X208" i="38" s="1"/>
  <c r="X624" i="1"/>
  <c r="X146" i="38" s="1"/>
  <c r="X654" i="1"/>
  <c r="X176" i="38" s="1"/>
  <c r="X640" i="1"/>
  <c r="X162" i="38" s="1"/>
  <c r="X637" i="1"/>
  <c r="X159" i="38" s="1"/>
  <c r="X656" i="1"/>
  <c r="X178" i="38" s="1"/>
  <c r="X634" i="1"/>
  <c r="X156" i="38" s="1"/>
  <c r="X546" i="1"/>
  <c r="X68" i="38" s="1"/>
  <c r="X613" i="1"/>
  <c r="X135" i="38" s="1"/>
  <c r="X643" i="1"/>
  <c r="X165" i="38" s="1"/>
  <c r="X623" i="1"/>
  <c r="X145" i="38" s="1"/>
  <c r="X653" i="1"/>
  <c r="X175" i="38" s="1"/>
  <c r="X694" i="1"/>
  <c r="X216" i="38" s="1"/>
  <c r="X609" i="1"/>
  <c r="X131" i="38" s="1"/>
  <c r="X671" i="1"/>
  <c r="X193" i="38" s="1"/>
  <c r="X688" i="1"/>
  <c r="X210" i="38" s="1"/>
  <c r="X692" i="1"/>
  <c r="X214" i="38" s="1"/>
  <c r="X665" i="1"/>
  <c r="X187" i="38" s="1"/>
  <c r="X697" i="1"/>
  <c r="X219" i="38" s="1"/>
  <c r="X612" i="1"/>
  <c r="X134" i="38" s="1"/>
  <c r="X674" i="1"/>
  <c r="X196" i="38" s="1"/>
  <c r="X683" i="1"/>
  <c r="X205" i="38" s="1"/>
  <c r="X691" i="1"/>
  <c r="X213" i="38" s="1"/>
  <c r="X685" i="1"/>
  <c r="X207" i="38" s="1"/>
  <c r="X676" i="1"/>
  <c r="X198" i="38" s="1"/>
  <c r="X631" i="1"/>
  <c r="X153" i="38" s="1"/>
  <c r="X644" i="1"/>
  <c r="X166" i="38" s="1"/>
  <c r="X647" i="1"/>
  <c r="X169" i="38" s="1"/>
  <c r="X633" i="1"/>
  <c r="X155" i="38" s="1"/>
  <c r="X642" i="1"/>
  <c r="X164" i="38" s="1"/>
  <c r="X650" i="1"/>
  <c r="X172" i="38" s="1"/>
  <c r="N58" i="37"/>
  <c r="X651" i="1"/>
  <c r="X173" i="38" s="1"/>
  <c r="N66" i="41"/>
  <c r="X606" i="1"/>
  <c r="X128" i="38" s="1"/>
  <c r="X630" i="1"/>
  <c r="X152" i="38" s="1"/>
  <c r="N68" i="41"/>
  <c r="X608" i="1"/>
  <c r="X130" i="38" s="1"/>
  <c r="X662" i="1"/>
  <c r="X184" i="38" s="1"/>
  <c r="X617" i="1"/>
  <c r="X139" i="38" s="1"/>
  <c r="X679" i="1"/>
  <c r="X201" i="38" s="1"/>
  <c r="X684" i="1"/>
  <c r="X206" i="38" s="1"/>
  <c r="X664" i="1"/>
  <c r="X186" i="38" s="1"/>
  <c r="X696" i="1"/>
  <c r="X218" i="38" s="1"/>
  <c r="X611" i="1"/>
  <c r="X133" i="38" s="1"/>
  <c r="X673" i="1"/>
  <c r="X195" i="38" s="1"/>
  <c r="X620" i="1"/>
  <c r="X142" i="38" s="1"/>
  <c r="X682" i="1"/>
  <c r="X204" i="38" s="1"/>
  <c r="X622" i="1"/>
  <c r="X144" i="38" s="1"/>
  <c r="X536" i="1"/>
  <c r="X58" i="38" s="1"/>
  <c r="X621" i="1"/>
  <c r="X143" i="38" s="1"/>
  <c r="X699" i="1"/>
  <c r="X221" i="38" s="1"/>
  <c r="N67" i="41"/>
  <c r="X607" i="1"/>
  <c r="X129" i="38" s="1"/>
  <c r="X661" i="1"/>
  <c r="X183" i="38" s="1"/>
  <c r="X693" i="1"/>
  <c r="X215" i="38" s="1"/>
  <c r="X655" i="1"/>
  <c r="X177" i="38" s="1"/>
  <c r="X610" i="1"/>
  <c r="X132" i="38" s="1"/>
  <c r="X641" i="1"/>
  <c r="X163" i="38" s="1"/>
  <c r="X614" i="1"/>
  <c r="X136" i="38" s="1"/>
  <c r="X649" i="1"/>
  <c r="X171" i="38" s="1"/>
  <c r="X627" i="1"/>
  <c r="X149" i="38" s="1"/>
  <c r="X628" i="1"/>
  <c r="X150" i="38" s="1"/>
  <c r="X629" i="1"/>
  <c r="X151" i="38" s="1"/>
  <c r="X638" i="1"/>
  <c r="X160" i="38" s="1"/>
  <c r="X670" i="1"/>
  <c r="X192" i="38" s="1"/>
  <c r="X625" i="1"/>
  <c r="X147" i="38" s="1"/>
  <c r="X687" i="1"/>
  <c r="X209" i="38" s="1"/>
  <c r="X672" i="1"/>
  <c r="X194" i="38" s="1"/>
  <c r="X619" i="1"/>
  <c r="X141" i="38" s="1"/>
  <c r="X681" i="1"/>
  <c r="X203" i="38" s="1"/>
  <c r="X675" i="1"/>
  <c r="X197" i="38" s="1"/>
  <c r="X658" i="1"/>
  <c r="X180" i="38" s="1"/>
  <c r="X690" i="1"/>
  <c r="X212" i="38" s="1"/>
  <c r="X668" i="1"/>
  <c r="X190" i="38" s="1"/>
  <c r="N64" i="41"/>
  <c r="X604" i="1"/>
  <c r="X126" i="38" s="1"/>
  <c r="N63" i="41"/>
  <c r="X603" i="1"/>
  <c r="X125" i="38" s="1"/>
  <c r="N61" i="41"/>
  <c r="X601" i="1"/>
  <c r="X123" i="38" s="1"/>
  <c r="N62" i="41"/>
  <c r="X602" i="1"/>
  <c r="X124" i="38" s="1"/>
  <c r="N60" i="41"/>
  <c r="X600" i="1"/>
  <c r="X122" i="38" s="1"/>
  <c r="N59" i="41"/>
  <c r="X599" i="1"/>
  <c r="X121" i="38" s="1"/>
  <c r="N58" i="41"/>
  <c r="X598" i="1"/>
  <c r="X120" i="38" s="1"/>
  <c r="N57" i="41"/>
  <c r="X597" i="1"/>
  <c r="X119" i="38" s="1"/>
  <c r="N56" i="41"/>
  <c r="X596" i="1"/>
  <c r="X118" i="38" s="1"/>
  <c r="N55" i="41"/>
  <c r="X595" i="1"/>
  <c r="X117" i="38" s="1"/>
  <c r="N54" i="41"/>
  <c r="X594" i="1"/>
  <c r="X116" i="38" s="1"/>
  <c r="N279" i="24"/>
  <c r="X542" i="1"/>
  <c r="X64" i="38" s="1"/>
  <c r="X544" i="1"/>
  <c r="X66" i="38" s="1"/>
  <c r="X577" i="1"/>
  <c r="X99" i="38" s="1"/>
  <c r="X588" i="1"/>
  <c r="X110" i="38" s="1"/>
  <c r="X538" i="1"/>
  <c r="X60" i="38" s="1"/>
  <c r="X573" i="1"/>
  <c r="X95" i="38" s="1"/>
  <c r="N50" i="40"/>
  <c r="X570" i="1"/>
  <c r="X92" i="38" s="1"/>
  <c r="X535" i="1"/>
  <c r="X57" i="38" s="1"/>
  <c r="X575" i="1"/>
  <c r="X97" i="38" s="1"/>
  <c r="X568" i="1"/>
  <c r="X90" i="38" s="1"/>
  <c r="N51" i="40"/>
  <c r="X586" i="1"/>
  <c r="X108" i="38" s="1"/>
  <c r="X571" i="1"/>
  <c r="X93" i="38" s="1"/>
  <c r="X574" i="1"/>
  <c r="X96" i="38" s="1"/>
  <c r="X572" i="1"/>
  <c r="X94" i="38" s="1"/>
  <c r="X530" i="1"/>
  <c r="X52" i="38" s="1"/>
  <c r="X541" i="1"/>
  <c r="X63" i="38" s="1"/>
  <c r="M48" i="41"/>
  <c r="X529" i="1"/>
  <c r="X51" i="38" s="1"/>
  <c r="X533" i="1"/>
  <c r="X55" i="38" s="1"/>
  <c r="X543" i="1"/>
  <c r="X65" i="38" s="1"/>
  <c r="X569" i="1"/>
  <c r="X91" i="38" s="1"/>
  <c r="X540" i="1"/>
  <c r="X62" i="38" s="1"/>
  <c r="X589" i="1"/>
  <c r="X111" i="38" s="1"/>
  <c r="N72" i="40"/>
  <c r="X590" i="1"/>
  <c r="X112" i="38" s="1"/>
  <c r="X585" i="1"/>
  <c r="X107" i="38" s="1"/>
  <c r="N68" i="40"/>
  <c r="X584" i="1"/>
  <c r="X106" i="38" s="1"/>
  <c r="N67" i="40"/>
  <c r="X587" i="1"/>
  <c r="X109" i="38" s="1"/>
  <c r="N70" i="40"/>
  <c r="X591" i="1"/>
  <c r="X113" i="38" s="1"/>
  <c r="X592" i="1"/>
  <c r="X114" i="38" s="1"/>
  <c r="X583" i="1"/>
  <c r="X105" i="38" s="1"/>
  <c r="N66" i="40"/>
  <c r="X582" i="1"/>
  <c r="X104" i="38" s="1"/>
  <c r="N65" i="40"/>
  <c r="X581" i="1"/>
  <c r="X103" i="38" s="1"/>
  <c r="N64" i="40"/>
  <c r="X580" i="1"/>
  <c r="X102" i="38" s="1"/>
  <c r="N63" i="40"/>
  <c r="X579" i="1"/>
  <c r="X101" i="38" s="1"/>
  <c r="N62" i="40"/>
  <c r="X578" i="1"/>
  <c r="X100" i="38" s="1"/>
  <c r="N61" i="40"/>
  <c r="X576" i="1"/>
  <c r="X98" i="38" s="1"/>
  <c r="N59" i="40"/>
  <c r="N69" i="40"/>
  <c r="N71" i="40"/>
  <c r="N57" i="40"/>
  <c r="N56" i="40"/>
  <c r="N60" i="40"/>
  <c r="N58" i="40"/>
  <c r="N55" i="40"/>
  <c r="N54" i="40"/>
  <c r="M48" i="40"/>
  <c r="N53" i="40"/>
  <c r="N52" i="40"/>
  <c r="X567" i="1"/>
  <c r="X89" i="38" s="1"/>
  <c r="N68" i="39"/>
  <c r="X564" i="1"/>
  <c r="X86" i="38" s="1"/>
  <c r="N66" i="39"/>
  <c r="N65" i="39"/>
  <c r="N64" i="39"/>
  <c r="N63" i="39"/>
  <c r="N62" i="39"/>
  <c r="N60" i="39"/>
  <c r="X558" i="1"/>
  <c r="X80" i="38" s="1"/>
  <c r="N59" i="39"/>
  <c r="X556" i="1"/>
  <c r="X78" i="38" s="1"/>
  <c r="N58" i="39"/>
  <c r="N57" i="39"/>
  <c r="N61" i="39"/>
  <c r="N56" i="39"/>
  <c r="X554" i="1"/>
  <c r="X76" i="38" s="1"/>
  <c r="N55" i="39"/>
  <c r="M48" i="39"/>
  <c r="X553" i="1"/>
  <c r="X75" i="38" s="1"/>
  <c r="N54" i="39"/>
  <c r="X552" i="1"/>
  <c r="X74" i="38" s="1"/>
  <c r="N67" i="39"/>
  <c r="X565" i="1"/>
  <c r="X87" i="38" s="1"/>
  <c r="N50" i="39"/>
  <c r="X547" i="1"/>
  <c r="X69" i="38" s="1"/>
  <c r="N53" i="39"/>
  <c r="N52" i="39"/>
  <c r="X549" i="1"/>
  <c r="X71" i="38" s="1"/>
  <c r="N51" i="39"/>
  <c r="X548" i="1"/>
  <c r="X70" i="38" s="1"/>
  <c r="N69" i="37"/>
  <c r="N63" i="37"/>
  <c r="N65" i="37"/>
  <c r="N67" i="37"/>
  <c r="N66" i="37"/>
  <c r="X528" i="1"/>
  <c r="X50" i="38" s="1"/>
  <c r="X545" i="1"/>
  <c r="X67" i="38" s="1"/>
  <c r="N64" i="37"/>
  <c r="N68" i="37"/>
  <c r="N62" i="37"/>
  <c r="M48" i="32"/>
  <c r="X555" i="1"/>
  <c r="X77" i="38" s="1"/>
  <c r="N61" i="37"/>
  <c r="X539" i="1"/>
  <c r="X61" i="38" s="1"/>
  <c r="N60" i="37"/>
  <c r="N59" i="37"/>
  <c r="N57" i="37"/>
  <c r="N56" i="37"/>
  <c r="X534" i="1"/>
  <c r="X56" i="38" s="1"/>
  <c r="N55" i="37"/>
  <c r="N54" i="37"/>
  <c r="X532" i="1"/>
  <c r="X54" i="38" s="1"/>
  <c r="N53" i="37"/>
  <c r="N52" i="37"/>
  <c r="M48" i="38"/>
  <c r="N51" i="37"/>
  <c r="N50" i="37"/>
  <c r="M48" i="37"/>
  <c r="X508" i="1"/>
  <c r="X280" i="24" s="1"/>
  <c r="X519" i="1"/>
  <c r="X520" i="1"/>
  <c r="X292" i="24" s="1"/>
  <c r="X516" i="1"/>
  <c r="X288" i="24" s="1"/>
  <c r="X514" i="1"/>
  <c r="X513" i="1"/>
  <c r="M48" i="24"/>
  <c r="X521" i="1"/>
  <c r="X518" i="1"/>
  <c r="X517" i="1"/>
  <c r="X515" i="1"/>
  <c r="X283" i="24"/>
  <c r="X54" i="35"/>
  <c r="N69" i="35"/>
  <c r="N298" i="24"/>
  <c r="N64" i="35"/>
  <c r="N293" i="24"/>
  <c r="N295" i="24"/>
  <c r="N66" i="35"/>
  <c r="X297" i="24"/>
  <c r="X68" i="35"/>
  <c r="N68" i="35"/>
  <c r="N297" i="24"/>
  <c r="N292" i="24"/>
  <c r="N63" i="35"/>
  <c r="N291" i="24"/>
  <c r="N62" i="35"/>
  <c r="N287" i="24"/>
  <c r="N58" i="35"/>
  <c r="N57" i="35"/>
  <c r="N286" i="24"/>
  <c r="X299" i="24"/>
  <c r="X70" i="35"/>
  <c r="X55" i="35"/>
  <c r="X284" i="24"/>
  <c r="X65" i="35"/>
  <c r="X294" i="24"/>
  <c r="N299" i="24"/>
  <c r="N70" i="35"/>
  <c r="N288" i="24"/>
  <c r="N59" i="35"/>
  <c r="X69" i="35"/>
  <c r="X298" i="24"/>
  <c r="N61" i="35"/>
  <c r="N290" i="24"/>
  <c r="N56" i="35"/>
  <c r="N285" i="24"/>
  <c r="X523" i="1"/>
  <c r="N283" i="24"/>
  <c r="N54" i="35"/>
  <c r="N65" i="35"/>
  <c r="N294" i="24"/>
  <c r="X67" i="35"/>
  <c r="X296" i="24"/>
  <c r="N60" i="35"/>
  <c r="N289" i="24"/>
  <c r="N55" i="35"/>
  <c r="N284" i="24"/>
  <c r="N296" i="24"/>
  <c r="N67" i="35"/>
  <c r="X53" i="35"/>
  <c r="X282" i="24"/>
  <c r="N53" i="35"/>
  <c r="N282" i="24"/>
  <c r="N52" i="35"/>
  <c r="N281" i="24"/>
  <c r="M48" i="35"/>
  <c r="X509" i="1"/>
  <c r="N51" i="35"/>
  <c r="N280" i="24"/>
  <c r="X50" i="35"/>
  <c r="X279" i="24"/>
  <c r="N52" i="34"/>
  <c r="N50" i="34"/>
  <c r="N53" i="34"/>
  <c r="N51" i="34"/>
  <c r="M48" i="34"/>
  <c r="N54" i="34"/>
  <c r="X490" i="1"/>
  <c r="N262" i="24"/>
  <c r="N278" i="24"/>
  <c r="N70" i="34"/>
  <c r="X506" i="1"/>
  <c r="N277" i="24"/>
  <c r="N69" i="34"/>
  <c r="X505" i="1"/>
  <c r="N68" i="34"/>
  <c r="N276" i="24"/>
  <c r="X504" i="1"/>
  <c r="N67" i="34"/>
  <c r="N275" i="24"/>
  <c r="X503" i="1"/>
  <c r="N66" i="34"/>
  <c r="N274" i="24"/>
  <c r="X502" i="1"/>
  <c r="N273" i="24"/>
  <c r="N65" i="34"/>
  <c r="X501" i="1"/>
  <c r="N272" i="24"/>
  <c r="N64" i="34"/>
  <c r="X500" i="1"/>
  <c r="N271" i="24"/>
  <c r="N63" i="34"/>
  <c r="X499" i="1"/>
  <c r="N270" i="24"/>
  <c r="N62" i="34"/>
  <c r="X498" i="1"/>
  <c r="N61" i="34"/>
  <c r="X497" i="1"/>
  <c r="N269" i="24"/>
  <c r="N60" i="34"/>
  <c r="X496" i="1"/>
  <c r="N268" i="24"/>
  <c r="N59" i="34"/>
  <c r="X495" i="1"/>
  <c r="N267" i="24"/>
  <c r="N58" i="34"/>
  <c r="X494" i="1"/>
  <c r="N266" i="24"/>
  <c r="N57" i="34"/>
  <c r="N265" i="24"/>
  <c r="X493" i="1"/>
  <c r="N56" i="34"/>
  <c r="N264" i="24"/>
  <c r="X492" i="1"/>
  <c r="N55" i="34"/>
  <c r="N263" i="24"/>
  <c r="X491" i="1"/>
  <c r="N194" i="24"/>
  <c r="N50" i="31"/>
  <c r="X236" i="24"/>
  <c r="X70" i="32"/>
  <c r="N72" i="31"/>
  <c r="M48" i="33"/>
  <c r="N54" i="33"/>
  <c r="N241" i="24"/>
  <c r="X469" i="1"/>
  <c r="N258" i="24"/>
  <c r="X486" i="1"/>
  <c r="N64" i="33"/>
  <c r="N251" i="24"/>
  <c r="N57" i="33"/>
  <c r="N244" i="24"/>
  <c r="X472" i="1"/>
  <c r="N66" i="33"/>
  <c r="X481" i="1"/>
  <c r="N253" i="24"/>
  <c r="N59" i="33"/>
  <c r="X474" i="1"/>
  <c r="N246" i="24"/>
  <c r="N58" i="33"/>
  <c r="X473" i="1"/>
  <c r="N245" i="24"/>
  <c r="N55" i="33"/>
  <c r="N242" i="24"/>
  <c r="X470" i="1"/>
  <c r="X489" i="1"/>
  <c r="N261" i="24"/>
  <c r="N259" i="24"/>
  <c r="X487" i="1"/>
  <c r="N69" i="33"/>
  <c r="N256" i="24"/>
  <c r="X484" i="1"/>
  <c r="N62" i="33"/>
  <c r="X477" i="1"/>
  <c r="N249" i="24"/>
  <c r="N65" i="33"/>
  <c r="N252" i="24"/>
  <c r="X480" i="1"/>
  <c r="N60" i="33"/>
  <c r="N247" i="24"/>
  <c r="X475" i="1"/>
  <c r="N67" i="33"/>
  <c r="X482" i="1"/>
  <c r="N254" i="24"/>
  <c r="N70" i="33"/>
  <c r="X485" i="1"/>
  <c r="N257" i="24"/>
  <c r="N53" i="33"/>
  <c r="X468" i="1"/>
  <c r="N240" i="24"/>
  <c r="N63" i="33"/>
  <c r="N250" i="24"/>
  <c r="N50" i="32"/>
  <c r="N68" i="33"/>
  <c r="X483" i="1"/>
  <c r="N255" i="24"/>
  <c r="N56" i="33"/>
  <c r="X471" i="1"/>
  <c r="N243" i="24"/>
  <c r="N260" i="24"/>
  <c r="X488" i="1"/>
  <c r="N61" i="33"/>
  <c r="X476" i="1"/>
  <c r="N248" i="24"/>
  <c r="N52" i="33"/>
  <c r="N239" i="24"/>
  <c r="X466" i="1"/>
  <c r="N238" i="24"/>
  <c r="X465" i="1"/>
  <c r="N237" i="24"/>
  <c r="N69" i="32"/>
  <c r="N68" i="32"/>
  <c r="N62" i="32"/>
  <c r="N67" i="32"/>
  <c r="N59" i="32"/>
  <c r="N64" i="32"/>
  <c r="N57" i="32"/>
  <c r="N55" i="32"/>
  <c r="N65" i="32"/>
  <c r="N66" i="32"/>
  <c r="N63" i="32"/>
  <c r="N58" i="32"/>
  <c r="N60" i="32"/>
  <c r="N61" i="32"/>
  <c r="N54" i="32"/>
  <c r="N56" i="32"/>
  <c r="N51" i="32"/>
  <c r="N53" i="32"/>
  <c r="X208" i="24"/>
  <c r="X64" i="31"/>
  <c r="N208" i="24"/>
  <c r="N64" i="31"/>
  <c r="N207" i="24"/>
  <c r="N63" i="31"/>
  <c r="N209" i="24"/>
  <c r="N65" i="31"/>
  <c r="X205" i="24"/>
  <c r="X61" i="31"/>
  <c r="N205" i="24"/>
  <c r="N61" i="31"/>
  <c r="N203" i="24"/>
  <c r="N59" i="31"/>
  <c r="N202" i="24"/>
  <c r="N58" i="31"/>
  <c r="X429" i="1"/>
  <c r="N204" i="24"/>
  <c r="N60" i="31"/>
  <c r="N206" i="24"/>
  <c r="N62" i="31"/>
  <c r="N201" i="24"/>
  <c r="N57" i="31"/>
  <c r="X428" i="1"/>
  <c r="N200" i="24"/>
  <c r="N56" i="31"/>
  <c r="X427" i="1"/>
  <c r="X199" i="24"/>
  <c r="X55" i="31"/>
  <c r="N199" i="24"/>
  <c r="N55" i="31"/>
  <c r="N198" i="24"/>
  <c r="N54" i="31"/>
  <c r="X198" i="24"/>
  <c r="X54" i="31"/>
  <c r="N197" i="24"/>
  <c r="N53" i="31"/>
  <c r="N196" i="24"/>
  <c r="N52" i="31"/>
  <c r="N195" i="24"/>
  <c r="N51" i="31"/>
  <c r="M48" i="31"/>
  <c r="X412" i="1"/>
  <c r="X185" i="24" s="1"/>
  <c r="X417" i="1"/>
  <c r="X190" i="24" s="1"/>
  <c r="X403" i="1"/>
  <c r="X176" i="24" s="1"/>
  <c r="X411" i="1"/>
  <c r="X184" i="24" s="1"/>
  <c r="X407" i="1"/>
  <c r="X56" i="30" s="1"/>
  <c r="X416" i="1"/>
  <c r="X65" i="30" s="1"/>
  <c r="X423" i="1"/>
  <c r="X418" i="1"/>
  <c r="X413" i="1"/>
  <c r="X419" i="1"/>
  <c r="X421" i="1"/>
  <c r="X424" i="1"/>
  <c r="X406" i="1"/>
  <c r="X55" i="30" s="1"/>
  <c r="N192" i="24"/>
  <c r="N68" i="30"/>
  <c r="N186" i="24"/>
  <c r="N62" i="30"/>
  <c r="N180" i="24"/>
  <c r="N56" i="30"/>
  <c r="N183" i="24"/>
  <c r="N59" i="30"/>
  <c r="N189" i="24"/>
  <c r="N65" i="30"/>
  <c r="N182" i="24"/>
  <c r="N58" i="30"/>
  <c r="X430" i="1"/>
  <c r="X434" i="1"/>
  <c r="N185" i="24"/>
  <c r="N61" i="30"/>
  <c r="N188" i="24"/>
  <c r="N64" i="30"/>
  <c r="N190" i="24"/>
  <c r="N66" i="30"/>
  <c r="N193" i="24"/>
  <c r="N69" i="30"/>
  <c r="N179" i="24"/>
  <c r="N55" i="30"/>
  <c r="N191" i="24"/>
  <c r="N67" i="30"/>
  <c r="N184" i="24"/>
  <c r="N60" i="30"/>
  <c r="X193" i="1"/>
  <c r="N187" i="24"/>
  <c r="N63" i="30"/>
  <c r="N181" i="24"/>
  <c r="N57" i="30"/>
  <c r="N178" i="24"/>
  <c r="N54" i="30"/>
  <c r="X405" i="1"/>
  <c r="N177" i="24"/>
  <c r="N53" i="30"/>
  <c r="N176" i="24"/>
  <c r="N52" i="30"/>
  <c r="X401" i="1"/>
  <c r="N50" i="30"/>
  <c r="X378" i="1"/>
  <c r="X69" i="28" s="1"/>
  <c r="X357" i="1"/>
  <c r="X130" i="24" s="1"/>
  <c r="X415" i="1"/>
  <c r="X420" i="1"/>
  <c r="X414" i="1"/>
  <c r="X409" i="1"/>
  <c r="X422" i="1"/>
  <c r="X400" i="1"/>
  <c r="X70" i="29" s="1"/>
  <c r="X404" i="1"/>
  <c r="X433" i="1"/>
  <c r="X408" i="1"/>
  <c r="X382" i="1"/>
  <c r="M48" i="30"/>
  <c r="N63" i="21"/>
  <c r="X374" i="1"/>
  <c r="X65" i="28" s="1"/>
  <c r="X386" i="1"/>
  <c r="X390" i="1"/>
  <c r="N165" i="24"/>
  <c r="X431" i="1"/>
  <c r="X388" i="1"/>
  <c r="N156" i="24"/>
  <c r="X167" i="24"/>
  <c r="N154" i="24"/>
  <c r="X391" i="1"/>
  <c r="X410" i="1"/>
  <c r="X376" i="1"/>
  <c r="X149" i="24" s="1"/>
  <c r="N157" i="24"/>
  <c r="X165" i="24"/>
  <c r="X380" i="1"/>
  <c r="N155" i="24"/>
  <c r="N55" i="29"/>
  <c r="N158" i="24"/>
  <c r="N70" i="29"/>
  <c r="N173" i="24"/>
  <c r="X398" i="1"/>
  <c r="N68" i="29"/>
  <c r="N171" i="24"/>
  <c r="N67" i="29"/>
  <c r="N170" i="24"/>
  <c r="X397" i="1"/>
  <c r="N69" i="29"/>
  <c r="N172" i="24"/>
  <c r="X399" i="1"/>
  <c r="N66" i="29"/>
  <c r="N169" i="24"/>
  <c r="N65" i="29"/>
  <c r="N168" i="24"/>
  <c r="X395" i="1"/>
  <c r="N64" i="29"/>
  <c r="N167" i="24"/>
  <c r="N61" i="29"/>
  <c r="N164" i="24"/>
  <c r="N174" i="24"/>
  <c r="N59" i="29"/>
  <c r="N162" i="24"/>
  <c r="X389" i="1"/>
  <c r="N58" i="29"/>
  <c r="N161" i="24"/>
  <c r="X379" i="1"/>
  <c r="X70" i="28" s="1"/>
  <c r="N60" i="29"/>
  <c r="N163" i="24"/>
  <c r="N57" i="29"/>
  <c r="N160" i="24"/>
  <c r="X387" i="1"/>
  <c r="N56" i="29"/>
  <c r="N159" i="24"/>
  <c r="N69" i="28"/>
  <c r="M48" i="27"/>
  <c r="N62" i="29"/>
  <c r="N145" i="24"/>
  <c r="X377" i="1"/>
  <c r="X150" i="24" s="1"/>
  <c r="N130" i="24"/>
  <c r="M48" i="28"/>
  <c r="X385" i="1"/>
  <c r="X384" i="1"/>
  <c r="N54" i="29"/>
  <c r="X383" i="1"/>
  <c r="N53" i="29"/>
  <c r="N68" i="28"/>
  <c r="X64" i="29"/>
  <c r="X62" i="29"/>
  <c r="N65" i="28"/>
  <c r="X369" i="1"/>
  <c r="X60" i="28" s="1"/>
  <c r="X63" i="29"/>
  <c r="N51" i="29"/>
  <c r="X381" i="1"/>
  <c r="X396" i="1"/>
  <c r="M48" i="29"/>
  <c r="N153" i="24"/>
  <c r="N50" i="29"/>
  <c r="N70" i="28"/>
  <c r="N149" i="24"/>
  <c r="N66" i="28"/>
  <c r="X375" i="1"/>
  <c r="X66" i="28" s="1"/>
  <c r="X373" i="1"/>
  <c r="X146" i="24" s="1"/>
  <c r="N146" i="24"/>
  <c r="X372" i="1"/>
  <c r="X145" i="24" s="1"/>
  <c r="X371" i="1"/>
  <c r="X144" i="24" s="1"/>
  <c r="N144" i="24"/>
  <c r="X143" i="24"/>
  <c r="X61" i="28"/>
  <c r="N143" i="24"/>
  <c r="N61" i="28"/>
  <c r="N60" i="28"/>
  <c r="N142" i="24"/>
  <c r="X59" i="28"/>
  <c r="X141" i="24"/>
  <c r="N141" i="24"/>
  <c r="N59" i="28"/>
  <c r="X58" i="28"/>
  <c r="X140" i="24"/>
  <c r="N58" i="28"/>
  <c r="N140" i="24"/>
  <c r="X366" i="1"/>
  <c r="X139" i="24" s="1"/>
  <c r="N139" i="24"/>
  <c r="X138" i="24"/>
  <c r="X56" i="28"/>
  <c r="N138" i="24"/>
  <c r="N56" i="28"/>
  <c r="X137" i="24"/>
  <c r="X55" i="28"/>
  <c r="N137" i="24"/>
  <c r="N55" i="28"/>
  <c r="X135" i="24"/>
  <c r="X53" i="28"/>
  <c r="N135" i="24"/>
  <c r="N53" i="28"/>
  <c r="X136" i="24"/>
  <c r="X54" i="28"/>
  <c r="N136" i="24"/>
  <c r="N54" i="28"/>
  <c r="X134" i="24"/>
  <c r="X52" i="28"/>
  <c r="N134" i="24"/>
  <c r="N52" i="28"/>
  <c r="X360" i="1"/>
  <c r="X133" i="24" s="1"/>
  <c r="N133" i="24"/>
  <c r="N51" i="28"/>
  <c r="X132" i="24"/>
  <c r="X50" i="28"/>
  <c r="N132" i="24"/>
  <c r="N50" i="28"/>
  <c r="N131" i="24"/>
  <c r="N69" i="27"/>
  <c r="N48" i="27" s="1"/>
  <c r="X131" i="24"/>
  <c r="X69" i="27"/>
  <c r="X442" i="1"/>
  <c r="X462" i="1"/>
  <c r="X436" i="1"/>
  <c r="X65" i="31" s="1"/>
  <c r="X456" i="1"/>
  <c r="X451" i="1"/>
  <c r="X441" i="1"/>
  <c r="X461" i="1"/>
  <c r="X443" i="1"/>
  <c r="X72" i="31" s="1"/>
  <c r="X463" i="1"/>
  <c r="X437" i="1"/>
  <c r="X459" i="1"/>
  <c r="X446" i="1"/>
  <c r="X457" i="1"/>
  <c r="X444" i="1"/>
  <c r="X50" i="32" s="1"/>
  <c r="X450" i="1"/>
  <c r="X452" i="1"/>
  <c r="X445" i="1"/>
  <c r="X447" i="1"/>
  <c r="X439" i="1"/>
  <c r="X449" i="1"/>
  <c r="X454" i="1"/>
  <c r="X448" i="1"/>
  <c r="X438" i="1"/>
  <c r="X458" i="1"/>
  <c r="X440" i="1"/>
  <c r="X460" i="1"/>
  <c r="X453" i="1"/>
  <c r="N56" i="26"/>
  <c r="X322" i="1"/>
  <c r="X455" i="1"/>
  <c r="X320" i="1"/>
  <c r="N54" i="26"/>
  <c r="X313" i="1"/>
  <c r="N95" i="24"/>
  <c r="X319" i="1"/>
  <c r="N92" i="24"/>
  <c r="N97" i="24"/>
  <c r="X324" i="1"/>
  <c r="N103" i="24"/>
  <c r="X323" i="1"/>
  <c r="N96" i="24"/>
  <c r="X311" i="1"/>
  <c r="N101" i="24"/>
  <c r="N104" i="24"/>
  <c r="X318" i="1"/>
  <c r="N91" i="24"/>
  <c r="X321" i="1"/>
  <c r="N94" i="24"/>
  <c r="N98" i="24"/>
  <c r="X325" i="1"/>
  <c r="N100" i="24"/>
  <c r="N99" i="24"/>
  <c r="X102" i="24"/>
  <c r="N102" i="24"/>
  <c r="N90" i="24"/>
  <c r="X317" i="1"/>
  <c r="X312" i="1"/>
  <c r="N87" i="24"/>
  <c r="N67" i="25"/>
  <c r="X314" i="1"/>
  <c r="N89" i="24"/>
  <c r="X316" i="1"/>
  <c r="N68" i="25"/>
  <c r="N88" i="24"/>
  <c r="X315" i="1"/>
  <c r="N86" i="24"/>
  <c r="N66" i="25"/>
  <c r="N93" i="24"/>
  <c r="N85" i="24"/>
  <c r="N65" i="25"/>
  <c r="N64" i="25"/>
  <c r="N84" i="24"/>
  <c r="N63" i="25"/>
  <c r="N62" i="25"/>
  <c r="N61" i="25"/>
  <c r="N60" i="25"/>
  <c r="N59" i="25"/>
  <c r="N57" i="25"/>
  <c r="N58" i="25"/>
  <c r="N56" i="25"/>
  <c r="N55" i="25"/>
  <c r="V301" i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N54" i="25"/>
  <c r="N52" i="25"/>
  <c r="N51" i="25"/>
  <c r="N50" i="25"/>
  <c r="N64" i="21"/>
  <c r="N223" i="24"/>
  <c r="N215" i="24"/>
  <c r="N233" i="24"/>
  <c r="N211" i="24"/>
  <c r="N229" i="24"/>
  <c r="N222" i="24"/>
  <c r="N214" i="24"/>
  <c r="N232" i="24"/>
  <c r="N226" i="24"/>
  <c r="M48" i="25"/>
  <c r="L46" i="10"/>
  <c r="N212" i="24"/>
  <c r="N230" i="24"/>
  <c r="N216" i="24"/>
  <c r="N234" i="24"/>
  <c r="N53" i="22"/>
  <c r="N217" i="24"/>
  <c r="X285" i="1"/>
  <c r="X58" i="24" s="1"/>
  <c r="N219" i="24"/>
  <c r="N231" i="24"/>
  <c r="N57" i="24"/>
  <c r="N213" i="24"/>
  <c r="L46" i="11"/>
  <c r="N220" i="24"/>
  <c r="X280" i="1"/>
  <c r="X53" i="24" s="1"/>
  <c r="X287" i="1"/>
  <c r="N225" i="24"/>
  <c r="N227" i="24"/>
  <c r="N210" i="24"/>
  <c r="N228" i="24"/>
  <c r="N221" i="24"/>
  <c r="N224" i="24"/>
  <c r="N218" i="24"/>
  <c r="N235" i="24"/>
  <c r="X288" i="1"/>
  <c r="X286" i="1"/>
  <c r="X102" i="1"/>
  <c r="N127" i="23"/>
  <c r="X138" i="1"/>
  <c r="N163" i="23"/>
  <c r="X140" i="1"/>
  <c r="N165" i="23"/>
  <c r="X141" i="1"/>
  <c r="N166" i="23"/>
  <c r="N50" i="21"/>
  <c r="N280" i="23"/>
  <c r="N54" i="21"/>
  <c r="N284" i="23"/>
  <c r="N58" i="21"/>
  <c r="N288" i="23"/>
  <c r="N62" i="21"/>
  <c r="N292" i="23"/>
  <c r="N50" i="22"/>
  <c r="N50" i="24"/>
  <c r="X297" i="1"/>
  <c r="N70" i="24"/>
  <c r="X307" i="1"/>
  <c r="N80" i="24"/>
  <c r="X144" i="1"/>
  <c r="N169" i="23"/>
  <c r="X148" i="1"/>
  <c r="N173" i="23"/>
  <c r="X192" i="1"/>
  <c r="N217" i="23"/>
  <c r="X310" i="1"/>
  <c r="N83" i="24"/>
  <c r="X303" i="1"/>
  <c r="N76" i="24"/>
  <c r="X296" i="1"/>
  <c r="N69" i="24"/>
  <c r="N69" i="22"/>
  <c r="X306" i="1"/>
  <c r="N79" i="24"/>
  <c r="X73" i="24"/>
  <c r="N73" i="24"/>
  <c r="X309" i="1"/>
  <c r="N82" i="24"/>
  <c r="X146" i="1"/>
  <c r="N171" i="23"/>
  <c r="X131" i="1"/>
  <c r="N156" i="23"/>
  <c r="X134" i="1"/>
  <c r="N159" i="23"/>
  <c r="X136" i="1"/>
  <c r="N161" i="23"/>
  <c r="N51" i="21"/>
  <c r="N281" i="23"/>
  <c r="N55" i="21"/>
  <c r="N285" i="23"/>
  <c r="N59" i="21"/>
  <c r="N289" i="23"/>
  <c r="N51" i="22"/>
  <c r="N51" i="24"/>
  <c r="N59" i="24"/>
  <c r="N59" i="22"/>
  <c r="X305" i="1"/>
  <c r="N78" i="24"/>
  <c r="N58" i="24"/>
  <c r="N58" i="22"/>
  <c r="X304" i="1"/>
  <c r="N77" i="24"/>
  <c r="X194" i="1"/>
  <c r="N219" i="23"/>
  <c r="X308" i="1"/>
  <c r="N81" i="24"/>
  <c r="X139" i="1"/>
  <c r="N164" i="23"/>
  <c r="X135" i="1"/>
  <c r="N160" i="23"/>
  <c r="X205" i="1"/>
  <c r="N230" i="23"/>
  <c r="N52" i="21"/>
  <c r="N282" i="23"/>
  <c r="N56" i="21"/>
  <c r="N286" i="23"/>
  <c r="N60" i="21"/>
  <c r="N290" i="23"/>
  <c r="N52" i="22"/>
  <c r="N52" i="24"/>
  <c r="N60" i="24"/>
  <c r="N60" i="22"/>
  <c r="X291" i="1"/>
  <c r="N64" i="24"/>
  <c r="N64" i="22"/>
  <c r="X145" i="1"/>
  <c r="N170" i="23"/>
  <c r="X294" i="1"/>
  <c r="N67" i="24"/>
  <c r="N67" i="22"/>
  <c r="X290" i="1"/>
  <c r="N63" i="24"/>
  <c r="N63" i="22"/>
  <c r="X293" i="1"/>
  <c r="N66" i="24"/>
  <c r="N66" i="22"/>
  <c r="X142" i="1"/>
  <c r="N167" i="23"/>
  <c r="X50" i="19"/>
  <c r="X238" i="23"/>
  <c r="X132" i="1"/>
  <c r="N157" i="23"/>
  <c r="X133" i="1"/>
  <c r="N158" i="23"/>
  <c r="X137" i="1"/>
  <c r="N162" i="23"/>
  <c r="N53" i="21"/>
  <c r="N283" i="23"/>
  <c r="N57" i="21"/>
  <c r="N287" i="23"/>
  <c r="N61" i="21"/>
  <c r="N291" i="23"/>
  <c r="X275" i="1"/>
  <c r="N300" i="23"/>
  <c r="N61" i="24"/>
  <c r="N61" i="22"/>
  <c r="X289" i="1"/>
  <c r="N62" i="24"/>
  <c r="N62" i="22"/>
  <c r="N72" i="24"/>
  <c r="X143" i="1"/>
  <c r="N168" i="23"/>
  <c r="X147" i="1"/>
  <c r="N172" i="23"/>
  <c r="X196" i="1"/>
  <c r="X48" i="76" s="1"/>
  <c r="N221" i="23"/>
  <c r="X253" i="1"/>
  <c r="N278" i="23"/>
  <c r="X276" i="1"/>
  <c r="N301" i="23"/>
  <c r="X302" i="1"/>
  <c r="N75" i="24"/>
  <c r="X295" i="1"/>
  <c r="N68" i="24"/>
  <c r="N68" i="22"/>
  <c r="X298" i="1"/>
  <c r="N71" i="24"/>
  <c r="X292" i="1"/>
  <c r="N65" i="24"/>
  <c r="N65" i="22"/>
  <c r="X301" i="1"/>
  <c r="N74" i="24"/>
  <c r="X284" i="1"/>
  <c r="N57" i="22"/>
  <c r="X283" i="1"/>
  <c r="N56" i="22"/>
  <c r="N56" i="24"/>
  <c r="N55" i="22"/>
  <c r="N55" i="24"/>
  <c r="X282" i="1"/>
  <c r="N54" i="22"/>
  <c r="N54" i="24"/>
  <c r="X281" i="1"/>
  <c r="X279" i="1"/>
  <c r="X278" i="1"/>
  <c r="X277" i="1"/>
  <c r="M48" i="22"/>
  <c r="X257" i="1"/>
  <c r="N65" i="21"/>
  <c r="X270" i="1"/>
  <c r="N71" i="21"/>
  <c r="N70" i="21"/>
  <c r="X274" i="1"/>
  <c r="N69" i="21"/>
  <c r="X273" i="1"/>
  <c r="N68" i="21"/>
  <c r="X272" i="1"/>
  <c r="N67" i="21"/>
  <c r="N66" i="21"/>
  <c r="X271" i="1"/>
  <c r="X269" i="1"/>
  <c r="X268" i="1"/>
  <c r="X267" i="1"/>
  <c r="X266" i="1"/>
  <c r="X265" i="1"/>
  <c r="X264" i="1"/>
  <c r="X263" i="1"/>
  <c r="X262" i="1"/>
  <c r="X261" i="1"/>
  <c r="M48" i="21"/>
  <c r="X260" i="1"/>
  <c r="X259" i="1"/>
  <c r="X258" i="1"/>
  <c r="X256" i="1"/>
  <c r="X255" i="1"/>
  <c r="X242" i="1"/>
  <c r="X244" i="1"/>
  <c r="X269" i="23" s="1"/>
  <c r="X247" i="1"/>
  <c r="X272" i="23" s="1"/>
  <c r="X248" i="1"/>
  <c r="X273" i="23" s="1"/>
  <c r="X246" i="1"/>
  <c r="X271" i="23" s="1"/>
  <c r="X241" i="1"/>
  <c r="X266" i="23" s="1"/>
  <c r="X243" i="1"/>
  <c r="X268" i="23" s="1"/>
  <c r="X245" i="1"/>
  <c r="X270" i="23" s="1"/>
  <c r="N70" i="20"/>
  <c r="X254" i="1"/>
  <c r="X279" i="23" s="1"/>
  <c r="N69" i="20"/>
  <c r="N68" i="20"/>
  <c r="X252" i="1"/>
  <c r="X277" i="23" s="1"/>
  <c r="N67" i="20"/>
  <c r="X251" i="1"/>
  <c r="X276" i="23" s="1"/>
  <c r="N66" i="20"/>
  <c r="X250" i="1"/>
  <c r="X275" i="23" s="1"/>
  <c r="N65" i="20"/>
  <c r="X249" i="1"/>
  <c r="X274" i="23" s="1"/>
  <c r="N63" i="20"/>
  <c r="N58" i="20"/>
  <c r="X238" i="1"/>
  <c r="X263" i="23" s="1"/>
  <c r="N54" i="20"/>
  <c r="M48" i="20"/>
  <c r="N56" i="20"/>
  <c r="X240" i="1"/>
  <c r="X265" i="23" s="1"/>
  <c r="N60" i="20"/>
  <c r="N64" i="20"/>
  <c r="N62" i="20"/>
  <c r="N55" i="20"/>
  <c r="X239" i="1"/>
  <c r="X264" i="23" s="1"/>
  <c r="N57" i="20"/>
  <c r="N59" i="20"/>
  <c r="N61" i="20"/>
  <c r="M48" i="19"/>
  <c r="N51" i="19"/>
  <c r="X214" i="1"/>
  <c r="N50" i="19"/>
  <c r="M61" i="18"/>
  <c r="M52" i="18"/>
  <c r="M54" i="18"/>
  <c r="X198" i="1"/>
  <c r="X208" i="1"/>
  <c r="M64" i="18"/>
  <c r="M66" i="18"/>
  <c r="X210" i="1"/>
  <c r="M63" i="18"/>
  <c r="X207" i="1"/>
  <c r="X197" i="1"/>
  <c r="M53" i="18"/>
  <c r="X206" i="1"/>
  <c r="M62" i="18"/>
  <c r="X211" i="1"/>
  <c r="M67" i="18"/>
  <c r="X201" i="1"/>
  <c r="M57" i="18"/>
  <c r="X195" i="1"/>
  <c r="M51" i="18"/>
  <c r="X204" i="1"/>
  <c r="M60" i="18"/>
  <c r="X199" i="1"/>
  <c r="M55" i="18"/>
  <c r="X202" i="1"/>
  <c r="M58" i="18"/>
  <c r="X203" i="1"/>
  <c r="M59" i="18"/>
  <c r="X212" i="1"/>
  <c r="M68" i="18"/>
  <c r="X200" i="1"/>
  <c r="M56" i="18"/>
  <c r="M65" i="18"/>
  <c r="X209" i="1"/>
  <c r="L46" i="18"/>
  <c r="M49" i="18"/>
  <c r="M48" i="18"/>
  <c r="X191" i="1"/>
  <c r="M69" i="17"/>
  <c r="M68" i="17"/>
  <c r="X190" i="1"/>
  <c r="M67" i="17"/>
  <c r="X189" i="1"/>
  <c r="X188" i="1"/>
  <c r="M66" i="17"/>
  <c r="M65" i="17"/>
  <c r="X187" i="1"/>
  <c r="X186" i="1"/>
  <c r="M64" i="17"/>
  <c r="X183" i="1"/>
  <c r="M61" i="17"/>
  <c r="M62" i="17"/>
  <c r="X184" i="1"/>
  <c r="M63" i="17"/>
  <c r="X185" i="1"/>
  <c r="X182" i="1"/>
  <c r="M60" i="17"/>
  <c r="M59" i="17"/>
  <c r="X181" i="1"/>
  <c r="M58" i="17"/>
  <c r="X180" i="1"/>
  <c r="X179" i="1"/>
  <c r="M57" i="17"/>
  <c r="X178" i="1"/>
  <c r="M56" i="17"/>
  <c r="M55" i="17"/>
  <c r="X177" i="1"/>
  <c r="M54" i="17"/>
  <c r="X176" i="1"/>
  <c r="M53" i="17"/>
  <c r="X175" i="1"/>
  <c r="X174" i="1"/>
  <c r="X199" i="23" s="1"/>
  <c r="M52" i="17"/>
  <c r="L46" i="17"/>
  <c r="M51" i="17"/>
  <c r="X173" i="1"/>
  <c r="M50" i="17"/>
  <c r="X172" i="1"/>
  <c r="X171" i="1"/>
  <c r="M49" i="17"/>
  <c r="X128" i="1"/>
  <c r="M60" i="13"/>
  <c r="M56" i="13"/>
  <c r="X127" i="1"/>
  <c r="M63" i="13"/>
  <c r="M55" i="13"/>
  <c r="M53" i="13"/>
  <c r="M54" i="13"/>
  <c r="M58" i="13"/>
  <c r="M52" i="13"/>
  <c r="M57" i="13"/>
  <c r="M59" i="13"/>
  <c r="M61" i="13"/>
  <c r="M62" i="13"/>
  <c r="M69" i="13"/>
  <c r="M68" i="13"/>
  <c r="M67" i="13"/>
  <c r="M66" i="13"/>
  <c r="M65" i="13"/>
  <c r="M64" i="13"/>
  <c r="M48" i="13"/>
  <c r="M49" i="13"/>
  <c r="X130" i="1"/>
  <c r="M51" i="13"/>
  <c r="X129" i="1"/>
  <c r="M50" i="13"/>
  <c r="L46" i="13"/>
  <c r="M62" i="12"/>
  <c r="X121" i="1"/>
  <c r="X124" i="1"/>
  <c r="M65" i="12"/>
  <c r="X125" i="1"/>
  <c r="M66" i="12"/>
  <c r="L46" i="12"/>
  <c r="X126" i="1"/>
  <c r="M67" i="12"/>
  <c r="X123" i="1"/>
  <c r="M64" i="12"/>
  <c r="M68" i="11"/>
  <c r="X106" i="1"/>
  <c r="M59" i="11"/>
  <c r="X97" i="1"/>
  <c r="M67" i="11"/>
  <c r="X105" i="1"/>
  <c r="M58" i="11"/>
  <c r="X96" i="1"/>
  <c r="M66" i="11"/>
  <c r="X104" i="1"/>
  <c r="M57" i="11"/>
  <c r="X95" i="1"/>
  <c r="M65" i="11"/>
  <c r="X103" i="1"/>
  <c r="M56" i="11"/>
  <c r="X94" i="1"/>
  <c r="M62" i="11"/>
  <c r="X100" i="1"/>
  <c r="M63" i="11"/>
  <c r="X101" i="1"/>
  <c r="M61" i="11"/>
  <c r="X99" i="1"/>
  <c r="M60" i="11"/>
  <c r="X98" i="1"/>
  <c r="M63" i="12"/>
  <c r="X122" i="1"/>
  <c r="M60" i="12"/>
  <c r="X119" i="1"/>
  <c r="M59" i="12"/>
  <c r="X118" i="1"/>
  <c r="M61" i="12"/>
  <c r="X120" i="1"/>
  <c r="M58" i="12"/>
  <c r="X117" i="1"/>
  <c r="X116" i="1"/>
  <c r="M57" i="12"/>
  <c r="X115" i="1"/>
  <c r="M56" i="12"/>
  <c r="X114" i="1"/>
  <c r="M55" i="12"/>
  <c r="M54" i="12"/>
  <c r="X113" i="1"/>
  <c r="X112" i="1"/>
  <c r="X137" i="23" s="1"/>
  <c r="M53" i="12"/>
  <c r="X111" i="1"/>
  <c r="X136" i="23" s="1"/>
  <c r="M52" i="12"/>
  <c r="M51" i="12"/>
  <c r="X110" i="1"/>
  <c r="X135" i="23" s="1"/>
  <c r="X109" i="1"/>
  <c r="X134" i="23" s="1"/>
  <c r="M50" i="12"/>
  <c r="M49" i="12"/>
  <c r="X108" i="1"/>
  <c r="X133" i="23" s="1"/>
  <c r="M48" i="12"/>
  <c r="X107" i="1"/>
  <c r="X132" i="23" s="1"/>
  <c r="M64" i="11"/>
  <c r="X93" i="1"/>
  <c r="M55" i="11"/>
  <c r="X92" i="1"/>
  <c r="M54" i="11"/>
  <c r="X91" i="1"/>
  <c r="M53" i="11"/>
  <c r="X90" i="1"/>
  <c r="M52" i="11"/>
  <c r="X89" i="1"/>
  <c r="M51" i="11"/>
  <c r="X88" i="1"/>
  <c r="M50" i="11"/>
  <c r="X87" i="1"/>
  <c r="M49" i="11"/>
  <c r="J49" i="9"/>
  <c r="K49" i="9"/>
  <c r="B49" i="9"/>
  <c r="A49" i="9" s="1"/>
  <c r="B50" i="9"/>
  <c r="A50" i="9" s="1"/>
  <c r="B51" i="9"/>
  <c r="A51" i="9" s="1"/>
  <c r="B52" i="9"/>
  <c r="A52" i="9" s="1"/>
  <c r="B53" i="9"/>
  <c r="A53" i="9" s="1"/>
  <c r="B54" i="9"/>
  <c r="A54" i="9" s="1"/>
  <c r="B55" i="9"/>
  <c r="A55" i="9" s="1"/>
  <c r="B56" i="9"/>
  <c r="A56" i="9" s="1"/>
  <c r="B57" i="9"/>
  <c r="A57" i="9" s="1"/>
  <c r="B58" i="9"/>
  <c r="A58" i="9" s="1"/>
  <c r="B59" i="9"/>
  <c r="A59" i="9" s="1"/>
  <c r="B60" i="9"/>
  <c r="A60" i="9" s="1"/>
  <c r="B61" i="9"/>
  <c r="A61" i="9" s="1"/>
  <c r="B62" i="9"/>
  <c r="A62" i="9" s="1"/>
  <c r="B63" i="9"/>
  <c r="A63" i="9" s="1"/>
  <c r="B64" i="9"/>
  <c r="A64" i="9" s="1"/>
  <c r="B65" i="9"/>
  <c r="A65" i="9" s="1"/>
  <c r="B66" i="9"/>
  <c r="A66" i="9" s="1"/>
  <c r="B48" i="9"/>
  <c r="A48" i="9" s="1"/>
  <c r="J48" i="9"/>
  <c r="K48" i="9"/>
  <c r="U48" i="9"/>
  <c r="W48" i="9"/>
  <c r="X48" i="9"/>
  <c r="Y48" i="9"/>
  <c r="U49" i="9"/>
  <c r="W49" i="9"/>
  <c r="X49" i="9"/>
  <c r="Y49" i="9"/>
  <c r="J50" i="9"/>
  <c r="K50" i="9"/>
  <c r="U50" i="9"/>
  <c r="W50" i="9"/>
  <c r="X50" i="9"/>
  <c r="Y50" i="9"/>
  <c r="J51" i="9"/>
  <c r="K51" i="9"/>
  <c r="U51" i="9"/>
  <c r="W51" i="9"/>
  <c r="X51" i="9"/>
  <c r="Y51" i="9"/>
  <c r="J52" i="9"/>
  <c r="K52" i="9"/>
  <c r="U52" i="9"/>
  <c r="W52" i="9"/>
  <c r="X52" i="9"/>
  <c r="Y52" i="9"/>
  <c r="J53" i="9"/>
  <c r="K53" i="9"/>
  <c r="U53" i="9"/>
  <c r="W53" i="9"/>
  <c r="X53" i="9"/>
  <c r="Y53" i="9"/>
  <c r="J54" i="9"/>
  <c r="K54" i="9"/>
  <c r="U54" i="9"/>
  <c r="W54" i="9"/>
  <c r="X54" i="9"/>
  <c r="Y54" i="9"/>
  <c r="J55" i="9"/>
  <c r="K55" i="9"/>
  <c r="U55" i="9"/>
  <c r="W55" i="9"/>
  <c r="X55" i="9"/>
  <c r="Y55" i="9"/>
  <c r="J56" i="9"/>
  <c r="K56" i="9"/>
  <c r="U56" i="9"/>
  <c r="W56" i="9"/>
  <c r="X56" i="9"/>
  <c r="Y56" i="9"/>
  <c r="J57" i="9"/>
  <c r="K57" i="9"/>
  <c r="L57" i="9"/>
  <c r="U57" i="9"/>
  <c r="W57" i="9"/>
  <c r="X57" i="9"/>
  <c r="Y57" i="9"/>
  <c r="J58" i="9"/>
  <c r="K58" i="9"/>
  <c r="L58" i="9"/>
  <c r="U58" i="9"/>
  <c r="W58" i="9"/>
  <c r="X58" i="9"/>
  <c r="Y58" i="9"/>
  <c r="J59" i="9"/>
  <c r="K59" i="9"/>
  <c r="L59" i="9"/>
  <c r="U59" i="9"/>
  <c r="W59" i="9"/>
  <c r="X59" i="9"/>
  <c r="Y59" i="9"/>
  <c r="J60" i="9"/>
  <c r="K60" i="9"/>
  <c r="L60" i="9"/>
  <c r="U60" i="9"/>
  <c r="W60" i="9"/>
  <c r="X60" i="9"/>
  <c r="Y60" i="9"/>
  <c r="J61" i="9"/>
  <c r="K61" i="9"/>
  <c r="L61" i="9"/>
  <c r="U61" i="9"/>
  <c r="W61" i="9"/>
  <c r="X61" i="9"/>
  <c r="Y61" i="9"/>
  <c r="L62" i="9"/>
  <c r="U62" i="9"/>
  <c r="W62" i="9"/>
  <c r="X62" i="9"/>
  <c r="Y62" i="9"/>
  <c r="J63" i="9"/>
  <c r="K63" i="9"/>
  <c r="L63" i="9"/>
  <c r="U63" i="9"/>
  <c r="W63" i="9"/>
  <c r="X63" i="9"/>
  <c r="Y63" i="9"/>
  <c r="J64" i="9"/>
  <c r="K64" i="9"/>
  <c r="L64" i="9"/>
  <c r="U64" i="9"/>
  <c r="W64" i="9"/>
  <c r="X64" i="9"/>
  <c r="Y64" i="9"/>
  <c r="J65" i="9"/>
  <c r="K65" i="9"/>
  <c r="L65" i="9"/>
  <c r="U65" i="9"/>
  <c r="W65" i="9"/>
  <c r="X65" i="9"/>
  <c r="Y65" i="9"/>
  <c r="J66" i="9"/>
  <c r="K66" i="9"/>
  <c r="L66" i="9"/>
  <c r="U66" i="9"/>
  <c r="W66" i="9"/>
  <c r="X66" i="9"/>
  <c r="Y66" i="9"/>
  <c r="D48" i="9"/>
  <c r="O48" i="9" s="1"/>
  <c r="E48" i="9"/>
  <c r="P48" i="9" s="1"/>
  <c r="F48" i="9"/>
  <c r="Q48" i="9" s="1"/>
  <c r="G48" i="9"/>
  <c r="R48" i="9" s="1"/>
  <c r="H48" i="9"/>
  <c r="S48" i="9" s="1"/>
  <c r="D49" i="9"/>
  <c r="E49" i="9"/>
  <c r="F49" i="9"/>
  <c r="G49" i="9"/>
  <c r="H49" i="9"/>
  <c r="D50" i="9"/>
  <c r="E50" i="9"/>
  <c r="F50" i="9"/>
  <c r="G50" i="9"/>
  <c r="H50" i="9"/>
  <c r="D51" i="9"/>
  <c r="E51" i="9"/>
  <c r="F51" i="9"/>
  <c r="G51" i="9"/>
  <c r="H51" i="9"/>
  <c r="D52" i="9"/>
  <c r="E52" i="9"/>
  <c r="F52" i="9"/>
  <c r="G52" i="9"/>
  <c r="H52" i="9"/>
  <c r="D53" i="9"/>
  <c r="E53" i="9"/>
  <c r="F53" i="9"/>
  <c r="G53" i="9"/>
  <c r="H53" i="9"/>
  <c r="D54" i="9"/>
  <c r="E54" i="9"/>
  <c r="F54" i="9"/>
  <c r="G54" i="9"/>
  <c r="H54" i="9"/>
  <c r="D55" i="9"/>
  <c r="E55" i="9"/>
  <c r="F55" i="9"/>
  <c r="G55" i="9"/>
  <c r="H55" i="9"/>
  <c r="D56" i="9"/>
  <c r="E56" i="9"/>
  <c r="F56" i="9"/>
  <c r="G56" i="9"/>
  <c r="H56" i="9"/>
  <c r="D57" i="9"/>
  <c r="E57" i="9"/>
  <c r="F57" i="9"/>
  <c r="G57" i="9"/>
  <c r="H57" i="9"/>
  <c r="D58" i="9"/>
  <c r="E58" i="9"/>
  <c r="F58" i="9"/>
  <c r="G58" i="9"/>
  <c r="H58" i="9"/>
  <c r="E59" i="9"/>
  <c r="F59" i="9"/>
  <c r="G59" i="9"/>
  <c r="H59" i="9"/>
  <c r="E60" i="9"/>
  <c r="F60" i="9"/>
  <c r="G60" i="9"/>
  <c r="H60" i="9"/>
  <c r="E61" i="9"/>
  <c r="F61" i="9"/>
  <c r="G61" i="9"/>
  <c r="H61" i="9"/>
  <c r="E62" i="9"/>
  <c r="F62" i="9"/>
  <c r="Q62" i="9" s="1"/>
  <c r="G62" i="9"/>
  <c r="H62" i="9"/>
  <c r="D63" i="9"/>
  <c r="E63" i="9"/>
  <c r="F63" i="9"/>
  <c r="G63" i="9"/>
  <c r="H63" i="9"/>
  <c r="D64" i="9"/>
  <c r="E64" i="9"/>
  <c r="F64" i="9"/>
  <c r="G64" i="9"/>
  <c r="H64" i="9"/>
  <c r="D65" i="9"/>
  <c r="E65" i="9"/>
  <c r="F65" i="9"/>
  <c r="G65" i="9"/>
  <c r="H65" i="9"/>
  <c r="D66" i="9"/>
  <c r="E66" i="9"/>
  <c r="F66" i="9"/>
  <c r="G66" i="9"/>
  <c r="H66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48" i="9"/>
  <c r="N48" i="9" s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C66" i="8"/>
  <c r="D66" i="8"/>
  <c r="E66" i="8"/>
  <c r="X82" i="38" l="1"/>
  <c r="X62" i="39"/>
  <c r="X85" i="38"/>
  <c r="X65" i="39"/>
  <c r="X53" i="37"/>
  <c r="X207" i="23"/>
  <c r="X215" i="23"/>
  <c r="X210" i="23"/>
  <c r="X209" i="23"/>
  <c r="V49" i="18"/>
  <c r="X196" i="23"/>
  <c r="X208" i="23"/>
  <c r="X198" i="23"/>
  <c r="X211" i="23"/>
  <c r="X212" i="23"/>
  <c r="X213" i="23"/>
  <c r="X197" i="23"/>
  <c r="X200" i="23"/>
  <c r="X214" i="23"/>
  <c r="X202" i="23"/>
  <c r="X216" i="23"/>
  <c r="X204" i="23"/>
  <c r="X205" i="23"/>
  <c r="X206" i="23"/>
  <c r="X201" i="23"/>
  <c r="X203" i="23"/>
  <c r="X150" i="23"/>
  <c r="X152" i="23"/>
  <c r="X149" i="23"/>
  <c r="X146" i="23"/>
  <c r="X153" i="23"/>
  <c r="X68" i="39"/>
  <c r="X154" i="23"/>
  <c r="X138" i="23"/>
  <c r="X155" i="23"/>
  <c r="X139" i="23"/>
  <c r="X140" i="23"/>
  <c r="X141" i="23"/>
  <c r="X142" i="23"/>
  <c r="X145" i="23"/>
  <c r="X144" i="23"/>
  <c r="X143" i="23"/>
  <c r="X147" i="23"/>
  <c r="X151" i="23"/>
  <c r="X148" i="23"/>
  <c r="X64" i="39"/>
  <c r="X64" i="37"/>
  <c r="X61" i="39"/>
  <c r="X52" i="39"/>
  <c r="X53" i="39"/>
  <c r="X59" i="39"/>
  <c r="X53" i="53"/>
  <c r="N48" i="54"/>
  <c r="X48" i="54"/>
  <c r="B16" i="54" s="1"/>
  <c r="B17" i="54" s="1"/>
  <c r="X50" i="53"/>
  <c r="X63" i="53"/>
  <c r="X62" i="53"/>
  <c r="X61" i="53"/>
  <c r="X60" i="53"/>
  <c r="X59" i="53"/>
  <c r="X58" i="53"/>
  <c r="X57" i="53"/>
  <c r="X56" i="53"/>
  <c r="X55" i="53"/>
  <c r="X54" i="53"/>
  <c r="N48" i="53"/>
  <c r="X52" i="53"/>
  <c r="X51" i="53"/>
  <c r="X67" i="49"/>
  <c r="X68" i="52"/>
  <c r="X57" i="49"/>
  <c r="X54" i="49"/>
  <c r="X70" i="49"/>
  <c r="X64" i="49"/>
  <c r="X66" i="52"/>
  <c r="X64" i="52"/>
  <c r="X68" i="49"/>
  <c r="X62" i="49"/>
  <c r="X63" i="39"/>
  <c r="X53" i="49"/>
  <c r="X71" i="49"/>
  <c r="X60" i="49"/>
  <c r="X63" i="49"/>
  <c r="X66" i="49"/>
  <c r="X55" i="49"/>
  <c r="X58" i="49"/>
  <c r="X63" i="48"/>
  <c r="X69" i="40"/>
  <c r="X59" i="49"/>
  <c r="X69" i="49"/>
  <c r="X65" i="52"/>
  <c r="X71" i="40"/>
  <c r="X51" i="49"/>
  <c r="X61" i="49"/>
  <c r="X70" i="52"/>
  <c r="X50" i="49"/>
  <c r="X52" i="49"/>
  <c r="X72" i="49"/>
  <c r="X56" i="49"/>
  <c r="X69" i="52"/>
  <c r="X65" i="49"/>
  <c r="X67" i="52"/>
  <c r="X63" i="52"/>
  <c r="X62" i="52"/>
  <c r="X61" i="52"/>
  <c r="X60" i="52"/>
  <c r="X59" i="52"/>
  <c r="X58" i="52"/>
  <c r="X57" i="52"/>
  <c r="X56" i="52"/>
  <c r="N48" i="52"/>
  <c r="X55" i="52"/>
  <c r="X54" i="52"/>
  <c r="X53" i="52"/>
  <c r="X52" i="52"/>
  <c r="X51" i="52"/>
  <c r="X50" i="52"/>
  <c r="X71" i="51"/>
  <c r="X69" i="51"/>
  <c r="X68" i="51"/>
  <c r="X66" i="51"/>
  <c r="X67" i="51"/>
  <c r="X65" i="51"/>
  <c r="X64" i="51"/>
  <c r="X63" i="51"/>
  <c r="X62" i="51"/>
  <c r="X61" i="51"/>
  <c r="X60" i="51"/>
  <c r="X59" i="51"/>
  <c r="X58" i="51"/>
  <c r="X57" i="51"/>
  <c r="X56" i="51"/>
  <c r="X55" i="51"/>
  <c r="N48" i="51"/>
  <c r="X54" i="51"/>
  <c r="X53" i="51"/>
  <c r="X52" i="51"/>
  <c r="X51" i="51"/>
  <c r="X50" i="51"/>
  <c r="X69" i="50"/>
  <c r="X68" i="50"/>
  <c r="X67" i="50"/>
  <c r="X66" i="50"/>
  <c r="X65" i="50"/>
  <c r="X64" i="50"/>
  <c r="X63" i="50"/>
  <c r="X62" i="50"/>
  <c r="X61" i="50"/>
  <c r="X60" i="50"/>
  <c r="X59" i="50"/>
  <c r="X58" i="50"/>
  <c r="X54" i="50"/>
  <c r="X55" i="50"/>
  <c r="X56" i="50"/>
  <c r="X53" i="50"/>
  <c r="X52" i="50"/>
  <c r="X50" i="50"/>
  <c r="N48" i="50"/>
  <c r="X51" i="50"/>
  <c r="N48" i="49"/>
  <c r="X60" i="48"/>
  <c r="X68" i="48"/>
  <c r="X62" i="48"/>
  <c r="X61" i="48"/>
  <c r="X65" i="48"/>
  <c r="X66" i="48"/>
  <c r="X67" i="48"/>
  <c r="X69" i="48"/>
  <c r="X64" i="48"/>
  <c r="X59" i="48"/>
  <c r="X58" i="48"/>
  <c r="X57" i="48"/>
  <c r="X56" i="48"/>
  <c r="X55" i="48"/>
  <c r="X54" i="48"/>
  <c r="X53" i="48"/>
  <c r="X52" i="48"/>
  <c r="N48" i="48"/>
  <c r="X51" i="48"/>
  <c r="X50" i="48"/>
  <c r="X52" i="37"/>
  <c r="X59" i="37"/>
  <c r="X66" i="43"/>
  <c r="X65" i="43"/>
  <c r="X63" i="43"/>
  <c r="X62" i="43"/>
  <c r="X68" i="43"/>
  <c r="X69" i="43"/>
  <c r="X60" i="43"/>
  <c r="X55" i="43"/>
  <c r="X64" i="43"/>
  <c r="X54" i="43"/>
  <c r="X57" i="43"/>
  <c r="X56" i="43"/>
  <c r="X70" i="43"/>
  <c r="X50" i="43"/>
  <c r="X67" i="43"/>
  <c r="X53" i="43"/>
  <c r="X52" i="43"/>
  <c r="X61" i="43"/>
  <c r="X59" i="43"/>
  <c r="X51" i="43"/>
  <c r="X53" i="41"/>
  <c r="X63" i="42"/>
  <c r="X52" i="42"/>
  <c r="X56" i="42"/>
  <c r="X57" i="42"/>
  <c r="X58" i="37"/>
  <c r="X53" i="42"/>
  <c r="X54" i="42"/>
  <c r="X59" i="42"/>
  <c r="X51" i="42"/>
  <c r="X62" i="42"/>
  <c r="X61" i="42"/>
  <c r="X58" i="42"/>
  <c r="X71" i="42"/>
  <c r="X60" i="42"/>
  <c r="X55" i="42"/>
  <c r="X64" i="42"/>
  <c r="X51" i="37"/>
  <c r="X50" i="42"/>
  <c r="X68" i="42"/>
  <c r="X67" i="42"/>
  <c r="X70" i="42"/>
  <c r="X69" i="42"/>
  <c r="X66" i="42"/>
  <c r="X65" i="42"/>
  <c r="N48" i="42"/>
  <c r="X60" i="40"/>
  <c r="X50" i="37"/>
  <c r="X51" i="35"/>
  <c r="X59" i="35"/>
  <c r="X57" i="37"/>
  <c r="X55" i="37"/>
  <c r="X65" i="37"/>
  <c r="X63" i="37"/>
  <c r="X69" i="37"/>
  <c r="X60" i="37"/>
  <c r="X62" i="37"/>
  <c r="X218" i="23"/>
  <c r="X67" i="41"/>
  <c r="X65" i="41"/>
  <c r="X151" i="24"/>
  <c r="X66" i="41"/>
  <c r="X68" i="37"/>
  <c r="X66" i="37"/>
  <c r="X68" i="41"/>
  <c r="X64" i="41"/>
  <c r="X63" i="41"/>
  <c r="X61" i="41"/>
  <c r="X62" i="41"/>
  <c r="X60" i="41"/>
  <c r="X59" i="41"/>
  <c r="X58" i="41"/>
  <c r="X57" i="41"/>
  <c r="X56" i="41"/>
  <c r="X55" i="41"/>
  <c r="X54" i="41"/>
  <c r="X52" i="41"/>
  <c r="X51" i="41"/>
  <c r="X50" i="41"/>
  <c r="X57" i="40"/>
  <c r="X54" i="40"/>
  <c r="X58" i="40"/>
  <c r="N48" i="41"/>
  <c r="X56" i="40"/>
  <c r="X66" i="30"/>
  <c r="X55" i="40"/>
  <c r="X53" i="40"/>
  <c r="X52" i="40"/>
  <c r="X51" i="40"/>
  <c r="X72" i="40"/>
  <c r="X68" i="40"/>
  <c r="X67" i="40"/>
  <c r="X70" i="40"/>
  <c r="X66" i="40"/>
  <c r="X65" i="40"/>
  <c r="X64" i="40"/>
  <c r="X63" i="40"/>
  <c r="X62" i="40"/>
  <c r="X61" i="40"/>
  <c r="X59" i="40"/>
  <c r="N48" i="40"/>
  <c r="X50" i="40"/>
  <c r="X66" i="39"/>
  <c r="X60" i="39"/>
  <c r="X58" i="39"/>
  <c r="X57" i="39"/>
  <c r="X56" i="39"/>
  <c r="X55" i="39"/>
  <c r="X54" i="39"/>
  <c r="X67" i="39"/>
  <c r="N48" i="39"/>
  <c r="X51" i="39"/>
  <c r="X50" i="39"/>
  <c r="X67" i="37"/>
  <c r="X189" i="24"/>
  <c r="X179" i="24"/>
  <c r="X61" i="37"/>
  <c r="X56" i="37"/>
  <c r="X54" i="37"/>
  <c r="X286" i="24"/>
  <c r="N48" i="37"/>
  <c r="X60" i="30"/>
  <c r="X57" i="35"/>
  <c r="X285" i="24"/>
  <c r="X56" i="35"/>
  <c r="X63" i="35"/>
  <c r="V527" i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X287" i="24"/>
  <c r="X58" i="35"/>
  <c r="X289" i="24"/>
  <c r="X61" i="35"/>
  <c r="X52" i="30"/>
  <c r="X62" i="35"/>
  <c r="X64" i="35"/>
  <c r="X291" i="24"/>
  <c r="N48" i="24"/>
  <c r="X293" i="24"/>
  <c r="X290" i="24"/>
  <c r="X60" i="35"/>
  <c r="N48" i="35"/>
  <c r="X66" i="35"/>
  <c r="X295" i="24"/>
  <c r="X281" i="24"/>
  <c r="X52" i="35"/>
  <c r="X180" i="24"/>
  <c r="X54" i="34"/>
  <c r="X262" i="24"/>
  <c r="X70" i="34"/>
  <c r="X278" i="24"/>
  <c r="X277" i="24"/>
  <c r="X69" i="34"/>
  <c r="X68" i="34"/>
  <c r="X276" i="24"/>
  <c r="X275" i="24"/>
  <c r="X67" i="34"/>
  <c r="X274" i="24"/>
  <c r="X66" i="34"/>
  <c r="X273" i="24"/>
  <c r="X65" i="34"/>
  <c r="X272" i="24"/>
  <c r="X64" i="34"/>
  <c r="X63" i="34"/>
  <c r="X271" i="24"/>
  <c r="X270" i="24"/>
  <c r="X62" i="34"/>
  <c r="X61" i="34"/>
  <c r="X269" i="24"/>
  <c r="N48" i="34"/>
  <c r="X268" i="24"/>
  <c r="X60" i="34"/>
  <c r="X267" i="24"/>
  <c r="X59" i="34"/>
  <c r="X266" i="24"/>
  <c r="X58" i="34"/>
  <c r="X57" i="34"/>
  <c r="X265" i="24"/>
  <c r="X264" i="24"/>
  <c r="X56" i="34"/>
  <c r="X263" i="24"/>
  <c r="X55" i="34"/>
  <c r="X261" i="24"/>
  <c r="X53" i="34"/>
  <c r="X260" i="24"/>
  <c r="X52" i="34"/>
  <c r="X259" i="24"/>
  <c r="X51" i="34"/>
  <c r="X258" i="24"/>
  <c r="X50" i="34"/>
  <c r="X61" i="30"/>
  <c r="X194" i="24"/>
  <c r="X50" i="31"/>
  <c r="X246" i="24"/>
  <c r="X59" i="33"/>
  <c r="X254" i="24"/>
  <c r="X67" i="33"/>
  <c r="X244" i="24"/>
  <c r="X57" i="33"/>
  <c r="X248" i="24"/>
  <c r="X61" i="33"/>
  <c r="X243" i="24"/>
  <c r="X56" i="33"/>
  <c r="X63" i="33"/>
  <c r="X250" i="24"/>
  <c r="X60" i="33"/>
  <c r="X247" i="24"/>
  <c r="X240" i="24"/>
  <c r="X53" i="33"/>
  <c r="X238" i="24"/>
  <c r="X51" i="33"/>
  <c r="X257" i="24"/>
  <c r="X70" i="33"/>
  <c r="X249" i="24"/>
  <c r="X62" i="33"/>
  <c r="X54" i="33"/>
  <c r="X241" i="24"/>
  <c r="X237" i="24"/>
  <c r="X50" i="33"/>
  <c r="X55" i="33"/>
  <c r="X242" i="24"/>
  <c r="N48" i="33"/>
  <c r="X68" i="33"/>
  <c r="X255" i="24"/>
  <c r="X64" i="33"/>
  <c r="X251" i="24"/>
  <c r="X252" i="24"/>
  <c r="X65" i="33"/>
  <c r="X256" i="24"/>
  <c r="X69" i="33"/>
  <c r="X58" i="33"/>
  <c r="X245" i="24"/>
  <c r="X66" i="33"/>
  <c r="X253" i="24"/>
  <c r="X239" i="24"/>
  <c r="X52" i="33"/>
  <c r="X235" i="24"/>
  <c r="X69" i="32"/>
  <c r="X231" i="24"/>
  <c r="X65" i="32"/>
  <c r="X223" i="24"/>
  <c r="X57" i="32"/>
  <c r="X230" i="24"/>
  <c r="X64" i="32"/>
  <c r="X228" i="24"/>
  <c r="X62" i="32"/>
  <c r="X224" i="24"/>
  <c r="X58" i="32"/>
  <c r="X227" i="24"/>
  <c r="X61" i="32"/>
  <c r="X234" i="24"/>
  <c r="X68" i="32"/>
  <c r="X226" i="24"/>
  <c r="X60" i="32"/>
  <c r="X233" i="24"/>
  <c r="X67" i="32"/>
  <c r="X225" i="24"/>
  <c r="X59" i="32"/>
  <c r="X232" i="24"/>
  <c r="X66" i="32"/>
  <c r="X221" i="24"/>
  <c r="X55" i="32"/>
  <c r="X229" i="24"/>
  <c r="X63" i="32"/>
  <c r="X220" i="24"/>
  <c r="X54" i="32"/>
  <c r="X222" i="24"/>
  <c r="X56" i="32"/>
  <c r="X218" i="24"/>
  <c r="X52" i="32"/>
  <c r="X217" i="24"/>
  <c r="X51" i="32"/>
  <c r="N48" i="32"/>
  <c r="X219" i="24"/>
  <c r="X53" i="32"/>
  <c r="X216" i="24"/>
  <c r="X71" i="31"/>
  <c r="X213" i="24"/>
  <c r="X68" i="31"/>
  <c r="X212" i="24"/>
  <c r="X67" i="31"/>
  <c r="X215" i="24"/>
  <c r="X70" i="31"/>
  <c r="X214" i="24"/>
  <c r="X69" i="31"/>
  <c r="X211" i="24"/>
  <c r="X66" i="31"/>
  <c r="X207" i="24"/>
  <c r="X63" i="31"/>
  <c r="X203" i="24"/>
  <c r="X59" i="31"/>
  <c r="X202" i="24"/>
  <c r="X58" i="31"/>
  <c r="X204" i="24"/>
  <c r="X60" i="31"/>
  <c r="X206" i="24"/>
  <c r="X62" i="31"/>
  <c r="X201" i="24"/>
  <c r="X57" i="31"/>
  <c r="X200" i="24"/>
  <c r="X56" i="31"/>
  <c r="X197" i="24"/>
  <c r="X53" i="31"/>
  <c r="X196" i="24"/>
  <c r="X52" i="31"/>
  <c r="X195" i="24"/>
  <c r="X51" i="31"/>
  <c r="N48" i="31"/>
  <c r="X62" i="30"/>
  <c r="X191" i="24"/>
  <c r="X192" i="24"/>
  <c r="X68" i="30"/>
  <c r="X67" i="30"/>
  <c r="X186" i="24"/>
  <c r="X183" i="24"/>
  <c r="X59" i="30"/>
  <c r="X181" i="24"/>
  <c r="X57" i="30"/>
  <c r="X182" i="24"/>
  <c r="X58" i="30"/>
  <c r="X187" i="24"/>
  <c r="X63" i="30"/>
  <c r="X193" i="24"/>
  <c r="X69" i="30"/>
  <c r="X188" i="24"/>
  <c r="X64" i="30"/>
  <c r="X178" i="24"/>
  <c r="X54" i="30"/>
  <c r="X177" i="24"/>
  <c r="X53" i="30"/>
  <c r="X174" i="24"/>
  <c r="X50" i="30"/>
  <c r="X68" i="27"/>
  <c r="X48" i="27" s="1"/>
  <c r="B16" i="27" s="1"/>
  <c r="B17" i="27" s="1"/>
  <c r="X68" i="28"/>
  <c r="X58" i="29"/>
  <c r="X173" i="24"/>
  <c r="X58" i="22"/>
  <c r="X52" i="29"/>
  <c r="X155" i="24"/>
  <c r="X60" i="29"/>
  <c r="X154" i="24"/>
  <c r="X63" i="28"/>
  <c r="X147" i="24"/>
  <c r="X67" i="28"/>
  <c r="X142" i="24"/>
  <c r="X171" i="24"/>
  <c r="N48" i="30"/>
  <c r="X161" i="24"/>
  <c r="X163" i="24"/>
  <c r="X169" i="24"/>
  <c r="X168" i="24"/>
  <c r="X51" i="29"/>
  <c r="X158" i="24"/>
  <c r="X159" i="24"/>
  <c r="X170" i="24"/>
  <c r="X160" i="24"/>
  <c r="X164" i="24"/>
  <c r="X210" i="24"/>
  <c r="X209" i="24"/>
  <c r="X50" i="29"/>
  <c r="X162" i="24"/>
  <c r="X56" i="29"/>
  <c r="X153" i="24"/>
  <c r="X61" i="29"/>
  <c r="X172" i="24"/>
  <c r="X156" i="24"/>
  <c r="X68" i="29"/>
  <c r="X67" i="29"/>
  <c r="X69" i="29"/>
  <c r="X65" i="29"/>
  <c r="X59" i="29"/>
  <c r="X152" i="24"/>
  <c r="X57" i="29"/>
  <c r="N48" i="26"/>
  <c r="X55" i="29"/>
  <c r="X54" i="29"/>
  <c r="X157" i="24"/>
  <c r="X53" i="29"/>
  <c r="N48" i="28"/>
  <c r="X53" i="22"/>
  <c r="X64" i="28"/>
  <c r="N48" i="29"/>
  <c r="X66" i="29"/>
  <c r="X148" i="24"/>
  <c r="X62" i="28"/>
  <c r="X57" i="28"/>
  <c r="X51" i="28"/>
  <c r="X89" i="24"/>
  <c r="X50" i="26"/>
  <c r="X90" i="24"/>
  <c r="X51" i="26"/>
  <c r="X68" i="26"/>
  <c r="X71" i="26"/>
  <c r="X70" i="26"/>
  <c r="X69" i="26"/>
  <c r="X66" i="26"/>
  <c r="X67" i="26"/>
  <c r="X104" i="24"/>
  <c r="X65" i="26"/>
  <c r="X103" i="24"/>
  <c r="X64" i="26"/>
  <c r="X101" i="24"/>
  <c r="X62" i="26"/>
  <c r="X100" i="24"/>
  <c r="X61" i="26"/>
  <c r="X99" i="24"/>
  <c r="X60" i="26"/>
  <c r="X97" i="24"/>
  <c r="X58" i="26"/>
  <c r="X98" i="24"/>
  <c r="X59" i="26"/>
  <c r="X96" i="24"/>
  <c r="X57" i="26"/>
  <c r="X95" i="24"/>
  <c r="X56" i="26"/>
  <c r="X94" i="24"/>
  <c r="X55" i="26"/>
  <c r="X93" i="24"/>
  <c r="X54" i="26"/>
  <c r="X92" i="24"/>
  <c r="X53" i="26"/>
  <c r="X91" i="24"/>
  <c r="X52" i="26"/>
  <c r="X84" i="24"/>
  <c r="X64" i="25"/>
  <c r="X85" i="24"/>
  <c r="X65" i="25"/>
  <c r="X66" i="25"/>
  <c r="X86" i="24"/>
  <c r="X67" i="25"/>
  <c r="X87" i="24"/>
  <c r="X88" i="24"/>
  <c r="X68" i="25"/>
  <c r="X83" i="24"/>
  <c r="X63" i="25"/>
  <c r="X82" i="24"/>
  <c r="X62" i="25"/>
  <c r="X81" i="24"/>
  <c r="X61" i="25"/>
  <c r="X80" i="24"/>
  <c r="X60" i="25"/>
  <c r="X79" i="24"/>
  <c r="X59" i="25"/>
  <c r="X77" i="24"/>
  <c r="X57" i="25"/>
  <c r="X78" i="24"/>
  <c r="X58" i="25"/>
  <c r="X76" i="24"/>
  <c r="X56" i="25"/>
  <c r="X75" i="24"/>
  <c r="X55" i="25"/>
  <c r="X74" i="24"/>
  <c r="X54" i="25"/>
  <c r="X72" i="24"/>
  <c r="X52" i="25"/>
  <c r="X71" i="24"/>
  <c r="X51" i="25"/>
  <c r="X70" i="24"/>
  <c r="X50" i="25"/>
  <c r="N48" i="25"/>
  <c r="X60" i="22"/>
  <c r="X60" i="24"/>
  <c r="X61" i="24"/>
  <c r="X59" i="24"/>
  <c r="X57" i="24"/>
  <c r="X61" i="22"/>
  <c r="X59" i="22"/>
  <c r="V50" i="11"/>
  <c r="X113" i="23"/>
  <c r="V54" i="11"/>
  <c r="X117" i="23"/>
  <c r="V62" i="11"/>
  <c r="X125" i="23"/>
  <c r="V66" i="11"/>
  <c r="X129" i="23"/>
  <c r="V68" i="11"/>
  <c r="X131" i="23"/>
  <c r="V66" i="18"/>
  <c r="X235" i="23"/>
  <c r="X53" i="21"/>
  <c r="X283" i="23"/>
  <c r="X60" i="21"/>
  <c r="X290" i="23"/>
  <c r="X67" i="21"/>
  <c r="X297" i="23"/>
  <c r="X63" i="24"/>
  <c r="X63" i="22"/>
  <c r="X64" i="24"/>
  <c r="X64" i="22"/>
  <c r="V65" i="13"/>
  <c r="X169" i="23"/>
  <c r="V62" i="13"/>
  <c r="X166" i="23"/>
  <c r="V58" i="18"/>
  <c r="X227" i="23"/>
  <c r="V56" i="13"/>
  <c r="X160" i="23"/>
  <c r="V56" i="18"/>
  <c r="X225" i="23"/>
  <c r="V55" i="18"/>
  <c r="X224" i="23"/>
  <c r="V67" i="18"/>
  <c r="X236" i="23"/>
  <c r="X51" i="19"/>
  <c r="X48" i="19" s="1"/>
  <c r="B16" i="19" s="1"/>
  <c r="B17" i="19" s="1"/>
  <c r="X239" i="23"/>
  <c r="X54" i="21"/>
  <c r="X284" i="23"/>
  <c r="X61" i="21"/>
  <c r="X291" i="23"/>
  <c r="X52" i="21"/>
  <c r="X282" i="23"/>
  <c r="X69" i="20"/>
  <c r="X278" i="23"/>
  <c r="V60" i="13"/>
  <c r="X164" i="23"/>
  <c r="V67" i="13"/>
  <c r="X171" i="23"/>
  <c r="X65" i="21"/>
  <c r="X295" i="23"/>
  <c r="X71" i="21"/>
  <c r="X301" i="23"/>
  <c r="V51" i="11"/>
  <c r="X114" i="23"/>
  <c r="V55" i="11"/>
  <c r="X118" i="23"/>
  <c r="V60" i="11"/>
  <c r="X123" i="23"/>
  <c r="V56" i="11"/>
  <c r="X119" i="23"/>
  <c r="V58" i="11"/>
  <c r="X121" i="23"/>
  <c r="X55" i="21"/>
  <c r="X285" i="23"/>
  <c r="X62" i="21"/>
  <c r="X292" i="23"/>
  <c r="X68" i="21"/>
  <c r="X298" i="23"/>
  <c r="X68" i="24"/>
  <c r="X68" i="22"/>
  <c r="X70" i="21"/>
  <c r="X300" i="23"/>
  <c r="V58" i="13"/>
  <c r="X162" i="23"/>
  <c r="V63" i="13"/>
  <c r="X167" i="23"/>
  <c r="V61" i="13"/>
  <c r="X165" i="23"/>
  <c r="V68" i="18"/>
  <c r="X237" i="23"/>
  <c r="V60" i="18"/>
  <c r="X229" i="23"/>
  <c r="V62" i="18"/>
  <c r="X231" i="23"/>
  <c r="V64" i="18"/>
  <c r="X233" i="23"/>
  <c r="X63" i="21"/>
  <c r="X293" i="23"/>
  <c r="V52" i="18"/>
  <c r="X221" i="23"/>
  <c r="X67" i="24"/>
  <c r="X67" i="22"/>
  <c r="V57" i="13"/>
  <c r="X161" i="23"/>
  <c r="V57" i="18"/>
  <c r="X226" i="23"/>
  <c r="X51" i="21"/>
  <c r="X281" i="23"/>
  <c r="V52" i="11"/>
  <c r="X115" i="23"/>
  <c r="V61" i="11"/>
  <c r="X124" i="23"/>
  <c r="V65" i="11"/>
  <c r="X128" i="23"/>
  <c r="V67" i="11"/>
  <c r="X130" i="23"/>
  <c r="V54" i="18"/>
  <c r="X223" i="23"/>
  <c r="X56" i="21"/>
  <c r="X286" i="23"/>
  <c r="X64" i="21"/>
  <c r="X294" i="23"/>
  <c r="X69" i="21"/>
  <c r="X299" i="23"/>
  <c r="X50" i="22"/>
  <c r="X50" i="24"/>
  <c r="X62" i="24"/>
  <c r="X62" i="22"/>
  <c r="V54" i="13"/>
  <c r="X158" i="23"/>
  <c r="X69" i="24"/>
  <c r="X69" i="22"/>
  <c r="V48" i="18"/>
  <c r="X217" i="23"/>
  <c r="V59" i="13"/>
  <c r="X163" i="23"/>
  <c r="V59" i="18"/>
  <c r="X228" i="23"/>
  <c r="V51" i="18"/>
  <c r="X220" i="23"/>
  <c r="V53" i="18"/>
  <c r="X222" i="23"/>
  <c r="X58" i="20"/>
  <c r="X267" i="23"/>
  <c r="X57" i="21"/>
  <c r="X287" i="23"/>
  <c r="X66" i="21"/>
  <c r="X296" i="23"/>
  <c r="X65" i="24"/>
  <c r="X65" i="22"/>
  <c r="V68" i="13"/>
  <c r="X172" i="23"/>
  <c r="X66" i="24"/>
  <c r="X66" i="22"/>
  <c r="V66" i="13"/>
  <c r="X170" i="23"/>
  <c r="V61" i="18"/>
  <c r="X230" i="23"/>
  <c r="V50" i="18"/>
  <c r="X219" i="23"/>
  <c r="V55" i="13"/>
  <c r="X159" i="23"/>
  <c r="X59" i="21"/>
  <c r="X289" i="23"/>
  <c r="X52" i="22"/>
  <c r="X52" i="24"/>
  <c r="V64" i="13"/>
  <c r="X168" i="23"/>
  <c r="V52" i="13"/>
  <c r="X156" i="23"/>
  <c r="V49" i="11"/>
  <c r="X112" i="23"/>
  <c r="V53" i="11"/>
  <c r="X116" i="23"/>
  <c r="V63" i="11"/>
  <c r="X126" i="23"/>
  <c r="V57" i="11"/>
  <c r="X120" i="23"/>
  <c r="V59" i="11"/>
  <c r="X122" i="23"/>
  <c r="V65" i="18"/>
  <c r="X234" i="23"/>
  <c r="V63" i="18"/>
  <c r="X232" i="23"/>
  <c r="X50" i="21"/>
  <c r="X280" i="23"/>
  <c r="X58" i="21"/>
  <c r="X288" i="23"/>
  <c r="X51" i="22"/>
  <c r="X51" i="24"/>
  <c r="N48" i="22"/>
  <c r="V53" i="13"/>
  <c r="X157" i="23"/>
  <c r="V69" i="13"/>
  <c r="X173" i="23"/>
  <c r="V64" i="11"/>
  <c r="X127" i="23"/>
  <c r="X57" i="22"/>
  <c r="X56" i="24"/>
  <c r="X56" i="22"/>
  <c r="X55" i="22"/>
  <c r="X55" i="24"/>
  <c r="X54" i="22"/>
  <c r="X54" i="24"/>
  <c r="N48" i="21"/>
  <c r="X66" i="20"/>
  <c r="X64" i="20"/>
  <c r="X55" i="20"/>
  <c r="X59" i="20"/>
  <c r="X54" i="20"/>
  <c r="X63" i="20"/>
  <c r="X67" i="20"/>
  <c r="X70" i="20"/>
  <c r="X60" i="20"/>
  <c r="X56" i="20"/>
  <c r="X65" i="20"/>
  <c r="X68" i="20"/>
  <c r="X62" i="20"/>
  <c r="X57" i="20"/>
  <c r="X61" i="20"/>
  <c r="N48" i="20"/>
  <c r="N48" i="19"/>
  <c r="M46" i="18"/>
  <c r="V49" i="17"/>
  <c r="V60" i="17"/>
  <c r="V56" i="17"/>
  <c r="V59" i="17"/>
  <c r="V63" i="17"/>
  <c r="V68" i="17"/>
  <c r="V54" i="17"/>
  <c r="V50" i="17"/>
  <c r="V62" i="17"/>
  <c r="V64" i="17"/>
  <c r="V66" i="17"/>
  <c r="V52" i="17"/>
  <c r="V57" i="17"/>
  <c r="V65" i="17"/>
  <c r="V67" i="17"/>
  <c r="V51" i="17"/>
  <c r="V53" i="17"/>
  <c r="V55" i="17"/>
  <c r="V58" i="17"/>
  <c r="V61" i="17"/>
  <c r="V69" i="17"/>
  <c r="M46" i="17"/>
  <c r="M46" i="15"/>
  <c r="V48" i="13"/>
  <c r="V50" i="13"/>
  <c r="V51" i="13"/>
  <c r="V49" i="13"/>
  <c r="M46" i="13"/>
  <c r="V53" i="12"/>
  <c r="V57" i="12"/>
  <c r="V54" i="12"/>
  <c r="V58" i="12"/>
  <c r="V63" i="12"/>
  <c r="V66" i="12"/>
  <c r="V60" i="12"/>
  <c r="V50" i="12"/>
  <c r="V49" i="12"/>
  <c r="V51" i="12"/>
  <c r="V61" i="12"/>
  <c r="V65" i="12"/>
  <c r="V55" i="12"/>
  <c r="V64" i="12"/>
  <c r="V62" i="12"/>
  <c r="V48" i="12"/>
  <c r="V59" i="12"/>
  <c r="V52" i="12"/>
  <c r="V56" i="12"/>
  <c r="V67" i="12"/>
  <c r="P49" i="9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T48" i="9"/>
  <c r="O49" i="9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M46" i="12"/>
  <c r="N49" i="9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Q49" i="9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S49" i="9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R49" i="9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Q63" i="9"/>
  <c r="Q64" i="9" s="1"/>
  <c r="Q65" i="9" s="1"/>
  <c r="Q66" i="9" s="1"/>
  <c r="X46" i="9"/>
  <c r="K46" i="9"/>
  <c r="B9" i="9" s="1"/>
  <c r="J46" i="9"/>
  <c r="B8" i="9" s="1"/>
  <c r="F46" i="9"/>
  <c r="H46" i="9"/>
  <c r="G46" i="9"/>
  <c r="E46" i="9"/>
  <c r="U46" i="9"/>
  <c r="B14" i="9" s="1"/>
  <c r="W46" i="9"/>
  <c r="B10" i="9" s="1"/>
  <c r="C46" i="9"/>
  <c r="D46" i="9"/>
  <c r="X48" i="74" l="1"/>
  <c r="B16" i="74" s="1"/>
  <c r="B17" i="74" s="1"/>
  <c r="X48" i="73"/>
  <c r="B16" i="73" s="1"/>
  <c r="B17" i="73" s="1"/>
  <c r="X48" i="75"/>
  <c r="B16" i="75" s="1"/>
  <c r="B17" i="75" s="1"/>
  <c r="B16" i="76"/>
  <c r="B17" i="76" s="1"/>
  <c r="X48" i="53"/>
  <c r="B16" i="53" s="1"/>
  <c r="B17" i="53" s="1"/>
  <c r="X48" i="52"/>
  <c r="B16" i="52" s="1"/>
  <c r="B17" i="52" s="1"/>
  <c r="X48" i="51"/>
  <c r="B16" i="51" s="1"/>
  <c r="B17" i="51" s="1"/>
  <c r="X48" i="50"/>
  <c r="B16" i="50" s="1"/>
  <c r="B17" i="50" s="1"/>
  <c r="X48" i="49"/>
  <c r="B16" i="49" s="1"/>
  <c r="B17" i="49" s="1"/>
  <c r="X48" i="48"/>
  <c r="B16" i="48" s="1"/>
  <c r="B17" i="48" s="1"/>
  <c r="X48" i="42"/>
  <c r="B16" i="42" s="1"/>
  <c r="B17" i="42" s="1"/>
  <c r="X48" i="41"/>
  <c r="B16" i="41" s="1"/>
  <c r="B17" i="41" s="1"/>
  <c r="X48" i="40"/>
  <c r="B16" i="40" s="1"/>
  <c r="B17" i="40" s="1"/>
  <c r="X48" i="39"/>
  <c r="B16" i="39" s="1"/>
  <c r="B17" i="39" s="1"/>
  <c r="X48" i="24"/>
  <c r="B16" i="24" s="1"/>
  <c r="B17" i="24" s="1"/>
  <c r="X48" i="35"/>
  <c r="B16" i="35" s="1"/>
  <c r="B17" i="35" s="1"/>
  <c r="X48" i="37"/>
  <c r="B16" i="37" s="1"/>
  <c r="B17" i="37" s="1"/>
  <c r="X48" i="34"/>
  <c r="B16" i="34" s="1"/>
  <c r="B17" i="34" s="1"/>
  <c r="X48" i="33"/>
  <c r="B16" i="33" s="1"/>
  <c r="B17" i="33" s="1"/>
  <c r="X48" i="32"/>
  <c r="B16" i="32" s="1"/>
  <c r="B17" i="32" s="1"/>
  <c r="X48" i="31"/>
  <c r="B16" i="31" s="1"/>
  <c r="B17" i="31" s="1"/>
  <c r="X48" i="28"/>
  <c r="B16" i="28" s="1"/>
  <c r="B17" i="28" s="1"/>
  <c r="X48" i="30"/>
  <c r="B16" i="30" s="1"/>
  <c r="B17" i="30" s="1"/>
  <c r="X48" i="29"/>
  <c r="B16" i="29" s="1"/>
  <c r="B17" i="29" s="1"/>
  <c r="X48" i="26"/>
  <c r="B16" i="26" s="1"/>
  <c r="B17" i="26" s="1"/>
  <c r="X48" i="25"/>
  <c r="B16" i="25" s="1"/>
  <c r="B17" i="25" s="1"/>
  <c r="X48" i="22"/>
  <c r="B16" i="22" s="1"/>
  <c r="B17" i="22" s="1"/>
  <c r="X48" i="20"/>
  <c r="B16" i="20" s="1"/>
  <c r="B17" i="20" s="1"/>
  <c r="X48" i="21"/>
  <c r="B16" i="21" s="1"/>
  <c r="B17" i="21" s="1"/>
  <c r="V46" i="18"/>
  <c r="B16" i="18" s="1"/>
  <c r="B17" i="18" s="1"/>
  <c r="V46" i="17"/>
  <c r="B16" i="17" s="1"/>
  <c r="B17" i="17" s="1"/>
  <c r="V46" i="15"/>
  <c r="B16" i="15" s="1"/>
  <c r="B17" i="15" s="1"/>
  <c r="V46" i="12"/>
  <c r="B16" i="12" s="1"/>
  <c r="B17" i="12" s="1"/>
  <c r="V46" i="13"/>
  <c r="B16" i="13" s="1"/>
  <c r="B17" i="13" s="1"/>
  <c r="J56" i="8"/>
  <c r="K56" i="8"/>
  <c r="C55" i="8"/>
  <c r="D55" i="8"/>
  <c r="E55" i="8"/>
  <c r="F55" i="8"/>
  <c r="G55" i="8"/>
  <c r="H55" i="8"/>
  <c r="C56" i="8"/>
  <c r="D56" i="8"/>
  <c r="E56" i="8"/>
  <c r="F56" i="8"/>
  <c r="G56" i="8"/>
  <c r="H56" i="8"/>
  <c r="C57" i="8"/>
  <c r="D57" i="8"/>
  <c r="E57" i="8"/>
  <c r="F57" i="8"/>
  <c r="G57" i="8"/>
  <c r="H57" i="8"/>
  <c r="C58" i="8"/>
  <c r="D58" i="8"/>
  <c r="E58" i="8"/>
  <c r="F58" i="8"/>
  <c r="G58" i="8"/>
  <c r="H58" i="8"/>
  <c r="C59" i="8"/>
  <c r="D59" i="8"/>
  <c r="E59" i="8"/>
  <c r="F59" i="8"/>
  <c r="G59" i="8"/>
  <c r="H59" i="8"/>
  <c r="C60" i="8"/>
  <c r="D60" i="8"/>
  <c r="E60" i="8"/>
  <c r="F60" i="8"/>
  <c r="G60" i="8"/>
  <c r="H60" i="8"/>
  <c r="J55" i="8"/>
  <c r="K55" i="8"/>
  <c r="I59" i="8" l="1"/>
  <c r="I60" i="8"/>
  <c r="I58" i="8"/>
  <c r="I57" i="8"/>
  <c r="I56" i="8"/>
  <c r="I55" i="8"/>
  <c r="A38" i="1" l="1"/>
  <c r="A39" i="1"/>
  <c r="A40" i="1"/>
  <c r="A41" i="1"/>
  <c r="A42" i="1"/>
  <c r="A43" i="1"/>
  <c r="A35" i="1"/>
  <c r="A36" i="1"/>
  <c r="A37" i="1"/>
  <c r="M35" i="1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48" i="8"/>
  <c r="C49" i="8"/>
  <c r="D49" i="8"/>
  <c r="E49" i="8"/>
  <c r="F49" i="8"/>
  <c r="G49" i="8"/>
  <c r="H49" i="8"/>
  <c r="J49" i="8"/>
  <c r="K49" i="8"/>
  <c r="U49" i="8"/>
  <c r="W49" i="8"/>
  <c r="X49" i="8"/>
  <c r="C50" i="8"/>
  <c r="D50" i="8"/>
  <c r="E50" i="8"/>
  <c r="F50" i="8"/>
  <c r="G50" i="8"/>
  <c r="H50" i="8"/>
  <c r="J50" i="8"/>
  <c r="K50" i="8"/>
  <c r="U50" i="8"/>
  <c r="W50" i="8"/>
  <c r="X50" i="8"/>
  <c r="C51" i="8"/>
  <c r="D51" i="8"/>
  <c r="E51" i="8"/>
  <c r="F51" i="8"/>
  <c r="G51" i="8"/>
  <c r="H51" i="8"/>
  <c r="J51" i="8"/>
  <c r="K51" i="8"/>
  <c r="U51" i="8"/>
  <c r="W51" i="8"/>
  <c r="X51" i="8"/>
  <c r="C52" i="8"/>
  <c r="D52" i="8"/>
  <c r="E52" i="8"/>
  <c r="F52" i="8"/>
  <c r="G52" i="8"/>
  <c r="H52" i="8"/>
  <c r="J52" i="8"/>
  <c r="K52" i="8"/>
  <c r="U52" i="8"/>
  <c r="W52" i="8"/>
  <c r="X52" i="8"/>
  <c r="C53" i="8"/>
  <c r="D53" i="8"/>
  <c r="E53" i="8"/>
  <c r="F53" i="8"/>
  <c r="G53" i="8"/>
  <c r="H53" i="8"/>
  <c r="J53" i="8"/>
  <c r="K53" i="8"/>
  <c r="U53" i="8"/>
  <c r="W53" i="8"/>
  <c r="X53" i="8"/>
  <c r="C54" i="8"/>
  <c r="D54" i="8"/>
  <c r="E54" i="8"/>
  <c r="F54" i="8"/>
  <c r="G54" i="8"/>
  <c r="H54" i="8"/>
  <c r="J54" i="8"/>
  <c r="K54" i="8"/>
  <c r="U54" i="8"/>
  <c r="W54" i="8"/>
  <c r="X54" i="8"/>
  <c r="U55" i="8"/>
  <c r="W55" i="8"/>
  <c r="X55" i="8"/>
  <c r="U56" i="8"/>
  <c r="W56" i="8"/>
  <c r="X56" i="8"/>
  <c r="J57" i="8"/>
  <c r="K57" i="8"/>
  <c r="U57" i="8"/>
  <c r="W57" i="8"/>
  <c r="X57" i="8"/>
  <c r="J58" i="8"/>
  <c r="K58" i="8"/>
  <c r="U58" i="8"/>
  <c r="W58" i="8"/>
  <c r="X58" i="8"/>
  <c r="J59" i="8"/>
  <c r="K59" i="8"/>
  <c r="U59" i="8"/>
  <c r="W59" i="8"/>
  <c r="X59" i="8"/>
  <c r="J60" i="8"/>
  <c r="K60" i="8"/>
  <c r="U60" i="8"/>
  <c r="W60" i="8"/>
  <c r="X60" i="8"/>
  <c r="C61" i="8"/>
  <c r="D61" i="8"/>
  <c r="E61" i="8"/>
  <c r="F61" i="8"/>
  <c r="G61" i="8"/>
  <c r="H61" i="8"/>
  <c r="J61" i="8"/>
  <c r="K61" i="8"/>
  <c r="U61" i="8"/>
  <c r="W61" i="8"/>
  <c r="X61" i="8"/>
  <c r="C62" i="8"/>
  <c r="D62" i="8"/>
  <c r="E62" i="8"/>
  <c r="F62" i="8"/>
  <c r="G62" i="8"/>
  <c r="H62" i="8"/>
  <c r="J62" i="8"/>
  <c r="K62" i="8"/>
  <c r="U62" i="8"/>
  <c r="W62" i="8"/>
  <c r="X62" i="8"/>
  <c r="C63" i="8"/>
  <c r="D63" i="8"/>
  <c r="E63" i="8"/>
  <c r="F63" i="8"/>
  <c r="G63" i="8"/>
  <c r="H63" i="8"/>
  <c r="J63" i="8"/>
  <c r="K63" i="8"/>
  <c r="U63" i="8"/>
  <c r="W63" i="8"/>
  <c r="X63" i="8"/>
  <c r="C64" i="8"/>
  <c r="D64" i="8"/>
  <c r="E64" i="8"/>
  <c r="F64" i="8"/>
  <c r="G64" i="8"/>
  <c r="H64" i="8"/>
  <c r="J64" i="8"/>
  <c r="K64" i="8"/>
  <c r="U64" i="8"/>
  <c r="W64" i="8"/>
  <c r="X64" i="8"/>
  <c r="C65" i="8"/>
  <c r="D65" i="8"/>
  <c r="E65" i="8"/>
  <c r="F65" i="8"/>
  <c r="G65" i="8"/>
  <c r="H65" i="8"/>
  <c r="J65" i="8"/>
  <c r="K65" i="8"/>
  <c r="U65" i="8"/>
  <c r="W65" i="8"/>
  <c r="X65" i="8"/>
  <c r="F66" i="8"/>
  <c r="G66" i="8"/>
  <c r="H66" i="8"/>
  <c r="J66" i="8"/>
  <c r="K66" i="8"/>
  <c r="U66" i="8"/>
  <c r="W66" i="8"/>
  <c r="X66" i="8"/>
  <c r="X48" i="8"/>
  <c r="U48" i="8"/>
  <c r="W48" i="8"/>
  <c r="K48" i="8"/>
  <c r="J48" i="8"/>
  <c r="D48" i="8"/>
  <c r="O48" i="8" s="1"/>
  <c r="E48" i="8"/>
  <c r="P48" i="8" s="1"/>
  <c r="F48" i="8"/>
  <c r="Q48" i="8" s="1"/>
  <c r="G48" i="8"/>
  <c r="R48" i="8" s="1"/>
  <c r="H48" i="8"/>
  <c r="S48" i="8" s="1"/>
  <c r="C48" i="8"/>
  <c r="N48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25" i="1"/>
  <c r="A26" i="1"/>
  <c r="A27" i="1"/>
  <c r="A28" i="1"/>
  <c r="A29" i="1"/>
  <c r="A30" i="1"/>
  <c r="A31" i="1"/>
  <c r="A32" i="1"/>
  <c r="A33" i="1"/>
  <c r="A34" i="1"/>
  <c r="L58" i="8" l="1"/>
  <c r="M60" i="23"/>
  <c r="P49" i="8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T48" i="8"/>
  <c r="O49" i="8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Q49" i="8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S49" i="8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R49" i="8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I54" i="8"/>
  <c r="N49" i="8"/>
  <c r="I62" i="8"/>
  <c r="I63" i="8"/>
  <c r="I61" i="8"/>
  <c r="I66" i="8"/>
  <c r="I65" i="8"/>
  <c r="I64" i="8"/>
  <c r="N35" i="1"/>
  <c r="N60" i="23" s="1"/>
  <c r="I51" i="8"/>
  <c r="I52" i="8"/>
  <c r="I50" i="8"/>
  <c r="E46" i="8"/>
  <c r="I53" i="8"/>
  <c r="I49" i="8"/>
  <c r="U46" i="8"/>
  <c r="B14" i="8" s="1"/>
  <c r="W46" i="8"/>
  <c r="B10" i="8" s="1"/>
  <c r="K46" i="8"/>
  <c r="B9" i="8" s="1"/>
  <c r="J46" i="8"/>
  <c r="B8" i="8" s="1"/>
  <c r="G46" i="8"/>
  <c r="I48" i="8"/>
  <c r="C46" i="8"/>
  <c r="D46" i="8"/>
  <c r="F46" i="8"/>
  <c r="H46" i="8"/>
  <c r="X46" i="8"/>
  <c r="X65" i="6"/>
  <c r="A23" i="1"/>
  <c r="D46" i="6"/>
  <c r="E46" i="6"/>
  <c r="F46" i="6"/>
  <c r="G46" i="6"/>
  <c r="H46" i="6"/>
  <c r="J46" i="6"/>
  <c r="K46" i="6"/>
  <c r="U46" i="6"/>
  <c r="W46" i="6"/>
  <c r="X46" i="6"/>
  <c r="Y46" i="6"/>
  <c r="D47" i="6"/>
  <c r="E47" i="6"/>
  <c r="F47" i="6"/>
  <c r="G47" i="6"/>
  <c r="H47" i="6"/>
  <c r="J47" i="6"/>
  <c r="K47" i="6"/>
  <c r="U47" i="6"/>
  <c r="W47" i="6"/>
  <c r="X47" i="6"/>
  <c r="Y47" i="6"/>
  <c r="D48" i="6"/>
  <c r="E48" i="6"/>
  <c r="F48" i="6"/>
  <c r="G48" i="6"/>
  <c r="H48" i="6"/>
  <c r="J48" i="6"/>
  <c r="K48" i="6"/>
  <c r="U48" i="6"/>
  <c r="W48" i="6"/>
  <c r="X48" i="6"/>
  <c r="Y48" i="6"/>
  <c r="D49" i="6"/>
  <c r="E49" i="6"/>
  <c r="F49" i="6"/>
  <c r="G49" i="6"/>
  <c r="H49" i="6"/>
  <c r="J49" i="6"/>
  <c r="K49" i="6"/>
  <c r="U49" i="6"/>
  <c r="W49" i="6"/>
  <c r="X49" i="6"/>
  <c r="Y49" i="6"/>
  <c r="D50" i="6"/>
  <c r="E50" i="6"/>
  <c r="F50" i="6"/>
  <c r="G50" i="6"/>
  <c r="H50" i="6"/>
  <c r="J50" i="6"/>
  <c r="K50" i="6"/>
  <c r="U50" i="6"/>
  <c r="W50" i="6"/>
  <c r="X50" i="6"/>
  <c r="Y50" i="6"/>
  <c r="D51" i="6"/>
  <c r="E51" i="6"/>
  <c r="F51" i="6"/>
  <c r="G51" i="6"/>
  <c r="H51" i="6"/>
  <c r="J51" i="6"/>
  <c r="K51" i="6"/>
  <c r="U51" i="6"/>
  <c r="W51" i="6"/>
  <c r="X51" i="6"/>
  <c r="Y51" i="6"/>
  <c r="D52" i="6"/>
  <c r="E52" i="6"/>
  <c r="F52" i="6"/>
  <c r="G52" i="6"/>
  <c r="H52" i="6"/>
  <c r="J52" i="6"/>
  <c r="K52" i="6"/>
  <c r="U52" i="6"/>
  <c r="W52" i="6"/>
  <c r="X52" i="6"/>
  <c r="Y52" i="6"/>
  <c r="D53" i="6"/>
  <c r="E53" i="6"/>
  <c r="F53" i="6"/>
  <c r="G53" i="6"/>
  <c r="H53" i="6"/>
  <c r="J53" i="6"/>
  <c r="K53" i="6"/>
  <c r="U53" i="6"/>
  <c r="W53" i="6"/>
  <c r="X53" i="6"/>
  <c r="Y53" i="6"/>
  <c r="D54" i="6"/>
  <c r="E54" i="6"/>
  <c r="F54" i="6"/>
  <c r="G54" i="6"/>
  <c r="H54" i="6"/>
  <c r="J54" i="6"/>
  <c r="K54" i="6"/>
  <c r="U54" i="6"/>
  <c r="W54" i="6"/>
  <c r="X54" i="6"/>
  <c r="Y54" i="6"/>
  <c r="D55" i="6"/>
  <c r="E55" i="6"/>
  <c r="F55" i="6"/>
  <c r="G55" i="6"/>
  <c r="H55" i="6"/>
  <c r="J55" i="6"/>
  <c r="K55" i="6"/>
  <c r="U55" i="6"/>
  <c r="W55" i="6"/>
  <c r="X55" i="6"/>
  <c r="Y55" i="6"/>
  <c r="D56" i="6"/>
  <c r="E56" i="6"/>
  <c r="F56" i="6"/>
  <c r="G56" i="6"/>
  <c r="H56" i="6"/>
  <c r="J56" i="6"/>
  <c r="K56" i="6"/>
  <c r="U56" i="6"/>
  <c r="W56" i="6"/>
  <c r="X56" i="6"/>
  <c r="Y56" i="6"/>
  <c r="D57" i="6"/>
  <c r="E57" i="6"/>
  <c r="F57" i="6"/>
  <c r="G57" i="6"/>
  <c r="H57" i="6"/>
  <c r="J57" i="6"/>
  <c r="K57" i="6"/>
  <c r="U57" i="6"/>
  <c r="W57" i="6"/>
  <c r="X57" i="6"/>
  <c r="Y57" i="6"/>
  <c r="D58" i="6"/>
  <c r="E58" i="6"/>
  <c r="F58" i="6"/>
  <c r="G58" i="6"/>
  <c r="H58" i="6"/>
  <c r="J58" i="6"/>
  <c r="K58" i="6"/>
  <c r="U58" i="6"/>
  <c r="W58" i="6"/>
  <c r="X58" i="6"/>
  <c r="Y58" i="6"/>
  <c r="D59" i="6"/>
  <c r="E59" i="6"/>
  <c r="F59" i="6"/>
  <c r="G59" i="6"/>
  <c r="H59" i="6"/>
  <c r="J59" i="6"/>
  <c r="K59" i="6"/>
  <c r="U59" i="6"/>
  <c r="W59" i="6"/>
  <c r="X59" i="6"/>
  <c r="Y59" i="6"/>
  <c r="D60" i="6"/>
  <c r="E60" i="6"/>
  <c r="F60" i="6"/>
  <c r="G60" i="6"/>
  <c r="H60" i="6"/>
  <c r="J60" i="6"/>
  <c r="K60" i="6"/>
  <c r="U60" i="6"/>
  <c r="W60" i="6"/>
  <c r="X60" i="6"/>
  <c r="Y60" i="6"/>
  <c r="D61" i="6"/>
  <c r="E61" i="6"/>
  <c r="F61" i="6"/>
  <c r="G61" i="6"/>
  <c r="H61" i="6"/>
  <c r="J61" i="6"/>
  <c r="K61" i="6"/>
  <c r="U61" i="6"/>
  <c r="W61" i="6"/>
  <c r="X61" i="6"/>
  <c r="Y61" i="6"/>
  <c r="D62" i="6"/>
  <c r="E62" i="6"/>
  <c r="F62" i="6"/>
  <c r="G62" i="6"/>
  <c r="H62" i="6"/>
  <c r="J62" i="6"/>
  <c r="K62" i="6"/>
  <c r="U62" i="6"/>
  <c r="W62" i="6"/>
  <c r="X62" i="6"/>
  <c r="Y62" i="6"/>
  <c r="D63" i="6"/>
  <c r="E63" i="6"/>
  <c r="F63" i="6"/>
  <c r="G63" i="6"/>
  <c r="H63" i="6"/>
  <c r="J63" i="6"/>
  <c r="K63" i="6"/>
  <c r="U63" i="6"/>
  <c r="W63" i="6"/>
  <c r="X63" i="6"/>
  <c r="Y63" i="6"/>
  <c r="D64" i="6"/>
  <c r="E64" i="6"/>
  <c r="F64" i="6"/>
  <c r="G64" i="6"/>
  <c r="H64" i="6"/>
  <c r="J64" i="6"/>
  <c r="K64" i="6"/>
  <c r="U64" i="6"/>
  <c r="W64" i="6"/>
  <c r="X64" i="6"/>
  <c r="Y64" i="6"/>
  <c r="D65" i="6"/>
  <c r="E65" i="6"/>
  <c r="F65" i="6"/>
  <c r="G65" i="6"/>
  <c r="H65" i="6"/>
  <c r="J65" i="6"/>
  <c r="K65" i="6"/>
  <c r="U65" i="6"/>
  <c r="W65" i="6"/>
  <c r="Y65" i="6"/>
  <c r="D66" i="6"/>
  <c r="E66" i="6"/>
  <c r="F66" i="6"/>
  <c r="G66" i="6"/>
  <c r="H66" i="6"/>
  <c r="J66" i="6"/>
  <c r="K66" i="6"/>
  <c r="U66" i="6"/>
  <c r="W66" i="6"/>
  <c r="X66" i="6"/>
  <c r="Y66" i="6"/>
  <c r="D67" i="6"/>
  <c r="E67" i="6"/>
  <c r="F67" i="6"/>
  <c r="G67" i="6"/>
  <c r="H67" i="6"/>
  <c r="J67" i="6"/>
  <c r="K67" i="6"/>
  <c r="U67" i="6"/>
  <c r="W67" i="6"/>
  <c r="X67" i="6"/>
  <c r="Y67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46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N50" i="8" l="1"/>
  <c r="T49" i="8"/>
  <c r="X35" i="1"/>
  <c r="M58" i="8"/>
  <c r="U44" i="6"/>
  <c r="B13" i="6" s="1"/>
  <c r="I46" i="8"/>
  <c r="B7" i="8" s="1"/>
  <c r="B11" i="8" s="1"/>
  <c r="B15" i="8" s="1"/>
  <c r="H44" i="6"/>
  <c r="G44" i="6"/>
  <c r="E44" i="6"/>
  <c r="D44" i="6"/>
  <c r="J44" i="6"/>
  <c r="B8" i="6" s="1"/>
  <c r="W44" i="6"/>
  <c r="B10" i="6" s="1"/>
  <c r="X44" i="6"/>
  <c r="K44" i="6"/>
  <c r="B9" i="6" s="1"/>
  <c r="F44" i="6"/>
  <c r="C44" i="6"/>
  <c r="A20" i="1"/>
  <c r="V58" i="8" l="1"/>
  <c r="X60" i="23"/>
  <c r="N51" i="8"/>
  <c r="T50" i="8"/>
  <c r="I57" i="6"/>
  <c r="I58" i="6"/>
  <c r="I59" i="6"/>
  <c r="I60" i="6"/>
  <c r="I61" i="6"/>
  <c r="I62" i="6"/>
  <c r="I63" i="6"/>
  <c r="I64" i="6"/>
  <c r="I65" i="6"/>
  <c r="I66" i="6"/>
  <c r="I67" i="6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1" i="1"/>
  <c r="A22" i="1"/>
  <c r="A24" i="1"/>
  <c r="O212" i="1" l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N52" i="8"/>
  <c r="T51" i="8"/>
  <c r="Q46" i="6"/>
  <c r="P46" i="6"/>
  <c r="O46" i="6"/>
  <c r="S46" i="6"/>
  <c r="R46" i="6"/>
  <c r="N46" i="6"/>
  <c r="N53" i="8" l="1"/>
  <c r="T52" i="8"/>
  <c r="O47" i="6"/>
  <c r="S47" i="6"/>
  <c r="P47" i="6"/>
  <c r="N47" i="6"/>
  <c r="R47" i="6"/>
  <c r="Q47" i="6"/>
  <c r="M4" i="1"/>
  <c r="L47" i="6" s="1"/>
  <c r="M5" i="1"/>
  <c r="L48" i="6" s="1"/>
  <c r="M6" i="1"/>
  <c r="L49" i="6" s="1"/>
  <c r="M7" i="1"/>
  <c r="L50" i="6" s="1"/>
  <c r="M8" i="1"/>
  <c r="L51" i="6" s="1"/>
  <c r="M9" i="1"/>
  <c r="L52" i="6" s="1"/>
  <c r="M10" i="1"/>
  <c r="L53" i="6" s="1"/>
  <c r="M11" i="1"/>
  <c r="L54" i="6" s="1"/>
  <c r="M12" i="1"/>
  <c r="L55" i="6" s="1"/>
  <c r="M13" i="1"/>
  <c r="L56" i="6" s="1"/>
  <c r="M14" i="1"/>
  <c r="M15" i="1"/>
  <c r="L58" i="6" s="1"/>
  <c r="M16" i="1"/>
  <c r="L59" i="6" s="1"/>
  <c r="M17" i="1"/>
  <c r="L60" i="6" s="1"/>
  <c r="M18" i="1"/>
  <c r="L61" i="6" s="1"/>
  <c r="M19" i="1"/>
  <c r="L62" i="6" s="1"/>
  <c r="M20" i="1"/>
  <c r="L63" i="6" s="1"/>
  <c r="M21" i="1"/>
  <c r="L64" i="6" s="1"/>
  <c r="M22" i="1"/>
  <c r="L65" i="6" s="1"/>
  <c r="M23" i="1"/>
  <c r="L66" i="6" s="1"/>
  <c r="M24" i="1"/>
  <c r="L67" i="6" s="1"/>
  <c r="M25" i="1"/>
  <c r="M26" i="1"/>
  <c r="M51" i="23" s="1"/>
  <c r="M27" i="1"/>
  <c r="M28" i="1"/>
  <c r="M29" i="1"/>
  <c r="M30" i="1"/>
  <c r="M31" i="1"/>
  <c r="M32" i="1"/>
  <c r="M33" i="1"/>
  <c r="M34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74" i="23" s="1"/>
  <c r="M50" i="1"/>
  <c r="M75" i="23" s="1"/>
  <c r="M51" i="1"/>
  <c r="M3" i="1"/>
  <c r="I56" i="6"/>
  <c r="I48" i="9"/>
  <c r="I49" i="9"/>
  <c r="T49" i="9" s="1"/>
  <c r="I50" i="9"/>
  <c r="I51" i="9"/>
  <c r="I53" i="9"/>
  <c r="I54" i="9"/>
  <c r="I56" i="9"/>
  <c r="N60" i="1"/>
  <c r="N85" i="23" s="1"/>
  <c r="I65" i="9"/>
  <c r="N63" i="1"/>
  <c r="N88" i="23" s="1"/>
  <c r="N64" i="1"/>
  <c r="N89" i="23" s="1"/>
  <c r="N65" i="1"/>
  <c r="N90" i="23" s="1"/>
  <c r="N66" i="1"/>
  <c r="N91" i="23" s="1"/>
  <c r="N67" i="1"/>
  <c r="N92" i="23" s="1"/>
  <c r="N68" i="1"/>
  <c r="N93" i="23" s="1"/>
  <c r="N69" i="1"/>
  <c r="N94" i="23" s="1"/>
  <c r="N70" i="1"/>
  <c r="N95" i="23" s="1"/>
  <c r="N71" i="1"/>
  <c r="N96" i="23" s="1"/>
  <c r="N72" i="1"/>
  <c r="N97" i="23" s="1"/>
  <c r="N73" i="1"/>
  <c r="N98" i="23" s="1"/>
  <c r="N74" i="1"/>
  <c r="N99" i="23" s="1"/>
  <c r="N75" i="1"/>
  <c r="N100" i="23" s="1"/>
  <c r="N76" i="1"/>
  <c r="N101" i="23" s="1"/>
  <c r="N77" i="1"/>
  <c r="N102" i="23" s="1"/>
  <c r="N78" i="1"/>
  <c r="N103" i="23" s="1"/>
  <c r="N79" i="1"/>
  <c r="N104" i="23" s="1"/>
  <c r="N80" i="1"/>
  <c r="N105" i="23" s="1"/>
  <c r="N81" i="1"/>
  <c r="N106" i="23" s="1"/>
  <c r="N82" i="1"/>
  <c r="N107" i="23" s="1"/>
  <c r="N83" i="1"/>
  <c r="N108" i="23" s="1"/>
  <c r="N84" i="1"/>
  <c r="N109" i="23" s="1"/>
  <c r="N85" i="1"/>
  <c r="N110" i="23" s="1"/>
  <c r="N86" i="1"/>
  <c r="I47" i="6"/>
  <c r="I48" i="6"/>
  <c r="I49" i="6"/>
  <c r="I50" i="6"/>
  <c r="I51" i="6"/>
  <c r="I52" i="6"/>
  <c r="I53" i="6"/>
  <c r="I54" i="6"/>
  <c r="I55" i="6"/>
  <c r="L46" i="6" l="1"/>
  <c r="M1" i="1"/>
  <c r="L49" i="9"/>
  <c r="M70" i="23"/>
  <c r="L48" i="9"/>
  <c r="M69" i="23"/>
  <c r="L59" i="8"/>
  <c r="M61" i="23"/>
  <c r="L50" i="8"/>
  <c r="M52" i="23"/>
  <c r="L55" i="9"/>
  <c r="M76" i="23"/>
  <c r="L66" i="8"/>
  <c r="M68" i="23"/>
  <c r="L57" i="8"/>
  <c r="M59" i="23"/>
  <c r="L65" i="8"/>
  <c r="M67" i="23"/>
  <c r="L56" i="8"/>
  <c r="M58" i="23"/>
  <c r="L48" i="8"/>
  <c r="M50" i="23"/>
  <c r="L64" i="8"/>
  <c r="M66" i="23"/>
  <c r="L55" i="8"/>
  <c r="M57" i="23"/>
  <c r="L52" i="9"/>
  <c r="M73" i="23"/>
  <c r="L63" i="8"/>
  <c r="M65" i="23"/>
  <c r="L54" i="8"/>
  <c r="M56" i="23"/>
  <c r="L51" i="9"/>
  <c r="M72" i="23"/>
  <c r="L62" i="8"/>
  <c r="M64" i="23"/>
  <c r="L53" i="8"/>
  <c r="M55" i="23"/>
  <c r="M48" i="11"/>
  <c r="M46" i="11" s="1"/>
  <c r="N111" i="23"/>
  <c r="L50" i="9"/>
  <c r="M71" i="23"/>
  <c r="L61" i="8"/>
  <c r="M63" i="23"/>
  <c r="L52" i="8"/>
  <c r="M54" i="23"/>
  <c r="L60" i="8"/>
  <c r="M62" i="23"/>
  <c r="L51" i="8"/>
  <c r="M53" i="23"/>
  <c r="T50" i="9"/>
  <c r="T51" i="9" s="1"/>
  <c r="X86" i="1"/>
  <c r="X79" i="1"/>
  <c r="M64" i="10"/>
  <c r="M63" i="10"/>
  <c r="X78" i="1"/>
  <c r="X85" i="1"/>
  <c r="X110" i="23" s="1"/>
  <c r="M70" i="10"/>
  <c r="M69" i="10"/>
  <c r="X84" i="1"/>
  <c r="X109" i="23" s="1"/>
  <c r="M61" i="10"/>
  <c r="X76" i="1"/>
  <c r="M62" i="10"/>
  <c r="X77" i="1"/>
  <c r="M68" i="10"/>
  <c r="X83" i="1"/>
  <c r="X108" i="23" s="1"/>
  <c r="M60" i="10"/>
  <c r="X75" i="1"/>
  <c r="M67" i="10"/>
  <c r="X82" i="1"/>
  <c r="M65" i="10"/>
  <c r="X80" i="1"/>
  <c r="M59" i="10"/>
  <c r="X74" i="1"/>
  <c r="M66" i="10"/>
  <c r="X81" i="1"/>
  <c r="M58" i="10"/>
  <c r="X73" i="1"/>
  <c r="N54" i="8"/>
  <c r="T53" i="8"/>
  <c r="M57" i="10"/>
  <c r="X72" i="1"/>
  <c r="M56" i="10"/>
  <c r="X71" i="1"/>
  <c r="X69" i="1"/>
  <c r="M54" i="10"/>
  <c r="M52" i="10"/>
  <c r="X67" i="1"/>
  <c r="M51" i="10"/>
  <c r="X66" i="1"/>
  <c r="X65" i="1"/>
  <c r="M50" i="10"/>
  <c r="X68" i="1"/>
  <c r="M53" i="10"/>
  <c r="M49" i="10"/>
  <c r="X64" i="1"/>
  <c r="X70" i="1"/>
  <c r="M55" i="10"/>
  <c r="M48" i="10"/>
  <c r="X63" i="1"/>
  <c r="N56" i="1"/>
  <c r="N81" i="23" s="1"/>
  <c r="I60" i="9"/>
  <c r="N55" i="1"/>
  <c r="N80" i="23" s="1"/>
  <c r="I59" i="9"/>
  <c r="N62" i="1"/>
  <c r="N87" i="23" s="1"/>
  <c r="I66" i="9"/>
  <c r="N61" i="1"/>
  <c r="N86" i="23" s="1"/>
  <c r="I64" i="9"/>
  <c r="N59" i="1"/>
  <c r="N84" i="23" s="1"/>
  <c r="I63" i="9"/>
  <c r="N57" i="1"/>
  <c r="N82" i="23" s="1"/>
  <c r="I61" i="9"/>
  <c r="N54" i="1"/>
  <c r="N79" i="23" s="1"/>
  <c r="I58" i="9"/>
  <c r="N58" i="1"/>
  <c r="N83" i="23" s="1"/>
  <c r="I62" i="9"/>
  <c r="N53" i="1"/>
  <c r="N78" i="23" s="1"/>
  <c r="I57" i="9"/>
  <c r="N52" i="1"/>
  <c r="N77" i="23" s="1"/>
  <c r="L56" i="9"/>
  <c r="I55" i="9"/>
  <c r="N51" i="1"/>
  <c r="N76" i="23" s="1"/>
  <c r="L54" i="9"/>
  <c r="N50" i="1"/>
  <c r="N75" i="23" s="1"/>
  <c r="L53" i="9"/>
  <c r="N49" i="1"/>
  <c r="N74" i="23" s="1"/>
  <c r="N48" i="1"/>
  <c r="N73" i="23" s="1"/>
  <c r="I52" i="9"/>
  <c r="I46" i="6"/>
  <c r="I44" i="6" s="1"/>
  <c r="B7" i="6" s="1"/>
  <c r="B11" i="6" s="1"/>
  <c r="B14" i="6" s="1"/>
  <c r="L49" i="8"/>
  <c r="N48" i="6"/>
  <c r="N14" i="1"/>
  <c r="M57" i="6" s="1"/>
  <c r="L57" i="6"/>
  <c r="P48" i="6"/>
  <c r="Q48" i="6"/>
  <c r="S48" i="6"/>
  <c r="R48" i="6"/>
  <c r="O48" i="6"/>
  <c r="N24" i="1"/>
  <c r="M67" i="6" s="1"/>
  <c r="N43" i="1"/>
  <c r="N68" i="23" s="1"/>
  <c r="N27" i="1"/>
  <c r="N52" i="23" s="1"/>
  <c r="N15" i="1"/>
  <c r="M58" i="6" s="1"/>
  <c r="N22" i="1"/>
  <c r="M65" i="6" s="1"/>
  <c r="N19" i="1"/>
  <c r="M62" i="6" s="1"/>
  <c r="N6" i="1"/>
  <c r="M49" i="6" s="1"/>
  <c r="N16" i="1"/>
  <c r="M59" i="6" s="1"/>
  <c r="N23" i="1"/>
  <c r="M66" i="6" s="1"/>
  <c r="N21" i="1"/>
  <c r="M64" i="6" s="1"/>
  <c r="N20" i="1"/>
  <c r="M63" i="6" s="1"/>
  <c r="N17" i="1"/>
  <c r="M60" i="6" s="1"/>
  <c r="N18" i="1"/>
  <c r="M61" i="6" s="1"/>
  <c r="N13" i="1"/>
  <c r="M56" i="6" s="1"/>
  <c r="N42" i="1"/>
  <c r="N67" i="23" s="1"/>
  <c r="N34" i="1"/>
  <c r="N59" i="23" s="1"/>
  <c r="N26" i="1"/>
  <c r="N51" i="23" s="1"/>
  <c r="N11" i="1"/>
  <c r="M54" i="6" s="1"/>
  <c r="N10" i="1"/>
  <c r="M53" i="6" s="1"/>
  <c r="N8" i="1"/>
  <c r="M51" i="6" s="1"/>
  <c r="N41" i="1"/>
  <c r="N66" i="23" s="1"/>
  <c r="N33" i="1"/>
  <c r="N58" i="23" s="1"/>
  <c r="N25" i="1"/>
  <c r="N50" i="23" s="1"/>
  <c r="N5" i="1"/>
  <c r="N3" i="1"/>
  <c r="N40" i="1"/>
  <c r="N32" i="1"/>
  <c r="N57" i="23" s="1"/>
  <c r="N47" i="1"/>
  <c r="N72" i="23" s="1"/>
  <c r="N39" i="1"/>
  <c r="N64" i="23" s="1"/>
  <c r="N31" i="1"/>
  <c r="N56" i="23" s="1"/>
  <c r="N38" i="1"/>
  <c r="N63" i="23" s="1"/>
  <c r="N29" i="1"/>
  <c r="N54" i="23" s="1"/>
  <c r="N46" i="1"/>
  <c r="N71" i="23" s="1"/>
  <c r="N30" i="1"/>
  <c r="N55" i="23" s="1"/>
  <c r="N45" i="1"/>
  <c r="N70" i="23" s="1"/>
  <c r="N37" i="1"/>
  <c r="N62" i="23" s="1"/>
  <c r="N9" i="1"/>
  <c r="M52" i="6" s="1"/>
  <c r="N44" i="1"/>
  <c r="N69" i="23" s="1"/>
  <c r="N36" i="1"/>
  <c r="N61" i="23" s="1"/>
  <c r="N28" i="1"/>
  <c r="N53" i="23" s="1"/>
  <c r="N7" i="1"/>
  <c r="M50" i="6" s="1"/>
  <c r="N4" i="1"/>
  <c r="N12" i="1"/>
  <c r="M55" i="6" s="1"/>
  <c r="L44" i="6" l="1"/>
  <c r="L46" i="8"/>
  <c r="M46" i="6"/>
  <c r="V55" i="10"/>
  <c r="X95" i="23"/>
  <c r="V48" i="11"/>
  <c r="V46" i="11" s="1"/>
  <c r="B16" i="11" s="1"/>
  <c r="B17" i="11" s="1"/>
  <c r="X111" i="23"/>
  <c r="V51" i="10"/>
  <c r="X91" i="23"/>
  <c r="V59" i="10"/>
  <c r="X99" i="23"/>
  <c r="V49" i="10"/>
  <c r="X89" i="23"/>
  <c r="V52" i="10"/>
  <c r="X92" i="23"/>
  <c r="V65" i="10"/>
  <c r="X105" i="23"/>
  <c r="V62" i="10"/>
  <c r="X102" i="23"/>
  <c r="V63" i="10"/>
  <c r="X103" i="23"/>
  <c r="V67" i="10"/>
  <c r="X107" i="23"/>
  <c r="V58" i="10"/>
  <c r="X98" i="23"/>
  <c r="V61" i="10"/>
  <c r="X101" i="23"/>
  <c r="V53" i="10"/>
  <c r="X93" i="23"/>
  <c r="V54" i="10"/>
  <c r="X94" i="23"/>
  <c r="V64" i="10"/>
  <c r="X104" i="23"/>
  <c r="M48" i="23"/>
  <c r="X40" i="1"/>
  <c r="X65" i="23" s="1"/>
  <c r="N65" i="23"/>
  <c r="N48" i="23" s="1"/>
  <c r="V48" i="10"/>
  <c r="X88" i="23"/>
  <c r="V56" i="10"/>
  <c r="X96" i="23"/>
  <c r="V66" i="10"/>
  <c r="X106" i="23"/>
  <c r="V60" i="10"/>
  <c r="X100" i="23"/>
  <c r="V50" i="10"/>
  <c r="X90" i="23"/>
  <c r="V57" i="10"/>
  <c r="X97" i="23"/>
  <c r="M48" i="6"/>
  <c r="T52" i="9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V69" i="10"/>
  <c r="V68" i="10"/>
  <c r="V70" i="10"/>
  <c r="N55" i="8"/>
  <c r="T54" i="8"/>
  <c r="M46" i="10"/>
  <c r="L46" i="9"/>
  <c r="X57" i="1"/>
  <c r="M61" i="9"/>
  <c r="X62" i="1"/>
  <c r="M66" i="9"/>
  <c r="X59" i="1"/>
  <c r="M63" i="9"/>
  <c r="X58" i="1"/>
  <c r="M62" i="9"/>
  <c r="X55" i="1"/>
  <c r="M59" i="9"/>
  <c r="X61" i="1"/>
  <c r="M65" i="9"/>
  <c r="X60" i="1"/>
  <c r="M64" i="9"/>
  <c r="M56" i="9"/>
  <c r="X52" i="1"/>
  <c r="X54" i="1"/>
  <c r="M58" i="9"/>
  <c r="X56" i="1"/>
  <c r="M60" i="9"/>
  <c r="X53" i="1"/>
  <c r="M57" i="9"/>
  <c r="M55" i="9"/>
  <c r="X51" i="1"/>
  <c r="M54" i="9"/>
  <c r="X50" i="1"/>
  <c r="M53" i="9"/>
  <c r="X49" i="1"/>
  <c r="I46" i="9"/>
  <c r="B7" i="9" s="1"/>
  <c r="B11" i="9" s="1"/>
  <c r="B15" i="9" s="1"/>
  <c r="M52" i="9"/>
  <c r="X48" i="1"/>
  <c r="X47" i="1"/>
  <c r="M51" i="9"/>
  <c r="X46" i="1"/>
  <c r="M50" i="9"/>
  <c r="X45" i="1"/>
  <c r="M49" i="9"/>
  <c r="X44" i="1"/>
  <c r="M48" i="9"/>
  <c r="X28" i="1"/>
  <c r="M51" i="8"/>
  <c r="X34" i="1"/>
  <c r="M57" i="8"/>
  <c r="M54" i="8"/>
  <c r="X31" i="1"/>
  <c r="M62" i="8"/>
  <c r="X39" i="1"/>
  <c r="X41" i="1"/>
  <c r="M64" i="8"/>
  <c r="M60" i="8"/>
  <c r="X37" i="1"/>
  <c r="X36" i="1"/>
  <c r="M59" i="8"/>
  <c r="M48" i="8"/>
  <c r="X25" i="1"/>
  <c r="M56" i="8"/>
  <c r="X33" i="1"/>
  <c r="M50" i="8"/>
  <c r="X27" i="1"/>
  <c r="X30" i="1"/>
  <c r="M53" i="8"/>
  <c r="M63" i="8"/>
  <c r="X43" i="1"/>
  <c r="M66" i="8"/>
  <c r="M52" i="8"/>
  <c r="X29" i="1"/>
  <c r="X38" i="1"/>
  <c r="M61" i="8"/>
  <c r="X42" i="1"/>
  <c r="M65" i="8"/>
  <c r="X32" i="1"/>
  <c r="M55" i="8"/>
  <c r="X26" i="1"/>
  <c r="X51" i="23" s="1"/>
  <c r="M49" i="8"/>
  <c r="O49" i="6"/>
  <c r="P49" i="6"/>
  <c r="R49" i="6"/>
  <c r="Q49" i="6"/>
  <c r="M47" i="6"/>
  <c r="S49" i="6"/>
  <c r="N49" i="6"/>
  <c r="X24" i="1"/>
  <c r="V67" i="6" s="1"/>
  <c r="X19" i="1"/>
  <c r="V62" i="6" s="1"/>
  <c r="X15" i="1"/>
  <c r="V58" i="6" s="1"/>
  <c r="X9" i="1"/>
  <c r="V52" i="6" s="1"/>
  <c r="X22" i="1"/>
  <c r="V65" i="6" s="1"/>
  <c r="X6" i="1"/>
  <c r="V49" i="6" s="1"/>
  <c r="X23" i="1"/>
  <c r="V66" i="6" s="1"/>
  <c r="X16" i="1"/>
  <c r="V59" i="6" s="1"/>
  <c r="X5" i="1"/>
  <c r="V48" i="6" s="1"/>
  <c r="X18" i="1"/>
  <c r="V61" i="6" s="1"/>
  <c r="X17" i="1"/>
  <c r="V60" i="6" s="1"/>
  <c r="X10" i="1"/>
  <c r="V53" i="6" s="1"/>
  <c r="X3" i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X20" i="1"/>
  <c r="V63" i="6" s="1"/>
  <c r="X11" i="1"/>
  <c r="V54" i="6" s="1"/>
  <c r="X21" i="1"/>
  <c r="V64" i="6" s="1"/>
  <c r="X14" i="1"/>
  <c r="V57" i="6" s="1"/>
  <c r="X13" i="1"/>
  <c r="V56" i="6" s="1"/>
  <c r="X8" i="1"/>
  <c r="V51" i="6" s="1"/>
  <c r="X4" i="1"/>
  <c r="V47" i="6" s="1"/>
  <c r="X7" i="1"/>
  <c r="V50" i="6" s="1"/>
  <c r="X12" i="1"/>
  <c r="V55" i="6" s="1"/>
  <c r="M44" i="6" l="1"/>
  <c r="V51" i="8"/>
  <c r="X53" i="23"/>
  <c r="V51" i="9"/>
  <c r="X72" i="23"/>
  <c r="V55" i="9"/>
  <c r="X76" i="23"/>
  <c r="V56" i="9"/>
  <c r="X77" i="23"/>
  <c r="V48" i="8"/>
  <c r="X50" i="23"/>
  <c r="V62" i="8"/>
  <c r="X64" i="23"/>
  <c r="V52" i="9"/>
  <c r="X73" i="23"/>
  <c r="V62" i="9"/>
  <c r="X83" i="23"/>
  <c r="V65" i="8"/>
  <c r="X67" i="23"/>
  <c r="V63" i="8"/>
  <c r="V48" i="9"/>
  <c r="X69" i="23"/>
  <c r="V56" i="8"/>
  <c r="X58" i="23"/>
  <c r="V66" i="8"/>
  <c r="X68" i="23"/>
  <c r="V64" i="8"/>
  <c r="X66" i="23"/>
  <c r="V54" i="8"/>
  <c r="X56" i="23"/>
  <c r="V57" i="9"/>
  <c r="X78" i="23"/>
  <c r="V64" i="9"/>
  <c r="X85" i="23"/>
  <c r="V63" i="9"/>
  <c r="X84" i="23"/>
  <c r="V58" i="9"/>
  <c r="X79" i="23"/>
  <c r="V55" i="8"/>
  <c r="X57" i="23"/>
  <c r="V61" i="8"/>
  <c r="X63" i="23"/>
  <c r="V53" i="8"/>
  <c r="X55" i="23"/>
  <c r="V59" i="8"/>
  <c r="X61" i="23"/>
  <c r="V49" i="9"/>
  <c r="X70" i="23"/>
  <c r="V53" i="9"/>
  <c r="X74" i="23"/>
  <c r="V52" i="8"/>
  <c r="X54" i="23"/>
  <c r="V61" i="9"/>
  <c r="X82" i="23"/>
  <c r="V50" i="8"/>
  <c r="X52" i="23"/>
  <c r="V60" i="8"/>
  <c r="X62" i="23"/>
  <c r="V60" i="9"/>
  <c r="X81" i="23"/>
  <c r="V65" i="9"/>
  <c r="X86" i="23"/>
  <c r="V66" i="9"/>
  <c r="X87" i="23"/>
  <c r="V57" i="8"/>
  <c r="X59" i="23"/>
  <c r="V50" i="9"/>
  <c r="X71" i="23"/>
  <c r="V54" i="9"/>
  <c r="X75" i="23"/>
  <c r="V59" i="9"/>
  <c r="X80" i="23"/>
  <c r="V147" i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46" i="10"/>
  <c r="B16" i="10" s="1"/>
  <c r="B17" i="10" s="1"/>
  <c r="N56" i="8"/>
  <c r="T55" i="8"/>
  <c r="M46" i="9"/>
  <c r="V49" i="8"/>
  <c r="M46" i="8"/>
  <c r="V46" i="6"/>
  <c r="V44" i="6" s="1"/>
  <c r="B15" i="6" s="1"/>
  <c r="Q50" i="6"/>
  <c r="N50" i="6"/>
  <c r="R50" i="6"/>
  <c r="S50" i="6"/>
  <c r="P50" i="6"/>
  <c r="T46" i="6"/>
  <c r="O50" i="6"/>
  <c r="V46" i="9" l="1"/>
  <c r="B16" i="9" s="1"/>
  <c r="B17" i="9" s="1"/>
  <c r="V46" i="8"/>
  <c r="B16" i="8" s="1"/>
  <c r="B17" i="8" s="1"/>
  <c r="X48" i="23"/>
  <c r="B16" i="23" s="1"/>
  <c r="B17" i="23" s="1"/>
  <c r="N57" i="8"/>
  <c r="T56" i="8"/>
  <c r="O51" i="6"/>
  <c r="R51" i="6"/>
  <c r="N51" i="6"/>
  <c r="S51" i="6"/>
  <c r="T47" i="6"/>
  <c r="P51" i="6"/>
  <c r="Q51" i="6"/>
  <c r="N58" i="8" l="1"/>
  <c r="T57" i="8"/>
  <c r="Q52" i="6"/>
  <c r="R52" i="6"/>
  <c r="N52" i="6"/>
  <c r="P52" i="6"/>
  <c r="T48" i="6"/>
  <c r="S52" i="6"/>
  <c r="O52" i="6"/>
  <c r="N59" i="8" l="1"/>
  <c r="T58" i="8"/>
  <c r="P53" i="6"/>
  <c r="R53" i="6"/>
  <c r="O53" i="6"/>
  <c r="S53" i="6"/>
  <c r="N53" i="6"/>
  <c r="T49" i="6"/>
  <c r="Q53" i="6"/>
  <c r="N60" i="8" l="1"/>
  <c r="T59" i="8"/>
  <c r="S54" i="6"/>
  <c r="T50" i="6"/>
  <c r="Q54" i="6"/>
  <c r="R54" i="6"/>
  <c r="O54" i="6"/>
  <c r="N54" i="6"/>
  <c r="P54" i="6"/>
  <c r="N61" i="8" l="1"/>
  <c r="T60" i="8"/>
  <c r="N55" i="6"/>
  <c r="T51" i="6"/>
  <c r="P55" i="6"/>
  <c r="R55" i="6"/>
  <c r="Q55" i="6"/>
  <c r="O55" i="6"/>
  <c r="S55" i="6"/>
  <c r="N62" i="8" l="1"/>
  <c r="T61" i="8"/>
  <c r="R56" i="6"/>
  <c r="S56" i="6"/>
  <c r="T52" i="6"/>
  <c r="P56" i="6"/>
  <c r="O56" i="6"/>
  <c r="Q56" i="6"/>
  <c r="N56" i="6"/>
  <c r="N63" i="8" l="1"/>
  <c r="T62" i="8"/>
  <c r="T53" i="6"/>
  <c r="P57" i="6"/>
  <c r="N57" i="6"/>
  <c r="S57" i="6"/>
  <c r="Q57" i="6"/>
  <c r="O57" i="6"/>
  <c r="R57" i="6"/>
  <c r="N64" i="8" l="1"/>
  <c r="T63" i="8"/>
  <c r="R58" i="6"/>
  <c r="O58" i="6"/>
  <c r="S58" i="6"/>
  <c r="N58" i="6"/>
  <c r="P58" i="6"/>
  <c r="Q58" i="6"/>
  <c r="T54" i="6"/>
  <c r="N65" i="8" l="1"/>
  <c r="T64" i="8"/>
  <c r="Q59" i="6"/>
  <c r="N59" i="6"/>
  <c r="S59" i="6"/>
  <c r="T55" i="6"/>
  <c r="O59" i="6"/>
  <c r="P59" i="6"/>
  <c r="R59" i="6"/>
  <c r="N66" i="8" l="1"/>
  <c r="T66" i="8" s="1"/>
  <c r="T65" i="8"/>
  <c r="R60" i="6"/>
  <c r="T56" i="6"/>
  <c r="S60" i="6"/>
  <c r="N60" i="6"/>
  <c r="P60" i="6"/>
  <c r="O60" i="6"/>
  <c r="Q60" i="6"/>
  <c r="N61" i="6" l="1"/>
  <c r="Q61" i="6"/>
  <c r="T57" i="6"/>
  <c r="S61" i="6"/>
  <c r="O61" i="6"/>
  <c r="P61" i="6"/>
  <c r="R61" i="6"/>
  <c r="P62" i="6" l="1"/>
  <c r="N62" i="6"/>
  <c r="S62" i="6"/>
  <c r="R62" i="6"/>
  <c r="T58" i="6"/>
  <c r="Q62" i="6"/>
  <c r="O62" i="6"/>
  <c r="O63" i="6" l="1"/>
  <c r="Q63" i="6"/>
  <c r="P63" i="6"/>
  <c r="R63" i="6"/>
  <c r="S63" i="6"/>
  <c r="N63" i="6"/>
  <c r="T59" i="6"/>
  <c r="R64" i="6" l="1"/>
  <c r="P64" i="6"/>
  <c r="Q64" i="6"/>
  <c r="O64" i="6"/>
  <c r="T60" i="6"/>
  <c r="N64" i="6"/>
  <c r="S64" i="6"/>
  <c r="O65" i="6" l="1"/>
  <c r="P65" i="6"/>
  <c r="R65" i="6"/>
  <c r="S65" i="6"/>
  <c r="Q65" i="6"/>
  <c r="N65" i="6"/>
  <c r="T61" i="6"/>
  <c r="S66" i="6" l="1"/>
  <c r="N66" i="6"/>
  <c r="O66" i="6"/>
  <c r="T62" i="6"/>
  <c r="R66" i="6"/>
  <c r="P66" i="6"/>
  <c r="Q66" i="6"/>
  <c r="P67" i="6" l="1"/>
  <c r="S67" i="6"/>
  <c r="N67" i="6"/>
  <c r="O67" i="6"/>
  <c r="R67" i="6"/>
  <c r="Q67" i="6"/>
  <c r="T63" i="6"/>
  <c r="T64" i="6" l="1"/>
  <c r="T65" i="6" l="1"/>
  <c r="T66" i="6" l="1"/>
  <c r="T67" i="6" l="1"/>
  <c r="E1" i="1"/>
  <c r="Q639" i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1163" i="1" s="1"/>
  <c r="Q1164" i="1" s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Q1253" i="1" s="1"/>
  <c r="Q1254" i="1" s="1"/>
  <c r="Q1255" i="1" s="1"/>
  <c r="Q1256" i="1" s="1"/>
  <c r="Q1257" i="1" s="1"/>
  <c r="Q1258" i="1" s="1"/>
  <c r="Q1259" i="1" s="1"/>
  <c r="Q1260" i="1" s="1"/>
  <c r="Q1261" i="1" s="1"/>
  <c r="Q1262" i="1" s="1"/>
  <c r="Q1263" i="1" s="1"/>
  <c r="Q1264" i="1" s="1"/>
  <c r="Q1265" i="1" s="1"/>
  <c r="Q1266" i="1" s="1"/>
  <c r="Q1267" i="1" s="1"/>
  <c r="Q1268" i="1" s="1"/>
  <c r="Q1269" i="1" s="1"/>
  <c r="Q1270" i="1" s="1"/>
  <c r="Q1271" i="1" s="1"/>
  <c r="Q1272" i="1" s="1"/>
  <c r="Q1273" i="1" s="1"/>
  <c r="Q1274" i="1" s="1"/>
  <c r="Q1275" i="1" s="1"/>
  <c r="Q1276" i="1" s="1"/>
  <c r="Q1277" i="1" s="1"/>
  <c r="Q1278" i="1" s="1"/>
  <c r="Q1279" i="1" s="1"/>
  <c r="Q1280" i="1" s="1"/>
  <c r="Q58" i="43"/>
  <c r="Q59" i="43" s="1"/>
  <c r="Q60" i="43" s="1"/>
  <c r="Q61" i="43" s="1"/>
  <c r="Q62" i="43" s="1"/>
  <c r="Q63" i="43" s="1"/>
  <c r="Q64" i="43" s="1"/>
  <c r="Q65" i="43" s="1"/>
  <c r="Q66" i="43" s="1"/>
  <c r="Q67" i="43" s="1"/>
  <c r="Q68" i="43" s="1"/>
  <c r="Q69" i="43" s="1"/>
  <c r="Q70" i="43" s="1"/>
  <c r="Q161" i="38"/>
  <c r="Q162" i="38" s="1"/>
  <c r="Q163" i="38" s="1"/>
  <c r="Q164" i="38" s="1"/>
  <c r="Q165" i="38" s="1"/>
  <c r="Q166" i="38" s="1"/>
  <c r="Q167" i="38" s="1"/>
  <c r="Q168" i="38" s="1"/>
  <c r="Q169" i="38" s="1"/>
  <c r="Q170" i="38" s="1"/>
  <c r="Q171" i="38" s="1"/>
  <c r="Q172" i="38" s="1"/>
  <c r="Q173" i="38" s="1"/>
  <c r="Q174" i="38" s="1"/>
  <c r="Q175" i="38" s="1"/>
  <c r="Q176" i="38" s="1"/>
  <c r="Q177" i="38" s="1"/>
  <c r="Q178" i="38" s="1"/>
  <c r="Q179" i="38" s="1"/>
  <c r="Q180" i="38" s="1"/>
  <c r="Q181" i="38" s="1"/>
  <c r="Q182" i="38" s="1"/>
  <c r="Q183" i="38" s="1"/>
  <c r="Q184" i="38" s="1"/>
  <c r="Q185" i="38" s="1"/>
  <c r="Q186" i="38" s="1"/>
  <c r="Q187" i="38" s="1"/>
  <c r="Q188" i="38" s="1"/>
  <c r="Q189" i="38" s="1"/>
  <c r="Q190" i="38" s="1"/>
  <c r="Q191" i="38" s="1"/>
  <c r="Q192" i="38" s="1"/>
  <c r="Q193" i="38" s="1"/>
  <c r="Q194" i="38" s="1"/>
  <c r="Q195" i="38" s="1"/>
  <c r="Q196" i="38" s="1"/>
  <c r="Q197" i="38" s="1"/>
  <c r="Q198" i="38" s="1"/>
  <c r="Q199" i="38" s="1"/>
  <c r="Q200" i="38" s="1"/>
  <c r="Q201" i="38" s="1"/>
  <c r="Q202" i="38" s="1"/>
  <c r="Q203" i="38" s="1"/>
  <c r="Q204" i="38" s="1"/>
  <c r="Q205" i="38" s="1"/>
  <c r="Q206" i="38" s="1"/>
  <c r="Q207" i="38" s="1"/>
  <c r="Q208" i="38" s="1"/>
  <c r="Q209" i="38" s="1"/>
  <c r="Q210" i="38" s="1"/>
  <c r="Q211" i="38" s="1"/>
  <c r="Q212" i="38" s="1"/>
  <c r="Q213" i="38" s="1"/>
  <c r="Q214" i="38" s="1"/>
  <c r="Q215" i="38" s="1"/>
  <c r="Q216" i="38" s="1"/>
  <c r="Q217" i="38" s="1"/>
  <c r="Q218" i="38" s="1"/>
  <c r="Q219" i="38" s="1"/>
  <c r="Q220" i="38" s="1"/>
  <c r="Q221" i="38" s="1"/>
  <c r="Q222" i="38" s="1"/>
  <c r="Q223" i="38" s="1"/>
  <c r="Q224" i="38" s="1"/>
  <c r="Q225" i="38" s="1"/>
  <c r="Q226" i="38" s="1"/>
  <c r="Q227" i="38" s="1"/>
  <c r="Q228" i="38" s="1"/>
  <c r="Q229" i="38" s="1"/>
  <c r="Q230" i="38" s="1"/>
  <c r="Q231" i="38" s="1"/>
  <c r="Q232" i="38" s="1"/>
  <c r="Q233" i="38" s="1"/>
  <c r="Q234" i="38" s="1"/>
  <c r="Q235" i="38" s="1"/>
  <c r="Q236" i="38" s="1"/>
  <c r="Q237" i="38" s="1"/>
  <c r="Q238" i="38" s="1"/>
  <c r="Q239" i="38" s="1"/>
  <c r="Q240" i="38" s="1"/>
  <c r="Q241" i="38" s="1"/>
  <c r="Q242" i="38" s="1"/>
  <c r="Q243" i="38" s="1"/>
  <c r="Q244" i="38" s="1"/>
  <c r="Q245" i="38" s="1"/>
  <c r="Q246" i="38" s="1"/>
  <c r="Q247" i="38" s="1"/>
  <c r="Q248" i="38" s="1"/>
  <c r="Q249" i="38" s="1"/>
  <c r="Q250" i="38" s="1"/>
  <c r="Q251" i="38" s="1"/>
  <c r="Q252" i="38" s="1"/>
  <c r="Q253" i="38" s="1"/>
  <c r="Q254" i="38" s="1"/>
  <c r="Q255" i="38" s="1"/>
  <c r="Q256" i="38" s="1"/>
  <c r="Q257" i="38" s="1"/>
  <c r="Q258" i="38" s="1"/>
  <c r="Q259" i="38" s="1"/>
  <c r="Q260" i="38" s="1"/>
  <c r="Q261" i="38" s="1"/>
  <c r="Q262" i="38" s="1"/>
  <c r="Q263" i="38" s="1"/>
  <c r="Q264" i="38" s="1"/>
  <c r="Q265" i="38" s="1"/>
  <c r="Q266" i="38" s="1"/>
  <c r="Q267" i="38" s="1"/>
  <c r="Q268" i="38" s="1"/>
  <c r="Q269" i="38" s="1"/>
  <c r="Q270" i="38" s="1"/>
  <c r="Q271" i="38" s="1"/>
  <c r="Q272" i="38" s="1"/>
  <c r="Q273" i="38" s="1"/>
  <c r="Q274" i="38" s="1"/>
  <c r="Q275" i="38" s="1"/>
  <c r="Q276" i="38" s="1"/>
  <c r="Q277" i="38" s="1"/>
  <c r="Q278" i="38" s="1"/>
  <c r="Q279" i="38" s="1"/>
  <c r="Q280" i="38" s="1"/>
  <c r="Q281" i="38" s="1"/>
  <c r="Q282" i="38" s="1"/>
  <c r="Q283" i="38" s="1"/>
  <c r="Q284" i="38" s="1"/>
  <c r="Q285" i="38" s="1"/>
  <c r="Q286" i="38" s="1"/>
  <c r="Q287" i="38" s="1"/>
  <c r="Q288" i="38" s="1"/>
  <c r="Q289" i="38" s="1"/>
  <c r="Q290" i="38" s="1"/>
  <c r="Q291" i="38" s="1"/>
  <c r="Q292" i="38" s="1"/>
  <c r="Q293" i="38" s="1"/>
  <c r="Q294" i="38" s="1"/>
  <c r="Q295" i="38" s="1"/>
  <c r="Q296" i="38" s="1"/>
  <c r="Q297" i="38" s="1"/>
  <c r="Q298" i="38" s="1"/>
  <c r="Q299" i="38" s="1"/>
  <c r="J639" i="1"/>
  <c r="J1" i="1" s="1"/>
  <c r="B5" i="47" l="1"/>
  <c r="B1" i="47"/>
  <c r="B2" i="47"/>
  <c r="B4" i="47"/>
  <c r="J161" i="38"/>
  <c r="E48" i="38"/>
  <c r="E48" i="43"/>
  <c r="N639" i="1"/>
  <c r="N161" i="38" s="1"/>
  <c r="J58" i="43"/>
  <c r="V161" i="38" l="1"/>
  <c r="V162" i="38" s="1"/>
  <c r="V163" i="38" s="1"/>
  <c r="V164" i="38" s="1"/>
  <c r="V165" i="38" s="1"/>
  <c r="V166" i="38" s="1"/>
  <c r="V167" i="38" s="1"/>
  <c r="V168" i="38" s="1"/>
  <c r="V169" i="38" s="1"/>
  <c r="V170" i="38" s="1"/>
  <c r="V171" i="38" s="1"/>
  <c r="V172" i="38" s="1"/>
  <c r="V173" i="38" s="1"/>
  <c r="V174" i="38" s="1"/>
  <c r="V175" i="38" s="1"/>
  <c r="V176" i="38" s="1"/>
  <c r="V177" i="38" s="1"/>
  <c r="V178" i="38" s="1"/>
  <c r="V179" i="38" s="1"/>
  <c r="V180" i="38" s="1"/>
  <c r="V181" i="38" s="1"/>
  <c r="V182" i="38" s="1"/>
  <c r="V183" i="38" s="1"/>
  <c r="V184" i="38" s="1"/>
  <c r="V185" i="38" s="1"/>
  <c r="V186" i="38" s="1"/>
  <c r="V187" i="38" s="1"/>
  <c r="V188" i="38" s="1"/>
  <c r="V189" i="38" s="1"/>
  <c r="V190" i="38" s="1"/>
  <c r="V191" i="38" s="1"/>
  <c r="V192" i="38" s="1"/>
  <c r="V193" i="38" s="1"/>
  <c r="V194" i="38" s="1"/>
  <c r="V195" i="38" s="1"/>
  <c r="V196" i="38" s="1"/>
  <c r="V197" i="38" s="1"/>
  <c r="V198" i="38" s="1"/>
  <c r="V199" i="38" s="1"/>
  <c r="V200" i="38" s="1"/>
  <c r="V201" i="38" s="1"/>
  <c r="V202" i="38" s="1"/>
  <c r="V203" i="38" s="1"/>
  <c r="V204" i="38" s="1"/>
  <c r="V205" i="38" s="1"/>
  <c r="V206" i="38" s="1"/>
  <c r="V207" i="38" s="1"/>
  <c r="V208" i="38" s="1"/>
  <c r="V209" i="38" s="1"/>
  <c r="V210" i="38" s="1"/>
  <c r="V211" i="38" s="1"/>
  <c r="V212" i="38" s="1"/>
  <c r="V213" i="38" s="1"/>
  <c r="V214" i="38" s="1"/>
  <c r="V215" i="38" s="1"/>
  <c r="V216" i="38" s="1"/>
  <c r="V217" i="38" s="1"/>
  <c r="V218" i="38" s="1"/>
  <c r="V219" i="38" s="1"/>
  <c r="V220" i="38" s="1"/>
  <c r="V221" i="38" s="1"/>
  <c r="V222" i="38" s="1"/>
  <c r="V223" i="38" s="1"/>
  <c r="V224" i="38" s="1"/>
  <c r="V225" i="38" s="1"/>
  <c r="V226" i="38" s="1"/>
  <c r="V227" i="38" s="1"/>
  <c r="V228" i="38" s="1"/>
  <c r="V229" i="38" s="1"/>
  <c r="V230" i="38" s="1"/>
  <c r="V231" i="38" s="1"/>
  <c r="V232" i="38" s="1"/>
  <c r="V233" i="38" s="1"/>
  <c r="V234" i="38" s="1"/>
  <c r="V235" i="38" s="1"/>
  <c r="V236" i="38" s="1"/>
  <c r="V237" i="38" s="1"/>
  <c r="V238" i="38" s="1"/>
  <c r="V239" i="38" s="1"/>
  <c r="V240" i="38" s="1"/>
  <c r="V241" i="38" s="1"/>
  <c r="V242" i="38" s="1"/>
  <c r="V243" i="38" s="1"/>
  <c r="V244" i="38" s="1"/>
  <c r="V245" i="38" s="1"/>
  <c r="V246" i="38" s="1"/>
  <c r="V247" i="38" s="1"/>
  <c r="V248" i="38" s="1"/>
  <c r="V249" i="38" s="1"/>
  <c r="V250" i="38" s="1"/>
  <c r="V251" i="38" s="1"/>
  <c r="V252" i="38" s="1"/>
  <c r="V253" i="38" s="1"/>
  <c r="V254" i="38" s="1"/>
  <c r="V255" i="38" s="1"/>
  <c r="V256" i="38" s="1"/>
  <c r="V257" i="38" s="1"/>
  <c r="V258" i="38" s="1"/>
  <c r="V259" i="38" s="1"/>
  <c r="V260" i="38" s="1"/>
  <c r="V261" i="38" s="1"/>
  <c r="V262" i="38" s="1"/>
  <c r="V263" i="38" s="1"/>
  <c r="V264" i="38" s="1"/>
  <c r="V265" i="38" s="1"/>
  <c r="V266" i="38" s="1"/>
  <c r="V267" i="38" s="1"/>
  <c r="V268" i="38" s="1"/>
  <c r="V269" i="38" s="1"/>
  <c r="V270" i="38" s="1"/>
  <c r="V271" i="38" s="1"/>
  <c r="V272" i="38" s="1"/>
  <c r="V273" i="38" s="1"/>
  <c r="V274" i="38" s="1"/>
  <c r="V275" i="38" s="1"/>
  <c r="V276" i="38" s="1"/>
  <c r="V277" i="38" s="1"/>
  <c r="V278" i="38" s="1"/>
  <c r="V279" i="38" s="1"/>
  <c r="V280" i="38" s="1"/>
  <c r="V281" i="38" s="1"/>
  <c r="V282" i="38" s="1"/>
  <c r="V283" i="38" s="1"/>
  <c r="V284" i="38" s="1"/>
  <c r="V285" i="38" s="1"/>
  <c r="V286" i="38" s="1"/>
  <c r="V287" i="38" s="1"/>
  <c r="V288" i="38" s="1"/>
  <c r="V289" i="38" s="1"/>
  <c r="V290" i="38" s="1"/>
  <c r="V291" i="38" s="1"/>
  <c r="V292" i="38" s="1"/>
  <c r="V293" i="38" s="1"/>
  <c r="V294" i="38" s="1"/>
  <c r="V295" i="38" s="1"/>
  <c r="V296" i="38" s="1"/>
  <c r="V297" i="38" s="1"/>
  <c r="V298" i="38" s="1"/>
  <c r="V299" i="38" s="1"/>
  <c r="J48" i="38"/>
  <c r="B7" i="38" s="1"/>
  <c r="B11" i="38" s="1"/>
  <c r="B7" i="47"/>
  <c r="B8" i="47" s="1"/>
  <c r="J48" i="43"/>
  <c r="B7" i="43" s="1"/>
  <c r="B11" i="43" s="1"/>
  <c r="B15" i="43" s="1"/>
  <c r="V58" i="43"/>
  <c r="V59" i="43" s="1"/>
  <c r="V60" i="43" s="1"/>
  <c r="V61" i="43" s="1"/>
  <c r="V62" i="43" s="1"/>
  <c r="V63" i="43" s="1"/>
  <c r="V64" i="43" s="1"/>
  <c r="V65" i="43" s="1"/>
  <c r="V66" i="43" s="1"/>
  <c r="V67" i="43" s="1"/>
  <c r="V68" i="43" s="1"/>
  <c r="V69" i="43" s="1"/>
  <c r="V70" i="43" s="1"/>
  <c r="X639" i="1"/>
  <c r="X161" i="38" s="1"/>
  <c r="X48" i="38" s="1"/>
  <c r="N48" i="38"/>
  <c r="N1" i="1"/>
  <c r="V639" i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V1026" i="1" s="1"/>
  <c r="V1027" i="1" s="1"/>
  <c r="V1028" i="1" s="1"/>
  <c r="V1029" i="1" s="1"/>
  <c r="V1030" i="1" s="1"/>
  <c r="V1031" i="1" s="1"/>
  <c r="V1032" i="1" s="1"/>
  <c r="V1033" i="1" s="1"/>
  <c r="V1034" i="1" s="1"/>
  <c r="V1035" i="1" s="1"/>
  <c r="V1036" i="1" s="1"/>
  <c r="V1037" i="1" s="1"/>
  <c r="V1038" i="1" s="1"/>
  <c r="V1039" i="1" s="1"/>
  <c r="V1040" i="1" s="1"/>
  <c r="V1041" i="1" s="1"/>
  <c r="V1042" i="1" s="1"/>
  <c r="V1043" i="1" s="1"/>
  <c r="V1044" i="1" s="1"/>
  <c r="V1045" i="1" s="1"/>
  <c r="V1046" i="1" s="1"/>
  <c r="V1047" i="1" s="1"/>
  <c r="V1048" i="1" s="1"/>
  <c r="V1049" i="1" s="1"/>
  <c r="V1050" i="1" s="1"/>
  <c r="V1051" i="1" s="1"/>
  <c r="V1052" i="1" s="1"/>
  <c r="V1053" i="1" s="1"/>
  <c r="V1054" i="1" s="1"/>
  <c r="V1055" i="1" s="1"/>
  <c r="V1056" i="1" s="1"/>
  <c r="V1057" i="1" s="1"/>
  <c r="V1058" i="1" s="1"/>
  <c r="V1059" i="1" s="1"/>
  <c r="V1060" i="1" s="1"/>
  <c r="V1061" i="1" s="1"/>
  <c r="V1062" i="1" s="1"/>
  <c r="V1063" i="1" s="1"/>
  <c r="V1064" i="1" s="1"/>
  <c r="V1065" i="1" s="1"/>
  <c r="V1066" i="1" s="1"/>
  <c r="V1067" i="1" s="1"/>
  <c r="V1068" i="1" s="1"/>
  <c r="V1069" i="1" s="1"/>
  <c r="V1070" i="1" s="1"/>
  <c r="V1071" i="1" s="1"/>
  <c r="V1072" i="1" s="1"/>
  <c r="V1073" i="1" s="1"/>
  <c r="V1074" i="1" s="1"/>
  <c r="V1075" i="1" s="1"/>
  <c r="V1076" i="1" s="1"/>
  <c r="V1077" i="1" s="1"/>
  <c r="V1078" i="1" s="1"/>
  <c r="V1079" i="1" s="1"/>
  <c r="V1080" i="1" s="1"/>
  <c r="V1081" i="1" s="1"/>
  <c r="V1082" i="1" s="1"/>
  <c r="V1083" i="1" s="1"/>
  <c r="V1084" i="1" s="1"/>
  <c r="V1085" i="1" s="1"/>
  <c r="V1086" i="1" s="1"/>
  <c r="V1087" i="1" s="1"/>
  <c r="V1088" i="1" s="1"/>
  <c r="V1089" i="1" s="1"/>
  <c r="V1090" i="1" s="1"/>
  <c r="V1091" i="1" s="1"/>
  <c r="V1092" i="1" s="1"/>
  <c r="V1093" i="1" s="1"/>
  <c r="V1094" i="1" s="1"/>
  <c r="V1095" i="1" s="1"/>
  <c r="V1096" i="1" s="1"/>
  <c r="V1097" i="1" s="1"/>
  <c r="V1098" i="1" s="1"/>
  <c r="V1099" i="1" s="1"/>
  <c r="V1100" i="1" s="1"/>
  <c r="V1101" i="1" s="1"/>
  <c r="V1102" i="1" s="1"/>
  <c r="V1103" i="1" s="1"/>
  <c r="V1104" i="1" s="1"/>
  <c r="V1105" i="1" s="1"/>
  <c r="V1106" i="1" s="1"/>
  <c r="V1107" i="1" s="1"/>
  <c r="V1108" i="1" s="1"/>
  <c r="V1109" i="1" s="1"/>
  <c r="V1110" i="1" s="1"/>
  <c r="V1111" i="1" s="1"/>
  <c r="V1112" i="1" s="1"/>
  <c r="V1113" i="1" s="1"/>
  <c r="V1114" i="1" s="1"/>
  <c r="V1115" i="1" s="1"/>
  <c r="V1116" i="1" s="1"/>
  <c r="V1117" i="1" s="1"/>
  <c r="V1118" i="1" s="1"/>
  <c r="V1119" i="1" s="1"/>
  <c r="V1120" i="1" s="1"/>
  <c r="V1121" i="1" s="1"/>
  <c r="V1122" i="1" s="1"/>
  <c r="V1123" i="1" s="1"/>
  <c r="V1124" i="1" s="1"/>
  <c r="V1125" i="1" s="1"/>
  <c r="V1126" i="1" s="1"/>
  <c r="V1127" i="1" s="1"/>
  <c r="V1128" i="1" s="1"/>
  <c r="V1129" i="1" s="1"/>
  <c r="V1130" i="1" s="1"/>
  <c r="V1131" i="1" s="1"/>
  <c r="V1132" i="1" s="1"/>
  <c r="V1133" i="1" s="1"/>
  <c r="V1134" i="1" s="1"/>
  <c r="V1135" i="1" s="1"/>
  <c r="V1136" i="1" s="1"/>
  <c r="V1137" i="1" s="1"/>
  <c r="V1138" i="1" s="1"/>
  <c r="V1139" i="1" s="1"/>
  <c r="V1140" i="1" s="1"/>
  <c r="V1141" i="1" s="1"/>
  <c r="V1142" i="1" s="1"/>
  <c r="V1143" i="1" s="1"/>
  <c r="V1144" i="1" s="1"/>
  <c r="V1145" i="1" s="1"/>
  <c r="V1146" i="1" s="1"/>
  <c r="V1147" i="1" s="1"/>
  <c r="V1148" i="1" s="1"/>
  <c r="V1149" i="1" s="1"/>
  <c r="V1150" i="1" s="1"/>
  <c r="V1151" i="1" s="1"/>
  <c r="V1152" i="1" s="1"/>
  <c r="V1153" i="1" s="1"/>
  <c r="V1154" i="1" s="1"/>
  <c r="V1155" i="1" s="1"/>
  <c r="V1156" i="1" s="1"/>
  <c r="V1157" i="1" s="1"/>
  <c r="V1158" i="1" s="1"/>
  <c r="V1159" i="1" s="1"/>
  <c r="V1160" i="1" s="1"/>
  <c r="V1161" i="1" s="1"/>
  <c r="V1162" i="1" s="1"/>
  <c r="V1163" i="1" s="1"/>
  <c r="V1164" i="1" s="1"/>
  <c r="V1165" i="1" s="1"/>
  <c r="V1166" i="1" s="1"/>
  <c r="V1167" i="1" s="1"/>
  <c r="V1168" i="1" s="1"/>
  <c r="V1169" i="1" s="1"/>
  <c r="V1170" i="1" s="1"/>
  <c r="V1171" i="1" s="1"/>
  <c r="V1172" i="1" s="1"/>
  <c r="V1173" i="1" s="1"/>
  <c r="V1174" i="1" s="1"/>
  <c r="V1175" i="1" s="1"/>
  <c r="V1176" i="1" s="1"/>
  <c r="V1177" i="1" s="1"/>
  <c r="V1178" i="1" s="1"/>
  <c r="V1179" i="1" s="1"/>
  <c r="V1180" i="1" s="1"/>
  <c r="V1181" i="1" s="1"/>
  <c r="V1182" i="1" s="1"/>
  <c r="V1183" i="1" s="1"/>
  <c r="V1184" i="1" s="1"/>
  <c r="V1185" i="1" s="1"/>
  <c r="V1186" i="1" s="1"/>
  <c r="V1187" i="1" s="1"/>
  <c r="V1188" i="1" s="1"/>
  <c r="V1189" i="1" s="1"/>
  <c r="V1190" i="1" s="1"/>
  <c r="V1191" i="1" s="1"/>
  <c r="V1192" i="1" s="1"/>
  <c r="V1193" i="1" s="1"/>
  <c r="V1194" i="1" s="1"/>
  <c r="V1195" i="1" s="1"/>
  <c r="V1196" i="1" s="1"/>
  <c r="V1197" i="1" s="1"/>
  <c r="V1198" i="1" s="1"/>
  <c r="V1199" i="1" s="1"/>
  <c r="V1200" i="1" s="1"/>
  <c r="V1201" i="1" s="1"/>
  <c r="V1202" i="1" s="1"/>
  <c r="V1203" i="1" s="1"/>
  <c r="V1204" i="1" s="1"/>
  <c r="V1205" i="1" s="1"/>
  <c r="V1206" i="1" s="1"/>
  <c r="V1207" i="1" s="1"/>
  <c r="V1208" i="1" s="1"/>
  <c r="V1209" i="1" s="1"/>
  <c r="V1210" i="1" s="1"/>
  <c r="V1211" i="1" s="1"/>
  <c r="V1212" i="1" s="1"/>
  <c r="V1213" i="1" s="1"/>
  <c r="V1214" i="1" s="1"/>
  <c r="V1215" i="1" s="1"/>
  <c r="V1216" i="1" s="1"/>
  <c r="V1217" i="1" s="1"/>
  <c r="V1218" i="1" s="1"/>
  <c r="V1219" i="1" s="1"/>
  <c r="V1220" i="1" s="1"/>
  <c r="V1221" i="1" s="1"/>
  <c r="V1222" i="1" s="1"/>
  <c r="V1223" i="1" s="1"/>
  <c r="V1224" i="1" s="1"/>
  <c r="V1225" i="1" s="1"/>
  <c r="V1226" i="1" s="1"/>
  <c r="V1227" i="1" s="1"/>
  <c r="V1228" i="1" s="1"/>
  <c r="V1229" i="1" s="1"/>
  <c r="V1230" i="1" s="1"/>
  <c r="V1231" i="1" s="1"/>
  <c r="V1232" i="1" s="1"/>
  <c r="V1233" i="1" s="1"/>
  <c r="V1234" i="1" s="1"/>
  <c r="V1235" i="1" s="1"/>
  <c r="V1236" i="1" s="1"/>
  <c r="V1237" i="1" s="1"/>
  <c r="V1238" i="1" s="1"/>
  <c r="V1239" i="1" s="1"/>
  <c r="V1240" i="1" s="1"/>
  <c r="V1241" i="1" s="1"/>
  <c r="V1242" i="1" s="1"/>
  <c r="V1243" i="1" s="1"/>
  <c r="V1244" i="1" s="1"/>
  <c r="V1245" i="1" s="1"/>
  <c r="V1246" i="1" s="1"/>
  <c r="V1247" i="1" s="1"/>
  <c r="V1248" i="1" s="1"/>
  <c r="V1249" i="1" s="1"/>
  <c r="V1250" i="1" s="1"/>
  <c r="V1251" i="1" s="1"/>
  <c r="V1252" i="1" s="1"/>
  <c r="V1253" i="1" s="1"/>
  <c r="V1254" i="1" s="1"/>
  <c r="V1255" i="1" s="1"/>
  <c r="V1256" i="1" s="1"/>
  <c r="V1257" i="1" s="1"/>
  <c r="N58" i="43"/>
  <c r="N48" i="43" s="1"/>
  <c r="C1" i="44" l="1"/>
  <c r="B15" i="38"/>
  <c r="V1258" i="1"/>
  <c r="V1259" i="1" s="1"/>
  <c r="V1260" i="1" s="1"/>
  <c r="V1261" i="1" s="1"/>
  <c r="V1262" i="1" s="1"/>
  <c r="V1263" i="1" s="1"/>
  <c r="V1264" i="1" s="1"/>
  <c r="V1265" i="1" s="1"/>
  <c r="V1266" i="1" s="1"/>
  <c r="V1267" i="1" s="1"/>
  <c r="V1268" i="1" s="1"/>
  <c r="V1269" i="1" s="1"/>
  <c r="V1270" i="1" s="1"/>
  <c r="V1271" i="1" s="1"/>
  <c r="V1272" i="1" s="1"/>
  <c r="V1273" i="1" s="1"/>
  <c r="V1274" i="1" s="1"/>
  <c r="V1275" i="1" s="1"/>
  <c r="V1276" i="1" s="1"/>
  <c r="V1277" i="1" s="1"/>
  <c r="V1278" i="1" s="1"/>
  <c r="V1279" i="1" s="1"/>
  <c r="V1280" i="1" s="1"/>
  <c r="X58" i="43"/>
  <c r="X48" i="43" s="1"/>
  <c r="B16" i="43" s="1"/>
  <c r="B17" i="43" s="1"/>
  <c r="X1" i="1"/>
  <c r="B16" i="38" l="1"/>
  <c r="B17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Y5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commission reimbursement</t>
        </r>
      </text>
    </comment>
    <comment ref="Y8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oc erroneous charge reversed </t>
        </r>
      </text>
    </comment>
    <comment ref="Y15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bonus hit twice -- this is a reversal of the second one</t>
        </r>
      </text>
    </comment>
    <comment ref="Y20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reversed double rapid and double salary charge</t>
        </r>
      </text>
    </comment>
    <comment ref="Y22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reversal of double paycheck charge</t>
        </r>
      </text>
    </comment>
    <comment ref="AA278" authorId="0" shapeId="0" xr:uid="{00000000-0006-0000-0200-000006000000}">
      <text>
        <r>
          <rPr>
            <sz val="9"/>
            <color indexed="81"/>
            <rFont val="Tahoma"/>
            <family val="2"/>
          </rPr>
          <t>28,295.02 crude dist</t>
        </r>
      </text>
    </comment>
    <comment ref="AA29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moved to cash acct</t>
        </r>
      </text>
    </comment>
    <comment ref="Y42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need to review</t>
        </r>
      </text>
    </comment>
    <comment ref="AC42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 xml:space="preserve">+8734 cash transaction
</t>
        </r>
      </text>
    </comment>
    <comment ref="Y487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 xml:space="preserve">16,915 should be reimbursed from errorenous rent charge
</t>
        </r>
      </text>
    </comment>
    <comment ref="Y50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rent reimbursement</t>
        </r>
      </text>
    </comment>
    <comment ref="AB525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75k bonus</t>
        </r>
      </text>
    </comment>
    <comment ref="AB534" authorId="0" shapeId="0" xr:uid="{00000000-0006-0000-0200-00000D000000}">
      <text>
        <r>
          <rPr>
            <sz val="9"/>
            <color indexed="81"/>
            <rFont val="Tahoma"/>
            <family val="2"/>
          </rPr>
          <t xml:space="preserve">14k bonus
for 2022
</t>
        </r>
      </text>
    </comment>
  </commentList>
</comments>
</file>

<file path=xl/sharedStrings.xml><?xml version="1.0" encoding="utf-8"?>
<sst xmlns="http://schemas.openxmlformats.org/spreadsheetml/2006/main" count="2750" uniqueCount="79">
  <si>
    <t>Corn</t>
  </si>
  <si>
    <t>Wheat</t>
  </si>
  <si>
    <t>KC Wheat</t>
  </si>
  <si>
    <t>Oil</t>
  </si>
  <si>
    <t>Meal</t>
  </si>
  <si>
    <t>Beans</t>
  </si>
  <si>
    <t>Commissions</t>
  </si>
  <si>
    <t>Total Fees</t>
  </si>
  <si>
    <t>Clr/brk fees</t>
  </si>
  <si>
    <t>Date</t>
  </si>
  <si>
    <t>Total PnL</t>
  </si>
  <si>
    <t>Expenses</t>
  </si>
  <si>
    <t>Margin</t>
  </si>
  <si>
    <t>Net PnL</t>
  </si>
  <si>
    <t>Net Liq</t>
  </si>
  <si>
    <t>RoM</t>
  </si>
  <si>
    <t>Average Margin</t>
  </si>
  <si>
    <t>Std Dev</t>
  </si>
  <si>
    <t>NET PNL</t>
  </si>
  <si>
    <t>Cum PnL</t>
  </si>
  <si>
    <t>Month To Date PnL</t>
  </si>
  <si>
    <t>Month</t>
  </si>
  <si>
    <t>Cum Beans</t>
  </si>
  <si>
    <t>Cum Meal</t>
  </si>
  <si>
    <t>Cum Oil</t>
  </si>
  <si>
    <t>Cum Corn</t>
  </si>
  <si>
    <t>Cum Wheat</t>
  </si>
  <si>
    <t>Cum KC</t>
  </si>
  <si>
    <t>Distributions</t>
  </si>
  <si>
    <t>TOTALS</t>
  </si>
  <si>
    <t>Exchange Fees</t>
  </si>
  <si>
    <t>Sharpe</t>
  </si>
  <si>
    <t>Trading PnL</t>
  </si>
  <si>
    <t>Brent</t>
  </si>
  <si>
    <t>Cum Brent</t>
  </si>
  <si>
    <t xml:space="preserve"> </t>
  </si>
  <si>
    <t>Energies</t>
  </si>
  <si>
    <t>YTD PnL</t>
  </si>
  <si>
    <t>Bonuses</t>
  </si>
  <si>
    <t>Int</t>
  </si>
  <si>
    <t>salary</t>
  </si>
  <si>
    <t>Distribution</t>
  </si>
  <si>
    <t>Total Pay</t>
  </si>
  <si>
    <t>Addt'l Pay</t>
  </si>
  <si>
    <t>%</t>
  </si>
  <si>
    <t>net pnl</t>
  </si>
  <si>
    <t>current bonus</t>
  </si>
  <si>
    <t>% days positive</t>
  </si>
  <si>
    <t>% days negative</t>
  </si>
  <si>
    <t>avg up day</t>
  </si>
  <si>
    <t>avg down day</t>
  </si>
  <si>
    <t>EV</t>
  </si>
  <si>
    <t>annualized EV</t>
  </si>
  <si>
    <t>soybeans</t>
  </si>
  <si>
    <t>meal</t>
  </si>
  <si>
    <t>oil</t>
  </si>
  <si>
    <t>corn</t>
  </si>
  <si>
    <t>wheat</t>
  </si>
  <si>
    <t>kc</t>
  </si>
  <si>
    <t>Column1</t>
  </si>
  <si>
    <t>OC Notional</t>
  </si>
  <si>
    <t>Cash</t>
  </si>
  <si>
    <t>Expense</t>
  </si>
  <si>
    <t>Energies TE</t>
  </si>
  <si>
    <t>int</t>
  </si>
  <si>
    <t>dte</t>
  </si>
  <si>
    <t>expiry</t>
  </si>
  <si>
    <t>daily rate</t>
  </si>
  <si>
    <t>net liq</t>
  </si>
  <si>
    <t>energy</t>
  </si>
  <si>
    <t>expense</t>
  </si>
  <si>
    <t>ytd</t>
  </si>
  <si>
    <t>last yr adj</t>
  </si>
  <si>
    <t>fut pay</t>
  </si>
  <si>
    <t>daily int</t>
  </si>
  <si>
    <t>itm prem</t>
  </si>
  <si>
    <t>parity</t>
  </si>
  <si>
    <t>.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</si>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</sst>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_);[Red]\(0.00\)"/>
    <numFmt numFmtId="167" formatCode="_(&quot;$&quot;* #,##0.0000_);_(&quot;$&quot;* \(#,##0.0000\);_(&quot;$&quot;* &quot;-&quot;??_);_(@_)"/>
    <numFmt numFmtId="168" formatCode="0.0"/>
    <numFmt numFmtId="169" formatCode="_(* #,##0_);_(* \(#,##0\);_(* &quot;-&quot;??_);_(@_)"/>
    <numFmt numFmtId="170" formatCode="&quot;$&quot;#,##0.0_);[Red]\(&quot;$&quot;#,##0.0\)"/>
    <numFmt numFmtId="171" formatCode="0_);[Red]\(0\)"/>
    <numFmt numFmtId="172" formatCode="&quot;$&quot;#,##0.000_);[Red]\(&quot;$&quot;#,##0.000\)"/>
    <numFmt numFmtId="173" formatCode="_(* #,##0.000000000_);_(* \(#,##0.000000000\);_(* &quot;-&quot;??_);_(@_)"/>
    <numFmt numFmtId="174" formatCode="_(* #,##0.000_);_(* \(#,##0.000\);_(* &quot;-&quot;??_);_(@_)"/>
    <numFmt numFmtId="175" formatCode="0.0000"/>
    <numFmt numFmtId="176" formatCode="_(* #,##0.0000000_);_(* \(#,##0.0000000\);_(* &quot;-&quot;??_);_(@_)"/>
    <numFmt numFmtId="177" formatCode="_(* #,##0.0000_);_(* \(#,##0.0000\);_(* &quot;-&quot;??_);_(@_)"/>
    <numFmt numFmtId="178" formatCode="_(* #,##0.000000_);_(* \(#,##0.000000\);_(* &quot;-&quot;??_);_(@_)"/>
    <numFmt numFmtId="179" formatCode="_(* #,##0.00000_);_(* \(#,##0.00000\);_(* &quot;-&quot;??_);_(@_)"/>
    <numFmt numFmtId="180" formatCode="0.000000000000000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.25"/>
      <color indexed="8"/>
      <name val="Microsoft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6"/>
      <color rgb="FF92D05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rgb="FF92D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 tint="-0.14999847407452621"/>
      </patternFill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</borders>
  <cellStyleXfs count="82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5" borderId="0" applyNumberFormat="0" applyBorder="0" applyAlignment="0" applyProtection="0"/>
    <xf numFmtId="0" fontId="8" fillId="9" borderId="0" applyNumberFormat="0" applyBorder="0" applyAlignment="0" applyProtection="0"/>
    <xf numFmtId="0" fontId="9" fillId="26" borderId="3" applyNumberFormat="0" applyAlignment="0" applyProtection="0"/>
    <xf numFmtId="0" fontId="10" fillId="27" borderId="4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13" borderId="3" applyNumberFormat="0" applyAlignment="0" applyProtection="0"/>
    <xf numFmtId="0" fontId="19" fillId="0" borderId="8" applyNumberFormat="0" applyFill="0" applyAlignment="0" applyProtection="0"/>
    <xf numFmtId="0" fontId="20" fillId="28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21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29" borderId="9" applyNumberFormat="0" applyFont="0" applyAlignment="0" applyProtection="0"/>
    <xf numFmtId="0" fontId="11" fillId="29" borderId="9" applyNumberFormat="0" applyFont="0" applyAlignment="0" applyProtection="0"/>
    <xf numFmtId="0" fontId="11" fillId="29" borderId="9" applyNumberFormat="0" applyFont="0" applyAlignment="0" applyProtection="0"/>
    <xf numFmtId="0" fontId="11" fillId="29" borderId="9" applyNumberFormat="0" applyFont="0" applyAlignment="0" applyProtection="0"/>
    <xf numFmtId="0" fontId="22" fillId="26" borderId="10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9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6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1" applyNumberFormat="1" applyFont="1" applyBorder="1" applyAlignment="1">
      <alignment horizontal="center"/>
    </xf>
    <xf numFmtId="6" fontId="0" fillId="0" borderId="0" xfId="1" applyNumberFormat="1" applyFont="1" applyBorder="1" applyAlignment="1">
      <alignment horizontal="center"/>
    </xf>
    <xf numFmtId="166" fontId="0" fillId="0" borderId="0" xfId="2" applyNumberFormat="1" applyFont="1" applyAlignment="1">
      <alignment horizontal="center"/>
    </xf>
    <xf numFmtId="6" fontId="0" fillId="6" borderId="0" xfId="1" applyNumberFormat="1" applyFont="1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166" fontId="0" fillId="6" borderId="0" xfId="2" applyNumberFormat="1" applyFont="1" applyFill="1" applyBorder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1" applyNumberFormat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30" borderId="0" xfId="0" applyFill="1"/>
    <xf numFmtId="0" fontId="3" fillId="30" borderId="0" xfId="0" applyFont="1" applyFill="1"/>
    <xf numFmtId="44" fontId="3" fillId="30" borderId="0" xfId="1" applyFont="1" applyFill="1" applyAlignment="1">
      <alignment horizontal="center"/>
    </xf>
    <xf numFmtId="44" fontId="0" fillId="30" borderId="0" xfId="1" applyFont="1" applyFill="1" applyAlignment="1">
      <alignment horizontal="center"/>
    </xf>
    <xf numFmtId="6" fontId="0" fillId="30" borderId="0" xfId="0" applyNumberFormat="1" applyFill="1"/>
    <xf numFmtId="167" fontId="0" fillId="30" borderId="0" xfId="1" applyNumberFormat="1" applyFont="1" applyFill="1" applyAlignment="1">
      <alignment horizontal="center"/>
    </xf>
    <xf numFmtId="0" fontId="26" fillId="30" borderId="0" xfId="0" applyFont="1" applyFill="1"/>
    <xf numFmtId="165" fontId="26" fillId="30" borderId="0" xfId="1" applyNumberFormat="1" applyFont="1" applyFill="1" applyAlignment="1">
      <alignment horizontal="center"/>
    </xf>
    <xf numFmtId="0" fontId="27" fillId="30" borderId="0" xfId="0" applyFont="1" applyFill="1"/>
    <xf numFmtId="165" fontId="27" fillId="30" borderId="0" xfId="1" applyNumberFormat="1" applyFont="1" applyFill="1" applyAlignment="1">
      <alignment horizontal="center"/>
    </xf>
    <xf numFmtId="0" fontId="26" fillId="30" borderId="0" xfId="0" applyFont="1" applyFill="1" applyAlignment="1">
      <alignment horizontal="right"/>
    </xf>
    <xf numFmtId="0" fontId="28" fillId="30" borderId="0" xfId="0" applyFont="1" applyFill="1"/>
    <xf numFmtId="165" fontId="28" fillId="30" borderId="0" xfId="1" applyNumberFormat="1" applyFont="1" applyFill="1" applyAlignment="1">
      <alignment horizontal="center"/>
    </xf>
    <xf numFmtId="0" fontId="29" fillId="30" borderId="0" xfId="0" applyFont="1" applyFill="1"/>
    <xf numFmtId="44" fontId="29" fillId="30" borderId="0" xfId="1" applyFont="1" applyFill="1" applyAlignment="1">
      <alignment horizontal="center"/>
    </xf>
    <xf numFmtId="165" fontId="29" fillId="30" borderId="0" xfId="1" applyNumberFormat="1" applyFont="1" applyFill="1" applyAlignment="1">
      <alignment horizontal="right"/>
    </xf>
    <xf numFmtId="164" fontId="29" fillId="30" borderId="0" xfId="2" applyNumberFormat="1" applyFont="1" applyFill="1" applyAlignment="1">
      <alignment horizontal="right"/>
    </xf>
    <xf numFmtId="168" fontId="29" fillId="30" borderId="0" xfId="1" applyNumberFormat="1" applyFont="1" applyFill="1" applyAlignment="1">
      <alignment horizontal="right"/>
    </xf>
    <xf numFmtId="0" fontId="0" fillId="0" borderId="2" xfId="0" applyBorder="1" applyAlignment="1">
      <alignment horizontal="center"/>
    </xf>
    <xf numFmtId="0" fontId="0" fillId="7" borderId="12" xfId="0" applyFill="1" applyBorder="1"/>
    <xf numFmtId="44" fontId="1" fillId="7" borderId="13" xfId="1" applyFont="1" applyFill="1" applyBorder="1" applyAlignment="1">
      <alignment horizontal="center"/>
    </xf>
    <xf numFmtId="6" fontId="0" fillId="7" borderId="13" xfId="0" applyNumberFormat="1" applyFill="1" applyBorder="1" applyAlignment="1">
      <alignment horizontal="center"/>
    </xf>
    <xf numFmtId="0" fontId="0" fillId="7" borderId="13" xfId="0" applyFill="1" applyBorder="1"/>
    <xf numFmtId="6" fontId="0" fillId="7" borderId="13" xfId="0" applyNumberFormat="1" applyFill="1" applyBorder="1"/>
    <xf numFmtId="164" fontId="0" fillId="7" borderId="13" xfId="2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5" xfId="0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6" fontId="0" fillId="6" borderId="16" xfId="1" applyNumberFormat="1" applyFont="1" applyFill="1" applyBorder="1" applyAlignment="1">
      <alignment horizontal="center"/>
    </xf>
    <xf numFmtId="166" fontId="0" fillId="6" borderId="16" xfId="2" applyNumberFormat="1" applyFont="1" applyFill="1" applyBorder="1" applyAlignment="1">
      <alignment horizontal="center"/>
    </xf>
    <xf numFmtId="0" fontId="30" fillId="30" borderId="0" xfId="0" applyFont="1" applyFill="1"/>
    <xf numFmtId="165" fontId="30" fillId="30" borderId="0" xfId="1" applyNumberFormat="1" applyFont="1" applyFill="1" applyAlignment="1">
      <alignment horizontal="center"/>
    </xf>
    <xf numFmtId="0" fontId="31" fillId="30" borderId="0" xfId="0" applyFont="1" applyFill="1"/>
    <xf numFmtId="165" fontId="31" fillId="30" borderId="0" xfId="1" applyNumberFormat="1" applyFont="1" applyFill="1" applyAlignment="1">
      <alignment horizontal="center"/>
    </xf>
    <xf numFmtId="0" fontId="30" fillId="30" borderId="0" xfId="0" applyFont="1" applyFill="1" applyAlignment="1">
      <alignment horizontal="right"/>
    </xf>
    <xf numFmtId="0" fontId="32" fillId="30" borderId="0" xfId="0" applyFont="1" applyFill="1"/>
    <xf numFmtId="165" fontId="32" fillId="30" borderId="0" xfId="1" applyNumberFormat="1" applyFont="1" applyFill="1" applyAlignment="1">
      <alignment horizontal="center"/>
    </xf>
    <xf numFmtId="0" fontId="33" fillId="30" borderId="0" xfId="0" applyFont="1" applyFill="1"/>
    <xf numFmtId="44" fontId="33" fillId="30" borderId="0" xfId="1" applyFont="1" applyFill="1" applyAlignment="1">
      <alignment horizontal="center"/>
    </xf>
    <xf numFmtId="165" fontId="33" fillId="30" borderId="0" xfId="1" applyNumberFormat="1" applyFont="1" applyFill="1" applyAlignment="1">
      <alignment horizontal="right"/>
    </xf>
    <xf numFmtId="164" fontId="33" fillId="30" borderId="0" xfId="2" applyNumberFormat="1" applyFont="1" applyFill="1" applyAlignment="1">
      <alignment horizontal="right"/>
    </xf>
    <xf numFmtId="168" fontId="33" fillId="30" borderId="0" xfId="1" applyNumberFormat="1" applyFont="1" applyFill="1" applyAlignment="1">
      <alignment horizontal="right"/>
    </xf>
    <xf numFmtId="0" fontId="0" fillId="0" borderId="17" xfId="0" applyBorder="1" applyAlignment="1">
      <alignment horizontal="center"/>
    </xf>
    <xf numFmtId="6" fontId="0" fillId="0" borderId="17" xfId="1" applyNumberFormat="1" applyFont="1" applyBorder="1" applyAlignment="1">
      <alignment horizontal="center"/>
    </xf>
    <xf numFmtId="43" fontId="0" fillId="0" borderId="0" xfId="80" applyFont="1" applyAlignment="1">
      <alignment horizontal="center"/>
    </xf>
    <xf numFmtId="4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69" fontId="0" fillId="0" borderId="0" xfId="80" applyNumberFormat="1" applyFont="1" applyAlignment="1">
      <alignment horizontal="center"/>
    </xf>
    <xf numFmtId="0" fontId="0" fillId="31" borderId="0" xfId="0" applyFill="1" applyAlignment="1">
      <alignment horizontal="center"/>
    </xf>
    <xf numFmtId="14" fontId="0" fillId="31" borderId="0" xfId="0" applyNumberFormat="1" applyFill="1" applyAlignment="1">
      <alignment horizontal="center"/>
    </xf>
    <xf numFmtId="6" fontId="0" fillId="31" borderId="0" xfId="1" applyNumberFormat="1" applyFont="1" applyFill="1" applyAlignment="1">
      <alignment horizontal="center"/>
    </xf>
    <xf numFmtId="6" fontId="0" fillId="31" borderId="1" xfId="1" applyNumberFormat="1" applyFont="1" applyFill="1" applyBorder="1" applyAlignment="1">
      <alignment horizontal="center"/>
    </xf>
    <xf numFmtId="6" fontId="0" fillId="31" borderId="0" xfId="1" applyNumberFormat="1" applyFont="1" applyFill="1" applyBorder="1" applyAlignment="1">
      <alignment horizontal="center"/>
    </xf>
    <xf numFmtId="166" fontId="0" fillId="31" borderId="0" xfId="2" applyNumberFormat="1" applyFont="1" applyFill="1" applyAlignment="1">
      <alignment horizontal="center"/>
    </xf>
    <xf numFmtId="6" fontId="0" fillId="31" borderId="17" xfId="1" applyNumberFormat="1" applyFont="1" applyFill="1" applyBorder="1" applyAlignment="1">
      <alignment horizontal="center"/>
    </xf>
    <xf numFmtId="170" fontId="0" fillId="0" borderId="0" xfId="1" applyNumberFormat="1" applyFont="1" applyBorder="1" applyAlignment="1">
      <alignment horizontal="center"/>
    </xf>
    <xf numFmtId="38" fontId="0" fillId="0" borderId="0" xfId="80" applyNumberFormat="1" applyFont="1" applyAlignment="1">
      <alignment horizontal="center"/>
    </xf>
    <xf numFmtId="0" fontId="36" fillId="30" borderId="0" xfId="0" applyFont="1" applyFill="1"/>
    <xf numFmtId="171" fontId="0" fillId="0" borderId="0" xfId="2" applyNumberFormat="1" applyFont="1" applyAlignment="1">
      <alignment horizontal="center"/>
    </xf>
    <xf numFmtId="14" fontId="0" fillId="32" borderId="0" xfId="0" applyNumberFormat="1" applyFill="1" applyAlignment="1">
      <alignment horizontal="center"/>
    </xf>
    <xf numFmtId="169" fontId="0" fillId="0" borderId="0" xfId="80" applyNumberFormat="1" applyFont="1"/>
    <xf numFmtId="172" fontId="0" fillId="0" borderId="0" xfId="1" applyNumberFormat="1" applyFont="1" applyAlignment="1">
      <alignment horizontal="center"/>
    </xf>
    <xf numFmtId="173" fontId="0" fillId="0" borderId="0" xfId="80" applyNumberFormat="1" applyFont="1"/>
    <xf numFmtId="9" fontId="0" fillId="0" borderId="0" xfId="2" applyFont="1"/>
    <xf numFmtId="164" fontId="37" fillId="0" borderId="0" xfId="2" applyNumberFormat="1" applyFont="1" applyAlignment="1">
      <alignment horizontal="center"/>
    </xf>
    <xf numFmtId="169" fontId="4" fillId="0" borderId="0" xfId="80" applyNumberFormat="1" applyFont="1" applyAlignment="1">
      <alignment horizontal="center"/>
    </xf>
    <xf numFmtId="165" fontId="0" fillId="0" borderId="0" xfId="1" applyNumberFormat="1" applyFont="1"/>
    <xf numFmtId="174" fontId="0" fillId="0" borderId="0" xfId="80" applyNumberFormat="1" applyFont="1"/>
    <xf numFmtId="9" fontId="0" fillId="0" borderId="0" xfId="2" applyFont="1" applyAlignment="1">
      <alignment horizontal="center" vertical="center"/>
    </xf>
    <xf numFmtId="8" fontId="0" fillId="0" borderId="0" xfId="1" applyNumberFormat="1" applyFont="1" applyAlignment="1">
      <alignment horizontal="center" vertical="center"/>
    </xf>
    <xf numFmtId="43" fontId="0" fillId="0" borderId="0" xfId="80" applyFont="1"/>
    <xf numFmtId="0" fontId="38" fillId="0" borderId="0" xfId="0" applyFont="1" applyAlignment="1">
      <alignment horizontal="right"/>
    </xf>
    <xf numFmtId="0" fontId="38" fillId="0" borderId="0" xfId="0" applyFont="1"/>
    <xf numFmtId="164" fontId="38" fillId="0" borderId="0" xfId="2" applyNumberFormat="1" applyFont="1" applyAlignment="1">
      <alignment horizontal="center"/>
    </xf>
    <xf numFmtId="0" fontId="38" fillId="0" borderId="0" xfId="0" applyFont="1" applyAlignment="1">
      <alignment horizontal="center"/>
    </xf>
    <xf numFmtId="6" fontId="38" fillId="0" borderId="0" xfId="1" applyNumberFormat="1" applyFont="1" applyAlignment="1">
      <alignment horizontal="center"/>
    </xf>
    <xf numFmtId="40" fontId="0" fillId="6" borderId="0" xfId="2" applyNumberFormat="1" applyFont="1" applyFill="1" applyBorder="1" applyAlignment="1">
      <alignment horizontal="center"/>
    </xf>
    <xf numFmtId="40" fontId="0" fillId="0" borderId="0" xfId="2" applyNumberFormat="1" applyFont="1" applyBorder="1" applyAlignment="1">
      <alignment horizontal="center"/>
    </xf>
    <xf numFmtId="169" fontId="38" fillId="0" borderId="0" xfId="80" applyNumberFormat="1" applyFont="1"/>
    <xf numFmtId="0" fontId="39" fillId="0" borderId="0" xfId="81"/>
    <xf numFmtId="43" fontId="38" fillId="0" borderId="0" xfId="80" applyFont="1"/>
    <xf numFmtId="14" fontId="38" fillId="0" borderId="0" xfId="0" applyNumberFormat="1" applyFont="1"/>
    <xf numFmtId="10" fontId="38" fillId="0" borderId="0" xfId="2" applyNumberFormat="1" applyFont="1"/>
    <xf numFmtId="43" fontId="0" fillId="0" borderId="0" xfId="0" applyNumberFormat="1"/>
    <xf numFmtId="175" fontId="0" fillId="0" borderId="0" xfId="0" applyNumberFormat="1"/>
    <xf numFmtId="10" fontId="0" fillId="0" borderId="0" xfId="2" applyNumberFormat="1" applyFont="1" applyAlignment="1">
      <alignment horizontal="center"/>
    </xf>
    <xf numFmtId="176" fontId="0" fillId="0" borderId="0" xfId="80" applyNumberFormat="1" applyFont="1"/>
    <xf numFmtId="1" fontId="0" fillId="0" borderId="0" xfId="0" applyNumberFormat="1"/>
    <xf numFmtId="177" fontId="0" fillId="0" borderId="0" xfId="80" applyNumberFormat="1" applyFont="1"/>
    <xf numFmtId="178" fontId="0" fillId="0" borderId="0" xfId="80" applyNumberFormat="1" applyFont="1"/>
    <xf numFmtId="169" fontId="37" fillId="0" borderId="0" xfId="80" applyNumberFormat="1" applyFont="1" applyAlignment="1">
      <alignment horizontal="center"/>
    </xf>
    <xf numFmtId="8" fontId="0" fillId="0" borderId="0" xfId="0" applyNumberFormat="1"/>
    <xf numFmtId="169" fontId="0" fillId="0" borderId="0" xfId="0" applyNumberFormat="1"/>
    <xf numFmtId="0" fontId="0" fillId="0" borderId="0" xfId="2" applyNumberFormat="1" applyFont="1" applyAlignment="1">
      <alignment horizontal="center"/>
    </xf>
    <xf numFmtId="164" fontId="0" fillId="6" borderId="0" xfId="2" applyNumberFormat="1" applyFont="1" applyFill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6" fontId="0" fillId="0" borderId="0" xfId="0" applyNumberFormat="1"/>
    <xf numFmtId="6" fontId="0" fillId="0" borderId="0" xfId="80" applyNumberFormat="1" applyFont="1"/>
    <xf numFmtId="0" fontId="30" fillId="30" borderId="0" xfId="0" applyFont="1" applyFill="1" applyAlignment="1">
      <alignment horizontal="left"/>
    </xf>
    <xf numFmtId="0" fontId="30" fillId="30" borderId="0" xfId="0" applyFont="1" applyFill="1" applyAlignment="1">
      <alignment horizontal="right" vertical="center"/>
    </xf>
    <xf numFmtId="165" fontId="30" fillId="30" borderId="0" xfId="1" applyNumberFormat="1" applyFont="1" applyFill="1" applyAlignment="1">
      <alignment horizontal="center" vertical="center"/>
    </xf>
    <xf numFmtId="179" fontId="0" fillId="0" borderId="0" xfId="80" applyNumberFormat="1" applyFont="1"/>
    <xf numFmtId="180" fontId="38" fillId="0" borderId="0" xfId="0" applyNumberFormat="1" applyFont="1" applyAlignment="1">
      <alignment horizontal="center"/>
    </xf>
    <xf numFmtId="10" fontId="0" fillId="0" borderId="0" xfId="2" applyNumberFormat="1" applyFont="1"/>
    <xf numFmtId="9" fontId="0" fillId="6" borderId="0" xfId="2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5" fillId="30" borderId="0" xfId="0" applyFont="1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</cellXfs>
  <cellStyles count="8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mma" xfId="80" builtinId="3"/>
    <cellStyle name="Comma 2" xfId="30" xr:uid="{00000000-0005-0000-0000-00001C000000}"/>
    <cellStyle name="Comma 2 2" xfId="31" xr:uid="{00000000-0005-0000-0000-00001D000000}"/>
    <cellStyle name="Comma 2 3" xfId="32" xr:uid="{00000000-0005-0000-0000-00001E000000}"/>
    <cellStyle name="Comma 2 4" xfId="33" xr:uid="{00000000-0005-0000-0000-00001F000000}"/>
    <cellStyle name="Comma 3" xfId="34" xr:uid="{00000000-0005-0000-0000-000020000000}"/>
    <cellStyle name="Comma 3 2" xfId="35" xr:uid="{00000000-0005-0000-0000-000021000000}"/>
    <cellStyle name="Comma 4" xfId="36" xr:uid="{00000000-0005-0000-0000-000022000000}"/>
    <cellStyle name="Comma 4 2" xfId="37" xr:uid="{00000000-0005-0000-0000-000023000000}"/>
    <cellStyle name="Comma 5" xfId="38" xr:uid="{00000000-0005-0000-0000-000024000000}"/>
    <cellStyle name="Comma 5 2" xfId="39" xr:uid="{00000000-0005-0000-0000-000025000000}"/>
    <cellStyle name="Comma 5 3" xfId="40" xr:uid="{00000000-0005-0000-0000-000026000000}"/>
    <cellStyle name="Comma 6" xfId="41" xr:uid="{00000000-0005-0000-0000-000027000000}"/>
    <cellStyle name="Comma 6 2" xfId="42" xr:uid="{00000000-0005-0000-0000-000028000000}"/>
    <cellStyle name="Currency" xfId="1" builtinId="4"/>
    <cellStyle name="Currency 2" xfId="43" xr:uid="{00000000-0005-0000-0000-00002A000000}"/>
    <cellStyle name="Currency 2 2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Hyperlink" xfId="81" builtinId="8"/>
    <cellStyle name="Hyperlink 2" xfId="51" xr:uid="{00000000-0005-0000-0000-000033000000}"/>
    <cellStyle name="Input 2" xfId="52" xr:uid="{00000000-0005-0000-0000-000034000000}"/>
    <cellStyle name="Linked Cell 2" xfId="53" xr:uid="{00000000-0005-0000-0000-000035000000}"/>
    <cellStyle name="Neutral 2" xfId="54" xr:uid="{00000000-0005-0000-0000-000036000000}"/>
    <cellStyle name="Normal" xfId="0" builtinId="0"/>
    <cellStyle name="Normal 2" xfId="55" xr:uid="{00000000-0005-0000-0000-000038000000}"/>
    <cellStyle name="Normal 2 2" xfId="56" xr:uid="{00000000-0005-0000-0000-000039000000}"/>
    <cellStyle name="Normal 2 3" xfId="57" xr:uid="{00000000-0005-0000-0000-00003A000000}"/>
    <cellStyle name="Normal 2 4" xfId="58" xr:uid="{00000000-0005-0000-0000-00003B000000}"/>
    <cellStyle name="Normal 3" xfId="59" xr:uid="{00000000-0005-0000-0000-00003C000000}"/>
    <cellStyle name="Normal 3 2" xfId="60" xr:uid="{00000000-0005-0000-0000-00003D000000}"/>
    <cellStyle name="Normal 3 3" xfId="61" xr:uid="{00000000-0005-0000-0000-00003E000000}"/>
    <cellStyle name="Normal 4" xfId="62" xr:uid="{00000000-0005-0000-0000-00003F000000}"/>
    <cellStyle name="Normal 4 2" xfId="63" xr:uid="{00000000-0005-0000-0000-000040000000}"/>
    <cellStyle name="Normal 4 3" xfId="64" xr:uid="{00000000-0005-0000-0000-000041000000}"/>
    <cellStyle name="Normal 5" xfId="65" xr:uid="{00000000-0005-0000-0000-000042000000}"/>
    <cellStyle name="Normal 5 2" xfId="66" xr:uid="{00000000-0005-0000-0000-000043000000}"/>
    <cellStyle name="Note 2" xfId="67" xr:uid="{00000000-0005-0000-0000-000044000000}"/>
    <cellStyle name="Note 2 2" xfId="68" xr:uid="{00000000-0005-0000-0000-000045000000}"/>
    <cellStyle name="Note 3" xfId="69" xr:uid="{00000000-0005-0000-0000-000046000000}"/>
    <cellStyle name="Note 3 2" xfId="70" xr:uid="{00000000-0005-0000-0000-000047000000}"/>
    <cellStyle name="Output 2" xfId="71" xr:uid="{00000000-0005-0000-0000-000048000000}"/>
    <cellStyle name="Percent" xfId="2" builtinId="5"/>
    <cellStyle name="Percent 2" xfId="72" xr:uid="{00000000-0005-0000-0000-00004A000000}"/>
    <cellStyle name="Percent 2 2" xfId="73" xr:uid="{00000000-0005-0000-0000-00004B000000}"/>
    <cellStyle name="Percent 2 2 2" xfId="74" xr:uid="{00000000-0005-0000-0000-00004C000000}"/>
    <cellStyle name="Percent 3" xfId="75" xr:uid="{00000000-0005-0000-0000-00004D000000}"/>
    <cellStyle name="Percent 3 2" xfId="76" xr:uid="{00000000-0005-0000-0000-00004E000000}"/>
    <cellStyle name="Title 2" xfId="77" xr:uid="{00000000-0005-0000-0000-00004F000000}"/>
    <cellStyle name="Total 2" xfId="78" xr:uid="{00000000-0005-0000-0000-000050000000}"/>
    <cellStyle name="Warning Text 2" xfId="79" xr:uid="{00000000-0005-0000-0000-000051000000}"/>
  </cellStyles>
  <dxfs count="41">
    <dxf>
      <fill>
        <patternFill>
          <bgColor theme="4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/>
        <bottom/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2" defaultTableStyle="TableStyleMedium2" defaultPivotStyle="PivotStyleLight16">
    <tableStyle name="PivotTable Style 1" table="0" count="0" xr9:uid="{00000000-0011-0000-FFFF-FFFF00000000}"/>
    <tableStyle name="MySqlDefault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styles" Target="styles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1.xml"/><Relationship Id="rId8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'Yr 2026'!$V$50:$V$125</c:f>
              <c:strCache>
                <c:ptCount val="76"/>
                <c:pt idx="0">
                  <c:v>$21,191 </c:v>
                </c:pt>
                <c:pt idx="1">
                  <c:v>$24,462 </c:v>
                </c:pt>
                <c:pt idx="2">
                  <c:v>$39,308 </c:v>
                </c:pt>
                <c:pt idx="3">
                  <c:v>$77,633 </c:v>
                </c:pt>
                <c:pt idx="4">
                  <c:v>$64,161 </c:v>
                </c:pt>
                <c:pt idx="5">
                  <c:v>$62,053 </c:v>
                </c:pt>
                <c:pt idx="6">
                  <c:v>($64,955)</c:v>
                </c:pt>
                <c:pt idx="7">
                  <c:v>($11,903)</c:v>
                </c:pt>
                <c:pt idx="8">
                  <c:v>($29,073)</c:v>
                </c:pt>
                <c:pt idx="9">
                  <c:v>($45,101)</c:v>
                </c:pt>
                <c:pt idx="10">
                  <c:v>($39,838)</c:v>
                </c:pt>
                <c:pt idx="11">
                  <c:v>($80,994)</c:v>
                </c:pt>
                <c:pt idx="12">
                  <c:v>($114,206)</c:v>
                </c:pt>
                <c:pt idx="13">
                  <c:v>($103,363)</c:v>
                </c:pt>
                <c:pt idx="14">
                  <c:v>($99,526)</c:v>
                </c:pt>
                <c:pt idx="15">
                  <c:v>($150,025)</c:v>
                </c:pt>
                <c:pt idx="16">
                  <c:v>($198,440)</c:v>
                </c:pt>
                <c:pt idx="17">
                  <c:v>($72,555)</c:v>
                </c:pt>
                <c:pt idx="18">
                  <c:v>($75,628)</c:v>
                </c:pt>
                <c:pt idx="19">
                  <c:v>($49,447)</c:v>
                </c:pt>
                <c:pt idx="20">
                  <c:v>($65,028)</c:v>
                </c:pt>
                <c:pt idx="21">
                  <c:v>($104,288)</c:v>
                </c:pt>
                <c:pt idx="22">
                  <c:v>$214,469 </c:v>
                </c:pt>
                <c:pt idx="23">
                  <c:v>$452,710 </c:v>
                </c:pt>
                <c:pt idx="24">
                  <c:v>$480,302 </c:v>
                </c:pt>
                <c:pt idx="25">
                  <c:v>$358,878 </c:v>
                </c:pt>
                <c:pt idx="26">
                  <c:v>$409,415 </c:v>
                </c:pt>
                <c:pt idx="27">
                  <c:v>$459,952 </c:v>
                </c:pt>
                <c:pt idx="28">
                  <c:v>$601,649 </c:v>
                </c:pt>
                <c:pt idx="29">
                  <c:v>$548,867 </c:v>
                </c:pt>
                <c:pt idx="30">
                  <c:v>$486,617 </c:v>
                </c:pt>
                <c:pt idx="31">
                  <c:v>$519,998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'Yr 2026'!$B$50:$B$300</c:f>
              <c:numCache>
                <c:formatCode>m/d/yyyy</c:formatCode>
                <c:ptCount val="251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cat>
          <c:val>
            <c:numRef>
              <c:f>'Yr 2026'!$V$50:$V$125</c:f>
              <c:numCache>
                <c:formatCode>"$"#,##0_);[Red]\("$"#,##0\)</c:formatCode>
                <c:ptCount val="76"/>
                <c:pt idx="0">
                  <c:v>21190.500000000004</c:v>
                </c:pt>
                <c:pt idx="1">
                  <c:v>24461.800000000003</c:v>
                </c:pt>
                <c:pt idx="2">
                  <c:v>39308.300000000003</c:v>
                </c:pt>
                <c:pt idx="3">
                  <c:v>77633.400000000009</c:v>
                </c:pt>
                <c:pt idx="4">
                  <c:v>64161.200000000012</c:v>
                </c:pt>
                <c:pt idx="5">
                  <c:v>62053.200000000012</c:v>
                </c:pt>
                <c:pt idx="6">
                  <c:v>-64954.5</c:v>
                </c:pt>
                <c:pt idx="7">
                  <c:v>-11902.699999999997</c:v>
                </c:pt>
                <c:pt idx="8">
                  <c:v>-29073</c:v>
                </c:pt>
                <c:pt idx="9">
                  <c:v>-45101.4</c:v>
                </c:pt>
                <c:pt idx="10">
                  <c:v>-39837.800000000003</c:v>
                </c:pt>
                <c:pt idx="11">
                  <c:v>-80993.8</c:v>
                </c:pt>
                <c:pt idx="12">
                  <c:v>-114205.8</c:v>
                </c:pt>
                <c:pt idx="13">
                  <c:v>-103363.3</c:v>
                </c:pt>
                <c:pt idx="14">
                  <c:v>-99525.5</c:v>
                </c:pt>
                <c:pt idx="15">
                  <c:v>-150025.20000000001</c:v>
                </c:pt>
                <c:pt idx="16">
                  <c:v>-198439.80000000002</c:v>
                </c:pt>
                <c:pt idx="17">
                  <c:v>-72554.60000000002</c:v>
                </c:pt>
                <c:pt idx="18">
                  <c:v>-75627.900000000023</c:v>
                </c:pt>
                <c:pt idx="19">
                  <c:v>-49446.800000000025</c:v>
                </c:pt>
                <c:pt idx="20">
                  <c:v>-65027.500000000022</c:v>
                </c:pt>
                <c:pt idx="21">
                  <c:v>-104288.30000000002</c:v>
                </c:pt>
                <c:pt idx="22">
                  <c:v>214469.29999999996</c:v>
                </c:pt>
                <c:pt idx="23">
                  <c:v>452710</c:v>
                </c:pt>
                <c:pt idx="24">
                  <c:v>480302.2</c:v>
                </c:pt>
                <c:pt idx="25">
                  <c:v>358878.2</c:v>
                </c:pt>
                <c:pt idx="26">
                  <c:v>409414.9</c:v>
                </c:pt>
                <c:pt idx="27">
                  <c:v>459951.60000000003</c:v>
                </c:pt>
                <c:pt idx="28">
                  <c:v>601648.70000000007</c:v>
                </c:pt>
                <c:pt idx="29">
                  <c:v>548866.9</c:v>
                </c:pt>
                <c:pt idx="30">
                  <c:v>486617.10000000003</c:v>
                </c:pt>
                <c:pt idx="31">
                  <c:v>519997.9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7-4389-A0AD-FB5B901D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9549312"/>
        <c:axId val="-1269537888"/>
      </c:areaChart>
      <c:catAx>
        <c:axId val="-126954931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37888"/>
        <c:crosses val="autoZero"/>
        <c:auto val="0"/>
        <c:lblAlgn val="ctr"/>
        <c:lblOffset val="100"/>
        <c:noMultiLvlLbl val="1"/>
      </c:catAx>
      <c:valAx>
        <c:axId val="-126953788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931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2026'!$C$49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DB-449B-A601-F4B1D1D365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2026'!$C$48</c:f>
              <c:numCache>
                <c:formatCode>"$"#,##0_);[Red]\("$"#,##0\)</c:formatCode>
                <c:ptCount val="1"/>
                <c:pt idx="0">
                  <c:v>480151.69999999984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B-449B-A601-F4B1D1D365CC}"/>
            </c:ext>
          </c:extLst>
        </c:ser>
        <c:ser>
          <c:idx val="1"/>
          <c:order val="1"/>
          <c:tx>
            <c:strRef>
              <c:f>'Yr 2026'!$D$49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2026'!$D$48</c:f>
              <c:numCache>
                <c:formatCode>"$"#,##0_);[Red]\("$"#,##0\)</c:formatCode>
                <c:ptCount val="1"/>
                <c:pt idx="0">
                  <c:v>82832.7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B-449B-A601-F4B1D1D365CC}"/>
            </c:ext>
          </c:extLst>
        </c:ser>
        <c:ser>
          <c:idx val="2"/>
          <c:order val="2"/>
          <c:tx>
            <c:strRef>
              <c:f>'Yr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B-449B-A601-F4B1D1D365CC}"/>
            </c:ext>
          </c:extLst>
        </c:ser>
        <c:ser>
          <c:idx val="3"/>
          <c:order val="3"/>
          <c:tx>
            <c:strRef>
              <c:f>'Yr 2026'!$F$49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2026'!$F$48</c:f>
              <c:numCache>
                <c:formatCode>"$"#,##0_);[Red]\("$"#,##0\)</c:formatCode>
                <c:ptCount val="1"/>
                <c:pt idx="0">
                  <c:v>-28301.799999999992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B-449B-A601-F4B1D1D365CC}"/>
            </c:ext>
          </c:extLst>
        </c:ser>
        <c:ser>
          <c:idx val="4"/>
          <c:order val="4"/>
          <c:tx>
            <c:strRef>
              <c:f>'Yr 2026'!$G$49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2026'!$G$48</c:f>
              <c:numCache>
                <c:formatCode>"$"#,##0_);[Red]\("$"#,##0\)</c:formatCode>
                <c:ptCount val="1"/>
                <c:pt idx="0">
                  <c:v>-14684.699999999995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DB-449B-A601-F4B1D1D365CC}"/>
            </c:ext>
          </c:extLst>
        </c:ser>
        <c:ser>
          <c:idx val="5"/>
          <c:order val="5"/>
          <c:tx>
            <c:strRef>
              <c:f>'Yr 2025'!$H$49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B-449B-A601-F4B1D1D365CC}"/>
            </c:ext>
          </c:extLst>
        </c:ser>
        <c:ser>
          <c:idx val="6"/>
          <c:order val="6"/>
          <c:tx>
            <c:strRef>
              <c:f>'Yr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3DB-449B-A601-F4B1D1D365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DB-449B-A601-F4B1D1D36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269544416"/>
        <c:axId val="-1269548224"/>
      </c:barChart>
      <c:catAx>
        <c:axId val="-126954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269548224"/>
        <c:crosses val="autoZero"/>
        <c:auto val="0"/>
        <c:lblAlgn val="ctr"/>
        <c:lblOffset val="100"/>
        <c:noMultiLvlLbl val="0"/>
      </c:catAx>
      <c:valAx>
        <c:axId val="-126954822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441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Log'!$V$1281:$V$1300</c:f>
              <c:strCache>
                <c:ptCount val="20"/>
                <c:pt idx="0">
                  <c:v>$7,690,309 </c:v>
                </c:pt>
                <c:pt idx="1">
                  <c:v>$7,693,040 </c:v>
                </c:pt>
                <c:pt idx="2">
                  <c:v>$7,707,284 </c:v>
                </c:pt>
                <c:pt idx="3">
                  <c:v>$7,745,156 </c:v>
                </c:pt>
                <c:pt idx="4">
                  <c:v>$7,730,728 </c:v>
                </c:pt>
                <c:pt idx="5">
                  <c:v>$7,727,202 </c:v>
                </c:pt>
                <c:pt idx="6">
                  <c:v>$7,597,695 </c:v>
                </c:pt>
                <c:pt idx="7">
                  <c:v>$7,649,626 </c:v>
                </c:pt>
                <c:pt idx="8">
                  <c:v>$7,631,836 </c:v>
                </c:pt>
                <c:pt idx="9">
                  <c:v>$7,615,179 </c:v>
                </c:pt>
                <c:pt idx="10">
                  <c:v>$7,620,021 </c:v>
                </c:pt>
                <c:pt idx="11">
                  <c:v>$7,578,522 </c:v>
                </c:pt>
                <c:pt idx="12">
                  <c:v>$7,544,229 </c:v>
                </c:pt>
                <c:pt idx="13">
                  <c:v>$7,554,236 </c:v>
                </c:pt>
                <c:pt idx="14">
                  <c:v>$7,556,463 </c:v>
                </c:pt>
                <c:pt idx="15">
                  <c:v>$7,505,265 </c:v>
                </c:pt>
                <c:pt idx="16">
                  <c:v>$7,456,369 </c:v>
                </c:pt>
                <c:pt idx="17">
                  <c:v>$7,580,913 </c:v>
                </c:pt>
                <c:pt idx="18">
                  <c:v>$7,577,172 </c:v>
                </c:pt>
                <c:pt idx="19">
                  <c:v>$7,602,705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Log'!$B$1281:$B$1300</c:f>
              <c:numCache>
                <c:formatCode>m/d/yyyy</c:formatCode>
                <c:ptCount val="20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</c:numCache>
            </c:numRef>
          </c:cat>
          <c:val>
            <c:numRef>
              <c:f>'January 2026'!$V$50:$V$68</c:f>
              <c:numCache>
                <c:formatCode>"$"#,##0_);[Red]\("$"#,##0\)</c:formatCode>
                <c:ptCount val="19"/>
                <c:pt idx="0">
                  <c:v>21190.500000000004</c:v>
                </c:pt>
                <c:pt idx="1">
                  <c:v>24461.800000000003</c:v>
                </c:pt>
                <c:pt idx="2">
                  <c:v>39308.300000000003</c:v>
                </c:pt>
                <c:pt idx="3">
                  <c:v>77633.400000000009</c:v>
                </c:pt>
                <c:pt idx="4">
                  <c:v>64161.200000000012</c:v>
                </c:pt>
                <c:pt idx="5">
                  <c:v>62053.200000000012</c:v>
                </c:pt>
                <c:pt idx="6">
                  <c:v>-64954.5</c:v>
                </c:pt>
                <c:pt idx="7">
                  <c:v>-11902.699999999997</c:v>
                </c:pt>
                <c:pt idx="8">
                  <c:v>-29073</c:v>
                </c:pt>
                <c:pt idx="9">
                  <c:v>-45101.4</c:v>
                </c:pt>
                <c:pt idx="10">
                  <c:v>-39837.800000000003</c:v>
                </c:pt>
                <c:pt idx="11">
                  <c:v>-80993.8</c:v>
                </c:pt>
                <c:pt idx="12">
                  <c:v>-114205.8</c:v>
                </c:pt>
                <c:pt idx="13">
                  <c:v>-103363.3</c:v>
                </c:pt>
                <c:pt idx="14">
                  <c:v>-99525.5</c:v>
                </c:pt>
                <c:pt idx="15">
                  <c:v>-150025.20000000001</c:v>
                </c:pt>
                <c:pt idx="16">
                  <c:v>-198439.80000000002</c:v>
                </c:pt>
                <c:pt idx="17">
                  <c:v>-72554.60000000002</c:v>
                </c:pt>
                <c:pt idx="18">
                  <c:v>-75627.900000000023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4-4A31-B8A7-01EB9448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2026'!$C$49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526-44CC-8446-12B8C197CF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2026'!$C$48</c:f>
              <c:numCache>
                <c:formatCode>"$"#,##0_);[Red]\("$"#,##0\)</c:formatCode>
                <c:ptCount val="1"/>
                <c:pt idx="0">
                  <c:v>61881.199999999968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6-44CC-8446-12B8C197CF53}"/>
            </c:ext>
          </c:extLst>
        </c:ser>
        <c:ser>
          <c:idx val="1"/>
          <c:order val="1"/>
          <c:tx>
            <c:strRef>
              <c:f>'January 2026'!$D$49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2026'!$D$48</c:f>
              <c:numCache>
                <c:formatCode>"$"#,##0_);[Red]\("$"#,##0\)</c:formatCode>
                <c:ptCount val="1"/>
                <c:pt idx="0">
                  <c:v>24673.19999999999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6-44CC-8446-12B8C197CF53}"/>
            </c:ext>
          </c:extLst>
        </c:ser>
        <c:ser>
          <c:idx val="3"/>
          <c:order val="2"/>
          <c:tx>
            <c:strRef>
              <c:f>'January 2026'!$F$49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2026'!$F$48</c:f>
              <c:numCache>
                <c:formatCode>"$"#,##0_);[Red]\("$"#,##0\)</c:formatCode>
                <c:ptCount val="1"/>
                <c:pt idx="0">
                  <c:v>-125236.4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6-44CC-8446-12B8C197CF53}"/>
            </c:ext>
          </c:extLst>
        </c:ser>
        <c:ser>
          <c:idx val="4"/>
          <c:order val="3"/>
          <c:tx>
            <c:strRef>
              <c:f>'January 2026'!$G$49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2026'!$G$48</c:f>
              <c:numCache>
                <c:formatCode>"$"#,##0_);[Red]\("$"#,##0\)</c:formatCode>
                <c:ptCount val="1"/>
                <c:pt idx="0">
                  <c:v>-10764.799999999997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6-44CC-8446-12B8C197CF53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26-44CC-8446-12B8C197C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526-44CC-8446-12B8C197CF53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C526-44CC-8446-12B8C197CF5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26-44CC-8446-12B8C197CF53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Log'!$V$1281:$V$1301</c:f>
              <c:strCache>
                <c:ptCount val="21"/>
                <c:pt idx="0">
                  <c:v>$7,690,309 </c:v>
                </c:pt>
                <c:pt idx="1">
                  <c:v>$7,693,040 </c:v>
                </c:pt>
                <c:pt idx="2">
                  <c:v>$7,707,284 </c:v>
                </c:pt>
                <c:pt idx="3">
                  <c:v>$7,745,156 </c:v>
                </c:pt>
                <c:pt idx="4">
                  <c:v>$7,730,728 </c:v>
                </c:pt>
                <c:pt idx="5">
                  <c:v>$7,727,202 </c:v>
                </c:pt>
                <c:pt idx="6">
                  <c:v>$7,597,695 </c:v>
                </c:pt>
                <c:pt idx="7">
                  <c:v>$7,649,626 </c:v>
                </c:pt>
                <c:pt idx="8">
                  <c:v>$7,631,836 </c:v>
                </c:pt>
                <c:pt idx="9">
                  <c:v>$7,615,179 </c:v>
                </c:pt>
                <c:pt idx="10">
                  <c:v>$7,620,021 </c:v>
                </c:pt>
                <c:pt idx="11">
                  <c:v>$7,578,522 </c:v>
                </c:pt>
                <c:pt idx="12">
                  <c:v>$7,544,229 </c:v>
                </c:pt>
                <c:pt idx="13">
                  <c:v>$7,554,236 </c:v>
                </c:pt>
                <c:pt idx="14">
                  <c:v>$7,556,463 </c:v>
                </c:pt>
                <c:pt idx="15">
                  <c:v>$7,505,265 </c:v>
                </c:pt>
                <c:pt idx="16">
                  <c:v>$7,456,369 </c:v>
                </c:pt>
                <c:pt idx="17">
                  <c:v>$7,580,913 </c:v>
                </c:pt>
                <c:pt idx="18">
                  <c:v>$7,577,172 </c:v>
                </c:pt>
                <c:pt idx="19">
                  <c:v>$7,602,705 </c:v>
                </c:pt>
                <c:pt idx="20">
                  <c:v>$7,586,443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Log'!$B$1301:$B$1319</c:f>
              <c:numCache>
                <c:formatCode>m/d/yyyy</c:formatCode>
                <c:ptCount val="19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46070</c:v>
                </c:pt>
                <c:pt idx="11">
                  <c:v>46071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</c:numCache>
            </c:numRef>
          </c:cat>
          <c:val>
            <c:numRef>
              <c:f>'February 2026'!$V$50:$V$68</c:f>
              <c:numCache>
                <c:formatCode>"$"#,##0_);[Red]\("$"#,##0\)</c:formatCode>
                <c:ptCount val="19"/>
                <c:pt idx="0">
                  <c:v>-15580.699999999999</c:v>
                </c:pt>
                <c:pt idx="1">
                  <c:v>-54841.499999999993</c:v>
                </c:pt>
                <c:pt idx="2">
                  <c:v>263916.09999999998</c:v>
                </c:pt>
                <c:pt idx="3">
                  <c:v>502156.79999999999</c:v>
                </c:pt>
                <c:pt idx="4">
                  <c:v>529749</c:v>
                </c:pt>
                <c:pt idx="5">
                  <c:v>408325</c:v>
                </c:pt>
                <c:pt idx="6">
                  <c:v>458861.7</c:v>
                </c:pt>
                <c:pt idx="7">
                  <c:v>509398.4</c:v>
                </c:pt>
                <c:pt idx="8">
                  <c:v>651095.5</c:v>
                </c:pt>
                <c:pt idx="9">
                  <c:v>598313.69999999995</c:v>
                </c:pt>
                <c:pt idx="10">
                  <c:v>536063.89999999991</c:v>
                </c:pt>
                <c:pt idx="11">
                  <c:v>569444.69999999995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0-476C-A1CB-369AA03A7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2026'!$C$49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856-4D36-88AA-02D6D19332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'February 2026'!$C$48</c:f>
              <c:numCache>
                <c:formatCode>"$"#,##0_);[Red]\("$"#,##0\)</c:formatCode>
                <c:ptCount val="1"/>
                <c:pt idx="0">
                  <c:v>418270.5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6-4D36-88AA-02D6D1933229}"/>
            </c:ext>
          </c:extLst>
        </c:ser>
        <c:ser>
          <c:idx val="1"/>
          <c:order val="1"/>
          <c:tx>
            <c:strRef>
              <c:f>'February 2026'!$D$49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2026'!$D$48</c:f>
              <c:numCache>
                <c:formatCode>"$"#,##0_);[Red]\("$"#,##0\)</c:formatCode>
                <c:ptCount val="1"/>
                <c:pt idx="0">
                  <c:v>58159.5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6-4D36-88AA-02D6D1933229}"/>
            </c:ext>
          </c:extLst>
        </c:ser>
        <c:ser>
          <c:idx val="3"/>
          <c:order val="2"/>
          <c:tx>
            <c:strRef>
              <c:f>'February 2026'!$F$49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2026'!$F$48</c:f>
              <c:numCache>
                <c:formatCode>"$"#,##0_);[Red]\("$"#,##0\)</c:formatCode>
                <c:ptCount val="1"/>
                <c:pt idx="0">
                  <c:v>96934.6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56-4D36-88AA-02D6D1933229}"/>
            </c:ext>
          </c:extLst>
        </c:ser>
        <c:ser>
          <c:idx val="4"/>
          <c:order val="3"/>
          <c:tx>
            <c:strRef>
              <c:f>'February 2026'!$G$49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2026'!$G$48</c:f>
              <c:numCache>
                <c:formatCode>"$"#,##0_);[Red]\("$"#,##0\)</c:formatCode>
                <c:ptCount val="1"/>
                <c:pt idx="0">
                  <c:v>-3919.8999999999996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56-4D36-88AA-02D6D1933229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56-4D36-88AA-02D6D193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856-4D36-88AA-02D6D193322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4856-4D36-88AA-02D6D193322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856-4D36-88AA-02D6D1933229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Log'!$V$1281:$V$1300</c:f>
              <c:strCache>
                <c:ptCount val="20"/>
                <c:pt idx="0">
                  <c:v>$7,690,309 </c:v>
                </c:pt>
                <c:pt idx="1">
                  <c:v>$7,693,040 </c:v>
                </c:pt>
                <c:pt idx="2">
                  <c:v>$7,707,284 </c:v>
                </c:pt>
                <c:pt idx="3">
                  <c:v>$7,745,156 </c:v>
                </c:pt>
                <c:pt idx="4">
                  <c:v>$7,730,728 </c:v>
                </c:pt>
                <c:pt idx="5">
                  <c:v>$7,727,202 </c:v>
                </c:pt>
                <c:pt idx="6">
                  <c:v>$7,597,695 </c:v>
                </c:pt>
                <c:pt idx="7">
                  <c:v>$7,649,626 </c:v>
                </c:pt>
                <c:pt idx="8">
                  <c:v>$7,631,836 </c:v>
                </c:pt>
                <c:pt idx="9">
                  <c:v>$7,615,179 </c:v>
                </c:pt>
                <c:pt idx="10">
                  <c:v>$7,620,021 </c:v>
                </c:pt>
                <c:pt idx="11">
                  <c:v>$7,578,522 </c:v>
                </c:pt>
                <c:pt idx="12">
                  <c:v>$7,544,229 </c:v>
                </c:pt>
                <c:pt idx="13">
                  <c:v>$7,554,236 </c:v>
                </c:pt>
                <c:pt idx="14">
                  <c:v>$7,556,463 </c:v>
                </c:pt>
                <c:pt idx="15">
                  <c:v>$7,505,265 </c:v>
                </c:pt>
                <c:pt idx="16">
                  <c:v>$7,456,369 </c:v>
                </c:pt>
                <c:pt idx="17">
                  <c:v>$7,580,913 </c:v>
                </c:pt>
                <c:pt idx="18">
                  <c:v>$7,577,172 </c:v>
                </c:pt>
                <c:pt idx="19">
                  <c:v>$7,602,705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Log'!$B$1281:$B$1300</c:f>
              <c:numCache>
                <c:formatCode>m/d/yyyy</c:formatCode>
                <c:ptCount val="20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</c:numCache>
            </c:numRef>
          </c:cat>
          <c:val>
            <c:numRef>
              <c:f>'January 2026'!$V$50:$V$68</c:f>
              <c:numCache>
                <c:formatCode>"$"#,##0_);[Red]\("$"#,##0\)</c:formatCode>
                <c:ptCount val="19"/>
                <c:pt idx="0">
                  <c:v>21190.500000000004</c:v>
                </c:pt>
                <c:pt idx="1">
                  <c:v>24461.800000000003</c:v>
                </c:pt>
                <c:pt idx="2">
                  <c:v>39308.300000000003</c:v>
                </c:pt>
                <c:pt idx="3">
                  <c:v>77633.400000000009</c:v>
                </c:pt>
                <c:pt idx="4">
                  <c:v>64161.200000000012</c:v>
                </c:pt>
                <c:pt idx="5">
                  <c:v>62053.200000000012</c:v>
                </c:pt>
                <c:pt idx="6">
                  <c:v>-64954.5</c:v>
                </c:pt>
                <c:pt idx="7">
                  <c:v>-11902.699999999997</c:v>
                </c:pt>
                <c:pt idx="8">
                  <c:v>-29073</c:v>
                </c:pt>
                <c:pt idx="9">
                  <c:v>-45101.4</c:v>
                </c:pt>
                <c:pt idx="10">
                  <c:v>-39837.800000000003</c:v>
                </c:pt>
                <c:pt idx="11">
                  <c:v>-80993.8</c:v>
                </c:pt>
                <c:pt idx="12">
                  <c:v>-114205.8</c:v>
                </c:pt>
                <c:pt idx="13">
                  <c:v>-103363.3</c:v>
                </c:pt>
                <c:pt idx="14">
                  <c:v>-99525.5</c:v>
                </c:pt>
                <c:pt idx="15">
                  <c:v>-150025.20000000001</c:v>
                </c:pt>
                <c:pt idx="16">
                  <c:v>-198439.80000000002</c:v>
                </c:pt>
                <c:pt idx="17">
                  <c:v>-72554.60000000002</c:v>
                </c:pt>
                <c:pt idx="18">
                  <c:v>-75627.900000000023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8-4A1D-BCCB-33DFB257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2026'!$C$49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FBD-47AB-BBC0-77FC5B1EF7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2026'!$C$48</c:f>
              <c:numCache>
                <c:formatCode>"$"#,##0_);[Red]\("$"#,##0\)</c:formatCode>
                <c:ptCount val="1"/>
                <c:pt idx="0">
                  <c:v>61881.199999999968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D-47AB-BBC0-77FC5B1EF7BD}"/>
            </c:ext>
          </c:extLst>
        </c:ser>
        <c:ser>
          <c:idx val="1"/>
          <c:order val="1"/>
          <c:tx>
            <c:strRef>
              <c:f>'January 2026'!$D$49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2026'!$D$48</c:f>
              <c:numCache>
                <c:formatCode>"$"#,##0_);[Red]\("$"#,##0\)</c:formatCode>
                <c:ptCount val="1"/>
                <c:pt idx="0">
                  <c:v>24673.19999999999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D-47AB-BBC0-77FC5B1EF7BD}"/>
            </c:ext>
          </c:extLst>
        </c:ser>
        <c:ser>
          <c:idx val="3"/>
          <c:order val="2"/>
          <c:tx>
            <c:strRef>
              <c:f>'January 2026'!$F$49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2026'!$F$48</c:f>
              <c:numCache>
                <c:formatCode>"$"#,##0_);[Red]\("$"#,##0\)</c:formatCode>
                <c:ptCount val="1"/>
                <c:pt idx="0">
                  <c:v>-125236.4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D-47AB-BBC0-77FC5B1EF7BD}"/>
            </c:ext>
          </c:extLst>
        </c:ser>
        <c:ser>
          <c:idx val="4"/>
          <c:order val="3"/>
          <c:tx>
            <c:strRef>
              <c:f>'January 2026'!$G$49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2026'!$G$48</c:f>
              <c:numCache>
                <c:formatCode>"$"#,##0_);[Red]\("$"#,##0\)</c:formatCode>
                <c:ptCount val="1"/>
                <c:pt idx="0">
                  <c:v>-10764.799999999997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D-47AB-BBC0-77FC5B1EF7BD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BD-47AB-BBC0-77FC5B1EF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FBD-47AB-BBC0-77FC5B1EF7BD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3FBD-47AB-BBC0-77FC5B1EF7B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FBD-47AB-BBC0-77FC5B1EF7BD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Log'!$V$1281:$V$1300</c:f>
              <c:strCache>
                <c:ptCount val="20"/>
                <c:pt idx="0">
                  <c:v>$7,690,309 </c:v>
                </c:pt>
                <c:pt idx="1">
                  <c:v>$7,693,040 </c:v>
                </c:pt>
                <c:pt idx="2">
                  <c:v>$7,707,284 </c:v>
                </c:pt>
                <c:pt idx="3">
                  <c:v>$7,745,156 </c:v>
                </c:pt>
                <c:pt idx="4">
                  <c:v>$7,730,728 </c:v>
                </c:pt>
                <c:pt idx="5">
                  <c:v>$7,727,202 </c:v>
                </c:pt>
                <c:pt idx="6">
                  <c:v>$7,597,695 </c:v>
                </c:pt>
                <c:pt idx="7">
                  <c:v>$7,649,626 </c:v>
                </c:pt>
                <c:pt idx="8">
                  <c:v>$7,631,836 </c:v>
                </c:pt>
                <c:pt idx="9">
                  <c:v>$7,615,179 </c:v>
                </c:pt>
                <c:pt idx="10">
                  <c:v>$7,620,021 </c:v>
                </c:pt>
                <c:pt idx="11">
                  <c:v>$7,578,522 </c:v>
                </c:pt>
                <c:pt idx="12">
                  <c:v>$7,544,229 </c:v>
                </c:pt>
                <c:pt idx="13">
                  <c:v>$7,554,236 </c:v>
                </c:pt>
                <c:pt idx="14">
                  <c:v>$7,556,463 </c:v>
                </c:pt>
                <c:pt idx="15">
                  <c:v>$7,505,265 </c:v>
                </c:pt>
                <c:pt idx="16">
                  <c:v>$7,456,369 </c:v>
                </c:pt>
                <c:pt idx="17">
                  <c:v>$7,580,913 </c:v>
                </c:pt>
                <c:pt idx="18">
                  <c:v>$7,577,172 </c:v>
                </c:pt>
                <c:pt idx="19">
                  <c:v>$7,602,705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Log'!$B$1281:$B$1300</c:f>
              <c:numCache>
                <c:formatCode>m/d/yyyy</c:formatCode>
                <c:ptCount val="20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</c:numCache>
            </c:numRef>
          </c:cat>
          <c:val>
            <c:numRef>
              <c:f>'January 2026'!$V$50:$V$68</c:f>
              <c:numCache>
                <c:formatCode>"$"#,##0_);[Red]\("$"#,##0\)</c:formatCode>
                <c:ptCount val="19"/>
                <c:pt idx="0">
                  <c:v>21190.500000000004</c:v>
                </c:pt>
                <c:pt idx="1">
                  <c:v>24461.800000000003</c:v>
                </c:pt>
                <c:pt idx="2">
                  <c:v>39308.300000000003</c:v>
                </c:pt>
                <c:pt idx="3">
                  <c:v>77633.400000000009</c:v>
                </c:pt>
                <c:pt idx="4">
                  <c:v>64161.200000000012</c:v>
                </c:pt>
                <c:pt idx="5">
                  <c:v>62053.200000000012</c:v>
                </c:pt>
                <c:pt idx="6">
                  <c:v>-64954.5</c:v>
                </c:pt>
                <c:pt idx="7">
                  <c:v>-11902.699999999997</c:v>
                </c:pt>
                <c:pt idx="8">
                  <c:v>-29073</c:v>
                </c:pt>
                <c:pt idx="9">
                  <c:v>-45101.4</c:v>
                </c:pt>
                <c:pt idx="10">
                  <c:v>-39837.800000000003</c:v>
                </c:pt>
                <c:pt idx="11">
                  <c:v>-80993.8</c:v>
                </c:pt>
                <c:pt idx="12">
                  <c:v>-114205.8</c:v>
                </c:pt>
                <c:pt idx="13">
                  <c:v>-103363.3</c:v>
                </c:pt>
                <c:pt idx="14">
                  <c:v>-99525.5</c:v>
                </c:pt>
                <c:pt idx="15">
                  <c:v>-150025.20000000001</c:v>
                </c:pt>
                <c:pt idx="16">
                  <c:v>-198439.80000000002</c:v>
                </c:pt>
                <c:pt idx="17">
                  <c:v>-72554.60000000002</c:v>
                </c:pt>
                <c:pt idx="18">
                  <c:v>-75627.900000000023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1-4494-A12A-90B177A69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2026'!$C$49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878-4763-ADB9-08811A5918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2026'!$C$48</c:f>
              <c:numCache>
                <c:formatCode>"$"#,##0_);[Red]\("$"#,##0\)</c:formatCode>
                <c:ptCount val="1"/>
                <c:pt idx="0">
                  <c:v>61881.199999999968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763-ADB9-08811A591880}"/>
            </c:ext>
          </c:extLst>
        </c:ser>
        <c:ser>
          <c:idx val="1"/>
          <c:order val="1"/>
          <c:tx>
            <c:strRef>
              <c:f>'January 2026'!$D$49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2026'!$D$48</c:f>
              <c:numCache>
                <c:formatCode>"$"#,##0_);[Red]\("$"#,##0\)</c:formatCode>
                <c:ptCount val="1"/>
                <c:pt idx="0">
                  <c:v>24673.19999999999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8-4763-ADB9-08811A591880}"/>
            </c:ext>
          </c:extLst>
        </c:ser>
        <c:ser>
          <c:idx val="3"/>
          <c:order val="2"/>
          <c:tx>
            <c:strRef>
              <c:f>'January 2026'!$F$49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2026'!$F$48</c:f>
              <c:numCache>
                <c:formatCode>"$"#,##0_);[Red]\("$"#,##0\)</c:formatCode>
                <c:ptCount val="1"/>
                <c:pt idx="0">
                  <c:v>-125236.4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78-4763-ADB9-08811A591880}"/>
            </c:ext>
          </c:extLst>
        </c:ser>
        <c:ser>
          <c:idx val="4"/>
          <c:order val="3"/>
          <c:tx>
            <c:strRef>
              <c:f>'January 2026'!$G$49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2026'!$G$48</c:f>
              <c:numCache>
                <c:formatCode>"$"#,##0_);[Red]\("$"#,##0\)</c:formatCode>
                <c:ptCount val="1"/>
                <c:pt idx="0">
                  <c:v>-10764.799999999997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78-4763-ADB9-08811A591880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78-4763-ADB9-08811A59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878-4763-ADB9-08811A59188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E878-4763-ADB9-08811A59188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78-4763-ADB9-08811A591880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'Yr 2025'!$V$50:$V$300</c:f>
              <c:strCache>
                <c:ptCount val="251"/>
                <c:pt idx="0">
                  <c:v>$8,990 </c:v>
                </c:pt>
                <c:pt idx="1">
                  <c:v>$121,016 </c:v>
                </c:pt>
                <c:pt idx="2">
                  <c:v>$129,073 </c:v>
                </c:pt>
                <c:pt idx="3">
                  <c:v>$131,291 </c:v>
                </c:pt>
                <c:pt idx="4">
                  <c:v>$184,355 </c:v>
                </c:pt>
                <c:pt idx="5">
                  <c:v>$193,072 </c:v>
                </c:pt>
                <c:pt idx="6">
                  <c:v>$355,683 </c:v>
                </c:pt>
                <c:pt idx="7">
                  <c:v>$314,398 </c:v>
                </c:pt>
                <c:pt idx="8">
                  <c:v>$289,057 </c:v>
                </c:pt>
                <c:pt idx="9">
                  <c:v>$280,663 </c:v>
                </c:pt>
                <c:pt idx="10">
                  <c:v>$270,573 </c:v>
                </c:pt>
                <c:pt idx="11">
                  <c:v>$261,288 </c:v>
                </c:pt>
                <c:pt idx="12">
                  <c:v>$311,319 </c:v>
                </c:pt>
                <c:pt idx="13">
                  <c:v>$298,521 </c:v>
                </c:pt>
                <c:pt idx="14">
                  <c:v>$253,362 </c:v>
                </c:pt>
                <c:pt idx="15">
                  <c:v>$312,366 </c:v>
                </c:pt>
                <c:pt idx="16">
                  <c:v>$323,802 </c:v>
                </c:pt>
                <c:pt idx="17">
                  <c:v>$308,968 </c:v>
                </c:pt>
                <c:pt idx="18">
                  <c:v>$341,690 </c:v>
                </c:pt>
                <c:pt idx="19">
                  <c:v>$344,758 </c:v>
                </c:pt>
                <c:pt idx="20">
                  <c:v>$353,465 </c:v>
                </c:pt>
                <c:pt idx="21">
                  <c:v>$380,201 </c:v>
                </c:pt>
                <c:pt idx="22">
                  <c:v>$410,017 </c:v>
                </c:pt>
                <c:pt idx="23">
                  <c:v>$373,214 </c:v>
                </c:pt>
                <c:pt idx="24">
                  <c:v>$376,443 </c:v>
                </c:pt>
                <c:pt idx="25">
                  <c:v>$362,844 </c:v>
                </c:pt>
                <c:pt idx="26">
                  <c:v>$327,776 </c:v>
                </c:pt>
                <c:pt idx="27">
                  <c:v>$359,217 </c:v>
                </c:pt>
                <c:pt idx="28">
                  <c:v>$364,812 </c:v>
                </c:pt>
                <c:pt idx="29">
                  <c:v>$365,255 </c:v>
                </c:pt>
                <c:pt idx="30">
                  <c:v>$360,149 </c:v>
                </c:pt>
                <c:pt idx="31">
                  <c:v>$319,382 </c:v>
                </c:pt>
                <c:pt idx="32">
                  <c:v>$316,630 </c:v>
                </c:pt>
                <c:pt idx="33">
                  <c:v>$304,195 </c:v>
                </c:pt>
                <c:pt idx="34">
                  <c:v>$326,794 </c:v>
                </c:pt>
                <c:pt idx="35">
                  <c:v>$292,388 </c:v>
                </c:pt>
                <c:pt idx="36">
                  <c:v>$305,734 </c:v>
                </c:pt>
                <c:pt idx="37">
                  <c:v>$320,604 </c:v>
                </c:pt>
                <c:pt idx="38">
                  <c:v>$376,203 </c:v>
                </c:pt>
                <c:pt idx="39">
                  <c:v>$357,601 </c:v>
                </c:pt>
                <c:pt idx="40">
                  <c:v>$392,620 </c:v>
                </c:pt>
                <c:pt idx="41">
                  <c:v>$451,703 </c:v>
                </c:pt>
                <c:pt idx="42">
                  <c:v>$467,145 </c:v>
                </c:pt>
                <c:pt idx="43">
                  <c:v>$500,976 </c:v>
                </c:pt>
                <c:pt idx="44">
                  <c:v>$490,982 </c:v>
                </c:pt>
                <c:pt idx="45">
                  <c:v>$491,910 </c:v>
                </c:pt>
                <c:pt idx="46">
                  <c:v>$493,236 </c:v>
                </c:pt>
                <c:pt idx="47">
                  <c:v>$518,165 </c:v>
                </c:pt>
                <c:pt idx="48">
                  <c:v>$561,563 </c:v>
                </c:pt>
                <c:pt idx="49">
                  <c:v>$592,733 </c:v>
                </c:pt>
                <c:pt idx="50">
                  <c:v>$532,657 </c:v>
                </c:pt>
                <c:pt idx="51">
                  <c:v>$499,470 </c:v>
                </c:pt>
                <c:pt idx="52">
                  <c:v>$493,607 </c:v>
                </c:pt>
                <c:pt idx="53">
                  <c:v>$471,294 </c:v>
                </c:pt>
                <c:pt idx="54">
                  <c:v>$478,076 </c:v>
                </c:pt>
                <c:pt idx="55">
                  <c:v>$478,842 </c:v>
                </c:pt>
                <c:pt idx="56">
                  <c:v>$462,601 </c:v>
                </c:pt>
                <c:pt idx="57">
                  <c:v>$436,837 </c:v>
                </c:pt>
                <c:pt idx="58">
                  <c:v>$451,811 </c:v>
                </c:pt>
                <c:pt idx="59">
                  <c:v>$383,470 </c:v>
                </c:pt>
                <c:pt idx="60">
                  <c:v>$431,445 </c:v>
                </c:pt>
                <c:pt idx="61">
                  <c:v>$463,016 </c:v>
                </c:pt>
                <c:pt idx="62">
                  <c:v>$500,690 </c:v>
                </c:pt>
                <c:pt idx="63">
                  <c:v>$505,556 </c:v>
                </c:pt>
                <c:pt idx="64">
                  <c:v>$555,241 </c:v>
                </c:pt>
                <c:pt idx="65">
                  <c:v>$624,812 </c:v>
                </c:pt>
                <c:pt idx="66">
                  <c:v>$644,002 </c:v>
                </c:pt>
                <c:pt idx="67">
                  <c:v>$659,553 </c:v>
                </c:pt>
                <c:pt idx="68">
                  <c:v>$650,472 </c:v>
                </c:pt>
                <c:pt idx="69">
                  <c:v>$720,251 </c:v>
                </c:pt>
                <c:pt idx="70">
                  <c:v>$670,132 </c:v>
                </c:pt>
                <c:pt idx="71">
                  <c:v>$663,499 </c:v>
                </c:pt>
                <c:pt idx="72">
                  <c:v>$651,297 </c:v>
                </c:pt>
                <c:pt idx="73">
                  <c:v>$639,024 </c:v>
                </c:pt>
                <c:pt idx="74">
                  <c:v>$619,674 </c:v>
                </c:pt>
                <c:pt idx="75">
                  <c:v>$609,141 </c:v>
                </c:pt>
                <c:pt idx="76">
                  <c:v>$608,292 </c:v>
                </c:pt>
                <c:pt idx="77">
                  <c:v>$617,563 </c:v>
                </c:pt>
                <c:pt idx="78">
                  <c:v>$610,705 </c:v>
                </c:pt>
                <c:pt idx="79">
                  <c:v>$603,580 </c:v>
                </c:pt>
                <c:pt idx="80">
                  <c:v>$641,807 </c:v>
                </c:pt>
                <c:pt idx="81">
                  <c:v>$664,714 </c:v>
                </c:pt>
                <c:pt idx="82">
                  <c:v>$643,057 </c:v>
                </c:pt>
                <c:pt idx="83">
                  <c:v>$653,024 </c:v>
                </c:pt>
                <c:pt idx="84">
                  <c:v>$612,871 </c:v>
                </c:pt>
                <c:pt idx="85">
                  <c:v>$583,873 </c:v>
                </c:pt>
                <c:pt idx="86">
                  <c:v>$590,948 </c:v>
                </c:pt>
                <c:pt idx="87">
                  <c:v>$580,585 </c:v>
                </c:pt>
                <c:pt idx="88">
                  <c:v>$530,778 </c:v>
                </c:pt>
                <c:pt idx="89">
                  <c:v>$553,349 </c:v>
                </c:pt>
                <c:pt idx="90">
                  <c:v>$551,976 </c:v>
                </c:pt>
                <c:pt idx="91">
                  <c:v>$540,682 </c:v>
                </c:pt>
                <c:pt idx="92">
                  <c:v>$600,680 </c:v>
                </c:pt>
                <c:pt idx="93">
                  <c:v>$585,049 </c:v>
                </c:pt>
                <c:pt idx="94">
                  <c:v>$542,049 </c:v>
                </c:pt>
                <c:pt idx="95">
                  <c:v>$523,053 </c:v>
                </c:pt>
                <c:pt idx="96">
                  <c:v>$546,616 </c:v>
                </c:pt>
                <c:pt idx="97">
                  <c:v>$533,316 </c:v>
                </c:pt>
                <c:pt idx="98">
                  <c:v>$517,183 </c:v>
                </c:pt>
                <c:pt idx="99">
                  <c:v>$467,961 </c:v>
                </c:pt>
                <c:pt idx="100">
                  <c:v>$425,142 </c:v>
                </c:pt>
                <c:pt idx="101">
                  <c:v>$378,795 </c:v>
                </c:pt>
                <c:pt idx="102">
                  <c:v>$323,005 </c:v>
                </c:pt>
                <c:pt idx="103">
                  <c:v>$305,673 </c:v>
                </c:pt>
                <c:pt idx="104">
                  <c:v>$287,018 </c:v>
                </c:pt>
                <c:pt idx="105">
                  <c:v>$305,626 </c:v>
                </c:pt>
                <c:pt idx="106">
                  <c:v>$309,192 </c:v>
                </c:pt>
                <c:pt idx="107">
                  <c:v>$331,738 </c:v>
                </c:pt>
                <c:pt idx="108">
                  <c:v>$266,370 </c:v>
                </c:pt>
                <c:pt idx="109">
                  <c:v>$210,256 </c:v>
                </c:pt>
                <c:pt idx="110">
                  <c:v>$147,992 </c:v>
                </c:pt>
                <c:pt idx="111">
                  <c:v>$125,281 </c:v>
                </c:pt>
                <c:pt idx="112">
                  <c:v>$229,089 </c:v>
                </c:pt>
                <c:pt idx="113">
                  <c:v>$279,354 </c:v>
                </c:pt>
                <c:pt idx="114">
                  <c:v>$294,259 </c:v>
                </c:pt>
                <c:pt idx="115">
                  <c:v>$332,601 </c:v>
                </c:pt>
                <c:pt idx="116">
                  <c:v>$356,422 </c:v>
                </c:pt>
                <c:pt idx="117">
                  <c:v>$306,082 </c:v>
                </c:pt>
                <c:pt idx="118">
                  <c:v>$281,088 </c:v>
                </c:pt>
                <c:pt idx="119">
                  <c:v>$329,568 </c:v>
                </c:pt>
                <c:pt idx="120">
                  <c:v>$338,705 </c:v>
                </c:pt>
                <c:pt idx="121">
                  <c:v>$366,438 </c:v>
                </c:pt>
                <c:pt idx="122">
                  <c:v>$217,046 </c:v>
                </c:pt>
                <c:pt idx="123">
                  <c:v>$244,779 </c:v>
                </c:pt>
                <c:pt idx="124">
                  <c:v>$279,039 </c:v>
                </c:pt>
                <c:pt idx="125">
                  <c:v>$280,503 </c:v>
                </c:pt>
                <c:pt idx="126">
                  <c:v>$240,966 </c:v>
                </c:pt>
                <c:pt idx="127">
                  <c:v>$215,174 </c:v>
                </c:pt>
                <c:pt idx="128">
                  <c:v>$215,743 </c:v>
                </c:pt>
                <c:pt idx="129">
                  <c:v>$226,475 </c:v>
                </c:pt>
                <c:pt idx="130">
                  <c:v>$207,931 </c:v>
                </c:pt>
                <c:pt idx="131">
                  <c:v>$177,644 </c:v>
                </c:pt>
                <c:pt idx="132">
                  <c:v>$175,627 </c:v>
                </c:pt>
                <c:pt idx="133">
                  <c:v>$339,593 </c:v>
                </c:pt>
                <c:pt idx="134">
                  <c:v>$322,252 </c:v>
                </c:pt>
                <c:pt idx="135">
                  <c:v>$377,732 </c:v>
                </c:pt>
                <c:pt idx="136">
                  <c:v>$358,019 </c:v>
                </c:pt>
                <c:pt idx="137">
                  <c:v>$351,284 </c:v>
                </c:pt>
                <c:pt idx="138">
                  <c:v>$287,686 </c:v>
                </c:pt>
                <c:pt idx="139">
                  <c:v>$266,855 </c:v>
                </c:pt>
                <c:pt idx="140">
                  <c:v>$258,534 </c:v>
                </c:pt>
                <c:pt idx="141">
                  <c:v>$218,569 </c:v>
                </c:pt>
                <c:pt idx="142">
                  <c:v>$189,889 </c:v>
                </c:pt>
                <c:pt idx="143">
                  <c:v>$212,062 </c:v>
                </c:pt>
                <c:pt idx="144">
                  <c:v>$193,206 </c:v>
                </c:pt>
                <c:pt idx="145">
                  <c:v>$204,092 </c:v>
                </c:pt>
                <c:pt idx="146">
                  <c:v>$242,428 </c:v>
                </c:pt>
                <c:pt idx="147">
                  <c:v>$248,047 </c:v>
                </c:pt>
                <c:pt idx="148">
                  <c:v>$233,031 </c:v>
                </c:pt>
                <c:pt idx="149">
                  <c:v>$252,516 </c:v>
                </c:pt>
                <c:pt idx="150">
                  <c:v>$233,653 </c:v>
                </c:pt>
                <c:pt idx="151">
                  <c:v>$287,395 </c:v>
                </c:pt>
                <c:pt idx="152">
                  <c:v>$360,933 </c:v>
                </c:pt>
                <c:pt idx="153">
                  <c:v>$392,167 </c:v>
                </c:pt>
                <c:pt idx="154">
                  <c:v>$354,966 </c:v>
                </c:pt>
                <c:pt idx="155">
                  <c:v>$367,055 </c:v>
                </c:pt>
                <c:pt idx="156">
                  <c:v>$351,447 </c:v>
                </c:pt>
                <c:pt idx="157">
                  <c:v>$333,739 </c:v>
                </c:pt>
                <c:pt idx="158">
                  <c:v>$309,804 </c:v>
                </c:pt>
                <c:pt idx="159">
                  <c:v>$411,931 </c:v>
                </c:pt>
                <c:pt idx="160">
                  <c:v>$358,243 </c:v>
                </c:pt>
                <c:pt idx="161">
                  <c:v>$270,604 </c:v>
                </c:pt>
                <c:pt idx="162">
                  <c:v>$351,965 </c:v>
                </c:pt>
                <c:pt idx="163">
                  <c:v>$346,754 </c:v>
                </c:pt>
                <c:pt idx="164">
                  <c:v>$288,779 </c:v>
                </c:pt>
                <c:pt idx="165">
                  <c:v>$347,252 </c:v>
                </c:pt>
                <c:pt idx="166">
                  <c:v>$312,001 </c:v>
                </c:pt>
                <c:pt idx="167">
                  <c:v>$280,119 </c:v>
                </c:pt>
                <c:pt idx="168">
                  <c:v>$257,514 </c:v>
                </c:pt>
                <c:pt idx="169">
                  <c:v>$233,734 </c:v>
                </c:pt>
                <c:pt idx="170">
                  <c:v>$284,617 </c:v>
                </c:pt>
                <c:pt idx="171">
                  <c:v>$289,998 </c:v>
                </c:pt>
                <c:pt idx="172">
                  <c:v>$293,752 </c:v>
                </c:pt>
                <c:pt idx="173">
                  <c:v>$314,021 </c:v>
                </c:pt>
                <c:pt idx="174">
                  <c:v>$317,038 </c:v>
                </c:pt>
                <c:pt idx="175">
                  <c:v>$284,893 </c:v>
                </c:pt>
                <c:pt idx="176">
                  <c:v>$283,687 </c:v>
                </c:pt>
                <c:pt idx="177">
                  <c:v>$343,232 </c:v>
                </c:pt>
                <c:pt idx="178">
                  <c:v>$322,301 </c:v>
                </c:pt>
                <c:pt idx="179">
                  <c:v>$280,856 </c:v>
                </c:pt>
                <c:pt idx="180">
                  <c:v>$327,504 </c:v>
                </c:pt>
                <c:pt idx="181">
                  <c:v>$325,069 </c:v>
                </c:pt>
                <c:pt idx="182">
                  <c:v>$287,523 </c:v>
                </c:pt>
                <c:pt idx="183">
                  <c:v>$311,825 </c:v>
                </c:pt>
                <c:pt idx="184">
                  <c:v>$233,527 </c:v>
                </c:pt>
                <c:pt idx="185">
                  <c:v>$167,849 </c:v>
                </c:pt>
                <c:pt idx="186">
                  <c:v>$216,920 </c:v>
                </c:pt>
                <c:pt idx="187">
                  <c:v>$256,485 </c:v>
                </c:pt>
                <c:pt idx="188">
                  <c:v>$312,388 </c:v>
                </c:pt>
                <c:pt idx="189">
                  <c:v>$268,748 </c:v>
                </c:pt>
                <c:pt idx="190">
                  <c:v>$243,160 </c:v>
                </c:pt>
                <c:pt idx="191">
                  <c:v>$272,209 </c:v>
                </c:pt>
                <c:pt idx="192">
                  <c:v>$227,608 </c:v>
                </c:pt>
                <c:pt idx="193">
                  <c:v>$132,486 </c:v>
                </c:pt>
                <c:pt idx="194">
                  <c:v>$149,940 </c:v>
                </c:pt>
                <c:pt idx="195">
                  <c:v>$143,493 </c:v>
                </c:pt>
                <c:pt idx="196">
                  <c:v>$137,182 </c:v>
                </c:pt>
                <c:pt idx="197">
                  <c:v>$162,964 </c:v>
                </c:pt>
                <c:pt idx="198">
                  <c:v>$149,385 </c:v>
                </c:pt>
                <c:pt idx="199">
                  <c:v>$182,366 </c:v>
                </c:pt>
                <c:pt idx="200">
                  <c:v>$141,189 </c:v>
                </c:pt>
                <c:pt idx="201">
                  <c:v>$119,854 </c:v>
                </c:pt>
                <c:pt idx="202">
                  <c:v>$145,151 </c:v>
                </c:pt>
                <c:pt idx="203">
                  <c:v>$171,374 </c:v>
                </c:pt>
                <c:pt idx="204">
                  <c:v>$203,935 </c:v>
                </c:pt>
                <c:pt idx="205">
                  <c:v>$319,701 </c:v>
                </c:pt>
                <c:pt idx="206">
                  <c:v>$405,385 </c:v>
                </c:pt>
                <c:pt idx="207">
                  <c:v>$540,420 </c:v>
                </c:pt>
                <c:pt idx="208">
                  <c:v>$502,942 </c:v>
                </c:pt>
                <c:pt idx="209">
                  <c:v>$454,761 </c:v>
                </c:pt>
                <c:pt idx="210">
                  <c:v>$468,943 </c:v>
                </c:pt>
                <c:pt idx="211">
                  <c:v>$450,473 </c:v>
                </c:pt>
                <c:pt idx="212">
                  <c:v>$474,688 </c:v>
                </c:pt>
                <c:pt idx="213">
                  <c:v>$535,503 </c:v>
                </c:pt>
                <c:pt idx="214">
                  <c:v>$543,789 </c:v>
                </c:pt>
                <c:pt idx="215">
                  <c:v>$504,734 </c:v>
                </c:pt>
                <c:pt idx="216">
                  <c:v>$448,008 </c:v>
                </c:pt>
                <c:pt idx="217">
                  <c:v>$457,455 </c:v>
                </c:pt>
                <c:pt idx="218">
                  <c:v>$461,290 </c:v>
                </c:pt>
                <c:pt idx="219">
                  <c:v>$473,379 </c:v>
                </c:pt>
                <c:pt idx="220">
                  <c:v>$521,641 </c:v>
                </c:pt>
                <c:pt idx="221">
                  <c:v>$529,841 </c:v>
                </c:pt>
                <c:pt idx="222">
                  <c:v>$532,334 </c:v>
                </c:pt>
                <c:pt idx="223">
                  <c:v>$499,341 </c:v>
                </c:pt>
                <c:pt idx="224">
                  <c:v>$489,960 </c:v>
                </c:pt>
                <c:pt idx="225">
                  <c:v>$477,492 </c:v>
                </c:pt>
                <c:pt idx="226">
                  <c:v>$462,457 </c:v>
                </c:pt>
                <c:pt idx="227">
                  <c:v>$424,889 </c:v>
                </c:pt>
                <c:pt idx="228">
                  <c:v>$409,548 </c:v>
                </c:pt>
                <c:pt idx="229">
                  <c:v>$370,409 </c:v>
                </c:pt>
                <c:pt idx="230">
                  <c:v>$408,101 </c:v>
                </c:pt>
                <c:pt idx="231">
                  <c:v>$411,437 </c:v>
                </c:pt>
                <c:pt idx="232">
                  <c:v>$429,889 </c:v>
                </c:pt>
                <c:pt idx="233">
                  <c:v>$436,042 </c:v>
                </c:pt>
                <c:pt idx="234">
                  <c:v>$447,234 </c:v>
                </c:pt>
                <c:pt idx="235">
                  <c:v>$452,934 </c:v>
                </c:pt>
                <c:pt idx="236">
                  <c:v>$488,740 </c:v>
                </c:pt>
                <c:pt idx="237">
                  <c:v>$500,746 </c:v>
                </c:pt>
                <c:pt idx="238">
                  <c:v>$510,624 </c:v>
                </c:pt>
                <c:pt idx="239">
                  <c:v>$522,006 </c:v>
                </c:pt>
                <c:pt idx="240">
                  <c:v>$580,787 </c:v>
                </c:pt>
                <c:pt idx="241">
                  <c:v>$601,508 </c:v>
                </c:pt>
                <c:pt idx="242">
                  <c:v>$586,812 </c:v>
                </c:pt>
                <c:pt idx="243">
                  <c:v>$567,152 </c:v>
                </c:pt>
                <c:pt idx="244">
                  <c:v>$559,116 </c:v>
                </c:pt>
                <c:pt idx="245">
                  <c:v>$569,716 </c:v>
                </c:pt>
                <c:pt idx="246">
                  <c:v>$577,937 </c:v>
                </c:pt>
                <c:pt idx="247">
                  <c:v>$590,599 </c:v>
                </c:pt>
                <c:pt idx="248">
                  <c:v>$596,663 </c:v>
                </c:pt>
                <c:pt idx="249">
                  <c:v>$577,679 </c:v>
                </c:pt>
                <c:pt idx="250">
                  <c:v>$541,405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'Yr 2025'!$B$50:$B$300</c:f>
              <c:numCache>
                <c:formatCode>m/d/yyyy</c:formatCode>
                <c:ptCount val="251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45943</c:v>
                </c:pt>
                <c:pt idx="196">
                  <c:v>45944</c:v>
                </c:pt>
                <c:pt idx="197">
                  <c:v>45945</c:v>
                </c:pt>
                <c:pt idx="198">
                  <c:v>45946</c:v>
                </c:pt>
                <c:pt idx="199">
                  <c:v>45947</c:v>
                </c:pt>
                <c:pt idx="200">
                  <c:v>45950</c:v>
                </c:pt>
                <c:pt idx="201">
                  <c:v>45951</c:v>
                </c:pt>
                <c:pt idx="202">
                  <c:v>45952</c:v>
                </c:pt>
                <c:pt idx="203">
                  <c:v>45953</c:v>
                </c:pt>
                <c:pt idx="204">
                  <c:v>45954</c:v>
                </c:pt>
                <c:pt idx="205">
                  <c:v>45957</c:v>
                </c:pt>
                <c:pt idx="206">
                  <c:v>45958</c:v>
                </c:pt>
                <c:pt idx="207">
                  <c:v>45959</c:v>
                </c:pt>
                <c:pt idx="208">
                  <c:v>45960</c:v>
                </c:pt>
                <c:pt idx="209">
                  <c:v>45961</c:v>
                </c:pt>
                <c:pt idx="210">
                  <c:v>45964</c:v>
                </c:pt>
                <c:pt idx="211">
                  <c:v>45965</c:v>
                </c:pt>
                <c:pt idx="212">
                  <c:v>45966</c:v>
                </c:pt>
                <c:pt idx="213">
                  <c:v>45967</c:v>
                </c:pt>
                <c:pt idx="214">
                  <c:v>45968</c:v>
                </c:pt>
                <c:pt idx="215">
                  <c:v>45971</c:v>
                </c:pt>
                <c:pt idx="216">
                  <c:v>45972</c:v>
                </c:pt>
                <c:pt idx="217">
                  <c:v>45973</c:v>
                </c:pt>
                <c:pt idx="218">
                  <c:v>45974</c:v>
                </c:pt>
                <c:pt idx="219">
                  <c:v>45975</c:v>
                </c:pt>
                <c:pt idx="220">
                  <c:v>45978</c:v>
                </c:pt>
                <c:pt idx="221">
                  <c:v>45979</c:v>
                </c:pt>
                <c:pt idx="222">
                  <c:v>45980</c:v>
                </c:pt>
                <c:pt idx="223">
                  <c:v>45981</c:v>
                </c:pt>
                <c:pt idx="224">
                  <c:v>45982</c:v>
                </c:pt>
                <c:pt idx="225">
                  <c:v>45985</c:v>
                </c:pt>
                <c:pt idx="226">
                  <c:v>45986</c:v>
                </c:pt>
                <c:pt idx="227">
                  <c:v>45987</c:v>
                </c:pt>
                <c:pt idx="228">
                  <c:v>45989</c:v>
                </c:pt>
                <c:pt idx="229">
                  <c:v>45992</c:v>
                </c:pt>
                <c:pt idx="230">
                  <c:v>45993</c:v>
                </c:pt>
                <c:pt idx="231">
                  <c:v>45994</c:v>
                </c:pt>
                <c:pt idx="232">
                  <c:v>45995</c:v>
                </c:pt>
                <c:pt idx="233">
                  <c:v>45996</c:v>
                </c:pt>
                <c:pt idx="234">
                  <c:v>45999</c:v>
                </c:pt>
                <c:pt idx="235">
                  <c:v>46000</c:v>
                </c:pt>
                <c:pt idx="236">
                  <c:v>46001</c:v>
                </c:pt>
                <c:pt idx="237">
                  <c:v>46002</c:v>
                </c:pt>
                <c:pt idx="238">
                  <c:v>46003</c:v>
                </c:pt>
                <c:pt idx="239">
                  <c:v>46006</c:v>
                </c:pt>
                <c:pt idx="240">
                  <c:v>46007</c:v>
                </c:pt>
                <c:pt idx="241">
                  <c:v>46008</c:v>
                </c:pt>
                <c:pt idx="242">
                  <c:v>46009</c:v>
                </c:pt>
                <c:pt idx="243">
                  <c:v>46010</c:v>
                </c:pt>
                <c:pt idx="244">
                  <c:v>46013</c:v>
                </c:pt>
                <c:pt idx="245">
                  <c:v>46014</c:v>
                </c:pt>
                <c:pt idx="246">
                  <c:v>46015</c:v>
                </c:pt>
                <c:pt idx="247">
                  <c:v>46017</c:v>
                </c:pt>
                <c:pt idx="248">
                  <c:v>46020</c:v>
                </c:pt>
                <c:pt idx="249">
                  <c:v>46021</c:v>
                </c:pt>
                <c:pt idx="250">
                  <c:v>46022</c:v>
                </c:pt>
              </c:numCache>
            </c:numRef>
          </c:cat>
          <c:val>
            <c:numRef>
              <c:f>'Yr 2025'!$V$50:$V$300</c:f>
              <c:numCache>
                <c:formatCode>"$"#,##0_);[Red]\("$"#,##0\)</c:formatCode>
                <c:ptCount val="251"/>
                <c:pt idx="0">
                  <c:v>8990</c:v>
                </c:pt>
                <c:pt idx="1">
                  <c:v>121015.5</c:v>
                </c:pt>
                <c:pt idx="2">
                  <c:v>129073.1</c:v>
                </c:pt>
                <c:pt idx="3">
                  <c:v>131290.70000000001</c:v>
                </c:pt>
                <c:pt idx="4">
                  <c:v>184355.1</c:v>
                </c:pt>
                <c:pt idx="5">
                  <c:v>193072.1</c:v>
                </c:pt>
                <c:pt idx="6">
                  <c:v>355682.5</c:v>
                </c:pt>
                <c:pt idx="7">
                  <c:v>314397.8</c:v>
                </c:pt>
                <c:pt idx="8">
                  <c:v>289056.59999999998</c:v>
                </c:pt>
                <c:pt idx="9">
                  <c:v>280662.5</c:v>
                </c:pt>
                <c:pt idx="10">
                  <c:v>270573.09999999998</c:v>
                </c:pt>
                <c:pt idx="11">
                  <c:v>261288.09999999998</c:v>
                </c:pt>
                <c:pt idx="12">
                  <c:v>311318.69999999995</c:v>
                </c:pt>
                <c:pt idx="13">
                  <c:v>298520.59999999998</c:v>
                </c:pt>
                <c:pt idx="14">
                  <c:v>253362.19999999998</c:v>
                </c:pt>
                <c:pt idx="15">
                  <c:v>312365.59999999998</c:v>
                </c:pt>
                <c:pt idx="16">
                  <c:v>323802</c:v>
                </c:pt>
                <c:pt idx="17">
                  <c:v>308968.40000000002</c:v>
                </c:pt>
                <c:pt idx="18">
                  <c:v>341689.5</c:v>
                </c:pt>
                <c:pt idx="19">
                  <c:v>344758.4</c:v>
                </c:pt>
                <c:pt idx="20">
                  <c:v>353465.4</c:v>
                </c:pt>
                <c:pt idx="21">
                  <c:v>380201.4</c:v>
                </c:pt>
                <c:pt idx="22">
                  <c:v>410016.5</c:v>
                </c:pt>
                <c:pt idx="23">
                  <c:v>373213.5</c:v>
                </c:pt>
                <c:pt idx="24">
                  <c:v>376443.3</c:v>
                </c:pt>
                <c:pt idx="25">
                  <c:v>362843.89999999997</c:v>
                </c:pt>
                <c:pt idx="26">
                  <c:v>327776.09999999998</c:v>
                </c:pt>
                <c:pt idx="27">
                  <c:v>359216.5</c:v>
                </c:pt>
                <c:pt idx="28">
                  <c:v>364812.2</c:v>
                </c:pt>
                <c:pt idx="29">
                  <c:v>365254.8</c:v>
                </c:pt>
                <c:pt idx="30">
                  <c:v>360148.89999999997</c:v>
                </c:pt>
                <c:pt idx="31">
                  <c:v>319381.99999999994</c:v>
                </c:pt>
                <c:pt idx="32">
                  <c:v>316629.69999999995</c:v>
                </c:pt>
                <c:pt idx="33">
                  <c:v>304194.59999999998</c:v>
                </c:pt>
                <c:pt idx="34">
                  <c:v>326794.09999999998</c:v>
                </c:pt>
                <c:pt idx="35">
                  <c:v>292388.19999999995</c:v>
                </c:pt>
                <c:pt idx="36">
                  <c:v>305733.99999999994</c:v>
                </c:pt>
                <c:pt idx="37">
                  <c:v>320603.99999999994</c:v>
                </c:pt>
                <c:pt idx="38">
                  <c:v>376202.69999999995</c:v>
                </c:pt>
                <c:pt idx="39">
                  <c:v>357601.1</c:v>
                </c:pt>
                <c:pt idx="40">
                  <c:v>392620.1</c:v>
                </c:pt>
                <c:pt idx="41">
                  <c:v>451702.69999999995</c:v>
                </c:pt>
                <c:pt idx="42">
                  <c:v>467145.29999999993</c:v>
                </c:pt>
                <c:pt idx="43">
                  <c:v>500975.59999999992</c:v>
                </c:pt>
                <c:pt idx="44">
                  <c:v>490982.09999999992</c:v>
                </c:pt>
                <c:pt idx="45">
                  <c:v>491910.09999999992</c:v>
                </c:pt>
                <c:pt idx="46">
                  <c:v>493236.39999999991</c:v>
                </c:pt>
                <c:pt idx="47">
                  <c:v>518164.49999999988</c:v>
                </c:pt>
                <c:pt idx="48">
                  <c:v>561563.29999999993</c:v>
                </c:pt>
                <c:pt idx="49">
                  <c:v>592732.69999999995</c:v>
                </c:pt>
                <c:pt idx="50">
                  <c:v>532657.19999999995</c:v>
                </c:pt>
                <c:pt idx="51">
                  <c:v>499470.39999999997</c:v>
                </c:pt>
                <c:pt idx="52">
                  <c:v>493607.1</c:v>
                </c:pt>
                <c:pt idx="53">
                  <c:v>471293.5</c:v>
                </c:pt>
                <c:pt idx="54">
                  <c:v>478076</c:v>
                </c:pt>
                <c:pt idx="55">
                  <c:v>478841.8</c:v>
                </c:pt>
                <c:pt idx="56">
                  <c:v>462600.7</c:v>
                </c:pt>
                <c:pt idx="57">
                  <c:v>436837.2</c:v>
                </c:pt>
                <c:pt idx="58">
                  <c:v>451810.9</c:v>
                </c:pt>
                <c:pt idx="59">
                  <c:v>383469.80000000005</c:v>
                </c:pt>
                <c:pt idx="60">
                  <c:v>431444.50000000006</c:v>
                </c:pt>
                <c:pt idx="61">
                  <c:v>463016.00000000006</c:v>
                </c:pt>
                <c:pt idx="62">
                  <c:v>500689.80000000005</c:v>
                </c:pt>
                <c:pt idx="63">
                  <c:v>505556.30000000005</c:v>
                </c:pt>
                <c:pt idx="64">
                  <c:v>555240.9</c:v>
                </c:pt>
                <c:pt idx="65">
                  <c:v>624811.9</c:v>
                </c:pt>
                <c:pt idx="66">
                  <c:v>644001.80000000005</c:v>
                </c:pt>
                <c:pt idx="67">
                  <c:v>659552.60000000009</c:v>
                </c:pt>
                <c:pt idx="68">
                  <c:v>650472.10000000009</c:v>
                </c:pt>
                <c:pt idx="69">
                  <c:v>720250.60000000009</c:v>
                </c:pt>
                <c:pt idx="70">
                  <c:v>670132.20000000007</c:v>
                </c:pt>
                <c:pt idx="71">
                  <c:v>663498.50000000012</c:v>
                </c:pt>
                <c:pt idx="72">
                  <c:v>651296.70000000007</c:v>
                </c:pt>
                <c:pt idx="73">
                  <c:v>639023.50000000012</c:v>
                </c:pt>
                <c:pt idx="74">
                  <c:v>619673.60000000009</c:v>
                </c:pt>
                <c:pt idx="75">
                  <c:v>609140.80000000005</c:v>
                </c:pt>
                <c:pt idx="76">
                  <c:v>608292</c:v>
                </c:pt>
                <c:pt idx="77">
                  <c:v>617563.30000000005</c:v>
                </c:pt>
                <c:pt idx="78">
                  <c:v>610705.4</c:v>
                </c:pt>
                <c:pt idx="79">
                  <c:v>603580.1</c:v>
                </c:pt>
                <c:pt idx="80">
                  <c:v>641806.5</c:v>
                </c:pt>
                <c:pt idx="81">
                  <c:v>664713.80000000005</c:v>
                </c:pt>
                <c:pt idx="82">
                  <c:v>643056.60000000009</c:v>
                </c:pt>
                <c:pt idx="83">
                  <c:v>653024.00000000012</c:v>
                </c:pt>
                <c:pt idx="84">
                  <c:v>612871.20000000007</c:v>
                </c:pt>
                <c:pt idx="85">
                  <c:v>583872.50000000012</c:v>
                </c:pt>
                <c:pt idx="86">
                  <c:v>590947.50000000012</c:v>
                </c:pt>
                <c:pt idx="87">
                  <c:v>580585.20000000007</c:v>
                </c:pt>
                <c:pt idx="88">
                  <c:v>530777.80000000005</c:v>
                </c:pt>
                <c:pt idx="89">
                  <c:v>553348.9</c:v>
                </c:pt>
                <c:pt idx="90">
                  <c:v>551975.6</c:v>
                </c:pt>
                <c:pt idx="91">
                  <c:v>540681.6</c:v>
                </c:pt>
                <c:pt idx="92">
                  <c:v>600680.29999999993</c:v>
                </c:pt>
                <c:pt idx="93">
                  <c:v>585048.79999999993</c:v>
                </c:pt>
                <c:pt idx="94">
                  <c:v>542049.39999999991</c:v>
                </c:pt>
                <c:pt idx="95">
                  <c:v>523052.79999999993</c:v>
                </c:pt>
                <c:pt idx="96">
                  <c:v>546616.29999999993</c:v>
                </c:pt>
                <c:pt idx="97">
                  <c:v>533316.29999999993</c:v>
                </c:pt>
                <c:pt idx="98">
                  <c:v>517182.89999999991</c:v>
                </c:pt>
                <c:pt idx="99">
                  <c:v>467960.6999999999</c:v>
                </c:pt>
                <c:pt idx="100">
                  <c:v>425141.99999999988</c:v>
                </c:pt>
                <c:pt idx="101">
                  <c:v>378795.29999999987</c:v>
                </c:pt>
                <c:pt idx="102">
                  <c:v>323004.59999999986</c:v>
                </c:pt>
                <c:pt idx="103">
                  <c:v>305673.39999999985</c:v>
                </c:pt>
                <c:pt idx="104">
                  <c:v>287017.79999999987</c:v>
                </c:pt>
                <c:pt idx="105">
                  <c:v>305625.89999999985</c:v>
                </c:pt>
                <c:pt idx="106">
                  <c:v>309192.09999999986</c:v>
                </c:pt>
                <c:pt idx="107">
                  <c:v>331738.39999999985</c:v>
                </c:pt>
                <c:pt idx="108">
                  <c:v>266370.19999999984</c:v>
                </c:pt>
                <c:pt idx="109">
                  <c:v>210256.39999999985</c:v>
                </c:pt>
                <c:pt idx="110">
                  <c:v>147992.39999999985</c:v>
                </c:pt>
                <c:pt idx="111">
                  <c:v>125280.49999999985</c:v>
                </c:pt>
                <c:pt idx="112">
                  <c:v>229089.29999999987</c:v>
                </c:pt>
                <c:pt idx="113">
                  <c:v>279353.89999999985</c:v>
                </c:pt>
                <c:pt idx="114">
                  <c:v>294259.39999999985</c:v>
                </c:pt>
                <c:pt idx="115">
                  <c:v>332601.09999999986</c:v>
                </c:pt>
                <c:pt idx="116">
                  <c:v>356422.19999999984</c:v>
                </c:pt>
                <c:pt idx="117">
                  <c:v>306081.79999999981</c:v>
                </c:pt>
                <c:pt idx="118">
                  <c:v>281087.69999999984</c:v>
                </c:pt>
                <c:pt idx="119">
                  <c:v>329567.59999999986</c:v>
                </c:pt>
                <c:pt idx="120">
                  <c:v>338705.19999999984</c:v>
                </c:pt>
                <c:pt idx="121">
                  <c:v>366437.99999999983</c:v>
                </c:pt>
                <c:pt idx="122">
                  <c:v>217046.0999999998</c:v>
                </c:pt>
                <c:pt idx="123">
                  <c:v>244778.89999999979</c:v>
                </c:pt>
                <c:pt idx="124">
                  <c:v>279038.5999999998</c:v>
                </c:pt>
                <c:pt idx="125">
                  <c:v>280503.0999999998</c:v>
                </c:pt>
                <c:pt idx="126">
                  <c:v>240965.5999999998</c:v>
                </c:pt>
                <c:pt idx="127">
                  <c:v>215173.5999999998</c:v>
                </c:pt>
                <c:pt idx="128">
                  <c:v>215742.5999999998</c:v>
                </c:pt>
                <c:pt idx="129">
                  <c:v>226474.5999999998</c:v>
                </c:pt>
                <c:pt idx="130">
                  <c:v>207931.19999999981</c:v>
                </c:pt>
                <c:pt idx="131">
                  <c:v>177643.5999999998</c:v>
                </c:pt>
                <c:pt idx="132">
                  <c:v>175627.39999999979</c:v>
                </c:pt>
                <c:pt idx="133">
                  <c:v>339592.99999999977</c:v>
                </c:pt>
                <c:pt idx="134">
                  <c:v>322251.69999999978</c:v>
                </c:pt>
                <c:pt idx="135">
                  <c:v>377731.49999999977</c:v>
                </c:pt>
                <c:pt idx="136">
                  <c:v>358019.29999999976</c:v>
                </c:pt>
                <c:pt idx="137">
                  <c:v>351283.79999999976</c:v>
                </c:pt>
                <c:pt idx="138">
                  <c:v>287685.79999999976</c:v>
                </c:pt>
                <c:pt idx="139">
                  <c:v>266855.29999999976</c:v>
                </c:pt>
                <c:pt idx="140">
                  <c:v>258533.59999999974</c:v>
                </c:pt>
                <c:pt idx="141">
                  <c:v>218569.09999999974</c:v>
                </c:pt>
                <c:pt idx="142">
                  <c:v>189888.99999999974</c:v>
                </c:pt>
                <c:pt idx="143">
                  <c:v>212061.59999999974</c:v>
                </c:pt>
                <c:pt idx="144">
                  <c:v>193205.49999999974</c:v>
                </c:pt>
                <c:pt idx="145">
                  <c:v>204092.29999999973</c:v>
                </c:pt>
                <c:pt idx="146">
                  <c:v>242427.89999999973</c:v>
                </c:pt>
                <c:pt idx="147">
                  <c:v>248047.39999999973</c:v>
                </c:pt>
                <c:pt idx="148">
                  <c:v>233031.19999999972</c:v>
                </c:pt>
                <c:pt idx="149">
                  <c:v>252515.8999999997</c:v>
                </c:pt>
                <c:pt idx="150">
                  <c:v>233652.8999999997</c:v>
                </c:pt>
                <c:pt idx="151">
                  <c:v>287395.09999999969</c:v>
                </c:pt>
                <c:pt idx="152">
                  <c:v>360933.2999999997</c:v>
                </c:pt>
                <c:pt idx="153">
                  <c:v>392166.7999999997</c:v>
                </c:pt>
                <c:pt idx="154">
                  <c:v>354965.89999999967</c:v>
                </c:pt>
                <c:pt idx="155">
                  <c:v>367055.19999999966</c:v>
                </c:pt>
                <c:pt idx="156">
                  <c:v>351447.09999999969</c:v>
                </c:pt>
                <c:pt idx="157">
                  <c:v>333738.59999999969</c:v>
                </c:pt>
                <c:pt idx="158">
                  <c:v>309803.69999999966</c:v>
                </c:pt>
                <c:pt idx="159">
                  <c:v>411931.09999999963</c:v>
                </c:pt>
                <c:pt idx="160">
                  <c:v>358243.09999999963</c:v>
                </c:pt>
                <c:pt idx="161">
                  <c:v>270603.79999999964</c:v>
                </c:pt>
                <c:pt idx="162">
                  <c:v>351964.49999999965</c:v>
                </c:pt>
                <c:pt idx="163">
                  <c:v>346753.89999999967</c:v>
                </c:pt>
                <c:pt idx="164">
                  <c:v>288778.7999999997</c:v>
                </c:pt>
                <c:pt idx="165">
                  <c:v>347252.2999999997</c:v>
                </c:pt>
                <c:pt idx="166">
                  <c:v>312001.19999999972</c:v>
                </c:pt>
                <c:pt idx="167">
                  <c:v>280118.49999999971</c:v>
                </c:pt>
                <c:pt idx="168">
                  <c:v>257513.8999999997</c:v>
                </c:pt>
                <c:pt idx="169">
                  <c:v>233734.2999999997</c:v>
                </c:pt>
                <c:pt idx="170">
                  <c:v>284616.59999999969</c:v>
                </c:pt>
                <c:pt idx="171">
                  <c:v>289998.2999999997</c:v>
                </c:pt>
                <c:pt idx="172">
                  <c:v>293751.89999999967</c:v>
                </c:pt>
                <c:pt idx="173">
                  <c:v>314021.2999999997</c:v>
                </c:pt>
                <c:pt idx="174">
                  <c:v>317037.7999999997</c:v>
                </c:pt>
                <c:pt idx="175">
                  <c:v>284892.69999999972</c:v>
                </c:pt>
                <c:pt idx="176">
                  <c:v>283687.09999999974</c:v>
                </c:pt>
                <c:pt idx="177">
                  <c:v>343232.39999999973</c:v>
                </c:pt>
                <c:pt idx="178">
                  <c:v>322300.69999999972</c:v>
                </c:pt>
                <c:pt idx="179">
                  <c:v>280855.49999999971</c:v>
                </c:pt>
                <c:pt idx="180">
                  <c:v>327503.69999999972</c:v>
                </c:pt>
                <c:pt idx="181">
                  <c:v>325069.19999999972</c:v>
                </c:pt>
                <c:pt idx="182">
                  <c:v>287523.09999999974</c:v>
                </c:pt>
                <c:pt idx="183">
                  <c:v>311824.79999999976</c:v>
                </c:pt>
                <c:pt idx="184">
                  <c:v>233526.89999999976</c:v>
                </c:pt>
                <c:pt idx="185">
                  <c:v>167848.99999999977</c:v>
                </c:pt>
                <c:pt idx="186">
                  <c:v>216919.59999999977</c:v>
                </c:pt>
                <c:pt idx="187">
                  <c:v>256485.09999999977</c:v>
                </c:pt>
                <c:pt idx="188">
                  <c:v>312387.59999999974</c:v>
                </c:pt>
                <c:pt idx="189">
                  <c:v>268747.59999999974</c:v>
                </c:pt>
                <c:pt idx="190">
                  <c:v>243160.19999999975</c:v>
                </c:pt>
                <c:pt idx="191">
                  <c:v>272208.49999999977</c:v>
                </c:pt>
                <c:pt idx="192">
                  <c:v>227607.79999999976</c:v>
                </c:pt>
                <c:pt idx="193">
                  <c:v>132486.29999999976</c:v>
                </c:pt>
                <c:pt idx="194">
                  <c:v>149939.79999999976</c:v>
                </c:pt>
                <c:pt idx="195">
                  <c:v>143492.89999999976</c:v>
                </c:pt>
                <c:pt idx="196">
                  <c:v>137182.19999999975</c:v>
                </c:pt>
                <c:pt idx="197">
                  <c:v>162964.19999999975</c:v>
                </c:pt>
                <c:pt idx="198">
                  <c:v>149384.79999999976</c:v>
                </c:pt>
                <c:pt idx="199">
                  <c:v>182365.49999999977</c:v>
                </c:pt>
                <c:pt idx="200">
                  <c:v>141189.19999999978</c:v>
                </c:pt>
                <c:pt idx="201">
                  <c:v>119854.19999999978</c:v>
                </c:pt>
                <c:pt idx="202">
                  <c:v>145150.49999999977</c:v>
                </c:pt>
                <c:pt idx="203">
                  <c:v>171374.29999999978</c:v>
                </c:pt>
                <c:pt idx="204">
                  <c:v>203934.79999999978</c:v>
                </c:pt>
                <c:pt idx="205">
                  <c:v>319700.99999999977</c:v>
                </c:pt>
                <c:pt idx="206">
                  <c:v>405385.39999999979</c:v>
                </c:pt>
                <c:pt idx="207">
                  <c:v>540420.09999999986</c:v>
                </c:pt>
                <c:pt idx="208">
                  <c:v>502942.29999999987</c:v>
                </c:pt>
                <c:pt idx="209">
                  <c:v>454761.09999999986</c:v>
                </c:pt>
                <c:pt idx="210">
                  <c:v>468943.19999999984</c:v>
                </c:pt>
                <c:pt idx="211">
                  <c:v>450473.19999999984</c:v>
                </c:pt>
                <c:pt idx="212">
                  <c:v>474687.99999999983</c:v>
                </c:pt>
                <c:pt idx="213">
                  <c:v>535502.89999999979</c:v>
                </c:pt>
                <c:pt idx="214">
                  <c:v>543788.59999999974</c:v>
                </c:pt>
                <c:pt idx="215">
                  <c:v>504734.39999999973</c:v>
                </c:pt>
                <c:pt idx="216">
                  <c:v>448008.39999999973</c:v>
                </c:pt>
                <c:pt idx="217">
                  <c:v>457454.59999999974</c:v>
                </c:pt>
                <c:pt idx="218">
                  <c:v>461289.69999999972</c:v>
                </c:pt>
                <c:pt idx="219">
                  <c:v>473378.99999999971</c:v>
                </c:pt>
                <c:pt idx="220">
                  <c:v>521640.89999999973</c:v>
                </c:pt>
                <c:pt idx="221">
                  <c:v>529841.19999999972</c:v>
                </c:pt>
                <c:pt idx="222">
                  <c:v>532333.7999999997</c:v>
                </c:pt>
                <c:pt idx="223">
                  <c:v>499340.69999999972</c:v>
                </c:pt>
                <c:pt idx="224">
                  <c:v>489960.09999999974</c:v>
                </c:pt>
                <c:pt idx="225">
                  <c:v>477491.79999999976</c:v>
                </c:pt>
                <c:pt idx="226">
                  <c:v>462456.49999999977</c:v>
                </c:pt>
                <c:pt idx="227">
                  <c:v>424888.89999999979</c:v>
                </c:pt>
                <c:pt idx="228">
                  <c:v>409548.29999999981</c:v>
                </c:pt>
                <c:pt idx="229">
                  <c:v>370408.69999999984</c:v>
                </c:pt>
                <c:pt idx="230">
                  <c:v>408100.89999999985</c:v>
                </c:pt>
                <c:pt idx="231">
                  <c:v>411436.89999999985</c:v>
                </c:pt>
                <c:pt idx="232">
                  <c:v>429889.39999999985</c:v>
                </c:pt>
                <c:pt idx="233">
                  <c:v>436042.09999999986</c:v>
                </c:pt>
                <c:pt idx="234">
                  <c:v>447233.49999999988</c:v>
                </c:pt>
                <c:pt idx="235">
                  <c:v>452934.1999999999</c:v>
                </c:pt>
                <c:pt idx="236">
                  <c:v>488739.99999999988</c:v>
                </c:pt>
                <c:pt idx="237">
                  <c:v>500745.99999999988</c:v>
                </c:pt>
                <c:pt idx="238">
                  <c:v>510623.6999999999</c:v>
                </c:pt>
                <c:pt idx="239">
                  <c:v>522005.49999999988</c:v>
                </c:pt>
                <c:pt idx="240">
                  <c:v>580787.39999999991</c:v>
                </c:pt>
                <c:pt idx="241">
                  <c:v>601507.79999999993</c:v>
                </c:pt>
                <c:pt idx="242">
                  <c:v>586811.6</c:v>
                </c:pt>
                <c:pt idx="243">
                  <c:v>567151.69999999995</c:v>
                </c:pt>
                <c:pt idx="244">
                  <c:v>559115.5</c:v>
                </c:pt>
                <c:pt idx="245">
                  <c:v>569715.6</c:v>
                </c:pt>
                <c:pt idx="246">
                  <c:v>577936.5</c:v>
                </c:pt>
                <c:pt idx="247">
                  <c:v>590598.80000000005</c:v>
                </c:pt>
                <c:pt idx="248">
                  <c:v>596663.30000000005</c:v>
                </c:pt>
                <c:pt idx="249">
                  <c:v>577678.5</c:v>
                </c:pt>
                <c:pt idx="250">
                  <c:v>541404.69999999995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4-481E-97D8-748B9774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9549312"/>
        <c:axId val="-1269537888"/>
      </c:areaChart>
      <c:catAx>
        <c:axId val="-126954931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37888"/>
        <c:crosses val="autoZero"/>
        <c:auto val="0"/>
        <c:lblAlgn val="ctr"/>
        <c:lblOffset val="100"/>
        <c:noMultiLvlLbl val="1"/>
      </c:catAx>
      <c:valAx>
        <c:axId val="-126953788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931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4DA-43E9-80BA-C2EE2BFC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2025'!$C$48</c:f>
              <c:numCache>
                <c:formatCode>"$"#,##0_);[Red]\("$"#,##0\)</c:formatCode>
                <c:ptCount val="1"/>
                <c:pt idx="0">
                  <c:v>312252.79999999993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A-43E9-80BA-C2EE2BFCF4D3}"/>
            </c:ext>
          </c:extLst>
        </c:ser>
        <c:ser>
          <c:idx val="1"/>
          <c:order val="1"/>
          <c:tx>
            <c:strRef>
              <c:f>'Yr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2025'!$D$48</c:f>
              <c:numCache>
                <c:formatCode>"$"#,##0_);[Red]\("$"#,##0\)</c:formatCode>
                <c:ptCount val="1"/>
                <c:pt idx="0">
                  <c:v>45974.799999999974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A-43E9-80BA-C2EE2BFCF4D3}"/>
            </c:ext>
          </c:extLst>
        </c:ser>
        <c:ser>
          <c:idx val="2"/>
          <c:order val="2"/>
          <c:tx>
            <c:strRef>
              <c:f>'Yr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A-43E9-80BA-C2EE2BFCF4D3}"/>
            </c:ext>
          </c:extLst>
        </c:ser>
        <c:ser>
          <c:idx val="3"/>
          <c:order val="3"/>
          <c:tx>
            <c:strRef>
              <c:f>'Yr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2025'!$F$48</c:f>
              <c:numCache>
                <c:formatCode>"$"#,##0_);[Red]\("$"#,##0\)</c:formatCode>
                <c:ptCount val="1"/>
                <c:pt idx="0">
                  <c:v>228309.09999999986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DA-43E9-80BA-C2EE2BFCF4D3}"/>
            </c:ext>
          </c:extLst>
        </c:ser>
        <c:ser>
          <c:idx val="4"/>
          <c:order val="4"/>
          <c:tx>
            <c:strRef>
              <c:f>'Yr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2025'!$G$48</c:f>
              <c:numCache>
                <c:formatCode>"$"#,##0_);[Red]\("$"#,##0\)</c:formatCode>
                <c:ptCount val="1"/>
                <c:pt idx="0">
                  <c:v>4062.099999999994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A-43E9-80BA-C2EE2BFCF4D3}"/>
            </c:ext>
          </c:extLst>
        </c:ser>
        <c:ser>
          <c:idx val="5"/>
          <c:order val="5"/>
          <c:tx>
            <c:strRef>
              <c:f>'Yr 2025'!$H$49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2025'!$H$48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DA-43E9-80BA-C2EE2BFCF4D3}"/>
            </c:ext>
          </c:extLst>
        </c:ser>
        <c:ser>
          <c:idx val="6"/>
          <c:order val="6"/>
          <c:tx>
            <c:strRef>
              <c:f>'Yr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E29-4102-B464-B3AB066F2D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DA-43E9-80BA-C2EE2BFC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269544416"/>
        <c:axId val="-1269548224"/>
      </c:barChart>
      <c:catAx>
        <c:axId val="-126954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269548224"/>
        <c:crosses val="autoZero"/>
        <c:auto val="0"/>
        <c:lblAlgn val="ctr"/>
        <c:lblOffset val="100"/>
        <c:noMultiLvlLbl val="0"/>
      </c:catAx>
      <c:valAx>
        <c:axId val="-126954822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441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Log'!$V$1240:$V$1258</c:f>
              <c:strCache>
                <c:ptCount val="19"/>
                <c:pt idx="0">
                  <c:v>$7,627,886 </c:v>
                </c:pt>
                <c:pt idx="1">
                  <c:v>$7,608,960 </c:v>
                </c:pt>
                <c:pt idx="2">
                  <c:v>$7,632,693 </c:v>
                </c:pt>
                <c:pt idx="3">
                  <c:v>$7,691,988 </c:v>
                </c:pt>
                <c:pt idx="4">
                  <c:v>$7,699,980 </c:v>
                </c:pt>
                <c:pt idx="5">
                  <c:v>$7,660,269 </c:v>
                </c:pt>
                <c:pt idx="6">
                  <c:v>$7,602,920 </c:v>
                </c:pt>
                <c:pt idx="7">
                  <c:v>$7,611,490 </c:v>
                </c:pt>
                <c:pt idx="8">
                  <c:v>$7,613,934 </c:v>
                </c:pt>
                <c:pt idx="9">
                  <c:v>$7,624,955 </c:v>
                </c:pt>
                <c:pt idx="10">
                  <c:v>$7,671,804 </c:v>
                </c:pt>
                <c:pt idx="11">
                  <c:v>$7,679,245 </c:v>
                </c:pt>
                <c:pt idx="12">
                  <c:v>$7,680,523 </c:v>
                </c:pt>
                <c:pt idx="13">
                  <c:v>$7,646,987 </c:v>
                </c:pt>
                <c:pt idx="14">
                  <c:v>$7,635,504 </c:v>
                </c:pt>
                <c:pt idx="15">
                  <c:v>$7,622,648 </c:v>
                </c:pt>
                <c:pt idx="16">
                  <c:v>$7,607,345 </c:v>
                </c:pt>
                <c:pt idx="17">
                  <c:v>$7,569,476 </c:v>
                </c:pt>
                <c:pt idx="18">
                  <c:v>$7,554,023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Log'!$B$1240:$B$1258</c:f>
              <c:numCache>
                <c:formatCode>m/d/yyyy</c:formatCode>
                <c:ptCount val="19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</c:numCache>
            </c:numRef>
          </c:cat>
          <c:val>
            <c:numRef>
              <c:f>'December 2025'!$V$50:$V$68</c:f>
              <c:numCache>
                <c:formatCode>"$"#,##0_);[Red]\("$"#,##0\)</c:formatCode>
                <c:ptCount val="19"/>
                <c:pt idx="0">
                  <c:v>-39139.599999999999</c:v>
                </c:pt>
                <c:pt idx="1">
                  <c:v>-1447.4000000000015</c:v>
                </c:pt>
                <c:pt idx="2">
                  <c:v>1888.5999999999949</c:v>
                </c:pt>
                <c:pt idx="3">
                  <c:v>20341.099999999995</c:v>
                </c:pt>
                <c:pt idx="4">
                  <c:v>26493.799999999996</c:v>
                </c:pt>
                <c:pt idx="5">
                  <c:v>37685.199999999997</c:v>
                </c:pt>
                <c:pt idx="6">
                  <c:v>43385.9</c:v>
                </c:pt>
                <c:pt idx="7">
                  <c:v>79191.700000000012</c:v>
                </c:pt>
                <c:pt idx="8">
                  <c:v>91197.700000000012</c:v>
                </c:pt>
                <c:pt idx="9">
                  <c:v>101075.40000000001</c:v>
                </c:pt>
                <c:pt idx="10">
                  <c:v>112457.20000000001</c:v>
                </c:pt>
                <c:pt idx="11">
                  <c:v>171239.1</c:v>
                </c:pt>
                <c:pt idx="12">
                  <c:v>191959.5</c:v>
                </c:pt>
                <c:pt idx="13">
                  <c:v>177263.3</c:v>
                </c:pt>
                <c:pt idx="14">
                  <c:v>157603.4</c:v>
                </c:pt>
                <c:pt idx="15">
                  <c:v>149567.19999999998</c:v>
                </c:pt>
                <c:pt idx="16">
                  <c:v>160167.29999999999</c:v>
                </c:pt>
                <c:pt idx="17">
                  <c:v>168388.19999999998</c:v>
                </c:pt>
                <c:pt idx="18">
                  <c:v>181050.5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D-404F-9940-48840590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B12-4FE4-87AA-DEC67DBEC7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2025'!$C$48</c:f>
              <c:numCache>
                <c:formatCode>"$"#,##0_);[Red]\("$"#,##0\)</c:formatCode>
                <c:ptCount val="1"/>
                <c:pt idx="0">
                  <c:v>-48614.299999999996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2-4FE4-87AA-DEC67DBEC79A}"/>
            </c:ext>
          </c:extLst>
        </c:ser>
        <c:ser>
          <c:idx val="1"/>
          <c:order val="1"/>
          <c:tx>
            <c:strRef>
              <c:f>'December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2025'!$D$48</c:f>
              <c:numCache>
                <c:formatCode>"$"#,##0_);[Red]\("$"#,##0\)</c:formatCode>
                <c:ptCount val="1"/>
                <c:pt idx="0">
                  <c:v>90463.099999999977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12-4FE4-87AA-DEC67DBEC79A}"/>
            </c:ext>
          </c:extLst>
        </c:ser>
        <c:ser>
          <c:idx val="3"/>
          <c:order val="2"/>
          <c:tx>
            <c:strRef>
              <c:f>'December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2025'!$F$48</c:f>
              <c:numCache>
                <c:formatCode>"$"#,##0_);[Red]\("$"#,##0\)</c:formatCode>
                <c:ptCount val="1"/>
                <c:pt idx="0">
                  <c:v>50535.699999999983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12-4FE4-87AA-DEC67DBEC79A}"/>
            </c:ext>
          </c:extLst>
        </c:ser>
        <c:ser>
          <c:idx val="4"/>
          <c:order val="3"/>
          <c:tx>
            <c:strRef>
              <c:f>'December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2025'!$G$48</c:f>
              <c:numCache>
                <c:formatCode>"$"#,##0_);[Red]\("$"#,##0\)</c:formatCode>
                <c:ptCount val="1"/>
                <c:pt idx="0">
                  <c:v>39471.899999999987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12-4FE4-87AA-DEC67DBEC79A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12-4FE4-87AA-DEC67DBE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B12-4FE4-87AA-DEC67DBEC79A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7B12-4FE4-87AA-DEC67DBEC7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B12-4FE4-87AA-DEC67DBEC79A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Log'!$V$1240:$V$1258</c:f>
              <c:strCache>
                <c:ptCount val="19"/>
                <c:pt idx="0">
                  <c:v>$7,627,886 </c:v>
                </c:pt>
                <c:pt idx="1">
                  <c:v>$7,608,960 </c:v>
                </c:pt>
                <c:pt idx="2">
                  <c:v>$7,632,693 </c:v>
                </c:pt>
                <c:pt idx="3">
                  <c:v>$7,691,988 </c:v>
                </c:pt>
                <c:pt idx="4">
                  <c:v>$7,699,980 </c:v>
                </c:pt>
                <c:pt idx="5">
                  <c:v>$7,660,269 </c:v>
                </c:pt>
                <c:pt idx="6">
                  <c:v>$7,602,920 </c:v>
                </c:pt>
                <c:pt idx="7">
                  <c:v>$7,611,490 </c:v>
                </c:pt>
                <c:pt idx="8">
                  <c:v>$7,613,934 </c:v>
                </c:pt>
                <c:pt idx="9">
                  <c:v>$7,624,955 </c:v>
                </c:pt>
                <c:pt idx="10">
                  <c:v>$7,671,804 </c:v>
                </c:pt>
                <c:pt idx="11">
                  <c:v>$7,679,245 </c:v>
                </c:pt>
                <c:pt idx="12">
                  <c:v>$7,680,523 </c:v>
                </c:pt>
                <c:pt idx="13">
                  <c:v>$7,646,987 </c:v>
                </c:pt>
                <c:pt idx="14">
                  <c:v>$7,635,504 </c:v>
                </c:pt>
                <c:pt idx="15">
                  <c:v>$7,622,648 </c:v>
                </c:pt>
                <c:pt idx="16">
                  <c:v>$7,607,345 </c:v>
                </c:pt>
                <c:pt idx="17">
                  <c:v>$7,569,476 </c:v>
                </c:pt>
                <c:pt idx="18">
                  <c:v>$7,554,023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Log'!$B$1240:$B$1258</c:f>
              <c:numCache>
                <c:formatCode>m/d/yyyy</c:formatCode>
                <c:ptCount val="19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45989</c:v>
                </c:pt>
              </c:numCache>
            </c:numRef>
          </c:cat>
          <c:val>
            <c:numRef>
              <c:f>'November 2025'!$V$50:$V$68</c:f>
              <c:numCache>
                <c:formatCode>"$"#,##0_);[Red]\("$"#,##0\)</c:formatCode>
                <c:ptCount val="19"/>
                <c:pt idx="0">
                  <c:v>14182.099999999999</c:v>
                </c:pt>
                <c:pt idx="1">
                  <c:v>-4287.9000000000015</c:v>
                </c:pt>
                <c:pt idx="2">
                  <c:v>19926.899999999994</c:v>
                </c:pt>
                <c:pt idx="3">
                  <c:v>80741.799999999988</c:v>
                </c:pt>
                <c:pt idx="4">
                  <c:v>89027.499999999985</c:v>
                </c:pt>
                <c:pt idx="5">
                  <c:v>49973.299999999988</c:v>
                </c:pt>
                <c:pt idx="6">
                  <c:v>-6752.7000000000116</c:v>
                </c:pt>
                <c:pt idx="7">
                  <c:v>2693.4999999999891</c:v>
                </c:pt>
                <c:pt idx="8">
                  <c:v>6528.5999999999894</c:v>
                </c:pt>
                <c:pt idx="9">
                  <c:v>18617.899999999987</c:v>
                </c:pt>
                <c:pt idx="10">
                  <c:v>66879.799999999988</c:v>
                </c:pt>
                <c:pt idx="11">
                  <c:v>75080.099999999991</c:v>
                </c:pt>
                <c:pt idx="12">
                  <c:v>77572.7</c:v>
                </c:pt>
                <c:pt idx="13">
                  <c:v>44579.6</c:v>
                </c:pt>
                <c:pt idx="14">
                  <c:v>35199</c:v>
                </c:pt>
                <c:pt idx="15">
                  <c:v>22730.7</c:v>
                </c:pt>
                <c:pt idx="16">
                  <c:v>7695.3999999999978</c:v>
                </c:pt>
                <c:pt idx="17">
                  <c:v>-29872.2</c:v>
                </c:pt>
                <c:pt idx="18">
                  <c:v>-45212.800000000003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2-4B0E-ABCF-542260AD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'November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5F-4048-BC7A-130EDAD52D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2025'!$C$48</c:f>
              <c:numCache>
                <c:formatCode>"$"#,##0_);[Red]\("$"#,##0\)</c:formatCode>
                <c:ptCount val="1"/>
                <c:pt idx="0">
                  <c:v>-19043.900000000005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F-4048-BC7A-130EDAD52D83}"/>
            </c:ext>
          </c:extLst>
        </c:ser>
        <c:ser>
          <c:idx val="1"/>
          <c:order val="1"/>
          <c:tx>
            <c:strRef>
              <c:f>'November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2025'!$D$48</c:f>
              <c:numCache>
                <c:formatCode>"$"#,##0_);[Red]\("$"#,##0\)</c:formatCode>
                <c:ptCount val="1"/>
                <c:pt idx="0">
                  <c:v>120348.20000000003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F-4048-BC7A-130EDAD52D83}"/>
            </c:ext>
          </c:extLst>
        </c:ser>
        <c:ser>
          <c:idx val="3"/>
          <c:order val="2"/>
          <c:tx>
            <c:strRef>
              <c:f>'November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2025'!$F$48</c:f>
              <c:numCache>
                <c:formatCode>"$"#,##0_);[Red]\("$"#,##0\)</c:formatCode>
                <c:ptCount val="1"/>
                <c:pt idx="0">
                  <c:v>-14658.000000000007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F-4048-BC7A-130EDAD52D83}"/>
            </c:ext>
          </c:extLst>
        </c:ser>
        <c:ser>
          <c:idx val="4"/>
          <c:order val="3"/>
          <c:tx>
            <c:strRef>
              <c:f>'November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2025'!$G$48</c:f>
              <c:numCache>
                <c:formatCode>"$"#,##0_);[Red]\("$"#,##0\)</c:formatCode>
                <c:ptCount val="1"/>
                <c:pt idx="0">
                  <c:v>-131859.1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F-4048-BC7A-130EDAD52D83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5F-4048-BC7A-130EDAD5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25F-4048-BC7A-130EDAD52D83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825F-4048-BC7A-130EDAD52D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5F-4048-BC7A-130EDAD52D83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Log'!$V$1217:$V$1239</c:f>
              <c:strCache>
                <c:ptCount val="23"/>
                <c:pt idx="0">
                  <c:v>$7,439,229 </c:v>
                </c:pt>
                <c:pt idx="1">
                  <c:v>$7,494,163 </c:v>
                </c:pt>
                <c:pt idx="2">
                  <c:v>$7,449,181 </c:v>
                </c:pt>
                <c:pt idx="3">
                  <c:v>$7,422,896 </c:v>
                </c:pt>
                <c:pt idx="4">
                  <c:v>$7,450,875 </c:v>
                </c:pt>
                <c:pt idx="5">
                  <c:v>$7,405,656 </c:v>
                </c:pt>
                <c:pt idx="6">
                  <c:v>$7,310,029 </c:v>
                </c:pt>
                <c:pt idx="7">
                  <c:v>$7,326,448 </c:v>
                </c:pt>
                <c:pt idx="8">
                  <c:v>$7,319,533 </c:v>
                </c:pt>
                <c:pt idx="9">
                  <c:v>$7,312,755 </c:v>
                </c:pt>
                <c:pt idx="10">
                  <c:v>$7,337,951 </c:v>
                </c:pt>
                <c:pt idx="11">
                  <c:v>$7,323,369 </c:v>
                </c:pt>
                <c:pt idx="12">
                  <c:v>$7,355,604 </c:v>
                </c:pt>
                <c:pt idx="13">
                  <c:v>$7,313,698 </c:v>
                </c:pt>
                <c:pt idx="14">
                  <c:v>$7,291,618 </c:v>
                </c:pt>
                <c:pt idx="15">
                  <c:v>$7,316,084 </c:v>
                </c:pt>
                <c:pt idx="16">
                  <c:v>$7,341,052 </c:v>
                </c:pt>
                <c:pt idx="17">
                  <c:v>$7,370,847 </c:v>
                </c:pt>
                <c:pt idx="18">
                  <c:v>$7,484,914 </c:v>
                </c:pt>
                <c:pt idx="19">
                  <c:v>$7,569,307 </c:v>
                </c:pt>
                <c:pt idx="20">
                  <c:v>$7,703,002 </c:v>
                </c:pt>
                <c:pt idx="21">
                  <c:v>$7,663,991 </c:v>
                </c:pt>
                <c:pt idx="22">
                  <c:v>$7,614,497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Log'!$B$1196:$B$1217</c:f>
              <c:numCache>
                <c:formatCode>m/d/yyyy</c:formatCode>
                <c:ptCount val="22"/>
                <c:pt idx="0">
                  <c:v>45902</c:v>
                </c:pt>
                <c:pt idx="1">
                  <c:v>45903</c:v>
                </c:pt>
                <c:pt idx="2">
                  <c:v>45904</c:v>
                </c:pt>
                <c:pt idx="3">
                  <c:v>45905</c:v>
                </c:pt>
                <c:pt idx="4">
                  <c:v>45908</c:v>
                </c:pt>
                <c:pt idx="5">
                  <c:v>45909</c:v>
                </c:pt>
                <c:pt idx="6">
                  <c:v>45910</c:v>
                </c:pt>
                <c:pt idx="7">
                  <c:v>45911</c:v>
                </c:pt>
                <c:pt idx="8">
                  <c:v>45912</c:v>
                </c:pt>
                <c:pt idx="9">
                  <c:v>45915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45922</c:v>
                </c:pt>
                <c:pt idx="15">
                  <c:v>45923</c:v>
                </c:pt>
                <c:pt idx="16">
                  <c:v>45924</c:v>
                </c:pt>
                <c:pt idx="17">
                  <c:v>45925</c:v>
                </c:pt>
                <c:pt idx="18">
                  <c:v>45926</c:v>
                </c:pt>
                <c:pt idx="19">
                  <c:v>45929</c:v>
                </c:pt>
                <c:pt idx="20">
                  <c:v>45930</c:v>
                </c:pt>
                <c:pt idx="21">
                  <c:v>45931</c:v>
                </c:pt>
              </c:numCache>
            </c:numRef>
          </c:cat>
          <c:val>
            <c:numRef>
              <c:f>'October 2025'!$V$50:$V$72</c:f>
              <c:numCache>
                <c:formatCode>"$"#,##0_);[Red]\("$"#,##0\)</c:formatCode>
                <c:ptCount val="23"/>
                <c:pt idx="0">
                  <c:v>39565.499999999993</c:v>
                </c:pt>
                <c:pt idx="1">
                  <c:v>95468</c:v>
                </c:pt>
                <c:pt idx="2">
                  <c:v>51828</c:v>
                </c:pt>
                <c:pt idx="3">
                  <c:v>26240.600000000002</c:v>
                </c:pt>
                <c:pt idx="4">
                  <c:v>55288.899999999994</c:v>
                </c:pt>
                <c:pt idx="5">
                  <c:v>10688.199999999997</c:v>
                </c:pt>
                <c:pt idx="6">
                  <c:v>-84433.3</c:v>
                </c:pt>
                <c:pt idx="7">
                  <c:v>-66979.8</c:v>
                </c:pt>
                <c:pt idx="8">
                  <c:v>-73426.7</c:v>
                </c:pt>
                <c:pt idx="9">
                  <c:v>-79737.399999999994</c:v>
                </c:pt>
                <c:pt idx="10">
                  <c:v>-53955.399999999994</c:v>
                </c:pt>
                <c:pt idx="11">
                  <c:v>-67534.799999999988</c:v>
                </c:pt>
                <c:pt idx="12">
                  <c:v>-34554.099999999991</c:v>
                </c:pt>
                <c:pt idx="13">
                  <c:v>-75730.399999999994</c:v>
                </c:pt>
                <c:pt idx="14">
                  <c:v>-97065.4</c:v>
                </c:pt>
                <c:pt idx="15">
                  <c:v>-71769.099999999991</c:v>
                </c:pt>
                <c:pt idx="16">
                  <c:v>-45545.299999999988</c:v>
                </c:pt>
                <c:pt idx="17">
                  <c:v>-12984.799999999992</c:v>
                </c:pt>
                <c:pt idx="18">
                  <c:v>102781.40000000001</c:v>
                </c:pt>
                <c:pt idx="19">
                  <c:v>188465.8</c:v>
                </c:pt>
                <c:pt idx="20">
                  <c:v>323500.5</c:v>
                </c:pt>
                <c:pt idx="21">
                  <c:v>286022.7</c:v>
                </c:pt>
                <c:pt idx="22">
                  <c:v>237841.5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7-49ED-8298-8D8848CB8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'October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DDF-4EA8-B648-31F4546C4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2025'!$C$48</c:f>
              <c:numCache>
                <c:formatCode>"$"#,##0_);[Red]\("$"#,##0\)</c:formatCode>
                <c:ptCount val="1"/>
                <c:pt idx="0">
                  <c:v>175817.5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F-4EA8-B648-31F4546C44F1}"/>
            </c:ext>
          </c:extLst>
        </c:ser>
        <c:ser>
          <c:idx val="1"/>
          <c:order val="1"/>
          <c:tx>
            <c:strRef>
              <c:f>'October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2025'!$D$48</c:f>
              <c:numCache>
                <c:formatCode>"$"#,##0_);[Red]\("$"#,##0\)</c:formatCode>
                <c:ptCount val="1"/>
                <c:pt idx="0">
                  <c:v>145873.69999999998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F-4EA8-B648-31F4546C44F1}"/>
            </c:ext>
          </c:extLst>
        </c:ser>
        <c:ser>
          <c:idx val="3"/>
          <c:order val="2"/>
          <c:tx>
            <c:strRef>
              <c:f>'October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2025'!$F$48</c:f>
              <c:numCache>
                <c:formatCode>"$"#,##0_);[Red]\("$"#,##0\)</c:formatCode>
                <c:ptCount val="1"/>
                <c:pt idx="0">
                  <c:v>-22131.1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DF-4EA8-B648-31F4546C44F1}"/>
            </c:ext>
          </c:extLst>
        </c:ser>
        <c:ser>
          <c:idx val="4"/>
          <c:order val="3"/>
          <c:tx>
            <c:strRef>
              <c:f>'October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2025'!$G$48</c:f>
              <c:numCache>
                <c:formatCode>"$"#,##0_);[Red]\("$"#,##0\)</c:formatCode>
                <c:ptCount val="1"/>
                <c:pt idx="0">
                  <c:v>-61718.600000000006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DF-4EA8-B648-31F4546C44F1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DF-4EA8-B648-31F4546C4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DDF-4EA8-B648-31F4546C44F1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CDDF-4EA8-B648-31F4546C44F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DDF-4EA8-B648-31F4546C44F1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Log'!$V$1116:$V$1196</c:f>
              <c:strCache>
                <c:ptCount val="81"/>
                <c:pt idx="0">
                  <c:v>$7,853,906 </c:v>
                </c:pt>
                <c:pt idx="1">
                  <c:v>$7,842,874 </c:v>
                </c:pt>
                <c:pt idx="2">
                  <c:v>$7,792,073 </c:v>
                </c:pt>
                <c:pt idx="3">
                  <c:v>$7,813,766 </c:v>
                </c:pt>
                <c:pt idx="4">
                  <c:v>$7,811,347 </c:v>
                </c:pt>
                <c:pt idx="5">
                  <c:v>$7,799,260 </c:v>
                </c:pt>
                <c:pt idx="6">
                  <c:v>$7,858,351 </c:v>
                </c:pt>
                <c:pt idx="7">
                  <c:v>$7,841,973 </c:v>
                </c:pt>
                <c:pt idx="8">
                  <c:v>$7,798,381 </c:v>
                </c:pt>
                <c:pt idx="9">
                  <c:v>$7,778,800 </c:v>
                </c:pt>
                <c:pt idx="10">
                  <c:v>$7,801,387 </c:v>
                </c:pt>
                <c:pt idx="11">
                  <c:v>$7,787,254 </c:v>
                </c:pt>
                <c:pt idx="12">
                  <c:v>$7,769,834 </c:v>
                </c:pt>
                <c:pt idx="13">
                  <c:v>$7,720,136 </c:v>
                </c:pt>
                <c:pt idx="14">
                  <c:v>$7,676,860 </c:v>
                </c:pt>
                <c:pt idx="15">
                  <c:v>$7,630,097 </c:v>
                </c:pt>
                <c:pt idx="16">
                  <c:v>$7,573,774 </c:v>
                </c:pt>
                <c:pt idx="17">
                  <c:v>$7,555,762 </c:v>
                </c:pt>
                <c:pt idx="18">
                  <c:v>$7,536,823 </c:v>
                </c:pt>
                <c:pt idx="19">
                  <c:v>$7,554,770 </c:v>
                </c:pt>
                <c:pt idx="20">
                  <c:v>$7,557,107 </c:v>
                </c:pt>
                <c:pt idx="21">
                  <c:v>$7,579,132 </c:v>
                </c:pt>
                <c:pt idx="22">
                  <c:v>$7,513,155 </c:v>
                </c:pt>
                <c:pt idx="23">
                  <c:v>$7,456,713 </c:v>
                </c:pt>
                <c:pt idx="24">
                  <c:v>$7,393,950 </c:v>
                </c:pt>
                <c:pt idx="25">
                  <c:v>$7,370,231 </c:v>
                </c:pt>
                <c:pt idx="26">
                  <c:v>$7,472,614 </c:v>
                </c:pt>
                <c:pt idx="27">
                  <c:v>$7,521,147 </c:v>
                </c:pt>
                <c:pt idx="28">
                  <c:v>$7,535,295 </c:v>
                </c:pt>
                <c:pt idx="29">
                  <c:v>$7,572,503 </c:v>
                </c:pt>
                <c:pt idx="30">
                  <c:v>$7,593,272 </c:v>
                </c:pt>
                <c:pt idx="31">
                  <c:v>$7,542,255 </c:v>
                </c:pt>
                <c:pt idx="32">
                  <c:v>$7,516,399 </c:v>
                </c:pt>
                <c:pt idx="33">
                  <c:v>$7,563,466 </c:v>
                </c:pt>
                <c:pt idx="34">
                  <c:v>$7,571,557 </c:v>
                </c:pt>
                <c:pt idx="35">
                  <c:v>$7,598,666 </c:v>
                </c:pt>
                <c:pt idx="36">
                  <c:v>$7,448,577 </c:v>
                </c:pt>
                <c:pt idx="37">
                  <c:v>$7,475,806 </c:v>
                </c:pt>
                <c:pt idx="38">
                  <c:v>$7,508,836 </c:v>
                </c:pt>
                <c:pt idx="39">
                  <c:v>$7,509,384 </c:v>
                </c:pt>
                <c:pt idx="40">
                  <c:v>$7,469,027 </c:v>
                </c:pt>
                <c:pt idx="41">
                  <c:v>$7,442,499 </c:v>
                </c:pt>
                <c:pt idx="42">
                  <c:v>$7,442,517 </c:v>
                </c:pt>
                <c:pt idx="43">
                  <c:v>$7,452,335 </c:v>
                </c:pt>
                <c:pt idx="44">
                  <c:v>$7,432,752 </c:v>
                </c:pt>
                <c:pt idx="45">
                  <c:v>$7,402,125 </c:v>
                </c:pt>
                <c:pt idx="46">
                  <c:v>$7,399,656 </c:v>
                </c:pt>
                <c:pt idx="47">
                  <c:v>$7,562,574 </c:v>
                </c:pt>
                <c:pt idx="48">
                  <c:v>$7,544,839 </c:v>
                </c:pt>
                <c:pt idx="49">
                  <c:v>$7,599,441 </c:v>
                </c:pt>
                <c:pt idx="50">
                  <c:v>$7,579,116 </c:v>
                </c:pt>
                <c:pt idx="51">
                  <c:v>$7,571,773 </c:v>
                </c:pt>
                <c:pt idx="52">
                  <c:v>$7,507,865 </c:v>
                </c:pt>
                <c:pt idx="53">
                  <c:v>$7,486,735 </c:v>
                </c:pt>
                <c:pt idx="54">
                  <c:v>$7,477,090 </c:v>
                </c:pt>
                <c:pt idx="55">
                  <c:v>$7,436,621 </c:v>
                </c:pt>
                <c:pt idx="56">
                  <c:v>$7,406,858 </c:v>
                </c:pt>
                <c:pt idx="57">
                  <c:v>$7,428,424 </c:v>
                </c:pt>
                <c:pt idx="58">
                  <c:v>$7,409,197 </c:v>
                </c:pt>
                <c:pt idx="59">
                  <c:v>$7,419,692 </c:v>
                </c:pt>
                <c:pt idx="60">
                  <c:v>$7,457,355 </c:v>
                </c:pt>
                <c:pt idx="61">
                  <c:v>$7,462,241 </c:v>
                </c:pt>
                <c:pt idx="62">
                  <c:v>$7,446,166 </c:v>
                </c:pt>
                <c:pt idx="63">
                  <c:v>$7,464,527 </c:v>
                </c:pt>
                <c:pt idx="64">
                  <c:v>$7,445,175 </c:v>
                </c:pt>
                <c:pt idx="65">
                  <c:v>$7,497,583 </c:v>
                </c:pt>
                <c:pt idx="66">
                  <c:v>$7,569,488 </c:v>
                </c:pt>
                <c:pt idx="67">
                  <c:v>$7,599,772 </c:v>
                </c:pt>
                <c:pt idx="68">
                  <c:v>$7,561,725 </c:v>
                </c:pt>
                <c:pt idx="69">
                  <c:v>$7,573,343 </c:v>
                </c:pt>
                <c:pt idx="70">
                  <c:v>$7,557,229 </c:v>
                </c:pt>
                <c:pt idx="71">
                  <c:v>$7,538,872 </c:v>
                </c:pt>
                <c:pt idx="72">
                  <c:v>$7,514,002 </c:v>
                </c:pt>
                <c:pt idx="73">
                  <c:v>$7,614,679 </c:v>
                </c:pt>
                <c:pt idx="74">
                  <c:v>$7,558,860 </c:v>
                </c:pt>
                <c:pt idx="75">
                  <c:v>$7,470,779 </c:v>
                </c:pt>
                <c:pt idx="76">
                  <c:v>$7,551,129 </c:v>
                </c:pt>
                <c:pt idx="77">
                  <c:v>$7,545,408 </c:v>
                </c:pt>
                <c:pt idx="78">
                  <c:v>$7,487,084 </c:v>
                </c:pt>
                <c:pt idx="79">
                  <c:v>$7,545,126 </c:v>
                </c:pt>
                <c:pt idx="80">
                  <c:v>$7,509,037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Log'!$B$1116:$B$1196</c:f>
              <c:numCache>
                <c:formatCode>m/d/yyyy</c:formatCode>
                <c:ptCount val="81"/>
                <c:pt idx="0">
                  <c:v>45784</c:v>
                </c:pt>
                <c:pt idx="1">
                  <c:v>45785</c:v>
                </c:pt>
                <c:pt idx="2">
                  <c:v>45786</c:v>
                </c:pt>
                <c:pt idx="3">
                  <c:v>45789</c:v>
                </c:pt>
                <c:pt idx="4">
                  <c:v>45790</c:v>
                </c:pt>
                <c:pt idx="5">
                  <c:v>45791</c:v>
                </c:pt>
                <c:pt idx="6">
                  <c:v>45792</c:v>
                </c:pt>
                <c:pt idx="7">
                  <c:v>45793</c:v>
                </c:pt>
                <c:pt idx="8">
                  <c:v>45796</c:v>
                </c:pt>
                <c:pt idx="9">
                  <c:v>45797</c:v>
                </c:pt>
                <c:pt idx="10">
                  <c:v>45798</c:v>
                </c:pt>
                <c:pt idx="11">
                  <c:v>45799</c:v>
                </c:pt>
                <c:pt idx="12">
                  <c:v>45800</c:v>
                </c:pt>
                <c:pt idx="13">
                  <c:v>45804</c:v>
                </c:pt>
                <c:pt idx="14">
                  <c:v>45805</c:v>
                </c:pt>
                <c:pt idx="15">
                  <c:v>45806</c:v>
                </c:pt>
                <c:pt idx="16">
                  <c:v>45807</c:v>
                </c:pt>
                <c:pt idx="17">
                  <c:v>45810</c:v>
                </c:pt>
                <c:pt idx="18">
                  <c:v>45811</c:v>
                </c:pt>
                <c:pt idx="19">
                  <c:v>45812</c:v>
                </c:pt>
                <c:pt idx="20">
                  <c:v>45813</c:v>
                </c:pt>
                <c:pt idx="21">
                  <c:v>45814</c:v>
                </c:pt>
                <c:pt idx="22">
                  <c:v>45817</c:v>
                </c:pt>
                <c:pt idx="23">
                  <c:v>45818</c:v>
                </c:pt>
                <c:pt idx="24">
                  <c:v>45819</c:v>
                </c:pt>
                <c:pt idx="25">
                  <c:v>45820</c:v>
                </c:pt>
                <c:pt idx="26">
                  <c:v>45821</c:v>
                </c:pt>
                <c:pt idx="27">
                  <c:v>45824</c:v>
                </c:pt>
                <c:pt idx="28">
                  <c:v>45825</c:v>
                </c:pt>
                <c:pt idx="29">
                  <c:v>45826</c:v>
                </c:pt>
                <c:pt idx="30">
                  <c:v>45828</c:v>
                </c:pt>
                <c:pt idx="31">
                  <c:v>45831</c:v>
                </c:pt>
                <c:pt idx="32">
                  <c:v>45832</c:v>
                </c:pt>
                <c:pt idx="33">
                  <c:v>45833</c:v>
                </c:pt>
                <c:pt idx="34">
                  <c:v>45834</c:v>
                </c:pt>
                <c:pt idx="35">
                  <c:v>45835</c:v>
                </c:pt>
                <c:pt idx="36">
                  <c:v>45838</c:v>
                </c:pt>
                <c:pt idx="37">
                  <c:v>45839</c:v>
                </c:pt>
                <c:pt idx="38">
                  <c:v>45840</c:v>
                </c:pt>
                <c:pt idx="39">
                  <c:v>45841</c:v>
                </c:pt>
                <c:pt idx="40">
                  <c:v>45845</c:v>
                </c:pt>
                <c:pt idx="41">
                  <c:v>45846</c:v>
                </c:pt>
                <c:pt idx="42">
                  <c:v>45847</c:v>
                </c:pt>
                <c:pt idx="43">
                  <c:v>45848</c:v>
                </c:pt>
                <c:pt idx="44">
                  <c:v>45849</c:v>
                </c:pt>
                <c:pt idx="45">
                  <c:v>45852</c:v>
                </c:pt>
                <c:pt idx="46">
                  <c:v>45853</c:v>
                </c:pt>
                <c:pt idx="47">
                  <c:v>45854</c:v>
                </c:pt>
                <c:pt idx="48">
                  <c:v>45855</c:v>
                </c:pt>
                <c:pt idx="49">
                  <c:v>45856</c:v>
                </c:pt>
                <c:pt idx="50">
                  <c:v>45859</c:v>
                </c:pt>
                <c:pt idx="51">
                  <c:v>45860</c:v>
                </c:pt>
                <c:pt idx="52">
                  <c:v>45861</c:v>
                </c:pt>
                <c:pt idx="53">
                  <c:v>45862</c:v>
                </c:pt>
                <c:pt idx="54">
                  <c:v>45863</c:v>
                </c:pt>
                <c:pt idx="55">
                  <c:v>45866</c:v>
                </c:pt>
                <c:pt idx="56">
                  <c:v>45867</c:v>
                </c:pt>
                <c:pt idx="57">
                  <c:v>45868</c:v>
                </c:pt>
                <c:pt idx="58">
                  <c:v>45869</c:v>
                </c:pt>
                <c:pt idx="59">
                  <c:v>45870</c:v>
                </c:pt>
                <c:pt idx="60">
                  <c:v>45873</c:v>
                </c:pt>
                <c:pt idx="61">
                  <c:v>45874</c:v>
                </c:pt>
                <c:pt idx="62">
                  <c:v>45875</c:v>
                </c:pt>
                <c:pt idx="63">
                  <c:v>45876</c:v>
                </c:pt>
                <c:pt idx="64">
                  <c:v>45877</c:v>
                </c:pt>
                <c:pt idx="65">
                  <c:v>45880</c:v>
                </c:pt>
                <c:pt idx="66">
                  <c:v>45881</c:v>
                </c:pt>
                <c:pt idx="67">
                  <c:v>45882</c:v>
                </c:pt>
                <c:pt idx="68">
                  <c:v>45883</c:v>
                </c:pt>
                <c:pt idx="69">
                  <c:v>45884</c:v>
                </c:pt>
                <c:pt idx="70">
                  <c:v>45887</c:v>
                </c:pt>
                <c:pt idx="71">
                  <c:v>45888</c:v>
                </c:pt>
                <c:pt idx="72">
                  <c:v>45889</c:v>
                </c:pt>
                <c:pt idx="73">
                  <c:v>45890</c:v>
                </c:pt>
                <c:pt idx="74">
                  <c:v>45891</c:v>
                </c:pt>
                <c:pt idx="75">
                  <c:v>45894</c:v>
                </c:pt>
                <c:pt idx="76">
                  <c:v>45895</c:v>
                </c:pt>
                <c:pt idx="77">
                  <c:v>45896</c:v>
                </c:pt>
                <c:pt idx="78">
                  <c:v>45897</c:v>
                </c:pt>
                <c:pt idx="79">
                  <c:v>45898</c:v>
                </c:pt>
                <c:pt idx="80">
                  <c:v>45902</c:v>
                </c:pt>
              </c:numCache>
            </c:numRef>
          </c:cat>
          <c:val>
            <c:numRef>
              <c:f>'September 2025'!$V$50:$V$70</c:f>
              <c:numCache>
                <c:formatCode>"$"#,##0_);[Red]\("$"#,##0\)</c:formatCode>
                <c:ptCount val="21"/>
                <c:pt idx="0">
                  <c:v>-35251.1</c:v>
                </c:pt>
                <c:pt idx="1">
                  <c:v>-67133.799999999988</c:v>
                </c:pt>
                <c:pt idx="2">
                  <c:v>-89738.4</c:v>
                </c:pt>
                <c:pt idx="3">
                  <c:v>-113518</c:v>
                </c:pt>
                <c:pt idx="4">
                  <c:v>-62635.7</c:v>
                </c:pt>
                <c:pt idx="5">
                  <c:v>-57254</c:v>
                </c:pt>
                <c:pt idx="6">
                  <c:v>-53500.4</c:v>
                </c:pt>
                <c:pt idx="7">
                  <c:v>-33231</c:v>
                </c:pt>
                <c:pt idx="8">
                  <c:v>-30214.5</c:v>
                </c:pt>
                <c:pt idx="9">
                  <c:v>-62359.600000000006</c:v>
                </c:pt>
                <c:pt idx="10">
                  <c:v>-63565.200000000004</c:v>
                </c:pt>
                <c:pt idx="11">
                  <c:v>-4019.9000000000015</c:v>
                </c:pt>
                <c:pt idx="12">
                  <c:v>-24951.600000000002</c:v>
                </c:pt>
                <c:pt idx="13">
                  <c:v>-66396.800000000003</c:v>
                </c:pt>
                <c:pt idx="14">
                  <c:v>-19748.599999999999</c:v>
                </c:pt>
                <c:pt idx="15">
                  <c:v>-22183.1</c:v>
                </c:pt>
                <c:pt idx="16">
                  <c:v>-59729.2</c:v>
                </c:pt>
                <c:pt idx="17">
                  <c:v>-35427.5</c:v>
                </c:pt>
                <c:pt idx="18">
                  <c:v>-113725.4</c:v>
                </c:pt>
                <c:pt idx="19">
                  <c:v>-179403.3</c:v>
                </c:pt>
                <c:pt idx="20">
                  <c:v>-130332.69999999998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6-4CC6-8315-823C5B094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'September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612-4DB7-A289-8AB4C542FD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'September 2025'!$C$48</c:f>
              <c:numCache>
                <c:formatCode>"$"#,##0_);[Red]\("$"#,##0\)</c:formatCode>
                <c:ptCount val="1"/>
                <c:pt idx="0">
                  <c:v>-28221.5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2-4DB7-A289-8AB4C542FD1D}"/>
            </c:ext>
          </c:extLst>
        </c:ser>
        <c:ser>
          <c:idx val="1"/>
          <c:order val="1"/>
          <c:tx>
            <c:strRef>
              <c:f>'September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2025'!$D$48</c:f>
              <c:numCache>
                <c:formatCode>"$"#,##0_);[Red]\("$"#,##0\)</c:formatCode>
                <c:ptCount val="1"/>
                <c:pt idx="0">
                  <c:v>-112027.5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2-4DB7-A289-8AB4C542FD1D}"/>
            </c:ext>
          </c:extLst>
        </c:ser>
        <c:ser>
          <c:idx val="3"/>
          <c:order val="2"/>
          <c:tx>
            <c:strRef>
              <c:f>'September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2025'!$F$48</c:f>
              <c:numCache>
                <c:formatCode>"$"#,##0_);[Red]\("$"#,##0\)</c:formatCode>
                <c:ptCount val="1"/>
                <c:pt idx="0">
                  <c:v>-25930.600000000006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2-4DB7-A289-8AB4C542FD1D}"/>
            </c:ext>
          </c:extLst>
        </c:ser>
        <c:ser>
          <c:idx val="4"/>
          <c:order val="3"/>
          <c:tx>
            <c:strRef>
              <c:f>'September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2025'!$G$48</c:f>
              <c:numCache>
                <c:formatCode>"$"#,##0_);[Red]\("$"#,##0\)</c:formatCode>
                <c:ptCount val="1"/>
                <c:pt idx="0">
                  <c:v>35846.9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2-4DB7-A289-8AB4C542FD1D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2-4DB7-A289-8AB4C542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612-4DB7-A289-8AB4C542FD1D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B612-4DB7-A289-8AB4C542FD1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612-4DB7-A289-8AB4C542FD1D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Log'!$V$1175:$V$1195</c:f>
              <c:strCache>
                <c:ptCount val="21"/>
                <c:pt idx="0">
                  <c:v>$7,419,692 </c:v>
                </c:pt>
                <c:pt idx="1">
                  <c:v>$7,457,355 </c:v>
                </c:pt>
                <c:pt idx="2">
                  <c:v>$7,462,241 </c:v>
                </c:pt>
                <c:pt idx="3">
                  <c:v>$7,446,166 </c:v>
                </c:pt>
                <c:pt idx="4">
                  <c:v>$7,464,527 </c:v>
                </c:pt>
                <c:pt idx="5">
                  <c:v>$7,445,175 </c:v>
                </c:pt>
                <c:pt idx="6">
                  <c:v>$7,497,583 </c:v>
                </c:pt>
                <c:pt idx="7">
                  <c:v>$7,569,488 </c:v>
                </c:pt>
                <c:pt idx="8">
                  <c:v>$7,599,772 </c:v>
                </c:pt>
                <c:pt idx="9">
                  <c:v>$7,561,725 </c:v>
                </c:pt>
                <c:pt idx="10">
                  <c:v>$7,573,343 </c:v>
                </c:pt>
                <c:pt idx="11">
                  <c:v>$7,557,229 </c:v>
                </c:pt>
                <c:pt idx="12">
                  <c:v>$7,538,872 </c:v>
                </c:pt>
                <c:pt idx="13">
                  <c:v>$7,514,002 </c:v>
                </c:pt>
                <c:pt idx="14">
                  <c:v>$7,614,679 </c:v>
                </c:pt>
                <c:pt idx="15">
                  <c:v>$7,558,860 </c:v>
                </c:pt>
                <c:pt idx="16">
                  <c:v>$7,470,779 </c:v>
                </c:pt>
                <c:pt idx="17">
                  <c:v>$7,551,129 </c:v>
                </c:pt>
                <c:pt idx="18">
                  <c:v>$7,545,408 </c:v>
                </c:pt>
                <c:pt idx="19">
                  <c:v>$7,487,084 </c:v>
                </c:pt>
                <c:pt idx="20">
                  <c:v>$7,545,126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Log'!$B$1175:$B$1195</c:f>
              <c:numCache>
                <c:formatCode>m/d/yyyy</c:formatCode>
                <c:ptCount val="21"/>
                <c:pt idx="0">
                  <c:v>45870</c:v>
                </c:pt>
                <c:pt idx="1">
                  <c:v>45873</c:v>
                </c:pt>
                <c:pt idx="2">
                  <c:v>45874</c:v>
                </c:pt>
                <c:pt idx="3">
                  <c:v>45875</c:v>
                </c:pt>
                <c:pt idx="4">
                  <c:v>45876</c:v>
                </c:pt>
                <c:pt idx="5">
                  <c:v>45877</c:v>
                </c:pt>
                <c:pt idx="6">
                  <c:v>45880</c:v>
                </c:pt>
                <c:pt idx="7">
                  <c:v>45881</c:v>
                </c:pt>
                <c:pt idx="8">
                  <c:v>45882</c:v>
                </c:pt>
                <c:pt idx="9">
                  <c:v>45883</c:v>
                </c:pt>
                <c:pt idx="10">
                  <c:v>45884</c:v>
                </c:pt>
                <c:pt idx="11">
                  <c:v>45887</c:v>
                </c:pt>
                <c:pt idx="12">
                  <c:v>45888</c:v>
                </c:pt>
                <c:pt idx="13">
                  <c:v>45889</c:v>
                </c:pt>
                <c:pt idx="14">
                  <c:v>45890</c:v>
                </c:pt>
                <c:pt idx="15">
                  <c:v>45891</c:v>
                </c:pt>
                <c:pt idx="16">
                  <c:v>45894</c:v>
                </c:pt>
                <c:pt idx="17">
                  <c:v>45895</c:v>
                </c:pt>
                <c:pt idx="18">
                  <c:v>45896</c:v>
                </c:pt>
                <c:pt idx="19">
                  <c:v>45897</c:v>
                </c:pt>
                <c:pt idx="20">
                  <c:v>45898</c:v>
                </c:pt>
              </c:numCache>
            </c:numRef>
          </c:cat>
          <c:val>
            <c:numRef>
              <c:f>'August 2025'!$V$50:$V$70</c:f>
              <c:numCache>
                <c:formatCode>"$"#,##0_);[Red]\("$"#,##0\)</c:formatCode>
                <c:ptCount val="21"/>
                <c:pt idx="0">
                  <c:v>10886.800000000001</c:v>
                </c:pt>
                <c:pt idx="1">
                  <c:v>49222.400000000001</c:v>
                </c:pt>
                <c:pt idx="2">
                  <c:v>54841.9</c:v>
                </c:pt>
                <c:pt idx="3">
                  <c:v>39825.699999999997</c:v>
                </c:pt>
                <c:pt idx="4">
                  <c:v>59310.399999999987</c:v>
                </c:pt>
                <c:pt idx="5">
                  <c:v>40447.399999999987</c:v>
                </c:pt>
                <c:pt idx="6">
                  <c:v>94189.599999999991</c:v>
                </c:pt>
                <c:pt idx="7">
                  <c:v>167727.79999999999</c:v>
                </c:pt>
                <c:pt idx="8">
                  <c:v>198961.3</c:v>
                </c:pt>
                <c:pt idx="9">
                  <c:v>161760.4</c:v>
                </c:pt>
                <c:pt idx="10">
                  <c:v>173849.69999999998</c:v>
                </c:pt>
                <c:pt idx="11">
                  <c:v>158241.59999999998</c:v>
                </c:pt>
                <c:pt idx="12">
                  <c:v>140533.09999999998</c:v>
                </c:pt>
                <c:pt idx="13">
                  <c:v>116598.19999999998</c:v>
                </c:pt>
                <c:pt idx="14">
                  <c:v>218725.59999999998</c:v>
                </c:pt>
                <c:pt idx="15">
                  <c:v>165037.59999999998</c:v>
                </c:pt>
                <c:pt idx="16">
                  <c:v>77398.299999999974</c:v>
                </c:pt>
                <c:pt idx="17">
                  <c:v>158758.99999999994</c:v>
                </c:pt>
                <c:pt idx="18">
                  <c:v>153548.39999999994</c:v>
                </c:pt>
                <c:pt idx="19">
                  <c:v>95573.29999999993</c:v>
                </c:pt>
                <c:pt idx="20">
                  <c:v>154046.79999999993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8-4E4B-998A-1BA0C42E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'August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C5C-4083-9798-DDD03A22B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'August 2025'!$C$48</c:f>
              <c:numCache>
                <c:formatCode>"$"#,##0_);[Red]\("$"#,##0\)</c:formatCode>
                <c:ptCount val="1"/>
                <c:pt idx="0">
                  <c:v>112908.19999999998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C-4083-9798-DDD03A22BACE}"/>
            </c:ext>
          </c:extLst>
        </c:ser>
        <c:ser>
          <c:idx val="1"/>
          <c:order val="1"/>
          <c:tx>
            <c:strRef>
              <c:f>'August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2025'!$D$48</c:f>
              <c:numCache>
                <c:formatCode>"$"#,##0_);[Red]\("$"#,##0\)</c:formatCode>
                <c:ptCount val="1"/>
                <c:pt idx="0">
                  <c:v>55951.7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C-4083-9798-DDD03A22BACE}"/>
            </c:ext>
          </c:extLst>
        </c:ser>
        <c:ser>
          <c:idx val="3"/>
          <c:order val="2"/>
          <c:tx>
            <c:strRef>
              <c:f>'August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2025'!$F$48</c:f>
              <c:numCache>
                <c:formatCode>"$"#,##0_);[Red]\("$"#,##0\)</c:formatCode>
                <c:ptCount val="1"/>
                <c:pt idx="0">
                  <c:v>6948.4999999999964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C-4083-9798-DDD03A22BACE}"/>
            </c:ext>
          </c:extLst>
        </c:ser>
        <c:ser>
          <c:idx val="4"/>
          <c:order val="3"/>
          <c:tx>
            <c:strRef>
              <c:f>'August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2025'!$G$48</c:f>
              <c:numCache>
                <c:formatCode>"$"#,##0_);[Red]\("$"#,##0\)</c:formatCode>
                <c:ptCount val="1"/>
                <c:pt idx="0">
                  <c:v>-21761.599999999999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C-4083-9798-DDD03A22BACE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C-4083-9798-DDD03A22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C5C-4083-9798-DDD03A22BACE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CC5C-4083-9798-DDD03A22BAC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C5C-4083-9798-DDD03A22BACE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Log'!$V$1153:$V$1173</c:f>
              <c:strCache>
                <c:ptCount val="21"/>
                <c:pt idx="0">
                  <c:v>$7,475,806 </c:v>
                </c:pt>
                <c:pt idx="1">
                  <c:v>$7,508,836 </c:v>
                </c:pt>
                <c:pt idx="2">
                  <c:v>$7,509,384 </c:v>
                </c:pt>
                <c:pt idx="3">
                  <c:v>$7,469,027 </c:v>
                </c:pt>
                <c:pt idx="4">
                  <c:v>$7,442,499 </c:v>
                </c:pt>
                <c:pt idx="5">
                  <c:v>$7,442,517 </c:v>
                </c:pt>
                <c:pt idx="6">
                  <c:v>$7,452,335 </c:v>
                </c:pt>
                <c:pt idx="7">
                  <c:v>$7,432,752 </c:v>
                </c:pt>
                <c:pt idx="8">
                  <c:v>$7,402,125 </c:v>
                </c:pt>
                <c:pt idx="9">
                  <c:v>$7,399,656 </c:v>
                </c:pt>
                <c:pt idx="10">
                  <c:v>$7,562,574 </c:v>
                </c:pt>
                <c:pt idx="11">
                  <c:v>$7,544,839 </c:v>
                </c:pt>
                <c:pt idx="12">
                  <c:v>$7,599,441 </c:v>
                </c:pt>
                <c:pt idx="13">
                  <c:v>$7,579,116 </c:v>
                </c:pt>
                <c:pt idx="14">
                  <c:v>$7,571,773 </c:v>
                </c:pt>
                <c:pt idx="15">
                  <c:v>$7,507,865 </c:v>
                </c:pt>
                <c:pt idx="16">
                  <c:v>$7,486,735 </c:v>
                </c:pt>
                <c:pt idx="17">
                  <c:v>$7,477,090 </c:v>
                </c:pt>
                <c:pt idx="18">
                  <c:v>$7,436,621 </c:v>
                </c:pt>
                <c:pt idx="19">
                  <c:v>$7,406,858 </c:v>
                </c:pt>
                <c:pt idx="20">
                  <c:v>$7,428,424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Log'!$B$1153:$B$1174</c:f>
              <c:numCache>
                <c:formatCode>m/d/yyyy</c:formatCode>
                <c:ptCount val="22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45845</c:v>
                </c:pt>
                <c:pt idx="4">
                  <c:v>45846</c:v>
                </c:pt>
                <c:pt idx="5">
                  <c:v>45847</c:v>
                </c:pt>
                <c:pt idx="6">
                  <c:v>45848</c:v>
                </c:pt>
                <c:pt idx="7">
                  <c:v>45849</c:v>
                </c:pt>
                <c:pt idx="8">
                  <c:v>45852</c:v>
                </c:pt>
                <c:pt idx="9">
                  <c:v>45853</c:v>
                </c:pt>
                <c:pt idx="10">
                  <c:v>45854</c:v>
                </c:pt>
                <c:pt idx="11">
                  <c:v>45855</c:v>
                </c:pt>
                <c:pt idx="12">
                  <c:v>45856</c:v>
                </c:pt>
                <c:pt idx="13">
                  <c:v>45859</c:v>
                </c:pt>
                <c:pt idx="14">
                  <c:v>45860</c:v>
                </c:pt>
                <c:pt idx="15">
                  <c:v>45861</c:v>
                </c:pt>
                <c:pt idx="16">
                  <c:v>45862</c:v>
                </c:pt>
                <c:pt idx="17">
                  <c:v>45863</c:v>
                </c:pt>
                <c:pt idx="18">
                  <c:v>45866</c:v>
                </c:pt>
                <c:pt idx="19">
                  <c:v>45867</c:v>
                </c:pt>
                <c:pt idx="20">
                  <c:v>45868</c:v>
                </c:pt>
                <c:pt idx="21">
                  <c:v>45869</c:v>
                </c:pt>
              </c:numCache>
            </c:numRef>
          </c:cat>
          <c:val>
            <c:numRef>
              <c:f>'July 2025'!$V$50:$V$70</c:f>
              <c:numCache>
                <c:formatCode>"$"#,##0_);[Red]\("$"#,##0\)</c:formatCode>
                <c:ptCount val="21"/>
                <c:pt idx="0">
                  <c:v>27732.799999999999</c:v>
                </c:pt>
                <c:pt idx="1">
                  <c:v>61992.5</c:v>
                </c:pt>
                <c:pt idx="2">
                  <c:v>63457</c:v>
                </c:pt>
                <c:pt idx="3">
                  <c:v>23919.5</c:v>
                </c:pt>
                <c:pt idx="4">
                  <c:v>-1872.5</c:v>
                </c:pt>
                <c:pt idx="5">
                  <c:v>-1303.5</c:v>
                </c:pt>
                <c:pt idx="6">
                  <c:v>9428.4999999999982</c:v>
                </c:pt>
                <c:pt idx="7">
                  <c:v>-9114.9</c:v>
                </c:pt>
                <c:pt idx="8">
                  <c:v>-39402.499999999993</c:v>
                </c:pt>
                <c:pt idx="9">
                  <c:v>-41418.69999999999</c:v>
                </c:pt>
                <c:pt idx="10">
                  <c:v>122546.90000000002</c:v>
                </c:pt>
                <c:pt idx="11">
                  <c:v>105205.60000000002</c:v>
                </c:pt>
                <c:pt idx="12">
                  <c:v>160685.40000000002</c:v>
                </c:pt>
                <c:pt idx="13">
                  <c:v>140973.20000000001</c:v>
                </c:pt>
                <c:pt idx="14">
                  <c:v>134237.70000000001</c:v>
                </c:pt>
                <c:pt idx="15">
                  <c:v>70639.700000000012</c:v>
                </c:pt>
                <c:pt idx="16">
                  <c:v>49809.200000000012</c:v>
                </c:pt>
                <c:pt idx="17">
                  <c:v>41487.500000000015</c:v>
                </c:pt>
                <c:pt idx="18">
                  <c:v>1523.0000000000146</c:v>
                </c:pt>
                <c:pt idx="19">
                  <c:v>-27157.099999999991</c:v>
                </c:pt>
                <c:pt idx="20">
                  <c:v>-4984.4999999999927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9-4A9D-BEC3-6D05B904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'July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058-4AFA-AB84-B6D81D5AD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'July 2025'!$C$48</c:f>
              <c:numCache>
                <c:formatCode>"$"#,##0_);[Red]\("$"#,##0\)</c:formatCode>
                <c:ptCount val="1"/>
                <c:pt idx="0">
                  <c:v>23927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8-4AFA-AB84-B6D81D5AD570}"/>
            </c:ext>
          </c:extLst>
        </c:ser>
        <c:ser>
          <c:idx val="1"/>
          <c:order val="1"/>
          <c:tx>
            <c:strRef>
              <c:f>'July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2025'!$D$48</c:f>
              <c:numCache>
                <c:formatCode>"$"#,##0_);[Red]\("$"#,##0\)</c:formatCode>
                <c:ptCount val="1"/>
                <c:pt idx="0">
                  <c:v>3147.4000000000037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8-4AFA-AB84-B6D81D5AD570}"/>
            </c:ext>
          </c:extLst>
        </c:ser>
        <c:ser>
          <c:idx val="3"/>
          <c:order val="2"/>
          <c:tx>
            <c:strRef>
              <c:f>'July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2025'!$F$48</c:f>
              <c:numCache>
                <c:formatCode>"$"#,##0_);[Red]\("$"#,##0\)</c:formatCode>
                <c:ptCount val="1"/>
                <c:pt idx="0">
                  <c:v>-36302.5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58-4AFA-AB84-B6D81D5AD570}"/>
            </c:ext>
          </c:extLst>
        </c:ser>
        <c:ser>
          <c:idx val="4"/>
          <c:order val="3"/>
          <c:tx>
            <c:strRef>
              <c:f>'July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2025'!$G$48</c:f>
              <c:numCache>
                <c:formatCode>"$"#,##0_);[Red]\("$"#,##0\)</c:formatCode>
                <c:ptCount val="1"/>
                <c:pt idx="0">
                  <c:v>4243.6000000000076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58-4AFA-AB84-B6D81D5AD570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58-4AFA-AB84-B6D81D5AD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058-4AFA-AB84-B6D81D5AD57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2058-4AFA-AB84-B6D81D5AD57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058-4AFA-AB84-B6D81D5AD570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Log'!$V$1133:$V$1152</c:f>
              <c:strCache>
                <c:ptCount val="20"/>
                <c:pt idx="0">
                  <c:v>$7,555,762 </c:v>
                </c:pt>
                <c:pt idx="1">
                  <c:v>$7,536,823 </c:v>
                </c:pt>
                <c:pt idx="2">
                  <c:v>$7,554,770 </c:v>
                </c:pt>
                <c:pt idx="3">
                  <c:v>$7,557,107 </c:v>
                </c:pt>
                <c:pt idx="4">
                  <c:v>$7,579,132 </c:v>
                </c:pt>
                <c:pt idx="5">
                  <c:v>$7,513,155 </c:v>
                </c:pt>
                <c:pt idx="6">
                  <c:v>$7,456,713 </c:v>
                </c:pt>
                <c:pt idx="7">
                  <c:v>$7,393,950 </c:v>
                </c:pt>
                <c:pt idx="8">
                  <c:v>$7,370,231 </c:v>
                </c:pt>
                <c:pt idx="9">
                  <c:v>$7,472,614 </c:v>
                </c:pt>
                <c:pt idx="10">
                  <c:v>$7,521,147 </c:v>
                </c:pt>
                <c:pt idx="11">
                  <c:v>$7,535,295 </c:v>
                </c:pt>
                <c:pt idx="12">
                  <c:v>$7,572,503 </c:v>
                </c:pt>
                <c:pt idx="13">
                  <c:v>$7,593,272 </c:v>
                </c:pt>
                <c:pt idx="14">
                  <c:v>$7,542,255 </c:v>
                </c:pt>
                <c:pt idx="15">
                  <c:v>$7,516,399 </c:v>
                </c:pt>
                <c:pt idx="16">
                  <c:v>$7,563,466 </c:v>
                </c:pt>
                <c:pt idx="17">
                  <c:v>$7,571,557 </c:v>
                </c:pt>
                <c:pt idx="18">
                  <c:v>$7,598,666 </c:v>
                </c:pt>
                <c:pt idx="19">
                  <c:v>$7,448,577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Log'!$B$1133:$B$1152</c:f>
              <c:numCache>
                <c:formatCode>m/d/yyyy</c:formatCode>
                <c:ptCount val="20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</c:numCache>
            </c:numRef>
          </c:cat>
          <c:val>
            <c:numRef>
              <c:f>'June 2025'!$V$50:$V$70</c:f>
              <c:numCache>
                <c:formatCode>"$"#,##0_);[Red]\("$"#,##0\)</c:formatCode>
                <c:ptCount val="21"/>
                <c:pt idx="0">
                  <c:v>-17331.199999999997</c:v>
                </c:pt>
                <c:pt idx="1">
                  <c:v>-35986.799999999996</c:v>
                </c:pt>
                <c:pt idx="2">
                  <c:v>-17378.699999999997</c:v>
                </c:pt>
                <c:pt idx="3">
                  <c:v>-13812.499999999998</c:v>
                </c:pt>
                <c:pt idx="4">
                  <c:v>8733.8000000000011</c:v>
                </c:pt>
                <c:pt idx="5">
                  <c:v>-56634.399999999994</c:v>
                </c:pt>
                <c:pt idx="6">
                  <c:v>-112748.19999999998</c:v>
                </c:pt>
                <c:pt idx="7">
                  <c:v>-175012.19999999998</c:v>
                </c:pt>
                <c:pt idx="8">
                  <c:v>-197724.09999999998</c:v>
                </c:pt>
                <c:pt idx="9">
                  <c:v>-93915.299999999974</c:v>
                </c:pt>
                <c:pt idx="10">
                  <c:v>-43650.699999999975</c:v>
                </c:pt>
                <c:pt idx="11">
                  <c:v>-28745.199999999975</c:v>
                </c:pt>
                <c:pt idx="12">
                  <c:v>9596.5000000000218</c:v>
                </c:pt>
                <c:pt idx="13">
                  <c:v>33417.60000000002</c:v>
                </c:pt>
                <c:pt idx="14">
                  <c:v>-16922.799999999974</c:v>
                </c:pt>
                <c:pt idx="15">
                  <c:v>-41916.89999999998</c:v>
                </c:pt>
                <c:pt idx="16">
                  <c:v>6563.0000000000218</c:v>
                </c:pt>
                <c:pt idx="17">
                  <c:v>15700.600000000022</c:v>
                </c:pt>
                <c:pt idx="18">
                  <c:v>43433.400000000023</c:v>
                </c:pt>
                <c:pt idx="19">
                  <c:v>-105958.5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7-4A48-A408-43E618C7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'June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CD5-4087-9F9B-31EF28BEC6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'June 2025'!$C$48</c:f>
              <c:numCache>
                <c:formatCode>"$"#,##0_);[Red]\("$"#,##0\)</c:formatCode>
                <c:ptCount val="1"/>
                <c:pt idx="0">
                  <c:v>-32750.19999999999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5-4087-9F9B-31EF28BEC6A1}"/>
            </c:ext>
          </c:extLst>
        </c:ser>
        <c:ser>
          <c:idx val="1"/>
          <c:order val="1"/>
          <c:tx>
            <c:strRef>
              <c:f>'June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2025'!$D$48</c:f>
              <c:numCache>
                <c:formatCode>"$"#,##0_);[Red]\("$"#,##0\)</c:formatCode>
                <c:ptCount val="1"/>
                <c:pt idx="0">
                  <c:v>-96298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5-4087-9F9B-31EF28BEC6A1}"/>
            </c:ext>
          </c:extLst>
        </c:ser>
        <c:ser>
          <c:idx val="3"/>
          <c:order val="2"/>
          <c:tx>
            <c:strRef>
              <c:f>'June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2025'!$F$48</c:f>
              <c:numCache>
                <c:formatCode>"$"#,##0_);[Red]\("$"#,##0\)</c:formatCode>
                <c:ptCount val="1"/>
                <c:pt idx="0">
                  <c:v>40577.399999999994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5-4087-9F9B-31EF28BEC6A1}"/>
            </c:ext>
          </c:extLst>
        </c:ser>
        <c:ser>
          <c:idx val="4"/>
          <c:order val="3"/>
          <c:tx>
            <c:strRef>
              <c:f>'June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2025'!$G$48</c:f>
              <c:numCache>
                <c:formatCode>"$"#,##0_);[Red]\("$"#,##0\)</c:formatCode>
                <c:ptCount val="1"/>
                <c:pt idx="0">
                  <c:v>-17487.700000000012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D5-4087-9F9B-31EF28BEC6A1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D5-4087-9F9B-31EF28BEC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CD5-4087-9F9B-31EF28BEC6A1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1CD5-4087-9F9B-31EF28BEC6A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CD5-4087-9F9B-31EF28BEC6A1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Log'!$V$1112:$V$1132</c:f>
              <c:strCache>
                <c:ptCount val="21"/>
                <c:pt idx="0">
                  <c:v>$7,908,871 </c:v>
                </c:pt>
                <c:pt idx="1">
                  <c:v>$7,918,115 </c:v>
                </c:pt>
                <c:pt idx="2">
                  <c:v>$7,877,256 </c:v>
                </c:pt>
                <c:pt idx="3">
                  <c:v>$7,847,583 </c:v>
                </c:pt>
                <c:pt idx="4">
                  <c:v>$7,853,906 </c:v>
                </c:pt>
                <c:pt idx="5">
                  <c:v>$7,842,874 </c:v>
                </c:pt>
                <c:pt idx="6">
                  <c:v>$7,792,073 </c:v>
                </c:pt>
                <c:pt idx="7">
                  <c:v>$7,813,766 </c:v>
                </c:pt>
                <c:pt idx="8">
                  <c:v>$7,811,347 </c:v>
                </c:pt>
                <c:pt idx="9">
                  <c:v>$7,799,260 </c:v>
                </c:pt>
                <c:pt idx="10">
                  <c:v>$7,858,351 </c:v>
                </c:pt>
                <c:pt idx="11">
                  <c:v>$7,841,973 </c:v>
                </c:pt>
                <c:pt idx="12">
                  <c:v>$7,798,381 </c:v>
                </c:pt>
                <c:pt idx="13">
                  <c:v>$7,778,800 </c:v>
                </c:pt>
                <c:pt idx="14">
                  <c:v>$7,801,387 </c:v>
                </c:pt>
                <c:pt idx="15">
                  <c:v>$7,787,254 </c:v>
                </c:pt>
                <c:pt idx="16">
                  <c:v>$7,769,834 </c:v>
                </c:pt>
                <c:pt idx="17">
                  <c:v>$7,720,136 </c:v>
                </c:pt>
                <c:pt idx="18">
                  <c:v>$7,676,860 </c:v>
                </c:pt>
                <c:pt idx="19">
                  <c:v>$7,630,097 </c:v>
                </c:pt>
                <c:pt idx="20">
                  <c:v>$7,573,774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Log'!$B$1112:$B$1132</c:f>
              <c:numCache>
                <c:formatCode>m/d/yyyy</c:formatCode>
                <c:ptCount val="21"/>
                <c:pt idx="0">
                  <c:v>45778</c:v>
                </c:pt>
                <c:pt idx="1">
                  <c:v>45779</c:v>
                </c:pt>
                <c:pt idx="2">
                  <c:v>45782</c:v>
                </c:pt>
                <c:pt idx="3">
                  <c:v>45783</c:v>
                </c:pt>
                <c:pt idx="4">
                  <c:v>45784</c:v>
                </c:pt>
                <c:pt idx="5">
                  <c:v>45785</c:v>
                </c:pt>
                <c:pt idx="6">
                  <c:v>45786</c:v>
                </c:pt>
                <c:pt idx="7">
                  <c:v>45789</c:v>
                </c:pt>
                <c:pt idx="8">
                  <c:v>45790</c:v>
                </c:pt>
                <c:pt idx="9">
                  <c:v>45791</c:v>
                </c:pt>
                <c:pt idx="10">
                  <c:v>45792</c:v>
                </c:pt>
                <c:pt idx="11">
                  <c:v>45793</c:v>
                </c:pt>
                <c:pt idx="12">
                  <c:v>45796</c:v>
                </c:pt>
                <c:pt idx="13">
                  <c:v>45797</c:v>
                </c:pt>
                <c:pt idx="14">
                  <c:v>45798</c:v>
                </c:pt>
                <c:pt idx="15">
                  <c:v>45799</c:v>
                </c:pt>
                <c:pt idx="16">
                  <c:v>45800</c:v>
                </c:pt>
                <c:pt idx="17">
                  <c:v>45804</c:v>
                </c:pt>
                <c:pt idx="18">
                  <c:v>45805</c:v>
                </c:pt>
                <c:pt idx="19">
                  <c:v>45806</c:v>
                </c:pt>
                <c:pt idx="20">
                  <c:v>45807</c:v>
                </c:pt>
              </c:numCache>
            </c:numRef>
          </c:cat>
          <c:val>
            <c:numRef>
              <c:f>'May 2025'!$V$50:$V$70</c:f>
              <c:numCache>
                <c:formatCode>"$"#,##0_);[Red]\("$"#,##0\)</c:formatCode>
                <c:ptCount val="21"/>
                <c:pt idx="0">
                  <c:v>-21657.200000000001</c:v>
                </c:pt>
                <c:pt idx="1">
                  <c:v>-11689.800000000003</c:v>
                </c:pt>
                <c:pt idx="2">
                  <c:v>-51842.600000000006</c:v>
                </c:pt>
                <c:pt idx="3">
                  <c:v>-80841.3</c:v>
                </c:pt>
                <c:pt idx="4">
                  <c:v>-73766.3</c:v>
                </c:pt>
                <c:pt idx="5">
                  <c:v>-84128.6</c:v>
                </c:pt>
                <c:pt idx="6">
                  <c:v>-133936</c:v>
                </c:pt>
                <c:pt idx="7">
                  <c:v>-111364.9</c:v>
                </c:pt>
                <c:pt idx="8">
                  <c:v>-112738.2</c:v>
                </c:pt>
                <c:pt idx="9">
                  <c:v>-124032.2</c:v>
                </c:pt>
                <c:pt idx="10">
                  <c:v>-64033.5</c:v>
                </c:pt>
                <c:pt idx="11">
                  <c:v>-79665</c:v>
                </c:pt>
                <c:pt idx="12">
                  <c:v>-122664.4</c:v>
                </c:pt>
                <c:pt idx="13">
                  <c:v>-141661</c:v>
                </c:pt>
                <c:pt idx="14">
                  <c:v>-118097.5</c:v>
                </c:pt>
                <c:pt idx="15">
                  <c:v>-131397.5</c:v>
                </c:pt>
                <c:pt idx="16">
                  <c:v>-147530.9</c:v>
                </c:pt>
                <c:pt idx="17">
                  <c:v>-196753.1</c:v>
                </c:pt>
                <c:pt idx="18">
                  <c:v>-239571.80000000002</c:v>
                </c:pt>
                <c:pt idx="19">
                  <c:v>-285918.5</c:v>
                </c:pt>
                <c:pt idx="20">
                  <c:v>-295362.5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4-4C47-A0E1-B3A8CA3C7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'May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FF3-47F5-A8A9-1F1ED52797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'May 2025'!$C$48</c:f>
              <c:numCache>
                <c:formatCode>"$"#,##0_);[Red]\("$"#,##0\)</c:formatCode>
                <c:ptCount val="1"/>
                <c:pt idx="0">
                  <c:v>-80186.8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3-47F5-A8A9-1F1ED52797CA}"/>
            </c:ext>
          </c:extLst>
        </c:ser>
        <c:ser>
          <c:idx val="1"/>
          <c:order val="1"/>
          <c:tx>
            <c:strRef>
              <c:f>'May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2025'!$D$48</c:f>
              <c:numCache>
                <c:formatCode>"$"#,##0_);[Red]\("$"#,##0\)</c:formatCode>
                <c:ptCount val="1"/>
                <c:pt idx="0">
                  <c:v>-117834.4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3-47F5-A8A9-1F1ED52797CA}"/>
            </c:ext>
          </c:extLst>
        </c:ser>
        <c:ser>
          <c:idx val="3"/>
          <c:order val="2"/>
          <c:tx>
            <c:strRef>
              <c:f>'May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2025'!$F$48</c:f>
              <c:numCache>
                <c:formatCode>"$"#,##0_);[Red]\("$"#,##0\)</c:formatCode>
                <c:ptCount val="1"/>
                <c:pt idx="0">
                  <c:v>-28991.3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F3-47F5-A8A9-1F1ED52797CA}"/>
            </c:ext>
          </c:extLst>
        </c:ser>
        <c:ser>
          <c:idx val="4"/>
          <c:order val="3"/>
          <c:tx>
            <c:strRef>
              <c:f>'May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2025'!$G$48</c:f>
              <c:numCache>
                <c:formatCode>"$"#,##0_);[Red]\("$"#,##0\)</c:formatCode>
                <c:ptCount val="1"/>
                <c:pt idx="0">
                  <c:v>-114696.70000000001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3-47F5-A8A9-1F1ED52797CA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F3-47F5-A8A9-1F1ED5279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FF3-47F5-A8A9-1F1ED52797CA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7FF3-47F5-A8A9-1F1ED52797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FF3-47F5-A8A9-1F1ED52797CA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Log'!$V$1091:$V$1111</c:f>
              <c:strCache>
                <c:ptCount val="21"/>
                <c:pt idx="0">
                  <c:v>$7,749,290 </c:v>
                </c:pt>
                <c:pt idx="1">
                  <c:v>$7,785,595 </c:v>
                </c:pt>
                <c:pt idx="2">
                  <c:v>$7,789,205 </c:v>
                </c:pt>
                <c:pt idx="3">
                  <c:v>$7,837,131 </c:v>
                </c:pt>
                <c:pt idx="4">
                  <c:v>$7,905,419 </c:v>
                </c:pt>
                <c:pt idx="5">
                  <c:v>$7,923,807 </c:v>
                </c:pt>
                <c:pt idx="6">
                  <c:v>$7,938,205 </c:v>
                </c:pt>
                <c:pt idx="7">
                  <c:v>$7,928,589 </c:v>
                </c:pt>
                <c:pt idx="8">
                  <c:v>$7,997,387 </c:v>
                </c:pt>
                <c:pt idx="9">
                  <c:v>$7,946,760 </c:v>
                </c:pt>
                <c:pt idx="10">
                  <c:v>$7,939,736 </c:v>
                </c:pt>
                <c:pt idx="11">
                  <c:v>$7,926,313 </c:v>
                </c:pt>
                <c:pt idx="12">
                  <c:v>$7,913,226 </c:v>
                </c:pt>
                <c:pt idx="13">
                  <c:v>$7,892,974 </c:v>
                </c:pt>
                <c:pt idx="14">
                  <c:v>$7,881,702 </c:v>
                </c:pt>
                <c:pt idx="15">
                  <c:v>$7,880,365 </c:v>
                </c:pt>
                <c:pt idx="16">
                  <c:v>$7,888,923 </c:v>
                </c:pt>
                <c:pt idx="17">
                  <c:v>$7,879,139 </c:v>
                </c:pt>
                <c:pt idx="18">
                  <c:v>$7,871,651 </c:v>
                </c:pt>
                <c:pt idx="19">
                  <c:v>$7,909,045 </c:v>
                </c:pt>
                <c:pt idx="20">
                  <c:v>$7,931,058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Log'!$B$1091:$B$1111</c:f>
              <c:numCache>
                <c:formatCode>m/d/yyyy</c:formatCode>
                <c:ptCount val="21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45754</c:v>
                </c:pt>
                <c:pt idx="5">
                  <c:v>45755</c:v>
                </c:pt>
                <c:pt idx="6">
                  <c:v>45756</c:v>
                </c:pt>
                <c:pt idx="7">
                  <c:v>45757</c:v>
                </c:pt>
                <c:pt idx="8">
                  <c:v>45758</c:v>
                </c:pt>
                <c:pt idx="9">
                  <c:v>45761</c:v>
                </c:pt>
                <c:pt idx="10">
                  <c:v>45762</c:v>
                </c:pt>
                <c:pt idx="11">
                  <c:v>45763</c:v>
                </c:pt>
                <c:pt idx="12">
                  <c:v>45764</c:v>
                </c:pt>
                <c:pt idx="13">
                  <c:v>45768</c:v>
                </c:pt>
                <c:pt idx="14">
                  <c:v>45769</c:v>
                </c:pt>
                <c:pt idx="15">
                  <c:v>45770</c:v>
                </c:pt>
                <c:pt idx="16">
                  <c:v>45771</c:v>
                </c:pt>
                <c:pt idx="17">
                  <c:v>45772</c:v>
                </c:pt>
                <c:pt idx="18">
                  <c:v>45775</c:v>
                </c:pt>
                <c:pt idx="19">
                  <c:v>45776</c:v>
                </c:pt>
                <c:pt idx="20">
                  <c:v>45777</c:v>
                </c:pt>
              </c:numCache>
            </c:numRef>
          </c:cat>
          <c:val>
            <c:numRef>
              <c:f>'April 2025'!$V$50:$V$70</c:f>
              <c:numCache>
                <c:formatCode>"$"#,##0_);[Red]\("$"#,##0\)</c:formatCode>
                <c:ptCount val="21"/>
                <c:pt idx="0">
                  <c:v>31571.5</c:v>
                </c:pt>
                <c:pt idx="1">
                  <c:v>69245.299999999988</c:v>
                </c:pt>
                <c:pt idx="2">
                  <c:v>74111.799999999988</c:v>
                </c:pt>
                <c:pt idx="3">
                  <c:v>123796.4</c:v>
                </c:pt>
                <c:pt idx="4">
                  <c:v>193367.4</c:v>
                </c:pt>
                <c:pt idx="5">
                  <c:v>212557.3</c:v>
                </c:pt>
                <c:pt idx="6">
                  <c:v>228108.09999999998</c:v>
                </c:pt>
                <c:pt idx="7">
                  <c:v>219027.59999999998</c:v>
                </c:pt>
                <c:pt idx="8">
                  <c:v>288806.09999999998</c:v>
                </c:pt>
                <c:pt idx="9">
                  <c:v>238687.69999999998</c:v>
                </c:pt>
                <c:pt idx="10">
                  <c:v>232053.99999999997</c:v>
                </c:pt>
                <c:pt idx="11">
                  <c:v>219852.19999999998</c:v>
                </c:pt>
                <c:pt idx="12">
                  <c:v>207578.99999999997</c:v>
                </c:pt>
                <c:pt idx="13">
                  <c:v>188229.09999999998</c:v>
                </c:pt>
                <c:pt idx="14">
                  <c:v>177696.3</c:v>
                </c:pt>
                <c:pt idx="15">
                  <c:v>176847.5</c:v>
                </c:pt>
                <c:pt idx="16">
                  <c:v>186118.8</c:v>
                </c:pt>
                <c:pt idx="17">
                  <c:v>179260.9</c:v>
                </c:pt>
                <c:pt idx="18">
                  <c:v>172135.6</c:v>
                </c:pt>
                <c:pt idx="19">
                  <c:v>210362</c:v>
                </c:pt>
                <c:pt idx="20">
                  <c:v>195042.90000000002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7-49EE-9510-63A7A30D4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'April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E24-49DA-8DC6-8E4040B253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'April 2025'!$C$48</c:f>
              <c:numCache>
                <c:formatCode>"$"#,##0_);[Red]\("$"#,##0\)</c:formatCode>
                <c:ptCount val="1"/>
                <c:pt idx="0">
                  <c:v>104061.7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4-49DA-8DC6-8E4040B25303}"/>
            </c:ext>
          </c:extLst>
        </c:ser>
        <c:ser>
          <c:idx val="1"/>
          <c:order val="1"/>
          <c:tx>
            <c:strRef>
              <c:f>'April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2025'!$D$48</c:f>
              <c:numCache>
                <c:formatCode>"$"#,##0_);[Red]\("$"#,##0\)</c:formatCode>
                <c:ptCount val="1"/>
                <c:pt idx="0">
                  <c:v>52934.3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4-49DA-8DC6-8E4040B25303}"/>
            </c:ext>
          </c:extLst>
        </c:ser>
        <c:ser>
          <c:idx val="3"/>
          <c:order val="2"/>
          <c:tx>
            <c:strRef>
              <c:f>'April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2025'!$F$48</c:f>
              <c:numCache>
                <c:formatCode>"$"#,##0_);[Red]\("$"#,##0\)</c:formatCode>
                <c:ptCount val="1"/>
                <c:pt idx="0">
                  <c:v>37003.800000000003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4-49DA-8DC6-8E4040B25303}"/>
            </c:ext>
          </c:extLst>
        </c:ser>
        <c:ser>
          <c:idx val="4"/>
          <c:order val="3"/>
          <c:tx>
            <c:strRef>
              <c:f>'April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2025'!$G$48</c:f>
              <c:numCache>
                <c:formatCode>"$"#,##0_);[Red]\("$"#,##0\)</c:formatCode>
                <c:ptCount val="1"/>
                <c:pt idx="0">
                  <c:v>39269.500000000007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4-49DA-8DC6-8E4040B25303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4-49DA-8DC6-8E4040B2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E24-49DA-8DC6-8E4040B25303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7-4E24-49DA-8DC6-8E4040B2530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E24-49DA-8DC6-8E4040B25303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Log'!$V$1070:$V$1090</c:f>
              <c:strCache>
                <c:ptCount val="21"/>
                <c:pt idx="0">
                  <c:v>$7,700,982 </c:v>
                </c:pt>
                <c:pt idx="1">
                  <c:v>$7,758,322 </c:v>
                </c:pt>
                <c:pt idx="2">
                  <c:v>$7,772,664 </c:v>
                </c:pt>
                <c:pt idx="3">
                  <c:v>$7,804,539 </c:v>
                </c:pt>
                <c:pt idx="4">
                  <c:v>$7,793,517 </c:v>
                </c:pt>
                <c:pt idx="5">
                  <c:v>$7,793,684 </c:v>
                </c:pt>
                <c:pt idx="6">
                  <c:v>$7,793,954 </c:v>
                </c:pt>
                <c:pt idx="7">
                  <c:v>$7,817,965 </c:v>
                </c:pt>
                <c:pt idx="8">
                  <c:v>$7,860,731 </c:v>
                </c:pt>
                <c:pt idx="9">
                  <c:v>$7,891,270 </c:v>
                </c:pt>
                <c:pt idx="10">
                  <c:v>$7,830,159 </c:v>
                </c:pt>
                <c:pt idx="11">
                  <c:v>$7,795,500 </c:v>
                </c:pt>
                <c:pt idx="12">
                  <c:v>$7,788,880 </c:v>
                </c:pt>
                <c:pt idx="13">
                  <c:v>$7,765,636 </c:v>
                </c:pt>
                <c:pt idx="14">
                  <c:v>$7,770,413 </c:v>
                </c:pt>
                <c:pt idx="15">
                  <c:v>$7,770,650 </c:v>
                </c:pt>
                <c:pt idx="16">
                  <c:v>$7,753,297 </c:v>
                </c:pt>
                <c:pt idx="17">
                  <c:v>$7,727,145 </c:v>
                </c:pt>
                <c:pt idx="18">
                  <c:v>$7,741,434 </c:v>
                </c:pt>
                <c:pt idx="19">
                  <c:v>$7,672,072 </c:v>
                </c:pt>
                <c:pt idx="20">
                  <c:v>$7,718,630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Log'!$B$1070:$B$1090</c:f>
              <c:numCache>
                <c:formatCode>m/d/yyyy</c:formatCode>
                <c:ptCount val="21"/>
                <c:pt idx="0">
                  <c:v>45719</c:v>
                </c:pt>
                <c:pt idx="1">
                  <c:v>45720</c:v>
                </c:pt>
                <c:pt idx="2">
                  <c:v>45721</c:v>
                </c:pt>
                <c:pt idx="3">
                  <c:v>45722</c:v>
                </c:pt>
                <c:pt idx="4">
                  <c:v>45723</c:v>
                </c:pt>
                <c:pt idx="5">
                  <c:v>45726</c:v>
                </c:pt>
                <c:pt idx="6">
                  <c:v>45727</c:v>
                </c:pt>
                <c:pt idx="7">
                  <c:v>45728</c:v>
                </c:pt>
                <c:pt idx="8">
                  <c:v>45729</c:v>
                </c:pt>
                <c:pt idx="9">
                  <c:v>45730</c:v>
                </c:pt>
                <c:pt idx="10">
                  <c:v>45733</c:v>
                </c:pt>
                <c:pt idx="11">
                  <c:v>45734</c:v>
                </c:pt>
                <c:pt idx="12">
                  <c:v>45735</c:v>
                </c:pt>
                <c:pt idx="13">
                  <c:v>45736</c:v>
                </c:pt>
                <c:pt idx="14">
                  <c:v>45737</c:v>
                </c:pt>
                <c:pt idx="15">
                  <c:v>45740</c:v>
                </c:pt>
                <c:pt idx="16">
                  <c:v>45741</c:v>
                </c:pt>
                <c:pt idx="17">
                  <c:v>45742</c:v>
                </c:pt>
                <c:pt idx="18">
                  <c:v>45743</c:v>
                </c:pt>
                <c:pt idx="19">
                  <c:v>45744</c:v>
                </c:pt>
                <c:pt idx="20">
                  <c:v>45747</c:v>
                </c:pt>
              </c:numCache>
            </c:numRef>
          </c:cat>
          <c:val>
            <c:numRef>
              <c:f>'March 2025'!$V$50:$V$70</c:f>
              <c:numCache>
                <c:formatCode>"$"#,##0_);[Red]\("$"#,##0\)</c:formatCode>
                <c:ptCount val="21"/>
                <c:pt idx="0">
                  <c:v>35019</c:v>
                </c:pt>
                <c:pt idx="1">
                  <c:v>94101.6</c:v>
                </c:pt>
                <c:pt idx="2">
                  <c:v>109544.20000000001</c:v>
                </c:pt>
                <c:pt idx="3">
                  <c:v>143374.5</c:v>
                </c:pt>
                <c:pt idx="4">
                  <c:v>133381</c:v>
                </c:pt>
                <c:pt idx="5">
                  <c:v>134309</c:v>
                </c:pt>
                <c:pt idx="6">
                  <c:v>135635.29999999999</c:v>
                </c:pt>
                <c:pt idx="7">
                  <c:v>160563.4</c:v>
                </c:pt>
                <c:pt idx="8">
                  <c:v>203962.2</c:v>
                </c:pt>
                <c:pt idx="9">
                  <c:v>235131.6</c:v>
                </c:pt>
                <c:pt idx="10">
                  <c:v>175056.1</c:v>
                </c:pt>
                <c:pt idx="11">
                  <c:v>141869.29999999999</c:v>
                </c:pt>
                <c:pt idx="12">
                  <c:v>136006</c:v>
                </c:pt>
                <c:pt idx="13">
                  <c:v>113692.4</c:v>
                </c:pt>
                <c:pt idx="14">
                  <c:v>120474.9</c:v>
                </c:pt>
                <c:pt idx="15">
                  <c:v>121240.7</c:v>
                </c:pt>
                <c:pt idx="16">
                  <c:v>104999.6</c:v>
                </c:pt>
                <c:pt idx="17">
                  <c:v>79236.100000000006</c:v>
                </c:pt>
                <c:pt idx="18">
                  <c:v>94209.8</c:v>
                </c:pt>
                <c:pt idx="19">
                  <c:v>25868.699999999997</c:v>
                </c:pt>
                <c:pt idx="20">
                  <c:v>142184.5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94480"/>
        <c:axId val="-1033376528"/>
      </c:areaChart>
      <c:catAx>
        <c:axId val="-1033394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6528"/>
        <c:crosses val="autoZero"/>
        <c:auto val="0"/>
        <c:lblAlgn val="ctr"/>
        <c:lblOffset val="100"/>
        <c:noMultiLvlLbl val="1"/>
      </c:catAx>
      <c:valAx>
        <c:axId val="-103337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4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'March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'March 2025'!$C$48</c:f>
              <c:numCache>
                <c:formatCode>"$"#,##0_);[Red]\("$"#,##0\)</c:formatCode>
                <c:ptCount val="1"/>
                <c:pt idx="0">
                  <c:v>-71548.000000000015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'March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2025'!$D$48</c:f>
              <c:numCache>
                <c:formatCode>"$"#,##0_);[Red]\("$"#,##0\)</c:formatCode>
                <c:ptCount val="1"/>
                <c:pt idx="0">
                  <c:v>-32689.300000000017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'March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2025'!$F$48</c:f>
              <c:numCache>
                <c:formatCode>"$"#,##0_);[Red]\("$"#,##0\)</c:formatCode>
                <c:ptCount val="1"/>
                <c:pt idx="0">
                  <c:v>65201.4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'March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2025'!$G$48</c:f>
              <c:numCache>
                <c:formatCode>"$"#,##0_);[Red]\("$"#,##0\)</c:formatCode>
                <c:ptCount val="1"/>
                <c:pt idx="0">
                  <c:v>112879.29999999999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B-43DD-8FE3-EF172FAB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93936"/>
        <c:axId val="-10333901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FC4B-43DD-8FE3-EF172FAB2CA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3339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0128"/>
        <c:crosses val="autoZero"/>
        <c:auto val="0"/>
        <c:lblAlgn val="ctr"/>
        <c:lblOffset val="100"/>
        <c:noMultiLvlLbl val="0"/>
      </c:catAx>
      <c:valAx>
        <c:axId val="-10333901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9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Log'!$V$1050:$V$1069</c:f>
              <c:strCache>
                <c:ptCount val="20"/>
                <c:pt idx="0">
                  <c:v>$7,684,762 </c:v>
                </c:pt>
                <c:pt idx="1">
                  <c:v>$7,710,596 </c:v>
                </c:pt>
                <c:pt idx="2">
                  <c:v>$7,739,232 </c:v>
                </c:pt>
                <c:pt idx="3">
                  <c:v>$7,701,377 </c:v>
                </c:pt>
                <c:pt idx="4">
                  <c:v>$7,704,053 </c:v>
                </c:pt>
                <c:pt idx="5">
                  <c:v>$7,689,518 </c:v>
                </c:pt>
                <c:pt idx="6">
                  <c:v>$7,653,982 </c:v>
                </c:pt>
                <c:pt idx="7">
                  <c:v>$7,684,595 </c:v>
                </c:pt>
                <c:pt idx="8">
                  <c:v>$7,688,394 </c:v>
                </c:pt>
                <c:pt idx="9">
                  <c:v>$7,688,057 </c:v>
                </c:pt>
                <c:pt idx="10">
                  <c:v>$7,681,639 </c:v>
                </c:pt>
                <c:pt idx="11">
                  <c:v>$7,640,137 </c:v>
                </c:pt>
                <c:pt idx="12">
                  <c:v>$7,636,748 </c:v>
                </c:pt>
                <c:pt idx="13">
                  <c:v>$7,623,801 </c:v>
                </c:pt>
                <c:pt idx="14">
                  <c:v>$7,643,191 </c:v>
                </c:pt>
                <c:pt idx="15">
                  <c:v>$7,608,048 </c:v>
                </c:pt>
                <c:pt idx="16">
                  <c:v>$7,620,194 </c:v>
                </c:pt>
                <c:pt idx="17">
                  <c:v>$7,633,977 </c:v>
                </c:pt>
                <c:pt idx="18">
                  <c:v>$7,687,724 </c:v>
                </c:pt>
                <c:pt idx="19">
                  <c:v>$7,667,757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Log'!$B$1050:$B$1069</c:f>
              <c:numCache>
                <c:formatCode>m/d/yyyy</c:formatCode>
                <c:ptCount val="20"/>
                <c:pt idx="0">
                  <c:v>45688</c:v>
                </c:pt>
                <c:pt idx="1">
                  <c:v>45691</c:v>
                </c:pt>
                <c:pt idx="2">
                  <c:v>45692</c:v>
                </c:pt>
                <c:pt idx="3">
                  <c:v>45693</c:v>
                </c:pt>
                <c:pt idx="4">
                  <c:v>45694</c:v>
                </c:pt>
                <c:pt idx="5">
                  <c:v>45695</c:v>
                </c:pt>
                <c:pt idx="6">
                  <c:v>45698</c:v>
                </c:pt>
                <c:pt idx="7">
                  <c:v>45699</c:v>
                </c:pt>
                <c:pt idx="8">
                  <c:v>45700</c:v>
                </c:pt>
                <c:pt idx="9">
                  <c:v>45701</c:v>
                </c:pt>
                <c:pt idx="10">
                  <c:v>45702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</c:numCache>
            </c:numRef>
          </c:cat>
          <c:val>
            <c:numRef>
              <c:f>'February 2025'!$V$50:$V$68</c:f>
              <c:numCache>
                <c:formatCode>"$"#,##0_);[Red]\("$"#,##0\)</c:formatCode>
                <c:ptCount val="19"/>
                <c:pt idx="0">
                  <c:v>26736</c:v>
                </c:pt>
                <c:pt idx="1">
                  <c:v>56551.1</c:v>
                </c:pt>
                <c:pt idx="2">
                  <c:v>19748.099999999999</c:v>
                </c:pt>
                <c:pt idx="3">
                  <c:v>22977.899999999994</c:v>
                </c:pt>
                <c:pt idx="4">
                  <c:v>9378.4999999999927</c:v>
                </c:pt>
                <c:pt idx="5">
                  <c:v>-25689.30000000001</c:v>
                </c:pt>
                <c:pt idx="6">
                  <c:v>5751.0999999999876</c:v>
                </c:pt>
                <c:pt idx="7">
                  <c:v>11346.799999999987</c:v>
                </c:pt>
                <c:pt idx="8">
                  <c:v>11789.399999999989</c:v>
                </c:pt>
                <c:pt idx="9">
                  <c:v>6683.4999999999873</c:v>
                </c:pt>
                <c:pt idx="10">
                  <c:v>-34083.400000000016</c:v>
                </c:pt>
                <c:pt idx="11">
                  <c:v>-36835.700000000012</c:v>
                </c:pt>
                <c:pt idx="12">
                  <c:v>-49270.80000000001</c:v>
                </c:pt>
                <c:pt idx="13">
                  <c:v>-26671.30000000001</c:v>
                </c:pt>
                <c:pt idx="14">
                  <c:v>-61077.200000000012</c:v>
                </c:pt>
                <c:pt idx="15">
                  <c:v>-47731.400000000016</c:v>
                </c:pt>
                <c:pt idx="16">
                  <c:v>-32861.400000000016</c:v>
                </c:pt>
                <c:pt idx="17">
                  <c:v>22737.299999999981</c:v>
                </c:pt>
                <c:pt idx="18">
                  <c:v>4135.6999999999825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9542784"/>
        <c:axId val="-1269547680"/>
      </c:areaChart>
      <c:catAx>
        <c:axId val="-126954278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7680"/>
        <c:crosses val="autoZero"/>
        <c:auto val="0"/>
        <c:lblAlgn val="ctr"/>
        <c:lblOffset val="100"/>
        <c:noMultiLvlLbl val="1"/>
      </c:catAx>
      <c:valAx>
        <c:axId val="-126954768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954278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'February 2025'!$C$48</c:f>
              <c:numCache>
                <c:formatCode>"$"#,##0_);[Red]\("$"#,##0\)</c:formatCode>
                <c:ptCount val="1"/>
                <c:pt idx="0">
                  <c:v>69703.599999999991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'February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2025'!$D$48</c:f>
              <c:numCache>
                <c:formatCode>"$"#,##0_);[Red]\("$"#,##0\)</c:formatCode>
                <c:ptCount val="1"/>
                <c:pt idx="0">
                  <c:v>-87647.900000000023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'February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2025'!$F$48</c:f>
              <c:numCache>
                <c:formatCode>"$"#,##0_);[Red]\("$"#,##0\)</c:formatCode>
                <c:ptCount val="1"/>
                <c:pt idx="0">
                  <c:v>17769.600000000013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'February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2025'!$G$48</c:f>
              <c:numCache>
                <c:formatCode>"$"#,##0_);[Red]\("$"#,##0\)</c:formatCode>
                <c:ptCount val="1"/>
                <c:pt idx="0">
                  <c:v>4310.4000000000124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3-4FCA-9165-5FA21B8F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431034928"/>
        <c:axId val="-1431044720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F7F3-4FCA-9165-5FA21B8FDCF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431034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31044720"/>
        <c:crosses val="autoZero"/>
        <c:auto val="0"/>
        <c:lblAlgn val="ctr"/>
        <c:lblOffset val="100"/>
        <c:noMultiLvlLbl val="0"/>
      </c:catAx>
      <c:valAx>
        <c:axId val="-143104472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103492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Log'!$V$1030:$V$1050</c:f>
              <c:strCache>
                <c:ptCount val="21"/>
                <c:pt idx="0">
                  <c:v>$7,368,117 </c:v>
                </c:pt>
                <c:pt idx="1">
                  <c:v>$7,479,282 </c:v>
                </c:pt>
                <c:pt idx="2">
                  <c:v>$7,486,245 </c:v>
                </c:pt>
                <c:pt idx="3">
                  <c:v>$7,487,451 </c:v>
                </c:pt>
                <c:pt idx="4">
                  <c:v>$7,538,686 </c:v>
                </c:pt>
                <c:pt idx="5">
                  <c:v>$7,545,829 </c:v>
                </c:pt>
                <c:pt idx="6">
                  <c:v>$7,704,541 </c:v>
                </c:pt>
                <c:pt idx="7">
                  <c:v>$7,661,270 </c:v>
                </c:pt>
                <c:pt idx="8">
                  <c:v>$7,634,803 </c:v>
                </c:pt>
                <c:pt idx="9">
                  <c:v>$7,625,614 </c:v>
                </c:pt>
                <c:pt idx="10">
                  <c:v>$7,614,145 </c:v>
                </c:pt>
                <c:pt idx="11">
                  <c:v>$7,603,664 </c:v>
                </c:pt>
                <c:pt idx="12">
                  <c:v>$7,652,490 </c:v>
                </c:pt>
                <c:pt idx="13">
                  <c:v>$7,638,778 </c:v>
                </c:pt>
                <c:pt idx="14">
                  <c:v>$7,592,432 </c:v>
                </c:pt>
                <c:pt idx="15">
                  <c:v>$7,648,707 </c:v>
                </c:pt>
                <c:pt idx="16">
                  <c:v>$7,658,890 </c:v>
                </c:pt>
                <c:pt idx="17">
                  <c:v>$7,642,945 </c:v>
                </c:pt>
                <c:pt idx="18">
                  <c:v>$7,674,859 </c:v>
                </c:pt>
                <c:pt idx="19">
                  <c:v>$7,677,362 </c:v>
                </c:pt>
                <c:pt idx="20">
                  <c:v>$7,684,762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Log'!$B$1030:$B$1050</c:f>
              <c:numCache>
                <c:formatCode>m/d/yyyy</c:formatCode>
                <c:ptCount val="21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</c:numCache>
            </c:numRef>
          </c:cat>
          <c:val>
            <c:numRef>
              <c:f>'January 2025'!$V$50:$V$70</c:f>
              <c:numCache>
                <c:formatCode>"$"#,##0_);[Red]\("$"#,##0\)</c:formatCode>
                <c:ptCount val="21"/>
                <c:pt idx="0">
                  <c:v>8990</c:v>
                </c:pt>
                <c:pt idx="1">
                  <c:v>121015.5</c:v>
                </c:pt>
                <c:pt idx="2">
                  <c:v>129073.1</c:v>
                </c:pt>
                <c:pt idx="3">
                  <c:v>131290.70000000001</c:v>
                </c:pt>
                <c:pt idx="4">
                  <c:v>184355.1</c:v>
                </c:pt>
                <c:pt idx="5">
                  <c:v>193072.1</c:v>
                </c:pt>
                <c:pt idx="6">
                  <c:v>355682.5</c:v>
                </c:pt>
                <c:pt idx="7">
                  <c:v>314397.8</c:v>
                </c:pt>
                <c:pt idx="8">
                  <c:v>289056.59999999998</c:v>
                </c:pt>
                <c:pt idx="9">
                  <c:v>280662.5</c:v>
                </c:pt>
                <c:pt idx="10">
                  <c:v>270573.09999999998</c:v>
                </c:pt>
                <c:pt idx="11">
                  <c:v>261288.09999999998</c:v>
                </c:pt>
                <c:pt idx="12">
                  <c:v>311318.69999999995</c:v>
                </c:pt>
                <c:pt idx="13">
                  <c:v>298520.59999999998</c:v>
                </c:pt>
                <c:pt idx="14">
                  <c:v>253362.19999999998</c:v>
                </c:pt>
                <c:pt idx="15">
                  <c:v>312365.59999999998</c:v>
                </c:pt>
                <c:pt idx="16">
                  <c:v>323802</c:v>
                </c:pt>
                <c:pt idx="17">
                  <c:v>308968.40000000002</c:v>
                </c:pt>
                <c:pt idx="18">
                  <c:v>341689.5</c:v>
                </c:pt>
                <c:pt idx="19">
                  <c:v>344758.4</c:v>
                </c:pt>
                <c:pt idx="20">
                  <c:v>350396.5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31039280"/>
        <c:axId val="-1053546736"/>
      </c:areaChart>
      <c:catAx>
        <c:axId val="-14310392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6736"/>
        <c:crosses val="autoZero"/>
        <c:auto val="0"/>
        <c:lblAlgn val="ctr"/>
        <c:lblOffset val="100"/>
        <c:noMultiLvlLbl val="1"/>
      </c:catAx>
      <c:valAx>
        <c:axId val="-105354673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10392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2025'!$C$49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2025'!$C$48</c:f>
              <c:numCache>
                <c:formatCode>"$"#,##0_);[Red]\("$"#,##0\)</c:formatCode>
                <c:ptCount val="1"/>
                <c:pt idx="0">
                  <c:v>89510.7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'January 2025'!$D$49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2025'!$D$48</c:f>
              <c:numCache>
                <c:formatCode>"$"#,##0_);[Red]\("$"#,##0\)</c:formatCode>
                <c:ptCount val="1"/>
                <c:pt idx="0">
                  <c:v>27626.899999999991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'January 2025'!$F$49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2025'!$F$48</c:f>
              <c:numCache>
                <c:formatCode>"$"#,##0_);[Red]\("$"#,##0\)</c:formatCode>
                <c:ptCount val="1"/>
                <c:pt idx="0">
                  <c:v>136600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'January 2025'!$G$49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2025'!$G$48</c:f>
              <c:numCache>
                <c:formatCode>"$"#,##0_);[Red]\("$"#,##0\)</c:formatCode>
                <c:ptCount val="1"/>
                <c:pt idx="0">
                  <c:v>99727.799999999959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'January 2025'!$E$49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2025'!$E$48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D-4780-9EED-49D0DEF6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41296"/>
        <c:axId val="-1053550544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7A6D-4780-9EED-49D0DEF6877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53541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50544"/>
        <c:crosses val="autoZero"/>
        <c:auto val="0"/>
        <c:lblAlgn val="ctr"/>
        <c:lblOffset val="100"/>
        <c:noMultiLvlLbl val="0"/>
      </c:catAx>
      <c:valAx>
        <c:axId val="-105355054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129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'Yr 2024'!$V$50:$V$298</c:f>
              <c:strCache>
                <c:ptCount val="249"/>
                <c:pt idx="0">
                  <c:v>$61,676 </c:v>
                </c:pt>
                <c:pt idx="1">
                  <c:v>$19,515 </c:v>
                </c:pt>
                <c:pt idx="2">
                  <c:v>$36,276 </c:v>
                </c:pt>
                <c:pt idx="3">
                  <c:v>$52,983 </c:v>
                </c:pt>
                <c:pt idx="4">
                  <c:v>$106,434 </c:v>
                </c:pt>
                <c:pt idx="5">
                  <c:v>$123,003 </c:v>
                </c:pt>
                <c:pt idx="6">
                  <c:v>$155,333 </c:v>
                </c:pt>
                <c:pt idx="7">
                  <c:v>$158,012 </c:v>
                </c:pt>
                <c:pt idx="8">
                  <c:v>$111,314 </c:v>
                </c:pt>
                <c:pt idx="9">
                  <c:v>$196,154 </c:v>
                </c:pt>
                <c:pt idx="10">
                  <c:v>$258,832 </c:v>
                </c:pt>
                <c:pt idx="11">
                  <c:v>$233,526 </c:v>
                </c:pt>
                <c:pt idx="12">
                  <c:v>$183,192 </c:v>
                </c:pt>
                <c:pt idx="13">
                  <c:v>$164,664 </c:v>
                </c:pt>
                <c:pt idx="14">
                  <c:v>$148,228 </c:v>
                </c:pt>
                <c:pt idx="15">
                  <c:v>$146,603 </c:v>
                </c:pt>
                <c:pt idx="16">
                  <c:v>$174,874 </c:v>
                </c:pt>
                <c:pt idx="17">
                  <c:v>$161,156 </c:v>
                </c:pt>
                <c:pt idx="18">
                  <c:v>$153,441 </c:v>
                </c:pt>
                <c:pt idx="19">
                  <c:v>$144,402 </c:v>
                </c:pt>
                <c:pt idx="20">
                  <c:v>$78,692 </c:v>
                </c:pt>
                <c:pt idx="21">
                  <c:v>$74,141 </c:v>
                </c:pt>
                <c:pt idx="22">
                  <c:v>$93,803 </c:v>
                </c:pt>
                <c:pt idx="23">
                  <c:v>$76,811 </c:v>
                </c:pt>
                <c:pt idx="24">
                  <c:v>$53,241 </c:v>
                </c:pt>
                <c:pt idx="25">
                  <c:v>$58,735 </c:v>
                </c:pt>
                <c:pt idx="26">
                  <c:v>$102,315 </c:v>
                </c:pt>
                <c:pt idx="27">
                  <c:v>$72,750 </c:v>
                </c:pt>
                <c:pt idx="28">
                  <c:v>$1,900 </c:v>
                </c:pt>
                <c:pt idx="29">
                  <c:v>$7,479 </c:v>
                </c:pt>
                <c:pt idx="30">
                  <c:v>$67,949 </c:v>
                </c:pt>
                <c:pt idx="31">
                  <c:v>$68,161 </c:v>
                </c:pt>
                <c:pt idx="32">
                  <c:v>$81,410 </c:v>
                </c:pt>
                <c:pt idx="33">
                  <c:v>$118,388 </c:v>
                </c:pt>
                <c:pt idx="34">
                  <c:v>$121,977 </c:v>
                </c:pt>
                <c:pt idx="35">
                  <c:v>$205,153 </c:v>
                </c:pt>
                <c:pt idx="36">
                  <c:v>$276,507 </c:v>
                </c:pt>
                <c:pt idx="37">
                  <c:v>$302,805 </c:v>
                </c:pt>
                <c:pt idx="38">
                  <c:v>$259,098 </c:v>
                </c:pt>
                <c:pt idx="39">
                  <c:v>$279,961 </c:v>
                </c:pt>
                <c:pt idx="40">
                  <c:v>$250,278 </c:v>
                </c:pt>
                <c:pt idx="41">
                  <c:v>$294,017 </c:v>
                </c:pt>
                <c:pt idx="42">
                  <c:v>$297,907 </c:v>
                </c:pt>
                <c:pt idx="43">
                  <c:v>$310,772 </c:v>
                </c:pt>
                <c:pt idx="44">
                  <c:v>$336,321 </c:v>
                </c:pt>
                <c:pt idx="45">
                  <c:v>$317,223 </c:v>
                </c:pt>
                <c:pt idx="46">
                  <c:v>$359,280 </c:v>
                </c:pt>
                <c:pt idx="47">
                  <c:v>$338,509 </c:v>
                </c:pt>
                <c:pt idx="48">
                  <c:v>$369,241 </c:v>
                </c:pt>
                <c:pt idx="49">
                  <c:v>$342,485 </c:v>
                </c:pt>
                <c:pt idx="50">
                  <c:v>$360,063 </c:v>
                </c:pt>
                <c:pt idx="51">
                  <c:v>$345,651 </c:v>
                </c:pt>
                <c:pt idx="52">
                  <c:v>$330,279 </c:v>
                </c:pt>
                <c:pt idx="53">
                  <c:v>$338,897 </c:v>
                </c:pt>
                <c:pt idx="54">
                  <c:v>$313,146 </c:v>
                </c:pt>
                <c:pt idx="55">
                  <c:v>$313,081 </c:v>
                </c:pt>
                <c:pt idx="56">
                  <c:v>$331,574 </c:v>
                </c:pt>
                <c:pt idx="57">
                  <c:v>$299,753 </c:v>
                </c:pt>
                <c:pt idx="58">
                  <c:v>$291,813 </c:v>
                </c:pt>
                <c:pt idx="59">
                  <c:v>$310,347 </c:v>
                </c:pt>
                <c:pt idx="60">
                  <c:v>$296,470 </c:v>
                </c:pt>
                <c:pt idx="61">
                  <c:v>$346,221 </c:v>
                </c:pt>
                <c:pt idx="62">
                  <c:v>$331,163 </c:v>
                </c:pt>
                <c:pt idx="63">
                  <c:v>$375,281 </c:v>
                </c:pt>
                <c:pt idx="64">
                  <c:v>$349,054 </c:v>
                </c:pt>
                <c:pt idx="65">
                  <c:v>$349,743 </c:v>
                </c:pt>
                <c:pt idx="66">
                  <c:v>$292,990 </c:v>
                </c:pt>
                <c:pt idx="67">
                  <c:v>$267,799 </c:v>
                </c:pt>
                <c:pt idx="68">
                  <c:v>$315,891 </c:v>
                </c:pt>
                <c:pt idx="69">
                  <c:v>$323,323 </c:v>
                </c:pt>
                <c:pt idx="70">
                  <c:v>$383,385 </c:v>
                </c:pt>
                <c:pt idx="71">
                  <c:v>$328,896 </c:v>
                </c:pt>
                <c:pt idx="72">
                  <c:v>$352,205 </c:v>
                </c:pt>
                <c:pt idx="73">
                  <c:v>$354,403 </c:v>
                </c:pt>
                <c:pt idx="74">
                  <c:v>$344,125 </c:v>
                </c:pt>
                <c:pt idx="75">
                  <c:v>$394,240 </c:v>
                </c:pt>
                <c:pt idx="76">
                  <c:v>$405,899 </c:v>
                </c:pt>
                <c:pt idx="77">
                  <c:v>$389,649 </c:v>
                </c:pt>
                <c:pt idx="78">
                  <c:v>$395,277 </c:v>
                </c:pt>
                <c:pt idx="79">
                  <c:v>$364,459 </c:v>
                </c:pt>
                <c:pt idx="80">
                  <c:v>$354,305 </c:v>
                </c:pt>
                <c:pt idx="81">
                  <c:v>$373,549 </c:v>
                </c:pt>
                <c:pt idx="82">
                  <c:v>$410,483 </c:v>
                </c:pt>
                <c:pt idx="83">
                  <c:v>$423,221 </c:v>
                </c:pt>
                <c:pt idx="84">
                  <c:v>$483,592 </c:v>
                </c:pt>
                <c:pt idx="85">
                  <c:v>$559,028 </c:v>
                </c:pt>
                <c:pt idx="86">
                  <c:v>$784,249 </c:v>
                </c:pt>
                <c:pt idx="87">
                  <c:v>$850,915 </c:v>
                </c:pt>
                <c:pt idx="88">
                  <c:v>$868,058 </c:v>
                </c:pt>
                <c:pt idx="89">
                  <c:v>$873,102 </c:v>
                </c:pt>
                <c:pt idx="90">
                  <c:v>$815,442 </c:v>
                </c:pt>
                <c:pt idx="91">
                  <c:v>$860,849 </c:v>
                </c:pt>
                <c:pt idx="92">
                  <c:v>$872,666 </c:v>
                </c:pt>
                <c:pt idx="93">
                  <c:v>$898,005 </c:v>
                </c:pt>
                <c:pt idx="94">
                  <c:v>$861,028 </c:v>
                </c:pt>
                <c:pt idx="95">
                  <c:v>$855,092 </c:v>
                </c:pt>
                <c:pt idx="96">
                  <c:v>$887,716 </c:v>
                </c:pt>
                <c:pt idx="97">
                  <c:v>$895,027 </c:v>
                </c:pt>
                <c:pt idx="98">
                  <c:v>$918,183 </c:v>
                </c:pt>
                <c:pt idx="99">
                  <c:v>$848,372 </c:v>
                </c:pt>
                <c:pt idx="100">
                  <c:v>$863,565 </c:v>
                </c:pt>
                <c:pt idx="101">
                  <c:v>$862,490 </c:v>
                </c:pt>
                <c:pt idx="102">
                  <c:v>$889,819 </c:v>
                </c:pt>
                <c:pt idx="103">
                  <c:v>$885,095 </c:v>
                </c:pt>
                <c:pt idx="104">
                  <c:v>$901,354 </c:v>
                </c:pt>
                <c:pt idx="105">
                  <c:v>$894,780 </c:v>
                </c:pt>
                <c:pt idx="106">
                  <c:v>$875,947 </c:v>
                </c:pt>
                <c:pt idx="107">
                  <c:v>$873,317 </c:v>
                </c:pt>
                <c:pt idx="108">
                  <c:v>$866,936 </c:v>
                </c:pt>
                <c:pt idx="109">
                  <c:v>$890,799 </c:v>
                </c:pt>
                <c:pt idx="110">
                  <c:v>$945,006 </c:v>
                </c:pt>
                <c:pt idx="111">
                  <c:v>$979,913 </c:v>
                </c:pt>
                <c:pt idx="112">
                  <c:v>$978,980 </c:v>
                </c:pt>
                <c:pt idx="113">
                  <c:v>$1,002,615 </c:v>
                </c:pt>
                <c:pt idx="114">
                  <c:v>$983,953 </c:v>
                </c:pt>
                <c:pt idx="115">
                  <c:v>$1,026,260 </c:v>
                </c:pt>
                <c:pt idx="116">
                  <c:v>$1,010,163 </c:v>
                </c:pt>
                <c:pt idx="117">
                  <c:v>$1,057,115 </c:v>
                </c:pt>
                <c:pt idx="118">
                  <c:v>$1,054,269 </c:v>
                </c:pt>
                <c:pt idx="119">
                  <c:v>$1,092,453 </c:v>
                </c:pt>
                <c:pt idx="120">
                  <c:v>$1,076,096 </c:v>
                </c:pt>
                <c:pt idx="121">
                  <c:v>$1,059,681 </c:v>
                </c:pt>
                <c:pt idx="122">
                  <c:v>$1,050,332 </c:v>
                </c:pt>
                <c:pt idx="123">
                  <c:v>$981,015 </c:v>
                </c:pt>
                <c:pt idx="124">
                  <c:v>$980,022 </c:v>
                </c:pt>
                <c:pt idx="125">
                  <c:v>$937,320 </c:v>
                </c:pt>
                <c:pt idx="126">
                  <c:v>$919,519 </c:v>
                </c:pt>
                <c:pt idx="127">
                  <c:v>$898,852 </c:v>
                </c:pt>
                <c:pt idx="128">
                  <c:v>$878,067 </c:v>
                </c:pt>
                <c:pt idx="129">
                  <c:v>$889,932 </c:v>
                </c:pt>
                <c:pt idx="130">
                  <c:v>$869,426 </c:v>
                </c:pt>
                <c:pt idx="131">
                  <c:v>$813,463 </c:v>
                </c:pt>
                <c:pt idx="132">
                  <c:v>$789,896 </c:v>
                </c:pt>
                <c:pt idx="133">
                  <c:v>$846,761 </c:v>
                </c:pt>
                <c:pt idx="134">
                  <c:v>$834,312 </c:v>
                </c:pt>
                <c:pt idx="135">
                  <c:v>$787,238 </c:v>
                </c:pt>
                <c:pt idx="136">
                  <c:v>$839,599 </c:v>
                </c:pt>
                <c:pt idx="137">
                  <c:v>$858,125 </c:v>
                </c:pt>
                <c:pt idx="138">
                  <c:v>$896,475 </c:v>
                </c:pt>
                <c:pt idx="139">
                  <c:v>$870,955 </c:v>
                </c:pt>
                <c:pt idx="140">
                  <c:v>$874,785 </c:v>
                </c:pt>
                <c:pt idx="141">
                  <c:v>$890,154 </c:v>
                </c:pt>
                <c:pt idx="142">
                  <c:v>$868,293 </c:v>
                </c:pt>
                <c:pt idx="143">
                  <c:v>$889,292 </c:v>
                </c:pt>
                <c:pt idx="144">
                  <c:v>$911,126 </c:v>
                </c:pt>
                <c:pt idx="145">
                  <c:v>$870,833 </c:v>
                </c:pt>
                <c:pt idx="146">
                  <c:v>$876,571 </c:v>
                </c:pt>
                <c:pt idx="147">
                  <c:v>$866,862 </c:v>
                </c:pt>
                <c:pt idx="148">
                  <c:v>$901,638 </c:v>
                </c:pt>
                <c:pt idx="149">
                  <c:v>$909,264 </c:v>
                </c:pt>
                <c:pt idx="150">
                  <c:v>$877,137 </c:v>
                </c:pt>
                <c:pt idx="151">
                  <c:v>$851,201 </c:v>
                </c:pt>
                <c:pt idx="152">
                  <c:v>$848,754 </c:v>
                </c:pt>
                <c:pt idx="153">
                  <c:v>$781,622 </c:v>
                </c:pt>
                <c:pt idx="154">
                  <c:v>$779,957 </c:v>
                </c:pt>
                <c:pt idx="155">
                  <c:v>$800,121 </c:v>
                </c:pt>
                <c:pt idx="156">
                  <c:v>$815,566 </c:v>
                </c:pt>
                <c:pt idx="157">
                  <c:v>$873,124 </c:v>
                </c:pt>
                <c:pt idx="158">
                  <c:v>$882,406 </c:v>
                </c:pt>
                <c:pt idx="159">
                  <c:v>$914,039 </c:v>
                </c:pt>
                <c:pt idx="160">
                  <c:v>$880,885 </c:v>
                </c:pt>
                <c:pt idx="161">
                  <c:v>$944,909 </c:v>
                </c:pt>
                <c:pt idx="162">
                  <c:v>$925,772 </c:v>
                </c:pt>
                <c:pt idx="163">
                  <c:v>$928,822 </c:v>
                </c:pt>
                <c:pt idx="164">
                  <c:v>$948,869 </c:v>
                </c:pt>
                <c:pt idx="165">
                  <c:v>$939,578 </c:v>
                </c:pt>
                <c:pt idx="166">
                  <c:v>$915,036 </c:v>
                </c:pt>
                <c:pt idx="167">
                  <c:v>$925,417 </c:v>
                </c:pt>
                <c:pt idx="168">
                  <c:v>$911,768 </c:v>
                </c:pt>
                <c:pt idx="169">
                  <c:v>$984,277 </c:v>
                </c:pt>
                <c:pt idx="170">
                  <c:v>$1,029,623 </c:v>
                </c:pt>
                <c:pt idx="171">
                  <c:v>$1,040,651 </c:v>
                </c:pt>
                <c:pt idx="172">
                  <c:v>$981,546 </c:v>
                </c:pt>
                <c:pt idx="173">
                  <c:v>$996,836 </c:v>
                </c:pt>
                <c:pt idx="174">
                  <c:v>$964,494 </c:v>
                </c:pt>
                <c:pt idx="175">
                  <c:v>$915,455 </c:v>
                </c:pt>
                <c:pt idx="176">
                  <c:v>$958,112 </c:v>
                </c:pt>
                <c:pt idx="177">
                  <c:v>$941,472 </c:v>
                </c:pt>
                <c:pt idx="178">
                  <c:v>$873,011 </c:v>
                </c:pt>
                <c:pt idx="179">
                  <c:v>$854,463 </c:v>
                </c:pt>
                <c:pt idx="180">
                  <c:v>$832,990 </c:v>
                </c:pt>
                <c:pt idx="181">
                  <c:v>$875,646 </c:v>
                </c:pt>
                <c:pt idx="182">
                  <c:v>$1,088,696 </c:v>
                </c:pt>
                <c:pt idx="183">
                  <c:v>$1,107,194 </c:v>
                </c:pt>
                <c:pt idx="184">
                  <c:v>$1,087,307 </c:v>
                </c:pt>
                <c:pt idx="185">
                  <c:v>$1,115,172 </c:v>
                </c:pt>
                <c:pt idx="186">
                  <c:v>$1,186,342 </c:v>
                </c:pt>
                <c:pt idx="187">
                  <c:v>$1,124,983 </c:v>
                </c:pt>
                <c:pt idx="188">
                  <c:v>$1,182,767 </c:v>
                </c:pt>
                <c:pt idx="189">
                  <c:v>$1,173,769 </c:v>
                </c:pt>
                <c:pt idx="190">
                  <c:v>$1,160,231 </c:v>
                </c:pt>
                <c:pt idx="191">
                  <c:v>$1,170,828 </c:v>
                </c:pt>
                <c:pt idx="192">
                  <c:v>$1,112,656 </c:v>
                </c:pt>
                <c:pt idx="193">
                  <c:v>$1,115,077 </c:v>
                </c:pt>
                <c:pt idx="194">
                  <c:v>$1,087,645 </c:v>
                </c:pt>
                <c:pt idx="195">
                  <c:v>$1,078,586 </c:v>
                </c:pt>
                <c:pt idx="196">
                  <c:v>$1,065,284 </c:v>
                </c:pt>
                <c:pt idx="197">
                  <c:v>$1,062,270 </c:v>
                </c:pt>
                <c:pt idx="198">
                  <c:v>$1,108,914 </c:v>
                </c:pt>
                <c:pt idx="199">
                  <c:v>$1,113,604 </c:v>
                </c:pt>
                <c:pt idx="200">
                  <c:v>$1,122,124 </c:v>
                </c:pt>
                <c:pt idx="201">
                  <c:v>$1,109,382 </c:v>
                </c:pt>
                <c:pt idx="202">
                  <c:v>$1,117,440 </c:v>
                </c:pt>
                <c:pt idx="203">
                  <c:v>$1,109,860 </c:v>
                </c:pt>
                <c:pt idx="204">
                  <c:v>$1,090,529 </c:v>
                </c:pt>
                <c:pt idx="205">
                  <c:v>$1,096,823 </c:v>
                </c:pt>
                <c:pt idx="206">
                  <c:v>$1,171,712 </c:v>
                </c:pt>
                <c:pt idx="207">
                  <c:v>$1,183,937 </c:v>
                </c:pt>
                <c:pt idx="208">
                  <c:v>$1,195,086 </c:v>
                </c:pt>
                <c:pt idx="209">
                  <c:v>$1,178,676 </c:v>
                </c:pt>
                <c:pt idx="210">
                  <c:v>$1,166,233 </c:v>
                </c:pt>
                <c:pt idx="211">
                  <c:v>$1,199,642 </c:v>
                </c:pt>
                <c:pt idx="212">
                  <c:v>$1,205,647 </c:v>
                </c:pt>
                <c:pt idx="213">
                  <c:v>$1,185,980 </c:v>
                </c:pt>
                <c:pt idx="214">
                  <c:v>$1,145,934 </c:v>
                </c:pt>
                <c:pt idx="215">
                  <c:v>$1,111,804 </c:v>
                </c:pt>
                <c:pt idx="216">
                  <c:v>$1,031,956 </c:v>
                </c:pt>
                <c:pt idx="217">
                  <c:v>$1,017,651 </c:v>
                </c:pt>
                <c:pt idx="218">
                  <c:v>$980,111 </c:v>
                </c:pt>
                <c:pt idx="219">
                  <c:v>$1,006,757 </c:v>
                </c:pt>
                <c:pt idx="220">
                  <c:v>$1,020,175 </c:v>
                </c:pt>
                <c:pt idx="221">
                  <c:v>$968,955 </c:v>
                </c:pt>
                <c:pt idx="222">
                  <c:v>$994,483 </c:v>
                </c:pt>
                <c:pt idx="223">
                  <c:v>$1,009,169 </c:v>
                </c:pt>
                <c:pt idx="224">
                  <c:v>$1,019,328 </c:v>
                </c:pt>
                <c:pt idx="225">
                  <c:v>$1,034,088 </c:v>
                </c:pt>
                <c:pt idx="226">
                  <c:v>$1,051,609 </c:v>
                </c:pt>
                <c:pt idx="227">
                  <c:v>$1,035,577 </c:v>
                </c:pt>
                <c:pt idx="228">
                  <c:v>$1,051,937 </c:v>
                </c:pt>
                <c:pt idx="229">
                  <c:v>$1,047,349 </c:v>
                </c:pt>
                <c:pt idx="230">
                  <c:v>$1,007,082 </c:v>
                </c:pt>
                <c:pt idx="231">
                  <c:v>$996,711 </c:v>
                </c:pt>
                <c:pt idx="232">
                  <c:v>$1,062,144 </c:v>
                </c:pt>
                <c:pt idx="233">
                  <c:v>$1,095,863 </c:v>
                </c:pt>
                <c:pt idx="234">
                  <c:v>$1,052,960 </c:v>
                </c:pt>
                <c:pt idx="235">
                  <c:v>$994,698 </c:v>
                </c:pt>
                <c:pt idx="236">
                  <c:v>$1,026,323 </c:v>
                </c:pt>
                <c:pt idx="237">
                  <c:v>$1,052,935 </c:v>
                </c:pt>
                <c:pt idx="238">
                  <c:v>$1,109,063 </c:v>
                </c:pt>
                <c:pt idx="239">
                  <c:v>$1,138,586 </c:v>
                </c:pt>
                <c:pt idx="240">
                  <c:v>$1,151,228 </c:v>
                </c:pt>
                <c:pt idx="241">
                  <c:v>$1,136,963 </c:v>
                </c:pt>
                <c:pt idx="242">
                  <c:v>$1,112,937 </c:v>
                </c:pt>
                <c:pt idx="243">
                  <c:v>$1,057,570 </c:v>
                </c:pt>
                <c:pt idx="244">
                  <c:v>$1,143,297 </c:v>
                </c:pt>
                <c:pt idx="245">
                  <c:v>$1,085,152 </c:v>
                </c:pt>
                <c:pt idx="246">
                  <c:v>$1,097,831 </c:v>
                </c:pt>
                <c:pt idx="247">
                  <c:v>$1,071,441 </c:v>
                </c:pt>
                <c:pt idx="248">
                  <c:v>$1,084,906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'Yr 2024'!$B$50:$B$298</c:f>
              <c:numCache>
                <c:formatCode>m/d/yyyy</c:formatCode>
                <c:ptCount val="24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</c:numCache>
            </c:numRef>
          </c:cat>
          <c:val>
            <c:numRef>
              <c:f>'Yr 2024'!$V$50:$V$298</c:f>
              <c:numCache>
                <c:formatCode>"$"#,##0_);[Red]\("$"#,##0\)</c:formatCode>
                <c:ptCount val="249"/>
                <c:pt idx="0">
                  <c:v>61676.200000000004</c:v>
                </c:pt>
                <c:pt idx="1">
                  <c:v>19514.800000000003</c:v>
                </c:pt>
                <c:pt idx="2">
                  <c:v>36275.5</c:v>
                </c:pt>
                <c:pt idx="3">
                  <c:v>52982.8</c:v>
                </c:pt>
                <c:pt idx="4">
                  <c:v>106434.4</c:v>
                </c:pt>
                <c:pt idx="5">
                  <c:v>123002.59999999999</c:v>
                </c:pt>
                <c:pt idx="6">
                  <c:v>155333.29999999999</c:v>
                </c:pt>
                <c:pt idx="7">
                  <c:v>158012.09999999998</c:v>
                </c:pt>
                <c:pt idx="8">
                  <c:v>111313.59999999998</c:v>
                </c:pt>
                <c:pt idx="9">
                  <c:v>196153.69999999995</c:v>
                </c:pt>
                <c:pt idx="10">
                  <c:v>258832.09999999995</c:v>
                </c:pt>
                <c:pt idx="11">
                  <c:v>233525.69999999995</c:v>
                </c:pt>
                <c:pt idx="12">
                  <c:v>183192.19999999995</c:v>
                </c:pt>
                <c:pt idx="13">
                  <c:v>164664.19999999995</c:v>
                </c:pt>
                <c:pt idx="14">
                  <c:v>148227.49999999994</c:v>
                </c:pt>
                <c:pt idx="15">
                  <c:v>146602.79999999993</c:v>
                </c:pt>
                <c:pt idx="16">
                  <c:v>174873.69999999992</c:v>
                </c:pt>
                <c:pt idx="17">
                  <c:v>161155.69999999992</c:v>
                </c:pt>
                <c:pt idx="18">
                  <c:v>153440.59999999992</c:v>
                </c:pt>
                <c:pt idx="19">
                  <c:v>144401.99999999991</c:v>
                </c:pt>
                <c:pt idx="20">
                  <c:v>78691.799999999916</c:v>
                </c:pt>
                <c:pt idx="21">
                  <c:v>74141.299999999916</c:v>
                </c:pt>
                <c:pt idx="22">
                  <c:v>93802.999999999913</c:v>
                </c:pt>
                <c:pt idx="23">
                  <c:v>76811.299999999916</c:v>
                </c:pt>
                <c:pt idx="24">
                  <c:v>53240.599999999919</c:v>
                </c:pt>
                <c:pt idx="25">
                  <c:v>58734.699999999917</c:v>
                </c:pt>
                <c:pt idx="26">
                  <c:v>102314.49999999991</c:v>
                </c:pt>
                <c:pt idx="27">
                  <c:v>72749.899999999907</c:v>
                </c:pt>
                <c:pt idx="28">
                  <c:v>1899.6999999999098</c:v>
                </c:pt>
                <c:pt idx="29">
                  <c:v>7478.8999999999069</c:v>
                </c:pt>
                <c:pt idx="30">
                  <c:v>67948.899999999907</c:v>
                </c:pt>
                <c:pt idx="31">
                  <c:v>68161.299999999901</c:v>
                </c:pt>
                <c:pt idx="32">
                  <c:v>81409.899999999907</c:v>
                </c:pt>
                <c:pt idx="33">
                  <c:v>118388.2999999999</c:v>
                </c:pt>
                <c:pt idx="34">
                  <c:v>121977.2999999999</c:v>
                </c:pt>
                <c:pt idx="35">
                  <c:v>205153.09999999989</c:v>
                </c:pt>
                <c:pt idx="36">
                  <c:v>276506.59999999986</c:v>
                </c:pt>
                <c:pt idx="37">
                  <c:v>302804.69999999984</c:v>
                </c:pt>
                <c:pt idx="38">
                  <c:v>259097.79999999984</c:v>
                </c:pt>
                <c:pt idx="39">
                  <c:v>279960.79999999981</c:v>
                </c:pt>
                <c:pt idx="40">
                  <c:v>250277.89999999982</c:v>
                </c:pt>
                <c:pt idx="41">
                  <c:v>294017.39999999979</c:v>
                </c:pt>
                <c:pt idx="42">
                  <c:v>297907.29999999981</c:v>
                </c:pt>
                <c:pt idx="43">
                  <c:v>310772.39999999979</c:v>
                </c:pt>
                <c:pt idx="44">
                  <c:v>336320.49999999977</c:v>
                </c:pt>
                <c:pt idx="45">
                  <c:v>317222.69999999978</c:v>
                </c:pt>
                <c:pt idx="46">
                  <c:v>359279.69999999978</c:v>
                </c:pt>
                <c:pt idx="47">
                  <c:v>338508.49999999977</c:v>
                </c:pt>
                <c:pt idx="48">
                  <c:v>369241.09999999974</c:v>
                </c:pt>
                <c:pt idx="49">
                  <c:v>342484.59999999974</c:v>
                </c:pt>
                <c:pt idx="50">
                  <c:v>360062.99999999977</c:v>
                </c:pt>
                <c:pt idx="51">
                  <c:v>345650.59999999974</c:v>
                </c:pt>
                <c:pt idx="52">
                  <c:v>330278.59999999974</c:v>
                </c:pt>
                <c:pt idx="53">
                  <c:v>338896.59999999974</c:v>
                </c:pt>
                <c:pt idx="54">
                  <c:v>313146.39999999973</c:v>
                </c:pt>
                <c:pt idx="55">
                  <c:v>313081.39999999973</c:v>
                </c:pt>
                <c:pt idx="56">
                  <c:v>331573.49999999971</c:v>
                </c:pt>
                <c:pt idx="57">
                  <c:v>299752.59999999969</c:v>
                </c:pt>
                <c:pt idx="58">
                  <c:v>291812.99999999971</c:v>
                </c:pt>
                <c:pt idx="59">
                  <c:v>310347.19999999972</c:v>
                </c:pt>
                <c:pt idx="60">
                  <c:v>296470.39999999973</c:v>
                </c:pt>
                <c:pt idx="61">
                  <c:v>346221.09999999974</c:v>
                </c:pt>
                <c:pt idx="62">
                  <c:v>331162.79999999976</c:v>
                </c:pt>
                <c:pt idx="63">
                  <c:v>375280.59999999974</c:v>
                </c:pt>
                <c:pt idx="64">
                  <c:v>349053.99999999977</c:v>
                </c:pt>
                <c:pt idx="65">
                  <c:v>349743.19999999978</c:v>
                </c:pt>
                <c:pt idx="66">
                  <c:v>292989.5999999998</c:v>
                </c:pt>
                <c:pt idx="67">
                  <c:v>267798.79999999981</c:v>
                </c:pt>
                <c:pt idx="68">
                  <c:v>315890.99999999983</c:v>
                </c:pt>
                <c:pt idx="69">
                  <c:v>323323.29999999981</c:v>
                </c:pt>
                <c:pt idx="70">
                  <c:v>383385.0999999998</c:v>
                </c:pt>
                <c:pt idx="71">
                  <c:v>328896.19999999984</c:v>
                </c:pt>
                <c:pt idx="72">
                  <c:v>352204.49999999983</c:v>
                </c:pt>
                <c:pt idx="73">
                  <c:v>354402.49999999983</c:v>
                </c:pt>
                <c:pt idx="74">
                  <c:v>344125.29999999981</c:v>
                </c:pt>
                <c:pt idx="75">
                  <c:v>394240.29999999981</c:v>
                </c:pt>
                <c:pt idx="76">
                  <c:v>405899.0999999998</c:v>
                </c:pt>
                <c:pt idx="77">
                  <c:v>389648.79999999981</c:v>
                </c:pt>
                <c:pt idx="78">
                  <c:v>395276.49999999983</c:v>
                </c:pt>
                <c:pt idx="79">
                  <c:v>364458.49999999983</c:v>
                </c:pt>
                <c:pt idx="80">
                  <c:v>354304.49999999983</c:v>
                </c:pt>
                <c:pt idx="81">
                  <c:v>373548.5999999998</c:v>
                </c:pt>
                <c:pt idx="82">
                  <c:v>410483.39999999979</c:v>
                </c:pt>
                <c:pt idx="83">
                  <c:v>423220.5999999998</c:v>
                </c:pt>
                <c:pt idx="84">
                  <c:v>483592.39999999979</c:v>
                </c:pt>
                <c:pt idx="85">
                  <c:v>559027.49999999977</c:v>
                </c:pt>
                <c:pt idx="86">
                  <c:v>784248.69999999972</c:v>
                </c:pt>
                <c:pt idx="87">
                  <c:v>850915.09999999974</c:v>
                </c:pt>
                <c:pt idx="88">
                  <c:v>868058.39999999979</c:v>
                </c:pt>
                <c:pt idx="89">
                  <c:v>873101.89999999979</c:v>
                </c:pt>
                <c:pt idx="90">
                  <c:v>815442.29999999981</c:v>
                </c:pt>
                <c:pt idx="91">
                  <c:v>860848.79999999981</c:v>
                </c:pt>
                <c:pt idx="92">
                  <c:v>872666.39999999979</c:v>
                </c:pt>
                <c:pt idx="93">
                  <c:v>898005.19999999984</c:v>
                </c:pt>
                <c:pt idx="94">
                  <c:v>861028.39999999991</c:v>
                </c:pt>
                <c:pt idx="95">
                  <c:v>855091.59999999986</c:v>
                </c:pt>
                <c:pt idx="96">
                  <c:v>887715.79999999981</c:v>
                </c:pt>
                <c:pt idx="97">
                  <c:v>895026.69999999984</c:v>
                </c:pt>
                <c:pt idx="98">
                  <c:v>918183.39999999979</c:v>
                </c:pt>
                <c:pt idx="99">
                  <c:v>848371.69999999984</c:v>
                </c:pt>
                <c:pt idx="100">
                  <c:v>863565.39999999979</c:v>
                </c:pt>
                <c:pt idx="101">
                  <c:v>862489.79999999981</c:v>
                </c:pt>
                <c:pt idx="102">
                  <c:v>889819.19999999984</c:v>
                </c:pt>
                <c:pt idx="103">
                  <c:v>885094.49999999988</c:v>
                </c:pt>
                <c:pt idx="104">
                  <c:v>901354.39999999991</c:v>
                </c:pt>
                <c:pt idx="105">
                  <c:v>894780.39999999991</c:v>
                </c:pt>
                <c:pt idx="106">
                  <c:v>875946.79999999993</c:v>
                </c:pt>
                <c:pt idx="107">
                  <c:v>873316.89999999991</c:v>
                </c:pt>
                <c:pt idx="108">
                  <c:v>866935.59999999986</c:v>
                </c:pt>
                <c:pt idx="109">
                  <c:v>890798.59999999986</c:v>
                </c:pt>
                <c:pt idx="110">
                  <c:v>945005.69999999984</c:v>
                </c:pt>
                <c:pt idx="111">
                  <c:v>979912.79999999981</c:v>
                </c:pt>
                <c:pt idx="112">
                  <c:v>978979.59999999986</c:v>
                </c:pt>
                <c:pt idx="113">
                  <c:v>1002615.1999999998</c:v>
                </c:pt>
                <c:pt idx="114">
                  <c:v>983953.09999999986</c:v>
                </c:pt>
                <c:pt idx="115">
                  <c:v>1026259.5999999999</c:v>
                </c:pt>
                <c:pt idx="116">
                  <c:v>1010163.1999999998</c:v>
                </c:pt>
                <c:pt idx="117">
                  <c:v>1057115.0999999999</c:v>
                </c:pt>
                <c:pt idx="118">
                  <c:v>1054268.7999999998</c:v>
                </c:pt>
                <c:pt idx="119">
                  <c:v>1092452.9999999998</c:v>
                </c:pt>
                <c:pt idx="120">
                  <c:v>1076095.7999999998</c:v>
                </c:pt>
                <c:pt idx="121">
                  <c:v>1059680.4999999998</c:v>
                </c:pt>
                <c:pt idx="122">
                  <c:v>1050332.3999999997</c:v>
                </c:pt>
                <c:pt idx="123">
                  <c:v>981015.09999999963</c:v>
                </c:pt>
                <c:pt idx="124">
                  <c:v>980021.59999999963</c:v>
                </c:pt>
                <c:pt idx="125">
                  <c:v>937319.89999999967</c:v>
                </c:pt>
                <c:pt idx="126">
                  <c:v>919519.39999999967</c:v>
                </c:pt>
                <c:pt idx="127">
                  <c:v>898851.59999999963</c:v>
                </c:pt>
                <c:pt idx="128">
                  <c:v>878066.99999999965</c:v>
                </c:pt>
                <c:pt idx="129">
                  <c:v>889932.39999999967</c:v>
                </c:pt>
                <c:pt idx="130">
                  <c:v>869426.39999999967</c:v>
                </c:pt>
                <c:pt idx="131">
                  <c:v>813463.39999999967</c:v>
                </c:pt>
                <c:pt idx="132">
                  <c:v>789895.59999999963</c:v>
                </c:pt>
                <c:pt idx="133">
                  <c:v>846760.99999999965</c:v>
                </c:pt>
                <c:pt idx="134">
                  <c:v>834311.49999999965</c:v>
                </c:pt>
                <c:pt idx="135">
                  <c:v>787238.2999999997</c:v>
                </c:pt>
                <c:pt idx="136">
                  <c:v>839599.19999999972</c:v>
                </c:pt>
                <c:pt idx="137">
                  <c:v>858125.09999999974</c:v>
                </c:pt>
                <c:pt idx="138">
                  <c:v>896474.89999999979</c:v>
                </c:pt>
                <c:pt idx="139">
                  <c:v>870955.19999999984</c:v>
                </c:pt>
                <c:pt idx="140">
                  <c:v>874784.49999999988</c:v>
                </c:pt>
                <c:pt idx="141">
                  <c:v>890153.49999999988</c:v>
                </c:pt>
                <c:pt idx="142">
                  <c:v>868292.89999999991</c:v>
                </c:pt>
                <c:pt idx="143">
                  <c:v>889291.79999999993</c:v>
                </c:pt>
                <c:pt idx="144">
                  <c:v>911126.1</c:v>
                </c:pt>
                <c:pt idx="145">
                  <c:v>870833.4</c:v>
                </c:pt>
                <c:pt idx="146">
                  <c:v>876570.5</c:v>
                </c:pt>
                <c:pt idx="147">
                  <c:v>866861.9</c:v>
                </c:pt>
                <c:pt idx="148">
                  <c:v>901638.1</c:v>
                </c:pt>
                <c:pt idx="149">
                  <c:v>909263.79999999993</c:v>
                </c:pt>
                <c:pt idx="150">
                  <c:v>877136.7</c:v>
                </c:pt>
                <c:pt idx="151">
                  <c:v>851201</c:v>
                </c:pt>
                <c:pt idx="152">
                  <c:v>848753.5</c:v>
                </c:pt>
                <c:pt idx="153">
                  <c:v>781621.7</c:v>
                </c:pt>
                <c:pt idx="154">
                  <c:v>779956.7</c:v>
                </c:pt>
                <c:pt idx="155">
                  <c:v>800120.7</c:v>
                </c:pt>
                <c:pt idx="156">
                  <c:v>815565.5</c:v>
                </c:pt>
                <c:pt idx="157">
                  <c:v>873123.5</c:v>
                </c:pt>
                <c:pt idx="158">
                  <c:v>882405.8</c:v>
                </c:pt>
                <c:pt idx="159">
                  <c:v>914039</c:v>
                </c:pt>
                <c:pt idx="160">
                  <c:v>880884.5</c:v>
                </c:pt>
                <c:pt idx="161">
                  <c:v>944908.7</c:v>
                </c:pt>
                <c:pt idx="162">
                  <c:v>925772.39999999991</c:v>
                </c:pt>
                <c:pt idx="163">
                  <c:v>928822.29999999993</c:v>
                </c:pt>
                <c:pt idx="164">
                  <c:v>948868.49999999988</c:v>
                </c:pt>
                <c:pt idx="165">
                  <c:v>939578.39999999991</c:v>
                </c:pt>
                <c:pt idx="166">
                  <c:v>915035.49999999988</c:v>
                </c:pt>
                <c:pt idx="167">
                  <c:v>925416.99999999988</c:v>
                </c:pt>
                <c:pt idx="168">
                  <c:v>911768.29999999993</c:v>
                </c:pt>
                <c:pt idx="169">
                  <c:v>984277.39999999991</c:v>
                </c:pt>
                <c:pt idx="170">
                  <c:v>1029623.2999999999</c:v>
                </c:pt>
                <c:pt idx="171">
                  <c:v>1040650.7999999999</c:v>
                </c:pt>
                <c:pt idx="172">
                  <c:v>981545.99999999988</c:v>
                </c:pt>
                <c:pt idx="173">
                  <c:v>996836.39999999991</c:v>
                </c:pt>
                <c:pt idx="174">
                  <c:v>964494.29999999993</c:v>
                </c:pt>
                <c:pt idx="175">
                  <c:v>915455.29999999993</c:v>
                </c:pt>
                <c:pt idx="176">
                  <c:v>958111.49999999988</c:v>
                </c:pt>
                <c:pt idx="177">
                  <c:v>941472.19999999984</c:v>
                </c:pt>
                <c:pt idx="178">
                  <c:v>873010.59999999986</c:v>
                </c:pt>
                <c:pt idx="179">
                  <c:v>854462.79999999981</c:v>
                </c:pt>
                <c:pt idx="180">
                  <c:v>832989.89999999979</c:v>
                </c:pt>
                <c:pt idx="181">
                  <c:v>875646.09999999974</c:v>
                </c:pt>
                <c:pt idx="182">
                  <c:v>1088696.1999999997</c:v>
                </c:pt>
                <c:pt idx="183">
                  <c:v>1107194.0999999996</c:v>
                </c:pt>
                <c:pt idx="184">
                  <c:v>1087306.8999999997</c:v>
                </c:pt>
                <c:pt idx="185">
                  <c:v>1115172.0999999996</c:v>
                </c:pt>
                <c:pt idx="186">
                  <c:v>1186342.3999999997</c:v>
                </c:pt>
                <c:pt idx="187">
                  <c:v>1124982.8999999997</c:v>
                </c:pt>
                <c:pt idx="188">
                  <c:v>1182767.3999999997</c:v>
                </c:pt>
                <c:pt idx="189">
                  <c:v>1173768.4999999998</c:v>
                </c:pt>
                <c:pt idx="190">
                  <c:v>1160230.4999999998</c:v>
                </c:pt>
                <c:pt idx="191">
                  <c:v>1170827.4999999998</c:v>
                </c:pt>
                <c:pt idx="192">
                  <c:v>1112655.6999999997</c:v>
                </c:pt>
                <c:pt idx="193">
                  <c:v>1115076.5999999996</c:v>
                </c:pt>
                <c:pt idx="194">
                  <c:v>1087645.2999999996</c:v>
                </c:pt>
                <c:pt idx="195">
                  <c:v>1078585.7999999996</c:v>
                </c:pt>
                <c:pt idx="196">
                  <c:v>1065283.6999999995</c:v>
                </c:pt>
                <c:pt idx="197">
                  <c:v>1062269.6999999995</c:v>
                </c:pt>
                <c:pt idx="198">
                  <c:v>1108913.8999999994</c:v>
                </c:pt>
                <c:pt idx="199">
                  <c:v>1113604.3609999993</c:v>
                </c:pt>
                <c:pt idx="200">
                  <c:v>1122123.8609999993</c:v>
                </c:pt>
                <c:pt idx="201">
                  <c:v>1109382.3609999993</c:v>
                </c:pt>
                <c:pt idx="202">
                  <c:v>1117440.3609999993</c:v>
                </c:pt>
                <c:pt idx="203">
                  <c:v>1109860.0609999993</c:v>
                </c:pt>
                <c:pt idx="204">
                  <c:v>1090528.6609999994</c:v>
                </c:pt>
                <c:pt idx="205">
                  <c:v>1096823.1609999994</c:v>
                </c:pt>
                <c:pt idx="206">
                  <c:v>1171712.3609999993</c:v>
                </c:pt>
                <c:pt idx="207">
                  <c:v>1183936.7609999992</c:v>
                </c:pt>
                <c:pt idx="208">
                  <c:v>1195086.3609999993</c:v>
                </c:pt>
                <c:pt idx="209">
                  <c:v>1178675.8609999993</c:v>
                </c:pt>
                <c:pt idx="210">
                  <c:v>1166233.1609999994</c:v>
                </c:pt>
                <c:pt idx="211">
                  <c:v>1199641.7609999995</c:v>
                </c:pt>
                <c:pt idx="212">
                  <c:v>1205646.8609999996</c:v>
                </c:pt>
                <c:pt idx="213">
                  <c:v>1185979.5609999995</c:v>
                </c:pt>
                <c:pt idx="214">
                  <c:v>1145934.1609999996</c:v>
                </c:pt>
                <c:pt idx="215">
                  <c:v>1111803.9609999997</c:v>
                </c:pt>
                <c:pt idx="216">
                  <c:v>1031955.6609999996</c:v>
                </c:pt>
                <c:pt idx="217">
                  <c:v>1017651.2609999996</c:v>
                </c:pt>
                <c:pt idx="218">
                  <c:v>980110.96099999954</c:v>
                </c:pt>
                <c:pt idx="219">
                  <c:v>1006756.7609999996</c:v>
                </c:pt>
                <c:pt idx="220">
                  <c:v>1020174.8609999996</c:v>
                </c:pt>
                <c:pt idx="221">
                  <c:v>968954.96099999954</c:v>
                </c:pt>
                <c:pt idx="222">
                  <c:v>994482.86099999957</c:v>
                </c:pt>
                <c:pt idx="223">
                  <c:v>1009169.0609999995</c:v>
                </c:pt>
                <c:pt idx="224">
                  <c:v>1019328.1609999995</c:v>
                </c:pt>
                <c:pt idx="225">
                  <c:v>1034087.8609999995</c:v>
                </c:pt>
                <c:pt idx="226">
                  <c:v>1051609.2609999995</c:v>
                </c:pt>
                <c:pt idx="227">
                  <c:v>1035576.5609999995</c:v>
                </c:pt>
                <c:pt idx="228">
                  <c:v>1051937.0609999995</c:v>
                </c:pt>
                <c:pt idx="229">
                  <c:v>1047349.2609999995</c:v>
                </c:pt>
                <c:pt idx="230">
                  <c:v>1007081.6609999995</c:v>
                </c:pt>
                <c:pt idx="231">
                  <c:v>996710.76099999947</c:v>
                </c:pt>
                <c:pt idx="232">
                  <c:v>1062143.6609999994</c:v>
                </c:pt>
                <c:pt idx="233">
                  <c:v>1095863.1609999994</c:v>
                </c:pt>
                <c:pt idx="234">
                  <c:v>1052960.3609999993</c:v>
                </c:pt>
                <c:pt idx="235">
                  <c:v>994697.66099999938</c:v>
                </c:pt>
                <c:pt idx="236">
                  <c:v>1026322.5609999994</c:v>
                </c:pt>
                <c:pt idx="237">
                  <c:v>1052934.5609999993</c:v>
                </c:pt>
                <c:pt idx="238">
                  <c:v>1109062.5609999993</c:v>
                </c:pt>
                <c:pt idx="239">
                  <c:v>1138585.9609999992</c:v>
                </c:pt>
                <c:pt idx="240">
                  <c:v>1151227.5609999993</c:v>
                </c:pt>
                <c:pt idx="241">
                  <c:v>1136963.1609999994</c:v>
                </c:pt>
                <c:pt idx="242">
                  <c:v>1112936.6609999994</c:v>
                </c:pt>
                <c:pt idx="243">
                  <c:v>1057569.9609999994</c:v>
                </c:pt>
                <c:pt idx="244">
                  <c:v>1143297.4609999994</c:v>
                </c:pt>
                <c:pt idx="245">
                  <c:v>1085151.9609999994</c:v>
                </c:pt>
                <c:pt idx="246">
                  <c:v>1097831.0609999995</c:v>
                </c:pt>
                <c:pt idx="247">
                  <c:v>1071440.8609999996</c:v>
                </c:pt>
                <c:pt idx="248">
                  <c:v>1084905.9609999997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4-481E-97D8-748B9774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55984"/>
        <c:axId val="-1053556528"/>
      </c:areaChart>
      <c:catAx>
        <c:axId val="-105355598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6528"/>
        <c:crosses val="autoZero"/>
        <c:auto val="0"/>
        <c:lblAlgn val="ctr"/>
        <c:lblOffset val="100"/>
        <c:noMultiLvlLbl val="1"/>
      </c:catAx>
      <c:valAx>
        <c:axId val="-10535565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598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4DA-43E9-80BA-C2EE2BFC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2024'!$C$48</c:f>
              <c:numCache>
                <c:formatCode>"$"#,##0_);[Red]\("$"#,##0\)</c:formatCode>
                <c:ptCount val="1"/>
                <c:pt idx="0">
                  <c:v>527606.9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A-43E9-80BA-C2EE2BFCF4D3}"/>
            </c:ext>
          </c:extLst>
        </c:ser>
        <c:ser>
          <c:idx val="1"/>
          <c:order val="1"/>
          <c:tx>
            <c:strRef>
              <c:f>'Yr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2024'!$D$48</c:f>
              <c:numCache>
                <c:formatCode>"$"#,##0_);[Red]\("$"#,##0\)</c:formatCode>
                <c:ptCount val="1"/>
                <c:pt idx="0">
                  <c:v>621209.90000000049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A-43E9-80BA-C2EE2BFCF4D3}"/>
            </c:ext>
          </c:extLst>
        </c:ser>
        <c:ser>
          <c:idx val="2"/>
          <c:order val="2"/>
          <c:tx>
            <c:strRef>
              <c:f>'Yr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2024'!$E$48</c:f>
              <c:numCache>
                <c:formatCode>"$"#,##0_);[Red]\("$"#,##0\)</c:formatCode>
                <c:ptCount val="1"/>
                <c:pt idx="0">
                  <c:v>-88176.7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A-43E9-80BA-C2EE2BFCF4D3}"/>
            </c:ext>
          </c:extLst>
        </c:ser>
        <c:ser>
          <c:idx val="3"/>
          <c:order val="3"/>
          <c:tx>
            <c:strRef>
              <c:f>'Yr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2024'!$F$48</c:f>
              <c:numCache>
                <c:formatCode>"$"#,##0_);[Red]\("$"#,##0\)</c:formatCode>
                <c:ptCount val="1"/>
                <c:pt idx="0">
                  <c:v>-22260.039000000033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DA-43E9-80BA-C2EE2BFCF4D3}"/>
            </c:ext>
          </c:extLst>
        </c:ser>
        <c:ser>
          <c:idx val="4"/>
          <c:order val="4"/>
          <c:tx>
            <c:strRef>
              <c:f>'Yr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2024'!$G$48</c:f>
              <c:numCache>
                <c:formatCode>"$"#,##0_);[Red]\("$"#,##0\)</c:formatCode>
                <c:ptCount val="1"/>
                <c:pt idx="0">
                  <c:v>-17744.400000000016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A-43E9-80BA-C2EE2BFCF4D3}"/>
            </c:ext>
          </c:extLst>
        </c:ser>
        <c:ser>
          <c:idx val="5"/>
          <c:order val="5"/>
          <c:tx>
            <c:strRef>
              <c:f>'Yr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2024'!$H$48</c:f>
              <c:numCache>
                <c:formatCode>"$"#,##0_);[Red]\("$"#,##0\)</c:formatCode>
                <c:ptCount val="1"/>
                <c:pt idx="0">
                  <c:v>-27627.500000000004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DA-43E9-80BA-C2EE2BFCF4D3}"/>
            </c:ext>
          </c:extLst>
        </c:ser>
        <c:ser>
          <c:idx val="6"/>
          <c:order val="6"/>
          <c:tx>
            <c:strRef>
              <c:f>'Yr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98-46B8-A5AC-246C482CE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DA-43E9-80BA-C2EE2BFC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54352"/>
        <c:axId val="-1053542384"/>
      </c:barChart>
      <c:catAx>
        <c:axId val="-1053554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42384"/>
        <c:crosses val="autoZero"/>
        <c:auto val="0"/>
        <c:lblAlgn val="ctr"/>
        <c:lblOffset val="100"/>
        <c:noMultiLvlLbl val="0"/>
      </c:catAx>
      <c:valAx>
        <c:axId val="-105354238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435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Log'!$V$1009:$V$1029</c:f>
              <c:strCache>
                <c:ptCount val="21"/>
                <c:pt idx="0">
                  <c:v>$7,385,205 </c:v>
                </c:pt>
                <c:pt idx="1">
                  <c:v>$7,449,268 </c:v>
                </c:pt>
                <c:pt idx="2">
                  <c:v>$7,481,623 </c:v>
                </c:pt>
                <c:pt idx="3">
                  <c:v>$7,437,925 </c:v>
                </c:pt>
                <c:pt idx="4">
                  <c:v>$7,378,970 </c:v>
                </c:pt>
                <c:pt idx="5">
                  <c:v>$7,409,450 </c:v>
                </c:pt>
                <c:pt idx="6">
                  <c:v>$7,435,035 </c:v>
                </c:pt>
                <c:pt idx="7">
                  <c:v>$7,489,988 </c:v>
                </c:pt>
                <c:pt idx="8">
                  <c:v>$7,518,592 </c:v>
                </c:pt>
                <c:pt idx="9">
                  <c:v>$7,530,156 </c:v>
                </c:pt>
                <c:pt idx="10">
                  <c:v>$7,514,751 </c:v>
                </c:pt>
                <c:pt idx="11">
                  <c:v>$7,489,489 </c:v>
                </c:pt>
                <c:pt idx="12">
                  <c:v>$7,432,615 </c:v>
                </c:pt>
                <c:pt idx="13">
                  <c:v>$7,517,050 </c:v>
                </c:pt>
                <c:pt idx="14">
                  <c:v>$7,457,695 </c:v>
                </c:pt>
                <c:pt idx="15">
                  <c:v>$7,469,817 </c:v>
                </c:pt>
                <c:pt idx="16">
                  <c:v>$7,442,804 </c:v>
                </c:pt>
                <c:pt idx="17">
                  <c:v>$7,454,722 </c:v>
                </c:pt>
                <c:pt idx="18">
                  <c:v>$7,362,390 </c:v>
                </c:pt>
                <c:pt idx="19">
                  <c:v>$7,359,586 </c:v>
                </c:pt>
                <c:pt idx="20">
                  <c:v>$7,359,365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Log'!$B$1009:$B$1029</c:f>
              <c:numCache>
                <c:formatCode>m/d/yyyy</c:formatCode>
                <c:ptCount val="21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45652</c:v>
                </c:pt>
                <c:pt idx="18">
                  <c:v>45653</c:v>
                </c:pt>
                <c:pt idx="19">
                  <c:v>45656</c:v>
                </c:pt>
                <c:pt idx="20">
                  <c:v>45657</c:v>
                </c:pt>
              </c:numCache>
            </c:numRef>
          </c:cat>
          <c:val>
            <c:numRef>
              <c:f>'December 2024'!$V$50:$V$69</c:f>
              <c:numCache>
                <c:formatCode>"$"#,##0_);[Red]\("$"#,##0\)</c:formatCode>
                <c:ptCount val="20"/>
                <c:pt idx="0">
                  <c:v>-10370.9</c:v>
                </c:pt>
                <c:pt idx="1">
                  <c:v>55062</c:v>
                </c:pt>
                <c:pt idx="2">
                  <c:v>88781.5</c:v>
                </c:pt>
                <c:pt idx="3">
                  <c:v>45878.7</c:v>
                </c:pt>
                <c:pt idx="4">
                  <c:v>-12384</c:v>
                </c:pt>
                <c:pt idx="5">
                  <c:v>19240.900000000001</c:v>
                </c:pt>
                <c:pt idx="6">
                  <c:v>45852.9</c:v>
                </c:pt>
                <c:pt idx="7">
                  <c:v>101980.9</c:v>
                </c:pt>
                <c:pt idx="8">
                  <c:v>131504.29999999999</c:v>
                </c:pt>
                <c:pt idx="9">
                  <c:v>144145.9</c:v>
                </c:pt>
                <c:pt idx="10">
                  <c:v>129881.5</c:v>
                </c:pt>
                <c:pt idx="11">
                  <c:v>105855</c:v>
                </c:pt>
                <c:pt idx="12">
                  <c:v>50488.299999999996</c:v>
                </c:pt>
                <c:pt idx="13">
                  <c:v>136215.79999999999</c:v>
                </c:pt>
                <c:pt idx="14">
                  <c:v>78070.299999999988</c:v>
                </c:pt>
                <c:pt idx="15">
                  <c:v>90749.4</c:v>
                </c:pt>
                <c:pt idx="16">
                  <c:v>64359.199999999997</c:v>
                </c:pt>
                <c:pt idx="17">
                  <c:v>77824.3</c:v>
                </c:pt>
                <c:pt idx="18">
                  <c:v>-11881.799999999988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55440"/>
        <c:axId val="-1053546192"/>
      </c:areaChart>
      <c:catAx>
        <c:axId val="-105355544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6192"/>
        <c:crosses val="autoZero"/>
        <c:auto val="0"/>
        <c:lblAlgn val="ctr"/>
        <c:lblOffset val="100"/>
        <c:noMultiLvlLbl val="1"/>
      </c:catAx>
      <c:valAx>
        <c:axId val="-105354619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544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2024'!$C$48</c:f>
              <c:numCache>
                <c:formatCode>"$"#,##0_);[Red]\("$"#,##0\)</c:formatCode>
                <c:ptCount val="1"/>
                <c:pt idx="0">
                  <c:v>-13086.3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'December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2024'!$D$48</c:f>
              <c:numCache>
                <c:formatCode>"$"#,##0_);[Red]\("$"#,##0\)</c:formatCode>
                <c:ptCount val="1"/>
                <c:pt idx="0">
                  <c:v>66282.8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'December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2024'!$F$48</c:f>
              <c:numCache>
                <c:formatCode>"$"#,##0_);[Red]\("$"#,##0\)</c:formatCode>
                <c:ptCount val="1"/>
                <c:pt idx="0">
                  <c:v>-57926.899999999994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'December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2024'!$G$48</c:f>
              <c:numCache>
                <c:formatCode>"$"#,##0_);[Red]\("$"#,##0\)</c:formatCode>
                <c:ptCount val="1"/>
                <c:pt idx="0">
                  <c:v>-17316.999999999993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'December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2024'!$E$48</c:f>
              <c:numCache>
                <c:formatCode>"$"#,##0_);[Red]\("$"#,##0\)</c:formatCode>
                <c:ptCount val="1"/>
                <c:pt idx="0">
                  <c:v>7973.9000000000005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1-4746-8F10-BD647FC93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45648"/>
        <c:axId val="-1053547280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32D1-4746-8F10-BD647FC93A5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5354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47280"/>
        <c:crosses val="autoZero"/>
        <c:auto val="0"/>
        <c:lblAlgn val="ctr"/>
        <c:lblOffset val="100"/>
        <c:noMultiLvlLbl val="0"/>
      </c:catAx>
      <c:valAx>
        <c:axId val="-105354728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564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1674971130603763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Log'!$V$989:$V$1008</c:f>
              <c:strCache>
                <c:ptCount val="20"/>
                <c:pt idx="0">
                  <c:v>$7,612,931 </c:v>
                </c:pt>
                <c:pt idx="1">
                  <c:v>$7,618,370 </c:v>
                </c:pt>
                <c:pt idx="2">
                  <c:v>$7,597,981 </c:v>
                </c:pt>
                <c:pt idx="3">
                  <c:v>$7,556,880 </c:v>
                </c:pt>
                <c:pt idx="4">
                  <c:v>$7,521,800 </c:v>
                </c:pt>
                <c:pt idx="5">
                  <c:v>$7,441,253 </c:v>
                </c:pt>
                <c:pt idx="6">
                  <c:v>$7,425,763 </c:v>
                </c:pt>
                <c:pt idx="7">
                  <c:v>$7,387,129 </c:v>
                </c:pt>
                <c:pt idx="8">
                  <c:v>$7,411,521 </c:v>
                </c:pt>
                <c:pt idx="9">
                  <c:v>$7,423,897 </c:v>
                </c:pt>
                <c:pt idx="10">
                  <c:v>$7,371,388 </c:v>
                </c:pt>
                <c:pt idx="11">
                  <c:v>$7,395,041 </c:v>
                </c:pt>
                <c:pt idx="12">
                  <c:v>$7,408,165 </c:v>
                </c:pt>
                <c:pt idx="13">
                  <c:v>$7,416,351 </c:v>
                </c:pt>
                <c:pt idx="14">
                  <c:v>$7,429,244 </c:v>
                </c:pt>
                <c:pt idx="15">
                  <c:v>$7,443,521 </c:v>
                </c:pt>
                <c:pt idx="16">
                  <c:v>$7,426,757 </c:v>
                </c:pt>
                <c:pt idx="17">
                  <c:v>$7,441,946 </c:v>
                </c:pt>
                <c:pt idx="18">
                  <c:v>$7,437,004 </c:v>
                </c:pt>
                <c:pt idx="19">
                  <c:v>$7,396,423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Log'!$B$989:$B$1009</c:f>
              <c:numCache>
                <c:formatCode>m/d/yyyy</c:formatCode>
                <c:ptCount val="21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45625</c:v>
                </c:pt>
                <c:pt idx="20">
                  <c:v>45628</c:v>
                </c:pt>
              </c:numCache>
            </c:numRef>
          </c:cat>
          <c:val>
            <c:numRef>
              <c:f>'November 2024'!$V$50:$V$69</c:f>
              <c:numCache>
                <c:formatCode>"$"#,##0_);[Red]\("$"#,##0\)</c:formatCode>
                <c:ptCount val="20"/>
                <c:pt idx="0">
                  <c:v>33408.6</c:v>
                </c:pt>
                <c:pt idx="1">
                  <c:v>39413.699999999997</c:v>
                </c:pt>
                <c:pt idx="2">
                  <c:v>19746.399999999998</c:v>
                </c:pt>
                <c:pt idx="3">
                  <c:v>-20299.000000000004</c:v>
                </c:pt>
                <c:pt idx="4">
                  <c:v>-54429.2</c:v>
                </c:pt>
                <c:pt idx="5">
                  <c:v>-134277.5</c:v>
                </c:pt>
                <c:pt idx="6">
                  <c:v>-148581.9</c:v>
                </c:pt>
                <c:pt idx="7">
                  <c:v>-186122.2</c:v>
                </c:pt>
                <c:pt idx="8">
                  <c:v>-159476.40000000002</c:v>
                </c:pt>
                <c:pt idx="9">
                  <c:v>-146058.30000000002</c:v>
                </c:pt>
                <c:pt idx="10">
                  <c:v>-197278.2</c:v>
                </c:pt>
                <c:pt idx="11">
                  <c:v>-171750.30000000002</c:v>
                </c:pt>
                <c:pt idx="12">
                  <c:v>-157064.10000000003</c:v>
                </c:pt>
                <c:pt idx="13">
                  <c:v>-146905.00000000003</c:v>
                </c:pt>
                <c:pt idx="14">
                  <c:v>-132145.30000000002</c:v>
                </c:pt>
                <c:pt idx="15">
                  <c:v>-114623.90000000002</c:v>
                </c:pt>
                <c:pt idx="16">
                  <c:v>-130656.60000000002</c:v>
                </c:pt>
                <c:pt idx="17">
                  <c:v>-114296.10000000002</c:v>
                </c:pt>
                <c:pt idx="18">
                  <c:v>-118883.90000000002</c:v>
                </c:pt>
                <c:pt idx="19">
                  <c:v>-159151.50000000003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41840"/>
        <c:axId val="-1053553264"/>
      </c:areaChart>
      <c:catAx>
        <c:axId val="-105354184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3264"/>
        <c:crosses val="autoZero"/>
        <c:auto val="0"/>
        <c:lblAlgn val="ctr"/>
        <c:lblOffset val="100"/>
        <c:noMultiLvlLbl val="1"/>
      </c:catAx>
      <c:valAx>
        <c:axId val="-105355326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184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'November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2024'!$C$48</c:f>
              <c:numCache>
                <c:formatCode>"$"#,##0_);[Red]\("$"#,##0\)</c:formatCode>
                <c:ptCount val="1"/>
                <c:pt idx="0">
                  <c:v>-46850.299999999996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'November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2024'!$D$48</c:f>
              <c:numCache>
                <c:formatCode>"$"#,##0_);[Red]\("$"#,##0\)</c:formatCode>
                <c:ptCount val="1"/>
                <c:pt idx="0">
                  <c:v>-113003.9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'November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2024'!$F$48</c:f>
              <c:numCache>
                <c:formatCode>"$"#,##0_);[Red]\("$"#,##0\)</c:formatCode>
                <c:ptCount val="1"/>
                <c:pt idx="0">
                  <c:v>-25870.200000000004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'November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2024'!$G$48</c:f>
              <c:numCache>
                <c:formatCode>"$"#,##0_);[Red]\("$"#,##0\)</c:formatCode>
                <c:ptCount val="1"/>
                <c:pt idx="0">
                  <c:v>25494.000000000011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'November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2024'!$E$48</c:f>
              <c:numCache>
                <c:formatCode>"$"#,##0_);[Red]\("$"#,##0\)</c:formatCode>
                <c:ptCount val="1"/>
                <c:pt idx="0">
                  <c:v>1078.8999999999996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8-4EB1-9619-CC393FB53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52720"/>
        <c:axId val="-1053545104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1EA8-4EB1-9619-CC393FB53AD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53552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45104"/>
        <c:crosses val="autoZero"/>
        <c:auto val="0"/>
        <c:lblAlgn val="ctr"/>
        <c:lblOffset val="100"/>
        <c:noMultiLvlLbl val="0"/>
      </c:catAx>
      <c:valAx>
        <c:axId val="-105354510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272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20597083464730181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Log'!$V$966:$V$988</c:f>
              <c:strCache>
                <c:ptCount val="23"/>
                <c:pt idx="0">
                  <c:v>$7,622,709 </c:v>
                </c:pt>
                <c:pt idx="1">
                  <c:v>$7,611,396 </c:v>
                </c:pt>
                <c:pt idx="2">
                  <c:v>$7,597,328 </c:v>
                </c:pt>
                <c:pt idx="3">
                  <c:v>$7,607,327 </c:v>
                </c:pt>
                <c:pt idx="4">
                  <c:v>$7,548,063 </c:v>
                </c:pt>
                <c:pt idx="5">
                  <c:v>$7,549,330 </c:v>
                </c:pt>
                <c:pt idx="6">
                  <c:v>$7,521,007 </c:v>
                </c:pt>
                <c:pt idx="7">
                  <c:v>$7,511,365 </c:v>
                </c:pt>
                <c:pt idx="8">
                  <c:v>$7,496,732 </c:v>
                </c:pt>
                <c:pt idx="9">
                  <c:v>$7,493,024 </c:v>
                </c:pt>
                <c:pt idx="10">
                  <c:v>$7,537,768 </c:v>
                </c:pt>
                <c:pt idx="11">
                  <c:v>$7,540,946 </c:v>
                </c:pt>
                <c:pt idx="12">
                  <c:v>$7,548,474 </c:v>
                </c:pt>
                <c:pt idx="13">
                  <c:v>$7,535,208 </c:v>
                </c:pt>
                <c:pt idx="14">
                  <c:v>$7,542,012 </c:v>
                </c:pt>
                <c:pt idx="15">
                  <c:v>$7,533,114 </c:v>
                </c:pt>
                <c:pt idx="16">
                  <c:v>$7,512,183 </c:v>
                </c:pt>
                <c:pt idx="17">
                  <c:v>$7,517,575 </c:v>
                </c:pt>
                <c:pt idx="18">
                  <c:v>$7,588,839 </c:v>
                </c:pt>
                <c:pt idx="19">
                  <c:v>$7,600,374 </c:v>
                </c:pt>
                <c:pt idx="20">
                  <c:v>$7,610,608 </c:v>
                </c:pt>
                <c:pt idx="21">
                  <c:v>$7,593,184 </c:v>
                </c:pt>
                <c:pt idx="22">
                  <c:v>$7,580,228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Log'!$B$966:$B$988</c:f>
              <c:numCache>
                <c:formatCode>m/d/yyyy</c:formatCode>
                <c:ptCount val="23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45572</c:v>
                </c:pt>
                <c:pt idx="5">
                  <c:v>45573</c:v>
                </c:pt>
                <c:pt idx="6">
                  <c:v>45574</c:v>
                </c:pt>
                <c:pt idx="7">
                  <c:v>45575</c:v>
                </c:pt>
                <c:pt idx="8">
                  <c:v>45576</c:v>
                </c:pt>
                <c:pt idx="9">
                  <c:v>45579</c:v>
                </c:pt>
                <c:pt idx="10">
                  <c:v>45580</c:v>
                </c:pt>
                <c:pt idx="11">
                  <c:v>45581</c:v>
                </c:pt>
                <c:pt idx="12">
                  <c:v>45582</c:v>
                </c:pt>
                <c:pt idx="13">
                  <c:v>45583</c:v>
                </c:pt>
                <c:pt idx="14">
                  <c:v>45586</c:v>
                </c:pt>
                <c:pt idx="15">
                  <c:v>45587</c:v>
                </c:pt>
                <c:pt idx="16">
                  <c:v>45588</c:v>
                </c:pt>
                <c:pt idx="17">
                  <c:v>45589</c:v>
                </c:pt>
                <c:pt idx="18">
                  <c:v>45590</c:v>
                </c:pt>
                <c:pt idx="19">
                  <c:v>45593</c:v>
                </c:pt>
                <c:pt idx="20">
                  <c:v>45594</c:v>
                </c:pt>
                <c:pt idx="21">
                  <c:v>45595</c:v>
                </c:pt>
                <c:pt idx="22">
                  <c:v>45596</c:v>
                </c:pt>
              </c:numCache>
            </c:numRef>
          </c:cat>
          <c:val>
            <c:numRef>
              <c:f>'October 2024'!$V$50:$V$72</c:f>
              <c:numCache>
                <c:formatCode>"$"#,##0_);[Red]\("$"#,##0\)</c:formatCode>
                <c:ptCount val="23"/>
                <c:pt idx="0">
                  <c:v>57784.500000000007</c:v>
                </c:pt>
                <c:pt idx="1">
                  <c:v>48785.600000000006</c:v>
                </c:pt>
                <c:pt idx="2">
                  <c:v>35247.600000000006</c:v>
                </c:pt>
                <c:pt idx="3">
                  <c:v>45844.600000000006</c:v>
                </c:pt>
                <c:pt idx="4">
                  <c:v>-12327.199999999997</c:v>
                </c:pt>
                <c:pt idx="5">
                  <c:v>-9906.2999999999975</c:v>
                </c:pt>
                <c:pt idx="6">
                  <c:v>-37337.599999999999</c:v>
                </c:pt>
                <c:pt idx="7">
                  <c:v>-46397.1</c:v>
                </c:pt>
                <c:pt idx="8">
                  <c:v>-59699.199999999997</c:v>
                </c:pt>
                <c:pt idx="9">
                  <c:v>-62713.2</c:v>
                </c:pt>
                <c:pt idx="10">
                  <c:v>-16069</c:v>
                </c:pt>
                <c:pt idx="11">
                  <c:v>-11378.539000000001</c:v>
                </c:pt>
                <c:pt idx="12">
                  <c:v>-2859.0390000000043</c:v>
                </c:pt>
                <c:pt idx="13">
                  <c:v>-15600.539000000002</c:v>
                </c:pt>
                <c:pt idx="14">
                  <c:v>-7542.5390000000016</c:v>
                </c:pt>
                <c:pt idx="15">
                  <c:v>-15122.839</c:v>
                </c:pt>
                <c:pt idx="16">
                  <c:v>-34454.239000000001</c:v>
                </c:pt>
                <c:pt idx="17">
                  <c:v>-28159.739000000001</c:v>
                </c:pt>
                <c:pt idx="18">
                  <c:v>46729.460999999996</c:v>
                </c:pt>
                <c:pt idx="19">
                  <c:v>58953.860999999997</c:v>
                </c:pt>
                <c:pt idx="20">
                  <c:v>70103.460999999996</c:v>
                </c:pt>
                <c:pt idx="21">
                  <c:v>53692.960999999996</c:v>
                </c:pt>
                <c:pt idx="22">
                  <c:v>41250.260999999999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54896"/>
        <c:axId val="-1053552176"/>
      </c:areaChart>
      <c:catAx>
        <c:axId val="-105355489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2176"/>
        <c:crosses val="autoZero"/>
        <c:auto val="0"/>
        <c:lblAlgn val="ctr"/>
        <c:lblOffset val="100"/>
        <c:noMultiLvlLbl val="1"/>
      </c:catAx>
      <c:valAx>
        <c:axId val="-105355217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489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'October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2024'!$C$48</c:f>
              <c:numCache>
                <c:formatCode>"$"#,##0_);[Red]\("$"#,##0\)</c:formatCode>
                <c:ptCount val="1"/>
                <c:pt idx="0">
                  <c:v>-1788.9000000000015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'October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2024'!$D$48</c:f>
              <c:numCache>
                <c:formatCode>"$"#,##0_);[Red]\("$"#,##0\)</c:formatCode>
                <c:ptCount val="1"/>
                <c:pt idx="0">
                  <c:v>31876.899999999994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'October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2024'!$F$48</c:f>
              <c:numCache>
                <c:formatCode>"$"#,##0_);[Red]\("$"#,##0\)</c:formatCode>
                <c:ptCount val="1"/>
                <c:pt idx="0">
                  <c:v>16593.560999999998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'October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2024'!$G$48</c:f>
              <c:numCache>
                <c:formatCode>"$"#,##0_);[Red]\("$"#,##0\)</c:formatCode>
                <c:ptCount val="1"/>
                <c:pt idx="0">
                  <c:v>15507.300000000008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'October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2024'!$E$48</c:f>
              <c:numCache>
                <c:formatCode>"$"#,##0_);[Red]\("$"#,##0\)</c:formatCode>
                <c:ptCount val="1"/>
                <c:pt idx="0">
                  <c:v>-3234.9999999999995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8-4843-95A6-0FDF901B6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48368"/>
        <c:axId val="-105355380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C358-4843-95A6-0FDF901B67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53548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53808"/>
        <c:crosses val="autoZero"/>
        <c:auto val="0"/>
        <c:lblAlgn val="ctr"/>
        <c:lblOffset val="100"/>
        <c:noMultiLvlLbl val="0"/>
      </c:catAx>
      <c:valAx>
        <c:axId val="-105355380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836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20187653146773676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Log'!$V$946:$V$965</c:f>
              <c:strCache>
                <c:ptCount val="20"/>
                <c:pt idx="0">
                  <c:v>$7,376,831 </c:v>
                </c:pt>
                <c:pt idx="1">
                  <c:v>$7,447,799 </c:v>
                </c:pt>
                <c:pt idx="2">
                  <c:v>$7,491,785 </c:v>
                </c:pt>
                <c:pt idx="3">
                  <c:v>$7,501,842 </c:v>
                </c:pt>
                <c:pt idx="4">
                  <c:v>$7,442,143 </c:v>
                </c:pt>
                <c:pt idx="5">
                  <c:v>$7,456,705 </c:v>
                </c:pt>
                <c:pt idx="6">
                  <c:v>$7,423,745 </c:v>
                </c:pt>
                <c:pt idx="7">
                  <c:v>$7,373,733 </c:v>
                </c:pt>
                <c:pt idx="8">
                  <c:v>$7,415,148 </c:v>
                </c:pt>
                <c:pt idx="9">
                  <c:v>$7,397,753 </c:v>
                </c:pt>
                <c:pt idx="10">
                  <c:v>$7,328,699 </c:v>
                </c:pt>
                <c:pt idx="11">
                  <c:v>$7,309,007 </c:v>
                </c:pt>
                <c:pt idx="12">
                  <c:v>$7,286,200 </c:v>
                </c:pt>
                <c:pt idx="13">
                  <c:v>$7,326,634 </c:v>
                </c:pt>
                <c:pt idx="14">
                  <c:v>$7,537,100 </c:v>
                </c:pt>
                <c:pt idx="15">
                  <c:v>$7,554,227 </c:v>
                </c:pt>
                <c:pt idx="16">
                  <c:v>$7,533,502 </c:v>
                </c:pt>
                <c:pt idx="17">
                  <c:v>$7,560,294 </c:v>
                </c:pt>
                <c:pt idx="18">
                  <c:v>$7,629,312 </c:v>
                </c:pt>
                <c:pt idx="19">
                  <c:v>$7,566,514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Log'!$B$946:$B$965</c:f>
              <c:numCache>
                <c:formatCode>m/d/yyyy</c:formatCode>
                <c:ptCount val="20"/>
                <c:pt idx="0">
                  <c:v>45538</c:v>
                </c:pt>
                <c:pt idx="1">
                  <c:v>45539</c:v>
                </c:pt>
                <c:pt idx="2">
                  <c:v>45540</c:v>
                </c:pt>
                <c:pt idx="3">
                  <c:v>45541</c:v>
                </c:pt>
                <c:pt idx="4">
                  <c:v>45544</c:v>
                </c:pt>
                <c:pt idx="5">
                  <c:v>45545</c:v>
                </c:pt>
                <c:pt idx="6">
                  <c:v>45546</c:v>
                </c:pt>
                <c:pt idx="7">
                  <c:v>45547</c:v>
                </c:pt>
                <c:pt idx="8">
                  <c:v>45548</c:v>
                </c:pt>
                <c:pt idx="9">
                  <c:v>45551</c:v>
                </c:pt>
                <c:pt idx="10">
                  <c:v>45552</c:v>
                </c:pt>
                <c:pt idx="11">
                  <c:v>45553</c:v>
                </c:pt>
                <c:pt idx="12">
                  <c:v>45554</c:v>
                </c:pt>
                <c:pt idx="13">
                  <c:v>45555</c:v>
                </c:pt>
                <c:pt idx="14">
                  <c:v>45558</c:v>
                </c:pt>
                <c:pt idx="15">
                  <c:v>45559</c:v>
                </c:pt>
                <c:pt idx="16">
                  <c:v>45560</c:v>
                </c:pt>
                <c:pt idx="17">
                  <c:v>45561</c:v>
                </c:pt>
                <c:pt idx="18">
                  <c:v>45562</c:v>
                </c:pt>
                <c:pt idx="19">
                  <c:v>45565</c:v>
                </c:pt>
              </c:numCache>
            </c:numRef>
          </c:cat>
          <c:val>
            <c:numRef>
              <c:f>'September 2024'!$V$50:$V$69</c:f>
              <c:numCache>
                <c:formatCode>"$"#,##0_);[Red]\("$"#,##0\)</c:formatCode>
                <c:ptCount val="20"/>
                <c:pt idx="0">
                  <c:v>-13648.7</c:v>
                </c:pt>
                <c:pt idx="1">
                  <c:v>58860.399999999994</c:v>
                </c:pt>
                <c:pt idx="2">
                  <c:v>104206.3</c:v>
                </c:pt>
                <c:pt idx="3">
                  <c:v>115233.8</c:v>
                </c:pt>
                <c:pt idx="4">
                  <c:v>56129</c:v>
                </c:pt>
                <c:pt idx="5">
                  <c:v>71419.399999999994</c:v>
                </c:pt>
                <c:pt idx="6">
                  <c:v>39077.299999999996</c:v>
                </c:pt>
                <c:pt idx="7">
                  <c:v>-9961.7000000000044</c:v>
                </c:pt>
                <c:pt idx="8">
                  <c:v>32694.499999999993</c:v>
                </c:pt>
                <c:pt idx="9">
                  <c:v>16055.19999999999</c:v>
                </c:pt>
                <c:pt idx="10">
                  <c:v>-52406.400000000016</c:v>
                </c:pt>
                <c:pt idx="11">
                  <c:v>-70954.200000000012</c:v>
                </c:pt>
                <c:pt idx="12">
                  <c:v>-92427.1</c:v>
                </c:pt>
                <c:pt idx="13">
                  <c:v>-49770.900000000009</c:v>
                </c:pt>
                <c:pt idx="14">
                  <c:v>163279.20000000001</c:v>
                </c:pt>
                <c:pt idx="15">
                  <c:v>181777.1</c:v>
                </c:pt>
                <c:pt idx="16">
                  <c:v>161889.9</c:v>
                </c:pt>
                <c:pt idx="17">
                  <c:v>189755.09999999998</c:v>
                </c:pt>
                <c:pt idx="18">
                  <c:v>260925.39999999997</c:v>
                </c:pt>
                <c:pt idx="19">
                  <c:v>199565.89999999997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44560"/>
        <c:axId val="-1053547824"/>
      </c:areaChart>
      <c:catAx>
        <c:axId val="-105354456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7824"/>
        <c:crosses val="autoZero"/>
        <c:auto val="0"/>
        <c:lblAlgn val="ctr"/>
        <c:lblOffset val="100"/>
        <c:noMultiLvlLbl val="1"/>
      </c:catAx>
      <c:valAx>
        <c:axId val="-105354782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456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'September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'September 2024'!$C$48</c:f>
              <c:numCache>
                <c:formatCode>"$"#,##0_);[Red]\("$"#,##0\)</c:formatCode>
                <c:ptCount val="1"/>
                <c:pt idx="0">
                  <c:v>110298.29999999999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'September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2024'!$D$48</c:f>
              <c:numCache>
                <c:formatCode>"$"#,##0_);[Red]\("$"#,##0\)</c:formatCode>
                <c:ptCount val="1"/>
                <c:pt idx="0">
                  <c:v>145470.69999999998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3"/>
          <c:order val="2"/>
          <c:tx>
            <c:strRef>
              <c:f>'September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2024'!$F$48</c:f>
              <c:numCache>
                <c:formatCode>"$"#,##0_);[Red]\("$"#,##0\)</c:formatCode>
                <c:ptCount val="1"/>
                <c:pt idx="0">
                  <c:v>24332.399999999994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3"/>
          <c:tx>
            <c:strRef>
              <c:f>'September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2024'!$G$48</c:f>
              <c:numCache>
                <c:formatCode>"$"#,##0_);[Red]\("$"#,##0\)</c:formatCode>
                <c:ptCount val="1"/>
                <c:pt idx="0">
                  <c:v>-89604.2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2"/>
          <c:order val="6"/>
          <c:tx>
            <c:strRef>
              <c:f>'September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2024'!$E$48</c:f>
              <c:numCache>
                <c:formatCode>"$"#,##0_);[Red]\("$"#,##0\)</c:formatCode>
                <c:ptCount val="1"/>
                <c:pt idx="0">
                  <c:v>9068.6999999999989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9-4B78-BA9F-EDFD70A1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51632"/>
        <c:axId val="-1053542928"/>
        <c:extLst>
          <c:ext xmlns:c15="http://schemas.microsoft.com/office/drawing/2012/chart" uri="{02D57815-91ED-43cb-92C2-25804820EDAC}"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'July 2024'!$H$49</c15:sqref>
                        </c15:formulaRef>
                      </c:ext>
                    </c:extLst>
                    <c:strCache>
                      <c:ptCount val="1"/>
                      <c:pt idx="0">
                        <c:v>KC Wheat</c:v>
                      </c:pt>
                    </c:strCache>
                  </c:strRef>
                </c:tx>
                <c:spPr>
                  <a:pattFill prst="narVert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'July 2024'!$H$48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AAD-4754-84DD-ADB9EC543AC9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2022'!$I$49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pattFill prst="narVert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400" b="0" i="0" u="none" strike="noStrike" kern="1200" baseline="0">
                            <a:solidFill>
                              <a:schemeClr val="bg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2-9829-4B78-BA9F-EDFD70A1635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'January 2022'!$I$48</c15:sqref>
                        </c15:formulaRef>
                      </c:ext>
                    </c:extLst>
                    <c:numCache>
                      <c:formatCode>"$"#,##0_);[Red]\("$"#,##0\)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D-4754-84DD-ADB9EC543AC9}"/>
                  </c:ext>
                </c:extLst>
              </c15:ser>
            </c15:filteredBarSeries>
          </c:ext>
        </c:extLst>
      </c:barChart>
      <c:catAx>
        <c:axId val="-1053551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42928"/>
        <c:crosses val="autoZero"/>
        <c:auto val="0"/>
        <c:lblAlgn val="ctr"/>
        <c:lblOffset val="100"/>
        <c:noMultiLvlLbl val="0"/>
      </c:catAx>
      <c:valAx>
        <c:axId val="-10535429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163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20418555687105175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Log'!$V$924:$V$945</c:f>
              <c:strCache>
                <c:ptCount val="22"/>
                <c:pt idx="0">
                  <c:v>$7,361,508 </c:v>
                </c:pt>
                <c:pt idx="1">
                  <c:v>$7,351,238 </c:v>
                </c:pt>
                <c:pt idx="2">
                  <c:v>$7,385,346 </c:v>
                </c:pt>
                <c:pt idx="3">
                  <c:v>$7,392,148 </c:v>
                </c:pt>
                <c:pt idx="4">
                  <c:v>$7,359,494 </c:v>
                </c:pt>
                <c:pt idx="5">
                  <c:v>$7,333,115 </c:v>
                </c:pt>
                <c:pt idx="6">
                  <c:v>$7,330,125 </c:v>
                </c:pt>
                <c:pt idx="7">
                  <c:v>$7,261,779 </c:v>
                </c:pt>
                <c:pt idx="8">
                  <c:v>$7,259,233 </c:v>
                </c:pt>
                <c:pt idx="9">
                  <c:v>$7,278,330 </c:v>
                </c:pt>
                <c:pt idx="10">
                  <c:v>$7,293,094 </c:v>
                </c:pt>
                <c:pt idx="11">
                  <c:v>$7,350,179 </c:v>
                </c:pt>
                <c:pt idx="12">
                  <c:v>$7,358,412 </c:v>
                </c:pt>
                <c:pt idx="13">
                  <c:v>$7,389,177 </c:v>
                </c:pt>
                <c:pt idx="14">
                  <c:v>$7,355,101 </c:v>
                </c:pt>
                <c:pt idx="15">
                  <c:v>$7,417,261 </c:v>
                </c:pt>
                <c:pt idx="16">
                  <c:v>$7,395,306 </c:v>
                </c:pt>
                <c:pt idx="17">
                  <c:v>$7,397,596 </c:v>
                </c:pt>
                <c:pt idx="18">
                  <c:v>$7,416,941 </c:v>
                </c:pt>
                <c:pt idx="19">
                  <c:v>$7,406,923 </c:v>
                </c:pt>
                <c:pt idx="20">
                  <c:v>$7,381,685 </c:v>
                </c:pt>
                <c:pt idx="21">
                  <c:v>$7,391,152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Log'!$B$924:$B$945</c:f>
              <c:numCache>
                <c:formatCode>m/d/yyyy</c:formatCode>
                <c:ptCount val="22"/>
                <c:pt idx="0">
                  <c:v>45505</c:v>
                </c:pt>
                <c:pt idx="1">
                  <c:v>45506</c:v>
                </c:pt>
                <c:pt idx="2">
                  <c:v>45509</c:v>
                </c:pt>
                <c:pt idx="3">
                  <c:v>45510</c:v>
                </c:pt>
                <c:pt idx="4">
                  <c:v>45511</c:v>
                </c:pt>
                <c:pt idx="5">
                  <c:v>45512</c:v>
                </c:pt>
                <c:pt idx="6">
                  <c:v>45513</c:v>
                </c:pt>
                <c:pt idx="7">
                  <c:v>45516</c:v>
                </c:pt>
                <c:pt idx="8">
                  <c:v>45517</c:v>
                </c:pt>
                <c:pt idx="9">
                  <c:v>45518</c:v>
                </c:pt>
                <c:pt idx="10">
                  <c:v>45519</c:v>
                </c:pt>
                <c:pt idx="11">
                  <c:v>45520</c:v>
                </c:pt>
                <c:pt idx="12">
                  <c:v>45523</c:v>
                </c:pt>
                <c:pt idx="13">
                  <c:v>45524</c:v>
                </c:pt>
                <c:pt idx="14">
                  <c:v>45525</c:v>
                </c:pt>
                <c:pt idx="15">
                  <c:v>45526</c:v>
                </c:pt>
                <c:pt idx="16">
                  <c:v>45527</c:v>
                </c:pt>
                <c:pt idx="17">
                  <c:v>45530</c:v>
                </c:pt>
                <c:pt idx="18">
                  <c:v>45531</c:v>
                </c:pt>
                <c:pt idx="19">
                  <c:v>45532</c:v>
                </c:pt>
                <c:pt idx="20">
                  <c:v>45533</c:v>
                </c:pt>
                <c:pt idx="21">
                  <c:v>45534</c:v>
                </c:pt>
              </c:numCache>
            </c:numRef>
          </c:cat>
          <c:val>
            <c:numRef>
              <c:f>'August 2024'!$V$50:$V$71</c:f>
              <c:numCache>
                <c:formatCode>"$"#,##0_);[Red]\("$"#,##0\)</c:formatCode>
                <c:ptCount val="22"/>
                <c:pt idx="0">
                  <c:v>5737.1000000000022</c:v>
                </c:pt>
                <c:pt idx="1">
                  <c:v>-3971.4999999999982</c:v>
                </c:pt>
                <c:pt idx="2">
                  <c:v>30804.700000000004</c:v>
                </c:pt>
                <c:pt idx="3">
                  <c:v>38430.400000000001</c:v>
                </c:pt>
                <c:pt idx="4">
                  <c:v>6303.2999999999993</c:v>
                </c:pt>
                <c:pt idx="5">
                  <c:v>-19632.399999999998</c:v>
                </c:pt>
                <c:pt idx="6">
                  <c:v>-22079.899999999998</c:v>
                </c:pt>
                <c:pt idx="7">
                  <c:v>-89211.7</c:v>
                </c:pt>
                <c:pt idx="8">
                  <c:v>-90876.7</c:v>
                </c:pt>
                <c:pt idx="9">
                  <c:v>-70712.7</c:v>
                </c:pt>
                <c:pt idx="10">
                  <c:v>-55267.9</c:v>
                </c:pt>
                <c:pt idx="11">
                  <c:v>2290.0999999999985</c:v>
                </c:pt>
                <c:pt idx="12">
                  <c:v>11572.399999999998</c:v>
                </c:pt>
                <c:pt idx="13">
                  <c:v>43205.599999999999</c:v>
                </c:pt>
                <c:pt idx="14">
                  <c:v>10051.099999999999</c:v>
                </c:pt>
                <c:pt idx="15">
                  <c:v>74075.3</c:v>
                </c:pt>
                <c:pt idx="16">
                  <c:v>54939.000000000007</c:v>
                </c:pt>
                <c:pt idx="17">
                  <c:v>57988.900000000009</c:v>
                </c:pt>
                <c:pt idx="18">
                  <c:v>78035.100000000006</c:v>
                </c:pt>
                <c:pt idx="19">
                  <c:v>68745</c:v>
                </c:pt>
                <c:pt idx="20">
                  <c:v>44202.1</c:v>
                </c:pt>
                <c:pt idx="21">
                  <c:v>54583.6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3551088"/>
        <c:axId val="-1053550000"/>
      </c:areaChart>
      <c:catAx>
        <c:axId val="-105355108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0000"/>
        <c:crosses val="autoZero"/>
        <c:auto val="0"/>
        <c:lblAlgn val="ctr"/>
        <c:lblOffset val="100"/>
        <c:noMultiLvlLbl val="1"/>
      </c:catAx>
      <c:valAx>
        <c:axId val="-105355000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5108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'August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'August 2024'!$C$48</c:f>
              <c:numCache>
                <c:formatCode>"$"#,##0_);[Red]\("$"#,##0\)</c:formatCode>
                <c:ptCount val="1"/>
                <c:pt idx="0">
                  <c:v>50629.799999999974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'August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2024'!$D$48</c:f>
              <c:numCache>
                <c:formatCode>"$"#,##0_);[Red]\("$"#,##0\)</c:formatCode>
                <c:ptCount val="1"/>
                <c:pt idx="0">
                  <c:v>4285.7000000000135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'July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'August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2024'!$F$48</c:f>
              <c:numCache>
                <c:formatCode>"$"#,##0_);[Red]\("$"#,##0\)</c:formatCode>
                <c:ptCount val="1"/>
                <c:pt idx="0">
                  <c:v>-10230.400000000001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'August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2024'!$G$48</c:f>
              <c:numCache>
                <c:formatCode>"$"#,##0_);[Red]\("$"#,##0\)</c:formatCode>
                <c:ptCount val="1"/>
                <c:pt idx="0">
                  <c:v>9898.5000000000018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'July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C7F-4B64-9E05-930A554BA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49456"/>
        <c:axId val="-1053548912"/>
      </c:barChart>
      <c:catAx>
        <c:axId val="-1053549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3548912"/>
        <c:crosses val="autoZero"/>
        <c:auto val="0"/>
        <c:lblAlgn val="ctr"/>
        <c:lblOffset val="100"/>
        <c:noMultiLvlLbl val="0"/>
      </c:catAx>
      <c:valAx>
        <c:axId val="-105354891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945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Log'!$V$902:$V$923</c:f>
              <c:strCache>
                <c:ptCount val="22"/>
                <c:pt idx="0">
                  <c:v>$7,483,992 </c:v>
                </c:pt>
                <c:pt idx="1">
                  <c:v>$7,440,827 </c:v>
                </c:pt>
                <c:pt idx="2">
                  <c:v>$7,422,725 </c:v>
                </c:pt>
                <c:pt idx="3">
                  <c:v>$7,401,685 </c:v>
                </c:pt>
                <c:pt idx="4">
                  <c:v>$7,380,070 </c:v>
                </c:pt>
                <c:pt idx="5">
                  <c:v>$7,391,154 </c:v>
                </c:pt>
                <c:pt idx="6">
                  <c:v>$7,370,138 </c:v>
                </c:pt>
                <c:pt idx="7">
                  <c:v>$7,313,693 </c:v>
                </c:pt>
                <c:pt idx="8">
                  <c:v>$7,289,118 </c:v>
                </c:pt>
                <c:pt idx="9">
                  <c:v>$7,344,865 </c:v>
                </c:pt>
                <c:pt idx="10">
                  <c:v>$7,331,787 </c:v>
                </c:pt>
                <c:pt idx="11">
                  <c:v>$7,284,059 </c:v>
                </c:pt>
                <c:pt idx="12">
                  <c:v>$7,335,250 </c:v>
                </c:pt>
                <c:pt idx="13">
                  <c:v>$7,353,210 </c:v>
                </c:pt>
                <c:pt idx="14">
                  <c:v>$7,389,659 </c:v>
                </c:pt>
                <c:pt idx="15">
                  <c:v>$7,363,317 </c:v>
                </c:pt>
                <c:pt idx="16">
                  <c:v>$7,366,185 </c:v>
                </c:pt>
                <c:pt idx="17">
                  <c:v>$7,380,689 </c:v>
                </c:pt>
                <c:pt idx="18">
                  <c:v>$7,356,029 </c:v>
                </c:pt>
                <c:pt idx="19">
                  <c:v>$7,376,226 </c:v>
                </c:pt>
                <c:pt idx="20">
                  <c:v>$7,397,372 </c:v>
                </c:pt>
                <c:pt idx="21">
                  <c:v>$7,356,283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Log'!$B$902:$B$923</c:f>
              <c:numCache>
                <c:formatCode>m/d/yyyy</c:formatCode>
                <c:ptCount val="22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45478</c:v>
                </c:pt>
                <c:pt idx="4">
                  <c:v>45481</c:v>
                </c:pt>
                <c:pt idx="5">
                  <c:v>45482</c:v>
                </c:pt>
                <c:pt idx="6">
                  <c:v>45483</c:v>
                </c:pt>
                <c:pt idx="7">
                  <c:v>45484</c:v>
                </c:pt>
                <c:pt idx="8">
                  <c:v>45485</c:v>
                </c:pt>
                <c:pt idx="9">
                  <c:v>45488</c:v>
                </c:pt>
                <c:pt idx="10">
                  <c:v>45489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</c:numCache>
            </c:numRef>
          </c:cat>
          <c:val>
            <c:numRef>
              <c:f>'July 2024'!$V$50:$V$71</c:f>
              <c:numCache>
                <c:formatCode>"$"#,##0_);[Red]\("$"#,##0\)</c:formatCode>
                <c:ptCount val="22"/>
                <c:pt idx="0">
                  <c:v>-993.5</c:v>
                </c:pt>
                <c:pt idx="1">
                  <c:v>-43695.199999999997</c:v>
                </c:pt>
                <c:pt idx="2">
                  <c:v>-61495.7</c:v>
                </c:pt>
                <c:pt idx="3">
                  <c:v>-82163.5</c:v>
                </c:pt>
                <c:pt idx="4">
                  <c:v>-102948.1</c:v>
                </c:pt>
                <c:pt idx="5">
                  <c:v>-91082.700000000012</c:v>
                </c:pt>
                <c:pt idx="6">
                  <c:v>-111588.70000000001</c:v>
                </c:pt>
                <c:pt idx="7">
                  <c:v>-167551.70000000001</c:v>
                </c:pt>
                <c:pt idx="8">
                  <c:v>-191119.5</c:v>
                </c:pt>
                <c:pt idx="9">
                  <c:v>-134254.1</c:v>
                </c:pt>
                <c:pt idx="10">
                  <c:v>-146703.6</c:v>
                </c:pt>
                <c:pt idx="11">
                  <c:v>-193776.8</c:v>
                </c:pt>
                <c:pt idx="12">
                  <c:v>-141415.9</c:v>
                </c:pt>
                <c:pt idx="13">
                  <c:v>-122889.99999999999</c:v>
                </c:pt>
                <c:pt idx="14">
                  <c:v>-84540.199999999983</c:v>
                </c:pt>
                <c:pt idx="15">
                  <c:v>-110059.89999999998</c:v>
                </c:pt>
                <c:pt idx="16">
                  <c:v>-106230.59999999998</c:v>
                </c:pt>
                <c:pt idx="17">
                  <c:v>-90861.599999999977</c:v>
                </c:pt>
                <c:pt idx="18">
                  <c:v>-112722.19999999998</c:v>
                </c:pt>
                <c:pt idx="19">
                  <c:v>-91723.299999999988</c:v>
                </c:pt>
                <c:pt idx="20">
                  <c:v>-69889</c:v>
                </c:pt>
                <c:pt idx="21">
                  <c:v>-110181.7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21200"/>
        <c:axId val="-1052523920"/>
      </c:areaChart>
      <c:catAx>
        <c:axId val="-105252120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3920"/>
        <c:crosses val="autoZero"/>
        <c:auto val="0"/>
        <c:lblAlgn val="ctr"/>
        <c:lblOffset val="100"/>
        <c:noMultiLvlLbl val="1"/>
      </c:catAx>
      <c:valAx>
        <c:axId val="-105252392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120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'July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'July 2024'!$C$48</c:f>
              <c:numCache>
                <c:formatCode>"$"#,##0_);[Red]\("$"#,##0\)</c:formatCode>
                <c:ptCount val="1"/>
                <c:pt idx="0">
                  <c:v>36312.19999999999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'July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2024'!$D$48</c:f>
              <c:numCache>
                <c:formatCode>"$"#,##0_);[Red]\("$"#,##0\)</c:formatCode>
                <c:ptCount val="1"/>
                <c:pt idx="0">
                  <c:v>-96698.500000000029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'July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'July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2024'!$F$48</c:f>
              <c:numCache>
                <c:formatCode>"$"#,##0_);[Red]\("$"#,##0\)</c:formatCode>
                <c:ptCount val="1"/>
                <c:pt idx="0">
                  <c:v>-36694.100000000006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'July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2024'!$G$48</c:f>
              <c:numCache>
                <c:formatCode>"$"#,##0_);[Red]\("$"#,##0\)</c:formatCode>
                <c:ptCount val="1"/>
                <c:pt idx="0">
                  <c:v>-13101.300000000003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'July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2024'!$H$48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6E-42E1-B045-BAAB636C1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25008"/>
        <c:axId val="-1052523376"/>
      </c:barChart>
      <c:catAx>
        <c:axId val="-1052525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23376"/>
        <c:crosses val="autoZero"/>
        <c:auto val="0"/>
        <c:lblAlgn val="ctr"/>
        <c:lblOffset val="100"/>
        <c:noMultiLvlLbl val="0"/>
      </c:catAx>
      <c:valAx>
        <c:axId val="-105252337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500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Log'!$V$883:$V$901</c:f>
              <c:strCache>
                <c:ptCount val="19"/>
                <c:pt idx="0">
                  <c:v>$7,416,946 </c:v>
                </c:pt>
                <c:pt idx="1">
                  <c:v>$7,397,343 </c:v>
                </c:pt>
                <c:pt idx="2">
                  <c:v>$7,394,094 </c:v>
                </c:pt>
                <c:pt idx="3">
                  <c:v>$7,387,248 </c:v>
                </c:pt>
                <c:pt idx="4">
                  <c:v>$7,410,318 </c:v>
                </c:pt>
                <c:pt idx="5">
                  <c:v>$7,463,716 </c:v>
                </c:pt>
                <c:pt idx="6">
                  <c:v>$7,497,725 </c:v>
                </c:pt>
                <c:pt idx="7">
                  <c:v>$7,495,622 </c:v>
                </c:pt>
                <c:pt idx="8">
                  <c:v>$7,518,269 </c:v>
                </c:pt>
                <c:pt idx="9">
                  <c:v>$7,498,335 </c:v>
                </c:pt>
                <c:pt idx="10">
                  <c:v>$7,539,422 </c:v>
                </c:pt>
                <c:pt idx="11">
                  <c:v>$7,522,326 </c:v>
                </c:pt>
                <c:pt idx="12">
                  <c:v>$7,568,287 </c:v>
                </c:pt>
                <c:pt idx="13">
                  <c:v>$7,562,439 </c:v>
                </c:pt>
                <c:pt idx="14">
                  <c:v>$7,600,226 </c:v>
                </c:pt>
                <c:pt idx="15">
                  <c:v>$7,583,451 </c:v>
                </c:pt>
                <c:pt idx="16">
                  <c:v>$7,566,531 </c:v>
                </c:pt>
                <c:pt idx="17">
                  <c:v>$7,556,041 </c:v>
                </c:pt>
                <c:pt idx="18">
                  <c:v>$7,485,647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Log'!$B$883:$B$901</c:f>
              <c:numCache>
                <c:formatCode>m/d/yyyy</c:formatCode>
                <c:ptCount val="19"/>
                <c:pt idx="0">
                  <c:v>45446</c:v>
                </c:pt>
                <c:pt idx="1">
                  <c:v>45447</c:v>
                </c:pt>
                <c:pt idx="2">
                  <c:v>45448</c:v>
                </c:pt>
                <c:pt idx="3">
                  <c:v>45449</c:v>
                </c:pt>
                <c:pt idx="4">
                  <c:v>45450</c:v>
                </c:pt>
                <c:pt idx="5">
                  <c:v>45453</c:v>
                </c:pt>
                <c:pt idx="6">
                  <c:v>45454</c:v>
                </c:pt>
                <c:pt idx="7">
                  <c:v>45455</c:v>
                </c:pt>
                <c:pt idx="8">
                  <c:v>45456</c:v>
                </c:pt>
                <c:pt idx="9">
                  <c:v>45457</c:v>
                </c:pt>
                <c:pt idx="10">
                  <c:v>45460</c:v>
                </c:pt>
                <c:pt idx="11">
                  <c:v>45461</c:v>
                </c:pt>
                <c:pt idx="12">
                  <c:v>45463</c:v>
                </c:pt>
                <c:pt idx="13">
                  <c:v>45464</c:v>
                </c:pt>
                <c:pt idx="14">
                  <c:v>45467</c:v>
                </c:pt>
                <c:pt idx="15">
                  <c:v>45468</c:v>
                </c:pt>
                <c:pt idx="16">
                  <c:v>45469</c:v>
                </c:pt>
                <c:pt idx="17">
                  <c:v>45470</c:v>
                </c:pt>
                <c:pt idx="18">
                  <c:v>45471</c:v>
                </c:pt>
              </c:numCache>
            </c:numRef>
          </c:cat>
          <c:val>
            <c:numRef>
              <c:f>'June 2024'!$V$50:$V$69</c:f>
              <c:numCache>
                <c:formatCode>"$"#,##0_);[Red]\("$"#,##0\)</c:formatCode>
                <c:ptCount val="20"/>
                <c:pt idx="0">
                  <c:v>-6573.9999999999991</c:v>
                </c:pt>
                <c:pt idx="1">
                  <c:v>-25407.599999999999</c:v>
                </c:pt>
                <c:pt idx="2">
                  <c:v>-28037.5</c:v>
                </c:pt>
                <c:pt idx="3">
                  <c:v>-34418.799999999996</c:v>
                </c:pt>
                <c:pt idx="4">
                  <c:v>-10555.799999999992</c:v>
                </c:pt>
                <c:pt idx="5">
                  <c:v>43651.299999999988</c:v>
                </c:pt>
                <c:pt idx="6">
                  <c:v>78558.399999999994</c:v>
                </c:pt>
                <c:pt idx="7">
                  <c:v>77625.2</c:v>
                </c:pt>
                <c:pt idx="8">
                  <c:v>101260.79999999999</c:v>
                </c:pt>
                <c:pt idx="9">
                  <c:v>82598.699999999983</c:v>
                </c:pt>
                <c:pt idx="10">
                  <c:v>124905.19999999998</c:v>
                </c:pt>
                <c:pt idx="11">
                  <c:v>108808.79999999999</c:v>
                </c:pt>
                <c:pt idx="12">
                  <c:v>155760.69999999998</c:v>
                </c:pt>
                <c:pt idx="13">
                  <c:v>152914.4</c:v>
                </c:pt>
                <c:pt idx="14">
                  <c:v>191098.59999999998</c:v>
                </c:pt>
                <c:pt idx="15">
                  <c:v>174741.39999999997</c:v>
                </c:pt>
                <c:pt idx="16">
                  <c:v>158326.09999999998</c:v>
                </c:pt>
                <c:pt idx="17">
                  <c:v>148977.99999999997</c:v>
                </c:pt>
                <c:pt idx="18">
                  <c:v>79660.699999999968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32080"/>
        <c:axId val="-1052532624"/>
      </c:areaChart>
      <c:catAx>
        <c:axId val="-10525320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32624"/>
        <c:crosses val="autoZero"/>
        <c:auto val="0"/>
        <c:lblAlgn val="ctr"/>
        <c:lblOffset val="100"/>
        <c:noMultiLvlLbl val="1"/>
      </c:catAx>
      <c:valAx>
        <c:axId val="-105253262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320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'June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'June 2024'!$C$48</c:f>
              <c:numCache>
                <c:formatCode>"$"#,##0_);[Red]\("$"#,##0\)</c:formatCode>
                <c:ptCount val="1"/>
                <c:pt idx="0">
                  <c:v>25732.299999999988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'June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2024'!$D$48</c:f>
              <c:numCache>
                <c:formatCode>"$"#,##0_);[Red]\("$"#,##0\)</c:formatCode>
                <c:ptCount val="1"/>
                <c:pt idx="0">
                  <c:v>37435.099999999991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'June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2024'!$E$48</c:f>
              <c:numCache>
                <c:formatCode>"$"#,##0_);[Red]\("$"#,##0\)</c:formatCode>
                <c:ptCount val="1"/>
                <c:pt idx="0">
                  <c:v>-9958.9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'June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2024'!$F$48</c:f>
              <c:numCache>
                <c:formatCode>"$"#,##0_);[Red]\("$"#,##0\)</c:formatCode>
                <c:ptCount val="1"/>
                <c:pt idx="0">
                  <c:v>30982.499999999993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'June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2024'!$G$48</c:f>
              <c:numCache>
                <c:formatCode>"$"#,##0_);[Red]\("$"#,##0\)</c:formatCode>
                <c:ptCount val="1"/>
                <c:pt idx="0">
                  <c:v>-4293.3999999999969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'June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2024'!$H$48</c:f>
              <c:numCache>
                <c:formatCode>"$"#,##0_);[Red]\("$"#,##0\)</c:formatCode>
                <c:ptCount val="1"/>
                <c:pt idx="0">
                  <c:v>-236.89999999999918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46B-469F-95BD-EAC9F2085F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31536"/>
        <c:axId val="-1052518480"/>
      </c:barChart>
      <c:catAx>
        <c:axId val="-1052531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18480"/>
        <c:crosses val="autoZero"/>
        <c:auto val="0"/>
        <c:lblAlgn val="ctr"/>
        <c:lblOffset val="100"/>
        <c:noMultiLvlLbl val="0"/>
      </c:catAx>
      <c:valAx>
        <c:axId val="-105251848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315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Log'!$V$840:$V$861</c:f>
              <c:strCache>
                <c:ptCount val="22"/>
                <c:pt idx="0">
                  <c:v>$6,894,773 </c:v>
                </c:pt>
                <c:pt idx="1">
                  <c:v>$6,938,343 </c:v>
                </c:pt>
                <c:pt idx="2">
                  <c:v>$6,911,667 </c:v>
                </c:pt>
                <c:pt idx="3">
                  <c:v>$6,911,870 </c:v>
                </c:pt>
                <c:pt idx="4">
                  <c:v>$6,854,580 </c:v>
                </c:pt>
                <c:pt idx="5">
                  <c:v>$6,828,889 </c:v>
                </c:pt>
                <c:pt idx="6">
                  <c:v>$6,876,594 </c:v>
                </c:pt>
                <c:pt idx="7">
                  <c:v>$6,883,181 </c:v>
                </c:pt>
                <c:pt idx="8">
                  <c:v>$6,942,136 </c:v>
                </c:pt>
                <c:pt idx="9">
                  <c:v>$6,887,120 </c:v>
                </c:pt>
                <c:pt idx="10">
                  <c:v>$6,909,814 </c:v>
                </c:pt>
                <c:pt idx="11">
                  <c:v>$6,911,412 </c:v>
                </c:pt>
                <c:pt idx="12">
                  <c:v>$6,900,609 </c:v>
                </c:pt>
                <c:pt idx="13">
                  <c:v>$6,948,817 </c:v>
                </c:pt>
                <c:pt idx="14">
                  <c:v>$6,959,897 </c:v>
                </c:pt>
                <c:pt idx="15">
                  <c:v>$6,943,144 </c:v>
                </c:pt>
                <c:pt idx="16">
                  <c:v>$6,947,622 </c:v>
                </c:pt>
                <c:pt idx="17">
                  <c:v>$6,916,179 </c:v>
                </c:pt>
                <c:pt idx="18">
                  <c:v>$6,902,787 </c:v>
                </c:pt>
                <c:pt idx="19">
                  <c:v>$6,921,482 </c:v>
                </c:pt>
                <c:pt idx="20">
                  <c:v>$6,957,872 </c:v>
                </c:pt>
                <c:pt idx="21">
                  <c:v>$6,969,710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Log'!$B$840:$B$861</c:f>
              <c:numCache>
                <c:formatCode>m/d/yyyy</c:formatCode>
                <c:ptCount val="22"/>
                <c:pt idx="0">
                  <c:v>45384</c:v>
                </c:pt>
                <c:pt idx="1">
                  <c:v>45385</c:v>
                </c:pt>
                <c:pt idx="2">
                  <c:v>45386</c:v>
                </c:pt>
                <c:pt idx="3">
                  <c:v>45387</c:v>
                </c:pt>
                <c:pt idx="4">
                  <c:v>45390</c:v>
                </c:pt>
                <c:pt idx="5">
                  <c:v>45391</c:v>
                </c:pt>
                <c:pt idx="6">
                  <c:v>45392</c:v>
                </c:pt>
                <c:pt idx="7">
                  <c:v>45393</c:v>
                </c:pt>
                <c:pt idx="8">
                  <c:v>45394</c:v>
                </c:pt>
                <c:pt idx="9">
                  <c:v>45397</c:v>
                </c:pt>
                <c:pt idx="10">
                  <c:v>45398</c:v>
                </c:pt>
                <c:pt idx="11">
                  <c:v>45399</c:v>
                </c:pt>
                <c:pt idx="12">
                  <c:v>45400</c:v>
                </c:pt>
                <c:pt idx="13">
                  <c:v>45401</c:v>
                </c:pt>
                <c:pt idx="14">
                  <c:v>45404</c:v>
                </c:pt>
                <c:pt idx="15">
                  <c:v>45405</c:v>
                </c:pt>
                <c:pt idx="16">
                  <c:v>45406</c:v>
                </c:pt>
                <c:pt idx="17">
                  <c:v>45407</c:v>
                </c:pt>
                <c:pt idx="18">
                  <c:v>45408</c:v>
                </c:pt>
                <c:pt idx="19">
                  <c:v>45411</c:v>
                </c:pt>
                <c:pt idx="20">
                  <c:v>45412</c:v>
                </c:pt>
                <c:pt idx="21">
                  <c:v>45413</c:v>
                </c:pt>
              </c:numCache>
            </c:numRef>
          </c:cat>
          <c:val>
            <c:numRef>
              <c:f>'May 2024'!$V$50:$V$69</c:f>
              <c:numCache>
                <c:formatCode>"$"#,##0_);[Red]\("$"#,##0\)</c:formatCode>
                <c:ptCount val="20"/>
                <c:pt idx="0">
                  <c:v>12737.2</c:v>
                </c:pt>
                <c:pt idx="1">
                  <c:v>73109</c:v>
                </c:pt>
                <c:pt idx="2">
                  <c:v>148544.1</c:v>
                </c:pt>
                <c:pt idx="3">
                  <c:v>373765.30000000005</c:v>
                </c:pt>
                <c:pt idx="4">
                  <c:v>440431.70000000007</c:v>
                </c:pt>
                <c:pt idx="5">
                  <c:v>457575.00000000006</c:v>
                </c:pt>
                <c:pt idx="6">
                  <c:v>462618.50000000006</c:v>
                </c:pt>
                <c:pt idx="7">
                  <c:v>404958.90000000008</c:v>
                </c:pt>
                <c:pt idx="8">
                  <c:v>450365.40000000008</c:v>
                </c:pt>
                <c:pt idx="9">
                  <c:v>462183.00000000006</c:v>
                </c:pt>
                <c:pt idx="10">
                  <c:v>487521.80000000005</c:v>
                </c:pt>
                <c:pt idx="11">
                  <c:v>450545.00000000006</c:v>
                </c:pt>
                <c:pt idx="12">
                  <c:v>444608.20000000007</c:v>
                </c:pt>
                <c:pt idx="13">
                  <c:v>477232.40000000008</c:v>
                </c:pt>
                <c:pt idx="14">
                  <c:v>484543.3000000001</c:v>
                </c:pt>
                <c:pt idx="15">
                  <c:v>507700.00000000012</c:v>
                </c:pt>
                <c:pt idx="16">
                  <c:v>437888.3000000001</c:v>
                </c:pt>
                <c:pt idx="17">
                  <c:v>453082.00000000012</c:v>
                </c:pt>
                <c:pt idx="18">
                  <c:v>452006.40000000014</c:v>
                </c:pt>
                <c:pt idx="19">
                  <c:v>479335.80000000016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17936"/>
        <c:axId val="-1052528272"/>
      </c:areaChart>
      <c:catAx>
        <c:axId val="-105251793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8272"/>
        <c:crosses val="autoZero"/>
        <c:auto val="0"/>
        <c:lblAlgn val="ctr"/>
        <c:lblOffset val="100"/>
        <c:noMultiLvlLbl val="1"/>
      </c:catAx>
      <c:valAx>
        <c:axId val="-105252827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1793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'May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'May 2024'!$C$48</c:f>
              <c:numCache>
                <c:formatCode>"$"#,##0_);[Red]\("$"#,##0\)</c:formatCode>
                <c:ptCount val="1"/>
                <c:pt idx="0">
                  <c:v>152460.30000000005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'May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2024'!$D$48</c:f>
              <c:numCache>
                <c:formatCode>"$"#,##0_);[Red]\("$"#,##0\)</c:formatCode>
                <c:ptCount val="1"/>
                <c:pt idx="0">
                  <c:v>219155.20000000001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'May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2024'!$E$48</c:f>
              <c:numCache>
                <c:formatCode>"$"#,##0_);[Red]\("$"#,##0\)</c:formatCode>
                <c:ptCount val="1"/>
                <c:pt idx="0">
                  <c:v>-15951.8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'May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2024'!$F$48</c:f>
              <c:numCache>
                <c:formatCode>"$"#,##0_);[Red]\("$"#,##0\)</c:formatCode>
                <c:ptCount val="1"/>
                <c:pt idx="0">
                  <c:v>26033.400000000005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'May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2024'!$G$48</c:f>
              <c:numCache>
                <c:formatCode>"$"#,##0_);[Red]\("$"#,##0\)</c:formatCode>
                <c:ptCount val="1"/>
                <c:pt idx="0">
                  <c:v>113136.1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'May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2024'!$H$48</c:f>
              <c:numCache>
                <c:formatCode>"$"#,##0_);[Red]\("$"#,##0\)</c:formatCode>
                <c:ptCount val="1"/>
                <c:pt idx="0">
                  <c:v>-3962.2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11-4C26-A855-65DFD4244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20656"/>
        <c:axId val="-1052520112"/>
      </c:barChart>
      <c:catAx>
        <c:axId val="-1052520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20112"/>
        <c:crosses val="autoZero"/>
        <c:auto val="0"/>
        <c:lblAlgn val="ctr"/>
        <c:lblOffset val="100"/>
        <c:noMultiLvlLbl val="0"/>
      </c:catAx>
      <c:valAx>
        <c:axId val="-105252011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065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Log'!$V$840:$V$861</c:f>
              <c:strCache>
                <c:ptCount val="22"/>
                <c:pt idx="0">
                  <c:v>$6,894,773 </c:v>
                </c:pt>
                <c:pt idx="1">
                  <c:v>$6,938,343 </c:v>
                </c:pt>
                <c:pt idx="2">
                  <c:v>$6,911,667 </c:v>
                </c:pt>
                <c:pt idx="3">
                  <c:v>$6,911,870 </c:v>
                </c:pt>
                <c:pt idx="4">
                  <c:v>$6,854,580 </c:v>
                </c:pt>
                <c:pt idx="5">
                  <c:v>$6,828,889 </c:v>
                </c:pt>
                <c:pt idx="6">
                  <c:v>$6,876,594 </c:v>
                </c:pt>
                <c:pt idx="7">
                  <c:v>$6,883,181 </c:v>
                </c:pt>
                <c:pt idx="8">
                  <c:v>$6,942,136 </c:v>
                </c:pt>
                <c:pt idx="9">
                  <c:v>$6,887,120 </c:v>
                </c:pt>
                <c:pt idx="10">
                  <c:v>$6,909,814 </c:v>
                </c:pt>
                <c:pt idx="11">
                  <c:v>$6,911,412 </c:v>
                </c:pt>
                <c:pt idx="12">
                  <c:v>$6,900,609 </c:v>
                </c:pt>
                <c:pt idx="13">
                  <c:v>$6,948,817 </c:v>
                </c:pt>
                <c:pt idx="14">
                  <c:v>$6,959,897 </c:v>
                </c:pt>
                <c:pt idx="15">
                  <c:v>$6,943,144 </c:v>
                </c:pt>
                <c:pt idx="16">
                  <c:v>$6,947,622 </c:v>
                </c:pt>
                <c:pt idx="17">
                  <c:v>$6,916,179 </c:v>
                </c:pt>
                <c:pt idx="18">
                  <c:v>$6,902,787 </c:v>
                </c:pt>
                <c:pt idx="19">
                  <c:v>$6,921,482 </c:v>
                </c:pt>
                <c:pt idx="20">
                  <c:v>$6,957,872 </c:v>
                </c:pt>
                <c:pt idx="21">
                  <c:v>$6,969,710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Log'!$B$840:$B$861</c:f>
              <c:numCache>
                <c:formatCode>m/d/yyyy</c:formatCode>
                <c:ptCount val="22"/>
                <c:pt idx="0">
                  <c:v>45384</c:v>
                </c:pt>
                <c:pt idx="1">
                  <c:v>45385</c:v>
                </c:pt>
                <c:pt idx="2">
                  <c:v>45386</c:v>
                </c:pt>
                <c:pt idx="3">
                  <c:v>45387</c:v>
                </c:pt>
                <c:pt idx="4">
                  <c:v>45390</c:v>
                </c:pt>
                <c:pt idx="5">
                  <c:v>45391</c:v>
                </c:pt>
                <c:pt idx="6">
                  <c:v>45392</c:v>
                </c:pt>
                <c:pt idx="7">
                  <c:v>45393</c:v>
                </c:pt>
                <c:pt idx="8">
                  <c:v>45394</c:v>
                </c:pt>
                <c:pt idx="9">
                  <c:v>45397</c:v>
                </c:pt>
                <c:pt idx="10">
                  <c:v>45398</c:v>
                </c:pt>
                <c:pt idx="11">
                  <c:v>45399</c:v>
                </c:pt>
                <c:pt idx="12">
                  <c:v>45400</c:v>
                </c:pt>
                <c:pt idx="13">
                  <c:v>45401</c:v>
                </c:pt>
                <c:pt idx="14">
                  <c:v>45404</c:v>
                </c:pt>
                <c:pt idx="15">
                  <c:v>45405</c:v>
                </c:pt>
                <c:pt idx="16">
                  <c:v>45406</c:v>
                </c:pt>
                <c:pt idx="17">
                  <c:v>45407</c:v>
                </c:pt>
                <c:pt idx="18">
                  <c:v>45408</c:v>
                </c:pt>
                <c:pt idx="19">
                  <c:v>45411</c:v>
                </c:pt>
                <c:pt idx="20">
                  <c:v>45412</c:v>
                </c:pt>
                <c:pt idx="21">
                  <c:v>45413</c:v>
                </c:pt>
              </c:numCache>
            </c:numRef>
          </c:cat>
          <c:val>
            <c:numRef>
              <c:f>'April 2024'!$V$50:$V$69</c:f>
              <c:numCache>
                <c:formatCode>"$"#,##0_);[Red]\("$"#,##0\)</c:formatCode>
                <c:ptCount val="20"/>
                <c:pt idx="0">
                  <c:v>49750.7</c:v>
                </c:pt>
                <c:pt idx="1">
                  <c:v>34692.400000000009</c:v>
                </c:pt>
                <c:pt idx="2">
                  <c:v>78810.200000000012</c:v>
                </c:pt>
                <c:pt idx="3">
                  <c:v>52583.600000000013</c:v>
                </c:pt>
                <c:pt idx="4">
                  <c:v>53272.800000000017</c:v>
                </c:pt>
                <c:pt idx="5">
                  <c:v>-3480.7999999999811</c:v>
                </c:pt>
                <c:pt idx="6">
                  <c:v>-28671.599999999984</c:v>
                </c:pt>
                <c:pt idx="7">
                  <c:v>19420.600000000013</c:v>
                </c:pt>
                <c:pt idx="8">
                  <c:v>26852.900000000012</c:v>
                </c:pt>
                <c:pt idx="9">
                  <c:v>86914.700000000012</c:v>
                </c:pt>
                <c:pt idx="10">
                  <c:v>32425.800000000017</c:v>
                </c:pt>
                <c:pt idx="11">
                  <c:v>55734.100000000013</c:v>
                </c:pt>
                <c:pt idx="12">
                  <c:v>57932.100000000013</c:v>
                </c:pt>
                <c:pt idx="13">
                  <c:v>47654.900000000016</c:v>
                </c:pt>
                <c:pt idx="14">
                  <c:v>97769.900000000023</c:v>
                </c:pt>
                <c:pt idx="15">
                  <c:v>109428.70000000001</c:v>
                </c:pt>
                <c:pt idx="16">
                  <c:v>93178.400000000009</c:v>
                </c:pt>
                <c:pt idx="17">
                  <c:v>98806.1</c:v>
                </c:pt>
                <c:pt idx="18">
                  <c:v>67988.100000000006</c:v>
                </c:pt>
                <c:pt idx="19">
                  <c:v>57834.100000000006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19024"/>
        <c:axId val="-1052517392"/>
      </c:areaChart>
      <c:catAx>
        <c:axId val="-105251902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17392"/>
        <c:crosses val="autoZero"/>
        <c:auto val="0"/>
        <c:lblAlgn val="ctr"/>
        <c:lblOffset val="100"/>
        <c:noMultiLvlLbl val="1"/>
      </c:catAx>
      <c:valAx>
        <c:axId val="-105251739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1902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'April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'April 2024'!$C$48</c:f>
              <c:numCache>
                <c:formatCode>"$"#,##0_);[Red]\("$"#,##0\)</c:formatCode>
                <c:ptCount val="1"/>
                <c:pt idx="0">
                  <c:v>47941.400000000023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'April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2024'!$D$48</c:f>
              <c:numCache>
                <c:formatCode>"$"#,##0_);[Red]\("$"#,##0\)</c:formatCode>
                <c:ptCount val="1"/>
                <c:pt idx="0">
                  <c:v>109163.40000000001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'April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2024'!$E$48</c:f>
              <c:numCache>
                <c:formatCode>"$"#,##0_);[Red]\("$"#,##0\)</c:formatCode>
                <c:ptCount val="1"/>
                <c:pt idx="0">
                  <c:v>-7581.8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'April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2024'!$F$48</c:f>
              <c:numCache>
                <c:formatCode>"$"#,##0_);[Red]\("$"#,##0\)</c:formatCode>
                <c:ptCount val="1"/>
                <c:pt idx="0">
                  <c:v>-42201.000000000007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'April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2024'!$G$48</c:f>
              <c:numCache>
                <c:formatCode>"$"#,##0_);[Red]\("$"#,##0\)</c:formatCode>
                <c:ptCount val="1"/>
                <c:pt idx="0">
                  <c:v>16470.000000000004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'April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2024'!$H$48</c:f>
              <c:numCache>
                <c:formatCode>"$"#,##0_);[Red]\("$"#,##0\)</c:formatCode>
                <c:ptCount val="1"/>
                <c:pt idx="0">
                  <c:v>-9779.0000000000018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163-41A8-80B4-6B62576428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19568"/>
        <c:axId val="-1052530992"/>
      </c:barChart>
      <c:catAx>
        <c:axId val="-105251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30992"/>
        <c:crosses val="autoZero"/>
        <c:auto val="0"/>
        <c:lblAlgn val="ctr"/>
        <c:lblOffset val="100"/>
        <c:noMultiLvlLbl val="0"/>
      </c:catAx>
      <c:valAx>
        <c:axId val="-105253099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1956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Log'!$V$819:$V$838</c:f>
              <c:strCache>
                <c:ptCount val="20"/>
                <c:pt idx="0">
                  <c:v>$6,878,387 </c:v>
                </c:pt>
                <c:pt idx="1">
                  <c:v>$6,881,706 </c:v>
                </c:pt>
                <c:pt idx="2">
                  <c:v>$6,893,923 </c:v>
                </c:pt>
                <c:pt idx="3">
                  <c:v>$6,918,876 </c:v>
                </c:pt>
                <c:pt idx="4">
                  <c:v>$6,898,598 </c:v>
                </c:pt>
                <c:pt idx="5">
                  <c:v>$6,938,314 </c:v>
                </c:pt>
                <c:pt idx="6">
                  <c:v>$6,916,759 </c:v>
                </c:pt>
                <c:pt idx="7">
                  <c:v>$6,946,863 </c:v>
                </c:pt>
                <c:pt idx="8">
                  <c:v>$6,919,411 </c:v>
                </c:pt>
                <c:pt idx="9">
                  <c:v>$6,936,136 </c:v>
                </c:pt>
                <c:pt idx="10">
                  <c:v>$6,920,839 </c:v>
                </c:pt>
                <c:pt idx="11">
                  <c:v>$6,904,601 </c:v>
                </c:pt>
                <c:pt idx="12">
                  <c:v>$6,912,621 </c:v>
                </c:pt>
                <c:pt idx="13">
                  <c:v>$6,885,884 </c:v>
                </c:pt>
                <c:pt idx="14">
                  <c:v>$6,884,854 </c:v>
                </c:pt>
                <c:pt idx="15">
                  <c:v>$6,900,981 </c:v>
                </c:pt>
                <c:pt idx="16">
                  <c:v>$6,868,849 </c:v>
                </c:pt>
                <c:pt idx="17">
                  <c:v>$6,859,949 </c:v>
                </c:pt>
                <c:pt idx="18">
                  <c:v>$6,877,568 </c:v>
                </c:pt>
                <c:pt idx="19">
                  <c:v>$6,861,768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Log'!$B$819:$B$838</c:f>
              <c:numCache>
                <c:formatCode>m/d/yyyy</c:formatCode>
                <c:ptCount val="20"/>
                <c:pt idx="0">
                  <c:v>45352</c:v>
                </c:pt>
                <c:pt idx="1">
                  <c:v>45355</c:v>
                </c:pt>
                <c:pt idx="2">
                  <c:v>45356</c:v>
                </c:pt>
                <c:pt idx="3">
                  <c:v>45357</c:v>
                </c:pt>
                <c:pt idx="4">
                  <c:v>45358</c:v>
                </c:pt>
                <c:pt idx="5">
                  <c:v>45359</c:v>
                </c:pt>
                <c:pt idx="6">
                  <c:v>45362</c:v>
                </c:pt>
                <c:pt idx="7">
                  <c:v>45363</c:v>
                </c:pt>
                <c:pt idx="8">
                  <c:v>45364</c:v>
                </c:pt>
                <c:pt idx="9">
                  <c:v>45365</c:v>
                </c:pt>
                <c:pt idx="10">
                  <c:v>45366</c:v>
                </c:pt>
                <c:pt idx="11">
                  <c:v>45369</c:v>
                </c:pt>
                <c:pt idx="12">
                  <c:v>45370</c:v>
                </c:pt>
                <c:pt idx="13">
                  <c:v>45371</c:v>
                </c:pt>
                <c:pt idx="14">
                  <c:v>45372</c:v>
                </c:pt>
                <c:pt idx="15">
                  <c:v>45373</c:v>
                </c:pt>
                <c:pt idx="16">
                  <c:v>45376</c:v>
                </c:pt>
                <c:pt idx="17">
                  <c:v>45377</c:v>
                </c:pt>
                <c:pt idx="18">
                  <c:v>45378</c:v>
                </c:pt>
                <c:pt idx="19">
                  <c:v>45379</c:v>
                </c:pt>
              </c:numCache>
            </c:numRef>
          </c:cat>
          <c:val>
            <c:numRef>
              <c:f>'March 2024'!$V$50:$V$69</c:f>
              <c:numCache>
                <c:formatCode>"$"#,##0_);[Red]\("$"#,##0\)</c:formatCode>
                <c:ptCount val="20"/>
                <c:pt idx="0">
                  <c:v>43739.5</c:v>
                </c:pt>
                <c:pt idx="1">
                  <c:v>47629.399999999994</c:v>
                </c:pt>
                <c:pt idx="2">
                  <c:v>60494.499999999993</c:v>
                </c:pt>
                <c:pt idx="3">
                  <c:v>86042.599999999991</c:v>
                </c:pt>
                <c:pt idx="4">
                  <c:v>66944.799999999988</c:v>
                </c:pt>
                <c:pt idx="5">
                  <c:v>109001.79999999999</c:v>
                </c:pt>
                <c:pt idx="6">
                  <c:v>88230.599999999977</c:v>
                </c:pt>
                <c:pt idx="7">
                  <c:v>118963.19999999998</c:v>
                </c:pt>
                <c:pt idx="8">
                  <c:v>92206.699999999983</c:v>
                </c:pt>
                <c:pt idx="9">
                  <c:v>109785.09999999998</c:v>
                </c:pt>
                <c:pt idx="10">
                  <c:v>95372.699999999983</c:v>
                </c:pt>
                <c:pt idx="11">
                  <c:v>80000.699999999983</c:v>
                </c:pt>
                <c:pt idx="12">
                  <c:v>88618.699999999983</c:v>
                </c:pt>
                <c:pt idx="13">
                  <c:v>62868.499999999985</c:v>
                </c:pt>
                <c:pt idx="14">
                  <c:v>62803.499999999985</c:v>
                </c:pt>
                <c:pt idx="15">
                  <c:v>81295.599999999991</c:v>
                </c:pt>
                <c:pt idx="16">
                  <c:v>49474.7</c:v>
                </c:pt>
                <c:pt idx="17">
                  <c:v>41535.1</c:v>
                </c:pt>
                <c:pt idx="18">
                  <c:v>60069.299999999996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30448"/>
        <c:axId val="-1052524464"/>
      </c:areaChart>
      <c:catAx>
        <c:axId val="-105253044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4464"/>
        <c:crosses val="autoZero"/>
        <c:auto val="0"/>
        <c:lblAlgn val="ctr"/>
        <c:lblOffset val="100"/>
        <c:noMultiLvlLbl val="1"/>
      </c:catAx>
      <c:valAx>
        <c:axId val="-105252446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3044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'March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'March 2024'!$C$48</c:f>
              <c:numCache>
                <c:formatCode>"$"#,##0_);[Red]\("$"#,##0\)</c:formatCode>
                <c:ptCount val="1"/>
                <c:pt idx="0">
                  <c:v>-12664.800000000007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'March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2024'!$D$48</c:f>
              <c:numCache>
                <c:formatCode>"$"#,##0_);[Red]\("$"#,##0\)</c:formatCode>
                <c:ptCount val="1"/>
                <c:pt idx="0">
                  <c:v>17275.400000000001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'March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2024'!$E$48</c:f>
              <c:numCache>
                <c:formatCode>"$"#,##0_);[Red]\("$"#,##0\)</c:formatCode>
                <c:ptCount val="1"/>
                <c:pt idx="0">
                  <c:v>-62405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'March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2024'!$F$48</c:f>
              <c:numCache>
                <c:formatCode>"$"#,##0_);[Red]\("$"#,##0\)</c:formatCode>
                <c:ptCount val="1"/>
                <c:pt idx="0">
                  <c:v>98829.7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'March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2024'!$G$48</c:f>
              <c:numCache>
                <c:formatCode>"$"#,##0_);[Red]\("$"#,##0\)</c:formatCode>
                <c:ptCount val="1"/>
                <c:pt idx="0">
                  <c:v>16445.299999999992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2024'!$H$48</c:f>
              <c:numCache>
                <c:formatCode>"$"#,##0_);[Red]\("$"#,##0\)</c:formatCode>
                <c:ptCount val="1"/>
                <c:pt idx="0">
                  <c:v>-11288.099999999999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781-43EC-A382-AEEBED733F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22832"/>
        <c:axId val="-1052529904"/>
      </c:barChart>
      <c:catAx>
        <c:axId val="-1052522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29904"/>
        <c:crosses val="autoZero"/>
        <c:auto val="0"/>
        <c:lblAlgn val="ctr"/>
        <c:lblOffset val="100"/>
        <c:noMultiLvlLbl val="0"/>
      </c:catAx>
      <c:valAx>
        <c:axId val="-105252990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283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Log'!$V$799:$V$818</c:f>
              <c:strCache>
                <c:ptCount val="20"/>
                <c:pt idx="0">
                  <c:v>$6,678,242 </c:v>
                </c:pt>
                <c:pt idx="1">
                  <c:v>$6,697,117 </c:v>
                </c:pt>
                <c:pt idx="2">
                  <c:v>$6,679,484 </c:v>
                </c:pt>
                <c:pt idx="3">
                  <c:v>$6,655,321 </c:v>
                </c:pt>
                <c:pt idx="4">
                  <c:v>$6,659,869 </c:v>
                </c:pt>
                <c:pt idx="5">
                  <c:v>$6,702,412 </c:v>
                </c:pt>
                <c:pt idx="6">
                  <c:v>$6,671,826 </c:v>
                </c:pt>
                <c:pt idx="7">
                  <c:v>$6,600,314 </c:v>
                </c:pt>
                <c:pt idx="8">
                  <c:v>$6,605,415 </c:v>
                </c:pt>
                <c:pt idx="9">
                  <c:v>$6,665,255 </c:v>
                </c:pt>
                <c:pt idx="10">
                  <c:v>$6,664,311 </c:v>
                </c:pt>
                <c:pt idx="11">
                  <c:v>$6,676,491 </c:v>
                </c:pt>
                <c:pt idx="12">
                  <c:v>$6,712,367 </c:v>
                </c:pt>
                <c:pt idx="13">
                  <c:v>$6,715,158 </c:v>
                </c:pt>
                <c:pt idx="14">
                  <c:v>$6,797,142 </c:v>
                </c:pt>
                <c:pt idx="15">
                  <c:v>$6,864,607 </c:v>
                </c:pt>
                <c:pt idx="16">
                  <c:v>$6,890,084 </c:v>
                </c:pt>
                <c:pt idx="17">
                  <c:v>$6,845,476 </c:v>
                </c:pt>
                <c:pt idx="18">
                  <c:v>$6,865,546 </c:v>
                </c:pt>
                <c:pt idx="19">
                  <c:v>$6,835,355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Log'!$B$799:$B$818</c:f>
              <c:numCache>
                <c:formatCode>m/d/yyyy</c:formatCode>
                <c:ptCount val="20"/>
                <c:pt idx="0">
                  <c:v>45323</c:v>
                </c:pt>
                <c:pt idx="1">
                  <c:v>45324</c:v>
                </c:pt>
                <c:pt idx="2">
                  <c:v>45327</c:v>
                </c:pt>
                <c:pt idx="3">
                  <c:v>45328</c:v>
                </c:pt>
                <c:pt idx="4">
                  <c:v>45329</c:v>
                </c:pt>
                <c:pt idx="5">
                  <c:v>45330</c:v>
                </c:pt>
                <c:pt idx="6">
                  <c:v>45331</c:v>
                </c:pt>
                <c:pt idx="7">
                  <c:v>45334</c:v>
                </c:pt>
                <c:pt idx="8">
                  <c:v>45335</c:v>
                </c:pt>
                <c:pt idx="9">
                  <c:v>45336</c:v>
                </c:pt>
                <c:pt idx="10">
                  <c:v>45337</c:v>
                </c:pt>
                <c:pt idx="11">
                  <c:v>45338</c:v>
                </c:pt>
                <c:pt idx="12">
                  <c:v>45342</c:v>
                </c:pt>
                <c:pt idx="13">
                  <c:v>45343</c:v>
                </c:pt>
                <c:pt idx="14">
                  <c:v>45344</c:v>
                </c:pt>
                <c:pt idx="15">
                  <c:v>45345</c:v>
                </c:pt>
                <c:pt idx="16">
                  <c:v>45348</c:v>
                </c:pt>
                <c:pt idx="17">
                  <c:v>45349</c:v>
                </c:pt>
                <c:pt idx="18">
                  <c:v>45350</c:v>
                </c:pt>
                <c:pt idx="19">
                  <c:v>45351</c:v>
                </c:pt>
              </c:numCache>
            </c:numRef>
          </c:cat>
          <c:val>
            <c:numRef>
              <c:f>'February 2024'!$V$50:$V$69</c:f>
              <c:numCache>
                <c:formatCode>"$"#,##0_);[Red]\("$"#,##0\)</c:formatCode>
                <c:ptCount val="20"/>
                <c:pt idx="0">
                  <c:v>-4550.5</c:v>
                </c:pt>
                <c:pt idx="1">
                  <c:v>15111.199999999997</c:v>
                </c:pt>
                <c:pt idx="2">
                  <c:v>-1880.5</c:v>
                </c:pt>
                <c:pt idx="3">
                  <c:v>-25451.200000000001</c:v>
                </c:pt>
                <c:pt idx="4">
                  <c:v>-19957.099999999999</c:v>
                </c:pt>
                <c:pt idx="5">
                  <c:v>23622.699999999997</c:v>
                </c:pt>
                <c:pt idx="6">
                  <c:v>-5941.9000000000015</c:v>
                </c:pt>
                <c:pt idx="7">
                  <c:v>-76792.100000000006</c:v>
                </c:pt>
                <c:pt idx="8">
                  <c:v>-71212.900000000009</c:v>
                </c:pt>
                <c:pt idx="9">
                  <c:v>-10742.900000000009</c:v>
                </c:pt>
                <c:pt idx="10">
                  <c:v>-10530.500000000013</c:v>
                </c:pt>
                <c:pt idx="11">
                  <c:v>2718.0999999999876</c:v>
                </c:pt>
                <c:pt idx="12">
                  <c:v>39696.499999999985</c:v>
                </c:pt>
                <c:pt idx="13">
                  <c:v>43285.499999999985</c:v>
                </c:pt>
                <c:pt idx="14">
                  <c:v>126461.29999999997</c:v>
                </c:pt>
                <c:pt idx="15">
                  <c:v>197814.8</c:v>
                </c:pt>
                <c:pt idx="16">
                  <c:v>224112.9</c:v>
                </c:pt>
                <c:pt idx="17">
                  <c:v>180406</c:v>
                </c:pt>
                <c:pt idx="18">
                  <c:v>201269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29360"/>
        <c:axId val="-1052522288"/>
      </c:areaChart>
      <c:catAx>
        <c:axId val="-105252936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2288"/>
        <c:crosses val="autoZero"/>
        <c:auto val="0"/>
        <c:lblAlgn val="ctr"/>
        <c:lblOffset val="100"/>
        <c:noMultiLvlLbl val="1"/>
      </c:catAx>
      <c:valAx>
        <c:axId val="-105252228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936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'February 2024'!$C$48</c:f>
              <c:numCache>
                <c:formatCode>"$"#,##0_);[Red]\("$"#,##0\)</c:formatCode>
                <c:ptCount val="1"/>
                <c:pt idx="0">
                  <c:v>120223.29999999999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'February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2024'!$D$48</c:f>
              <c:numCache>
                <c:formatCode>"$"#,##0_);[Red]\("$"#,##0\)</c:formatCode>
                <c:ptCount val="1"/>
                <c:pt idx="0">
                  <c:v>55602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'February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2024'!$E$48</c:f>
              <c:numCache>
                <c:formatCode>"$"#,##0_);[Red]\("$"#,##0\)</c:formatCode>
                <c:ptCount val="1"/>
                <c:pt idx="0">
                  <c:v>-16532.5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'February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2024'!$F$48</c:f>
              <c:numCache>
                <c:formatCode>"$"#,##0_);[Red]\("$"#,##0\)</c:formatCode>
                <c:ptCount val="1"/>
                <c:pt idx="0">
                  <c:v>48145.4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'February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2024'!$G$48</c:f>
              <c:numCache>
                <c:formatCode>"$"#,##0_);[Red]\("$"#,##0\)</c:formatCode>
                <c:ptCount val="1"/>
                <c:pt idx="0">
                  <c:v>-34783.899999999994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'February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2024'!$H$48</c:f>
              <c:numCache>
                <c:formatCode>"$"#,##0_);[Red]\("$"#,##0\)</c:formatCode>
                <c:ptCount val="1"/>
                <c:pt idx="0">
                  <c:v>-1068.2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39-43E9-A54B-B79B66696C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28816"/>
        <c:axId val="-1052526640"/>
      </c:barChart>
      <c:catAx>
        <c:axId val="-1052528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26640"/>
        <c:crosses val="autoZero"/>
        <c:auto val="0"/>
        <c:lblAlgn val="ctr"/>
        <c:lblOffset val="100"/>
        <c:noMultiLvlLbl val="0"/>
      </c:catAx>
      <c:valAx>
        <c:axId val="-105252664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881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Log'!$V$778:$V$798</c:f>
              <c:strCache>
                <c:ptCount val="21"/>
                <c:pt idx="0">
                  <c:v>$6,686,285 </c:v>
                </c:pt>
                <c:pt idx="1">
                  <c:v>$6,643,755 </c:v>
                </c:pt>
                <c:pt idx="2">
                  <c:v>$6,659,918 </c:v>
                </c:pt>
                <c:pt idx="3">
                  <c:v>$6,676,174 </c:v>
                </c:pt>
                <c:pt idx="4">
                  <c:v>$6,728,675 </c:v>
                </c:pt>
                <c:pt idx="5">
                  <c:v>$6,744,432 </c:v>
                </c:pt>
                <c:pt idx="6">
                  <c:v>$6,775,625 </c:v>
                </c:pt>
                <c:pt idx="7">
                  <c:v>$6,776,627 </c:v>
                </c:pt>
                <c:pt idx="8">
                  <c:v>$6,727,808 </c:v>
                </c:pt>
                <c:pt idx="9">
                  <c:v>$6,811,253 </c:v>
                </c:pt>
                <c:pt idx="10">
                  <c:v>$6,872,045 </c:v>
                </c:pt>
                <c:pt idx="11">
                  <c:v>$6,845,944 </c:v>
                </c:pt>
                <c:pt idx="12">
                  <c:v>$6,794,641 </c:v>
                </c:pt>
                <c:pt idx="13">
                  <c:v>$6,775,338 </c:v>
                </c:pt>
                <c:pt idx="14">
                  <c:v>$6,758,301 </c:v>
                </c:pt>
                <c:pt idx="15">
                  <c:v>$6,756,083 </c:v>
                </c:pt>
                <c:pt idx="16">
                  <c:v>$6,783,821 </c:v>
                </c:pt>
                <c:pt idx="17">
                  <c:v>$6,768,011 </c:v>
                </c:pt>
                <c:pt idx="18">
                  <c:v>$6,759,486 </c:v>
                </c:pt>
                <c:pt idx="19">
                  <c:v>$6,749,815 </c:v>
                </c:pt>
                <c:pt idx="20">
                  <c:v>$6,683,518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Log'!$B$778:$B$798</c:f>
              <c:numCache>
                <c:formatCode>m/d/yyyy</c:formatCode>
                <c:ptCount val="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</c:numCache>
            </c:numRef>
          </c:cat>
          <c:val>
            <c:numRef>
              <c:f>'January 2024'!$V$50:$V$70</c:f>
              <c:numCache>
                <c:formatCode>"$"#,##0_);[Red]\("$"#,##0\)</c:formatCode>
                <c:ptCount val="21"/>
                <c:pt idx="0">
                  <c:v>61676.200000000004</c:v>
                </c:pt>
                <c:pt idx="1">
                  <c:v>19514.800000000003</c:v>
                </c:pt>
                <c:pt idx="2">
                  <c:v>36275.5</c:v>
                </c:pt>
                <c:pt idx="3">
                  <c:v>52982.8</c:v>
                </c:pt>
                <c:pt idx="4">
                  <c:v>106434.4</c:v>
                </c:pt>
                <c:pt idx="5">
                  <c:v>123002.59999999999</c:v>
                </c:pt>
                <c:pt idx="6">
                  <c:v>155333.29999999999</c:v>
                </c:pt>
                <c:pt idx="7">
                  <c:v>158012.09999999998</c:v>
                </c:pt>
                <c:pt idx="8">
                  <c:v>111313.59999999998</c:v>
                </c:pt>
                <c:pt idx="9">
                  <c:v>196153.69999999995</c:v>
                </c:pt>
                <c:pt idx="10">
                  <c:v>258832.09999999995</c:v>
                </c:pt>
                <c:pt idx="11">
                  <c:v>233525.69999999995</c:v>
                </c:pt>
                <c:pt idx="12">
                  <c:v>183192.19999999995</c:v>
                </c:pt>
                <c:pt idx="13">
                  <c:v>164664.19999999995</c:v>
                </c:pt>
                <c:pt idx="14">
                  <c:v>148227.49999999994</c:v>
                </c:pt>
                <c:pt idx="15">
                  <c:v>146602.79999999993</c:v>
                </c:pt>
                <c:pt idx="16">
                  <c:v>174873.69999999992</c:v>
                </c:pt>
                <c:pt idx="17">
                  <c:v>161155.69999999992</c:v>
                </c:pt>
                <c:pt idx="18">
                  <c:v>153440.59999999992</c:v>
                </c:pt>
                <c:pt idx="19">
                  <c:v>144401.99999999991</c:v>
                </c:pt>
                <c:pt idx="20">
                  <c:v>87730.399999999921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27728"/>
        <c:axId val="-1052527184"/>
      </c:areaChart>
      <c:catAx>
        <c:axId val="-105252772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7184"/>
        <c:crosses val="autoZero"/>
        <c:auto val="0"/>
        <c:lblAlgn val="ctr"/>
        <c:lblOffset val="100"/>
        <c:noMultiLvlLbl val="1"/>
      </c:catAx>
      <c:valAx>
        <c:axId val="-105252718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772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2024'!$C$49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2024'!$C$48</c:f>
              <c:numCache>
                <c:formatCode>"$"#,##0_);[Red]\("$"#,##0\)</c:formatCode>
                <c:ptCount val="1"/>
                <c:pt idx="0">
                  <c:v>73871.700000000012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'January 2024'!$D$49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2024'!$D$48</c:f>
              <c:numCache>
                <c:formatCode>"$"#,##0_);[Red]\("$"#,##0\)</c:formatCode>
                <c:ptCount val="1"/>
                <c:pt idx="0">
                  <c:v>158347.4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'January 2024'!$E$49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2024'!$E$48</c:f>
              <c:numCache>
                <c:formatCode>"$"#,##0_);[Red]\("$"#,##0\)</c:formatCode>
                <c:ptCount val="1"/>
                <c:pt idx="0">
                  <c:v>9325.6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'January 2024'!$F$49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2024'!$F$48</c:f>
              <c:numCache>
                <c:formatCode>"$"#,##0_);[Red]\("$"#,##0\)</c:formatCode>
                <c:ptCount val="1"/>
                <c:pt idx="0">
                  <c:v>-110269.59999999999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'January 2024'!$G$49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2024'!$G$48</c:f>
              <c:numCache>
                <c:formatCode>"$"#,##0_);[Red]\("$"#,##0\)</c:formatCode>
                <c:ptCount val="1"/>
                <c:pt idx="0">
                  <c:v>-51290.2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'January 2024'!$H$49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2024'!$H$48</c:f>
              <c:numCache>
                <c:formatCode>"$"#,##0_);[Red]\("$"#,##0\)</c:formatCode>
                <c:ptCount val="1"/>
                <c:pt idx="0">
                  <c:v>-1293.0999999999999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C8-4C50-9B38-4C47709B92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2521744"/>
        <c:axId val="-1052526096"/>
      </c:barChart>
      <c:catAx>
        <c:axId val="-1052521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52526096"/>
        <c:crosses val="autoZero"/>
        <c:auto val="0"/>
        <c:lblAlgn val="ctr"/>
        <c:lblOffset val="100"/>
        <c:noMultiLvlLbl val="0"/>
      </c:catAx>
      <c:valAx>
        <c:axId val="-105252609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174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'Yr 2023'!$V$50:$V$299</c:f>
              <c:strCache>
                <c:ptCount val="250"/>
                <c:pt idx="0">
                  <c:v>$33,706 </c:v>
                </c:pt>
                <c:pt idx="1">
                  <c:v>$60,088 </c:v>
                </c:pt>
                <c:pt idx="2">
                  <c:v>$64,007 </c:v>
                </c:pt>
                <c:pt idx="3">
                  <c:v>$66,943 </c:v>
                </c:pt>
                <c:pt idx="4">
                  <c:v>$75,484 </c:v>
                </c:pt>
                <c:pt idx="5">
                  <c:v>$67,540 </c:v>
                </c:pt>
                <c:pt idx="6">
                  <c:v>$62,184 </c:v>
                </c:pt>
                <c:pt idx="7">
                  <c:v>$125,801 </c:v>
                </c:pt>
                <c:pt idx="8">
                  <c:v>$136,151 </c:v>
                </c:pt>
                <c:pt idx="9">
                  <c:v>$63,787 </c:v>
                </c:pt>
                <c:pt idx="10">
                  <c:v>$66,461 </c:v>
                </c:pt>
                <c:pt idx="11">
                  <c:v>$66,998 </c:v>
                </c:pt>
                <c:pt idx="12">
                  <c:v>$101,385 </c:v>
                </c:pt>
                <c:pt idx="13">
                  <c:v>$105,795 </c:v>
                </c:pt>
                <c:pt idx="14">
                  <c:v>$101,489 </c:v>
                </c:pt>
                <c:pt idx="15">
                  <c:v>$114,935 </c:v>
                </c:pt>
                <c:pt idx="16">
                  <c:v>$86,863 </c:v>
                </c:pt>
                <c:pt idx="17">
                  <c:v>$103,636 </c:v>
                </c:pt>
                <c:pt idx="18">
                  <c:v>$91,742 </c:v>
                </c:pt>
                <c:pt idx="19">
                  <c:v>$87,560 </c:v>
                </c:pt>
                <c:pt idx="20">
                  <c:v>$156,506 </c:v>
                </c:pt>
                <c:pt idx="21">
                  <c:v>$154,409 </c:v>
                </c:pt>
                <c:pt idx="22">
                  <c:v>$144,077 </c:v>
                </c:pt>
                <c:pt idx="23">
                  <c:v>$178,460 </c:v>
                </c:pt>
                <c:pt idx="24">
                  <c:v>$190,327 </c:v>
                </c:pt>
                <c:pt idx="25">
                  <c:v>$179,484 </c:v>
                </c:pt>
                <c:pt idx="26">
                  <c:v>$186,970 </c:v>
                </c:pt>
                <c:pt idx="27">
                  <c:v>$296,585 </c:v>
                </c:pt>
                <c:pt idx="28">
                  <c:v>$250,646 </c:v>
                </c:pt>
                <c:pt idx="29">
                  <c:v>$154,065 </c:v>
                </c:pt>
                <c:pt idx="30">
                  <c:v>$196,184 </c:v>
                </c:pt>
                <c:pt idx="31">
                  <c:v>$130,222 </c:v>
                </c:pt>
                <c:pt idx="32">
                  <c:v>$182,245 </c:v>
                </c:pt>
                <c:pt idx="33">
                  <c:v>$196,254 </c:v>
                </c:pt>
                <c:pt idx="34">
                  <c:v>$177,012 </c:v>
                </c:pt>
                <c:pt idx="35">
                  <c:v>$101,007 </c:v>
                </c:pt>
                <c:pt idx="36">
                  <c:v>$115,212 </c:v>
                </c:pt>
                <c:pt idx="37">
                  <c:v>$81,791 </c:v>
                </c:pt>
                <c:pt idx="38">
                  <c:v>$201,883 </c:v>
                </c:pt>
                <c:pt idx="39">
                  <c:v>$215,853 </c:v>
                </c:pt>
                <c:pt idx="40">
                  <c:v>$236,954 </c:v>
                </c:pt>
                <c:pt idx="41">
                  <c:v>$238,837 </c:v>
                </c:pt>
                <c:pt idx="42">
                  <c:v>$194,684 </c:v>
                </c:pt>
                <c:pt idx="43">
                  <c:v>$195,977 </c:v>
                </c:pt>
                <c:pt idx="44">
                  <c:v>$184,937 </c:v>
                </c:pt>
                <c:pt idx="45">
                  <c:v>$200,379 </c:v>
                </c:pt>
                <c:pt idx="46">
                  <c:v>$279,435 </c:v>
                </c:pt>
                <c:pt idx="47">
                  <c:v>$307,728 </c:v>
                </c:pt>
                <c:pt idx="48">
                  <c:v>$285,649 </c:v>
                </c:pt>
                <c:pt idx="49">
                  <c:v>$335,510 </c:v>
                </c:pt>
                <c:pt idx="50">
                  <c:v>$331,022 </c:v>
                </c:pt>
                <c:pt idx="51">
                  <c:v>$361,295 </c:v>
                </c:pt>
                <c:pt idx="52">
                  <c:v>$368,528 </c:v>
                </c:pt>
                <c:pt idx="53">
                  <c:v>$386,718 </c:v>
                </c:pt>
                <c:pt idx="54">
                  <c:v>$415,796 </c:v>
                </c:pt>
                <c:pt idx="55">
                  <c:v>$494,714 </c:v>
                </c:pt>
                <c:pt idx="56">
                  <c:v>$526,032 </c:v>
                </c:pt>
                <c:pt idx="57">
                  <c:v>$490,304 </c:v>
                </c:pt>
                <c:pt idx="58">
                  <c:v>$541,016 </c:v>
                </c:pt>
                <c:pt idx="59">
                  <c:v>$505,909 </c:v>
                </c:pt>
                <c:pt idx="60">
                  <c:v>$539,769 </c:v>
                </c:pt>
                <c:pt idx="61">
                  <c:v>$484,314 </c:v>
                </c:pt>
                <c:pt idx="62">
                  <c:v>$478,451 </c:v>
                </c:pt>
                <c:pt idx="63">
                  <c:v>$456,747 </c:v>
                </c:pt>
                <c:pt idx="64">
                  <c:v>$430,995 </c:v>
                </c:pt>
                <c:pt idx="65">
                  <c:v>$547,703 </c:v>
                </c:pt>
                <c:pt idx="66">
                  <c:v>$525,285 </c:v>
                </c:pt>
                <c:pt idx="67">
                  <c:v>$464,527 </c:v>
                </c:pt>
                <c:pt idx="68">
                  <c:v>$438,651 </c:v>
                </c:pt>
                <c:pt idx="69">
                  <c:v>$432,618 </c:v>
                </c:pt>
                <c:pt idx="70">
                  <c:v>$402,901 </c:v>
                </c:pt>
                <c:pt idx="71">
                  <c:v>$418,645 </c:v>
                </c:pt>
                <c:pt idx="72">
                  <c:v>$403,541 </c:v>
                </c:pt>
                <c:pt idx="73">
                  <c:v>$380,881 </c:v>
                </c:pt>
                <c:pt idx="74">
                  <c:v>$375,491 </c:v>
                </c:pt>
                <c:pt idx="75">
                  <c:v>$373,526 </c:v>
                </c:pt>
                <c:pt idx="76">
                  <c:v>$381,027 </c:v>
                </c:pt>
                <c:pt idx="77">
                  <c:v>$403,690 </c:v>
                </c:pt>
                <c:pt idx="78">
                  <c:v>$386,789 </c:v>
                </c:pt>
                <c:pt idx="79">
                  <c:v>$419,726 </c:v>
                </c:pt>
                <c:pt idx="80">
                  <c:v>$488,693 </c:v>
                </c:pt>
                <c:pt idx="81">
                  <c:v>$452,924 </c:v>
                </c:pt>
                <c:pt idx="82">
                  <c:v>$445,681 </c:v>
                </c:pt>
                <c:pt idx="83">
                  <c:v>$479,883 </c:v>
                </c:pt>
                <c:pt idx="84">
                  <c:v>$446,967 </c:v>
                </c:pt>
                <c:pt idx="85">
                  <c:v>$528,188 </c:v>
                </c:pt>
                <c:pt idx="86">
                  <c:v>$511,188 </c:v>
                </c:pt>
                <c:pt idx="87">
                  <c:v>$551,470 </c:v>
                </c:pt>
                <c:pt idx="88">
                  <c:v>$524,407 </c:v>
                </c:pt>
                <c:pt idx="89">
                  <c:v>$517,347 </c:v>
                </c:pt>
                <c:pt idx="90">
                  <c:v>$554,879 </c:v>
                </c:pt>
                <c:pt idx="91">
                  <c:v>$573,954 </c:v>
                </c:pt>
                <c:pt idx="92">
                  <c:v>$611,940 </c:v>
                </c:pt>
                <c:pt idx="93">
                  <c:v>$692,602 </c:v>
                </c:pt>
                <c:pt idx="94">
                  <c:v>$706,406 </c:v>
                </c:pt>
                <c:pt idx="95">
                  <c:v>$722,071 </c:v>
                </c:pt>
                <c:pt idx="96">
                  <c:v>$727,770 </c:v>
                </c:pt>
                <c:pt idx="97">
                  <c:v>$746,181 </c:v>
                </c:pt>
                <c:pt idx="98">
                  <c:v>$764,454 </c:v>
                </c:pt>
                <c:pt idx="99">
                  <c:v>$772,832 </c:v>
                </c:pt>
                <c:pt idx="100">
                  <c:v>$833,329 </c:v>
                </c:pt>
                <c:pt idx="101">
                  <c:v>$835,050 </c:v>
                </c:pt>
                <c:pt idx="102">
                  <c:v>$871,839 </c:v>
                </c:pt>
                <c:pt idx="103">
                  <c:v>$918,560 </c:v>
                </c:pt>
                <c:pt idx="104">
                  <c:v>$986,544 </c:v>
                </c:pt>
                <c:pt idx="105">
                  <c:v>$945,413 </c:v>
                </c:pt>
                <c:pt idx="106">
                  <c:v>$947,532 </c:v>
                </c:pt>
                <c:pt idx="107">
                  <c:v>$940,883 </c:v>
                </c:pt>
                <c:pt idx="108">
                  <c:v>$940,236 </c:v>
                </c:pt>
                <c:pt idx="109">
                  <c:v>$984,062 </c:v>
                </c:pt>
                <c:pt idx="110">
                  <c:v>$979,093 </c:v>
                </c:pt>
                <c:pt idx="111">
                  <c:v>$995,781 </c:v>
                </c:pt>
                <c:pt idx="112">
                  <c:v>$926,484 </c:v>
                </c:pt>
                <c:pt idx="113">
                  <c:v>$1,039,532 </c:v>
                </c:pt>
                <c:pt idx="114">
                  <c:v>$1,177,352 </c:v>
                </c:pt>
                <c:pt idx="115">
                  <c:v>$1,142,778 </c:v>
                </c:pt>
                <c:pt idx="116">
                  <c:v>$1,239,732 </c:v>
                </c:pt>
                <c:pt idx="117">
                  <c:v>$1,254,444 </c:v>
                </c:pt>
                <c:pt idx="118">
                  <c:v>$1,326,827 </c:v>
                </c:pt>
                <c:pt idx="119">
                  <c:v>$1,335,069 </c:v>
                </c:pt>
                <c:pt idx="120">
                  <c:v>$1,373,952 </c:v>
                </c:pt>
                <c:pt idx="121">
                  <c:v>$1,432,702 </c:v>
                </c:pt>
                <c:pt idx="122">
                  <c:v>$1,410,423 </c:v>
                </c:pt>
                <c:pt idx="123">
                  <c:v>$1,524,722 </c:v>
                </c:pt>
                <c:pt idx="124">
                  <c:v>$1,561,777 </c:v>
                </c:pt>
                <c:pt idx="125">
                  <c:v>$1,541,938 </c:v>
                </c:pt>
                <c:pt idx="126">
                  <c:v>$1,500,976 </c:v>
                </c:pt>
                <c:pt idx="127">
                  <c:v>$1,485,393 </c:v>
                </c:pt>
                <c:pt idx="128">
                  <c:v>$1,470,261 </c:v>
                </c:pt>
                <c:pt idx="129">
                  <c:v>$1,518,280 </c:v>
                </c:pt>
                <c:pt idx="130">
                  <c:v>$1,515,769 </c:v>
                </c:pt>
                <c:pt idx="131">
                  <c:v>$1,534,817 </c:v>
                </c:pt>
                <c:pt idx="132">
                  <c:v>$1,543,434 </c:v>
                </c:pt>
                <c:pt idx="133">
                  <c:v>$1,508,227 </c:v>
                </c:pt>
                <c:pt idx="134">
                  <c:v>$1,582,393 </c:v>
                </c:pt>
                <c:pt idx="135">
                  <c:v>$1,771,737 </c:v>
                </c:pt>
                <c:pt idx="136">
                  <c:v>$1,756,655 </c:v>
                </c:pt>
                <c:pt idx="137">
                  <c:v>$1,757,662 </c:v>
                </c:pt>
                <c:pt idx="138">
                  <c:v>$1,811,998 </c:v>
                </c:pt>
                <c:pt idx="139">
                  <c:v>$1,808,197 </c:v>
                </c:pt>
                <c:pt idx="140">
                  <c:v>$1,841,661 </c:v>
                </c:pt>
                <c:pt idx="141">
                  <c:v>$1,799,786 </c:v>
                </c:pt>
                <c:pt idx="142">
                  <c:v>$1,826,603 </c:v>
                </c:pt>
                <c:pt idx="143">
                  <c:v>$1,895,965 </c:v>
                </c:pt>
                <c:pt idx="144">
                  <c:v>$1,898,254 </c:v>
                </c:pt>
                <c:pt idx="145">
                  <c:v>$1,915,560 </c:v>
                </c:pt>
                <c:pt idx="146">
                  <c:v>$1,902,802 </c:v>
                </c:pt>
                <c:pt idx="147">
                  <c:v>$1,880,600 </c:v>
                </c:pt>
                <c:pt idx="148">
                  <c:v>$1,914,042 </c:v>
                </c:pt>
                <c:pt idx="149">
                  <c:v>$1,877,345 </c:v>
                </c:pt>
                <c:pt idx="150">
                  <c:v>$1,859,802 </c:v>
                </c:pt>
                <c:pt idx="151">
                  <c:v>$1,834,126 </c:v>
                </c:pt>
                <c:pt idx="152">
                  <c:v>$1,827,750 </c:v>
                </c:pt>
                <c:pt idx="153">
                  <c:v>$1,836,077 </c:v>
                </c:pt>
                <c:pt idx="154">
                  <c:v>$1,864,398 </c:v>
                </c:pt>
                <c:pt idx="155">
                  <c:v>$1,901,119 </c:v>
                </c:pt>
                <c:pt idx="156">
                  <c:v>$1,900,962 </c:v>
                </c:pt>
                <c:pt idx="157">
                  <c:v>$1,889,018 </c:v>
                </c:pt>
                <c:pt idx="158">
                  <c:v>$1,922,566 </c:v>
                </c:pt>
                <c:pt idx="159">
                  <c:v>$1,894,543 </c:v>
                </c:pt>
                <c:pt idx="160">
                  <c:v>$1,877,386 </c:v>
                </c:pt>
                <c:pt idx="161">
                  <c:v>$1,874,535 </c:v>
                </c:pt>
                <c:pt idx="162">
                  <c:v>$1,861,041 </c:v>
                </c:pt>
                <c:pt idx="163">
                  <c:v>$1,897,100 </c:v>
                </c:pt>
                <c:pt idx="164">
                  <c:v>$1,878,668 </c:v>
                </c:pt>
                <c:pt idx="165">
                  <c:v>$1,887,972 </c:v>
                </c:pt>
                <c:pt idx="166">
                  <c:v>$1,905,621 </c:v>
                </c:pt>
                <c:pt idx="167">
                  <c:v>$1,920,455 </c:v>
                </c:pt>
                <c:pt idx="168">
                  <c:v>$1,914,083 </c:v>
                </c:pt>
                <c:pt idx="169">
                  <c:v>$1,938,303 </c:v>
                </c:pt>
                <c:pt idx="170">
                  <c:v>$1,939,189 </c:v>
                </c:pt>
                <c:pt idx="171">
                  <c:v>$1,956,049 </c:v>
                </c:pt>
                <c:pt idx="172">
                  <c:v>$2,003,741 </c:v>
                </c:pt>
                <c:pt idx="173">
                  <c:v>$1,925,888 </c:v>
                </c:pt>
                <c:pt idx="174">
                  <c:v>$1,896,565 </c:v>
                </c:pt>
                <c:pt idx="175">
                  <c:v>$1,872,891 </c:v>
                </c:pt>
                <c:pt idx="176">
                  <c:v>$1,881,997 </c:v>
                </c:pt>
                <c:pt idx="177">
                  <c:v>$1,949,862 </c:v>
                </c:pt>
                <c:pt idx="178">
                  <c:v>$1,929,810 </c:v>
                </c:pt>
                <c:pt idx="179">
                  <c:v>$1,897,559 </c:v>
                </c:pt>
                <c:pt idx="180">
                  <c:v>$1,944,900 </c:v>
                </c:pt>
                <c:pt idx="181">
                  <c:v>$1,937,933 </c:v>
                </c:pt>
                <c:pt idx="182">
                  <c:v>$1,861,802 </c:v>
                </c:pt>
                <c:pt idx="183">
                  <c:v>$1,881,150 </c:v>
                </c:pt>
                <c:pt idx="184">
                  <c:v>$1,888,644 </c:v>
                </c:pt>
                <c:pt idx="185">
                  <c:v>$1,885,141 </c:v>
                </c:pt>
                <c:pt idx="186">
                  <c:v>$1,870,798 </c:v>
                </c:pt>
                <c:pt idx="187">
                  <c:v>$1,936,256 </c:v>
                </c:pt>
                <c:pt idx="188">
                  <c:v>$1,899,992 </c:v>
                </c:pt>
                <c:pt idx="189">
                  <c:v>$1,912,166 </c:v>
                </c:pt>
                <c:pt idx="190">
                  <c:v>$1,935,303 </c:v>
                </c:pt>
                <c:pt idx="191">
                  <c:v>$1,935,891 </c:v>
                </c:pt>
                <c:pt idx="192">
                  <c:v>$1,882,509 </c:v>
                </c:pt>
                <c:pt idx="193">
                  <c:v>$1,825,865 </c:v>
                </c:pt>
                <c:pt idx="194">
                  <c:v>$1,847,957 </c:v>
                </c:pt>
                <c:pt idx="195">
                  <c:v>$1,856,014 </c:v>
                </c:pt>
                <c:pt idx="196">
                  <c:v>$1,924,780 </c:v>
                </c:pt>
                <c:pt idx="197">
                  <c:v>$1,852,918 </c:v>
                </c:pt>
                <c:pt idx="198">
                  <c:v>$1,921,640 </c:v>
                </c:pt>
                <c:pt idx="199">
                  <c:v>$2,047,956 </c:v>
                </c:pt>
                <c:pt idx="200">
                  <c:v>$2,064,624 </c:v>
                </c:pt>
                <c:pt idx="201">
                  <c:v>$2,070,372 </c:v>
                </c:pt>
                <c:pt idx="202">
                  <c:v>$1,995,741 </c:v>
                </c:pt>
                <c:pt idx="203">
                  <c:v>$2,001,268 </c:v>
                </c:pt>
                <c:pt idx="204">
                  <c:v>$2,001,867 </c:v>
                </c:pt>
                <c:pt idx="205">
                  <c:v>$1,967,776 </c:v>
                </c:pt>
                <c:pt idx="206">
                  <c:v>$2,029,858 </c:v>
                </c:pt>
                <c:pt idx="207">
                  <c:v>$2,010,532 </c:v>
                </c:pt>
                <c:pt idx="208">
                  <c:v>$1,992,185 </c:v>
                </c:pt>
                <c:pt idx="209">
                  <c:v>$1,979,259 </c:v>
                </c:pt>
                <c:pt idx="210">
                  <c:v>$1,942,055 </c:v>
                </c:pt>
                <c:pt idx="211">
                  <c:v>$2,048,319 </c:v>
                </c:pt>
                <c:pt idx="212">
                  <c:v>$2,035,063 </c:v>
                </c:pt>
                <c:pt idx="213">
                  <c:v>$2,090,264 </c:v>
                </c:pt>
                <c:pt idx="214">
                  <c:v>$2,077,575 </c:v>
                </c:pt>
                <c:pt idx="215">
                  <c:v>$2,054,609 </c:v>
                </c:pt>
                <c:pt idx="216">
                  <c:v>$2,075,239 </c:v>
                </c:pt>
                <c:pt idx="217">
                  <c:v>$2,151,260 </c:v>
                </c:pt>
                <c:pt idx="218">
                  <c:v>$2,210,316 </c:v>
                </c:pt>
                <c:pt idx="219">
                  <c:v>$2,182,516 </c:v>
                </c:pt>
                <c:pt idx="220">
                  <c:v>$2,169,247 </c:v>
                </c:pt>
                <c:pt idx="221">
                  <c:v>$2,173,986 </c:v>
                </c:pt>
                <c:pt idx="222">
                  <c:v>$2,212,241 </c:v>
                </c:pt>
                <c:pt idx="223">
                  <c:v>$2,237,066 </c:v>
                </c:pt>
                <c:pt idx="224">
                  <c:v>$2,225,455 </c:v>
                </c:pt>
                <c:pt idx="225">
                  <c:v>$2,199,872 </c:v>
                </c:pt>
                <c:pt idx="226">
                  <c:v>$2,160,313 </c:v>
                </c:pt>
                <c:pt idx="227">
                  <c:v>$2,158,271 </c:v>
                </c:pt>
                <c:pt idx="228">
                  <c:v>$2,099,011 </c:v>
                </c:pt>
                <c:pt idx="229">
                  <c:v>$2,151,309 </c:v>
                </c:pt>
                <c:pt idx="230">
                  <c:v>$2,123,991 </c:v>
                </c:pt>
                <c:pt idx="231">
                  <c:v>$2,168,075 </c:v>
                </c:pt>
                <c:pt idx="232">
                  <c:v>$2,180,246 </c:v>
                </c:pt>
                <c:pt idx="233">
                  <c:v>$2,202,135 </c:v>
                </c:pt>
                <c:pt idx="234">
                  <c:v>$2,239,330 </c:v>
                </c:pt>
                <c:pt idx="235">
                  <c:v>$2,250,614 </c:v>
                </c:pt>
                <c:pt idx="236">
                  <c:v>$2,268,284 </c:v>
                </c:pt>
                <c:pt idx="237">
                  <c:v>$2,238,843 </c:v>
                </c:pt>
                <c:pt idx="238">
                  <c:v>$2,193,006 </c:v>
                </c:pt>
                <c:pt idx="239">
                  <c:v>$2,135,676 </c:v>
                </c:pt>
                <c:pt idx="240">
                  <c:v>$2,122,289 </c:v>
                </c:pt>
                <c:pt idx="241">
                  <c:v>$2,147,389 </c:v>
                </c:pt>
                <c:pt idx="242">
                  <c:v>$2,154,681 </c:v>
                </c:pt>
                <c:pt idx="243">
                  <c:v>$2,144,977 </c:v>
                </c:pt>
                <c:pt idx="244">
                  <c:v>$2,145,473 </c:v>
                </c:pt>
                <c:pt idx="245">
                  <c:v>$2,067,281 </c:v>
                </c:pt>
                <c:pt idx="246">
                  <c:v>$2,017,665 </c:v>
                </c:pt>
                <c:pt idx="247">
                  <c:v>$1,996,727 </c:v>
                </c:pt>
                <c:pt idx="248">
                  <c:v>$2,006,954 </c:v>
                </c:pt>
                <c:pt idx="249">
                  <c:v>$2,030,977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'Yr 2023'!$B$50:$B$299</c:f>
              <c:numCache>
                <c:formatCode>m/d/yyyy</c:formatCode>
                <c:ptCount val="25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</c:numCache>
            </c:numRef>
          </c:cat>
          <c:val>
            <c:numRef>
              <c:f>'Yr 2023'!$V$50:$V$299</c:f>
              <c:numCache>
                <c:formatCode>"$"#,##0_);[Red]\("$"#,##0\)</c:formatCode>
                <c:ptCount val="250"/>
                <c:pt idx="0">
                  <c:v>33705.499999999993</c:v>
                </c:pt>
                <c:pt idx="1">
                  <c:v>60088.399999999994</c:v>
                </c:pt>
                <c:pt idx="2">
                  <c:v>64007.399999999994</c:v>
                </c:pt>
                <c:pt idx="3">
                  <c:v>66942.599999999991</c:v>
                </c:pt>
                <c:pt idx="4">
                  <c:v>75483.899999999994</c:v>
                </c:pt>
                <c:pt idx="5">
                  <c:v>67539.499999999985</c:v>
                </c:pt>
                <c:pt idx="6">
                  <c:v>62184.099999999984</c:v>
                </c:pt>
                <c:pt idx="7">
                  <c:v>125801.4</c:v>
                </c:pt>
                <c:pt idx="8">
                  <c:v>136151.29999999999</c:v>
                </c:pt>
                <c:pt idx="9">
                  <c:v>63787.299999999974</c:v>
                </c:pt>
                <c:pt idx="10">
                  <c:v>66460.499999999971</c:v>
                </c:pt>
                <c:pt idx="11">
                  <c:v>66997.699999999968</c:v>
                </c:pt>
                <c:pt idx="12">
                  <c:v>101385.39999999997</c:v>
                </c:pt>
                <c:pt idx="13">
                  <c:v>105794.99999999996</c:v>
                </c:pt>
                <c:pt idx="14">
                  <c:v>101488.79999999996</c:v>
                </c:pt>
                <c:pt idx="15">
                  <c:v>114935.29999999996</c:v>
                </c:pt>
                <c:pt idx="16">
                  <c:v>86863.099999999962</c:v>
                </c:pt>
                <c:pt idx="17">
                  <c:v>103635.89999999997</c:v>
                </c:pt>
                <c:pt idx="18">
                  <c:v>91741.999999999971</c:v>
                </c:pt>
                <c:pt idx="19">
                  <c:v>87560.099999999977</c:v>
                </c:pt>
                <c:pt idx="20">
                  <c:v>156506.19999999995</c:v>
                </c:pt>
                <c:pt idx="21">
                  <c:v>154408.49999999994</c:v>
                </c:pt>
                <c:pt idx="22">
                  <c:v>144076.69999999995</c:v>
                </c:pt>
                <c:pt idx="23">
                  <c:v>178460.39999999997</c:v>
                </c:pt>
                <c:pt idx="24">
                  <c:v>190326.79999999996</c:v>
                </c:pt>
                <c:pt idx="25">
                  <c:v>179483.89999999997</c:v>
                </c:pt>
                <c:pt idx="26">
                  <c:v>186969.69999999995</c:v>
                </c:pt>
                <c:pt idx="27">
                  <c:v>296584.59999999998</c:v>
                </c:pt>
                <c:pt idx="28">
                  <c:v>250646.3</c:v>
                </c:pt>
                <c:pt idx="29">
                  <c:v>154065.09999999998</c:v>
                </c:pt>
                <c:pt idx="30">
                  <c:v>196183.59999999998</c:v>
                </c:pt>
                <c:pt idx="31">
                  <c:v>130222.39999999998</c:v>
                </c:pt>
                <c:pt idx="32">
                  <c:v>182244.49999999997</c:v>
                </c:pt>
                <c:pt idx="33">
                  <c:v>196254.29999999996</c:v>
                </c:pt>
                <c:pt idx="34">
                  <c:v>177011.79999999996</c:v>
                </c:pt>
                <c:pt idx="35">
                  <c:v>101007.39999999997</c:v>
                </c:pt>
                <c:pt idx="36">
                  <c:v>115211.49999999997</c:v>
                </c:pt>
                <c:pt idx="37">
                  <c:v>81790.699999999968</c:v>
                </c:pt>
                <c:pt idx="38">
                  <c:v>201882.59999999998</c:v>
                </c:pt>
                <c:pt idx="39">
                  <c:v>215853.09999999998</c:v>
                </c:pt>
                <c:pt idx="40">
                  <c:v>236954.3</c:v>
                </c:pt>
                <c:pt idx="41">
                  <c:v>238836.5</c:v>
                </c:pt>
                <c:pt idx="42">
                  <c:v>194684.4</c:v>
                </c:pt>
                <c:pt idx="43">
                  <c:v>195977.3</c:v>
                </c:pt>
                <c:pt idx="44">
                  <c:v>184937.09999999998</c:v>
                </c:pt>
                <c:pt idx="45">
                  <c:v>200379.19999999998</c:v>
                </c:pt>
                <c:pt idx="46">
                  <c:v>279435.3</c:v>
                </c:pt>
                <c:pt idx="47">
                  <c:v>307727.59999999998</c:v>
                </c:pt>
                <c:pt idx="48">
                  <c:v>285648.59999999998</c:v>
                </c:pt>
                <c:pt idx="49">
                  <c:v>335509.59999999998</c:v>
                </c:pt>
                <c:pt idx="50">
                  <c:v>331022</c:v>
                </c:pt>
                <c:pt idx="51">
                  <c:v>361295.3</c:v>
                </c:pt>
                <c:pt idx="52">
                  <c:v>368528.1</c:v>
                </c:pt>
                <c:pt idx="53">
                  <c:v>386718.19999999995</c:v>
                </c:pt>
                <c:pt idx="54">
                  <c:v>415795.49999999994</c:v>
                </c:pt>
                <c:pt idx="55">
                  <c:v>494713.99999999994</c:v>
                </c:pt>
                <c:pt idx="56">
                  <c:v>526032.39999999991</c:v>
                </c:pt>
                <c:pt idx="57">
                  <c:v>490304.1999999999</c:v>
                </c:pt>
                <c:pt idx="58">
                  <c:v>541016.19999999995</c:v>
                </c:pt>
                <c:pt idx="59">
                  <c:v>505909.39999999997</c:v>
                </c:pt>
                <c:pt idx="60">
                  <c:v>539768.5</c:v>
                </c:pt>
                <c:pt idx="61">
                  <c:v>484313.9</c:v>
                </c:pt>
                <c:pt idx="62">
                  <c:v>478451</c:v>
                </c:pt>
                <c:pt idx="63">
                  <c:v>456747</c:v>
                </c:pt>
                <c:pt idx="64">
                  <c:v>430994.5</c:v>
                </c:pt>
                <c:pt idx="65">
                  <c:v>547702.6</c:v>
                </c:pt>
                <c:pt idx="66">
                  <c:v>525285</c:v>
                </c:pt>
                <c:pt idx="67">
                  <c:v>464526.6</c:v>
                </c:pt>
                <c:pt idx="68">
                  <c:v>438651.39999999997</c:v>
                </c:pt>
                <c:pt idx="69">
                  <c:v>432617.8</c:v>
                </c:pt>
                <c:pt idx="70">
                  <c:v>402900.7</c:v>
                </c:pt>
                <c:pt idx="71">
                  <c:v>418645.2</c:v>
                </c:pt>
                <c:pt idx="72">
                  <c:v>403540.5</c:v>
                </c:pt>
                <c:pt idx="73">
                  <c:v>380881</c:v>
                </c:pt>
                <c:pt idx="74">
                  <c:v>375491.2</c:v>
                </c:pt>
                <c:pt idx="75">
                  <c:v>373526.10000000003</c:v>
                </c:pt>
                <c:pt idx="76">
                  <c:v>381027.10000000003</c:v>
                </c:pt>
                <c:pt idx="77">
                  <c:v>403690.30000000005</c:v>
                </c:pt>
                <c:pt idx="78">
                  <c:v>386788.9</c:v>
                </c:pt>
                <c:pt idx="79">
                  <c:v>419725.9</c:v>
                </c:pt>
                <c:pt idx="80">
                  <c:v>488692.80000000005</c:v>
                </c:pt>
                <c:pt idx="81">
                  <c:v>452924.20000000007</c:v>
                </c:pt>
                <c:pt idx="82">
                  <c:v>445681.20000000007</c:v>
                </c:pt>
                <c:pt idx="83">
                  <c:v>479882.60000000009</c:v>
                </c:pt>
                <c:pt idx="84">
                  <c:v>446966.60000000009</c:v>
                </c:pt>
                <c:pt idx="85">
                  <c:v>528188.10000000009</c:v>
                </c:pt>
                <c:pt idx="86">
                  <c:v>511187.50000000012</c:v>
                </c:pt>
                <c:pt idx="87">
                  <c:v>551470.40000000014</c:v>
                </c:pt>
                <c:pt idx="88">
                  <c:v>524407.00000000012</c:v>
                </c:pt>
                <c:pt idx="89">
                  <c:v>517347.00000000012</c:v>
                </c:pt>
                <c:pt idx="90">
                  <c:v>554879.40000000014</c:v>
                </c:pt>
                <c:pt idx="91">
                  <c:v>573953.70000000019</c:v>
                </c:pt>
                <c:pt idx="92">
                  <c:v>611940.00000000023</c:v>
                </c:pt>
                <c:pt idx="93">
                  <c:v>692602.30000000028</c:v>
                </c:pt>
                <c:pt idx="94">
                  <c:v>706405.90000000026</c:v>
                </c:pt>
                <c:pt idx="95">
                  <c:v>722070.7000000003</c:v>
                </c:pt>
                <c:pt idx="96">
                  <c:v>727769.7000000003</c:v>
                </c:pt>
                <c:pt idx="97">
                  <c:v>746180.60000000033</c:v>
                </c:pt>
                <c:pt idx="98">
                  <c:v>764453.50000000035</c:v>
                </c:pt>
                <c:pt idx="99">
                  <c:v>772831.60000000033</c:v>
                </c:pt>
                <c:pt idx="100">
                  <c:v>833329.2000000003</c:v>
                </c:pt>
                <c:pt idx="101">
                  <c:v>835049.60000000033</c:v>
                </c:pt>
                <c:pt idx="102">
                  <c:v>871838.90000000037</c:v>
                </c:pt>
                <c:pt idx="103">
                  <c:v>918559.8000000004</c:v>
                </c:pt>
                <c:pt idx="104">
                  <c:v>986544.10000000044</c:v>
                </c:pt>
                <c:pt idx="105">
                  <c:v>945413.00000000047</c:v>
                </c:pt>
                <c:pt idx="106">
                  <c:v>947531.70000000042</c:v>
                </c:pt>
                <c:pt idx="107">
                  <c:v>940883.3000000004</c:v>
                </c:pt>
                <c:pt idx="108">
                  <c:v>940235.90000000037</c:v>
                </c:pt>
                <c:pt idx="109">
                  <c:v>984062.3000000004</c:v>
                </c:pt>
                <c:pt idx="110">
                  <c:v>979092.50000000035</c:v>
                </c:pt>
                <c:pt idx="111">
                  <c:v>995780.8000000004</c:v>
                </c:pt>
                <c:pt idx="112">
                  <c:v>926483.60000000044</c:v>
                </c:pt>
                <c:pt idx="113">
                  <c:v>1039532.0000000005</c:v>
                </c:pt>
                <c:pt idx="114">
                  <c:v>1177351.6000000006</c:v>
                </c:pt>
                <c:pt idx="115">
                  <c:v>1142777.7000000007</c:v>
                </c:pt>
                <c:pt idx="116">
                  <c:v>1239732.2000000007</c:v>
                </c:pt>
                <c:pt idx="117">
                  <c:v>1254444.2000000007</c:v>
                </c:pt>
                <c:pt idx="118">
                  <c:v>1326826.8000000007</c:v>
                </c:pt>
                <c:pt idx="119">
                  <c:v>1335068.6000000008</c:v>
                </c:pt>
                <c:pt idx="120">
                  <c:v>1373951.5000000007</c:v>
                </c:pt>
                <c:pt idx="121">
                  <c:v>1432702.1000000008</c:v>
                </c:pt>
                <c:pt idx="122">
                  <c:v>1410423.4000000008</c:v>
                </c:pt>
                <c:pt idx="123">
                  <c:v>1524721.5000000009</c:v>
                </c:pt>
                <c:pt idx="124">
                  <c:v>1561776.7000000009</c:v>
                </c:pt>
                <c:pt idx="125">
                  <c:v>1541938.0000000009</c:v>
                </c:pt>
                <c:pt idx="126">
                  <c:v>1500976.4000000008</c:v>
                </c:pt>
                <c:pt idx="127">
                  <c:v>1485393.2000000009</c:v>
                </c:pt>
                <c:pt idx="128">
                  <c:v>1470261.4000000008</c:v>
                </c:pt>
                <c:pt idx="129">
                  <c:v>1518279.5000000009</c:v>
                </c:pt>
                <c:pt idx="130">
                  <c:v>1515769.300000001</c:v>
                </c:pt>
                <c:pt idx="131">
                  <c:v>1534816.7000000009</c:v>
                </c:pt>
                <c:pt idx="132">
                  <c:v>1543434.4000000008</c:v>
                </c:pt>
                <c:pt idx="133">
                  <c:v>1508227.4000000008</c:v>
                </c:pt>
                <c:pt idx="134">
                  <c:v>1582392.5000000009</c:v>
                </c:pt>
                <c:pt idx="135">
                  <c:v>1771736.5000000009</c:v>
                </c:pt>
                <c:pt idx="136">
                  <c:v>1756654.5000000009</c:v>
                </c:pt>
                <c:pt idx="137">
                  <c:v>1757662.100000001</c:v>
                </c:pt>
                <c:pt idx="138">
                  <c:v>1811998.0000000009</c:v>
                </c:pt>
                <c:pt idx="139">
                  <c:v>1808197.4000000008</c:v>
                </c:pt>
                <c:pt idx="140">
                  <c:v>1841661.4000000008</c:v>
                </c:pt>
                <c:pt idx="141">
                  <c:v>1799785.7000000009</c:v>
                </c:pt>
                <c:pt idx="142">
                  <c:v>1826602.800000001</c:v>
                </c:pt>
                <c:pt idx="143">
                  <c:v>1895965.0000000009</c:v>
                </c:pt>
                <c:pt idx="144">
                  <c:v>1898254.300000001</c:v>
                </c:pt>
                <c:pt idx="145">
                  <c:v>1915560.300000001</c:v>
                </c:pt>
                <c:pt idx="146">
                  <c:v>1902802.0000000009</c:v>
                </c:pt>
                <c:pt idx="147">
                  <c:v>1880600.300000001</c:v>
                </c:pt>
                <c:pt idx="148">
                  <c:v>1914041.9000000011</c:v>
                </c:pt>
                <c:pt idx="149">
                  <c:v>1877344.600000001</c:v>
                </c:pt>
                <c:pt idx="150">
                  <c:v>1859802.100000001</c:v>
                </c:pt>
                <c:pt idx="151">
                  <c:v>1834126.4000000011</c:v>
                </c:pt>
                <c:pt idx="152">
                  <c:v>1827749.5000000012</c:v>
                </c:pt>
                <c:pt idx="153">
                  <c:v>1836077.1000000013</c:v>
                </c:pt>
                <c:pt idx="154">
                  <c:v>1864398.4000000013</c:v>
                </c:pt>
                <c:pt idx="155">
                  <c:v>1901119.3000000012</c:v>
                </c:pt>
                <c:pt idx="156">
                  <c:v>1900962.0000000012</c:v>
                </c:pt>
                <c:pt idx="157">
                  <c:v>1889018.2000000011</c:v>
                </c:pt>
                <c:pt idx="158">
                  <c:v>1922566.100000001</c:v>
                </c:pt>
                <c:pt idx="159">
                  <c:v>1894542.600000001</c:v>
                </c:pt>
                <c:pt idx="160">
                  <c:v>1877386.0000000009</c:v>
                </c:pt>
                <c:pt idx="161">
                  <c:v>1874535.0000000009</c:v>
                </c:pt>
                <c:pt idx="162">
                  <c:v>1861040.5000000009</c:v>
                </c:pt>
                <c:pt idx="163">
                  <c:v>1897100.2000000009</c:v>
                </c:pt>
                <c:pt idx="164">
                  <c:v>1878668.1000000008</c:v>
                </c:pt>
                <c:pt idx="165">
                  <c:v>1887971.7000000009</c:v>
                </c:pt>
                <c:pt idx="166">
                  <c:v>1905621.4000000008</c:v>
                </c:pt>
                <c:pt idx="167">
                  <c:v>1920455.3000000007</c:v>
                </c:pt>
                <c:pt idx="168">
                  <c:v>1914083.4000000008</c:v>
                </c:pt>
                <c:pt idx="169">
                  <c:v>1938303.1000000008</c:v>
                </c:pt>
                <c:pt idx="170">
                  <c:v>1939188.7000000009</c:v>
                </c:pt>
                <c:pt idx="171">
                  <c:v>1956049.2000000009</c:v>
                </c:pt>
                <c:pt idx="172">
                  <c:v>2003741.4000000008</c:v>
                </c:pt>
                <c:pt idx="173">
                  <c:v>1925888.0000000009</c:v>
                </c:pt>
                <c:pt idx="174">
                  <c:v>1896565.4000000008</c:v>
                </c:pt>
                <c:pt idx="175">
                  <c:v>1872891.4000000008</c:v>
                </c:pt>
                <c:pt idx="176">
                  <c:v>1881997.4000000008</c:v>
                </c:pt>
                <c:pt idx="177">
                  <c:v>1949862.1000000008</c:v>
                </c:pt>
                <c:pt idx="178">
                  <c:v>1929809.9000000008</c:v>
                </c:pt>
                <c:pt idx="179">
                  <c:v>1897558.6000000008</c:v>
                </c:pt>
                <c:pt idx="180">
                  <c:v>1944899.6000000008</c:v>
                </c:pt>
                <c:pt idx="181">
                  <c:v>1937932.8000000007</c:v>
                </c:pt>
                <c:pt idx="182">
                  <c:v>1861802.0000000007</c:v>
                </c:pt>
                <c:pt idx="183">
                  <c:v>1881150.2000000007</c:v>
                </c:pt>
                <c:pt idx="184">
                  <c:v>1888644.3000000007</c:v>
                </c:pt>
                <c:pt idx="185">
                  <c:v>1885140.6000000008</c:v>
                </c:pt>
                <c:pt idx="186">
                  <c:v>1870797.8000000007</c:v>
                </c:pt>
                <c:pt idx="187">
                  <c:v>1936256.0000000007</c:v>
                </c:pt>
                <c:pt idx="188">
                  <c:v>1899992.2000000007</c:v>
                </c:pt>
                <c:pt idx="189">
                  <c:v>1912166.2000000007</c:v>
                </c:pt>
                <c:pt idx="190">
                  <c:v>1935303.0000000007</c:v>
                </c:pt>
                <c:pt idx="191">
                  <c:v>1935891.3000000007</c:v>
                </c:pt>
                <c:pt idx="192">
                  <c:v>1882509.3000000007</c:v>
                </c:pt>
                <c:pt idx="193">
                  <c:v>1825865.3000000007</c:v>
                </c:pt>
                <c:pt idx="194">
                  <c:v>1847957.3000000007</c:v>
                </c:pt>
                <c:pt idx="195">
                  <c:v>1856013.6000000008</c:v>
                </c:pt>
                <c:pt idx="196">
                  <c:v>1924779.8000000007</c:v>
                </c:pt>
                <c:pt idx="197">
                  <c:v>1852917.8000000007</c:v>
                </c:pt>
                <c:pt idx="198">
                  <c:v>1921640.1000000008</c:v>
                </c:pt>
                <c:pt idx="199">
                  <c:v>2047956.3000000007</c:v>
                </c:pt>
                <c:pt idx="200">
                  <c:v>2064624.2000000007</c:v>
                </c:pt>
                <c:pt idx="201">
                  <c:v>2070372.2000000007</c:v>
                </c:pt>
                <c:pt idx="202">
                  <c:v>1995741.3000000007</c:v>
                </c:pt>
                <c:pt idx="203">
                  <c:v>2001267.7000000007</c:v>
                </c:pt>
                <c:pt idx="204">
                  <c:v>2001867.3000000007</c:v>
                </c:pt>
                <c:pt idx="205">
                  <c:v>1967776.4000000008</c:v>
                </c:pt>
                <c:pt idx="206">
                  <c:v>2029858.4000000008</c:v>
                </c:pt>
                <c:pt idx="207">
                  <c:v>2010531.9000000008</c:v>
                </c:pt>
                <c:pt idx="208">
                  <c:v>1992185.3000000007</c:v>
                </c:pt>
                <c:pt idx="209">
                  <c:v>1979259.3000000007</c:v>
                </c:pt>
                <c:pt idx="210">
                  <c:v>1942055.2000000007</c:v>
                </c:pt>
                <c:pt idx="211">
                  <c:v>2048318.6000000006</c:v>
                </c:pt>
                <c:pt idx="212">
                  <c:v>2035062.7000000007</c:v>
                </c:pt>
                <c:pt idx="213">
                  <c:v>2090263.7000000007</c:v>
                </c:pt>
                <c:pt idx="214">
                  <c:v>2077575.4000000006</c:v>
                </c:pt>
                <c:pt idx="215">
                  <c:v>2054609.0000000007</c:v>
                </c:pt>
                <c:pt idx="216">
                  <c:v>2075238.8000000007</c:v>
                </c:pt>
                <c:pt idx="217">
                  <c:v>2151260.0000000009</c:v>
                </c:pt>
                <c:pt idx="218">
                  <c:v>2210315.8000000007</c:v>
                </c:pt>
                <c:pt idx="219">
                  <c:v>2182515.9000000008</c:v>
                </c:pt>
                <c:pt idx="220">
                  <c:v>2169246.5000000009</c:v>
                </c:pt>
                <c:pt idx="221">
                  <c:v>2173985.8000000007</c:v>
                </c:pt>
                <c:pt idx="222">
                  <c:v>2212241.0000000009</c:v>
                </c:pt>
                <c:pt idx="223">
                  <c:v>2237065.9000000008</c:v>
                </c:pt>
                <c:pt idx="224">
                  <c:v>2225454.600000001</c:v>
                </c:pt>
                <c:pt idx="225">
                  <c:v>2199871.600000001</c:v>
                </c:pt>
                <c:pt idx="226">
                  <c:v>2160312.9000000008</c:v>
                </c:pt>
                <c:pt idx="227">
                  <c:v>2158271.100000001</c:v>
                </c:pt>
                <c:pt idx="228">
                  <c:v>2099011.0000000009</c:v>
                </c:pt>
                <c:pt idx="229">
                  <c:v>2151308.8000000007</c:v>
                </c:pt>
                <c:pt idx="230">
                  <c:v>2123990.9000000008</c:v>
                </c:pt>
                <c:pt idx="231">
                  <c:v>2168074.600000001</c:v>
                </c:pt>
                <c:pt idx="232">
                  <c:v>2180246.3000000012</c:v>
                </c:pt>
                <c:pt idx="233">
                  <c:v>2202134.600000001</c:v>
                </c:pt>
                <c:pt idx="234">
                  <c:v>2239330.4000000008</c:v>
                </c:pt>
                <c:pt idx="235">
                  <c:v>2250613.5000000009</c:v>
                </c:pt>
                <c:pt idx="236">
                  <c:v>2268284.4000000008</c:v>
                </c:pt>
                <c:pt idx="237">
                  <c:v>2238842.7000000007</c:v>
                </c:pt>
                <c:pt idx="238">
                  <c:v>2193005.8000000007</c:v>
                </c:pt>
                <c:pt idx="239">
                  <c:v>2135675.9000000008</c:v>
                </c:pt>
                <c:pt idx="240">
                  <c:v>2122289.0000000009</c:v>
                </c:pt>
                <c:pt idx="241">
                  <c:v>2147389.4000000008</c:v>
                </c:pt>
                <c:pt idx="242">
                  <c:v>2154681.4000000008</c:v>
                </c:pt>
                <c:pt idx="243">
                  <c:v>2144977.2000000007</c:v>
                </c:pt>
                <c:pt idx="244">
                  <c:v>2145473.4000000008</c:v>
                </c:pt>
                <c:pt idx="245">
                  <c:v>2067281.2000000009</c:v>
                </c:pt>
                <c:pt idx="246">
                  <c:v>2017665.1000000008</c:v>
                </c:pt>
                <c:pt idx="247">
                  <c:v>1996726.7000000009</c:v>
                </c:pt>
                <c:pt idx="248">
                  <c:v>2006953.7000000009</c:v>
                </c:pt>
                <c:pt idx="249">
                  <c:v>2030977.4000000008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4-481E-97D8-748B9774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2525552"/>
        <c:axId val="-1053544016"/>
      </c:areaChart>
      <c:catAx>
        <c:axId val="-105252555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4016"/>
        <c:crosses val="autoZero"/>
        <c:auto val="0"/>
        <c:lblAlgn val="ctr"/>
        <c:lblOffset val="100"/>
        <c:noMultiLvlLbl val="1"/>
      </c:catAx>
      <c:valAx>
        <c:axId val="-105354401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52555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4DA-43E9-80BA-C2EE2BFC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2023'!$C$48</c:f>
              <c:numCache>
                <c:formatCode>"$"#,##0_);[Red]\("$"#,##0\)</c:formatCode>
                <c:ptCount val="1"/>
                <c:pt idx="0">
                  <c:v>1120013.2999999998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A-43E9-80BA-C2EE2BFCF4D3}"/>
            </c:ext>
          </c:extLst>
        </c:ser>
        <c:ser>
          <c:idx val="1"/>
          <c:order val="1"/>
          <c:tx>
            <c:strRef>
              <c:f>'Yr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2023'!$D$48</c:f>
              <c:numCache>
                <c:formatCode>"$"#,##0_);[Red]\("$"#,##0\)</c:formatCode>
                <c:ptCount val="1"/>
                <c:pt idx="0">
                  <c:v>425433.60000000021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A-43E9-80BA-C2EE2BFCF4D3}"/>
            </c:ext>
          </c:extLst>
        </c:ser>
        <c:ser>
          <c:idx val="2"/>
          <c:order val="2"/>
          <c:tx>
            <c:strRef>
              <c:f>'Yr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2023'!$E$48</c:f>
              <c:numCache>
                <c:formatCode>"$"#,##0_);[Red]\("$"#,##0\)</c:formatCode>
                <c:ptCount val="1"/>
                <c:pt idx="0">
                  <c:v>-116735.20000000003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A-43E9-80BA-C2EE2BFCF4D3}"/>
            </c:ext>
          </c:extLst>
        </c:ser>
        <c:ser>
          <c:idx val="3"/>
          <c:order val="3"/>
          <c:tx>
            <c:strRef>
              <c:f>'Yr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2023'!$F$48</c:f>
              <c:numCache>
                <c:formatCode>"$"#,##0_);[Red]\("$"#,##0\)</c:formatCode>
                <c:ptCount val="1"/>
                <c:pt idx="0">
                  <c:v>389811.89999999979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DA-43E9-80BA-C2EE2BFCF4D3}"/>
            </c:ext>
          </c:extLst>
        </c:ser>
        <c:ser>
          <c:idx val="4"/>
          <c:order val="4"/>
          <c:tx>
            <c:strRef>
              <c:f>'Yr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2023'!$G$48</c:f>
              <c:numCache>
                <c:formatCode>"$"#,##0_);[Red]\("$"#,##0\)</c:formatCode>
                <c:ptCount val="1"/>
                <c:pt idx="0">
                  <c:v>258290.60000000003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A-43E9-80BA-C2EE2BFCF4D3}"/>
            </c:ext>
          </c:extLst>
        </c:ser>
        <c:ser>
          <c:idx val="5"/>
          <c:order val="5"/>
          <c:tx>
            <c:strRef>
              <c:f>'Yr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2023'!$H$48</c:f>
              <c:numCache>
                <c:formatCode>"$"#,##0_);[Red]\("$"#,##0\)</c:formatCode>
                <c:ptCount val="1"/>
                <c:pt idx="0">
                  <c:v>-45836.799999999974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DA-43E9-80BA-C2EE2BFCF4D3}"/>
            </c:ext>
          </c:extLst>
        </c:ser>
        <c:ser>
          <c:idx val="6"/>
          <c:order val="6"/>
          <c:tx>
            <c:strRef>
              <c:f>'Yr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554-474F-A0F2-8050D9857E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DA-43E9-80BA-C2EE2BFC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53543472"/>
        <c:axId val="-1044870672"/>
      </c:barChart>
      <c:catAx>
        <c:axId val="-105354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70672"/>
        <c:crosses val="autoZero"/>
        <c:auto val="0"/>
        <c:lblAlgn val="ctr"/>
        <c:lblOffset val="100"/>
        <c:noMultiLvlLbl val="0"/>
      </c:catAx>
      <c:valAx>
        <c:axId val="-104487067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354347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Log'!$V$758:$V$777</c:f>
              <c:strCache>
                <c:ptCount val="20"/>
                <c:pt idx="0">
                  <c:v>$6,732,045 </c:v>
                </c:pt>
                <c:pt idx="1">
                  <c:v>$6,775,415 </c:v>
                </c:pt>
                <c:pt idx="2">
                  <c:v>$6,786,733 </c:v>
                </c:pt>
                <c:pt idx="3">
                  <c:v>$6,807,870 </c:v>
                </c:pt>
                <c:pt idx="4">
                  <c:v>$6,843,867 </c:v>
                </c:pt>
                <c:pt idx="5">
                  <c:v>$6,854,418 </c:v>
                </c:pt>
                <c:pt idx="6">
                  <c:v>$6,871,468 </c:v>
                </c:pt>
                <c:pt idx="7">
                  <c:v>$6,841,402 </c:v>
                </c:pt>
                <c:pt idx="8">
                  <c:v>$6,794,911 </c:v>
                </c:pt>
                <c:pt idx="9">
                  <c:v>$6,737,105 </c:v>
                </c:pt>
                <c:pt idx="10">
                  <c:v>$6,723,377 </c:v>
                </c:pt>
                <c:pt idx="11">
                  <c:v>$6,747,913 </c:v>
                </c:pt>
                <c:pt idx="12">
                  <c:v>$6,754,150 </c:v>
                </c:pt>
                <c:pt idx="13">
                  <c:v>$6,744,010 </c:v>
                </c:pt>
                <c:pt idx="14">
                  <c:v>$6,743,839 </c:v>
                </c:pt>
                <c:pt idx="15">
                  <c:v>$6,663,796 </c:v>
                </c:pt>
                <c:pt idx="16">
                  <c:v>$6,613,635 </c:v>
                </c:pt>
                <c:pt idx="17">
                  <c:v>$6,592,315 </c:v>
                </c:pt>
                <c:pt idx="18">
                  <c:v>$6,602,060 </c:v>
                </c:pt>
                <c:pt idx="19">
                  <c:v>$6,625,670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Log'!$B$758:$B$777</c:f>
              <c:numCache>
                <c:formatCode>m/d/yyyy</c:formatCode>
                <c:ptCount val="20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</c:numCache>
            </c:numRef>
          </c:cat>
          <c:val>
            <c:numRef>
              <c:f>'December 2023'!$V$50:$V$69</c:f>
              <c:numCache>
                <c:formatCode>"$"#,##0_);[Red]\("$"#,##0\)</c:formatCode>
                <c:ptCount val="20"/>
                <c:pt idx="0">
                  <c:v>-27317.9</c:v>
                </c:pt>
                <c:pt idx="1">
                  <c:v>16765.800000000003</c:v>
                </c:pt>
                <c:pt idx="2">
                  <c:v>28937.5</c:v>
                </c:pt>
                <c:pt idx="3">
                  <c:v>50825.8</c:v>
                </c:pt>
                <c:pt idx="4">
                  <c:v>88021.6</c:v>
                </c:pt>
                <c:pt idx="5">
                  <c:v>99304.700000000012</c:v>
                </c:pt>
                <c:pt idx="6">
                  <c:v>116975.6</c:v>
                </c:pt>
                <c:pt idx="7">
                  <c:v>87533.900000000009</c:v>
                </c:pt>
                <c:pt idx="8">
                  <c:v>41697.000000000007</c:v>
                </c:pt>
                <c:pt idx="9">
                  <c:v>-15632.899999999994</c:v>
                </c:pt>
                <c:pt idx="10">
                  <c:v>-29019.799999999996</c:v>
                </c:pt>
                <c:pt idx="11">
                  <c:v>-3919.3999999999942</c:v>
                </c:pt>
                <c:pt idx="12">
                  <c:v>3372.6000000000067</c:v>
                </c:pt>
                <c:pt idx="13">
                  <c:v>-6331.599999999994</c:v>
                </c:pt>
                <c:pt idx="14">
                  <c:v>-5835.3999999999951</c:v>
                </c:pt>
                <c:pt idx="15">
                  <c:v>-84027.599999999991</c:v>
                </c:pt>
                <c:pt idx="16">
                  <c:v>-133643.69999999998</c:v>
                </c:pt>
                <c:pt idx="17">
                  <c:v>-154582.09999999998</c:v>
                </c:pt>
                <c:pt idx="18">
                  <c:v>-144355.09999999998</c:v>
                </c:pt>
                <c:pt idx="19">
                  <c:v>-120331.39999999998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70128"/>
        <c:axId val="-1044869584"/>
      </c:areaChart>
      <c:catAx>
        <c:axId val="-104487012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9584"/>
        <c:crosses val="autoZero"/>
        <c:auto val="0"/>
        <c:lblAlgn val="ctr"/>
        <c:lblOffset val="100"/>
        <c:noMultiLvlLbl val="1"/>
      </c:catAx>
      <c:valAx>
        <c:axId val="-104486958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012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2023'!$C$48</c:f>
              <c:numCache>
                <c:formatCode>"$"#,##0_);[Red]\("$"#,##0\)</c:formatCode>
                <c:ptCount val="1"/>
                <c:pt idx="0">
                  <c:v>42528.800000000003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'December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2023'!$D$48</c:f>
              <c:numCache>
                <c:formatCode>"$"#,##0_);[Red]\("$"#,##0\)</c:formatCode>
                <c:ptCount val="1"/>
                <c:pt idx="0">
                  <c:v>-89024.099999999991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'December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2023'!$E$48</c:f>
              <c:numCache>
                <c:formatCode>"$"#,##0_);[Red]\("$"#,##0\)</c:formatCode>
                <c:ptCount val="1"/>
                <c:pt idx="0">
                  <c:v>9863.8999999999942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'December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2023'!$F$48</c:f>
              <c:numCache>
                <c:formatCode>"$"#,##0_);[Red]\("$"#,##0\)</c:formatCode>
                <c:ptCount val="1"/>
                <c:pt idx="0">
                  <c:v>-43618.400000000009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'December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2023'!$G$48</c:f>
              <c:numCache>
                <c:formatCode>"$"#,##0_);[Red]\("$"#,##0\)</c:formatCode>
                <c:ptCount val="1"/>
                <c:pt idx="0">
                  <c:v>-44123.999999999993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'December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2023'!$H$48</c:f>
              <c:numCache>
                <c:formatCode>"$"#,##0_);[Red]\("$"#,##0\)</c:formatCode>
                <c:ptCount val="1"/>
                <c:pt idx="0">
                  <c:v>4042.3999999999992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2D3-4278-BD20-5874AC6B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73936"/>
        <c:axId val="-1044863056"/>
      </c:barChart>
      <c:catAx>
        <c:axId val="-104487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63056"/>
        <c:crosses val="autoZero"/>
        <c:auto val="0"/>
        <c:lblAlgn val="ctr"/>
        <c:lblOffset val="100"/>
        <c:noMultiLvlLbl val="0"/>
      </c:catAx>
      <c:valAx>
        <c:axId val="-104486305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39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Log'!$V$737:$V$757</c:f>
              <c:strCache>
                <c:ptCount val="21"/>
                <c:pt idx="0">
                  <c:v>$6,604,202 </c:v>
                </c:pt>
                <c:pt idx="1">
                  <c:v>$6,566,566 </c:v>
                </c:pt>
                <c:pt idx="2">
                  <c:v>$6,672,057 </c:v>
                </c:pt>
                <c:pt idx="3">
                  <c:v>$6,658,215 </c:v>
                </c:pt>
                <c:pt idx="4">
                  <c:v>$6,712,382 </c:v>
                </c:pt>
                <c:pt idx="5">
                  <c:v>$6,698,838 </c:v>
                </c:pt>
                <c:pt idx="6">
                  <c:v>$6,674,584 </c:v>
                </c:pt>
                <c:pt idx="7">
                  <c:v>$6,694,709 </c:v>
                </c:pt>
                <c:pt idx="8">
                  <c:v>$6,769,653 </c:v>
                </c:pt>
                <c:pt idx="9">
                  <c:v>$6,827,704 </c:v>
                </c:pt>
                <c:pt idx="10">
                  <c:v>$6,799,516 </c:v>
                </c:pt>
                <c:pt idx="11">
                  <c:v>$6,785,287 </c:v>
                </c:pt>
                <c:pt idx="12">
                  <c:v>$6,789,298 </c:v>
                </c:pt>
                <c:pt idx="13">
                  <c:v>$6,826,906 </c:v>
                </c:pt>
                <c:pt idx="14">
                  <c:v>$6,851,244 </c:v>
                </c:pt>
                <c:pt idx="15">
                  <c:v>$6,839,255 </c:v>
                </c:pt>
                <c:pt idx="16">
                  <c:v>$6,811,251 </c:v>
                </c:pt>
                <c:pt idx="17">
                  <c:v>$6,770,872 </c:v>
                </c:pt>
                <c:pt idx="18">
                  <c:v>$6,768,189 </c:v>
                </c:pt>
                <c:pt idx="19">
                  <c:v>$6,708,293 </c:v>
                </c:pt>
                <c:pt idx="20">
                  <c:v>$6,760,258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Log'!$B$737:$B$757</c:f>
              <c:numCache>
                <c:formatCode>m/d/yyyy</c:formatCode>
                <c:ptCount val="21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45254</c:v>
                </c:pt>
                <c:pt idx="17">
                  <c:v>45257</c:v>
                </c:pt>
                <c:pt idx="18">
                  <c:v>45258</c:v>
                </c:pt>
                <c:pt idx="19">
                  <c:v>45259</c:v>
                </c:pt>
                <c:pt idx="20">
                  <c:v>45260</c:v>
                </c:pt>
              </c:numCache>
            </c:numRef>
          </c:cat>
          <c:val>
            <c:numRef>
              <c:f>'November 2023'!$V$50:$V$70</c:f>
              <c:numCache>
                <c:formatCode>"$"#,##0_);[Red]\("$"#,##0\)</c:formatCode>
                <c:ptCount val="21"/>
                <c:pt idx="0">
                  <c:v>-12926</c:v>
                </c:pt>
                <c:pt idx="1">
                  <c:v>-50130.099999999991</c:v>
                </c:pt>
                <c:pt idx="2">
                  <c:v>56133.300000000017</c:v>
                </c:pt>
                <c:pt idx="3">
                  <c:v>42877.400000000016</c:v>
                </c:pt>
                <c:pt idx="4">
                  <c:v>98078.400000000023</c:v>
                </c:pt>
                <c:pt idx="5">
                  <c:v>85390.10000000002</c:v>
                </c:pt>
                <c:pt idx="6">
                  <c:v>62423.700000000019</c:v>
                </c:pt>
                <c:pt idx="7">
                  <c:v>83053.500000000029</c:v>
                </c:pt>
                <c:pt idx="8">
                  <c:v>159074.70000000001</c:v>
                </c:pt>
                <c:pt idx="9">
                  <c:v>218130.5</c:v>
                </c:pt>
                <c:pt idx="10">
                  <c:v>190330.6</c:v>
                </c:pt>
                <c:pt idx="11">
                  <c:v>177061.2</c:v>
                </c:pt>
                <c:pt idx="12">
                  <c:v>181800.5</c:v>
                </c:pt>
                <c:pt idx="13">
                  <c:v>220055.69999999998</c:v>
                </c:pt>
                <c:pt idx="14">
                  <c:v>244880.59999999998</c:v>
                </c:pt>
                <c:pt idx="15">
                  <c:v>233269.3</c:v>
                </c:pt>
                <c:pt idx="16">
                  <c:v>207686.3</c:v>
                </c:pt>
                <c:pt idx="17">
                  <c:v>168127.59999999998</c:v>
                </c:pt>
                <c:pt idx="18">
                  <c:v>166085.79999999999</c:v>
                </c:pt>
                <c:pt idx="19">
                  <c:v>106825.7</c:v>
                </c:pt>
                <c:pt idx="20">
                  <c:v>159123.5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69040"/>
        <c:axId val="-1044876656"/>
      </c:areaChart>
      <c:catAx>
        <c:axId val="-104486904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6656"/>
        <c:crosses val="autoZero"/>
        <c:auto val="0"/>
        <c:lblAlgn val="ctr"/>
        <c:lblOffset val="100"/>
        <c:noMultiLvlLbl val="1"/>
      </c:catAx>
      <c:valAx>
        <c:axId val="-104487665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904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'November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2023'!$C$48</c:f>
              <c:numCache>
                <c:formatCode>"$"#,##0_);[Red]\("$"#,##0\)</c:formatCode>
                <c:ptCount val="1"/>
                <c:pt idx="0">
                  <c:v>121444.29999999999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'November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2023'!$D$48</c:f>
              <c:numCache>
                <c:formatCode>"$"#,##0_);[Red]\("$"#,##0\)</c:formatCode>
                <c:ptCount val="1"/>
                <c:pt idx="0">
                  <c:v>44388.3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'November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2023'!$E$48</c:f>
              <c:numCache>
                <c:formatCode>"$"#,##0_);[Red]\("$"#,##0\)</c:formatCode>
                <c:ptCount val="1"/>
                <c:pt idx="0">
                  <c:v>565.80000000000155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'November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2023'!$F$48</c:f>
              <c:numCache>
                <c:formatCode>"$"#,##0_);[Red]\("$"#,##0\)</c:formatCode>
                <c:ptCount val="1"/>
                <c:pt idx="0">
                  <c:v>-6662.2000000000025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'November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2023'!$G$48</c:f>
              <c:numCache>
                <c:formatCode>"$"#,##0_);[Red]\("$"#,##0\)</c:formatCode>
                <c:ptCount val="1"/>
                <c:pt idx="0">
                  <c:v>-549.10000000000491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'November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2023'!$H$48</c:f>
              <c:numCache>
                <c:formatCode>"$"#,##0_);[Red]\("$"#,##0\)</c:formatCode>
                <c:ptCount val="1"/>
                <c:pt idx="0">
                  <c:v>-63.60000000000133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17C-4B18-92F0-EE69C1F61A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68496"/>
        <c:axId val="-1044861968"/>
      </c:barChart>
      <c:catAx>
        <c:axId val="-1044868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61968"/>
        <c:crosses val="autoZero"/>
        <c:auto val="0"/>
        <c:lblAlgn val="ctr"/>
        <c:lblOffset val="100"/>
        <c:noMultiLvlLbl val="0"/>
      </c:catAx>
      <c:valAx>
        <c:axId val="-104486196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849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Log'!$V$715:$V$736</c:f>
              <c:strCache>
                <c:ptCount val="22"/>
                <c:pt idx="0">
                  <c:v>$6,580,034 </c:v>
                </c:pt>
                <c:pt idx="1">
                  <c:v>$6,542,975 </c:v>
                </c:pt>
                <c:pt idx="2">
                  <c:v>$6,554,698 </c:v>
                </c:pt>
                <c:pt idx="3">
                  <c:v>$6,576,957 </c:v>
                </c:pt>
                <c:pt idx="4">
                  <c:v>$6,576,659 </c:v>
                </c:pt>
                <c:pt idx="5">
                  <c:v>$6,522,900 </c:v>
                </c:pt>
                <c:pt idx="6">
                  <c:v>$6,465,579 </c:v>
                </c:pt>
                <c:pt idx="7">
                  <c:v>$6,486,698 </c:v>
                </c:pt>
                <c:pt idx="8">
                  <c:v>$6,492,577 </c:v>
                </c:pt>
                <c:pt idx="9">
                  <c:v>$6,560,524 </c:v>
                </c:pt>
                <c:pt idx="10">
                  <c:v>$6,488,174 </c:v>
                </c:pt>
                <c:pt idx="11">
                  <c:v>$6,556,270 </c:v>
                </c:pt>
                <c:pt idx="12">
                  <c:v>$6,681,902 </c:v>
                </c:pt>
                <c:pt idx="13">
                  <c:v>$6,697,625 </c:v>
                </c:pt>
                <c:pt idx="14">
                  <c:v>$6,703,137 </c:v>
                </c:pt>
                <c:pt idx="15">
                  <c:v>$6,627,746 </c:v>
                </c:pt>
                <c:pt idx="16">
                  <c:v>$6,632,180 </c:v>
                </c:pt>
                <c:pt idx="17">
                  <c:v>$6,631,673 </c:v>
                </c:pt>
                <c:pt idx="18">
                  <c:v>$6,596,843 </c:v>
                </c:pt>
                <c:pt idx="19">
                  <c:v>$6,656,431 </c:v>
                </c:pt>
                <c:pt idx="20">
                  <c:v>$6,636,392 </c:v>
                </c:pt>
                <c:pt idx="21">
                  <c:v>$6,617,515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Log'!$B$715:$B$736</c:f>
              <c:numCache>
                <c:formatCode>m/d/yyyy</c:formatCode>
                <c:ptCount val="22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45208</c:v>
                </c:pt>
                <c:pt idx="6">
                  <c:v>45209</c:v>
                </c:pt>
                <c:pt idx="7">
                  <c:v>45210</c:v>
                </c:pt>
                <c:pt idx="8">
                  <c:v>45211</c:v>
                </c:pt>
                <c:pt idx="9">
                  <c:v>45212</c:v>
                </c:pt>
                <c:pt idx="10">
                  <c:v>45215</c:v>
                </c:pt>
                <c:pt idx="11">
                  <c:v>45216</c:v>
                </c:pt>
                <c:pt idx="12">
                  <c:v>45217</c:v>
                </c:pt>
                <c:pt idx="13">
                  <c:v>45218</c:v>
                </c:pt>
                <c:pt idx="14">
                  <c:v>45219</c:v>
                </c:pt>
                <c:pt idx="15">
                  <c:v>45222</c:v>
                </c:pt>
                <c:pt idx="16">
                  <c:v>45223</c:v>
                </c:pt>
                <c:pt idx="17">
                  <c:v>45224</c:v>
                </c:pt>
                <c:pt idx="18">
                  <c:v>45225</c:v>
                </c:pt>
                <c:pt idx="19">
                  <c:v>45226</c:v>
                </c:pt>
                <c:pt idx="20">
                  <c:v>45229</c:v>
                </c:pt>
                <c:pt idx="21">
                  <c:v>45230</c:v>
                </c:pt>
              </c:numCache>
            </c:numRef>
          </c:cat>
          <c:val>
            <c:numRef>
              <c:f>'October 2023'!$V$50:$V$71</c:f>
              <c:numCache>
                <c:formatCode>"$"#,##0_);[Red]\("$"#,##0\)</c:formatCode>
                <c:ptCount val="22"/>
                <c:pt idx="0">
                  <c:v>65458.2</c:v>
                </c:pt>
                <c:pt idx="1">
                  <c:v>29194.400000000001</c:v>
                </c:pt>
                <c:pt idx="2">
                  <c:v>41368.400000000001</c:v>
                </c:pt>
                <c:pt idx="3">
                  <c:v>64505.2</c:v>
                </c:pt>
                <c:pt idx="4">
                  <c:v>65093.5</c:v>
                </c:pt>
                <c:pt idx="5">
                  <c:v>11711.5</c:v>
                </c:pt>
                <c:pt idx="6">
                  <c:v>-44932.500000000007</c:v>
                </c:pt>
                <c:pt idx="7">
                  <c:v>-22840.500000000007</c:v>
                </c:pt>
                <c:pt idx="8">
                  <c:v>-14784.200000000008</c:v>
                </c:pt>
                <c:pt idx="9">
                  <c:v>53981.999999999985</c:v>
                </c:pt>
                <c:pt idx="10">
                  <c:v>-17880.000000000029</c:v>
                </c:pt>
                <c:pt idx="11">
                  <c:v>50842.299999999959</c:v>
                </c:pt>
                <c:pt idx="12">
                  <c:v>177158.49999999994</c:v>
                </c:pt>
                <c:pt idx="13">
                  <c:v>193826.39999999994</c:v>
                </c:pt>
                <c:pt idx="14">
                  <c:v>199574.39999999994</c:v>
                </c:pt>
                <c:pt idx="15">
                  <c:v>124943.49999999993</c:v>
                </c:pt>
                <c:pt idx="16">
                  <c:v>130469.89999999992</c:v>
                </c:pt>
                <c:pt idx="17">
                  <c:v>131069.49999999993</c:v>
                </c:pt>
                <c:pt idx="18">
                  <c:v>96978.599999999919</c:v>
                </c:pt>
                <c:pt idx="19">
                  <c:v>159060.59999999992</c:v>
                </c:pt>
                <c:pt idx="20">
                  <c:v>139734.09999999992</c:v>
                </c:pt>
                <c:pt idx="21">
                  <c:v>121387.49999999991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64688"/>
        <c:axId val="-1044866320"/>
      </c:areaChart>
      <c:catAx>
        <c:axId val="-104486468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6320"/>
        <c:crosses val="autoZero"/>
        <c:auto val="0"/>
        <c:lblAlgn val="ctr"/>
        <c:lblOffset val="100"/>
        <c:noMultiLvlLbl val="1"/>
      </c:catAx>
      <c:valAx>
        <c:axId val="-104486632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468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'October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2023'!$C$48</c:f>
              <c:numCache>
                <c:formatCode>"$"#,##0_);[Red]\("$"#,##0\)</c:formatCode>
                <c:ptCount val="1"/>
                <c:pt idx="0">
                  <c:v>-52700.000000000007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'October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2023'!$D$48</c:f>
              <c:numCache>
                <c:formatCode>"$"#,##0_);[Red]\("$"#,##0\)</c:formatCode>
                <c:ptCount val="1"/>
                <c:pt idx="0">
                  <c:v>148337.49999999994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'October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2023'!$E$48</c:f>
              <c:numCache>
                <c:formatCode>"$"#,##0_);[Red]\("$"#,##0\)</c:formatCode>
                <c:ptCount val="1"/>
                <c:pt idx="0">
                  <c:v>2004.1999999999994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'October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2023'!$F$48</c:f>
              <c:numCache>
                <c:formatCode>"$"#,##0_);[Red]\("$"#,##0\)</c:formatCode>
                <c:ptCount val="1"/>
                <c:pt idx="0">
                  <c:v>16811.200000000004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'October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2023'!$G$48</c:f>
              <c:numCache>
                <c:formatCode>"$"#,##0_);[Red]\("$"#,##0\)</c:formatCode>
                <c:ptCount val="1"/>
                <c:pt idx="0">
                  <c:v>1075.9000000000005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'October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2023'!$H$48</c:f>
              <c:numCache>
                <c:formatCode>"$"#,##0_);[Red]\("$"#,##0\)</c:formatCode>
                <c:ptCount val="1"/>
                <c:pt idx="0">
                  <c:v>5858.7000000000007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82C-423A-8BD3-7425619401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64144"/>
        <c:axId val="-1044872848"/>
      </c:barChart>
      <c:catAx>
        <c:axId val="-1044864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72848"/>
        <c:crosses val="autoZero"/>
        <c:auto val="0"/>
        <c:lblAlgn val="ctr"/>
        <c:lblOffset val="100"/>
        <c:noMultiLvlLbl val="0"/>
      </c:catAx>
      <c:valAx>
        <c:axId val="-104487284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414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Log'!$V$695:$V$714</c:f>
              <c:strCache>
                <c:ptCount val="20"/>
                <c:pt idx="0">
                  <c:v>$6,578,974 </c:v>
                </c:pt>
                <c:pt idx="1">
                  <c:v>$6,572,372 </c:v>
                </c:pt>
                <c:pt idx="2">
                  <c:v>$6,596,164 </c:v>
                </c:pt>
                <c:pt idx="3">
                  <c:v>$6,596,580 </c:v>
                </c:pt>
                <c:pt idx="4">
                  <c:v>$6,612,828 </c:v>
                </c:pt>
                <c:pt idx="5">
                  <c:v>$6,659,968 </c:v>
                </c:pt>
                <c:pt idx="6">
                  <c:v>$6,581,425 </c:v>
                </c:pt>
                <c:pt idx="7">
                  <c:v>$6,551,577 </c:v>
                </c:pt>
                <c:pt idx="8">
                  <c:v>$6,527,206 </c:v>
                </c:pt>
                <c:pt idx="9">
                  <c:v>$6,535,750 </c:v>
                </c:pt>
                <c:pt idx="10">
                  <c:v>$6,602,927 </c:v>
                </c:pt>
                <c:pt idx="11">
                  <c:v>$6,582,293 </c:v>
                </c:pt>
                <c:pt idx="12">
                  <c:v>$6,549,635 </c:v>
                </c:pt>
                <c:pt idx="13">
                  <c:v>$6,596,094 </c:v>
                </c:pt>
                <c:pt idx="14">
                  <c:v>$6,587,022 </c:v>
                </c:pt>
                <c:pt idx="15">
                  <c:v>$6,510,544 </c:v>
                </c:pt>
                <c:pt idx="16">
                  <c:v>$6,529,144 </c:v>
                </c:pt>
                <c:pt idx="17">
                  <c:v>$6,536,128 </c:v>
                </c:pt>
                <c:pt idx="18">
                  <c:v>$6,532,093 </c:v>
                </c:pt>
                <c:pt idx="19">
                  <c:v>$6,515,678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Log'!$B$695:$B$714</c:f>
              <c:numCache>
                <c:formatCode>m/d/yyyy</c:formatCode>
                <c:ptCount val="20"/>
                <c:pt idx="0">
                  <c:v>45170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'September 2023'!$V$50:$V$69</c:f>
              <c:numCache>
                <c:formatCode>"$"#,##0_);[Red]\("$"#,##0\)</c:formatCode>
                <c:ptCount val="20"/>
                <c:pt idx="0">
                  <c:v>14833.9</c:v>
                </c:pt>
                <c:pt idx="1">
                  <c:v>8462</c:v>
                </c:pt>
                <c:pt idx="2">
                  <c:v>32681.7</c:v>
                </c:pt>
                <c:pt idx="3">
                  <c:v>33567.300000000003</c:v>
                </c:pt>
                <c:pt idx="4">
                  <c:v>50427.8</c:v>
                </c:pt>
                <c:pt idx="5">
                  <c:v>98120</c:v>
                </c:pt>
                <c:pt idx="6">
                  <c:v>20266.599999999991</c:v>
                </c:pt>
                <c:pt idx="7">
                  <c:v>-9056.0000000000073</c:v>
                </c:pt>
                <c:pt idx="8">
                  <c:v>-32730.000000000007</c:v>
                </c:pt>
                <c:pt idx="9">
                  <c:v>-23624.000000000007</c:v>
                </c:pt>
                <c:pt idx="10">
                  <c:v>44240.700000000004</c:v>
                </c:pt>
                <c:pt idx="11">
                  <c:v>24188.500000000004</c:v>
                </c:pt>
                <c:pt idx="12">
                  <c:v>-8062.7999999999993</c:v>
                </c:pt>
                <c:pt idx="13">
                  <c:v>39278.199999999997</c:v>
                </c:pt>
                <c:pt idx="14">
                  <c:v>32311.399999999998</c:v>
                </c:pt>
                <c:pt idx="15">
                  <c:v>-43819.400000000009</c:v>
                </c:pt>
                <c:pt idx="16">
                  <c:v>-24471.200000000008</c:v>
                </c:pt>
                <c:pt idx="17">
                  <c:v>-16977.100000000006</c:v>
                </c:pt>
                <c:pt idx="18">
                  <c:v>-20480.800000000007</c:v>
                </c:pt>
                <c:pt idx="19">
                  <c:v>-34823.600000000006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76112"/>
        <c:axId val="-1044874480"/>
      </c:areaChart>
      <c:catAx>
        <c:axId val="-104487611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4480"/>
        <c:crosses val="autoZero"/>
        <c:auto val="0"/>
        <c:lblAlgn val="ctr"/>
        <c:lblOffset val="100"/>
        <c:noMultiLvlLbl val="1"/>
      </c:catAx>
      <c:valAx>
        <c:axId val="-104487448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611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'September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'September 2023'!$C$48</c:f>
              <c:numCache>
                <c:formatCode>"$"#,##0_);[Red]\("$"#,##0\)</c:formatCode>
                <c:ptCount val="1"/>
                <c:pt idx="0">
                  <c:v>46564.799999999996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'September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2023'!$D$48</c:f>
              <c:numCache>
                <c:formatCode>"$"#,##0_);[Red]\("$"#,##0\)</c:formatCode>
                <c:ptCount val="1"/>
                <c:pt idx="0">
                  <c:v>-49943.799999999988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'September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2023'!$E$48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'September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2023'!$F$48</c:f>
              <c:numCache>
                <c:formatCode>"$"#,##0_);[Red]\("$"#,##0\)</c:formatCode>
                <c:ptCount val="1"/>
                <c:pt idx="0">
                  <c:v>-81910.099999999991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'September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2023'!$G$48</c:f>
              <c:numCache>
                <c:formatCode>"$"#,##0_);[Red]\("$"#,##0\)</c:formatCode>
                <c:ptCount val="1"/>
                <c:pt idx="0">
                  <c:v>71896.799999999988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'September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2023'!$H$48</c:f>
              <c:numCache>
                <c:formatCode>"$"#,##0_);[Red]\("$"#,##0\)</c:formatCode>
                <c:ptCount val="1"/>
                <c:pt idx="0">
                  <c:v>-21431.300000000007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A83-42C9-BCE3-6A0F21180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67952"/>
        <c:axId val="-1044877200"/>
      </c:barChart>
      <c:catAx>
        <c:axId val="-1044867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77200"/>
        <c:crosses val="autoZero"/>
        <c:auto val="0"/>
        <c:lblAlgn val="ctr"/>
        <c:lblOffset val="100"/>
        <c:noMultiLvlLbl val="0"/>
      </c:catAx>
      <c:valAx>
        <c:axId val="-104487720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795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Log'!$V$672:$V$694</c:f>
              <c:strCache>
                <c:ptCount val="23"/>
                <c:pt idx="0">
                  <c:v>$6,574,303 </c:v>
                </c:pt>
                <c:pt idx="1">
                  <c:v>$6,591,023 </c:v>
                </c:pt>
                <c:pt idx="2">
                  <c:v>$6,577,870 </c:v>
                </c:pt>
                <c:pt idx="3">
                  <c:v>$6,555,394 </c:v>
                </c:pt>
                <c:pt idx="4">
                  <c:v>$6,588,130 </c:v>
                </c:pt>
                <c:pt idx="5">
                  <c:v>$6,550,953 </c:v>
                </c:pt>
                <c:pt idx="6">
                  <c:v>$6,532,889 </c:v>
                </c:pt>
                <c:pt idx="7">
                  <c:v>$6,506,825 </c:v>
                </c:pt>
                <c:pt idx="8">
                  <c:v>$6,499,436 </c:v>
                </c:pt>
                <c:pt idx="9">
                  <c:v>$6,507,316 </c:v>
                </c:pt>
                <c:pt idx="10">
                  <c:v>$6,534,851 </c:v>
                </c:pt>
                <c:pt idx="11">
                  <c:v>$6,570,821 </c:v>
                </c:pt>
                <c:pt idx="12">
                  <c:v>$6,569,971 </c:v>
                </c:pt>
                <c:pt idx="13">
                  <c:v>$6,557,457 </c:v>
                </c:pt>
                <c:pt idx="14">
                  <c:v>$6,590,323 </c:v>
                </c:pt>
                <c:pt idx="15">
                  <c:v>$6,561,205 </c:v>
                </c:pt>
                <c:pt idx="16">
                  <c:v>$6,542,907 </c:v>
                </c:pt>
                <c:pt idx="17">
                  <c:v>$6,539,142 </c:v>
                </c:pt>
                <c:pt idx="18">
                  <c:v>$6,522,042 </c:v>
                </c:pt>
                <c:pt idx="19">
                  <c:v>$6,557,590 </c:v>
                </c:pt>
                <c:pt idx="20">
                  <c:v>$6,538,466 </c:v>
                </c:pt>
                <c:pt idx="21">
                  <c:v>$6,547,359 </c:v>
                </c:pt>
                <c:pt idx="22">
                  <c:v>$6,564,361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Log'!$B$672:$B$694</c:f>
              <c:numCache>
                <c:formatCode>m/d/yyyy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'August 2023'!$V$50:$V$69</c:f>
              <c:numCache>
                <c:formatCode>"$"#,##0_);[Red]\("$"#,##0\)</c:formatCode>
                <c:ptCount val="20"/>
                <c:pt idx="0">
                  <c:v>2289.3000000000011</c:v>
                </c:pt>
                <c:pt idx="1">
                  <c:v>19595.300000000003</c:v>
                </c:pt>
                <c:pt idx="2">
                  <c:v>6837.0000000000018</c:v>
                </c:pt>
                <c:pt idx="3">
                  <c:v>-15364.699999999995</c:v>
                </c:pt>
                <c:pt idx="4">
                  <c:v>18076.900000000001</c:v>
                </c:pt>
                <c:pt idx="5">
                  <c:v>-18620.400000000001</c:v>
                </c:pt>
                <c:pt idx="6">
                  <c:v>-36162.9</c:v>
                </c:pt>
                <c:pt idx="7">
                  <c:v>-61838.6</c:v>
                </c:pt>
                <c:pt idx="8">
                  <c:v>-68215.5</c:v>
                </c:pt>
                <c:pt idx="9">
                  <c:v>-59887.9</c:v>
                </c:pt>
                <c:pt idx="10">
                  <c:v>-31566.6</c:v>
                </c:pt>
                <c:pt idx="11">
                  <c:v>5154.3000000000029</c:v>
                </c:pt>
                <c:pt idx="12">
                  <c:v>4997.0000000000018</c:v>
                </c:pt>
                <c:pt idx="13">
                  <c:v>-6946.7999999999956</c:v>
                </c:pt>
                <c:pt idx="14">
                  <c:v>26601.1</c:v>
                </c:pt>
                <c:pt idx="15">
                  <c:v>-1422.3999999999978</c:v>
                </c:pt>
                <c:pt idx="16">
                  <c:v>-18579</c:v>
                </c:pt>
                <c:pt idx="17">
                  <c:v>-21430.000000000004</c:v>
                </c:pt>
                <c:pt idx="18">
                  <c:v>-34924.500000000007</c:v>
                </c:pt>
                <c:pt idx="19">
                  <c:v>1135.1999999999898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75568"/>
        <c:axId val="-1044866864"/>
      </c:areaChart>
      <c:catAx>
        <c:axId val="-104487556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6864"/>
        <c:crosses val="autoZero"/>
        <c:auto val="0"/>
        <c:lblAlgn val="ctr"/>
        <c:lblOffset val="100"/>
        <c:noMultiLvlLbl val="1"/>
      </c:catAx>
      <c:valAx>
        <c:axId val="-104486686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556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'August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'August 2023'!$C$48</c:f>
              <c:numCache>
                <c:formatCode>"$"#,##0_);[Red]\("$"#,##0\)</c:formatCode>
                <c:ptCount val="1"/>
                <c:pt idx="0">
                  <c:v>-65662.099999999991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'August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2023'!$D$48</c:f>
              <c:numCache>
                <c:formatCode>"$"#,##0_);[Red]\("$"#,##0\)</c:formatCode>
                <c:ptCount val="1"/>
                <c:pt idx="0">
                  <c:v>13331.399999999996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'August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2023'!$E$48</c:f>
              <c:numCache>
                <c:formatCode>"$"#,##0_);[Red]\("$"#,##0\)</c:formatCode>
                <c:ptCount val="1"/>
                <c:pt idx="0">
                  <c:v>5799.2000000000007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'August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2023'!$F$48</c:f>
              <c:numCache>
                <c:formatCode>"$"#,##0_);[Red]\("$"#,##0\)</c:formatCode>
                <c:ptCount val="1"/>
                <c:pt idx="0">
                  <c:v>43744.799999999996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'August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2023'!$G$48</c:f>
              <c:numCache>
                <c:formatCode>"$"#,##0_);[Red]\("$"#,##0\)</c:formatCode>
                <c:ptCount val="1"/>
                <c:pt idx="0">
                  <c:v>21910.800000000003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'August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2023'!$H$48</c:f>
              <c:numCache>
                <c:formatCode>"$"#,##0_);[Red]\("$"#,##0\)</c:formatCode>
                <c:ptCount val="1"/>
                <c:pt idx="0">
                  <c:v>-9467.7000000000044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E6D-464C-8A9C-58B80484E5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73392"/>
        <c:axId val="-1044871216"/>
      </c:barChart>
      <c:catAx>
        <c:axId val="-104487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71216"/>
        <c:crosses val="autoZero"/>
        <c:auto val="0"/>
        <c:lblAlgn val="ctr"/>
        <c:lblOffset val="100"/>
        <c:noMultiLvlLbl val="0"/>
      </c:catAx>
      <c:valAx>
        <c:axId val="-104487121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339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Log'!$V$652:$V$671</c:f>
              <c:strCache>
                <c:ptCount val="20"/>
                <c:pt idx="0">
                  <c:v>$6,254,930 </c:v>
                </c:pt>
                <c:pt idx="1">
                  <c:v>$6,234,531 </c:v>
                </c:pt>
                <c:pt idx="2">
                  <c:v>$6,193,081 </c:v>
                </c:pt>
                <c:pt idx="3">
                  <c:v>$6,177,077 </c:v>
                </c:pt>
                <c:pt idx="4">
                  <c:v>$6,161,396 </c:v>
                </c:pt>
                <c:pt idx="5">
                  <c:v>$6,208,660 </c:v>
                </c:pt>
                <c:pt idx="6">
                  <c:v>$6,205,522 </c:v>
                </c:pt>
                <c:pt idx="7">
                  <c:v>$6,224,194 </c:v>
                </c:pt>
                <c:pt idx="8">
                  <c:v>$6,232,215 </c:v>
                </c:pt>
                <c:pt idx="9">
                  <c:v>$6,196,339 </c:v>
                </c:pt>
                <c:pt idx="10">
                  <c:v>$6,269,386 </c:v>
                </c:pt>
                <c:pt idx="11">
                  <c:v>$6,457,496 </c:v>
                </c:pt>
                <c:pt idx="12">
                  <c:v>$6,441,713 </c:v>
                </c:pt>
                <c:pt idx="13">
                  <c:v>$6,439,090 </c:v>
                </c:pt>
                <c:pt idx="14">
                  <c:v>$6,492,801 </c:v>
                </c:pt>
                <c:pt idx="15">
                  <c:v>$6,488,514 </c:v>
                </c:pt>
                <c:pt idx="16">
                  <c:v>$6,521,276 </c:v>
                </c:pt>
                <c:pt idx="17">
                  <c:v>$6,478,393 </c:v>
                </c:pt>
                <c:pt idx="18">
                  <c:v>$6,504,235 </c:v>
                </c:pt>
                <c:pt idx="19">
                  <c:v>$6,572,521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Log'!$B$652:$B$671</c:f>
              <c:numCache>
                <c:formatCode>m/d/yyyy</c:formatCode>
                <c:ptCount val="20"/>
                <c:pt idx="0">
                  <c:v>45110</c:v>
                </c:pt>
                <c:pt idx="1">
                  <c:v>45112</c:v>
                </c:pt>
                <c:pt idx="2">
                  <c:v>45113</c:v>
                </c:pt>
                <c:pt idx="3">
                  <c:v>45114</c:v>
                </c:pt>
                <c:pt idx="4">
                  <c:v>45117</c:v>
                </c:pt>
                <c:pt idx="5">
                  <c:v>45118</c:v>
                </c:pt>
                <c:pt idx="6">
                  <c:v>45119</c:v>
                </c:pt>
                <c:pt idx="7">
                  <c:v>45120</c:v>
                </c:pt>
                <c:pt idx="8">
                  <c:v>45121</c:v>
                </c:pt>
                <c:pt idx="9">
                  <c:v>45124</c:v>
                </c:pt>
                <c:pt idx="10">
                  <c:v>45125</c:v>
                </c:pt>
                <c:pt idx="11">
                  <c:v>45126</c:v>
                </c:pt>
                <c:pt idx="12">
                  <c:v>45127</c:v>
                </c:pt>
                <c:pt idx="13">
                  <c:v>45128</c:v>
                </c:pt>
                <c:pt idx="14">
                  <c:v>45131</c:v>
                </c:pt>
                <c:pt idx="15">
                  <c:v>45132</c:v>
                </c:pt>
                <c:pt idx="16">
                  <c:v>45133</c:v>
                </c:pt>
                <c:pt idx="17">
                  <c:v>45134</c:v>
                </c:pt>
                <c:pt idx="18">
                  <c:v>45135</c:v>
                </c:pt>
                <c:pt idx="19">
                  <c:v>45138</c:v>
                </c:pt>
              </c:numCache>
            </c:numRef>
          </c:cat>
          <c:val>
            <c:numRef>
              <c:f>'July 2023'!$V$50:$V$69</c:f>
              <c:numCache>
                <c:formatCode>"$"#,##0_);[Red]\("$"#,##0\)</c:formatCode>
                <c:ptCount val="20"/>
                <c:pt idx="0">
                  <c:v>37055.199999999997</c:v>
                </c:pt>
                <c:pt idx="1">
                  <c:v>17216.499999999996</c:v>
                </c:pt>
                <c:pt idx="2">
                  <c:v>-23745.100000000002</c:v>
                </c:pt>
                <c:pt idx="3">
                  <c:v>-39328.300000000003</c:v>
                </c:pt>
                <c:pt idx="4">
                  <c:v>-54460.100000000006</c:v>
                </c:pt>
                <c:pt idx="5">
                  <c:v>-6442.0000000000146</c:v>
                </c:pt>
                <c:pt idx="6">
                  <c:v>-8952.2000000000207</c:v>
                </c:pt>
                <c:pt idx="7">
                  <c:v>10095.199999999977</c:v>
                </c:pt>
                <c:pt idx="8">
                  <c:v>18712.899999999976</c:v>
                </c:pt>
                <c:pt idx="9">
                  <c:v>-16494.100000000024</c:v>
                </c:pt>
                <c:pt idx="10">
                  <c:v>57670.999999999971</c:v>
                </c:pt>
                <c:pt idx="11">
                  <c:v>247014.99999999997</c:v>
                </c:pt>
                <c:pt idx="12">
                  <c:v>231932.99999999997</c:v>
                </c:pt>
                <c:pt idx="13">
                  <c:v>232940.59999999998</c:v>
                </c:pt>
                <c:pt idx="14">
                  <c:v>287276.5</c:v>
                </c:pt>
                <c:pt idx="15">
                  <c:v>283475.90000000002</c:v>
                </c:pt>
                <c:pt idx="16">
                  <c:v>316939.90000000002</c:v>
                </c:pt>
                <c:pt idx="17">
                  <c:v>275064.2</c:v>
                </c:pt>
                <c:pt idx="18">
                  <c:v>301881.3</c:v>
                </c:pt>
                <c:pt idx="19">
                  <c:v>371243.5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67408"/>
        <c:axId val="-1044872304"/>
      </c:areaChart>
      <c:catAx>
        <c:axId val="-104486740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2304"/>
        <c:crosses val="autoZero"/>
        <c:auto val="0"/>
        <c:lblAlgn val="ctr"/>
        <c:lblOffset val="100"/>
        <c:noMultiLvlLbl val="1"/>
      </c:catAx>
      <c:valAx>
        <c:axId val="-104487230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740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'July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'July 2023'!$C$48</c:f>
              <c:numCache>
                <c:formatCode>"$"#,##0_);[Red]\("$"#,##0\)</c:formatCode>
                <c:ptCount val="1"/>
                <c:pt idx="0">
                  <c:v>142264.39999999997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'July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2023'!$D$48</c:f>
              <c:numCache>
                <c:formatCode>"$"#,##0_);[Red]\("$"#,##0\)</c:formatCode>
                <c:ptCount val="1"/>
                <c:pt idx="0">
                  <c:v>2716.6000000000063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'July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2023'!$E$48</c:f>
              <c:numCache>
                <c:formatCode>"$"#,##0_);[Red]\("$"#,##0\)</c:formatCode>
                <c:ptCount val="1"/>
                <c:pt idx="0">
                  <c:v>-7074.7000000000007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'July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2023'!$F$48</c:f>
              <c:numCache>
                <c:formatCode>"$"#,##0_);[Red]\("$"#,##0\)</c:formatCode>
                <c:ptCount val="1"/>
                <c:pt idx="0">
                  <c:v>261132.89999999994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'July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2023'!$G$48</c:f>
              <c:numCache>
                <c:formatCode>"$"#,##0_);[Red]\("$"#,##0\)</c:formatCode>
                <c:ptCount val="1"/>
                <c:pt idx="0">
                  <c:v>2116.1999999999989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'July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2023'!$H$48</c:f>
              <c:numCache>
                <c:formatCode>"$"#,##0_);[Red]\("$"#,##0\)</c:formatCode>
                <c:ptCount val="1"/>
                <c:pt idx="0">
                  <c:v>-29911.899999999994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F3C-4364-A347-AEB94F0FC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75024"/>
        <c:axId val="-1044871760"/>
      </c:barChart>
      <c:catAx>
        <c:axId val="-1044875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71760"/>
        <c:crosses val="autoZero"/>
        <c:auto val="0"/>
        <c:lblAlgn val="ctr"/>
        <c:lblOffset val="100"/>
        <c:noMultiLvlLbl val="0"/>
      </c:catAx>
      <c:valAx>
        <c:axId val="-104487176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7502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Log'!$V$631:$V$651</c:f>
              <c:strCache>
                <c:ptCount val="21"/>
                <c:pt idx="0">
                  <c:v>$5,633,730 </c:v>
                </c:pt>
                <c:pt idx="1">
                  <c:v>$5,700,798 </c:v>
                </c:pt>
                <c:pt idx="2">
                  <c:v>$5,659,249 </c:v>
                </c:pt>
                <c:pt idx="3">
                  <c:v>$5,660,911 </c:v>
                </c:pt>
                <c:pt idx="4">
                  <c:v>$5,653,802 </c:v>
                </c:pt>
                <c:pt idx="5">
                  <c:v>$5,652,792 </c:v>
                </c:pt>
                <c:pt idx="6">
                  <c:v>$5,695,818 </c:v>
                </c:pt>
                <c:pt idx="7">
                  <c:v>$5,690,429 </c:v>
                </c:pt>
                <c:pt idx="8">
                  <c:v>$5,706,340 </c:v>
                </c:pt>
                <c:pt idx="9">
                  <c:v>$5,636,502 </c:v>
                </c:pt>
                <c:pt idx="10">
                  <c:v>$5,747,611 </c:v>
                </c:pt>
                <c:pt idx="11">
                  <c:v>$5,883,773 </c:v>
                </c:pt>
                <c:pt idx="12">
                  <c:v>$5,847,938 </c:v>
                </c:pt>
                <c:pt idx="13">
                  <c:v>$5,943,356 </c:v>
                </c:pt>
                <c:pt idx="14">
                  <c:v>$5,956,676 </c:v>
                </c:pt>
                <c:pt idx="15">
                  <c:v>$6,025,282 </c:v>
                </c:pt>
                <c:pt idx="16">
                  <c:v>$6,032,851 </c:v>
                </c:pt>
                <c:pt idx="17">
                  <c:v>$6,070,810 </c:v>
                </c:pt>
                <c:pt idx="18">
                  <c:v>$6,128,808 </c:v>
                </c:pt>
                <c:pt idx="19">
                  <c:v>$6,105,646 </c:v>
                </c:pt>
                <c:pt idx="20">
                  <c:v>$6,218,777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Log'!$B$631:$B$651</c:f>
              <c:numCache>
                <c:formatCode>m/d/yyyy</c:formatCode>
                <c:ptCount val="21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45097</c:v>
                </c:pt>
                <c:pt idx="13">
                  <c:v>45098</c:v>
                </c:pt>
                <c:pt idx="14">
                  <c:v>45099</c:v>
                </c:pt>
                <c:pt idx="15">
                  <c:v>45100</c:v>
                </c:pt>
                <c:pt idx="16">
                  <c:v>45103</c:v>
                </c:pt>
                <c:pt idx="17">
                  <c:v>45104</c:v>
                </c:pt>
                <c:pt idx="18">
                  <c:v>45105</c:v>
                </c:pt>
                <c:pt idx="19">
                  <c:v>45106</c:v>
                </c:pt>
                <c:pt idx="20">
                  <c:v>45107</c:v>
                </c:pt>
              </c:numCache>
            </c:numRef>
          </c:cat>
          <c:val>
            <c:numRef>
              <c:f>'June 2023'!$V$50:$V$70</c:f>
              <c:numCache>
                <c:formatCode>"$"#,##0_);[Red]\("$"#,##0\)</c:formatCode>
                <c:ptCount val="21"/>
                <c:pt idx="0">
                  <c:v>46720.899999999994</c:v>
                </c:pt>
                <c:pt idx="1">
                  <c:v>114705.2</c:v>
                </c:pt>
                <c:pt idx="2">
                  <c:v>73574.100000000006</c:v>
                </c:pt>
                <c:pt idx="3">
                  <c:v>75692.800000000003</c:v>
                </c:pt>
                <c:pt idx="4">
                  <c:v>69044.399999999994</c:v>
                </c:pt>
                <c:pt idx="5">
                  <c:v>68397</c:v>
                </c:pt>
                <c:pt idx="6">
                  <c:v>112223.4</c:v>
                </c:pt>
                <c:pt idx="7">
                  <c:v>107253.59999999999</c:v>
                </c:pt>
                <c:pt idx="8">
                  <c:v>123941.89999999998</c:v>
                </c:pt>
                <c:pt idx="9">
                  <c:v>54644.699999999983</c:v>
                </c:pt>
                <c:pt idx="10">
                  <c:v>167693.09999999998</c:v>
                </c:pt>
                <c:pt idx="11">
                  <c:v>305512.69999999995</c:v>
                </c:pt>
                <c:pt idx="12">
                  <c:v>270938.79999999993</c:v>
                </c:pt>
                <c:pt idx="13">
                  <c:v>367893.29999999993</c:v>
                </c:pt>
                <c:pt idx="14">
                  <c:v>382605.29999999993</c:v>
                </c:pt>
                <c:pt idx="15">
                  <c:v>454987.89999999991</c:v>
                </c:pt>
                <c:pt idx="16">
                  <c:v>463229.6999999999</c:v>
                </c:pt>
                <c:pt idx="17">
                  <c:v>502112.59999999992</c:v>
                </c:pt>
                <c:pt idx="18">
                  <c:v>560863.19999999995</c:v>
                </c:pt>
                <c:pt idx="19">
                  <c:v>538584.5</c:v>
                </c:pt>
                <c:pt idx="20">
                  <c:v>652882.6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4865776"/>
        <c:axId val="-1044865232"/>
      </c:areaChart>
      <c:catAx>
        <c:axId val="-104486577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5232"/>
        <c:crosses val="autoZero"/>
        <c:auto val="0"/>
        <c:lblAlgn val="ctr"/>
        <c:lblOffset val="100"/>
        <c:noMultiLvlLbl val="1"/>
      </c:catAx>
      <c:valAx>
        <c:axId val="-104486523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577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'June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'June 2023'!$C$48</c:f>
              <c:numCache>
                <c:formatCode>"$"#,##0_);[Red]\("$"#,##0\)</c:formatCode>
                <c:ptCount val="1"/>
                <c:pt idx="0">
                  <c:v>401768.7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'June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2023'!$D$48</c:f>
              <c:numCache>
                <c:formatCode>"$"#,##0_);[Red]\("$"#,##0\)</c:formatCode>
                <c:ptCount val="1"/>
                <c:pt idx="0">
                  <c:v>201342.50000000003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'June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2023'!$E$48</c:f>
              <c:numCache>
                <c:formatCode>"$"#,##0_);[Red]\("$"#,##0\)</c:formatCode>
                <c:ptCount val="1"/>
                <c:pt idx="0">
                  <c:v>33415.600000000006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'June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2023'!$F$48</c:f>
              <c:numCache>
                <c:formatCode>"$"#,##0_);[Red]\("$"#,##0\)</c:formatCode>
                <c:ptCount val="1"/>
                <c:pt idx="0">
                  <c:v>-806.30000000001678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'June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2023'!$G$48</c:f>
              <c:numCache>
                <c:formatCode>"$"#,##0_);[Red]\("$"#,##0\)</c:formatCode>
                <c:ptCount val="1"/>
                <c:pt idx="0">
                  <c:v>35062.199999999997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'June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2023'!$H$48</c:f>
              <c:numCache>
                <c:formatCode>"$"#,##0_);[Red]\("$"#,##0\)</c:formatCode>
                <c:ptCount val="1"/>
                <c:pt idx="0">
                  <c:v>-17900.099999999999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8F-46DC-9FFC-1767DD6797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4863600"/>
        <c:axId val="-1044862512"/>
      </c:barChart>
      <c:catAx>
        <c:axId val="-1044863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4862512"/>
        <c:crosses val="autoZero"/>
        <c:auto val="0"/>
        <c:lblAlgn val="ctr"/>
        <c:lblOffset val="100"/>
        <c:noMultiLvlLbl val="0"/>
      </c:catAx>
      <c:valAx>
        <c:axId val="-104486251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486360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Log'!$V$609:$V$630</c:f>
              <c:strCache>
                <c:ptCount val="22"/>
                <c:pt idx="0">
                  <c:v>$5,183,996 </c:v>
                </c:pt>
                <c:pt idx="1">
                  <c:v>$5,176,513 </c:v>
                </c:pt>
                <c:pt idx="2">
                  <c:v>$5,210,084 </c:v>
                </c:pt>
                <c:pt idx="3">
                  <c:v>$5,176,619 </c:v>
                </c:pt>
                <c:pt idx="4">
                  <c:v>$5,257,232 </c:v>
                </c:pt>
                <c:pt idx="5">
                  <c:v>$5,239,997 </c:v>
                </c:pt>
                <c:pt idx="6">
                  <c:v>$5,279,805 </c:v>
                </c:pt>
                <c:pt idx="7">
                  <c:v>$5,252,199 </c:v>
                </c:pt>
                <c:pt idx="8">
                  <c:v>$5,244,453 </c:v>
                </c:pt>
                <c:pt idx="9">
                  <c:v>$5,281,081 </c:v>
                </c:pt>
                <c:pt idx="10">
                  <c:v>$5,299,611 </c:v>
                </c:pt>
                <c:pt idx="11">
                  <c:v>$5,336,767 </c:v>
                </c:pt>
                <c:pt idx="12">
                  <c:v>$5,416,901 </c:v>
                </c:pt>
                <c:pt idx="13">
                  <c:v>$5,429,908 </c:v>
                </c:pt>
                <c:pt idx="14">
                  <c:v>$5,444,749 </c:v>
                </c:pt>
                <c:pt idx="15">
                  <c:v>$5,449,710 </c:v>
                </c:pt>
                <c:pt idx="16">
                  <c:v>$5,467,223 </c:v>
                </c:pt>
                <c:pt idx="17">
                  <c:v>$5,485,102 </c:v>
                </c:pt>
                <c:pt idx="18">
                  <c:v>$5,492,713 </c:v>
                </c:pt>
                <c:pt idx="19">
                  <c:v>$5,550,347 </c:v>
                </c:pt>
                <c:pt idx="20">
                  <c:v>$5,551,587 </c:v>
                </c:pt>
                <c:pt idx="21">
                  <c:v>$5,587,735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Log'!$B$609:$B$630</c:f>
              <c:numCache>
                <c:formatCode>m/d/yyyy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45068</c:v>
                </c:pt>
                <c:pt idx="16">
                  <c:v>45069</c:v>
                </c:pt>
                <c:pt idx="17">
                  <c:v>45071</c:v>
                </c:pt>
                <c:pt idx="18">
                  <c:v>45072</c:v>
                </c:pt>
                <c:pt idx="19">
                  <c:v>45075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'May 2023'!$V$50:$V$71</c:f>
              <c:numCache>
                <c:formatCode>"$"#,##0_);[Red]\("$"#,##0\)</c:formatCode>
                <c:ptCount val="22"/>
                <c:pt idx="0">
                  <c:v>-35768.6</c:v>
                </c:pt>
                <c:pt idx="1">
                  <c:v>-43011.6</c:v>
                </c:pt>
                <c:pt idx="2">
                  <c:v>-8810.2000000000044</c:v>
                </c:pt>
                <c:pt idx="3">
                  <c:v>-41726.200000000004</c:v>
                </c:pt>
                <c:pt idx="4">
                  <c:v>39495.299999999996</c:v>
                </c:pt>
                <c:pt idx="5">
                  <c:v>22494.699999999997</c:v>
                </c:pt>
                <c:pt idx="6">
                  <c:v>62777.600000000006</c:v>
                </c:pt>
                <c:pt idx="7">
                  <c:v>35714.200000000004</c:v>
                </c:pt>
                <c:pt idx="8">
                  <c:v>28654.200000000004</c:v>
                </c:pt>
                <c:pt idx="9">
                  <c:v>66186.600000000006</c:v>
                </c:pt>
                <c:pt idx="10">
                  <c:v>85260.900000000009</c:v>
                </c:pt>
                <c:pt idx="11">
                  <c:v>123247.20000000001</c:v>
                </c:pt>
                <c:pt idx="12">
                  <c:v>203909.5</c:v>
                </c:pt>
                <c:pt idx="13">
                  <c:v>217713.1</c:v>
                </c:pt>
                <c:pt idx="14">
                  <c:v>233377.9</c:v>
                </c:pt>
                <c:pt idx="15">
                  <c:v>239076.9</c:v>
                </c:pt>
                <c:pt idx="16">
                  <c:v>257487.8</c:v>
                </c:pt>
                <c:pt idx="17">
                  <c:v>275760.7</c:v>
                </c:pt>
                <c:pt idx="18">
                  <c:v>284138.8</c:v>
                </c:pt>
                <c:pt idx="19">
                  <c:v>344636.39999999997</c:v>
                </c:pt>
                <c:pt idx="20">
                  <c:v>346356.8</c:v>
                </c:pt>
                <c:pt idx="21">
                  <c:v>383146.1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2624"/>
        <c:axId val="-1041628272"/>
      </c:areaChart>
      <c:catAx>
        <c:axId val="-104163262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8272"/>
        <c:crosses val="autoZero"/>
        <c:auto val="0"/>
        <c:lblAlgn val="ctr"/>
        <c:lblOffset val="100"/>
        <c:noMultiLvlLbl val="1"/>
      </c:catAx>
      <c:valAx>
        <c:axId val="-104162827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262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'May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'May 2023'!$C$48</c:f>
              <c:numCache>
                <c:formatCode>"$"#,##0_);[Red]\("$"#,##0\)</c:formatCode>
                <c:ptCount val="1"/>
                <c:pt idx="0">
                  <c:v>246087.59999999998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'May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2023'!$D$48</c:f>
              <c:numCache>
                <c:formatCode>"$"#,##0_);[Red]\("$"#,##0\)</c:formatCode>
                <c:ptCount val="1"/>
                <c:pt idx="0">
                  <c:v>120967.5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'May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2023'!$E$48</c:f>
              <c:numCache>
                <c:formatCode>"$"#,##0_);[Red]\("$"#,##0\)</c:formatCode>
                <c:ptCount val="1"/>
                <c:pt idx="0">
                  <c:v>-5651.4999999999991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'May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2023'!$F$48</c:f>
              <c:numCache>
                <c:formatCode>"$"#,##0_);[Red]\("$"#,##0\)</c:formatCode>
                <c:ptCount val="1"/>
                <c:pt idx="0">
                  <c:v>-8830.7000000000062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'May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2023'!$G$48</c:f>
              <c:numCache>
                <c:formatCode>"$"#,##0_);[Red]\("$"#,##0\)</c:formatCode>
                <c:ptCount val="1"/>
                <c:pt idx="0">
                  <c:v>-19064.8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'May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2023'!$H$48</c:f>
              <c:numCache>
                <c:formatCode>"$"#,##0_);[Red]\("$"#,##0\)</c:formatCode>
                <c:ptCount val="1"/>
                <c:pt idx="0">
                  <c:v>49637.999999999978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F0C-4D4E-B946-2884D5D47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33168"/>
        <c:axId val="-1041640240"/>
      </c:barChart>
      <c:catAx>
        <c:axId val="-1041633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40240"/>
        <c:crosses val="autoZero"/>
        <c:auto val="0"/>
        <c:lblAlgn val="ctr"/>
        <c:lblOffset val="100"/>
        <c:noMultiLvlLbl val="0"/>
      </c:catAx>
      <c:valAx>
        <c:axId val="-104164024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316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Log'!$V$567:$V$589</c:f>
              <c:strCache>
                <c:ptCount val="23"/>
                <c:pt idx="0">
                  <c:v>$4,978,179 </c:v>
                </c:pt>
                <c:pt idx="1">
                  <c:v>$4,999,025 </c:v>
                </c:pt>
                <c:pt idx="2">
                  <c:v>$5,000,122 </c:v>
                </c:pt>
                <c:pt idx="3">
                  <c:v>$4,955,523 </c:v>
                </c:pt>
                <c:pt idx="4">
                  <c:v>$4,956,546 </c:v>
                </c:pt>
                <c:pt idx="5">
                  <c:v>$4,944,660 </c:v>
                </c:pt>
                <c:pt idx="6">
                  <c:v>$4,959,434 </c:v>
                </c:pt>
                <c:pt idx="7">
                  <c:v>$5,037,789 </c:v>
                </c:pt>
                <c:pt idx="8">
                  <c:v>$5,065,462 </c:v>
                </c:pt>
                <c:pt idx="9">
                  <c:v>$5,042,758 </c:v>
                </c:pt>
                <c:pt idx="10">
                  <c:v>$5,091,828 </c:v>
                </c:pt>
                <c:pt idx="11">
                  <c:v>$5,087,038 </c:v>
                </c:pt>
                <c:pt idx="12">
                  <c:v>$5,116,788 </c:v>
                </c:pt>
                <c:pt idx="13">
                  <c:v>$5,123,526 </c:v>
                </c:pt>
                <c:pt idx="14">
                  <c:v>$5,141,386 </c:v>
                </c:pt>
                <c:pt idx="15">
                  <c:v>$5,169,465 </c:v>
                </c:pt>
                <c:pt idx="16">
                  <c:v>$5,247,119 </c:v>
                </c:pt>
                <c:pt idx="17">
                  <c:v>$5,276,108 </c:v>
                </c:pt>
                <c:pt idx="18">
                  <c:v>$5,239,826 </c:v>
                </c:pt>
                <c:pt idx="19">
                  <c:v>$5,289,864 </c:v>
                </c:pt>
                <c:pt idx="20">
                  <c:v>$5,254,257 </c:v>
                </c:pt>
                <c:pt idx="21">
                  <c:v>$5,286,929 </c:v>
                </c:pt>
                <c:pt idx="22">
                  <c:v>$5,230,364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Log'!$B$567:$B$589</c:f>
              <c:numCache>
                <c:formatCode>m/d/yyyy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'April 2023'!$V$50:$V$70</c:f>
              <c:numCache>
                <c:formatCode>"$"#,##0_);[Red]\("$"#,##0\)</c:formatCode>
                <c:ptCount val="21"/>
                <c:pt idx="0">
                  <c:v>-5862.8999999999987</c:v>
                </c:pt>
                <c:pt idx="1">
                  <c:v>-27566.899999999998</c:v>
                </c:pt>
                <c:pt idx="2">
                  <c:v>-53319.399999999994</c:v>
                </c:pt>
                <c:pt idx="3">
                  <c:v>63388.700000000012</c:v>
                </c:pt>
                <c:pt idx="4">
                  <c:v>40971.100000000006</c:v>
                </c:pt>
                <c:pt idx="5">
                  <c:v>-19787.299999999996</c:v>
                </c:pt>
                <c:pt idx="6">
                  <c:v>-45662.499999999993</c:v>
                </c:pt>
                <c:pt idx="7">
                  <c:v>-51696.099999999991</c:v>
                </c:pt>
                <c:pt idx="8">
                  <c:v>-81413.199999999983</c:v>
                </c:pt>
                <c:pt idx="9">
                  <c:v>-65668.699999999983</c:v>
                </c:pt>
                <c:pt idx="10">
                  <c:v>-80773.39999999998</c:v>
                </c:pt>
                <c:pt idx="11">
                  <c:v>-103432.89999999998</c:v>
                </c:pt>
                <c:pt idx="12">
                  <c:v>-108822.69999999998</c:v>
                </c:pt>
                <c:pt idx="13">
                  <c:v>-110787.79999999999</c:v>
                </c:pt>
                <c:pt idx="14">
                  <c:v>-103286.79999999999</c:v>
                </c:pt>
                <c:pt idx="15">
                  <c:v>-80623.599999999977</c:v>
                </c:pt>
                <c:pt idx="16">
                  <c:v>-97524.999999999971</c:v>
                </c:pt>
                <c:pt idx="17">
                  <c:v>-64587.999999999971</c:v>
                </c:pt>
                <c:pt idx="18">
                  <c:v>4378.9000000000233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40784"/>
        <c:axId val="-1041630448"/>
      </c:areaChart>
      <c:catAx>
        <c:axId val="-104164078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0448"/>
        <c:crosses val="autoZero"/>
        <c:auto val="0"/>
        <c:lblAlgn val="ctr"/>
        <c:lblOffset val="100"/>
        <c:noMultiLvlLbl val="1"/>
      </c:catAx>
      <c:valAx>
        <c:axId val="-104163044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4078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'April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'April 2023'!$C$48</c:f>
              <c:numCache>
                <c:formatCode>"$"#,##0_);[Red]\("$"#,##0\)</c:formatCode>
                <c:ptCount val="1"/>
                <c:pt idx="0">
                  <c:v>-12375.69999999999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'April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2023'!$D$48</c:f>
              <c:numCache>
                <c:formatCode>"$"#,##0_);[Red]\("$"#,##0\)</c:formatCode>
                <c:ptCount val="1"/>
                <c:pt idx="0">
                  <c:v>-57372.500000000015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'April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2023'!$E$48</c:f>
              <c:numCache>
                <c:formatCode>"$"#,##0_);[Red]\("$"#,##0\)</c:formatCode>
                <c:ptCount val="1"/>
                <c:pt idx="0">
                  <c:v>21168.3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'April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2023'!$F$48</c:f>
              <c:numCache>
                <c:formatCode>"$"#,##0_);[Red]\("$"#,##0\)</c:formatCode>
                <c:ptCount val="1"/>
                <c:pt idx="0">
                  <c:v>31893.9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'April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2023'!$G$48</c:f>
              <c:numCache>
                <c:formatCode>"$"#,##0_);[Red]\("$"#,##0\)</c:formatCode>
                <c:ptCount val="1"/>
                <c:pt idx="0">
                  <c:v>17115.200000000004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'April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2023'!$H$48</c:f>
              <c:numCache>
                <c:formatCode>"$"#,##0_);[Red]\("$"#,##0\)</c:formatCode>
                <c:ptCount val="1"/>
                <c:pt idx="0">
                  <c:v>3949.7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43E-42F8-8E17-67E64C9645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27184"/>
        <c:axId val="-1041629904"/>
      </c:barChart>
      <c:catAx>
        <c:axId val="-1041627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29904"/>
        <c:crosses val="autoZero"/>
        <c:auto val="0"/>
        <c:lblAlgn val="ctr"/>
        <c:lblOffset val="100"/>
        <c:noMultiLvlLbl val="0"/>
      </c:catAx>
      <c:valAx>
        <c:axId val="-104162990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718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Log'!$V$567:$V$589</c:f>
              <c:strCache>
                <c:ptCount val="23"/>
                <c:pt idx="0">
                  <c:v>$4,978,179 </c:v>
                </c:pt>
                <c:pt idx="1">
                  <c:v>$4,999,025 </c:v>
                </c:pt>
                <c:pt idx="2">
                  <c:v>$5,000,122 </c:v>
                </c:pt>
                <c:pt idx="3">
                  <c:v>$4,955,523 </c:v>
                </c:pt>
                <c:pt idx="4">
                  <c:v>$4,956,546 </c:v>
                </c:pt>
                <c:pt idx="5">
                  <c:v>$4,944,660 </c:v>
                </c:pt>
                <c:pt idx="6">
                  <c:v>$4,959,434 </c:v>
                </c:pt>
                <c:pt idx="7">
                  <c:v>$5,037,789 </c:v>
                </c:pt>
                <c:pt idx="8">
                  <c:v>$5,065,462 </c:v>
                </c:pt>
                <c:pt idx="9">
                  <c:v>$5,042,758 </c:v>
                </c:pt>
                <c:pt idx="10">
                  <c:v>$5,091,828 </c:v>
                </c:pt>
                <c:pt idx="11">
                  <c:v>$5,087,038 </c:v>
                </c:pt>
                <c:pt idx="12">
                  <c:v>$5,116,788 </c:v>
                </c:pt>
                <c:pt idx="13">
                  <c:v>$5,123,526 </c:v>
                </c:pt>
                <c:pt idx="14">
                  <c:v>$5,141,386 </c:v>
                </c:pt>
                <c:pt idx="15">
                  <c:v>$5,169,465 </c:v>
                </c:pt>
                <c:pt idx="16">
                  <c:v>$5,247,119 </c:v>
                </c:pt>
                <c:pt idx="17">
                  <c:v>$5,276,108 </c:v>
                </c:pt>
                <c:pt idx="18">
                  <c:v>$5,239,826 </c:v>
                </c:pt>
                <c:pt idx="19">
                  <c:v>$5,289,864 </c:v>
                </c:pt>
                <c:pt idx="20">
                  <c:v>$5,254,257 </c:v>
                </c:pt>
                <c:pt idx="21">
                  <c:v>$5,286,929 </c:v>
                </c:pt>
                <c:pt idx="22">
                  <c:v>$5,230,364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Log'!$B$567:$B$589</c:f>
              <c:numCache>
                <c:formatCode>m/d/yyyy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'March 2023'!$V$50:$V$70</c:f>
              <c:numCache>
                <c:formatCode>"$"#,##0_);[Red]\("$"#,##0\)</c:formatCode>
                <c:ptCount val="21"/>
                <c:pt idx="0">
                  <c:v>13970.499999999996</c:v>
                </c:pt>
                <c:pt idx="1">
                  <c:v>35071.699999999997</c:v>
                </c:pt>
                <c:pt idx="2">
                  <c:v>36953.9</c:v>
                </c:pt>
                <c:pt idx="3">
                  <c:v>-7198.2000000000044</c:v>
                </c:pt>
                <c:pt idx="4">
                  <c:v>-5905.3000000000047</c:v>
                </c:pt>
                <c:pt idx="5">
                  <c:v>-16945.500000000007</c:v>
                </c:pt>
                <c:pt idx="6">
                  <c:v>-1503.4000000000087</c:v>
                </c:pt>
                <c:pt idx="7">
                  <c:v>77552.7</c:v>
                </c:pt>
                <c:pt idx="8">
                  <c:v>105845</c:v>
                </c:pt>
                <c:pt idx="9">
                  <c:v>83766</c:v>
                </c:pt>
                <c:pt idx="10">
                  <c:v>133627</c:v>
                </c:pt>
                <c:pt idx="11">
                  <c:v>129139.4</c:v>
                </c:pt>
                <c:pt idx="12">
                  <c:v>159412.69999999998</c:v>
                </c:pt>
                <c:pt idx="13">
                  <c:v>166645.49999999997</c:v>
                </c:pt>
                <c:pt idx="14">
                  <c:v>184835.59999999998</c:v>
                </c:pt>
                <c:pt idx="15">
                  <c:v>213912.9</c:v>
                </c:pt>
                <c:pt idx="16">
                  <c:v>292831.39999999997</c:v>
                </c:pt>
                <c:pt idx="17">
                  <c:v>324149.8</c:v>
                </c:pt>
                <c:pt idx="18">
                  <c:v>288421.59999999998</c:v>
                </c:pt>
                <c:pt idx="19">
                  <c:v>339133.6</c:v>
                </c:pt>
                <c:pt idx="20">
                  <c:v>304026.8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8608"/>
        <c:axId val="-1041635344"/>
      </c:areaChart>
      <c:catAx>
        <c:axId val="-104163860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5344"/>
        <c:crosses val="autoZero"/>
        <c:auto val="0"/>
        <c:lblAlgn val="ctr"/>
        <c:lblOffset val="100"/>
        <c:noMultiLvlLbl val="1"/>
      </c:catAx>
      <c:valAx>
        <c:axId val="-104163534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860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'March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'March 2023'!$C$48</c:f>
              <c:numCache>
                <c:formatCode>"$"#,##0_);[Red]\("$"#,##0\)</c:formatCode>
                <c:ptCount val="1"/>
                <c:pt idx="0">
                  <c:v>170983.90000000002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'March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2023'!$D$48</c:f>
              <c:numCache>
                <c:formatCode>"$"#,##0_);[Red]\("$"#,##0\)</c:formatCode>
                <c:ptCount val="1"/>
                <c:pt idx="0">
                  <c:v>124487.3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'March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2023'!$E$48</c:f>
              <c:numCache>
                <c:formatCode>"$"#,##0_);[Red]\("$"#,##0\)</c:formatCode>
                <c:ptCount val="1"/>
                <c:pt idx="0">
                  <c:v>-47697.700000000004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'March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2023'!$F$48</c:f>
              <c:numCache>
                <c:formatCode>"$"#,##0_);[Red]\("$"#,##0\)</c:formatCode>
                <c:ptCount val="1"/>
                <c:pt idx="0">
                  <c:v>15935.399999999998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'March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2023'!$G$48</c:f>
              <c:numCache>
                <c:formatCode>"$"#,##0_);[Red]\("$"#,##0\)</c:formatCode>
                <c:ptCount val="1"/>
                <c:pt idx="0">
                  <c:v>24202.899999999994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2023'!$H$48</c:f>
              <c:numCache>
                <c:formatCode>"$"#,##0_);[Red]\("$"#,##0\)</c:formatCode>
                <c:ptCount val="1"/>
                <c:pt idx="0">
                  <c:v>-5480.5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5E0-4711-81ED-B4AAE6D47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34800"/>
        <c:axId val="-1041627728"/>
      </c:barChart>
      <c:catAx>
        <c:axId val="-104163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27728"/>
        <c:crosses val="autoZero"/>
        <c:auto val="0"/>
        <c:lblAlgn val="ctr"/>
        <c:lblOffset val="100"/>
        <c:noMultiLvlLbl val="0"/>
      </c:catAx>
      <c:valAx>
        <c:axId val="-10416277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480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Log'!$V$548:$V$566</c:f>
              <c:strCache>
                <c:ptCount val="19"/>
                <c:pt idx="0">
                  <c:v>$4,933,861 </c:v>
                </c:pt>
                <c:pt idx="1">
                  <c:v>$4,931,022 </c:v>
                </c:pt>
                <c:pt idx="2">
                  <c:v>$4,920,246 </c:v>
                </c:pt>
                <c:pt idx="3">
                  <c:v>$4,953,910 </c:v>
                </c:pt>
                <c:pt idx="4">
                  <c:v>$4,965,024 </c:v>
                </c:pt>
                <c:pt idx="5">
                  <c:v>$4,953,554 </c:v>
                </c:pt>
                <c:pt idx="6">
                  <c:v>$4,959,970 </c:v>
                </c:pt>
                <c:pt idx="7">
                  <c:v>$5,068,221 </c:v>
                </c:pt>
                <c:pt idx="8">
                  <c:v>$5,021,685 </c:v>
                </c:pt>
                <c:pt idx="9">
                  <c:v>$4,924,453 </c:v>
                </c:pt>
                <c:pt idx="10">
                  <c:v>$4,965,710 </c:v>
                </c:pt>
                <c:pt idx="11">
                  <c:v>$4,899,309 </c:v>
                </c:pt>
                <c:pt idx="12">
                  <c:v>$4,951,125 </c:v>
                </c:pt>
                <c:pt idx="13">
                  <c:v>$4,964,506 </c:v>
                </c:pt>
                <c:pt idx="14">
                  <c:v>$4,944,815 </c:v>
                </c:pt>
                <c:pt idx="15">
                  <c:v>$4,868,220 </c:v>
                </c:pt>
                <c:pt idx="16">
                  <c:v>$4,879,213 </c:v>
                </c:pt>
                <c:pt idx="17">
                  <c:v>$4,845,602 </c:v>
                </c:pt>
                <c:pt idx="18">
                  <c:v>$4,964,696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Log'!$B$548:$B$566</c:f>
              <c:numCache>
                <c:formatCode>m/d/yyyy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'February 2023'!$V$50:$V$70</c:f>
              <c:numCache>
                <c:formatCode>"$"#,##0_);[Red]\("$"#,##0\)</c:formatCode>
                <c:ptCount val="21"/>
                <c:pt idx="0">
                  <c:v>68946.099999999991</c:v>
                </c:pt>
                <c:pt idx="1">
                  <c:v>66848.399999999994</c:v>
                </c:pt>
                <c:pt idx="2">
                  <c:v>56516.599999999991</c:v>
                </c:pt>
                <c:pt idx="3">
                  <c:v>90900.299999999988</c:v>
                </c:pt>
                <c:pt idx="4">
                  <c:v>102766.69999999998</c:v>
                </c:pt>
                <c:pt idx="5">
                  <c:v>91923.799999999988</c:v>
                </c:pt>
                <c:pt idx="6">
                  <c:v>99409.599999999991</c:v>
                </c:pt>
                <c:pt idx="7">
                  <c:v>209024.5</c:v>
                </c:pt>
                <c:pt idx="8">
                  <c:v>163086.20000000001</c:v>
                </c:pt>
                <c:pt idx="9">
                  <c:v>66505.000000000015</c:v>
                </c:pt>
                <c:pt idx="10">
                  <c:v>108623.5</c:v>
                </c:pt>
                <c:pt idx="11">
                  <c:v>42662.3</c:v>
                </c:pt>
                <c:pt idx="12">
                  <c:v>94684.4</c:v>
                </c:pt>
                <c:pt idx="13">
                  <c:v>108694.19999999998</c:v>
                </c:pt>
                <c:pt idx="14">
                  <c:v>89451.699999999983</c:v>
                </c:pt>
                <c:pt idx="15">
                  <c:v>13447.299999999988</c:v>
                </c:pt>
                <c:pt idx="16">
                  <c:v>27651.399999999987</c:v>
                </c:pt>
                <c:pt idx="17">
                  <c:v>-5769.400000000016</c:v>
                </c:pt>
                <c:pt idx="18">
                  <c:v>114322.5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9152"/>
        <c:axId val="-1041629360"/>
      </c:areaChart>
      <c:catAx>
        <c:axId val="-104163915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9360"/>
        <c:crosses val="autoZero"/>
        <c:auto val="0"/>
        <c:lblAlgn val="ctr"/>
        <c:lblOffset val="100"/>
        <c:noMultiLvlLbl val="1"/>
      </c:catAx>
      <c:valAx>
        <c:axId val="-104162936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915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'February 2023'!$C$48</c:f>
              <c:numCache>
                <c:formatCode>"$"#,##0_);[Red]\("$"#,##0\)</c:formatCode>
                <c:ptCount val="1"/>
                <c:pt idx="0">
                  <c:v>1697.4999999999709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'February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2023'!$D$48</c:f>
              <c:numCache>
                <c:formatCode>"$"#,##0_);[Red]\("$"#,##0\)</c:formatCode>
                <c:ptCount val="1"/>
                <c:pt idx="0">
                  <c:v>27115.500000000007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'February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2023'!$E$48</c:f>
              <c:numCache>
                <c:formatCode>"$"#,##0_);[Red]\("$"#,##0\)</c:formatCode>
                <c:ptCount val="1"/>
                <c:pt idx="0">
                  <c:v>-35084.999999999993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'February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2023'!$F$48</c:f>
              <c:numCache>
                <c:formatCode>"$"#,##0_);[Red]\("$"#,##0\)</c:formatCode>
                <c:ptCount val="1"/>
                <c:pt idx="0">
                  <c:v>34558.699999999997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'February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2023'!$G$48</c:f>
              <c:numCache>
                <c:formatCode>"$"#,##0_);[Red]\("$"#,##0\)</c:formatCode>
                <c:ptCount val="1"/>
                <c:pt idx="0">
                  <c:v>79878.200000000012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'February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2023'!$H$48</c:f>
              <c:numCache>
                <c:formatCode>"$"#,##0_);[Red]\("$"#,##0\)</c:formatCode>
                <c:ptCount val="1"/>
                <c:pt idx="0">
                  <c:v>6157.6000000000067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874-4DE5-A9A3-88D83DDE1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38064"/>
        <c:axId val="-1041641328"/>
      </c:barChart>
      <c:catAx>
        <c:axId val="-1041638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41328"/>
        <c:crosses val="autoZero"/>
        <c:auto val="0"/>
        <c:lblAlgn val="ctr"/>
        <c:lblOffset val="100"/>
        <c:noMultiLvlLbl val="0"/>
      </c:catAx>
      <c:valAx>
        <c:axId val="-10416413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806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Log'!$V$528:$V$547</c:f>
              <c:strCache>
                <c:ptCount val="20"/>
                <c:pt idx="0">
                  <c:v>$4,825,185 </c:v>
                </c:pt>
                <c:pt idx="1">
                  <c:v>$4,850,802 </c:v>
                </c:pt>
                <c:pt idx="2">
                  <c:v>$4,853,995 </c:v>
                </c:pt>
                <c:pt idx="3">
                  <c:v>$4,856,626 </c:v>
                </c:pt>
                <c:pt idx="4">
                  <c:v>$4,864,823 </c:v>
                </c:pt>
                <c:pt idx="5">
                  <c:v>$4,856,302 </c:v>
                </c:pt>
                <c:pt idx="6">
                  <c:v>$4,850,070 </c:v>
                </c:pt>
                <c:pt idx="7">
                  <c:v>$4,912,341 </c:v>
                </c:pt>
                <c:pt idx="8">
                  <c:v>$4,922,182 </c:v>
                </c:pt>
                <c:pt idx="9">
                  <c:v>$4,849,153 </c:v>
                </c:pt>
                <c:pt idx="10">
                  <c:v>$4,851,335 </c:v>
                </c:pt>
                <c:pt idx="11">
                  <c:v>$4,851,354 </c:v>
                </c:pt>
                <c:pt idx="12">
                  <c:v>$4,885,244 </c:v>
                </c:pt>
                <c:pt idx="13">
                  <c:v>$4,888,744 </c:v>
                </c:pt>
                <c:pt idx="14">
                  <c:v>$4,883,491 </c:v>
                </c:pt>
                <c:pt idx="15">
                  <c:v>$4,896,192 </c:v>
                </c:pt>
                <c:pt idx="16">
                  <c:v>$4,867,283 </c:v>
                </c:pt>
                <c:pt idx="17">
                  <c:v>$4,882,410 </c:v>
                </c:pt>
                <c:pt idx="18">
                  <c:v>$4,870,215 </c:v>
                </c:pt>
                <c:pt idx="19">
                  <c:v>$4,865,522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Log'!$B$528:$B$547</c:f>
              <c:numCache>
                <c:formatCode>m/d/yyyy</c:formatCode>
                <c:ptCount val="2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</c:numCache>
            </c:numRef>
          </c:cat>
          <c:val>
            <c:numRef>
              <c:f>'January 2023'!$V$50:$V$70</c:f>
              <c:numCache>
                <c:formatCode>"$"#,##0_);[Red]\("$"#,##0\)</c:formatCode>
                <c:ptCount val="21"/>
                <c:pt idx="0">
                  <c:v>33705.499999999993</c:v>
                </c:pt>
                <c:pt idx="1">
                  <c:v>60088.399999999994</c:v>
                </c:pt>
                <c:pt idx="2">
                  <c:v>64007.399999999994</c:v>
                </c:pt>
                <c:pt idx="3">
                  <c:v>66942.599999999991</c:v>
                </c:pt>
                <c:pt idx="4">
                  <c:v>75483.899999999994</c:v>
                </c:pt>
                <c:pt idx="5">
                  <c:v>67539.499999999985</c:v>
                </c:pt>
                <c:pt idx="6">
                  <c:v>62184.099999999984</c:v>
                </c:pt>
                <c:pt idx="7">
                  <c:v>125801.4</c:v>
                </c:pt>
                <c:pt idx="8">
                  <c:v>136151.29999999999</c:v>
                </c:pt>
                <c:pt idx="9">
                  <c:v>63787.299999999974</c:v>
                </c:pt>
                <c:pt idx="10">
                  <c:v>66460.499999999971</c:v>
                </c:pt>
                <c:pt idx="11">
                  <c:v>66997.699999999968</c:v>
                </c:pt>
                <c:pt idx="12">
                  <c:v>101385.39999999997</c:v>
                </c:pt>
                <c:pt idx="13">
                  <c:v>105794.99999999996</c:v>
                </c:pt>
                <c:pt idx="14">
                  <c:v>101488.79999999996</c:v>
                </c:pt>
                <c:pt idx="15">
                  <c:v>114935.29999999996</c:v>
                </c:pt>
                <c:pt idx="16">
                  <c:v>86863.099999999962</c:v>
                </c:pt>
                <c:pt idx="17">
                  <c:v>103635.89999999997</c:v>
                </c:pt>
                <c:pt idx="18">
                  <c:v>91741.999999999971</c:v>
                </c:pt>
                <c:pt idx="19">
                  <c:v>87560.099999999977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3712"/>
        <c:axId val="-1041632080"/>
      </c:areaChart>
      <c:catAx>
        <c:axId val="-104163371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2080"/>
        <c:crosses val="autoZero"/>
        <c:auto val="0"/>
        <c:lblAlgn val="ctr"/>
        <c:lblOffset val="100"/>
        <c:noMultiLvlLbl val="1"/>
      </c:catAx>
      <c:valAx>
        <c:axId val="-104163208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371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2023'!$C$49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2023'!$C$48</c:f>
              <c:numCache>
                <c:formatCode>"$"#,##0_);[Red]\("$"#,##0\)</c:formatCode>
                <c:ptCount val="1"/>
                <c:pt idx="0">
                  <c:v>77411.10000000002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'January 2023'!$D$49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2023'!$D$48</c:f>
              <c:numCache>
                <c:formatCode>"$"#,##0_);[Red]\("$"#,##0\)</c:formatCode>
                <c:ptCount val="1"/>
                <c:pt idx="0">
                  <c:v>-60912.600000000006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'January 2023'!$E$49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2023'!$E$48</c:f>
              <c:numCache>
                <c:formatCode>"$"#,##0_);[Red]\("$"#,##0\)</c:formatCode>
                <c:ptCount val="1"/>
                <c:pt idx="0">
                  <c:v>-94043.300000000017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'January 2023'!$F$49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2023'!$F$48</c:f>
              <c:numCache>
                <c:formatCode>"$"#,##0_);[Red]\("$"#,##0\)</c:formatCode>
                <c:ptCount val="1"/>
                <c:pt idx="0">
                  <c:v>127562.7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'January 2023'!$G$49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2023'!$G$48</c:f>
              <c:numCache>
                <c:formatCode>"$"#,##0_);[Red]\("$"#,##0\)</c:formatCode>
                <c:ptCount val="1"/>
                <c:pt idx="0">
                  <c:v>68770.3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'January 2023'!$H$49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2023'!$H$48</c:f>
              <c:numCache>
                <c:formatCode>"$"#,##0_);[Red]\("$"#,##0\)</c:formatCode>
                <c:ptCount val="1"/>
                <c:pt idx="0">
                  <c:v>-31228.099999999991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2CD-4FB1-A58E-AE7E169010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34256"/>
        <c:axId val="-1041637520"/>
      </c:barChart>
      <c:catAx>
        <c:axId val="-1041634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37520"/>
        <c:crosses val="autoZero"/>
        <c:auto val="0"/>
        <c:lblAlgn val="ctr"/>
        <c:lblOffset val="100"/>
        <c:noMultiLvlLbl val="0"/>
      </c:catAx>
      <c:valAx>
        <c:axId val="-104163752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425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'Yr 2022'!$V$50:$V$330</c:f>
              <c:strCache>
                <c:ptCount val="281"/>
                <c:pt idx="0">
                  <c:v>($5,932)</c:v>
                </c:pt>
                <c:pt idx="1">
                  <c:v>$26,129 </c:v>
                </c:pt>
                <c:pt idx="2">
                  <c:v>$98,248 </c:v>
                </c:pt>
                <c:pt idx="3">
                  <c:v>$187,504 </c:v>
                </c:pt>
                <c:pt idx="4">
                  <c:v>$245,158 </c:v>
                </c:pt>
                <c:pt idx="5">
                  <c:v>$257,223 </c:v>
                </c:pt>
                <c:pt idx="6">
                  <c:v>$260,179 </c:v>
                </c:pt>
                <c:pt idx="7">
                  <c:v>$222,880 </c:v>
                </c:pt>
                <c:pt idx="8">
                  <c:v>$188,093 </c:v>
                </c:pt>
                <c:pt idx="9">
                  <c:v>$159,623 </c:v>
                </c:pt>
                <c:pt idx="10">
                  <c:v>$234,900 </c:v>
                </c:pt>
                <c:pt idx="11">
                  <c:v>$312,430 </c:v>
                </c:pt>
                <c:pt idx="12">
                  <c:v>$326,097 </c:v>
                </c:pt>
                <c:pt idx="13">
                  <c:v>$354,673 </c:v>
                </c:pt>
                <c:pt idx="14">
                  <c:v>$391,659 </c:v>
                </c:pt>
                <c:pt idx="15">
                  <c:v>$418,542 </c:v>
                </c:pt>
                <c:pt idx="16">
                  <c:v>$490,773 </c:v>
                </c:pt>
                <c:pt idx="17">
                  <c:v>$479,433 </c:v>
                </c:pt>
                <c:pt idx="18">
                  <c:v>$471,024 </c:v>
                </c:pt>
                <c:pt idx="19">
                  <c:v>$473,581 </c:v>
                </c:pt>
                <c:pt idx="20">
                  <c:v>$536,028 </c:v>
                </c:pt>
                <c:pt idx="21">
                  <c:v>$520,981 </c:v>
                </c:pt>
                <c:pt idx="22">
                  <c:v>$531,077 </c:v>
                </c:pt>
                <c:pt idx="23">
                  <c:v>$511,789 </c:v>
                </c:pt>
                <c:pt idx="24">
                  <c:v>$479,740 </c:v>
                </c:pt>
                <c:pt idx="25">
                  <c:v>$452,465 </c:v>
                </c:pt>
                <c:pt idx="26">
                  <c:v>$444,110 </c:v>
                </c:pt>
                <c:pt idx="27">
                  <c:v>$468,157 </c:v>
                </c:pt>
                <c:pt idx="28">
                  <c:v>$512,617 </c:v>
                </c:pt>
                <c:pt idx="29">
                  <c:v>$516,643 </c:v>
                </c:pt>
                <c:pt idx="30">
                  <c:v>$522,623 </c:v>
                </c:pt>
                <c:pt idx="31">
                  <c:v>$558,319 </c:v>
                </c:pt>
                <c:pt idx="32">
                  <c:v>$618,974 </c:v>
                </c:pt>
                <c:pt idx="33">
                  <c:v>$569,645 </c:v>
                </c:pt>
                <c:pt idx="34">
                  <c:v>$584,447 </c:v>
                </c:pt>
                <c:pt idx="35">
                  <c:v>$561,891 </c:v>
                </c:pt>
                <c:pt idx="36">
                  <c:v>$627,326 </c:v>
                </c:pt>
                <c:pt idx="37">
                  <c:v>$658,522 </c:v>
                </c:pt>
                <c:pt idx="38">
                  <c:v>$727,234 </c:v>
                </c:pt>
                <c:pt idx="39">
                  <c:v>$880,872 </c:v>
                </c:pt>
                <c:pt idx="40">
                  <c:v>$924,187 </c:v>
                </c:pt>
                <c:pt idx="41">
                  <c:v>$1,171,826 </c:v>
                </c:pt>
                <c:pt idx="42">
                  <c:v>$1,106,132 </c:v>
                </c:pt>
                <c:pt idx="43">
                  <c:v>$989,057 </c:v>
                </c:pt>
                <c:pt idx="44">
                  <c:v>$922,104 </c:v>
                </c:pt>
                <c:pt idx="45">
                  <c:v>$950,335 </c:v>
                </c:pt>
                <c:pt idx="46">
                  <c:v>$860,404 </c:v>
                </c:pt>
                <c:pt idx="47">
                  <c:v>$835,656 </c:v>
                </c:pt>
                <c:pt idx="48">
                  <c:v>$853,753 </c:v>
                </c:pt>
                <c:pt idx="49">
                  <c:v>$866,318 </c:v>
                </c:pt>
                <c:pt idx="50">
                  <c:v>$909,253 </c:v>
                </c:pt>
                <c:pt idx="51">
                  <c:v>$839,940 </c:v>
                </c:pt>
                <c:pt idx="52">
                  <c:v>$812,551 </c:v>
                </c:pt>
                <c:pt idx="53">
                  <c:v>$811,502 </c:v>
                </c:pt>
                <c:pt idx="54">
                  <c:v>$838,492 </c:v>
                </c:pt>
                <c:pt idx="55">
                  <c:v>$829,186 </c:v>
                </c:pt>
                <c:pt idx="56">
                  <c:v>$832,466 </c:v>
                </c:pt>
                <c:pt idx="57">
                  <c:v>$825,834 </c:v>
                </c:pt>
                <c:pt idx="58">
                  <c:v>$778,365 </c:v>
                </c:pt>
                <c:pt idx="59">
                  <c:v>$815,958 </c:v>
                </c:pt>
                <c:pt idx="60">
                  <c:v>$815,601 </c:v>
                </c:pt>
                <c:pt idx="61">
                  <c:v>$866,674 </c:v>
                </c:pt>
                <c:pt idx="62">
                  <c:v>$902,604 </c:v>
                </c:pt>
                <c:pt idx="63">
                  <c:v>$984,553 </c:v>
                </c:pt>
                <c:pt idx="64">
                  <c:v>$979,927 </c:v>
                </c:pt>
                <c:pt idx="65">
                  <c:v>$982,360 </c:v>
                </c:pt>
                <c:pt idx="66">
                  <c:v>$1,022,662 </c:v>
                </c:pt>
                <c:pt idx="67">
                  <c:v>$1,046,095 </c:v>
                </c:pt>
                <c:pt idx="68">
                  <c:v>$1,073,756 </c:v>
                </c:pt>
                <c:pt idx="69">
                  <c:v>$1,045,395 </c:v>
                </c:pt>
                <c:pt idx="70">
                  <c:v>$1,087,513 </c:v>
                </c:pt>
                <c:pt idx="71">
                  <c:v>$1,049,386 </c:v>
                </c:pt>
                <c:pt idx="72">
                  <c:v>$1,050,903 </c:v>
                </c:pt>
                <c:pt idx="73">
                  <c:v>$1,072,091 </c:v>
                </c:pt>
                <c:pt idx="74">
                  <c:v>$1,010,889 </c:v>
                </c:pt>
                <c:pt idx="75">
                  <c:v>$981,501 </c:v>
                </c:pt>
                <c:pt idx="76">
                  <c:v>$1,057,431 </c:v>
                </c:pt>
                <c:pt idx="77">
                  <c:v>$985,725 </c:v>
                </c:pt>
                <c:pt idx="78">
                  <c:v>$1,006,163 </c:v>
                </c:pt>
                <c:pt idx="79">
                  <c:v>$1,002,494 </c:v>
                </c:pt>
                <c:pt idx="80">
                  <c:v>$993,413 </c:v>
                </c:pt>
                <c:pt idx="81">
                  <c:v>$975,806 </c:v>
                </c:pt>
                <c:pt idx="82">
                  <c:v>$1,047,811 </c:v>
                </c:pt>
                <c:pt idx="83">
                  <c:v>$1,013,784 </c:v>
                </c:pt>
                <c:pt idx="84">
                  <c:v>$1,017,616 </c:v>
                </c:pt>
                <c:pt idx="85">
                  <c:v>$1,045,229 </c:v>
                </c:pt>
                <c:pt idx="86">
                  <c:v>$1,061,455 </c:v>
                </c:pt>
                <c:pt idx="87">
                  <c:v>$1,115,494 </c:v>
                </c:pt>
                <c:pt idx="88">
                  <c:v>$1,066,811 </c:v>
                </c:pt>
                <c:pt idx="89">
                  <c:v>$973,889 </c:v>
                </c:pt>
                <c:pt idx="90">
                  <c:v>$1,013,159 </c:v>
                </c:pt>
                <c:pt idx="91">
                  <c:v>$962,189 </c:v>
                </c:pt>
                <c:pt idx="92">
                  <c:v>$1,142,231 </c:v>
                </c:pt>
                <c:pt idx="93">
                  <c:v>$1,132,475 </c:v>
                </c:pt>
                <c:pt idx="94">
                  <c:v>$1,196,336 </c:v>
                </c:pt>
                <c:pt idx="95">
                  <c:v>$1,186,759 </c:v>
                </c:pt>
                <c:pt idx="96">
                  <c:v>$1,132,281 </c:v>
                </c:pt>
                <c:pt idx="97">
                  <c:v>$1,091,595 </c:v>
                </c:pt>
                <c:pt idx="98">
                  <c:v>$1,161,548 </c:v>
                </c:pt>
                <c:pt idx="99">
                  <c:v>$1,251,352 </c:v>
                </c:pt>
                <c:pt idx="100">
                  <c:v>$1,245,020 </c:v>
                </c:pt>
                <c:pt idx="101">
                  <c:v>$1,266,043 </c:v>
                </c:pt>
                <c:pt idx="102">
                  <c:v>$1,446,215 </c:v>
                </c:pt>
                <c:pt idx="103">
                  <c:v>$1,451,198 </c:v>
                </c:pt>
                <c:pt idx="104">
                  <c:v>$1,554,773 </c:v>
                </c:pt>
                <c:pt idx="105">
                  <c:v>$1,657,023 </c:v>
                </c:pt>
                <c:pt idx="106">
                  <c:v>$1,727,822 </c:v>
                </c:pt>
                <c:pt idx="107">
                  <c:v>$1,798,253 </c:v>
                </c:pt>
                <c:pt idx="108">
                  <c:v>$1,800,808 </c:v>
                </c:pt>
                <c:pt idx="109">
                  <c:v>$1,866,999 </c:v>
                </c:pt>
                <c:pt idx="110">
                  <c:v>$1,892,010 </c:v>
                </c:pt>
                <c:pt idx="111">
                  <c:v>$1,875,868 </c:v>
                </c:pt>
                <c:pt idx="112">
                  <c:v>$1,886,416 </c:v>
                </c:pt>
                <c:pt idx="113">
                  <c:v>$1,891,606 </c:v>
                </c:pt>
                <c:pt idx="114">
                  <c:v>$1,806,426 </c:v>
                </c:pt>
                <c:pt idx="115">
                  <c:v>$1,782,200 </c:v>
                </c:pt>
                <c:pt idx="116">
                  <c:v>$1,837,727 </c:v>
                </c:pt>
                <c:pt idx="117">
                  <c:v>$1,939,229 </c:v>
                </c:pt>
                <c:pt idx="118">
                  <c:v>$1,997,080 </c:v>
                </c:pt>
                <c:pt idx="119">
                  <c:v>$2,073,839 </c:v>
                </c:pt>
                <c:pt idx="120">
                  <c:v>$2,058,739 </c:v>
                </c:pt>
                <c:pt idx="121">
                  <c:v>$2,114,937 </c:v>
                </c:pt>
                <c:pt idx="122">
                  <c:v>$2,104,736 </c:v>
                </c:pt>
                <c:pt idx="123">
                  <c:v>$2,158,833 </c:v>
                </c:pt>
                <c:pt idx="124">
                  <c:v>$2,080,395 </c:v>
                </c:pt>
                <c:pt idx="125">
                  <c:v>$2,023,779 </c:v>
                </c:pt>
                <c:pt idx="126">
                  <c:v>$2,034,401 </c:v>
                </c:pt>
                <c:pt idx="127">
                  <c:v>$2,083,552 </c:v>
                </c:pt>
                <c:pt idx="128">
                  <c:v>$2,112,427 </c:v>
                </c:pt>
                <c:pt idx="129">
                  <c:v>$2,098,053 </c:v>
                </c:pt>
                <c:pt idx="130">
                  <c:v>$2,122,937 </c:v>
                </c:pt>
                <c:pt idx="131">
                  <c:v>$2,126,822 </c:v>
                </c:pt>
                <c:pt idx="132">
                  <c:v>$2,122,578 </c:v>
                </c:pt>
                <c:pt idx="133">
                  <c:v>$2,102,441 </c:v>
                </c:pt>
                <c:pt idx="134">
                  <c:v>$2,132,652 </c:v>
                </c:pt>
                <c:pt idx="135">
                  <c:v>$2,136,262 </c:v>
                </c:pt>
                <c:pt idx="136">
                  <c:v>$2,226,324 </c:v>
                </c:pt>
                <c:pt idx="137">
                  <c:v>$2,248,671 </c:v>
                </c:pt>
                <c:pt idx="138">
                  <c:v>$2,293,723 </c:v>
                </c:pt>
                <c:pt idx="139">
                  <c:v>$2,402,522 </c:v>
                </c:pt>
                <c:pt idx="140">
                  <c:v>$2,438,654 </c:v>
                </c:pt>
                <c:pt idx="141">
                  <c:v>$2,445,596 </c:v>
                </c:pt>
                <c:pt idx="142">
                  <c:v>$2,450,104 </c:v>
                </c:pt>
                <c:pt idx="143">
                  <c:v>$2,444,440 </c:v>
                </c:pt>
                <c:pt idx="144">
                  <c:v>$2,465,810 </c:v>
                </c:pt>
                <c:pt idx="145">
                  <c:v>$2,471,054 </c:v>
                </c:pt>
                <c:pt idx="146">
                  <c:v>$2,526,708 </c:v>
                </c:pt>
                <c:pt idx="147">
                  <c:v>$2,607,578 </c:v>
                </c:pt>
                <c:pt idx="148">
                  <c:v>$2,571,871 </c:v>
                </c:pt>
                <c:pt idx="149">
                  <c:v>$2,547,703 </c:v>
                </c:pt>
                <c:pt idx="150">
                  <c:v>$2,618,701 </c:v>
                </c:pt>
                <c:pt idx="151">
                  <c:v>$2,662,703 </c:v>
                </c:pt>
                <c:pt idx="152">
                  <c:v>$2,643,368 </c:v>
                </c:pt>
                <c:pt idx="153">
                  <c:v>$2,587,995 </c:v>
                </c:pt>
                <c:pt idx="154">
                  <c:v>$2,706,764 </c:v>
                </c:pt>
                <c:pt idx="155">
                  <c:v>$2,725,473 </c:v>
                </c:pt>
                <c:pt idx="156">
                  <c:v>$2,721,521 </c:v>
                </c:pt>
                <c:pt idx="157">
                  <c:v>$2,740,022 </c:v>
                </c:pt>
                <c:pt idx="158">
                  <c:v>$2,719,348 </c:v>
                </c:pt>
                <c:pt idx="159">
                  <c:v>$2,782,211 </c:v>
                </c:pt>
                <c:pt idx="160">
                  <c:v>$2,845,075 </c:v>
                </c:pt>
                <c:pt idx="161">
                  <c:v>$2,859,223 </c:v>
                </c:pt>
                <c:pt idx="162">
                  <c:v>$2,879,044 </c:v>
                </c:pt>
                <c:pt idx="163">
                  <c:v>$2,854,442 </c:v>
                </c:pt>
                <c:pt idx="164">
                  <c:v>$2,903,823 </c:v>
                </c:pt>
                <c:pt idx="165">
                  <c:v>$2,829,691 </c:v>
                </c:pt>
                <c:pt idx="166">
                  <c:v>$2,840,290 </c:v>
                </c:pt>
                <c:pt idx="167">
                  <c:v>$2,834,661 </c:v>
                </c:pt>
                <c:pt idx="168">
                  <c:v>$2,847,966 </c:v>
                </c:pt>
                <c:pt idx="169">
                  <c:v>$2,863,997 </c:v>
                </c:pt>
                <c:pt idx="170">
                  <c:v>$2,848,141 </c:v>
                </c:pt>
                <c:pt idx="171">
                  <c:v>$2,855,185 </c:v>
                </c:pt>
                <c:pt idx="172">
                  <c:v>$2,936,597 </c:v>
                </c:pt>
                <c:pt idx="173">
                  <c:v>$2,926,100 </c:v>
                </c:pt>
                <c:pt idx="174">
                  <c:v>$2,913,201 </c:v>
                </c:pt>
                <c:pt idx="175">
                  <c:v>$2,911,109 </c:v>
                </c:pt>
                <c:pt idx="176">
                  <c:v>$2,935,897 </c:v>
                </c:pt>
                <c:pt idx="177">
                  <c:v>$2,934,373 </c:v>
                </c:pt>
                <c:pt idx="178">
                  <c:v>$2,914,052 </c:v>
                </c:pt>
                <c:pt idx="179">
                  <c:v>$2,885,453 </c:v>
                </c:pt>
                <c:pt idx="180">
                  <c:v>$2,855,865 </c:v>
                </c:pt>
                <c:pt idx="181">
                  <c:v>$2,817,866 </c:v>
                </c:pt>
                <c:pt idx="182">
                  <c:v>$2,830,691 </c:v>
                </c:pt>
                <c:pt idx="183">
                  <c:v>$2,870,848 </c:v>
                </c:pt>
                <c:pt idx="184">
                  <c:v>$2,876,125 </c:v>
                </c:pt>
                <c:pt idx="185">
                  <c:v>$2,862,800 </c:v>
                </c:pt>
                <c:pt idx="186">
                  <c:v>$2,728,742 </c:v>
                </c:pt>
                <c:pt idx="187">
                  <c:v>$2,759,328 </c:v>
                </c:pt>
                <c:pt idx="188">
                  <c:v>$2,757,449 </c:v>
                </c:pt>
                <c:pt idx="189">
                  <c:v>$2,731,608 </c:v>
                </c:pt>
                <c:pt idx="190">
                  <c:v>$2,729,018 </c:v>
                </c:pt>
                <c:pt idx="191">
                  <c:v>$2,681,150 </c:v>
                </c:pt>
                <c:pt idx="192">
                  <c:v>$2,711,676 </c:v>
                </c:pt>
                <c:pt idx="193">
                  <c:v>$2,713,545 </c:v>
                </c:pt>
                <c:pt idx="194">
                  <c:v>$2,710,522 </c:v>
                </c:pt>
                <c:pt idx="195">
                  <c:v>$2,715,965 </c:v>
                </c:pt>
                <c:pt idx="196">
                  <c:v>$2,727,792 </c:v>
                </c:pt>
                <c:pt idx="197">
                  <c:v>$2,732,658 </c:v>
                </c:pt>
                <c:pt idx="198">
                  <c:v>$2,727,804 </c:v>
                </c:pt>
                <c:pt idx="199">
                  <c:v>$2,713,018 </c:v>
                </c:pt>
                <c:pt idx="200">
                  <c:v>$2,677,101 </c:v>
                </c:pt>
                <c:pt idx="201">
                  <c:v>$2,662,431 </c:v>
                </c:pt>
                <c:pt idx="202">
                  <c:v>$2,708,028 </c:v>
                </c:pt>
                <c:pt idx="203">
                  <c:v>$2,698,183 </c:v>
                </c:pt>
                <c:pt idx="204">
                  <c:v>$2,687,588 </c:v>
                </c:pt>
                <c:pt idx="205">
                  <c:v>$2,723,484 </c:v>
                </c:pt>
                <c:pt idx="206">
                  <c:v>$2,700,545 </c:v>
                </c:pt>
                <c:pt idx="207">
                  <c:v>$2,669,558 </c:v>
                </c:pt>
                <c:pt idx="208">
                  <c:v>$2,656,260 </c:v>
                </c:pt>
                <c:pt idx="209">
                  <c:v>$2,697,871 </c:v>
                </c:pt>
                <c:pt idx="210">
                  <c:v>$2,677,512 </c:v>
                </c:pt>
                <c:pt idx="211">
                  <c:v>$2,671,810 </c:v>
                </c:pt>
                <c:pt idx="212">
                  <c:v>$2,667,838 </c:v>
                </c:pt>
                <c:pt idx="213">
                  <c:v>$2,692,572 </c:v>
                </c:pt>
                <c:pt idx="214">
                  <c:v>$2,714,910 </c:v>
                </c:pt>
                <c:pt idx="215">
                  <c:v>$2,763,756 </c:v>
                </c:pt>
                <c:pt idx="216">
                  <c:v>$2,760,354 </c:v>
                </c:pt>
                <c:pt idx="217">
                  <c:v>$2,773,141 </c:v>
                </c:pt>
                <c:pt idx="218">
                  <c:v>$2,717,685 </c:v>
                </c:pt>
                <c:pt idx="219">
                  <c:v>$2,790,505 </c:v>
                </c:pt>
                <c:pt idx="220">
                  <c:v>$2,795,713 </c:v>
                </c:pt>
                <c:pt idx="221">
                  <c:v>$2,829,560 </c:v>
                </c:pt>
                <c:pt idx="222">
                  <c:v>$2,819,416 </c:v>
                </c:pt>
                <c:pt idx="223">
                  <c:v>$2,807,808 </c:v>
                </c:pt>
                <c:pt idx="224">
                  <c:v>$2,829,166 </c:v>
                </c:pt>
                <c:pt idx="225">
                  <c:v>$2,786,046 </c:v>
                </c:pt>
                <c:pt idx="226">
                  <c:v>$2,832,820 </c:v>
                </c:pt>
                <c:pt idx="227">
                  <c:v>$2,840,925 </c:v>
                </c:pt>
                <c:pt idx="228">
                  <c:v>$2,867,958 </c:v>
                </c:pt>
                <c:pt idx="229">
                  <c:v>$2,819,356 </c:v>
                </c:pt>
                <c:pt idx="230">
                  <c:v>$2,825,148 </c:v>
                </c:pt>
                <c:pt idx="231">
                  <c:v>$2,749,270 </c:v>
                </c:pt>
                <c:pt idx="232">
                  <c:v>$2,752,122 </c:v>
                </c:pt>
                <c:pt idx="233">
                  <c:v>$2,718,912 </c:v>
                </c:pt>
                <c:pt idx="234">
                  <c:v>$2,734,526 </c:v>
                </c:pt>
                <c:pt idx="235">
                  <c:v>$2,699,625 </c:v>
                </c:pt>
                <c:pt idx="236">
                  <c:v>$2,716,670 </c:v>
                </c:pt>
                <c:pt idx="237">
                  <c:v>$2,731,315 </c:v>
                </c:pt>
                <c:pt idx="238">
                  <c:v>$2,709,811 </c:v>
                </c:pt>
                <c:pt idx="239">
                  <c:v>$2,699,250 </c:v>
                </c:pt>
                <c:pt idx="240">
                  <c:v>$2,706,022 </c:v>
                </c:pt>
                <c:pt idx="241">
                  <c:v>$2,674,389 </c:v>
                </c:pt>
                <c:pt idx="242">
                  <c:v>$2,673,028 </c:v>
                </c:pt>
                <c:pt idx="243">
                  <c:v>$2,643,272 </c:v>
                </c:pt>
                <c:pt idx="244">
                  <c:v>$2,652,882 </c:v>
                </c:pt>
                <c:pt idx="245">
                  <c:v>$2,641,840 </c:v>
                </c:pt>
                <c:pt idx="246">
                  <c:v>$2,659,652 </c:v>
                </c:pt>
                <c:pt idx="247">
                  <c:v>$2,616,160 </c:v>
                </c:pt>
                <c:pt idx="248">
                  <c:v>$2,641,348 </c:v>
                </c:pt>
                <c:pt idx="249">
                  <c:v>$2,627,990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'Yr 2022'!$B$50:$B$330</c:f>
              <c:numCache>
                <c:formatCode>m/d/yyyy</c:formatCode>
                <c:ptCount val="281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44839</c:v>
                </c:pt>
                <c:pt idx="189">
                  <c:v>44840</c:v>
                </c:pt>
                <c:pt idx="190">
                  <c:v>44841</c:v>
                </c:pt>
                <c:pt idx="191">
                  <c:v>44844</c:v>
                </c:pt>
                <c:pt idx="192">
                  <c:v>44845</c:v>
                </c:pt>
                <c:pt idx="193">
                  <c:v>44846</c:v>
                </c:pt>
                <c:pt idx="194">
                  <c:v>44847</c:v>
                </c:pt>
                <c:pt idx="195">
                  <c:v>44848</c:v>
                </c:pt>
                <c:pt idx="196">
                  <c:v>44851</c:v>
                </c:pt>
                <c:pt idx="197">
                  <c:v>44852</c:v>
                </c:pt>
                <c:pt idx="198">
                  <c:v>44852</c:v>
                </c:pt>
                <c:pt idx="199">
                  <c:v>44853</c:v>
                </c:pt>
                <c:pt idx="200">
                  <c:v>44854</c:v>
                </c:pt>
                <c:pt idx="201">
                  <c:v>44855</c:v>
                </c:pt>
                <c:pt idx="202">
                  <c:v>44858</c:v>
                </c:pt>
                <c:pt idx="203">
                  <c:v>44859</c:v>
                </c:pt>
                <c:pt idx="204">
                  <c:v>44860</c:v>
                </c:pt>
                <c:pt idx="205">
                  <c:v>44861</c:v>
                </c:pt>
                <c:pt idx="206">
                  <c:v>44862</c:v>
                </c:pt>
                <c:pt idx="207">
                  <c:v>44865</c:v>
                </c:pt>
                <c:pt idx="208">
                  <c:v>44866</c:v>
                </c:pt>
                <c:pt idx="209">
                  <c:v>44867</c:v>
                </c:pt>
                <c:pt idx="210">
                  <c:v>44868</c:v>
                </c:pt>
                <c:pt idx="211">
                  <c:v>44869</c:v>
                </c:pt>
                <c:pt idx="212">
                  <c:v>44872</c:v>
                </c:pt>
                <c:pt idx="213">
                  <c:v>44873</c:v>
                </c:pt>
                <c:pt idx="214">
                  <c:v>44874</c:v>
                </c:pt>
                <c:pt idx="215">
                  <c:v>44875</c:v>
                </c:pt>
                <c:pt idx="216">
                  <c:v>44876</c:v>
                </c:pt>
                <c:pt idx="217">
                  <c:v>44879</c:v>
                </c:pt>
                <c:pt idx="218">
                  <c:v>44880</c:v>
                </c:pt>
                <c:pt idx="219">
                  <c:v>44881</c:v>
                </c:pt>
                <c:pt idx="220">
                  <c:v>44882</c:v>
                </c:pt>
                <c:pt idx="221">
                  <c:v>44883</c:v>
                </c:pt>
                <c:pt idx="222">
                  <c:v>44886</c:v>
                </c:pt>
                <c:pt idx="223">
                  <c:v>44887</c:v>
                </c:pt>
                <c:pt idx="224">
                  <c:v>44888</c:v>
                </c:pt>
                <c:pt idx="225">
                  <c:v>44890</c:v>
                </c:pt>
                <c:pt idx="226">
                  <c:v>44893</c:v>
                </c:pt>
                <c:pt idx="227">
                  <c:v>44894</c:v>
                </c:pt>
                <c:pt idx="228">
                  <c:v>44895</c:v>
                </c:pt>
                <c:pt idx="229">
                  <c:v>44896</c:v>
                </c:pt>
                <c:pt idx="230">
                  <c:v>44897</c:v>
                </c:pt>
                <c:pt idx="231">
                  <c:v>44900</c:v>
                </c:pt>
                <c:pt idx="232">
                  <c:v>44901</c:v>
                </c:pt>
                <c:pt idx="233">
                  <c:v>44902</c:v>
                </c:pt>
                <c:pt idx="234">
                  <c:v>44903</c:v>
                </c:pt>
                <c:pt idx="235">
                  <c:v>44904</c:v>
                </c:pt>
                <c:pt idx="236">
                  <c:v>44907</c:v>
                </c:pt>
                <c:pt idx="237">
                  <c:v>44908</c:v>
                </c:pt>
                <c:pt idx="238">
                  <c:v>44909</c:v>
                </c:pt>
                <c:pt idx="239">
                  <c:v>44910</c:v>
                </c:pt>
                <c:pt idx="240">
                  <c:v>44911</c:v>
                </c:pt>
                <c:pt idx="241">
                  <c:v>44914</c:v>
                </c:pt>
                <c:pt idx="242">
                  <c:v>44915</c:v>
                </c:pt>
                <c:pt idx="243">
                  <c:v>44916</c:v>
                </c:pt>
                <c:pt idx="244">
                  <c:v>44917</c:v>
                </c:pt>
                <c:pt idx="245">
                  <c:v>44918</c:v>
                </c:pt>
                <c:pt idx="246">
                  <c:v>44922</c:v>
                </c:pt>
                <c:pt idx="247">
                  <c:v>44923</c:v>
                </c:pt>
                <c:pt idx="248">
                  <c:v>44924</c:v>
                </c:pt>
                <c:pt idx="249">
                  <c:v>44925</c:v>
                </c:pt>
              </c:numCache>
            </c:numRef>
          </c:cat>
          <c:val>
            <c:numRef>
              <c:f>'Yr 2022'!$V$50:$V$330</c:f>
              <c:numCache>
                <c:formatCode>"$"#,##0_);[Red]\("$"#,##0\)</c:formatCode>
                <c:ptCount val="281"/>
                <c:pt idx="0">
                  <c:v>-5931.7000000000007</c:v>
                </c:pt>
                <c:pt idx="1">
                  <c:v>26128.800000000003</c:v>
                </c:pt>
                <c:pt idx="2">
                  <c:v>98247.9</c:v>
                </c:pt>
                <c:pt idx="3">
                  <c:v>187504.2</c:v>
                </c:pt>
                <c:pt idx="4">
                  <c:v>245157.7</c:v>
                </c:pt>
                <c:pt idx="5">
                  <c:v>257223.2</c:v>
                </c:pt>
                <c:pt idx="6">
                  <c:v>260178.6</c:v>
                </c:pt>
                <c:pt idx="7">
                  <c:v>222880.3</c:v>
                </c:pt>
                <c:pt idx="8">
                  <c:v>188093.4</c:v>
                </c:pt>
                <c:pt idx="9">
                  <c:v>159623</c:v>
                </c:pt>
                <c:pt idx="10">
                  <c:v>234900.1</c:v>
                </c:pt>
                <c:pt idx="11">
                  <c:v>312429.90000000002</c:v>
                </c:pt>
                <c:pt idx="12">
                  <c:v>326096.80000000005</c:v>
                </c:pt>
                <c:pt idx="13">
                  <c:v>354672.80000000005</c:v>
                </c:pt>
                <c:pt idx="14">
                  <c:v>391658.9</c:v>
                </c:pt>
                <c:pt idx="15">
                  <c:v>418542</c:v>
                </c:pt>
                <c:pt idx="16">
                  <c:v>490773.2</c:v>
                </c:pt>
                <c:pt idx="17">
                  <c:v>479432.8</c:v>
                </c:pt>
                <c:pt idx="18">
                  <c:v>471023.7</c:v>
                </c:pt>
                <c:pt idx="19">
                  <c:v>473581</c:v>
                </c:pt>
                <c:pt idx="20">
                  <c:v>536027.6</c:v>
                </c:pt>
                <c:pt idx="21">
                  <c:v>520981.39999999997</c:v>
                </c:pt>
                <c:pt idx="22">
                  <c:v>531077.1</c:v>
                </c:pt>
                <c:pt idx="23">
                  <c:v>511789.1</c:v>
                </c:pt>
                <c:pt idx="24">
                  <c:v>479739.8</c:v>
                </c:pt>
                <c:pt idx="25">
                  <c:v>452464.7</c:v>
                </c:pt>
                <c:pt idx="26">
                  <c:v>444109.9</c:v>
                </c:pt>
                <c:pt idx="27">
                  <c:v>468156.80000000005</c:v>
                </c:pt>
                <c:pt idx="28">
                  <c:v>512616.50000000006</c:v>
                </c:pt>
                <c:pt idx="29">
                  <c:v>516642.80000000005</c:v>
                </c:pt>
                <c:pt idx="30">
                  <c:v>522623.30000000005</c:v>
                </c:pt>
                <c:pt idx="31">
                  <c:v>558318.80000000005</c:v>
                </c:pt>
                <c:pt idx="32">
                  <c:v>618973.5</c:v>
                </c:pt>
                <c:pt idx="33">
                  <c:v>569644.5</c:v>
                </c:pt>
                <c:pt idx="34">
                  <c:v>584446.80000000005</c:v>
                </c:pt>
                <c:pt idx="35">
                  <c:v>561890.9</c:v>
                </c:pt>
                <c:pt idx="36">
                  <c:v>627326.4</c:v>
                </c:pt>
                <c:pt idx="37">
                  <c:v>658522.30000000005</c:v>
                </c:pt>
                <c:pt idx="38">
                  <c:v>727233.9</c:v>
                </c:pt>
                <c:pt idx="39">
                  <c:v>880872.2</c:v>
                </c:pt>
                <c:pt idx="40">
                  <c:v>924187.2</c:v>
                </c:pt>
                <c:pt idx="41">
                  <c:v>1171826.0999999999</c:v>
                </c:pt>
                <c:pt idx="42">
                  <c:v>1106132.2</c:v>
                </c:pt>
                <c:pt idx="43">
                  <c:v>989057.29999999993</c:v>
                </c:pt>
                <c:pt idx="44">
                  <c:v>922103.99999999988</c:v>
                </c:pt>
                <c:pt idx="45">
                  <c:v>950335.19999999984</c:v>
                </c:pt>
                <c:pt idx="46">
                  <c:v>860403.89999999979</c:v>
                </c:pt>
                <c:pt idx="47">
                  <c:v>835655.79999999981</c:v>
                </c:pt>
                <c:pt idx="48">
                  <c:v>853753.29999999981</c:v>
                </c:pt>
                <c:pt idx="49">
                  <c:v>866318.19999999984</c:v>
                </c:pt>
                <c:pt idx="50">
                  <c:v>909253.29999999981</c:v>
                </c:pt>
                <c:pt idx="51">
                  <c:v>839939.59999999986</c:v>
                </c:pt>
                <c:pt idx="52">
                  <c:v>812551.19999999984</c:v>
                </c:pt>
                <c:pt idx="53">
                  <c:v>811502.19999999984</c:v>
                </c:pt>
                <c:pt idx="54">
                  <c:v>838492.19999999984</c:v>
                </c:pt>
                <c:pt idx="55">
                  <c:v>829185.99999999988</c:v>
                </c:pt>
                <c:pt idx="56">
                  <c:v>832466.29999999993</c:v>
                </c:pt>
                <c:pt idx="57">
                  <c:v>825833.89999999991</c:v>
                </c:pt>
                <c:pt idx="58">
                  <c:v>778364.49999999988</c:v>
                </c:pt>
                <c:pt idx="59">
                  <c:v>815957.79999999993</c:v>
                </c:pt>
                <c:pt idx="60">
                  <c:v>815601.29999999993</c:v>
                </c:pt>
                <c:pt idx="61">
                  <c:v>866673.6</c:v>
                </c:pt>
                <c:pt idx="62">
                  <c:v>902603.7</c:v>
                </c:pt>
                <c:pt idx="63">
                  <c:v>984552.79999999993</c:v>
                </c:pt>
                <c:pt idx="64">
                  <c:v>979927.29999999993</c:v>
                </c:pt>
                <c:pt idx="65">
                  <c:v>982360.2</c:v>
                </c:pt>
                <c:pt idx="66">
                  <c:v>1022661.7999999999</c:v>
                </c:pt>
                <c:pt idx="67">
                  <c:v>1046095.2</c:v>
                </c:pt>
                <c:pt idx="68">
                  <c:v>1073755.5</c:v>
                </c:pt>
                <c:pt idx="69">
                  <c:v>1045394.5</c:v>
                </c:pt>
                <c:pt idx="70">
                  <c:v>1087512.5</c:v>
                </c:pt>
                <c:pt idx="71">
                  <c:v>1049385.8</c:v>
                </c:pt>
                <c:pt idx="72">
                  <c:v>1050903.2</c:v>
                </c:pt>
                <c:pt idx="73">
                  <c:v>1072091.3999999999</c:v>
                </c:pt>
                <c:pt idx="74">
                  <c:v>1010889.0999999999</c:v>
                </c:pt>
                <c:pt idx="75">
                  <c:v>981501.39999999991</c:v>
                </c:pt>
                <c:pt idx="76">
                  <c:v>1057431.2999999998</c:v>
                </c:pt>
                <c:pt idx="77">
                  <c:v>985725.09999999986</c:v>
                </c:pt>
                <c:pt idx="78">
                  <c:v>1006163.1999999998</c:v>
                </c:pt>
                <c:pt idx="79">
                  <c:v>1002493.6999999998</c:v>
                </c:pt>
                <c:pt idx="80">
                  <c:v>993412.69999999984</c:v>
                </c:pt>
                <c:pt idx="81">
                  <c:v>975805.99999999988</c:v>
                </c:pt>
                <c:pt idx="82">
                  <c:v>1047810.9999999999</c:v>
                </c:pt>
                <c:pt idx="83">
                  <c:v>1013783.9999999999</c:v>
                </c:pt>
                <c:pt idx="84">
                  <c:v>1017616.2999999999</c:v>
                </c:pt>
                <c:pt idx="85">
                  <c:v>1045229.3999999999</c:v>
                </c:pt>
                <c:pt idx="86">
                  <c:v>1061454.5999999999</c:v>
                </c:pt>
                <c:pt idx="87">
                  <c:v>1115493.8999999999</c:v>
                </c:pt>
                <c:pt idx="88">
                  <c:v>1066810.8999999999</c:v>
                </c:pt>
                <c:pt idx="89">
                  <c:v>973888.89999999991</c:v>
                </c:pt>
                <c:pt idx="90">
                  <c:v>1013158.5999999999</c:v>
                </c:pt>
                <c:pt idx="91">
                  <c:v>962188.49999999988</c:v>
                </c:pt>
                <c:pt idx="92">
                  <c:v>1142230.7999999998</c:v>
                </c:pt>
                <c:pt idx="93">
                  <c:v>1132474.6999999997</c:v>
                </c:pt>
                <c:pt idx="94">
                  <c:v>1196335.7999999998</c:v>
                </c:pt>
                <c:pt idx="95">
                  <c:v>1186759.3999999999</c:v>
                </c:pt>
                <c:pt idx="96">
                  <c:v>1132281.2</c:v>
                </c:pt>
                <c:pt idx="97">
                  <c:v>1091594.8999999999</c:v>
                </c:pt>
                <c:pt idx="98">
                  <c:v>1161548.3999999999</c:v>
                </c:pt>
                <c:pt idx="99">
                  <c:v>1251351.5999999999</c:v>
                </c:pt>
                <c:pt idx="100">
                  <c:v>1245020.2</c:v>
                </c:pt>
                <c:pt idx="101">
                  <c:v>1266042.7</c:v>
                </c:pt>
                <c:pt idx="102">
                  <c:v>1446214.5</c:v>
                </c:pt>
                <c:pt idx="103">
                  <c:v>1451197.9</c:v>
                </c:pt>
                <c:pt idx="104">
                  <c:v>1554772.5999999999</c:v>
                </c:pt>
                <c:pt idx="105">
                  <c:v>1657023.2999999998</c:v>
                </c:pt>
                <c:pt idx="106">
                  <c:v>1727821.5999999999</c:v>
                </c:pt>
                <c:pt idx="107">
                  <c:v>1798252.7999999998</c:v>
                </c:pt>
                <c:pt idx="108">
                  <c:v>1800807.6999999997</c:v>
                </c:pt>
                <c:pt idx="109">
                  <c:v>1866999.0999999996</c:v>
                </c:pt>
                <c:pt idx="110">
                  <c:v>1892010.0999999996</c:v>
                </c:pt>
                <c:pt idx="111">
                  <c:v>1875868.0999999996</c:v>
                </c:pt>
                <c:pt idx="112">
                  <c:v>1886416.2999999996</c:v>
                </c:pt>
                <c:pt idx="113">
                  <c:v>1891605.8999999997</c:v>
                </c:pt>
                <c:pt idx="114">
                  <c:v>1806425.5999999996</c:v>
                </c:pt>
                <c:pt idx="115">
                  <c:v>1782199.9999999995</c:v>
                </c:pt>
                <c:pt idx="116">
                  <c:v>1837726.4999999995</c:v>
                </c:pt>
                <c:pt idx="117">
                  <c:v>1939229.2999999996</c:v>
                </c:pt>
                <c:pt idx="118">
                  <c:v>1997079.9999999995</c:v>
                </c:pt>
                <c:pt idx="119">
                  <c:v>2073838.5999999996</c:v>
                </c:pt>
                <c:pt idx="120">
                  <c:v>2058738.4999999995</c:v>
                </c:pt>
                <c:pt idx="121">
                  <c:v>2114936.8999999994</c:v>
                </c:pt>
                <c:pt idx="122">
                  <c:v>2104735.7999999993</c:v>
                </c:pt>
                <c:pt idx="123">
                  <c:v>2158833.1999999993</c:v>
                </c:pt>
                <c:pt idx="124">
                  <c:v>2080394.5999999992</c:v>
                </c:pt>
                <c:pt idx="125">
                  <c:v>2023779.2999999991</c:v>
                </c:pt>
                <c:pt idx="126">
                  <c:v>2034401.0999999992</c:v>
                </c:pt>
                <c:pt idx="127">
                  <c:v>2083551.6999999993</c:v>
                </c:pt>
                <c:pt idx="128">
                  <c:v>2112427.2999999993</c:v>
                </c:pt>
                <c:pt idx="129">
                  <c:v>2098052.9999999995</c:v>
                </c:pt>
                <c:pt idx="130">
                  <c:v>2122936.9999999995</c:v>
                </c:pt>
                <c:pt idx="131">
                  <c:v>2126822.3999999994</c:v>
                </c:pt>
                <c:pt idx="132">
                  <c:v>2122577.4999999995</c:v>
                </c:pt>
                <c:pt idx="133">
                  <c:v>2102440.4999999995</c:v>
                </c:pt>
                <c:pt idx="134">
                  <c:v>2132652.0999999996</c:v>
                </c:pt>
                <c:pt idx="135">
                  <c:v>2136261.5999999996</c:v>
                </c:pt>
                <c:pt idx="136">
                  <c:v>2226323.8999999994</c:v>
                </c:pt>
                <c:pt idx="137">
                  <c:v>2248671.2999999993</c:v>
                </c:pt>
                <c:pt idx="138">
                  <c:v>2293723.1999999993</c:v>
                </c:pt>
                <c:pt idx="139">
                  <c:v>2402521.9999999991</c:v>
                </c:pt>
                <c:pt idx="140">
                  <c:v>2438654.1999999993</c:v>
                </c:pt>
                <c:pt idx="141">
                  <c:v>2445595.4999999991</c:v>
                </c:pt>
                <c:pt idx="142">
                  <c:v>2450103.7999999989</c:v>
                </c:pt>
                <c:pt idx="143">
                  <c:v>2444439.4999999991</c:v>
                </c:pt>
                <c:pt idx="144">
                  <c:v>2465810.2999999989</c:v>
                </c:pt>
                <c:pt idx="145">
                  <c:v>2471054.0999999987</c:v>
                </c:pt>
                <c:pt idx="146">
                  <c:v>2526707.9999999986</c:v>
                </c:pt>
                <c:pt idx="147">
                  <c:v>2607578.3999999985</c:v>
                </c:pt>
                <c:pt idx="148">
                  <c:v>2571871.1999999983</c:v>
                </c:pt>
                <c:pt idx="149">
                  <c:v>2547703.0999999982</c:v>
                </c:pt>
                <c:pt idx="150">
                  <c:v>2618701.1999999983</c:v>
                </c:pt>
                <c:pt idx="151">
                  <c:v>2662703.1999999983</c:v>
                </c:pt>
                <c:pt idx="152">
                  <c:v>2643367.8999999985</c:v>
                </c:pt>
                <c:pt idx="153">
                  <c:v>2587994.4999999986</c:v>
                </c:pt>
                <c:pt idx="154">
                  <c:v>2706764.1999999988</c:v>
                </c:pt>
                <c:pt idx="155">
                  <c:v>2725472.9999999986</c:v>
                </c:pt>
                <c:pt idx="156">
                  <c:v>2721520.8999999985</c:v>
                </c:pt>
                <c:pt idx="157">
                  <c:v>2740021.5999999987</c:v>
                </c:pt>
                <c:pt idx="158">
                  <c:v>2719347.4999999986</c:v>
                </c:pt>
                <c:pt idx="159">
                  <c:v>2782211.0999999987</c:v>
                </c:pt>
                <c:pt idx="160">
                  <c:v>2845074.6999999988</c:v>
                </c:pt>
                <c:pt idx="161">
                  <c:v>2859223.0999999987</c:v>
                </c:pt>
                <c:pt idx="162">
                  <c:v>2879043.8999999985</c:v>
                </c:pt>
                <c:pt idx="163">
                  <c:v>2854442.2999999984</c:v>
                </c:pt>
                <c:pt idx="164">
                  <c:v>2903822.8999999985</c:v>
                </c:pt>
                <c:pt idx="165">
                  <c:v>2829690.6999999983</c:v>
                </c:pt>
                <c:pt idx="166">
                  <c:v>2840290.2999999984</c:v>
                </c:pt>
                <c:pt idx="167">
                  <c:v>2834660.7999999984</c:v>
                </c:pt>
                <c:pt idx="168">
                  <c:v>2847965.8999999985</c:v>
                </c:pt>
                <c:pt idx="169">
                  <c:v>2863996.8999999985</c:v>
                </c:pt>
                <c:pt idx="170">
                  <c:v>2848140.8999999985</c:v>
                </c:pt>
                <c:pt idx="171">
                  <c:v>2855185.3999999985</c:v>
                </c:pt>
                <c:pt idx="172">
                  <c:v>2936596.4999999986</c:v>
                </c:pt>
                <c:pt idx="173">
                  <c:v>2926099.7999999984</c:v>
                </c:pt>
                <c:pt idx="174">
                  <c:v>2913200.7999999984</c:v>
                </c:pt>
                <c:pt idx="175">
                  <c:v>2911109.3999999985</c:v>
                </c:pt>
                <c:pt idx="176">
                  <c:v>2935896.9999999986</c:v>
                </c:pt>
                <c:pt idx="177">
                  <c:v>2934372.6999999988</c:v>
                </c:pt>
                <c:pt idx="178">
                  <c:v>2914052.0999999987</c:v>
                </c:pt>
                <c:pt idx="179">
                  <c:v>2885453.3999999985</c:v>
                </c:pt>
                <c:pt idx="180">
                  <c:v>2855865.1999999983</c:v>
                </c:pt>
                <c:pt idx="181">
                  <c:v>2817865.7999999984</c:v>
                </c:pt>
                <c:pt idx="182">
                  <c:v>2830691.0999999982</c:v>
                </c:pt>
                <c:pt idx="183">
                  <c:v>2870847.9999999981</c:v>
                </c:pt>
                <c:pt idx="184">
                  <c:v>2876124.6999999983</c:v>
                </c:pt>
                <c:pt idx="185">
                  <c:v>2862799.6999999983</c:v>
                </c:pt>
                <c:pt idx="186">
                  <c:v>2728741.6999999983</c:v>
                </c:pt>
                <c:pt idx="187">
                  <c:v>2759327.8999999985</c:v>
                </c:pt>
                <c:pt idx="188">
                  <c:v>2757448.8999999985</c:v>
                </c:pt>
                <c:pt idx="189">
                  <c:v>2731608.0999999987</c:v>
                </c:pt>
                <c:pt idx="190">
                  <c:v>2729018.2999999989</c:v>
                </c:pt>
                <c:pt idx="191">
                  <c:v>2681149.7999999989</c:v>
                </c:pt>
                <c:pt idx="192">
                  <c:v>2711676.2999999989</c:v>
                </c:pt>
                <c:pt idx="193">
                  <c:v>2713544.899999999</c:v>
                </c:pt>
                <c:pt idx="194">
                  <c:v>2710521.9999999991</c:v>
                </c:pt>
                <c:pt idx="195">
                  <c:v>2715965.0999999992</c:v>
                </c:pt>
                <c:pt idx="196">
                  <c:v>2727792.399999999</c:v>
                </c:pt>
                <c:pt idx="197">
                  <c:v>2732657.4999999991</c:v>
                </c:pt>
                <c:pt idx="198">
                  <c:v>2727804.0999999992</c:v>
                </c:pt>
                <c:pt idx="199">
                  <c:v>2713018.2999999993</c:v>
                </c:pt>
                <c:pt idx="200">
                  <c:v>2677100.7999999993</c:v>
                </c:pt>
                <c:pt idx="201">
                  <c:v>2662430.6999999993</c:v>
                </c:pt>
                <c:pt idx="202">
                  <c:v>2708027.4999999991</c:v>
                </c:pt>
                <c:pt idx="203">
                  <c:v>2698182.7999999989</c:v>
                </c:pt>
                <c:pt idx="204">
                  <c:v>2687587.5999999987</c:v>
                </c:pt>
                <c:pt idx="205">
                  <c:v>2723483.8999999985</c:v>
                </c:pt>
                <c:pt idx="206">
                  <c:v>2700544.7999999984</c:v>
                </c:pt>
                <c:pt idx="207">
                  <c:v>2669557.5999999982</c:v>
                </c:pt>
                <c:pt idx="208">
                  <c:v>2656260.0999999982</c:v>
                </c:pt>
                <c:pt idx="209">
                  <c:v>2697870.899999998</c:v>
                </c:pt>
                <c:pt idx="210">
                  <c:v>2677511.6999999979</c:v>
                </c:pt>
                <c:pt idx="211">
                  <c:v>2671809.9999999977</c:v>
                </c:pt>
                <c:pt idx="212">
                  <c:v>2667838.2999999975</c:v>
                </c:pt>
                <c:pt idx="213">
                  <c:v>2692571.5999999973</c:v>
                </c:pt>
                <c:pt idx="214">
                  <c:v>2714910.0999999973</c:v>
                </c:pt>
                <c:pt idx="215">
                  <c:v>2763755.7999999975</c:v>
                </c:pt>
                <c:pt idx="216">
                  <c:v>2760354.0999999973</c:v>
                </c:pt>
                <c:pt idx="217">
                  <c:v>2773140.8999999971</c:v>
                </c:pt>
                <c:pt idx="218">
                  <c:v>2717684.9999999972</c:v>
                </c:pt>
                <c:pt idx="219">
                  <c:v>2790504.4999999972</c:v>
                </c:pt>
                <c:pt idx="220">
                  <c:v>2795712.5999999973</c:v>
                </c:pt>
                <c:pt idx="221">
                  <c:v>2829560.1999999974</c:v>
                </c:pt>
                <c:pt idx="222">
                  <c:v>2819415.6999999974</c:v>
                </c:pt>
                <c:pt idx="223">
                  <c:v>2807807.8999999976</c:v>
                </c:pt>
                <c:pt idx="224">
                  <c:v>2829166.2999999975</c:v>
                </c:pt>
                <c:pt idx="225">
                  <c:v>2786045.7999999975</c:v>
                </c:pt>
                <c:pt idx="226">
                  <c:v>2832820.2999999975</c:v>
                </c:pt>
                <c:pt idx="227">
                  <c:v>2840925.3999999976</c:v>
                </c:pt>
                <c:pt idx="228">
                  <c:v>2867957.6999999974</c:v>
                </c:pt>
                <c:pt idx="229">
                  <c:v>2819356.1999999974</c:v>
                </c:pt>
                <c:pt idx="230">
                  <c:v>2825148.0999999973</c:v>
                </c:pt>
                <c:pt idx="231">
                  <c:v>2749269.8999999971</c:v>
                </c:pt>
                <c:pt idx="232">
                  <c:v>2752122.1999999969</c:v>
                </c:pt>
                <c:pt idx="233">
                  <c:v>2718912.3999999971</c:v>
                </c:pt>
                <c:pt idx="234">
                  <c:v>2734526.1999999969</c:v>
                </c:pt>
                <c:pt idx="235">
                  <c:v>2699625.3999999971</c:v>
                </c:pt>
                <c:pt idx="236">
                  <c:v>2716669.9999999972</c:v>
                </c:pt>
                <c:pt idx="237">
                  <c:v>2731315.0999999973</c:v>
                </c:pt>
                <c:pt idx="238">
                  <c:v>2709810.7999999975</c:v>
                </c:pt>
                <c:pt idx="239">
                  <c:v>2699249.9999999977</c:v>
                </c:pt>
                <c:pt idx="240">
                  <c:v>2706022.2999999975</c:v>
                </c:pt>
                <c:pt idx="241">
                  <c:v>2674389.2999999975</c:v>
                </c:pt>
                <c:pt idx="242">
                  <c:v>2673028.3999999976</c:v>
                </c:pt>
                <c:pt idx="243">
                  <c:v>2643272.0999999978</c:v>
                </c:pt>
                <c:pt idx="244">
                  <c:v>2652881.6999999979</c:v>
                </c:pt>
                <c:pt idx="245">
                  <c:v>2641839.9999999977</c:v>
                </c:pt>
                <c:pt idx="246">
                  <c:v>2659651.8999999976</c:v>
                </c:pt>
                <c:pt idx="247">
                  <c:v>2616160.2999999975</c:v>
                </c:pt>
                <c:pt idx="248">
                  <c:v>2641348.2999999975</c:v>
                </c:pt>
                <c:pt idx="249">
                  <c:v>2627989.6999999974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4-481E-97D8-748B9774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6976"/>
        <c:axId val="-1041631536"/>
      </c:areaChart>
      <c:catAx>
        <c:axId val="-104163697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1536"/>
        <c:crosses val="autoZero"/>
        <c:auto val="0"/>
        <c:lblAlgn val="ctr"/>
        <c:lblOffset val="100"/>
        <c:noMultiLvlLbl val="1"/>
      </c:catAx>
      <c:valAx>
        <c:axId val="-104163153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697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4DA-43E9-80BA-C2EE2BFC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2022'!$C$48</c:f>
              <c:numCache>
                <c:formatCode>"$"#,##0_);[Red]\("$"#,##0\)</c:formatCode>
                <c:ptCount val="1"/>
                <c:pt idx="0">
                  <c:v>952055.10000000102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A-43E9-80BA-C2EE2BFCF4D3}"/>
            </c:ext>
          </c:extLst>
        </c:ser>
        <c:ser>
          <c:idx val="1"/>
          <c:order val="1"/>
          <c:tx>
            <c:strRef>
              <c:f>'Yr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2022'!$D$48</c:f>
              <c:numCache>
                <c:formatCode>"$"#,##0_);[Red]\("$"#,##0\)</c:formatCode>
                <c:ptCount val="1"/>
                <c:pt idx="0">
                  <c:v>414274.00000000017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A-43E9-80BA-C2EE2BFCF4D3}"/>
            </c:ext>
          </c:extLst>
        </c:ser>
        <c:ser>
          <c:idx val="2"/>
          <c:order val="2"/>
          <c:tx>
            <c:strRef>
              <c:f>'Yr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2022'!$E$48</c:f>
              <c:numCache>
                <c:formatCode>"$"#,##0_);[Red]\("$"#,##0\)</c:formatCode>
                <c:ptCount val="1"/>
                <c:pt idx="0">
                  <c:v>28473.100000000002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A-43E9-80BA-C2EE2BFCF4D3}"/>
            </c:ext>
          </c:extLst>
        </c:ser>
        <c:ser>
          <c:idx val="3"/>
          <c:order val="3"/>
          <c:tx>
            <c:strRef>
              <c:f>'Yr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2022'!$F$48</c:f>
              <c:numCache>
                <c:formatCode>"$"#,##0_);[Red]\("$"#,##0\)</c:formatCode>
                <c:ptCount val="1"/>
                <c:pt idx="0">
                  <c:v>503225.2999999997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DA-43E9-80BA-C2EE2BFCF4D3}"/>
            </c:ext>
          </c:extLst>
        </c:ser>
        <c:ser>
          <c:idx val="4"/>
          <c:order val="4"/>
          <c:tx>
            <c:strRef>
              <c:f>'Yr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2022'!$G$48</c:f>
              <c:numCache>
                <c:formatCode>"$"#,##0_);[Red]\("$"#,##0\)</c:formatCode>
                <c:ptCount val="1"/>
                <c:pt idx="0">
                  <c:v>716555.20000000042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A-43E9-80BA-C2EE2BFCF4D3}"/>
            </c:ext>
          </c:extLst>
        </c:ser>
        <c:ser>
          <c:idx val="5"/>
          <c:order val="5"/>
          <c:tx>
            <c:strRef>
              <c:f>'Yr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2022'!$H$48</c:f>
              <c:numCache>
                <c:formatCode>"$"#,##0_);[Red]\("$"#,##0\)</c:formatCode>
                <c:ptCount val="1"/>
                <c:pt idx="0">
                  <c:v>13406.999999999998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DA-43E9-80BA-C2EE2BFCF4D3}"/>
            </c:ext>
          </c:extLst>
        </c:ser>
        <c:ser>
          <c:idx val="6"/>
          <c:order val="6"/>
          <c:tx>
            <c:strRef>
              <c:f>'Yr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69-4DCF-A2FB-4C57D5861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DA-43E9-80BA-C2EE2BFC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35888"/>
        <c:axId val="-1041630992"/>
      </c:barChart>
      <c:catAx>
        <c:axId val="-1041635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30992"/>
        <c:crosses val="autoZero"/>
        <c:auto val="0"/>
        <c:lblAlgn val="ctr"/>
        <c:lblOffset val="100"/>
        <c:noMultiLvlLbl val="0"/>
      </c:catAx>
      <c:valAx>
        <c:axId val="-104163099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588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063135975846404E-2"/>
          <c:y val="0.13823849906775493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Log'!$V$507:$V$527</c:f>
              <c:strCache>
                <c:ptCount val="21"/>
                <c:pt idx="0">
                  <c:v>$4,992,568 </c:v>
                </c:pt>
                <c:pt idx="1">
                  <c:v>$4,997,859 </c:v>
                </c:pt>
                <c:pt idx="2">
                  <c:v>$4,921,427 </c:v>
                </c:pt>
                <c:pt idx="3">
                  <c:v>$4,923,640 </c:v>
                </c:pt>
                <c:pt idx="4">
                  <c:v>$4,889,892 </c:v>
                </c:pt>
                <c:pt idx="5">
                  <c:v>$4,905,142 </c:v>
                </c:pt>
                <c:pt idx="6">
                  <c:v>$4,870,114 </c:v>
                </c:pt>
                <c:pt idx="7">
                  <c:v>$4,886,639 </c:v>
                </c:pt>
                <c:pt idx="8">
                  <c:v>$4,900,872 </c:v>
                </c:pt>
                <c:pt idx="9">
                  <c:v>$4,878,990 </c:v>
                </c:pt>
                <c:pt idx="10">
                  <c:v>$4,868,252 </c:v>
                </c:pt>
                <c:pt idx="11">
                  <c:v>$4,874,569 </c:v>
                </c:pt>
                <c:pt idx="12">
                  <c:v>$4,842,595 </c:v>
                </c:pt>
                <c:pt idx="13">
                  <c:v>$4,840,694 </c:v>
                </c:pt>
                <c:pt idx="14">
                  <c:v>$4,810,464 </c:v>
                </c:pt>
                <c:pt idx="15">
                  <c:v>$4,819,491 </c:v>
                </c:pt>
                <c:pt idx="16">
                  <c:v>$4,807,041 </c:v>
                </c:pt>
                <c:pt idx="17">
                  <c:v>$4,824,617 </c:v>
                </c:pt>
                <c:pt idx="18">
                  <c:v>$4,780,885 </c:v>
                </c:pt>
                <c:pt idx="19">
                  <c:v>$4,805,584 </c:v>
                </c:pt>
                <c:pt idx="20">
                  <c:v>$4,791,923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Log'!$B$507:$B$527</c:f>
              <c:numCache>
                <c:formatCode>m/d/yyyy</c:formatCode>
                <c:ptCount val="21"/>
                <c:pt idx="0">
                  <c:v>44896</c:v>
                </c:pt>
                <c:pt idx="1">
                  <c:v>44897</c:v>
                </c:pt>
                <c:pt idx="2">
                  <c:v>44900</c:v>
                </c:pt>
                <c:pt idx="3">
                  <c:v>44901</c:v>
                </c:pt>
                <c:pt idx="4">
                  <c:v>44902</c:v>
                </c:pt>
                <c:pt idx="5">
                  <c:v>44903</c:v>
                </c:pt>
                <c:pt idx="6">
                  <c:v>44904</c:v>
                </c:pt>
                <c:pt idx="7">
                  <c:v>44907</c:v>
                </c:pt>
                <c:pt idx="8">
                  <c:v>44908</c:v>
                </c:pt>
                <c:pt idx="9">
                  <c:v>44909</c:v>
                </c:pt>
                <c:pt idx="10">
                  <c:v>44910</c:v>
                </c:pt>
                <c:pt idx="11">
                  <c:v>44911</c:v>
                </c:pt>
                <c:pt idx="12">
                  <c:v>44914</c:v>
                </c:pt>
                <c:pt idx="13">
                  <c:v>44915</c:v>
                </c:pt>
                <c:pt idx="14">
                  <c:v>44916</c:v>
                </c:pt>
                <c:pt idx="15">
                  <c:v>44917</c:v>
                </c:pt>
                <c:pt idx="16">
                  <c:v>44918</c:v>
                </c:pt>
                <c:pt idx="17">
                  <c:v>44922</c:v>
                </c:pt>
                <c:pt idx="18">
                  <c:v>44923</c:v>
                </c:pt>
                <c:pt idx="19">
                  <c:v>44924</c:v>
                </c:pt>
                <c:pt idx="20">
                  <c:v>44925</c:v>
                </c:pt>
              </c:numCache>
            </c:numRef>
          </c:cat>
          <c:val>
            <c:numRef>
              <c:f>'December 2022'!$V$50:$V$70</c:f>
              <c:numCache>
                <c:formatCode>"$"#,##0_);[Red]\("$"#,##0\)</c:formatCode>
                <c:ptCount val="21"/>
                <c:pt idx="0">
                  <c:v>-48601.499999999985</c:v>
                </c:pt>
                <c:pt idx="1">
                  <c:v>-42809.599999999991</c:v>
                </c:pt>
                <c:pt idx="2">
                  <c:v>-118687.79999999999</c:v>
                </c:pt>
                <c:pt idx="3">
                  <c:v>-115835.49999999999</c:v>
                </c:pt>
                <c:pt idx="4">
                  <c:v>-149045.29999999999</c:v>
                </c:pt>
                <c:pt idx="5">
                  <c:v>-133431.5</c:v>
                </c:pt>
                <c:pt idx="6">
                  <c:v>-168332.3</c:v>
                </c:pt>
                <c:pt idx="7">
                  <c:v>-151287.69999999998</c:v>
                </c:pt>
                <c:pt idx="8">
                  <c:v>-136642.59999999998</c:v>
                </c:pt>
                <c:pt idx="9">
                  <c:v>-158146.89999999997</c:v>
                </c:pt>
                <c:pt idx="10">
                  <c:v>-168707.69999999995</c:v>
                </c:pt>
                <c:pt idx="11">
                  <c:v>-161935.39999999997</c:v>
                </c:pt>
                <c:pt idx="12">
                  <c:v>-193568.39999999997</c:v>
                </c:pt>
                <c:pt idx="13">
                  <c:v>-194929.29999999996</c:v>
                </c:pt>
                <c:pt idx="14">
                  <c:v>-224685.59999999998</c:v>
                </c:pt>
                <c:pt idx="15">
                  <c:v>-215075.99999999997</c:v>
                </c:pt>
                <c:pt idx="16">
                  <c:v>-226117.69999999998</c:v>
                </c:pt>
                <c:pt idx="17">
                  <c:v>-208305.8</c:v>
                </c:pt>
                <c:pt idx="18">
                  <c:v>-251797.4</c:v>
                </c:pt>
                <c:pt idx="19">
                  <c:v>-226609.4</c:v>
                </c:pt>
                <c:pt idx="20">
                  <c:v>-239968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28816"/>
        <c:axId val="-1041626096"/>
      </c:areaChart>
      <c:catAx>
        <c:axId val="-104162881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6096"/>
        <c:crosses val="autoZero"/>
        <c:auto val="0"/>
        <c:lblAlgn val="ctr"/>
        <c:lblOffset val="100"/>
        <c:noMultiLvlLbl val="1"/>
      </c:catAx>
      <c:valAx>
        <c:axId val="-104162609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881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2022'!$C$48</c:f>
              <c:numCache>
                <c:formatCode>"$"#,##0_);[Red]\("$"#,##0\)</c:formatCode>
                <c:ptCount val="1"/>
                <c:pt idx="0">
                  <c:v>20159.699999999993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'December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2022'!$D$48</c:f>
              <c:numCache>
                <c:formatCode>"$"#,##0_);[Red]\("$"#,##0\)</c:formatCode>
                <c:ptCount val="1"/>
                <c:pt idx="0">
                  <c:v>-155935.40000000002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'December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2022'!$E$48</c:f>
              <c:numCache>
                <c:formatCode>"$"#,##0_);[Red]\("$"#,##0\)</c:formatCode>
                <c:ptCount val="1"/>
                <c:pt idx="0">
                  <c:v>-86146.3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'December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2022'!$F$48</c:f>
              <c:numCache>
                <c:formatCode>"$"#,##0_);[Red]\("$"#,##0\)</c:formatCode>
                <c:ptCount val="1"/>
                <c:pt idx="0">
                  <c:v>-50923.400000000009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'December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2022'!$G$48</c:f>
              <c:numCache>
                <c:formatCode>"$"#,##0_);[Red]\("$"#,##0\)</c:formatCode>
                <c:ptCount val="1"/>
                <c:pt idx="0">
                  <c:v>3784.8999999999942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'December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2022'!$H$48</c:f>
              <c:numCache>
                <c:formatCode>"$"#,##0_);[Red]\("$"#,##0\)</c:formatCode>
                <c:ptCount val="1"/>
                <c:pt idx="0">
                  <c:v>29092.5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884-4C34-AE88-7A4560AA55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41626640"/>
        <c:axId val="-1041639696"/>
      </c:barChart>
      <c:catAx>
        <c:axId val="-104162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41639696"/>
        <c:crosses val="autoZero"/>
        <c:auto val="0"/>
        <c:lblAlgn val="ctr"/>
        <c:lblOffset val="100"/>
        <c:noMultiLvlLbl val="0"/>
      </c:catAx>
      <c:valAx>
        <c:axId val="-104163969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2664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Log'!$V$486:$V$506</c:f>
              <c:strCache>
                <c:ptCount val="21"/>
                <c:pt idx="0">
                  <c:v>$4,841,658 </c:v>
                </c:pt>
                <c:pt idx="1">
                  <c:v>$4,882,581 </c:v>
                </c:pt>
                <c:pt idx="2">
                  <c:v>$4,861,821 </c:v>
                </c:pt>
                <c:pt idx="3">
                  <c:v>$4,855,781 </c:v>
                </c:pt>
                <c:pt idx="4">
                  <c:v>$4,851,487 </c:v>
                </c:pt>
                <c:pt idx="5">
                  <c:v>$4,875,290 </c:v>
                </c:pt>
                <c:pt idx="6">
                  <c:v>$4,896,913 </c:v>
                </c:pt>
                <c:pt idx="7">
                  <c:v>$4,945,109 </c:v>
                </c:pt>
                <c:pt idx="8">
                  <c:v>$4,941,322 </c:v>
                </c:pt>
                <c:pt idx="9">
                  <c:v>$4,953,820 </c:v>
                </c:pt>
                <c:pt idx="10">
                  <c:v>$4,897,940 </c:v>
                </c:pt>
                <c:pt idx="11">
                  <c:v>$4,970,283 </c:v>
                </c:pt>
                <c:pt idx="12">
                  <c:v>$4,975,089 </c:v>
                </c:pt>
                <c:pt idx="13">
                  <c:v>$5,008,448 </c:v>
                </c:pt>
                <c:pt idx="14">
                  <c:v>$4,997,824 </c:v>
                </c:pt>
                <c:pt idx="15">
                  <c:v>$4,985,802 </c:v>
                </c:pt>
                <c:pt idx="16">
                  <c:v>$5,006,939 </c:v>
                </c:pt>
                <c:pt idx="17">
                  <c:v>$4,961,164 </c:v>
                </c:pt>
                <c:pt idx="18">
                  <c:v>$5,007,434 </c:v>
                </c:pt>
                <c:pt idx="19">
                  <c:v>$5,015,157 </c:v>
                </c:pt>
                <c:pt idx="20">
                  <c:v>$5,041,630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Log'!$B$486:$B$506</c:f>
              <c:numCache>
                <c:formatCode>m/d/yyyy</c:formatCode>
                <c:ptCount val="2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44872</c:v>
                </c:pt>
                <c:pt idx="5">
                  <c:v>44873</c:v>
                </c:pt>
                <c:pt idx="6">
                  <c:v>44874</c:v>
                </c:pt>
                <c:pt idx="7">
                  <c:v>44875</c:v>
                </c:pt>
                <c:pt idx="8">
                  <c:v>44876</c:v>
                </c:pt>
                <c:pt idx="9">
                  <c:v>44879</c:v>
                </c:pt>
                <c:pt idx="10">
                  <c:v>44880</c:v>
                </c:pt>
                <c:pt idx="11">
                  <c:v>44881</c:v>
                </c:pt>
                <c:pt idx="12">
                  <c:v>44882</c:v>
                </c:pt>
                <c:pt idx="13">
                  <c:v>44883</c:v>
                </c:pt>
                <c:pt idx="14">
                  <c:v>44886</c:v>
                </c:pt>
                <c:pt idx="15">
                  <c:v>44887</c:v>
                </c:pt>
                <c:pt idx="16">
                  <c:v>44888</c:v>
                </c:pt>
                <c:pt idx="17">
                  <c:v>44890</c:v>
                </c:pt>
                <c:pt idx="18">
                  <c:v>44893</c:v>
                </c:pt>
                <c:pt idx="19">
                  <c:v>44894</c:v>
                </c:pt>
                <c:pt idx="20">
                  <c:v>44895</c:v>
                </c:pt>
              </c:numCache>
            </c:numRef>
          </c:cat>
          <c:val>
            <c:numRef>
              <c:f>'November 2022'!$V$50:$V$70</c:f>
              <c:numCache>
                <c:formatCode>"$"#,##0_);[Red]\("$"#,##0\)</c:formatCode>
                <c:ptCount val="21"/>
                <c:pt idx="0">
                  <c:v>-13297.5</c:v>
                </c:pt>
                <c:pt idx="1">
                  <c:v>28313.300000000003</c:v>
                </c:pt>
                <c:pt idx="2">
                  <c:v>7954.1000000000022</c:v>
                </c:pt>
                <c:pt idx="3">
                  <c:v>2252.4000000000033</c:v>
                </c:pt>
                <c:pt idx="4">
                  <c:v>-1719.2999999999938</c:v>
                </c:pt>
                <c:pt idx="5">
                  <c:v>23014.000000000007</c:v>
                </c:pt>
                <c:pt idx="6">
                  <c:v>45352.500000000007</c:v>
                </c:pt>
                <c:pt idx="7">
                  <c:v>94198.200000000012</c:v>
                </c:pt>
                <c:pt idx="8">
                  <c:v>90796.500000000015</c:v>
                </c:pt>
                <c:pt idx="9">
                  <c:v>103583.30000000002</c:v>
                </c:pt>
                <c:pt idx="10">
                  <c:v>48127.400000000023</c:v>
                </c:pt>
                <c:pt idx="11">
                  <c:v>120946.90000000002</c:v>
                </c:pt>
                <c:pt idx="12">
                  <c:v>126155.00000000001</c:v>
                </c:pt>
                <c:pt idx="13">
                  <c:v>160002.6</c:v>
                </c:pt>
                <c:pt idx="14">
                  <c:v>149858.1</c:v>
                </c:pt>
                <c:pt idx="15">
                  <c:v>138250.30000000002</c:v>
                </c:pt>
                <c:pt idx="16">
                  <c:v>159608.70000000001</c:v>
                </c:pt>
                <c:pt idx="17">
                  <c:v>116488.20000000001</c:v>
                </c:pt>
                <c:pt idx="18">
                  <c:v>163262.70000000001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636432"/>
        <c:axId val="-1039420832"/>
      </c:areaChart>
      <c:catAx>
        <c:axId val="-104163643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0832"/>
        <c:crosses val="autoZero"/>
        <c:auto val="0"/>
        <c:lblAlgn val="ctr"/>
        <c:lblOffset val="100"/>
        <c:noMultiLvlLbl val="1"/>
      </c:catAx>
      <c:valAx>
        <c:axId val="-103942083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63643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'November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2022'!$C$48</c:f>
              <c:numCache>
                <c:formatCode>"$"#,##0_);[Red]\("$"#,##0\)</c:formatCode>
                <c:ptCount val="1"/>
                <c:pt idx="0">
                  <c:v>-46169.900000000009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'November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2022'!$D$48</c:f>
              <c:numCache>
                <c:formatCode>"$"#,##0_);[Red]\("$"#,##0\)</c:formatCode>
                <c:ptCount val="1"/>
                <c:pt idx="0">
                  <c:v>-7076.5000000000036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'November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2022'!$E$48</c:f>
              <c:numCache>
                <c:formatCode>"$"#,##0_);[Red]\("$"#,##0\)</c:formatCode>
                <c:ptCount val="1"/>
                <c:pt idx="0">
                  <c:v>-5023.699999999998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'November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2022'!$F$48</c:f>
              <c:numCache>
                <c:formatCode>"$"#,##0_);[Red]\("$"#,##0\)</c:formatCode>
                <c:ptCount val="1"/>
                <c:pt idx="0">
                  <c:v>70679.3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'November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2022'!$G$48</c:f>
              <c:numCache>
                <c:formatCode>"$"#,##0_);[Red]\("$"#,##0\)</c:formatCode>
                <c:ptCount val="1"/>
                <c:pt idx="0">
                  <c:v>185990.9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D8-4D4E-8272-A2D5951BCB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18112"/>
        <c:axId val="-1039425728"/>
      </c:barChart>
      <c:catAx>
        <c:axId val="-103941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5728"/>
        <c:crosses val="autoZero"/>
        <c:auto val="0"/>
        <c:lblAlgn val="ctr"/>
        <c:lblOffset val="100"/>
        <c:noMultiLvlLbl val="0"/>
      </c:catAx>
      <c:valAx>
        <c:axId val="-10394257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811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Log'!$V$465:$V$485</c:f>
              <c:strCache>
                <c:ptCount val="21"/>
                <c:pt idx="0">
                  <c:v>$4,956,783 </c:v>
                </c:pt>
                <c:pt idx="1">
                  <c:v>$4,954,533 </c:v>
                </c:pt>
                <c:pt idx="2">
                  <c:v>$4,928,352 </c:v>
                </c:pt>
                <c:pt idx="3">
                  <c:v>$4,925,393 </c:v>
                </c:pt>
                <c:pt idx="4">
                  <c:v>$4,877,220 </c:v>
                </c:pt>
                <c:pt idx="5">
                  <c:v>$4,906,770 </c:v>
                </c:pt>
                <c:pt idx="6">
                  <c:v>$4,908,111 </c:v>
                </c:pt>
                <c:pt idx="7">
                  <c:v>$4,904,375 </c:v>
                </c:pt>
                <c:pt idx="8">
                  <c:v>$4,909,416 </c:v>
                </c:pt>
                <c:pt idx="9">
                  <c:v>$4,920,818 </c:v>
                </c:pt>
                <c:pt idx="10">
                  <c:v>$4,925,247 </c:v>
                </c:pt>
                <c:pt idx="11">
                  <c:v>$4,919,982 </c:v>
                </c:pt>
                <c:pt idx="12">
                  <c:v>$4,904,377 </c:v>
                </c:pt>
                <c:pt idx="13">
                  <c:v>$4,867,975 </c:v>
                </c:pt>
                <c:pt idx="14">
                  <c:v>$4,850,920 </c:v>
                </c:pt>
                <c:pt idx="15">
                  <c:v>$4,896,237 </c:v>
                </c:pt>
                <c:pt idx="16">
                  <c:v>$4,885,969 </c:v>
                </c:pt>
                <c:pt idx="17">
                  <c:v>$4,875,038 </c:v>
                </c:pt>
                <c:pt idx="18">
                  <c:v>$4,910,588 </c:v>
                </c:pt>
                <c:pt idx="19">
                  <c:v>$4,887,350 </c:v>
                </c:pt>
                <c:pt idx="20">
                  <c:v>$4,855,616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Log'!$B$465:$B$485</c:f>
              <c:numCache>
                <c:formatCode>m/d/yyyy</c:formatCode>
                <c:ptCount val="21"/>
                <c:pt idx="0">
                  <c:v>44837</c:v>
                </c:pt>
                <c:pt idx="1">
                  <c:v>44838</c:v>
                </c:pt>
                <c:pt idx="2">
                  <c:v>44839</c:v>
                </c:pt>
                <c:pt idx="3">
                  <c:v>44840</c:v>
                </c:pt>
                <c:pt idx="4">
                  <c:v>44841</c:v>
                </c:pt>
                <c:pt idx="5">
                  <c:v>44844</c:v>
                </c:pt>
                <c:pt idx="6">
                  <c:v>44845</c:v>
                </c:pt>
                <c:pt idx="7">
                  <c:v>44846</c:v>
                </c:pt>
                <c:pt idx="8">
                  <c:v>44847</c:v>
                </c:pt>
                <c:pt idx="9">
                  <c:v>44848</c:v>
                </c:pt>
                <c:pt idx="10">
                  <c:v>44851</c:v>
                </c:pt>
                <c:pt idx="11">
                  <c:v>44852</c:v>
                </c:pt>
                <c:pt idx="12">
                  <c:v>44853</c:v>
                </c:pt>
                <c:pt idx="13">
                  <c:v>44854</c:v>
                </c:pt>
                <c:pt idx="14">
                  <c:v>44855</c:v>
                </c:pt>
                <c:pt idx="15">
                  <c:v>44858</c:v>
                </c:pt>
                <c:pt idx="16">
                  <c:v>44859</c:v>
                </c:pt>
                <c:pt idx="17">
                  <c:v>44860</c:v>
                </c:pt>
                <c:pt idx="18">
                  <c:v>44861</c:v>
                </c:pt>
                <c:pt idx="19">
                  <c:v>44862</c:v>
                </c:pt>
                <c:pt idx="20">
                  <c:v>44865</c:v>
                </c:pt>
              </c:numCache>
            </c:numRef>
          </c:cat>
          <c:val>
            <c:numRef>
              <c:f>'October 2022'!$V$50:$V$70</c:f>
              <c:numCache>
                <c:formatCode>"$"#,##0_);[Red]\("$"#,##0\)</c:formatCode>
                <c:ptCount val="21"/>
                <c:pt idx="0">
                  <c:v>30586.199999999997</c:v>
                </c:pt>
                <c:pt idx="1">
                  <c:v>28707.199999999997</c:v>
                </c:pt>
                <c:pt idx="2">
                  <c:v>2866.3999999999942</c:v>
                </c:pt>
                <c:pt idx="3">
                  <c:v>276.59999999999127</c:v>
                </c:pt>
                <c:pt idx="4">
                  <c:v>-47591.900000000009</c:v>
                </c:pt>
                <c:pt idx="5">
                  <c:v>-17065.400000000005</c:v>
                </c:pt>
                <c:pt idx="6">
                  <c:v>-15196.800000000005</c:v>
                </c:pt>
                <c:pt idx="7">
                  <c:v>-18219.700000000004</c:v>
                </c:pt>
                <c:pt idx="8">
                  <c:v>-12776.600000000006</c:v>
                </c:pt>
                <c:pt idx="9">
                  <c:v>-949.30000000000291</c:v>
                </c:pt>
                <c:pt idx="10">
                  <c:v>3915.7999999999965</c:v>
                </c:pt>
                <c:pt idx="11">
                  <c:v>-937.60000000000309</c:v>
                </c:pt>
                <c:pt idx="12">
                  <c:v>-15723.400000000005</c:v>
                </c:pt>
                <c:pt idx="13">
                  <c:v>-51640.900000000009</c:v>
                </c:pt>
                <c:pt idx="14">
                  <c:v>-66311</c:v>
                </c:pt>
                <c:pt idx="15">
                  <c:v>-20714.199999999997</c:v>
                </c:pt>
                <c:pt idx="16">
                  <c:v>-30558.899999999998</c:v>
                </c:pt>
                <c:pt idx="17">
                  <c:v>-41154.1</c:v>
                </c:pt>
                <c:pt idx="18">
                  <c:v>-5257.7999999999956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17568"/>
        <c:axId val="-1039414848"/>
      </c:areaChart>
      <c:catAx>
        <c:axId val="-103941756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4848"/>
        <c:crosses val="autoZero"/>
        <c:auto val="0"/>
        <c:lblAlgn val="ctr"/>
        <c:lblOffset val="100"/>
        <c:noMultiLvlLbl val="1"/>
      </c:catAx>
      <c:valAx>
        <c:axId val="-103941484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756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'October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2022'!$C$48</c:f>
              <c:numCache>
                <c:formatCode>"$"#,##0_);[Red]\("$"#,##0\)</c:formatCode>
                <c:ptCount val="1"/>
                <c:pt idx="0">
                  <c:v>-8974.0000000000018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'October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2022'!$D$48</c:f>
              <c:numCache>
                <c:formatCode>"$"#,##0_);[Red]\("$"#,##0\)</c:formatCode>
                <c:ptCount val="1"/>
                <c:pt idx="0">
                  <c:v>37332.6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'October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2022'!$E$48</c:f>
              <c:numCache>
                <c:formatCode>"$"#,##0_);[Red]\("$"#,##0\)</c:formatCode>
                <c:ptCount val="1"/>
                <c:pt idx="0">
                  <c:v>-31226.199999999997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'October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2022'!$F$48</c:f>
              <c:numCache>
                <c:formatCode>"$"#,##0_);[Red]\("$"#,##0\)</c:formatCode>
                <c:ptCount val="1"/>
                <c:pt idx="0">
                  <c:v>10536.500000000004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'October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2022'!$G$48</c:f>
              <c:numCache>
                <c:formatCode>"$"#,##0_);[Red]\("$"#,##0\)</c:formatCode>
                <c:ptCount val="1"/>
                <c:pt idx="0">
                  <c:v>-66852.999999999985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377-4A05-94C4-4738398E3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23008"/>
        <c:axId val="-1039426816"/>
      </c:barChart>
      <c:catAx>
        <c:axId val="-103942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6816"/>
        <c:crosses val="autoZero"/>
        <c:auto val="0"/>
        <c:lblAlgn val="ctr"/>
        <c:lblOffset val="100"/>
        <c:noMultiLvlLbl val="0"/>
      </c:catAx>
      <c:valAx>
        <c:axId val="-103942681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300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Log'!$V$444:$V$464</c:f>
              <c:strCache>
                <c:ptCount val="21"/>
                <c:pt idx="0">
                  <c:v>$5,050,682 </c:v>
                </c:pt>
                <c:pt idx="1">
                  <c:v>$5,044,758 </c:v>
                </c:pt>
                <c:pt idx="2">
                  <c:v>$5,057,739 </c:v>
                </c:pt>
                <c:pt idx="3">
                  <c:v>$5,073,061 </c:v>
                </c:pt>
                <c:pt idx="4">
                  <c:v>$5,056,583 </c:v>
                </c:pt>
                <c:pt idx="5">
                  <c:v>$5,063,144 </c:v>
                </c:pt>
                <c:pt idx="6">
                  <c:v>$5,143,425 </c:v>
                </c:pt>
                <c:pt idx="7">
                  <c:v>$5,132,539 </c:v>
                </c:pt>
                <c:pt idx="8">
                  <c:v>$5,119,364 </c:v>
                </c:pt>
                <c:pt idx="9">
                  <c:v>$5,116,877 </c:v>
                </c:pt>
                <c:pt idx="10">
                  <c:v>$5,140,887 </c:v>
                </c:pt>
                <c:pt idx="11">
                  <c:v>$5,139,072 </c:v>
                </c:pt>
                <c:pt idx="12">
                  <c:v>$5,117,662 </c:v>
                </c:pt>
                <c:pt idx="13">
                  <c:v>$5,088,450 </c:v>
                </c:pt>
                <c:pt idx="14">
                  <c:v>$5,058,328 </c:v>
                </c:pt>
                <c:pt idx="15">
                  <c:v>$5,017,755 </c:v>
                </c:pt>
                <c:pt idx="16">
                  <c:v>$5,030,106 </c:v>
                </c:pt>
                <c:pt idx="17">
                  <c:v>$5,069,886 </c:v>
                </c:pt>
                <c:pt idx="18">
                  <c:v>$5,074,543 </c:v>
                </c:pt>
                <c:pt idx="19">
                  <c:v>$5,060,811 </c:v>
                </c:pt>
                <c:pt idx="20">
                  <c:v>$4,926,341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Log'!$B$444:$B$464</c:f>
              <c:numCache>
                <c:formatCode>m/d/yyyy</c:formatCode>
                <c:ptCount val="21"/>
                <c:pt idx="0">
                  <c:v>44805</c:v>
                </c:pt>
                <c:pt idx="1">
                  <c:v>44806</c:v>
                </c:pt>
                <c:pt idx="2">
                  <c:v>44810</c:v>
                </c:pt>
                <c:pt idx="3">
                  <c:v>44811</c:v>
                </c:pt>
                <c:pt idx="4">
                  <c:v>44812</c:v>
                </c:pt>
                <c:pt idx="5">
                  <c:v>44813</c:v>
                </c:pt>
                <c:pt idx="6">
                  <c:v>44816</c:v>
                </c:pt>
                <c:pt idx="7">
                  <c:v>44817</c:v>
                </c:pt>
                <c:pt idx="8">
                  <c:v>44818</c:v>
                </c:pt>
                <c:pt idx="9">
                  <c:v>44819</c:v>
                </c:pt>
                <c:pt idx="10">
                  <c:v>44820</c:v>
                </c:pt>
                <c:pt idx="11">
                  <c:v>44823</c:v>
                </c:pt>
                <c:pt idx="12">
                  <c:v>44824</c:v>
                </c:pt>
                <c:pt idx="13">
                  <c:v>44825</c:v>
                </c:pt>
                <c:pt idx="14">
                  <c:v>44826</c:v>
                </c:pt>
                <c:pt idx="15">
                  <c:v>44827</c:v>
                </c:pt>
                <c:pt idx="16">
                  <c:v>44830</c:v>
                </c:pt>
                <c:pt idx="17">
                  <c:v>44831</c:v>
                </c:pt>
                <c:pt idx="18">
                  <c:v>44832</c:v>
                </c:pt>
                <c:pt idx="19">
                  <c:v>44833</c:v>
                </c:pt>
                <c:pt idx="20">
                  <c:v>44834</c:v>
                </c:pt>
              </c:numCache>
            </c:numRef>
          </c:cat>
          <c:val>
            <c:numRef>
              <c:f>'September 2022'!$V$50:$V$70</c:f>
              <c:numCache>
                <c:formatCode>"$"#,##0_);[Red]\("$"#,##0\)</c:formatCode>
                <c:ptCount val="21"/>
                <c:pt idx="0">
                  <c:v>15558.2</c:v>
                </c:pt>
                <c:pt idx="1">
                  <c:v>9928.7000000000007</c:v>
                </c:pt>
                <c:pt idx="2">
                  <c:v>23233.800000000003</c:v>
                </c:pt>
                <c:pt idx="3">
                  <c:v>39264.800000000003</c:v>
                </c:pt>
                <c:pt idx="4">
                  <c:v>23408.800000000003</c:v>
                </c:pt>
                <c:pt idx="5">
                  <c:v>30453.300000000003</c:v>
                </c:pt>
                <c:pt idx="6">
                  <c:v>111864.4</c:v>
                </c:pt>
                <c:pt idx="7">
                  <c:v>101367.7</c:v>
                </c:pt>
                <c:pt idx="8">
                  <c:v>88468.7</c:v>
                </c:pt>
                <c:pt idx="9">
                  <c:v>86377.3</c:v>
                </c:pt>
                <c:pt idx="10">
                  <c:v>111164.90000000001</c:v>
                </c:pt>
                <c:pt idx="11">
                  <c:v>109640.6</c:v>
                </c:pt>
                <c:pt idx="12">
                  <c:v>89320</c:v>
                </c:pt>
                <c:pt idx="13">
                  <c:v>60721.3</c:v>
                </c:pt>
                <c:pt idx="14">
                  <c:v>31133.100000000002</c:v>
                </c:pt>
                <c:pt idx="15">
                  <c:v>-6866.2999999999993</c:v>
                </c:pt>
                <c:pt idx="16">
                  <c:v>5959.0000000000018</c:v>
                </c:pt>
                <c:pt idx="17">
                  <c:v>46115.899999999994</c:v>
                </c:pt>
                <c:pt idx="18">
                  <c:v>51392.599999999991</c:v>
                </c:pt>
                <c:pt idx="19">
                  <c:v>38067.599999999991</c:v>
                </c:pt>
                <c:pt idx="20">
                  <c:v>-95990.400000000009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28448"/>
        <c:axId val="-1039422464"/>
      </c:areaChart>
      <c:catAx>
        <c:axId val="-103942844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2464"/>
        <c:crosses val="autoZero"/>
        <c:auto val="0"/>
        <c:lblAlgn val="ctr"/>
        <c:lblOffset val="100"/>
        <c:noMultiLvlLbl val="1"/>
      </c:catAx>
      <c:valAx>
        <c:axId val="-103942246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844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'September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'September 2022'!$C$48</c:f>
              <c:numCache>
                <c:formatCode>"$"#,##0_);[Red]\("$"#,##0\)</c:formatCode>
                <c:ptCount val="1"/>
                <c:pt idx="0">
                  <c:v>-21256.3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'September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2022'!$D$48</c:f>
              <c:numCache>
                <c:formatCode>"$"#,##0_);[Red]\("$"#,##0\)</c:formatCode>
                <c:ptCount val="1"/>
                <c:pt idx="0">
                  <c:v>83272.5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'September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2022'!$E$48</c:f>
              <c:numCache>
                <c:formatCode>"$"#,##0_);[Red]\("$"#,##0\)</c:formatCode>
                <c:ptCount val="1"/>
                <c:pt idx="0">
                  <c:v>-23632.400000000009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'September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2022'!$F$48</c:f>
              <c:numCache>
                <c:formatCode>"$"#,##0_);[Red]\("$"#,##0\)</c:formatCode>
                <c:ptCount val="1"/>
                <c:pt idx="0">
                  <c:v>46465.599999999999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'September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2022'!$G$48</c:f>
              <c:numCache>
                <c:formatCode>"$"#,##0_);[Red]\("$"#,##0\)</c:formatCode>
                <c:ptCount val="1"/>
                <c:pt idx="0">
                  <c:v>-180839.8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CF7-450D-84F5-3E93CC79D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17024"/>
        <c:axId val="-1039421376"/>
      </c:barChart>
      <c:catAx>
        <c:axId val="-103941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1376"/>
        <c:crosses val="autoZero"/>
        <c:auto val="0"/>
        <c:lblAlgn val="ctr"/>
        <c:lblOffset val="100"/>
        <c:noMultiLvlLbl val="0"/>
      </c:catAx>
      <c:valAx>
        <c:axId val="-103942137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702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Log'!$V$421:$V$443</c:f>
              <c:strCache>
                <c:ptCount val="23"/>
                <c:pt idx="0">
                  <c:v>$4,720,722 </c:v>
                </c:pt>
                <c:pt idx="1">
                  <c:v>$4,725,606 </c:v>
                </c:pt>
                <c:pt idx="2">
                  <c:v>$4,780,459 </c:v>
                </c:pt>
                <c:pt idx="3">
                  <c:v>$4,860,423 </c:v>
                </c:pt>
                <c:pt idx="4">
                  <c:v>$4,824,342 </c:v>
                </c:pt>
                <c:pt idx="5">
                  <c:v>$4,799,962 </c:v>
                </c:pt>
                <c:pt idx="6">
                  <c:v>$4,870,142 </c:v>
                </c:pt>
                <c:pt idx="7">
                  <c:v>$4,913,086 </c:v>
                </c:pt>
                <c:pt idx="8">
                  <c:v>$4,893,080 </c:v>
                </c:pt>
                <c:pt idx="9">
                  <c:v>$4,836,919 </c:v>
                </c:pt>
                <c:pt idx="10">
                  <c:v>$4,955,257 </c:v>
                </c:pt>
                <c:pt idx="11">
                  <c:v>$4,973,237 </c:v>
                </c:pt>
                <c:pt idx="12">
                  <c:v>$4,968,822 </c:v>
                </c:pt>
                <c:pt idx="13">
                  <c:v>$4,986,810 </c:v>
                </c:pt>
                <c:pt idx="14">
                  <c:v>$4,965,337 </c:v>
                </c:pt>
                <c:pt idx="15">
                  <c:v>$5,026,785 </c:v>
                </c:pt>
                <c:pt idx="16">
                  <c:v>$5,039,216 </c:v>
                </c:pt>
                <c:pt idx="17">
                  <c:v>$5,058,106 </c:v>
                </c:pt>
                <c:pt idx="18">
                  <c:v>$5,032,465 </c:v>
                </c:pt>
                <c:pt idx="19">
                  <c:v>$5,077,472 </c:v>
                </c:pt>
                <c:pt idx="20">
                  <c:v>$5,002,405 </c:v>
                </c:pt>
                <c:pt idx="21">
                  <c:v>$5,012,598 </c:v>
                </c:pt>
                <c:pt idx="22">
                  <c:v>$5,035,844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Log'!$B$421:$B$443</c:f>
              <c:numCache>
                <c:formatCode>m/d/yyyy</c:formatCode>
                <c:ptCount val="23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44781</c:v>
                </c:pt>
                <c:pt idx="6">
                  <c:v>44782</c:v>
                </c:pt>
                <c:pt idx="7">
                  <c:v>44783</c:v>
                </c:pt>
                <c:pt idx="8">
                  <c:v>44784</c:v>
                </c:pt>
                <c:pt idx="9">
                  <c:v>44785</c:v>
                </c:pt>
                <c:pt idx="10">
                  <c:v>44788</c:v>
                </c:pt>
                <c:pt idx="11">
                  <c:v>44789</c:v>
                </c:pt>
                <c:pt idx="12">
                  <c:v>44790</c:v>
                </c:pt>
                <c:pt idx="13">
                  <c:v>44791</c:v>
                </c:pt>
                <c:pt idx="14">
                  <c:v>44792</c:v>
                </c:pt>
                <c:pt idx="15">
                  <c:v>44795</c:v>
                </c:pt>
                <c:pt idx="16">
                  <c:v>44796</c:v>
                </c:pt>
                <c:pt idx="17">
                  <c:v>44797</c:v>
                </c:pt>
                <c:pt idx="18">
                  <c:v>44798</c:v>
                </c:pt>
                <c:pt idx="19">
                  <c:v>44799</c:v>
                </c:pt>
                <c:pt idx="20">
                  <c:v>44802</c:v>
                </c:pt>
                <c:pt idx="21">
                  <c:v>44803</c:v>
                </c:pt>
                <c:pt idx="22">
                  <c:v>44804</c:v>
                </c:pt>
              </c:numCache>
            </c:numRef>
          </c:cat>
          <c:val>
            <c:numRef>
              <c:f>'August 2022'!$V$50:$V$73</c:f>
              <c:numCache>
                <c:formatCode>"$"#,##0_);[Red]\("$"#,##0\)</c:formatCode>
                <c:ptCount val="24"/>
                <c:pt idx="0">
                  <c:v>21370.800000000003</c:v>
                </c:pt>
                <c:pt idx="1">
                  <c:v>26614.600000000002</c:v>
                </c:pt>
                <c:pt idx="2">
                  <c:v>82268.5</c:v>
                </c:pt>
                <c:pt idx="3">
                  <c:v>163138.90000000002</c:v>
                </c:pt>
                <c:pt idx="4">
                  <c:v>127431.70000000003</c:v>
                </c:pt>
                <c:pt idx="5">
                  <c:v>103263.60000000003</c:v>
                </c:pt>
                <c:pt idx="6">
                  <c:v>174261.70000000004</c:v>
                </c:pt>
                <c:pt idx="7">
                  <c:v>218263.70000000004</c:v>
                </c:pt>
                <c:pt idx="8">
                  <c:v>198928.40000000002</c:v>
                </c:pt>
                <c:pt idx="9">
                  <c:v>143555.00000000003</c:v>
                </c:pt>
                <c:pt idx="10">
                  <c:v>262324.7</c:v>
                </c:pt>
                <c:pt idx="11">
                  <c:v>281033.5</c:v>
                </c:pt>
                <c:pt idx="12">
                  <c:v>277081.40000000002</c:v>
                </c:pt>
                <c:pt idx="13">
                  <c:v>295582.10000000003</c:v>
                </c:pt>
                <c:pt idx="14">
                  <c:v>274908.00000000006</c:v>
                </c:pt>
                <c:pt idx="15">
                  <c:v>337771.60000000009</c:v>
                </c:pt>
                <c:pt idx="16">
                  <c:v>351920.00000000012</c:v>
                </c:pt>
                <c:pt idx="17">
                  <c:v>371740.8000000001</c:v>
                </c:pt>
                <c:pt idx="18">
                  <c:v>347139.20000000013</c:v>
                </c:pt>
                <c:pt idx="19">
                  <c:v>396519.80000000016</c:v>
                </c:pt>
                <c:pt idx="20">
                  <c:v>322387.60000000015</c:v>
                </c:pt>
                <c:pt idx="21">
                  <c:v>332987.20000000013</c:v>
                </c:pt>
                <c:pt idx="22">
                  <c:v>356436.10000000015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16480"/>
        <c:axId val="-1039427904"/>
      </c:areaChart>
      <c:catAx>
        <c:axId val="-10394164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7904"/>
        <c:crosses val="autoZero"/>
        <c:auto val="0"/>
        <c:lblAlgn val="ctr"/>
        <c:lblOffset val="100"/>
        <c:noMultiLvlLbl val="1"/>
      </c:catAx>
      <c:valAx>
        <c:axId val="-103942790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64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'August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'August 2022'!$C$48</c:f>
              <c:numCache>
                <c:formatCode>"$"#,##0_);[Red]\("$"#,##0\)</c:formatCode>
                <c:ptCount val="1"/>
                <c:pt idx="0">
                  <c:v>157532.49999999997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'August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2022'!$D$48</c:f>
              <c:numCache>
                <c:formatCode>"$"#,##0_);[Red]\("$"#,##0\)</c:formatCode>
                <c:ptCount val="1"/>
                <c:pt idx="0">
                  <c:v>120813.09999999999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'August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2022'!$E$48</c:f>
              <c:numCache>
                <c:formatCode>"$"#,##0_);[Red]\("$"#,##0\)</c:formatCode>
                <c:ptCount val="1"/>
                <c:pt idx="0">
                  <c:v>38502.400000000001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'August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2022'!$F$48</c:f>
              <c:numCache>
                <c:formatCode>"$"#,##0_);[Red]\("$"#,##0\)</c:formatCode>
                <c:ptCount val="1"/>
                <c:pt idx="0">
                  <c:v>54956.1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'August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2022'!$G$48</c:f>
              <c:numCache>
                <c:formatCode>"$"#,##0_);[Red]\("$"#,##0\)</c:formatCode>
                <c:ptCount val="1"/>
                <c:pt idx="0">
                  <c:v>-15367.999999999991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D18-4539-AABD-D0CBCBE8B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29536"/>
        <c:axId val="-1039426272"/>
      </c:barChart>
      <c:catAx>
        <c:axId val="-1039429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6272"/>
        <c:crosses val="autoZero"/>
        <c:auto val="0"/>
        <c:lblAlgn val="ctr"/>
        <c:lblOffset val="100"/>
        <c:noMultiLvlLbl val="0"/>
      </c:catAx>
      <c:valAx>
        <c:axId val="-103942627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953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Log'!$V$401:$V$420</c:f>
              <c:strCache>
                <c:ptCount val="20"/>
                <c:pt idx="0">
                  <c:v>$4,356,593 </c:v>
                </c:pt>
                <c:pt idx="1">
                  <c:v>$4,299,130 </c:v>
                </c:pt>
                <c:pt idx="2">
                  <c:v>$4,309,290 </c:v>
                </c:pt>
                <c:pt idx="3">
                  <c:v>$4,357,556 </c:v>
                </c:pt>
                <c:pt idx="4">
                  <c:v>$4,385,125 </c:v>
                </c:pt>
                <c:pt idx="5">
                  <c:v>$4,370,180 </c:v>
                </c:pt>
                <c:pt idx="6">
                  <c:v>$4,392,729 </c:v>
                </c:pt>
                <c:pt idx="7">
                  <c:v>$4,395,693 </c:v>
                </c:pt>
                <c:pt idx="8">
                  <c:v>$4,390,695 </c:v>
                </c:pt>
                <c:pt idx="9">
                  <c:v>$4,369,852 </c:v>
                </c:pt>
                <c:pt idx="10">
                  <c:v>$4,399,120 </c:v>
                </c:pt>
                <c:pt idx="11">
                  <c:v>$4,402,092 </c:v>
                </c:pt>
                <c:pt idx="12">
                  <c:v>$4,491,294 </c:v>
                </c:pt>
                <c:pt idx="13">
                  <c:v>$4,512,472 </c:v>
                </c:pt>
                <c:pt idx="14">
                  <c:v>$4,553,437 </c:v>
                </c:pt>
                <c:pt idx="15">
                  <c:v>$4,661,224 </c:v>
                </c:pt>
                <c:pt idx="16">
                  <c:v>$4,696,214 </c:v>
                </c:pt>
                <c:pt idx="17">
                  <c:v>$4,702,530 </c:v>
                </c:pt>
                <c:pt idx="18">
                  <c:v>$4,706,189 </c:v>
                </c:pt>
                <c:pt idx="19">
                  <c:v>$4,700,052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Log'!$B$401:$B$420</c:f>
              <c:numCache>
                <c:formatCode>m/d/yyyy</c:formatCode>
                <c:ptCount val="20"/>
                <c:pt idx="0">
                  <c:v>44743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44753</c:v>
                </c:pt>
                <c:pt idx="6">
                  <c:v>44754</c:v>
                </c:pt>
                <c:pt idx="7">
                  <c:v>44755</c:v>
                </c:pt>
                <c:pt idx="8">
                  <c:v>44756</c:v>
                </c:pt>
                <c:pt idx="9">
                  <c:v>44757</c:v>
                </c:pt>
                <c:pt idx="10">
                  <c:v>44760</c:v>
                </c:pt>
                <c:pt idx="11">
                  <c:v>44761</c:v>
                </c:pt>
                <c:pt idx="12">
                  <c:v>44762</c:v>
                </c:pt>
                <c:pt idx="13">
                  <c:v>44763</c:v>
                </c:pt>
                <c:pt idx="14">
                  <c:v>44764</c:v>
                </c:pt>
                <c:pt idx="15">
                  <c:v>44767</c:v>
                </c:pt>
                <c:pt idx="16">
                  <c:v>44768</c:v>
                </c:pt>
                <c:pt idx="17">
                  <c:v>44769</c:v>
                </c:pt>
                <c:pt idx="18">
                  <c:v>44770</c:v>
                </c:pt>
                <c:pt idx="19">
                  <c:v>44771</c:v>
                </c:pt>
              </c:numCache>
            </c:numRef>
          </c:cat>
          <c:val>
            <c:numRef>
              <c:f>'July 2022'!$V$50:$V$70</c:f>
              <c:numCache>
                <c:formatCode>"$"#,##0_);[Red]\("$"#,##0\)</c:formatCode>
                <c:ptCount val="21"/>
                <c:pt idx="0">
                  <c:v>-78438.600000000006</c:v>
                </c:pt>
                <c:pt idx="1">
                  <c:v>-135053.90000000002</c:v>
                </c:pt>
                <c:pt idx="2">
                  <c:v>-124432.10000000002</c:v>
                </c:pt>
                <c:pt idx="3">
                  <c:v>-75281.500000000029</c:v>
                </c:pt>
                <c:pt idx="4">
                  <c:v>-46405.900000000023</c:v>
                </c:pt>
                <c:pt idx="5">
                  <c:v>-60780.200000000033</c:v>
                </c:pt>
                <c:pt idx="6">
                  <c:v>-35896.200000000033</c:v>
                </c:pt>
                <c:pt idx="7">
                  <c:v>-32010.800000000032</c:v>
                </c:pt>
                <c:pt idx="8">
                  <c:v>-36255.700000000033</c:v>
                </c:pt>
                <c:pt idx="9">
                  <c:v>-56392.700000000033</c:v>
                </c:pt>
                <c:pt idx="10">
                  <c:v>-26181.100000000035</c:v>
                </c:pt>
                <c:pt idx="11">
                  <c:v>-22571.600000000035</c:v>
                </c:pt>
                <c:pt idx="12">
                  <c:v>67490.699999999953</c:v>
                </c:pt>
                <c:pt idx="13">
                  <c:v>89838.099999999948</c:v>
                </c:pt>
                <c:pt idx="14">
                  <c:v>134889.99999999994</c:v>
                </c:pt>
                <c:pt idx="15">
                  <c:v>243688.79999999993</c:v>
                </c:pt>
                <c:pt idx="16">
                  <c:v>279820.99999999994</c:v>
                </c:pt>
                <c:pt idx="17">
                  <c:v>286762.29999999993</c:v>
                </c:pt>
                <c:pt idx="18">
                  <c:v>291270.59999999992</c:v>
                </c:pt>
                <c:pt idx="19">
                  <c:v>285606.29999999993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15936"/>
        <c:axId val="-1039420288"/>
      </c:areaChart>
      <c:catAx>
        <c:axId val="-103941593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0288"/>
        <c:crosses val="autoZero"/>
        <c:auto val="0"/>
        <c:lblAlgn val="ctr"/>
        <c:lblOffset val="100"/>
        <c:noMultiLvlLbl val="1"/>
      </c:catAx>
      <c:valAx>
        <c:axId val="-103942028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593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'July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'July 2022'!$C$48</c:f>
              <c:numCache>
                <c:formatCode>"$"#,##0_);[Red]\("$"#,##0\)</c:formatCode>
                <c:ptCount val="1"/>
                <c:pt idx="0">
                  <c:v>17130.400000000009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'July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2022'!$D$48</c:f>
              <c:numCache>
                <c:formatCode>"$"#,##0_);[Red]\("$"#,##0\)</c:formatCode>
                <c:ptCount val="1"/>
                <c:pt idx="0">
                  <c:v>167505.99999999997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'July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2022'!$E$48</c:f>
              <c:numCache>
                <c:formatCode>"$"#,##0_);[Red]\("$"#,##0\)</c:formatCode>
                <c:ptCount val="1"/>
                <c:pt idx="0">
                  <c:v>-48330.2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'July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2022'!$F$48</c:f>
              <c:numCache>
                <c:formatCode>"$"#,##0_);[Red]\("$"#,##0\)</c:formatCode>
                <c:ptCount val="1"/>
                <c:pt idx="0">
                  <c:v>-40235.399999999994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'July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2022'!$G$48</c:f>
              <c:numCache>
                <c:formatCode>"$"#,##0_);[Red]\("$"#,##0\)</c:formatCode>
                <c:ptCount val="1"/>
                <c:pt idx="0">
                  <c:v>189535.49999999997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E84-4161-9712-6BDB733839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15392"/>
        <c:axId val="-1039421920"/>
      </c:barChart>
      <c:catAx>
        <c:axId val="-1039415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1920"/>
        <c:crosses val="autoZero"/>
        <c:auto val="0"/>
        <c:lblAlgn val="ctr"/>
        <c:lblOffset val="100"/>
        <c:noMultiLvlLbl val="0"/>
      </c:catAx>
      <c:valAx>
        <c:axId val="-103942192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539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Log'!$V$380:$V$400</c:f>
              <c:strCache>
                <c:ptCount val="21"/>
                <c:pt idx="0">
                  <c:v>$3,749,178 </c:v>
                </c:pt>
                <c:pt idx="1">
                  <c:v>$3,851,645 </c:v>
                </c:pt>
                <c:pt idx="2">
                  <c:v>$3,952,604 </c:v>
                </c:pt>
                <c:pt idx="3">
                  <c:v>$4,022,722 </c:v>
                </c:pt>
                <c:pt idx="4">
                  <c:v>$4,092,305 </c:v>
                </c:pt>
                <c:pt idx="5">
                  <c:v>$4,093,992 </c:v>
                </c:pt>
                <c:pt idx="6">
                  <c:v>$4,159,276 </c:v>
                </c:pt>
                <c:pt idx="7">
                  <c:v>$4,183,403 </c:v>
                </c:pt>
                <c:pt idx="8">
                  <c:v>$4,166,595 </c:v>
                </c:pt>
                <c:pt idx="9">
                  <c:v>$4,176,619 </c:v>
                </c:pt>
                <c:pt idx="10">
                  <c:v>$4,181,153 </c:v>
                </c:pt>
                <c:pt idx="11">
                  <c:v>$4,095,514 </c:v>
                </c:pt>
                <c:pt idx="12">
                  <c:v>$4,070,719 </c:v>
                </c:pt>
                <c:pt idx="13">
                  <c:v>$4,125,097 </c:v>
                </c:pt>
                <c:pt idx="14">
                  <c:v>$4,225,546 </c:v>
                </c:pt>
                <c:pt idx="15">
                  <c:v>$4,281,780 </c:v>
                </c:pt>
                <c:pt idx="16">
                  <c:v>$4,353,780 </c:v>
                </c:pt>
                <c:pt idx="17">
                  <c:v>$4,338,225 </c:v>
                </c:pt>
                <c:pt idx="18">
                  <c:v>$4,393,697 </c:v>
                </c:pt>
                <c:pt idx="19">
                  <c:v>$4,382,732 </c:v>
                </c:pt>
                <c:pt idx="20">
                  <c:v>$4,435,455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Log'!$B$380:$B$400</c:f>
              <c:numCache>
                <c:formatCode>m/d/yyyy</c:formatCode>
                <c:ptCount val="2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44718</c:v>
                </c:pt>
                <c:pt idx="4">
                  <c:v>44719</c:v>
                </c:pt>
                <c:pt idx="5">
                  <c:v>44720</c:v>
                </c:pt>
                <c:pt idx="6">
                  <c:v>44721</c:v>
                </c:pt>
                <c:pt idx="7">
                  <c:v>44722</c:v>
                </c:pt>
                <c:pt idx="8">
                  <c:v>44725</c:v>
                </c:pt>
                <c:pt idx="9">
                  <c:v>44726</c:v>
                </c:pt>
                <c:pt idx="10">
                  <c:v>44727</c:v>
                </c:pt>
                <c:pt idx="11">
                  <c:v>44728</c:v>
                </c:pt>
                <c:pt idx="12">
                  <c:v>44729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</c:numCache>
            </c:numRef>
          </c:cat>
          <c:val>
            <c:numRef>
              <c:f>'June 2022'!$V$50:$V$70</c:f>
              <c:numCache>
                <c:formatCode>"$"#,##0_);[Red]\("$"#,##0\)</c:formatCode>
                <c:ptCount val="21"/>
                <c:pt idx="0">
                  <c:v>4983.4000000000024</c:v>
                </c:pt>
                <c:pt idx="1">
                  <c:v>108558.1</c:v>
                </c:pt>
                <c:pt idx="2">
                  <c:v>210808.80000000002</c:v>
                </c:pt>
                <c:pt idx="3">
                  <c:v>281607.10000000003</c:v>
                </c:pt>
                <c:pt idx="4">
                  <c:v>352038.30000000005</c:v>
                </c:pt>
                <c:pt idx="5">
                  <c:v>354593.20000000007</c:v>
                </c:pt>
                <c:pt idx="6">
                  <c:v>420784.60000000009</c:v>
                </c:pt>
                <c:pt idx="7">
                  <c:v>445795.60000000009</c:v>
                </c:pt>
                <c:pt idx="8">
                  <c:v>429653.60000000009</c:v>
                </c:pt>
                <c:pt idx="9">
                  <c:v>440201.8000000001</c:v>
                </c:pt>
                <c:pt idx="10">
                  <c:v>445391.40000000008</c:v>
                </c:pt>
                <c:pt idx="11">
                  <c:v>360211.10000000009</c:v>
                </c:pt>
                <c:pt idx="12">
                  <c:v>335985.50000000012</c:v>
                </c:pt>
                <c:pt idx="13">
                  <c:v>391512.00000000012</c:v>
                </c:pt>
                <c:pt idx="14">
                  <c:v>493014.8000000001</c:v>
                </c:pt>
                <c:pt idx="15">
                  <c:v>550865.50000000012</c:v>
                </c:pt>
                <c:pt idx="16">
                  <c:v>627624.10000000009</c:v>
                </c:pt>
                <c:pt idx="17">
                  <c:v>612524.00000000012</c:v>
                </c:pt>
                <c:pt idx="18">
                  <c:v>668722.40000000014</c:v>
                </c:pt>
                <c:pt idx="19">
                  <c:v>658521.30000000016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9-4EAD-9068-7C03DF66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27360"/>
        <c:axId val="-1039419200"/>
      </c:areaChart>
      <c:catAx>
        <c:axId val="-103942736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9200"/>
        <c:crosses val="autoZero"/>
        <c:auto val="0"/>
        <c:lblAlgn val="ctr"/>
        <c:lblOffset val="100"/>
        <c:noMultiLvlLbl val="1"/>
      </c:catAx>
      <c:valAx>
        <c:axId val="-103941920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736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87557214472341E-2"/>
          <c:y val="2.4946797090352403E-3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'June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AAD-4754-84DD-ADB9EC543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'June 2022'!$C$48</c:f>
              <c:numCache>
                <c:formatCode>"$"#,##0_);[Red]\("$"#,##0\)</c:formatCode>
                <c:ptCount val="1"/>
                <c:pt idx="0">
                  <c:v>396877.70000000013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D-4754-84DD-ADB9EC543AC9}"/>
            </c:ext>
          </c:extLst>
        </c:ser>
        <c:ser>
          <c:idx val="1"/>
          <c:order val="1"/>
          <c:tx>
            <c:strRef>
              <c:f>'June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2022'!$D$48</c:f>
              <c:numCache>
                <c:formatCode>"$"#,##0_);[Red]\("$"#,##0\)</c:formatCode>
                <c:ptCount val="1"/>
                <c:pt idx="0">
                  <c:v>41795.300000000017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D-4754-84DD-ADB9EC543AC9}"/>
            </c:ext>
          </c:extLst>
        </c:ser>
        <c:ser>
          <c:idx val="2"/>
          <c:order val="2"/>
          <c:tx>
            <c:strRef>
              <c:f>'June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2022'!$E$48</c:f>
              <c:numCache>
                <c:formatCode>"$"#,##0_);[Red]\("$"#,##0\)</c:formatCode>
                <c:ptCount val="1"/>
                <c:pt idx="0">
                  <c:v>114342.5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D-4754-84DD-ADB9EC543AC9}"/>
            </c:ext>
          </c:extLst>
        </c:ser>
        <c:ser>
          <c:idx val="3"/>
          <c:order val="3"/>
          <c:tx>
            <c:strRef>
              <c:f>'June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2022'!$F$48</c:f>
              <c:numCache>
                <c:formatCode>"$"#,##0_);[Red]\("$"#,##0\)</c:formatCode>
                <c:ptCount val="1"/>
                <c:pt idx="0">
                  <c:v>36823.000000000015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D-4754-84DD-ADB9EC543AC9}"/>
            </c:ext>
          </c:extLst>
        </c:ser>
        <c:ser>
          <c:idx val="4"/>
          <c:order val="4"/>
          <c:tx>
            <c:strRef>
              <c:f>'June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2022'!$G$48</c:f>
              <c:numCache>
                <c:formatCode>"$"#,##0_);[Red]\("$"#,##0\)</c:formatCode>
                <c:ptCount val="1"/>
                <c:pt idx="0">
                  <c:v>122780.2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AD-4754-84DD-ADB9EC543AC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AD-4754-84DD-ADB9EC543AC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EA4-471B-B9D2-6D968F7D57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754-84DD-ADB9EC5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24640"/>
        <c:axId val="-1039425184"/>
      </c:barChart>
      <c:catAx>
        <c:axId val="-1039424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25184"/>
        <c:crosses val="autoZero"/>
        <c:auto val="0"/>
        <c:lblAlgn val="ctr"/>
        <c:lblOffset val="100"/>
        <c:noMultiLvlLbl val="0"/>
      </c:catAx>
      <c:valAx>
        <c:axId val="-103942518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464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Log'!$V$359:$V$379</c:f>
              <c:strCache>
                <c:ptCount val="21"/>
                <c:pt idx="0">
                  <c:v>$3,360,390 </c:v>
                </c:pt>
                <c:pt idx="1">
                  <c:v>$3,326,157 </c:v>
                </c:pt>
                <c:pt idx="2">
                  <c:v>$3,329,616 </c:v>
                </c:pt>
                <c:pt idx="3">
                  <c:v>$3,356,837 </c:v>
                </c:pt>
                <c:pt idx="4">
                  <c:v>$3,372,408 </c:v>
                </c:pt>
                <c:pt idx="5">
                  <c:v>$3,425,186 </c:v>
                </c:pt>
                <c:pt idx="6">
                  <c:v>$3,376,115 </c:v>
                </c:pt>
                <c:pt idx="7">
                  <c:v>$3,282,651 </c:v>
                </c:pt>
                <c:pt idx="8">
                  <c:v>$3,320,845 </c:v>
                </c:pt>
                <c:pt idx="9">
                  <c:v>$3,269,387 </c:v>
                </c:pt>
                <c:pt idx="10">
                  <c:v>$3,448,971 </c:v>
                </c:pt>
                <c:pt idx="11">
                  <c:v>$3,438,502 </c:v>
                </c:pt>
                <c:pt idx="12">
                  <c:v>$3,501,392 </c:v>
                </c:pt>
                <c:pt idx="13">
                  <c:v>$3,491,011 </c:v>
                </c:pt>
                <c:pt idx="14">
                  <c:v>$3,434,952 </c:v>
                </c:pt>
                <c:pt idx="15">
                  <c:v>$3,394,055 </c:v>
                </c:pt>
                <c:pt idx="16">
                  <c:v>$3,463,487 </c:v>
                </c:pt>
                <c:pt idx="17">
                  <c:v>$3,552,672 </c:v>
                </c:pt>
                <c:pt idx="18">
                  <c:v>$3,545,925 </c:v>
                </c:pt>
                <c:pt idx="19">
                  <c:v>$3,566,721 </c:v>
                </c:pt>
                <c:pt idx="20">
                  <c:v>$3,745,619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Log'!$B$359:$B$379</c:f>
              <c:numCache>
                <c:formatCode>m/d/yyyy</c:formatCode>
                <c:ptCount val="21"/>
                <c:pt idx="0">
                  <c:v>44683</c:v>
                </c:pt>
                <c:pt idx="1">
                  <c:v>44684</c:v>
                </c:pt>
                <c:pt idx="2">
                  <c:v>44685</c:v>
                </c:pt>
                <c:pt idx="3">
                  <c:v>44686</c:v>
                </c:pt>
                <c:pt idx="4">
                  <c:v>44687</c:v>
                </c:pt>
                <c:pt idx="5">
                  <c:v>44690</c:v>
                </c:pt>
                <c:pt idx="6">
                  <c:v>44691</c:v>
                </c:pt>
                <c:pt idx="7">
                  <c:v>44692</c:v>
                </c:pt>
                <c:pt idx="8">
                  <c:v>44693</c:v>
                </c:pt>
                <c:pt idx="9">
                  <c:v>44694</c:v>
                </c:pt>
                <c:pt idx="10">
                  <c:v>44697</c:v>
                </c:pt>
                <c:pt idx="11">
                  <c:v>44698</c:v>
                </c:pt>
                <c:pt idx="12">
                  <c:v>44699</c:v>
                </c:pt>
                <c:pt idx="13">
                  <c:v>44700</c:v>
                </c:pt>
                <c:pt idx="14">
                  <c:v>44701</c:v>
                </c:pt>
                <c:pt idx="15">
                  <c:v>44704</c:v>
                </c:pt>
                <c:pt idx="16">
                  <c:v>44705</c:v>
                </c:pt>
                <c:pt idx="17">
                  <c:v>44706</c:v>
                </c:pt>
                <c:pt idx="18">
                  <c:v>44707</c:v>
                </c:pt>
                <c:pt idx="19">
                  <c:v>44708</c:v>
                </c:pt>
                <c:pt idx="20">
                  <c:v>44712</c:v>
                </c:pt>
              </c:numCache>
            </c:numRef>
          </c:cat>
          <c:val>
            <c:numRef>
              <c:f>'May 2022'!$V$50:$V$70</c:f>
              <c:numCache>
                <c:formatCode>"$"#,##0_);[Red]\("$"#,##0\)</c:formatCode>
                <c:ptCount val="21"/>
                <c:pt idx="0">
                  <c:v>72004.999999999985</c:v>
                </c:pt>
                <c:pt idx="1">
                  <c:v>37977.999999999985</c:v>
                </c:pt>
                <c:pt idx="2">
                  <c:v>41810.299999999988</c:v>
                </c:pt>
                <c:pt idx="3">
                  <c:v>69423.399999999994</c:v>
                </c:pt>
                <c:pt idx="4">
                  <c:v>85648.599999999991</c:v>
                </c:pt>
                <c:pt idx="5">
                  <c:v>139687.9</c:v>
                </c:pt>
                <c:pt idx="6">
                  <c:v>91004.9</c:v>
                </c:pt>
                <c:pt idx="7">
                  <c:v>-1917.1000000000058</c:v>
                </c:pt>
                <c:pt idx="8">
                  <c:v>37352.599999999991</c:v>
                </c:pt>
                <c:pt idx="9">
                  <c:v>-13617.500000000007</c:v>
                </c:pt>
                <c:pt idx="10">
                  <c:v>166424.79999999999</c:v>
                </c:pt>
                <c:pt idx="11">
                  <c:v>156668.69999999998</c:v>
                </c:pt>
                <c:pt idx="12">
                  <c:v>220529.8</c:v>
                </c:pt>
                <c:pt idx="13">
                  <c:v>210953.4</c:v>
                </c:pt>
                <c:pt idx="14">
                  <c:v>156475.19999999998</c:v>
                </c:pt>
                <c:pt idx="15">
                  <c:v>115788.9</c:v>
                </c:pt>
                <c:pt idx="16">
                  <c:v>185742.4</c:v>
                </c:pt>
                <c:pt idx="17">
                  <c:v>275545.59999999998</c:v>
                </c:pt>
                <c:pt idx="18">
                  <c:v>269214.2</c:v>
                </c:pt>
                <c:pt idx="19">
                  <c:v>290236.7</c:v>
                </c:pt>
                <c:pt idx="20">
                  <c:v>470408.5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E-42B7-A7A5-20047794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24096"/>
        <c:axId val="-1039418656"/>
      </c:areaChart>
      <c:catAx>
        <c:axId val="-103942409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8656"/>
        <c:crosses val="autoZero"/>
        <c:auto val="0"/>
        <c:lblAlgn val="ctr"/>
        <c:lblOffset val="100"/>
        <c:noMultiLvlLbl val="1"/>
      </c:catAx>
      <c:valAx>
        <c:axId val="-103941865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409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'May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922-4B5D-B71F-786B0C3A1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'May 2022'!$C$48</c:f>
              <c:numCache>
                <c:formatCode>"$"#,##0_);[Red]\("$"#,##0\)</c:formatCode>
                <c:ptCount val="1"/>
                <c:pt idx="0">
                  <c:v>197627.3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2-4B5D-B71F-786B0C3A15AE}"/>
            </c:ext>
          </c:extLst>
        </c:ser>
        <c:ser>
          <c:idx val="1"/>
          <c:order val="1"/>
          <c:tx>
            <c:strRef>
              <c:f>'May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2022'!$D$48</c:f>
              <c:numCache>
                <c:formatCode>"$"#,##0_);[Red]\("$"#,##0\)</c:formatCode>
                <c:ptCount val="1"/>
                <c:pt idx="0">
                  <c:v>-11909.899999999998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22-4B5D-B71F-786B0C3A15AE}"/>
            </c:ext>
          </c:extLst>
        </c:ser>
        <c:ser>
          <c:idx val="2"/>
          <c:order val="2"/>
          <c:tx>
            <c:strRef>
              <c:f>'May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2022'!$E$48</c:f>
              <c:numCache>
                <c:formatCode>"$"#,##0_);[Red]\("$"#,##0\)</c:formatCode>
                <c:ptCount val="1"/>
                <c:pt idx="0">
                  <c:v>-1454.4999999999991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22-4B5D-B71F-786B0C3A15AE}"/>
            </c:ext>
          </c:extLst>
        </c:ser>
        <c:ser>
          <c:idx val="3"/>
          <c:order val="3"/>
          <c:tx>
            <c:strRef>
              <c:f>'May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2022'!$F$48</c:f>
              <c:numCache>
                <c:formatCode>"$"#,##0_);[Red]\("$"#,##0\)</c:formatCode>
                <c:ptCount val="1"/>
                <c:pt idx="0">
                  <c:v>87020.3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22-4B5D-B71F-786B0C3A15AE}"/>
            </c:ext>
          </c:extLst>
        </c:ser>
        <c:ser>
          <c:idx val="4"/>
          <c:order val="4"/>
          <c:tx>
            <c:strRef>
              <c:f>'May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2022'!$G$48</c:f>
              <c:numCache>
                <c:formatCode>"$"#,##0_);[Red]\("$"#,##0\)</c:formatCode>
                <c:ptCount val="1"/>
                <c:pt idx="0">
                  <c:v>199125.3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22-4B5D-B71F-786B0C3A15AE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22-4B5D-B71F-786B0C3A15AE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9A8-4EEA-AACD-16A44132D1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22-4B5D-B71F-786B0C3A1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9423552"/>
        <c:axId val="-1039419744"/>
      </c:barChart>
      <c:catAx>
        <c:axId val="-103942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9419744"/>
        <c:crosses val="autoZero"/>
        <c:auto val="0"/>
        <c:lblAlgn val="ctr"/>
        <c:lblOffset val="100"/>
        <c:noMultiLvlLbl val="0"/>
      </c:catAx>
      <c:valAx>
        <c:axId val="-103941974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355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Log'!$V$339:$V$358</c:f>
              <c:strCache>
                <c:ptCount val="20"/>
                <c:pt idx="0">
                  <c:v>$3,229,719 </c:v>
                </c:pt>
                <c:pt idx="1">
                  <c:v>$3,311,294 </c:v>
                </c:pt>
                <c:pt idx="2">
                  <c:v>$3,305,374 </c:v>
                </c:pt>
                <c:pt idx="3">
                  <c:v>$3,307,466 </c:v>
                </c:pt>
                <c:pt idx="4">
                  <c:v>$3,346,939 </c:v>
                </c:pt>
                <c:pt idx="5">
                  <c:v>$3,369,484 </c:v>
                </c:pt>
                <c:pt idx="6">
                  <c:v>$3,396,769 </c:v>
                </c:pt>
                <c:pt idx="7">
                  <c:v>$3,368,018 </c:v>
                </c:pt>
                <c:pt idx="8">
                  <c:v>$3,409,634 </c:v>
                </c:pt>
                <c:pt idx="9">
                  <c:v>$3,370,964 </c:v>
                </c:pt>
                <c:pt idx="10">
                  <c:v>$3,371,573 </c:v>
                </c:pt>
                <c:pt idx="11">
                  <c:v>$3,391,994 </c:v>
                </c:pt>
                <c:pt idx="12">
                  <c:v>$3,330,274 </c:v>
                </c:pt>
                <c:pt idx="13">
                  <c:v>$3,300,508 </c:v>
                </c:pt>
                <c:pt idx="14">
                  <c:v>$3,372,270 </c:v>
                </c:pt>
                <c:pt idx="15">
                  <c:v>$3,300,237 </c:v>
                </c:pt>
                <c:pt idx="16">
                  <c:v>$3,320,185 </c:v>
                </c:pt>
                <c:pt idx="17">
                  <c:v>$3,316,127 </c:v>
                </c:pt>
                <c:pt idx="18">
                  <c:v>$3,306,641 </c:v>
                </c:pt>
                <c:pt idx="19">
                  <c:v>$3,288,771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Log'!$B$339:$B$358</c:f>
              <c:numCache>
                <c:formatCode>m/d/yyyy</c:formatCode>
                <c:ptCount val="20"/>
                <c:pt idx="0">
                  <c:v>44652</c:v>
                </c:pt>
                <c:pt idx="1">
                  <c:v>44655</c:v>
                </c:pt>
                <c:pt idx="2">
                  <c:v>44656</c:v>
                </c:pt>
                <c:pt idx="3">
                  <c:v>44657</c:v>
                </c:pt>
                <c:pt idx="4">
                  <c:v>44658</c:v>
                </c:pt>
                <c:pt idx="5">
                  <c:v>44659</c:v>
                </c:pt>
                <c:pt idx="6">
                  <c:v>44662</c:v>
                </c:pt>
                <c:pt idx="7">
                  <c:v>44663</c:v>
                </c:pt>
                <c:pt idx="8">
                  <c:v>44664</c:v>
                </c:pt>
                <c:pt idx="9">
                  <c:v>44665</c:v>
                </c:pt>
                <c:pt idx="10">
                  <c:v>44669</c:v>
                </c:pt>
                <c:pt idx="11">
                  <c:v>44670</c:v>
                </c:pt>
                <c:pt idx="12">
                  <c:v>44671</c:v>
                </c:pt>
                <c:pt idx="13">
                  <c:v>44672</c:v>
                </c:pt>
                <c:pt idx="14">
                  <c:v>44673</c:v>
                </c:pt>
                <c:pt idx="15">
                  <c:v>44676</c:v>
                </c:pt>
                <c:pt idx="16">
                  <c:v>44677</c:v>
                </c:pt>
                <c:pt idx="17">
                  <c:v>44678</c:v>
                </c:pt>
                <c:pt idx="18">
                  <c:v>44679</c:v>
                </c:pt>
                <c:pt idx="19">
                  <c:v>44680</c:v>
                </c:pt>
              </c:numCache>
            </c:numRef>
          </c:cat>
          <c:val>
            <c:numRef>
              <c:f>'April 2022'!$V$50:$V$69</c:f>
              <c:numCache>
                <c:formatCode>"$"#,##0_);[Red]\("$"#,##0\)</c:formatCode>
                <c:ptCount val="20"/>
                <c:pt idx="0">
                  <c:v>35930.1</c:v>
                </c:pt>
                <c:pt idx="1">
                  <c:v>117879.20000000001</c:v>
                </c:pt>
                <c:pt idx="2">
                  <c:v>113253.70000000001</c:v>
                </c:pt>
                <c:pt idx="3">
                  <c:v>115686.6</c:v>
                </c:pt>
                <c:pt idx="4">
                  <c:v>155988.20000000001</c:v>
                </c:pt>
                <c:pt idx="5">
                  <c:v>179421.6</c:v>
                </c:pt>
                <c:pt idx="6">
                  <c:v>207081.9</c:v>
                </c:pt>
                <c:pt idx="7">
                  <c:v>178720.9</c:v>
                </c:pt>
                <c:pt idx="8">
                  <c:v>220838.9</c:v>
                </c:pt>
                <c:pt idx="9">
                  <c:v>182712.19999999998</c:v>
                </c:pt>
                <c:pt idx="10">
                  <c:v>184229.59999999998</c:v>
                </c:pt>
                <c:pt idx="11">
                  <c:v>205417.8</c:v>
                </c:pt>
                <c:pt idx="12">
                  <c:v>144215.5</c:v>
                </c:pt>
                <c:pt idx="13">
                  <c:v>114827.8</c:v>
                </c:pt>
                <c:pt idx="14">
                  <c:v>190757.7</c:v>
                </c:pt>
                <c:pt idx="15">
                  <c:v>119051.50000000001</c:v>
                </c:pt>
                <c:pt idx="16">
                  <c:v>139489.60000000001</c:v>
                </c:pt>
                <c:pt idx="17">
                  <c:v>135820.1</c:v>
                </c:pt>
                <c:pt idx="18">
                  <c:v>126739.1</c:v>
                </c:pt>
                <c:pt idx="19">
                  <c:v>109132.40000000001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D-409D-9255-BFE168F92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9414304"/>
        <c:axId val="-1039428992"/>
      </c:areaChart>
      <c:catAx>
        <c:axId val="-103941430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28992"/>
        <c:crosses val="autoZero"/>
        <c:auto val="0"/>
        <c:lblAlgn val="ctr"/>
        <c:lblOffset val="100"/>
        <c:noMultiLvlLbl val="1"/>
      </c:catAx>
      <c:valAx>
        <c:axId val="-103942899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941430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'April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999-4528-B6AE-BE05FC650C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'April 2022'!$C$48</c:f>
              <c:numCache>
                <c:formatCode>"$"#,##0_);[Red]\("$"#,##0\)</c:formatCode>
                <c:ptCount val="1"/>
                <c:pt idx="0">
                  <c:v>37167.700000000012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9-4528-B6AE-BE05FC650C07}"/>
            </c:ext>
          </c:extLst>
        </c:ser>
        <c:ser>
          <c:idx val="1"/>
          <c:order val="1"/>
          <c:tx>
            <c:strRef>
              <c:f>'April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2022'!$D$48</c:f>
              <c:numCache>
                <c:formatCode>"$"#,##0_);[Red]\("$"#,##0\)</c:formatCode>
                <c:ptCount val="1"/>
                <c:pt idx="0">
                  <c:v>28152.300000000003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9-4528-B6AE-BE05FC650C07}"/>
            </c:ext>
          </c:extLst>
        </c:ser>
        <c:ser>
          <c:idx val="2"/>
          <c:order val="2"/>
          <c:tx>
            <c:strRef>
              <c:f>'April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2022'!$E$48</c:f>
              <c:numCache>
                <c:formatCode>"$"#,##0_);[Red]\("$"#,##0\)</c:formatCode>
                <c:ptCount val="1"/>
                <c:pt idx="0">
                  <c:v>28847.9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9-4528-B6AE-BE05FC650C07}"/>
            </c:ext>
          </c:extLst>
        </c:ser>
        <c:ser>
          <c:idx val="3"/>
          <c:order val="3"/>
          <c:tx>
            <c:strRef>
              <c:f>'April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2022'!$F$48</c:f>
              <c:numCache>
                <c:formatCode>"$"#,##0_);[Red]\("$"#,##0\)</c:formatCode>
                <c:ptCount val="1"/>
                <c:pt idx="0">
                  <c:v>183012.7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9-4528-B6AE-BE05FC650C07}"/>
            </c:ext>
          </c:extLst>
        </c:ser>
        <c:ser>
          <c:idx val="4"/>
          <c:order val="4"/>
          <c:tx>
            <c:strRef>
              <c:f>'April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2022'!$G$48</c:f>
              <c:numCache>
                <c:formatCode>"$"#,##0_);[Red]\("$"#,##0\)</c:formatCode>
                <c:ptCount val="1"/>
                <c:pt idx="0">
                  <c:v>-168048.2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9-4528-B6AE-BE05FC650C07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99-4528-B6AE-BE05FC650C07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3EB-4AE7-8859-B0347F620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99-4528-B6AE-BE05FC650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10800"/>
        <c:axId val="-1034607536"/>
      </c:barChart>
      <c:catAx>
        <c:axId val="-1034610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7536"/>
        <c:crosses val="autoZero"/>
        <c:auto val="0"/>
        <c:lblAlgn val="ctr"/>
        <c:lblOffset val="100"/>
        <c:noMultiLvlLbl val="0"/>
      </c:catAx>
      <c:valAx>
        <c:axId val="-103460753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080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Log'!$V$316:$V$337</c:f>
              <c:strCache>
                <c:ptCount val="22"/>
                <c:pt idx="0">
                  <c:v>$3,221,123 </c:v>
                </c:pt>
                <c:pt idx="1">
                  <c:v>$3,263,654 </c:v>
                </c:pt>
                <c:pt idx="2">
                  <c:v>$3,510,631 </c:v>
                </c:pt>
                <c:pt idx="3">
                  <c:v>$3,444,142 </c:v>
                </c:pt>
                <c:pt idx="4">
                  <c:v>$3,326,567 </c:v>
                </c:pt>
                <c:pt idx="5">
                  <c:v>$3,259,012 </c:v>
                </c:pt>
                <c:pt idx="6">
                  <c:v>$3,286,824 </c:v>
                </c:pt>
                <c:pt idx="7">
                  <c:v>$3,196,317 </c:v>
                </c:pt>
                <c:pt idx="8">
                  <c:v>$3,171,195 </c:v>
                </c:pt>
                <c:pt idx="9">
                  <c:v>$3,189,054 </c:v>
                </c:pt>
                <c:pt idx="10">
                  <c:v>$3,201,355 </c:v>
                </c:pt>
                <c:pt idx="11">
                  <c:v>$3,243,908 </c:v>
                </c:pt>
                <c:pt idx="12">
                  <c:v>$3,174,372 </c:v>
                </c:pt>
                <c:pt idx="13">
                  <c:v>$3,146,790 </c:v>
                </c:pt>
                <c:pt idx="14">
                  <c:v>$3,145,225 </c:v>
                </c:pt>
                <c:pt idx="15">
                  <c:v>$3,171,733 </c:v>
                </c:pt>
                <c:pt idx="16">
                  <c:v>$3,161,841 </c:v>
                </c:pt>
                <c:pt idx="17">
                  <c:v>$3,164,661 </c:v>
                </c:pt>
                <c:pt idx="18">
                  <c:v>$3,155,830 </c:v>
                </c:pt>
                <c:pt idx="19">
                  <c:v>$3,107,973 </c:v>
                </c:pt>
                <c:pt idx="20">
                  <c:v>$3,145,140 </c:v>
                </c:pt>
                <c:pt idx="21">
                  <c:v>$3,144,308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Log'!$B$316:$B$337</c:f>
              <c:numCache>
                <c:formatCode>m/d/yyyy</c:formatCode>
                <c:ptCount val="2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44627</c:v>
                </c:pt>
                <c:pt idx="5">
                  <c:v>44628</c:v>
                </c:pt>
                <c:pt idx="6">
                  <c:v>44629</c:v>
                </c:pt>
                <c:pt idx="7">
                  <c:v>44630</c:v>
                </c:pt>
                <c:pt idx="8">
                  <c:v>44631</c:v>
                </c:pt>
                <c:pt idx="9">
                  <c:v>44634</c:v>
                </c:pt>
                <c:pt idx="10">
                  <c:v>44635</c:v>
                </c:pt>
                <c:pt idx="11">
                  <c:v>44636</c:v>
                </c:pt>
                <c:pt idx="12">
                  <c:v>44637</c:v>
                </c:pt>
                <c:pt idx="13">
                  <c:v>44638</c:v>
                </c:pt>
                <c:pt idx="14">
                  <c:v>44641</c:v>
                </c:pt>
                <c:pt idx="15">
                  <c:v>44642</c:v>
                </c:pt>
                <c:pt idx="16">
                  <c:v>44643</c:v>
                </c:pt>
                <c:pt idx="17">
                  <c:v>44644</c:v>
                </c:pt>
                <c:pt idx="18">
                  <c:v>44645</c:v>
                </c:pt>
                <c:pt idx="19">
                  <c:v>44648</c:v>
                </c:pt>
                <c:pt idx="20">
                  <c:v>44649</c:v>
                </c:pt>
                <c:pt idx="21">
                  <c:v>44650</c:v>
                </c:pt>
              </c:numCache>
            </c:numRef>
          </c:cat>
          <c:val>
            <c:numRef>
              <c:f>'March 2022'!$V$50:$V$72</c:f>
              <c:numCache>
                <c:formatCode>"$"#,##0_);[Red]\("$"#,##0\)</c:formatCode>
                <c:ptCount val="23"/>
                <c:pt idx="0">
                  <c:v>153638.29999999999</c:v>
                </c:pt>
                <c:pt idx="1">
                  <c:v>196953.3</c:v>
                </c:pt>
                <c:pt idx="2">
                  <c:v>444592.19999999995</c:v>
                </c:pt>
                <c:pt idx="3">
                  <c:v>378898.29999999993</c:v>
                </c:pt>
                <c:pt idx="4">
                  <c:v>261823.39999999994</c:v>
                </c:pt>
                <c:pt idx="5">
                  <c:v>194870.09999999992</c:v>
                </c:pt>
                <c:pt idx="6">
                  <c:v>223101.29999999993</c:v>
                </c:pt>
                <c:pt idx="7">
                  <c:v>133169.99999999994</c:v>
                </c:pt>
                <c:pt idx="8">
                  <c:v>108421.89999999994</c:v>
                </c:pt>
                <c:pt idx="9">
                  <c:v>126519.39999999994</c:v>
                </c:pt>
                <c:pt idx="10">
                  <c:v>139084.29999999993</c:v>
                </c:pt>
                <c:pt idx="11">
                  <c:v>182019.39999999994</c:v>
                </c:pt>
                <c:pt idx="12">
                  <c:v>112705.69999999994</c:v>
                </c:pt>
                <c:pt idx="13">
                  <c:v>85317.299999999945</c:v>
                </c:pt>
                <c:pt idx="14">
                  <c:v>84268.299999999945</c:v>
                </c:pt>
                <c:pt idx="15">
                  <c:v>111258.29999999994</c:v>
                </c:pt>
                <c:pt idx="16">
                  <c:v>101952.09999999995</c:v>
                </c:pt>
                <c:pt idx="17">
                  <c:v>105232.39999999995</c:v>
                </c:pt>
                <c:pt idx="18">
                  <c:v>98599.999999999956</c:v>
                </c:pt>
                <c:pt idx="19">
                  <c:v>51130.599999999955</c:v>
                </c:pt>
                <c:pt idx="20">
                  <c:v>88723.899999999951</c:v>
                </c:pt>
                <c:pt idx="21">
                  <c:v>88367.399999999951</c:v>
                </c:pt>
                <c:pt idx="22">
                  <c:v>139439.69999999995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8-4DCC-B114-FF317BF7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08080"/>
        <c:axId val="-1034609712"/>
      </c:areaChart>
      <c:catAx>
        <c:axId val="-10346080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9712"/>
        <c:crosses val="autoZero"/>
        <c:auto val="0"/>
        <c:lblAlgn val="ctr"/>
        <c:lblOffset val="100"/>
        <c:noMultiLvlLbl val="1"/>
      </c:catAx>
      <c:valAx>
        <c:axId val="-103460971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8080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'March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AEA-4961-9A45-AC3E64711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'March 2022'!$C$48</c:f>
              <c:numCache>
                <c:formatCode>"$"#,##0_);[Red]\("$"#,##0\)</c:formatCode>
                <c:ptCount val="1"/>
                <c:pt idx="0">
                  <c:v>-76343.599999999962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EA-4961-9A45-AC3E64711A99}"/>
            </c:ext>
          </c:extLst>
        </c:ser>
        <c:ser>
          <c:idx val="1"/>
          <c:order val="1"/>
          <c:tx>
            <c:strRef>
              <c:f>'March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2022'!$D$48</c:f>
              <c:numCache>
                <c:formatCode>"$"#,##0_);[Red]\("$"#,##0\)</c:formatCode>
                <c:ptCount val="1"/>
                <c:pt idx="0">
                  <c:v>27853.299999999996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EA-4961-9A45-AC3E64711A99}"/>
            </c:ext>
          </c:extLst>
        </c:ser>
        <c:ser>
          <c:idx val="2"/>
          <c:order val="2"/>
          <c:tx>
            <c:strRef>
              <c:f>'March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2022'!$E$48</c:f>
              <c:numCache>
                <c:formatCode>"$"#,##0_);[Red]\("$"#,##0\)</c:formatCode>
                <c:ptCount val="1"/>
                <c:pt idx="0">
                  <c:v>-4854.3999999999942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EA-4961-9A45-AC3E64711A99}"/>
            </c:ext>
          </c:extLst>
        </c:ser>
        <c:ser>
          <c:idx val="3"/>
          <c:order val="3"/>
          <c:tx>
            <c:strRef>
              <c:f>'March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2022'!$F$48</c:f>
              <c:numCache>
                <c:formatCode>"$"#,##0_);[Red]\("$"#,##0\)</c:formatCode>
                <c:ptCount val="1"/>
                <c:pt idx="0">
                  <c:v>-53426.200000000012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EA-4961-9A45-AC3E64711A99}"/>
            </c:ext>
          </c:extLst>
        </c:ser>
        <c:ser>
          <c:idx val="4"/>
          <c:order val="4"/>
          <c:tx>
            <c:strRef>
              <c:f>'March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2022'!$G$48</c:f>
              <c:numCache>
                <c:formatCode>"$"#,##0_);[Red]\("$"#,##0\)</c:formatCode>
                <c:ptCount val="1"/>
                <c:pt idx="0">
                  <c:v>246210.59999999995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EA-4961-9A45-AC3E64711A99}"/>
            </c:ext>
          </c:extLst>
        </c:ser>
        <c:ser>
          <c:idx val="5"/>
          <c:order val="5"/>
          <c:tx>
            <c:strRef>
              <c:f>'March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2022'!$H$48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EA-4961-9A45-AC3E64711A99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876-41EC-B91E-36C3C3446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EA-4961-9A45-AC3E64711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20592"/>
        <c:axId val="-1034621680"/>
      </c:barChart>
      <c:catAx>
        <c:axId val="-103462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21680"/>
        <c:crosses val="autoZero"/>
        <c:auto val="0"/>
        <c:lblAlgn val="ctr"/>
        <c:lblOffset val="100"/>
        <c:noMultiLvlLbl val="0"/>
      </c:catAx>
      <c:valAx>
        <c:axId val="-103462168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059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Log'!$V$277:$V$296</c:f>
              <c:strCache>
                <c:ptCount val="20"/>
                <c:pt idx="0">
                  <c:v>$2,351,813 </c:v>
                </c:pt>
                <c:pt idx="1">
                  <c:v>$2,383,054 </c:v>
                </c:pt>
                <c:pt idx="2">
                  <c:v>$2,454,198 </c:v>
                </c:pt>
                <c:pt idx="3">
                  <c:v>$2,541,933 </c:v>
                </c:pt>
                <c:pt idx="4">
                  <c:v>$2,598,836 </c:v>
                </c:pt>
                <c:pt idx="5">
                  <c:v>$2,610,542 </c:v>
                </c:pt>
                <c:pt idx="6">
                  <c:v>$2,612,503 </c:v>
                </c:pt>
                <c:pt idx="7">
                  <c:v>$2,574,378 </c:v>
                </c:pt>
                <c:pt idx="8">
                  <c:v>$2,538,827 </c:v>
                </c:pt>
                <c:pt idx="9">
                  <c:v>$2,509,939 </c:v>
                </c:pt>
                <c:pt idx="10">
                  <c:v>$2,584,067 </c:v>
                </c:pt>
                <c:pt idx="11">
                  <c:v>$2,660,011 </c:v>
                </c:pt>
                <c:pt idx="12">
                  <c:v>$2,672,665 </c:v>
                </c:pt>
                <c:pt idx="13">
                  <c:v>$2,699,386 </c:v>
                </c:pt>
                <c:pt idx="14">
                  <c:v>$2,735,604 </c:v>
                </c:pt>
                <c:pt idx="15">
                  <c:v>$2,761,952 </c:v>
                </c:pt>
                <c:pt idx="16">
                  <c:v>$2,833,306 </c:v>
                </c:pt>
                <c:pt idx="17">
                  <c:v>$2,821,365 </c:v>
                </c:pt>
                <c:pt idx="18">
                  <c:v>$2,812,213 </c:v>
                </c:pt>
                <c:pt idx="19">
                  <c:v>$2,814,076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Log'!$B$297:$B$315</c:f>
              <c:numCache>
                <c:formatCode>m/d/yyyy</c:formatCode>
                <c:ptCount val="1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44599</c:v>
                </c:pt>
                <c:pt idx="5">
                  <c:v>44600</c:v>
                </c:pt>
                <c:pt idx="6">
                  <c:v>44601</c:v>
                </c:pt>
                <c:pt idx="7">
                  <c:v>44602</c:v>
                </c:pt>
                <c:pt idx="8">
                  <c:v>44603</c:v>
                </c:pt>
                <c:pt idx="9">
                  <c:v>44606</c:v>
                </c:pt>
                <c:pt idx="10">
                  <c:v>44607</c:v>
                </c:pt>
                <c:pt idx="11">
                  <c:v>44608</c:v>
                </c:pt>
                <c:pt idx="12">
                  <c:v>44609</c:v>
                </c:pt>
                <c:pt idx="13">
                  <c:v>44610</c:v>
                </c:pt>
                <c:pt idx="14">
                  <c:v>44614</c:v>
                </c:pt>
                <c:pt idx="15">
                  <c:v>44615</c:v>
                </c:pt>
                <c:pt idx="16">
                  <c:v>44616</c:v>
                </c:pt>
                <c:pt idx="17">
                  <c:v>44617</c:v>
                </c:pt>
                <c:pt idx="18">
                  <c:v>44620</c:v>
                </c:pt>
              </c:numCache>
            </c:numRef>
          </c:cat>
          <c:val>
            <c:numRef>
              <c:f>'February 2022'!$V$50:$V$68</c:f>
              <c:numCache>
                <c:formatCode>"$"#,##0_);[Red]\("$"#,##0\)</c:formatCode>
                <c:ptCount val="19"/>
                <c:pt idx="0">
                  <c:v>62446.599999999991</c:v>
                </c:pt>
                <c:pt idx="1">
                  <c:v>47400.399999999994</c:v>
                </c:pt>
                <c:pt idx="2">
                  <c:v>57496.099999999991</c:v>
                </c:pt>
                <c:pt idx="3">
                  <c:v>38208.099999999991</c:v>
                </c:pt>
                <c:pt idx="4">
                  <c:v>6158.799999999992</c:v>
                </c:pt>
                <c:pt idx="5">
                  <c:v>-21116.30000000001</c:v>
                </c:pt>
                <c:pt idx="6">
                  <c:v>-29471.100000000009</c:v>
                </c:pt>
                <c:pt idx="7">
                  <c:v>-5424.200000000008</c:v>
                </c:pt>
                <c:pt idx="8">
                  <c:v>39035.5</c:v>
                </c:pt>
                <c:pt idx="9">
                  <c:v>43061.799999999988</c:v>
                </c:pt>
                <c:pt idx="10">
                  <c:v>49042.299999999996</c:v>
                </c:pt>
                <c:pt idx="11">
                  <c:v>84737.799999999988</c:v>
                </c:pt>
                <c:pt idx="12">
                  <c:v>145392.5</c:v>
                </c:pt>
                <c:pt idx="13">
                  <c:v>96063.5</c:v>
                </c:pt>
                <c:pt idx="14">
                  <c:v>110865.8</c:v>
                </c:pt>
                <c:pt idx="15">
                  <c:v>88309.9</c:v>
                </c:pt>
                <c:pt idx="16">
                  <c:v>153745.4</c:v>
                </c:pt>
                <c:pt idx="17">
                  <c:v>184941.3</c:v>
                </c:pt>
                <c:pt idx="18">
                  <c:v>253652.9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D-4935-A032-0030C968F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28208"/>
        <c:axId val="-1034627664"/>
      </c:areaChart>
      <c:catAx>
        <c:axId val="-103462820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7664"/>
        <c:crosses val="autoZero"/>
        <c:auto val="0"/>
        <c:lblAlgn val="ctr"/>
        <c:lblOffset val="100"/>
        <c:noMultiLvlLbl val="1"/>
      </c:catAx>
      <c:valAx>
        <c:axId val="-103462766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820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65C-4EFD-A5FB-9023FFD27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'February 2022'!$C$48</c:f>
              <c:numCache>
                <c:formatCode>"$"#,##0_);[Red]\("$"#,##0\)</c:formatCode>
                <c:ptCount val="1"/>
                <c:pt idx="0">
                  <c:v>112770.69999999997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C-4EFD-A5FB-9023FFD27632}"/>
            </c:ext>
          </c:extLst>
        </c:ser>
        <c:ser>
          <c:idx val="1"/>
          <c:order val="1"/>
          <c:tx>
            <c:strRef>
              <c:f>'February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2022'!$D$48</c:f>
              <c:numCache>
                <c:formatCode>"$"#,##0_);[Red]\("$"#,##0\)</c:formatCode>
                <c:ptCount val="1"/>
                <c:pt idx="0">
                  <c:v>69467.700000000012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C-4EFD-A5FB-9023FFD27632}"/>
            </c:ext>
          </c:extLst>
        </c:ser>
        <c:ser>
          <c:idx val="2"/>
          <c:order val="2"/>
          <c:tx>
            <c:strRef>
              <c:f>'February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2022'!$E$48</c:f>
              <c:numCache>
                <c:formatCode>"$"#,##0_);[Red]\("$"#,##0\)</c:formatCode>
                <c:ptCount val="1"/>
                <c:pt idx="0">
                  <c:v>-31923.800000000003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5C-4EFD-A5FB-9023FFD27632}"/>
            </c:ext>
          </c:extLst>
        </c:ser>
        <c:ser>
          <c:idx val="3"/>
          <c:order val="3"/>
          <c:tx>
            <c:strRef>
              <c:f>'February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2022'!$F$48</c:f>
              <c:numCache>
                <c:formatCode>"$"#,##0_);[Red]\("$"#,##0\)</c:formatCode>
                <c:ptCount val="1"/>
                <c:pt idx="0">
                  <c:v>105947.1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5C-4EFD-A5FB-9023FFD27632}"/>
            </c:ext>
          </c:extLst>
        </c:ser>
        <c:ser>
          <c:idx val="4"/>
          <c:order val="4"/>
          <c:tx>
            <c:strRef>
              <c:f>'February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2022'!$G$48</c:f>
              <c:numCache>
                <c:formatCode>"$"#,##0_);[Red]\("$"#,##0\)</c:formatCode>
                <c:ptCount val="1"/>
                <c:pt idx="0">
                  <c:v>-2591.6000000000058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5C-4EFD-A5FB-9023FFD27632}"/>
            </c:ext>
          </c:extLst>
        </c:ser>
        <c:ser>
          <c:idx val="5"/>
          <c:order val="5"/>
          <c:tx>
            <c:strRef>
              <c:f>'February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2022'!$H$48</c:f>
              <c:numCache>
                <c:formatCode>"$"#,##0_);[Red]\("$"#,##0\)</c:formatCode>
                <c:ptCount val="1"/>
                <c:pt idx="0">
                  <c:v>-17.199999999999918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5C-4EFD-A5FB-9023FFD27632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03-4CB3-862C-96672C55DB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5C-4EFD-A5FB-9023FFD2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29840"/>
        <c:axId val="-1034605904"/>
      </c:barChart>
      <c:catAx>
        <c:axId val="-1034629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5904"/>
        <c:crosses val="autoZero"/>
        <c:auto val="0"/>
        <c:lblAlgn val="ctr"/>
        <c:lblOffset val="100"/>
        <c:noMultiLvlLbl val="0"/>
      </c:catAx>
      <c:valAx>
        <c:axId val="-103460590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984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Log'!$V$277:$V$296</c:f>
              <c:strCache>
                <c:ptCount val="20"/>
                <c:pt idx="0">
                  <c:v>$2,351,813 </c:v>
                </c:pt>
                <c:pt idx="1">
                  <c:v>$2,383,054 </c:v>
                </c:pt>
                <c:pt idx="2">
                  <c:v>$2,454,198 </c:v>
                </c:pt>
                <c:pt idx="3">
                  <c:v>$2,541,933 </c:v>
                </c:pt>
                <c:pt idx="4">
                  <c:v>$2,598,836 </c:v>
                </c:pt>
                <c:pt idx="5">
                  <c:v>$2,610,542 </c:v>
                </c:pt>
                <c:pt idx="6">
                  <c:v>$2,612,503 </c:v>
                </c:pt>
                <c:pt idx="7">
                  <c:v>$2,574,378 </c:v>
                </c:pt>
                <c:pt idx="8">
                  <c:v>$2,538,827 </c:v>
                </c:pt>
                <c:pt idx="9">
                  <c:v>$2,509,939 </c:v>
                </c:pt>
                <c:pt idx="10">
                  <c:v>$2,584,067 </c:v>
                </c:pt>
                <c:pt idx="11">
                  <c:v>$2,660,011 </c:v>
                </c:pt>
                <c:pt idx="12">
                  <c:v>$2,672,665 </c:v>
                </c:pt>
                <c:pt idx="13">
                  <c:v>$2,699,386 </c:v>
                </c:pt>
                <c:pt idx="14">
                  <c:v>$2,735,604 </c:v>
                </c:pt>
                <c:pt idx="15">
                  <c:v>$2,761,952 </c:v>
                </c:pt>
                <c:pt idx="16">
                  <c:v>$2,833,306 </c:v>
                </c:pt>
                <c:pt idx="17">
                  <c:v>$2,821,365 </c:v>
                </c:pt>
                <c:pt idx="18">
                  <c:v>$2,812,213 </c:v>
                </c:pt>
                <c:pt idx="19">
                  <c:v>$2,814,076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Log'!$B$277:$B$296</c:f>
              <c:numCache>
                <c:formatCode>m/d/yyyy</c:formatCode>
                <c:ptCount val="2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</c:numCache>
            </c:numRef>
          </c:cat>
          <c:val>
            <c:numRef>
              <c:f>'January 2022'!$V$50:$V$69</c:f>
              <c:numCache>
                <c:formatCode>"$"#,##0_);[Red]\("$"#,##0\)</c:formatCode>
                <c:ptCount val="20"/>
                <c:pt idx="0">
                  <c:v>-5931.7000000000007</c:v>
                </c:pt>
                <c:pt idx="1">
                  <c:v>26128.800000000003</c:v>
                </c:pt>
                <c:pt idx="2">
                  <c:v>98247.9</c:v>
                </c:pt>
                <c:pt idx="3">
                  <c:v>187504.2</c:v>
                </c:pt>
                <c:pt idx="4">
                  <c:v>245157.7</c:v>
                </c:pt>
                <c:pt idx="5">
                  <c:v>257223.2</c:v>
                </c:pt>
                <c:pt idx="6">
                  <c:v>260178.6</c:v>
                </c:pt>
                <c:pt idx="7">
                  <c:v>222880.3</c:v>
                </c:pt>
                <c:pt idx="8">
                  <c:v>188093.4</c:v>
                </c:pt>
                <c:pt idx="9">
                  <c:v>159623</c:v>
                </c:pt>
                <c:pt idx="10">
                  <c:v>234900.1</c:v>
                </c:pt>
                <c:pt idx="11">
                  <c:v>312429.90000000002</c:v>
                </c:pt>
                <c:pt idx="12">
                  <c:v>326096.80000000005</c:v>
                </c:pt>
                <c:pt idx="13">
                  <c:v>354672.80000000005</c:v>
                </c:pt>
                <c:pt idx="14">
                  <c:v>391658.9</c:v>
                </c:pt>
                <c:pt idx="15">
                  <c:v>418542</c:v>
                </c:pt>
                <c:pt idx="16">
                  <c:v>490773.2</c:v>
                </c:pt>
                <c:pt idx="17">
                  <c:v>479432.8</c:v>
                </c:pt>
                <c:pt idx="18">
                  <c:v>471023.7</c:v>
                </c:pt>
                <c:pt idx="19">
                  <c:v>473581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D-4CE4-92BE-2AF1818B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1344"/>
        <c:axId val="-1034613520"/>
      </c:areaChart>
      <c:catAx>
        <c:axId val="-103461134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3520"/>
        <c:crosses val="autoZero"/>
        <c:auto val="0"/>
        <c:lblAlgn val="ctr"/>
        <c:lblOffset val="100"/>
        <c:noMultiLvlLbl val="1"/>
      </c:catAx>
      <c:valAx>
        <c:axId val="-103461352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134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2022'!$C$49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09E-49E2-97E2-DAB6AA4D80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2022'!$C$48</c:f>
              <c:numCache>
                <c:formatCode>"$"#,##0_);[Red]\("$"#,##0\)</c:formatCode>
                <c:ptCount val="1"/>
                <c:pt idx="0">
                  <c:v>120680.80000000002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E-49E2-97E2-DAB6AA4D80BC}"/>
            </c:ext>
          </c:extLst>
        </c:ser>
        <c:ser>
          <c:idx val="1"/>
          <c:order val="1"/>
          <c:tx>
            <c:strRef>
              <c:f>'January 2022'!$D$49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2022'!$D$48</c:f>
              <c:numCache>
                <c:formatCode>"$"#,##0_);[Red]\("$"#,##0\)</c:formatCode>
                <c:ptCount val="1"/>
                <c:pt idx="0">
                  <c:v>1759.3000000000011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9E-49E2-97E2-DAB6AA4D80BC}"/>
            </c:ext>
          </c:extLst>
        </c:ser>
        <c:ser>
          <c:idx val="2"/>
          <c:order val="2"/>
          <c:tx>
            <c:strRef>
              <c:f>'January 2022'!$E$49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2022'!$E$48</c:f>
              <c:numCache>
                <c:formatCode>"$"#,##0_);[Red]\("$"#,##0\)</c:formatCode>
                <c:ptCount val="1"/>
                <c:pt idx="0">
                  <c:v>55495.19999999999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9E-49E2-97E2-DAB6AA4D80BC}"/>
            </c:ext>
          </c:extLst>
        </c:ser>
        <c:ser>
          <c:idx val="3"/>
          <c:order val="3"/>
          <c:tx>
            <c:strRef>
              <c:f>'January 2022'!$F$49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2022'!$F$48</c:f>
              <c:numCache>
                <c:formatCode>"$"#,##0_);[Red]\("$"#,##0\)</c:formatCode>
                <c:ptCount val="1"/>
                <c:pt idx="0">
                  <c:v>115636.59999999999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9E-49E2-97E2-DAB6AA4D80BC}"/>
            </c:ext>
          </c:extLst>
        </c:ser>
        <c:ser>
          <c:idx val="4"/>
          <c:order val="4"/>
          <c:tx>
            <c:strRef>
              <c:f>'January 2022'!$G$49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2022'!$G$48</c:f>
              <c:numCache>
                <c:formatCode>"$"#,##0_);[Red]\("$"#,##0\)</c:formatCode>
                <c:ptCount val="1"/>
                <c:pt idx="0">
                  <c:v>195677.40000000005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9E-49E2-97E2-DAB6AA4D80BC}"/>
            </c:ext>
          </c:extLst>
        </c:ser>
        <c:ser>
          <c:idx val="5"/>
          <c:order val="5"/>
          <c:tx>
            <c:strRef>
              <c:f>'January 2022'!$H$49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2022'!$H$48</c:f>
              <c:numCache>
                <c:formatCode>"$"#,##0_);[Red]\("$"#,##0\)</c:formatCode>
                <c:ptCount val="1"/>
                <c:pt idx="0">
                  <c:v>-15668.3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9E-49E2-97E2-DAB6AA4D80BC}"/>
            </c:ext>
          </c:extLst>
        </c:ser>
        <c:ser>
          <c:idx val="6"/>
          <c:order val="6"/>
          <c:tx>
            <c:strRef>
              <c:f>'January 2022'!$I$49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96D-4084-B565-1700690703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'January 2022'!$I$48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9E-49E2-97E2-DAB6AA4D8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15696"/>
        <c:axId val="-1034621136"/>
      </c:barChart>
      <c:catAx>
        <c:axId val="-1034615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21136"/>
        <c:crosses val="autoZero"/>
        <c:auto val="0"/>
        <c:lblAlgn val="ctr"/>
        <c:lblOffset val="100"/>
        <c:noMultiLvlLbl val="0"/>
      </c:catAx>
      <c:valAx>
        <c:axId val="-103462113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569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Log'!$V$25:$V$276</c:f>
              <c:strCache>
                <c:ptCount val="252"/>
                <c:pt idx="0">
                  <c:v>$28,972 </c:v>
                </c:pt>
                <c:pt idx="1">
                  <c:v>$32,966 </c:v>
                </c:pt>
                <c:pt idx="2">
                  <c:v>$84,042 </c:v>
                </c:pt>
                <c:pt idx="3">
                  <c:v>$74,334 </c:v>
                </c:pt>
                <c:pt idx="4">
                  <c:v>$86,465 </c:v>
                </c:pt>
                <c:pt idx="5">
                  <c:v>$84,439 </c:v>
                </c:pt>
                <c:pt idx="6">
                  <c:v>$146,804 </c:v>
                </c:pt>
                <c:pt idx="7">
                  <c:v>$216,016 </c:v>
                </c:pt>
                <c:pt idx="8">
                  <c:v>$222,199 </c:v>
                </c:pt>
                <c:pt idx="9">
                  <c:v>$221,200 </c:v>
                </c:pt>
                <c:pt idx="10">
                  <c:v>$234,104 </c:v>
                </c:pt>
                <c:pt idx="11">
                  <c:v>$270,461 </c:v>
                </c:pt>
                <c:pt idx="12">
                  <c:v>$259,273 </c:v>
                </c:pt>
                <c:pt idx="13">
                  <c:v>$333,753 </c:v>
                </c:pt>
                <c:pt idx="14">
                  <c:v>$382,308 </c:v>
                </c:pt>
                <c:pt idx="15">
                  <c:v>$457,166 </c:v>
                </c:pt>
                <c:pt idx="16">
                  <c:v>$435,093 </c:v>
                </c:pt>
                <c:pt idx="17">
                  <c:v>$367,257 </c:v>
                </c:pt>
                <c:pt idx="18">
                  <c:v>$375,956 </c:v>
                </c:pt>
                <c:pt idx="19">
                  <c:v>$399,785 </c:v>
                </c:pt>
                <c:pt idx="20">
                  <c:v>$472,350 </c:v>
                </c:pt>
                <c:pt idx="21">
                  <c:v>$578,847 </c:v>
                </c:pt>
                <c:pt idx="22">
                  <c:v>$581,573 </c:v>
                </c:pt>
                <c:pt idx="23">
                  <c:v>$612,194 </c:v>
                </c:pt>
                <c:pt idx="24">
                  <c:v>$545,074 </c:v>
                </c:pt>
                <c:pt idx="25">
                  <c:v>$487,940 </c:v>
                </c:pt>
                <c:pt idx="26">
                  <c:v>$559,174 </c:v>
                </c:pt>
                <c:pt idx="27">
                  <c:v>$571,940 </c:v>
                </c:pt>
                <c:pt idx="28">
                  <c:v>$558,083 </c:v>
                </c:pt>
                <c:pt idx="29">
                  <c:v>$604,352 </c:v>
                </c:pt>
                <c:pt idx="30">
                  <c:v>$611,379 </c:v>
                </c:pt>
                <c:pt idx="31">
                  <c:v>$587,220 </c:v>
                </c:pt>
                <c:pt idx="32">
                  <c:v>$605,854 </c:v>
                </c:pt>
                <c:pt idx="33">
                  <c:v>$628,223 </c:v>
                </c:pt>
                <c:pt idx="34">
                  <c:v>$607,957 </c:v>
                </c:pt>
                <c:pt idx="35">
                  <c:v>$546,432 </c:v>
                </c:pt>
                <c:pt idx="36">
                  <c:v>$624,098 </c:v>
                </c:pt>
                <c:pt idx="37">
                  <c:v>$659,328 </c:v>
                </c:pt>
                <c:pt idx="38">
                  <c:v>$702,781 </c:v>
                </c:pt>
                <c:pt idx="39">
                  <c:v>$681,870 </c:v>
                </c:pt>
                <c:pt idx="40">
                  <c:v>$680,594 </c:v>
                </c:pt>
                <c:pt idx="41">
                  <c:v>$698,677 </c:v>
                </c:pt>
                <c:pt idx="42">
                  <c:v>$599,289 </c:v>
                </c:pt>
                <c:pt idx="43">
                  <c:v>$537,805 </c:v>
                </c:pt>
                <c:pt idx="44">
                  <c:v>$531,330 </c:v>
                </c:pt>
                <c:pt idx="45">
                  <c:v>$635,325 </c:v>
                </c:pt>
                <c:pt idx="46">
                  <c:v>$642,022 </c:v>
                </c:pt>
                <c:pt idx="47">
                  <c:v>$599,063 </c:v>
                </c:pt>
                <c:pt idx="48">
                  <c:v>$535,798 </c:v>
                </c:pt>
                <c:pt idx="49">
                  <c:v>$538,356 </c:v>
                </c:pt>
                <c:pt idx="50">
                  <c:v>$554,173 </c:v>
                </c:pt>
                <c:pt idx="51">
                  <c:v>$634,021 </c:v>
                </c:pt>
                <c:pt idx="52">
                  <c:v>$641,349 </c:v>
                </c:pt>
                <c:pt idx="53">
                  <c:v>$631,154 </c:v>
                </c:pt>
                <c:pt idx="54">
                  <c:v>$649,411 </c:v>
                </c:pt>
                <c:pt idx="55">
                  <c:v>$651,692 </c:v>
                </c:pt>
                <c:pt idx="56">
                  <c:v>$722,604 </c:v>
                </c:pt>
                <c:pt idx="57">
                  <c:v>$673,100 </c:v>
                </c:pt>
                <c:pt idx="58">
                  <c:v>$659,252 </c:v>
                </c:pt>
                <c:pt idx="59">
                  <c:v>$689,411 </c:v>
                </c:pt>
                <c:pt idx="60">
                  <c:v>$764,200 </c:v>
                </c:pt>
                <c:pt idx="61">
                  <c:v>$790,997 </c:v>
                </c:pt>
                <c:pt idx="62">
                  <c:v>$761,615 </c:v>
                </c:pt>
                <c:pt idx="63">
                  <c:v>$828,251 </c:v>
                </c:pt>
                <c:pt idx="64">
                  <c:v>$913,516 </c:v>
                </c:pt>
                <c:pt idx="65">
                  <c:v>$902,249 </c:v>
                </c:pt>
                <c:pt idx="66">
                  <c:v>$886,623 </c:v>
                </c:pt>
                <c:pt idx="67">
                  <c:v>$931,210 </c:v>
                </c:pt>
                <c:pt idx="68">
                  <c:v>$951,179 </c:v>
                </c:pt>
                <c:pt idx="69">
                  <c:v>$857,700 </c:v>
                </c:pt>
                <c:pt idx="70">
                  <c:v>$858,222 </c:v>
                </c:pt>
                <c:pt idx="71">
                  <c:v>$868,971 </c:v>
                </c:pt>
                <c:pt idx="72">
                  <c:v>$838,356 </c:v>
                </c:pt>
                <c:pt idx="73">
                  <c:v>$883,649 </c:v>
                </c:pt>
                <c:pt idx="74">
                  <c:v>$905,984 </c:v>
                </c:pt>
                <c:pt idx="75">
                  <c:v>$1,026,937 </c:v>
                </c:pt>
                <c:pt idx="76">
                  <c:v>$1,001,167 </c:v>
                </c:pt>
                <c:pt idx="77">
                  <c:v>$1,003,517 </c:v>
                </c:pt>
                <c:pt idx="78">
                  <c:v>$1,015,835 </c:v>
                </c:pt>
                <c:pt idx="79">
                  <c:v>$1,017,289 </c:v>
                </c:pt>
                <c:pt idx="80">
                  <c:v>$1,072,738 </c:v>
                </c:pt>
                <c:pt idx="81">
                  <c:v>$1,050,273 </c:v>
                </c:pt>
                <c:pt idx="82">
                  <c:v>$953,193 </c:v>
                </c:pt>
                <c:pt idx="83">
                  <c:v>$901,337 </c:v>
                </c:pt>
                <c:pt idx="84">
                  <c:v>$811,599 </c:v>
                </c:pt>
                <c:pt idx="85">
                  <c:v>$822,404 </c:v>
                </c:pt>
                <c:pt idx="86">
                  <c:v>$816,694 </c:v>
                </c:pt>
                <c:pt idx="87">
                  <c:v>$728,687 </c:v>
                </c:pt>
                <c:pt idx="88">
                  <c:v>$805,217 </c:v>
                </c:pt>
                <c:pt idx="89">
                  <c:v>$842,895 </c:v>
                </c:pt>
                <c:pt idx="90">
                  <c:v>$1,001,355 </c:v>
                </c:pt>
                <c:pt idx="91">
                  <c:v>$1,012,056 </c:v>
                </c:pt>
                <c:pt idx="92">
                  <c:v>$1,121,698 </c:v>
                </c:pt>
                <c:pt idx="93">
                  <c:v>$1,234,741 </c:v>
                </c:pt>
                <c:pt idx="94">
                  <c:v>$1,311,778 </c:v>
                </c:pt>
                <c:pt idx="95">
                  <c:v>$1,282,590 </c:v>
                </c:pt>
                <c:pt idx="96">
                  <c:v>$1,249,847 </c:v>
                </c:pt>
                <c:pt idx="97">
                  <c:v>$1,164,828 </c:v>
                </c:pt>
                <c:pt idx="98">
                  <c:v>$1,343,030 </c:v>
                </c:pt>
                <c:pt idx="99">
                  <c:v>$1,338,421 </c:v>
                </c:pt>
                <c:pt idx="100">
                  <c:v>$1,288,743 </c:v>
                </c:pt>
                <c:pt idx="101">
                  <c:v>$1,284,424 </c:v>
                </c:pt>
                <c:pt idx="102">
                  <c:v>$1,328,080 </c:v>
                </c:pt>
                <c:pt idx="103">
                  <c:v>$1,371,674 </c:v>
                </c:pt>
                <c:pt idx="104">
                  <c:v>$1,423,117 </c:v>
                </c:pt>
                <c:pt idx="105">
                  <c:v>$1,387,009 </c:v>
                </c:pt>
                <c:pt idx="106">
                  <c:v>$1,203,127 </c:v>
                </c:pt>
                <c:pt idx="107">
                  <c:v>$1,179,678 </c:v>
                </c:pt>
                <c:pt idx="108">
                  <c:v>$1,184,076 </c:v>
                </c:pt>
                <c:pt idx="109">
                  <c:v>$1,288,152 </c:v>
                </c:pt>
                <c:pt idx="110">
                  <c:v>$1,362,104 </c:v>
                </c:pt>
                <c:pt idx="111">
                  <c:v>$1,396,662 </c:v>
                </c:pt>
                <c:pt idx="112">
                  <c:v>$1,243,271 </c:v>
                </c:pt>
                <c:pt idx="113">
                  <c:v>$1,234,872 </c:v>
                </c:pt>
                <c:pt idx="114">
                  <c:v>$1,495,530 </c:v>
                </c:pt>
                <c:pt idx="115">
                  <c:v>$1,503,523 </c:v>
                </c:pt>
                <c:pt idx="116">
                  <c:v>$1,272,535 </c:v>
                </c:pt>
                <c:pt idx="117">
                  <c:v>$1,333,595 </c:v>
                </c:pt>
                <c:pt idx="118">
                  <c:v>$1,324,892 </c:v>
                </c:pt>
                <c:pt idx="119">
                  <c:v>$1,378,760 </c:v>
                </c:pt>
                <c:pt idx="120">
                  <c:v>$1,436,426 </c:v>
                </c:pt>
                <c:pt idx="121">
                  <c:v>$1,552,093 </c:v>
                </c:pt>
                <c:pt idx="122">
                  <c:v>$1,492,674 </c:v>
                </c:pt>
                <c:pt idx="123">
                  <c:v>$1,723,597 </c:v>
                </c:pt>
                <c:pt idx="124">
                  <c:v>$1,729,379 </c:v>
                </c:pt>
                <c:pt idx="125">
                  <c:v>$1,731,739 </c:v>
                </c:pt>
                <c:pt idx="126">
                  <c:v>$1,758,940 </c:v>
                </c:pt>
                <c:pt idx="127">
                  <c:v>$1,737,416 </c:v>
                </c:pt>
                <c:pt idx="128">
                  <c:v>$1,717,493 </c:v>
                </c:pt>
                <c:pt idx="129">
                  <c:v>$1,711,151 </c:v>
                </c:pt>
                <c:pt idx="130">
                  <c:v>$1,703,121 </c:v>
                </c:pt>
                <c:pt idx="131">
                  <c:v>$1,690,755 </c:v>
                </c:pt>
                <c:pt idx="132">
                  <c:v>$1,684,957 </c:v>
                </c:pt>
                <c:pt idx="133">
                  <c:v>$1,701,232 </c:v>
                </c:pt>
                <c:pt idx="134">
                  <c:v>$1,636,093 </c:v>
                </c:pt>
                <c:pt idx="135">
                  <c:v>$1,676,631 </c:v>
                </c:pt>
                <c:pt idx="136">
                  <c:v>$1,598,851 </c:v>
                </c:pt>
                <c:pt idx="137">
                  <c:v>$1,600,873 </c:v>
                </c:pt>
                <c:pt idx="138">
                  <c:v>$1,600,248 </c:v>
                </c:pt>
                <c:pt idx="139">
                  <c:v>$1,621,952 </c:v>
                </c:pt>
                <c:pt idx="140">
                  <c:v>$1,649,359 </c:v>
                </c:pt>
                <c:pt idx="141">
                  <c:v>$1,698,888 </c:v>
                </c:pt>
                <c:pt idx="142">
                  <c:v>$1,746,915 </c:v>
                </c:pt>
                <c:pt idx="143">
                  <c:v>$1,684,713 </c:v>
                </c:pt>
                <c:pt idx="144">
                  <c:v>$1,717,718 </c:v>
                </c:pt>
                <c:pt idx="145">
                  <c:v>$1,681,030 </c:v>
                </c:pt>
                <c:pt idx="146">
                  <c:v>$1,635,180 </c:v>
                </c:pt>
                <c:pt idx="147">
                  <c:v>$1,676,429 </c:v>
                </c:pt>
                <c:pt idx="148">
                  <c:v>$1,643,505 </c:v>
                </c:pt>
                <c:pt idx="149">
                  <c:v>$1,577,262 </c:v>
                </c:pt>
                <c:pt idx="150">
                  <c:v>$1,627,129 </c:v>
                </c:pt>
                <c:pt idx="151">
                  <c:v>$1,648,922 </c:v>
                </c:pt>
                <c:pt idx="152">
                  <c:v>$1,657,216 </c:v>
                </c:pt>
                <c:pt idx="153">
                  <c:v>$1,703,821 </c:v>
                </c:pt>
                <c:pt idx="154">
                  <c:v>$1,624,696 </c:v>
                </c:pt>
                <c:pt idx="155">
                  <c:v>$1,691,077 </c:v>
                </c:pt>
                <c:pt idx="156">
                  <c:v>$1,768,824 </c:v>
                </c:pt>
                <c:pt idx="157">
                  <c:v>$1,775,548 </c:v>
                </c:pt>
                <c:pt idx="158">
                  <c:v>$1,749,191 </c:v>
                </c:pt>
                <c:pt idx="159">
                  <c:v>$1,737,284 </c:v>
                </c:pt>
                <c:pt idx="160">
                  <c:v>$1,710,415 </c:v>
                </c:pt>
                <c:pt idx="161">
                  <c:v>$1,809,790 </c:v>
                </c:pt>
                <c:pt idx="162">
                  <c:v>$1,745,728 </c:v>
                </c:pt>
                <c:pt idx="163">
                  <c:v>$1,763,063 </c:v>
                </c:pt>
                <c:pt idx="164">
                  <c:v>$1,773,784 </c:v>
                </c:pt>
                <c:pt idx="165">
                  <c:v>$1,912,253 </c:v>
                </c:pt>
                <c:pt idx="166">
                  <c:v>$1,911,535 </c:v>
                </c:pt>
                <c:pt idx="167">
                  <c:v>$1,943,505 </c:v>
                </c:pt>
                <c:pt idx="168">
                  <c:v>$1,937,056 </c:v>
                </c:pt>
                <c:pt idx="169">
                  <c:v>$1,950,815 </c:v>
                </c:pt>
                <c:pt idx="170">
                  <c:v>$1,923,316 </c:v>
                </c:pt>
                <c:pt idx="171">
                  <c:v>$1,971,868 </c:v>
                </c:pt>
                <c:pt idx="172">
                  <c:v>$2,076,867 </c:v>
                </c:pt>
                <c:pt idx="173">
                  <c:v>$2,082,113 </c:v>
                </c:pt>
                <c:pt idx="174">
                  <c:v>$2,091,350 </c:v>
                </c:pt>
                <c:pt idx="175">
                  <c:v>$2,097,795 </c:v>
                </c:pt>
                <c:pt idx="176">
                  <c:v>$2,071,478 </c:v>
                </c:pt>
                <c:pt idx="177">
                  <c:v>$2,036,296 </c:v>
                </c:pt>
                <c:pt idx="178">
                  <c:v>$2,024,151 </c:v>
                </c:pt>
                <c:pt idx="179">
                  <c:v>$2,070,852 </c:v>
                </c:pt>
                <c:pt idx="180">
                  <c:v>$2,111,596 </c:v>
                </c:pt>
                <c:pt idx="181">
                  <c:v>$2,115,963 </c:v>
                </c:pt>
                <c:pt idx="182">
                  <c:v>$2,076,718 </c:v>
                </c:pt>
                <c:pt idx="183">
                  <c:v>$2,052,737 </c:v>
                </c:pt>
                <c:pt idx="184">
                  <c:v>$2,051,828 </c:v>
                </c:pt>
                <c:pt idx="185">
                  <c:v>$2,056,264 </c:v>
                </c:pt>
                <c:pt idx="186">
                  <c:v>$2,077,487 </c:v>
                </c:pt>
                <c:pt idx="187">
                  <c:v>$2,094,494 </c:v>
                </c:pt>
                <c:pt idx="188">
                  <c:v>$2,112,811 </c:v>
                </c:pt>
                <c:pt idx="189">
                  <c:v>$2,152,011 </c:v>
                </c:pt>
                <c:pt idx="190">
                  <c:v>$2,194,886 </c:v>
                </c:pt>
                <c:pt idx="191">
                  <c:v>$2,196,268 </c:v>
                </c:pt>
                <c:pt idx="192">
                  <c:v>$2,212,698 </c:v>
                </c:pt>
                <c:pt idx="193">
                  <c:v>$2,193,359 </c:v>
                </c:pt>
                <c:pt idx="194">
                  <c:v>$2,175,481 </c:v>
                </c:pt>
                <c:pt idx="195">
                  <c:v>$2,156,617 </c:v>
                </c:pt>
                <c:pt idx="196">
                  <c:v>$2,177,727 </c:v>
                </c:pt>
                <c:pt idx="197">
                  <c:v>$2,191,434 </c:v>
                </c:pt>
                <c:pt idx="198">
                  <c:v>$2,140,574 </c:v>
                </c:pt>
                <c:pt idx="199">
                  <c:v>$2,137,693 </c:v>
                </c:pt>
                <c:pt idx="200">
                  <c:v>$2,126,483 </c:v>
                </c:pt>
                <c:pt idx="201">
                  <c:v>$2,160,595 </c:v>
                </c:pt>
                <c:pt idx="202">
                  <c:v>$2,219,555 </c:v>
                </c:pt>
                <c:pt idx="203">
                  <c:v>$2,139,744 </c:v>
                </c:pt>
                <c:pt idx="204">
                  <c:v>$2,123,150 </c:v>
                </c:pt>
                <c:pt idx="205">
                  <c:v>$2,138,405 </c:v>
                </c:pt>
                <c:pt idx="206">
                  <c:v>$2,130,541 </c:v>
                </c:pt>
                <c:pt idx="207">
                  <c:v>$2,025,018 </c:v>
                </c:pt>
                <c:pt idx="208">
                  <c:v>$2,043,289 </c:v>
                </c:pt>
                <c:pt idx="209">
                  <c:v>$2,003,153 </c:v>
                </c:pt>
                <c:pt idx="210">
                  <c:v>$2,081,310 </c:v>
                </c:pt>
                <c:pt idx="211">
                  <c:v>$2,059,041 </c:v>
                </c:pt>
                <c:pt idx="212">
                  <c:v>$2,097,631 </c:v>
                </c:pt>
                <c:pt idx="213">
                  <c:v>$2,094,988 </c:v>
                </c:pt>
                <c:pt idx="214">
                  <c:v>$2,139,279 </c:v>
                </c:pt>
                <c:pt idx="215">
                  <c:v>$2,164,353 </c:v>
                </c:pt>
                <c:pt idx="216">
                  <c:v>$2,146,420 </c:v>
                </c:pt>
                <c:pt idx="217">
                  <c:v>$2,139,598 </c:v>
                </c:pt>
                <c:pt idx="218">
                  <c:v>$2,146,814 </c:v>
                </c:pt>
                <c:pt idx="219">
                  <c:v>$2,090,359 </c:v>
                </c:pt>
                <c:pt idx="220">
                  <c:v>$2,137,951 </c:v>
                </c:pt>
                <c:pt idx="221">
                  <c:v>$2,254,599 </c:v>
                </c:pt>
                <c:pt idx="222">
                  <c:v>$2,213,093 </c:v>
                </c:pt>
                <c:pt idx="223">
                  <c:v>$2,212,272 </c:v>
                </c:pt>
                <c:pt idx="224">
                  <c:v>$2,159,225 </c:v>
                </c:pt>
                <c:pt idx="225">
                  <c:v>$2,153,961 </c:v>
                </c:pt>
                <c:pt idx="226">
                  <c:v>$2,170,303 </c:v>
                </c:pt>
                <c:pt idx="227">
                  <c:v>$2,195,258 </c:v>
                </c:pt>
                <c:pt idx="228">
                  <c:v>$2,298,549 </c:v>
                </c:pt>
                <c:pt idx="229">
                  <c:v>$2,321,727 </c:v>
                </c:pt>
                <c:pt idx="230">
                  <c:v>$2,343,836 </c:v>
                </c:pt>
                <c:pt idx="231">
                  <c:v>$2,355,333 </c:v>
                </c:pt>
                <c:pt idx="232">
                  <c:v>$2,339,552 </c:v>
                </c:pt>
                <c:pt idx="233">
                  <c:v>$2,311,066 </c:v>
                </c:pt>
                <c:pt idx="234">
                  <c:v>$2,304,755 </c:v>
                </c:pt>
                <c:pt idx="235">
                  <c:v>$2,333,533 </c:v>
                </c:pt>
                <c:pt idx="236">
                  <c:v>$2,328,165 </c:v>
                </c:pt>
                <c:pt idx="237">
                  <c:v>$2,352,199 </c:v>
                </c:pt>
                <c:pt idx="238">
                  <c:v>$2,399,587 </c:v>
                </c:pt>
                <c:pt idx="239">
                  <c:v>$2,436,563 </c:v>
                </c:pt>
                <c:pt idx="240">
                  <c:v>$2,385,465 </c:v>
                </c:pt>
                <c:pt idx="241">
                  <c:v>$2,383,275 </c:v>
                </c:pt>
                <c:pt idx="242">
                  <c:v>$2,381,508 </c:v>
                </c:pt>
                <c:pt idx="243">
                  <c:v>$2,338,402 </c:v>
                </c:pt>
                <c:pt idx="244">
                  <c:v>$2,388,577 </c:v>
                </c:pt>
                <c:pt idx="245">
                  <c:v>$2,423,306 </c:v>
                </c:pt>
                <c:pt idx="246">
                  <c:v>$2,361,197 </c:v>
                </c:pt>
                <c:pt idx="247">
                  <c:v>$2,341,504 </c:v>
                </c:pt>
                <c:pt idx="248">
                  <c:v>$2,323,206 </c:v>
                </c:pt>
                <c:pt idx="249">
                  <c:v>$2,317,487 </c:v>
                </c:pt>
                <c:pt idx="250">
                  <c:v>$2,345,954 </c:v>
                </c:pt>
                <c:pt idx="251">
                  <c:v>$2,358,431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Log'!$B$25:$B$276</c:f>
              <c:numCache>
                <c:formatCode>m/d/yyyy</c:formatCode>
                <c:ptCount val="252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</c:numCache>
            </c:numRef>
          </c:cat>
          <c:val>
            <c:numRef>
              <c:f>'Yr 2021'!$V$50:$V$301</c:f>
              <c:numCache>
                <c:formatCode>"$"#,##0_);[Red]\("$"#,##0\)</c:formatCode>
                <c:ptCount val="252"/>
                <c:pt idx="0">
                  <c:v>42102.499999999993</c:v>
                </c:pt>
                <c:pt idx="1">
                  <c:v>47204.69999999999</c:v>
                </c:pt>
                <c:pt idx="2">
                  <c:v>99349.999999999985</c:v>
                </c:pt>
                <c:pt idx="3">
                  <c:v>90751.199999999983</c:v>
                </c:pt>
                <c:pt idx="4">
                  <c:v>103975.59999999998</c:v>
                </c:pt>
                <c:pt idx="5">
                  <c:v>103413.89999999998</c:v>
                </c:pt>
                <c:pt idx="6">
                  <c:v>167074.99999999997</c:v>
                </c:pt>
                <c:pt idx="7">
                  <c:v>239027.69999999995</c:v>
                </c:pt>
                <c:pt idx="8">
                  <c:v>246590.59999999995</c:v>
                </c:pt>
                <c:pt idx="9">
                  <c:v>246166.09999999995</c:v>
                </c:pt>
                <c:pt idx="10">
                  <c:v>260213.99999999994</c:v>
                </c:pt>
                <c:pt idx="11">
                  <c:v>297586.09999999992</c:v>
                </c:pt>
                <c:pt idx="12">
                  <c:v>287872.29999999993</c:v>
                </c:pt>
                <c:pt idx="13">
                  <c:v>366558.29999999993</c:v>
                </c:pt>
                <c:pt idx="14">
                  <c:v>416123.19999999995</c:v>
                </c:pt>
                <c:pt idx="15">
                  <c:v>492937.79999999993</c:v>
                </c:pt>
                <c:pt idx="16">
                  <c:v>471930.19999999995</c:v>
                </c:pt>
                <c:pt idx="17">
                  <c:v>405036.29999999993</c:v>
                </c:pt>
                <c:pt idx="18">
                  <c:v>414656.09999999992</c:v>
                </c:pt>
                <c:pt idx="19">
                  <c:v>439381.29999999993</c:v>
                </c:pt>
                <c:pt idx="20">
                  <c:v>512702.49999999994</c:v>
                </c:pt>
                <c:pt idx="21">
                  <c:v>620597.89999999991</c:v>
                </c:pt>
                <c:pt idx="22">
                  <c:v>623889.69999999995</c:v>
                </c:pt>
                <c:pt idx="23">
                  <c:v>655285.1</c:v>
                </c:pt>
                <c:pt idx="24">
                  <c:v>589341.5</c:v>
                </c:pt>
                <c:pt idx="25">
                  <c:v>532836.6</c:v>
                </c:pt>
                <c:pt idx="26">
                  <c:v>605000.29999999993</c:v>
                </c:pt>
                <c:pt idx="27">
                  <c:v>619159.39999999991</c:v>
                </c:pt>
                <c:pt idx="28">
                  <c:v>605560.09999999986</c:v>
                </c:pt>
                <c:pt idx="29">
                  <c:v>652653.99999999988</c:v>
                </c:pt>
                <c:pt idx="30">
                  <c:v>660570.69999999984</c:v>
                </c:pt>
                <c:pt idx="31">
                  <c:v>637791.59999999986</c:v>
                </c:pt>
                <c:pt idx="32">
                  <c:v>661619.29999999981</c:v>
                </c:pt>
                <c:pt idx="33">
                  <c:v>684445.09999999986</c:v>
                </c:pt>
                <c:pt idx="34">
                  <c:v>664778.89999999991</c:v>
                </c:pt>
                <c:pt idx="35">
                  <c:v>603329.69999999995</c:v>
                </c:pt>
                <c:pt idx="36">
                  <c:v>681569.6</c:v>
                </c:pt>
                <c:pt idx="37">
                  <c:v>717457.4</c:v>
                </c:pt>
                <c:pt idx="38">
                  <c:v>761247.70000000007</c:v>
                </c:pt>
                <c:pt idx="39">
                  <c:v>740803.4</c:v>
                </c:pt>
                <c:pt idx="40">
                  <c:v>740055.3</c:v>
                </c:pt>
                <c:pt idx="41">
                  <c:v>758632.20000000007</c:v>
                </c:pt>
                <c:pt idx="42">
                  <c:v>659793.9</c:v>
                </c:pt>
                <c:pt idx="43">
                  <c:v>598503.80000000005</c:v>
                </c:pt>
                <c:pt idx="44">
                  <c:v>592626.4</c:v>
                </c:pt>
                <c:pt idx="45">
                  <c:v>697377.70000000007</c:v>
                </c:pt>
                <c:pt idx="46">
                  <c:v>704459.10000000009</c:v>
                </c:pt>
                <c:pt idx="47">
                  <c:v>661805.40000000014</c:v>
                </c:pt>
                <c:pt idx="48">
                  <c:v>599000.10000000009</c:v>
                </c:pt>
                <c:pt idx="49">
                  <c:v>602007.60000000009</c:v>
                </c:pt>
                <c:pt idx="50">
                  <c:v>618021.90000000014</c:v>
                </c:pt>
                <c:pt idx="51">
                  <c:v>698832.70000000019</c:v>
                </c:pt>
                <c:pt idx="52">
                  <c:v>706778.10000000021</c:v>
                </c:pt>
                <c:pt idx="53">
                  <c:v>696908.10000000021</c:v>
                </c:pt>
                <c:pt idx="54">
                  <c:v>716031.60000000021</c:v>
                </c:pt>
                <c:pt idx="55">
                  <c:v>719227.60000000021</c:v>
                </c:pt>
                <c:pt idx="56">
                  <c:v>791396.60000000021</c:v>
                </c:pt>
                <c:pt idx="57">
                  <c:v>743775.60000000021</c:v>
                </c:pt>
                <c:pt idx="58">
                  <c:v>730301.70000000019</c:v>
                </c:pt>
                <c:pt idx="59">
                  <c:v>761321.40000000014</c:v>
                </c:pt>
                <c:pt idx="60">
                  <c:v>837036.40000000014</c:v>
                </c:pt>
                <c:pt idx="61">
                  <c:v>865380.90000000014</c:v>
                </c:pt>
                <c:pt idx="62">
                  <c:v>837024.20000000019</c:v>
                </c:pt>
                <c:pt idx="63">
                  <c:v>904262.00000000023</c:v>
                </c:pt>
                <c:pt idx="64">
                  <c:v>990498.60000000021</c:v>
                </c:pt>
                <c:pt idx="65">
                  <c:v>980006.90000000026</c:v>
                </c:pt>
                <c:pt idx="66">
                  <c:v>965238.90000000026</c:v>
                </c:pt>
                <c:pt idx="67">
                  <c:v>1010874.7000000003</c:v>
                </c:pt>
                <c:pt idx="68">
                  <c:v>1031524.7000000003</c:v>
                </c:pt>
                <c:pt idx="69">
                  <c:v>938378.60000000033</c:v>
                </c:pt>
                <c:pt idx="70">
                  <c:v>939414.30000000028</c:v>
                </c:pt>
                <c:pt idx="71">
                  <c:v>950454.30000000028</c:v>
                </c:pt>
                <c:pt idx="72">
                  <c:v>920735.10000000033</c:v>
                </c:pt>
                <c:pt idx="73">
                  <c:v>967011.2000000003</c:v>
                </c:pt>
                <c:pt idx="74">
                  <c:v>990324.60000000033</c:v>
                </c:pt>
                <c:pt idx="75">
                  <c:v>1112262.4000000004</c:v>
                </c:pt>
                <c:pt idx="76">
                  <c:v>1091119.0000000005</c:v>
                </c:pt>
                <c:pt idx="77">
                  <c:v>1094284.4000000004</c:v>
                </c:pt>
                <c:pt idx="78">
                  <c:v>1107096.8000000003</c:v>
                </c:pt>
                <c:pt idx="79">
                  <c:v>1109022.3000000003</c:v>
                </c:pt>
                <c:pt idx="80">
                  <c:v>1164903.6000000003</c:v>
                </c:pt>
                <c:pt idx="81">
                  <c:v>1142944.0000000002</c:v>
                </c:pt>
                <c:pt idx="82">
                  <c:v>1046844.3000000003</c:v>
                </c:pt>
                <c:pt idx="83">
                  <c:v>995812.60000000033</c:v>
                </c:pt>
                <c:pt idx="84">
                  <c:v>906682.80000000028</c:v>
                </c:pt>
                <c:pt idx="85">
                  <c:v>917953.50000000023</c:v>
                </c:pt>
                <c:pt idx="86">
                  <c:v>913019.00000000023</c:v>
                </c:pt>
                <c:pt idx="87">
                  <c:v>825755.00000000023</c:v>
                </c:pt>
                <c:pt idx="88">
                  <c:v>903627.90000000026</c:v>
                </c:pt>
                <c:pt idx="89">
                  <c:v>942272.50000000023</c:v>
                </c:pt>
                <c:pt idx="90">
                  <c:v>1102125.7000000002</c:v>
                </c:pt>
                <c:pt idx="91">
                  <c:v>1113648.4000000001</c:v>
                </c:pt>
                <c:pt idx="92">
                  <c:v>1223956.1000000001</c:v>
                </c:pt>
                <c:pt idx="93">
                  <c:v>1338107.7000000002</c:v>
                </c:pt>
                <c:pt idx="94">
                  <c:v>1416662.9000000001</c:v>
                </c:pt>
                <c:pt idx="95">
                  <c:v>1388328.3</c:v>
                </c:pt>
                <c:pt idx="96">
                  <c:v>1357673.2</c:v>
                </c:pt>
                <c:pt idx="97">
                  <c:v>1273327.2</c:v>
                </c:pt>
                <c:pt idx="98">
                  <c:v>1453119.2</c:v>
                </c:pt>
                <c:pt idx="99">
                  <c:v>1449169.9</c:v>
                </c:pt>
                <c:pt idx="100">
                  <c:v>1400333.0999999999</c:v>
                </c:pt>
                <c:pt idx="101">
                  <c:v>1396493.4</c:v>
                </c:pt>
                <c:pt idx="102">
                  <c:v>1441226.5</c:v>
                </c:pt>
                <c:pt idx="103">
                  <c:v>1485322.9</c:v>
                </c:pt>
                <c:pt idx="104">
                  <c:v>1537683.64</c:v>
                </c:pt>
                <c:pt idx="105">
                  <c:v>1502234.3399999999</c:v>
                </c:pt>
                <c:pt idx="106">
                  <c:v>1318945.3399999999</c:v>
                </c:pt>
                <c:pt idx="107">
                  <c:v>1295862.0399999998</c:v>
                </c:pt>
                <c:pt idx="108">
                  <c:v>1300952.3399999999</c:v>
                </c:pt>
                <c:pt idx="109">
                  <c:v>1405953.8399999999</c:v>
                </c:pt>
                <c:pt idx="110">
                  <c:v>1480679.0399999998</c:v>
                </c:pt>
                <c:pt idx="111">
                  <c:v>1516417.5399999998</c:v>
                </c:pt>
                <c:pt idx="112">
                  <c:v>1363720.5399999998</c:v>
                </c:pt>
                <c:pt idx="113">
                  <c:v>1356437.14</c:v>
                </c:pt>
                <c:pt idx="114">
                  <c:v>1618760.64</c:v>
                </c:pt>
                <c:pt idx="115">
                  <c:v>1628193.44</c:v>
                </c:pt>
                <c:pt idx="116">
                  <c:v>1398491.8399999999</c:v>
                </c:pt>
                <c:pt idx="117">
                  <c:v>1461055.44</c:v>
                </c:pt>
                <c:pt idx="118">
                  <c:v>1453128.24</c:v>
                </c:pt>
                <c:pt idx="119">
                  <c:v>1507873.34</c:v>
                </c:pt>
                <c:pt idx="120">
                  <c:v>1571637.54</c:v>
                </c:pt>
                <c:pt idx="121">
                  <c:v>1688016.34</c:v>
                </c:pt>
                <c:pt idx="122">
                  <c:v>1629477.34</c:v>
                </c:pt>
                <c:pt idx="123">
                  <c:v>1862128.9400000002</c:v>
                </c:pt>
                <c:pt idx="124">
                  <c:v>1868874.9400000002</c:v>
                </c:pt>
                <c:pt idx="125">
                  <c:v>1871461.2400000002</c:v>
                </c:pt>
                <c:pt idx="126">
                  <c:v>1899234.9400000002</c:v>
                </c:pt>
                <c:pt idx="127">
                  <c:v>1878530.5600000003</c:v>
                </c:pt>
                <c:pt idx="128">
                  <c:v>1858963.9600000002</c:v>
                </c:pt>
                <c:pt idx="129">
                  <c:v>1853247.6600000001</c:v>
                </c:pt>
                <c:pt idx="130">
                  <c:v>1845614.7600000002</c:v>
                </c:pt>
                <c:pt idx="131">
                  <c:v>1833576.7600000002</c:v>
                </c:pt>
                <c:pt idx="132">
                  <c:v>1828925.5600000003</c:v>
                </c:pt>
                <c:pt idx="133">
                  <c:v>1845758.1600000004</c:v>
                </c:pt>
                <c:pt idx="134">
                  <c:v>1781607.6600000004</c:v>
                </c:pt>
                <c:pt idx="135">
                  <c:v>1822655.2600000005</c:v>
                </c:pt>
                <c:pt idx="136">
                  <c:v>1745565.5600000005</c:v>
                </c:pt>
                <c:pt idx="137">
                  <c:v>1748282.0600000005</c:v>
                </c:pt>
                <c:pt idx="138">
                  <c:v>1748619.8600000006</c:v>
                </c:pt>
                <c:pt idx="139">
                  <c:v>1773023.3600000006</c:v>
                </c:pt>
                <c:pt idx="140">
                  <c:v>1800839.3600000006</c:v>
                </c:pt>
                <c:pt idx="141">
                  <c:v>1850703.9600000007</c:v>
                </c:pt>
                <c:pt idx="142">
                  <c:v>1899239.6600000006</c:v>
                </c:pt>
                <c:pt idx="143">
                  <c:v>1837538.8600000006</c:v>
                </c:pt>
                <c:pt idx="144">
                  <c:v>1871000.1600000006</c:v>
                </c:pt>
                <c:pt idx="145">
                  <c:v>1834725.6600000006</c:v>
                </c:pt>
                <c:pt idx="146">
                  <c:v>1789202.9600000007</c:v>
                </c:pt>
                <c:pt idx="147">
                  <c:v>1830859.4600000007</c:v>
                </c:pt>
                <c:pt idx="148">
                  <c:v>1798259.4600000007</c:v>
                </c:pt>
                <c:pt idx="149">
                  <c:v>1732203.8600000006</c:v>
                </c:pt>
                <c:pt idx="150">
                  <c:v>1782797.9600000007</c:v>
                </c:pt>
                <c:pt idx="151">
                  <c:v>1804954.2600000007</c:v>
                </c:pt>
                <c:pt idx="152">
                  <c:v>1813773.0600000008</c:v>
                </c:pt>
                <c:pt idx="153">
                  <c:v>1862210.6600000008</c:v>
                </c:pt>
                <c:pt idx="154">
                  <c:v>1784030.9600000009</c:v>
                </c:pt>
                <c:pt idx="155">
                  <c:v>1850736.060000001</c:v>
                </c:pt>
                <c:pt idx="156">
                  <c:v>1928936.1600000011</c:v>
                </c:pt>
                <c:pt idx="157">
                  <c:v>1936290.7600000012</c:v>
                </c:pt>
                <c:pt idx="158">
                  <c:v>1910536.4600000011</c:v>
                </c:pt>
                <c:pt idx="159">
                  <c:v>1900105.2600000012</c:v>
                </c:pt>
                <c:pt idx="160">
                  <c:v>1874162.2600000012</c:v>
                </c:pt>
                <c:pt idx="161">
                  <c:v>1974537.9600000011</c:v>
                </c:pt>
                <c:pt idx="162">
                  <c:v>1911388.9600000011</c:v>
                </c:pt>
                <c:pt idx="163">
                  <c:v>1929508.6600000011</c:v>
                </c:pt>
                <c:pt idx="164">
                  <c:v>1943662.060000001</c:v>
                </c:pt>
                <c:pt idx="165">
                  <c:v>2082709.4600000009</c:v>
                </c:pt>
                <c:pt idx="166">
                  <c:v>2082465.4600000009</c:v>
                </c:pt>
                <c:pt idx="167">
                  <c:v>2115272.9600000009</c:v>
                </c:pt>
                <c:pt idx="168">
                  <c:v>2109504.1600000011</c:v>
                </c:pt>
                <c:pt idx="169">
                  <c:v>2123467.560000001</c:v>
                </c:pt>
                <c:pt idx="170">
                  <c:v>2096375.6600000011</c:v>
                </c:pt>
                <c:pt idx="171">
                  <c:v>2145882.6600000011</c:v>
                </c:pt>
                <c:pt idx="172">
                  <c:v>2251912.3600000013</c:v>
                </c:pt>
                <c:pt idx="173">
                  <c:v>2258510.0600000015</c:v>
                </c:pt>
                <c:pt idx="174">
                  <c:v>2268683.5600000015</c:v>
                </c:pt>
                <c:pt idx="175">
                  <c:v>2276009.2600000016</c:v>
                </c:pt>
                <c:pt idx="176">
                  <c:v>2250093.2600000016</c:v>
                </c:pt>
                <c:pt idx="177">
                  <c:v>2215257.6600000015</c:v>
                </c:pt>
                <c:pt idx="178">
                  <c:v>2203578.8600000017</c:v>
                </c:pt>
                <c:pt idx="179">
                  <c:v>2251325.8600000017</c:v>
                </c:pt>
                <c:pt idx="180">
                  <c:v>2292534.7000000016</c:v>
                </c:pt>
                <c:pt idx="181">
                  <c:v>2298144.6000000015</c:v>
                </c:pt>
                <c:pt idx="182">
                  <c:v>2259533.7000000016</c:v>
                </c:pt>
                <c:pt idx="183">
                  <c:v>2237585.7000000016</c:v>
                </c:pt>
                <c:pt idx="184">
                  <c:v>2237158.9000000018</c:v>
                </c:pt>
                <c:pt idx="185">
                  <c:v>2241898.3000000017</c:v>
                </c:pt>
                <c:pt idx="186">
                  <c:v>2263711.0000000019</c:v>
                </c:pt>
                <c:pt idx="187">
                  <c:v>2281614.200000002</c:v>
                </c:pt>
                <c:pt idx="188">
                  <c:v>2300241.200000002</c:v>
                </c:pt>
                <c:pt idx="189">
                  <c:v>2340265.100000002</c:v>
                </c:pt>
                <c:pt idx="190">
                  <c:v>2383965.5000000019</c:v>
                </c:pt>
                <c:pt idx="191">
                  <c:v>2385994.600000002</c:v>
                </c:pt>
                <c:pt idx="192">
                  <c:v>2403204.200000002</c:v>
                </c:pt>
                <c:pt idx="193">
                  <c:v>2384241.0000000019</c:v>
                </c:pt>
                <c:pt idx="194">
                  <c:v>2366933.5000000019</c:v>
                </c:pt>
                <c:pt idx="195">
                  <c:v>2348996.0000000019</c:v>
                </c:pt>
                <c:pt idx="196">
                  <c:v>2371237.600000002</c:v>
                </c:pt>
                <c:pt idx="197">
                  <c:v>2386524.410000002</c:v>
                </c:pt>
                <c:pt idx="198">
                  <c:v>2336132.2300000018</c:v>
                </c:pt>
                <c:pt idx="199">
                  <c:v>2333592.950000002</c:v>
                </c:pt>
                <c:pt idx="200">
                  <c:v>2323375.140000002</c:v>
                </c:pt>
                <c:pt idx="201">
                  <c:v>2358426.1300000022</c:v>
                </c:pt>
                <c:pt idx="202">
                  <c:v>2418417.930000002</c:v>
                </c:pt>
                <c:pt idx="203">
                  <c:v>2341279.0100000021</c:v>
                </c:pt>
                <c:pt idx="204">
                  <c:v>2324840.620000002</c:v>
                </c:pt>
                <c:pt idx="205">
                  <c:v>2340790.3800000018</c:v>
                </c:pt>
                <c:pt idx="206">
                  <c:v>2333433.2900000019</c:v>
                </c:pt>
                <c:pt idx="207">
                  <c:v>2228426.4900000021</c:v>
                </c:pt>
                <c:pt idx="208">
                  <c:v>2247098.6100000022</c:v>
                </c:pt>
                <c:pt idx="209">
                  <c:v>2207344.9000000022</c:v>
                </c:pt>
                <c:pt idx="210">
                  <c:v>2285847.5600000024</c:v>
                </c:pt>
                <c:pt idx="211">
                  <c:v>2264043.7300000023</c:v>
                </c:pt>
                <c:pt idx="212">
                  <c:v>2303168.2300000023</c:v>
                </c:pt>
                <c:pt idx="213">
                  <c:v>2300926.2300000023</c:v>
                </c:pt>
                <c:pt idx="214">
                  <c:v>2346346.1400000025</c:v>
                </c:pt>
                <c:pt idx="215">
                  <c:v>2372454.0100000026</c:v>
                </c:pt>
                <c:pt idx="216">
                  <c:v>2355158.4900000026</c:v>
                </c:pt>
                <c:pt idx="217">
                  <c:v>2349398.8200000026</c:v>
                </c:pt>
                <c:pt idx="218">
                  <c:v>2357114.5000000028</c:v>
                </c:pt>
                <c:pt idx="219">
                  <c:v>2301354.5800000029</c:v>
                </c:pt>
                <c:pt idx="220">
                  <c:v>2349916.5400000028</c:v>
                </c:pt>
                <c:pt idx="221">
                  <c:v>2467496.2900000028</c:v>
                </c:pt>
                <c:pt idx="222">
                  <c:v>2426533.5500000026</c:v>
                </c:pt>
                <c:pt idx="223">
                  <c:v>2426593.1200000024</c:v>
                </c:pt>
                <c:pt idx="224">
                  <c:v>2373900.6800000025</c:v>
                </c:pt>
                <c:pt idx="225">
                  <c:v>2368902.2600000026</c:v>
                </c:pt>
                <c:pt idx="226">
                  <c:v>2385666.9800000028</c:v>
                </c:pt>
                <c:pt idx="227">
                  <c:v>2413721.3500000029</c:v>
                </c:pt>
                <c:pt idx="228">
                  <c:v>2517696.0500000031</c:v>
                </c:pt>
                <c:pt idx="229">
                  <c:v>2542312.5500000031</c:v>
                </c:pt>
                <c:pt idx="230">
                  <c:v>2564859.7500000033</c:v>
                </c:pt>
                <c:pt idx="231">
                  <c:v>2576982.8500000034</c:v>
                </c:pt>
                <c:pt idx="232">
                  <c:v>2561711.7500000033</c:v>
                </c:pt>
                <c:pt idx="233">
                  <c:v>2533557.4500000034</c:v>
                </c:pt>
                <c:pt idx="234">
                  <c:v>2527569.3000000035</c:v>
                </c:pt>
                <c:pt idx="235">
                  <c:v>2556876.1000000034</c:v>
                </c:pt>
                <c:pt idx="236">
                  <c:v>2552513.2000000034</c:v>
                </c:pt>
                <c:pt idx="237">
                  <c:v>2576703.2000000034</c:v>
                </c:pt>
                <c:pt idx="238">
                  <c:v>2624905.6000000034</c:v>
                </c:pt>
                <c:pt idx="239">
                  <c:v>2662556.9000000032</c:v>
                </c:pt>
                <c:pt idx="240">
                  <c:v>2612227.8000000031</c:v>
                </c:pt>
                <c:pt idx="241">
                  <c:v>2610506.200000003</c:v>
                </c:pt>
                <c:pt idx="242">
                  <c:v>2609512.1000000029</c:v>
                </c:pt>
                <c:pt idx="243">
                  <c:v>2567142.8500000029</c:v>
                </c:pt>
                <c:pt idx="244">
                  <c:v>2618843.5500000031</c:v>
                </c:pt>
                <c:pt idx="245">
                  <c:v>2654678.2500000033</c:v>
                </c:pt>
                <c:pt idx="246">
                  <c:v>2594636.0500000031</c:v>
                </c:pt>
                <c:pt idx="247">
                  <c:v>2575276.450000003</c:v>
                </c:pt>
                <c:pt idx="248">
                  <c:v>2557664.2500000028</c:v>
                </c:pt>
                <c:pt idx="249">
                  <c:v>2552389.1500000027</c:v>
                </c:pt>
                <c:pt idx="250">
                  <c:v>2581229.1500000027</c:v>
                </c:pt>
                <c:pt idx="251">
                  <c:v>2593930.2500000028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4-4FD2-AD6C-8AAF4BBF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8416"/>
        <c:axId val="-1034616784"/>
      </c:areaChart>
      <c:catAx>
        <c:axId val="-103461841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6784"/>
        <c:crosses val="autoZero"/>
        <c:auto val="0"/>
        <c:lblAlgn val="ctr"/>
        <c:lblOffset val="100"/>
        <c:noMultiLvlLbl val="1"/>
      </c:catAx>
      <c:valAx>
        <c:axId val="-103461678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841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'Yr 2021'!$C$49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D3B-47E9-A8D9-476AF28001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2021'!$C$48</c:f>
              <c:numCache>
                <c:formatCode>"$"#,##0_);[Red]\("$"#,##0\)</c:formatCode>
                <c:ptCount val="1"/>
                <c:pt idx="0">
                  <c:v>2486084.100000002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3B-47E9-A8D9-476AF28001C7}"/>
            </c:ext>
          </c:extLst>
        </c:ser>
        <c:ser>
          <c:idx val="1"/>
          <c:order val="1"/>
          <c:tx>
            <c:strRef>
              <c:f>'Yr 2021'!$D$49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2021'!$D$48</c:f>
              <c:numCache>
                <c:formatCode>"$"#,##0_);[Red]\("$"#,##0\)</c:formatCode>
                <c:ptCount val="1"/>
                <c:pt idx="0">
                  <c:v>84867.000000000029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3B-47E9-A8D9-476AF28001C7}"/>
            </c:ext>
          </c:extLst>
        </c:ser>
        <c:ser>
          <c:idx val="2"/>
          <c:order val="2"/>
          <c:tx>
            <c:strRef>
              <c:f>'Yr 2021'!$E$49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2021'!$E$48</c:f>
              <c:numCache>
                <c:formatCode>"$"#,##0_);[Red]\("$"#,##0\)</c:formatCode>
                <c:ptCount val="1"/>
                <c:pt idx="0">
                  <c:v>-378638.3600000001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3B-47E9-A8D9-476AF28001C7}"/>
            </c:ext>
          </c:extLst>
        </c:ser>
        <c:ser>
          <c:idx val="3"/>
          <c:order val="3"/>
          <c:tx>
            <c:strRef>
              <c:f>'Yr 2021'!$F$49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2021'!$F$48</c:f>
              <c:numCache>
                <c:formatCode>"$"#,##0_);[Red]\("$"#,##0\)</c:formatCode>
                <c:ptCount val="1"/>
                <c:pt idx="0">
                  <c:v>-159442.65999999997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3B-47E9-A8D9-476AF28001C7}"/>
            </c:ext>
          </c:extLst>
        </c:ser>
        <c:ser>
          <c:idx val="4"/>
          <c:order val="4"/>
          <c:tx>
            <c:strRef>
              <c:f>'Yr 2021'!$G$49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2021'!$G$48</c:f>
              <c:numCache>
                <c:formatCode>"$"#,##0_);[Red]\("$"#,##0\)</c:formatCode>
                <c:ptCount val="1"/>
                <c:pt idx="0">
                  <c:v>464308.41999999987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3B-47E9-A8D9-476AF28001C7}"/>
            </c:ext>
          </c:extLst>
        </c:ser>
        <c:ser>
          <c:idx val="5"/>
          <c:order val="5"/>
          <c:tx>
            <c:strRef>
              <c:f>'Yr 2021'!$H$49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'Yr 2021'!$H$48</c:f>
              <c:numCache>
                <c:formatCode>"$"#,##0_);[Red]\("$"#,##0\)</c:formatCode>
                <c:ptCount val="1"/>
                <c:pt idx="0">
                  <c:v>37891.5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3B-47E9-A8D9-476AF28001C7}"/>
            </c:ext>
          </c:extLst>
        </c:ser>
        <c:ser>
          <c:idx val="6"/>
          <c:order val="6"/>
          <c:tx>
            <c:strRef>
              <c:f>'Yr 2021'!$I$49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8B-441F-9926-856943C42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'Yr 2021'!$I$48</c:f>
              <c:numCache>
                <c:formatCode>"$"#,##0_);[Red]\("$"#,##0\)</c:formatCode>
                <c:ptCount val="1"/>
                <c:pt idx="0">
                  <c:v>58860.250000000015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3B-47E9-A8D9-476AF28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24944"/>
        <c:axId val="-1034627120"/>
      </c:barChart>
      <c:catAx>
        <c:axId val="-1034624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27120"/>
        <c:crosses val="autoZero"/>
        <c:auto val="0"/>
        <c:lblAlgn val="ctr"/>
        <c:lblOffset val="100"/>
        <c:noMultiLvlLbl val="0"/>
      </c:catAx>
      <c:valAx>
        <c:axId val="-103462712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494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Log'!$V$255:$V$276</c:f>
              <c:strCache>
                <c:ptCount val="22"/>
                <c:pt idx="0">
                  <c:v>$2,343,836 </c:v>
                </c:pt>
                <c:pt idx="1">
                  <c:v>$2,355,333 </c:v>
                </c:pt>
                <c:pt idx="2">
                  <c:v>$2,339,552 </c:v>
                </c:pt>
                <c:pt idx="3">
                  <c:v>$2,311,066 </c:v>
                </c:pt>
                <c:pt idx="4">
                  <c:v>$2,304,755 </c:v>
                </c:pt>
                <c:pt idx="5">
                  <c:v>$2,333,533 </c:v>
                </c:pt>
                <c:pt idx="6">
                  <c:v>$2,328,165 </c:v>
                </c:pt>
                <c:pt idx="7">
                  <c:v>$2,352,199 </c:v>
                </c:pt>
                <c:pt idx="8">
                  <c:v>$2,399,587 </c:v>
                </c:pt>
                <c:pt idx="9">
                  <c:v>$2,436,563 </c:v>
                </c:pt>
                <c:pt idx="10">
                  <c:v>$2,385,465 </c:v>
                </c:pt>
                <c:pt idx="11">
                  <c:v>$2,383,275 </c:v>
                </c:pt>
                <c:pt idx="12">
                  <c:v>$2,381,508 </c:v>
                </c:pt>
                <c:pt idx="13">
                  <c:v>$2,338,402 </c:v>
                </c:pt>
                <c:pt idx="14">
                  <c:v>$2,388,577 </c:v>
                </c:pt>
                <c:pt idx="15">
                  <c:v>$2,423,306 </c:v>
                </c:pt>
                <c:pt idx="16">
                  <c:v>$2,361,197 </c:v>
                </c:pt>
                <c:pt idx="17">
                  <c:v>$2,341,504 </c:v>
                </c:pt>
                <c:pt idx="18">
                  <c:v>$2,323,206 </c:v>
                </c:pt>
                <c:pt idx="19">
                  <c:v>$2,317,487 </c:v>
                </c:pt>
                <c:pt idx="20">
                  <c:v>$2,345,954 </c:v>
                </c:pt>
                <c:pt idx="21">
                  <c:v>$2,358,431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Log'!$B$255:$B$276</c:f>
              <c:numCache>
                <c:formatCode>m/d/yyyy</c:formatCode>
                <c:ptCount val="2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44536</c:v>
                </c:pt>
                <c:pt idx="4">
                  <c:v>44537</c:v>
                </c:pt>
                <c:pt idx="5">
                  <c:v>44538</c:v>
                </c:pt>
                <c:pt idx="6">
                  <c:v>44539</c:v>
                </c:pt>
                <c:pt idx="7">
                  <c:v>44540</c:v>
                </c:pt>
                <c:pt idx="8">
                  <c:v>44543</c:v>
                </c:pt>
                <c:pt idx="9">
                  <c:v>44544</c:v>
                </c:pt>
                <c:pt idx="10">
                  <c:v>44545</c:v>
                </c:pt>
                <c:pt idx="11">
                  <c:v>44546</c:v>
                </c:pt>
                <c:pt idx="12">
                  <c:v>44547</c:v>
                </c:pt>
                <c:pt idx="13">
                  <c:v>44550</c:v>
                </c:pt>
                <c:pt idx="14">
                  <c:v>44551</c:v>
                </c:pt>
                <c:pt idx="15">
                  <c:v>44552</c:v>
                </c:pt>
                <c:pt idx="16">
                  <c:v>44553</c:v>
                </c:pt>
                <c:pt idx="17">
                  <c:v>44557</c:v>
                </c:pt>
                <c:pt idx="18">
                  <c:v>44558</c:v>
                </c:pt>
                <c:pt idx="19">
                  <c:v>44559</c:v>
                </c:pt>
                <c:pt idx="20">
                  <c:v>44560</c:v>
                </c:pt>
                <c:pt idx="21">
                  <c:v>44561</c:v>
                </c:pt>
              </c:numCache>
            </c:numRef>
          </c:cat>
          <c:val>
            <c:numRef>
              <c:f>'December 2021'!$V$50:$V$69</c:f>
              <c:numCache>
                <c:formatCode>"$"#,##0_);[Red]\("$"#,##0\)</c:formatCode>
                <c:ptCount val="20"/>
                <c:pt idx="0">
                  <c:v>24916.7</c:v>
                </c:pt>
                <c:pt idx="1">
                  <c:v>37039.800000000003</c:v>
                </c:pt>
                <c:pt idx="2">
                  <c:v>21768.700000000004</c:v>
                </c:pt>
                <c:pt idx="3">
                  <c:v>-6385.5999999999985</c:v>
                </c:pt>
                <c:pt idx="4">
                  <c:v>-12373.75</c:v>
                </c:pt>
                <c:pt idx="5">
                  <c:v>16933.050000000003</c:v>
                </c:pt>
                <c:pt idx="6">
                  <c:v>12570.150000000005</c:v>
                </c:pt>
                <c:pt idx="7">
                  <c:v>36760.15</c:v>
                </c:pt>
                <c:pt idx="8">
                  <c:v>84962.549999999988</c:v>
                </c:pt>
                <c:pt idx="9">
                  <c:v>122613.84999999998</c:v>
                </c:pt>
                <c:pt idx="10">
                  <c:v>72284.749999999971</c:v>
                </c:pt>
                <c:pt idx="11">
                  <c:v>70563.149999999965</c:v>
                </c:pt>
                <c:pt idx="12">
                  <c:v>69569.049999999959</c:v>
                </c:pt>
                <c:pt idx="13">
                  <c:v>27199.799999999952</c:v>
                </c:pt>
                <c:pt idx="14">
                  <c:v>78900.499999999942</c:v>
                </c:pt>
                <c:pt idx="15">
                  <c:v>114735.19999999995</c:v>
                </c:pt>
                <c:pt idx="16">
                  <c:v>54692.999999999949</c:v>
                </c:pt>
                <c:pt idx="17">
                  <c:v>35333.399999999951</c:v>
                </c:pt>
                <c:pt idx="18">
                  <c:v>17721.199999999946</c:v>
                </c:pt>
                <c:pt idx="19">
                  <c:v>12446.099999999948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B-438A-8929-CD2671300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2976"/>
        <c:axId val="-1034620048"/>
      </c:areaChart>
      <c:catAx>
        <c:axId val="-103461297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0048"/>
        <c:crosses val="autoZero"/>
        <c:auto val="0"/>
        <c:lblAlgn val="ctr"/>
        <c:lblOffset val="100"/>
        <c:noMultiLvlLbl val="1"/>
      </c:catAx>
      <c:valAx>
        <c:axId val="-103462004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297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2021'!$C$49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9FE-44EF-9CC4-140E53F93A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2021'!$C$48</c:f>
              <c:numCache>
                <c:formatCode>"$"#,##0_);[Red]\("$"#,##0\)</c:formatCode>
                <c:ptCount val="1"/>
                <c:pt idx="0">
                  <c:v>90707.900000000009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E-44EF-9CC4-140E53F93A71}"/>
            </c:ext>
          </c:extLst>
        </c:ser>
        <c:ser>
          <c:idx val="1"/>
          <c:order val="1"/>
          <c:tx>
            <c:strRef>
              <c:f>'December 2021'!$D$49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2021'!$D$48</c:f>
              <c:numCache>
                <c:formatCode>"$"#,##0_);[Red]\("$"#,##0\)</c:formatCode>
                <c:ptCount val="1"/>
                <c:pt idx="0">
                  <c:v>-56445.000000000007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FE-44EF-9CC4-140E53F93A71}"/>
            </c:ext>
          </c:extLst>
        </c:ser>
        <c:ser>
          <c:idx val="2"/>
          <c:order val="2"/>
          <c:tx>
            <c:strRef>
              <c:f>'December 2021'!$E$49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2021'!$E$48</c:f>
              <c:numCache>
                <c:formatCode>"$"#,##0_);[Red]\("$"#,##0\)</c:formatCode>
                <c:ptCount val="1"/>
                <c:pt idx="0">
                  <c:v>37636.799999999996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FE-44EF-9CC4-140E53F93A71}"/>
            </c:ext>
          </c:extLst>
        </c:ser>
        <c:ser>
          <c:idx val="3"/>
          <c:order val="3"/>
          <c:tx>
            <c:strRef>
              <c:f>'December 2021'!$F$49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2021'!$F$48</c:f>
              <c:numCache>
                <c:formatCode>"$"#,##0_);[Red]\("$"#,##0\)</c:formatCode>
                <c:ptCount val="1"/>
                <c:pt idx="0">
                  <c:v>-14311.799999999992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FE-44EF-9CC4-140E53F93A71}"/>
            </c:ext>
          </c:extLst>
        </c:ser>
        <c:ser>
          <c:idx val="4"/>
          <c:order val="4"/>
          <c:tx>
            <c:strRef>
              <c:f>'December 2021'!$G$49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2021'!$G$48</c:f>
              <c:numCache>
                <c:formatCode>"$"#,##0_);[Red]\("$"#,##0\)</c:formatCode>
                <c:ptCount val="1"/>
                <c:pt idx="0">
                  <c:v>397.00000000000273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FE-44EF-9CC4-140E53F93A71}"/>
            </c:ext>
          </c:extLst>
        </c:ser>
        <c:ser>
          <c:idx val="5"/>
          <c:order val="5"/>
          <c:tx>
            <c:strRef>
              <c:f>'December 2021'!$H$49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2021'!$H$48</c:f>
              <c:numCache>
                <c:formatCode>"$"#,##0_);[Red]\("$"#,##0\)</c:formatCode>
                <c:ptCount val="1"/>
                <c:pt idx="0">
                  <c:v>-16615.699999999997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FE-44EF-9CC4-140E53F93A71}"/>
            </c:ext>
          </c:extLst>
        </c:ser>
        <c:ser>
          <c:idx val="6"/>
          <c:order val="6"/>
          <c:tx>
            <c:strRef>
              <c:f>'December 2021'!$I$49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AB3-41F4-B220-9B45FD8248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'December 2021'!$I$48</c:f>
              <c:numCache>
                <c:formatCode>"$"#,##0_);[Red]\("$"#,##0\)</c:formatCode>
                <c:ptCount val="1"/>
                <c:pt idx="0">
                  <c:v>10248.5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FE-44EF-9CC4-140E53F93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24400"/>
        <c:axId val="-1034606448"/>
      </c:barChart>
      <c:catAx>
        <c:axId val="-1034624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6448"/>
        <c:crosses val="autoZero"/>
        <c:auto val="0"/>
        <c:lblAlgn val="ctr"/>
        <c:lblOffset val="100"/>
        <c:noMultiLvlLbl val="0"/>
      </c:catAx>
      <c:valAx>
        <c:axId val="-103460644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440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Log'!$V$234:$V$254</c:f>
              <c:strCache>
                <c:ptCount val="21"/>
                <c:pt idx="0">
                  <c:v>$2,003,153 </c:v>
                </c:pt>
                <c:pt idx="1">
                  <c:v>$2,081,310 </c:v>
                </c:pt>
                <c:pt idx="2">
                  <c:v>$2,059,041 </c:v>
                </c:pt>
                <c:pt idx="3">
                  <c:v>$2,097,631 </c:v>
                </c:pt>
                <c:pt idx="4">
                  <c:v>$2,094,988 </c:v>
                </c:pt>
                <c:pt idx="5">
                  <c:v>$2,139,279 </c:v>
                </c:pt>
                <c:pt idx="6">
                  <c:v>$2,164,353 </c:v>
                </c:pt>
                <c:pt idx="7">
                  <c:v>$2,146,420 </c:v>
                </c:pt>
                <c:pt idx="8">
                  <c:v>$2,139,598 </c:v>
                </c:pt>
                <c:pt idx="9">
                  <c:v>$2,146,814 </c:v>
                </c:pt>
                <c:pt idx="10">
                  <c:v>$2,090,359 </c:v>
                </c:pt>
                <c:pt idx="11">
                  <c:v>$2,137,951 </c:v>
                </c:pt>
                <c:pt idx="12">
                  <c:v>$2,254,599 </c:v>
                </c:pt>
                <c:pt idx="13">
                  <c:v>$2,213,093 </c:v>
                </c:pt>
                <c:pt idx="14">
                  <c:v>$2,212,272 </c:v>
                </c:pt>
                <c:pt idx="15">
                  <c:v>$2,159,225 </c:v>
                </c:pt>
                <c:pt idx="16">
                  <c:v>$2,153,961 </c:v>
                </c:pt>
                <c:pt idx="17">
                  <c:v>$2,170,303 </c:v>
                </c:pt>
                <c:pt idx="18">
                  <c:v>$2,195,258 </c:v>
                </c:pt>
                <c:pt idx="19">
                  <c:v>$2,298,549 </c:v>
                </c:pt>
                <c:pt idx="20">
                  <c:v>$2,321,727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Log'!$B$234:$B$254</c:f>
              <c:numCache>
                <c:formatCode>m/d/yyyy</c:formatCode>
                <c:ptCount val="2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44526</c:v>
                </c:pt>
                <c:pt idx="19">
                  <c:v>44529</c:v>
                </c:pt>
                <c:pt idx="20">
                  <c:v>44530</c:v>
                </c:pt>
              </c:numCache>
            </c:numRef>
          </c:cat>
          <c:val>
            <c:numRef>
              <c:f>'November 2021'!$V$50:$V$69</c:f>
              <c:numCache>
                <c:formatCode>"$"#,##0_);[Red]\("$"#,##0\)</c:formatCode>
                <c:ptCount val="20"/>
                <c:pt idx="0">
                  <c:v>-25972.399999999998</c:v>
                </c:pt>
                <c:pt idx="1">
                  <c:v>52530.259999999995</c:v>
                </c:pt>
                <c:pt idx="2">
                  <c:v>30726.429999999993</c:v>
                </c:pt>
                <c:pt idx="3">
                  <c:v>69850.929999999993</c:v>
                </c:pt>
                <c:pt idx="4">
                  <c:v>67608.929999999993</c:v>
                </c:pt>
                <c:pt idx="5">
                  <c:v>113028.84</c:v>
                </c:pt>
                <c:pt idx="6">
                  <c:v>139136.71</c:v>
                </c:pt>
                <c:pt idx="7">
                  <c:v>121841.19</c:v>
                </c:pt>
                <c:pt idx="8">
                  <c:v>116081.52</c:v>
                </c:pt>
                <c:pt idx="9">
                  <c:v>123797.20000000001</c:v>
                </c:pt>
                <c:pt idx="10">
                  <c:v>68037.280000000013</c:v>
                </c:pt>
                <c:pt idx="11">
                  <c:v>116599.24000000002</c:v>
                </c:pt>
                <c:pt idx="12">
                  <c:v>234178.99</c:v>
                </c:pt>
                <c:pt idx="13">
                  <c:v>193216.25</c:v>
                </c:pt>
                <c:pt idx="14">
                  <c:v>193275.82</c:v>
                </c:pt>
                <c:pt idx="15">
                  <c:v>140583.38</c:v>
                </c:pt>
                <c:pt idx="16">
                  <c:v>135584.96000000002</c:v>
                </c:pt>
                <c:pt idx="17">
                  <c:v>152349.68000000002</c:v>
                </c:pt>
                <c:pt idx="18">
                  <c:v>180404.05000000002</c:v>
                </c:pt>
                <c:pt idx="19">
                  <c:v>284378.75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1-4338-9CC4-803D1DF69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23856"/>
        <c:axId val="-1034629296"/>
      </c:areaChart>
      <c:catAx>
        <c:axId val="-103462385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9296"/>
        <c:crosses val="autoZero"/>
        <c:auto val="0"/>
        <c:lblAlgn val="ctr"/>
        <c:lblOffset val="100"/>
        <c:noMultiLvlLbl val="1"/>
      </c:catAx>
      <c:valAx>
        <c:axId val="-103462929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385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'November 2021'!$C$49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B-4BFE-85B6-3E2C1DEEEB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2021'!$C$48</c:f>
              <c:numCache>
                <c:formatCode>"$"#,##0_);[Red]\("$"#,##0\)</c:formatCode>
                <c:ptCount val="1"/>
                <c:pt idx="0">
                  <c:v>112937.79999999999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DB-4BFE-85B6-3E2C1DEEEB97}"/>
            </c:ext>
          </c:extLst>
        </c:ser>
        <c:ser>
          <c:idx val="1"/>
          <c:order val="1"/>
          <c:tx>
            <c:strRef>
              <c:f>'November 2021'!$D$49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2021'!$D$48</c:f>
              <c:numCache>
                <c:formatCode>"$"#,##0_);[Red]\("$"#,##0\)</c:formatCode>
                <c:ptCount val="1"/>
                <c:pt idx="0">
                  <c:v>53819.8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DB-4BFE-85B6-3E2C1DEEEB97}"/>
            </c:ext>
          </c:extLst>
        </c:ser>
        <c:ser>
          <c:idx val="2"/>
          <c:order val="2"/>
          <c:tx>
            <c:strRef>
              <c:f>'November 2021'!$E$49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2021'!$E$48</c:f>
              <c:numCache>
                <c:formatCode>"$"#,##0_);[Red]\("$"#,##0\)</c:formatCode>
                <c:ptCount val="1"/>
                <c:pt idx="0">
                  <c:v>-54132.100000000006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DB-4BFE-85B6-3E2C1DEEEB97}"/>
            </c:ext>
          </c:extLst>
        </c:ser>
        <c:ser>
          <c:idx val="3"/>
          <c:order val="3"/>
          <c:tx>
            <c:strRef>
              <c:f>'November 2021'!$F$49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2021'!$F$48</c:f>
              <c:numCache>
                <c:formatCode>"$"#,##0_);[Red]\("$"#,##0\)</c:formatCode>
                <c:ptCount val="1"/>
                <c:pt idx="0">
                  <c:v>20609.300000000003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DB-4BFE-85B6-3E2C1DEEEB97}"/>
            </c:ext>
          </c:extLst>
        </c:ser>
        <c:ser>
          <c:idx val="4"/>
          <c:order val="4"/>
          <c:tx>
            <c:strRef>
              <c:f>'November 2021'!$G$49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2021'!$G$48</c:f>
              <c:numCache>
                <c:formatCode>"$"#,##0_);[Red]\("$"#,##0\)</c:formatCode>
                <c:ptCount val="1"/>
                <c:pt idx="0">
                  <c:v>36500.100000000006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DB-4BFE-85B6-3E2C1DEEEB97}"/>
            </c:ext>
          </c:extLst>
        </c:ser>
        <c:ser>
          <c:idx val="5"/>
          <c:order val="5"/>
          <c:tx>
            <c:strRef>
              <c:f>'November 2021'!$H$49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'November 2021'!$H$48</c:f>
              <c:numCache>
                <c:formatCode>"$"#,##0_);[Red]\("$"#,##0\)</c:formatCode>
                <c:ptCount val="1"/>
                <c:pt idx="0">
                  <c:v>29337.700000000004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DB-4BFE-85B6-3E2C1DEEEB97}"/>
            </c:ext>
          </c:extLst>
        </c:ser>
        <c:ser>
          <c:idx val="6"/>
          <c:order val="6"/>
          <c:tx>
            <c:strRef>
              <c:f>'November 2021'!$I$49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1A1-4E58-9F69-423A2E0F5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'November 2021'!$I$48</c:f>
              <c:numCache>
                <c:formatCode>"$"#,##0_);[Red]\("$"#,##0\)</c:formatCode>
                <c:ptCount val="1"/>
                <c:pt idx="0">
                  <c:v>96141.34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C1-4FB9-BCE2-0E733B9D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23312"/>
        <c:axId val="-1034630384"/>
      </c:barChart>
      <c:catAx>
        <c:axId val="-1034623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30384"/>
        <c:crosses val="autoZero"/>
        <c:auto val="0"/>
        <c:lblAlgn val="ctr"/>
        <c:lblOffset val="100"/>
        <c:noMultiLvlLbl val="0"/>
      </c:catAx>
      <c:valAx>
        <c:axId val="-1034630384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331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Log'!$V$213:$V$233</c:f>
              <c:strCache>
                <c:ptCount val="21"/>
                <c:pt idx="0">
                  <c:v>$2,112,811 </c:v>
                </c:pt>
                <c:pt idx="1">
                  <c:v>$2,152,011 </c:v>
                </c:pt>
                <c:pt idx="2">
                  <c:v>$2,194,886 </c:v>
                </c:pt>
                <c:pt idx="3">
                  <c:v>$2,196,268 </c:v>
                </c:pt>
                <c:pt idx="4">
                  <c:v>$2,212,698 </c:v>
                </c:pt>
                <c:pt idx="5">
                  <c:v>$2,193,359 </c:v>
                </c:pt>
                <c:pt idx="6">
                  <c:v>$2,175,481 </c:v>
                </c:pt>
                <c:pt idx="7">
                  <c:v>$2,156,617 </c:v>
                </c:pt>
                <c:pt idx="8">
                  <c:v>$2,177,727 </c:v>
                </c:pt>
                <c:pt idx="9">
                  <c:v>$2,191,434 </c:v>
                </c:pt>
                <c:pt idx="10">
                  <c:v>$2,140,574 </c:v>
                </c:pt>
                <c:pt idx="11">
                  <c:v>$2,137,693 </c:v>
                </c:pt>
                <c:pt idx="12">
                  <c:v>$2,126,483 </c:v>
                </c:pt>
                <c:pt idx="13">
                  <c:v>$2,160,595 </c:v>
                </c:pt>
                <c:pt idx="14">
                  <c:v>$2,219,555 </c:v>
                </c:pt>
                <c:pt idx="15">
                  <c:v>$2,139,744 </c:v>
                </c:pt>
                <c:pt idx="16">
                  <c:v>$2,123,150 </c:v>
                </c:pt>
                <c:pt idx="17">
                  <c:v>$2,138,405 </c:v>
                </c:pt>
                <c:pt idx="18">
                  <c:v>$2,130,541 </c:v>
                </c:pt>
                <c:pt idx="19">
                  <c:v>$2,025,018 </c:v>
                </c:pt>
                <c:pt idx="20">
                  <c:v>$2,043,289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Log'!$B$213:$B$233</c:f>
              <c:numCache>
                <c:formatCode>m/d/yyyy</c:formatCode>
                <c:ptCount val="21"/>
                <c:pt idx="0">
                  <c:v>44470</c:v>
                </c:pt>
                <c:pt idx="1">
                  <c:v>44473</c:v>
                </c:pt>
                <c:pt idx="2">
                  <c:v>44474</c:v>
                </c:pt>
                <c:pt idx="3">
                  <c:v>44475</c:v>
                </c:pt>
                <c:pt idx="4">
                  <c:v>44476</c:v>
                </c:pt>
                <c:pt idx="5">
                  <c:v>44477</c:v>
                </c:pt>
                <c:pt idx="6">
                  <c:v>44480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</c:numCache>
            </c:numRef>
          </c:cat>
          <c:val>
            <c:numRef>
              <c:f>'October 2021'!$V$50:$V$69</c:f>
              <c:numCache>
                <c:formatCode>"$"#,##0_);[Red]\("$"#,##0\)</c:formatCode>
                <c:ptCount val="20"/>
                <c:pt idx="0">
                  <c:v>18627</c:v>
                </c:pt>
                <c:pt idx="1">
                  <c:v>58650.900000000009</c:v>
                </c:pt>
                <c:pt idx="2">
                  <c:v>102351.3</c:v>
                </c:pt>
                <c:pt idx="3">
                  <c:v>104380.40000000001</c:v>
                </c:pt>
                <c:pt idx="4">
                  <c:v>121590</c:v>
                </c:pt>
                <c:pt idx="5">
                  <c:v>102626.8</c:v>
                </c:pt>
                <c:pt idx="6">
                  <c:v>85319.3</c:v>
                </c:pt>
                <c:pt idx="7">
                  <c:v>67381.8</c:v>
                </c:pt>
                <c:pt idx="8">
                  <c:v>89623.400000000009</c:v>
                </c:pt>
                <c:pt idx="9">
                  <c:v>104910.21</c:v>
                </c:pt>
                <c:pt idx="10">
                  <c:v>54518.03</c:v>
                </c:pt>
                <c:pt idx="11">
                  <c:v>51978.75</c:v>
                </c:pt>
                <c:pt idx="12">
                  <c:v>41760.94</c:v>
                </c:pt>
                <c:pt idx="13">
                  <c:v>76811.930000000008</c:v>
                </c:pt>
                <c:pt idx="14">
                  <c:v>136803.73000000001</c:v>
                </c:pt>
                <c:pt idx="15">
                  <c:v>59664.81</c:v>
                </c:pt>
                <c:pt idx="16">
                  <c:v>43226.42</c:v>
                </c:pt>
                <c:pt idx="17">
                  <c:v>59176.18</c:v>
                </c:pt>
                <c:pt idx="18">
                  <c:v>51819.09</c:v>
                </c:pt>
                <c:pt idx="19">
                  <c:v>-53187.709999999992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1-4338-9CC4-803D1DF69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9504"/>
        <c:axId val="-1034622768"/>
      </c:areaChart>
      <c:catAx>
        <c:axId val="-103461950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2768"/>
        <c:crosses val="autoZero"/>
        <c:auto val="0"/>
        <c:lblAlgn val="ctr"/>
        <c:lblOffset val="100"/>
        <c:noMultiLvlLbl val="1"/>
      </c:catAx>
      <c:valAx>
        <c:axId val="-103462276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950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127192740260979E-2"/>
          <c:y val="6.8999739762808487E-2"/>
          <c:w val="0.92281801789665963"/>
          <c:h val="0.73825648367415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'October 2021'!$C$49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B-4BFE-85B6-3E2C1DEEEB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2021'!$C$48</c:f>
              <c:numCache>
                <c:formatCode>"$"#,##0_);[Red]\("$"#,##0\)</c:formatCode>
                <c:ptCount val="1"/>
                <c:pt idx="0">
                  <c:v>-40452.199999999997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DB-4BFE-85B6-3E2C1DEEEB97}"/>
            </c:ext>
          </c:extLst>
        </c:ser>
        <c:ser>
          <c:idx val="1"/>
          <c:order val="1"/>
          <c:tx>
            <c:strRef>
              <c:f>'October 2021'!$D$49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2021'!$D$48</c:f>
              <c:numCache>
                <c:formatCode>"$"#,##0_);[Red]\("$"#,##0\)</c:formatCode>
                <c:ptCount val="1"/>
                <c:pt idx="0">
                  <c:v>13602.300000000005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DB-4BFE-85B6-3E2C1DEEEB97}"/>
            </c:ext>
          </c:extLst>
        </c:ser>
        <c:ser>
          <c:idx val="2"/>
          <c:order val="2"/>
          <c:tx>
            <c:strRef>
              <c:f>'October 2021'!$E$49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2021'!$E$48</c:f>
              <c:numCache>
                <c:formatCode>"$"#,##0_);[Red]\("$"#,##0\)</c:formatCode>
                <c:ptCount val="1"/>
                <c:pt idx="0">
                  <c:v>28317.200000000001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DB-4BFE-85B6-3E2C1DEEEB97}"/>
            </c:ext>
          </c:extLst>
        </c:ser>
        <c:ser>
          <c:idx val="3"/>
          <c:order val="3"/>
          <c:tx>
            <c:strRef>
              <c:f>'October 2021'!$F$49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2021'!$F$48</c:f>
              <c:numCache>
                <c:formatCode>"$"#,##0_);[Red]\("$"#,##0\)</c:formatCode>
                <c:ptCount val="1"/>
                <c:pt idx="0">
                  <c:v>-79222.899999999994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DB-4BFE-85B6-3E2C1DEEEB97}"/>
            </c:ext>
          </c:extLst>
        </c:ser>
        <c:ser>
          <c:idx val="4"/>
          <c:order val="4"/>
          <c:tx>
            <c:strRef>
              <c:f>'October 2021'!$G$49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2021'!$G$48</c:f>
              <c:numCache>
                <c:formatCode>"$"#,##0_);[Red]\("$"#,##0\)</c:formatCode>
                <c:ptCount val="1"/>
                <c:pt idx="0">
                  <c:v>79061.700000000012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DB-4BFE-85B6-3E2C1DEEEB97}"/>
            </c:ext>
          </c:extLst>
        </c:ser>
        <c:ser>
          <c:idx val="5"/>
          <c:order val="5"/>
          <c:tx>
            <c:strRef>
              <c:f>'October 2021'!$H$49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'October 2021'!$H$48</c:f>
              <c:numCache>
                <c:formatCode>"$"#,##0_);[Red]\("$"#,##0\)</c:formatCode>
                <c:ptCount val="1"/>
                <c:pt idx="0">
                  <c:v>11707.900000000003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DB-4BFE-85B6-3E2C1DEEEB97}"/>
            </c:ext>
          </c:extLst>
        </c:ser>
        <c:ser>
          <c:idx val="6"/>
          <c:order val="6"/>
          <c:tx>
            <c:strRef>
              <c:f>'October 2021'!$I$49</c:f>
              <c:strCache>
                <c:ptCount val="1"/>
                <c:pt idx="0">
                  <c:v>Brent</c:v>
                </c:pt>
              </c:strCache>
            </c:strRef>
          </c:tx>
          <c:spPr>
            <a:pattFill prst="narVert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52A-4D5F-95CA-C7F2710779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'October 2021'!$I$48</c:f>
              <c:numCache>
                <c:formatCode>"$"#,##0_);[Red]\("$"#,##0\)</c:formatCode>
                <c:ptCount val="1"/>
                <c:pt idx="0">
                  <c:v>-47529.59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C1-4FB9-BCE2-0E733B9D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33104"/>
        <c:axId val="-1034602096"/>
      </c:barChart>
      <c:catAx>
        <c:axId val="-103463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2096"/>
        <c:crosses val="autoZero"/>
        <c:auto val="0"/>
        <c:lblAlgn val="ctr"/>
        <c:lblOffset val="100"/>
        <c:noMultiLvlLbl val="0"/>
      </c:catAx>
      <c:valAx>
        <c:axId val="-103460209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3310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8890219567"/>
          <c:y val="0.91010888296771486"/>
          <c:w val="0.35054477630714748"/>
          <c:h val="5.928649473708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Log'!$V$192:$V$212</c:f>
              <c:strCache>
                <c:ptCount val="21"/>
                <c:pt idx="0">
                  <c:v>$1,943,505 </c:v>
                </c:pt>
                <c:pt idx="1">
                  <c:v>$1,937,056 </c:v>
                </c:pt>
                <c:pt idx="2">
                  <c:v>$1,950,815 </c:v>
                </c:pt>
                <c:pt idx="3">
                  <c:v>$1,923,316 </c:v>
                </c:pt>
                <c:pt idx="4">
                  <c:v>$1,971,868 </c:v>
                </c:pt>
                <c:pt idx="5">
                  <c:v>$2,076,867 </c:v>
                </c:pt>
                <c:pt idx="6">
                  <c:v>$2,082,113 </c:v>
                </c:pt>
                <c:pt idx="7">
                  <c:v>$2,091,350 </c:v>
                </c:pt>
                <c:pt idx="8">
                  <c:v>$2,097,795 </c:v>
                </c:pt>
                <c:pt idx="9">
                  <c:v>$2,071,478 </c:v>
                </c:pt>
                <c:pt idx="10">
                  <c:v>$2,036,296 </c:v>
                </c:pt>
                <c:pt idx="11">
                  <c:v>$2,024,151 </c:v>
                </c:pt>
                <c:pt idx="12">
                  <c:v>$2,070,852 </c:v>
                </c:pt>
                <c:pt idx="13">
                  <c:v>$2,111,596 </c:v>
                </c:pt>
                <c:pt idx="14">
                  <c:v>$2,115,963 </c:v>
                </c:pt>
                <c:pt idx="15">
                  <c:v>$2,076,718 </c:v>
                </c:pt>
                <c:pt idx="16">
                  <c:v>$2,052,737 </c:v>
                </c:pt>
                <c:pt idx="17">
                  <c:v>$2,051,828 </c:v>
                </c:pt>
                <c:pt idx="18">
                  <c:v>$2,056,264 </c:v>
                </c:pt>
                <c:pt idx="19">
                  <c:v>$2,077,487 </c:v>
                </c:pt>
                <c:pt idx="20">
                  <c:v>$2,094,494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Log'!$B$192:$B$212</c:f>
              <c:numCache>
                <c:formatCode>m/d/yyyy</c:formatCode>
                <c:ptCount val="2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44446</c:v>
                </c:pt>
                <c:pt idx="4">
                  <c:v>44447</c:v>
                </c:pt>
                <c:pt idx="5">
                  <c:v>44448</c:v>
                </c:pt>
                <c:pt idx="6">
                  <c:v>44449</c:v>
                </c:pt>
                <c:pt idx="7">
                  <c:v>44452</c:v>
                </c:pt>
                <c:pt idx="8">
                  <c:v>44453</c:v>
                </c:pt>
                <c:pt idx="9">
                  <c:v>44454</c:v>
                </c:pt>
                <c:pt idx="10">
                  <c:v>44455</c:v>
                </c:pt>
                <c:pt idx="11">
                  <c:v>44456</c:v>
                </c:pt>
                <c:pt idx="12">
                  <c:v>44459</c:v>
                </c:pt>
                <c:pt idx="13">
                  <c:v>44460</c:v>
                </c:pt>
                <c:pt idx="14">
                  <c:v>44461</c:v>
                </c:pt>
                <c:pt idx="15">
                  <c:v>44462</c:v>
                </c:pt>
                <c:pt idx="16">
                  <c:v>44463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</c:numCache>
            </c:numRef>
          </c:cat>
          <c:val>
            <c:numRef>
              <c:f>'September 2021'!$T$48:$T$67</c:f>
              <c:numCache>
                <c:formatCode>"$"#,##0_);[Red]\("$"#,##0\)</c:formatCode>
                <c:ptCount val="20"/>
                <c:pt idx="0">
                  <c:v>32807.5</c:v>
                </c:pt>
                <c:pt idx="1">
                  <c:v>27038.7</c:v>
                </c:pt>
                <c:pt idx="2">
                  <c:v>41002.1</c:v>
                </c:pt>
                <c:pt idx="3">
                  <c:v>13910.199999999997</c:v>
                </c:pt>
                <c:pt idx="4">
                  <c:v>63417.2</c:v>
                </c:pt>
                <c:pt idx="5">
                  <c:v>169446.9</c:v>
                </c:pt>
                <c:pt idx="6">
                  <c:v>176044.59999999998</c:v>
                </c:pt>
                <c:pt idx="7">
                  <c:v>186218.09999999998</c:v>
                </c:pt>
                <c:pt idx="8">
                  <c:v>193543.8</c:v>
                </c:pt>
                <c:pt idx="9">
                  <c:v>167627.79999999999</c:v>
                </c:pt>
                <c:pt idx="10">
                  <c:v>132792.19999999998</c:v>
                </c:pt>
                <c:pt idx="11">
                  <c:v>121113.39999999998</c:v>
                </c:pt>
                <c:pt idx="12">
                  <c:v>168860.39999999997</c:v>
                </c:pt>
                <c:pt idx="13">
                  <c:v>210069.23999999996</c:v>
                </c:pt>
                <c:pt idx="14">
                  <c:v>215679.13999999996</c:v>
                </c:pt>
                <c:pt idx="15">
                  <c:v>177068.23999999993</c:v>
                </c:pt>
                <c:pt idx="16">
                  <c:v>155120.23999999993</c:v>
                </c:pt>
                <c:pt idx="17">
                  <c:v>154693.43999999994</c:v>
                </c:pt>
                <c:pt idx="18">
                  <c:v>159432.83999999994</c:v>
                </c:pt>
                <c:pt idx="19">
                  <c:v>181245.53999999992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3-4C3C-8E49-3AF3DF5FF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22224"/>
        <c:axId val="-1034604816"/>
      </c:areaChart>
      <c:catAx>
        <c:axId val="-103462222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4816"/>
        <c:crosses val="autoZero"/>
        <c:auto val="0"/>
        <c:lblAlgn val="ctr"/>
        <c:lblOffset val="100"/>
        <c:noMultiLvlLbl val="1"/>
      </c:catAx>
      <c:valAx>
        <c:axId val="-103460481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222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33395649631501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'September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ACE-4599-BDE6-968158264E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2021'!$C$46</c:f>
              <c:numCache>
                <c:formatCode>"$"#,##0_);[Red]\("$"#,##0\)</c:formatCode>
                <c:ptCount val="1"/>
                <c:pt idx="0">
                  <c:v>90178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E-4599-BDE6-968158264E86}"/>
            </c:ext>
          </c:extLst>
        </c:ser>
        <c:ser>
          <c:idx val="1"/>
          <c:order val="1"/>
          <c:tx>
            <c:strRef>
              <c:f>'September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2021'!$D$46</c:f>
              <c:numCache>
                <c:formatCode>"$"#,##0_);[Red]\("$"#,##0\)</c:formatCode>
                <c:ptCount val="1"/>
                <c:pt idx="0">
                  <c:v>-60468.599999999991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CE-4599-BDE6-968158264E86}"/>
            </c:ext>
          </c:extLst>
        </c:ser>
        <c:ser>
          <c:idx val="2"/>
          <c:order val="2"/>
          <c:tx>
            <c:strRef>
              <c:f>'September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2021'!$E$46</c:f>
              <c:numCache>
                <c:formatCode>"$"#,##0_);[Red]\("$"#,##0\)</c:formatCode>
                <c:ptCount val="1"/>
                <c:pt idx="0">
                  <c:v>31051.899999999994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E-4599-BDE6-968158264E86}"/>
            </c:ext>
          </c:extLst>
        </c:ser>
        <c:ser>
          <c:idx val="3"/>
          <c:order val="3"/>
          <c:tx>
            <c:strRef>
              <c:f>'September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2021'!$F$46</c:f>
              <c:numCache>
                <c:formatCode>"$"#,##0_);[Red]\("$"#,##0\)</c:formatCode>
                <c:ptCount val="1"/>
                <c:pt idx="0">
                  <c:v>63765.140000000014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CE-4599-BDE6-968158264E86}"/>
            </c:ext>
          </c:extLst>
        </c:ser>
        <c:ser>
          <c:idx val="4"/>
          <c:order val="4"/>
          <c:tx>
            <c:strRef>
              <c:f>'September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2021'!$G$46</c:f>
              <c:numCache>
                <c:formatCode>"$"#,##0_);[Red]\("$"#,##0\)</c:formatCode>
                <c:ptCount val="1"/>
                <c:pt idx="0">
                  <c:v>62749.10000000002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CE-4599-BDE6-968158264E86}"/>
            </c:ext>
          </c:extLst>
        </c:ser>
        <c:ser>
          <c:idx val="5"/>
          <c:order val="5"/>
          <c:tx>
            <c:strRef>
              <c:f>'September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'September 2021'!$H$46</c:f>
              <c:numCache>
                <c:formatCode>"$"#,##0_);[Red]\("$"#,##0\)</c:formatCode>
                <c:ptCount val="1"/>
                <c:pt idx="0">
                  <c:v>11873.200000000008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CE-4599-BDE6-968158264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32560"/>
        <c:axId val="-1034606992"/>
      </c:barChart>
      <c:catAx>
        <c:axId val="-1034632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6992"/>
        <c:crosses val="autoZero"/>
        <c:auto val="0"/>
        <c:lblAlgn val="ctr"/>
        <c:lblOffset val="100"/>
        <c:noMultiLvlLbl val="0"/>
      </c:catAx>
      <c:valAx>
        <c:axId val="-103460699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3256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Log'!$V$170:$V$191</c:f>
              <c:strCache>
                <c:ptCount val="22"/>
                <c:pt idx="0">
                  <c:v>$1,681,030 </c:v>
                </c:pt>
                <c:pt idx="1">
                  <c:v>$1,635,180 </c:v>
                </c:pt>
                <c:pt idx="2">
                  <c:v>$1,676,429 </c:v>
                </c:pt>
                <c:pt idx="3">
                  <c:v>$1,643,505 </c:v>
                </c:pt>
                <c:pt idx="4">
                  <c:v>$1,577,262 </c:v>
                </c:pt>
                <c:pt idx="5">
                  <c:v>$1,627,129 </c:v>
                </c:pt>
                <c:pt idx="6">
                  <c:v>$1,648,922 </c:v>
                </c:pt>
                <c:pt idx="7">
                  <c:v>$1,657,216 </c:v>
                </c:pt>
                <c:pt idx="8">
                  <c:v>$1,703,821 </c:v>
                </c:pt>
                <c:pt idx="9">
                  <c:v>$1,624,696 </c:v>
                </c:pt>
                <c:pt idx="10">
                  <c:v>$1,691,077 </c:v>
                </c:pt>
                <c:pt idx="11">
                  <c:v>$1,768,824 </c:v>
                </c:pt>
                <c:pt idx="12">
                  <c:v>$1,775,548 </c:v>
                </c:pt>
                <c:pt idx="13">
                  <c:v>$1,749,191 </c:v>
                </c:pt>
                <c:pt idx="14">
                  <c:v>$1,737,284 </c:v>
                </c:pt>
                <c:pt idx="15">
                  <c:v>$1,710,415 </c:v>
                </c:pt>
                <c:pt idx="16">
                  <c:v>$1,809,790 </c:v>
                </c:pt>
                <c:pt idx="17">
                  <c:v>$1,745,728 </c:v>
                </c:pt>
                <c:pt idx="18">
                  <c:v>$1,763,063 </c:v>
                </c:pt>
                <c:pt idx="19">
                  <c:v>$1,773,784 </c:v>
                </c:pt>
                <c:pt idx="20">
                  <c:v>$1,912,253 </c:v>
                </c:pt>
                <c:pt idx="21">
                  <c:v>$1,911,535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Log'!$B$170:$B$191</c:f>
              <c:numCache>
                <c:formatCode>m/d/yyyy</c:formatCode>
                <c:ptCount val="22"/>
                <c:pt idx="0">
                  <c:v>44410</c:v>
                </c:pt>
                <c:pt idx="1">
                  <c:v>44411</c:v>
                </c:pt>
                <c:pt idx="2">
                  <c:v>44412</c:v>
                </c:pt>
                <c:pt idx="3">
                  <c:v>44413</c:v>
                </c:pt>
                <c:pt idx="4">
                  <c:v>44414</c:v>
                </c:pt>
                <c:pt idx="5">
                  <c:v>44417</c:v>
                </c:pt>
                <c:pt idx="6">
                  <c:v>44418</c:v>
                </c:pt>
                <c:pt idx="7">
                  <c:v>44419</c:v>
                </c:pt>
                <c:pt idx="8">
                  <c:v>44420</c:v>
                </c:pt>
                <c:pt idx="9">
                  <c:v>44421</c:v>
                </c:pt>
                <c:pt idx="10">
                  <c:v>44424</c:v>
                </c:pt>
                <c:pt idx="11">
                  <c:v>44425</c:v>
                </c:pt>
                <c:pt idx="12">
                  <c:v>44426</c:v>
                </c:pt>
                <c:pt idx="13">
                  <c:v>44427</c:v>
                </c:pt>
                <c:pt idx="14">
                  <c:v>44428</c:v>
                </c:pt>
                <c:pt idx="15">
                  <c:v>44431</c:v>
                </c:pt>
                <c:pt idx="16">
                  <c:v>44432</c:v>
                </c:pt>
                <c:pt idx="17">
                  <c:v>44433</c:v>
                </c:pt>
                <c:pt idx="18">
                  <c:v>44434</c:v>
                </c:pt>
                <c:pt idx="19">
                  <c:v>44435</c:v>
                </c:pt>
                <c:pt idx="20">
                  <c:v>44438</c:v>
                </c:pt>
                <c:pt idx="21">
                  <c:v>44439</c:v>
                </c:pt>
              </c:numCache>
            </c:numRef>
          </c:cat>
          <c:val>
            <c:numRef>
              <c:f>'August 2021'!$T$48:$T$67</c:f>
              <c:numCache>
                <c:formatCode>"$"#,##0_);[Red]\("$"#,##0\)</c:formatCode>
                <c:ptCount val="20"/>
                <c:pt idx="0">
                  <c:v>-36274.5</c:v>
                </c:pt>
                <c:pt idx="1">
                  <c:v>-81797.200000000012</c:v>
                </c:pt>
                <c:pt idx="2">
                  <c:v>-40140.700000000012</c:v>
                </c:pt>
                <c:pt idx="3">
                  <c:v>-72740.700000000012</c:v>
                </c:pt>
                <c:pt idx="4">
                  <c:v>-138796.29999999999</c:v>
                </c:pt>
                <c:pt idx="5">
                  <c:v>-88202.199999999983</c:v>
                </c:pt>
                <c:pt idx="6">
                  <c:v>-66045.89999999998</c:v>
                </c:pt>
                <c:pt idx="7">
                  <c:v>-57227.099999999984</c:v>
                </c:pt>
                <c:pt idx="8">
                  <c:v>-8789.4999999999927</c:v>
                </c:pt>
                <c:pt idx="9">
                  <c:v>-86969.199999999983</c:v>
                </c:pt>
                <c:pt idx="10">
                  <c:v>-20264.099999999991</c:v>
                </c:pt>
                <c:pt idx="11">
                  <c:v>57936.000000000015</c:v>
                </c:pt>
                <c:pt idx="12">
                  <c:v>65290.600000000013</c:v>
                </c:pt>
                <c:pt idx="13">
                  <c:v>39536.300000000017</c:v>
                </c:pt>
                <c:pt idx="14">
                  <c:v>29105.100000000013</c:v>
                </c:pt>
                <c:pt idx="15">
                  <c:v>3162.1000000000131</c:v>
                </c:pt>
                <c:pt idx="16">
                  <c:v>103537.79999999999</c:v>
                </c:pt>
                <c:pt idx="17">
                  <c:v>40388.799999999988</c:v>
                </c:pt>
                <c:pt idx="18">
                  <c:v>58508.499999999985</c:v>
                </c:pt>
                <c:pt idx="19">
                  <c:v>72661.89999999998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8-443A-965D-0EA66C173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03184"/>
        <c:axId val="-1034605360"/>
      </c:areaChart>
      <c:catAx>
        <c:axId val="-103460318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5360"/>
        <c:crosses val="autoZero"/>
        <c:auto val="0"/>
        <c:lblAlgn val="ctr"/>
        <c:lblOffset val="100"/>
        <c:noMultiLvlLbl val="1"/>
      </c:catAx>
      <c:valAx>
        <c:axId val="-103460536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318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33395649631501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'August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927-457F-94BE-CD332EBFA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2021'!$C$46</c:f>
              <c:numCache>
                <c:formatCode>"$"#,##0_);[Red]\("$"#,##0\)</c:formatCode>
                <c:ptCount val="1"/>
                <c:pt idx="0">
                  <c:v>203775.30000000002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7-457F-94BE-CD332EBFA235}"/>
            </c:ext>
          </c:extLst>
        </c:ser>
        <c:ser>
          <c:idx val="1"/>
          <c:order val="1"/>
          <c:tx>
            <c:strRef>
              <c:f>'August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2021'!$D$46</c:f>
              <c:numCache>
                <c:formatCode>"$"#,##0_);[Red]\("$"#,##0\)</c:formatCode>
                <c:ptCount val="1"/>
                <c:pt idx="0">
                  <c:v>-86207.099999999948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7-457F-94BE-CD332EBFA235}"/>
            </c:ext>
          </c:extLst>
        </c:ser>
        <c:ser>
          <c:idx val="2"/>
          <c:order val="2"/>
          <c:tx>
            <c:strRef>
              <c:f>'August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2021'!$E$46</c:f>
              <c:numCache>
                <c:formatCode>"$"#,##0_);[Red]\("$"#,##0\)</c:formatCode>
                <c:ptCount val="1"/>
                <c:pt idx="0">
                  <c:v>-9582.5000000000055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27-457F-94BE-CD332EBFA235}"/>
            </c:ext>
          </c:extLst>
        </c:ser>
        <c:ser>
          <c:idx val="3"/>
          <c:order val="3"/>
          <c:tx>
            <c:strRef>
              <c:f>'August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2021'!$F$46</c:f>
              <c:numCache>
                <c:formatCode>"$"#,##0_);[Red]\("$"#,##0\)</c:formatCode>
                <c:ptCount val="1"/>
                <c:pt idx="0">
                  <c:v>-27598.2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27-457F-94BE-CD332EBFA235}"/>
            </c:ext>
          </c:extLst>
        </c:ser>
        <c:ser>
          <c:idx val="4"/>
          <c:order val="4"/>
          <c:tx>
            <c:strRef>
              <c:f>'August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2021'!$G$46</c:f>
              <c:numCache>
                <c:formatCode>"$"#,##0_);[Red]\("$"#,##0\)</c:formatCode>
                <c:ptCount val="1"/>
                <c:pt idx="0">
                  <c:v>123835.69999999998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27-457F-94BE-CD332EBFA235}"/>
            </c:ext>
          </c:extLst>
        </c:ser>
        <c:ser>
          <c:idx val="5"/>
          <c:order val="5"/>
          <c:tx>
            <c:strRef>
              <c:f>'August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'August 2021'!$H$46</c:f>
              <c:numCache>
                <c:formatCode>"$"#,##0_);[Red]\("$"#,##0\)</c:formatCode>
                <c:ptCount val="1"/>
                <c:pt idx="0">
                  <c:v>7242.1000000000058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27-457F-94BE-CD332EBFA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18960"/>
        <c:axId val="-1034617328"/>
      </c:barChart>
      <c:catAx>
        <c:axId val="-103461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17328"/>
        <c:crosses val="autoZero"/>
        <c:auto val="0"/>
        <c:lblAlgn val="ctr"/>
        <c:lblOffset val="100"/>
        <c:noMultiLvlLbl val="0"/>
      </c:catAx>
      <c:valAx>
        <c:axId val="-103461732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896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Log'!$V$149:$V$169</c:f>
              <c:strCache>
                <c:ptCount val="21"/>
                <c:pt idx="0">
                  <c:v>$1,729,379 </c:v>
                </c:pt>
                <c:pt idx="1">
                  <c:v>$1,731,739 </c:v>
                </c:pt>
                <c:pt idx="2">
                  <c:v>$1,758,940 </c:v>
                </c:pt>
                <c:pt idx="3">
                  <c:v>$1,737,416 </c:v>
                </c:pt>
                <c:pt idx="4">
                  <c:v>$1,717,493 </c:v>
                </c:pt>
                <c:pt idx="5">
                  <c:v>$1,711,151 </c:v>
                </c:pt>
                <c:pt idx="6">
                  <c:v>$1,703,121 </c:v>
                </c:pt>
                <c:pt idx="7">
                  <c:v>$1,690,755 </c:v>
                </c:pt>
                <c:pt idx="8">
                  <c:v>$1,684,957 </c:v>
                </c:pt>
                <c:pt idx="9">
                  <c:v>$1,701,232 </c:v>
                </c:pt>
                <c:pt idx="10">
                  <c:v>$1,636,093 </c:v>
                </c:pt>
                <c:pt idx="11">
                  <c:v>$1,676,631 </c:v>
                </c:pt>
                <c:pt idx="12">
                  <c:v>$1,598,851 </c:v>
                </c:pt>
                <c:pt idx="13">
                  <c:v>$1,600,873 </c:v>
                </c:pt>
                <c:pt idx="14">
                  <c:v>$1,600,248 </c:v>
                </c:pt>
                <c:pt idx="15">
                  <c:v>$1,621,952 </c:v>
                </c:pt>
                <c:pt idx="16">
                  <c:v>$1,649,359 </c:v>
                </c:pt>
                <c:pt idx="17">
                  <c:v>$1,698,888 </c:v>
                </c:pt>
                <c:pt idx="18">
                  <c:v>$1,746,915 </c:v>
                </c:pt>
                <c:pt idx="19">
                  <c:v>$1,684,713 </c:v>
                </c:pt>
                <c:pt idx="20">
                  <c:v>$1,717,718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Log'!$B$149:$B$169</c:f>
              <c:numCache>
                <c:formatCode>m/d/yyyy</c:formatCode>
                <c:ptCount val="21"/>
                <c:pt idx="0">
                  <c:v>44378</c:v>
                </c:pt>
                <c:pt idx="1">
                  <c:v>44379</c:v>
                </c:pt>
                <c:pt idx="2">
                  <c:v>44383</c:v>
                </c:pt>
                <c:pt idx="3">
                  <c:v>44384</c:v>
                </c:pt>
                <c:pt idx="4">
                  <c:v>44385</c:v>
                </c:pt>
                <c:pt idx="5">
                  <c:v>44386</c:v>
                </c:pt>
                <c:pt idx="6">
                  <c:v>44389</c:v>
                </c:pt>
                <c:pt idx="7">
                  <c:v>44390</c:v>
                </c:pt>
                <c:pt idx="8">
                  <c:v>44391</c:v>
                </c:pt>
                <c:pt idx="9">
                  <c:v>44392</c:v>
                </c:pt>
                <c:pt idx="10">
                  <c:v>44393</c:v>
                </c:pt>
                <c:pt idx="11">
                  <c:v>44396</c:v>
                </c:pt>
                <c:pt idx="12">
                  <c:v>44397</c:v>
                </c:pt>
                <c:pt idx="13">
                  <c:v>44398</c:v>
                </c:pt>
                <c:pt idx="14">
                  <c:v>44399</c:v>
                </c:pt>
                <c:pt idx="15">
                  <c:v>44400</c:v>
                </c:pt>
                <c:pt idx="16">
                  <c:v>44403</c:v>
                </c:pt>
                <c:pt idx="17">
                  <c:v>44404</c:v>
                </c:pt>
                <c:pt idx="18">
                  <c:v>44405</c:v>
                </c:pt>
                <c:pt idx="19">
                  <c:v>44406</c:v>
                </c:pt>
                <c:pt idx="20">
                  <c:v>44407</c:v>
                </c:pt>
              </c:numCache>
            </c:numRef>
          </c:cat>
          <c:val>
            <c:numRef>
              <c:f>'July 2021'!$T$48:$T$67</c:f>
              <c:numCache>
                <c:formatCode>"$"#,##0_);[Red]\("$"#,##0\)</c:formatCode>
                <c:ptCount val="20"/>
                <c:pt idx="0">
                  <c:v>6745.9999999999964</c:v>
                </c:pt>
                <c:pt idx="1">
                  <c:v>9332.2999999999956</c:v>
                </c:pt>
                <c:pt idx="2">
                  <c:v>37106</c:v>
                </c:pt>
                <c:pt idx="3">
                  <c:v>16401.62</c:v>
                </c:pt>
                <c:pt idx="4">
                  <c:v>-3164.9799999999996</c:v>
                </c:pt>
                <c:pt idx="5">
                  <c:v>-8881.2799999999988</c:v>
                </c:pt>
                <c:pt idx="6">
                  <c:v>-16514.18</c:v>
                </c:pt>
                <c:pt idx="7">
                  <c:v>-28552.18</c:v>
                </c:pt>
                <c:pt idx="8">
                  <c:v>-33203.380000000005</c:v>
                </c:pt>
                <c:pt idx="9">
                  <c:v>-16370.780000000002</c:v>
                </c:pt>
                <c:pt idx="10">
                  <c:v>-80521.279999999999</c:v>
                </c:pt>
                <c:pt idx="11">
                  <c:v>-39473.679999999993</c:v>
                </c:pt>
                <c:pt idx="12">
                  <c:v>-116563.37999999999</c:v>
                </c:pt>
                <c:pt idx="13">
                  <c:v>-113846.87999999999</c:v>
                </c:pt>
                <c:pt idx="14">
                  <c:v>-113509.07999999999</c:v>
                </c:pt>
                <c:pt idx="15">
                  <c:v>-89105.579999999987</c:v>
                </c:pt>
                <c:pt idx="16">
                  <c:v>-61289.579999999987</c:v>
                </c:pt>
                <c:pt idx="17">
                  <c:v>-11424.979999999996</c:v>
                </c:pt>
                <c:pt idx="18">
                  <c:v>37110.720000000001</c:v>
                </c:pt>
                <c:pt idx="19">
                  <c:v>-24590.080000000002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C-4BB8-9207-A0F41855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1888"/>
        <c:axId val="-1034616240"/>
      </c:areaChart>
      <c:catAx>
        <c:axId val="-103461188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6240"/>
        <c:crosses val="autoZero"/>
        <c:auto val="0"/>
        <c:lblAlgn val="ctr"/>
        <c:lblOffset val="100"/>
        <c:noMultiLvlLbl val="1"/>
      </c:catAx>
      <c:valAx>
        <c:axId val="-103461624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188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33395649631501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'July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3CF-48B7-AA40-5005427766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2021'!$C$46</c:f>
              <c:numCache>
                <c:formatCode>"$"#,##0_);[Red]\("$"#,##0\)</c:formatCode>
                <c:ptCount val="1"/>
                <c:pt idx="0">
                  <c:v>120891.69999999998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F-48B7-AA40-5005427766E5}"/>
            </c:ext>
          </c:extLst>
        </c:ser>
        <c:ser>
          <c:idx val="1"/>
          <c:order val="1"/>
          <c:tx>
            <c:strRef>
              <c:f>'July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2021'!$D$46</c:f>
              <c:numCache>
                <c:formatCode>"$"#,##0_);[Red]\("$"#,##0\)</c:formatCode>
                <c:ptCount val="1"/>
                <c:pt idx="0">
                  <c:v>-132793.70000000001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CF-48B7-AA40-5005427766E5}"/>
            </c:ext>
          </c:extLst>
        </c:ser>
        <c:ser>
          <c:idx val="2"/>
          <c:order val="2"/>
          <c:tx>
            <c:strRef>
              <c:f>'July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2021'!$E$46</c:f>
              <c:numCache>
                <c:formatCode>"$"#,##0_);[Red]\("$"#,##0\)</c:formatCode>
                <c:ptCount val="1"/>
                <c:pt idx="0">
                  <c:v>14330.899999999992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CF-48B7-AA40-5005427766E5}"/>
            </c:ext>
          </c:extLst>
        </c:ser>
        <c:ser>
          <c:idx val="3"/>
          <c:order val="3"/>
          <c:tx>
            <c:strRef>
              <c:f>'July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2021'!$F$46</c:f>
              <c:numCache>
                <c:formatCode>"$"#,##0_);[Red]\("$"#,##0\)</c:formatCode>
                <c:ptCount val="1"/>
                <c:pt idx="0">
                  <c:v>76280.5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CF-48B7-AA40-5005427766E5}"/>
            </c:ext>
          </c:extLst>
        </c:ser>
        <c:ser>
          <c:idx val="4"/>
          <c:order val="4"/>
          <c:tx>
            <c:strRef>
              <c:f>'July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2021'!$G$46</c:f>
              <c:numCache>
                <c:formatCode>"$"#,##0_);[Red]\("$"#,##0\)</c:formatCode>
                <c:ptCount val="1"/>
                <c:pt idx="0">
                  <c:v>-133329.98000000001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CF-48B7-AA40-5005427766E5}"/>
            </c:ext>
          </c:extLst>
        </c:ser>
        <c:ser>
          <c:idx val="5"/>
          <c:order val="5"/>
          <c:tx>
            <c:strRef>
              <c:f>'July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'July 2021'!$H$46</c:f>
              <c:numCache>
                <c:formatCode>"$"#,##0_);[Red]\("$"#,##0\)</c:formatCode>
                <c:ptCount val="1"/>
                <c:pt idx="0">
                  <c:v>63491.799999999996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CF-48B7-AA40-500542776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17872"/>
        <c:axId val="-1034604272"/>
      </c:barChart>
      <c:catAx>
        <c:axId val="-1034617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4272"/>
        <c:crosses val="autoZero"/>
        <c:auto val="0"/>
        <c:lblAlgn val="ctr"/>
        <c:lblOffset val="100"/>
        <c:noMultiLvlLbl val="0"/>
      </c:catAx>
      <c:valAx>
        <c:axId val="-103460427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787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Log'!$V$127:$V$148</c:f>
              <c:strCache>
                <c:ptCount val="22"/>
                <c:pt idx="0">
                  <c:v>$1,328,080 </c:v>
                </c:pt>
                <c:pt idx="1">
                  <c:v>$1,371,674 </c:v>
                </c:pt>
                <c:pt idx="2">
                  <c:v>$1,423,117 </c:v>
                </c:pt>
                <c:pt idx="3">
                  <c:v>$1,387,009 </c:v>
                </c:pt>
                <c:pt idx="4">
                  <c:v>$1,203,127 </c:v>
                </c:pt>
                <c:pt idx="5">
                  <c:v>$1,179,678 </c:v>
                </c:pt>
                <c:pt idx="6">
                  <c:v>$1,184,076 </c:v>
                </c:pt>
                <c:pt idx="7">
                  <c:v>$1,288,152 </c:v>
                </c:pt>
                <c:pt idx="8">
                  <c:v>$1,362,104 </c:v>
                </c:pt>
                <c:pt idx="9">
                  <c:v>$1,396,662 </c:v>
                </c:pt>
                <c:pt idx="10">
                  <c:v>$1,243,271 </c:v>
                </c:pt>
                <c:pt idx="11">
                  <c:v>$1,234,872 </c:v>
                </c:pt>
                <c:pt idx="12">
                  <c:v>$1,495,530 </c:v>
                </c:pt>
                <c:pt idx="13">
                  <c:v>$1,503,523 </c:v>
                </c:pt>
                <c:pt idx="14">
                  <c:v>$1,272,535 </c:v>
                </c:pt>
                <c:pt idx="15">
                  <c:v>$1,333,595 </c:v>
                </c:pt>
                <c:pt idx="16">
                  <c:v>$1,324,892 </c:v>
                </c:pt>
                <c:pt idx="17">
                  <c:v>$1,378,760 </c:v>
                </c:pt>
                <c:pt idx="18">
                  <c:v>$1,436,426 </c:v>
                </c:pt>
                <c:pt idx="19">
                  <c:v>$1,552,093 </c:v>
                </c:pt>
                <c:pt idx="20">
                  <c:v>$1,492,674 </c:v>
                </c:pt>
                <c:pt idx="21">
                  <c:v>$1,723,597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Log'!$B$127:$B$148</c:f>
              <c:numCache>
                <c:formatCode>m/d/yyyy</c:formatCode>
                <c:ptCount val="22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44361</c:v>
                </c:pt>
                <c:pt idx="10">
                  <c:v>44362</c:v>
                </c:pt>
                <c:pt idx="11">
                  <c:v>44363</c:v>
                </c:pt>
                <c:pt idx="12">
                  <c:v>44364</c:v>
                </c:pt>
                <c:pt idx="13">
                  <c:v>44365</c:v>
                </c:pt>
                <c:pt idx="14">
                  <c:v>44368</c:v>
                </c:pt>
                <c:pt idx="15">
                  <c:v>44369</c:v>
                </c:pt>
                <c:pt idx="16">
                  <c:v>44370</c:v>
                </c:pt>
                <c:pt idx="17">
                  <c:v>44371</c:v>
                </c:pt>
                <c:pt idx="18">
                  <c:v>44372</c:v>
                </c:pt>
                <c:pt idx="19">
                  <c:v>44375</c:v>
                </c:pt>
                <c:pt idx="20">
                  <c:v>44376</c:v>
                </c:pt>
                <c:pt idx="21">
                  <c:v>44377</c:v>
                </c:pt>
              </c:numCache>
            </c:numRef>
          </c:cat>
          <c:val>
            <c:numRef>
              <c:f>'June 2021'!$T$48:$T$67</c:f>
              <c:numCache>
                <c:formatCode>"$"#,##0_);[Red]\("$"#,##0\)</c:formatCode>
                <c:ptCount val="20"/>
                <c:pt idx="0">
                  <c:v>44733.100000000006</c:v>
                </c:pt>
                <c:pt idx="1">
                  <c:v>88829.5</c:v>
                </c:pt>
                <c:pt idx="2">
                  <c:v>141190.24</c:v>
                </c:pt>
                <c:pt idx="3">
                  <c:v>105740.94</c:v>
                </c:pt>
                <c:pt idx="4">
                  <c:v>-77548.060000000027</c:v>
                </c:pt>
                <c:pt idx="5">
                  <c:v>-100631.36000000002</c:v>
                </c:pt>
                <c:pt idx="6">
                  <c:v>-95541.060000000012</c:v>
                </c:pt>
                <c:pt idx="7">
                  <c:v>9460.4399999999878</c:v>
                </c:pt>
                <c:pt idx="8">
                  <c:v>84185.639999999985</c:v>
                </c:pt>
                <c:pt idx="9">
                  <c:v>119924.13999999998</c:v>
                </c:pt>
                <c:pt idx="10">
                  <c:v>-32772.860000000015</c:v>
                </c:pt>
                <c:pt idx="11">
                  <c:v>-40056.26</c:v>
                </c:pt>
                <c:pt idx="12">
                  <c:v>222267.23999999993</c:v>
                </c:pt>
                <c:pt idx="13">
                  <c:v>231700.03999999992</c:v>
                </c:pt>
                <c:pt idx="14">
                  <c:v>1998.439999999915</c:v>
                </c:pt>
                <c:pt idx="15">
                  <c:v>64562.039999999921</c:v>
                </c:pt>
                <c:pt idx="16">
                  <c:v>56634.839999999924</c:v>
                </c:pt>
                <c:pt idx="17">
                  <c:v>111379.93999999993</c:v>
                </c:pt>
                <c:pt idx="18">
                  <c:v>175144.13999999996</c:v>
                </c:pt>
                <c:pt idx="19">
                  <c:v>291522.93999999994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B-43BD-BD00-EA492ACED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5152"/>
        <c:axId val="-1034603728"/>
      </c:areaChart>
      <c:catAx>
        <c:axId val="-103461515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3728"/>
        <c:crosses val="autoZero"/>
        <c:auto val="0"/>
        <c:lblAlgn val="ctr"/>
        <c:lblOffset val="100"/>
        <c:noMultiLvlLbl val="1"/>
      </c:catAx>
      <c:valAx>
        <c:axId val="-103460372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515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33395649631501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'June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2B9-4637-AD6A-09A3099404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2021'!$C$46</c:f>
              <c:numCache>
                <c:formatCode>"$"#,##0_);[Red]\("$"#,##0\)</c:formatCode>
                <c:ptCount val="1"/>
                <c:pt idx="0">
                  <c:v>781499.3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9-4637-AD6A-09A3099404DB}"/>
            </c:ext>
          </c:extLst>
        </c:ser>
        <c:ser>
          <c:idx val="1"/>
          <c:order val="1"/>
          <c:tx>
            <c:strRef>
              <c:f>'June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2021'!$D$46</c:f>
              <c:numCache>
                <c:formatCode>"$"#,##0_);[Red]\("$"#,##0\)</c:formatCode>
                <c:ptCount val="1"/>
                <c:pt idx="0">
                  <c:v>231068.90000000002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9-4637-AD6A-09A3099404DB}"/>
            </c:ext>
          </c:extLst>
        </c:ser>
        <c:ser>
          <c:idx val="2"/>
          <c:order val="2"/>
          <c:tx>
            <c:strRef>
              <c:f>'June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2021'!$E$46</c:f>
              <c:numCache>
                <c:formatCode>"$"#,##0_);[Red]\("$"#,##0\)</c:formatCode>
                <c:ptCount val="1"/>
                <c:pt idx="0">
                  <c:v>-401103.16000000003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9-4637-AD6A-09A3099404DB}"/>
            </c:ext>
          </c:extLst>
        </c:ser>
        <c:ser>
          <c:idx val="3"/>
          <c:order val="3"/>
          <c:tx>
            <c:strRef>
              <c:f>'June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2021'!$F$46</c:f>
              <c:numCache>
                <c:formatCode>"$"#,##0_);[Red]\("$"#,##0\)</c:formatCode>
                <c:ptCount val="1"/>
                <c:pt idx="0">
                  <c:v>-112750.29999999997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B9-4637-AD6A-09A3099404DB}"/>
            </c:ext>
          </c:extLst>
        </c:ser>
        <c:ser>
          <c:idx val="4"/>
          <c:order val="4"/>
          <c:tx>
            <c:strRef>
              <c:f>'June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2021'!$G$46</c:f>
              <c:numCache>
                <c:formatCode>"$"#,##0_);[Red]\("$"#,##0\)</c:formatCode>
                <c:ptCount val="1"/>
                <c:pt idx="0">
                  <c:v>25002.1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9-4637-AD6A-09A3099404DB}"/>
            </c:ext>
          </c:extLst>
        </c:ser>
        <c:ser>
          <c:idx val="5"/>
          <c:order val="5"/>
          <c:tx>
            <c:strRef>
              <c:f>'June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'June 2021'!$H$46</c:f>
              <c:numCache>
                <c:formatCode>"$"#,##0_);[Red]\("$"#,##0\)</c:formatCode>
                <c:ptCount val="1"/>
                <c:pt idx="0">
                  <c:v>-58081.30000000001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B9-4637-AD6A-09A309940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32016"/>
        <c:axId val="-1034602640"/>
      </c:barChart>
      <c:catAx>
        <c:axId val="-1034632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2640"/>
        <c:crosses val="autoZero"/>
        <c:auto val="0"/>
        <c:lblAlgn val="ctr"/>
        <c:lblOffset val="100"/>
        <c:noMultiLvlLbl val="0"/>
      </c:catAx>
      <c:valAx>
        <c:axId val="-103460264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3201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15096255118486E-2"/>
          <c:y val="0.1270054902477435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Log'!$V$107:$V$126</c:f>
              <c:strCache>
                <c:ptCount val="20"/>
                <c:pt idx="0">
                  <c:v>$953,193 </c:v>
                </c:pt>
                <c:pt idx="1">
                  <c:v>$901,337 </c:v>
                </c:pt>
                <c:pt idx="2">
                  <c:v>$811,599 </c:v>
                </c:pt>
                <c:pt idx="3">
                  <c:v>$822,404 </c:v>
                </c:pt>
                <c:pt idx="4">
                  <c:v>$816,694 </c:v>
                </c:pt>
                <c:pt idx="5">
                  <c:v>$728,687 </c:v>
                </c:pt>
                <c:pt idx="6">
                  <c:v>$805,217 </c:v>
                </c:pt>
                <c:pt idx="7">
                  <c:v>$842,895 </c:v>
                </c:pt>
                <c:pt idx="8">
                  <c:v>$1,001,355 </c:v>
                </c:pt>
                <c:pt idx="9">
                  <c:v>$1,012,056 </c:v>
                </c:pt>
                <c:pt idx="10">
                  <c:v>$1,121,698 </c:v>
                </c:pt>
                <c:pt idx="11">
                  <c:v>$1,234,741 </c:v>
                </c:pt>
                <c:pt idx="12">
                  <c:v>$1,311,778 </c:v>
                </c:pt>
                <c:pt idx="13">
                  <c:v>$1,282,590 </c:v>
                </c:pt>
                <c:pt idx="14">
                  <c:v>$1,249,847 </c:v>
                </c:pt>
                <c:pt idx="15">
                  <c:v>$1,164,828 </c:v>
                </c:pt>
                <c:pt idx="16">
                  <c:v>$1,343,030 </c:v>
                </c:pt>
                <c:pt idx="17">
                  <c:v>$1,338,421 </c:v>
                </c:pt>
                <c:pt idx="18">
                  <c:v>$1,288,743 </c:v>
                </c:pt>
                <c:pt idx="19">
                  <c:v>$1,284,424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Log'!$B$107:$B$126</c:f>
              <c:numCache>
                <c:formatCode>m/d/yyyy</c:formatCode>
                <c:ptCount val="20"/>
                <c:pt idx="0">
                  <c:v>44319</c:v>
                </c:pt>
                <c:pt idx="1">
                  <c:v>44320</c:v>
                </c:pt>
                <c:pt idx="2">
                  <c:v>44321</c:v>
                </c:pt>
                <c:pt idx="3">
                  <c:v>44322</c:v>
                </c:pt>
                <c:pt idx="4">
                  <c:v>44323</c:v>
                </c:pt>
                <c:pt idx="5">
                  <c:v>44326</c:v>
                </c:pt>
                <c:pt idx="6">
                  <c:v>44327</c:v>
                </c:pt>
                <c:pt idx="7">
                  <c:v>44328</c:v>
                </c:pt>
                <c:pt idx="8">
                  <c:v>44329</c:v>
                </c:pt>
                <c:pt idx="9">
                  <c:v>44330</c:v>
                </c:pt>
                <c:pt idx="10">
                  <c:v>44333</c:v>
                </c:pt>
                <c:pt idx="11">
                  <c:v>44334</c:v>
                </c:pt>
                <c:pt idx="12">
                  <c:v>44335</c:v>
                </c:pt>
                <c:pt idx="13">
                  <c:v>44336</c:v>
                </c:pt>
                <c:pt idx="14">
                  <c:v>44337</c:v>
                </c:pt>
                <c:pt idx="15">
                  <c:v>44340</c:v>
                </c:pt>
                <c:pt idx="16">
                  <c:v>44341</c:v>
                </c:pt>
                <c:pt idx="17">
                  <c:v>44342</c:v>
                </c:pt>
                <c:pt idx="18">
                  <c:v>44343</c:v>
                </c:pt>
                <c:pt idx="19">
                  <c:v>44344</c:v>
                </c:pt>
              </c:numCache>
            </c:numRef>
          </c:cat>
          <c:val>
            <c:numRef>
              <c:f>'May 2021'!$T$48:$T$67</c:f>
              <c:numCache>
                <c:formatCode>"$"#,##0_);[Red]\("$"#,##0\)</c:formatCode>
                <c:ptCount val="20"/>
                <c:pt idx="0">
                  <c:v>-96099.7</c:v>
                </c:pt>
                <c:pt idx="1">
                  <c:v>-147131.4</c:v>
                </c:pt>
                <c:pt idx="2">
                  <c:v>-236261.2</c:v>
                </c:pt>
                <c:pt idx="3">
                  <c:v>-224990.5</c:v>
                </c:pt>
                <c:pt idx="4">
                  <c:v>-229925</c:v>
                </c:pt>
                <c:pt idx="5">
                  <c:v>-317189</c:v>
                </c:pt>
                <c:pt idx="6">
                  <c:v>-239316.10000000003</c:v>
                </c:pt>
                <c:pt idx="7">
                  <c:v>-200671.50000000003</c:v>
                </c:pt>
                <c:pt idx="8">
                  <c:v>-40818.300000000047</c:v>
                </c:pt>
                <c:pt idx="9">
                  <c:v>-29295.600000000057</c:v>
                </c:pt>
                <c:pt idx="10">
                  <c:v>81012.099999999948</c:v>
                </c:pt>
                <c:pt idx="11">
                  <c:v>195163.69999999995</c:v>
                </c:pt>
                <c:pt idx="12">
                  <c:v>273718.89999999997</c:v>
                </c:pt>
                <c:pt idx="13">
                  <c:v>245384.29999999996</c:v>
                </c:pt>
                <c:pt idx="14">
                  <c:v>214729.19999999995</c:v>
                </c:pt>
                <c:pt idx="15">
                  <c:v>130383.19999999994</c:v>
                </c:pt>
                <c:pt idx="16">
                  <c:v>310175.19999999995</c:v>
                </c:pt>
                <c:pt idx="17">
                  <c:v>306225.89999999997</c:v>
                </c:pt>
                <c:pt idx="18">
                  <c:v>257389.09999999998</c:v>
                </c:pt>
                <c:pt idx="19">
                  <c:v>253549.4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B-43BD-BD00-EA492ACED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2432"/>
        <c:axId val="-1034614608"/>
      </c:areaChart>
      <c:catAx>
        <c:axId val="-103461243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4608"/>
        <c:crosses val="autoZero"/>
        <c:auto val="0"/>
        <c:lblAlgn val="ctr"/>
        <c:lblOffset val="100"/>
        <c:noMultiLvlLbl val="1"/>
      </c:catAx>
      <c:valAx>
        <c:axId val="-103461460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243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834455014246251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'May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2B9-4637-AD6A-09A3099404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2021'!$C$46</c:f>
              <c:numCache>
                <c:formatCode>"$"#,##0_);[Red]\("$"#,##0\)</c:formatCode>
                <c:ptCount val="1"/>
                <c:pt idx="0">
                  <c:v>293163.60000000003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9-4637-AD6A-09A3099404DB}"/>
            </c:ext>
          </c:extLst>
        </c:ser>
        <c:ser>
          <c:idx val="1"/>
          <c:order val="1"/>
          <c:tx>
            <c:strRef>
              <c:f>'May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2021'!$D$46</c:f>
              <c:numCache>
                <c:formatCode>"$"#,##0_);[Red]\("$"#,##0\)</c:formatCode>
                <c:ptCount val="1"/>
                <c:pt idx="0">
                  <c:v>116637.6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9-4637-AD6A-09A3099404DB}"/>
            </c:ext>
          </c:extLst>
        </c:ser>
        <c:ser>
          <c:idx val="2"/>
          <c:order val="2"/>
          <c:tx>
            <c:strRef>
              <c:f>'May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2021'!$E$46</c:f>
              <c:numCache>
                <c:formatCode>"$"#,##0_);[Red]\("$"#,##0\)</c:formatCode>
                <c:ptCount val="1"/>
                <c:pt idx="0">
                  <c:v>-12561.299999999996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9-4637-AD6A-09A3099404DB}"/>
            </c:ext>
          </c:extLst>
        </c:ser>
        <c:ser>
          <c:idx val="3"/>
          <c:order val="3"/>
          <c:tx>
            <c:strRef>
              <c:f>'May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2021'!$F$46</c:f>
              <c:numCache>
                <c:formatCode>"$"#,##0_);[Red]\("$"#,##0\)</c:formatCode>
                <c:ptCount val="1"/>
                <c:pt idx="0">
                  <c:v>-94080.799999999959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B9-4637-AD6A-09A3099404DB}"/>
            </c:ext>
          </c:extLst>
        </c:ser>
        <c:ser>
          <c:idx val="4"/>
          <c:order val="4"/>
          <c:tx>
            <c:strRef>
              <c:f>'May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2021'!$G$46</c:f>
              <c:numCache>
                <c:formatCode>"$"#,##0_);[Red]\("$"#,##0\)</c:formatCode>
                <c:ptCount val="1"/>
                <c:pt idx="0">
                  <c:v>-59450.699999999983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9-4637-AD6A-09A3099404DB}"/>
            </c:ext>
          </c:extLst>
        </c:ser>
        <c:ser>
          <c:idx val="5"/>
          <c:order val="5"/>
          <c:tx>
            <c:strRef>
              <c:f>'May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'May 2021'!$H$46</c:f>
              <c:numCache>
                <c:formatCode>"$"#,##0_);[Red]\("$"#,##0\)</c:formatCode>
                <c:ptCount val="1"/>
                <c:pt idx="0">
                  <c:v>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B9-4637-AD6A-09A309940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10256"/>
        <c:axId val="-1034631472"/>
      </c:barChart>
      <c:catAx>
        <c:axId val="-103461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31472"/>
        <c:crosses val="autoZero"/>
        <c:auto val="0"/>
        <c:lblAlgn val="ctr"/>
        <c:lblOffset val="100"/>
        <c:noMultiLvlLbl val="0"/>
      </c:catAx>
      <c:valAx>
        <c:axId val="-1034631472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025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04095145383828E-2"/>
          <c:y val="0.1270055975639769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Log'!$V$86:$V$106</c:f>
              <c:strCache>
                <c:ptCount val="21"/>
                <c:pt idx="0">
                  <c:v>$790,997 </c:v>
                </c:pt>
                <c:pt idx="1">
                  <c:v>$761,615 </c:v>
                </c:pt>
                <c:pt idx="2">
                  <c:v>$828,251 </c:v>
                </c:pt>
                <c:pt idx="3">
                  <c:v>$913,516 </c:v>
                </c:pt>
                <c:pt idx="4">
                  <c:v>$902,249 </c:v>
                </c:pt>
                <c:pt idx="5">
                  <c:v>$886,623 </c:v>
                </c:pt>
                <c:pt idx="6">
                  <c:v>$931,210 </c:v>
                </c:pt>
                <c:pt idx="7">
                  <c:v>$951,179 </c:v>
                </c:pt>
                <c:pt idx="8">
                  <c:v>$857,700 </c:v>
                </c:pt>
                <c:pt idx="9">
                  <c:v>$858,222 </c:v>
                </c:pt>
                <c:pt idx="10">
                  <c:v>$868,971 </c:v>
                </c:pt>
                <c:pt idx="11">
                  <c:v>$838,356 </c:v>
                </c:pt>
                <c:pt idx="12">
                  <c:v>$883,649 </c:v>
                </c:pt>
                <c:pt idx="13">
                  <c:v>$905,984 </c:v>
                </c:pt>
                <c:pt idx="14">
                  <c:v>$1,026,937 </c:v>
                </c:pt>
                <c:pt idx="15">
                  <c:v>$1,001,167 </c:v>
                </c:pt>
                <c:pt idx="16">
                  <c:v>$1,003,517 </c:v>
                </c:pt>
                <c:pt idx="17">
                  <c:v>$1,015,835 </c:v>
                </c:pt>
                <c:pt idx="18">
                  <c:v>$1,017,289 </c:v>
                </c:pt>
                <c:pt idx="19">
                  <c:v>$1,072,738 </c:v>
                </c:pt>
                <c:pt idx="20">
                  <c:v>$1,050,273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Log'!$B$86:$B$106</c:f>
              <c:numCache>
                <c:formatCode>m/d/yyyy</c:formatCode>
                <c:ptCount val="21"/>
                <c:pt idx="0">
                  <c:v>44287</c:v>
                </c:pt>
                <c:pt idx="1">
                  <c:v>44291</c:v>
                </c:pt>
                <c:pt idx="2">
                  <c:v>44292</c:v>
                </c:pt>
                <c:pt idx="3">
                  <c:v>44293</c:v>
                </c:pt>
                <c:pt idx="4">
                  <c:v>44294</c:v>
                </c:pt>
                <c:pt idx="5">
                  <c:v>44295</c:v>
                </c:pt>
                <c:pt idx="6">
                  <c:v>44298</c:v>
                </c:pt>
                <c:pt idx="7">
                  <c:v>44299</c:v>
                </c:pt>
                <c:pt idx="8">
                  <c:v>44300</c:v>
                </c:pt>
                <c:pt idx="9">
                  <c:v>44301</c:v>
                </c:pt>
                <c:pt idx="10">
                  <c:v>44302</c:v>
                </c:pt>
                <c:pt idx="11">
                  <c:v>44305</c:v>
                </c:pt>
                <c:pt idx="12">
                  <c:v>44306</c:v>
                </c:pt>
                <c:pt idx="13">
                  <c:v>44307</c:v>
                </c:pt>
                <c:pt idx="14">
                  <c:v>44308</c:v>
                </c:pt>
                <c:pt idx="15">
                  <c:v>44309</c:v>
                </c:pt>
                <c:pt idx="16">
                  <c:v>44312</c:v>
                </c:pt>
                <c:pt idx="17">
                  <c:v>44313</c:v>
                </c:pt>
                <c:pt idx="18">
                  <c:v>44314</c:v>
                </c:pt>
                <c:pt idx="19">
                  <c:v>44315</c:v>
                </c:pt>
                <c:pt idx="20">
                  <c:v>44316</c:v>
                </c:pt>
              </c:numCache>
            </c:numRef>
          </c:cat>
          <c:val>
            <c:numRef>
              <c:f>'April 2021'!$T$48:$T$68</c:f>
              <c:numCache>
                <c:formatCode>"$"#,##0_);[Red]\("$"#,##0\)</c:formatCode>
                <c:ptCount val="21"/>
                <c:pt idx="0">
                  <c:v>28344.499999999996</c:v>
                </c:pt>
                <c:pt idx="1">
                  <c:v>-12.200000000004366</c:v>
                </c:pt>
                <c:pt idx="2">
                  <c:v>67225.600000000006</c:v>
                </c:pt>
                <c:pt idx="3">
                  <c:v>153462.20000000001</c:v>
                </c:pt>
                <c:pt idx="4">
                  <c:v>142970.5</c:v>
                </c:pt>
                <c:pt idx="5">
                  <c:v>128202.5</c:v>
                </c:pt>
                <c:pt idx="6">
                  <c:v>173838.3</c:v>
                </c:pt>
                <c:pt idx="7">
                  <c:v>194488.3</c:v>
                </c:pt>
                <c:pt idx="8">
                  <c:v>101342.19999999998</c:v>
                </c:pt>
                <c:pt idx="9">
                  <c:v>102377.89999999998</c:v>
                </c:pt>
                <c:pt idx="10">
                  <c:v>113417.89999999998</c:v>
                </c:pt>
                <c:pt idx="11">
                  <c:v>83698.699999999983</c:v>
                </c:pt>
                <c:pt idx="12">
                  <c:v>129974.79999999999</c:v>
                </c:pt>
                <c:pt idx="13">
                  <c:v>153288.19999999998</c:v>
                </c:pt>
                <c:pt idx="14">
                  <c:v>275226</c:v>
                </c:pt>
                <c:pt idx="15">
                  <c:v>254082.6</c:v>
                </c:pt>
                <c:pt idx="16">
                  <c:v>257248</c:v>
                </c:pt>
                <c:pt idx="17">
                  <c:v>270060.40000000002</c:v>
                </c:pt>
                <c:pt idx="18">
                  <c:v>271985.90000000002</c:v>
                </c:pt>
                <c:pt idx="19">
                  <c:v>327867.2</c:v>
                </c:pt>
                <c:pt idx="20">
                  <c:v>305907.60000000003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A-4351-AC4C-68D995988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14064"/>
        <c:axId val="-1034626576"/>
      </c:areaChart>
      <c:catAx>
        <c:axId val="-103461406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6576"/>
        <c:crosses val="autoZero"/>
        <c:auto val="0"/>
        <c:lblAlgn val="ctr"/>
        <c:lblOffset val="100"/>
        <c:noMultiLvlLbl val="1"/>
      </c:catAx>
      <c:valAx>
        <c:axId val="-103462657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14064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4324259865912E-2"/>
          <c:y val="8.9789778335224307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'April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834-44FC-9FC9-11C6BE90C8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2021'!$C$46</c:f>
              <c:numCache>
                <c:formatCode>"$"#,##0_);[Red]\("$"#,##0\)</c:formatCode>
                <c:ptCount val="1"/>
                <c:pt idx="0">
                  <c:v>346358.8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4-44FC-9FC9-11C6BE90C869}"/>
            </c:ext>
          </c:extLst>
        </c:ser>
        <c:ser>
          <c:idx val="1"/>
          <c:order val="1"/>
          <c:tx>
            <c:strRef>
              <c:f>'April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2021'!$D$46</c:f>
              <c:numCache>
                <c:formatCode>"$"#,##0_);[Red]\("$"#,##0\)</c:formatCode>
                <c:ptCount val="1"/>
                <c:pt idx="0">
                  <c:v>-83454.8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4-44FC-9FC9-11C6BE90C869}"/>
            </c:ext>
          </c:extLst>
        </c:ser>
        <c:ser>
          <c:idx val="2"/>
          <c:order val="2"/>
          <c:tx>
            <c:strRef>
              <c:f>'April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2021'!$E$46</c:f>
              <c:numCache>
                <c:formatCode>"$"#,##0_);[Red]\("$"#,##0\)</c:formatCode>
                <c:ptCount val="1"/>
                <c:pt idx="0">
                  <c:v>-14219.700000000008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34-44FC-9FC9-11C6BE90C869}"/>
            </c:ext>
          </c:extLst>
        </c:ser>
        <c:ser>
          <c:idx val="3"/>
          <c:order val="3"/>
          <c:tx>
            <c:strRef>
              <c:f>'April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2021'!$F$46</c:f>
              <c:numCache>
                <c:formatCode>"$"#,##0_);[Red]\("$"#,##0\)</c:formatCode>
                <c:ptCount val="1"/>
                <c:pt idx="0">
                  <c:v>24341.9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34-44FC-9FC9-11C6BE90C869}"/>
            </c:ext>
          </c:extLst>
        </c:ser>
        <c:ser>
          <c:idx val="4"/>
          <c:order val="4"/>
          <c:tx>
            <c:strRef>
              <c:f>'April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2021'!$G$46</c:f>
              <c:numCache>
                <c:formatCode>"$"#,##0_);[Red]\("$"#,##0\)</c:formatCode>
                <c:ptCount val="1"/>
                <c:pt idx="0">
                  <c:v>92484.500000000015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34-44FC-9FC9-11C6BE90C869}"/>
            </c:ext>
          </c:extLst>
        </c:ser>
        <c:ser>
          <c:idx val="5"/>
          <c:order val="5"/>
          <c:tx>
            <c:strRef>
              <c:f>'April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'April 2021'!$H$46</c:f>
              <c:numCache>
                <c:formatCode>"$"#,##0_);[Red]\("$"#,##0\)</c:formatCode>
                <c:ptCount val="1"/>
                <c:pt idx="0">
                  <c:v>-59603.100000000006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34-44FC-9FC9-11C6BE90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01552"/>
        <c:axId val="-1034609168"/>
      </c:barChart>
      <c:catAx>
        <c:axId val="-1034601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9168"/>
        <c:crosses val="autoZero"/>
        <c:auto val="0"/>
        <c:lblAlgn val="ctr"/>
        <c:lblOffset val="100"/>
        <c:noMultiLvlLbl val="0"/>
      </c:catAx>
      <c:valAx>
        <c:axId val="-103460916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155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04095145383828E-2"/>
          <c:y val="0.1270055975639769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Log'!$V$63:$V$85</c:f>
              <c:strCache>
                <c:ptCount val="23"/>
                <c:pt idx="0">
                  <c:v>$702,781 </c:v>
                </c:pt>
                <c:pt idx="1">
                  <c:v>$681,870 </c:v>
                </c:pt>
                <c:pt idx="2">
                  <c:v>$680,594 </c:v>
                </c:pt>
                <c:pt idx="3">
                  <c:v>$698,677 </c:v>
                </c:pt>
                <c:pt idx="4">
                  <c:v>$599,289 </c:v>
                </c:pt>
                <c:pt idx="5">
                  <c:v>$537,805 </c:v>
                </c:pt>
                <c:pt idx="6">
                  <c:v>$531,330 </c:v>
                </c:pt>
                <c:pt idx="7">
                  <c:v>$635,325 </c:v>
                </c:pt>
                <c:pt idx="8">
                  <c:v>$642,022 </c:v>
                </c:pt>
                <c:pt idx="9">
                  <c:v>$599,063 </c:v>
                </c:pt>
                <c:pt idx="10">
                  <c:v>$535,798 </c:v>
                </c:pt>
                <c:pt idx="11">
                  <c:v>$538,356 </c:v>
                </c:pt>
                <c:pt idx="12">
                  <c:v>$554,173 </c:v>
                </c:pt>
                <c:pt idx="13">
                  <c:v>$634,021 </c:v>
                </c:pt>
                <c:pt idx="14">
                  <c:v>$641,349 </c:v>
                </c:pt>
                <c:pt idx="15">
                  <c:v>$631,154 </c:v>
                </c:pt>
                <c:pt idx="16">
                  <c:v>$649,411 </c:v>
                </c:pt>
                <c:pt idx="17">
                  <c:v>$651,692 </c:v>
                </c:pt>
                <c:pt idx="18">
                  <c:v>$722,604 </c:v>
                </c:pt>
                <c:pt idx="19">
                  <c:v>$673,100 </c:v>
                </c:pt>
                <c:pt idx="20">
                  <c:v>$659,252 </c:v>
                </c:pt>
                <c:pt idx="21">
                  <c:v>$689,411 </c:v>
                </c:pt>
                <c:pt idx="22">
                  <c:v>$764,200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Log'!$B$63:$B$85</c:f>
              <c:numCache>
                <c:formatCode>m/d/yyyy</c:formatCode>
                <c:ptCount val="23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44263</c:v>
                </c:pt>
                <c:pt idx="6">
                  <c:v>44264</c:v>
                </c:pt>
                <c:pt idx="7">
                  <c:v>44265</c:v>
                </c:pt>
                <c:pt idx="8">
                  <c:v>44266</c:v>
                </c:pt>
                <c:pt idx="9">
                  <c:v>44267</c:v>
                </c:pt>
                <c:pt idx="10">
                  <c:v>44270</c:v>
                </c:pt>
                <c:pt idx="11">
                  <c:v>44271</c:v>
                </c:pt>
                <c:pt idx="12">
                  <c:v>44272</c:v>
                </c:pt>
                <c:pt idx="13">
                  <c:v>44273</c:v>
                </c:pt>
                <c:pt idx="14">
                  <c:v>44274</c:v>
                </c:pt>
                <c:pt idx="15">
                  <c:v>44277</c:v>
                </c:pt>
                <c:pt idx="16">
                  <c:v>44278</c:v>
                </c:pt>
                <c:pt idx="17">
                  <c:v>44279</c:v>
                </c:pt>
                <c:pt idx="18">
                  <c:v>44280</c:v>
                </c:pt>
                <c:pt idx="19">
                  <c:v>44281</c:v>
                </c:pt>
                <c:pt idx="20">
                  <c:v>44284</c:v>
                </c:pt>
                <c:pt idx="21">
                  <c:v>44285</c:v>
                </c:pt>
                <c:pt idx="22">
                  <c:v>44286</c:v>
                </c:pt>
              </c:numCache>
            </c:numRef>
          </c:cat>
          <c:val>
            <c:numRef>
              <c:f>'March 2021'!$T$48:$T$70</c:f>
              <c:numCache>
                <c:formatCode>"$"#,##0_);[Red]\("$"#,##0\)</c:formatCode>
                <c:ptCount val="23"/>
                <c:pt idx="0">
                  <c:v>43790.30000000001</c:v>
                </c:pt>
                <c:pt idx="1">
                  <c:v>23346.000000000011</c:v>
                </c:pt>
                <c:pt idx="2">
                  <c:v>22597.900000000012</c:v>
                </c:pt>
                <c:pt idx="3">
                  <c:v>41174.80000000001</c:v>
                </c:pt>
                <c:pt idx="4">
                  <c:v>-57663.499999999993</c:v>
                </c:pt>
                <c:pt idx="5">
                  <c:v>-118953.59999999999</c:v>
                </c:pt>
                <c:pt idx="6">
                  <c:v>-124831</c:v>
                </c:pt>
                <c:pt idx="7">
                  <c:v>-20079.699999999997</c:v>
                </c:pt>
                <c:pt idx="8">
                  <c:v>-12998.299999999997</c:v>
                </c:pt>
                <c:pt idx="9">
                  <c:v>-55651.999999999993</c:v>
                </c:pt>
                <c:pt idx="10">
                  <c:v>-118457.29999999999</c:v>
                </c:pt>
                <c:pt idx="11">
                  <c:v>-115449.79999999999</c:v>
                </c:pt>
                <c:pt idx="12">
                  <c:v>-99435.499999999985</c:v>
                </c:pt>
                <c:pt idx="13">
                  <c:v>-18624.699999999983</c:v>
                </c:pt>
                <c:pt idx="14">
                  <c:v>-10679.299999999985</c:v>
                </c:pt>
                <c:pt idx="15">
                  <c:v>-20549.299999999988</c:v>
                </c:pt>
                <c:pt idx="16">
                  <c:v>-1425.7999999999884</c:v>
                </c:pt>
                <c:pt idx="17">
                  <c:v>1770.2000000000107</c:v>
                </c:pt>
                <c:pt idx="18">
                  <c:v>73939.200000000012</c:v>
                </c:pt>
                <c:pt idx="19">
                  <c:v>26318.200000000019</c:v>
                </c:pt>
                <c:pt idx="20">
                  <c:v>12844.300000000021</c:v>
                </c:pt>
                <c:pt idx="21">
                  <c:v>43864.000000000022</c:v>
                </c:pt>
                <c:pt idx="22">
                  <c:v>119579.00000000003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2-415B-827D-DF34F347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30928"/>
        <c:axId val="-1034628752"/>
      </c:areaChart>
      <c:catAx>
        <c:axId val="-1034630928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8752"/>
        <c:crosses val="autoZero"/>
        <c:auto val="0"/>
        <c:lblAlgn val="ctr"/>
        <c:lblOffset val="100"/>
        <c:noMultiLvlLbl val="1"/>
      </c:catAx>
      <c:valAx>
        <c:axId val="-1034628752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30928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94063200673216E-2"/>
          <c:y val="8.9789859988335191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'March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8E-4E6A-AA15-44E45A745E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2021'!$C$46</c:f>
              <c:numCache>
                <c:formatCode>"$"#,##0_);[Red]\("$"#,##0\)</c:formatCode>
                <c:ptCount val="1"/>
                <c:pt idx="0">
                  <c:v>118511.5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2-448C-934C-0C8473BD00C6}"/>
            </c:ext>
          </c:extLst>
        </c:ser>
        <c:ser>
          <c:idx val="1"/>
          <c:order val="1"/>
          <c:tx>
            <c:strRef>
              <c:f>'March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2021'!$D$46</c:f>
              <c:numCache>
                <c:formatCode>"$"#,##0_);[Red]\("$"#,##0\)</c:formatCode>
                <c:ptCount val="1"/>
                <c:pt idx="0">
                  <c:v>-6859.3999999999942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2-448C-934C-0C8473BD00C6}"/>
            </c:ext>
          </c:extLst>
        </c:ser>
        <c:ser>
          <c:idx val="2"/>
          <c:order val="2"/>
          <c:tx>
            <c:strRef>
              <c:f>'March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2021'!$E$46</c:f>
              <c:numCache>
                <c:formatCode>"$"#,##0_);[Red]\("$"#,##0\)</c:formatCode>
                <c:ptCount val="1"/>
                <c:pt idx="0">
                  <c:v>-51035.199999999997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2-448C-934C-0C8473BD00C6}"/>
            </c:ext>
          </c:extLst>
        </c:ser>
        <c:ser>
          <c:idx val="3"/>
          <c:order val="3"/>
          <c:tx>
            <c:strRef>
              <c:f>'March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2021'!$F$46</c:f>
              <c:numCache>
                <c:formatCode>"$"#,##0_);[Red]\("$"#,##0\)</c:formatCode>
                <c:ptCount val="1"/>
                <c:pt idx="0">
                  <c:v>-170906.3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62-448C-934C-0C8473BD00C6}"/>
            </c:ext>
          </c:extLst>
        </c:ser>
        <c:ser>
          <c:idx val="4"/>
          <c:order val="4"/>
          <c:tx>
            <c:strRef>
              <c:f>'March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2021'!$G$46</c:f>
              <c:numCache>
                <c:formatCode>"$"#,##0_);[Red]\("$"#,##0\)</c:formatCode>
                <c:ptCount val="1"/>
                <c:pt idx="0">
                  <c:v>194147.6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2-448C-934C-0C8473BD00C6}"/>
            </c:ext>
          </c:extLst>
        </c:ser>
        <c:ser>
          <c:idx val="5"/>
          <c:order val="5"/>
          <c:tx>
            <c:strRef>
              <c:f>'March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'March 2021'!$H$46</c:f>
              <c:numCache>
                <c:formatCode>"$"#,##0_);[Red]\("$"#,##0\)</c:formatCode>
                <c:ptCount val="1"/>
                <c:pt idx="0">
                  <c:v>35720.800000000003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62-448C-934C-0C8473BD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4608624"/>
        <c:axId val="-1034601008"/>
      </c:barChart>
      <c:catAx>
        <c:axId val="-1034608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4601008"/>
        <c:crosses val="autoZero"/>
        <c:auto val="0"/>
        <c:lblAlgn val="ctr"/>
        <c:lblOffset val="100"/>
        <c:noMultiLvlLbl val="0"/>
      </c:catAx>
      <c:valAx>
        <c:axId val="-1034601008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0862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04095145383828E-2"/>
          <c:y val="0.1270055975639769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strRef>
              <c:f>'Daily PnL Log'!$V$44:$V$62</c:f>
              <c:strCache>
                <c:ptCount val="19"/>
                <c:pt idx="0">
                  <c:v>$399,785 </c:v>
                </c:pt>
                <c:pt idx="1">
                  <c:v>$472,350 </c:v>
                </c:pt>
                <c:pt idx="2">
                  <c:v>$578,847 </c:v>
                </c:pt>
                <c:pt idx="3">
                  <c:v>$581,573 </c:v>
                </c:pt>
                <c:pt idx="4">
                  <c:v>$612,194 </c:v>
                </c:pt>
                <c:pt idx="5">
                  <c:v>$545,074 </c:v>
                </c:pt>
                <c:pt idx="6">
                  <c:v>$487,940 </c:v>
                </c:pt>
                <c:pt idx="7">
                  <c:v>$559,174 </c:v>
                </c:pt>
                <c:pt idx="8">
                  <c:v>$571,940 </c:v>
                </c:pt>
                <c:pt idx="9">
                  <c:v>$558,083 </c:v>
                </c:pt>
                <c:pt idx="10">
                  <c:v>$604,352 </c:v>
                </c:pt>
                <c:pt idx="11">
                  <c:v>$611,379 </c:v>
                </c:pt>
                <c:pt idx="12">
                  <c:v>$587,220 </c:v>
                </c:pt>
                <c:pt idx="13">
                  <c:v>$605,854 </c:v>
                </c:pt>
                <c:pt idx="14">
                  <c:v>$628,223 </c:v>
                </c:pt>
                <c:pt idx="15">
                  <c:v>$607,957 </c:v>
                </c:pt>
                <c:pt idx="16">
                  <c:v>$546,432 </c:v>
                </c:pt>
                <c:pt idx="17">
                  <c:v>$624,098 </c:v>
                </c:pt>
                <c:pt idx="18">
                  <c:v>$659,328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Log'!$B$44:$B$62</c:f>
              <c:numCache>
                <c:formatCode>m/d/yyyy</c:formatCode>
                <c:ptCount val="1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44235</c:v>
                </c:pt>
                <c:pt idx="6">
                  <c:v>44236</c:v>
                </c:pt>
                <c:pt idx="7">
                  <c:v>44237</c:v>
                </c:pt>
                <c:pt idx="8">
                  <c:v>44238</c:v>
                </c:pt>
                <c:pt idx="9">
                  <c:v>44239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44249</c:v>
                </c:pt>
                <c:pt idx="15">
                  <c:v>44250</c:v>
                </c:pt>
                <c:pt idx="16">
                  <c:v>44251</c:v>
                </c:pt>
                <c:pt idx="17">
                  <c:v>44252</c:v>
                </c:pt>
                <c:pt idx="18">
                  <c:v>44253</c:v>
                </c:pt>
              </c:numCache>
            </c:numRef>
          </c:cat>
          <c:val>
            <c:numRef>
              <c:f>'February 2021'!$T$48:$T$66</c:f>
              <c:numCache>
                <c:formatCode>"$"#,##0_);[Red]\("$"#,##0\)</c:formatCode>
                <c:ptCount val="19"/>
                <c:pt idx="0">
                  <c:v>24725.199999999993</c:v>
                </c:pt>
                <c:pt idx="1">
                  <c:v>98046.399999999994</c:v>
                </c:pt>
                <c:pt idx="2">
                  <c:v>205941.8</c:v>
                </c:pt>
                <c:pt idx="3">
                  <c:v>209233.59999999998</c:v>
                </c:pt>
                <c:pt idx="4">
                  <c:v>240628.99999999997</c:v>
                </c:pt>
                <c:pt idx="5">
                  <c:v>174685.39999999997</c:v>
                </c:pt>
                <c:pt idx="6">
                  <c:v>118180.49999999997</c:v>
                </c:pt>
                <c:pt idx="7">
                  <c:v>190344.19999999995</c:v>
                </c:pt>
                <c:pt idx="8">
                  <c:v>204503.29999999996</c:v>
                </c:pt>
                <c:pt idx="9">
                  <c:v>190903.99999999997</c:v>
                </c:pt>
                <c:pt idx="10">
                  <c:v>237997.89999999997</c:v>
                </c:pt>
                <c:pt idx="11">
                  <c:v>245914.59999999998</c:v>
                </c:pt>
                <c:pt idx="12">
                  <c:v>223135.49999999997</c:v>
                </c:pt>
                <c:pt idx="13">
                  <c:v>246963.19999999998</c:v>
                </c:pt>
                <c:pt idx="14">
                  <c:v>269789</c:v>
                </c:pt>
                <c:pt idx="15">
                  <c:v>250122.8</c:v>
                </c:pt>
                <c:pt idx="16">
                  <c:v>188673.59999999998</c:v>
                </c:pt>
                <c:pt idx="17">
                  <c:v>266913.5</c:v>
                </c:pt>
                <c:pt idx="18">
                  <c:v>302801.3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2-415B-827D-DF34F347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626032"/>
        <c:axId val="-1034625488"/>
      </c:areaChart>
      <c:catAx>
        <c:axId val="-103462603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5488"/>
        <c:crosses val="autoZero"/>
        <c:auto val="0"/>
        <c:lblAlgn val="ctr"/>
        <c:lblOffset val="100"/>
        <c:noMultiLvlLbl val="1"/>
      </c:catAx>
      <c:valAx>
        <c:axId val="-103462548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626032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94063200673216E-2"/>
          <c:y val="8.9789859988335191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'February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8E-4E6A-AA15-44E45A745E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2021'!$C$46</c:f>
              <c:numCache>
                <c:formatCode>"$"#,##0_);[Red]\("$"#,##0\)</c:formatCode>
                <c:ptCount val="1"/>
                <c:pt idx="0">
                  <c:v>190622.80000000008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2-448C-934C-0C8473BD00C6}"/>
            </c:ext>
          </c:extLst>
        </c:ser>
        <c:ser>
          <c:idx val="1"/>
          <c:order val="1"/>
          <c:tx>
            <c:strRef>
              <c:f>'February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2021'!$D$46</c:f>
              <c:numCache>
                <c:formatCode>"$"#,##0_);[Red]\("$"#,##0\)</c:formatCode>
                <c:ptCount val="1"/>
                <c:pt idx="0">
                  <c:v>-46872.7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2-448C-934C-0C8473BD00C6}"/>
            </c:ext>
          </c:extLst>
        </c:ser>
        <c:ser>
          <c:idx val="2"/>
          <c:order val="2"/>
          <c:tx>
            <c:strRef>
              <c:f>'February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2021'!$E$46</c:f>
              <c:numCache>
                <c:formatCode>"$"#,##0_);[Red]\("$"#,##0\)</c:formatCode>
                <c:ptCount val="1"/>
                <c:pt idx="0">
                  <c:v>76967.599999999977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2-448C-934C-0C8473BD00C6}"/>
            </c:ext>
          </c:extLst>
        </c:ser>
        <c:ser>
          <c:idx val="3"/>
          <c:order val="3"/>
          <c:tx>
            <c:strRef>
              <c:f>'February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2021'!$F$46</c:f>
              <c:numCache>
                <c:formatCode>"$"#,##0_);[Red]\("$"#,##0\)</c:formatCode>
                <c:ptCount val="1"/>
                <c:pt idx="0">
                  <c:v>130639.60000000002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62-448C-934C-0C8473BD00C6}"/>
            </c:ext>
          </c:extLst>
        </c:ser>
        <c:ser>
          <c:idx val="4"/>
          <c:order val="4"/>
          <c:tx>
            <c:strRef>
              <c:f>'February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2021'!$G$46</c:f>
              <c:numCache>
                <c:formatCode>"$"#,##0_);[Red]\("$"#,##0\)</c:formatCode>
                <c:ptCount val="1"/>
                <c:pt idx="0">
                  <c:v>-77936.39999999998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2-448C-934C-0C8473BD00C6}"/>
            </c:ext>
          </c:extLst>
        </c:ser>
        <c:ser>
          <c:idx val="5"/>
          <c:order val="5"/>
          <c:tx>
            <c:strRef>
              <c:f>'February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'February 2021'!$H$46</c:f>
              <c:numCache>
                <c:formatCode>"$"#,##0_);[Red]\("$"#,##0\)</c:formatCode>
                <c:ptCount val="1"/>
                <c:pt idx="0">
                  <c:v>29380.400000000005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62-448C-934C-0C8473BD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73264"/>
        <c:axId val="-1033386320"/>
      </c:barChart>
      <c:catAx>
        <c:axId val="-1033373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86320"/>
        <c:crosses val="autoZero"/>
        <c:auto val="0"/>
        <c:lblAlgn val="ctr"/>
        <c:lblOffset val="100"/>
        <c:noMultiLvlLbl val="0"/>
      </c:catAx>
      <c:valAx>
        <c:axId val="-1033386320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3264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04095145383828E-2"/>
          <c:y val="0.1270055975639769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Log'!$B$25:$B$43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'Daily PnL Log'!$V$25:$V$43</c:f>
              <c:numCache>
                <c:formatCode>"$"#,##0_);[Red]\("$"#,##0\)</c:formatCode>
                <c:ptCount val="19"/>
                <c:pt idx="0">
                  <c:v>28971.518</c:v>
                </c:pt>
                <c:pt idx="1">
                  <c:v>32966.237999999998</c:v>
                </c:pt>
                <c:pt idx="2">
                  <c:v>84042.008000000002</c:v>
                </c:pt>
                <c:pt idx="3">
                  <c:v>74333.748000000007</c:v>
                </c:pt>
                <c:pt idx="4">
                  <c:v>86465.188000000009</c:v>
                </c:pt>
                <c:pt idx="5">
                  <c:v>84438.618000000002</c:v>
                </c:pt>
                <c:pt idx="6">
                  <c:v>146803.80799999999</c:v>
                </c:pt>
                <c:pt idx="7">
                  <c:v>216015.88799999998</c:v>
                </c:pt>
                <c:pt idx="8">
                  <c:v>222199.23799999998</c:v>
                </c:pt>
                <c:pt idx="9">
                  <c:v>221199.66799999998</c:v>
                </c:pt>
                <c:pt idx="10">
                  <c:v>234103.51799999998</c:v>
                </c:pt>
                <c:pt idx="11">
                  <c:v>270461.10800000001</c:v>
                </c:pt>
                <c:pt idx="12">
                  <c:v>259273.228</c:v>
                </c:pt>
                <c:pt idx="13">
                  <c:v>333753.08799999999</c:v>
                </c:pt>
                <c:pt idx="14">
                  <c:v>382308.18799999997</c:v>
                </c:pt>
                <c:pt idx="15">
                  <c:v>457166.03799999994</c:v>
                </c:pt>
                <c:pt idx="16">
                  <c:v>435093.40799999994</c:v>
                </c:pt>
                <c:pt idx="17">
                  <c:v>367256.51799999992</c:v>
                </c:pt>
                <c:pt idx="18">
                  <c:v>375956.15799999994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2-415B-827D-DF34F347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72176"/>
        <c:axId val="-1033373808"/>
      </c:areaChart>
      <c:catAx>
        <c:axId val="-1033372176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3808"/>
        <c:crosses val="autoZero"/>
        <c:auto val="0"/>
        <c:lblAlgn val="ctr"/>
        <c:lblOffset val="100"/>
        <c:noMultiLvlLbl val="1"/>
      </c:catAx>
      <c:valAx>
        <c:axId val="-1033373808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2176"/>
        <c:crosses val="autoZero"/>
        <c:crossBetween val="midCat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94063200673216E-2"/>
          <c:y val="8.9789859988335191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'January 2021'!$C$47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8E-4E6A-AA15-44E45A745E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2021'!$C$46</c:f>
              <c:numCache>
                <c:formatCode>"$"#,##0_);[Red]\("$"#,##0\)</c:formatCode>
                <c:ptCount val="1"/>
                <c:pt idx="0">
                  <c:v>177889.6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2-448C-934C-0C8473BD00C6}"/>
            </c:ext>
          </c:extLst>
        </c:ser>
        <c:ser>
          <c:idx val="1"/>
          <c:order val="1"/>
          <c:tx>
            <c:strRef>
              <c:f>'January 2021'!$D$47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2021'!$D$46</c:f>
              <c:numCache>
                <c:formatCode>"$"#,##0_);[Red]\("$"#,##0\)</c:formatCode>
                <c:ptCount val="1"/>
                <c:pt idx="0">
                  <c:v>142839.70000000001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2-448C-934C-0C8473BD00C6}"/>
            </c:ext>
          </c:extLst>
        </c:ser>
        <c:ser>
          <c:idx val="2"/>
          <c:order val="2"/>
          <c:tx>
            <c:strRef>
              <c:f>'January 2021'!$E$47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2021'!$E$46</c:f>
              <c:numCache>
                <c:formatCode>"$"#,##0_);[Red]\("$"#,##0\)</c:formatCode>
                <c:ptCount val="1"/>
                <c:pt idx="0">
                  <c:v>-24308.799999999996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2-448C-934C-0C8473BD00C6}"/>
            </c:ext>
          </c:extLst>
        </c:ser>
        <c:ser>
          <c:idx val="3"/>
          <c:order val="3"/>
          <c:tx>
            <c:strRef>
              <c:f>'January 2021'!$F$47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2021'!$F$46</c:f>
              <c:numCache>
                <c:formatCode>"$"#,##0_);[Red]\("$"#,##0\)</c:formatCode>
                <c:ptCount val="1"/>
                <c:pt idx="0">
                  <c:v>23791.200000000015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62-448C-934C-0C8473BD00C6}"/>
            </c:ext>
          </c:extLst>
        </c:ser>
        <c:ser>
          <c:idx val="4"/>
          <c:order val="4"/>
          <c:tx>
            <c:strRef>
              <c:f>'January 2021'!$G$47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2021'!$G$46</c:f>
              <c:numCache>
                <c:formatCode>"$"#,##0_);[Red]\("$"#,##0\)</c:formatCode>
                <c:ptCount val="1"/>
                <c:pt idx="0">
                  <c:v>120847.7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2-448C-934C-0C8473BD00C6}"/>
            </c:ext>
          </c:extLst>
        </c:ser>
        <c:ser>
          <c:idx val="5"/>
          <c:order val="5"/>
          <c:tx>
            <c:strRef>
              <c:f>'January 2021'!$H$47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'January 2021'!$H$46</c:f>
              <c:numCache>
                <c:formatCode>"$"#,##0_);[Red]\("$"#,##0\)</c:formatCode>
                <c:ptCount val="1"/>
                <c:pt idx="0">
                  <c:v>-26403.300000000003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62-448C-934C-0C8473BD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83056"/>
        <c:axId val="-1033385776"/>
      </c:barChart>
      <c:catAx>
        <c:axId val="-1033383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85776"/>
        <c:crosses val="autoZero"/>
        <c:auto val="0"/>
        <c:lblAlgn val="ctr"/>
        <c:lblOffset val="100"/>
        <c:noMultiLvlLbl val="0"/>
      </c:catAx>
      <c:valAx>
        <c:axId val="-1033385776"/>
        <c:scaling>
          <c:orientation val="minMax"/>
        </c:scaling>
        <c:delete val="0"/>
        <c:axPos val="b"/>
        <c:numFmt formatCode="&quot;$&quot;#,##0_);[Red]\(&quot;$&quot;#,##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83056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36927264753738"/>
          <c:y val="0.86962765108446871"/>
          <c:w val="0.3144764038177002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04095145383828E-2"/>
          <c:y val="0.12700559756397697"/>
          <c:w val="0.88004337485983264"/>
          <c:h val="0.68632616986404271"/>
        </c:manualLayout>
      </c:layout>
      <c:areaChart>
        <c:grouping val="standard"/>
        <c:varyColors val="0"/>
        <c:ser>
          <c:idx val="0"/>
          <c:order val="0"/>
          <c:tx>
            <c:v>Cum PnL</c:v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numRef>
              <c:f>'Daily PnL Log'!$B$3:$B$24</c:f>
              <c:numCache>
                <c:formatCode>m/d/yyyy</c:formatCode>
                <c:ptCount val="2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</c:numCache>
            </c:numRef>
          </c:cat>
          <c:val>
            <c:numRef>
              <c:f>'Daily PnL Log'!$V$3:$V$24</c:f>
              <c:numCache>
                <c:formatCode>"$"#,##0_);[Red]\("$"#,##0\)</c:formatCode>
                <c:ptCount val="22"/>
                <c:pt idx="0">
                  <c:v>78312</c:v>
                </c:pt>
                <c:pt idx="1">
                  <c:v>19903.940000000002</c:v>
                </c:pt>
                <c:pt idx="2">
                  <c:v>6612.8100000000031</c:v>
                </c:pt>
                <c:pt idx="3">
                  <c:v>67852.14</c:v>
                </c:pt>
                <c:pt idx="4">
                  <c:v>24701.269999999997</c:v>
                </c:pt>
                <c:pt idx="5">
                  <c:v>46735.869999999995</c:v>
                </c:pt>
                <c:pt idx="6">
                  <c:v>50612.27</c:v>
                </c:pt>
                <c:pt idx="7">
                  <c:v>146530.07</c:v>
                </c:pt>
                <c:pt idx="8">
                  <c:v>105522.14000000001</c:v>
                </c:pt>
                <c:pt idx="9">
                  <c:v>79706.23000000001</c:v>
                </c:pt>
                <c:pt idx="10">
                  <c:v>97697.23000000001</c:v>
                </c:pt>
                <c:pt idx="11">
                  <c:v>227141.04</c:v>
                </c:pt>
                <c:pt idx="12">
                  <c:v>224811.92</c:v>
                </c:pt>
                <c:pt idx="13">
                  <c:v>214572.60800000001</c:v>
                </c:pt>
                <c:pt idx="14">
                  <c:v>187752.008</c:v>
                </c:pt>
                <c:pt idx="15">
                  <c:v>199204.378</c:v>
                </c:pt>
                <c:pt idx="16">
                  <c:v>135879.96799999999</c:v>
                </c:pt>
                <c:pt idx="17">
                  <c:v>147266.598</c:v>
                </c:pt>
                <c:pt idx="18">
                  <c:v>176400.88800000001</c:v>
                </c:pt>
                <c:pt idx="19">
                  <c:v>27457.228000000003</c:v>
                </c:pt>
                <c:pt idx="20">
                  <c:v>25734.608000000004</c:v>
                </c:pt>
                <c:pt idx="21">
                  <c:v>-12403.661999999993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3-46C7-A33A-2485A3D09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367824"/>
        <c:axId val="-1033378160"/>
      </c:areaChart>
      <c:catAx>
        <c:axId val="-1033367824"/>
        <c:scaling>
          <c:orientation val="minMax"/>
        </c:scaling>
        <c:delete val="0"/>
        <c:axPos val="b"/>
        <c:numFmt formatCode="m/d/yyyy" sourceLinked="1"/>
        <c:majorTickMark val="in"/>
        <c:minorTickMark val="out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78160"/>
        <c:crosses val="autoZero"/>
        <c:auto val="0"/>
        <c:lblAlgn val="ctr"/>
        <c:lblOffset val="500"/>
        <c:noMultiLvlLbl val="1"/>
      </c:catAx>
      <c:valAx>
        <c:axId val="-1033378160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678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94063200673216E-2"/>
          <c:y val="8.9789859988335191E-2"/>
          <c:w val="0.92281801789665963"/>
          <c:h val="0.61929965729934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'December 2020'!$C$45</c:f>
              <c:strCache>
                <c:ptCount val="1"/>
                <c:pt idx="0">
                  <c:v>Beans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2020'!$C$44</c:f>
              <c:numCache>
                <c:formatCode>General</c:formatCode>
                <c:ptCount val="1"/>
                <c:pt idx="0">
                  <c:v>-126479.5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1-4416-BD9C-15B13E37360B}"/>
            </c:ext>
          </c:extLst>
        </c:ser>
        <c:ser>
          <c:idx val="1"/>
          <c:order val="1"/>
          <c:tx>
            <c:strRef>
              <c:f>'December 2020'!$D$45</c:f>
              <c:strCache>
                <c:ptCount val="1"/>
                <c:pt idx="0">
                  <c:v>Meal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2020'!$D$44</c:f>
              <c:numCache>
                <c:formatCode>General</c:formatCode>
                <c:ptCount val="1"/>
                <c:pt idx="0">
                  <c:v>171810.9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51-4416-BD9C-15B13E37360B}"/>
            </c:ext>
          </c:extLst>
        </c:ser>
        <c:ser>
          <c:idx val="2"/>
          <c:order val="2"/>
          <c:tx>
            <c:strRef>
              <c:f>'December 2020'!$E$45</c:f>
              <c:strCache>
                <c:ptCount val="1"/>
                <c:pt idx="0">
                  <c:v>Oil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2020'!$E$44</c:f>
              <c:numCache>
                <c:formatCode>General</c:formatCode>
                <c:ptCount val="1"/>
                <c:pt idx="0">
                  <c:v>40634.9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51-4416-BD9C-15B13E37360B}"/>
            </c:ext>
          </c:extLst>
        </c:ser>
        <c:ser>
          <c:idx val="3"/>
          <c:order val="3"/>
          <c:tx>
            <c:strRef>
              <c:f>'December 2020'!$F$45</c:f>
              <c:strCache>
                <c:ptCount val="1"/>
                <c:pt idx="0">
                  <c:v>Corn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2020'!$F$44</c:f>
              <c:numCache>
                <c:formatCode>General</c:formatCode>
                <c:ptCount val="1"/>
                <c:pt idx="0">
                  <c:v>-169786.7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51-4416-BD9C-15B13E37360B}"/>
            </c:ext>
          </c:extLst>
        </c:ser>
        <c:ser>
          <c:idx val="4"/>
          <c:order val="4"/>
          <c:tx>
            <c:strRef>
              <c:f>'December 2020'!$G$45</c:f>
              <c:strCache>
                <c:ptCount val="1"/>
                <c:pt idx="0">
                  <c:v>Wheat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2020'!$G$44</c:f>
              <c:numCache>
                <c:formatCode>General</c:formatCode>
                <c:ptCount val="1"/>
                <c:pt idx="0">
                  <c:v>83428.799999999988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51-4416-BD9C-15B13E37360B}"/>
            </c:ext>
          </c:extLst>
        </c:ser>
        <c:ser>
          <c:idx val="5"/>
          <c:order val="5"/>
          <c:tx>
            <c:strRef>
              <c:f>'December 2020'!$H$45</c:f>
              <c:strCache>
                <c:ptCount val="1"/>
                <c:pt idx="0">
                  <c:v>KC Wheat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'December 2020'!$H$44</c:f>
              <c:numCache>
                <c:formatCode>General</c:formatCode>
                <c:ptCount val="1"/>
                <c:pt idx="0">
                  <c:v>10420.6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51-4416-BD9C-15B13E37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-1033387408"/>
        <c:axId val="-1033391216"/>
      </c:barChart>
      <c:catAx>
        <c:axId val="-103338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33391216"/>
        <c:crosses val="autoZero"/>
        <c:auto val="0"/>
        <c:lblAlgn val="ctr"/>
        <c:lblOffset val="100"/>
        <c:noMultiLvlLbl val="0"/>
      </c:catAx>
      <c:valAx>
        <c:axId val="-103339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3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19671636733274"/>
          <c:y val="0.86624355723155544"/>
          <c:w val="0.3112209548566261"/>
          <c:h val="5.710698346403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7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8.xml"/><Relationship Id="rId1" Type="http://schemas.openxmlformats.org/officeDocument/2006/relationships/chart" Target="../charts/chart87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6.xml"/><Relationship Id="rId1" Type="http://schemas.openxmlformats.org/officeDocument/2006/relationships/chart" Target="../charts/chart9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4.xml"/><Relationship Id="rId1" Type="http://schemas.openxmlformats.org/officeDocument/2006/relationships/chart" Target="../charts/chart103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8.xml"/><Relationship Id="rId1" Type="http://schemas.openxmlformats.org/officeDocument/2006/relationships/chart" Target="../charts/chart107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2.xml"/><Relationship Id="rId1" Type="http://schemas.openxmlformats.org/officeDocument/2006/relationships/chart" Target="../charts/chart111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4.xml"/><Relationship Id="rId1" Type="http://schemas.openxmlformats.org/officeDocument/2006/relationships/chart" Target="../charts/chart113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0.xml"/><Relationship Id="rId1" Type="http://schemas.openxmlformats.org/officeDocument/2006/relationships/chart" Target="../charts/chart119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4.xml"/><Relationship Id="rId1" Type="http://schemas.openxmlformats.org/officeDocument/2006/relationships/chart" Target="../charts/chart123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6.xml"/><Relationship Id="rId1" Type="http://schemas.openxmlformats.org/officeDocument/2006/relationships/chart" Target="../charts/chart125.xm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8.xml"/><Relationship Id="rId1" Type="http://schemas.openxmlformats.org/officeDocument/2006/relationships/chart" Target="../charts/chart127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0.xml"/><Relationship Id="rId1" Type="http://schemas.openxmlformats.org/officeDocument/2006/relationships/chart" Target="../charts/chart129.xm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2.xml"/><Relationship Id="rId1" Type="http://schemas.openxmlformats.org/officeDocument/2006/relationships/chart" Target="../charts/chart131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4.xml"/><Relationship Id="rId1" Type="http://schemas.openxmlformats.org/officeDocument/2006/relationships/chart" Target="../charts/chart133.xml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6.xml"/><Relationship Id="rId1" Type="http://schemas.openxmlformats.org/officeDocument/2006/relationships/chart" Target="../charts/chart135.xm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8.xml"/><Relationship Id="rId1" Type="http://schemas.openxmlformats.org/officeDocument/2006/relationships/chart" Target="../charts/chart137.xm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2.xml"/><Relationship Id="rId1" Type="http://schemas.openxmlformats.org/officeDocument/2006/relationships/chart" Target="../charts/chart1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81AAF-8644-4C96-B822-551264E94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EDF0E-F592-4914-A782-A5A359F76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A60B9-9914-477C-8C5C-675A0049C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EAE912-AE55-4A05-85E7-F28F8EF0B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1D132-2EC3-41A8-BF62-75E8A6BB2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882724-DC61-499E-BD88-41721978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D82EF-68C6-488D-84DC-4973CCFD3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BA249-594B-42E8-BABA-4D605BFC5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69C8A1-743E-4FF7-9244-2773C057B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079C9B-5CD5-4BF2-8839-0E7BAD5C7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3FC4E-8423-4ACA-8321-12D82DAD9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354AA-10FF-4A2C-8FB4-33994F50C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BD8DB-6286-4D77-9315-FDB6C8BAB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870E97-A963-4CA9-AA2B-FA8F30C1E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F1681-274A-491D-8C1D-A66CE7A34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E3288-1D9B-4C1C-9211-5FF948279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D6D7D-9E33-4680-9ACB-E39DD9A9B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932123-E227-4908-9E03-82302978D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07983-B22B-4B28-909F-0B851DF62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37459E-0766-4A22-9F95-C5D511610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53406-1E48-45F7-8AD6-77F22B666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970BA-6A92-42C7-94EB-A7B9B7C0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4801C-E9DC-423A-8C5C-E2DF27C31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7D9C04-108D-4A59-BF26-4ABC3A97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E5296-B0C0-43F3-BA24-ACEFABA54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A624A4-D860-4F7D-8730-B051570AD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E05EA-886E-444D-AFF5-B4D65D6AA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824220-1FEE-4120-AA41-D20C9CA7A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47226</xdr:colOff>
      <xdr:row>23</xdr:row>
      <xdr:rowOff>34176</xdr:rowOff>
    </xdr:from>
    <xdr:to>
      <xdr:col>16</xdr:col>
      <xdr:colOff>24813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312965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23</xdr:col>
      <xdr:colOff>54429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18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16</xdr:col>
      <xdr:colOff>11206</xdr:colOff>
      <xdr:row>46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33619</xdr:colOff>
      <xdr:row>23</xdr:row>
      <xdr:rowOff>34176</xdr:rowOff>
    </xdr:from>
    <xdr:to>
      <xdr:col>17</xdr:col>
      <xdr:colOff>40822</xdr:colOff>
      <xdr:row>44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465042</xdr:colOff>
      <xdr:row>1</xdr:row>
      <xdr:rowOff>94407</xdr:rowOff>
    </xdr:from>
    <xdr:to>
      <xdr:col>17</xdr:col>
      <xdr:colOff>11205</xdr:colOff>
      <xdr:row>22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33618</xdr:colOff>
      <xdr:row>23</xdr:row>
      <xdr:rowOff>34176</xdr:rowOff>
    </xdr:from>
    <xdr:to>
      <xdr:col>18</xdr:col>
      <xdr:colOff>537882</xdr:colOff>
      <xdr:row>44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1</xdr:row>
      <xdr:rowOff>4761</xdr:rowOff>
    </xdr:from>
    <xdr:to>
      <xdr:col>12</xdr:col>
      <xdr:colOff>276224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38099</xdr:colOff>
      <xdr:row>21</xdr:row>
      <xdr:rowOff>123823</xdr:rowOff>
    </xdr:from>
    <xdr:to>
      <xdr:col>12</xdr:col>
      <xdr:colOff>266700</xdr:colOff>
      <xdr:row>41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1:G19" totalsRowShown="0" headerRowDxfId="9" dataDxfId="8" dataCellStyle="Currency">
  <autoFilter ref="A11:G19" xr:uid="{00000000-0009-0000-0100-000002000000}"/>
  <tableColumns count="7">
    <tableColumn id="1" xr3:uid="{00000000-0010-0000-0000-000001000000}" name="Column1" dataDxfId="7"/>
    <tableColumn id="2" xr3:uid="{00000000-0010-0000-0000-000002000000}" name="soybeans" dataDxfId="6" dataCellStyle="Currency"/>
    <tableColumn id="3" xr3:uid="{00000000-0010-0000-0000-000003000000}" name="meal" dataDxfId="5" dataCellStyle="Currency"/>
    <tableColumn id="4" xr3:uid="{00000000-0010-0000-0000-000004000000}" name="oil" dataDxfId="4" dataCellStyle="Currency"/>
    <tableColumn id="5" xr3:uid="{00000000-0010-0000-0000-000005000000}" name="corn" dataDxfId="3" dataCellStyle="Currency"/>
    <tableColumn id="6" xr3:uid="{00000000-0010-0000-0000-000006000000}" name="wheat" dataDxfId="2" dataCellStyle="Currency"/>
    <tableColumn id="7" xr3:uid="{00000000-0010-0000-0000-000007000000}" name="kc" dataDxfId="1" dataCellStyle="Currency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2:AC4927" totalsRowShown="0" headerRowDxfId="40" dataDxfId="39">
  <tableColumns count="29">
    <tableColumn id="1" xr3:uid="{00000000-0010-0000-0100-000001000000}" name="Month" dataDxfId="38"/>
    <tableColumn id="2" xr3:uid="{00000000-0010-0000-0100-000002000000}" name="Date" dataDxfId="37"/>
    <tableColumn id="3" xr3:uid="{00000000-0010-0000-0100-000003000000}" name="Beans" dataDxfId="36"/>
    <tableColumn id="4" xr3:uid="{00000000-0010-0000-0100-000004000000}" name="Meal" dataDxfId="35"/>
    <tableColumn id="5" xr3:uid="{00000000-0010-0000-0100-000005000000}" name="Oil" dataDxfId="34"/>
    <tableColumn id="6" xr3:uid="{00000000-0010-0000-0100-000006000000}" name="Corn" dataDxfId="33"/>
    <tableColumn id="7" xr3:uid="{00000000-0010-0000-0100-000007000000}" name="Wheat" dataDxfId="32"/>
    <tableColumn id="8" xr3:uid="{00000000-0010-0000-0100-000008000000}" name="KC Wheat" dataDxfId="31"/>
    <tableColumn id="19" xr3:uid="{00000000-0010-0000-0100-000013000000}" name="Energies" dataDxfId="30"/>
    <tableColumn id="9" xr3:uid="{00000000-0010-0000-0100-000009000000}" name="Total PnL" dataDxfId="29"/>
    <tableColumn id="10" xr3:uid="{00000000-0010-0000-0100-00000A000000}" name="Commissions" dataDxfId="28"/>
    <tableColumn id="11" xr3:uid="{00000000-0010-0000-0100-00000B000000}" name="Clr/brk fees" dataDxfId="27"/>
    <tableColumn id="12" xr3:uid="{00000000-0010-0000-0100-00000C000000}" name="Total Fees" dataDxfId="26"/>
    <tableColumn id="13" xr3:uid="{00000000-0010-0000-0100-00000D000000}" name="Net PnL" dataDxfId="25"/>
    <tableColumn id="27" xr3:uid="{00000000-0010-0000-0100-00001B000000}" name="Cum Beans" dataDxfId="24">
      <calculatedColumnFormula>Table5[[#This Row],[Beans]]</calculatedColumnFormula>
    </tableColumn>
    <tableColumn id="26" xr3:uid="{00000000-0010-0000-0100-00001A000000}" name="Cum Meal" dataDxfId="23"/>
    <tableColumn id="25" xr3:uid="{00000000-0010-0000-0100-000019000000}" name="Cum Oil" dataDxfId="22"/>
    <tableColumn id="24" xr3:uid="{00000000-0010-0000-0100-000018000000}" name="Cum Corn" dataDxfId="21"/>
    <tableColumn id="23" xr3:uid="{00000000-0010-0000-0100-000017000000}" name="Cum Wheat" dataDxfId="20"/>
    <tableColumn id="22" xr3:uid="{00000000-0010-0000-0100-000016000000}" name="Cum KC" dataDxfId="19"/>
    <tableColumn id="21" xr3:uid="{00000000-0010-0000-0100-000015000000}" name="Cum Brent" dataDxfId="18"/>
    <tableColumn id="14" xr3:uid="{00000000-0010-0000-0100-00000E000000}" name="Cum PnL" dataDxfId="17"/>
    <tableColumn id="15" xr3:uid="{00000000-0010-0000-0100-00000F000000}" name="Margin" dataDxfId="16"/>
    <tableColumn id="16" xr3:uid="{00000000-0010-0000-0100-000010000000}" name="RoM" dataDxfId="15"/>
    <tableColumn id="17" xr3:uid="{00000000-0010-0000-0100-000011000000}" name="Expenses" dataDxfId="14"/>
    <tableColumn id="29" xr3:uid="{00000000-0010-0000-0100-00001D000000}" name="Int" dataDxfId="13"/>
    <tableColumn id="18" xr3:uid="{00000000-0010-0000-0100-000012000000}" name="Distributions" dataDxfId="12"/>
    <tableColumn id="28" xr3:uid="{00000000-0010-0000-0100-00001C000000}" name="Bonuses" dataDxfId="11"/>
    <tableColumn id="20" xr3:uid="{00000000-0010-0000-0100-000014000000}" name="Net Liq" dataDxfId="1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J92"/>
  <sheetViews>
    <sheetView workbookViewId="0">
      <selection activeCell="F15" sqref="F15"/>
    </sheetView>
  </sheetViews>
  <sheetFormatPr defaultRowHeight="15" x14ac:dyDescent="0.25"/>
  <cols>
    <col min="1" max="1" width="15.28515625" style="84" bestFit="1" customWidth="1"/>
    <col min="2" max="2" width="12.7109375" style="84" bestFit="1" customWidth="1"/>
    <col min="3" max="3" width="12.5703125" style="84" bestFit="1" customWidth="1"/>
    <col min="4" max="4" width="5.7109375" style="84" bestFit="1" customWidth="1"/>
    <col min="5" max="5" width="11.7109375" style="84" bestFit="1" customWidth="1"/>
    <col min="6" max="6" width="12.5703125" style="84" bestFit="1" customWidth="1"/>
    <col min="7" max="7" width="13.28515625" style="84" bestFit="1" customWidth="1"/>
    <col min="8" max="8" width="10.5703125" style="84" bestFit="1" customWidth="1"/>
    <col min="9" max="9" width="12.5703125" style="84" bestFit="1" customWidth="1"/>
    <col min="10" max="10" width="10.5703125" style="84" bestFit="1" customWidth="1"/>
    <col min="11" max="16384" width="9.140625" style="84"/>
  </cols>
  <sheetData>
    <row r="1" spans="1:9" x14ac:dyDescent="0.25">
      <c r="A1" s="84" t="s">
        <v>45</v>
      </c>
      <c r="B1" s="90">
        <v>880000</v>
      </c>
      <c r="C1" s="84">
        <f>B1*0.7</f>
        <v>616000</v>
      </c>
      <c r="G1" s="84" t="s">
        <v>68</v>
      </c>
      <c r="H1" s="84">
        <v>1843600</v>
      </c>
    </row>
    <row r="2" spans="1:9" x14ac:dyDescent="0.25">
      <c r="A2" s="84" t="s">
        <v>40</v>
      </c>
      <c r="B2" s="90">
        <v>115000</v>
      </c>
      <c r="G2" s="84" t="s">
        <v>69</v>
      </c>
      <c r="H2" s="84">
        <v>-110860</v>
      </c>
    </row>
    <row r="3" spans="1:9" x14ac:dyDescent="0.25">
      <c r="A3" s="84" t="s">
        <v>46</v>
      </c>
      <c r="B3" s="84">
        <v>34200</v>
      </c>
      <c r="G3" s="84" t="s">
        <v>70</v>
      </c>
      <c r="H3" s="84">
        <v>-171902</v>
      </c>
    </row>
    <row r="4" spans="1:9" x14ac:dyDescent="0.25">
      <c r="F4" s="91"/>
      <c r="H4" s="84">
        <f>SUM(H1:H3)</f>
        <v>1560838</v>
      </c>
    </row>
    <row r="5" spans="1:9" x14ac:dyDescent="0.25">
      <c r="A5" s="84" t="s">
        <v>41</v>
      </c>
      <c r="B5" s="84" t="s">
        <v>42</v>
      </c>
      <c r="C5" s="84" t="s">
        <v>43</v>
      </c>
      <c r="D5" s="84" t="s">
        <v>44</v>
      </c>
      <c r="E5" s="87"/>
      <c r="G5" s="84" t="s">
        <v>71</v>
      </c>
      <c r="H5" s="84">
        <v>193200</v>
      </c>
    </row>
    <row r="6" spans="1:9" x14ac:dyDescent="0.25">
      <c r="A6" s="89">
        <v>250000</v>
      </c>
      <c r="B6" s="71">
        <v>115000</v>
      </c>
      <c r="C6" s="71">
        <f>B6-$B$2</f>
        <v>0</v>
      </c>
      <c r="D6" s="88">
        <f>B6/A6</f>
        <v>0.46</v>
      </c>
      <c r="E6" s="114">
        <f>A6*0.7</f>
        <v>175000</v>
      </c>
      <c r="F6" s="88">
        <f>B6/E6</f>
        <v>0.65714285714285714</v>
      </c>
      <c r="G6" s="91" t="s">
        <v>72</v>
      </c>
      <c r="H6" s="84">
        <v>-15295</v>
      </c>
      <c r="I6" s="91"/>
    </row>
    <row r="7" spans="1:9" x14ac:dyDescent="0.25">
      <c r="A7" s="89">
        <v>500000</v>
      </c>
      <c r="B7" s="71">
        <v>135000</v>
      </c>
      <c r="C7" s="71">
        <f>B7-$B$2</f>
        <v>20000</v>
      </c>
      <c r="D7" s="88">
        <f t="shared" ref="D7:D45" si="0">B7/A7</f>
        <v>0.27</v>
      </c>
      <c r="E7" s="114">
        <f t="shared" ref="E7:E45" si="1">A7*0.7</f>
        <v>350000</v>
      </c>
      <c r="F7" s="88">
        <f t="shared" ref="F7:F45" si="2">B7/E7</f>
        <v>0.38571428571428573</v>
      </c>
      <c r="G7" s="91" t="s">
        <v>73</v>
      </c>
      <c r="H7" s="84">
        <v>0</v>
      </c>
    </row>
    <row r="8" spans="1:9" x14ac:dyDescent="0.25">
      <c r="A8" s="89">
        <v>750000</v>
      </c>
      <c r="B8" s="71">
        <v>155000</v>
      </c>
      <c r="C8" s="71">
        <f t="shared" ref="C8:C45" si="3">B8-$B$2</f>
        <v>40000</v>
      </c>
      <c r="D8" s="88">
        <f t="shared" si="0"/>
        <v>0.20666666666666667</v>
      </c>
      <c r="E8" s="114">
        <f t="shared" si="1"/>
        <v>525000</v>
      </c>
      <c r="F8" s="88">
        <f t="shared" si="2"/>
        <v>0.29523809523809524</v>
      </c>
      <c r="H8" s="84">
        <f>SUM(H5:H7)</f>
        <v>177905</v>
      </c>
    </row>
    <row r="9" spans="1:9" x14ac:dyDescent="0.25">
      <c r="A9" s="89">
        <v>1000000</v>
      </c>
      <c r="B9" s="71">
        <v>167000</v>
      </c>
      <c r="C9" s="71">
        <f t="shared" si="3"/>
        <v>52000</v>
      </c>
      <c r="D9" s="88">
        <f t="shared" si="0"/>
        <v>0.16700000000000001</v>
      </c>
      <c r="E9" s="114">
        <f t="shared" si="1"/>
        <v>700000</v>
      </c>
      <c r="F9" s="88">
        <f t="shared" si="2"/>
        <v>0.23857142857142857</v>
      </c>
    </row>
    <row r="10" spans="1:9" x14ac:dyDescent="0.25">
      <c r="A10" s="89">
        <v>1250000</v>
      </c>
      <c r="B10" s="71">
        <v>187000</v>
      </c>
      <c r="C10" s="71">
        <f t="shared" si="3"/>
        <v>72000</v>
      </c>
      <c r="D10" s="88">
        <f t="shared" si="0"/>
        <v>0.14960000000000001</v>
      </c>
      <c r="E10" s="114">
        <f t="shared" si="1"/>
        <v>875000</v>
      </c>
      <c r="F10" s="88">
        <f t="shared" si="2"/>
        <v>0.21371428571428572</v>
      </c>
      <c r="H10" s="84">
        <f>H8+H4</f>
        <v>1738743</v>
      </c>
    </row>
    <row r="11" spans="1:9" x14ac:dyDescent="0.25">
      <c r="A11" s="89">
        <v>1500000</v>
      </c>
      <c r="B11" s="71">
        <v>208000</v>
      </c>
      <c r="C11" s="71">
        <f t="shared" si="3"/>
        <v>93000</v>
      </c>
      <c r="D11" s="88">
        <f t="shared" si="0"/>
        <v>0.13866666666666666</v>
      </c>
      <c r="E11" s="114">
        <f t="shared" si="1"/>
        <v>1050000</v>
      </c>
      <c r="F11" s="88">
        <f t="shared" si="2"/>
        <v>0.1980952380952381</v>
      </c>
      <c r="G11" s="94"/>
      <c r="H11" s="112">
        <f>H10/A13</f>
        <v>0.86937149999999996</v>
      </c>
      <c r="I11" s="113"/>
    </row>
    <row r="12" spans="1:9" x14ac:dyDescent="0.25">
      <c r="A12" s="89">
        <v>1750000</v>
      </c>
      <c r="B12" s="71">
        <v>228000</v>
      </c>
      <c r="C12" s="71">
        <f t="shared" si="3"/>
        <v>113000</v>
      </c>
      <c r="D12" s="88">
        <f t="shared" si="0"/>
        <v>0.13028571428571428</v>
      </c>
      <c r="E12" s="114">
        <f t="shared" si="1"/>
        <v>1225000</v>
      </c>
      <c r="F12" s="88">
        <f t="shared" si="2"/>
        <v>0.18612244897959185</v>
      </c>
      <c r="H12" s="84">
        <f>H11*B13</f>
        <v>219081.61799999999</v>
      </c>
    </row>
    <row r="13" spans="1:9" x14ac:dyDescent="0.25">
      <c r="A13" s="89">
        <v>2000000</v>
      </c>
      <c r="B13" s="71">
        <v>252000</v>
      </c>
      <c r="C13" s="71">
        <f t="shared" si="3"/>
        <v>137000</v>
      </c>
      <c r="D13" s="88">
        <f t="shared" si="0"/>
        <v>0.126</v>
      </c>
      <c r="E13" s="114">
        <f t="shared" si="1"/>
        <v>1400000</v>
      </c>
      <c r="F13" s="88">
        <f t="shared" si="2"/>
        <v>0.18</v>
      </c>
    </row>
    <row r="14" spans="1:9" x14ac:dyDescent="0.25">
      <c r="A14" s="89">
        <v>2250000</v>
      </c>
      <c r="B14" s="71">
        <v>272000</v>
      </c>
      <c r="C14" s="71">
        <f t="shared" si="3"/>
        <v>157000</v>
      </c>
      <c r="D14" s="88">
        <f t="shared" si="0"/>
        <v>0.12088888888888889</v>
      </c>
      <c r="E14" s="114">
        <f t="shared" si="1"/>
        <v>1575000</v>
      </c>
      <c r="F14" s="88">
        <f t="shared" si="2"/>
        <v>0.17269841269841271</v>
      </c>
      <c r="H14" s="84">
        <f>H12-H8</f>
        <v>41176.617999999988</v>
      </c>
    </row>
    <row r="15" spans="1:9" x14ac:dyDescent="0.25">
      <c r="A15" s="89">
        <v>2500000</v>
      </c>
      <c r="B15" s="71">
        <v>292000</v>
      </c>
      <c r="C15" s="71">
        <f t="shared" si="3"/>
        <v>177000</v>
      </c>
      <c r="D15" s="88">
        <f t="shared" si="0"/>
        <v>0.1168</v>
      </c>
      <c r="E15" s="114">
        <f t="shared" si="1"/>
        <v>1750000</v>
      </c>
      <c r="F15" s="88">
        <f t="shared" si="2"/>
        <v>0.16685714285714287</v>
      </c>
    </row>
    <row r="16" spans="1:9" x14ac:dyDescent="0.25">
      <c r="A16" s="89">
        <v>2750000</v>
      </c>
      <c r="B16" s="71">
        <v>316000</v>
      </c>
      <c r="C16" s="71">
        <f t="shared" si="3"/>
        <v>201000</v>
      </c>
      <c r="D16" s="88">
        <f t="shared" si="0"/>
        <v>0.11490909090909091</v>
      </c>
      <c r="E16" s="114">
        <f t="shared" si="1"/>
        <v>1924999.9999999998</v>
      </c>
      <c r="F16" s="88">
        <f t="shared" si="2"/>
        <v>0.16415584415584417</v>
      </c>
    </row>
    <row r="17" spans="1:9" x14ac:dyDescent="0.25">
      <c r="A17" s="89">
        <v>3000000</v>
      </c>
      <c r="B17" s="71">
        <v>340000</v>
      </c>
      <c r="C17" s="71">
        <f t="shared" si="3"/>
        <v>225000</v>
      </c>
      <c r="D17" s="88">
        <f t="shared" si="0"/>
        <v>0.11333333333333333</v>
      </c>
      <c r="E17" s="114">
        <f t="shared" si="1"/>
        <v>2100000</v>
      </c>
      <c r="F17" s="88">
        <f t="shared" si="2"/>
        <v>0.16190476190476191</v>
      </c>
    </row>
    <row r="18" spans="1:9" x14ac:dyDescent="0.25">
      <c r="A18" s="89">
        <v>3250000</v>
      </c>
      <c r="B18" s="71">
        <v>360000</v>
      </c>
      <c r="C18" s="71">
        <f t="shared" si="3"/>
        <v>245000</v>
      </c>
      <c r="D18" s="88">
        <f t="shared" si="0"/>
        <v>0.11076923076923077</v>
      </c>
      <c r="E18" s="114">
        <f t="shared" si="1"/>
        <v>2275000</v>
      </c>
      <c r="F18" s="88">
        <f t="shared" si="2"/>
        <v>0.15824175824175823</v>
      </c>
    </row>
    <row r="19" spans="1:9" x14ac:dyDescent="0.25">
      <c r="A19" s="89">
        <v>3500000</v>
      </c>
      <c r="B19" s="71">
        <v>380000</v>
      </c>
      <c r="C19" s="71">
        <f t="shared" si="3"/>
        <v>265000</v>
      </c>
      <c r="D19" s="88">
        <f t="shared" si="0"/>
        <v>0.10857142857142857</v>
      </c>
      <c r="E19" s="114">
        <f t="shared" si="1"/>
        <v>2450000</v>
      </c>
      <c r="F19" s="88">
        <f t="shared" si="2"/>
        <v>0.15510204081632653</v>
      </c>
      <c r="H19" s="84">
        <f>1522279+23000</f>
        <v>1545279</v>
      </c>
    </row>
    <row r="20" spans="1:9" x14ac:dyDescent="0.25">
      <c r="A20" s="89">
        <v>3750000</v>
      </c>
      <c r="B20" s="71">
        <v>400000</v>
      </c>
      <c r="C20" s="71">
        <f t="shared" si="3"/>
        <v>285000</v>
      </c>
      <c r="D20" s="88">
        <f t="shared" si="0"/>
        <v>0.10666666666666667</v>
      </c>
      <c r="E20" s="114">
        <f t="shared" si="1"/>
        <v>2625000</v>
      </c>
      <c r="F20" s="88">
        <f t="shared" si="2"/>
        <v>0.15238095238095239</v>
      </c>
    </row>
    <row r="21" spans="1:9" x14ac:dyDescent="0.25">
      <c r="A21" s="89">
        <v>4000000</v>
      </c>
      <c r="B21" s="71">
        <v>420000</v>
      </c>
      <c r="C21" s="71">
        <f t="shared" si="3"/>
        <v>305000</v>
      </c>
      <c r="D21" s="88">
        <f t="shared" si="0"/>
        <v>0.105</v>
      </c>
      <c r="E21" s="114">
        <f t="shared" si="1"/>
        <v>2800000</v>
      </c>
      <c r="F21" s="88">
        <f t="shared" si="2"/>
        <v>0.15</v>
      </c>
      <c r="H21" s="84">
        <f>H19+H5</f>
        <v>1738479</v>
      </c>
    </row>
    <row r="22" spans="1:9" x14ac:dyDescent="0.25">
      <c r="A22" s="89">
        <v>4250000</v>
      </c>
      <c r="B22" s="71">
        <v>440000</v>
      </c>
      <c r="C22" s="71">
        <f t="shared" si="3"/>
        <v>325000</v>
      </c>
      <c r="D22" s="88">
        <f t="shared" si="0"/>
        <v>0.10352941176470588</v>
      </c>
      <c r="E22" s="114">
        <f t="shared" si="1"/>
        <v>2975000</v>
      </c>
      <c r="F22" s="88">
        <f t="shared" si="2"/>
        <v>0.14789915966386555</v>
      </c>
    </row>
    <row r="23" spans="1:9" x14ac:dyDescent="0.25">
      <c r="A23" s="89">
        <v>4500000</v>
      </c>
      <c r="B23" s="71">
        <v>460000</v>
      </c>
      <c r="C23" s="71">
        <f t="shared" si="3"/>
        <v>345000</v>
      </c>
      <c r="D23" s="88">
        <f t="shared" si="0"/>
        <v>0.10222222222222223</v>
      </c>
      <c r="E23" s="114">
        <f t="shared" si="1"/>
        <v>3150000</v>
      </c>
      <c r="F23" s="88">
        <f t="shared" si="2"/>
        <v>0.14603174603174604</v>
      </c>
    </row>
    <row r="24" spans="1:9" x14ac:dyDescent="0.25">
      <c r="A24" s="89">
        <v>4750000</v>
      </c>
      <c r="B24" s="71">
        <v>480000</v>
      </c>
      <c r="C24" s="71">
        <f t="shared" si="3"/>
        <v>365000</v>
      </c>
      <c r="D24" s="88">
        <f t="shared" si="0"/>
        <v>0.10105263157894737</v>
      </c>
      <c r="E24" s="114">
        <f t="shared" si="1"/>
        <v>3325000</v>
      </c>
      <c r="F24" s="88">
        <f t="shared" si="2"/>
        <v>0.14436090225563911</v>
      </c>
    </row>
    <row r="25" spans="1:9" x14ac:dyDescent="0.25">
      <c r="A25" s="89">
        <v>5000000</v>
      </c>
      <c r="B25" s="71">
        <v>500000</v>
      </c>
      <c r="C25" s="71">
        <f t="shared" si="3"/>
        <v>385000</v>
      </c>
      <c r="D25" s="88">
        <f t="shared" si="0"/>
        <v>0.1</v>
      </c>
      <c r="E25" s="114">
        <f t="shared" si="1"/>
        <v>3500000</v>
      </c>
      <c r="F25" s="88">
        <f t="shared" si="2"/>
        <v>0.14285714285714285</v>
      </c>
    </row>
    <row r="26" spans="1:9" x14ac:dyDescent="0.25">
      <c r="A26" s="89">
        <v>5250000</v>
      </c>
      <c r="B26" s="71">
        <v>520000</v>
      </c>
      <c r="C26" s="71">
        <f t="shared" si="3"/>
        <v>405000</v>
      </c>
      <c r="D26" s="88">
        <f t="shared" si="0"/>
        <v>9.9047619047619051E-2</v>
      </c>
      <c r="E26" s="114">
        <f t="shared" si="1"/>
        <v>3674999.9999999995</v>
      </c>
      <c r="F26" s="88">
        <f t="shared" si="2"/>
        <v>0.1414965986394558</v>
      </c>
    </row>
    <row r="27" spans="1:9" x14ac:dyDescent="0.25">
      <c r="A27" s="89">
        <v>5500000</v>
      </c>
      <c r="B27" s="71">
        <v>540000</v>
      </c>
      <c r="C27" s="71">
        <f t="shared" si="3"/>
        <v>425000</v>
      </c>
      <c r="D27" s="88">
        <f t="shared" si="0"/>
        <v>9.8181818181818176E-2</v>
      </c>
      <c r="E27" s="114">
        <f t="shared" si="1"/>
        <v>3849999.9999999995</v>
      </c>
      <c r="F27" s="88">
        <f t="shared" si="2"/>
        <v>0.14025974025974028</v>
      </c>
    </row>
    <row r="28" spans="1:9" x14ac:dyDescent="0.25">
      <c r="A28" s="89">
        <v>5750000</v>
      </c>
      <c r="B28" s="71">
        <v>560000</v>
      </c>
      <c r="C28" s="71">
        <f t="shared" si="3"/>
        <v>445000</v>
      </c>
      <c r="D28" s="88">
        <f t="shared" si="0"/>
        <v>9.7391304347826085E-2</v>
      </c>
      <c r="E28" s="114">
        <f t="shared" si="1"/>
        <v>4024999.9999999995</v>
      </c>
      <c r="F28" s="88">
        <f t="shared" si="2"/>
        <v>0.13913043478260873</v>
      </c>
    </row>
    <row r="29" spans="1:9" x14ac:dyDescent="0.25">
      <c r="A29" s="89">
        <v>6000000</v>
      </c>
      <c r="B29" s="71">
        <v>580000</v>
      </c>
      <c r="C29" s="71">
        <f t="shared" si="3"/>
        <v>465000</v>
      </c>
      <c r="D29" s="88">
        <f t="shared" si="0"/>
        <v>9.6666666666666665E-2</v>
      </c>
      <c r="E29" s="114">
        <f t="shared" si="1"/>
        <v>4200000</v>
      </c>
      <c r="F29" s="88">
        <f t="shared" si="2"/>
        <v>0.1380952380952381</v>
      </c>
      <c r="I29" s="94"/>
    </row>
    <row r="30" spans="1:9" x14ac:dyDescent="0.25">
      <c r="A30" s="89">
        <v>6250000</v>
      </c>
      <c r="B30" s="71">
        <v>600000</v>
      </c>
      <c r="C30" s="71">
        <f t="shared" si="3"/>
        <v>485000</v>
      </c>
      <c r="D30" s="88">
        <f t="shared" si="0"/>
        <v>9.6000000000000002E-2</v>
      </c>
      <c r="E30" s="114">
        <f t="shared" si="1"/>
        <v>4375000</v>
      </c>
      <c r="F30" s="88">
        <f t="shared" si="2"/>
        <v>0.13714285714285715</v>
      </c>
      <c r="I30" s="91"/>
    </row>
    <row r="31" spans="1:9" x14ac:dyDescent="0.25">
      <c r="A31" s="89">
        <v>6500000</v>
      </c>
      <c r="B31" s="71">
        <v>620000</v>
      </c>
      <c r="C31" s="71">
        <f t="shared" si="3"/>
        <v>505000</v>
      </c>
      <c r="D31" s="88">
        <f t="shared" si="0"/>
        <v>9.5384615384615387E-2</v>
      </c>
      <c r="E31" s="114">
        <f t="shared" si="1"/>
        <v>4550000</v>
      </c>
      <c r="F31" s="88">
        <f t="shared" si="2"/>
        <v>0.13626373626373625</v>
      </c>
    </row>
    <row r="32" spans="1:9" x14ac:dyDescent="0.25">
      <c r="A32" s="89">
        <v>6750000</v>
      </c>
      <c r="B32" s="71">
        <v>640000</v>
      </c>
      <c r="C32" s="71">
        <f t="shared" si="3"/>
        <v>525000</v>
      </c>
      <c r="D32" s="88">
        <f t="shared" si="0"/>
        <v>9.481481481481481E-2</v>
      </c>
      <c r="E32" s="114">
        <f t="shared" si="1"/>
        <v>4725000</v>
      </c>
      <c r="F32" s="88">
        <f t="shared" si="2"/>
        <v>0.13544973544973546</v>
      </c>
    </row>
    <row r="33" spans="1:10" x14ac:dyDescent="0.25">
      <c r="A33" s="89">
        <v>7000000</v>
      </c>
      <c r="B33" s="71">
        <v>660000</v>
      </c>
      <c r="C33" s="71">
        <f t="shared" si="3"/>
        <v>545000</v>
      </c>
      <c r="D33" s="88">
        <f t="shared" si="0"/>
        <v>9.4285714285714292E-2</v>
      </c>
      <c r="E33" s="114">
        <f t="shared" si="1"/>
        <v>4900000</v>
      </c>
      <c r="F33" s="88">
        <f t="shared" si="2"/>
        <v>0.13469387755102041</v>
      </c>
    </row>
    <row r="34" spans="1:10" x14ac:dyDescent="0.25">
      <c r="A34" s="89">
        <v>7250000</v>
      </c>
      <c r="B34" s="71">
        <v>680000</v>
      </c>
      <c r="C34" s="71">
        <f t="shared" si="3"/>
        <v>565000</v>
      </c>
      <c r="D34" s="88">
        <f t="shared" si="0"/>
        <v>9.3793103448275864E-2</v>
      </c>
      <c r="E34" s="114">
        <f t="shared" si="1"/>
        <v>5075000</v>
      </c>
      <c r="F34" s="88">
        <f t="shared" si="2"/>
        <v>0.13399014778325122</v>
      </c>
    </row>
    <row r="35" spans="1:10" x14ac:dyDescent="0.25">
      <c r="A35" s="89">
        <v>7500000</v>
      </c>
      <c r="B35" s="71">
        <v>700000</v>
      </c>
      <c r="C35" s="71">
        <f t="shared" si="3"/>
        <v>585000</v>
      </c>
      <c r="D35" s="88">
        <f t="shared" si="0"/>
        <v>9.3333333333333338E-2</v>
      </c>
      <c r="E35" s="114">
        <f t="shared" si="1"/>
        <v>5250000</v>
      </c>
      <c r="F35" s="88">
        <f t="shared" si="2"/>
        <v>0.13333333333333333</v>
      </c>
    </row>
    <row r="36" spans="1:10" x14ac:dyDescent="0.25">
      <c r="A36" s="89">
        <v>7750000</v>
      </c>
      <c r="B36" s="71">
        <v>720000</v>
      </c>
      <c r="C36" s="71">
        <f t="shared" si="3"/>
        <v>605000</v>
      </c>
      <c r="D36" s="88">
        <f t="shared" si="0"/>
        <v>9.290322580645162E-2</v>
      </c>
      <c r="E36" s="114">
        <f t="shared" si="1"/>
        <v>5425000</v>
      </c>
      <c r="F36" s="88">
        <f t="shared" si="2"/>
        <v>0.1327188940092166</v>
      </c>
    </row>
    <row r="37" spans="1:10" x14ac:dyDescent="0.25">
      <c r="A37" s="89">
        <v>8000000</v>
      </c>
      <c r="B37" s="71">
        <v>740000</v>
      </c>
      <c r="C37" s="71">
        <f t="shared" si="3"/>
        <v>625000</v>
      </c>
      <c r="D37" s="88">
        <f t="shared" si="0"/>
        <v>9.2499999999999999E-2</v>
      </c>
      <c r="E37" s="114">
        <f t="shared" si="1"/>
        <v>5600000</v>
      </c>
      <c r="F37" s="88">
        <f t="shared" si="2"/>
        <v>0.13214285714285715</v>
      </c>
    </row>
    <row r="38" spans="1:10" x14ac:dyDescent="0.25">
      <c r="A38" s="89">
        <v>8250000</v>
      </c>
      <c r="B38" s="71">
        <v>760000</v>
      </c>
      <c r="C38" s="71">
        <f t="shared" si="3"/>
        <v>645000</v>
      </c>
      <c r="D38" s="88">
        <f t="shared" si="0"/>
        <v>9.2121212121212118E-2</v>
      </c>
      <c r="E38" s="114">
        <f t="shared" si="1"/>
        <v>5775000</v>
      </c>
      <c r="F38" s="88">
        <f t="shared" si="2"/>
        <v>0.13160173160173161</v>
      </c>
    </row>
    <row r="39" spans="1:10" x14ac:dyDescent="0.25">
      <c r="A39" s="89">
        <v>8500000</v>
      </c>
      <c r="B39" s="71">
        <v>780000</v>
      </c>
      <c r="C39" s="71">
        <f t="shared" si="3"/>
        <v>665000</v>
      </c>
      <c r="D39" s="88">
        <f t="shared" si="0"/>
        <v>9.1764705882352943E-2</v>
      </c>
      <c r="E39" s="114">
        <f t="shared" si="1"/>
        <v>5950000</v>
      </c>
      <c r="F39" s="88">
        <f t="shared" si="2"/>
        <v>0.13109243697478992</v>
      </c>
      <c r="J39" s="125"/>
    </row>
    <row r="40" spans="1:10" x14ac:dyDescent="0.25">
      <c r="A40" s="89">
        <v>8750000</v>
      </c>
      <c r="B40" s="71">
        <v>800000</v>
      </c>
      <c r="C40" s="71">
        <f t="shared" si="3"/>
        <v>685000</v>
      </c>
      <c r="D40" s="88">
        <f t="shared" si="0"/>
        <v>9.1428571428571428E-2</v>
      </c>
      <c r="E40" s="114">
        <f t="shared" si="1"/>
        <v>6125000</v>
      </c>
      <c r="F40" s="88">
        <f t="shared" si="2"/>
        <v>0.1306122448979592</v>
      </c>
      <c r="H40" s="87"/>
    </row>
    <row r="41" spans="1:10" x14ac:dyDescent="0.25">
      <c r="A41" s="89">
        <v>9000000</v>
      </c>
      <c r="B41" s="71">
        <v>820000</v>
      </c>
      <c r="C41" s="71">
        <f t="shared" si="3"/>
        <v>705000</v>
      </c>
      <c r="D41" s="88">
        <f t="shared" si="0"/>
        <v>9.1111111111111115E-2</v>
      </c>
      <c r="E41" s="114">
        <f t="shared" si="1"/>
        <v>6300000</v>
      </c>
      <c r="F41" s="88">
        <f t="shared" si="2"/>
        <v>0.13015873015873017</v>
      </c>
    </row>
    <row r="42" spans="1:10" x14ac:dyDescent="0.25">
      <c r="A42" s="89">
        <v>9250000</v>
      </c>
      <c r="B42" s="71">
        <v>840000</v>
      </c>
      <c r="C42" s="71">
        <f t="shared" si="3"/>
        <v>725000</v>
      </c>
      <c r="D42" s="88">
        <f t="shared" si="0"/>
        <v>9.0810810810810813E-2</v>
      </c>
      <c r="E42" s="114">
        <f t="shared" si="1"/>
        <v>6475000</v>
      </c>
      <c r="F42" s="88">
        <f t="shared" si="2"/>
        <v>0.12972972972972974</v>
      </c>
    </row>
    <row r="43" spans="1:10" x14ac:dyDescent="0.25">
      <c r="A43" s="89">
        <v>9500000</v>
      </c>
      <c r="B43" s="71">
        <v>860000</v>
      </c>
      <c r="C43" s="71">
        <f t="shared" si="3"/>
        <v>745000</v>
      </c>
      <c r="D43" s="88">
        <f t="shared" si="0"/>
        <v>9.0526315789473691E-2</v>
      </c>
      <c r="E43" s="114">
        <f t="shared" si="1"/>
        <v>6650000</v>
      </c>
      <c r="F43" s="88">
        <f t="shared" si="2"/>
        <v>0.1293233082706767</v>
      </c>
    </row>
    <row r="44" spans="1:10" x14ac:dyDescent="0.25">
      <c r="A44" s="89">
        <v>9750000</v>
      </c>
      <c r="B44" s="71">
        <v>880000</v>
      </c>
      <c r="C44" s="71">
        <f t="shared" si="3"/>
        <v>765000</v>
      </c>
      <c r="D44" s="88">
        <f t="shared" si="0"/>
        <v>9.0256410256410263E-2</v>
      </c>
      <c r="E44" s="114">
        <f t="shared" si="1"/>
        <v>6825000</v>
      </c>
      <c r="F44" s="88">
        <f t="shared" si="2"/>
        <v>0.12893772893772895</v>
      </c>
    </row>
    <row r="45" spans="1:10" x14ac:dyDescent="0.25">
      <c r="A45" s="89">
        <v>10000000</v>
      </c>
      <c r="B45" s="71">
        <v>900000</v>
      </c>
      <c r="C45" s="71">
        <f t="shared" si="3"/>
        <v>785000</v>
      </c>
      <c r="D45" s="88">
        <f t="shared" si="0"/>
        <v>0.09</v>
      </c>
      <c r="E45" s="114">
        <f t="shared" si="1"/>
        <v>7000000</v>
      </c>
      <c r="F45" s="88">
        <f t="shared" si="2"/>
        <v>0.12857142857142856</v>
      </c>
    </row>
    <row r="50" spans="8:9" x14ac:dyDescent="0.25">
      <c r="H50" s="112"/>
    </row>
    <row r="51" spans="8:9" x14ac:dyDescent="0.25">
      <c r="I51" s="127"/>
    </row>
    <row r="92" spans="5:5" x14ac:dyDescent="0.25">
      <c r="E92" s="86"/>
    </row>
  </sheetData>
  <conditionalFormatting sqref="A6:A45">
    <cfRule type="expression" dxfId="0" priority="1">
      <formula>IF(A6=MROUND($B$1,250000),TRUE,FALSE)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 tint="0.59999389629810485"/>
  </sheetPr>
  <dimension ref="A1:I1048575"/>
  <sheetViews>
    <sheetView workbookViewId="0">
      <selection activeCell="E72" sqref="E72"/>
    </sheetView>
  </sheetViews>
  <sheetFormatPr defaultRowHeight="15" x14ac:dyDescent="0.25"/>
  <cols>
    <col min="1" max="1" width="16.85546875" customWidth="1"/>
    <col min="2" max="2" width="14.5703125" bestFit="1" customWidth="1"/>
    <col min="3" max="4" width="15.5703125" bestFit="1" customWidth="1"/>
    <col min="5" max="5" width="15.28515625" bestFit="1" customWidth="1"/>
    <col min="6" max="6" width="17.5703125" bestFit="1" customWidth="1"/>
    <col min="7" max="7" width="13.28515625" bestFit="1" customWidth="1"/>
  </cols>
  <sheetData>
    <row r="1" spans="1:9" x14ac:dyDescent="0.25">
      <c r="A1" s="95" t="s">
        <v>47</v>
      </c>
      <c r="B1" s="97">
        <f>COUNTIF('Daily PnL Log'!$J$3:$J$1972,"&gt;0")/COUNT('Daily PnL Log'!$J$3:$J$1972)</f>
        <v>0.54732824427480919</v>
      </c>
      <c r="C1" s="98"/>
      <c r="D1" s="98"/>
      <c r="E1" s="98"/>
      <c r="F1" s="98"/>
      <c r="G1" s="98"/>
      <c r="H1" s="96"/>
      <c r="I1" s="96"/>
    </row>
    <row r="2" spans="1:9" x14ac:dyDescent="0.25">
      <c r="A2" s="95" t="s">
        <v>48</v>
      </c>
      <c r="B2" s="97">
        <f>COUNTIF('Daily PnL Log'!$J$3:$J$1972,"&lt;0")/COUNT('Daily PnL Log'!$J$3:$J$1972)</f>
        <v>0.45267175572519086</v>
      </c>
      <c r="C2" s="98"/>
      <c r="D2" s="98"/>
      <c r="E2" s="98"/>
      <c r="F2" s="98"/>
      <c r="G2" s="98"/>
      <c r="H2" s="96"/>
      <c r="I2" s="96"/>
    </row>
    <row r="3" spans="1:9" x14ac:dyDescent="0.25">
      <c r="A3" s="95"/>
      <c r="B3" s="98"/>
      <c r="C3" s="98"/>
      <c r="D3" s="98"/>
      <c r="E3" s="98"/>
      <c r="F3" s="98"/>
      <c r="G3" s="98"/>
      <c r="H3" s="96"/>
      <c r="I3" s="96"/>
    </row>
    <row r="4" spans="1:9" x14ac:dyDescent="0.25">
      <c r="A4" s="95" t="s">
        <v>49</v>
      </c>
      <c r="B4" s="99">
        <f>AVERAGEIF('Daily PnL Log'!$J$3:$J$1972,"&gt;0")</f>
        <v>37481.961800557896</v>
      </c>
      <c r="C4" s="98"/>
      <c r="D4" s="98"/>
      <c r="E4" s="98"/>
      <c r="F4" s="98"/>
      <c r="G4" s="98"/>
      <c r="H4" s="96"/>
      <c r="I4" s="96"/>
    </row>
    <row r="5" spans="1:9" x14ac:dyDescent="0.25">
      <c r="A5" s="95" t="s">
        <v>50</v>
      </c>
      <c r="B5" s="99">
        <f>AVERAGEIF('Daily PnL Log'!$J$3:$J$1972,"&lt;0")</f>
        <v>-29647.699831365935</v>
      </c>
      <c r="C5" s="98"/>
      <c r="D5" s="98"/>
      <c r="E5" s="98"/>
      <c r="F5" s="98"/>
      <c r="G5" s="98"/>
      <c r="H5" s="96"/>
      <c r="I5" s="96"/>
    </row>
    <row r="6" spans="1:9" x14ac:dyDescent="0.25">
      <c r="A6" s="95"/>
      <c r="B6" s="98"/>
      <c r="C6" s="98"/>
      <c r="D6" s="98"/>
      <c r="E6" s="98"/>
      <c r="F6" s="98"/>
      <c r="G6" s="98"/>
      <c r="H6" s="96"/>
      <c r="I6" s="96"/>
    </row>
    <row r="7" spans="1:9" x14ac:dyDescent="0.25">
      <c r="A7" s="95" t="s">
        <v>51</v>
      </c>
      <c r="B7" s="99">
        <f>(B4*B1)+(B5*B2)</f>
        <v>7094.2600083969555</v>
      </c>
      <c r="C7" s="98"/>
      <c r="D7" s="98"/>
      <c r="E7" s="98"/>
      <c r="F7" s="98"/>
      <c r="G7" s="98"/>
      <c r="H7" s="96"/>
      <c r="I7" s="96"/>
    </row>
    <row r="8" spans="1:9" x14ac:dyDescent="0.25">
      <c r="A8" s="95" t="s">
        <v>52</v>
      </c>
      <c r="B8" s="99">
        <f>B7*251</f>
        <v>1780659.2621076358</v>
      </c>
      <c r="C8" s="98"/>
      <c r="D8" s="98"/>
      <c r="E8" s="98"/>
      <c r="F8" s="126"/>
      <c r="G8" s="98"/>
      <c r="H8" s="96"/>
      <c r="I8" s="96"/>
    </row>
    <row r="9" spans="1:9" x14ac:dyDescent="0.25">
      <c r="A9" s="95"/>
      <c r="B9" s="98"/>
      <c r="C9" s="98"/>
      <c r="D9" s="98"/>
      <c r="E9" s="98"/>
      <c r="F9" s="98"/>
      <c r="G9" s="98"/>
      <c r="H9" s="96"/>
      <c r="I9" s="96"/>
    </row>
    <row r="10" spans="1:9" x14ac:dyDescent="0.25">
      <c r="A10" s="95"/>
      <c r="B10" s="98"/>
      <c r="C10" s="98"/>
      <c r="D10" s="98"/>
      <c r="E10" s="98"/>
      <c r="F10" s="98"/>
      <c r="G10" s="98"/>
      <c r="H10" s="96"/>
      <c r="I10" s="96"/>
    </row>
    <row r="11" spans="1:9" x14ac:dyDescent="0.25">
      <c r="A11" s="95" t="s">
        <v>59</v>
      </c>
      <c r="B11" s="98" t="s">
        <v>53</v>
      </c>
      <c r="C11" s="98" t="s">
        <v>54</v>
      </c>
      <c r="D11" s="98" t="s">
        <v>55</v>
      </c>
      <c r="E11" s="98" t="s">
        <v>56</v>
      </c>
      <c r="F11" s="98" t="s">
        <v>57</v>
      </c>
      <c r="G11" s="98" t="s">
        <v>58</v>
      </c>
      <c r="H11" s="96"/>
      <c r="I11" s="96"/>
    </row>
    <row r="12" spans="1:9" x14ac:dyDescent="0.25">
      <c r="A12" s="95" t="s">
        <v>47</v>
      </c>
      <c r="B12" s="97">
        <f>COUNTIF('Daily PnL Log'!$C$3:$C$1972,"&gt;0")/COUNT('Daily PnL Log'!$C$3:$C$1972)</f>
        <v>0.50687022900763357</v>
      </c>
      <c r="C12" s="97">
        <f>COUNTIF('Daily PnL Log'!$D$3:$D$1972,"&gt;0")/COUNT('Daily PnL Log'!$D$3:$D$1972)</f>
        <v>0.49694656488549616</v>
      </c>
      <c r="D12" s="97">
        <f>COUNTIF('Daily PnL Log'!$E$3:$E$1972,"&gt;0")/COUNT('Daily PnL Log'!$E$3:$E$1972)</f>
        <v>0.37022900763358779</v>
      </c>
      <c r="E12" s="97">
        <f>COUNTIF('Daily PnL Log'!$F$3:$F$1972,"&gt;0")/COUNT('Daily PnL Log'!$F$3:$F$1972)</f>
        <v>0.50458015267175571</v>
      </c>
      <c r="F12" s="97">
        <f>COUNTIF('Daily PnL Log'!$G$3:$G$1972,"&gt;0")/COUNT('Daily PnL Log'!$G$3:$G$1972)</f>
        <v>0.51221374045801527</v>
      </c>
      <c r="G12" s="97">
        <f>COUNTIF('Daily PnL Log'!$H$3:$H$1972,"&gt;0")/COUNTIFS('Daily PnL Log'!$H$3:$H$1972,"&lt;&gt;0",'Daily PnL Log'!$H$3:$H$1972,"&lt;&gt;")</f>
        <v>0.46449704142011833</v>
      </c>
      <c r="H12" s="96"/>
      <c r="I12" s="96"/>
    </row>
    <row r="13" spans="1:9" x14ac:dyDescent="0.25">
      <c r="A13" s="95" t="s">
        <v>48</v>
      </c>
      <c r="B13" s="97">
        <f>COUNTIF('Daily PnL Log'!$C$3:$C$1972,"&lt;0")/COUNT('Daily PnL Log'!$C$3:$C$1972)</f>
        <v>0.49312977099236643</v>
      </c>
      <c r="C13" s="97">
        <f>COUNTIF('Daily PnL Log'!$D$3:$D$1972,"&lt;0")/COUNT('Daily PnL Log'!$D$3:$D$1972)</f>
        <v>0.50305343511450384</v>
      </c>
      <c r="D13" s="97">
        <f>COUNTIF('Daily PnL Log'!$E$3:$E$1972,"&lt;0")/COUNT('Daily PnL Log'!$E$3:$E$1972)</f>
        <v>0.35190839694656489</v>
      </c>
      <c r="E13" s="97">
        <f>COUNTIF('Daily PnL Log'!$F$3:$F$1972,"&lt;0")/COUNT('Daily PnL Log'!$F$3:$F$1972)</f>
        <v>0.49541984732824429</v>
      </c>
      <c r="F13" s="97">
        <f>COUNTIF('Daily PnL Log'!$G$3:$G$1972,"&lt;0")/COUNT('Daily PnL Log'!$G$3:$G$1972)</f>
        <v>0.48778625954198473</v>
      </c>
      <c r="G13" s="97">
        <f>COUNTIF('Daily PnL Log'!$H$3:$H$1972,"&lt;0")/COUNTIFS('Daily PnL Log'!$H$3:$H$1972,"&lt;&gt;0",'Daily PnL Log'!$H$3:$H$1972,"&lt;&gt;")</f>
        <v>0.53550295857988162</v>
      </c>
      <c r="H13" s="96"/>
      <c r="I13" s="96"/>
    </row>
    <row r="14" spans="1:9" x14ac:dyDescent="0.25">
      <c r="A14" s="95"/>
      <c r="B14" s="98"/>
      <c r="C14" s="98"/>
      <c r="D14" s="98"/>
      <c r="E14" s="98"/>
      <c r="F14" s="98"/>
      <c r="G14" s="98"/>
      <c r="H14" s="96"/>
      <c r="I14" s="96"/>
    </row>
    <row r="15" spans="1:9" x14ac:dyDescent="0.25">
      <c r="A15" s="95" t="s">
        <v>49</v>
      </c>
      <c r="B15" s="99">
        <f>AVERAGEIF('Daily PnL Log'!$C$3:$C$1972,"&gt;0")</f>
        <v>24015.195632530111</v>
      </c>
      <c r="C15" s="99">
        <f>AVERAGEIF('Daily PnL Log'!$D$3:$D$1972,"&gt;0")</f>
        <v>15836.106605222752</v>
      </c>
      <c r="D15" s="99">
        <f>AVERAGEIF('Daily PnL Log'!$E$3:$E$1972,"&gt;0")</f>
        <v>5530.9393814433042</v>
      </c>
      <c r="E15" s="99">
        <f>AVERAGEIF('Daily PnL Log'!$F$3:$F$1972,"&gt;0")</f>
        <v>14299.357851739784</v>
      </c>
      <c r="F15" s="99">
        <f>AVERAGEIF('Daily PnL Log'!$G$3:$G$1972,"&gt;0")</f>
        <v>14680.23591654248</v>
      </c>
      <c r="G15" s="99">
        <f>AVERAGEIF('Daily PnL Log'!$H$3:$H$1972,"&gt;0")</f>
        <v>4618.4216560509549</v>
      </c>
      <c r="H15" s="96"/>
      <c r="I15" s="96"/>
    </row>
    <row r="16" spans="1:9" x14ac:dyDescent="0.25">
      <c r="A16" s="95" t="s">
        <v>50</v>
      </c>
      <c r="B16" s="99">
        <f>AVERAGEIF('Daily PnL Log'!$C$3:$C$1972,"&lt;0")</f>
        <v>-15903.895820433436</v>
      </c>
      <c r="C16" s="99">
        <f>AVERAGEIF('Daily PnL Log'!$D$3:$D$1972,"&lt;0")</f>
        <v>-12865.120637329284</v>
      </c>
      <c r="D16" s="99">
        <f>AVERAGEIF('Daily PnL Log'!$E$3:$E$1972,"&lt;0")</f>
        <v>-6986.6040347071621</v>
      </c>
      <c r="E16" s="99">
        <f>AVERAGEIF('Daily PnL Log'!$F$3:$F$1972,"&lt;0")</f>
        <v>-13323.44505238829</v>
      </c>
      <c r="F16" s="99">
        <f>AVERAGEIF('Daily PnL Log'!$G$3:$G$1972,"&lt;0")</f>
        <v>-13104.972895148676</v>
      </c>
      <c r="G16" s="99">
        <f>AVERAGEIF('Daily PnL Log'!$H$3:$H$1972,"&lt;0")</f>
        <v>-4038.4795580110476</v>
      </c>
      <c r="H16" s="96"/>
      <c r="I16" s="96"/>
    </row>
    <row r="17" spans="1:9" x14ac:dyDescent="0.25">
      <c r="A17" s="95"/>
      <c r="B17" s="98"/>
      <c r="C17" s="98"/>
      <c r="D17" s="98"/>
      <c r="E17" s="98"/>
      <c r="F17" s="98"/>
      <c r="G17" s="98"/>
      <c r="H17" s="96"/>
      <c r="I17" s="96"/>
    </row>
    <row r="18" spans="1:9" x14ac:dyDescent="0.25">
      <c r="A18" s="95" t="s">
        <v>51</v>
      </c>
      <c r="B18" s="99">
        <f t="shared" ref="B18:G18" si="0">(B15*B12)+(B16*B13)</f>
        <v>4329.9032061068647</v>
      </c>
      <c r="C18" s="99">
        <f t="shared" si="0"/>
        <v>1397.8556488549712</v>
      </c>
      <c r="D18" s="99">
        <f t="shared" si="0"/>
        <v>-410.93042748091557</v>
      </c>
      <c r="E18" s="99">
        <f t="shared" si="0"/>
        <v>614.47305419846998</v>
      </c>
      <c r="F18" s="99">
        <f t="shared" si="0"/>
        <v>1126.9928396946561</v>
      </c>
      <c r="G18" s="99">
        <f t="shared" si="0"/>
        <v>-17.374556213016604</v>
      </c>
      <c r="H18" s="96"/>
      <c r="I18" s="96"/>
    </row>
    <row r="19" spans="1:9" x14ac:dyDescent="0.25">
      <c r="A19" s="95" t="s">
        <v>52</v>
      </c>
      <c r="B19" s="99">
        <f t="shared" ref="B19:G19" si="1">B18*251</f>
        <v>1086805.704732823</v>
      </c>
      <c r="C19" s="99">
        <f t="shared" si="1"/>
        <v>350861.76786259777</v>
      </c>
      <c r="D19" s="99">
        <f t="shared" si="1"/>
        <v>-103143.5372977098</v>
      </c>
      <c r="E19" s="99">
        <f t="shared" si="1"/>
        <v>154232.73660381595</v>
      </c>
      <c r="F19" s="99">
        <f t="shared" si="1"/>
        <v>282875.20276335871</v>
      </c>
      <c r="G19" s="99">
        <f t="shared" si="1"/>
        <v>-4361.013609467167</v>
      </c>
      <c r="H19" s="96"/>
      <c r="I19" s="96"/>
    </row>
    <row r="20" spans="1:9" x14ac:dyDescent="0.25">
      <c r="A20" s="96"/>
      <c r="B20" s="96"/>
      <c r="C20" s="96"/>
      <c r="D20" s="96"/>
      <c r="E20" s="96"/>
      <c r="F20" s="96"/>
      <c r="G20" s="96"/>
      <c r="H20" s="96"/>
      <c r="I20" s="96"/>
    </row>
    <row r="21" spans="1:9" x14ac:dyDescent="0.25">
      <c r="A21" s="96"/>
      <c r="B21" s="96"/>
      <c r="C21" s="96"/>
      <c r="D21" s="96"/>
      <c r="E21" s="96"/>
      <c r="F21" s="96"/>
      <c r="G21" s="96"/>
      <c r="H21" s="96"/>
      <c r="I21" s="96"/>
    </row>
    <row r="22" spans="1:9" x14ac:dyDescent="0.25">
      <c r="A22" s="96"/>
      <c r="B22" s="96"/>
      <c r="C22" s="96"/>
      <c r="D22" s="96"/>
      <c r="E22" s="96"/>
      <c r="F22" s="96"/>
      <c r="G22" s="96"/>
      <c r="H22" s="96"/>
      <c r="I22" s="96"/>
    </row>
    <row r="23" spans="1:9" x14ac:dyDescent="0.25">
      <c r="A23" t="s">
        <v>60</v>
      </c>
      <c r="B23" s="102">
        <v>7500000</v>
      </c>
      <c r="C23" s="96"/>
      <c r="D23" s="104"/>
      <c r="E23" s="96"/>
      <c r="F23" s="96"/>
      <c r="G23" s="96"/>
      <c r="H23" s="96"/>
      <c r="I23" s="96"/>
    </row>
    <row r="24" spans="1:9" x14ac:dyDescent="0.25">
      <c r="A24" t="s">
        <v>14</v>
      </c>
      <c r="B24" s="102" t="s">
        <v>77</v>
      </c>
      <c r="C24" s="96"/>
      <c r="D24" s="104"/>
      <c r="E24" s="96"/>
      <c r="F24" s="96"/>
      <c r="G24" s="96"/>
      <c r="H24" s="96"/>
      <c r="I24" s="96"/>
    </row>
    <row r="25" spans="1:9" x14ac:dyDescent="0.25">
      <c r="A25" t="s">
        <v>61</v>
      </c>
      <c r="B25" s="102">
        <v>500000</v>
      </c>
      <c r="C25" s="96"/>
      <c r="D25" s="104"/>
      <c r="E25" s="96"/>
      <c r="F25" s="96"/>
      <c r="G25" s="96"/>
      <c r="H25" s="96"/>
      <c r="I25" s="96"/>
    </row>
    <row r="26" spans="1:9" x14ac:dyDescent="0.25">
      <c r="A26" t="s">
        <v>63</v>
      </c>
      <c r="B26" s="102">
        <v>0</v>
      </c>
      <c r="C26" s="96"/>
      <c r="D26" s="104"/>
      <c r="E26" s="96"/>
      <c r="F26" s="96"/>
      <c r="G26" s="96"/>
      <c r="H26" s="96"/>
      <c r="I26" s="96"/>
    </row>
    <row r="27" spans="1:9" x14ac:dyDescent="0.25">
      <c r="A27" t="s">
        <v>62</v>
      </c>
      <c r="B27" s="102">
        <v>-140000</v>
      </c>
      <c r="C27" s="96"/>
      <c r="D27" s="104"/>
      <c r="E27" s="96"/>
      <c r="F27" s="96"/>
      <c r="G27" s="96"/>
      <c r="H27" s="96"/>
      <c r="I27" s="96"/>
    </row>
    <row r="28" spans="1:9" x14ac:dyDescent="0.25">
      <c r="B28" s="102">
        <f>SUM(B23:B27)</f>
        <v>7860000</v>
      </c>
      <c r="C28" s="96"/>
      <c r="D28" s="104"/>
      <c r="E28" s="96"/>
      <c r="F28" s="96"/>
      <c r="G28" s="96"/>
      <c r="H28" s="96"/>
      <c r="I28" s="96"/>
    </row>
    <row r="29" spans="1:9" x14ac:dyDescent="0.25">
      <c r="B29" s="96"/>
      <c r="C29" s="96"/>
      <c r="D29" s="104"/>
      <c r="E29" s="96"/>
      <c r="F29" s="96"/>
      <c r="G29" s="96"/>
      <c r="H29" s="96"/>
      <c r="I29" s="96"/>
    </row>
    <row r="30" spans="1:9" x14ac:dyDescent="0.25">
      <c r="A30" t="s">
        <v>66</v>
      </c>
      <c r="B30" s="105">
        <v>45828</v>
      </c>
      <c r="C30" s="96"/>
      <c r="D30" s="104"/>
      <c r="E30" s="96"/>
      <c r="F30" s="96"/>
      <c r="G30" s="96"/>
      <c r="H30" s="96"/>
      <c r="I30" s="96"/>
    </row>
    <row r="31" spans="1:9" x14ac:dyDescent="0.25">
      <c r="A31" t="s">
        <v>64</v>
      </c>
      <c r="B31" s="106">
        <v>3.95E-2</v>
      </c>
      <c r="C31" s="96"/>
      <c r="D31" s="104"/>
      <c r="E31" s="96"/>
      <c r="F31" s="96"/>
      <c r="G31" s="96"/>
      <c r="H31" s="96"/>
      <c r="I31" s="96"/>
    </row>
    <row r="32" spans="1:9" x14ac:dyDescent="0.25">
      <c r="A32" t="s">
        <v>65</v>
      </c>
      <c r="B32" s="111">
        <f ca="1">B30-TODAY()</f>
        <v>-244</v>
      </c>
      <c r="D32" s="110"/>
    </row>
    <row r="33" spans="1:7" x14ac:dyDescent="0.25">
      <c r="A33" t="s">
        <v>67</v>
      </c>
      <c r="B33" s="108">
        <f ca="1">(B31/365)*B32</f>
        <v>-2.6405479452054792E-2</v>
      </c>
      <c r="D33" s="94"/>
    </row>
    <row r="34" spans="1:7" x14ac:dyDescent="0.25">
      <c r="D34" s="107"/>
      <c r="E34" s="94"/>
    </row>
    <row r="35" spans="1:7" x14ac:dyDescent="0.25">
      <c r="A35" t="s">
        <v>64</v>
      </c>
      <c r="B35" s="84">
        <f ca="1">B33*B28</f>
        <v>-207547.06849315067</v>
      </c>
      <c r="D35" s="107"/>
      <c r="E35" s="94"/>
    </row>
    <row r="36" spans="1:7" x14ac:dyDescent="0.25">
      <c r="A36" t="s">
        <v>74</v>
      </c>
      <c r="B36" s="107">
        <f ca="1">B35/B32</f>
        <v>850.60273972602738</v>
      </c>
      <c r="D36" s="107"/>
    </row>
    <row r="37" spans="1:7" x14ac:dyDescent="0.25">
      <c r="A37" s="94"/>
      <c r="B37" s="107"/>
      <c r="E37" s="91"/>
    </row>
    <row r="38" spans="1:7" x14ac:dyDescent="0.25">
      <c r="A38" s="116" t="s">
        <v>75</v>
      </c>
      <c r="B38">
        <v>58.164999999999999</v>
      </c>
    </row>
    <row r="39" spans="1:7" x14ac:dyDescent="0.25">
      <c r="A39" s="87" t="s">
        <v>76</v>
      </c>
      <c r="B39" s="108">
        <f ca="1">B38*B33</f>
        <v>-1.535874712328767</v>
      </c>
    </row>
    <row r="41" spans="1:7" x14ac:dyDescent="0.25">
      <c r="B41" s="84"/>
    </row>
    <row r="42" spans="1:7" x14ac:dyDescent="0.25">
      <c r="B42" s="107"/>
      <c r="D42" s="91"/>
    </row>
    <row r="43" spans="1:7" x14ac:dyDescent="0.25">
      <c r="A43" s="115"/>
      <c r="F43" s="94"/>
    </row>
    <row r="44" spans="1:7" x14ac:dyDescent="0.25">
      <c r="A44" s="107"/>
      <c r="D44" s="94"/>
    </row>
    <row r="45" spans="1:7" x14ac:dyDescent="0.25">
      <c r="A45" s="107"/>
      <c r="D45" s="94"/>
    </row>
    <row r="46" spans="1:7" x14ac:dyDescent="0.25">
      <c r="A46" s="84"/>
      <c r="D46" s="120"/>
      <c r="E46" s="84"/>
      <c r="F46" s="116"/>
    </row>
    <row r="47" spans="1:7" x14ac:dyDescent="0.25">
      <c r="A47" s="84"/>
      <c r="D47" s="121"/>
      <c r="E47" s="125"/>
      <c r="F47" s="107"/>
      <c r="G47" s="107"/>
    </row>
    <row r="48" spans="1:7" x14ac:dyDescent="0.25">
      <c r="C48" s="103"/>
      <c r="D48" s="94"/>
    </row>
    <row r="1048575" spans="2:2" x14ac:dyDescent="0.25">
      <c r="B1048575" s="9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</sheetPr>
  <dimension ref="A1:AG4927"/>
  <sheetViews>
    <sheetView tabSelected="1" zoomScale="70" zoomScaleNormal="70" workbookViewId="0">
      <pane ySplit="2" topLeftCell="A1243" activePane="bottomLeft" state="frozen"/>
      <selection activeCell="H109" sqref="H109"/>
      <selection pane="bottomLeft" activeCell="F1315" sqref="F1315"/>
    </sheetView>
  </sheetViews>
  <sheetFormatPr defaultRowHeight="15" x14ac:dyDescent="0.25"/>
  <cols>
    <col min="1" max="1" width="7" style="1" bestFit="1" customWidth="1"/>
    <col min="2" max="2" width="11.5703125" style="7" bestFit="1" customWidth="1"/>
    <col min="3" max="3" width="13" style="4" customWidth="1"/>
    <col min="4" max="4" width="13.5703125" style="4" customWidth="1"/>
    <col min="5" max="5" width="11.85546875" style="4" customWidth="1"/>
    <col min="6" max="6" width="14.5703125" style="4" customWidth="1"/>
    <col min="7" max="7" width="13.7109375" style="4" customWidth="1"/>
    <col min="8" max="9" width="11.42578125" style="4" customWidth="1"/>
    <col min="10" max="10" width="13" style="6" customWidth="1"/>
    <col min="11" max="11" width="15.5703125" style="3" customWidth="1"/>
    <col min="12" max="12" width="12.85546875" style="3" customWidth="1"/>
    <col min="13" max="13" width="13.5703125" style="3" customWidth="1"/>
    <col min="14" max="14" width="12.5703125" style="6" customWidth="1"/>
    <col min="15" max="15" width="15.7109375" style="4" customWidth="1"/>
    <col min="16" max="16" width="15" style="4" customWidth="1"/>
    <col min="17" max="17" width="13.140625" style="4" customWidth="1"/>
    <col min="18" max="18" width="14.42578125" style="4" customWidth="1"/>
    <col min="19" max="19" width="16.28515625" style="4" customWidth="1"/>
    <col min="20" max="21" width="12.85546875" style="4" customWidth="1"/>
    <col min="22" max="22" width="13" style="6" customWidth="1"/>
    <col min="23" max="23" width="13.42578125" style="4" customWidth="1"/>
    <col min="24" max="24" width="11.42578125" style="4" customWidth="1"/>
    <col min="25" max="25" width="13.140625" style="3" bestFit="1" customWidth="1"/>
    <col min="26" max="26" width="11.28515625" style="3" customWidth="1"/>
    <col min="27" max="27" width="15.85546875" style="3" bestFit="1" customWidth="1"/>
    <col min="28" max="28" width="12.42578125" style="3" customWidth="1"/>
    <col min="29" max="29" width="14.28515625" style="4" bestFit="1" customWidth="1"/>
    <col min="30" max="30" width="10.28515625" style="1" bestFit="1" customWidth="1"/>
    <col min="31" max="32" width="15.140625" style="1" bestFit="1" customWidth="1"/>
    <col min="33" max="33" width="10.5703125" style="1" bestFit="1" customWidth="1"/>
    <col min="34" max="16384" width="9.140625" style="1"/>
  </cols>
  <sheetData>
    <row r="1" spans="1:31" ht="32.25" customHeight="1" x14ac:dyDescent="0.25">
      <c r="B1" s="17" t="s">
        <v>29</v>
      </c>
      <c r="C1" s="18">
        <f>SUM(Table5[Beans])</f>
        <v>5672173.1999999983</v>
      </c>
      <c r="D1" s="18">
        <f>SUM(Table5[Meal])</f>
        <v>1831190.8999999992</v>
      </c>
      <c r="E1" s="18">
        <f>SUM(Table5[Oil])</f>
        <v>-538318.85999999975</v>
      </c>
      <c r="F1" s="18">
        <f>SUM(Table5[Corn])</f>
        <v>804959.70100000012</v>
      </c>
      <c r="G1" s="18">
        <f>SUM(Table5[Wheat])</f>
        <v>1476360.6200000013</v>
      </c>
      <c r="H1" s="18">
        <f>SUM(Table5[KC Wheat])</f>
        <v>-11745.200000000026</v>
      </c>
      <c r="I1" s="18">
        <f>SUM(Table5[Energies])</f>
        <v>58860.250000000015</v>
      </c>
      <c r="J1" s="18">
        <f>SUM(Table5[Total PnL])</f>
        <v>9293480.6110000033</v>
      </c>
      <c r="K1" s="18">
        <f>SUM(Table5[Commissions])</f>
        <v>-161438.06000000011</v>
      </c>
      <c r="L1" s="18">
        <f>SUM(Table5[Clr/brk fees])</f>
        <v>-988783.83200000017</v>
      </c>
      <c r="M1" s="18">
        <f>SUM(Table5[Total Fees])</f>
        <v>-1150221.892</v>
      </c>
      <c r="N1" s="18">
        <f>SUM(Table5[Net PnL])</f>
        <v>8143258.7190000014</v>
      </c>
      <c r="O1" s="18"/>
      <c r="P1" s="92"/>
      <c r="Q1" s="92"/>
      <c r="R1" s="18"/>
      <c r="S1" s="18"/>
      <c r="T1" s="93"/>
      <c r="U1" s="18"/>
      <c r="V1" s="18"/>
      <c r="W1" s="18">
        <f>AVERAGE(Table5[Margin])</f>
        <v>677503.86190839729</v>
      </c>
      <c r="X1" s="19">
        <f>SUM(Table5[RoM])</f>
        <v>11.832012898573879</v>
      </c>
      <c r="Y1" s="18">
        <f>SUM(Table5[Expenses])</f>
        <v>-1290401.8099999994</v>
      </c>
      <c r="Z1" s="18">
        <f>SUM(Table5[Int])</f>
        <v>442465.40999999986</v>
      </c>
      <c r="AA1" s="18">
        <f>SUM(Table5[Distributions])</f>
        <v>-5977310.9299999997</v>
      </c>
      <c r="AB1" s="18">
        <f>SUM(Table5[Bonuses])</f>
        <v>-200825.87</v>
      </c>
      <c r="AC1" s="18"/>
    </row>
    <row r="2" spans="1:31" s="5" customFormat="1" ht="38.25" customHeight="1" x14ac:dyDescent="0.25">
      <c r="A2" s="1" t="s">
        <v>21</v>
      </c>
      <c r="B2" s="1" t="s">
        <v>9</v>
      </c>
      <c r="C2" s="1" t="s">
        <v>5</v>
      </c>
      <c r="D2" s="1" t="s">
        <v>4</v>
      </c>
      <c r="E2" s="1" t="s">
        <v>3</v>
      </c>
      <c r="F2" s="1" t="s">
        <v>0</v>
      </c>
      <c r="G2" s="1" t="s">
        <v>1</v>
      </c>
      <c r="H2" s="1" t="s">
        <v>2</v>
      </c>
      <c r="I2" s="1" t="s">
        <v>36</v>
      </c>
      <c r="J2" s="1" t="s">
        <v>10</v>
      </c>
      <c r="K2" s="1" t="s">
        <v>6</v>
      </c>
      <c r="L2" s="1" t="s">
        <v>8</v>
      </c>
      <c r="M2" s="1" t="s">
        <v>7</v>
      </c>
      <c r="N2" s="38" t="s">
        <v>13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34</v>
      </c>
      <c r="V2" s="9" t="s">
        <v>19</v>
      </c>
      <c r="W2" s="1" t="s">
        <v>12</v>
      </c>
      <c r="X2" s="1" t="s">
        <v>15</v>
      </c>
      <c r="Y2" s="1" t="s">
        <v>11</v>
      </c>
      <c r="Z2" s="1" t="s">
        <v>39</v>
      </c>
      <c r="AA2" s="1" t="s">
        <v>28</v>
      </c>
      <c r="AB2" s="1" t="s">
        <v>38</v>
      </c>
      <c r="AC2" s="65" t="s">
        <v>14</v>
      </c>
    </row>
    <row r="3" spans="1:31" x14ac:dyDescent="0.25">
      <c r="A3" s="1" t="str">
        <f>TEXT(B3,"mmm")</f>
        <v>Dec</v>
      </c>
      <c r="B3" s="2">
        <v>44166</v>
      </c>
      <c r="C3" s="8">
        <v>26392</v>
      </c>
      <c r="D3" s="8">
        <v>-6809</v>
      </c>
      <c r="E3" s="8">
        <v>16996</v>
      </c>
      <c r="F3" s="8">
        <v>51822</v>
      </c>
      <c r="G3" s="8">
        <v>-8504</v>
      </c>
      <c r="H3" s="8">
        <v>-453</v>
      </c>
      <c r="I3" s="8">
        <v>0</v>
      </c>
      <c r="J3" s="10">
        <f>IF(SUM(C3:I3)=0,"",SUM(C3:I3))</f>
        <v>79444</v>
      </c>
      <c r="K3" s="8">
        <v>-343</v>
      </c>
      <c r="L3" s="8">
        <v>-789</v>
      </c>
      <c r="M3" s="8">
        <f>IF(SUM(K3:L3)=0,"",SUM(K3:L3))</f>
        <v>-1132</v>
      </c>
      <c r="N3" s="10">
        <f t="shared" ref="N3:N34" si="0">IFERROR(J3+M3,"")</f>
        <v>78312</v>
      </c>
      <c r="O3" s="11">
        <f>Table5[[#This Row],[Beans]]</f>
        <v>26392</v>
      </c>
      <c r="P3" s="11">
        <f>Table5[[#This Row],[Meal]]</f>
        <v>-6809</v>
      </c>
      <c r="Q3" s="11">
        <f>Table5[[#This Row],[Oil]]</f>
        <v>16996</v>
      </c>
      <c r="R3" s="11">
        <f>Table5[[#This Row],[Corn]]</f>
        <v>51822</v>
      </c>
      <c r="S3" s="11">
        <f>Table5[[#This Row],[Wheat]]</f>
        <v>-8504</v>
      </c>
      <c r="T3" s="11">
        <f>Table5[[#This Row],[KC Wheat]]</f>
        <v>-453</v>
      </c>
      <c r="U3" s="11">
        <f>Table5[[#This Row],[Energies]]</f>
        <v>0</v>
      </c>
      <c r="V3" s="10">
        <f>N3</f>
        <v>78312</v>
      </c>
      <c r="W3" s="8">
        <v>511504</v>
      </c>
      <c r="X3" s="12">
        <f t="shared" ref="X3:X66" si="1">IFERROR(N3/W3,"")</f>
        <v>0.15310144202195877</v>
      </c>
      <c r="Y3" s="8">
        <v>-4534.4399999999996</v>
      </c>
      <c r="Z3" s="8"/>
      <c r="AA3" s="8"/>
      <c r="AB3" s="8"/>
      <c r="AC3" s="66">
        <v>514915</v>
      </c>
      <c r="AE3" s="109"/>
    </row>
    <row r="4" spans="1:31" x14ac:dyDescent="0.25">
      <c r="A4" s="1" t="str">
        <f t="shared" ref="A4:A67" si="2">TEXT(B4,"mmm")</f>
        <v>Dec</v>
      </c>
      <c r="B4" s="2">
        <v>44167</v>
      </c>
      <c r="C4" s="8">
        <v>-34672</v>
      </c>
      <c r="D4" s="8">
        <v>-2480</v>
      </c>
      <c r="E4" s="8">
        <v>3917</v>
      </c>
      <c r="F4" s="8">
        <v>-46548</v>
      </c>
      <c r="G4" s="8">
        <v>18015</v>
      </c>
      <c r="H4" s="8">
        <v>4023</v>
      </c>
      <c r="I4" s="8">
        <v>0</v>
      </c>
      <c r="J4" s="10">
        <f t="shared" ref="J4:J67" si="3">IF(SUM(C4:I4)=0,"",SUM(C4:I4))</f>
        <v>-57745</v>
      </c>
      <c r="K4" s="8">
        <v>-201.2</v>
      </c>
      <c r="L4" s="8">
        <v>-461.86</v>
      </c>
      <c r="M4" s="8">
        <f t="shared" ref="M4:M48" si="4">IF(SUM(K4:L4)=0,"",SUM(K4:L4))</f>
        <v>-663.06</v>
      </c>
      <c r="N4" s="10">
        <f t="shared" si="0"/>
        <v>-58408.06</v>
      </c>
      <c r="O4" s="11">
        <f>IF(Table5[[#This Row],[Beans]]="","",O3+Table5[[#This Row],[Beans]])</f>
        <v>-8280</v>
      </c>
      <c r="P4" s="11">
        <f>IF(Table5[[#This Row],[Meal]]="","",P3+Table5[[#This Row],[Meal]])</f>
        <v>-9289</v>
      </c>
      <c r="Q4" s="11">
        <f>IF(Table5[[#This Row],[Oil]]="","",Q3+Table5[[#This Row],[Oil]])</f>
        <v>20913</v>
      </c>
      <c r="R4" s="11">
        <f>IF(Table5[[#This Row],[Corn]]="","",R3+Table5[[#This Row],[Corn]])</f>
        <v>5274</v>
      </c>
      <c r="S4" s="11">
        <f>IF(Table5[[#This Row],[Wheat]]="","",S3+Table5[[#This Row],[Wheat]])</f>
        <v>9511</v>
      </c>
      <c r="T4" s="11">
        <f>IF(Table5[[#This Row],[KC Wheat]]="","",T3+Table5[[#This Row],[KC Wheat]])</f>
        <v>3570</v>
      </c>
      <c r="U4" s="11">
        <f>IF(Table5[[#This Row],[Energies]]="","",U3+Table5[[#This Row],[Energies]])</f>
        <v>0</v>
      </c>
      <c r="V4" s="10">
        <f>IF(N4&lt;&gt;"",IFERROR(V3+N4,""),"")</f>
        <v>19903.940000000002</v>
      </c>
      <c r="W4" s="8">
        <v>535156</v>
      </c>
      <c r="X4" s="12">
        <f t="shared" si="1"/>
        <v>-0.10914211930726742</v>
      </c>
      <c r="Y4" s="8"/>
      <c r="Z4" s="8"/>
      <c r="AA4" s="8"/>
      <c r="AB4" s="8"/>
      <c r="AC4" s="66">
        <v>485194.5</v>
      </c>
      <c r="AE4" s="117"/>
    </row>
    <row r="5" spans="1:31" x14ac:dyDescent="0.25">
      <c r="A5" s="1" t="str">
        <f t="shared" si="2"/>
        <v>Dec</v>
      </c>
      <c r="B5" s="2">
        <v>44168</v>
      </c>
      <c r="C5" s="8">
        <v>-4247</v>
      </c>
      <c r="D5" s="8">
        <v>13770</v>
      </c>
      <c r="E5" s="8">
        <v>-301</v>
      </c>
      <c r="F5" s="8">
        <v>-21998</v>
      </c>
      <c r="G5" s="8">
        <v>600.20000000000005</v>
      </c>
      <c r="H5" s="8">
        <v>-752</v>
      </c>
      <c r="I5" s="8">
        <v>0</v>
      </c>
      <c r="J5" s="10">
        <f t="shared" si="3"/>
        <v>-12927.8</v>
      </c>
      <c r="K5" s="8">
        <v>-110.1</v>
      </c>
      <c r="L5" s="8">
        <v>-253.23</v>
      </c>
      <c r="M5" s="8">
        <f t="shared" si="4"/>
        <v>-363.33</v>
      </c>
      <c r="N5" s="10">
        <f t="shared" si="0"/>
        <v>-13291.13</v>
      </c>
      <c r="O5" s="11">
        <f>IF(Table5[[#This Row],[Beans]]="","",O4+Table5[[#This Row],[Beans]])</f>
        <v>-12527</v>
      </c>
      <c r="P5" s="11">
        <f>IF(Table5[[#This Row],[Meal]]="","",P4+Table5[[#This Row],[Meal]])</f>
        <v>4481</v>
      </c>
      <c r="Q5" s="11">
        <f>IF(Table5[[#This Row],[Oil]]="","",Q4+Table5[[#This Row],[Oil]])</f>
        <v>20612</v>
      </c>
      <c r="R5" s="11">
        <f>IF(Table5[[#This Row],[Corn]]="","",R4+Table5[[#This Row],[Corn]])</f>
        <v>-16724</v>
      </c>
      <c r="S5" s="11">
        <f>IF(Table5[[#This Row],[Wheat]]="","",S4+Table5[[#This Row],[Wheat]])</f>
        <v>10111.200000000001</v>
      </c>
      <c r="T5" s="11">
        <f>IF(Table5[[#This Row],[KC Wheat]]="","",T4+Table5[[#This Row],[KC Wheat]])</f>
        <v>2818</v>
      </c>
      <c r="U5" s="11">
        <f>IF(Table5[[#This Row],[Energies]]="","",U4+Table5[[#This Row],[Energies]])</f>
        <v>0</v>
      </c>
      <c r="V5" s="10">
        <f t="shared" ref="V5:V68" si="5">IF(N5&lt;&gt;"",IFERROR(V4+N5,""),"")</f>
        <v>6612.8100000000031</v>
      </c>
      <c r="W5" s="8">
        <v>537434</v>
      </c>
      <c r="X5" s="12">
        <f t="shared" si="1"/>
        <v>-2.4730720423345006E-2</v>
      </c>
      <c r="Y5" s="8"/>
      <c r="Z5" s="8"/>
      <c r="AA5" s="8"/>
      <c r="AB5" s="8"/>
      <c r="AC5" s="66">
        <v>450137.72</v>
      </c>
      <c r="AE5" s="117"/>
    </row>
    <row r="6" spans="1:31" x14ac:dyDescent="0.25">
      <c r="A6" s="1" t="str">
        <f t="shared" si="2"/>
        <v>Dec</v>
      </c>
      <c r="B6" s="2">
        <v>44169</v>
      </c>
      <c r="C6" s="8">
        <v>-2523</v>
      </c>
      <c r="D6" s="8">
        <v>-2071</v>
      </c>
      <c r="E6" s="8">
        <v>-9040</v>
      </c>
      <c r="F6" s="8">
        <v>85116</v>
      </c>
      <c r="G6" s="8">
        <v>-8326</v>
      </c>
      <c r="H6" s="8">
        <v>-1175</v>
      </c>
      <c r="I6" s="8">
        <v>0</v>
      </c>
      <c r="J6" s="10">
        <f>IF(SUM(C6:I6)=0,"",SUM(C6:I6))</f>
        <v>61981</v>
      </c>
      <c r="K6" s="8">
        <v>-229</v>
      </c>
      <c r="L6" s="8">
        <v>-512.66999999999996</v>
      </c>
      <c r="M6" s="8">
        <f t="shared" si="4"/>
        <v>-741.67</v>
      </c>
      <c r="N6" s="10">
        <f t="shared" si="0"/>
        <v>61239.33</v>
      </c>
      <c r="O6" s="11">
        <f>IF(Table5[[#This Row],[Beans]]="","",O5+Table5[[#This Row],[Beans]])</f>
        <v>-15050</v>
      </c>
      <c r="P6" s="11">
        <f>IF(Table5[[#This Row],[Meal]]="","",P5+Table5[[#This Row],[Meal]])</f>
        <v>2410</v>
      </c>
      <c r="Q6" s="11">
        <f>IF(Table5[[#This Row],[Oil]]="","",Q5+Table5[[#This Row],[Oil]])</f>
        <v>11572</v>
      </c>
      <c r="R6" s="11">
        <f>IF(Table5[[#This Row],[Corn]]="","",R5+Table5[[#This Row],[Corn]])</f>
        <v>68392</v>
      </c>
      <c r="S6" s="11">
        <f>IF(Table5[[#This Row],[Wheat]]="","",S5+Table5[[#This Row],[Wheat]])</f>
        <v>1785.2000000000007</v>
      </c>
      <c r="T6" s="11">
        <f>IF(Table5[[#This Row],[KC Wheat]]="","",T5+Table5[[#This Row],[KC Wheat]])</f>
        <v>1643</v>
      </c>
      <c r="U6" s="11">
        <f>IF(Table5[[#This Row],[Energies]]="","",U5+Table5[[#This Row],[Energies]])</f>
        <v>0</v>
      </c>
      <c r="V6" s="10">
        <f t="shared" si="5"/>
        <v>67852.14</v>
      </c>
      <c r="W6" s="8">
        <v>502836</v>
      </c>
      <c r="X6" s="12">
        <f t="shared" si="1"/>
        <v>0.12178787914946425</v>
      </c>
      <c r="Y6" s="8"/>
      <c r="Z6" s="8"/>
      <c r="AA6" s="8"/>
      <c r="AB6" s="8"/>
      <c r="AC6" s="66">
        <v>507061.65</v>
      </c>
      <c r="AE6" s="117"/>
    </row>
    <row r="7" spans="1:31" x14ac:dyDescent="0.25">
      <c r="A7" s="1" t="str">
        <f t="shared" si="2"/>
        <v>Dec</v>
      </c>
      <c r="B7" s="2">
        <v>44172</v>
      </c>
      <c r="C7" s="8">
        <v>-4397</v>
      </c>
      <c r="D7" s="8">
        <v>-22464</v>
      </c>
      <c r="E7" s="8">
        <v>-4352</v>
      </c>
      <c r="F7" s="8">
        <v>-20784</v>
      </c>
      <c r="G7" s="8">
        <v>9686</v>
      </c>
      <c r="H7" s="8">
        <v>-266</v>
      </c>
      <c r="I7" s="8">
        <v>0</v>
      </c>
      <c r="J7" s="10">
        <f t="shared" si="3"/>
        <v>-42577</v>
      </c>
      <c r="K7" s="8">
        <v>-173.9</v>
      </c>
      <c r="L7" s="8">
        <v>-399.97</v>
      </c>
      <c r="M7" s="8">
        <f t="shared" si="4"/>
        <v>-573.87</v>
      </c>
      <c r="N7" s="10">
        <f t="shared" si="0"/>
        <v>-43150.87</v>
      </c>
      <c r="O7" s="11">
        <f>IF(Table5[[#This Row],[Beans]]="","",O6+Table5[[#This Row],[Beans]])</f>
        <v>-19447</v>
      </c>
      <c r="P7" s="11">
        <f>IF(Table5[[#This Row],[Meal]]="","",P6+Table5[[#This Row],[Meal]])</f>
        <v>-20054</v>
      </c>
      <c r="Q7" s="11">
        <f>IF(Table5[[#This Row],[Oil]]="","",Q6+Table5[[#This Row],[Oil]])</f>
        <v>7220</v>
      </c>
      <c r="R7" s="11">
        <f>IF(Table5[[#This Row],[Corn]]="","",R6+Table5[[#This Row],[Corn]])</f>
        <v>47608</v>
      </c>
      <c r="S7" s="11">
        <f>IF(Table5[[#This Row],[Wheat]]="","",S6+Table5[[#This Row],[Wheat]])</f>
        <v>11471.2</v>
      </c>
      <c r="T7" s="11">
        <f>IF(Table5[[#This Row],[KC Wheat]]="","",T6+Table5[[#This Row],[KC Wheat]])</f>
        <v>1377</v>
      </c>
      <c r="U7" s="11">
        <f>IF(Table5[[#This Row],[Energies]]="","",U6+Table5[[#This Row],[Energies]])</f>
        <v>0</v>
      </c>
      <c r="V7" s="10">
        <f t="shared" si="5"/>
        <v>24701.269999999997</v>
      </c>
      <c r="W7" s="8">
        <v>527603</v>
      </c>
      <c r="X7" s="12">
        <f t="shared" si="1"/>
        <v>-8.1786627445257137E-2</v>
      </c>
      <c r="Y7" s="8"/>
      <c r="Z7" s="8"/>
      <c r="AA7" s="8"/>
      <c r="AB7" s="8"/>
      <c r="AC7" s="66">
        <v>496410.78</v>
      </c>
      <c r="AE7" s="117"/>
    </row>
    <row r="8" spans="1:31" x14ac:dyDescent="0.25">
      <c r="A8" s="1" t="str">
        <f t="shared" si="2"/>
        <v>Dec</v>
      </c>
      <c r="B8" s="2">
        <v>44173</v>
      </c>
      <c r="C8" s="8">
        <v>24437</v>
      </c>
      <c r="D8" s="8">
        <v>-12518</v>
      </c>
      <c r="E8" s="8">
        <v>3376</v>
      </c>
      <c r="F8" s="8">
        <v>12578</v>
      </c>
      <c r="G8" s="8">
        <v>-5257</v>
      </c>
      <c r="H8" s="8">
        <v>143.6</v>
      </c>
      <c r="I8" s="8">
        <v>0</v>
      </c>
      <c r="J8" s="10">
        <f t="shared" si="3"/>
        <v>22759.599999999999</v>
      </c>
      <c r="K8" s="8">
        <v>-221</v>
      </c>
      <c r="L8" s="8">
        <v>-504</v>
      </c>
      <c r="M8" s="8">
        <f t="shared" si="4"/>
        <v>-725</v>
      </c>
      <c r="N8" s="10">
        <f t="shared" si="0"/>
        <v>22034.6</v>
      </c>
      <c r="O8" s="11">
        <f>IF(Table5[[#This Row],[Beans]]="","",O7+Table5[[#This Row],[Beans]])</f>
        <v>4990</v>
      </c>
      <c r="P8" s="11">
        <f>IF(Table5[[#This Row],[Meal]]="","",P7+Table5[[#This Row],[Meal]])</f>
        <v>-32572</v>
      </c>
      <c r="Q8" s="11">
        <f>IF(Table5[[#This Row],[Oil]]="","",Q7+Table5[[#This Row],[Oil]])</f>
        <v>10596</v>
      </c>
      <c r="R8" s="11">
        <f>IF(Table5[[#This Row],[Corn]]="","",R7+Table5[[#This Row],[Corn]])</f>
        <v>60186</v>
      </c>
      <c r="S8" s="11">
        <f>IF(Table5[[#This Row],[Wheat]]="","",S7+Table5[[#This Row],[Wheat]])</f>
        <v>6214.2000000000007</v>
      </c>
      <c r="T8" s="11">
        <f>IF(Table5[[#This Row],[KC Wheat]]="","",T7+Table5[[#This Row],[KC Wheat]])</f>
        <v>1520.6</v>
      </c>
      <c r="U8" s="11">
        <f>IF(Table5[[#This Row],[Energies]]="","",U7+Table5[[#This Row],[Energies]])</f>
        <v>0</v>
      </c>
      <c r="V8" s="10">
        <f t="shared" si="5"/>
        <v>46735.869999999995</v>
      </c>
      <c r="W8" s="8">
        <v>537111</v>
      </c>
      <c r="X8" s="12">
        <f t="shared" si="1"/>
        <v>4.1024294791951757E-2</v>
      </c>
      <c r="Y8" s="8"/>
      <c r="Z8" s="8"/>
      <c r="AA8" s="8"/>
      <c r="AB8" s="8"/>
      <c r="AC8" s="66">
        <v>511167.51</v>
      </c>
      <c r="AE8" s="117"/>
    </row>
    <row r="9" spans="1:31" x14ac:dyDescent="0.25">
      <c r="A9" s="1" t="str">
        <f t="shared" si="2"/>
        <v>Dec</v>
      </c>
      <c r="B9" s="2">
        <v>44174</v>
      </c>
      <c r="C9" s="8">
        <v>-13534.5</v>
      </c>
      <c r="D9" s="8">
        <v>13236.5</v>
      </c>
      <c r="E9" s="8">
        <v>5410.5</v>
      </c>
      <c r="F9" s="8">
        <v>-265</v>
      </c>
      <c r="G9" s="8">
        <v>-3936.1</v>
      </c>
      <c r="H9" s="8">
        <v>3708</v>
      </c>
      <c r="I9" s="8">
        <v>0</v>
      </c>
      <c r="J9" s="10">
        <f t="shared" si="3"/>
        <v>4619.3999999999996</v>
      </c>
      <c r="K9" s="8">
        <v>-225</v>
      </c>
      <c r="L9" s="8">
        <v>-518</v>
      </c>
      <c r="M9" s="8">
        <f t="shared" si="4"/>
        <v>-743</v>
      </c>
      <c r="N9" s="10">
        <f t="shared" si="0"/>
        <v>3876.3999999999996</v>
      </c>
      <c r="O9" s="11">
        <f>IF(Table5[[#This Row],[Beans]]="","",O8+Table5[[#This Row],[Beans]])</f>
        <v>-8544.5</v>
      </c>
      <c r="P9" s="11">
        <f>IF(Table5[[#This Row],[Meal]]="","",P8+Table5[[#This Row],[Meal]])</f>
        <v>-19335.5</v>
      </c>
      <c r="Q9" s="11">
        <f>IF(Table5[[#This Row],[Oil]]="","",Q8+Table5[[#This Row],[Oil]])</f>
        <v>16006.5</v>
      </c>
      <c r="R9" s="11">
        <f>IF(Table5[[#This Row],[Corn]]="","",R8+Table5[[#This Row],[Corn]])</f>
        <v>59921</v>
      </c>
      <c r="S9" s="11">
        <f>IF(Table5[[#This Row],[Wheat]]="","",S8+Table5[[#This Row],[Wheat]])</f>
        <v>2278.1000000000008</v>
      </c>
      <c r="T9" s="11">
        <f>IF(Table5[[#This Row],[KC Wheat]]="","",T8+Table5[[#This Row],[KC Wheat]])</f>
        <v>5228.6000000000004</v>
      </c>
      <c r="U9" s="11">
        <f>IF(Table5[[#This Row],[Energies]]="","",U8+Table5[[#This Row],[Energies]])</f>
        <v>0</v>
      </c>
      <c r="V9" s="10">
        <f t="shared" si="5"/>
        <v>50612.27</v>
      </c>
      <c r="W9" s="8">
        <v>570452</v>
      </c>
      <c r="X9" s="12">
        <f t="shared" si="1"/>
        <v>6.7953131902421231E-3</v>
      </c>
      <c r="Y9" s="8">
        <v>-494.32</v>
      </c>
      <c r="Z9" s="8"/>
      <c r="AA9" s="8"/>
      <c r="AB9" s="8"/>
      <c r="AC9" s="66">
        <v>477770.02</v>
      </c>
      <c r="AE9" s="117"/>
    </row>
    <row r="10" spans="1:31" x14ac:dyDescent="0.25">
      <c r="A10" s="1" t="str">
        <f t="shared" si="2"/>
        <v>Dec</v>
      </c>
      <c r="B10" s="2">
        <v>44175</v>
      </c>
      <c r="C10" s="8">
        <v>16649</v>
      </c>
      <c r="D10" s="8">
        <v>-1085.7</v>
      </c>
      <c r="E10" s="8">
        <v>4059.7</v>
      </c>
      <c r="F10" s="8">
        <v>43227.7</v>
      </c>
      <c r="G10" s="8">
        <v>32150.9</v>
      </c>
      <c r="H10" s="8">
        <v>2123</v>
      </c>
      <c r="I10" s="8">
        <v>0</v>
      </c>
      <c r="J10" s="10">
        <f t="shared" si="3"/>
        <v>97124.6</v>
      </c>
      <c r="K10" s="8">
        <v>-365.8</v>
      </c>
      <c r="L10" s="8">
        <v>-841</v>
      </c>
      <c r="M10" s="8">
        <f t="shared" si="4"/>
        <v>-1206.8</v>
      </c>
      <c r="N10" s="10">
        <f t="shared" si="0"/>
        <v>95917.8</v>
      </c>
      <c r="O10" s="11">
        <f>IF(Table5[[#This Row],[Beans]]="","",O9+Table5[[#This Row],[Beans]])</f>
        <v>8104.5</v>
      </c>
      <c r="P10" s="11">
        <f>IF(Table5[[#This Row],[Meal]]="","",P9+Table5[[#This Row],[Meal]])</f>
        <v>-20421.2</v>
      </c>
      <c r="Q10" s="11">
        <f>IF(Table5[[#This Row],[Oil]]="","",Q9+Table5[[#This Row],[Oil]])</f>
        <v>20066.2</v>
      </c>
      <c r="R10" s="11">
        <f>IF(Table5[[#This Row],[Corn]]="","",R9+Table5[[#This Row],[Corn]])</f>
        <v>103148.7</v>
      </c>
      <c r="S10" s="11">
        <f>IF(Table5[[#This Row],[Wheat]]="","",S9+Table5[[#This Row],[Wheat]])</f>
        <v>34429</v>
      </c>
      <c r="T10" s="11">
        <f>IF(Table5[[#This Row],[KC Wheat]]="","",T9+Table5[[#This Row],[KC Wheat]])</f>
        <v>7351.6</v>
      </c>
      <c r="U10" s="11">
        <f>IF(Table5[[#This Row],[Energies]]="","",U9+Table5[[#This Row],[Energies]])</f>
        <v>0</v>
      </c>
      <c r="V10" s="10">
        <f t="shared" si="5"/>
        <v>146530.07</v>
      </c>
      <c r="W10" s="8">
        <v>655764</v>
      </c>
      <c r="X10" s="12">
        <f t="shared" si="1"/>
        <v>0.14626877962193716</v>
      </c>
      <c r="Y10" s="8"/>
      <c r="Z10" s="8"/>
      <c r="AA10" s="8"/>
      <c r="AB10" s="8"/>
      <c r="AC10" s="66">
        <v>593470.63</v>
      </c>
      <c r="AE10" s="117"/>
    </row>
    <row r="11" spans="1:31" x14ac:dyDescent="0.25">
      <c r="A11" s="1" t="str">
        <f t="shared" si="2"/>
        <v>Dec</v>
      </c>
      <c r="B11" s="2">
        <v>44176</v>
      </c>
      <c r="C11" s="8">
        <v>-39875</v>
      </c>
      <c r="D11" s="8">
        <v>17694.099999999999</v>
      </c>
      <c r="E11" s="8">
        <v>-4784.3</v>
      </c>
      <c r="F11" s="8">
        <v>3647.6</v>
      </c>
      <c r="G11" s="8">
        <v>-18220.900000000001</v>
      </c>
      <c r="H11" s="8">
        <v>1175</v>
      </c>
      <c r="I11" s="8">
        <v>0</v>
      </c>
      <c r="J11" s="10">
        <f t="shared" si="3"/>
        <v>-40363.5</v>
      </c>
      <c r="K11" s="8">
        <v>-195.4</v>
      </c>
      <c r="L11" s="8">
        <v>-449.03</v>
      </c>
      <c r="M11" s="8">
        <f t="shared" si="4"/>
        <v>-644.42999999999995</v>
      </c>
      <c r="N11" s="10">
        <f t="shared" si="0"/>
        <v>-41007.93</v>
      </c>
      <c r="O11" s="11">
        <f>IF(Table5[[#This Row],[Beans]]="","",O10+Table5[[#This Row],[Beans]])</f>
        <v>-31770.5</v>
      </c>
      <c r="P11" s="11">
        <f>IF(Table5[[#This Row],[Meal]]="","",P10+Table5[[#This Row],[Meal]])</f>
        <v>-2727.1000000000022</v>
      </c>
      <c r="Q11" s="11">
        <f>IF(Table5[[#This Row],[Oil]]="","",Q10+Table5[[#This Row],[Oil]])</f>
        <v>15281.900000000001</v>
      </c>
      <c r="R11" s="11">
        <f>IF(Table5[[#This Row],[Corn]]="","",R10+Table5[[#This Row],[Corn]])</f>
        <v>106796.3</v>
      </c>
      <c r="S11" s="11">
        <f>IF(Table5[[#This Row],[Wheat]]="","",S10+Table5[[#This Row],[Wheat]])</f>
        <v>16208.099999999999</v>
      </c>
      <c r="T11" s="11">
        <f>IF(Table5[[#This Row],[KC Wheat]]="","",T10+Table5[[#This Row],[KC Wheat]])</f>
        <v>8526.6</v>
      </c>
      <c r="U11" s="11">
        <f>IF(Table5[[#This Row],[Energies]]="","",U10+Table5[[#This Row],[Energies]])</f>
        <v>0</v>
      </c>
      <c r="V11" s="10">
        <f t="shared" si="5"/>
        <v>105522.14000000001</v>
      </c>
      <c r="W11" s="8">
        <v>607150</v>
      </c>
      <c r="X11" s="12">
        <f t="shared" si="1"/>
        <v>-6.7541678333196076E-2</v>
      </c>
      <c r="Y11" s="8"/>
      <c r="Z11" s="8"/>
      <c r="AA11" s="8"/>
      <c r="AB11" s="8"/>
      <c r="AC11" s="66">
        <v>560283.44999999995</v>
      </c>
      <c r="AE11" s="117"/>
    </row>
    <row r="12" spans="1:31" x14ac:dyDescent="0.25">
      <c r="A12" s="1" t="str">
        <f t="shared" si="2"/>
        <v>Dec</v>
      </c>
      <c r="B12" s="2">
        <v>44179</v>
      </c>
      <c r="C12" s="8">
        <v>-40323</v>
      </c>
      <c r="D12" s="8">
        <v>13345</v>
      </c>
      <c r="E12" s="8">
        <v>2258</v>
      </c>
      <c r="F12" s="8">
        <v>20498</v>
      </c>
      <c r="G12" s="8">
        <v>-22991</v>
      </c>
      <c r="H12" s="8">
        <v>2330</v>
      </c>
      <c r="I12" s="8">
        <v>0</v>
      </c>
      <c r="J12" s="10">
        <f t="shared" si="3"/>
        <v>-24883</v>
      </c>
      <c r="K12" s="8">
        <v>-282.7</v>
      </c>
      <c r="L12" s="8">
        <v>-650.21</v>
      </c>
      <c r="M12" s="8">
        <f t="shared" si="4"/>
        <v>-932.91000000000008</v>
      </c>
      <c r="N12" s="10">
        <f t="shared" si="0"/>
        <v>-25815.91</v>
      </c>
      <c r="O12" s="11">
        <f>IF(Table5[[#This Row],[Beans]]="","",O11+Table5[[#This Row],[Beans]])</f>
        <v>-72093.5</v>
      </c>
      <c r="P12" s="11">
        <f>IF(Table5[[#This Row],[Meal]]="","",P11+Table5[[#This Row],[Meal]])</f>
        <v>10617.899999999998</v>
      </c>
      <c r="Q12" s="11">
        <f>IF(Table5[[#This Row],[Oil]]="","",Q11+Table5[[#This Row],[Oil]])</f>
        <v>17539.900000000001</v>
      </c>
      <c r="R12" s="11">
        <f>IF(Table5[[#This Row],[Corn]]="","",R11+Table5[[#This Row],[Corn]])</f>
        <v>127294.3</v>
      </c>
      <c r="S12" s="11">
        <f>IF(Table5[[#This Row],[Wheat]]="","",S11+Table5[[#This Row],[Wheat]])</f>
        <v>-6782.9000000000015</v>
      </c>
      <c r="T12" s="11">
        <f>IF(Table5[[#This Row],[KC Wheat]]="","",T11+Table5[[#This Row],[KC Wheat]])</f>
        <v>10856.6</v>
      </c>
      <c r="U12" s="11">
        <f>IF(Table5[[#This Row],[Energies]]="","",U11+Table5[[#This Row],[Energies]])</f>
        <v>0</v>
      </c>
      <c r="V12" s="10">
        <f t="shared" si="5"/>
        <v>79706.23000000001</v>
      </c>
      <c r="W12" s="8">
        <v>834837</v>
      </c>
      <c r="X12" s="12">
        <f t="shared" si="1"/>
        <v>-3.0923294008291437E-2</v>
      </c>
      <c r="Y12" s="8"/>
      <c r="Z12" s="8"/>
      <c r="AA12" s="8"/>
      <c r="AB12" s="8"/>
      <c r="AC12" s="66">
        <v>530848</v>
      </c>
      <c r="AE12" s="117"/>
    </row>
    <row r="13" spans="1:31" x14ac:dyDescent="0.25">
      <c r="A13" s="1" t="str">
        <f t="shared" si="2"/>
        <v>Dec</v>
      </c>
      <c r="B13" s="2">
        <v>44180</v>
      </c>
      <c r="C13" s="8">
        <v>23205</v>
      </c>
      <c r="D13" s="8">
        <v>-2204</v>
      </c>
      <c r="E13" s="8">
        <v>-8303</v>
      </c>
      <c r="F13" s="8">
        <v>-3983</v>
      </c>
      <c r="G13" s="8">
        <v>11694</v>
      </c>
      <c r="H13" s="8">
        <v>-1560</v>
      </c>
      <c r="I13" s="8">
        <v>0</v>
      </c>
      <c r="J13" s="10">
        <f t="shared" si="3"/>
        <v>18849</v>
      </c>
      <c r="K13" s="8">
        <v>-260</v>
      </c>
      <c r="L13" s="8">
        <v>-598</v>
      </c>
      <c r="M13" s="8">
        <f t="shared" si="4"/>
        <v>-858</v>
      </c>
      <c r="N13" s="10">
        <f t="shared" si="0"/>
        <v>17991</v>
      </c>
      <c r="O13" s="11">
        <f>IF(Table5[[#This Row],[Beans]]="","",O12+Table5[[#This Row],[Beans]])</f>
        <v>-48888.5</v>
      </c>
      <c r="P13" s="11">
        <f>IF(Table5[[#This Row],[Meal]]="","",P12+Table5[[#This Row],[Meal]])</f>
        <v>8413.8999999999978</v>
      </c>
      <c r="Q13" s="11">
        <f>IF(Table5[[#This Row],[Oil]]="","",Q12+Table5[[#This Row],[Oil]])</f>
        <v>9236.9000000000015</v>
      </c>
      <c r="R13" s="11">
        <f>IF(Table5[[#This Row],[Corn]]="","",R12+Table5[[#This Row],[Corn]])</f>
        <v>123311.3</v>
      </c>
      <c r="S13" s="11">
        <f>IF(Table5[[#This Row],[Wheat]]="","",S12+Table5[[#This Row],[Wheat]])</f>
        <v>4911.0999999999985</v>
      </c>
      <c r="T13" s="11">
        <f>IF(Table5[[#This Row],[KC Wheat]]="","",T12+Table5[[#This Row],[KC Wheat]])</f>
        <v>9296.6</v>
      </c>
      <c r="U13" s="11">
        <f>IF(Table5[[#This Row],[Energies]]="","",U12+Table5[[#This Row],[Energies]])</f>
        <v>0</v>
      </c>
      <c r="V13" s="10">
        <f t="shared" si="5"/>
        <v>97697.23000000001</v>
      </c>
      <c r="W13" s="8">
        <v>752056</v>
      </c>
      <c r="X13" s="12">
        <f t="shared" si="1"/>
        <v>2.3922420670801109E-2</v>
      </c>
      <c r="Y13" s="8"/>
      <c r="Z13" s="8"/>
      <c r="AA13" s="8"/>
      <c r="AB13" s="8"/>
      <c r="AC13" s="66">
        <v>564475.79</v>
      </c>
      <c r="AE13" s="117"/>
    </row>
    <row r="14" spans="1:31" x14ac:dyDescent="0.25">
      <c r="A14" s="1" t="str">
        <f t="shared" si="2"/>
        <v>Dec</v>
      </c>
      <c r="B14" s="2">
        <v>44181</v>
      </c>
      <c r="C14" s="8">
        <v>52890</v>
      </c>
      <c r="D14" s="8">
        <v>56581</v>
      </c>
      <c r="E14" s="8">
        <v>14164</v>
      </c>
      <c r="F14" s="8">
        <v>14013</v>
      </c>
      <c r="G14" s="8">
        <v>-5924</v>
      </c>
      <c r="H14" s="8">
        <v>-352</v>
      </c>
      <c r="I14" s="8">
        <v>0</v>
      </c>
      <c r="J14" s="10">
        <f t="shared" si="3"/>
        <v>131372</v>
      </c>
      <c r="K14" s="8">
        <v>-584.29999999999995</v>
      </c>
      <c r="L14" s="8">
        <v>-1343.89</v>
      </c>
      <c r="M14" s="8">
        <f t="shared" si="4"/>
        <v>-1928.19</v>
      </c>
      <c r="N14" s="10">
        <f t="shared" si="0"/>
        <v>129443.81</v>
      </c>
      <c r="O14" s="11">
        <f>IF(Table5[[#This Row],[Beans]]="","",O13+Table5[[#This Row],[Beans]])</f>
        <v>4001.5</v>
      </c>
      <c r="P14" s="11">
        <f>IF(Table5[[#This Row],[Meal]]="","",P13+Table5[[#This Row],[Meal]])</f>
        <v>64994.899999999994</v>
      </c>
      <c r="Q14" s="11">
        <f>IF(Table5[[#This Row],[Oil]]="","",Q13+Table5[[#This Row],[Oil]])</f>
        <v>23400.9</v>
      </c>
      <c r="R14" s="11">
        <f>IF(Table5[[#This Row],[Corn]]="","",R13+Table5[[#This Row],[Corn]])</f>
        <v>137324.29999999999</v>
      </c>
      <c r="S14" s="11">
        <f>IF(Table5[[#This Row],[Wheat]]="","",S13+Table5[[#This Row],[Wheat]])</f>
        <v>-1012.9000000000015</v>
      </c>
      <c r="T14" s="11">
        <f>IF(Table5[[#This Row],[KC Wheat]]="","",T13+Table5[[#This Row],[KC Wheat]])</f>
        <v>8944.6</v>
      </c>
      <c r="U14" s="11">
        <f>IF(Table5[[#This Row],[Energies]]="","",U13+Table5[[#This Row],[Energies]])</f>
        <v>0</v>
      </c>
      <c r="V14" s="10">
        <f t="shared" si="5"/>
        <v>227141.04</v>
      </c>
      <c r="W14" s="8">
        <v>577307</v>
      </c>
      <c r="X14" s="12">
        <f t="shared" si="1"/>
        <v>0.22422005969094433</v>
      </c>
      <c r="Y14" s="8">
        <v>-3901.88</v>
      </c>
      <c r="Z14" s="8"/>
      <c r="AA14" s="8"/>
      <c r="AB14" s="8"/>
      <c r="AC14" s="66">
        <v>698531.35</v>
      </c>
      <c r="AE14" s="117"/>
    </row>
    <row r="15" spans="1:31" x14ac:dyDescent="0.25">
      <c r="A15" s="1" t="str">
        <f t="shared" si="2"/>
        <v>Dec</v>
      </c>
      <c r="B15" s="2">
        <v>44182</v>
      </c>
      <c r="C15" s="8">
        <v>-24271</v>
      </c>
      <c r="D15" s="8">
        <v>39986</v>
      </c>
      <c r="E15" s="8">
        <v>-5529</v>
      </c>
      <c r="F15" s="8">
        <v>-19519</v>
      </c>
      <c r="G15" s="8">
        <v>6861</v>
      </c>
      <c r="H15" s="8">
        <v>1397</v>
      </c>
      <c r="I15" s="8">
        <v>0</v>
      </c>
      <c r="J15" s="10">
        <f t="shared" si="3"/>
        <v>-1075</v>
      </c>
      <c r="K15" s="8">
        <v>-380.2</v>
      </c>
      <c r="L15" s="8">
        <v>-873.92</v>
      </c>
      <c r="M15" s="8">
        <f t="shared" si="4"/>
        <v>-1254.1199999999999</v>
      </c>
      <c r="N15" s="10">
        <f t="shared" si="0"/>
        <v>-2329.12</v>
      </c>
      <c r="O15" s="11">
        <f>IF(Table5[[#This Row],[Beans]]="","",O14+Table5[[#This Row],[Beans]])</f>
        <v>-20269.5</v>
      </c>
      <c r="P15" s="11">
        <f>IF(Table5[[#This Row],[Meal]]="","",P14+Table5[[#This Row],[Meal]])</f>
        <v>104980.9</v>
      </c>
      <c r="Q15" s="11">
        <f>IF(Table5[[#This Row],[Oil]]="","",Q14+Table5[[#This Row],[Oil]])</f>
        <v>17871.900000000001</v>
      </c>
      <c r="R15" s="11">
        <f>IF(Table5[[#This Row],[Corn]]="","",R14+Table5[[#This Row],[Corn]])</f>
        <v>117805.29999999999</v>
      </c>
      <c r="S15" s="11">
        <f>IF(Table5[[#This Row],[Wheat]]="","",S14+Table5[[#This Row],[Wheat]])</f>
        <v>5848.0999999999985</v>
      </c>
      <c r="T15" s="11">
        <f>IF(Table5[[#This Row],[KC Wheat]]="","",T14+Table5[[#This Row],[KC Wheat]])</f>
        <v>10341.6</v>
      </c>
      <c r="U15" s="11">
        <f>IF(Table5[[#This Row],[Energies]]="","",U14+Table5[[#This Row],[Energies]])</f>
        <v>0</v>
      </c>
      <c r="V15" s="10">
        <f t="shared" si="5"/>
        <v>224811.92</v>
      </c>
      <c r="W15" s="8">
        <v>537527</v>
      </c>
      <c r="X15" s="12">
        <f t="shared" si="1"/>
        <v>-4.3330288525041533E-3</v>
      </c>
      <c r="Y15" s="8"/>
      <c r="Z15" s="8"/>
      <c r="AA15" s="8"/>
      <c r="AB15" s="8"/>
      <c r="AC15" s="66">
        <v>657004.98</v>
      </c>
      <c r="AE15" s="117"/>
    </row>
    <row r="16" spans="1:31" x14ac:dyDescent="0.25">
      <c r="A16" s="1" t="str">
        <f t="shared" si="2"/>
        <v>Dec</v>
      </c>
      <c r="B16" s="2">
        <v>44183</v>
      </c>
      <c r="C16" s="8">
        <v>-21471</v>
      </c>
      <c r="D16" s="8">
        <v>30533</v>
      </c>
      <c r="E16" s="8">
        <v>7856</v>
      </c>
      <c r="F16" s="8">
        <v>-32080</v>
      </c>
      <c r="G16" s="8">
        <v>7351</v>
      </c>
      <c r="H16" s="8">
        <v>-1350</v>
      </c>
      <c r="I16" s="8">
        <v>0</v>
      </c>
      <c r="J16" s="10">
        <f t="shared" si="3"/>
        <v>-9161</v>
      </c>
      <c r="K16" s="8">
        <v>-326.89999999999998</v>
      </c>
      <c r="L16" s="8">
        <v>-751.41200000000003</v>
      </c>
      <c r="M16" s="8">
        <f t="shared" si="4"/>
        <v>-1078.3119999999999</v>
      </c>
      <c r="N16" s="10">
        <f t="shared" si="0"/>
        <v>-10239.312</v>
      </c>
      <c r="O16" s="11">
        <f>IF(Table5[[#This Row],[Beans]]="","",O15+Table5[[#This Row],[Beans]])</f>
        <v>-41740.5</v>
      </c>
      <c r="P16" s="11">
        <f>IF(Table5[[#This Row],[Meal]]="","",P15+Table5[[#This Row],[Meal]])</f>
        <v>135513.9</v>
      </c>
      <c r="Q16" s="11">
        <f>IF(Table5[[#This Row],[Oil]]="","",Q15+Table5[[#This Row],[Oil]])</f>
        <v>25727.9</v>
      </c>
      <c r="R16" s="11">
        <f>IF(Table5[[#This Row],[Corn]]="","",R15+Table5[[#This Row],[Corn]])</f>
        <v>85725.299999999988</v>
      </c>
      <c r="S16" s="11">
        <f>IF(Table5[[#This Row],[Wheat]]="","",S15+Table5[[#This Row],[Wheat]])</f>
        <v>13199.099999999999</v>
      </c>
      <c r="T16" s="11">
        <f>IF(Table5[[#This Row],[KC Wheat]]="","",T15+Table5[[#This Row],[KC Wheat]])</f>
        <v>8991.6</v>
      </c>
      <c r="U16" s="11">
        <f>IF(Table5[[#This Row],[Energies]]="","",U15+Table5[[#This Row],[Energies]])</f>
        <v>0</v>
      </c>
      <c r="V16" s="10">
        <f t="shared" si="5"/>
        <v>214572.60800000001</v>
      </c>
      <c r="W16" s="8">
        <v>518736</v>
      </c>
      <c r="X16" s="12">
        <f t="shared" si="1"/>
        <v>-1.973896548533358E-2</v>
      </c>
      <c r="Y16" s="8"/>
      <c r="Z16" s="8"/>
      <c r="AA16" s="8"/>
      <c r="AB16" s="8"/>
      <c r="AC16" s="66">
        <v>653197.41</v>
      </c>
      <c r="AE16" s="117"/>
    </row>
    <row r="17" spans="1:31" x14ac:dyDescent="0.25">
      <c r="A17" s="1" t="str">
        <f t="shared" si="2"/>
        <v>Dec</v>
      </c>
      <c r="B17" s="2">
        <v>44186</v>
      </c>
      <c r="C17" s="8">
        <v>-21412</v>
      </c>
      <c r="D17" s="8">
        <v>13892</v>
      </c>
      <c r="E17" s="8">
        <v>-2974</v>
      </c>
      <c r="F17" s="8">
        <v>-26606</v>
      </c>
      <c r="G17" s="8">
        <v>14291</v>
      </c>
      <c r="H17" s="8">
        <v>-3024</v>
      </c>
      <c r="I17" s="8">
        <v>0</v>
      </c>
      <c r="J17" s="10">
        <f t="shared" si="3"/>
        <v>-25833</v>
      </c>
      <c r="K17" s="8">
        <v>-299.3</v>
      </c>
      <c r="L17" s="8">
        <v>-688.3</v>
      </c>
      <c r="M17" s="8">
        <f t="shared" si="4"/>
        <v>-987.59999999999991</v>
      </c>
      <c r="N17" s="10">
        <f t="shared" si="0"/>
        <v>-26820.6</v>
      </c>
      <c r="O17" s="11">
        <f>IF(Table5[[#This Row],[Beans]]="","",O16+Table5[[#This Row],[Beans]])</f>
        <v>-63152.5</v>
      </c>
      <c r="P17" s="11">
        <f>IF(Table5[[#This Row],[Meal]]="","",P16+Table5[[#This Row],[Meal]])</f>
        <v>149405.9</v>
      </c>
      <c r="Q17" s="11">
        <f>IF(Table5[[#This Row],[Oil]]="","",Q16+Table5[[#This Row],[Oil]])</f>
        <v>22753.9</v>
      </c>
      <c r="R17" s="11">
        <f>IF(Table5[[#This Row],[Corn]]="","",R16+Table5[[#This Row],[Corn]])</f>
        <v>59119.299999999988</v>
      </c>
      <c r="S17" s="11">
        <f>IF(Table5[[#This Row],[Wheat]]="","",S16+Table5[[#This Row],[Wheat]])</f>
        <v>27490.1</v>
      </c>
      <c r="T17" s="11">
        <f>IF(Table5[[#This Row],[KC Wheat]]="","",T16+Table5[[#This Row],[KC Wheat]])</f>
        <v>5967.6</v>
      </c>
      <c r="U17" s="11">
        <f>IF(Table5[[#This Row],[Energies]]="","",U16+Table5[[#This Row],[Energies]])</f>
        <v>0</v>
      </c>
      <c r="V17" s="10">
        <f t="shared" si="5"/>
        <v>187752.008</v>
      </c>
      <c r="W17" s="8">
        <v>469834</v>
      </c>
      <c r="X17" s="12">
        <f t="shared" si="1"/>
        <v>-5.7085268413950459E-2</v>
      </c>
      <c r="Y17" s="8"/>
      <c r="Z17" s="8"/>
      <c r="AA17" s="8"/>
      <c r="AB17" s="8"/>
      <c r="AC17" s="66">
        <v>675021.31</v>
      </c>
      <c r="AE17" s="117"/>
    </row>
    <row r="18" spans="1:31" x14ac:dyDescent="0.25">
      <c r="A18" s="1" t="str">
        <f t="shared" si="2"/>
        <v>Dec</v>
      </c>
      <c r="B18" s="2">
        <v>44187</v>
      </c>
      <c r="C18" s="8">
        <v>17925</v>
      </c>
      <c r="D18" s="8">
        <v>14454</v>
      </c>
      <c r="E18" s="8">
        <v>1426</v>
      </c>
      <c r="F18" s="8">
        <v>-29368</v>
      </c>
      <c r="G18" s="8">
        <v>7148</v>
      </c>
      <c r="H18" s="8">
        <v>597</v>
      </c>
      <c r="I18" s="8">
        <v>0</v>
      </c>
      <c r="J18" s="10">
        <f t="shared" si="3"/>
        <v>12182</v>
      </c>
      <c r="K18" s="8">
        <v>-221.1</v>
      </c>
      <c r="L18" s="8">
        <v>-508.53</v>
      </c>
      <c r="M18" s="8">
        <f t="shared" si="4"/>
        <v>-729.63</v>
      </c>
      <c r="N18" s="10">
        <f t="shared" si="0"/>
        <v>11452.37</v>
      </c>
      <c r="O18" s="11">
        <f>IF(Table5[[#This Row],[Beans]]="","",O17+Table5[[#This Row],[Beans]])</f>
        <v>-45227.5</v>
      </c>
      <c r="P18" s="11">
        <f>IF(Table5[[#This Row],[Meal]]="","",P17+Table5[[#This Row],[Meal]])</f>
        <v>163859.9</v>
      </c>
      <c r="Q18" s="11">
        <f>IF(Table5[[#This Row],[Oil]]="","",Q17+Table5[[#This Row],[Oil]])</f>
        <v>24179.9</v>
      </c>
      <c r="R18" s="11">
        <f>IF(Table5[[#This Row],[Corn]]="","",R17+Table5[[#This Row],[Corn]])</f>
        <v>29751.299999999988</v>
      </c>
      <c r="S18" s="11">
        <f>IF(Table5[[#This Row],[Wheat]]="","",S17+Table5[[#This Row],[Wheat]])</f>
        <v>34638.1</v>
      </c>
      <c r="T18" s="11">
        <f>IF(Table5[[#This Row],[KC Wheat]]="","",T17+Table5[[#This Row],[KC Wheat]])</f>
        <v>6564.6</v>
      </c>
      <c r="U18" s="11">
        <f>IF(Table5[[#This Row],[Energies]]="","",U17+Table5[[#This Row],[Energies]])</f>
        <v>0</v>
      </c>
      <c r="V18" s="10">
        <f t="shared" si="5"/>
        <v>199204.378</v>
      </c>
      <c r="W18" s="8">
        <v>455131</v>
      </c>
      <c r="X18" s="12">
        <f t="shared" si="1"/>
        <v>2.5162799281964975E-2</v>
      </c>
      <c r="Y18" s="8"/>
      <c r="Z18" s="8"/>
      <c r="AA18" s="8"/>
      <c r="AB18" s="8"/>
      <c r="AC18" s="66">
        <v>674363.18</v>
      </c>
      <c r="AE18" s="117"/>
    </row>
    <row r="19" spans="1:31" x14ac:dyDescent="0.25">
      <c r="A19" s="1" t="str">
        <f t="shared" si="2"/>
        <v>Dec</v>
      </c>
      <c r="B19" s="2">
        <v>44188</v>
      </c>
      <c r="C19" s="8">
        <v>-7026</v>
      </c>
      <c r="D19" s="8">
        <v>3956</v>
      </c>
      <c r="E19" s="8">
        <v>-6614</v>
      </c>
      <c r="F19" s="8">
        <v>-54369</v>
      </c>
      <c r="G19" s="8">
        <v>4143</v>
      </c>
      <c r="H19" s="8">
        <v>-2762</v>
      </c>
      <c r="I19" s="8">
        <v>0</v>
      </c>
      <c r="J19" s="10">
        <f t="shared" si="3"/>
        <v>-62672</v>
      </c>
      <c r="K19" s="8">
        <v>-197.7</v>
      </c>
      <c r="L19" s="8">
        <v>-454.71</v>
      </c>
      <c r="M19" s="8">
        <f t="shared" si="4"/>
        <v>-652.41</v>
      </c>
      <c r="N19" s="10">
        <f t="shared" si="0"/>
        <v>-63324.41</v>
      </c>
      <c r="O19" s="11">
        <f>IF(Table5[[#This Row],[Beans]]="","",O18+Table5[[#This Row],[Beans]])</f>
        <v>-52253.5</v>
      </c>
      <c r="P19" s="11">
        <f>IF(Table5[[#This Row],[Meal]]="","",P18+Table5[[#This Row],[Meal]])</f>
        <v>167815.9</v>
      </c>
      <c r="Q19" s="11">
        <f>IF(Table5[[#This Row],[Oil]]="","",Q18+Table5[[#This Row],[Oil]])</f>
        <v>17565.900000000001</v>
      </c>
      <c r="R19" s="11">
        <f>IF(Table5[[#This Row],[Corn]]="","",R18+Table5[[#This Row],[Corn]])</f>
        <v>-24617.700000000012</v>
      </c>
      <c r="S19" s="11">
        <f>IF(Table5[[#This Row],[Wheat]]="","",S18+Table5[[#This Row],[Wheat]])</f>
        <v>38781.1</v>
      </c>
      <c r="T19" s="11">
        <f>IF(Table5[[#This Row],[KC Wheat]]="","",T18+Table5[[#This Row],[KC Wheat]])</f>
        <v>3802.6000000000004</v>
      </c>
      <c r="U19" s="11">
        <f>IF(Table5[[#This Row],[Energies]]="","",U18+Table5[[#This Row],[Energies]])</f>
        <v>0</v>
      </c>
      <c r="V19" s="10">
        <f t="shared" si="5"/>
        <v>135879.96799999999</v>
      </c>
      <c r="W19" s="8">
        <v>546574</v>
      </c>
      <c r="X19" s="12">
        <f t="shared" si="1"/>
        <v>-0.11585697453592744</v>
      </c>
      <c r="Y19" s="8">
        <v>-2292</v>
      </c>
      <c r="Z19" s="8"/>
      <c r="AA19" s="8"/>
      <c r="AB19" s="8"/>
      <c r="AC19" s="66">
        <v>587264.77</v>
      </c>
      <c r="AE19" s="109"/>
    </row>
    <row r="20" spans="1:31" x14ac:dyDescent="0.25">
      <c r="A20" s="1" t="str">
        <f>TEXT(B20,"mmm")</f>
        <v>Dec</v>
      </c>
      <c r="B20" s="2">
        <v>44189</v>
      </c>
      <c r="C20" s="8">
        <v>-18575</v>
      </c>
      <c r="D20" s="8">
        <v>5413</v>
      </c>
      <c r="E20" s="8">
        <v>-5209</v>
      </c>
      <c r="F20" s="8">
        <v>33404</v>
      </c>
      <c r="G20" s="8">
        <v>41.7</v>
      </c>
      <c r="H20" s="8">
        <v>232</v>
      </c>
      <c r="I20" s="8">
        <v>0</v>
      </c>
      <c r="J20" s="10">
        <f t="shared" si="3"/>
        <v>15306.7</v>
      </c>
      <c r="K20" s="8">
        <v>-1602.5</v>
      </c>
      <c r="L20" s="8">
        <v>-2317.5700000000002</v>
      </c>
      <c r="M20" s="8">
        <f t="shared" si="4"/>
        <v>-3920.07</v>
      </c>
      <c r="N20" s="10">
        <f t="shared" si="0"/>
        <v>11386.630000000001</v>
      </c>
      <c r="O20" s="11">
        <f>IF(Table5[[#This Row],[Beans]]="","",O19+Table5[[#This Row],[Beans]])</f>
        <v>-70828.5</v>
      </c>
      <c r="P20" s="11">
        <f>IF(Table5[[#This Row],[Meal]]="","",P19+Table5[[#This Row],[Meal]])</f>
        <v>173228.9</v>
      </c>
      <c r="Q20" s="11">
        <f>IF(Table5[[#This Row],[Oil]]="","",Q19+Table5[[#This Row],[Oil]])</f>
        <v>12356.900000000001</v>
      </c>
      <c r="R20" s="11">
        <f>IF(Table5[[#This Row],[Corn]]="","",R19+Table5[[#This Row],[Corn]])</f>
        <v>8786.2999999999884</v>
      </c>
      <c r="S20" s="11">
        <f>IF(Table5[[#This Row],[Wheat]]="","",S19+Table5[[#This Row],[Wheat]])</f>
        <v>38822.799999999996</v>
      </c>
      <c r="T20" s="11">
        <f>IF(Table5[[#This Row],[KC Wheat]]="","",T19+Table5[[#This Row],[KC Wheat]])</f>
        <v>4034.6000000000004</v>
      </c>
      <c r="U20" s="11">
        <f>IF(Table5[[#This Row],[Energies]]="","",U19+Table5[[#This Row],[Energies]])</f>
        <v>0</v>
      </c>
      <c r="V20" s="10">
        <f t="shared" si="5"/>
        <v>147266.598</v>
      </c>
      <c r="W20" s="8">
        <v>620318</v>
      </c>
      <c r="X20" s="12">
        <f t="shared" si="1"/>
        <v>1.8356117346264338E-2</v>
      </c>
      <c r="Y20" s="8"/>
      <c r="Z20" s="8"/>
      <c r="AA20" s="8"/>
      <c r="AB20" s="8"/>
      <c r="AC20" s="66">
        <v>636614.94999999995</v>
      </c>
      <c r="AE20" s="109"/>
    </row>
    <row r="21" spans="1:31" x14ac:dyDescent="0.25">
      <c r="A21" s="1" t="str">
        <f t="shared" si="2"/>
        <v>Dec</v>
      </c>
      <c r="B21" s="2">
        <v>44193</v>
      </c>
      <c r="C21" s="8">
        <v>1870</v>
      </c>
      <c r="D21" s="8">
        <v>4872</v>
      </c>
      <c r="E21" s="8">
        <v>2252</v>
      </c>
      <c r="F21" s="8">
        <v>27167</v>
      </c>
      <c r="G21" s="8">
        <v>-5893</v>
      </c>
      <c r="H21" s="8">
        <v>-448</v>
      </c>
      <c r="I21" s="8">
        <v>0</v>
      </c>
      <c r="J21" s="10">
        <f t="shared" si="3"/>
        <v>29820</v>
      </c>
      <c r="K21" s="8">
        <v>-207.8</v>
      </c>
      <c r="L21" s="8">
        <v>-477.91</v>
      </c>
      <c r="M21" s="8">
        <f t="shared" si="4"/>
        <v>-685.71</v>
      </c>
      <c r="N21" s="10">
        <f t="shared" si="0"/>
        <v>29134.29</v>
      </c>
      <c r="O21" s="11">
        <f>IF(Table5[[#This Row],[Beans]]="","",O20+Table5[[#This Row],[Beans]])</f>
        <v>-68958.5</v>
      </c>
      <c r="P21" s="11">
        <f>IF(Table5[[#This Row],[Meal]]="","",P20+Table5[[#This Row],[Meal]])</f>
        <v>178100.9</v>
      </c>
      <c r="Q21" s="11">
        <f>IF(Table5[[#This Row],[Oil]]="","",Q20+Table5[[#This Row],[Oil]])</f>
        <v>14608.900000000001</v>
      </c>
      <c r="R21" s="11">
        <f>IF(Table5[[#This Row],[Corn]]="","",R20+Table5[[#This Row],[Corn]])</f>
        <v>35953.299999999988</v>
      </c>
      <c r="S21" s="11">
        <f>IF(Table5[[#This Row],[Wheat]]="","",S20+Table5[[#This Row],[Wheat]])</f>
        <v>32929.799999999996</v>
      </c>
      <c r="T21" s="11">
        <f>IF(Table5[[#This Row],[KC Wheat]]="","",T20+Table5[[#This Row],[KC Wheat]])</f>
        <v>3586.6000000000004</v>
      </c>
      <c r="U21" s="11">
        <f>IF(Table5[[#This Row],[Energies]]="","",U20+Table5[[#This Row],[Energies]])</f>
        <v>0</v>
      </c>
      <c r="V21" s="10">
        <f t="shared" si="5"/>
        <v>176400.88800000001</v>
      </c>
      <c r="W21" s="8">
        <v>638866</v>
      </c>
      <c r="X21" s="12">
        <f t="shared" si="1"/>
        <v>4.5603131173047241E-2</v>
      </c>
      <c r="Y21" s="8"/>
      <c r="Z21" s="8"/>
      <c r="AA21" s="8"/>
      <c r="AB21" s="8"/>
      <c r="AC21" s="66">
        <v>630630.74</v>
      </c>
      <c r="AE21" s="109"/>
    </row>
    <row r="22" spans="1:31" x14ac:dyDescent="0.25">
      <c r="A22" s="1" t="str">
        <f t="shared" si="2"/>
        <v>Dec</v>
      </c>
      <c r="B22" s="2">
        <v>44194</v>
      </c>
      <c r="C22" s="8">
        <v>-44586</v>
      </c>
      <c r="D22" s="8">
        <v>845</v>
      </c>
      <c r="E22" s="8">
        <v>-5619</v>
      </c>
      <c r="F22" s="8">
        <v>-104510</v>
      </c>
      <c r="G22" s="8">
        <v>4305</v>
      </c>
      <c r="H22" s="8">
        <v>1177</v>
      </c>
      <c r="I22" s="8">
        <v>0</v>
      </c>
      <c r="J22" s="10">
        <f t="shared" si="3"/>
        <v>-148388</v>
      </c>
      <c r="K22" s="8">
        <v>-168.6</v>
      </c>
      <c r="L22" s="8">
        <v>-387.06</v>
      </c>
      <c r="M22" s="8">
        <f t="shared" si="4"/>
        <v>-555.66</v>
      </c>
      <c r="N22" s="10">
        <f t="shared" si="0"/>
        <v>-148943.66</v>
      </c>
      <c r="O22" s="11">
        <f>IF(Table5[[#This Row],[Beans]]="","",O21+Table5[[#This Row],[Beans]])</f>
        <v>-113544.5</v>
      </c>
      <c r="P22" s="11">
        <f>IF(Table5[[#This Row],[Meal]]="","",P21+Table5[[#This Row],[Meal]])</f>
        <v>178945.9</v>
      </c>
      <c r="Q22" s="11">
        <f>IF(Table5[[#This Row],[Oil]]="","",Q21+Table5[[#This Row],[Oil]])</f>
        <v>8989.9000000000015</v>
      </c>
      <c r="R22" s="11">
        <f>IF(Table5[[#This Row],[Corn]]="","",R21+Table5[[#This Row],[Corn]])</f>
        <v>-68556.700000000012</v>
      </c>
      <c r="S22" s="11">
        <f>IF(Table5[[#This Row],[Wheat]]="","",S21+Table5[[#This Row],[Wheat]])</f>
        <v>37234.799999999996</v>
      </c>
      <c r="T22" s="11">
        <f>IF(Table5[[#This Row],[KC Wheat]]="","",T21+Table5[[#This Row],[KC Wheat]])</f>
        <v>4763.6000000000004</v>
      </c>
      <c r="U22" s="11">
        <f>IF(Table5[[#This Row],[Energies]]="","",U21+Table5[[#This Row],[Energies]])</f>
        <v>0</v>
      </c>
      <c r="V22" s="10">
        <f t="shared" si="5"/>
        <v>27457.228000000003</v>
      </c>
      <c r="W22" s="8">
        <v>640145</v>
      </c>
      <c r="X22" s="12">
        <f t="shared" si="1"/>
        <v>-0.23267175405572177</v>
      </c>
      <c r="Y22" s="8">
        <v>-3901.88</v>
      </c>
      <c r="Z22" s="8"/>
      <c r="AA22" s="8">
        <v>-71274.25</v>
      </c>
      <c r="AB22" s="8"/>
      <c r="AC22" s="66">
        <v>498047.58</v>
      </c>
      <c r="AE22" s="109"/>
    </row>
    <row r="23" spans="1:31" x14ac:dyDescent="0.25">
      <c r="A23" s="1" t="str">
        <f>TEXT(B23,"mmm")</f>
        <v>Dec</v>
      </c>
      <c r="B23" s="2">
        <v>44195</v>
      </c>
      <c r="C23" s="8">
        <v>1301</v>
      </c>
      <c r="D23" s="8">
        <v>-25604</v>
      </c>
      <c r="E23" s="8">
        <v>15610</v>
      </c>
      <c r="F23" s="8">
        <v>-14677</v>
      </c>
      <c r="G23" s="8">
        <v>22984</v>
      </c>
      <c r="H23" s="8">
        <v>-639</v>
      </c>
      <c r="I23" s="8">
        <v>0</v>
      </c>
      <c r="J23" s="10">
        <f t="shared" si="3"/>
        <v>-1025</v>
      </c>
      <c r="K23" s="8">
        <v>-211.4</v>
      </c>
      <c r="L23" s="8">
        <v>-486.22</v>
      </c>
      <c r="M23" s="8">
        <f t="shared" si="4"/>
        <v>-697.62</v>
      </c>
      <c r="N23" s="10">
        <f t="shared" si="0"/>
        <v>-1722.62</v>
      </c>
      <c r="O23" s="11">
        <f>IF(Table5[[#This Row],[Beans]]="","",O22+Table5[[#This Row],[Beans]])</f>
        <v>-112243.5</v>
      </c>
      <c r="P23" s="11">
        <f>IF(Table5[[#This Row],[Meal]]="","",P22+Table5[[#This Row],[Meal]])</f>
        <v>153341.9</v>
      </c>
      <c r="Q23" s="11">
        <f>IF(Table5[[#This Row],[Oil]]="","",Q22+Table5[[#This Row],[Oil]])</f>
        <v>24599.9</v>
      </c>
      <c r="R23" s="11">
        <f>IF(Table5[[#This Row],[Corn]]="","",R22+Table5[[#This Row],[Corn]])</f>
        <v>-83233.700000000012</v>
      </c>
      <c r="S23" s="11">
        <f>IF(Table5[[#This Row],[Wheat]]="","",S22+Table5[[#This Row],[Wheat]])</f>
        <v>60218.799999999996</v>
      </c>
      <c r="T23" s="11">
        <f>IF(Table5[[#This Row],[KC Wheat]]="","",T22+Table5[[#This Row],[KC Wheat]])</f>
        <v>4124.6000000000004</v>
      </c>
      <c r="U23" s="11">
        <f>IF(Table5[[#This Row],[Energies]]="","",U22+Table5[[#This Row],[Energies]])</f>
        <v>0</v>
      </c>
      <c r="V23" s="10">
        <f t="shared" si="5"/>
        <v>25734.608000000004</v>
      </c>
      <c r="W23" s="8">
        <v>619947</v>
      </c>
      <c r="X23" s="12">
        <f t="shared" si="1"/>
        <v>-2.7786568851853465E-3</v>
      </c>
      <c r="Y23" s="8"/>
      <c r="Z23" s="8"/>
      <c r="AA23" s="8"/>
      <c r="AB23" s="8"/>
      <c r="AC23" s="66">
        <v>517116.96</v>
      </c>
      <c r="AE23" s="109"/>
    </row>
    <row r="24" spans="1:31" x14ac:dyDescent="0.25">
      <c r="A24" s="1" t="str">
        <f t="shared" si="2"/>
        <v>Dec</v>
      </c>
      <c r="B24" s="2">
        <v>44196</v>
      </c>
      <c r="C24" s="8">
        <v>-14236</v>
      </c>
      <c r="D24" s="8">
        <v>18469</v>
      </c>
      <c r="E24" s="8">
        <v>16035</v>
      </c>
      <c r="F24" s="8">
        <v>-86553</v>
      </c>
      <c r="G24" s="8">
        <v>23210</v>
      </c>
      <c r="H24" s="8">
        <v>6296</v>
      </c>
      <c r="I24" s="8">
        <v>0</v>
      </c>
      <c r="J24" s="10">
        <f t="shared" si="3"/>
        <v>-36779</v>
      </c>
      <c r="K24" s="8">
        <v>-411.9</v>
      </c>
      <c r="L24" s="8">
        <v>-947.37</v>
      </c>
      <c r="M24" s="8">
        <f t="shared" si="4"/>
        <v>-1359.27</v>
      </c>
      <c r="N24" s="10">
        <f t="shared" si="0"/>
        <v>-38138.269999999997</v>
      </c>
      <c r="O24" s="11">
        <f>IF(Table5[[#This Row],[Beans]]="","",O23+Table5[[#This Row],[Beans]])</f>
        <v>-126479.5</v>
      </c>
      <c r="P24" s="11">
        <f>IF(Table5[[#This Row],[Meal]]="","",P23+Table5[[#This Row],[Meal]])</f>
        <v>171810.9</v>
      </c>
      <c r="Q24" s="11">
        <f>IF(Table5[[#This Row],[Oil]]="","",Q23+Table5[[#This Row],[Oil]])</f>
        <v>40634.9</v>
      </c>
      <c r="R24" s="11">
        <f>IF(Table5[[#This Row],[Corn]]="","",R23+Table5[[#This Row],[Corn]])</f>
        <v>-169786.7</v>
      </c>
      <c r="S24" s="11">
        <f>IF(Table5[[#This Row],[Wheat]]="","",S23+Table5[[#This Row],[Wheat]])</f>
        <v>83428.799999999988</v>
      </c>
      <c r="T24" s="11">
        <f>IF(Table5[[#This Row],[KC Wheat]]="","",T23+Table5[[#This Row],[KC Wheat]])</f>
        <v>10420.6</v>
      </c>
      <c r="U24" s="11">
        <f>IF(Table5[[#This Row],[Energies]]="","",U23+Table5[[#This Row],[Energies]])</f>
        <v>0</v>
      </c>
      <c r="V24" s="10">
        <f t="shared" si="5"/>
        <v>-12403.661999999993</v>
      </c>
      <c r="W24" s="8">
        <v>571633</v>
      </c>
      <c r="X24" s="12">
        <f t="shared" si="1"/>
        <v>-6.6718104098258846E-2</v>
      </c>
      <c r="Y24" s="8"/>
      <c r="Z24" s="8"/>
      <c r="AA24" s="8"/>
      <c r="AB24" s="8"/>
      <c r="AC24" s="66">
        <v>429540.44</v>
      </c>
      <c r="AE24" s="109"/>
    </row>
    <row r="25" spans="1:31" x14ac:dyDescent="0.25">
      <c r="A25" s="1" t="str">
        <f t="shared" si="2"/>
        <v>Jan</v>
      </c>
      <c r="B25" s="2">
        <v>44200</v>
      </c>
      <c r="C25" s="8">
        <v>40106.199999999997</v>
      </c>
      <c r="D25" s="8">
        <v>-4651</v>
      </c>
      <c r="E25" s="8">
        <v>-10541.7</v>
      </c>
      <c r="F25" s="8">
        <v>3772.2</v>
      </c>
      <c r="G25" s="8">
        <v>21673.7</v>
      </c>
      <c r="H25" s="8">
        <v>-8256.9</v>
      </c>
      <c r="I25" s="8">
        <v>0</v>
      </c>
      <c r="J25" s="10">
        <f t="shared" si="3"/>
        <v>42102.499999999993</v>
      </c>
      <c r="K25" s="8">
        <v>-220.4</v>
      </c>
      <c r="L25" s="8">
        <v>-506.92</v>
      </c>
      <c r="M25" s="8">
        <f t="shared" si="4"/>
        <v>-727.32</v>
      </c>
      <c r="N25" s="10">
        <f t="shared" si="0"/>
        <v>41375.179999999993</v>
      </c>
      <c r="O25" s="11">
        <f>IF(Table5[[#This Row],[Beans]]="","",O24+Table5[[#This Row],[Beans]])</f>
        <v>-86373.3</v>
      </c>
      <c r="P25" s="11">
        <f>IF(Table5[[#This Row],[Meal]]="","",P24+Table5[[#This Row],[Meal]])</f>
        <v>167159.9</v>
      </c>
      <c r="Q25" s="11">
        <f>IF(Table5[[#This Row],[Oil]]="","",Q24+Table5[[#This Row],[Oil]])</f>
        <v>30093.200000000001</v>
      </c>
      <c r="R25" s="11">
        <f>IF(Table5[[#This Row],[Corn]]="","",R24+Table5[[#This Row],[Corn]])</f>
        <v>-166014.5</v>
      </c>
      <c r="S25" s="11">
        <f>IF(Table5[[#This Row],[Wheat]]="","",S24+Table5[[#This Row],[Wheat]])</f>
        <v>105102.49999999999</v>
      </c>
      <c r="T25" s="11">
        <f>IF(Table5[[#This Row],[KC Wheat]]="","",T24+Table5[[#This Row],[KC Wheat]])</f>
        <v>2163.7000000000007</v>
      </c>
      <c r="U25" s="11">
        <f>IF(Table5[[#This Row],[Energies]]="","",U24+Table5[[#This Row],[Energies]])</f>
        <v>0</v>
      </c>
      <c r="V25" s="10">
        <f t="shared" si="5"/>
        <v>28971.518</v>
      </c>
      <c r="W25" s="8">
        <v>574028</v>
      </c>
      <c r="X25" s="12">
        <f t="shared" si="1"/>
        <v>7.2078679088824926E-2</v>
      </c>
      <c r="Y25" s="8">
        <v>-530.95000000000005</v>
      </c>
      <c r="Z25" s="8"/>
      <c r="AA25" s="8">
        <v>-429540.44</v>
      </c>
      <c r="AB25" s="8"/>
      <c r="AC25" s="66">
        <v>86079.43</v>
      </c>
      <c r="AE25" s="109"/>
    </row>
    <row r="26" spans="1:31" x14ac:dyDescent="0.25">
      <c r="A26" s="1" t="str">
        <f t="shared" si="2"/>
        <v>Jan</v>
      </c>
      <c r="B26" s="2">
        <v>44201</v>
      </c>
      <c r="C26" s="8">
        <v>-3994.5</v>
      </c>
      <c r="D26" s="8">
        <v>-1153.7</v>
      </c>
      <c r="E26" s="8">
        <v>-23510.7</v>
      </c>
      <c r="F26" s="8">
        <v>-13806.8</v>
      </c>
      <c r="G26" s="8">
        <v>45942.7</v>
      </c>
      <c r="H26" s="8">
        <v>1625.2</v>
      </c>
      <c r="I26" s="8">
        <v>0</v>
      </c>
      <c r="J26" s="10">
        <f t="shared" si="3"/>
        <v>5102.2</v>
      </c>
      <c r="K26" s="8">
        <v>-335.6</v>
      </c>
      <c r="L26" s="8">
        <v>-771.88</v>
      </c>
      <c r="M26" s="8">
        <f t="shared" si="4"/>
        <v>-1107.48</v>
      </c>
      <c r="N26" s="10">
        <f t="shared" si="0"/>
        <v>3994.72</v>
      </c>
      <c r="O26" s="11">
        <f>IF(Table5[[#This Row],[Beans]]="","",O25+Table5[[#This Row],[Beans]])</f>
        <v>-90367.8</v>
      </c>
      <c r="P26" s="11">
        <f>IF(Table5[[#This Row],[Meal]]="","",P25+Table5[[#This Row],[Meal]])</f>
        <v>166006.19999999998</v>
      </c>
      <c r="Q26" s="11">
        <f>IF(Table5[[#This Row],[Oil]]="","",Q25+Table5[[#This Row],[Oil]])</f>
        <v>6582.5</v>
      </c>
      <c r="R26" s="11">
        <f>IF(Table5[[#This Row],[Corn]]="","",R25+Table5[[#This Row],[Corn]])</f>
        <v>-179821.3</v>
      </c>
      <c r="S26" s="11">
        <f>IF(Table5[[#This Row],[Wheat]]="","",S25+Table5[[#This Row],[Wheat]])</f>
        <v>151045.19999999998</v>
      </c>
      <c r="T26" s="11">
        <f>IF(Table5[[#This Row],[KC Wheat]]="","",T25+Table5[[#This Row],[KC Wheat]])</f>
        <v>3788.9000000000005</v>
      </c>
      <c r="U26" s="11">
        <f>IF(Table5[[#This Row],[Energies]]="","",U25+Table5[[#This Row],[Energies]])</f>
        <v>0</v>
      </c>
      <c r="V26" s="10">
        <f t="shared" si="5"/>
        <v>32966.237999999998</v>
      </c>
      <c r="W26" s="8">
        <v>505650</v>
      </c>
      <c r="X26" s="12">
        <f t="shared" si="1"/>
        <v>7.9001681004647484E-3</v>
      </c>
      <c r="Y26" s="8"/>
      <c r="Z26" s="8"/>
      <c r="AA26" s="8"/>
      <c r="AB26" s="8"/>
      <c r="AC26" s="66">
        <v>62202.7</v>
      </c>
      <c r="AE26" s="109"/>
    </row>
    <row r="27" spans="1:31" x14ac:dyDescent="0.25">
      <c r="A27" s="1" t="str">
        <f t="shared" si="2"/>
        <v>Jan</v>
      </c>
      <c r="B27" s="2">
        <v>44202</v>
      </c>
      <c r="C27" s="8">
        <v>6693.5</v>
      </c>
      <c r="D27" s="8">
        <v>-5655.6</v>
      </c>
      <c r="E27" s="8">
        <v>22539.200000000001</v>
      </c>
      <c r="F27" s="8">
        <v>22857.4</v>
      </c>
      <c r="G27" s="8">
        <v>-1768.8</v>
      </c>
      <c r="H27" s="8">
        <v>7479.6</v>
      </c>
      <c r="I27" s="8">
        <v>0</v>
      </c>
      <c r="J27" s="10">
        <f t="shared" si="3"/>
        <v>52145.299999999996</v>
      </c>
      <c r="K27" s="8">
        <v>-324.10000000000002</v>
      </c>
      <c r="L27" s="8">
        <v>-745.43</v>
      </c>
      <c r="M27" s="8">
        <f t="shared" si="4"/>
        <v>-1069.53</v>
      </c>
      <c r="N27" s="10">
        <f t="shared" si="0"/>
        <v>51075.77</v>
      </c>
      <c r="O27" s="11">
        <f>IF(Table5[[#This Row],[Beans]]="","",O26+Table5[[#This Row],[Beans]])</f>
        <v>-83674.3</v>
      </c>
      <c r="P27" s="11">
        <f>IF(Table5[[#This Row],[Meal]]="","",P26+Table5[[#This Row],[Meal]])</f>
        <v>160350.59999999998</v>
      </c>
      <c r="Q27" s="11">
        <f>IF(Table5[[#This Row],[Oil]]="","",Q26+Table5[[#This Row],[Oil]])</f>
        <v>29121.7</v>
      </c>
      <c r="R27" s="11">
        <f>IF(Table5[[#This Row],[Corn]]="","",R26+Table5[[#This Row],[Corn]])</f>
        <v>-156963.9</v>
      </c>
      <c r="S27" s="11">
        <f>IF(Table5[[#This Row],[Wheat]]="","",S26+Table5[[#This Row],[Wheat]])</f>
        <v>149276.4</v>
      </c>
      <c r="T27" s="11">
        <f>IF(Table5[[#This Row],[KC Wheat]]="","",T26+Table5[[#This Row],[KC Wheat]])</f>
        <v>11268.5</v>
      </c>
      <c r="U27" s="11">
        <f>IF(Table5[[#This Row],[Energies]]="","",U26+Table5[[#This Row],[Energies]])</f>
        <v>0</v>
      </c>
      <c r="V27" s="10">
        <f t="shared" si="5"/>
        <v>84042.008000000002</v>
      </c>
      <c r="W27" s="8">
        <v>633885</v>
      </c>
      <c r="X27" s="12">
        <f t="shared" si="1"/>
        <v>8.0575766897781134E-2</v>
      </c>
      <c r="Y27" s="8"/>
      <c r="Z27" s="8"/>
      <c r="AA27" s="8"/>
      <c r="AB27" s="8"/>
      <c r="AC27" s="66">
        <v>115572.92</v>
      </c>
      <c r="AE27" s="109"/>
    </row>
    <row r="28" spans="1:31" x14ac:dyDescent="0.25">
      <c r="A28" s="1" t="str">
        <f t="shared" si="2"/>
        <v>Jan</v>
      </c>
      <c r="B28" s="2">
        <v>44203</v>
      </c>
      <c r="C28" s="8">
        <v>5089.3</v>
      </c>
      <c r="D28" s="8">
        <v>-6030.9</v>
      </c>
      <c r="E28" s="8">
        <v>-7999.4</v>
      </c>
      <c r="F28" s="8">
        <v>-6418.3</v>
      </c>
      <c r="G28" s="8">
        <v>-1716.8</v>
      </c>
      <c r="H28" s="8">
        <v>8477.2999999999993</v>
      </c>
      <c r="I28" s="8">
        <v>0</v>
      </c>
      <c r="J28" s="10">
        <f t="shared" si="3"/>
        <v>-8598.7999999999993</v>
      </c>
      <c r="K28" s="8">
        <v>-336.2</v>
      </c>
      <c r="L28" s="8">
        <v>-773.26</v>
      </c>
      <c r="M28" s="8">
        <f t="shared" si="4"/>
        <v>-1109.46</v>
      </c>
      <c r="N28" s="10">
        <f t="shared" si="0"/>
        <v>-9708.2599999999984</v>
      </c>
      <c r="O28" s="11">
        <f>IF(Table5[[#This Row],[Beans]]="","",O27+Table5[[#This Row],[Beans]])</f>
        <v>-78585</v>
      </c>
      <c r="P28" s="11">
        <f>IF(Table5[[#This Row],[Meal]]="","",P27+Table5[[#This Row],[Meal]])</f>
        <v>154319.69999999998</v>
      </c>
      <c r="Q28" s="11">
        <f>IF(Table5[[#This Row],[Oil]]="","",Q27+Table5[[#This Row],[Oil]])</f>
        <v>21122.300000000003</v>
      </c>
      <c r="R28" s="11">
        <f>IF(Table5[[#This Row],[Corn]]="","",R27+Table5[[#This Row],[Corn]])</f>
        <v>-163382.19999999998</v>
      </c>
      <c r="S28" s="11">
        <f>IF(Table5[[#This Row],[Wheat]]="","",S27+Table5[[#This Row],[Wheat]])</f>
        <v>147559.6</v>
      </c>
      <c r="T28" s="11">
        <f>IF(Table5[[#This Row],[KC Wheat]]="","",T27+Table5[[#This Row],[KC Wheat]])</f>
        <v>19745.8</v>
      </c>
      <c r="U28" s="11">
        <f>IF(Table5[[#This Row],[Energies]]="","",U27+Table5[[#This Row],[Energies]])</f>
        <v>0</v>
      </c>
      <c r="V28" s="10">
        <f t="shared" si="5"/>
        <v>74333.748000000007</v>
      </c>
      <c r="W28" s="8">
        <v>702318</v>
      </c>
      <c r="X28" s="12">
        <f t="shared" si="1"/>
        <v>-1.3823168422281642E-2</v>
      </c>
      <c r="Y28" s="8"/>
      <c r="Z28" s="8"/>
      <c r="AA28" s="8"/>
      <c r="AB28" s="8"/>
      <c r="AC28" s="66">
        <v>146918.21</v>
      </c>
      <c r="AE28" s="109"/>
    </row>
    <row r="29" spans="1:31" x14ac:dyDescent="0.25">
      <c r="A29" s="1" t="str">
        <f t="shared" si="2"/>
        <v>Jan</v>
      </c>
      <c r="B29" s="2">
        <v>44204</v>
      </c>
      <c r="C29" s="8">
        <v>11189.4</v>
      </c>
      <c r="D29" s="8">
        <v>-451.2</v>
      </c>
      <c r="E29" s="8">
        <v>9589.1</v>
      </c>
      <c r="F29" s="8">
        <v>2755.3</v>
      </c>
      <c r="G29" s="8">
        <v>-8017.4</v>
      </c>
      <c r="H29" s="8">
        <v>-1840.8</v>
      </c>
      <c r="I29" s="8">
        <v>0</v>
      </c>
      <c r="J29" s="10">
        <f t="shared" si="3"/>
        <v>13224.4</v>
      </c>
      <c r="K29" s="8">
        <v>-331.2</v>
      </c>
      <c r="L29" s="8">
        <v>-761.76</v>
      </c>
      <c r="M29" s="8">
        <f t="shared" si="4"/>
        <v>-1092.96</v>
      </c>
      <c r="N29" s="10">
        <f t="shared" si="0"/>
        <v>12131.439999999999</v>
      </c>
      <c r="O29" s="11">
        <f>IF(Table5[[#This Row],[Beans]]="","",O28+Table5[[#This Row],[Beans]])</f>
        <v>-67395.600000000006</v>
      </c>
      <c r="P29" s="11">
        <f>IF(Table5[[#This Row],[Meal]]="","",P28+Table5[[#This Row],[Meal]])</f>
        <v>153868.49999999997</v>
      </c>
      <c r="Q29" s="11">
        <f>IF(Table5[[#This Row],[Oil]]="","",Q28+Table5[[#This Row],[Oil]])</f>
        <v>30711.4</v>
      </c>
      <c r="R29" s="11">
        <f>IF(Table5[[#This Row],[Corn]]="","",R28+Table5[[#This Row],[Corn]])</f>
        <v>-160626.9</v>
      </c>
      <c r="S29" s="11">
        <f>IF(Table5[[#This Row],[Wheat]]="","",S28+Table5[[#This Row],[Wheat]])</f>
        <v>139542.20000000001</v>
      </c>
      <c r="T29" s="11">
        <f>IF(Table5[[#This Row],[KC Wheat]]="","",T28+Table5[[#This Row],[KC Wheat]])</f>
        <v>17905</v>
      </c>
      <c r="U29" s="11">
        <f>IF(Table5[[#This Row],[Energies]]="","",U28+Table5[[#This Row],[Energies]])</f>
        <v>0</v>
      </c>
      <c r="V29" s="10">
        <f t="shared" si="5"/>
        <v>86465.188000000009</v>
      </c>
      <c r="W29" s="8">
        <v>555070</v>
      </c>
      <c r="X29" s="12">
        <f t="shared" si="1"/>
        <v>2.1855693876448014E-2</v>
      </c>
      <c r="Y29" s="8"/>
      <c r="Z29" s="8"/>
      <c r="AA29" s="8"/>
      <c r="AB29" s="8"/>
      <c r="AC29" s="66">
        <v>109764</v>
      </c>
      <c r="AE29" s="109"/>
    </row>
    <row r="30" spans="1:31" x14ac:dyDescent="0.25">
      <c r="A30" s="1" t="str">
        <f t="shared" si="2"/>
        <v>Jan</v>
      </c>
      <c r="B30" s="2">
        <v>44207</v>
      </c>
      <c r="C30" s="8">
        <v>13145.7</v>
      </c>
      <c r="D30" s="8">
        <v>13628.5</v>
      </c>
      <c r="E30" s="8">
        <v>-8993</v>
      </c>
      <c r="F30" s="8">
        <v>30199.3</v>
      </c>
      <c r="G30" s="8">
        <v>-16084.2</v>
      </c>
      <c r="H30" s="8">
        <v>-32458</v>
      </c>
      <c r="I30" s="8">
        <v>0</v>
      </c>
      <c r="J30" s="10">
        <f t="shared" si="3"/>
        <v>-561.70000000000073</v>
      </c>
      <c r="K30" s="8">
        <v>-443.9</v>
      </c>
      <c r="L30" s="8">
        <v>-1020.97</v>
      </c>
      <c r="M30" s="8">
        <f t="shared" si="4"/>
        <v>-1464.87</v>
      </c>
      <c r="N30" s="10">
        <f t="shared" si="0"/>
        <v>-2026.5700000000006</v>
      </c>
      <c r="O30" s="11">
        <f>IF(Table5[[#This Row],[Beans]]="","",O29+Table5[[#This Row],[Beans]])</f>
        <v>-54249.900000000009</v>
      </c>
      <c r="P30" s="11">
        <f>IF(Table5[[#This Row],[Meal]]="","",P29+Table5[[#This Row],[Meal]])</f>
        <v>167496.99999999997</v>
      </c>
      <c r="Q30" s="11">
        <f>IF(Table5[[#This Row],[Oil]]="","",Q29+Table5[[#This Row],[Oil]])</f>
        <v>21718.400000000001</v>
      </c>
      <c r="R30" s="11">
        <f>IF(Table5[[#This Row],[Corn]]="","",R29+Table5[[#This Row],[Corn]])</f>
        <v>-130427.59999999999</v>
      </c>
      <c r="S30" s="11">
        <f>IF(Table5[[#This Row],[Wheat]]="","",S29+Table5[[#This Row],[Wheat]])</f>
        <v>123458.00000000001</v>
      </c>
      <c r="T30" s="11">
        <f>IF(Table5[[#This Row],[KC Wheat]]="","",T29+Table5[[#This Row],[KC Wheat]])</f>
        <v>-14553</v>
      </c>
      <c r="U30" s="11">
        <f>IF(Table5[[#This Row],[Energies]]="","",U29+Table5[[#This Row],[Energies]])</f>
        <v>0</v>
      </c>
      <c r="V30" s="10">
        <f t="shared" si="5"/>
        <v>84438.618000000002</v>
      </c>
      <c r="W30" s="8">
        <v>579176</v>
      </c>
      <c r="X30" s="12">
        <f t="shared" si="1"/>
        <v>-3.4990572813790636E-3</v>
      </c>
      <c r="Y30" s="8">
        <v>-1388.53</v>
      </c>
      <c r="Z30" s="8"/>
      <c r="AA30" s="8"/>
      <c r="AB30" s="8"/>
      <c r="AC30" s="66">
        <v>121639.38</v>
      </c>
      <c r="AE30" s="109"/>
    </row>
    <row r="31" spans="1:31" x14ac:dyDescent="0.25">
      <c r="A31" s="1" t="str">
        <f t="shared" si="2"/>
        <v>Jan</v>
      </c>
      <c r="B31" s="2">
        <v>44208</v>
      </c>
      <c r="C31" s="8">
        <v>-14581.6</v>
      </c>
      <c r="D31" s="8">
        <v>9798.6</v>
      </c>
      <c r="E31" s="8">
        <v>1109.5</v>
      </c>
      <c r="F31" s="8">
        <v>11221.4</v>
      </c>
      <c r="G31" s="8">
        <v>65911.7</v>
      </c>
      <c r="H31" s="8">
        <v>-9798.5</v>
      </c>
      <c r="I31" s="8">
        <v>0</v>
      </c>
      <c r="J31" s="10">
        <f t="shared" si="3"/>
        <v>63661.099999999991</v>
      </c>
      <c r="K31" s="8">
        <v>-392.7</v>
      </c>
      <c r="L31" s="8">
        <v>-903.21</v>
      </c>
      <c r="M31" s="8">
        <f t="shared" si="4"/>
        <v>-1295.9100000000001</v>
      </c>
      <c r="N31" s="10">
        <f t="shared" si="0"/>
        <v>62365.189999999988</v>
      </c>
      <c r="O31" s="11">
        <f>IF(Table5[[#This Row],[Beans]]="","",O30+Table5[[#This Row],[Beans]])</f>
        <v>-68831.500000000015</v>
      </c>
      <c r="P31" s="11">
        <f>IF(Table5[[#This Row],[Meal]]="","",P30+Table5[[#This Row],[Meal]])</f>
        <v>177295.59999999998</v>
      </c>
      <c r="Q31" s="11">
        <f>IF(Table5[[#This Row],[Oil]]="","",Q30+Table5[[#This Row],[Oil]])</f>
        <v>22827.9</v>
      </c>
      <c r="R31" s="11">
        <f>IF(Table5[[#This Row],[Corn]]="","",R30+Table5[[#This Row],[Corn]])</f>
        <v>-119206.2</v>
      </c>
      <c r="S31" s="11">
        <f>IF(Table5[[#This Row],[Wheat]]="","",S30+Table5[[#This Row],[Wheat]])</f>
        <v>189369.7</v>
      </c>
      <c r="T31" s="11">
        <f>IF(Table5[[#This Row],[KC Wheat]]="","",T30+Table5[[#This Row],[KC Wheat]])</f>
        <v>-24351.5</v>
      </c>
      <c r="U31" s="11">
        <f>IF(Table5[[#This Row],[Energies]]="","",U30+Table5[[#This Row],[Energies]])</f>
        <v>0</v>
      </c>
      <c r="V31" s="10">
        <f t="shared" si="5"/>
        <v>146803.80799999999</v>
      </c>
      <c r="W31" s="8">
        <v>593466</v>
      </c>
      <c r="X31" s="12">
        <f t="shared" si="1"/>
        <v>0.1050863739456009</v>
      </c>
      <c r="Y31" s="8">
        <v>-125</v>
      </c>
      <c r="Z31" s="8"/>
      <c r="AA31" s="8"/>
      <c r="AB31" s="8"/>
      <c r="AC31" s="66">
        <v>-54154.03</v>
      </c>
      <c r="AE31" s="109"/>
    </row>
    <row r="32" spans="1:31" x14ac:dyDescent="0.25">
      <c r="A32" s="1" t="str">
        <f t="shared" si="2"/>
        <v>Jan</v>
      </c>
      <c r="B32" s="2">
        <v>44209</v>
      </c>
      <c r="C32" s="8">
        <v>55269.3</v>
      </c>
      <c r="D32" s="8">
        <v>-16230</v>
      </c>
      <c r="E32" s="8">
        <v>-652.29999999999995</v>
      </c>
      <c r="F32" s="8">
        <v>10492.2</v>
      </c>
      <c r="G32" s="8">
        <v>24637</v>
      </c>
      <c r="H32" s="8">
        <v>-1563.5</v>
      </c>
      <c r="I32" s="8">
        <v>0</v>
      </c>
      <c r="J32" s="10">
        <f t="shared" si="3"/>
        <v>71952.7</v>
      </c>
      <c r="K32" s="8">
        <v>-830.5</v>
      </c>
      <c r="L32" s="8">
        <v>-1910.12</v>
      </c>
      <c r="M32" s="8">
        <f t="shared" si="4"/>
        <v>-2740.62</v>
      </c>
      <c r="N32" s="10">
        <f t="shared" si="0"/>
        <v>69212.08</v>
      </c>
      <c r="O32" s="11">
        <f>IF(Table5[[#This Row],[Beans]]="","",O31+Table5[[#This Row],[Beans]])</f>
        <v>-13562.200000000012</v>
      </c>
      <c r="P32" s="11">
        <f>IF(Table5[[#This Row],[Meal]]="","",P31+Table5[[#This Row],[Meal]])</f>
        <v>161065.59999999998</v>
      </c>
      <c r="Q32" s="11">
        <f>IF(Table5[[#This Row],[Oil]]="","",Q31+Table5[[#This Row],[Oil]])</f>
        <v>22175.600000000002</v>
      </c>
      <c r="R32" s="11">
        <f>IF(Table5[[#This Row],[Corn]]="","",R31+Table5[[#This Row],[Corn]])</f>
        <v>-108714</v>
      </c>
      <c r="S32" s="11">
        <f>IF(Table5[[#This Row],[Wheat]]="","",S31+Table5[[#This Row],[Wheat]])</f>
        <v>214006.7</v>
      </c>
      <c r="T32" s="11">
        <f>IF(Table5[[#This Row],[KC Wheat]]="","",T31+Table5[[#This Row],[KC Wheat]])</f>
        <v>-25915</v>
      </c>
      <c r="U32" s="11">
        <f>IF(Table5[[#This Row],[Energies]]="","",U31+Table5[[#This Row],[Energies]])</f>
        <v>0</v>
      </c>
      <c r="V32" s="10">
        <f t="shared" si="5"/>
        <v>216015.88799999998</v>
      </c>
      <c r="W32" s="8">
        <v>418646</v>
      </c>
      <c r="X32" s="12">
        <f t="shared" si="1"/>
        <v>0.1653236385872551</v>
      </c>
      <c r="Y32" s="8"/>
      <c r="Z32" s="8"/>
      <c r="AA32" s="8"/>
      <c r="AB32" s="8"/>
      <c r="AC32" s="66">
        <v>257737.1</v>
      </c>
      <c r="AE32" s="109"/>
    </row>
    <row r="33" spans="1:31" x14ac:dyDescent="0.25">
      <c r="A33" s="1" t="str">
        <f t="shared" si="2"/>
        <v>Jan</v>
      </c>
      <c r="B33" s="2">
        <v>44210</v>
      </c>
      <c r="C33" s="8">
        <v>-9365.9</v>
      </c>
      <c r="D33" s="8">
        <v>5512.2</v>
      </c>
      <c r="E33" s="8">
        <v>5121.6000000000004</v>
      </c>
      <c r="F33" s="8">
        <v>20474.8</v>
      </c>
      <c r="G33" s="8">
        <v>-9101.9</v>
      </c>
      <c r="H33" s="8">
        <v>-5077.8999999999996</v>
      </c>
      <c r="I33" s="8">
        <v>0</v>
      </c>
      <c r="J33" s="10">
        <f t="shared" si="3"/>
        <v>7562.9000000000015</v>
      </c>
      <c r="K33" s="8">
        <v>-418.3</v>
      </c>
      <c r="L33" s="8">
        <v>-961.25</v>
      </c>
      <c r="M33" s="8">
        <f t="shared" si="4"/>
        <v>-1379.55</v>
      </c>
      <c r="N33" s="10">
        <f t="shared" si="0"/>
        <v>6183.3500000000013</v>
      </c>
      <c r="O33" s="11">
        <f>IF(Table5[[#This Row],[Beans]]="","",O32+Table5[[#This Row],[Beans]])</f>
        <v>-22928.100000000013</v>
      </c>
      <c r="P33" s="11">
        <f>IF(Table5[[#This Row],[Meal]]="","",P32+Table5[[#This Row],[Meal]])</f>
        <v>166577.79999999999</v>
      </c>
      <c r="Q33" s="11">
        <f>IF(Table5[[#This Row],[Oil]]="","",Q32+Table5[[#This Row],[Oil]])</f>
        <v>27297.200000000004</v>
      </c>
      <c r="R33" s="11">
        <f>IF(Table5[[#This Row],[Corn]]="","",R32+Table5[[#This Row],[Corn]])</f>
        <v>-88239.2</v>
      </c>
      <c r="S33" s="11">
        <f>IF(Table5[[#This Row],[Wheat]]="","",S32+Table5[[#This Row],[Wheat]])</f>
        <v>204904.80000000002</v>
      </c>
      <c r="T33" s="11">
        <f>IF(Table5[[#This Row],[KC Wheat]]="","",T32+Table5[[#This Row],[KC Wheat]])</f>
        <v>-30992.9</v>
      </c>
      <c r="U33" s="11">
        <f>IF(Table5[[#This Row],[Energies]]="","",U32+Table5[[#This Row],[Energies]])</f>
        <v>0</v>
      </c>
      <c r="V33" s="10">
        <f t="shared" si="5"/>
        <v>222199.23799999998</v>
      </c>
      <c r="W33" s="8">
        <v>405870</v>
      </c>
      <c r="X33" s="12">
        <f t="shared" si="1"/>
        <v>1.5234804247665512E-2</v>
      </c>
      <c r="Y33" s="8"/>
      <c r="Z33" s="8"/>
      <c r="AA33" s="8"/>
      <c r="AB33" s="8"/>
      <c r="AC33" s="66">
        <v>219076.3</v>
      </c>
      <c r="AE33" s="109"/>
    </row>
    <row r="34" spans="1:31" x14ac:dyDescent="0.25">
      <c r="A34" s="1" t="str">
        <f t="shared" si="2"/>
        <v>Jan</v>
      </c>
      <c r="B34" s="2">
        <v>44211</v>
      </c>
      <c r="C34" s="8">
        <v>25955</v>
      </c>
      <c r="D34" s="8">
        <v>-18377</v>
      </c>
      <c r="E34" s="8">
        <v>2888</v>
      </c>
      <c r="F34" s="8">
        <v>-4839.5</v>
      </c>
      <c r="G34" s="8">
        <v>-13182.5</v>
      </c>
      <c r="H34" s="8">
        <v>7131.5</v>
      </c>
      <c r="I34" s="8">
        <v>0</v>
      </c>
      <c r="J34" s="10">
        <f t="shared" si="3"/>
        <v>-424.5</v>
      </c>
      <c r="K34" s="8">
        <v>-174.4</v>
      </c>
      <c r="L34" s="8">
        <v>-400.67</v>
      </c>
      <c r="M34" s="8">
        <f t="shared" si="4"/>
        <v>-575.07000000000005</v>
      </c>
      <c r="N34" s="10">
        <f t="shared" si="0"/>
        <v>-999.57</v>
      </c>
      <c r="O34" s="11">
        <f>IF(Table5[[#This Row],[Beans]]="","",O33+Table5[[#This Row],[Beans]])</f>
        <v>3026.8999999999869</v>
      </c>
      <c r="P34" s="11">
        <f>IF(Table5[[#This Row],[Meal]]="","",P33+Table5[[#This Row],[Meal]])</f>
        <v>148200.79999999999</v>
      </c>
      <c r="Q34" s="11">
        <f>IF(Table5[[#This Row],[Oil]]="","",Q33+Table5[[#This Row],[Oil]])</f>
        <v>30185.200000000004</v>
      </c>
      <c r="R34" s="11">
        <f>IF(Table5[[#This Row],[Corn]]="","",R33+Table5[[#This Row],[Corn]])</f>
        <v>-93078.7</v>
      </c>
      <c r="S34" s="11">
        <f>IF(Table5[[#This Row],[Wheat]]="","",S33+Table5[[#This Row],[Wheat]])</f>
        <v>191722.30000000002</v>
      </c>
      <c r="T34" s="11">
        <f>IF(Table5[[#This Row],[KC Wheat]]="","",T33+Table5[[#This Row],[KC Wheat]])</f>
        <v>-23861.4</v>
      </c>
      <c r="U34" s="11">
        <f>IF(Table5[[#This Row],[Energies]]="","",U33+Table5[[#This Row],[Energies]])</f>
        <v>0</v>
      </c>
      <c r="V34" s="10">
        <f t="shared" si="5"/>
        <v>221199.66799999998</v>
      </c>
      <c r="W34" s="8">
        <v>424968</v>
      </c>
      <c r="X34" s="12">
        <f t="shared" si="1"/>
        <v>-2.3521065115491048E-3</v>
      </c>
      <c r="Y34" s="8"/>
      <c r="Z34" s="8"/>
      <c r="AA34" s="8"/>
      <c r="AB34" s="8"/>
      <c r="AC34" s="66">
        <v>262855.48</v>
      </c>
      <c r="AE34" s="109"/>
    </row>
    <row r="35" spans="1:31" x14ac:dyDescent="0.25">
      <c r="A35" s="1" t="str">
        <f t="shared" si="2"/>
        <v>Jan</v>
      </c>
      <c r="B35" s="2">
        <v>44215</v>
      </c>
      <c r="C35" s="8">
        <v>19006.599999999999</v>
      </c>
      <c r="D35" s="8">
        <v>-26003.3</v>
      </c>
      <c r="E35" s="8">
        <v>5702.8</v>
      </c>
      <c r="F35" s="8">
        <v>11697.2</v>
      </c>
      <c r="G35" s="8">
        <v>3653.5</v>
      </c>
      <c r="H35" s="8">
        <v>-8.9</v>
      </c>
      <c r="I35" s="8">
        <v>0</v>
      </c>
      <c r="J35" s="10">
        <f t="shared" si="3"/>
        <v>14047.9</v>
      </c>
      <c r="K35" s="8">
        <v>-347</v>
      </c>
      <c r="L35" s="8">
        <v>-797.05</v>
      </c>
      <c r="M35" s="8">
        <f t="shared" si="4"/>
        <v>-1144.05</v>
      </c>
      <c r="N35" s="10">
        <f t="shared" ref="N35:N66" si="6">IFERROR(J35+M35,"")</f>
        <v>12903.85</v>
      </c>
      <c r="O35" s="11">
        <f>IF(Table5[[#This Row],[Beans]]="","",O34+Table5[[#This Row],[Beans]])</f>
        <v>22033.499999999985</v>
      </c>
      <c r="P35" s="11">
        <f>IF(Table5[[#This Row],[Meal]]="","",P34+Table5[[#This Row],[Meal]])</f>
        <v>122197.49999999999</v>
      </c>
      <c r="Q35" s="11">
        <f>IF(Table5[[#This Row],[Oil]]="","",Q34+Table5[[#This Row],[Oil]])</f>
        <v>35888.000000000007</v>
      </c>
      <c r="R35" s="11">
        <f>IF(Table5[[#This Row],[Corn]]="","",R34+Table5[[#This Row],[Corn]])</f>
        <v>-81381.5</v>
      </c>
      <c r="S35" s="11">
        <f>IF(Table5[[#This Row],[Wheat]]="","",S34+Table5[[#This Row],[Wheat]])</f>
        <v>195375.80000000002</v>
      </c>
      <c r="T35" s="11">
        <f>IF(Table5[[#This Row],[KC Wheat]]="","",T34+Table5[[#This Row],[KC Wheat]])</f>
        <v>-23870.300000000003</v>
      </c>
      <c r="U35" s="11">
        <f>IF(Table5[[#This Row],[Energies]]="","",U34+Table5[[#This Row],[Energies]])</f>
        <v>0</v>
      </c>
      <c r="V35" s="10">
        <f t="shared" si="5"/>
        <v>234103.51799999998</v>
      </c>
      <c r="W35" s="8">
        <v>419208</v>
      </c>
      <c r="X35" s="12">
        <f t="shared" si="1"/>
        <v>3.0781497490505908E-2</v>
      </c>
      <c r="Y35" s="8">
        <v>-4134.38</v>
      </c>
      <c r="Z35" s="8"/>
      <c r="AA35" s="8"/>
      <c r="AB35" s="8"/>
      <c r="AC35" s="66">
        <v>275659.68</v>
      </c>
      <c r="AE35" s="109"/>
    </row>
    <row r="36" spans="1:31" x14ac:dyDescent="0.25">
      <c r="A36" s="1" t="str">
        <f t="shared" si="2"/>
        <v>Jan</v>
      </c>
      <c r="B36" s="2">
        <v>44216</v>
      </c>
      <c r="C36" s="8">
        <v>-2612.5</v>
      </c>
      <c r="D36" s="8">
        <v>9961.5</v>
      </c>
      <c r="E36" s="8">
        <v>7842.6</v>
      </c>
      <c r="F36" s="8">
        <v>-5937.8</v>
      </c>
      <c r="G36" s="8">
        <v>24721.8</v>
      </c>
      <c r="H36" s="8">
        <v>3396.5</v>
      </c>
      <c r="I36" s="8">
        <v>0</v>
      </c>
      <c r="J36" s="10">
        <f t="shared" si="3"/>
        <v>37372.1</v>
      </c>
      <c r="K36" s="8">
        <v>-307.89999999999998</v>
      </c>
      <c r="L36" s="8">
        <v>-706.61</v>
      </c>
      <c r="M36" s="8">
        <f t="shared" si="4"/>
        <v>-1014.51</v>
      </c>
      <c r="N36" s="10">
        <f t="shared" si="6"/>
        <v>36357.589999999997</v>
      </c>
      <c r="O36" s="11">
        <f>IF(Table5[[#This Row],[Beans]]="","",O35+Table5[[#This Row],[Beans]])</f>
        <v>19420.999999999985</v>
      </c>
      <c r="P36" s="11">
        <f>IF(Table5[[#This Row],[Meal]]="","",P35+Table5[[#This Row],[Meal]])</f>
        <v>132159</v>
      </c>
      <c r="Q36" s="11">
        <f>IF(Table5[[#This Row],[Oil]]="","",Q35+Table5[[#This Row],[Oil]])</f>
        <v>43730.600000000006</v>
      </c>
      <c r="R36" s="11">
        <f>IF(Table5[[#This Row],[Corn]]="","",R35+Table5[[#This Row],[Corn]])</f>
        <v>-87319.3</v>
      </c>
      <c r="S36" s="11">
        <f>IF(Table5[[#This Row],[Wheat]]="","",S35+Table5[[#This Row],[Wheat]])</f>
        <v>220097.6</v>
      </c>
      <c r="T36" s="11">
        <f>IF(Table5[[#This Row],[KC Wheat]]="","",T35+Table5[[#This Row],[KC Wheat]])</f>
        <v>-20473.800000000003</v>
      </c>
      <c r="U36" s="11">
        <f>IF(Table5[[#This Row],[Energies]]="","",U35+Table5[[#This Row],[Energies]])</f>
        <v>0</v>
      </c>
      <c r="V36" s="10">
        <f t="shared" si="5"/>
        <v>270461.10800000001</v>
      </c>
      <c r="W36" s="8">
        <v>564346</v>
      </c>
      <c r="X36" s="12">
        <f t="shared" si="1"/>
        <v>6.4424289354403141E-2</v>
      </c>
      <c r="Y36" s="8"/>
      <c r="Z36" s="8"/>
      <c r="AA36" s="8"/>
      <c r="AB36" s="8"/>
      <c r="AC36" s="66">
        <v>319597.67</v>
      </c>
      <c r="AE36" s="109"/>
    </row>
    <row r="37" spans="1:31" x14ac:dyDescent="0.25">
      <c r="A37" s="1" t="str">
        <f t="shared" si="2"/>
        <v>Jan</v>
      </c>
      <c r="B37" s="2">
        <v>44217</v>
      </c>
      <c r="C37" s="8">
        <v>9209.9</v>
      </c>
      <c r="D37" s="8">
        <v>2946.1</v>
      </c>
      <c r="E37" s="8">
        <v>-12528.9</v>
      </c>
      <c r="F37" s="8">
        <v>23075</v>
      </c>
      <c r="G37" s="8">
        <v>-27052.5</v>
      </c>
      <c r="H37" s="8">
        <v>-5363.4</v>
      </c>
      <c r="I37" s="8">
        <v>0</v>
      </c>
      <c r="J37" s="10">
        <f t="shared" si="3"/>
        <v>-9713.8000000000011</v>
      </c>
      <c r="K37" s="8">
        <v>-446.7</v>
      </c>
      <c r="L37" s="8">
        <v>-1027.3800000000001</v>
      </c>
      <c r="M37" s="8">
        <f t="shared" si="4"/>
        <v>-1474.0800000000002</v>
      </c>
      <c r="N37" s="10">
        <f t="shared" si="6"/>
        <v>-11187.880000000001</v>
      </c>
      <c r="O37" s="11">
        <f>IF(Table5[[#This Row],[Beans]]="","",O36+Table5[[#This Row],[Beans]])</f>
        <v>28630.899999999987</v>
      </c>
      <c r="P37" s="11">
        <f>IF(Table5[[#This Row],[Meal]]="","",P36+Table5[[#This Row],[Meal]])</f>
        <v>135105.1</v>
      </c>
      <c r="Q37" s="11">
        <f>IF(Table5[[#This Row],[Oil]]="","",Q36+Table5[[#This Row],[Oil]])</f>
        <v>31201.700000000004</v>
      </c>
      <c r="R37" s="11">
        <f>IF(Table5[[#This Row],[Corn]]="","",R36+Table5[[#This Row],[Corn]])</f>
        <v>-64244.3</v>
      </c>
      <c r="S37" s="11">
        <f>IF(Table5[[#This Row],[Wheat]]="","",S36+Table5[[#This Row],[Wheat]])</f>
        <v>193045.1</v>
      </c>
      <c r="T37" s="11">
        <f>IF(Table5[[#This Row],[KC Wheat]]="","",T36+Table5[[#This Row],[KC Wheat]])</f>
        <v>-25837.200000000004</v>
      </c>
      <c r="U37" s="11">
        <f>IF(Table5[[#This Row],[Energies]]="","",U36+Table5[[#This Row],[Energies]])</f>
        <v>0</v>
      </c>
      <c r="V37" s="10">
        <f t="shared" si="5"/>
        <v>259273.228</v>
      </c>
      <c r="W37" s="8">
        <v>533459</v>
      </c>
      <c r="X37" s="12">
        <f t="shared" si="1"/>
        <v>-2.0972333393944054E-2</v>
      </c>
      <c r="Y37" s="8"/>
      <c r="Z37" s="8"/>
      <c r="AA37" s="8"/>
      <c r="AB37" s="8"/>
      <c r="AC37" s="66">
        <v>330574.84000000003</v>
      </c>
      <c r="AE37" s="109"/>
    </row>
    <row r="38" spans="1:31" x14ac:dyDescent="0.25">
      <c r="A38" s="1" t="str">
        <f t="shared" si="2"/>
        <v>Jan</v>
      </c>
      <c r="B38" s="2">
        <v>44218</v>
      </c>
      <c r="C38" s="8">
        <v>23672.6</v>
      </c>
      <c r="D38" s="8">
        <v>87083.9</v>
      </c>
      <c r="E38" s="8">
        <v>9583.9</v>
      </c>
      <c r="F38" s="8">
        <v>-23953.8</v>
      </c>
      <c r="G38" s="8">
        <v>-18059.5</v>
      </c>
      <c r="H38" s="8">
        <v>358.9</v>
      </c>
      <c r="I38" s="8">
        <v>0</v>
      </c>
      <c r="J38" s="10">
        <f t="shared" si="3"/>
        <v>78685.999999999985</v>
      </c>
      <c r="K38" s="8">
        <v>-1556.1</v>
      </c>
      <c r="L38" s="8">
        <v>-2650.04</v>
      </c>
      <c r="M38" s="8">
        <f t="shared" si="4"/>
        <v>-4206.1399999999994</v>
      </c>
      <c r="N38" s="10">
        <f t="shared" si="6"/>
        <v>74479.859999999986</v>
      </c>
      <c r="O38" s="11">
        <f>IF(Table5[[#This Row],[Beans]]="","",O37+Table5[[#This Row],[Beans]])</f>
        <v>52303.499999999985</v>
      </c>
      <c r="P38" s="11">
        <f>IF(Table5[[#This Row],[Meal]]="","",P37+Table5[[#This Row],[Meal]])</f>
        <v>222189</v>
      </c>
      <c r="Q38" s="11">
        <f>IF(Table5[[#This Row],[Oil]]="","",Q37+Table5[[#This Row],[Oil]])</f>
        <v>40785.600000000006</v>
      </c>
      <c r="R38" s="11">
        <f>IF(Table5[[#This Row],[Corn]]="","",R37+Table5[[#This Row],[Corn]])</f>
        <v>-88198.1</v>
      </c>
      <c r="S38" s="11">
        <f>IF(Table5[[#This Row],[Wheat]]="","",S37+Table5[[#This Row],[Wheat]])</f>
        <v>174985.60000000001</v>
      </c>
      <c r="T38" s="11">
        <f>IF(Table5[[#This Row],[KC Wheat]]="","",T37+Table5[[#This Row],[KC Wheat]])</f>
        <v>-25478.300000000003</v>
      </c>
      <c r="U38" s="11">
        <f>IF(Table5[[#This Row],[Energies]]="","",U37+Table5[[#This Row],[Energies]])</f>
        <v>0</v>
      </c>
      <c r="V38" s="10">
        <f t="shared" si="5"/>
        <v>333753.08799999999</v>
      </c>
      <c r="W38" s="8">
        <v>753463</v>
      </c>
      <c r="X38" s="12">
        <f t="shared" si="1"/>
        <v>9.8850056339860062E-2</v>
      </c>
      <c r="Y38" s="8"/>
      <c r="Z38" s="8"/>
      <c r="AA38" s="8"/>
      <c r="AB38" s="8"/>
      <c r="AC38" s="66">
        <v>391700.8</v>
      </c>
      <c r="AE38" s="109"/>
    </row>
    <row r="39" spans="1:31" x14ac:dyDescent="0.25">
      <c r="A39" s="1" t="str">
        <f t="shared" si="2"/>
        <v>Jan</v>
      </c>
      <c r="B39" s="2">
        <v>44221</v>
      </c>
      <c r="C39" s="8">
        <v>3143.7</v>
      </c>
      <c r="D39" s="8">
        <v>-1075.0999999999999</v>
      </c>
      <c r="E39" s="8">
        <v>2192.1</v>
      </c>
      <c r="F39" s="8">
        <v>38506.1</v>
      </c>
      <c r="G39" s="8">
        <v>4253.6000000000004</v>
      </c>
      <c r="H39" s="8">
        <v>2544.5</v>
      </c>
      <c r="I39" s="8">
        <v>0</v>
      </c>
      <c r="J39" s="10">
        <f t="shared" si="3"/>
        <v>49564.899999999994</v>
      </c>
      <c r="K39" s="8">
        <v>-306</v>
      </c>
      <c r="L39" s="8">
        <v>-703.8</v>
      </c>
      <c r="M39" s="8">
        <f t="shared" si="4"/>
        <v>-1009.8</v>
      </c>
      <c r="N39" s="10">
        <f t="shared" si="6"/>
        <v>48555.099999999991</v>
      </c>
      <c r="O39" s="11">
        <f>IF(Table5[[#This Row],[Beans]]="","",O38+Table5[[#This Row],[Beans]])</f>
        <v>55447.199999999983</v>
      </c>
      <c r="P39" s="11">
        <f>IF(Table5[[#This Row],[Meal]]="","",P38+Table5[[#This Row],[Meal]])</f>
        <v>221113.9</v>
      </c>
      <c r="Q39" s="11">
        <f>IF(Table5[[#This Row],[Oil]]="","",Q38+Table5[[#This Row],[Oil]])</f>
        <v>42977.700000000004</v>
      </c>
      <c r="R39" s="11">
        <f>IF(Table5[[#This Row],[Corn]]="","",R38+Table5[[#This Row],[Corn]])</f>
        <v>-49692.000000000007</v>
      </c>
      <c r="S39" s="11">
        <f>IF(Table5[[#This Row],[Wheat]]="","",S38+Table5[[#This Row],[Wheat]])</f>
        <v>179239.2</v>
      </c>
      <c r="T39" s="11">
        <f>IF(Table5[[#This Row],[KC Wheat]]="","",T38+Table5[[#This Row],[KC Wheat]])</f>
        <v>-22933.800000000003</v>
      </c>
      <c r="U39" s="11">
        <f>IF(Table5[[#This Row],[Energies]]="","",U38+Table5[[#This Row],[Energies]])</f>
        <v>0</v>
      </c>
      <c r="V39" s="10">
        <f t="shared" si="5"/>
        <v>382308.18799999997</v>
      </c>
      <c r="W39" s="8">
        <v>658417</v>
      </c>
      <c r="X39" s="12">
        <f t="shared" si="1"/>
        <v>7.3745210102412292E-2</v>
      </c>
      <c r="Y39" s="8">
        <v>-4497.8500000000004</v>
      </c>
      <c r="Z39" s="8"/>
      <c r="AA39" s="8"/>
      <c r="AB39" s="8"/>
      <c r="AC39" s="66">
        <v>462584.4</v>
      </c>
      <c r="AE39" s="109"/>
    </row>
    <row r="40" spans="1:31" x14ac:dyDescent="0.25">
      <c r="A40" s="1" t="str">
        <f t="shared" si="2"/>
        <v>Jan</v>
      </c>
      <c r="B40" s="2">
        <v>44222</v>
      </c>
      <c r="C40" s="8">
        <v>26149.8</v>
      </c>
      <c r="D40" s="8">
        <v>16916.900000000001</v>
      </c>
      <c r="E40" s="8">
        <v>21427.9</v>
      </c>
      <c r="F40" s="8">
        <v>-10068.200000000001</v>
      </c>
      <c r="G40" s="8">
        <v>12693.8</v>
      </c>
      <c r="H40" s="8">
        <v>9694.4</v>
      </c>
      <c r="I40" s="8">
        <v>0</v>
      </c>
      <c r="J40" s="10">
        <f t="shared" si="3"/>
        <v>76814.599999999991</v>
      </c>
      <c r="K40" s="8">
        <v>-593</v>
      </c>
      <c r="L40" s="8">
        <v>-1363.75</v>
      </c>
      <c r="M40" s="8">
        <f t="shared" si="4"/>
        <v>-1956.75</v>
      </c>
      <c r="N40" s="10">
        <f t="shared" si="6"/>
        <v>74857.849999999991</v>
      </c>
      <c r="O40" s="11">
        <f>IF(Table5[[#This Row],[Beans]]="","",O39+Table5[[#This Row],[Beans]])</f>
        <v>81596.999999999985</v>
      </c>
      <c r="P40" s="11">
        <f>IF(Table5[[#This Row],[Meal]]="","",P39+Table5[[#This Row],[Meal]])</f>
        <v>238030.8</v>
      </c>
      <c r="Q40" s="11">
        <f>IF(Table5[[#This Row],[Oil]]="","",Q39+Table5[[#This Row],[Oil]])</f>
        <v>64405.600000000006</v>
      </c>
      <c r="R40" s="11">
        <f>IF(Table5[[#This Row],[Corn]]="","",R39+Table5[[#This Row],[Corn]])</f>
        <v>-59760.200000000012</v>
      </c>
      <c r="S40" s="11">
        <f>IF(Table5[[#This Row],[Wheat]]="","",S39+Table5[[#This Row],[Wheat]])</f>
        <v>191933</v>
      </c>
      <c r="T40" s="11">
        <f>IF(Table5[[#This Row],[KC Wheat]]="","",T39+Table5[[#This Row],[KC Wheat]])</f>
        <v>-13239.400000000003</v>
      </c>
      <c r="U40" s="11">
        <f>IF(Table5[[#This Row],[Energies]]="","",U39+Table5[[#This Row],[Energies]])</f>
        <v>0</v>
      </c>
      <c r="V40" s="10">
        <f t="shared" si="5"/>
        <v>457166.03799999994</v>
      </c>
      <c r="W40" s="8">
        <v>496721.9</v>
      </c>
      <c r="X40" s="12">
        <f>IFERROR(N40/W40,"")</f>
        <v>0.15070374388566316</v>
      </c>
      <c r="Y40" s="8"/>
      <c r="Z40" s="8"/>
      <c r="AA40" s="8"/>
      <c r="AB40" s="8"/>
      <c r="AC40" s="66">
        <v>496721.9</v>
      </c>
      <c r="AE40" s="109"/>
    </row>
    <row r="41" spans="1:31" x14ac:dyDescent="0.25">
      <c r="A41" s="1" t="str">
        <f t="shared" si="2"/>
        <v>Jan</v>
      </c>
      <c r="B41" s="2">
        <v>44223</v>
      </c>
      <c r="C41" s="8">
        <v>-15098.6</v>
      </c>
      <c r="D41" s="8">
        <v>36143.599999999999</v>
      </c>
      <c r="E41" s="8">
        <v>-16833.3</v>
      </c>
      <c r="F41" s="8">
        <v>-18503.2</v>
      </c>
      <c r="G41" s="8">
        <v>-4819.7</v>
      </c>
      <c r="H41" s="8">
        <v>-1896.4</v>
      </c>
      <c r="I41" s="8">
        <v>0</v>
      </c>
      <c r="J41" s="10">
        <f t="shared" si="3"/>
        <v>-21007.600000000002</v>
      </c>
      <c r="K41" s="8">
        <v>-322.8</v>
      </c>
      <c r="L41" s="8">
        <v>-742.23</v>
      </c>
      <c r="M41" s="8">
        <f t="shared" si="4"/>
        <v>-1065.03</v>
      </c>
      <c r="N41" s="10">
        <f t="shared" si="6"/>
        <v>-22072.63</v>
      </c>
      <c r="O41" s="11">
        <f>IF(Table5[[#This Row],[Beans]]="","",O40+Table5[[#This Row],[Beans]])</f>
        <v>66498.39999999998</v>
      </c>
      <c r="P41" s="11">
        <f>IF(Table5[[#This Row],[Meal]]="","",P40+Table5[[#This Row],[Meal]])</f>
        <v>274174.39999999997</v>
      </c>
      <c r="Q41" s="11">
        <f>IF(Table5[[#This Row],[Oil]]="","",Q40+Table5[[#This Row],[Oil]])</f>
        <v>47572.3</v>
      </c>
      <c r="R41" s="11">
        <f>IF(Table5[[#This Row],[Corn]]="","",R40+Table5[[#This Row],[Corn]])</f>
        <v>-78263.400000000009</v>
      </c>
      <c r="S41" s="11">
        <f>IF(Table5[[#This Row],[Wheat]]="","",S40+Table5[[#This Row],[Wheat]])</f>
        <v>187113.3</v>
      </c>
      <c r="T41" s="11">
        <f>IF(Table5[[#This Row],[KC Wheat]]="","",T40+Table5[[#This Row],[KC Wheat]])</f>
        <v>-15135.800000000003</v>
      </c>
      <c r="U41" s="11">
        <f>IF(Table5[[#This Row],[Energies]]="","",U40+Table5[[#This Row],[Energies]])</f>
        <v>0</v>
      </c>
      <c r="V41" s="10">
        <f t="shared" si="5"/>
        <v>435093.40799999994</v>
      </c>
      <c r="W41" s="8">
        <v>706725</v>
      </c>
      <c r="X41" s="12">
        <f t="shared" si="1"/>
        <v>-3.1232275637624256E-2</v>
      </c>
      <c r="Y41" s="8">
        <v>-369</v>
      </c>
      <c r="Z41" s="8"/>
      <c r="AA41" s="8"/>
      <c r="AB41" s="8"/>
      <c r="AC41" s="66">
        <v>470634.12</v>
      </c>
      <c r="AE41" s="109"/>
    </row>
    <row r="42" spans="1:31" x14ac:dyDescent="0.25">
      <c r="A42" s="1" t="str">
        <f t="shared" si="2"/>
        <v>Jan</v>
      </c>
      <c r="B42" s="2">
        <v>44224</v>
      </c>
      <c r="C42" s="8">
        <v>-18896.2</v>
      </c>
      <c r="D42" s="8">
        <v>12597.5</v>
      </c>
      <c r="E42" s="8">
        <v>-27012.799999999999</v>
      </c>
      <c r="F42" s="8">
        <v>-58493.9</v>
      </c>
      <c r="G42" s="8">
        <v>17708.3</v>
      </c>
      <c r="H42" s="8">
        <v>7203.2</v>
      </c>
      <c r="I42" s="8">
        <v>0</v>
      </c>
      <c r="J42" s="10">
        <f t="shared" si="3"/>
        <v>-66893.899999999994</v>
      </c>
      <c r="K42" s="8">
        <v>-285.89999999999998</v>
      </c>
      <c r="L42" s="8">
        <v>-657.09</v>
      </c>
      <c r="M42" s="8">
        <f t="shared" si="4"/>
        <v>-942.99</v>
      </c>
      <c r="N42" s="10">
        <f t="shared" si="6"/>
        <v>-67836.89</v>
      </c>
      <c r="O42" s="11">
        <f>IF(Table5[[#This Row],[Beans]]="","",O41+Table5[[#This Row],[Beans]])</f>
        <v>47602.199999999983</v>
      </c>
      <c r="P42" s="11">
        <f>IF(Table5[[#This Row],[Meal]]="","",P41+Table5[[#This Row],[Meal]])</f>
        <v>286771.89999999997</v>
      </c>
      <c r="Q42" s="11">
        <f>IF(Table5[[#This Row],[Oil]]="","",Q41+Table5[[#This Row],[Oil]])</f>
        <v>20559.500000000004</v>
      </c>
      <c r="R42" s="11">
        <f>IF(Table5[[#This Row],[Corn]]="","",R41+Table5[[#This Row],[Corn]])</f>
        <v>-136757.30000000002</v>
      </c>
      <c r="S42" s="11">
        <f>IF(Table5[[#This Row],[Wheat]]="","",S41+Table5[[#This Row],[Wheat]])</f>
        <v>204821.59999999998</v>
      </c>
      <c r="T42" s="11">
        <f>IF(Table5[[#This Row],[KC Wheat]]="","",T41+Table5[[#This Row],[KC Wheat]])</f>
        <v>-7932.6000000000031</v>
      </c>
      <c r="U42" s="11">
        <f>IF(Table5[[#This Row],[Energies]]="","",U41+Table5[[#This Row],[Energies]])</f>
        <v>0</v>
      </c>
      <c r="V42" s="10">
        <f t="shared" si="5"/>
        <v>367256.51799999992</v>
      </c>
      <c r="W42" s="8">
        <v>681280</v>
      </c>
      <c r="X42" s="12">
        <f t="shared" si="1"/>
        <v>-9.9572701385627058E-2</v>
      </c>
      <c r="Y42" s="8"/>
      <c r="Z42" s="8"/>
      <c r="AA42" s="8"/>
      <c r="AB42" s="8"/>
      <c r="AC42" s="66">
        <v>386207.63</v>
      </c>
      <c r="AE42" s="109"/>
    </row>
    <row r="43" spans="1:31" x14ac:dyDescent="0.25">
      <c r="A43" s="1" t="str">
        <f t="shared" si="2"/>
        <v>Jan</v>
      </c>
      <c r="B43" s="2">
        <v>44225</v>
      </c>
      <c r="C43" s="8">
        <v>3807.9</v>
      </c>
      <c r="D43" s="8">
        <v>27878.7</v>
      </c>
      <c r="E43" s="8">
        <v>-4233.3999999999996</v>
      </c>
      <c r="F43" s="8">
        <v>-9238.2000000000007</v>
      </c>
      <c r="G43" s="8">
        <v>-545.1</v>
      </c>
      <c r="H43" s="8">
        <v>-8050.1</v>
      </c>
      <c r="I43" s="8">
        <v>0</v>
      </c>
      <c r="J43" s="10">
        <f t="shared" si="3"/>
        <v>9619.8000000000047</v>
      </c>
      <c r="K43" s="8">
        <v>-278.89999999999998</v>
      </c>
      <c r="L43" s="8">
        <v>-641.26</v>
      </c>
      <c r="M43" s="8">
        <f t="shared" si="4"/>
        <v>-920.16</v>
      </c>
      <c r="N43" s="10">
        <f t="shared" si="6"/>
        <v>8699.6400000000049</v>
      </c>
      <c r="O43" s="11">
        <f>IF(Table5[[#This Row],[Beans]]="","",O42+Table5[[#This Row],[Beans]])</f>
        <v>51410.099999999984</v>
      </c>
      <c r="P43" s="11">
        <f>IF(Table5[[#This Row],[Meal]]="","",P42+Table5[[#This Row],[Meal]])</f>
        <v>314650.59999999998</v>
      </c>
      <c r="Q43" s="11">
        <f>IF(Table5[[#This Row],[Oil]]="","",Q42+Table5[[#This Row],[Oil]])</f>
        <v>16326.100000000004</v>
      </c>
      <c r="R43" s="11">
        <f>IF(Table5[[#This Row],[Corn]]="","",R42+Table5[[#This Row],[Corn]])</f>
        <v>-145995.50000000003</v>
      </c>
      <c r="S43" s="11">
        <f>IF(Table5[[#This Row],[Wheat]]="","",S42+Table5[[#This Row],[Wheat]])</f>
        <v>204276.49999999997</v>
      </c>
      <c r="T43" s="11">
        <f>IF(Table5[[#This Row],[KC Wheat]]="","",T42+Table5[[#This Row],[KC Wheat]])</f>
        <v>-15982.700000000004</v>
      </c>
      <c r="U43" s="11">
        <f>IF(Table5[[#This Row],[Energies]]="","",U42+Table5[[#This Row],[Energies]])</f>
        <v>0</v>
      </c>
      <c r="V43" s="10">
        <f t="shared" si="5"/>
        <v>375956.15799999994</v>
      </c>
      <c r="W43" s="8">
        <v>620346</v>
      </c>
      <c r="X43" s="12">
        <f t="shared" si="1"/>
        <v>1.4023851205617518E-2</v>
      </c>
      <c r="Y43" s="8">
        <v>-7553</v>
      </c>
      <c r="Z43" s="8"/>
      <c r="AA43" s="8"/>
      <c r="AB43" s="8"/>
      <c r="AC43" s="66">
        <v>462814.47</v>
      </c>
      <c r="AE43" s="109"/>
    </row>
    <row r="44" spans="1:31" x14ac:dyDescent="0.25">
      <c r="A44" s="1" t="str">
        <f t="shared" si="2"/>
        <v>Feb</v>
      </c>
      <c r="B44" s="2">
        <v>44228</v>
      </c>
      <c r="C44" s="8">
        <v>58282.7</v>
      </c>
      <c r="D44" s="8">
        <v>-53339.3</v>
      </c>
      <c r="E44" s="8">
        <v>4572.6000000000004</v>
      </c>
      <c r="F44" s="8">
        <v>11868.9</v>
      </c>
      <c r="G44" s="8">
        <v>-1006.4</v>
      </c>
      <c r="H44" s="8">
        <v>4346.7</v>
      </c>
      <c r="I44" s="8">
        <v>0</v>
      </c>
      <c r="J44" s="10">
        <f t="shared" si="3"/>
        <v>24725.199999999993</v>
      </c>
      <c r="K44" s="8">
        <v>-160.15</v>
      </c>
      <c r="L44" s="8">
        <v>-736.17</v>
      </c>
      <c r="M44" s="8">
        <f t="shared" si="4"/>
        <v>-896.31999999999994</v>
      </c>
      <c r="N44" s="10">
        <f t="shared" si="6"/>
        <v>23828.879999999994</v>
      </c>
      <c r="O44" s="11">
        <f>IF(Table5[[#This Row],[Beans]]="","",O43+Table5[[#This Row],[Beans]])</f>
        <v>109692.79999999999</v>
      </c>
      <c r="P44" s="11">
        <f>IF(Table5[[#This Row],[Meal]]="","",P43+Table5[[#This Row],[Meal]])</f>
        <v>261311.3</v>
      </c>
      <c r="Q44" s="11">
        <f>IF(Table5[[#This Row],[Oil]]="","",Q43+Table5[[#This Row],[Oil]])</f>
        <v>20898.700000000004</v>
      </c>
      <c r="R44" s="11">
        <f>IF(Table5[[#This Row],[Corn]]="","",R43+Table5[[#This Row],[Corn]])</f>
        <v>-134126.60000000003</v>
      </c>
      <c r="S44" s="11">
        <f>IF(Table5[[#This Row],[Wheat]]="","",S43+Table5[[#This Row],[Wheat]])</f>
        <v>203270.09999999998</v>
      </c>
      <c r="T44" s="11">
        <f>IF(Table5[[#This Row],[KC Wheat]]="","",T43+Table5[[#This Row],[KC Wheat]])</f>
        <v>-11636.000000000004</v>
      </c>
      <c r="U44" s="11">
        <f>IF(Table5[[#This Row],[Energies]]="","",U43+Table5[[#This Row],[Energies]])</f>
        <v>0</v>
      </c>
      <c r="V44" s="10">
        <f t="shared" si="5"/>
        <v>399785.03799999994</v>
      </c>
      <c r="W44" s="8">
        <v>522671</v>
      </c>
      <c r="X44" s="12">
        <f t="shared" si="1"/>
        <v>4.5590591404535537E-2</v>
      </c>
      <c r="Y44" s="8">
        <v>-513.45000000000005</v>
      </c>
      <c r="Z44" s="8"/>
      <c r="AA44" s="8"/>
      <c r="AB44" s="8"/>
      <c r="AC44" s="66">
        <v>456946.9</v>
      </c>
      <c r="AE44" s="109"/>
    </row>
    <row r="45" spans="1:31" x14ac:dyDescent="0.25">
      <c r="A45" s="1" t="str">
        <f t="shared" si="2"/>
        <v>Feb</v>
      </c>
      <c r="B45" s="2">
        <v>44229</v>
      </c>
      <c r="C45" s="8">
        <v>34124</v>
      </c>
      <c r="D45" s="8">
        <v>-11984.2</v>
      </c>
      <c r="E45" s="8">
        <v>8074.4</v>
      </c>
      <c r="F45" s="8">
        <v>49477.2</v>
      </c>
      <c r="G45" s="8">
        <v>-8117.4</v>
      </c>
      <c r="H45" s="8">
        <v>1747.2</v>
      </c>
      <c r="I45" s="8">
        <v>0</v>
      </c>
      <c r="J45" s="10">
        <f t="shared" si="3"/>
        <v>73321.2</v>
      </c>
      <c r="K45" s="8">
        <v>-135.15</v>
      </c>
      <c r="L45" s="8">
        <v>-621.51</v>
      </c>
      <c r="M45" s="8">
        <f t="shared" si="4"/>
        <v>-756.66</v>
      </c>
      <c r="N45" s="10">
        <f t="shared" si="6"/>
        <v>72564.539999999994</v>
      </c>
      <c r="O45" s="11">
        <f>IF(Table5[[#This Row],[Beans]]="","",O44+Table5[[#This Row],[Beans]])</f>
        <v>143816.79999999999</v>
      </c>
      <c r="P45" s="11">
        <f>IF(Table5[[#This Row],[Meal]]="","",P44+Table5[[#This Row],[Meal]])</f>
        <v>249327.09999999998</v>
      </c>
      <c r="Q45" s="11">
        <f>IF(Table5[[#This Row],[Oil]]="","",Q44+Table5[[#This Row],[Oil]])</f>
        <v>28973.100000000006</v>
      </c>
      <c r="R45" s="11">
        <f>IF(Table5[[#This Row],[Corn]]="","",R44+Table5[[#This Row],[Corn]])</f>
        <v>-84649.400000000038</v>
      </c>
      <c r="S45" s="11">
        <f>IF(Table5[[#This Row],[Wheat]]="","",S44+Table5[[#This Row],[Wheat]])</f>
        <v>195152.69999999998</v>
      </c>
      <c r="T45" s="11">
        <f>IF(Table5[[#This Row],[KC Wheat]]="","",T44+Table5[[#This Row],[KC Wheat]])</f>
        <v>-9888.8000000000029</v>
      </c>
      <c r="U45" s="11">
        <f>IF(Table5[[#This Row],[Energies]]="","",U44+Table5[[#This Row],[Energies]])</f>
        <v>0</v>
      </c>
      <c r="V45" s="10">
        <f t="shared" si="5"/>
        <v>472349.57799999992</v>
      </c>
      <c r="W45" s="8">
        <v>576936</v>
      </c>
      <c r="X45" s="12">
        <f t="shared" si="1"/>
        <v>0.12577571862390283</v>
      </c>
      <c r="Y45" s="8"/>
      <c r="Z45" s="8"/>
      <c r="AA45" s="8"/>
      <c r="AB45" s="8"/>
      <c r="AC45" s="66">
        <v>514063.24</v>
      </c>
      <c r="AE45" s="109"/>
    </row>
    <row r="46" spans="1:31" x14ac:dyDescent="0.25">
      <c r="A46" s="1" t="str">
        <f t="shared" si="2"/>
        <v>Feb</v>
      </c>
      <c r="B46" s="2">
        <v>44230</v>
      </c>
      <c r="C46" s="8">
        <v>46706.400000000001</v>
      </c>
      <c r="D46" s="8">
        <v>-1685.9</v>
      </c>
      <c r="E46" s="8">
        <v>17456.3</v>
      </c>
      <c r="F46" s="8">
        <v>49311.7</v>
      </c>
      <c r="G46" s="8">
        <v>713.5</v>
      </c>
      <c r="H46" s="8">
        <v>-4606.6000000000004</v>
      </c>
      <c r="I46" s="8">
        <v>0</v>
      </c>
      <c r="J46" s="10">
        <f t="shared" si="3"/>
        <v>107895.4</v>
      </c>
      <c r="K46" s="8">
        <v>-249.65</v>
      </c>
      <c r="L46" s="8">
        <v>-1148.3900000000001</v>
      </c>
      <c r="M46" s="8">
        <f t="shared" si="4"/>
        <v>-1398.0400000000002</v>
      </c>
      <c r="N46" s="10">
        <f t="shared" si="6"/>
        <v>106497.36</v>
      </c>
      <c r="O46" s="11">
        <f>IF(Table5[[#This Row],[Beans]]="","",O45+Table5[[#This Row],[Beans]])</f>
        <v>190523.19999999998</v>
      </c>
      <c r="P46" s="11">
        <f>IF(Table5[[#This Row],[Meal]]="","",P45+Table5[[#This Row],[Meal]])</f>
        <v>247641.19999999998</v>
      </c>
      <c r="Q46" s="11">
        <f>IF(Table5[[#This Row],[Oil]]="","",Q45+Table5[[#This Row],[Oil]])</f>
        <v>46429.400000000009</v>
      </c>
      <c r="R46" s="11">
        <f>IF(Table5[[#This Row],[Corn]]="","",R45+Table5[[#This Row],[Corn]])</f>
        <v>-35337.700000000041</v>
      </c>
      <c r="S46" s="11">
        <f>IF(Table5[[#This Row],[Wheat]]="","",S45+Table5[[#This Row],[Wheat]])</f>
        <v>195866.19999999998</v>
      </c>
      <c r="T46" s="11">
        <f>IF(Table5[[#This Row],[KC Wheat]]="","",T45+Table5[[#This Row],[KC Wheat]])</f>
        <v>-14495.400000000003</v>
      </c>
      <c r="U46" s="11">
        <f>IF(Table5[[#This Row],[Energies]]="","",U45+Table5[[#This Row],[Energies]])</f>
        <v>0</v>
      </c>
      <c r="V46" s="10">
        <f t="shared" si="5"/>
        <v>578846.93799999997</v>
      </c>
      <c r="W46" s="8">
        <v>542400</v>
      </c>
      <c r="X46" s="12">
        <f t="shared" si="1"/>
        <v>0.19634469026548673</v>
      </c>
      <c r="Y46" s="8"/>
      <c r="Z46" s="8"/>
      <c r="AA46" s="8"/>
      <c r="AB46" s="8"/>
      <c r="AC46" s="66">
        <v>594900.05000000005</v>
      </c>
      <c r="AE46" s="109"/>
    </row>
    <row r="47" spans="1:31" x14ac:dyDescent="0.25">
      <c r="A47" s="1" t="str">
        <f t="shared" si="2"/>
        <v>Feb</v>
      </c>
      <c r="B47" s="2">
        <v>44231</v>
      </c>
      <c r="C47" s="8">
        <v>10811.8</v>
      </c>
      <c r="D47" s="8">
        <v>-8945.5</v>
      </c>
      <c r="E47" s="8">
        <v>5022.3999999999996</v>
      </c>
      <c r="F47" s="8">
        <v>5298.6</v>
      </c>
      <c r="G47" s="8">
        <v>-7480.6</v>
      </c>
      <c r="H47" s="8">
        <v>-1414.9</v>
      </c>
      <c r="I47" s="8">
        <v>0</v>
      </c>
      <c r="J47" s="10">
        <f t="shared" si="3"/>
        <v>3291.7999999999988</v>
      </c>
      <c r="K47" s="8">
        <v>-101.05</v>
      </c>
      <c r="L47" s="8">
        <v>-464.71</v>
      </c>
      <c r="M47" s="8">
        <f t="shared" si="4"/>
        <v>-565.76</v>
      </c>
      <c r="N47" s="10">
        <f t="shared" si="6"/>
        <v>2726.0399999999991</v>
      </c>
      <c r="O47" s="11">
        <f>IF(Table5[[#This Row],[Beans]]="","",O46+Table5[[#This Row],[Beans]])</f>
        <v>201334.99999999997</v>
      </c>
      <c r="P47" s="11">
        <f>IF(Table5[[#This Row],[Meal]]="","",P46+Table5[[#This Row],[Meal]])</f>
        <v>238695.69999999998</v>
      </c>
      <c r="Q47" s="11">
        <f>IF(Table5[[#This Row],[Oil]]="","",Q46+Table5[[#This Row],[Oil]])</f>
        <v>51451.80000000001</v>
      </c>
      <c r="R47" s="11">
        <f>IF(Table5[[#This Row],[Corn]]="","",R46+Table5[[#This Row],[Corn]])</f>
        <v>-30039.100000000042</v>
      </c>
      <c r="S47" s="11">
        <f>IF(Table5[[#This Row],[Wheat]]="","",S46+Table5[[#This Row],[Wheat]])</f>
        <v>188385.59999999998</v>
      </c>
      <c r="T47" s="11">
        <f>IF(Table5[[#This Row],[KC Wheat]]="","",T46+Table5[[#This Row],[KC Wheat]])</f>
        <v>-15910.300000000003</v>
      </c>
      <c r="U47" s="11">
        <f>IF(Table5[[#This Row],[Energies]]="","",U46+Table5[[#This Row],[Energies]])</f>
        <v>0</v>
      </c>
      <c r="V47" s="10">
        <f t="shared" si="5"/>
        <v>581572.978</v>
      </c>
      <c r="W47" s="8">
        <v>619731</v>
      </c>
      <c r="X47" s="12">
        <f t="shared" si="1"/>
        <v>4.3987471983812313E-3</v>
      </c>
      <c r="Y47" s="8">
        <v>-1371.03</v>
      </c>
      <c r="Z47" s="8"/>
      <c r="AA47" s="8">
        <v>-444201</v>
      </c>
      <c r="AB47" s="8"/>
      <c r="AC47" s="66">
        <v>139617.29</v>
      </c>
      <c r="AE47" s="109"/>
    </row>
    <row r="48" spans="1:31" x14ac:dyDescent="0.25">
      <c r="A48" s="1" t="str">
        <f t="shared" si="2"/>
        <v>Feb</v>
      </c>
      <c r="B48" s="2">
        <v>44232</v>
      </c>
      <c r="C48" s="8">
        <v>17362.099999999999</v>
      </c>
      <c r="D48" s="8">
        <v>2621.9</v>
      </c>
      <c r="E48" s="8">
        <v>8349.2000000000007</v>
      </c>
      <c r="F48" s="8">
        <v>8278.7000000000007</v>
      </c>
      <c r="G48" s="8">
        <v>251.8</v>
      </c>
      <c r="H48" s="8">
        <v>-5468.3</v>
      </c>
      <c r="I48" s="8">
        <v>0</v>
      </c>
      <c r="J48" s="10">
        <f t="shared" si="3"/>
        <v>31395.400000000005</v>
      </c>
      <c r="K48" s="8">
        <v>-138.35</v>
      </c>
      <c r="L48" s="8">
        <v>-635.66</v>
      </c>
      <c r="M48" s="8">
        <f t="shared" si="4"/>
        <v>-774.01</v>
      </c>
      <c r="N48" s="10">
        <f t="shared" si="6"/>
        <v>30621.390000000007</v>
      </c>
      <c r="O48" s="11">
        <f>IF(Table5[[#This Row],[Beans]]="","",O47+Table5[[#This Row],[Beans]])</f>
        <v>218697.09999999998</v>
      </c>
      <c r="P48" s="11">
        <f>IF(Table5[[#This Row],[Meal]]="","",P47+Table5[[#This Row],[Meal]])</f>
        <v>241317.59999999998</v>
      </c>
      <c r="Q48" s="11">
        <f>IF(Table5[[#This Row],[Oil]]="","",Q47+Table5[[#This Row],[Oil]])</f>
        <v>59801.000000000015</v>
      </c>
      <c r="R48" s="11">
        <f>IF(Table5[[#This Row],[Corn]]="","",R47+Table5[[#This Row],[Corn]])</f>
        <v>-21760.400000000041</v>
      </c>
      <c r="S48" s="11">
        <f>IF(Table5[[#This Row],[Wheat]]="","",S47+Table5[[#This Row],[Wheat]])</f>
        <v>188637.39999999997</v>
      </c>
      <c r="T48" s="11">
        <f>IF(Table5[[#This Row],[KC Wheat]]="","",T47+Table5[[#This Row],[KC Wheat]])</f>
        <v>-21378.600000000002</v>
      </c>
      <c r="U48" s="11">
        <f>IF(Table5[[#This Row],[Energies]]="","",U47+Table5[[#This Row],[Energies]])</f>
        <v>0</v>
      </c>
      <c r="V48" s="10">
        <f t="shared" si="5"/>
        <v>612194.36800000002</v>
      </c>
      <c r="W48" s="8">
        <v>630166</v>
      </c>
      <c r="X48" s="12">
        <f t="shared" si="1"/>
        <v>4.8592577193945732E-2</v>
      </c>
      <c r="Y48" s="8">
        <v>-5000</v>
      </c>
      <c r="Z48" s="8"/>
      <c r="AA48" s="8"/>
      <c r="AB48" s="8"/>
      <c r="AC48" s="66">
        <v>201604.53</v>
      </c>
      <c r="AE48" s="109"/>
    </row>
    <row r="49" spans="1:31" x14ac:dyDescent="0.25">
      <c r="A49" s="1" t="str">
        <f t="shared" si="2"/>
        <v>Feb</v>
      </c>
      <c r="B49" s="2">
        <v>44235</v>
      </c>
      <c r="C49" s="8">
        <v>-3690.2</v>
      </c>
      <c r="D49" s="8">
        <v>-8104.7</v>
      </c>
      <c r="E49" s="8">
        <v>-2969.6</v>
      </c>
      <c r="F49" s="8">
        <v>-50252.1</v>
      </c>
      <c r="G49" s="8">
        <v>1872.5</v>
      </c>
      <c r="H49" s="8">
        <v>-2799.5</v>
      </c>
      <c r="I49" s="8">
        <v>0</v>
      </c>
      <c r="J49" s="10">
        <f t="shared" si="3"/>
        <v>-65943.600000000006</v>
      </c>
      <c r="K49" s="8">
        <v>-210.15</v>
      </c>
      <c r="L49" s="8">
        <v>-966.51</v>
      </c>
      <c r="M49" s="8">
        <f t="shared" ref="M49:M112" si="7">IF(SUM(K49:L49)=0,"",SUM(K49:L49))</f>
        <v>-1176.6600000000001</v>
      </c>
      <c r="N49" s="10">
        <f t="shared" si="6"/>
        <v>-67120.260000000009</v>
      </c>
      <c r="O49" s="11">
        <f>IF(Table5[[#This Row],[Beans]]="","",O48+Table5[[#This Row],[Beans]])</f>
        <v>215006.89999999997</v>
      </c>
      <c r="P49" s="11">
        <f>IF(Table5[[#This Row],[Meal]]="","",P48+Table5[[#This Row],[Meal]])</f>
        <v>233212.89999999997</v>
      </c>
      <c r="Q49" s="11">
        <f>IF(Table5[[#This Row],[Oil]]="","",Q48+Table5[[#This Row],[Oil]])</f>
        <v>56831.400000000016</v>
      </c>
      <c r="R49" s="11">
        <f>IF(Table5[[#This Row],[Corn]]="","",R48+Table5[[#This Row],[Corn]])</f>
        <v>-72012.500000000044</v>
      </c>
      <c r="S49" s="11">
        <f>IF(Table5[[#This Row],[Wheat]]="","",S48+Table5[[#This Row],[Wheat]])</f>
        <v>190509.89999999997</v>
      </c>
      <c r="T49" s="11">
        <f>IF(Table5[[#This Row],[KC Wheat]]="","",T48+Table5[[#This Row],[KC Wheat]])</f>
        <v>-24178.100000000002</v>
      </c>
      <c r="U49" s="11">
        <f>IF(Table5[[#This Row],[Energies]]="","",U48+Table5[[#This Row],[Energies]])</f>
        <v>0</v>
      </c>
      <c r="V49" s="10">
        <f t="shared" si="5"/>
        <v>545074.10800000001</v>
      </c>
      <c r="W49" s="8">
        <v>658899</v>
      </c>
      <c r="X49" s="12">
        <f t="shared" si="1"/>
        <v>-0.10186729680876737</v>
      </c>
      <c r="Y49" s="8">
        <v>-125</v>
      </c>
      <c r="Z49" s="8"/>
      <c r="AA49" s="8"/>
      <c r="AB49" s="8"/>
      <c r="AC49" s="66">
        <v>119762.37</v>
      </c>
      <c r="AE49" s="109"/>
    </row>
    <row r="50" spans="1:31" x14ac:dyDescent="0.25">
      <c r="A50" s="1" t="str">
        <f t="shared" si="2"/>
        <v>Feb</v>
      </c>
      <c r="B50" s="2">
        <v>44236</v>
      </c>
      <c r="C50" s="8">
        <v>-9710.7999999999993</v>
      </c>
      <c r="D50" s="8">
        <v>3476.8</v>
      </c>
      <c r="E50" s="8">
        <v>-15131.2</v>
      </c>
      <c r="F50" s="8">
        <v>-23396.7</v>
      </c>
      <c r="G50" s="8">
        <v>-29376.400000000001</v>
      </c>
      <c r="H50" s="8">
        <v>17633.400000000001</v>
      </c>
      <c r="I50" s="8">
        <v>0</v>
      </c>
      <c r="J50" s="10">
        <f t="shared" si="3"/>
        <v>-56504.9</v>
      </c>
      <c r="K50" s="8">
        <v>-112.35</v>
      </c>
      <c r="L50" s="8">
        <v>-516.57000000000005</v>
      </c>
      <c r="M50" s="8">
        <f t="shared" si="7"/>
        <v>-628.92000000000007</v>
      </c>
      <c r="N50" s="10">
        <f t="shared" si="6"/>
        <v>-57133.82</v>
      </c>
      <c r="O50" s="11">
        <f>IF(Table5[[#This Row],[Beans]]="","",O49+Table5[[#This Row],[Beans]])</f>
        <v>205296.09999999998</v>
      </c>
      <c r="P50" s="11">
        <f>IF(Table5[[#This Row],[Meal]]="","",P49+Table5[[#This Row],[Meal]])</f>
        <v>236689.69999999995</v>
      </c>
      <c r="Q50" s="11">
        <f>IF(Table5[[#This Row],[Oil]]="","",Q49+Table5[[#This Row],[Oil]])</f>
        <v>41700.200000000012</v>
      </c>
      <c r="R50" s="11">
        <f>IF(Table5[[#This Row],[Corn]]="","",R49+Table5[[#This Row],[Corn]])</f>
        <v>-95409.200000000041</v>
      </c>
      <c r="S50" s="11">
        <f>IF(Table5[[#This Row],[Wheat]]="","",S49+Table5[[#This Row],[Wheat]])</f>
        <v>161133.49999999997</v>
      </c>
      <c r="T50" s="11">
        <f>IF(Table5[[#This Row],[KC Wheat]]="","",T49+Table5[[#This Row],[KC Wheat]])</f>
        <v>-6544.7000000000007</v>
      </c>
      <c r="U50" s="11">
        <f>IF(Table5[[#This Row],[Energies]]="","",U49+Table5[[#This Row],[Energies]])</f>
        <v>0</v>
      </c>
      <c r="V50" s="10">
        <f t="shared" si="5"/>
        <v>487940.288</v>
      </c>
      <c r="W50" s="8">
        <v>650675</v>
      </c>
      <c r="X50" s="12">
        <f t="shared" si="1"/>
        <v>-8.7807000422638032E-2</v>
      </c>
      <c r="Y50" s="8"/>
      <c r="Z50" s="8"/>
      <c r="AA50" s="8"/>
      <c r="AB50" s="8"/>
      <c r="AC50" s="66">
        <v>55210.2</v>
      </c>
      <c r="AE50" s="109"/>
    </row>
    <row r="51" spans="1:31" x14ac:dyDescent="0.25">
      <c r="A51" s="1" t="str">
        <f t="shared" si="2"/>
        <v>Feb</v>
      </c>
      <c r="B51" s="2">
        <v>44237</v>
      </c>
      <c r="C51" s="8">
        <v>7515</v>
      </c>
      <c r="D51" s="8">
        <v>52155.4</v>
      </c>
      <c r="E51" s="8">
        <v>19400.5</v>
      </c>
      <c r="F51" s="8">
        <v>2680.9</v>
      </c>
      <c r="G51" s="8">
        <v>-3481.6</v>
      </c>
      <c r="H51" s="8">
        <v>-6106.5</v>
      </c>
      <c r="I51" s="8">
        <v>0</v>
      </c>
      <c r="J51" s="10">
        <f t="shared" si="3"/>
        <v>72163.699999999983</v>
      </c>
      <c r="K51" s="8">
        <v>-166.35</v>
      </c>
      <c r="L51" s="8">
        <v>-763.62</v>
      </c>
      <c r="M51" s="8">
        <f t="shared" si="7"/>
        <v>-929.97</v>
      </c>
      <c r="N51" s="10">
        <f t="shared" si="6"/>
        <v>71233.729999999981</v>
      </c>
      <c r="O51" s="11">
        <f>IF(Table5[[#This Row],[Beans]]="","",O50+Table5[[#This Row],[Beans]])</f>
        <v>212811.09999999998</v>
      </c>
      <c r="P51" s="11">
        <f>IF(Table5[[#This Row],[Meal]]="","",P50+Table5[[#This Row],[Meal]])</f>
        <v>288845.09999999998</v>
      </c>
      <c r="Q51" s="11">
        <f>IF(Table5[[#This Row],[Oil]]="","",Q50+Table5[[#This Row],[Oil]])</f>
        <v>61100.700000000012</v>
      </c>
      <c r="R51" s="11">
        <f>IF(Table5[[#This Row],[Corn]]="","",R50+Table5[[#This Row],[Corn]])</f>
        <v>-92728.300000000047</v>
      </c>
      <c r="S51" s="11">
        <f>IF(Table5[[#This Row],[Wheat]]="","",S50+Table5[[#This Row],[Wheat]])</f>
        <v>157651.89999999997</v>
      </c>
      <c r="T51" s="11">
        <f>IF(Table5[[#This Row],[KC Wheat]]="","",T50+Table5[[#This Row],[KC Wheat]])</f>
        <v>-12651.2</v>
      </c>
      <c r="U51" s="11">
        <f>IF(Table5[[#This Row],[Energies]]="","",U50+Table5[[#This Row],[Energies]])</f>
        <v>0</v>
      </c>
      <c r="V51" s="10">
        <f t="shared" si="5"/>
        <v>559174.01799999992</v>
      </c>
      <c r="W51" s="8">
        <v>600339</v>
      </c>
      <c r="X51" s="12">
        <f t="shared" si="1"/>
        <v>0.11865584278216137</v>
      </c>
      <c r="Y51" s="8">
        <v>4125.58</v>
      </c>
      <c r="Z51" s="8"/>
      <c r="AA51" s="8"/>
      <c r="AB51" s="8"/>
      <c r="AC51" s="66">
        <v>142876.81</v>
      </c>
      <c r="AE51" s="109"/>
    </row>
    <row r="52" spans="1:31" x14ac:dyDescent="0.25">
      <c r="A52" s="1" t="str">
        <f t="shared" si="2"/>
        <v>Feb</v>
      </c>
      <c r="B52" s="2">
        <v>44238</v>
      </c>
      <c r="C52" s="8">
        <v>14274.5</v>
      </c>
      <c r="D52" s="8">
        <v>-5745.4</v>
      </c>
      <c r="E52" s="8">
        <v>14385.5</v>
      </c>
      <c r="F52" s="8">
        <v>-6610.6</v>
      </c>
      <c r="G52" s="8">
        <v>-2168.5</v>
      </c>
      <c r="H52" s="8">
        <v>23.6</v>
      </c>
      <c r="I52" s="8">
        <v>0</v>
      </c>
      <c r="J52" s="10">
        <f t="shared" si="3"/>
        <v>14159.099999999999</v>
      </c>
      <c r="K52" s="8">
        <v>-250.05</v>
      </c>
      <c r="L52" s="8">
        <v>-1142.76</v>
      </c>
      <c r="M52" s="8">
        <f t="shared" si="7"/>
        <v>-1392.81</v>
      </c>
      <c r="N52" s="10">
        <f t="shared" si="6"/>
        <v>12766.289999999999</v>
      </c>
      <c r="O52" s="11">
        <f>IF(Table5[[#This Row],[Beans]]="","",O51+Table5[[#This Row],[Beans]])</f>
        <v>227085.59999999998</v>
      </c>
      <c r="P52" s="11">
        <f>IF(Table5[[#This Row],[Meal]]="","",P51+Table5[[#This Row],[Meal]])</f>
        <v>283099.69999999995</v>
      </c>
      <c r="Q52" s="11">
        <f>IF(Table5[[#This Row],[Oil]]="","",Q51+Table5[[#This Row],[Oil]])</f>
        <v>75486.200000000012</v>
      </c>
      <c r="R52" s="11">
        <f>IF(Table5[[#This Row],[Corn]]="","",R51+Table5[[#This Row],[Corn]])</f>
        <v>-99338.900000000052</v>
      </c>
      <c r="S52" s="11">
        <f>IF(Table5[[#This Row],[Wheat]]="","",S51+Table5[[#This Row],[Wheat]])</f>
        <v>155483.39999999997</v>
      </c>
      <c r="T52" s="11">
        <f>IF(Table5[[#This Row],[KC Wheat]]="","",T51+Table5[[#This Row],[KC Wheat]])</f>
        <v>-12627.6</v>
      </c>
      <c r="U52" s="11">
        <f>IF(Table5[[#This Row],[Energies]]="","",U51+Table5[[#This Row],[Energies]])</f>
        <v>0</v>
      </c>
      <c r="V52" s="10">
        <f t="shared" si="5"/>
        <v>571940.30799999996</v>
      </c>
      <c r="W52" s="8">
        <v>721566</v>
      </c>
      <c r="X52" s="12">
        <f t="shared" si="1"/>
        <v>1.7692477195433265E-2</v>
      </c>
      <c r="Y52" s="8"/>
      <c r="Z52" s="8"/>
      <c r="AA52" s="8"/>
      <c r="AB52" s="8"/>
      <c r="AC52" s="66">
        <v>153823.75</v>
      </c>
      <c r="AE52" s="109"/>
    </row>
    <row r="53" spans="1:31" x14ac:dyDescent="0.25">
      <c r="A53" s="1" t="str">
        <f t="shared" si="2"/>
        <v>Feb</v>
      </c>
      <c r="B53" s="2">
        <v>44239</v>
      </c>
      <c r="C53" s="8">
        <v>-11725.8</v>
      </c>
      <c r="D53" s="8">
        <v>-11706.8</v>
      </c>
      <c r="E53" s="8">
        <v>8810.7000000000007</v>
      </c>
      <c r="F53" s="8">
        <v>5594</v>
      </c>
      <c r="G53" s="8">
        <v>2570.3000000000002</v>
      </c>
      <c r="H53" s="8">
        <v>-7141.7</v>
      </c>
      <c r="I53" s="8">
        <v>0</v>
      </c>
      <c r="J53" s="10">
        <f t="shared" si="3"/>
        <v>-13599.299999999997</v>
      </c>
      <c r="K53" s="8">
        <v>-46.6</v>
      </c>
      <c r="L53" s="8">
        <v>-211.84</v>
      </c>
      <c r="M53" s="8">
        <f t="shared" si="7"/>
        <v>-258.44</v>
      </c>
      <c r="N53" s="10">
        <f t="shared" si="6"/>
        <v>-13857.739999999998</v>
      </c>
      <c r="O53" s="11">
        <f>IF(Table5[[#This Row],[Beans]]="","",O52+Table5[[#This Row],[Beans]])</f>
        <v>215359.8</v>
      </c>
      <c r="P53" s="11">
        <f>IF(Table5[[#This Row],[Meal]]="","",P52+Table5[[#This Row],[Meal]])</f>
        <v>271392.89999999997</v>
      </c>
      <c r="Q53" s="11">
        <f>IF(Table5[[#This Row],[Oil]]="","",Q52+Table5[[#This Row],[Oil]])</f>
        <v>84296.900000000009</v>
      </c>
      <c r="R53" s="11">
        <f>IF(Table5[[#This Row],[Corn]]="","",R52+Table5[[#This Row],[Corn]])</f>
        <v>-93744.900000000052</v>
      </c>
      <c r="S53" s="11">
        <f>IF(Table5[[#This Row],[Wheat]]="","",S52+Table5[[#This Row],[Wheat]])</f>
        <v>158053.69999999995</v>
      </c>
      <c r="T53" s="11">
        <f>IF(Table5[[#This Row],[KC Wheat]]="","",T52+Table5[[#This Row],[KC Wheat]])</f>
        <v>-19769.3</v>
      </c>
      <c r="U53" s="11">
        <f>IF(Table5[[#This Row],[Energies]]="","",U52+Table5[[#This Row],[Energies]])</f>
        <v>0</v>
      </c>
      <c r="V53" s="10">
        <f t="shared" si="5"/>
        <v>558082.56799999997</v>
      </c>
      <c r="W53" s="8">
        <v>873267</v>
      </c>
      <c r="X53" s="12">
        <f t="shared" si="1"/>
        <v>-1.5868846526892688E-2</v>
      </c>
      <c r="Y53" s="8"/>
      <c r="Z53" s="8"/>
      <c r="AA53" s="8"/>
      <c r="AB53" s="8"/>
      <c r="AC53" s="66">
        <v>128562.06</v>
      </c>
      <c r="AE53" s="109"/>
    </row>
    <row r="54" spans="1:31" x14ac:dyDescent="0.25">
      <c r="A54" s="1" t="str">
        <f t="shared" si="2"/>
        <v>Feb</v>
      </c>
      <c r="B54" s="2">
        <v>44243</v>
      </c>
      <c r="C54" s="8">
        <v>-11102.8</v>
      </c>
      <c r="D54" s="8">
        <v>-871.6</v>
      </c>
      <c r="E54" s="8">
        <v>10337.9</v>
      </c>
      <c r="F54" s="8">
        <v>28608.6</v>
      </c>
      <c r="G54" s="8">
        <v>11305.9</v>
      </c>
      <c r="H54" s="8">
        <v>8815.9</v>
      </c>
      <c r="I54" s="8">
        <v>0</v>
      </c>
      <c r="J54" s="10">
        <f t="shared" si="3"/>
        <v>47093.9</v>
      </c>
      <c r="K54" s="8">
        <v>-147.30000000000001</v>
      </c>
      <c r="L54" s="8">
        <v>-676.92</v>
      </c>
      <c r="M54" s="8">
        <f t="shared" si="7"/>
        <v>-824.22</v>
      </c>
      <c r="N54" s="10">
        <f t="shared" si="6"/>
        <v>46269.68</v>
      </c>
      <c r="O54" s="11">
        <f>IF(Table5[[#This Row],[Beans]]="","",O53+Table5[[#This Row],[Beans]])</f>
        <v>204257</v>
      </c>
      <c r="P54" s="11">
        <f>IF(Table5[[#This Row],[Meal]]="","",P53+Table5[[#This Row],[Meal]])</f>
        <v>270521.3</v>
      </c>
      <c r="Q54" s="11">
        <f>IF(Table5[[#This Row],[Oil]]="","",Q53+Table5[[#This Row],[Oil]])</f>
        <v>94634.8</v>
      </c>
      <c r="R54" s="11">
        <f>IF(Table5[[#This Row],[Corn]]="","",R53+Table5[[#This Row],[Corn]])</f>
        <v>-65136.300000000054</v>
      </c>
      <c r="S54" s="11">
        <f>IF(Table5[[#This Row],[Wheat]]="","",S53+Table5[[#This Row],[Wheat]])</f>
        <v>169359.59999999995</v>
      </c>
      <c r="T54" s="11">
        <f>IF(Table5[[#This Row],[KC Wheat]]="","",T53+Table5[[#This Row],[KC Wheat]])</f>
        <v>-10953.4</v>
      </c>
      <c r="U54" s="11">
        <f>IF(Table5[[#This Row],[Energies]]="","",U53+Table5[[#This Row],[Energies]])</f>
        <v>0</v>
      </c>
      <c r="V54" s="10">
        <f t="shared" si="5"/>
        <v>604352.24800000002</v>
      </c>
      <c r="W54" s="8">
        <v>852989</v>
      </c>
      <c r="X54" s="12">
        <f t="shared" si="1"/>
        <v>5.4244169620006825E-2</v>
      </c>
      <c r="Y54" s="8"/>
      <c r="Z54" s="8"/>
      <c r="AA54" s="8"/>
      <c r="AB54" s="8"/>
      <c r="AC54" s="66">
        <v>171293.84</v>
      </c>
      <c r="AE54" s="109"/>
    </row>
    <row r="55" spans="1:31" x14ac:dyDescent="0.25">
      <c r="A55" s="1" t="str">
        <f t="shared" si="2"/>
        <v>Feb</v>
      </c>
      <c r="B55" s="2">
        <v>44244</v>
      </c>
      <c r="C55" s="8">
        <v>6667.7</v>
      </c>
      <c r="D55" s="8">
        <v>14253.8</v>
      </c>
      <c r="E55" s="8">
        <v>9542.9</v>
      </c>
      <c r="F55" s="8">
        <v>-8028</v>
      </c>
      <c r="G55" s="8">
        <v>-10485</v>
      </c>
      <c r="H55" s="8">
        <v>-4034.7</v>
      </c>
      <c r="I55" s="8">
        <v>0</v>
      </c>
      <c r="J55" s="10">
        <f t="shared" si="3"/>
        <v>7916.7000000000016</v>
      </c>
      <c r="K55" s="8">
        <v>-159.25</v>
      </c>
      <c r="L55" s="8">
        <v>-731.05</v>
      </c>
      <c r="M55" s="8">
        <f t="shared" si="7"/>
        <v>-890.3</v>
      </c>
      <c r="N55" s="10">
        <f t="shared" si="6"/>
        <v>7026.4000000000015</v>
      </c>
      <c r="O55" s="11">
        <f>IF(Table5[[#This Row],[Beans]]="","",O54+Table5[[#This Row],[Beans]])</f>
        <v>210924.7</v>
      </c>
      <c r="P55" s="11">
        <f>IF(Table5[[#This Row],[Meal]]="","",P54+Table5[[#This Row],[Meal]])</f>
        <v>284775.09999999998</v>
      </c>
      <c r="Q55" s="11">
        <f>IF(Table5[[#This Row],[Oil]]="","",Q54+Table5[[#This Row],[Oil]])</f>
        <v>104177.7</v>
      </c>
      <c r="R55" s="11">
        <f>IF(Table5[[#This Row],[Corn]]="","",R54+Table5[[#This Row],[Corn]])</f>
        <v>-73164.300000000047</v>
      </c>
      <c r="S55" s="11">
        <f>IF(Table5[[#This Row],[Wheat]]="","",S54+Table5[[#This Row],[Wheat]])</f>
        <v>158874.59999999995</v>
      </c>
      <c r="T55" s="11">
        <f>IF(Table5[[#This Row],[KC Wheat]]="","",T54+Table5[[#This Row],[KC Wheat]])</f>
        <v>-14988.099999999999</v>
      </c>
      <c r="U55" s="11">
        <f>IF(Table5[[#This Row],[Energies]]="","",U54+Table5[[#This Row],[Energies]])</f>
        <v>0</v>
      </c>
      <c r="V55" s="10">
        <f t="shared" si="5"/>
        <v>611378.64800000004</v>
      </c>
      <c r="W55" s="8">
        <v>821560</v>
      </c>
      <c r="X55" s="12">
        <f t="shared" si="1"/>
        <v>8.55250985929208E-3</v>
      </c>
      <c r="Y55" s="8"/>
      <c r="Z55" s="8"/>
      <c r="AA55" s="8"/>
      <c r="AB55" s="8"/>
      <c r="AC55" s="66">
        <v>200797.29</v>
      </c>
      <c r="AE55" s="109"/>
    </row>
    <row r="56" spans="1:31" x14ac:dyDescent="0.25">
      <c r="A56" s="1" t="str">
        <f t="shared" si="2"/>
        <v>Feb</v>
      </c>
      <c r="B56" s="2">
        <v>44245</v>
      </c>
      <c r="C56" s="8">
        <v>-20122.3</v>
      </c>
      <c r="D56" s="8">
        <v>2070.1</v>
      </c>
      <c r="E56" s="8">
        <v>243.6</v>
      </c>
      <c r="F56" s="8">
        <v>-9425.9</v>
      </c>
      <c r="G56" s="8">
        <v>-268</v>
      </c>
      <c r="H56" s="8">
        <v>4723.3999999999996</v>
      </c>
      <c r="I56" s="8">
        <v>0</v>
      </c>
      <c r="J56" s="10">
        <f t="shared" si="3"/>
        <v>-22779.1</v>
      </c>
      <c r="K56" s="8">
        <v>-246.35</v>
      </c>
      <c r="L56" s="8">
        <v>-1133.06</v>
      </c>
      <c r="M56" s="8">
        <f t="shared" si="7"/>
        <v>-1379.4099999999999</v>
      </c>
      <c r="N56" s="10">
        <f t="shared" si="6"/>
        <v>-24158.51</v>
      </c>
      <c r="O56" s="11">
        <f>IF(Table5[[#This Row],[Beans]]="","",O55+Table5[[#This Row],[Beans]])</f>
        <v>190802.40000000002</v>
      </c>
      <c r="P56" s="11">
        <f>IF(Table5[[#This Row],[Meal]]="","",P55+Table5[[#This Row],[Meal]])</f>
        <v>286845.19999999995</v>
      </c>
      <c r="Q56" s="11">
        <f>IF(Table5[[#This Row],[Oil]]="","",Q55+Table5[[#This Row],[Oil]])</f>
        <v>104421.3</v>
      </c>
      <c r="R56" s="11">
        <f>IF(Table5[[#This Row],[Corn]]="","",R55+Table5[[#This Row],[Corn]])</f>
        <v>-82590.200000000041</v>
      </c>
      <c r="S56" s="11">
        <f>IF(Table5[[#This Row],[Wheat]]="","",S55+Table5[[#This Row],[Wheat]])</f>
        <v>158606.59999999995</v>
      </c>
      <c r="T56" s="11">
        <f>IF(Table5[[#This Row],[KC Wheat]]="","",T55+Table5[[#This Row],[KC Wheat]])</f>
        <v>-10264.699999999999</v>
      </c>
      <c r="U56" s="11">
        <f>IF(Table5[[#This Row],[Energies]]="","",U55+Table5[[#This Row],[Energies]])</f>
        <v>0</v>
      </c>
      <c r="V56" s="10">
        <f t="shared" si="5"/>
        <v>587220.13800000004</v>
      </c>
      <c r="W56" s="8">
        <v>752975</v>
      </c>
      <c r="X56" s="12">
        <f t="shared" si="1"/>
        <v>-3.2084079816726979E-2</v>
      </c>
      <c r="Y56" s="8"/>
      <c r="Z56" s="8"/>
      <c r="AA56" s="8"/>
      <c r="AB56" s="8"/>
      <c r="AC56" s="66">
        <v>160647.63</v>
      </c>
      <c r="AE56" s="109"/>
    </row>
    <row r="57" spans="1:31" x14ac:dyDescent="0.25">
      <c r="A57" s="1" t="str">
        <f t="shared" si="2"/>
        <v>Feb</v>
      </c>
      <c r="B57" s="2">
        <v>44246</v>
      </c>
      <c r="C57" s="8">
        <v>39466.6</v>
      </c>
      <c r="D57" s="8">
        <v>-21139.3</v>
      </c>
      <c r="E57" s="8">
        <v>-7004.6</v>
      </c>
      <c r="F57" s="8">
        <v>28821.200000000001</v>
      </c>
      <c r="G57" s="8">
        <v>-25503.9</v>
      </c>
      <c r="H57" s="8">
        <v>9187.7000000000007</v>
      </c>
      <c r="I57" s="8">
        <v>0</v>
      </c>
      <c r="J57" s="10">
        <f t="shared" si="3"/>
        <v>23827.7</v>
      </c>
      <c r="K57" s="8">
        <v>-1305.95</v>
      </c>
      <c r="L57" s="8">
        <v>-3887.69</v>
      </c>
      <c r="M57" s="8">
        <f t="shared" si="7"/>
        <v>-5193.6400000000003</v>
      </c>
      <c r="N57" s="10">
        <f t="shared" si="6"/>
        <v>18634.060000000001</v>
      </c>
      <c r="O57" s="11">
        <f>IF(Table5[[#This Row],[Beans]]="","",O56+Table5[[#This Row],[Beans]])</f>
        <v>230269.00000000003</v>
      </c>
      <c r="P57" s="11">
        <f>IF(Table5[[#This Row],[Meal]]="","",P56+Table5[[#This Row],[Meal]])</f>
        <v>265705.89999999997</v>
      </c>
      <c r="Q57" s="11">
        <f>IF(Table5[[#This Row],[Oil]]="","",Q56+Table5[[#This Row],[Oil]])</f>
        <v>97416.7</v>
      </c>
      <c r="R57" s="11">
        <f>IF(Table5[[#This Row],[Corn]]="","",R56+Table5[[#This Row],[Corn]])</f>
        <v>-53769.000000000044</v>
      </c>
      <c r="S57" s="11">
        <f>IF(Table5[[#This Row],[Wheat]]="","",S56+Table5[[#This Row],[Wheat]])</f>
        <v>133102.69999999995</v>
      </c>
      <c r="T57" s="11">
        <f>IF(Table5[[#This Row],[KC Wheat]]="","",T56+Table5[[#This Row],[KC Wheat]])</f>
        <v>-1076.9999999999982</v>
      </c>
      <c r="U57" s="11">
        <f>IF(Table5[[#This Row],[Energies]]="","",U56+Table5[[#This Row],[Energies]])</f>
        <v>0</v>
      </c>
      <c r="V57" s="10">
        <f t="shared" si="5"/>
        <v>605854.19800000009</v>
      </c>
      <c r="W57" s="8">
        <v>521745</v>
      </c>
      <c r="X57" s="12">
        <f t="shared" si="1"/>
        <v>3.5714879874268086E-2</v>
      </c>
      <c r="Y57" s="8"/>
      <c r="Z57" s="8"/>
      <c r="AA57" s="8"/>
      <c r="AB57" s="8"/>
      <c r="AC57" s="66">
        <v>179802.74</v>
      </c>
      <c r="AE57" s="109"/>
    </row>
    <row r="58" spans="1:31" x14ac:dyDescent="0.25">
      <c r="A58" s="1" t="str">
        <f t="shared" si="2"/>
        <v>Feb</v>
      </c>
      <c r="B58" s="2">
        <v>44249</v>
      </c>
      <c r="C58" s="8">
        <v>55</v>
      </c>
      <c r="D58" s="8">
        <v>-1595.7</v>
      </c>
      <c r="E58" s="8">
        <v>1645.7</v>
      </c>
      <c r="F58" s="8">
        <v>16633.599999999999</v>
      </c>
      <c r="G58" s="8">
        <v>-2177.3000000000002</v>
      </c>
      <c r="H58" s="8">
        <v>8264.5</v>
      </c>
      <c r="I58" s="8">
        <v>0</v>
      </c>
      <c r="J58" s="10">
        <f t="shared" si="3"/>
        <v>22825.8</v>
      </c>
      <c r="K58" s="8">
        <v>-81.650000000000006</v>
      </c>
      <c r="L58" s="8">
        <v>-375.59</v>
      </c>
      <c r="M58" s="8">
        <f t="shared" si="7"/>
        <v>-457.24</v>
      </c>
      <c r="N58" s="10">
        <f t="shared" si="6"/>
        <v>22368.559999999998</v>
      </c>
      <c r="O58" s="11">
        <f>IF(Table5[[#This Row],[Beans]]="","",O57+Table5[[#This Row],[Beans]])</f>
        <v>230324.00000000003</v>
      </c>
      <c r="P58" s="11">
        <f>IF(Table5[[#This Row],[Meal]]="","",P57+Table5[[#This Row],[Meal]])</f>
        <v>264110.19999999995</v>
      </c>
      <c r="Q58" s="11">
        <f>IF(Table5[[#This Row],[Oil]]="","",Q57+Table5[[#This Row],[Oil]])</f>
        <v>99062.399999999994</v>
      </c>
      <c r="R58" s="11">
        <f>IF(Table5[[#This Row],[Corn]]="","",R57+Table5[[#This Row],[Corn]])</f>
        <v>-37135.400000000045</v>
      </c>
      <c r="S58" s="11">
        <f>IF(Table5[[#This Row],[Wheat]]="","",S57+Table5[[#This Row],[Wheat]])</f>
        <v>130925.39999999995</v>
      </c>
      <c r="T58" s="11">
        <f>IF(Table5[[#This Row],[KC Wheat]]="","",T57+Table5[[#This Row],[KC Wheat]])</f>
        <v>7187.5000000000018</v>
      </c>
      <c r="U58" s="11">
        <f>IF(Table5[[#This Row],[Energies]]="","",U57+Table5[[#This Row],[Energies]])</f>
        <v>0</v>
      </c>
      <c r="V58" s="10">
        <f t="shared" si="5"/>
        <v>628222.75800000015</v>
      </c>
      <c r="W58" s="8">
        <v>522057</v>
      </c>
      <c r="X58" s="12">
        <f t="shared" si="1"/>
        <v>4.2846968817581217E-2</v>
      </c>
      <c r="Y58" s="8">
        <v>-4516.62</v>
      </c>
      <c r="Z58" s="8"/>
      <c r="AA58" s="8"/>
      <c r="AB58" s="8"/>
      <c r="AC58" s="66">
        <v>202314.5</v>
      </c>
      <c r="AE58" s="109"/>
    </row>
    <row r="59" spans="1:31" x14ac:dyDescent="0.25">
      <c r="A59" s="1" t="str">
        <f t="shared" si="2"/>
        <v>Feb</v>
      </c>
      <c r="B59" s="2">
        <v>44250</v>
      </c>
      <c r="C59" s="8">
        <v>-5828.8</v>
      </c>
      <c r="D59" s="8">
        <v>-7625.8</v>
      </c>
      <c r="E59" s="8">
        <v>-17720.599999999999</v>
      </c>
      <c r="F59" s="8">
        <v>20024.599999999999</v>
      </c>
      <c r="G59" s="8">
        <v>-4327.3</v>
      </c>
      <c r="H59" s="8">
        <v>-4188.3</v>
      </c>
      <c r="I59" s="8">
        <v>0</v>
      </c>
      <c r="J59" s="10">
        <f t="shared" si="3"/>
        <v>-19666.199999999997</v>
      </c>
      <c r="K59" s="8">
        <v>-107.05</v>
      </c>
      <c r="L59" s="8">
        <v>-492.43</v>
      </c>
      <c r="M59" s="8">
        <f t="shared" si="7"/>
        <v>-599.48</v>
      </c>
      <c r="N59" s="10">
        <f t="shared" si="6"/>
        <v>-20265.679999999997</v>
      </c>
      <c r="O59" s="11">
        <f>IF(Table5[[#This Row],[Beans]]="","",O58+Table5[[#This Row],[Beans]])</f>
        <v>224495.20000000004</v>
      </c>
      <c r="P59" s="11">
        <f>IF(Table5[[#This Row],[Meal]]="","",P58+Table5[[#This Row],[Meal]])</f>
        <v>256484.39999999997</v>
      </c>
      <c r="Q59" s="11">
        <f>IF(Table5[[#This Row],[Oil]]="","",Q58+Table5[[#This Row],[Oil]])</f>
        <v>81341.799999999988</v>
      </c>
      <c r="R59" s="11">
        <f>IF(Table5[[#This Row],[Corn]]="","",R58+Table5[[#This Row],[Corn]])</f>
        <v>-17110.800000000047</v>
      </c>
      <c r="S59" s="11">
        <f>IF(Table5[[#This Row],[Wheat]]="","",S58+Table5[[#This Row],[Wheat]])</f>
        <v>126598.09999999995</v>
      </c>
      <c r="T59" s="11">
        <f>IF(Table5[[#This Row],[KC Wheat]]="","",T58+Table5[[#This Row],[KC Wheat]])</f>
        <v>2999.2000000000016</v>
      </c>
      <c r="U59" s="11">
        <f>IF(Table5[[#This Row],[Energies]]="","",U58+Table5[[#This Row],[Energies]])</f>
        <v>0</v>
      </c>
      <c r="V59" s="10">
        <f t="shared" si="5"/>
        <v>607957.0780000001</v>
      </c>
      <c r="W59" s="8">
        <v>482181</v>
      </c>
      <c r="X59" s="12">
        <f t="shared" si="1"/>
        <v>-4.2029196505046856E-2</v>
      </c>
      <c r="Y59" s="8"/>
      <c r="Z59" s="8"/>
      <c r="AA59" s="8"/>
      <c r="AB59" s="8"/>
      <c r="AC59" s="66">
        <v>185147.27</v>
      </c>
      <c r="AE59" s="109"/>
    </row>
    <row r="60" spans="1:31" x14ac:dyDescent="0.25">
      <c r="A60" s="1" t="str">
        <f t="shared" si="2"/>
        <v>Feb</v>
      </c>
      <c r="B60" s="2">
        <v>44251</v>
      </c>
      <c r="C60" s="8">
        <v>-33683.699999999997</v>
      </c>
      <c r="D60" s="8">
        <v>13649.9</v>
      </c>
      <c r="E60" s="8">
        <v>-3258.5</v>
      </c>
      <c r="F60" s="8">
        <v>-36806.9</v>
      </c>
      <c r="G60" s="8">
        <v>-2037.4</v>
      </c>
      <c r="H60" s="8">
        <v>687.4</v>
      </c>
      <c r="I60" s="8">
        <v>0</v>
      </c>
      <c r="J60" s="10">
        <f t="shared" si="3"/>
        <v>-61449.2</v>
      </c>
      <c r="K60" s="8">
        <v>-13.55</v>
      </c>
      <c r="L60" s="8">
        <v>-62.33</v>
      </c>
      <c r="M60" s="8">
        <f t="shared" si="7"/>
        <v>-75.88</v>
      </c>
      <c r="N60" s="10">
        <f t="shared" si="6"/>
        <v>-61525.079999999994</v>
      </c>
      <c r="O60" s="11">
        <f>IF(Table5[[#This Row],[Beans]]="","",O59+Table5[[#This Row],[Beans]])</f>
        <v>190811.50000000006</v>
      </c>
      <c r="P60" s="11">
        <f>IF(Table5[[#This Row],[Meal]]="","",P59+Table5[[#This Row],[Meal]])</f>
        <v>270134.3</v>
      </c>
      <c r="Q60" s="11">
        <f>IF(Table5[[#This Row],[Oil]]="","",Q59+Table5[[#This Row],[Oil]])</f>
        <v>78083.299999999988</v>
      </c>
      <c r="R60" s="11">
        <f>IF(Table5[[#This Row],[Corn]]="","",R59+Table5[[#This Row],[Corn]])</f>
        <v>-53917.700000000048</v>
      </c>
      <c r="S60" s="11">
        <f>IF(Table5[[#This Row],[Wheat]]="","",S59+Table5[[#This Row],[Wheat]])</f>
        <v>124560.69999999995</v>
      </c>
      <c r="T60" s="11">
        <f>IF(Table5[[#This Row],[KC Wheat]]="","",T59+Table5[[#This Row],[KC Wheat]])</f>
        <v>3686.6000000000017</v>
      </c>
      <c r="U60" s="11">
        <f>IF(Table5[[#This Row],[Energies]]="","",U59+Table5[[#This Row],[Energies]])</f>
        <v>0</v>
      </c>
      <c r="V60" s="10">
        <f t="shared" si="5"/>
        <v>546431.99800000014</v>
      </c>
      <c r="W60" s="8">
        <v>467716</v>
      </c>
      <c r="X60" s="12">
        <f t="shared" si="1"/>
        <v>-0.1315436718008364</v>
      </c>
      <c r="Y60" s="8"/>
      <c r="Z60" s="8"/>
      <c r="AA60" s="8"/>
      <c r="AB60" s="8"/>
      <c r="AC60" s="66">
        <v>115482.14</v>
      </c>
      <c r="AE60" s="109"/>
    </row>
    <row r="61" spans="1:31" x14ac:dyDescent="0.25">
      <c r="A61" s="1" t="str">
        <f t="shared" si="2"/>
        <v>Feb</v>
      </c>
      <c r="B61" s="2">
        <v>44252</v>
      </c>
      <c r="C61" s="8">
        <v>60268.5</v>
      </c>
      <c r="D61" s="8">
        <v>-8075.6</v>
      </c>
      <c r="E61" s="8">
        <v>10267.200000000001</v>
      </c>
      <c r="F61" s="8">
        <v>22290.3</v>
      </c>
      <c r="G61" s="8">
        <v>-8430.9</v>
      </c>
      <c r="H61" s="8">
        <v>1920.4</v>
      </c>
      <c r="I61" s="8">
        <v>0</v>
      </c>
      <c r="J61" s="10">
        <f t="shared" si="3"/>
        <v>78239.900000000009</v>
      </c>
      <c r="K61" s="8">
        <v>-102.55</v>
      </c>
      <c r="L61" s="8">
        <v>-471.73</v>
      </c>
      <c r="M61" s="8">
        <f t="shared" si="7"/>
        <v>-574.28</v>
      </c>
      <c r="N61" s="10">
        <f t="shared" si="6"/>
        <v>77665.62000000001</v>
      </c>
      <c r="O61" s="11">
        <f>IF(Table5[[#This Row],[Beans]]="","",O60+Table5[[#This Row],[Beans]])</f>
        <v>251080.00000000006</v>
      </c>
      <c r="P61" s="11">
        <f>IF(Table5[[#This Row],[Meal]]="","",P60+Table5[[#This Row],[Meal]])</f>
        <v>262058.69999999998</v>
      </c>
      <c r="Q61" s="11">
        <f>IF(Table5[[#This Row],[Oil]]="","",Q60+Table5[[#This Row],[Oil]])</f>
        <v>88350.499999999985</v>
      </c>
      <c r="R61" s="11">
        <f>IF(Table5[[#This Row],[Corn]]="","",R60+Table5[[#This Row],[Corn]])</f>
        <v>-31627.400000000049</v>
      </c>
      <c r="S61" s="11">
        <f>IF(Table5[[#This Row],[Wheat]]="","",S60+Table5[[#This Row],[Wheat]])</f>
        <v>116129.79999999996</v>
      </c>
      <c r="T61" s="11">
        <f>IF(Table5[[#This Row],[KC Wheat]]="","",T60+Table5[[#This Row],[KC Wheat]])</f>
        <v>5607.0000000000018</v>
      </c>
      <c r="U61" s="11">
        <f>IF(Table5[[#This Row],[Energies]]="","",U60+Table5[[#This Row],[Energies]])</f>
        <v>0</v>
      </c>
      <c r="V61" s="10">
        <f t="shared" si="5"/>
        <v>624097.61800000013</v>
      </c>
      <c r="W61" s="8">
        <v>453107</v>
      </c>
      <c r="X61" s="12">
        <f t="shared" si="1"/>
        <v>0.17140679795280145</v>
      </c>
      <c r="Y61" s="8"/>
      <c r="Z61" s="8"/>
      <c r="AA61" s="8"/>
      <c r="AB61" s="8"/>
      <c r="AC61" s="66">
        <v>215498.86</v>
      </c>
      <c r="AE61" s="109"/>
    </row>
    <row r="62" spans="1:31" x14ac:dyDescent="0.25">
      <c r="A62" s="1" t="str">
        <f t="shared" si="2"/>
        <v>Feb</v>
      </c>
      <c r="B62" s="2">
        <v>44253</v>
      </c>
      <c r="C62" s="8">
        <v>-9047.1</v>
      </c>
      <c r="D62" s="8">
        <v>5719.2</v>
      </c>
      <c r="E62" s="8">
        <v>4943.2</v>
      </c>
      <c r="F62" s="8">
        <v>16271.5</v>
      </c>
      <c r="G62" s="8">
        <v>10210.299999999999</v>
      </c>
      <c r="H62" s="8">
        <v>7790.7</v>
      </c>
      <c r="I62" s="8">
        <v>0</v>
      </c>
      <c r="J62" s="10">
        <f t="shared" si="3"/>
        <v>35887.799999999996</v>
      </c>
      <c r="K62" s="8">
        <v>-117.35</v>
      </c>
      <c r="L62" s="8">
        <v>-539.80999999999995</v>
      </c>
      <c r="M62" s="8">
        <f t="shared" si="7"/>
        <v>-657.16</v>
      </c>
      <c r="N62" s="10">
        <f t="shared" si="6"/>
        <v>35230.639999999992</v>
      </c>
      <c r="O62" s="11">
        <f>IF(Table5[[#This Row],[Beans]]="","",O61+Table5[[#This Row],[Beans]])</f>
        <v>242032.90000000005</v>
      </c>
      <c r="P62" s="11">
        <f>IF(Table5[[#This Row],[Meal]]="","",P61+Table5[[#This Row],[Meal]])</f>
        <v>267777.89999999997</v>
      </c>
      <c r="Q62" s="11">
        <f>IF(Table5[[#This Row],[Oil]]="","",Q61+Table5[[#This Row],[Oil]])</f>
        <v>93293.699999999983</v>
      </c>
      <c r="R62" s="11">
        <f>IF(Table5[[#This Row],[Corn]]="","",R61+Table5[[#This Row],[Corn]])</f>
        <v>-15355.900000000049</v>
      </c>
      <c r="S62" s="11">
        <f>IF(Table5[[#This Row],[Wheat]]="","",S61+Table5[[#This Row],[Wheat]])</f>
        <v>126340.09999999996</v>
      </c>
      <c r="T62" s="11">
        <f>IF(Table5[[#This Row],[KC Wheat]]="","",T61+Table5[[#This Row],[KC Wheat]])</f>
        <v>13397.7</v>
      </c>
      <c r="U62" s="11">
        <f>IF(Table5[[#This Row],[Energies]]="","",U61+Table5[[#This Row],[Energies]])</f>
        <v>0</v>
      </c>
      <c r="V62" s="10">
        <f t="shared" si="5"/>
        <v>659328.25800000015</v>
      </c>
      <c r="W62" s="8">
        <v>506584</v>
      </c>
      <c r="X62" s="12">
        <f t="shared" si="1"/>
        <v>6.954550479288725E-2</v>
      </c>
      <c r="Y62" s="8">
        <v>-4485.42</v>
      </c>
      <c r="Z62" s="8"/>
      <c r="AA62" s="8"/>
      <c r="AB62" s="8"/>
      <c r="AC62" s="66">
        <v>231715.7</v>
      </c>
      <c r="AE62" s="109"/>
    </row>
    <row r="63" spans="1:31" x14ac:dyDescent="0.25">
      <c r="A63" s="1" t="str">
        <f t="shared" si="2"/>
        <v>Mar</v>
      </c>
      <c r="B63" s="2">
        <v>44256</v>
      </c>
      <c r="C63" s="8">
        <v>56897.8</v>
      </c>
      <c r="D63" s="8">
        <v>-18684.099999999999</v>
      </c>
      <c r="E63" s="8">
        <v>6045</v>
      </c>
      <c r="F63" s="8">
        <v>18852.2</v>
      </c>
      <c r="G63" s="8">
        <v>-11806.9</v>
      </c>
      <c r="H63" s="8">
        <v>-7513.7</v>
      </c>
      <c r="I63" s="8">
        <v>0</v>
      </c>
      <c r="J63" s="10">
        <f t="shared" si="3"/>
        <v>43790.30000000001</v>
      </c>
      <c r="K63" s="8">
        <v>-60.3</v>
      </c>
      <c r="L63" s="8">
        <v>-277.38</v>
      </c>
      <c r="M63" s="8">
        <f t="shared" si="7"/>
        <v>-337.68</v>
      </c>
      <c r="N63" s="10">
        <f t="shared" si="6"/>
        <v>43452.62000000001</v>
      </c>
      <c r="O63" s="11">
        <f>IF(Table5[[#This Row],[Beans]]="","",O62+Table5[[#This Row],[Beans]])</f>
        <v>298930.70000000007</v>
      </c>
      <c r="P63" s="11">
        <f>IF(Table5[[#This Row],[Meal]]="","",P62+Table5[[#This Row],[Meal]])</f>
        <v>249093.79999999996</v>
      </c>
      <c r="Q63" s="11">
        <f>IF(Table5[[#This Row],[Oil]]="","",Q62+Table5[[#This Row],[Oil]])</f>
        <v>99338.699999999983</v>
      </c>
      <c r="R63" s="11">
        <f>IF(Table5[[#This Row],[Corn]]="","",R62+Table5[[#This Row],[Corn]])</f>
        <v>3496.299999999952</v>
      </c>
      <c r="S63" s="11">
        <f>IF(Table5[[#This Row],[Wheat]]="","",S62+Table5[[#This Row],[Wheat]])</f>
        <v>114533.19999999997</v>
      </c>
      <c r="T63" s="11">
        <f>IF(Table5[[#This Row],[KC Wheat]]="","",T62+Table5[[#This Row],[KC Wheat]])</f>
        <v>5884.0000000000009</v>
      </c>
      <c r="U63" s="11">
        <f>IF(Table5[[#This Row],[Energies]]="","",U62+Table5[[#This Row],[Energies]])</f>
        <v>0</v>
      </c>
      <c r="V63" s="10">
        <f t="shared" si="5"/>
        <v>702780.87800000014</v>
      </c>
      <c r="W63" s="8">
        <v>451968</v>
      </c>
      <c r="X63" s="12">
        <f t="shared" si="1"/>
        <v>9.6140921481166833E-2</v>
      </c>
      <c r="Y63" s="8">
        <v>-476.96</v>
      </c>
      <c r="Z63" s="8"/>
      <c r="AA63" s="8"/>
      <c r="AB63" s="8"/>
      <c r="AC63" s="66">
        <v>239156.5</v>
      </c>
      <c r="AE63" s="109"/>
    </row>
    <row r="64" spans="1:31" x14ac:dyDescent="0.25">
      <c r="A64" s="1" t="str">
        <f t="shared" si="2"/>
        <v>Mar</v>
      </c>
      <c r="B64" s="2">
        <v>44257</v>
      </c>
      <c r="C64" s="8">
        <v>-10051.4</v>
      </c>
      <c r="D64" s="8">
        <v>589.6</v>
      </c>
      <c r="E64" s="8">
        <v>-4300.3999999999996</v>
      </c>
      <c r="F64" s="8">
        <v>-12318.3</v>
      </c>
      <c r="G64" s="8">
        <v>5901.3</v>
      </c>
      <c r="H64" s="8">
        <v>-265.10000000000002</v>
      </c>
      <c r="I64" s="8">
        <v>0</v>
      </c>
      <c r="J64" s="10">
        <f t="shared" si="3"/>
        <v>-20444.3</v>
      </c>
      <c r="K64" s="8">
        <v>-83.4</v>
      </c>
      <c r="L64" s="8">
        <v>-383.64</v>
      </c>
      <c r="M64" s="8">
        <f t="shared" si="7"/>
        <v>-467.03999999999996</v>
      </c>
      <c r="N64" s="10">
        <f t="shared" si="6"/>
        <v>-20911.34</v>
      </c>
      <c r="O64" s="11">
        <f>IF(Table5[[#This Row],[Beans]]="","",O63+Table5[[#This Row],[Beans]])</f>
        <v>288879.30000000005</v>
      </c>
      <c r="P64" s="11">
        <f>IF(Table5[[#This Row],[Meal]]="","",P63+Table5[[#This Row],[Meal]])</f>
        <v>249683.39999999997</v>
      </c>
      <c r="Q64" s="11">
        <f>IF(Table5[[#This Row],[Oil]]="","",Q63+Table5[[#This Row],[Oil]])</f>
        <v>95038.299999999988</v>
      </c>
      <c r="R64" s="11">
        <f>IF(Table5[[#This Row],[Corn]]="","",R63+Table5[[#This Row],[Corn]])</f>
        <v>-8822.0000000000473</v>
      </c>
      <c r="S64" s="11">
        <f>IF(Table5[[#This Row],[Wheat]]="","",S63+Table5[[#This Row],[Wheat]])</f>
        <v>120434.49999999997</v>
      </c>
      <c r="T64" s="11">
        <f>IF(Table5[[#This Row],[KC Wheat]]="","",T63+Table5[[#This Row],[KC Wheat]])</f>
        <v>5618.9000000000005</v>
      </c>
      <c r="U64" s="11">
        <f>IF(Table5[[#This Row],[Energies]]="","",U63+Table5[[#This Row],[Energies]])</f>
        <v>0</v>
      </c>
      <c r="V64" s="10">
        <f t="shared" si="5"/>
        <v>681869.53800000018</v>
      </c>
      <c r="W64" s="8">
        <v>480114</v>
      </c>
      <c r="X64" s="12">
        <f t="shared" si="1"/>
        <v>-4.3554947366667082E-2</v>
      </c>
      <c r="Y64" s="8"/>
      <c r="Z64" s="8"/>
      <c r="AA64" s="8">
        <v>-150000</v>
      </c>
      <c r="AB64" s="8"/>
      <c r="AC64" s="66">
        <v>98144.46</v>
      </c>
      <c r="AE64" s="109"/>
    </row>
    <row r="65" spans="1:31" x14ac:dyDescent="0.25">
      <c r="A65" s="1" t="str">
        <f t="shared" si="2"/>
        <v>Mar</v>
      </c>
      <c r="B65" s="2">
        <v>44258</v>
      </c>
      <c r="C65" s="8">
        <v>-24901.200000000001</v>
      </c>
      <c r="D65" s="8">
        <v>-6048.4</v>
      </c>
      <c r="E65" s="8">
        <v>-10700.9</v>
      </c>
      <c r="F65" s="8">
        <v>25933.9</v>
      </c>
      <c r="G65" s="8">
        <v>16328.3</v>
      </c>
      <c r="H65" s="8">
        <v>-1359.8</v>
      </c>
      <c r="I65" s="8">
        <v>0</v>
      </c>
      <c r="J65" s="10">
        <f t="shared" si="3"/>
        <v>-748.09999999999923</v>
      </c>
      <c r="K65" s="8">
        <v>-94.2</v>
      </c>
      <c r="L65" s="8">
        <v>-433.32</v>
      </c>
      <c r="M65" s="8">
        <f t="shared" si="7"/>
        <v>-527.52</v>
      </c>
      <c r="N65" s="10">
        <f t="shared" si="6"/>
        <v>-1275.6199999999992</v>
      </c>
      <c r="O65" s="11">
        <f>IF(Table5[[#This Row],[Beans]]="","",O64+Table5[[#This Row],[Beans]])</f>
        <v>263978.10000000003</v>
      </c>
      <c r="P65" s="11">
        <f>IF(Table5[[#This Row],[Meal]]="","",P64+Table5[[#This Row],[Meal]])</f>
        <v>243634.99999999997</v>
      </c>
      <c r="Q65" s="11">
        <f>IF(Table5[[#This Row],[Oil]]="","",Q64+Table5[[#This Row],[Oil]])</f>
        <v>84337.4</v>
      </c>
      <c r="R65" s="11">
        <f>IF(Table5[[#This Row],[Corn]]="","",R64+Table5[[#This Row],[Corn]])</f>
        <v>17111.899999999954</v>
      </c>
      <c r="S65" s="11">
        <f>IF(Table5[[#This Row],[Wheat]]="","",S64+Table5[[#This Row],[Wheat]])</f>
        <v>136762.79999999996</v>
      </c>
      <c r="T65" s="11">
        <f>IF(Table5[[#This Row],[KC Wheat]]="","",T64+Table5[[#This Row],[KC Wheat]])</f>
        <v>4259.1000000000004</v>
      </c>
      <c r="U65" s="11">
        <f>IF(Table5[[#This Row],[Energies]]="","",U64+Table5[[#This Row],[Energies]])</f>
        <v>0</v>
      </c>
      <c r="V65" s="10">
        <f t="shared" si="5"/>
        <v>680593.91800000018</v>
      </c>
      <c r="W65" s="8">
        <v>544787</v>
      </c>
      <c r="X65" s="12">
        <f t="shared" si="1"/>
        <v>-2.3415022752011324E-3</v>
      </c>
      <c r="Y65" s="8">
        <v>-15899</v>
      </c>
      <c r="Z65" s="8"/>
      <c r="AA65" s="8"/>
      <c r="AB65" s="8"/>
      <c r="AC65" s="66">
        <v>75272.19</v>
      </c>
      <c r="AE65" s="109"/>
    </row>
    <row r="66" spans="1:31" x14ac:dyDescent="0.25">
      <c r="A66" s="1" t="str">
        <f t="shared" si="2"/>
        <v>Mar</v>
      </c>
      <c r="B66" s="2">
        <v>44259</v>
      </c>
      <c r="C66" s="8">
        <v>34504.1</v>
      </c>
      <c r="D66" s="8">
        <v>-21197.5</v>
      </c>
      <c r="E66" s="8">
        <v>-4923.3999999999996</v>
      </c>
      <c r="F66" s="8">
        <v>6510.4</v>
      </c>
      <c r="G66" s="8">
        <v>1944.7</v>
      </c>
      <c r="H66" s="8">
        <v>1738.6</v>
      </c>
      <c r="I66" s="8">
        <v>0</v>
      </c>
      <c r="J66" s="10">
        <f t="shared" si="3"/>
        <v>18576.899999999998</v>
      </c>
      <c r="K66" s="8">
        <v>-88.15</v>
      </c>
      <c r="L66" s="8">
        <v>-405.49</v>
      </c>
      <c r="M66" s="8">
        <f t="shared" si="7"/>
        <v>-493.64</v>
      </c>
      <c r="N66" s="10">
        <f t="shared" si="6"/>
        <v>18083.259999999998</v>
      </c>
      <c r="O66" s="11">
        <f>IF(Table5[[#This Row],[Beans]]="","",O65+Table5[[#This Row],[Beans]])</f>
        <v>298482.2</v>
      </c>
      <c r="P66" s="11">
        <f>IF(Table5[[#This Row],[Meal]]="","",P65+Table5[[#This Row],[Meal]])</f>
        <v>222437.49999999997</v>
      </c>
      <c r="Q66" s="11">
        <f>IF(Table5[[#This Row],[Oil]]="","",Q65+Table5[[#This Row],[Oil]])</f>
        <v>79414</v>
      </c>
      <c r="R66" s="11">
        <f>IF(Table5[[#This Row],[Corn]]="","",R65+Table5[[#This Row],[Corn]])</f>
        <v>23622.299999999952</v>
      </c>
      <c r="S66" s="11">
        <f>IF(Table5[[#This Row],[Wheat]]="","",S65+Table5[[#This Row],[Wheat]])</f>
        <v>138707.49999999997</v>
      </c>
      <c r="T66" s="11">
        <f>IF(Table5[[#This Row],[KC Wheat]]="","",T65+Table5[[#This Row],[KC Wheat]])</f>
        <v>5997.7000000000007</v>
      </c>
      <c r="U66" s="11">
        <f>IF(Table5[[#This Row],[Energies]]="","",U65+Table5[[#This Row],[Energies]])</f>
        <v>0</v>
      </c>
      <c r="V66" s="10">
        <f t="shared" si="5"/>
        <v>698677.17800000019</v>
      </c>
      <c r="W66" s="8">
        <v>506741</v>
      </c>
      <c r="X66" s="12">
        <f t="shared" si="1"/>
        <v>3.5685409311660192E-2</v>
      </c>
      <c r="Y66" s="8"/>
      <c r="Z66" s="8"/>
      <c r="AA66" s="8"/>
      <c r="AB66" s="8"/>
      <c r="AC66" s="66">
        <v>111936.05</v>
      </c>
      <c r="AE66" s="109"/>
    </row>
    <row r="67" spans="1:31" x14ac:dyDescent="0.25">
      <c r="A67" s="1" t="str">
        <f t="shared" si="2"/>
        <v>Mar</v>
      </c>
      <c r="B67" s="2">
        <v>44260</v>
      </c>
      <c r="C67" s="8">
        <v>-45925.1</v>
      </c>
      <c r="D67" s="8">
        <v>91.6</v>
      </c>
      <c r="E67" s="8">
        <v>-4150.8</v>
      </c>
      <c r="F67" s="8">
        <v>-35933.199999999997</v>
      </c>
      <c r="G67" s="8">
        <v>1292.8</v>
      </c>
      <c r="H67" s="8">
        <v>-14213.6</v>
      </c>
      <c r="I67" s="8">
        <v>0</v>
      </c>
      <c r="J67" s="10">
        <f t="shared" si="3"/>
        <v>-98838.3</v>
      </c>
      <c r="K67" s="8">
        <v>-98.3</v>
      </c>
      <c r="L67" s="8">
        <v>-451.25</v>
      </c>
      <c r="M67" s="8">
        <f t="shared" si="7"/>
        <v>-549.54999999999995</v>
      </c>
      <c r="N67" s="10">
        <f t="shared" ref="N67:N98" si="8">IFERROR(J67+M67,"")</f>
        <v>-99387.85</v>
      </c>
      <c r="O67" s="11">
        <f>IF(Table5[[#This Row],[Beans]]="","",O66+Table5[[#This Row],[Beans]])</f>
        <v>252557.1</v>
      </c>
      <c r="P67" s="11">
        <f>IF(Table5[[#This Row],[Meal]]="","",P66+Table5[[#This Row],[Meal]])</f>
        <v>222529.09999999998</v>
      </c>
      <c r="Q67" s="11">
        <f>IF(Table5[[#This Row],[Oil]]="","",Q66+Table5[[#This Row],[Oil]])</f>
        <v>75263.199999999997</v>
      </c>
      <c r="R67" s="11">
        <f>IF(Table5[[#This Row],[Corn]]="","",R66+Table5[[#This Row],[Corn]])</f>
        <v>-12310.900000000045</v>
      </c>
      <c r="S67" s="11">
        <f>IF(Table5[[#This Row],[Wheat]]="","",S66+Table5[[#This Row],[Wheat]])</f>
        <v>140000.29999999996</v>
      </c>
      <c r="T67" s="11">
        <f>IF(Table5[[#This Row],[KC Wheat]]="","",T66+Table5[[#This Row],[KC Wheat]])</f>
        <v>-8215.9</v>
      </c>
      <c r="U67" s="11">
        <f>IF(Table5[[#This Row],[Energies]]="","",U66+Table5[[#This Row],[Energies]])</f>
        <v>0</v>
      </c>
      <c r="V67" s="10">
        <f t="shared" si="5"/>
        <v>599289.32800000021</v>
      </c>
      <c r="W67" s="8">
        <v>570044</v>
      </c>
      <c r="X67" s="12">
        <f t="shared" ref="X67:X129" si="9">IFERROR(N67/W67,"")</f>
        <v>-0.17435119043442263</v>
      </c>
      <c r="Y67" s="8">
        <v>-1334.54</v>
      </c>
      <c r="Z67" s="8"/>
      <c r="AA67" s="8"/>
      <c r="AB67" s="8"/>
      <c r="AC67" s="66">
        <v>13953.5</v>
      </c>
      <c r="AE67" s="109"/>
    </row>
    <row r="68" spans="1:31" x14ac:dyDescent="0.25">
      <c r="A68" s="1" t="str">
        <f t="shared" ref="A68:A131" si="10">TEXT(B68,"mmm")</f>
        <v>Mar</v>
      </c>
      <c r="B68" s="2">
        <v>44263</v>
      </c>
      <c r="C68" s="8">
        <v>-4444.8</v>
      </c>
      <c r="D68" s="8">
        <v>-15268.1</v>
      </c>
      <c r="E68" s="8">
        <v>14331.2</v>
      </c>
      <c r="F68" s="8">
        <v>-44666.5</v>
      </c>
      <c r="G68" s="8">
        <v>-10392.9</v>
      </c>
      <c r="H68" s="8">
        <v>-849</v>
      </c>
      <c r="I68" s="8">
        <v>0</v>
      </c>
      <c r="J68" s="10">
        <f t="shared" ref="J68:J131" si="11">IF(SUM(C68:I68)=0,"",SUM(C68:I68))</f>
        <v>-61290.1</v>
      </c>
      <c r="K68" s="8">
        <v>-34.65</v>
      </c>
      <c r="L68" s="8">
        <v>-159.38999999999999</v>
      </c>
      <c r="M68" s="8">
        <f t="shared" si="7"/>
        <v>-194.04</v>
      </c>
      <c r="N68" s="10">
        <f t="shared" si="8"/>
        <v>-61484.14</v>
      </c>
      <c r="O68" s="11">
        <f>IF(Table5[[#This Row],[Beans]]="","",O67+Table5[[#This Row],[Beans]])</f>
        <v>248112.30000000002</v>
      </c>
      <c r="P68" s="11">
        <f>IF(Table5[[#This Row],[Meal]]="","",P67+Table5[[#This Row],[Meal]])</f>
        <v>207260.99999999997</v>
      </c>
      <c r="Q68" s="11">
        <f>IF(Table5[[#This Row],[Oil]]="","",Q67+Table5[[#This Row],[Oil]])</f>
        <v>89594.4</v>
      </c>
      <c r="R68" s="11">
        <f>IF(Table5[[#This Row],[Corn]]="","",R67+Table5[[#This Row],[Corn]])</f>
        <v>-56977.400000000045</v>
      </c>
      <c r="S68" s="11">
        <f>IF(Table5[[#This Row],[Wheat]]="","",S67+Table5[[#This Row],[Wheat]])</f>
        <v>129607.39999999997</v>
      </c>
      <c r="T68" s="11">
        <f>IF(Table5[[#This Row],[KC Wheat]]="","",T67+Table5[[#This Row],[KC Wheat]])</f>
        <v>-9064.9</v>
      </c>
      <c r="U68" s="11">
        <f>IF(Table5[[#This Row],[Energies]]="","",U67+Table5[[#This Row],[Energies]])</f>
        <v>0</v>
      </c>
      <c r="V68" s="10">
        <f t="shared" si="5"/>
        <v>537805.1880000002</v>
      </c>
      <c r="W68" s="8">
        <v>540098</v>
      </c>
      <c r="X68" s="12">
        <f t="shared" si="9"/>
        <v>-0.11383885887375994</v>
      </c>
      <c r="Y68" s="8"/>
      <c r="Z68" s="8"/>
      <c r="AA68" s="8"/>
      <c r="AB68" s="8"/>
      <c r="AC68" s="66">
        <v>-49006.04</v>
      </c>
      <c r="AE68" s="109"/>
    </row>
    <row r="69" spans="1:31" x14ac:dyDescent="0.25">
      <c r="A69" s="1" t="str">
        <f t="shared" si="10"/>
        <v>Mar</v>
      </c>
      <c r="B69" s="2">
        <v>44264</v>
      </c>
      <c r="C69" s="8">
        <v>-3532.4</v>
      </c>
      <c r="D69" s="8">
        <v>-12811.7</v>
      </c>
      <c r="E69" s="8">
        <v>-21134.7</v>
      </c>
      <c r="F69" s="8">
        <v>19225.5</v>
      </c>
      <c r="G69" s="8">
        <v>12580.5</v>
      </c>
      <c r="H69" s="8">
        <v>-204.6</v>
      </c>
      <c r="I69" s="8">
        <v>0</v>
      </c>
      <c r="J69" s="10">
        <f t="shared" si="11"/>
        <v>-5877.4000000000033</v>
      </c>
      <c r="K69" s="8">
        <v>-106.7</v>
      </c>
      <c r="L69" s="8">
        <v>-490.82</v>
      </c>
      <c r="M69" s="8">
        <f t="shared" si="7"/>
        <v>-597.52</v>
      </c>
      <c r="N69" s="10">
        <f t="shared" si="8"/>
        <v>-6474.9200000000037</v>
      </c>
      <c r="O69" s="11">
        <f>IF(Table5[[#This Row],[Beans]]="","",O68+Table5[[#This Row],[Beans]])</f>
        <v>244579.90000000002</v>
      </c>
      <c r="P69" s="11">
        <f>IF(Table5[[#This Row],[Meal]]="","",P68+Table5[[#This Row],[Meal]])</f>
        <v>194449.29999999996</v>
      </c>
      <c r="Q69" s="11">
        <f>IF(Table5[[#This Row],[Oil]]="","",Q68+Table5[[#This Row],[Oil]])</f>
        <v>68459.7</v>
      </c>
      <c r="R69" s="11">
        <f>IF(Table5[[#This Row],[Corn]]="","",R68+Table5[[#This Row],[Corn]])</f>
        <v>-37751.900000000045</v>
      </c>
      <c r="S69" s="11">
        <f>IF(Table5[[#This Row],[Wheat]]="","",S68+Table5[[#This Row],[Wheat]])</f>
        <v>142187.89999999997</v>
      </c>
      <c r="T69" s="11">
        <f>IF(Table5[[#This Row],[KC Wheat]]="","",T68+Table5[[#This Row],[KC Wheat]])</f>
        <v>-9269.5</v>
      </c>
      <c r="U69" s="11">
        <f>IF(Table5[[#This Row],[Energies]]="","",U68+Table5[[#This Row],[Energies]])</f>
        <v>0</v>
      </c>
      <c r="V69" s="10">
        <f t="shared" ref="V69:V132" si="12">IF(N69&lt;&gt;"",IFERROR(V68+N69,""),"")</f>
        <v>531330.26800000016</v>
      </c>
      <c r="W69" s="8">
        <v>574875</v>
      </c>
      <c r="X69" s="12">
        <f t="shared" si="9"/>
        <v>-1.1263178951946081E-2</v>
      </c>
      <c r="Y69" s="8">
        <v>-494</v>
      </c>
      <c r="Z69" s="8"/>
      <c r="AA69" s="8"/>
      <c r="AB69" s="8"/>
      <c r="AC69" s="66">
        <v>-92599.56</v>
      </c>
      <c r="AE69" s="109"/>
    </row>
    <row r="70" spans="1:31" x14ac:dyDescent="0.25">
      <c r="A70" s="1" t="str">
        <f t="shared" si="10"/>
        <v>Mar</v>
      </c>
      <c r="B70" s="2">
        <v>44265</v>
      </c>
      <c r="C70" s="8">
        <v>59591.4</v>
      </c>
      <c r="D70" s="8">
        <v>-37263.699999999997</v>
      </c>
      <c r="E70" s="8">
        <v>10022.9</v>
      </c>
      <c r="F70" s="8">
        <v>29160.400000000001</v>
      </c>
      <c r="G70" s="8">
        <v>39591.1</v>
      </c>
      <c r="H70" s="8">
        <v>3649.2</v>
      </c>
      <c r="I70" s="8">
        <v>0</v>
      </c>
      <c r="J70" s="10">
        <f t="shared" si="11"/>
        <v>104751.3</v>
      </c>
      <c r="K70" s="8">
        <v>-135.05000000000001</v>
      </c>
      <c r="L70" s="8">
        <v>-621.23</v>
      </c>
      <c r="M70" s="8">
        <f t="shared" si="7"/>
        <v>-756.28</v>
      </c>
      <c r="N70" s="10">
        <f t="shared" si="8"/>
        <v>103995.02</v>
      </c>
      <c r="O70" s="11">
        <f>IF(Table5[[#This Row],[Beans]]="","",O69+Table5[[#This Row],[Beans]])</f>
        <v>304171.30000000005</v>
      </c>
      <c r="P70" s="11">
        <f>IF(Table5[[#This Row],[Meal]]="","",P69+Table5[[#This Row],[Meal]])</f>
        <v>157185.59999999998</v>
      </c>
      <c r="Q70" s="11">
        <f>IF(Table5[[#This Row],[Oil]]="","",Q69+Table5[[#This Row],[Oil]])</f>
        <v>78482.599999999991</v>
      </c>
      <c r="R70" s="11">
        <f>IF(Table5[[#This Row],[Corn]]="","",R69+Table5[[#This Row],[Corn]])</f>
        <v>-8591.5000000000437</v>
      </c>
      <c r="S70" s="11">
        <f>IF(Table5[[#This Row],[Wheat]]="","",S69+Table5[[#This Row],[Wheat]])</f>
        <v>181778.99999999997</v>
      </c>
      <c r="T70" s="11">
        <f>IF(Table5[[#This Row],[KC Wheat]]="","",T69+Table5[[#This Row],[KC Wheat]])</f>
        <v>-5620.3</v>
      </c>
      <c r="U70" s="11">
        <f>IF(Table5[[#This Row],[Energies]]="","",U69+Table5[[#This Row],[Energies]])</f>
        <v>0</v>
      </c>
      <c r="V70" s="10">
        <f t="shared" si="12"/>
        <v>635325.28800000018</v>
      </c>
      <c r="W70" s="8">
        <v>540683</v>
      </c>
      <c r="X70" s="12">
        <f t="shared" si="9"/>
        <v>0.19234009576776043</v>
      </c>
      <c r="Y70" s="8"/>
      <c r="Z70" s="8"/>
      <c r="AA70" s="8"/>
      <c r="AB70" s="8"/>
      <c r="AC70" s="66">
        <v>19677.91</v>
      </c>
      <c r="AE70" s="109"/>
    </row>
    <row r="71" spans="1:31" x14ac:dyDescent="0.25">
      <c r="A71" s="1" t="str">
        <f t="shared" si="10"/>
        <v>Mar</v>
      </c>
      <c r="B71" s="2">
        <v>44266</v>
      </c>
      <c r="C71" s="8">
        <v>1518.1</v>
      </c>
      <c r="D71" s="8">
        <v>-2217.6999999999998</v>
      </c>
      <c r="E71" s="8">
        <v>-11808.9</v>
      </c>
      <c r="F71" s="8">
        <v>-8801.7000000000007</v>
      </c>
      <c r="G71" s="8">
        <v>17506</v>
      </c>
      <c r="H71" s="8">
        <v>10885.6</v>
      </c>
      <c r="I71" s="8">
        <v>0</v>
      </c>
      <c r="J71" s="10">
        <f t="shared" si="11"/>
        <v>7081.4</v>
      </c>
      <c r="K71" s="8">
        <v>-68.75</v>
      </c>
      <c r="L71" s="8">
        <v>-316.22000000000003</v>
      </c>
      <c r="M71" s="8">
        <f t="shared" si="7"/>
        <v>-384.97</v>
      </c>
      <c r="N71" s="10">
        <f t="shared" si="8"/>
        <v>6696.4299999999994</v>
      </c>
      <c r="O71" s="11">
        <f>IF(Table5[[#This Row],[Beans]]="","",O70+Table5[[#This Row],[Beans]])</f>
        <v>305689.40000000002</v>
      </c>
      <c r="P71" s="11">
        <f>IF(Table5[[#This Row],[Meal]]="","",P70+Table5[[#This Row],[Meal]])</f>
        <v>154967.89999999997</v>
      </c>
      <c r="Q71" s="11">
        <f>IF(Table5[[#This Row],[Oil]]="","",Q70+Table5[[#This Row],[Oil]])</f>
        <v>66673.7</v>
      </c>
      <c r="R71" s="11">
        <f>IF(Table5[[#This Row],[Corn]]="","",R70+Table5[[#This Row],[Corn]])</f>
        <v>-17393.200000000044</v>
      </c>
      <c r="S71" s="11">
        <f>IF(Table5[[#This Row],[Wheat]]="","",S70+Table5[[#This Row],[Wheat]])</f>
        <v>199284.99999999997</v>
      </c>
      <c r="T71" s="11">
        <f>IF(Table5[[#This Row],[KC Wheat]]="","",T70+Table5[[#This Row],[KC Wheat]])</f>
        <v>5265.3</v>
      </c>
      <c r="U71" s="11">
        <f>IF(Table5[[#This Row],[Energies]]="","",U70+Table5[[#This Row],[Energies]])</f>
        <v>0</v>
      </c>
      <c r="V71" s="10">
        <f t="shared" si="12"/>
        <v>642021.71800000023</v>
      </c>
      <c r="W71" s="8">
        <v>578674</v>
      </c>
      <c r="X71" s="12">
        <f t="shared" si="9"/>
        <v>1.1572025008899655E-2</v>
      </c>
      <c r="Y71" s="8"/>
      <c r="Z71" s="8"/>
      <c r="AA71" s="8"/>
      <c r="AB71" s="8"/>
      <c r="AC71" s="66">
        <v>42013.69</v>
      </c>
      <c r="AE71" s="109"/>
    </row>
    <row r="72" spans="1:31" x14ac:dyDescent="0.25">
      <c r="A72" s="1" t="str">
        <f t="shared" si="10"/>
        <v>Mar</v>
      </c>
      <c r="B72" s="2">
        <v>44267</v>
      </c>
      <c r="C72" s="8">
        <v>-11948.9</v>
      </c>
      <c r="D72" s="8">
        <v>-19035.5</v>
      </c>
      <c r="E72" s="8">
        <v>-10462.6</v>
      </c>
      <c r="F72" s="8">
        <v>-17472.7</v>
      </c>
      <c r="G72" s="8">
        <v>14002</v>
      </c>
      <c r="H72" s="8">
        <v>2264</v>
      </c>
      <c r="I72" s="8">
        <v>0</v>
      </c>
      <c r="J72" s="10">
        <f t="shared" si="11"/>
        <v>-42653.7</v>
      </c>
      <c r="K72" s="8">
        <v>-54.5</v>
      </c>
      <c r="L72" s="8">
        <v>-250.7</v>
      </c>
      <c r="M72" s="8">
        <f t="shared" si="7"/>
        <v>-305.2</v>
      </c>
      <c r="N72" s="10">
        <f t="shared" si="8"/>
        <v>-42958.899999999994</v>
      </c>
      <c r="O72" s="11">
        <f>IF(Table5[[#This Row],[Beans]]="","",O71+Table5[[#This Row],[Beans]])</f>
        <v>293740.5</v>
      </c>
      <c r="P72" s="11">
        <f>IF(Table5[[#This Row],[Meal]]="","",P71+Table5[[#This Row],[Meal]])</f>
        <v>135932.39999999997</v>
      </c>
      <c r="Q72" s="11">
        <f>IF(Table5[[#This Row],[Oil]]="","",Q71+Table5[[#This Row],[Oil]])</f>
        <v>56211.1</v>
      </c>
      <c r="R72" s="11">
        <f>IF(Table5[[#This Row],[Corn]]="","",R71+Table5[[#This Row],[Corn]])</f>
        <v>-34865.900000000045</v>
      </c>
      <c r="S72" s="11">
        <f>IF(Table5[[#This Row],[Wheat]]="","",S71+Table5[[#This Row],[Wheat]])</f>
        <v>213286.99999999997</v>
      </c>
      <c r="T72" s="11">
        <f>IF(Table5[[#This Row],[KC Wheat]]="","",T71+Table5[[#This Row],[KC Wheat]])</f>
        <v>7529.3</v>
      </c>
      <c r="U72" s="11">
        <f>IF(Table5[[#This Row],[Energies]]="","",U71+Table5[[#This Row],[Energies]])</f>
        <v>0</v>
      </c>
      <c r="V72" s="10">
        <f t="shared" si="12"/>
        <v>599062.8180000002</v>
      </c>
      <c r="W72" s="8">
        <v>789371</v>
      </c>
      <c r="X72" s="12">
        <f t="shared" si="9"/>
        <v>-5.44216851138438E-2</v>
      </c>
      <c r="Y72" s="8">
        <v>-675</v>
      </c>
      <c r="Z72" s="8"/>
      <c r="AA72" s="8"/>
      <c r="AB72" s="8"/>
      <c r="AC72" s="66">
        <v>-2576.0100000000002</v>
      </c>
      <c r="AE72" s="109"/>
    </row>
    <row r="73" spans="1:31" x14ac:dyDescent="0.25">
      <c r="A73" s="1" t="str">
        <f t="shared" si="10"/>
        <v>Mar</v>
      </c>
      <c r="B73" s="2">
        <v>44270</v>
      </c>
      <c r="C73" s="8">
        <v>-26219.9</v>
      </c>
      <c r="D73" s="8">
        <v>-3043.5</v>
      </c>
      <c r="E73" s="8">
        <v>16416.400000000001</v>
      </c>
      <c r="F73" s="8">
        <v>-36982.699999999997</v>
      </c>
      <c r="G73" s="8">
        <v>-10262.200000000001</v>
      </c>
      <c r="H73" s="8">
        <v>-2713.4</v>
      </c>
      <c r="I73" s="8">
        <v>0</v>
      </c>
      <c r="J73" s="10">
        <f t="shared" si="11"/>
        <v>-62805.299999999996</v>
      </c>
      <c r="K73" s="8">
        <v>-82.05</v>
      </c>
      <c r="L73" s="8">
        <v>-377.43</v>
      </c>
      <c r="M73" s="8">
        <f t="shared" si="7"/>
        <v>-459.48</v>
      </c>
      <c r="N73" s="10">
        <f t="shared" si="8"/>
        <v>-63264.78</v>
      </c>
      <c r="O73" s="11">
        <f>IF(Table5[[#This Row],[Beans]]="","",O72+Table5[[#This Row],[Beans]])</f>
        <v>267520.59999999998</v>
      </c>
      <c r="P73" s="11">
        <f>IF(Table5[[#This Row],[Meal]]="","",P72+Table5[[#This Row],[Meal]])</f>
        <v>132888.89999999997</v>
      </c>
      <c r="Q73" s="11">
        <f>IF(Table5[[#This Row],[Oil]]="","",Q72+Table5[[#This Row],[Oil]])</f>
        <v>72627.5</v>
      </c>
      <c r="R73" s="11">
        <f>IF(Table5[[#This Row],[Corn]]="","",R72+Table5[[#This Row],[Corn]])</f>
        <v>-71848.600000000035</v>
      </c>
      <c r="S73" s="11">
        <f>IF(Table5[[#This Row],[Wheat]]="","",S72+Table5[[#This Row],[Wheat]])</f>
        <v>203024.79999999996</v>
      </c>
      <c r="T73" s="11">
        <f>IF(Table5[[#This Row],[KC Wheat]]="","",T72+Table5[[#This Row],[KC Wheat]])</f>
        <v>4815.8999999999996</v>
      </c>
      <c r="U73" s="11">
        <f>IF(Table5[[#This Row],[Energies]]="","",U72+Table5[[#This Row],[Energies]])</f>
        <v>0</v>
      </c>
      <c r="V73" s="10">
        <f t="shared" si="12"/>
        <v>535798.03800000018</v>
      </c>
      <c r="W73" s="8">
        <v>822257</v>
      </c>
      <c r="X73" s="12">
        <f t="shared" si="9"/>
        <v>-7.6940396980506087E-2</v>
      </c>
      <c r="Y73" s="8">
        <v>-2500</v>
      </c>
      <c r="Z73" s="8"/>
      <c r="AA73" s="8"/>
      <c r="AB73" s="8"/>
      <c r="AC73" s="66">
        <v>-49741.49</v>
      </c>
      <c r="AE73" s="109"/>
    </row>
    <row r="74" spans="1:31" x14ac:dyDescent="0.25">
      <c r="A74" s="1" t="str">
        <f t="shared" si="10"/>
        <v>Mar</v>
      </c>
      <c r="B74" s="2">
        <v>44271</v>
      </c>
      <c r="C74" s="8">
        <v>-451</v>
      </c>
      <c r="D74" s="8">
        <v>4361.3</v>
      </c>
      <c r="E74" s="8">
        <v>13126</v>
      </c>
      <c r="F74" s="8">
        <v>-2284</v>
      </c>
      <c r="G74" s="8">
        <v>-14869.1</v>
      </c>
      <c r="H74" s="8">
        <v>3124.3</v>
      </c>
      <c r="I74" s="8">
        <v>0</v>
      </c>
      <c r="J74" s="10">
        <f t="shared" si="11"/>
        <v>3007.4999999999991</v>
      </c>
      <c r="K74" s="8">
        <v>-80.25</v>
      </c>
      <c r="L74" s="8">
        <v>-369.15</v>
      </c>
      <c r="M74" s="8">
        <f t="shared" si="7"/>
        <v>-449.4</v>
      </c>
      <c r="N74" s="10">
        <f t="shared" si="8"/>
        <v>2558.099999999999</v>
      </c>
      <c r="O74" s="11">
        <f>IF(Table5[[#This Row],[Beans]]="","",O73+Table5[[#This Row],[Beans]])</f>
        <v>267069.59999999998</v>
      </c>
      <c r="P74" s="11">
        <f>IF(Table5[[#This Row],[Meal]]="","",P73+Table5[[#This Row],[Meal]])</f>
        <v>137250.19999999995</v>
      </c>
      <c r="Q74" s="11">
        <f>IF(Table5[[#This Row],[Oil]]="","",Q73+Table5[[#This Row],[Oil]])</f>
        <v>85753.5</v>
      </c>
      <c r="R74" s="11">
        <f>IF(Table5[[#This Row],[Corn]]="","",R73+Table5[[#This Row],[Corn]])</f>
        <v>-74132.600000000035</v>
      </c>
      <c r="S74" s="11">
        <f>IF(Table5[[#This Row],[Wheat]]="","",S73+Table5[[#This Row],[Wheat]])</f>
        <v>188155.69999999995</v>
      </c>
      <c r="T74" s="11">
        <f>IF(Table5[[#This Row],[KC Wheat]]="","",T73+Table5[[#This Row],[KC Wheat]])</f>
        <v>7940.2</v>
      </c>
      <c r="U74" s="11">
        <f>IF(Table5[[#This Row],[Energies]]="","",U73+Table5[[#This Row],[Energies]])</f>
        <v>0</v>
      </c>
      <c r="V74" s="10">
        <f t="shared" si="12"/>
        <v>538356.13800000015</v>
      </c>
      <c r="W74" s="8">
        <v>833558</v>
      </c>
      <c r="X74" s="12">
        <f t="shared" si="9"/>
        <v>3.0688926265478814E-3</v>
      </c>
      <c r="Y74" s="8"/>
      <c r="Z74" s="8"/>
      <c r="AA74" s="8"/>
      <c r="AB74" s="8"/>
      <c r="AC74" s="66">
        <v>-68845.64</v>
      </c>
      <c r="AE74" s="109"/>
    </row>
    <row r="75" spans="1:31" x14ac:dyDescent="0.25">
      <c r="A75" s="1" t="str">
        <f t="shared" si="10"/>
        <v>Mar</v>
      </c>
      <c r="B75" s="2">
        <v>44272</v>
      </c>
      <c r="C75" s="8">
        <v>10179.4</v>
      </c>
      <c r="D75" s="8">
        <v>1280</v>
      </c>
      <c r="E75" s="8">
        <v>7735.6</v>
      </c>
      <c r="F75" s="8">
        <v>-2755.2</v>
      </c>
      <c r="G75" s="8">
        <v>2990.4</v>
      </c>
      <c r="H75" s="8">
        <v>-3415.9</v>
      </c>
      <c r="I75" s="8">
        <v>0</v>
      </c>
      <c r="J75" s="10">
        <f t="shared" si="11"/>
        <v>16014.300000000001</v>
      </c>
      <c r="K75" s="8">
        <v>-35.25</v>
      </c>
      <c r="L75" s="8">
        <v>-162.15</v>
      </c>
      <c r="M75" s="8">
        <f t="shared" si="7"/>
        <v>-197.4</v>
      </c>
      <c r="N75" s="10">
        <f t="shared" si="8"/>
        <v>15816.900000000001</v>
      </c>
      <c r="O75" s="11">
        <f>IF(Table5[[#This Row],[Beans]]="","",O74+Table5[[#This Row],[Beans]])</f>
        <v>277249</v>
      </c>
      <c r="P75" s="11">
        <f>IF(Table5[[#This Row],[Meal]]="","",P74+Table5[[#This Row],[Meal]])</f>
        <v>138530.19999999995</v>
      </c>
      <c r="Q75" s="11">
        <f>IF(Table5[[#This Row],[Oil]]="","",Q74+Table5[[#This Row],[Oil]])</f>
        <v>93489.1</v>
      </c>
      <c r="R75" s="11">
        <f>IF(Table5[[#This Row],[Corn]]="","",R74+Table5[[#This Row],[Corn]])</f>
        <v>-76887.800000000032</v>
      </c>
      <c r="S75" s="11">
        <f>IF(Table5[[#This Row],[Wheat]]="","",S74+Table5[[#This Row],[Wheat]])</f>
        <v>191146.09999999995</v>
      </c>
      <c r="T75" s="11">
        <f>IF(Table5[[#This Row],[KC Wheat]]="","",T74+Table5[[#This Row],[KC Wheat]])</f>
        <v>4524.2999999999993</v>
      </c>
      <c r="U75" s="11">
        <f>IF(Table5[[#This Row],[Energies]]="","",U74+Table5[[#This Row],[Energies]])</f>
        <v>0</v>
      </c>
      <c r="V75" s="10">
        <f t="shared" si="12"/>
        <v>554173.03800000018</v>
      </c>
      <c r="W75" s="8">
        <v>794659</v>
      </c>
      <c r="X75" s="12">
        <f t="shared" si="9"/>
        <v>1.9904009141027787E-2</v>
      </c>
      <c r="Y75" s="8"/>
      <c r="Z75" s="8"/>
      <c r="AA75" s="8"/>
      <c r="AB75" s="8"/>
      <c r="AC75" s="66">
        <v>-35834.29</v>
      </c>
      <c r="AE75" s="109"/>
    </row>
    <row r="76" spans="1:31" x14ac:dyDescent="0.25">
      <c r="A76" s="1" t="str">
        <f t="shared" si="10"/>
        <v>Mar</v>
      </c>
      <c r="B76" s="2">
        <v>44273</v>
      </c>
      <c r="C76" s="8">
        <v>26824</v>
      </c>
      <c r="D76" s="8">
        <v>-7423.6</v>
      </c>
      <c r="E76" s="8">
        <v>10392.700000000001</v>
      </c>
      <c r="F76" s="8">
        <v>19339</v>
      </c>
      <c r="G76" s="8">
        <v>22259.5</v>
      </c>
      <c r="H76" s="8">
        <v>9419.2000000000007</v>
      </c>
      <c r="I76" s="8">
        <v>0</v>
      </c>
      <c r="J76" s="10">
        <f t="shared" si="11"/>
        <v>80810.8</v>
      </c>
      <c r="K76" s="8">
        <v>-171.95</v>
      </c>
      <c r="L76" s="8">
        <v>-790.97</v>
      </c>
      <c r="M76" s="8">
        <f t="shared" si="7"/>
        <v>-962.92000000000007</v>
      </c>
      <c r="N76" s="10">
        <f t="shared" si="8"/>
        <v>79847.88</v>
      </c>
      <c r="O76" s="11">
        <f>IF(Table5[[#This Row],[Beans]]="","",O75+Table5[[#This Row],[Beans]])</f>
        <v>304073</v>
      </c>
      <c r="P76" s="11">
        <f>IF(Table5[[#This Row],[Meal]]="","",P75+Table5[[#This Row],[Meal]])</f>
        <v>131106.59999999995</v>
      </c>
      <c r="Q76" s="11">
        <f>IF(Table5[[#This Row],[Oil]]="","",Q75+Table5[[#This Row],[Oil]])</f>
        <v>103881.8</v>
      </c>
      <c r="R76" s="11">
        <f>IF(Table5[[#This Row],[Corn]]="","",R75+Table5[[#This Row],[Corn]])</f>
        <v>-57548.800000000032</v>
      </c>
      <c r="S76" s="11">
        <f>IF(Table5[[#This Row],[Wheat]]="","",S75+Table5[[#This Row],[Wheat]])</f>
        <v>213405.59999999995</v>
      </c>
      <c r="T76" s="11">
        <f>IF(Table5[[#This Row],[KC Wheat]]="","",T75+Table5[[#This Row],[KC Wheat]])</f>
        <v>13943.5</v>
      </c>
      <c r="U76" s="11">
        <f>IF(Table5[[#This Row],[Energies]]="","",U75+Table5[[#This Row],[Energies]])</f>
        <v>0</v>
      </c>
      <c r="V76" s="10">
        <f t="shared" si="12"/>
        <v>634020.91800000018</v>
      </c>
      <c r="W76" s="8">
        <v>797027</v>
      </c>
      <c r="X76" s="12">
        <f t="shared" si="9"/>
        <v>0.10018215192208044</v>
      </c>
      <c r="Y76" s="8"/>
      <c r="Z76" s="8"/>
      <c r="AA76" s="8"/>
      <c r="AB76" s="8"/>
      <c r="AC76" s="66">
        <v>50669.54</v>
      </c>
      <c r="AE76" s="109"/>
    </row>
    <row r="77" spans="1:31" x14ac:dyDescent="0.25">
      <c r="A77" s="1" t="str">
        <f t="shared" si="10"/>
        <v>Mar</v>
      </c>
      <c r="B77" s="2">
        <v>44274</v>
      </c>
      <c r="C77" s="8">
        <v>4411.3</v>
      </c>
      <c r="D77" s="8">
        <v>16908</v>
      </c>
      <c r="E77" s="8">
        <v>-11256</v>
      </c>
      <c r="F77" s="8">
        <v>-15521.7</v>
      </c>
      <c r="G77" s="8">
        <v>17908</v>
      </c>
      <c r="H77" s="8">
        <v>-4504.2</v>
      </c>
      <c r="I77" s="8">
        <v>0</v>
      </c>
      <c r="J77" s="10">
        <f t="shared" si="11"/>
        <v>7945.3999999999987</v>
      </c>
      <c r="K77" s="8">
        <v>-110.3</v>
      </c>
      <c r="L77" s="8">
        <v>-507.38</v>
      </c>
      <c r="M77" s="8">
        <f t="shared" si="7"/>
        <v>-617.67999999999995</v>
      </c>
      <c r="N77" s="10">
        <f t="shared" si="8"/>
        <v>7327.7199999999984</v>
      </c>
      <c r="O77" s="11">
        <f>IF(Table5[[#This Row],[Beans]]="","",O76+Table5[[#This Row],[Beans]])</f>
        <v>308484.3</v>
      </c>
      <c r="P77" s="11">
        <f>IF(Table5[[#This Row],[Meal]]="","",P76+Table5[[#This Row],[Meal]])</f>
        <v>148014.59999999995</v>
      </c>
      <c r="Q77" s="11">
        <f>IF(Table5[[#This Row],[Oil]]="","",Q76+Table5[[#This Row],[Oil]])</f>
        <v>92625.8</v>
      </c>
      <c r="R77" s="11">
        <f>IF(Table5[[#This Row],[Corn]]="","",R76+Table5[[#This Row],[Corn]])</f>
        <v>-73070.500000000029</v>
      </c>
      <c r="S77" s="11">
        <f>IF(Table5[[#This Row],[Wheat]]="","",S76+Table5[[#This Row],[Wheat]])</f>
        <v>231313.59999999995</v>
      </c>
      <c r="T77" s="11">
        <f>IF(Table5[[#This Row],[KC Wheat]]="","",T76+Table5[[#This Row],[KC Wheat]])</f>
        <v>9439.2999999999993</v>
      </c>
      <c r="U77" s="11">
        <f>IF(Table5[[#This Row],[Energies]]="","",U76+Table5[[#This Row],[Energies]])</f>
        <v>0</v>
      </c>
      <c r="V77" s="10">
        <f t="shared" si="12"/>
        <v>641348.63800000015</v>
      </c>
      <c r="W77" s="8">
        <v>819015</v>
      </c>
      <c r="X77" s="12">
        <f t="shared" si="9"/>
        <v>8.9469912028473202E-3</v>
      </c>
      <c r="Y77" s="8"/>
      <c r="Z77" s="8"/>
      <c r="AA77" s="8"/>
      <c r="AB77" s="8"/>
      <c r="AC77" s="66">
        <v>51157.36</v>
      </c>
      <c r="AE77" s="109"/>
    </row>
    <row r="78" spans="1:31" x14ac:dyDescent="0.25">
      <c r="A78" s="1" t="str">
        <f t="shared" si="10"/>
        <v>Mar</v>
      </c>
      <c r="B78" s="2">
        <v>44277</v>
      </c>
      <c r="C78" s="8">
        <v>-13582.6</v>
      </c>
      <c r="D78" s="8">
        <v>-5667.2</v>
      </c>
      <c r="E78" s="8">
        <v>-9258.7000000000007</v>
      </c>
      <c r="F78" s="8">
        <v>-3976.4</v>
      </c>
      <c r="G78" s="8">
        <v>19248.3</v>
      </c>
      <c r="H78" s="8">
        <v>3366.6</v>
      </c>
      <c r="I78" s="8">
        <v>0</v>
      </c>
      <c r="J78" s="10">
        <f t="shared" si="11"/>
        <v>-9870.0000000000018</v>
      </c>
      <c r="K78" s="8">
        <v>-58</v>
      </c>
      <c r="L78" s="8">
        <v>-266.8</v>
      </c>
      <c r="M78" s="8">
        <f t="shared" si="7"/>
        <v>-324.8</v>
      </c>
      <c r="N78" s="10">
        <f t="shared" si="8"/>
        <v>-10194.800000000001</v>
      </c>
      <c r="O78" s="11">
        <f>IF(Table5[[#This Row],[Beans]]="","",O77+Table5[[#This Row],[Beans]])</f>
        <v>294901.7</v>
      </c>
      <c r="P78" s="11">
        <f>IF(Table5[[#This Row],[Meal]]="","",P77+Table5[[#This Row],[Meal]])</f>
        <v>142347.39999999994</v>
      </c>
      <c r="Q78" s="11">
        <f>IF(Table5[[#This Row],[Oil]]="","",Q77+Table5[[#This Row],[Oil]])</f>
        <v>83367.100000000006</v>
      </c>
      <c r="R78" s="11">
        <f>IF(Table5[[#This Row],[Corn]]="","",R77+Table5[[#This Row],[Corn]])</f>
        <v>-77046.900000000023</v>
      </c>
      <c r="S78" s="11">
        <f>IF(Table5[[#This Row],[Wheat]]="","",S77+Table5[[#This Row],[Wheat]])</f>
        <v>250561.89999999994</v>
      </c>
      <c r="T78" s="11">
        <f>IF(Table5[[#This Row],[KC Wheat]]="","",T77+Table5[[#This Row],[KC Wheat]])</f>
        <v>12805.9</v>
      </c>
      <c r="U78" s="11">
        <f>IF(Table5[[#This Row],[Energies]]="","",U77+Table5[[#This Row],[Energies]])</f>
        <v>0</v>
      </c>
      <c r="V78" s="10">
        <f t="shared" si="12"/>
        <v>631153.83800000011</v>
      </c>
      <c r="W78" s="8">
        <v>837748</v>
      </c>
      <c r="X78" s="12">
        <f t="shared" si="9"/>
        <v>-1.2169291958918435E-2</v>
      </c>
      <c r="Y78" s="8"/>
      <c r="Z78" s="8"/>
      <c r="AA78" s="8"/>
      <c r="AB78" s="8"/>
      <c r="AC78" s="66">
        <v>-42871.44</v>
      </c>
      <c r="AE78" s="109"/>
    </row>
    <row r="79" spans="1:31" x14ac:dyDescent="0.25">
      <c r="A79" s="1" t="str">
        <f t="shared" si="10"/>
        <v>Mar</v>
      </c>
      <c r="B79" s="2">
        <v>44278</v>
      </c>
      <c r="C79" s="8">
        <v>-19765.2</v>
      </c>
      <c r="D79" s="8">
        <v>14154.9</v>
      </c>
      <c r="E79" s="8">
        <v>3517</v>
      </c>
      <c r="F79" s="8">
        <v>11605</v>
      </c>
      <c r="G79" s="8">
        <v>7495.9</v>
      </c>
      <c r="H79" s="8">
        <v>2115.9</v>
      </c>
      <c r="I79" s="8">
        <v>0</v>
      </c>
      <c r="J79" s="10">
        <f t="shared" si="11"/>
        <v>19123.5</v>
      </c>
      <c r="K79" s="8">
        <v>-154.75</v>
      </c>
      <c r="L79" s="8">
        <v>-711.85</v>
      </c>
      <c r="M79" s="8">
        <f t="shared" si="7"/>
        <v>-866.6</v>
      </c>
      <c r="N79" s="10">
        <f t="shared" si="8"/>
        <v>18256.900000000001</v>
      </c>
      <c r="O79" s="11">
        <f>IF(Table5[[#This Row],[Beans]]="","",O78+Table5[[#This Row],[Beans]])</f>
        <v>275136.5</v>
      </c>
      <c r="P79" s="11">
        <f>IF(Table5[[#This Row],[Meal]]="","",P78+Table5[[#This Row],[Meal]])</f>
        <v>156502.29999999993</v>
      </c>
      <c r="Q79" s="11">
        <f>IF(Table5[[#This Row],[Oil]]="","",Q78+Table5[[#This Row],[Oil]])</f>
        <v>86884.1</v>
      </c>
      <c r="R79" s="11">
        <f>IF(Table5[[#This Row],[Corn]]="","",R78+Table5[[#This Row],[Corn]])</f>
        <v>-65441.900000000023</v>
      </c>
      <c r="S79" s="11">
        <f>IF(Table5[[#This Row],[Wheat]]="","",S78+Table5[[#This Row],[Wheat]])</f>
        <v>258057.79999999993</v>
      </c>
      <c r="T79" s="11">
        <f>IF(Table5[[#This Row],[KC Wheat]]="","",T78+Table5[[#This Row],[KC Wheat]])</f>
        <v>14921.8</v>
      </c>
      <c r="U79" s="11">
        <f>IF(Table5[[#This Row],[Energies]]="","",U78+Table5[[#This Row],[Energies]])</f>
        <v>0</v>
      </c>
      <c r="V79" s="10">
        <f t="shared" si="12"/>
        <v>649410.73800000013</v>
      </c>
      <c r="W79" s="8">
        <v>716953</v>
      </c>
      <c r="X79" s="12">
        <f t="shared" si="9"/>
        <v>2.5464570201951874E-2</v>
      </c>
      <c r="Y79" s="8"/>
      <c r="Z79" s="8"/>
      <c r="AA79" s="8"/>
      <c r="AB79" s="8"/>
      <c r="AC79" s="66">
        <v>72278.710000000006</v>
      </c>
      <c r="AE79" s="109"/>
    </row>
    <row r="80" spans="1:31" x14ac:dyDescent="0.25">
      <c r="A80" s="1" t="str">
        <f t="shared" si="10"/>
        <v>Mar</v>
      </c>
      <c r="B80" s="2">
        <v>44279</v>
      </c>
      <c r="C80" s="8">
        <v>1453.7</v>
      </c>
      <c r="D80" s="8">
        <v>23649.3</v>
      </c>
      <c r="E80" s="8">
        <v>-13223.5</v>
      </c>
      <c r="F80" s="8">
        <v>-19558.400000000001</v>
      </c>
      <c r="G80" s="8">
        <v>17540.2</v>
      </c>
      <c r="H80" s="8">
        <v>-6665.3</v>
      </c>
      <c r="I80" s="8">
        <v>0</v>
      </c>
      <c r="J80" s="10">
        <f t="shared" si="11"/>
        <v>3195.9999999999991</v>
      </c>
      <c r="K80" s="8">
        <v>-163.4</v>
      </c>
      <c r="L80" s="8">
        <v>-751.64</v>
      </c>
      <c r="M80" s="8">
        <f t="shared" si="7"/>
        <v>-915.04</v>
      </c>
      <c r="N80" s="10">
        <f t="shared" si="8"/>
        <v>2280.9599999999991</v>
      </c>
      <c r="O80" s="11">
        <f>IF(Table5[[#This Row],[Beans]]="","",O79+Table5[[#This Row],[Beans]])</f>
        <v>276590.2</v>
      </c>
      <c r="P80" s="11">
        <f>IF(Table5[[#This Row],[Meal]]="","",P79+Table5[[#This Row],[Meal]])</f>
        <v>180151.59999999992</v>
      </c>
      <c r="Q80" s="11">
        <f>IF(Table5[[#This Row],[Oil]]="","",Q79+Table5[[#This Row],[Oil]])</f>
        <v>73660.600000000006</v>
      </c>
      <c r="R80" s="11">
        <f>IF(Table5[[#This Row],[Corn]]="","",R79+Table5[[#This Row],[Corn]])</f>
        <v>-85000.300000000017</v>
      </c>
      <c r="S80" s="11">
        <f>IF(Table5[[#This Row],[Wheat]]="","",S79+Table5[[#This Row],[Wheat]])</f>
        <v>275597.99999999994</v>
      </c>
      <c r="T80" s="11">
        <f>IF(Table5[[#This Row],[KC Wheat]]="","",T79+Table5[[#This Row],[KC Wheat]])</f>
        <v>8256.5</v>
      </c>
      <c r="U80" s="11">
        <f>IF(Table5[[#This Row],[Energies]]="","",U79+Table5[[#This Row],[Energies]])</f>
        <v>0</v>
      </c>
      <c r="V80" s="10">
        <f t="shared" si="12"/>
        <v>651691.69800000009</v>
      </c>
      <c r="W80" s="8">
        <v>759232</v>
      </c>
      <c r="X80" s="12">
        <f t="shared" si="9"/>
        <v>3.0042990811767669E-3</v>
      </c>
      <c r="Y80" s="8"/>
      <c r="Z80" s="8"/>
      <c r="AA80" s="8"/>
      <c r="AB80" s="8"/>
      <c r="AC80" s="66">
        <v>67068.42</v>
      </c>
      <c r="AE80" s="109"/>
    </row>
    <row r="81" spans="1:31" x14ac:dyDescent="0.25">
      <c r="A81" s="1" t="str">
        <f t="shared" si="10"/>
        <v>Mar</v>
      </c>
      <c r="B81" s="2">
        <v>44280</v>
      </c>
      <c r="C81" s="8">
        <v>26876.400000000001</v>
      </c>
      <c r="D81" s="8">
        <v>32650.7</v>
      </c>
      <c r="E81" s="8">
        <v>29163.4</v>
      </c>
      <c r="F81" s="8">
        <v>-29240.6</v>
      </c>
      <c r="G81" s="8">
        <v>14641.3</v>
      </c>
      <c r="H81" s="8">
        <v>-1922.2</v>
      </c>
      <c r="I81" s="8">
        <v>0</v>
      </c>
      <c r="J81" s="10">
        <f t="shared" si="11"/>
        <v>72169</v>
      </c>
      <c r="K81" s="8">
        <v>-224.45</v>
      </c>
      <c r="L81" s="8">
        <v>-1032.47</v>
      </c>
      <c r="M81" s="8">
        <f t="shared" si="7"/>
        <v>-1256.92</v>
      </c>
      <c r="N81" s="10">
        <f t="shared" si="8"/>
        <v>70912.08</v>
      </c>
      <c r="O81" s="11">
        <f>IF(Table5[[#This Row],[Beans]]="","",O80+Table5[[#This Row],[Beans]])</f>
        <v>303466.60000000003</v>
      </c>
      <c r="P81" s="11">
        <f>IF(Table5[[#This Row],[Meal]]="","",P80+Table5[[#This Row],[Meal]])</f>
        <v>212802.29999999993</v>
      </c>
      <c r="Q81" s="11">
        <f>IF(Table5[[#This Row],[Oil]]="","",Q80+Table5[[#This Row],[Oil]])</f>
        <v>102824</v>
      </c>
      <c r="R81" s="11">
        <f>IF(Table5[[#This Row],[Corn]]="","",R80+Table5[[#This Row],[Corn]])</f>
        <v>-114240.90000000002</v>
      </c>
      <c r="S81" s="11">
        <f>IF(Table5[[#This Row],[Wheat]]="","",S80+Table5[[#This Row],[Wheat]])</f>
        <v>290239.29999999993</v>
      </c>
      <c r="T81" s="11">
        <f>IF(Table5[[#This Row],[KC Wheat]]="","",T80+Table5[[#This Row],[KC Wheat]])</f>
        <v>6334.3</v>
      </c>
      <c r="U81" s="11">
        <f>IF(Table5[[#This Row],[Energies]]="","",U80+Table5[[#This Row],[Energies]])</f>
        <v>0</v>
      </c>
      <c r="V81" s="10">
        <f t="shared" si="12"/>
        <v>722603.77800000005</v>
      </c>
      <c r="W81" s="8">
        <v>865625</v>
      </c>
      <c r="X81" s="12">
        <f t="shared" si="9"/>
        <v>8.1920092418772572E-2</v>
      </c>
      <c r="Y81" s="8"/>
      <c r="Z81" s="8"/>
      <c r="AA81" s="8"/>
      <c r="AB81" s="8"/>
      <c r="AC81" s="66">
        <v>121124.75</v>
      </c>
      <c r="AE81" s="109"/>
    </row>
    <row r="82" spans="1:31" x14ac:dyDescent="0.25">
      <c r="A82" s="1" t="str">
        <f t="shared" si="10"/>
        <v>Mar</v>
      </c>
      <c r="B82" s="2">
        <v>44281</v>
      </c>
      <c r="C82" s="8">
        <v>-6618.7</v>
      </c>
      <c r="D82" s="8">
        <v>-1665.3</v>
      </c>
      <c r="E82" s="8">
        <v>-24185.8</v>
      </c>
      <c r="F82" s="8">
        <v>-4669.3999999999996</v>
      </c>
      <c r="G82" s="8">
        <v>-10993.6</v>
      </c>
      <c r="H82" s="8">
        <v>511.8</v>
      </c>
      <c r="I82" s="8">
        <v>0</v>
      </c>
      <c r="J82" s="10">
        <f t="shared" si="11"/>
        <v>-47620.999999999993</v>
      </c>
      <c r="K82" s="8">
        <v>-428.85</v>
      </c>
      <c r="L82" s="8">
        <v>-1454.34</v>
      </c>
      <c r="M82" s="8">
        <f t="shared" si="7"/>
        <v>-1883.19</v>
      </c>
      <c r="N82" s="10">
        <f t="shared" si="8"/>
        <v>-49504.189999999995</v>
      </c>
      <c r="O82" s="11">
        <f>IF(Table5[[#This Row],[Beans]]="","",O81+Table5[[#This Row],[Beans]])</f>
        <v>296847.90000000002</v>
      </c>
      <c r="P82" s="11">
        <f>IF(Table5[[#This Row],[Meal]]="","",P81+Table5[[#This Row],[Meal]])</f>
        <v>211136.99999999994</v>
      </c>
      <c r="Q82" s="11">
        <f>IF(Table5[[#This Row],[Oil]]="","",Q81+Table5[[#This Row],[Oil]])</f>
        <v>78638.2</v>
      </c>
      <c r="R82" s="11">
        <f>IF(Table5[[#This Row],[Corn]]="","",R81+Table5[[#This Row],[Corn]])</f>
        <v>-118910.30000000002</v>
      </c>
      <c r="S82" s="11">
        <f>IF(Table5[[#This Row],[Wheat]]="","",S81+Table5[[#This Row],[Wheat]])</f>
        <v>279245.69999999995</v>
      </c>
      <c r="T82" s="11">
        <f>IF(Table5[[#This Row],[KC Wheat]]="","",T81+Table5[[#This Row],[KC Wheat]])</f>
        <v>6846.1</v>
      </c>
      <c r="U82" s="11">
        <f>IF(Table5[[#This Row],[Energies]]="","",U81+Table5[[#This Row],[Energies]])</f>
        <v>0</v>
      </c>
      <c r="V82" s="10">
        <f t="shared" si="12"/>
        <v>673099.58800000011</v>
      </c>
      <c r="W82" s="8">
        <v>889994</v>
      </c>
      <c r="X82" s="12">
        <f t="shared" si="9"/>
        <v>-5.5623060380182332E-2</v>
      </c>
      <c r="Y82" s="8"/>
      <c r="Z82" s="8"/>
      <c r="AA82" s="8"/>
      <c r="AB82" s="8"/>
      <c r="AC82" s="66">
        <v>105280.56</v>
      </c>
      <c r="AE82" s="109"/>
    </row>
    <row r="83" spans="1:31" x14ac:dyDescent="0.25">
      <c r="A83" s="1" t="str">
        <f t="shared" si="10"/>
        <v>Mar</v>
      </c>
      <c r="B83" s="2">
        <v>44284</v>
      </c>
      <c r="C83" s="8">
        <v>21550</v>
      </c>
      <c r="D83" s="8">
        <v>-25498.5</v>
      </c>
      <c r="E83" s="8">
        <v>-12789.1</v>
      </c>
      <c r="F83" s="8">
        <v>1365.5</v>
      </c>
      <c r="G83" s="8">
        <v>-1465.1</v>
      </c>
      <c r="H83" s="8">
        <v>3363.3</v>
      </c>
      <c r="I83" s="8">
        <v>0</v>
      </c>
      <c r="J83" s="10">
        <f t="shared" si="11"/>
        <v>-13473.899999999998</v>
      </c>
      <c r="K83" s="8">
        <v>-66.75</v>
      </c>
      <c r="L83" s="8">
        <v>-307.05</v>
      </c>
      <c r="M83" s="8">
        <f t="shared" si="7"/>
        <v>-373.8</v>
      </c>
      <c r="N83" s="10">
        <f t="shared" si="8"/>
        <v>-13847.699999999997</v>
      </c>
      <c r="O83" s="11">
        <f>IF(Table5[[#This Row],[Beans]]="","",O82+Table5[[#This Row],[Beans]])</f>
        <v>318397.90000000002</v>
      </c>
      <c r="P83" s="11">
        <f>IF(Table5[[#This Row],[Meal]]="","",P82+Table5[[#This Row],[Meal]])</f>
        <v>185638.49999999994</v>
      </c>
      <c r="Q83" s="11">
        <f>IF(Table5[[#This Row],[Oil]]="","",Q82+Table5[[#This Row],[Oil]])</f>
        <v>65849.099999999991</v>
      </c>
      <c r="R83" s="11">
        <f>IF(Table5[[#This Row],[Corn]]="","",R82+Table5[[#This Row],[Corn]])</f>
        <v>-117544.80000000002</v>
      </c>
      <c r="S83" s="11">
        <f>IF(Table5[[#This Row],[Wheat]]="","",S82+Table5[[#This Row],[Wheat]])</f>
        <v>277780.59999999998</v>
      </c>
      <c r="T83" s="11">
        <f>IF(Table5[[#This Row],[KC Wheat]]="","",T82+Table5[[#This Row],[KC Wheat]])</f>
        <v>10209.400000000001</v>
      </c>
      <c r="U83" s="11">
        <f>IF(Table5[[#This Row],[Energies]]="","",U82+Table5[[#This Row],[Energies]])</f>
        <v>0</v>
      </c>
      <c r="V83" s="10">
        <f t="shared" si="12"/>
        <v>659251.88800000015</v>
      </c>
      <c r="W83" s="8">
        <v>834315</v>
      </c>
      <c r="X83" s="12">
        <f t="shared" si="9"/>
        <v>-1.6597687923625964E-2</v>
      </c>
      <c r="Y83" s="8"/>
      <c r="Z83" s="8"/>
      <c r="AA83" s="8"/>
      <c r="AB83" s="8"/>
      <c r="AC83" s="66">
        <v>85259.26</v>
      </c>
      <c r="AE83" s="109"/>
    </row>
    <row r="84" spans="1:31" x14ac:dyDescent="0.25">
      <c r="A84" s="1" t="str">
        <f t="shared" si="10"/>
        <v>Mar</v>
      </c>
      <c r="B84" s="2">
        <v>44285</v>
      </c>
      <c r="C84" s="8">
        <v>-19518.2</v>
      </c>
      <c r="D84" s="8">
        <v>-5067.3</v>
      </c>
      <c r="E84" s="8">
        <v>-14146.1</v>
      </c>
      <c r="F84" s="8">
        <v>21310.7</v>
      </c>
      <c r="G84" s="8">
        <v>28377</v>
      </c>
      <c r="H84" s="8">
        <v>20063.599999999999</v>
      </c>
      <c r="I84" s="8">
        <v>0</v>
      </c>
      <c r="J84" s="10">
        <f t="shared" si="11"/>
        <v>31019.7</v>
      </c>
      <c r="K84" s="8">
        <v>-153.69999999999999</v>
      </c>
      <c r="L84" s="8">
        <v>-707.02</v>
      </c>
      <c r="M84" s="8">
        <f t="shared" si="7"/>
        <v>-860.72</v>
      </c>
      <c r="N84" s="10">
        <f t="shared" si="8"/>
        <v>30158.98</v>
      </c>
      <c r="O84" s="11">
        <f>IF(Table5[[#This Row],[Beans]]="","",O83+Table5[[#This Row],[Beans]])</f>
        <v>298879.7</v>
      </c>
      <c r="P84" s="11">
        <f>IF(Table5[[#This Row],[Meal]]="","",P83+Table5[[#This Row],[Meal]])</f>
        <v>180571.19999999995</v>
      </c>
      <c r="Q84" s="11">
        <f>IF(Table5[[#This Row],[Oil]]="","",Q83+Table5[[#This Row],[Oil]])</f>
        <v>51702.999999999993</v>
      </c>
      <c r="R84" s="11">
        <f>IF(Table5[[#This Row],[Corn]]="","",R83+Table5[[#This Row],[Corn]])</f>
        <v>-96234.10000000002</v>
      </c>
      <c r="S84" s="11">
        <f>IF(Table5[[#This Row],[Wheat]]="","",S83+Table5[[#This Row],[Wheat]])</f>
        <v>306157.59999999998</v>
      </c>
      <c r="T84" s="11">
        <f>IF(Table5[[#This Row],[KC Wheat]]="","",T83+Table5[[#This Row],[KC Wheat]])</f>
        <v>30273</v>
      </c>
      <c r="U84" s="11">
        <f>IF(Table5[[#This Row],[Energies]]="","",U83+Table5[[#This Row],[Energies]])</f>
        <v>0</v>
      </c>
      <c r="V84" s="10">
        <f t="shared" si="12"/>
        <v>689410.86800000013</v>
      </c>
      <c r="W84" s="8">
        <v>774487</v>
      </c>
      <c r="X84" s="12">
        <f t="shared" si="9"/>
        <v>3.8940589060888042E-2</v>
      </c>
      <c r="Y84" s="8"/>
      <c r="Z84" s="8"/>
      <c r="AA84" s="8"/>
      <c r="AB84" s="8"/>
      <c r="AC84" s="66">
        <v>142616.29</v>
      </c>
      <c r="AE84" s="109"/>
    </row>
    <row r="85" spans="1:31" x14ac:dyDescent="0.25">
      <c r="A85" s="1" t="str">
        <f t="shared" si="10"/>
        <v>Mar</v>
      </c>
      <c r="B85" s="2">
        <v>44286</v>
      </c>
      <c r="C85" s="8">
        <f>57452.2+4212.5</f>
        <v>61664.7</v>
      </c>
      <c r="D85" s="8">
        <f>80397.3-50</f>
        <v>80347.3</v>
      </c>
      <c r="E85" s="8">
        <v>-9444.5</v>
      </c>
      <c r="F85" s="8">
        <f>-60728.1-29300</f>
        <v>-90028.1</v>
      </c>
      <c r="G85" s="8">
        <v>14330.1</v>
      </c>
      <c r="H85" s="8">
        <v>18845.5</v>
      </c>
      <c r="I85" s="8">
        <v>0</v>
      </c>
      <c r="J85" s="10">
        <f t="shared" si="11"/>
        <v>75715</v>
      </c>
      <c r="K85" s="8">
        <v>-165.3</v>
      </c>
      <c r="L85" s="8">
        <v>-760.38</v>
      </c>
      <c r="M85" s="8">
        <f t="shared" si="7"/>
        <v>-925.68000000000006</v>
      </c>
      <c r="N85" s="10">
        <f t="shared" si="8"/>
        <v>74789.320000000007</v>
      </c>
      <c r="O85" s="11">
        <f>IF(Table5[[#This Row],[Beans]]="","",O84+Table5[[#This Row],[Beans]])</f>
        <v>360544.4</v>
      </c>
      <c r="P85" s="11">
        <f>IF(Table5[[#This Row],[Meal]]="","",P84+Table5[[#This Row],[Meal]])</f>
        <v>260918.49999999994</v>
      </c>
      <c r="Q85" s="11">
        <f>IF(Table5[[#This Row],[Oil]]="","",Q84+Table5[[#This Row],[Oil]])</f>
        <v>42258.499999999993</v>
      </c>
      <c r="R85" s="11">
        <f>IF(Table5[[#This Row],[Corn]]="","",R84+Table5[[#This Row],[Corn]])</f>
        <v>-186262.2</v>
      </c>
      <c r="S85" s="11">
        <f>IF(Table5[[#This Row],[Wheat]]="","",S84+Table5[[#This Row],[Wheat]])</f>
        <v>320487.69999999995</v>
      </c>
      <c r="T85" s="11">
        <f>IF(Table5[[#This Row],[KC Wheat]]="","",T84+Table5[[#This Row],[KC Wheat]])</f>
        <v>49118.5</v>
      </c>
      <c r="U85" s="11">
        <f>IF(Table5[[#This Row],[Energies]]="","",U84+Table5[[#This Row],[Energies]])</f>
        <v>0</v>
      </c>
      <c r="V85" s="10">
        <f t="shared" si="12"/>
        <v>764200.18800000008</v>
      </c>
      <c r="W85" s="8">
        <v>654873</v>
      </c>
      <c r="X85" s="12">
        <f t="shared" si="9"/>
        <v>0.11420431137029624</v>
      </c>
      <c r="Y85" s="8">
        <v>-8970.84</v>
      </c>
      <c r="Z85" s="8"/>
      <c r="AA85" s="8"/>
      <c r="AB85" s="8"/>
      <c r="AC85" s="66">
        <v>63473.11</v>
      </c>
      <c r="AE85" s="109"/>
    </row>
    <row r="86" spans="1:31" x14ac:dyDescent="0.25">
      <c r="A86" s="1" t="str">
        <f t="shared" si="10"/>
        <v>Apr</v>
      </c>
      <c r="B86" s="2">
        <v>44287</v>
      </c>
      <c r="C86" s="8">
        <f>61675.1+250</f>
        <v>61925.1</v>
      </c>
      <c r="D86" s="8">
        <f>-3139+1330</f>
        <v>-1809</v>
      </c>
      <c r="E86" s="8">
        <v>-16313.7</v>
      </c>
      <c r="F86" s="8">
        <v>-13003.1</v>
      </c>
      <c r="G86" s="8">
        <v>5873.5</v>
      </c>
      <c r="H86" s="8">
        <v>-8328.2999999999993</v>
      </c>
      <c r="I86" s="8">
        <v>0</v>
      </c>
      <c r="J86" s="10">
        <f t="shared" si="11"/>
        <v>28344.499999999996</v>
      </c>
      <c r="K86" s="8">
        <v>-276.39999999999998</v>
      </c>
      <c r="L86" s="8">
        <v>-1271.44</v>
      </c>
      <c r="M86" s="8">
        <f t="shared" si="7"/>
        <v>-1547.8400000000001</v>
      </c>
      <c r="N86" s="10">
        <f t="shared" si="8"/>
        <v>26796.659999999996</v>
      </c>
      <c r="O86" s="11">
        <f>IF(Table5[[#This Row],[Beans]]="","",O85+Table5[[#This Row],[Beans]])</f>
        <v>422469.5</v>
      </c>
      <c r="P86" s="11">
        <f>IF(Table5[[#This Row],[Meal]]="","",P85+Table5[[#This Row],[Meal]])</f>
        <v>259109.49999999994</v>
      </c>
      <c r="Q86" s="11">
        <f>IF(Table5[[#This Row],[Oil]]="","",Q85+Table5[[#This Row],[Oil]])</f>
        <v>25944.799999999992</v>
      </c>
      <c r="R86" s="11">
        <f>IF(Table5[[#This Row],[Corn]]="","",R85+Table5[[#This Row],[Corn]])</f>
        <v>-199265.30000000002</v>
      </c>
      <c r="S86" s="11">
        <f>IF(Table5[[#This Row],[Wheat]]="","",S85+Table5[[#This Row],[Wheat]])</f>
        <v>326361.19999999995</v>
      </c>
      <c r="T86" s="11">
        <f>IF(Table5[[#This Row],[KC Wheat]]="","",T85+Table5[[#This Row],[KC Wheat]])</f>
        <v>40790.199999999997</v>
      </c>
      <c r="U86" s="11">
        <f>IF(Table5[[#This Row],[Energies]]="","",U85+Table5[[#This Row],[Energies]])</f>
        <v>0</v>
      </c>
      <c r="V86" s="10">
        <f t="shared" si="12"/>
        <v>790996.84800000011</v>
      </c>
      <c r="W86" s="8">
        <v>794205</v>
      </c>
      <c r="X86" s="12">
        <f t="shared" si="9"/>
        <v>3.3740230796834567E-2</v>
      </c>
      <c r="Y86" s="8">
        <v>-18685.27</v>
      </c>
      <c r="Z86" s="8"/>
      <c r="AA86" s="8"/>
      <c r="AB86" s="8"/>
      <c r="AC86" s="66">
        <v>193580.04</v>
      </c>
      <c r="AE86" s="109"/>
    </row>
    <row r="87" spans="1:31" x14ac:dyDescent="0.25">
      <c r="A87" s="1" t="str">
        <f t="shared" si="10"/>
        <v>Apr</v>
      </c>
      <c r="B87" s="2">
        <v>44291</v>
      </c>
      <c r="C87" s="8">
        <v>-16311.5</v>
      </c>
      <c r="D87" s="8">
        <v>-34245</v>
      </c>
      <c r="E87" s="8">
        <v>11458.9</v>
      </c>
      <c r="F87" s="8">
        <v>26291.3</v>
      </c>
      <c r="G87" s="8">
        <v>-1298.2</v>
      </c>
      <c r="H87" s="8">
        <v>-14252.2</v>
      </c>
      <c r="I87" s="8">
        <v>0</v>
      </c>
      <c r="J87" s="10">
        <f t="shared" si="11"/>
        <v>-28356.7</v>
      </c>
      <c r="K87" s="8">
        <v>-183.05</v>
      </c>
      <c r="L87" s="8">
        <v>-842.03</v>
      </c>
      <c r="M87" s="8">
        <f t="shared" si="7"/>
        <v>-1025.08</v>
      </c>
      <c r="N87" s="10">
        <f t="shared" si="8"/>
        <v>-29381.78</v>
      </c>
      <c r="O87" s="11">
        <f>IF(Table5[[#This Row],[Beans]]="","",O86+Table5[[#This Row],[Beans]])</f>
        <v>406158</v>
      </c>
      <c r="P87" s="11">
        <f>IF(Table5[[#This Row],[Meal]]="","",P86+Table5[[#This Row],[Meal]])</f>
        <v>224864.49999999994</v>
      </c>
      <c r="Q87" s="11">
        <f>IF(Table5[[#This Row],[Oil]]="","",Q86+Table5[[#This Row],[Oil]])</f>
        <v>37403.69999999999</v>
      </c>
      <c r="R87" s="11">
        <f>IF(Table5[[#This Row],[Corn]]="","",R86+Table5[[#This Row],[Corn]])</f>
        <v>-172974.00000000003</v>
      </c>
      <c r="S87" s="11">
        <f>IF(Table5[[#This Row],[Wheat]]="","",S86+Table5[[#This Row],[Wheat]])</f>
        <v>325062.99999999994</v>
      </c>
      <c r="T87" s="11">
        <f>IF(Table5[[#This Row],[KC Wheat]]="","",T86+Table5[[#This Row],[KC Wheat]])</f>
        <v>26537.999999999996</v>
      </c>
      <c r="U87" s="11">
        <f>IF(Table5[[#This Row],[Energies]]="","",U86+Table5[[#This Row],[Energies]])</f>
        <v>0</v>
      </c>
      <c r="V87" s="10">
        <f t="shared" si="12"/>
        <v>761615.06800000009</v>
      </c>
      <c r="W87" s="8">
        <v>841885</v>
      </c>
      <c r="X87" s="12">
        <f t="shared" si="9"/>
        <v>-3.4899992279230532E-2</v>
      </c>
      <c r="Y87" s="8">
        <v>15529.5</v>
      </c>
      <c r="Z87" s="8"/>
      <c r="AA87" s="8"/>
      <c r="AB87" s="8"/>
      <c r="AC87" s="66">
        <v>150553.43</v>
      </c>
      <c r="AE87" s="109"/>
    </row>
    <row r="88" spans="1:31" x14ac:dyDescent="0.25">
      <c r="A88" s="1" t="str">
        <f t="shared" si="10"/>
        <v>Apr</v>
      </c>
      <c r="B88" s="2">
        <v>44292</v>
      </c>
      <c r="C88" s="8">
        <v>60722.3</v>
      </c>
      <c r="D88" s="8">
        <f>-18308.3+1680</f>
        <v>-16628.3</v>
      </c>
      <c r="E88" s="8">
        <v>-8960.2000000000007</v>
      </c>
      <c r="F88" s="8">
        <v>11066.3</v>
      </c>
      <c r="G88" s="8">
        <v>26441</v>
      </c>
      <c r="H88" s="8">
        <v>-5403.3</v>
      </c>
      <c r="I88" s="8">
        <v>0</v>
      </c>
      <c r="J88" s="10">
        <f t="shared" si="11"/>
        <v>67237.8</v>
      </c>
      <c r="K88" s="8">
        <v>-107.55</v>
      </c>
      <c r="L88" s="8">
        <v>-494.61</v>
      </c>
      <c r="M88" s="8">
        <f t="shared" si="7"/>
        <v>-602.16</v>
      </c>
      <c r="N88" s="10">
        <f t="shared" si="8"/>
        <v>66635.64</v>
      </c>
      <c r="O88" s="11">
        <f>IF(Table5[[#This Row],[Beans]]="","",O87+Table5[[#This Row],[Beans]])</f>
        <v>466880.3</v>
      </c>
      <c r="P88" s="11">
        <f>IF(Table5[[#This Row],[Meal]]="","",P87+Table5[[#This Row],[Meal]])</f>
        <v>208236.19999999995</v>
      </c>
      <c r="Q88" s="11">
        <f>IF(Table5[[#This Row],[Oil]]="","",Q87+Table5[[#This Row],[Oil]])</f>
        <v>28443.499999999989</v>
      </c>
      <c r="R88" s="11">
        <f>IF(Table5[[#This Row],[Corn]]="","",R87+Table5[[#This Row],[Corn]])</f>
        <v>-161907.70000000004</v>
      </c>
      <c r="S88" s="11">
        <f>IF(Table5[[#This Row],[Wheat]]="","",S87+Table5[[#This Row],[Wheat]])</f>
        <v>351503.99999999994</v>
      </c>
      <c r="T88" s="11">
        <f>IF(Table5[[#This Row],[KC Wheat]]="","",T87+Table5[[#This Row],[KC Wheat]])</f>
        <v>21134.699999999997</v>
      </c>
      <c r="U88" s="11">
        <f>IF(Table5[[#This Row],[Energies]]="","",U87+Table5[[#This Row],[Energies]])</f>
        <v>0</v>
      </c>
      <c r="V88" s="10">
        <f t="shared" si="12"/>
        <v>828250.7080000001</v>
      </c>
      <c r="W88" s="8">
        <v>866884</v>
      </c>
      <c r="X88" s="12">
        <f t="shared" si="9"/>
        <v>7.6868000793647126E-2</v>
      </c>
      <c r="Y88" s="8"/>
      <c r="Z88" s="8"/>
      <c r="AA88" s="8">
        <v>-100000</v>
      </c>
      <c r="AB88" s="8"/>
      <c r="AC88" s="66">
        <v>115289.05</v>
      </c>
      <c r="AE88" s="109"/>
    </row>
    <row r="89" spans="1:31" x14ac:dyDescent="0.25">
      <c r="A89" s="1" t="str">
        <f t="shared" si="10"/>
        <v>Apr</v>
      </c>
      <c r="B89" s="2">
        <v>44293</v>
      </c>
      <c r="C89" s="8">
        <v>41301.599999999999</v>
      </c>
      <c r="D89" s="8">
        <v>-3233.7</v>
      </c>
      <c r="E89" s="8">
        <v>19542.599999999999</v>
      </c>
      <c r="F89" s="8">
        <v>-689.7</v>
      </c>
      <c r="G89" s="8">
        <v>18142.599999999999</v>
      </c>
      <c r="H89" s="8">
        <v>11173.2</v>
      </c>
      <c r="I89" s="8">
        <v>0</v>
      </c>
      <c r="J89" s="10">
        <f t="shared" si="11"/>
        <v>86236.599999999991</v>
      </c>
      <c r="K89" s="8">
        <v>-173.9</v>
      </c>
      <c r="L89" s="8">
        <v>-797.75</v>
      </c>
      <c r="M89" s="8">
        <f t="shared" si="7"/>
        <v>-971.65</v>
      </c>
      <c r="N89" s="10">
        <f t="shared" si="8"/>
        <v>85264.95</v>
      </c>
      <c r="O89" s="11">
        <f>IF(Table5[[#This Row],[Beans]]="","",O88+Table5[[#This Row],[Beans]])</f>
        <v>508181.89999999997</v>
      </c>
      <c r="P89" s="11">
        <f>IF(Table5[[#This Row],[Meal]]="","",P88+Table5[[#This Row],[Meal]])</f>
        <v>205002.49999999994</v>
      </c>
      <c r="Q89" s="11">
        <f>IF(Table5[[#This Row],[Oil]]="","",Q88+Table5[[#This Row],[Oil]])</f>
        <v>47986.099999999991</v>
      </c>
      <c r="R89" s="11">
        <f>IF(Table5[[#This Row],[Corn]]="","",R88+Table5[[#This Row],[Corn]])</f>
        <v>-162597.40000000005</v>
      </c>
      <c r="S89" s="11">
        <f>IF(Table5[[#This Row],[Wheat]]="","",S88+Table5[[#This Row],[Wheat]])</f>
        <v>369646.59999999992</v>
      </c>
      <c r="T89" s="11">
        <f>IF(Table5[[#This Row],[KC Wheat]]="","",T88+Table5[[#This Row],[KC Wheat]])</f>
        <v>32307.899999999998</v>
      </c>
      <c r="U89" s="11">
        <f>IF(Table5[[#This Row],[Energies]]="","",U88+Table5[[#This Row],[Energies]])</f>
        <v>0</v>
      </c>
      <c r="V89" s="10">
        <f t="shared" si="12"/>
        <v>913515.65800000005</v>
      </c>
      <c r="W89" s="8">
        <v>729087</v>
      </c>
      <c r="X89" s="12">
        <f t="shared" si="9"/>
        <v>0.116947565928346</v>
      </c>
      <c r="Y89" s="8"/>
      <c r="Z89" s="8"/>
      <c r="AA89" s="8"/>
      <c r="AB89" s="8"/>
      <c r="AC89" s="66">
        <v>214837.15</v>
      </c>
      <c r="AE89" s="109"/>
    </row>
    <row r="90" spans="1:31" x14ac:dyDescent="0.25">
      <c r="A90" s="1" t="str">
        <f t="shared" si="10"/>
        <v>Apr</v>
      </c>
      <c r="B90" s="2">
        <v>44294</v>
      </c>
      <c r="C90" s="8">
        <v>-1050.3</v>
      </c>
      <c r="D90" s="8">
        <v>-339.2</v>
      </c>
      <c r="E90" s="8">
        <v>6546.3</v>
      </c>
      <c r="F90" s="8">
        <v>-26841</v>
      </c>
      <c r="G90" s="8">
        <v>3122.4</v>
      </c>
      <c r="H90" s="8">
        <v>8070.1</v>
      </c>
      <c r="I90" s="8">
        <v>0</v>
      </c>
      <c r="J90" s="10">
        <f t="shared" si="11"/>
        <v>-10491.699999999999</v>
      </c>
      <c r="K90" s="8">
        <v>-138.44999999999999</v>
      </c>
      <c r="L90" s="8">
        <v>-636.87</v>
      </c>
      <c r="M90" s="8">
        <f t="shared" si="7"/>
        <v>-775.31999999999994</v>
      </c>
      <c r="N90" s="10">
        <f t="shared" si="8"/>
        <v>-11267.019999999999</v>
      </c>
      <c r="O90" s="11">
        <f>IF(Table5[[#This Row],[Beans]]="","",O89+Table5[[#This Row],[Beans]])</f>
        <v>507131.6</v>
      </c>
      <c r="P90" s="11">
        <f>IF(Table5[[#This Row],[Meal]]="","",P89+Table5[[#This Row],[Meal]])</f>
        <v>204663.29999999993</v>
      </c>
      <c r="Q90" s="11">
        <f>IF(Table5[[#This Row],[Oil]]="","",Q89+Table5[[#This Row],[Oil]])</f>
        <v>54532.399999999994</v>
      </c>
      <c r="R90" s="11">
        <f>IF(Table5[[#This Row],[Corn]]="","",R89+Table5[[#This Row],[Corn]])</f>
        <v>-189438.40000000005</v>
      </c>
      <c r="S90" s="11">
        <f>IF(Table5[[#This Row],[Wheat]]="","",S89+Table5[[#This Row],[Wheat]])</f>
        <v>372768.99999999994</v>
      </c>
      <c r="T90" s="11">
        <f>IF(Table5[[#This Row],[KC Wheat]]="","",T89+Table5[[#This Row],[KC Wheat]])</f>
        <v>40378</v>
      </c>
      <c r="U90" s="11">
        <f>IF(Table5[[#This Row],[Energies]]="","",U89+Table5[[#This Row],[Energies]])</f>
        <v>0</v>
      </c>
      <c r="V90" s="10">
        <f t="shared" si="12"/>
        <v>902248.63800000004</v>
      </c>
      <c r="W90" s="8">
        <v>683296</v>
      </c>
      <c r="X90" s="12">
        <f t="shared" si="9"/>
        <v>-1.6489222825832435E-2</v>
      </c>
      <c r="Y90" s="8"/>
      <c r="Z90" s="8"/>
      <c r="AA90" s="8"/>
      <c r="AB90" s="8"/>
      <c r="AC90" s="66">
        <v>221480.33</v>
      </c>
      <c r="AE90" s="109"/>
    </row>
    <row r="91" spans="1:31" x14ac:dyDescent="0.25">
      <c r="A91" s="1" t="str">
        <f t="shared" si="10"/>
        <v>Apr</v>
      </c>
      <c r="B91" s="2">
        <v>44295</v>
      </c>
      <c r="C91" s="8">
        <v>-24676.2</v>
      </c>
      <c r="D91" s="8">
        <v>-11575</v>
      </c>
      <c r="E91" s="8">
        <v>-5136.8999999999996</v>
      </c>
      <c r="F91" s="8">
        <v>29424.400000000001</v>
      </c>
      <c r="G91" s="8">
        <v>3429.7</v>
      </c>
      <c r="H91" s="8">
        <v>-6234</v>
      </c>
      <c r="I91" s="8">
        <v>0</v>
      </c>
      <c r="J91" s="10">
        <f t="shared" si="11"/>
        <v>-14767.999999999996</v>
      </c>
      <c r="K91" s="8">
        <v>-153.15</v>
      </c>
      <c r="L91" s="8">
        <v>-704.49</v>
      </c>
      <c r="M91" s="8">
        <f t="shared" si="7"/>
        <v>-857.64</v>
      </c>
      <c r="N91" s="10">
        <f t="shared" si="8"/>
        <v>-15625.639999999996</v>
      </c>
      <c r="O91" s="11">
        <f>IF(Table5[[#This Row],[Beans]]="","",O90+Table5[[#This Row],[Beans]])</f>
        <v>482455.39999999997</v>
      </c>
      <c r="P91" s="11">
        <f>IF(Table5[[#This Row],[Meal]]="","",P90+Table5[[#This Row],[Meal]])</f>
        <v>193088.29999999993</v>
      </c>
      <c r="Q91" s="11">
        <f>IF(Table5[[#This Row],[Oil]]="","",Q90+Table5[[#This Row],[Oil]])</f>
        <v>49395.499999999993</v>
      </c>
      <c r="R91" s="11">
        <f>IF(Table5[[#This Row],[Corn]]="","",R90+Table5[[#This Row],[Corn]])</f>
        <v>-160014.00000000006</v>
      </c>
      <c r="S91" s="11">
        <f>IF(Table5[[#This Row],[Wheat]]="","",S90+Table5[[#This Row],[Wheat]])</f>
        <v>376198.69999999995</v>
      </c>
      <c r="T91" s="11">
        <f>IF(Table5[[#This Row],[KC Wheat]]="","",T90+Table5[[#This Row],[KC Wheat]])</f>
        <v>34144</v>
      </c>
      <c r="U91" s="11">
        <f>IF(Table5[[#This Row],[Energies]]="","",U90+Table5[[#This Row],[Energies]])</f>
        <v>0</v>
      </c>
      <c r="V91" s="10">
        <f t="shared" si="12"/>
        <v>886622.99800000002</v>
      </c>
      <c r="W91" s="8">
        <v>819689</v>
      </c>
      <c r="X91" s="12">
        <f t="shared" si="9"/>
        <v>-1.9062888485754957E-2</v>
      </c>
      <c r="Y91" s="8">
        <f>-5125</f>
        <v>-5125</v>
      </c>
      <c r="Z91" s="8"/>
      <c r="AA91" s="8"/>
      <c r="AB91" s="8"/>
      <c r="AC91" s="66">
        <v>196049.19</v>
      </c>
      <c r="AE91" s="109"/>
    </row>
    <row r="92" spans="1:31" x14ac:dyDescent="0.25">
      <c r="A92" s="1" t="str">
        <f t="shared" si="10"/>
        <v>Apr</v>
      </c>
      <c r="B92" s="2">
        <v>44298</v>
      </c>
      <c r="C92" s="8">
        <v>-19378.7</v>
      </c>
      <c r="D92" s="8">
        <v>-5118.8</v>
      </c>
      <c r="E92" s="8">
        <v>21571</v>
      </c>
      <c r="F92" s="8">
        <v>19102.7</v>
      </c>
      <c r="G92" s="8">
        <v>23354.3</v>
      </c>
      <c r="H92" s="8">
        <v>6105.3</v>
      </c>
      <c r="I92" s="8">
        <v>0</v>
      </c>
      <c r="J92" s="10">
        <f t="shared" si="11"/>
        <v>45635.8</v>
      </c>
      <c r="K92" s="8">
        <v>-187.75</v>
      </c>
      <c r="L92" s="8">
        <v>-860.65</v>
      </c>
      <c r="M92" s="8">
        <f t="shared" si="7"/>
        <v>-1048.4000000000001</v>
      </c>
      <c r="N92" s="10">
        <f t="shared" si="8"/>
        <v>44587.4</v>
      </c>
      <c r="O92" s="11">
        <f>IF(Table5[[#This Row],[Beans]]="","",O91+Table5[[#This Row],[Beans]])</f>
        <v>463076.69999999995</v>
      </c>
      <c r="P92" s="11">
        <f>IF(Table5[[#This Row],[Meal]]="","",P91+Table5[[#This Row],[Meal]])</f>
        <v>187969.49999999994</v>
      </c>
      <c r="Q92" s="11">
        <f>IF(Table5[[#This Row],[Oil]]="","",Q91+Table5[[#This Row],[Oil]])</f>
        <v>70966.5</v>
      </c>
      <c r="R92" s="11">
        <f>IF(Table5[[#This Row],[Corn]]="","",R91+Table5[[#This Row],[Corn]])</f>
        <v>-140911.30000000005</v>
      </c>
      <c r="S92" s="11">
        <f>IF(Table5[[#This Row],[Wheat]]="","",S91+Table5[[#This Row],[Wheat]])</f>
        <v>399552.99999999994</v>
      </c>
      <c r="T92" s="11">
        <f>IF(Table5[[#This Row],[KC Wheat]]="","",T91+Table5[[#This Row],[KC Wheat]])</f>
        <v>40249.300000000003</v>
      </c>
      <c r="U92" s="11">
        <f>IF(Table5[[#This Row],[Energies]]="","",U91+Table5[[#This Row],[Energies]])</f>
        <v>0</v>
      </c>
      <c r="V92" s="10">
        <f t="shared" si="12"/>
        <v>931210.39800000004</v>
      </c>
      <c r="W92" s="8">
        <v>705839</v>
      </c>
      <c r="X92" s="12">
        <f t="shared" si="9"/>
        <v>6.3169362985043331E-2</v>
      </c>
      <c r="Y92" s="8">
        <v>-1575.85</v>
      </c>
      <c r="Z92" s="8"/>
      <c r="AA92" s="8"/>
      <c r="AB92" s="8"/>
      <c r="AC92" s="66">
        <v>251604.04</v>
      </c>
      <c r="AE92" s="109"/>
    </row>
    <row r="93" spans="1:31" x14ac:dyDescent="0.25">
      <c r="A93" s="1" t="str">
        <f t="shared" si="10"/>
        <v>Apr</v>
      </c>
      <c r="B93" s="2">
        <v>44299</v>
      </c>
      <c r="C93" s="8">
        <v>-4697.3999999999996</v>
      </c>
      <c r="D93" s="8">
        <v>9458.2000000000007</v>
      </c>
      <c r="E93" s="8">
        <v>17459.2</v>
      </c>
      <c r="F93" s="8">
        <v>-6919.5</v>
      </c>
      <c r="G93" s="8">
        <v>-3690.9</v>
      </c>
      <c r="H93" s="8">
        <v>9040.4</v>
      </c>
      <c r="I93" s="8">
        <v>0</v>
      </c>
      <c r="J93" s="10">
        <f t="shared" si="11"/>
        <v>20650</v>
      </c>
      <c r="K93" s="8">
        <v>-121.75</v>
      </c>
      <c r="L93" s="8">
        <v>-559.36</v>
      </c>
      <c r="M93" s="8">
        <f t="shared" si="7"/>
        <v>-681.11</v>
      </c>
      <c r="N93" s="10">
        <f t="shared" si="8"/>
        <v>19968.89</v>
      </c>
      <c r="O93" s="11">
        <f>IF(Table5[[#This Row],[Beans]]="","",O92+Table5[[#This Row],[Beans]])</f>
        <v>458379.29999999993</v>
      </c>
      <c r="P93" s="11">
        <f>IF(Table5[[#This Row],[Meal]]="","",P92+Table5[[#This Row],[Meal]])</f>
        <v>197427.69999999995</v>
      </c>
      <c r="Q93" s="11">
        <f>IF(Table5[[#This Row],[Oil]]="","",Q92+Table5[[#This Row],[Oil]])</f>
        <v>88425.7</v>
      </c>
      <c r="R93" s="11">
        <f>IF(Table5[[#This Row],[Corn]]="","",R92+Table5[[#This Row],[Corn]])</f>
        <v>-147830.80000000005</v>
      </c>
      <c r="S93" s="11">
        <f>IF(Table5[[#This Row],[Wheat]]="","",S92+Table5[[#This Row],[Wheat]])</f>
        <v>395862.09999999992</v>
      </c>
      <c r="T93" s="11">
        <f>IF(Table5[[#This Row],[KC Wheat]]="","",T92+Table5[[#This Row],[KC Wheat]])</f>
        <v>49289.700000000004</v>
      </c>
      <c r="U93" s="11">
        <f>IF(Table5[[#This Row],[Energies]]="","",U92+Table5[[#This Row],[Energies]])</f>
        <v>0</v>
      </c>
      <c r="V93" s="10">
        <f t="shared" si="12"/>
        <v>951179.28800000006</v>
      </c>
      <c r="W93" s="8">
        <v>711784</v>
      </c>
      <c r="X93" s="12">
        <f t="shared" si="9"/>
        <v>2.805470479808481E-2</v>
      </c>
      <c r="Y93" s="8"/>
      <c r="Z93" s="8"/>
      <c r="AA93" s="8"/>
      <c r="AB93" s="8"/>
      <c r="AC93" s="66">
        <v>244007.93</v>
      </c>
      <c r="AE93" s="109"/>
    </row>
    <row r="94" spans="1:31" x14ac:dyDescent="0.25">
      <c r="A94" s="1" t="str">
        <f t="shared" si="10"/>
        <v>Apr</v>
      </c>
      <c r="B94" s="2">
        <v>44300</v>
      </c>
      <c r="C94" s="8">
        <v>11021.8</v>
      </c>
      <c r="D94" s="8">
        <v>-35790.1</v>
      </c>
      <c r="E94" s="8">
        <v>-2412.3000000000002</v>
      </c>
      <c r="F94" s="8">
        <v>-19576.8</v>
      </c>
      <c r="G94" s="8">
        <v>-37634.6</v>
      </c>
      <c r="H94" s="8">
        <v>-8754.1</v>
      </c>
      <c r="I94" s="8">
        <v>0</v>
      </c>
      <c r="J94" s="10">
        <f t="shared" si="11"/>
        <v>-93146.1</v>
      </c>
      <c r="K94" s="8">
        <v>-59.6</v>
      </c>
      <c r="L94" s="8">
        <v>-273.2</v>
      </c>
      <c r="M94" s="8">
        <f t="shared" si="7"/>
        <v>-332.8</v>
      </c>
      <c r="N94" s="10">
        <f t="shared" si="8"/>
        <v>-93478.900000000009</v>
      </c>
      <c r="O94" s="11">
        <f>IF(Table5[[#This Row],[Beans]]="","",O93+Table5[[#This Row],[Beans]])</f>
        <v>469401.09999999992</v>
      </c>
      <c r="P94" s="11">
        <f>IF(Table5[[#This Row],[Meal]]="","",P93+Table5[[#This Row],[Meal]])</f>
        <v>161637.59999999995</v>
      </c>
      <c r="Q94" s="11">
        <f>IF(Table5[[#This Row],[Oil]]="","",Q93+Table5[[#This Row],[Oil]])</f>
        <v>86013.4</v>
      </c>
      <c r="R94" s="11">
        <f>IF(Table5[[#This Row],[Corn]]="","",R93+Table5[[#This Row],[Corn]])</f>
        <v>-167407.60000000003</v>
      </c>
      <c r="S94" s="11">
        <f>IF(Table5[[#This Row],[Wheat]]="","",S93+Table5[[#This Row],[Wheat]])</f>
        <v>358227.49999999994</v>
      </c>
      <c r="T94" s="11">
        <f>IF(Table5[[#This Row],[KC Wheat]]="","",T93+Table5[[#This Row],[KC Wheat]])</f>
        <v>40535.600000000006</v>
      </c>
      <c r="U94" s="11">
        <f>IF(Table5[[#This Row],[Energies]]="","",U93+Table5[[#This Row],[Energies]])</f>
        <v>0</v>
      </c>
      <c r="V94" s="10">
        <f t="shared" si="12"/>
        <v>857700.38800000004</v>
      </c>
      <c r="W94" s="8">
        <v>612800</v>
      </c>
      <c r="X94" s="12">
        <f t="shared" si="9"/>
        <v>-0.15254389686684075</v>
      </c>
      <c r="Y94" s="8"/>
      <c r="Z94" s="8"/>
      <c r="AA94" s="8"/>
      <c r="AB94" s="8"/>
      <c r="AC94" s="66">
        <v>171561.13</v>
      </c>
      <c r="AE94" s="109"/>
    </row>
    <row r="95" spans="1:31" x14ac:dyDescent="0.25">
      <c r="A95" s="1" t="str">
        <f t="shared" si="10"/>
        <v>Apr</v>
      </c>
      <c r="B95" s="2">
        <v>44301</v>
      </c>
      <c r="C95" s="8">
        <v>-22715.9</v>
      </c>
      <c r="D95" s="8">
        <v>17854.7</v>
      </c>
      <c r="E95" s="8">
        <v>5059.8999999999996</v>
      </c>
      <c r="F95" s="8">
        <v>550.5</v>
      </c>
      <c r="G95" s="8">
        <v>660.6</v>
      </c>
      <c r="H95" s="8">
        <v>-374.1</v>
      </c>
      <c r="I95" s="8">
        <v>0</v>
      </c>
      <c r="J95" s="10">
        <f t="shared" si="11"/>
        <v>1035.6999999999989</v>
      </c>
      <c r="K95" s="8">
        <v>-91.95</v>
      </c>
      <c r="L95" s="8">
        <v>-422.28</v>
      </c>
      <c r="M95" s="8">
        <f t="shared" si="7"/>
        <v>-514.23</v>
      </c>
      <c r="N95" s="10">
        <f t="shared" si="8"/>
        <v>521.46999999999889</v>
      </c>
      <c r="O95" s="11">
        <f>IF(Table5[[#This Row],[Beans]]="","",O94+Table5[[#This Row],[Beans]])</f>
        <v>446685.1999999999</v>
      </c>
      <c r="P95" s="11">
        <f>IF(Table5[[#This Row],[Meal]]="","",P94+Table5[[#This Row],[Meal]])</f>
        <v>179492.29999999996</v>
      </c>
      <c r="Q95" s="11">
        <f>IF(Table5[[#This Row],[Oil]]="","",Q94+Table5[[#This Row],[Oil]])</f>
        <v>91073.299999999988</v>
      </c>
      <c r="R95" s="11">
        <f>IF(Table5[[#This Row],[Corn]]="","",R94+Table5[[#This Row],[Corn]])</f>
        <v>-166857.10000000003</v>
      </c>
      <c r="S95" s="11">
        <f>IF(Table5[[#This Row],[Wheat]]="","",S94+Table5[[#This Row],[Wheat]])</f>
        <v>358888.09999999992</v>
      </c>
      <c r="T95" s="11">
        <f>IF(Table5[[#This Row],[KC Wheat]]="","",T94+Table5[[#This Row],[KC Wheat]])</f>
        <v>40161.500000000007</v>
      </c>
      <c r="U95" s="11">
        <f>IF(Table5[[#This Row],[Energies]]="","",U94+Table5[[#This Row],[Energies]])</f>
        <v>0</v>
      </c>
      <c r="V95" s="10">
        <f t="shared" si="12"/>
        <v>858221.85800000001</v>
      </c>
      <c r="W95" s="8">
        <v>643951</v>
      </c>
      <c r="X95" s="12">
        <f t="shared" si="9"/>
        <v>8.0979763988253597E-4</v>
      </c>
      <c r="Y95" s="8"/>
      <c r="Z95" s="8"/>
      <c r="AA95" s="8"/>
      <c r="AB95" s="8"/>
      <c r="AC95" s="66">
        <v>156412.15</v>
      </c>
      <c r="AE95" s="109"/>
    </row>
    <row r="96" spans="1:31" x14ac:dyDescent="0.25">
      <c r="A96" s="1" t="str">
        <f t="shared" si="10"/>
        <v>Apr</v>
      </c>
      <c r="B96" s="2">
        <v>44302</v>
      </c>
      <c r="C96" s="8">
        <v>27113.200000000001</v>
      </c>
      <c r="D96" s="8">
        <v>-248.4</v>
      </c>
      <c r="E96" s="8">
        <v>-11826</v>
      </c>
      <c r="F96" s="8">
        <v>-1943.2</v>
      </c>
      <c r="G96" s="8">
        <v>-3999.9</v>
      </c>
      <c r="H96" s="8">
        <v>1944.3</v>
      </c>
      <c r="I96" s="8">
        <v>0</v>
      </c>
      <c r="J96" s="10">
        <f t="shared" si="11"/>
        <v>11039.999999999998</v>
      </c>
      <c r="K96" s="8">
        <v>-52.05</v>
      </c>
      <c r="L96" s="8">
        <v>-239.04</v>
      </c>
      <c r="M96" s="8">
        <f t="shared" si="7"/>
        <v>-291.08999999999997</v>
      </c>
      <c r="N96" s="10">
        <f t="shared" si="8"/>
        <v>10748.909999999998</v>
      </c>
      <c r="O96" s="11">
        <f>IF(Table5[[#This Row],[Beans]]="","",O95+Table5[[#This Row],[Beans]])</f>
        <v>473798.39999999991</v>
      </c>
      <c r="P96" s="11">
        <f>IF(Table5[[#This Row],[Meal]]="","",P95+Table5[[#This Row],[Meal]])</f>
        <v>179243.89999999997</v>
      </c>
      <c r="Q96" s="11">
        <f>IF(Table5[[#This Row],[Oil]]="","",Q95+Table5[[#This Row],[Oil]])</f>
        <v>79247.299999999988</v>
      </c>
      <c r="R96" s="11">
        <f>IF(Table5[[#This Row],[Corn]]="","",R95+Table5[[#This Row],[Corn]])</f>
        <v>-168800.30000000005</v>
      </c>
      <c r="S96" s="11">
        <f>IF(Table5[[#This Row],[Wheat]]="","",S95+Table5[[#This Row],[Wheat]])</f>
        <v>354888.1999999999</v>
      </c>
      <c r="T96" s="11">
        <f>IF(Table5[[#This Row],[KC Wheat]]="","",T95+Table5[[#This Row],[KC Wheat]])</f>
        <v>42105.80000000001</v>
      </c>
      <c r="U96" s="11">
        <f>IF(Table5[[#This Row],[Energies]]="","",U95+Table5[[#This Row],[Energies]])</f>
        <v>0</v>
      </c>
      <c r="V96" s="10">
        <f t="shared" si="12"/>
        <v>868970.76800000004</v>
      </c>
      <c r="W96" s="8">
        <v>777307</v>
      </c>
      <c r="X96" s="12">
        <f t="shared" si="9"/>
        <v>1.3828397274178669E-2</v>
      </c>
      <c r="Y96" s="8">
        <v>-5826</v>
      </c>
      <c r="Z96" s="8"/>
      <c r="AA96" s="8"/>
      <c r="AB96" s="8">
        <v>-18000</v>
      </c>
      <c r="AC96" s="66">
        <v>166884.81</v>
      </c>
      <c r="AE96" s="109"/>
    </row>
    <row r="97" spans="1:31" x14ac:dyDescent="0.25">
      <c r="A97" s="1" t="str">
        <f t="shared" si="10"/>
        <v>Apr</v>
      </c>
      <c r="B97" s="2">
        <v>44305</v>
      </c>
      <c r="C97" s="8">
        <v>16723.599999999999</v>
      </c>
      <c r="D97" s="8">
        <v>-33093.599999999999</v>
      </c>
      <c r="E97" s="8">
        <v>6694</v>
      </c>
      <c r="F97" s="8">
        <v>-20029.400000000001</v>
      </c>
      <c r="G97" s="8">
        <v>-6391.4</v>
      </c>
      <c r="H97" s="8">
        <v>6377.6</v>
      </c>
      <c r="I97" s="8">
        <v>0</v>
      </c>
      <c r="J97" s="10">
        <f t="shared" si="11"/>
        <v>-29719.200000000004</v>
      </c>
      <c r="K97" s="8">
        <v>-160.30000000000001</v>
      </c>
      <c r="L97" s="8">
        <v>-735.34</v>
      </c>
      <c r="M97" s="8">
        <f t="shared" si="7"/>
        <v>-895.6400000000001</v>
      </c>
      <c r="N97" s="10">
        <f t="shared" si="8"/>
        <v>-30614.840000000004</v>
      </c>
      <c r="O97" s="11">
        <f>IF(Table5[[#This Row],[Beans]]="","",O96+Table5[[#This Row],[Beans]])</f>
        <v>490521.99999999988</v>
      </c>
      <c r="P97" s="11">
        <f>IF(Table5[[#This Row],[Meal]]="","",P96+Table5[[#This Row],[Meal]])</f>
        <v>146150.29999999996</v>
      </c>
      <c r="Q97" s="11">
        <f>IF(Table5[[#This Row],[Oil]]="","",Q96+Table5[[#This Row],[Oil]])</f>
        <v>85941.299999999988</v>
      </c>
      <c r="R97" s="11">
        <f>IF(Table5[[#This Row],[Corn]]="","",R96+Table5[[#This Row],[Corn]])</f>
        <v>-188829.70000000004</v>
      </c>
      <c r="S97" s="11">
        <f>IF(Table5[[#This Row],[Wheat]]="","",S96+Table5[[#This Row],[Wheat]])</f>
        <v>348496.79999999987</v>
      </c>
      <c r="T97" s="11">
        <f>IF(Table5[[#This Row],[KC Wheat]]="","",T96+Table5[[#This Row],[KC Wheat]])</f>
        <v>48483.400000000009</v>
      </c>
      <c r="U97" s="11">
        <f>IF(Table5[[#This Row],[Energies]]="","",U96+Table5[[#This Row],[Energies]])</f>
        <v>0</v>
      </c>
      <c r="V97" s="10">
        <f t="shared" si="12"/>
        <v>838355.92800000007</v>
      </c>
      <c r="W97" s="8">
        <v>701899</v>
      </c>
      <c r="X97" s="12">
        <f t="shared" si="9"/>
        <v>-4.3617158594042735E-2</v>
      </c>
      <c r="Y97" s="8"/>
      <c r="Z97" s="8"/>
      <c r="AA97" s="8"/>
      <c r="AB97" s="8"/>
      <c r="AC97" s="66">
        <v>133470.42000000001</v>
      </c>
      <c r="AE97" s="109"/>
    </row>
    <row r="98" spans="1:31" x14ac:dyDescent="0.25">
      <c r="A98" s="1" t="str">
        <f t="shared" si="10"/>
        <v>Apr</v>
      </c>
      <c r="B98" s="2">
        <v>44306</v>
      </c>
      <c r="C98" s="8">
        <v>82411.5</v>
      </c>
      <c r="D98" s="8">
        <v>15967.9</v>
      </c>
      <c r="E98" s="8">
        <v>-48296.3</v>
      </c>
      <c r="F98" s="8">
        <v>9365.4</v>
      </c>
      <c r="G98" s="8">
        <v>13452</v>
      </c>
      <c r="H98" s="8">
        <v>-26624.400000000001</v>
      </c>
      <c r="I98" s="8">
        <v>0</v>
      </c>
      <c r="J98" s="10">
        <f t="shared" si="11"/>
        <v>46276.1</v>
      </c>
      <c r="K98" s="8">
        <v>-176.6</v>
      </c>
      <c r="L98" s="8">
        <v>-806.54</v>
      </c>
      <c r="M98" s="8">
        <f t="shared" si="7"/>
        <v>-983.14</v>
      </c>
      <c r="N98" s="10">
        <f t="shared" si="8"/>
        <v>45292.959999999999</v>
      </c>
      <c r="O98" s="11">
        <f>IF(Table5[[#This Row],[Beans]]="","",O97+Table5[[#This Row],[Beans]])</f>
        <v>572933.49999999988</v>
      </c>
      <c r="P98" s="11">
        <f>IF(Table5[[#This Row],[Meal]]="","",P97+Table5[[#This Row],[Meal]])</f>
        <v>162118.19999999995</v>
      </c>
      <c r="Q98" s="11">
        <f>IF(Table5[[#This Row],[Oil]]="","",Q97+Table5[[#This Row],[Oil]])</f>
        <v>37644.999999999985</v>
      </c>
      <c r="R98" s="11">
        <f>IF(Table5[[#This Row],[Corn]]="","",R97+Table5[[#This Row],[Corn]])</f>
        <v>-179464.30000000005</v>
      </c>
      <c r="S98" s="11">
        <f>IF(Table5[[#This Row],[Wheat]]="","",S97+Table5[[#This Row],[Wheat]])</f>
        <v>361948.79999999987</v>
      </c>
      <c r="T98" s="11">
        <f>IF(Table5[[#This Row],[KC Wheat]]="","",T97+Table5[[#This Row],[KC Wheat]])</f>
        <v>21859.000000000007</v>
      </c>
      <c r="U98" s="11">
        <f>IF(Table5[[#This Row],[Energies]]="","",U97+Table5[[#This Row],[Energies]])</f>
        <v>0</v>
      </c>
      <c r="V98" s="10">
        <f t="shared" si="12"/>
        <v>883648.88800000004</v>
      </c>
      <c r="W98" s="8">
        <v>527130</v>
      </c>
      <c r="X98" s="12">
        <f t="shared" si="9"/>
        <v>8.5923700036044243E-2</v>
      </c>
      <c r="Y98" s="8"/>
      <c r="Z98" s="8"/>
      <c r="AA98" s="8"/>
      <c r="AB98" s="8"/>
      <c r="AC98" s="66">
        <v>199139.28</v>
      </c>
      <c r="AE98" s="109"/>
    </row>
    <row r="99" spans="1:31" x14ac:dyDescent="0.25">
      <c r="A99" s="1" t="str">
        <f t="shared" si="10"/>
        <v>Apr</v>
      </c>
      <c r="B99" s="2">
        <v>44307</v>
      </c>
      <c r="C99" s="8">
        <v>8053.8</v>
      </c>
      <c r="D99" s="8">
        <v>17295.7</v>
      </c>
      <c r="E99" s="8">
        <v>4173.5</v>
      </c>
      <c r="F99" s="8">
        <v>-15857.1</v>
      </c>
      <c r="G99" s="8">
        <v>15554.1</v>
      </c>
      <c r="H99" s="8">
        <v>-5906.6</v>
      </c>
      <c r="I99" s="8">
        <v>0</v>
      </c>
      <c r="J99" s="10">
        <f t="shared" si="11"/>
        <v>23313.4</v>
      </c>
      <c r="K99" s="8">
        <v>-175.05</v>
      </c>
      <c r="L99" s="8">
        <v>-803.46</v>
      </c>
      <c r="M99" s="8">
        <f t="shared" si="7"/>
        <v>-978.51</v>
      </c>
      <c r="N99" s="10">
        <f t="shared" ref="N99:N129" si="13">IFERROR(J99+M99,"")</f>
        <v>22334.890000000003</v>
      </c>
      <c r="O99" s="11">
        <f>IF(Table5[[#This Row],[Beans]]="","",O98+Table5[[#This Row],[Beans]])</f>
        <v>580987.29999999993</v>
      </c>
      <c r="P99" s="11">
        <f>IF(Table5[[#This Row],[Meal]]="","",P98+Table5[[#This Row],[Meal]])</f>
        <v>179413.89999999997</v>
      </c>
      <c r="Q99" s="11">
        <f>IF(Table5[[#This Row],[Oil]]="","",Q98+Table5[[#This Row],[Oil]])</f>
        <v>41818.499999999985</v>
      </c>
      <c r="R99" s="11">
        <f>IF(Table5[[#This Row],[Corn]]="","",R98+Table5[[#This Row],[Corn]])</f>
        <v>-195321.40000000005</v>
      </c>
      <c r="S99" s="11">
        <f>IF(Table5[[#This Row],[Wheat]]="","",S98+Table5[[#This Row],[Wheat]])</f>
        <v>377502.89999999985</v>
      </c>
      <c r="T99" s="11">
        <f>IF(Table5[[#This Row],[KC Wheat]]="","",T98+Table5[[#This Row],[KC Wheat]])</f>
        <v>15952.400000000007</v>
      </c>
      <c r="U99" s="11">
        <f>IF(Table5[[#This Row],[Energies]]="","",U98+Table5[[#This Row],[Energies]])</f>
        <v>0</v>
      </c>
      <c r="V99" s="10">
        <f t="shared" si="12"/>
        <v>905983.77800000005</v>
      </c>
      <c r="W99" s="8">
        <v>491897</v>
      </c>
      <c r="X99" s="12">
        <f t="shared" si="9"/>
        <v>4.5405623535008349E-2</v>
      </c>
      <c r="Y99" s="8"/>
      <c r="Z99" s="8"/>
      <c r="AA99" s="8"/>
      <c r="AB99" s="8"/>
      <c r="AC99" s="66">
        <v>209755.02</v>
      </c>
      <c r="AE99" s="109"/>
    </row>
    <row r="100" spans="1:31" x14ac:dyDescent="0.25">
      <c r="A100" s="1" t="str">
        <f t="shared" si="10"/>
        <v>Apr</v>
      </c>
      <c r="B100" s="2">
        <v>44308</v>
      </c>
      <c r="C100" s="8">
        <v>72392.7</v>
      </c>
      <c r="D100" s="8">
        <v>61775.4</v>
      </c>
      <c r="E100" s="8">
        <v>-24857.9</v>
      </c>
      <c r="F100" s="8">
        <v>-18803.3</v>
      </c>
      <c r="G100" s="8">
        <v>52819.3</v>
      </c>
      <c r="H100" s="8">
        <v>-21388.400000000001</v>
      </c>
      <c r="I100" s="8">
        <v>0</v>
      </c>
      <c r="J100" s="10">
        <f t="shared" si="11"/>
        <v>121937.80000000002</v>
      </c>
      <c r="K100" s="8">
        <v>-176.3</v>
      </c>
      <c r="L100" s="8">
        <v>-808.25</v>
      </c>
      <c r="M100" s="8">
        <f t="shared" si="7"/>
        <v>-984.55</v>
      </c>
      <c r="N100" s="10">
        <f t="shared" si="13"/>
        <v>120953.25000000001</v>
      </c>
      <c r="O100" s="11">
        <f>IF(Table5[[#This Row],[Beans]]="","",O99+Table5[[#This Row],[Beans]])</f>
        <v>653379.99999999988</v>
      </c>
      <c r="P100" s="11">
        <f>IF(Table5[[#This Row],[Meal]]="","",P99+Table5[[#This Row],[Meal]])</f>
        <v>241189.29999999996</v>
      </c>
      <c r="Q100" s="11">
        <f>IF(Table5[[#This Row],[Oil]]="","",Q99+Table5[[#This Row],[Oil]])</f>
        <v>16960.599999999984</v>
      </c>
      <c r="R100" s="11">
        <f>IF(Table5[[#This Row],[Corn]]="","",R99+Table5[[#This Row],[Corn]])</f>
        <v>-214124.70000000004</v>
      </c>
      <c r="S100" s="11">
        <f>IF(Table5[[#This Row],[Wheat]]="","",S99+Table5[[#This Row],[Wheat]])</f>
        <v>430322.19999999984</v>
      </c>
      <c r="T100" s="11">
        <f>IF(Table5[[#This Row],[KC Wheat]]="","",T99+Table5[[#This Row],[KC Wheat]])</f>
        <v>-5435.9999999999945</v>
      </c>
      <c r="U100" s="11">
        <f>IF(Table5[[#This Row],[Energies]]="","",U99+Table5[[#This Row],[Energies]])</f>
        <v>0</v>
      </c>
      <c r="V100" s="10">
        <f t="shared" si="12"/>
        <v>1026937.028</v>
      </c>
      <c r="W100" s="8">
        <v>538206</v>
      </c>
      <c r="X100" s="12">
        <f t="shared" si="9"/>
        <v>0.22473411667651422</v>
      </c>
      <c r="Y100" s="8"/>
      <c r="Z100" s="8"/>
      <c r="AA100" s="8"/>
      <c r="AB100" s="8"/>
      <c r="AC100" s="66">
        <v>395089.22</v>
      </c>
      <c r="AE100" s="109"/>
    </row>
    <row r="101" spans="1:31" x14ac:dyDescent="0.25">
      <c r="A101" s="1" t="str">
        <f t="shared" si="10"/>
        <v>Apr</v>
      </c>
      <c r="B101" s="2">
        <v>44309</v>
      </c>
      <c r="C101" s="8">
        <v>3559.4</v>
      </c>
      <c r="D101" s="8">
        <v>-54319.199999999997</v>
      </c>
      <c r="E101" s="8">
        <v>44043.9</v>
      </c>
      <c r="F101" s="8">
        <v>-521</v>
      </c>
      <c r="G101" s="8">
        <v>-17658.2</v>
      </c>
      <c r="H101" s="8">
        <v>3751.7</v>
      </c>
      <c r="I101" s="8">
        <v>0</v>
      </c>
      <c r="J101" s="10">
        <f t="shared" si="11"/>
        <v>-21143.399999999994</v>
      </c>
      <c r="K101" s="8">
        <v>-1140.1500000000001</v>
      </c>
      <c r="L101" s="8">
        <v>-3486.11</v>
      </c>
      <c r="M101" s="8">
        <f t="shared" si="7"/>
        <v>-4626.26</v>
      </c>
      <c r="N101" s="10">
        <f t="shared" si="13"/>
        <v>-25769.659999999996</v>
      </c>
      <c r="O101" s="11">
        <f>IF(Table5[[#This Row],[Beans]]="","",O100+Table5[[#This Row],[Beans]])</f>
        <v>656939.39999999991</v>
      </c>
      <c r="P101" s="11">
        <f>IF(Table5[[#This Row],[Meal]]="","",P100+Table5[[#This Row],[Meal]])</f>
        <v>186870.09999999998</v>
      </c>
      <c r="Q101" s="11">
        <f>IF(Table5[[#This Row],[Oil]]="","",Q100+Table5[[#This Row],[Oil]])</f>
        <v>61004.499999999985</v>
      </c>
      <c r="R101" s="11">
        <f>IF(Table5[[#This Row],[Corn]]="","",R100+Table5[[#This Row],[Corn]])</f>
        <v>-214645.70000000004</v>
      </c>
      <c r="S101" s="11">
        <f>IF(Table5[[#This Row],[Wheat]]="","",S100+Table5[[#This Row],[Wheat]])</f>
        <v>412663.99999999983</v>
      </c>
      <c r="T101" s="11">
        <f>IF(Table5[[#This Row],[KC Wheat]]="","",T100+Table5[[#This Row],[KC Wheat]])</f>
        <v>-1684.2999999999947</v>
      </c>
      <c r="U101" s="11">
        <f>IF(Table5[[#This Row],[Energies]]="","",U100+Table5[[#This Row],[Energies]])</f>
        <v>0</v>
      </c>
      <c r="V101" s="10">
        <f t="shared" si="12"/>
        <v>1001167.368</v>
      </c>
      <c r="W101" s="8">
        <v>587599</v>
      </c>
      <c r="X101" s="12">
        <f t="shared" si="9"/>
        <v>-4.3855860884718996E-2</v>
      </c>
      <c r="Y101" s="8"/>
      <c r="Z101" s="8"/>
      <c r="AA101" s="8"/>
      <c r="AB101" s="8"/>
      <c r="AC101" s="66">
        <v>294369.46000000002</v>
      </c>
      <c r="AE101" s="109"/>
    </row>
    <row r="102" spans="1:31" x14ac:dyDescent="0.25">
      <c r="A102" s="1" t="str">
        <f t="shared" si="10"/>
        <v>Apr</v>
      </c>
      <c r="B102" s="2">
        <v>44312</v>
      </c>
      <c r="C102" s="8">
        <v>-9037.5</v>
      </c>
      <c r="D102" s="8">
        <v>32055.4</v>
      </c>
      <c r="E102" s="8">
        <v>-13116.7</v>
      </c>
      <c r="F102" s="8">
        <v>-19259.5</v>
      </c>
      <c r="G102" s="8">
        <v>3054.5</v>
      </c>
      <c r="H102" s="8">
        <v>9469.2000000000007</v>
      </c>
      <c r="I102" s="8">
        <v>0</v>
      </c>
      <c r="J102" s="10">
        <f t="shared" si="11"/>
        <v>3165.4000000000015</v>
      </c>
      <c r="K102" s="8">
        <v>-145.69999999999999</v>
      </c>
      <c r="L102" s="8">
        <v>-670.22</v>
      </c>
      <c r="M102" s="8">
        <f t="shared" si="7"/>
        <v>-815.92000000000007</v>
      </c>
      <c r="N102" s="10">
        <f t="shared" si="13"/>
        <v>2349.4800000000014</v>
      </c>
      <c r="O102" s="11">
        <f>IF(Table5[[#This Row],[Beans]]="","",O101+Table5[[#This Row],[Beans]])</f>
        <v>647901.89999999991</v>
      </c>
      <c r="P102" s="11">
        <f>IF(Table5[[#This Row],[Meal]]="","",P101+Table5[[#This Row],[Meal]])</f>
        <v>218925.49999999997</v>
      </c>
      <c r="Q102" s="11">
        <f>IF(Table5[[#This Row],[Oil]]="","",Q101+Table5[[#This Row],[Oil]])</f>
        <v>47887.799999999988</v>
      </c>
      <c r="R102" s="11">
        <f>IF(Table5[[#This Row],[Corn]]="","",R101+Table5[[#This Row],[Corn]])</f>
        <v>-233905.20000000004</v>
      </c>
      <c r="S102" s="11">
        <f>IF(Table5[[#This Row],[Wheat]]="","",S101+Table5[[#This Row],[Wheat]])</f>
        <v>415718.49999999983</v>
      </c>
      <c r="T102" s="11">
        <f>IF(Table5[[#This Row],[KC Wheat]]="","",T101+Table5[[#This Row],[KC Wheat]])</f>
        <v>7784.900000000006</v>
      </c>
      <c r="U102" s="11">
        <f>IF(Table5[[#This Row],[Energies]]="","",U101+Table5[[#This Row],[Energies]])</f>
        <v>0</v>
      </c>
      <c r="V102" s="10">
        <f t="shared" si="12"/>
        <v>1003516.848</v>
      </c>
      <c r="W102" s="8">
        <v>580215</v>
      </c>
      <c r="X102" s="12">
        <f t="shared" si="9"/>
        <v>4.0493265427470875E-3</v>
      </c>
      <c r="Y102" s="1"/>
      <c r="Z102" s="1"/>
      <c r="AA102" s="8"/>
      <c r="AB102" s="8"/>
      <c r="AC102" s="66">
        <v>268049.03999999998</v>
      </c>
      <c r="AE102" s="109"/>
    </row>
    <row r="103" spans="1:31" x14ac:dyDescent="0.25">
      <c r="A103" s="1" t="str">
        <f t="shared" si="10"/>
        <v>Apr</v>
      </c>
      <c r="B103" s="2">
        <v>44313</v>
      </c>
      <c r="C103" s="8">
        <v>24695.3</v>
      </c>
      <c r="D103" s="8">
        <v>-24950.3</v>
      </c>
      <c r="E103" s="8">
        <v>-2726.9</v>
      </c>
      <c r="F103" s="8">
        <v>48795.4</v>
      </c>
      <c r="G103" s="8">
        <v>-26094.5</v>
      </c>
      <c r="H103" s="8">
        <v>-6906.6</v>
      </c>
      <c r="I103" s="8">
        <v>0</v>
      </c>
      <c r="J103" s="10">
        <f t="shared" si="11"/>
        <v>12812.4</v>
      </c>
      <c r="K103" s="8">
        <v>-88.25</v>
      </c>
      <c r="L103" s="8">
        <v>-405.95</v>
      </c>
      <c r="M103" s="8">
        <f t="shared" si="7"/>
        <v>-494.2</v>
      </c>
      <c r="N103" s="10">
        <f t="shared" si="13"/>
        <v>12318.199999999999</v>
      </c>
      <c r="O103" s="11">
        <f>IF(Table5[[#This Row],[Beans]]="","",O102+Table5[[#This Row],[Beans]])</f>
        <v>672597.2</v>
      </c>
      <c r="P103" s="11">
        <f>IF(Table5[[#This Row],[Meal]]="","",P102+Table5[[#This Row],[Meal]])</f>
        <v>193975.19999999998</v>
      </c>
      <c r="Q103" s="11">
        <f>IF(Table5[[#This Row],[Oil]]="","",Q102+Table5[[#This Row],[Oil]])</f>
        <v>45160.899999999987</v>
      </c>
      <c r="R103" s="11">
        <f>IF(Table5[[#This Row],[Corn]]="","",R102+Table5[[#This Row],[Corn]])</f>
        <v>-185109.80000000005</v>
      </c>
      <c r="S103" s="11">
        <f>IF(Table5[[#This Row],[Wheat]]="","",S102+Table5[[#This Row],[Wheat]])</f>
        <v>389623.99999999983</v>
      </c>
      <c r="T103" s="11">
        <f>IF(Table5[[#This Row],[KC Wheat]]="","",T102+Table5[[#This Row],[KC Wheat]])</f>
        <v>878.30000000000564</v>
      </c>
      <c r="U103" s="11">
        <f>IF(Table5[[#This Row],[Energies]]="","",U102+Table5[[#This Row],[Energies]])</f>
        <v>0</v>
      </c>
      <c r="V103" s="10">
        <f t="shared" si="12"/>
        <v>1015835.048</v>
      </c>
      <c r="W103" s="8">
        <v>525735</v>
      </c>
      <c r="X103" s="12">
        <f t="shared" si="9"/>
        <v>2.3430435485558312E-2</v>
      </c>
      <c r="Y103" s="1"/>
      <c r="Z103" s="1"/>
      <c r="AA103" s="8"/>
      <c r="AB103" s="8"/>
      <c r="AC103" s="66">
        <v>296525.09000000003</v>
      </c>
      <c r="AE103" s="109"/>
    </row>
    <row r="104" spans="1:31" x14ac:dyDescent="0.25">
      <c r="A104" s="1" t="str">
        <f t="shared" si="10"/>
        <v>Apr</v>
      </c>
      <c r="B104" s="2">
        <v>44314</v>
      </c>
      <c r="C104" s="8">
        <v>26822.7</v>
      </c>
      <c r="D104" s="8">
        <v>-8859.7999999999993</v>
      </c>
      <c r="E104" s="8">
        <v>-17955.5</v>
      </c>
      <c r="F104" s="8">
        <v>3054</v>
      </c>
      <c r="G104" s="8">
        <v>6826.6</v>
      </c>
      <c r="H104" s="8">
        <v>-7962.5</v>
      </c>
      <c r="I104" s="8">
        <v>0</v>
      </c>
      <c r="J104" s="10">
        <f t="shared" si="11"/>
        <v>1925.5000000000018</v>
      </c>
      <c r="K104" s="8">
        <v>-84.15</v>
      </c>
      <c r="L104" s="8">
        <v>-387.03</v>
      </c>
      <c r="M104" s="8">
        <f t="shared" si="7"/>
        <v>-471.17999999999995</v>
      </c>
      <c r="N104" s="10">
        <f t="shared" si="13"/>
        <v>1454.320000000002</v>
      </c>
      <c r="O104" s="11">
        <f>IF(Table5[[#This Row],[Beans]]="","",O103+Table5[[#This Row],[Beans]])</f>
        <v>699419.89999999991</v>
      </c>
      <c r="P104" s="11">
        <f>IF(Table5[[#This Row],[Meal]]="","",P103+Table5[[#This Row],[Meal]])</f>
        <v>185115.4</v>
      </c>
      <c r="Q104" s="11">
        <f>IF(Table5[[#This Row],[Oil]]="","",Q103+Table5[[#This Row],[Oil]])</f>
        <v>27205.399999999987</v>
      </c>
      <c r="R104" s="11">
        <f>IF(Table5[[#This Row],[Corn]]="","",R103+Table5[[#This Row],[Corn]])</f>
        <v>-182055.80000000005</v>
      </c>
      <c r="S104" s="11">
        <f>IF(Table5[[#This Row],[Wheat]]="","",S103+Table5[[#This Row],[Wheat]])</f>
        <v>396450.5999999998</v>
      </c>
      <c r="T104" s="11">
        <f>IF(Table5[[#This Row],[KC Wheat]]="","",T103+Table5[[#This Row],[KC Wheat]])</f>
        <v>-7084.1999999999944</v>
      </c>
      <c r="U104" s="11">
        <f>IF(Table5[[#This Row],[Energies]]="","",U103+Table5[[#This Row],[Energies]])</f>
        <v>0</v>
      </c>
      <c r="V104" s="10">
        <f t="shared" si="12"/>
        <v>1017289.3679999999</v>
      </c>
      <c r="W104" s="8">
        <v>618046</v>
      </c>
      <c r="X104" s="12">
        <f t="shared" si="9"/>
        <v>2.353093459062921E-3</v>
      </c>
      <c r="Y104" s="1"/>
      <c r="Z104" s="1"/>
      <c r="AA104" s="8"/>
      <c r="AB104" s="8"/>
      <c r="AC104" s="66">
        <v>309998.40999999997</v>
      </c>
      <c r="AE104" s="109"/>
    </row>
    <row r="105" spans="1:31" x14ac:dyDescent="0.25">
      <c r="A105" s="1" t="str">
        <f t="shared" si="10"/>
        <v>Apr</v>
      </c>
      <c r="B105" s="2">
        <v>44315</v>
      </c>
      <c r="C105" s="8">
        <v>9981</v>
      </c>
      <c r="D105" s="8">
        <v>71.900000000000006</v>
      </c>
      <c r="E105" s="8">
        <v>16998.3</v>
      </c>
      <c r="F105" s="8">
        <v>28096.2</v>
      </c>
      <c r="G105" s="8">
        <v>4759.8</v>
      </c>
      <c r="H105" s="8">
        <v>-4025.9</v>
      </c>
      <c r="I105" s="8">
        <v>0</v>
      </c>
      <c r="J105" s="10">
        <f t="shared" si="11"/>
        <v>55881.299999999996</v>
      </c>
      <c r="K105" s="8">
        <v>-77.3</v>
      </c>
      <c r="L105" s="8">
        <v>-355.49</v>
      </c>
      <c r="M105" s="8">
        <f t="shared" si="7"/>
        <v>-432.79</v>
      </c>
      <c r="N105" s="10">
        <f t="shared" si="13"/>
        <v>55448.509999999995</v>
      </c>
      <c r="O105" s="11">
        <f>IF(Table5[[#This Row],[Beans]]="","",O104+Table5[[#This Row],[Beans]])</f>
        <v>709400.89999999991</v>
      </c>
      <c r="P105" s="11">
        <f>IF(Table5[[#This Row],[Meal]]="","",P104+Table5[[#This Row],[Meal]])</f>
        <v>185187.3</v>
      </c>
      <c r="Q105" s="11">
        <f>IF(Table5[[#This Row],[Oil]]="","",Q104+Table5[[#This Row],[Oil]])</f>
        <v>44203.699999999983</v>
      </c>
      <c r="R105" s="11">
        <f>IF(Table5[[#This Row],[Corn]]="","",R104+Table5[[#This Row],[Corn]])</f>
        <v>-153959.60000000003</v>
      </c>
      <c r="S105" s="11">
        <f>IF(Table5[[#This Row],[Wheat]]="","",S104+Table5[[#This Row],[Wheat]])</f>
        <v>401210.39999999979</v>
      </c>
      <c r="T105" s="11">
        <f>IF(Table5[[#This Row],[KC Wheat]]="","",T104+Table5[[#This Row],[KC Wheat]])</f>
        <v>-11110.099999999995</v>
      </c>
      <c r="U105" s="11">
        <f>IF(Table5[[#This Row],[Energies]]="","",U104+Table5[[#This Row],[Energies]])</f>
        <v>0</v>
      </c>
      <c r="V105" s="10">
        <f t="shared" si="12"/>
        <v>1072737.8779999998</v>
      </c>
      <c r="W105" s="8">
        <v>703643</v>
      </c>
      <c r="X105" s="12">
        <f t="shared" si="9"/>
        <v>7.8802048766206723E-2</v>
      </c>
      <c r="Y105" s="8">
        <v>-4485.42</v>
      </c>
      <c r="Z105" s="8"/>
      <c r="AA105" s="8"/>
      <c r="AB105" s="8"/>
      <c r="AC105" s="66">
        <v>368150.12</v>
      </c>
      <c r="AE105" s="109"/>
    </row>
    <row r="106" spans="1:31" x14ac:dyDescent="0.25">
      <c r="A106" s="1" t="str">
        <f t="shared" si="10"/>
        <v>Apr</v>
      </c>
      <c r="B106" s="2">
        <v>44316</v>
      </c>
      <c r="C106" s="8">
        <v>-2497.6999999999998</v>
      </c>
      <c r="D106" s="8">
        <v>-7723.6</v>
      </c>
      <c r="E106" s="8">
        <v>-16164.9</v>
      </c>
      <c r="F106" s="8">
        <v>-7960.7</v>
      </c>
      <c r="G106" s="8">
        <v>11761.8</v>
      </c>
      <c r="H106" s="8">
        <v>625.5</v>
      </c>
      <c r="I106" s="8">
        <v>0</v>
      </c>
      <c r="J106" s="10">
        <f t="shared" si="11"/>
        <v>-21959.599999999995</v>
      </c>
      <c r="K106" s="8">
        <v>-90.2</v>
      </c>
      <c r="L106" s="8">
        <v>-414.92</v>
      </c>
      <c r="M106" s="8">
        <f t="shared" si="7"/>
        <v>-505.12</v>
      </c>
      <c r="N106" s="10">
        <f t="shared" si="13"/>
        <v>-22464.719999999994</v>
      </c>
      <c r="O106" s="11">
        <f>IF(Table5[[#This Row],[Beans]]="","",O105+Table5[[#This Row],[Beans]])</f>
        <v>706903.2</v>
      </c>
      <c r="P106" s="11">
        <f>IF(Table5[[#This Row],[Meal]]="","",P105+Table5[[#This Row],[Meal]])</f>
        <v>177463.69999999998</v>
      </c>
      <c r="Q106" s="11">
        <f>IF(Table5[[#This Row],[Oil]]="","",Q105+Table5[[#This Row],[Oil]])</f>
        <v>28038.799999999981</v>
      </c>
      <c r="R106" s="11">
        <f>IF(Table5[[#This Row],[Corn]]="","",R105+Table5[[#This Row],[Corn]])</f>
        <v>-161920.30000000005</v>
      </c>
      <c r="S106" s="11">
        <f>IF(Table5[[#This Row],[Wheat]]="","",S105+Table5[[#This Row],[Wheat]])</f>
        <v>412972.19999999978</v>
      </c>
      <c r="T106" s="11">
        <f>IF(Table5[[#This Row],[KC Wheat]]="","",T105+Table5[[#This Row],[KC Wheat]])</f>
        <v>-10484.599999999995</v>
      </c>
      <c r="U106" s="11">
        <f>IF(Table5[[#This Row],[Energies]]="","",U105+Table5[[#This Row],[Energies]])</f>
        <v>0</v>
      </c>
      <c r="V106" s="10">
        <f t="shared" si="12"/>
        <v>1050273.1579999998</v>
      </c>
      <c r="W106" s="8">
        <v>653959</v>
      </c>
      <c r="X106" s="12">
        <f t="shared" si="9"/>
        <v>-3.435187832876372E-2</v>
      </c>
      <c r="Y106" s="8"/>
      <c r="Z106" s="8"/>
      <c r="AA106" s="8"/>
      <c r="AB106" s="8"/>
      <c r="AC106" s="66">
        <v>126961.75</v>
      </c>
      <c r="AE106" s="109"/>
    </row>
    <row r="107" spans="1:31" x14ac:dyDescent="0.25">
      <c r="A107" s="1" t="str">
        <f t="shared" si="10"/>
        <v>May</v>
      </c>
      <c r="B107" s="2">
        <v>44319</v>
      </c>
      <c r="C107" s="8">
        <v>-30616.2</v>
      </c>
      <c r="D107" s="8">
        <v>23332.5</v>
      </c>
      <c r="E107" s="8">
        <v>-23860.5</v>
      </c>
      <c r="F107" s="8">
        <v>-25770.7</v>
      </c>
      <c r="G107" s="8">
        <v>-34042.9</v>
      </c>
      <c r="H107" s="8">
        <v>-5141.8999999999996</v>
      </c>
      <c r="I107" s="8">
        <v>0</v>
      </c>
      <c r="J107" s="10">
        <f t="shared" si="11"/>
        <v>-96099.7</v>
      </c>
      <c r="K107" s="8">
        <v>-175.1</v>
      </c>
      <c r="L107" s="8">
        <v>-805.46</v>
      </c>
      <c r="M107" s="8">
        <f t="shared" si="7"/>
        <v>-980.56000000000006</v>
      </c>
      <c r="N107" s="10">
        <f t="shared" si="13"/>
        <v>-97080.26</v>
      </c>
      <c r="O107" s="11">
        <f>IF(Table5[[#This Row],[Beans]]="","",O106+Table5[[#This Row],[Beans]])</f>
        <v>676287</v>
      </c>
      <c r="P107" s="11">
        <f>IF(Table5[[#This Row],[Meal]]="","",P106+Table5[[#This Row],[Meal]])</f>
        <v>200796.19999999998</v>
      </c>
      <c r="Q107" s="11">
        <f>IF(Table5[[#This Row],[Oil]]="","",Q106+Table5[[#This Row],[Oil]])</f>
        <v>4178.2999999999811</v>
      </c>
      <c r="R107" s="11">
        <f>IF(Table5[[#This Row],[Corn]]="","",R106+Table5[[#This Row],[Corn]])</f>
        <v>-187691.00000000006</v>
      </c>
      <c r="S107" s="11">
        <f>IF(Table5[[#This Row],[Wheat]]="","",S106+Table5[[#This Row],[Wheat]])</f>
        <v>378929.29999999976</v>
      </c>
      <c r="T107" s="11">
        <f>IF(Table5[[#This Row],[KC Wheat]]="","",T106+Table5[[#This Row],[KC Wheat]])</f>
        <v>-15626.499999999995</v>
      </c>
      <c r="U107" s="11">
        <f>IF(Table5[[#This Row],[Energies]]="","",U106+Table5[[#This Row],[Energies]])</f>
        <v>0</v>
      </c>
      <c r="V107" s="10">
        <f t="shared" si="12"/>
        <v>953192.89799999981</v>
      </c>
      <c r="W107" s="8">
        <v>703872</v>
      </c>
      <c r="X107" s="12">
        <f t="shared" si="9"/>
        <v>-0.13792317353155117</v>
      </c>
      <c r="Y107" s="8">
        <v>-2418.4</v>
      </c>
      <c r="Z107" s="8"/>
      <c r="AA107" s="8"/>
      <c r="AB107" s="8"/>
      <c r="AC107" s="66">
        <v>257455.69</v>
      </c>
      <c r="AE107" s="109"/>
    </row>
    <row r="108" spans="1:31" x14ac:dyDescent="0.25">
      <c r="A108" s="1" t="str">
        <f t="shared" si="10"/>
        <v>May</v>
      </c>
      <c r="B108" s="2">
        <v>44320</v>
      </c>
      <c r="C108" s="8">
        <v>-28547.9</v>
      </c>
      <c r="D108" s="8">
        <v>4298.3999999999996</v>
      </c>
      <c r="E108" s="8">
        <v>-11332.2</v>
      </c>
      <c r="F108" s="8">
        <v>-9557.4</v>
      </c>
      <c r="G108" s="8">
        <v>-3384.6</v>
      </c>
      <c r="H108" s="8">
        <v>-2508</v>
      </c>
      <c r="I108" s="8">
        <v>0</v>
      </c>
      <c r="J108" s="10">
        <f t="shared" si="11"/>
        <v>-51031.7</v>
      </c>
      <c r="K108" s="8">
        <v>-147.15</v>
      </c>
      <c r="L108" s="8">
        <v>-676.89</v>
      </c>
      <c r="M108" s="8">
        <f t="shared" si="7"/>
        <v>-824.04</v>
      </c>
      <c r="N108" s="10">
        <f t="shared" si="13"/>
        <v>-51855.74</v>
      </c>
      <c r="O108" s="11">
        <f>IF(Table5[[#This Row],[Beans]]="","",O107+Table5[[#This Row],[Beans]])</f>
        <v>647739.1</v>
      </c>
      <c r="P108" s="11">
        <f>IF(Table5[[#This Row],[Meal]]="","",P107+Table5[[#This Row],[Meal]])</f>
        <v>205094.59999999998</v>
      </c>
      <c r="Q108" s="11">
        <f>IF(Table5[[#This Row],[Oil]]="","",Q107+Table5[[#This Row],[Oil]])</f>
        <v>-7153.9000000000196</v>
      </c>
      <c r="R108" s="11">
        <f>IF(Table5[[#This Row],[Corn]]="","",R107+Table5[[#This Row],[Corn]])</f>
        <v>-197248.40000000005</v>
      </c>
      <c r="S108" s="11">
        <f>IF(Table5[[#This Row],[Wheat]]="","",S107+Table5[[#This Row],[Wheat]])</f>
        <v>375544.69999999978</v>
      </c>
      <c r="T108" s="11">
        <f>IF(Table5[[#This Row],[KC Wheat]]="","",T107+Table5[[#This Row],[KC Wheat]])</f>
        <v>-18134.499999999993</v>
      </c>
      <c r="U108" s="11">
        <f>IF(Table5[[#This Row],[Energies]]="","",U107+Table5[[#This Row],[Energies]])</f>
        <v>0</v>
      </c>
      <c r="V108" s="10">
        <f t="shared" si="12"/>
        <v>901337.15799999982</v>
      </c>
      <c r="W108" s="8">
        <v>741932</v>
      </c>
      <c r="X108" s="12">
        <f t="shared" si="9"/>
        <v>-6.9892847322935256E-2</v>
      </c>
      <c r="Y108" s="8"/>
      <c r="Z108" s="8"/>
      <c r="AA108" s="8"/>
      <c r="AB108" s="8"/>
      <c r="AC108" s="66">
        <v>195239.65</v>
      </c>
      <c r="AE108" s="109"/>
    </row>
    <row r="109" spans="1:31" x14ac:dyDescent="0.25">
      <c r="A109" s="1" t="str">
        <f t="shared" si="10"/>
        <v>May</v>
      </c>
      <c r="B109" s="2">
        <v>44321</v>
      </c>
      <c r="C109" s="8">
        <v>-56517.5</v>
      </c>
      <c r="D109" s="8">
        <v>14838.8</v>
      </c>
      <c r="E109" s="8">
        <v>-14726.5</v>
      </c>
      <c r="F109" s="8">
        <v>-41217.800000000003</v>
      </c>
      <c r="G109" s="8">
        <v>3934</v>
      </c>
      <c r="H109" s="8">
        <v>4559.2</v>
      </c>
      <c r="I109" s="8">
        <v>0</v>
      </c>
      <c r="J109" s="10">
        <f t="shared" si="11"/>
        <v>-89129.8</v>
      </c>
      <c r="K109" s="8">
        <v>-108.6</v>
      </c>
      <c r="L109" s="8">
        <v>-499.56</v>
      </c>
      <c r="M109" s="8">
        <f t="shared" si="7"/>
        <v>-608.16</v>
      </c>
      <c r="N109" s="10">
        <f t="shared" si="13"/>
        <v>-89737.96</v>
      </c>
      <c r="O109" s="11">
        <f>IF(Table5[[#This Row],[Beans]]="","",O108+Table5[[#This Row],[Beans]])</f>
        <v>591221.6</v>
      </c>
      <c r="P109" s="11">
        <f>IF(Table5[[#This Row],[Meal]]="","",P108+Table5[[#This Row],[Meal]])</f>
        <v>219933.39999999997</v>
      </c>
      <c r="Q109" s="11">
        <f>IF(Table5[[#This Row],[Oil]]="","",Q108+Table5[[#This Row],[Oil]])</f>
        <v>-21880.40000000002</v>
      </c>
      <c r="R109" s="11">
        <f>IF(Table5[[#This Row],[Corn]]="","",R108+Table5[[#This Row],[Corn]])</f>
        <v>-238466.20000000007</v>
      </c>
      <c r="S109" s="11">
        <f>IF(Table5[[#This Row],[Wheat]]="","",S108+Table5[[#This Row],[Wheat]])</f>
        <v>379478.69999999978</v>
      </c>
      <c r="T109" s="11">
        <f>IF(Table5[[#This Row],[KC Wheat]]="","",T108+Table5[[#This Row],[KC Wheat]])</f>
        <v>-13575.299999999992</v>
      </c>
      <c r="U109" s="11">
        <f>IF(Table5[[#This Row],[Energies]]="","",U108+Table5[[#This Row],[Energies]])</f>
        <v>0</v>
      </c>
      <c r="V109" s="10">
        <f t="shared" si="12"/>
        <v>811599.19799999986</v>
      </c>
      <c r="W109" s="8">
        <v>794831</v>
      </c>
      <c r="X109" s="12">
        <f t="shared" si="9"/>
        <v>-0.11290193764460622</v>
      </c>
      <c r="Y109" s="8">
        <f>-2500-15529.5</f>
        <v>-18029.5</v>
      </c>
      <c r="Z109" s="8"/>
      <c r="AA109" s="8"/>
      <c r="AB109" s="8"/>
      <c r="AC109" s="66">
        <v>59829.760000000002</v>
      </c>
      <c r="AE109" s="109"/>
    </row>
    <row r="110" spans="1:31" x14ac:dyDescent="0.25">
      <c r="A110" s="1" t="str">
        <f t="shared" si="10"/>
        <v>May</v>
      </c>
      <c r="B110" s="2">
        <v>44322</v>
      </c>
      <c r="C110" s="8">
        <v>27345.9</v>
      </c>
      <c r="D110" s="8">
        <v>11882.8</v>
      </c>
      <c r="E110" s="8">
        <v>-5205.7</v>
      </c>
      <c r="F110" s="8">
        <v>-24682.2</v>
      </c>
      <c r="G110" s="8">
        <v>425.4</v>
      </c>
      <c r="H110" s="8">
        <v>1504.5</v>
      </c>
      <c r="I110" s="8">
        <v>0</v>
      </c>
      <c r="J110" s="10">
        <f t="shared" si="11"/>
        <v>11270.699999999999</v>
      </c>
      <c r="K110" s="8">
        <v>-83.25</v>
      </c>
      <c r="L110" s="8">
        <v>-382.92</v>
      </c>
      <c r="M110" s="8">
        <f t="shared" si="7"/>
        <v>-466.17</v>
      </c>
      <c r="N110" s="10">
        <f t="shared" si="13"/>
        <v>10804.529999999999</v>
      </c>
      <c r="O110" s="11">
        <f>IF(Table5[[#This Row],[Beans]]="","",O109+Table5[[#This Row],[Beans]])</f>
        <v>618567.5</v>
      </c>
      <c r="P110" s="11">
        <f>IF(Table5[[#This Row],[Meal]]="","",P109+Table5[[#This Row],[Meal]])</f>
        <v>231816.19999999995</v>
      </c>
      <c r="Q110" s="11">
        <f>IF(Table5[[#This Row],[Oil]]="","",Q109+Table5[[#This Row],[Oil]])</f>
        <v>-27086.10000000002</v>
      </c>
      <c r="R110" s="11">
        <f>IF(Table5[[#This Row],[Corn]]="","",R109+Table5[[#This Row],[Corn]])</f>
        <v>-263148.40000000008</v>
      </c>
      <c r="S110" s="11">
        <f>IF(Table5[[#This Row],[Wheat]]="","",S109+Table5[[#This Row],[Wheat]])</f>
        <v>379904.0999999998</v>
      </c>
      <c r="T110" s="11">
        <f>IF(Table5[[#This Row],[KC Wheat]]="","",T109+Table5[[#This Row],[KC Wheat]])</f>
        <v>-12070.799999999992</v>
      </c>
      <c r="U110" s="11">
        <f>IF(Table5[[#This Row],[Energies]]="","",U109+Table5[[#This Row],[Energies]])</f>
        <v>0</v>
      </c>
      <c r="V110" s="10">
        <f t="shared" si="12"/>
        <v>822403.72799999989</v>
      </c>
      <c r="W110" s="8">
        <v>759557</v>
      </c>
      <c r="X110" s="12">
        <f t="shared" si="9"/>
        <v>1.4224778390561866E-2</v>
      </c>
      <c r="Y110" s="8">
        <v>-125</v>
      </c>
      <c r="Z110" s="8"/>
      <c r="AA110" s="8"/>
      <c r="AB110" s="8"/>
      <c r="AC110" s="66">
        <v>103033.34</v>
      </c>
      <c r="AE110" s="109"/>
    </row>
    <row r="111" spans="1:31" x14ac:dyDescent="0.25">
      <c r="A111" s="1" t="str">
        <f t="shared" si="10"/>
        <v>May</v>
      </c>
      <c r="B111" s="2">
        <v>44323</v>
      </c>
      <c r="C111" s="8">
        <v>15716.8</v>
      </c>
      <c r="D111" s="8">
        <v>-7101.2</v>
      </c>
      <c r="E111" s="8">
        <v>439.4</v>
      </c>
      <c r="F111" s="8">
        <v>-17268.400000000001</v>
      </c>
      <c r="G111" s="8">
        <v>1693.6</v>
      </c>
      <c r="H111" s="8">
        <v>1585.3</v>
      </c>
      <c r="I111" s="8">
        <v>0</v>
      </c>
      <c r="J111" s="10">
        <f t="shared" si="11"/>
        <v>-4934.5000000000027</v>
      </c>
      <c r="K111" s="8">
        <v>-138.44999999999999</v>
      </c>
      <c r="L111" s="8">
        <v>-636.78</v>
      </c>
      <c r="M111" s="8">
        <f t="shared" si="7"/>
        <v>-775.23</v>
      </c>
      <c r="N111" s="10">
        <f t="shared" si="13"/>
        <v>-5709.7300000000032</v>
      </c>
      <c r="O111" s="11">
        <f>IF(Table5[[#This Row],[Beans]]="","",O110+Table5[[#This Row],[Beans]])</f>
        <v>634284.30000000005</v>
      </c>
      <c r="P111" s="11">
        <f>IF(Table5[[#This Row],[Meal]]="","",P110+Table5[[#This Row],[Meal]])</f>
        <v>224714.99999999994</v>
      </c>
      <c r="Q111" s="11">
        <f>IF(Table5[[#This Row],[Oil]]="","",Q110+Table5[[#This Row],[Oil]])</f>
        <v>-26646.700000000019</v>
      </c>
      <c r="R111" s="11">
        <f>IF(Table5[[#This Row],[Corn]]="","",R110+Table5[[#This Row],[Corn]])</f>
        <v>-280416.8000000001</v>
      </c>
      <c r="S111" s="11">
        <f>IF(Table5[[#This Row],[Wheat]]="","",S110+Table5[[#This Row],[Wheat]])</f>
        <v>381597.69999999978</v>
      </c>
      <c r="T111" s="11">
        <f>IF(Table5[[#This Row],[KC Wheat]]="","",T110+Table5[[#This Row],[KC Wheat]])</f>
        <v>-10485.499999999993</v>
      </c>
      <c r="U111" s="11">
        <f>IF(Table5[[#This Row],[Energies]]="","",U110+Table5[[#This Row],[Energies]])</f>
        <v>0</v>
      </c>
      <c r="V111" s="10">
        <f t="shared" si="12"/>
        <v>816693.99799999991</v>
      </c>
      <c r="W111" s="8">
        <v>647811</v>
      </c>
      <c r="X111" s="12">
        <f t="shared" si="9"/>
        <v>-8.8138824441079313E-3</v>
      </c>
      <c r="Y111" s="8"/>
      <c r="Z111" s="8"/>
      <c r="AA111" s="8"/>
      <c r="AB111" s="8"/>
      <c r="AC111" s="66">
        <v>76582.36</v>
      </c>
      <c r="AE111" s="109"/>
    </row>
    <row r="112" spans="1:31" x14ac:dyDescent="0.25">
      <c r="A112" s="1" t="str">
        <f t="shared" si="10"/>
        <v>May</v>
      </c>
      <c r="B112" s="2">
        <v>44326</v>
      </c>
      <c r="C112" s="8">
        <v>-24610.1</v>
      </c>
      <c r="D112" s="8">
        <v>5313.5</v>
      </c>
      <c r="E112" s="8">
        <v>15728.8</v>
      </c>
      <c r="F112" s="8">
        <v>-19404.8</v>
      </c>
      <c r="G112" s="8">
        <v>-60108</v>
      </c>
      <c r="H112" s="8">
        <v>-4183.3999999999996</v>
      </c>
      <c r="I112" s="8">
        <v>0</v>
      </c>
      <c r="J112" s="10">
        <f t="shared" si="11"/>
        <v>-87264</v>
      </c>
      <c r="K112" s="8">
        <v>-132.75</v>
      </c>
      <c r="L112" s="8">
        <v>-610.59</v>
      </c>
      <c r="M112" s="8">
        <f t="shared" si="7"/>
        <v>-743.34</v>
      </c>
      <c r="N112" s="10">
        <f t="shared" si="13"/>
        <v>-88007.34</v>
      </c>
      <c r="O112" s="11">
        <f>IF(Table5[[#This Row],[Beans]]="","",O111+Table5[[#This Row],[Beans]])</f>
        <v>609674.20000000007</v>
      </c>
      <c r="P112" s="11">
        <f>IF(Table5[[#This Row],[Meal]]="","",P111+Table5[[#This Row],[Meal]])</f>
        <v>230028.49999999994</v>
      </c>
      <c r="Q112" s="11">
        <f>IF(Table5[[#This Row],[Oil]]="","",Q111+Table5[[#This Row],[Oil]])</f>
        <v>-10917.90000000002</v>
      </c>
      <c r="R112" s="11">
        <f>IF(Table5[[#This Row],[Corn]]="","",R111+Table5[[#This Row],[Corn]])</f>
        <v>-299821.60000000009</v>
      </c>
      <c r="S112" s="11">
        <f>IF(Table5[[#This Row],[Wheat]]="","",S111+Table5[[#This Row],[Wheat]])</f>
        <v>321489.69999999978</v>
      </c>
      <c r="T112" s="11">
        <f>IF(Table5[[#This Row],[KC Wheat]]="","",T111+Table5[[#This Row],[KC Wheat]])</f>
        <v>-14668.899999999992</v>
      </c>
      <c r="U112" s="11">
        <f>IF(Table5[[#This Row],[Energies]]="","",U111+Table5[[#This Row],[Energies]])</f>
        <v>0</v>
      </c>
      <c r="V112" s="10">
        <f t="shared" si="12"/>
        <v>728686.65799999994</v>
      </c>
      <c r="W112" s="8">
        <v>678206</v>
      </c>
      <c r="X112" s="12">
        <f t="shared" si="9"/>
        <v>-0.12976490918688421</v>
      </c>
      <c r="Y112" s="8">
        <v>-487.5</v>
      </c>
      <c r="Z112" s="8"/>
      <c r="AA112" s="8"/>
      <c r="AB112" s="8"/>
      <c r="AC112" s="66">
        <v>-41719.230000000003</v>
      </c>
      <c r="AE112" s="109"/>
    </row>
    <row r="113" spans="1:31" x14ac:dyDescent="0.25">
      <c r="A113" s="1" t="str">
        <f t="shared" si="10"/>
        <v>May</v>
      </c>
      <c r="B113" s="2">
        <v>44327</v>
      </c>
      <c r="C113" s="8">
        <v>136216.4</v>
      </c>
      <c r="D113" s="8">
        <v>8132.9</v>
      </c>
      <c r="E113" s="8">
        <v>-19722.3</v>
      </c>
      <c r="F113" s="8">
        <v>-16997.8</v>
      </c>
      <c r="G113" s="8">
        <v>-22844.3</v>
      </c>
      <c r="H113" s="8">
        <v>-6912</v>
      </c>
      <c r="I113" s="8">
        <v>0</v>
      </c>
      <c r="J113" s="10">
        <f t="shared" si="11"/>
        <v>77872.89999999998</v>
      </c>
      <c r="K113" s="8">
        <v>-239.8</v>
      </c>
      <c r="L113" s="8">
        <v>-1103.05</v>
      </c>
      <c r="M113" s="8">
        <f t="shared" ref="M113:M175" si="14">IF(SUM(K113:L113)=0,"",SUM(K113:L113))</f>
        <v>-1342.85</v>
      </c>
      <c r="N113" s="10">
        <f t="shared" si="13"/>
        <v>76530.049999999974</v>
      </c>
      <c r="O113" s="11">
        <f>IF(Table5[[#This Row],[Beans]]="","",O112+Table5[[#This Row],[Beans]])</f>
        <v>745890.60000000009</v>
      </c>
      <c r="P113" s="11">
        <f>IF(Table5[[#This Row],[Meal]]="","",P112+Table5[[#This Row],[Meal]])</f>
        <v>238161.39999999994</v>
      </c>
      <c r="Q113" s="11">
        <f>IF(Table5[[#This Row],[Oil]]="","",Q112+Table5[[#This Row],[Oil]])</f>
        <v>-30640.200000000019</v>
      </c>
      <c r="R113" s="11">
        <f>IF(Table5[[#This Row],[Corn]]="","",R112+Table5[[#This Row],[Corn]])</f>
        <v>-316819.40000000008</v>
      </c>
      <c r="S113" s="11">
        <f>IF(Table5[[#This Row],[Wheat]]="","",S112+Table5[[#This Row],[Wheat]])</f>
        <v>298645.39999999979</v>
      </c>
      <c r="T113" s="11">
        <f>IF(Table5[[#This Row],[KC Wheat]]="","",T112+Table5[[#This Row],[KC Wheat]])</f>
        <v>-21580.899999999994</v>
      </c>
      <c r="U113" s="11">
        <f>IF(Table5[[#This Row],[Energies]]="","",U112+Table5[[#This Row],[Energies]])</f>
        <v>0</v>
      </c>
      <c r="V113" s="10">
        <f t="shared" si="12"/>
        <v>805216.70799999987</v>
      </c>
      <c r="W113" s="8">
        <v>611109</v>
      </c>
      <c r="X113" s="12">
        <f t="shared" si="9"/>
        <v>0.12523142352673577</v>
      </c>
      <c r="Y113" s="8"/>
      <c r="Z113" s="8"/>
      <c r="AA113" s="8"/>
      <c r="AB113" s="8"/>
      <c r="AC113" s="66">
        <v>44192.17</v>
      </c>
      <c r="AE113" s="109"/>
    </row>
    <row r="114" spans="1:31" x14ac:dyDescent="0.25">
      <c r="A114" s="1" t="str">
        <f t="shared" si="10"/>
        <v>May</v>
      </c>
      <c r="B114" s="2">
        <v>44328</v>
      </c>
      <c r="C114" s="8">
        <v>15152.7</v>
      </c>
      <c r="D114" s="8">
        <v>10775.8</v>
      </c>
      <c r="E114" s="8">
        <v>-7498.8</v>
      </c>
      <c r="F114" s="8">
        <v>42187.3</v>
      </c>
      <c r="G114" s="8">
        <v>-19730</v>
      </c>
      <c r="H114" s="8">
        <v>-2242.4</v>
      </c>
      <c r="I114" s="8">
        <v>0</v>
      </c>
      <c r="J114" s="10">
        <f t="shared" si="11"/>
        <v>38644.6</v>
      </c>
      <c r="K114" s="8">
        <v>-172.6</v>
      </c>
      <c r="L114" s="8">
        <v>-793.96</v>
      </c>
      <c r="M114" s="8">
        <f t="shared" si="14"/>
        <v>-966.56000000000006</v>
      </c>
      <c r="N114" s="10">
        <f t="shared" si="13"/>
        <v>37678.04</v>
      </c>
      <c r="O114" s="11">
        <f>IF(Table5[[#This Row],[Beans]]="","",O113+Table5[[#This Row],[Beans]])</f>
        <v>761043.3</v>
      </c>
      <c r="P114" s="11">
        <f>IF(Table5[[#This Row],[Meal]]="","",P113+Table5[[#This Row],[Meal]])</f>
        <v>248937.19999999992</v>
      </c>
      <c r="Q114" s="11">
        <f>IF(Table5[[#This Row],[Oil]]="","",Q113+Table5[[#This Row],[Oil]])</f>
        <v>-38139.000000000022</v>
      </c>
      <c r="R114" s="11">
        <f>IF(Table5[[#This Row],[Corn]]="","",R113+Table5[[#This Row],[Corn]])</f>
        <v>-274632.10000000009</v>
      </c>
      <c r="S114" s="11">
        <f>IF(Table5[[#This Row],[Wheat]]="","",S113+Table5[[#This Row],[Wheat]])</f>
        <v>278915.39999999979</v>
      </c>
      <c r="T114" s="11">
        <f>IF(Table5[[#This Row],[KC Wheat]]="","",T113+Table5[[#This Row],[KC Wheat]])</f>
        <v>-23823.299999999996</v>
      </c>
      <c r="U114" s="11">
        <f>IF(Table5[[#This Row],[Energies]]="","",U113+Table5[[#This Row],[Energies]])</f>
        <v>0</v>
      </c>
      <c r="V114" s="10">
        <f t="shared" si="12"/>
        <v>842894.74799999991</v>
      </c>
      <c r="W114" s="8">
        <v>712977</v>
      </c>
      <c r="X114" s="12">
        <f t="shared" si="9"/>
        <v>5.2846080588854899E-2</v>
      </c>
      <c r="Y114" s="8">
        <v>-2370</v>
      </c>
      <c r="Z114" s="8"/>
      <c r="AA114" s="8"/>
      <c r="AB114" s="8"/>
      <c r="AC114" s="66">
        <v>101637.11</v>
      </c>
      <c r="AE114" s="109"/>
    </row>
    <row r="115" spans="1:31" x14ac:dyDescent="0.25">
      <c r="A115" s="1" t="str">
        <f t="shared" si="10"/>
        <v>May</v>
      </c>
      <c r="B115" s="2">
        <v>44329</v>
      </c>
      <c r="C115" s="8">
        <v>112416.2</v>
      </c>
      <c r="D115" s="8">
        <v>839.8</v>
      </c>
      <c r="E115" s="8">
        <v>4228.3999999999996</v>
      </c>
      <c r="F115" s="8">
        <v>3341.2</v>
      </c>
      <c r="G115" s="8">
        <v>45765.8</v>
      </c>
      <c r="H115" s="8">
        <v>-6738.2</v>
      </c>
      <c r="I115" s="8">
        <v>0</v>
      </c>
      <c r="J115" s="10">
        <f t="shared" si="11"/>
        <v>159853.19999999998</v>
      </c>
      <c r="K115" s="8">
        <v>-248.75</v>
      </c>
      <c r="L115" s="8">
        <v>-1144.25</v>
      </c>
      <c r="M115" s="8">
        <f t="shared" si="14"/>
        <v>-1393</v>
      </c>
      <c r="N115" s="10">
        <f t="shared" si="13"/>
        <v>158460.19999999998</v>
      </c>
      <c r="O115" s="11">
        <f>IF(Table5[[#This Row],[Beans]]="","",O114+Table5[[#This Row],[Beans]])</f>
        <v>873459.5</v>
      </c>
      <c r="P115" s="11">
        <f>IF(Table5[[#This Row],[Meal]]="","",P114+Table5[[#This Row],[Meal]])</f>
        <v>249776.99999999991</v>
      </c>
      <c r="Q115" s="11">
        <f>IF(Table5[[#This Row],[Oil]]="","",Q114+Table5[[#This Row],[Oil]])</f>
        <v>-33910.60000000002</v>
      </c>
      <c r="R115" s="11">
        <f>IF(Table5[[#This Row],[Corn]]="","",R114+Table5[[#This Row],[Corn]])</f>
        <v>-271290.90000000008</v>
      </c>
      <c r="S115" s="11">
        <f>IF(Table5[[#This Row],[Wheat]]="","",S114+Table5[[#This Row],[Wheat]])</f>
        <v>324681.19999999978</v>
      </c>
      <c r="T115" s="11">
        <f>IF(Table5[[#This Row],[KC Wheat]]="","",T114+Table5[[#This Row],[KC Wheat]])</f>
        <v>-30561.499999999996</v>
      </c>
      <c r="U115" s="11">
        <f>IF(Table5[[#This Row],[Energies]]="","",U114+Table5[[#This Row],[Energies]])</f>
        <v>0</v>
      </c>
      <c r="V115" s="10">
        <f t="shared" si="12"/>
        <v>1001354.9479999999</v>
      </c>
      <c r="W115" s="8">
        <v>1061246</v>
      </c>
      <c r="X115" s="12">
        <f t="shared" si="9"/>
        <v>0.14931523887958115</v>
      </c>
      <c r="Y115" s="8"/>
      <c r="Z115" s="8"/>
      <c r="AA115" s="8"/>
      <c r="AB115" s="8"/>
      <c r="AC115" s="66">
        <v>505286.86</v>
      </c>
      <c r="AE115" s="109"/>
    </row>
    <row r="116" spans="1:31" x14ac:dyDescent="0.25">
      <c r="A116" s="1" t="str">
        <f t="shared" si="10"/>
        <v>May</v>
      </c>
      <c r="B116" s="2">
        <v>44330</v>
      </c>
      <c r="C116" s="8">
        <v>48336</v>
      </c>
      <c r="D116" s="8">
        <v>7074.2</v>
      </c>
      <c r="E116" s="8">
        <v>5526.1</v>
      </c>
      <c r="F116" s="8">
        <v>-69317.3</v>
      </c>
      <c r="G116" s="8">
        <v>18489.099999999999</v>
      </c>
      <c r="H116" s="8">
        <v>1414.6</v>
      </c>
      <c r="I116" s="8">
        <v>0</v>
      </c>
      <c r="J116" s="10">
        <f t="shared" si="11"/>
        <v>11522.699999999992</v>
      </c>
      <c r="K116" s="8">
        <v>-146.69999999999999</v>
      </c>
      <c r="L116" s="8">
        <v>-674.82</v>
      </c>
      <c r="M116" s="8">
        <f t="shared" si="14"/>
        <v>-821.52</v>
      </c>
      <c r="N116" s="10">
        <f t="shared" si="13"/>
        <v>10701.179999999991</v>
      </c>
      <c r="O116" s="11">
        <f>IF(Table5[[#This Row],[Beans]]="","",O115+Table5[[#This Row],[Beans]])</f>
        <v>921795.5</v>
      </c>
      <c r="P116" s="11">
        <f>IF(Table5[[#This Row],[Meal]]="","",P115+Table5[[#This Row],[Meal]])</f>
        <v>256851.19999999992</v>
      </c>
      <c r="Q116" s="11">
        <f>IF(Table5[[#This Row],[Oil]]="","",Q115+Table5[[#This Row],[Oil]])</f>
        <v>-28384.500000000022</v>
      </c>
      <c r="R116" s="11">
        <f>IF(Table5[[#This Row],[Corn]]="","",R115+Table5[[#This Row],[Corn]])</f>
        <v>-340608.20000000007</v>
      </c>
      <c r="S116" s="11">
        <f>IF(Table5[[#This Row],[Wheat]]="","",S115+Table5[[#This Row],[Wheat]])</f>
        <v>343170.29999999976</v>
      </c>
      <c r="T116" s="11">
        <f>IF(Table5[[#This Row],[KC Wheat]]="","",T115+Table5[[#This Row],[KC Wheat]])</f>
        <v>-29146.899999999998</v>
      </c>
      <c r="U116" s="11">
        <f>IF(Table5[[#This Row],[Energies]]="","",U115+Table5[[#This Row],[Energies]])</f>
        <v>0</v>
      </c>
      <c r="V116" s="10">
        <f t="shared" si="12"/>
        <v>1012056.1279999998</v>
      </c>
      <c r="W116" s="8">
        <v>1036331</v>
      </c>
      <c r="X116" s="12">
        <f t="shared" si="9"/>
        <v>1.0326025179213969E-2</v>
      </c>
      <c r="Y116" s="8">
        <v>-4485.42</v>
      </c>
      <c r="Z116" s="8"/>
      <c r="AA116" s="8"/>
      <c r="AB116" s="8"/>
      <c r="AC116" s="66">
        <v>252279.59</v>
      </c>
      <c r="AE116" s="109"/>
    </row>
    <row r="117" spans="1:31" x14ac:dyDescent="0.25">
      <c r="A117" s="1" t="str">
        <f t="shared" si="10"/>
        <v>May</v>
      </c>
      <c r="B117" s="2">
        <v>44333</v>
      </c>
      <c r="C117" s="8">
        <v>17262.599999999999</v>
      </c>
      <c r="D117" s="8">
        <v>18459</v>
      </c>
      <c r="E117" s="8">
        <v>-21069.7</v>
      </c>
      <c r="F117" s="8">
        <v>103268.6</v>
      </c>
      <c r="G117" s="8">
        <v>-10487.7</v>
      </c>
      <c r="H117" s="8">
        <v>2874.9</v>
      </c>
      <c r="I117" s="8">
        <v>0</v>
      </c>
      <c r="J117" s="10">
        <f t="shared" si="11"/>
        <v>110307.7</v>
      </c>
      <c r="K117" s="8">
        <v>-118.85</v>
      </c>
      <c r="L117" s="8">
        <v>-546.71</v>
      </c>
      <c r="M117" s="8">
        <f t="shared" si="14"/>
        <v>-665.56000000000006</v>
      </c>
      <c r="N117" s="10">
        <f t="shared" si="13"/>
        <v>109642.14</v>
      </c>
      <c r="O117" s="11">
        <f>IF(Table5[[#This Row],[Beans]]="","",O116+Table5[[#This Row],[Beans]])</f>
        <v>939058.1</v>
      </c>
      <c r="P117" s="11">
        <f>IF(Table5[[#This Row],[Meal]]="","",P116+Table5[[#This Row],[Meal]])</f>
        <v>275310.19999999995</v>
      </c>
      <c r="Q117" s="11">
        <f>IF(Table5[[#This Row],[Oil]]="","",Q116+Table5[[#This Row],[Oil]])</f>
        <v>-49454.200000000026</v>
      </c>
      <c r="R117" s="11">
        <f>IF(Table5[[#This Row],[Corn]]="","",R116+Table5[[#This Row],[Corn]])</f>
        <v>-237339.60000000006</v>
      </c>
      <c r="S117" s="11">
        <f>IF(Table5[[#This Row],[Wheat]]="","",S116+Table5[[#This Row],[Wheat]])</f>
        <v>332682.59999999974</v>
      </c>
      <c r="T117" s="11">
        <f>IF(Table5[[#This Row],[KC Wheat]]="","",T116+Table5[[#This Row],[KC Wheat]])</f>
        <v>-26271.999999999996</v>
      </c>
      <c r="U117" s="11">
        <f>IF(Table5[[#This Row],[Energies]]="","",U116+Table5[[#This Row],[Energies]])</f>
        <v>0</v>
      </c>
      <c r="V117" s="10">
        <f t="shared" si="12"/>
        <v>1121698.2679999997</v>
      </c>
      <c r="W117" s="8">
        <v>977415</v>
      </c>
      <c r="X117" s="12">
        <f t="shared" si="9"/>
        <v>0.11217562652506867</v>
      </c>
      <c r="Y117" s="8"/>
      <c r="Z117" s="8"/>
      <c r="AA117" s="8"/>
      <c r="AB117" s="8"/>
      <c r="AC117" s="66">
        <v>408052.53</v>
      </c>
      <c r="AE117" s="109"/>
    </row>
    <row r="118" spans="1:31" x14ac:dyDescent="0.25">
      <c r="A118" s="1" t="str">
        <f t="shared" si="10"/>
        <v>May</v>
      </c>
      <c r="B118" s="2">
        <v>44334</v>
      </c>
      <c r="C118" s="8">
        <v>-20562.8</v>
      </c>
      <c r="D118" s="8">
        <v>13933.1</v>
      </c>
      <c r="E118" s="8">
        <v>52231.4</v>
      </c>
      <c r="F118" s="8">
        <v>42500.1</v>
      </c>
      <c r="G118" s="8">
        <v>23335.4</v>
      </c>
      <c r="H118" s="8">
        <v>2714.4</v>
      </c>
      <c r="I118" s="8">
        <v>0</v>
      </c>
      <c r="J118" s="10">
        <f t="shared" si="11"/>
        <v>114151.6</v>
      </c>
      <c r="K118" s="8">
        <v>-198</v>
      </c>
      <c r="L118" s="8">
        <v>-910.8</v>
      </c>
      <c r="M118" s="8">
        <f t="shared" si="14"/>
        <v>-1108.8</v>
      </c>
      <c r="N118" s="10">
        <f t="shared" si="13"/>
        <v>113042.8</v>
      </c>
      <c r="O118" s="11">
        <f>IF(Table5[[#This Row],[Beans]]="","",O117+Table5[[#This Row],[Beans]])</f>
        <v>918495.29999999993</v>
      </c>
      <c r="P118" s="11">
        <f>IF(Table5[[#This Row],[Meal]]="","",P117+Table5[[#This Row],[Meal]])</f>
        <v>289243.29999999993</v>
      </c>
      <c r="Q118" s="11">
        <f>IF(Table5[[#This Row],[Oil]]="","",Q117+Table5[[#This Row],[Oil]])</f>
        <v>2777.1999999999753</v>
      </c>
      <c r="R118" s="11">
        <f>IF(Table5[[#This Row],[Corn]]="","",R117+Table5[[#This Row],[Corn]])</f>
        <v>-194839.50000000006</v>
      </c>
      <c r="S118" s="11">
        <f>IF(Table5[[#This Row],[Wheat]]="","",S117+Table5[[#This Row],[Wheat]])</f>
        <v>356017.99999999977</v>
      </c>
      <c r="T118" s="11">
        <f>IF(Table5[[#This Row],[KC Wheat]]="","",T117+Table5[[#This Row],[KC Wheat]])</f>
        <v>-23557.599999999995</v>
      </c>
      <c r="U118" s="11">
        <f>IF(Table5[[#This Row],[Energies]]="","",U117+Table5[[#This Row],[Energies]])</f>
        <v>0</v>
      </c>
      <c r="V118" s="10">
        <f t="shared" si="12"/>
        <v>1234741.0679999997</v>
      </c>
      <c r="W118" s="8">
        <v>862299</v>
      </c>
      <c r="X118" s="12">
        <f t="shared" si="9"/>
        <v>0.131094666699138</v>
      </c>
      <c r="Y118" s="8"/>
      <c r="Z118" s="8"/>
      <c r="AA118" s="8"/>
      <c r="AB118" s="8"/>
      <c r="AC118" s="66">
        <v>563622.23</v>
      </c>
      <c r="AE118" s="109"/>
    </row>
    <row r="119" spans="1:31" x14ac:dyDescent="0.25">
      <c r="A119" s="1" t="str">
        <f t="shared" si="10"/>
        <v>May</v>
      </c>
      <c r="B119" s="2">
        <v>44335</v>
      </c>
      <c r="C119" s="8">
        <v>109344.8</v>
      </c>
      <c r="D119" s="8">
        <v>-33432.5</v>
      </c>
      <c r="E119" s="8">
        <v>1488.5</v>
      </c>
      <c r="F119" s="8">
        <v>-14800.6</v>
      </c>
      <c r="G119" s="8">
        <v>15135.8</v>
      </c>
      <c r="H119" s="8">
        <v>819.2</v>
      </c>
      <c r="I119" s="8">
        <v>0</v>
      </c>
      <c r="J119" s="10">
        <f t="shared" si="11"/>
        <v>78555.199999999997</v>
      </c>
      <c r="K119" s="8">
        <v>-271.2</v>
      </c>
      <c r="L119" s="8">
        <v>-1247.28</v>
      </c>
      <c r="M119" s="8">
        <f t="shared" si="14"/>
        <v>-1518.48</v>
      </c>
      <c r="N119" s="10">
        <f t="shared" si="13"/>
        <v>77036.72</v>
      </c>
      <c r="O119" s="11">
        <f>IF(Table5[[#This Row],[Beans]]="","",O118+Table5[[#This Row],[Beans]])</f>
        <v>1027840.1</v>
      </c>
      <c r="P119" s="11">
        <f>IF(Table5[[#This Row],[Meal]]="","",P118+Table5[[#This Row],[Meal]])</f>
        <v>255810.79999999993</v>
      </c>
      <c r="Q119" s="11">
        <f>IF(Table5[[#This Row],[Oil]]="","",Q118+Table5[[#This Row],[Oil]])</f>
        <v>4265.6999999999753</v>
      </c>
      <c r="R119" s="11">
        <f>IF(Table5[[#This Row],[Corn]]="","",R118+Table5[[#This Row],[Corn]])</f>
        <v>-209640.10000000006</v>
      </c>
      <c r="S119" s="11">
        <f>IF(Table5[[#This Row],[Wheat]]="","",S118+Table5[[#This Row],[Wheat]])</f>
        <v>371153.79999999976</v>
      </c>
      <c r="T119" s="11">
        <f>IF(Table5[[#This Row],[KC Wheat]]="","",T118+Table5[[#This Row],[KC Wheat]])</f>
        <v>-22738.399999999994</v>
      </c>
      <c r="U119" s="11">
        <f>IF(Table5[[#This Row],[Energies]]="","",U118+Table5[[#This Row],[Energies]])</f>
        <v>0</v>
      </c>
      <c r="V119" s="10">
        <f t="shared" si="12"/>
        <v>1311777.7879999997</v>
      </c>
      <c r="W119" s="8">
        <v>1019520</v>
      </c>
      <c r="X119" s="12">
        <f t="shared" si="9"/>
        <v>7.5561754551161334E-2</v>
      </c>
      <c r="Y119" s="8"/>
      <c r="Z119" s="8"/>
      <c r="AA119" s="8"/>
      <c r="AB119" s="8"/>
      <c r="AC119" s="66">
        <v>594870.5</v>
      </c>
      <c r="AE119" s="109"/>
    </row>
    <row r="120" spans="1:31" x14ac:dyDescent="0.25">
      <c r="A120" s="1" t="str">
        <f t="shared" si="10"/>
        <v>May</v>
      </c>
      <c r="B120" s="2">
        <v>44336</v>
      </c>
      <c r="C120" s="8">
        <v>67.2</v>
      </c>
      <c r="D120" s="8">
        <v>12155.1</v>
      </c>
      <c r="E120" s="8">
        <v>11544.6</v>
      </c>
      <c r="F120" s="8">
        <v>-74909.5</v>
      </c>
      <c r="G120" s="8">
        <v>20654.2</v>
      </c>
      <c r="H120" s="8">
        <v>2153.8000000000002</v>
      </c>
      <c r="I120" s="8">
        <v>0</v>
      </c>
      <c r="J120" s="10">
        <f t="shared" si="11"/>
        <v>-28334.6</v>
      </c>
      <c r="K120" s="8">
        <v>-152.35</v>
      </c>
      <c r="L120" s="8">
        <v>-700.81</v>
      </c>
      <c r="M120" s="8">
        <f t="shared" si="14"/>
        <v>-853.16</v>
      </c>
      <c r="N120" s="10">
        <f t="shared" si="13"/>
        <v>-29187.759999999998</v>
      </c>
      <c r="O120" s="11">
        <f>IF(Table5[[#This Row],[Beans]]="","",O119+Table5[[#This Row],[Beans]])</f>
        <v>1027907.2999999999</v>
      </c>
      <c r="P120" s="11">
        <f>IF(Table5[[#This Row],[Meal]]="","",P119+Table5[[#This Row],[Meal]])</f>
        <v>267965.89999999991</v>
      </c>
      <c r="Q120" s="11">
        <f>IF(Table5[[#This Row],[Oil]]="","",Q119+Table5[[#This Row],[Oil]])</f>
        <v>15810.299999999976</v>
      </c>
      <c r="R120" s="11">
        <f>IF(Table5[[#This Row],[Corn]]="","",R119+Table5[[#This Row],[Corn]])</f>
        <v>-284549.60000000009</v>
      </c>
      <c r="S120" s="11">
        <f>IF(Table5[[#This Row],[Wheat]]="","",S119+Table5[[#This Row],[Wheat]])</f>
        <v>391807.99999999977</v>
      </c>
      <c r="T120" s="11">
        <f>IF(Table5[[#This Row],[KC Wheat]]="","",T119+Table5[[#This Row],[KC Wheat]])</f>
        <v>-20584.599999999995</v>
      </c>
      <c r="U120" s="11">
        <f>IF(Table5[[#This Row],[Energies]]="","",U119+Table5[[#This Row],[Energies]])</f>
        <v>0</v>
      </c>
      <c r="V120" s="10">
        <f t="shared" si="12"/>
        <v>1282590.0279999997</v>
      </c>
      <c r="W120" s="8">
        <v>1136439</v>
      </c>
      <c r="X120" s="12">
        <f t="shared" si="9"/>
        <v>-2.5683525468590922E-2</v>
      </c>
      <c r="Y120" s="8"/>
      <c r="Z120" s="8"/>
      <c r="AA120" s="8"/>
      <c r="AB120" s="8"/>
      <c r="AC120" s="66">
        <v>573771.34</v>
      </c>
      <c r="AE120" s="109"/>
    </row>
    <row r="121" spans="1:31" x14ac:dyDescent="0.25">
      <c r="A121" s="1" t="str">
        <f t="shared" si="10"/>
        <v>May</v>
      </c>
      <c r="B121" s="2">
        <v>44337</v>
      </c>
      <c r="C121" s="8">
        <v>-2768.1</v>
      </c>
      <c r="D121" s="8">
        <v>11412.1</v>
      </c>
      <c r="E121" s="8">
        <v>-32788.1</v>
      </c>
      <c r="F121" s="8">
        <v>-22203.5</v>
      </c>
      <c r="G121" s="8">
        <v>9081.2999999999993</v>
      </c>
      <c r="H121" s="8">
        <v>6611.2</v>
      </c>
      <c r="I121" s="8">
        <v>0</v>
      </c>
      <c r="J121" s="10">
        <f t="shared" si="11"/>
        <v>-30655.100000000002</v>
      </c>
      <c r="K121" s="8">
        <v>-511.85</v>
      </c>
      <c r="L121" s="8">
        <v>-1575.83</v>
      </c>
      <c r="M121" s="8">
        <f t="shared" si="14"/>
        <v>-2087.6799999999998</v>
      </c>
      <c r="N121" s="10">
        <f t="shared" si="13"/>
        <v>-32742.780000000002</v>
      </c>
      <c r="O121" s="11">
        <f>IF(Table5[[#This Row],[Beans]]="","",O120+Table5[[#This Row],[Beans]])</f>
        <v>1025139.2</v>
      </c>
      <c r="P121" s="11">
        <f>IF(Table5[[#This Row],[Meal]]="","",P120+Table5[[#This Row],[Meal]])</f>
        <v>279377.99999999988</v>
      </c>
      <c r="Q121" s="11">
        <f>IF(Table5[[#This Row],[Oil]]="","",Q120+Table5[[#This Row],[Oil]])</f>
        <v>-16977.800000000025</v>
      </c>
      <c r="R121" s="11">
        <f>IF(Table5[[#This Row],[Corn]]="","",R120+Table5[[#This Row],[Corn]])</f>
        <v>-306753.10000000009</v>
      </c>
      <c r="S121" s="11">
        <f>IF(Table5[[#This Row],[Wheat]]="","",S120+Table5[[#This Row],[Wheat]])</f>
        <v>400889.29999999976</v>
      </c>
      <c r="T121" s="11">
        <f>IF(Table5[[#This Row],[KC Wheat]]="","",T120+Table5[[#This Row],[KC Wheat]])</f>
        <v>-13973.399999999994</v>
      </c>
      <c r="U121" s="11">
        <f>IF(Table5[[#This Row],[Energies]]="","",U120+Table5[[#This Row],[Energies]])</f>
        <v>0</v>
      </c>
      <c r="V121" s="10">
        <f t="shared" si="12"/>
        <v>1249847.2479999997</v>
      </c>
      <c r="W121" s="8">
        <v>1400140</v>
      </c>
      <c r="X121" s="12">
        <f t="shared" si="9"/>
        <v>-2.3385361463853616E-2</v>
      </c>
      <c r="Y121" s="8">
        <v>957</v>
      </c>
      <c r="Z121" s="8"/>
      <c r="AA121" s="8"/>
      <c r="AB121" s="8"/>
      <c r="AC121" s="66">
        <v>521696.16</v>
      </c>
      <c r="AE121" s="109"/>
    </row>
    <row r="122" spans="1:31" x14ac:dyDescent="0.25">
      <c r="A122" s="1" t="str">
        <f t="shared" si="10"/>
        <v>May</v>
      </c>
      <c r="B122" s="2">
        <v>44340</v>
      </c>
      <c r="C122" s="8">
        <v>-38773.4</v>
      </c>
      <c r="D122" s="8">
        <v>-40452.800000000003</v>
      </c>
      <c r="E122" s="8">
        <v>23605.9</v>
      </c>
      <c r="F122" s="8">
        <v>-29848.5</v>
      </c>
      <c r="G122" s="8">
        <v>1926.3</v>
      </c>
      <c r="H122" s="8">
        <v>-803.5</v>
      </c>
      <c r="I122" s="8">
        <v>0</v>
      </c>
      <c r="J122" s="10">
        <f t="shared" si="11"/>
        <v>-84346.000000000015</v>
      </c>
      <c r="K122" s="8">
        <v>-120.25</v>
      </c>
      <c r="L122" s="8">
        <v>-553.09</v>
      </c>
      <c r="M122" s="8">
        <f t="shared" si="14"/>
        <v>-673.34</v>
      </c>
      <c r="N122" s="10">
        <f t="shared" si="13"/>
        <v>-85019.340000000011</v>
      </c>
      <c r="O122" s="11">
        <f>IF(Table5[[#This Row],[Beans]]="","",O121+Table5[[#This Row],[Beans]])</f>
        <v>986365.79999999993</v>
      </c>
      <c r="P122" s="11">
        <f>IF(Table5[[#This Row],[Meal]]="","",P121+Table5[[#This Row],[Meal]])</f>
        <v>238925.1999999999</v>
      </c>
      <c r="Q122" s="11">
        <f>IF(Table5[[#This Row],[Oil]]="","",Q121+Table5[[#This Row],[Oil]])</f>
        <v>6628.0999999999767</v>
      </c>
      <c r="R122" s="11">
        <f>IF(Table5[[#This Row],[Corn]]="","",R121+Table5[[#This Row],[Corn]])</f>
        <v>-336601.60000000009</v>
      </c>
      <c r="S122" s="11">
        <f>IF(Table5[[#This Row],[Wheat]]="","",S121+Table5[[#This Row],[Wheat]])</f>
        <v>402815.59999999974</v>
      </c>
      <c r="T122" s="11">
        <f>IF(Table5[[#This Row],[KC Wheat]]="","",T121+Table5[[#This Row],[KC Wheat]])</f>
        <v>-14776.899999999994</v>
      </c>
      <c r="U122" s="11">
        <f>IF(Table5[[#This Row],[Energies]]="","",U121+Table5[[#This Row],[Energies]])</f>
        <v>0</v>
      </c>
      <c r="V122" s="10">
        <f t="shared" si="12"/>
        <v>1164827.9079999996</v>
      </c>
      <c r="W122" s="8">
        <v>1444852</v>
      </c>
      <c r="X122" s="12">
        <f t="shared" si="9"/>
        <v>-5.8842940314994208E-2</v>
      </c>
      <c r="Y122" s="8"/>
      <c r="Z122" s="8"/>
      <c r="AA122" s="8"/>
      <c r="AB122" s="8"/>
      <c r="AC122" s="66">
        <v>436444.07</v>
      </c>
      <c r="AE122" s="109"/>
    </row>
    <row r="123" spans="1:31" x14ac:dyDescent="0.25">
      <c r="A123" s="1" t="str">
        <f t="shared" si="10"/>
        <v>May</v>
      </c>
      <c r="B123" s="2">
        <v>44341</v>
      </c>
      <c r="C123" s="8">
        <v>41242.400000000001</v>
      </c>
      <c r="D123" s="8">
        <v>20135.8</v>
      </c>
      <c r="E123" s="8">
        <v>27078</v>
      </c>
      <c r="F123" s="8">
        <v>86656.3</v>
      </c>
      <c r="G123" s="8">
        <v>10710.6</v>
      </c>
      <c r="H123" s="8">
        <v>-6031.1</v>
      </c>
      <c r="I123" s="8">
        <v>0</v>
      </c>
      <c r="J123" s="10">
        <f t="shared" si="11"/>
        <v>179792</v>
      </c>
      <c r="K123" s="8">
        <v>-284</v>
      </c>
      <c r="L123" s="8">
        <v>-1306.3699999999999</v>
      </c>
      <c r="M123" s="8">
        <f t="shared" si="14"/>
        <v>-1590.37</v>
      </c>
      <c r="N123" s="10">
        <f t="shared" si="13"/>
        <v>178201.63</v>
      </c>
      <c r="O123" s="11">
        <f>IF(Table5[[#This Row],[Beans]]="","",O122+Table5[[#This Row],[Beans]])</f>
        <v>1027608.2</v>
      </c>
      <c r="P123" s="11">
        <f>IF(Table5[[#This Row],[Meal]]="","",P122+Table5[[#This Row],[Meal]])</f>
        <v>259060.99999999988</v>
      </c>
      <c r="Q123" s="11">
        <f>IF(Table5[[#This Row],[Oil]]="","",Q122+Table5[[#This Row],[Oil]])</f>
        <v>33706.099999999977</v>
      </c>
      <c r="R123" s="11">
        <f>IF(Table5[[#This Row],[Corn]]="","",R122+Table5[[#This Row],[Corn]])</f>
        <v>-249945.3000000001</v>
      </c>
      <c r="S123" s="11">
        <f>IF(Table5[[#This Row],[Wheat]]="","",S122+Table5[[#This Row],[Wheat]])</f>
        <v>413526.19999999972</v>
      </c>
      <c r="T123" s="11">
        <f>IF(Table5[[#This Row],[KC Wheat]]="","",T122+Table5[[#This Row],[KC Wheat]])</f>
        <v>-20807.999999999993</v>
      </c>
      <c r="U123" s="11">
        <f>IF(Table5[[#This Row],[Energies]]="","",U122+Table5[[#This Row],[Energies]])</f>
        <v>0</v>
      </c>
      <c r="V123" s="10">
        <f t="shared" si="12"/>
        <v>1343029.5379999997</v>
      </c>
      <c r="W123" s="8">
        <v>1741410</v>
      </c>
      <c r="X123" s="12">
        <f t="shared" si="9"/>
        <v>0.10233180583550112</v>
      </c>
      <c r="Y123" s="8"/>
      <c r="Z123" s="8"/>
      <c r="AA123" s="8"/>
      <c r="AB123" s="8"/>
      <c r="AC123" s="66">
        <v>632295.94999999995</v>
      </c>
      <c r="AE123" s="109"/>
    </row>
    <row r="124" spans="1:31" x14ac:dyDescent="0.25">
      <c r="A124" s="1" t="str">
        <f t="shared" si="10"/>
        <v>May</v>
      </c>
      <c r="B124" s="2">
        <v>44342</v>
      </c>
      <c r="C124" s="8">
        <v>-20731.400000000001</v>
      </c>
      <c r="D124" s="8">
        <v>-1375.7</v>
      </c>
      <c r="E124" s="8">
        <v>-14535.4</v>
      </c>
      <c r="F124" s="8">
        <v>11244.3</v>
      </c>
      <c r="G124" s="8">
        <v>19877.2</v>
      </c>
      <c r="H124" s="8">
        <v>1571.7</v>
      </c>
      <c r="I124" s="8">
        <v>0</v>
      </c>
      <c r="J124" s="10">
        <f t="shared" si="11"/>
        <v>-3949.3</v>
      </c>
      <c r="K124" s="8">
        <v>-117.8</v>
      </c>
      <c r="L124" s="8">
        <v>-541.73</v>
      </c>
      <c r="M124" s="8">
        <f t="shared" si="14"/>
        <v>-659.53</v>
      </c>
      <c r="N124" s="10">
        <f t="shared" si="13"/>
        <v>-4608.83</v>
      </c>
      <c r="O124" s="11">
        <f>IF(Table5[[#This Row],[Beans]]="","",O123+Table5[[#This Row],[Beans]])</f>
        <v>1006876.7999999999</v>
      </c>
      <c r="P124" s="11">
        <f>IF(Table5[[#This Row],[Meal]]="","",P123+Table5[[#This Row],[Meal]])</f>
        <v>257685.29999999987</v>
      </c>
      <c r="Q124" s="11">
        <f>IF(Table5[[#This Row],[Oil]]="","",Q123+Table5[[#This Row],[Oil]])</f>
        <v>19170.699999999975</v>
      </c>
      <c r="R124" s="11">
        <f>IF(Table5[[#This Row],[Corn]]="","",R123+Table5[[#This Row],[Corn]])</f>
        <v>-238701.00000000012</v>
      </c>
      <c r="S124" s="11">
        <f>IF(Table5[[#This Row],[Wheat]]="","",S123+Table5[[#This Row],[Wheat]])</f>
        <v>433403.39999999973</v>
      </c>
      <c r="T124" s="11">
        <f>IF(Table5[[#This Row],[KC Wheat]]="","",T123+Table5[[#This Row],[KC Wheat]])</f>
        <v>-19236.299999999992</v>
      </c>
      <c r="U124" s="11">
        <f>IF(Table5[[#This Row],[Energies]]="","",U123+Table5[[#This Row],[Energies]])</f>
        <v>0</v>
      </c>
      <c r="V124" s="10">
        <f t="shared" si="12"/>
        <v>1338420.7079999996</v>
      </c>
      <c r="W124" s="8">
        <v>1520511</v>
      </c>
      <c r="X124" s="12">
        <f t="shared" si="9"/>
        <v>-3.0311059900257216E-3</v>
      </c>
      <c r="Y124" s="8"/>
      <c r="Z124" s="8"/>
      <c r="AA124" s="8"/>
      <c r="AB124" s="8"/>
      <c r="AC124" s="66">
        <v>599852.42000000004</v>
      </c>
      <c r="AE124" s="109"/>
    </row>
    <row r="125" spans="1:31" x14ac:dyDescent="0.25">
      <c r="A125" s="1" t="str">
        <f t="shared" si="10"/>
        <v>May</v>
      </c>
      <c r="B125" s="2">
        <v>44343</v>
      </c>
      <c r="C125" s="8">
        <v>19441.599999999999</v>
      </c>
      <c r="D125" s="8">
        <v>47835.6</v>
      </c>
      <c r="E125" s="8">
        <v>-6027.5</v>
      </c>
      <c r="F125" s="8">
        <v>-25269.599999999999</v>
      </c>
      <c r="G125" s="8">
        <v>-97355.9</v>
      </c>
      <c r="H125" s="8">
        <v>12539</v>
      </c>
      <c r="I125" s="8">
        <v>0</v>
      </c>
      <c r="J125" s="10">
        <f t="shared" si="11"/>
        <v>-48836.799999999996</v>
      </c>
      <c r="K125" s="8">
        <v>-150.5</v>
      </c>
      <c r="L125" s="8">
        <v>-690.8</v>
      </c>
      <c r="M125" s="8">
        <f t="shared" si="14"/>
        <v>-841.3</v>
      </c>
      <c r="N125" s="10">
        <f t="shared" si="13"/>
        <v>-49678.1</v>
      </c>
      <c r="O125" s="11">
        <f>IF(Table5[[#This Row],[Beans]]="","",O124+Table5[[#This Row],[Beans]])</f>
        <v>1026318.3999999999</v>
      </c>
      <c r="P125" s="11">
        <f>IF(Table5[[#This Row],[Meal]]="","",P124+Table5[[#This Row],[Meal]])</f>
        <v>305520.89999999985</v>
      </c>
      <c r="Q125" s="11">
        <f>IF(Table5[[#This Row],[Oil]]="","",Q124+Table5[[#This Row],[Oil]])</f>
        <v>13143.199999999975</v>
      </c>
      <c r="R125" s="11">
        <f>IF(Table5[[#This Row],[Corn]]="","",R124+Table5[[#This Row],[Corn]])</f>
        <v>-263970.60000000009</v>
      </c>
      <c r="S125" s="11">
        <f>IF(Table5[[#This Row],[Wheat]]="","",S124+Table5[[#This Row],[Wheat]])</f>
        <v>336047.49999999977</v>
      </c>
      <c r="T125" s="11">
        <f>IF(Table5[[#This Row],[KC Wheat]]="","",T124+Table5[[#This Row],[KC Wheat]])</f>
        <v>-6697.299999999992</v>
      </c>
      <c r="U125" s="11">
        <f>IF(Table5[[#This Row],[Energies]]="","",U124+Table5[[#This Row],[Energies]])</f>
        <v>0</v>
      </c>
      <c r="V125" s="10">
        <f t="shared" si="12"/>
        <v>1288742.6079999995</v>
      </c>
      <c r="W125" s="8">
        <v>971366</v>
      </c>
      <c r="X125" s="12">
        <f t="shared" si="9"/>
        <v>-5.1142514767862989E-2</v>
      </c>
      <c r="Y125" s="8"/>
      <c r="Z125" s="8"/>
      <c r="AA125" s="8"/>
      <c r="AB125" s="8"/>
      <c r="AC125" s="66">
        <v>377375.87</v>
      </c>
      <c r="AE125" s="109"/>
    </row>
    <row r="126" spans="1:31" x14ac:dyDescent="0.25">
      <c r="A126" s="1" t="str">
        <f t="shared" si="10"/>
        <v>May</v>
      </c>
      <c r="B126" s="2">
        <v>44344</v>
      </c>
      <c r="C126" s="8">
        <v>-26251.599999999999</v>
      </c>
      <c r="D126" s="8">
        <v>-11419.6</v>
      </c>
      <c r="E126" s="8">
        <v>2334.3000000000002</v>
      </c>
      <c r="F126" s="8">
        <v>7969.5</v>
      </c>
      <c r="G126" s="8">
        <v>17474</v>
      </c>
      <c r="H126" s="8">
        <v>6053.7</v>
      </c>
      <c r="I126" s="8">
        <v>0</v>
      </c>
      <c r="J126" s="10">
        <f t="shared" si="11"/>
        <v>-3839.6999999999944</v>
      </c>
      <c r="K126" s="8">
        <v>-85.65</v>
      </c>
      <c r="L126" s="8">
        <v>-393.39</v>
      </c>
      <c r="M126" s="8">
        <f t="shared" si="14"/>
        <v>-479.03999999999996</v>
      </c>
      <c r="N126" s="10">
        <f t="shared" si="13"/>
        <v>-4318.7399999999943</v>
      </c>
      <c r="O126" s="11">
        <f>IF(Table5[[#This Row],[Beans]]="","",O125+Table5[[#This Row],[Beans]])</f>
        <v>1000066.7999999999</v>
      </c>
      <c r="P126" s="11">
        <f>IF(Table5[[#This Row],[Meal]]="","",P125+Table5[[#This Row],[Meal]])</f>
        <v>294101.29999999987</v>
      </c>
      <c r="Q126" s="11">
        <f>IF(Table5[[#This Row],[Oil]]="","",Q125+Table5[[#This Row],[Oil]])</f>
        <v>15477.499999999975</v>
      </c>
      <c r="R126" s="11">
        <f>IF(Table5[[#This Row],[Corn]]="","",R125+Table5[[#This Row],[Corn]])</f>
        <v>-256001.10000000009</v>
      </c>
      <c r="S126" s="11">
        <f>IF(Table5[[#This Row],[Wheat]]="","",S125+Table5[[#This Row],[Wheat]])</f>
        <v>353521.49999999977</v>
      </c>
      <c r="T126" s="11">
        <f>IF(Table5[[#This Row],[KC Wheat]]="","",T125+Table5[[#This Row],[KC Wheat]])</f>
        <v>-643.59999999999218</v>
      </c>
      <c r="U126" s="11">
        <f>IF(Table5[[#This Row],[Energies]]="","",U125+Table5[[#This Row],[Energies]])</f>
        <v>0</v>
      </c>
      <c r="V126" s="10">
        <f t="shared" si="12"/>
        <v>1284423.8679999996</v>
      </c>
      <c r="W126" s="8">
        <v>1149350</v>
      </c>
      <c r="X126" s="12">
        <f t="shared" si="9"/>
        <v>-3.7575499195197236E-3</v>
      </c>
      <c r="Y126" s="8">
        <v>-4486.45</v>
      </c>
      <c r="Z126" s="8"/>
      <c r="AA126" s="8"/>
      <c r="AB126" s="8"/>
      <c r="AC126" s="66">
        <v>540855.32999999996</v>
      </c>
      <c r="AE126" s="109"/>
    </row>
    <row r="127" spans="1:31" x14ac:dyDescent="0.25">
      <c r="A127" s="1" t="str">
        <f t="shared" si="10"/>
        <v>Jun</v>
      </c>
      <c r="B127" s="2">
        <v>44348</v>
      </c>
      <c r="C127" s="8">
        <v>1540.9</v>
      </c>
      <c r="D127" s="8">
        <v>5004.7</v>
      </c>
      <c r="E127" s="8">
        <v>42534</v>
      </c>
      <c r="F127" s="8">
        <v>21483</v>
      </c>
      <c r="G127" s="8">
        <v>-48721.1</v>
      </c>
      <c r="H127" s="8">
        <v>22891.599999999999</v>
      </c>
      <c r="I127" s="8">
        <v>0</v>
      </c>
      <c r="J127" s="10">
        <f t="shared" si="11"/>
        <v>44733.100000000006</v>
      </c>
      <c r="K127" s="8">
        <v>-192.35</v>
      </c>
      <c r="L127" s="8">
        <v>-884.81</v>
      </c>
      <c r="M127" s="8">
        <f t="shared" si="14"/>
        <v>-1077.1599999999999</v>
      </c>
      <c r="N127" s="10">
        <f t="shared" si="13"/>
        <v>43655.94</v>
      </c>
      <c r="O127" s="11">
        <f>IF(Table5[[#This Row],[Beans]]="","",O126+Table5[[#This Row],[Beans]])</f>
        <v>1001607.7</v>
      </c>
      <c r="P127" s="11">
        <f>IF(Table5[[#This Row],[Meal]]="","",P126+Table5[[#This Row],[Meal]])</f>
        <v>299105.99999999988</v>
      </c>
      <c r="Q127" s="11">
        <f>IF(Table5[[#This Row],[Oil]]="","",Q126+Table5[[#This Row],[Oil]])</f>
        <v>58011.499999999971</v>
      </c>
      <c r="R127" s="11">
        <f>IF(Table5[[#This Row],[Corn]]="","",R126+Table5[[#This Row],[Corn]])</f>
        <v>-234518.10000000009</v>
      </c>
      <c r="S127" s="11">
        <f>IF(Table5[[#This Row],[Wheat]]="","",S126+Table5[[#This Row],[Wheat]])</f>
        <v>304800.39999999979</v>
      </c>
      <c r="T127" s="11">
        <f>IF(Table5[[#This Row],[KC Wheat]]="","",T126+Table5[[#This Row],[KC Wheat]])</f>
        <v>22248.000000000007</v>
      </c>
      <c r="U127" s="11">
        <f>IF(Table5[[#This Row],[Energies]]="","",U126+Table5[[#This Row],[Energies]])</f>
        <v>0</v>
      </c>
      <c r="V127" s="10">
        <f t="shared" si="12"/>
        <v>1328079.8079999995</v>
      </c>
      <c r="W127" s="8">
        <v>942729</v>
      </c>
      <c r="X127" s="12">
        <f t="shared" si="9"/>
        <v>4.6308048230191287E-2</v>
      </c>
      <c r="Y127" s="8">
        <v>-745.08</v>
      </c>
      <c r="Z127" s="8"/>
      <c r="AA127" s="8"/>
      <c r="AB127" s="8"/>
      <c r="AC127" s="66">
        <v>554833.15</v>
      </c>
      <c r="AE127" s="109"/>
    </row>
    <row r="128" spans="1:31" x14ac:dyDescent="0.25">
      <c r="A128" s="1" t="str">
        <f t="shared" si="10"/>
        <v>Jun</v>
      </c>
      <c r="B128" s="2">
        <v>44349</v>
      </c>
      <c r="C128" s="8">
        <v>-10414.5</v>
      </c>
      <c r="D128" s="8">
        <v>8958.7999999999993</v>
      </c>
      <c r="E128" s="8">
        <v>8011.5</v>
      </c>
      <c r="F128" s="8">
        <v>10289.200000000001</v>
      </c>
      <c r="G128" s="8">
        <v>35411.300000000003</v>
      </c>
      <c r="H128" s="8">
        <v>-8159.9</v>
      </c>
      <c r="I128" s="8">
        <v>0</v>
      </c>
      <c r="J128" s="10">
        <f t="shared" si="11"/>
        <v>44096.4</v>
      </c>
      <c r="K128" s="8">
        <v>-89.6</v>
      </c>
      <c r="L128" s="8">
        <v>-412.16</v>
      </c>
      <c r="M128" s="8">
        <f t="shared" si="14"/>
        <v>-501.76</v>
      </c>
      <c r="N128" s="10">
        <f t="shared" si="13"/>
        <v>43594.64</v>
      </c>
      <c r="O128" s="11">
        <f>IF(Table5[[#This Row],[Beans]]="","",O127+Table5[[#This Row],[Beans]])</f>
        <v>991193.2</v>
      </c>
      <c r="P128" s="11">
        <f>IF(Table5[[#This Row],[Meal]]="","",P127+Table5[[#This Row],[Meal]])</f>
        <v>308064.79999999987</v>
      </c>
      <c r="Q128" s="11">
        <f>IF(Table5[[#This Row],[Oil]]="","",Q127+Table5[[#This Row],[Oil]])</f>
        <v>66022.999999999971</v>
      </c>
      <c r="R128" s="11">
        <f>IF(Table5[[#This Row],[Corn]]="","",R127+Table5[[#This Row],[Corn]])</f>
        <v>-224228.90000000008</v>
      </c>
      <c r="S128" s="11">
        <f>IF(Table5[[#This Row],[Wheat]]="","",S127+Table5[[#This Row],[Wheat]])</f>
        <v>340211.69999999978</v>
      </c>
      <c r="T128" s="11">
        <f>IF(Table5[[#This Row],[KC Wheat]]="","",T127+Table5[[#This Row],[KC Wheat]])</f>
        <v>14088.100000000008</v>
      </c>
      <c r="U128" s="11">
        <f>IF(Table5[[#This Row],[Energies]]="","",U127+Table5[[#This Row],[Energies]])</f>
        <v>0</v>
      </c>
      <c r="V128" s="10">
        <f t="shared" si="12"/>
        <v>1371674.4479999994</v>
      </c>
      <c r="W128" s="8">
        <v>901169</v>
      </c>
      <c r="X128" s="12">
        <f t="shared" si="9"/>
        <v>4.8375654289040122E-2</v>
      </c>
      <c r="Y128" s="8">
        <v>-125</v>
      </c>
      <c r="Z128" s="8"/>
      <c r="AA128" s="8"/>
      <c r="AB128" s="8"/>
      <c r="AC128" s="66">
        <v>554833.15</v>
      </c>
      <c r="AE128" s="109"/>
    </row>
    <row r="129" spans="1:31" x14ac:dyDescent="0.25">
      <c r="A129" s="1" t="str">
        <f t="shared" si="10"/>
        <v>Jun</v>
      </c>
      <c r="B129" s="2">
        <v>44350</v>
      </c>
      <c r="C129" s="8">
        <v>5476.8</v>
      </c>
      <c r="D129" s="8">
        <v>19873.2</v>
      </c>
      <c r="E129" s="8">
        <v>-7247.96</v>
      </c>
      <c r="F129" s="8">
        <v>19628.5</v>
      </c>
      <c r="G129" s="8">
        <v>26759</v>
      </c>
      <c r="H129" s="8">
        <v>-12128.8</v>
      </c>
      <c r="I129" s="8">
        <v>0</v>
      </c>
      <c r="J129" s="10">
        <f t="shared" si="11"/>
        <v>52360.740000000005</v>
      </c>
      <c r="K129" s="8">
        <v>-163.95</v>
      </c>
      <c r="L129" s="8">
        <v>-754.17</v>
      </c>
      <c r="M129" s="8">
        <f t="shared" si="14"/>
        <v>-918.11999999999989</v>
      </c>
      <c r="N129" s="10">
        <f t="shared" si="13"/>
        <v>51442.62</v>
      </c>
      <c r="O129" s="11">
        <f>IF(Table5[[#This Row],[Beans]]="","",O128+Table5[[#This Row],[Beans]])</f>
        <v>996670</v>
      </c>
      <c r="P129" s="11">
        <f>IF(Table5[[#This Row],[Meal]]="","",P128+Table5[[#This Row],[Meal]])</f>
        <v>327937.99999999988</v>
      </c>
      <c r="Q129" s="11">
        <f>IF(Table5[[#This Row],[Oil]]="","",Q128+Table5[[#This Row],[Oil]])</f>
        <v>58775.039999999972</v>
      </c>
      <c r="R129" s="11">
        <f>IF(Table5[[#This Row],[Corn]]="","",R128+Table5[[#This Row],[Corn]])</f>
        <v>-204600.40000000008</v>
      </c>
      <c r="S129" s="11">
        <f>IF(Table5[[#This Row],[Wheat]]="","",S128+Table5[[#This Row],[Wheat]])</f>
        <v>366970.69999999978</v>
      </c>
      <c r="T129" s="11">
        <f>IF(Table5[[#This Row],[KC Wheat]]="","",T128+Table5[[#This Row],[KC Wheat]])</f>
        <v>1959.3000000000084</v>
      </c>
      <c r="U129" s="11">
        <f>IF(Table5[[#This Row],[Energies]]="","",U128+Table5[[#This Row],[Energies]])</f>
        <v>0</v>
      </c>
      <c r="V129" s="10">
        <f t="shared" si="12"/>
        <v>1423117.0679999995</v>
      </c>
      <c r="W129" s="8">
        <v>1097634</v>
      </c>
      <c r="X129" s="12">
        <f t="shared" si="9"/>
        <v>4.6866824460612556E-2</v>
      </c>
      <c r="Y129" s="8"/>
      <c r="Z129" s="8"/>
      <c r="AA129" s="8">
        <v>-350000</v>
      </c>
      <c r="AB129" s="8"/>
      <c r="AC129" s="66">
        <v>314406.27</v>
      </c>
      <c r="AE129" s="109"/>
    </row>
    <row r="130" spans="1:31" x14ac:dyDescent="0.25">
      <c r="A130" s="1" t="str">
        <f t="shared" si="10"/>
        <v>Jun</v>
      </c>
      <c r="B130" s="2">
        <v>44351</v>
      </c>
      <c r="C130" s="8">
        <v>-27092.7</v>
      </c>
      <c r="D130" s="8">
        <v>2778.8</v>
      </c>
      <c r="E130" s="8">
        <v>13825.6</v>
      </c>
      <c r="F130" s="8">
        <v>-61874.7</v>
      </c>
      <c r="G130" s="8">
        <v>33941.9</v>
      </c>
      <c r="H130" s="8">
        <v>2971.8</v>
      </c>
      <c r="I130" s="8">
        <v>0</v>
      </c>
      <c r="J130" s="10">
        <f t="shared" si="11"/>
        <v>-35449.299999999996</v>
      </c>
      <c r="K130" s="8">
        <v>-117.85</v>
      </c>
      <c r="L130" s="8">
        <v>-541.21</v>
      </c>
      <c r="M130" s="8">
        <f t="shared" si="14"/>
        <v>-659.06000000000006</v>
      </c>
      <c r="N130" s="10">
        <f t="shared" ref="N130:N148" si="15">IFERROR(J130+M130,"")</f>
        <v>-36108.359999999993</v>
      </c>
      <c r="O130" s="11">
        <f>IF(Table5[[#This Row],[Beans]]="","",O129+Table5[[#This Row],[Beans]])</f>
        <v>969577.3</v>
      </c>
      <c r="P130" s="11">
        <f>IF(Table5[[#This Row],[Meal]]="","",P129+Table5[[#This Row],[Meal]])</f>
        <v>330716.79999999987</v>
      </c>
      <c r="Q130" s="11">
        <f>IF(Table5[[#This Row],[Oil]]="","",Q129+Table5[[#This Row],[Oil]])</f>
        <v>72600.63999999997</v>
      </c>
      <c r="R130" s="11">
        <f>IF(Table5[[#This Row],[Corn]]="","",R129+Table5[[#This Row],[Corn]])</f>
        <v>-266475.10000000009</v>
      </c>
      <c r="S130" s="11">
        <f>IF(Table5[[#This Row],[Wheat]]="","",S129+Table5[[#This Row],[Wheat]])</f>
        <v>400912.5999999998</v>
      </c>
      <c r="T130" s="11">
        <f>IF(Table5[[#This Row],[KC Wheat]]="","",T129+Table5[[#This Row],[KC Wheat]])</f>
        <v>4931.1000000000085</v>
      </c>
      <c r="U130" s="11">
        <f>IF(Table5[[#This Row],[Energies]]="","",U129+Table5[[#This Row],[Energies]])</f>
        <v>0</v>
      </c>
      <c r="V130" s="10">
        <f t="shared" si="12"/>
        <v>1387008.7079999994</v>
      </c>
      <c r="W130" s="8">
        <v>1006890</v>
      </c>
      <c r="X130" s="12">
        <f>IFERROR(N130/W130,"")</f>
        <v>-3.5861275809671356E-2</v>
      </c>
      <c r="Y130" s="8"/>
      <c r="Z130" s="8"/>
      <c r="AA130" s="8"/>
      <c r="AB130" s="8"/>
      <c r="AC130" s="66">
        <v>260501.71</v>
      </c>
      <c r="AE130" s="109"/>
    </row>
    <row r="131" spans="1:31" x14ac:dyDescent="0.25">
      <c r="A131" s="1" t="str">
        <f t="shared" si="10"/>
        <v>Jun</v>
      </c>
      <c r="B131" s="2">
        <v>44354</v>
      </c>
      <c r="C131" s="8">
        <v>23762.9</v>
      </c>
      <c r="D131" s="8">
        <v>9770.7999999999993</v>
      </c>
      <c r="E131" s="8">
        <v>-21254.7</v>
      </c>
      <c r="F131" s="8">
        <v>-151564.1</v>
      </c>
      <c r="G131" s="8">
        <v>-35626.300000000003</v>
      </c>
      <c r="H131" s="8">
        <v>-8377.6</v>
      </c>
      <c r="I131" s="8">
        <v>0</v>
      </c>
      <c r="J131" s="10">
        <f t="shared" si="11"/>
        <v>-183289.00000000003</v>
      </c>
      <c r="K131" s="8">
        <v>-105.85</v>
      </c>
      <c r="L131" s="8">
        <v>-486.91</v>
      </c>
      <c r="M131" s="8">
        <f t="shared" si="14"/>
        <v>-592.76</v>
      </c>
      <c r="N131" s="10">
        <f t="shared" si="15"/>
        <v>-183881.76000000004</v>
      </c>
      <c r="O131" s="11">
        <f>IF(Table5[[#This Row],[Beans]]="","",O130+Table5[[#This Row],[Beans]])</f>
        <v>993340.20000000007</v>
      </c>
      <c r="P131" s="11">
        <f>IF(Table5[[#This Row],[Meal]]="","",P130+Table5[[#This Row],[Meal]])</f>
        <v>340487.59999999986</v>
      </c>
      <c r="Q131" s="11">
        <f>IF(Table5[[#This Row],[Oil]]="","",Q130+Table5[[#This Row],[Oil]])</f>
        <v>51345.939999999973</v>
      </c>
      <c r="R131" s="11">
        <f>IF(Table5[[#This Row],[Corn]]="","",R130+Table5[[#This Row],[Corn]])</f>
        <v>-418039.20000000007</v>
      </c>
      <c r="S131" s="11">
        <f>IF(Table5[[#This Row],[Wheat]]="","",S130+Table5[[#This Row],[Wheat]])</f>
        <v>365286.29999999981</v>
      </c>
      <c r="T131" s="11">
        <f>IF(Table5[[#This Row],[KC Wheat]]="","",T130+Table5[[#This Row],[KC Wheat]])</f>
        <v>-3446.4999999999918</v>
      </c>
      <c r="U131" s="11">
        <f>IF(Table5[[#This Row],[Energies]]="","",U130+Table5[[#This Row],[Energies]])</f>
        <v>0</v>
      </c>
      <c r="V131" s="10">
        <f t="shared" si="12"/>
        <v>1203126.9479999994</v>
      </c>
      <c r="W131" s="8">
        <v>1051573</v>
      </c>
      <c r="X131" s="12">
        <f t="shared" ref="X131:X194" si="16">IFERROR(N131/W131,"")</f>
        <v>-0.17486352350241025</v>
      </c>
      <c r="Y131" s="8">
        <v>-1602.66</v>
      </c>
      <c r="Z131" s="8"/>
      <c r="AA131" s="8"/>
      <c r="AB131" s="8"/>
      <c r="AC131" s="66">
        <v>81894.95</v>
      </c>
      <c r="AE131" s="109"/>
    </row>
    <row r="132" spans="1:31" x14ac:dyDescent="0.25">
      <c r="A132" s="1" t="str">
        <f t="shared" ref="A132:A195" si="17">TEXT(B132,"mmm")</f>
        <v>Jun</v>
      </c>
      <c r="B132" s="2">
        <v>44355</v>
      </c>
      <c r="C132" s="8">
        <v>-8417</v>
      </c>
      <c r="D132" s="8">
        <v>17836.400000000001</v>
      </c>
      <c r="E132" s="8">
        <v>-18086.3</v>
      </c>
      <c r="F132" s="8">
        <v>-19695.599999999999</v>
      </c>
      <c r="G132" s="8">
        <v>8700</v>
      </c>
      <c r="H132" s="8">
        <v>-3420.8</v>
      </c>
      <c r="I132" s="8">
        <v>0</v>
      </c>
      <c r="J132" s="10">
        <f t="shared" ref="J132:J195" si="18">IF(SUM(C132:I132)=0,"",SUM(C132:I132))</f>
        <v>-23083.299999999996</v>
      </c>
      <c r="K132" s="8">
        <v>-65.349999999999994</v>
      </c>
      <c r="L132" s="8">
        <v>-300.55</v>
      </c>
      <c r="M132" s="8">
        <f t="shared" si="14"/>
        <v>-365.9</v>
      </c>
      <c r="N132" s="10">
        <f t="shared" si="15"/>
        <v>-23449.199999999997</v>
      </c>
      <c r="O132" s="11">
        <f>IF(Table5[[#This Row],[Beans]]="","",O131+Table5[[#This Row],[Beans]])</f>
        <v>984923.20000000007</v>
      </c>
      <c r="P132" s="11">
        <f>IF(Table5[[#This Row],[Meal]]="","",P131+Table5[[#This Row],[Meal]])</f>
        <v>358323.99999999988</v>
      </c>
      <c r="Q132" s="11">
        <f>IF(Table5[[#This Row],[Oil]]="","",Q131+Table5[[#This Row],[Oil]])</f>
        <v>33259.63999999997</v>
      </c>
      <c r="R132" s="11">
        <f>IF(Table5[[#This Row],[Corn]]="","",R131+Table5[[#This Row],[Corn]])</f>
        <v>-437734.80000000005</v>
      </c>
      <c r="S132" s="11">
        <f>IF(Table5[[#This Row],[Wheat]]="","",S131+Table5[[#This Row],[Wheat]])</f>
        <v>373986.29999999981</v>
      </c>
      <c r="T132" s="11">
        <f>IF(Table5[[#This Row],[KC Wheat]]="","",T131+Table5[[#This Row],[KC Wheat]])</f>
        <v>-6867.299999999992</v>
      </c>
      <c r="U132" s="11">
        <f>IF(Table5[[#This Row],[Energies]]="","",U131+Table5[[#This Row],[Energies]])</f>
        <v>0</v>
      </c>
      <c r="V132" s="10">
        <f t="shared" si="12"/>
        <v>1179677.7479999994</v>
      </c>
      <c r="W132" s="8">
        <v>1061413</v>
      </c>
      <c r="X132" s="12">
        <f t="shared" si="16"/>
        <v>-2.2092437156884265E-2</v>
      </c>
      <c r="Y132" s="8"/>
      <c r="Z132" s="8"/>
      <c r="AA132" s="8"/>
      <c r="AB132" s="8"/>
      <c r="AC132" s="66">
        <v>67962.8</v>
      </c>
      <c r="AE132" s="109"/>
    </row>
    <row r="133" spans="1:31" x14ac:dyDescent="0.25">
      <c r="A133" s="1" t="str">
        <f t="shared" si="17"/>
        <v>Jun</v>
      </c>
      <c r="B133" s="2">
        <v>44356</v>
      </c>
      <c r="C133" s="8">
        <v>23183.4</v>
      </c>
      <c r="D133" s="8">
        <v>39213.1</v>
      </c>
      <c r="E133" s="8">
        <v>18574.5</v>
      </c>
      <c r="F133" s="8">
        <v>-46013.9</v>
      </c>
      <c r="G133" s="8">
        <v>-21399.8</v>
      </c>
      <c r="H133" s="8">
        <v>-8467</v>
      </c>
      <c r="I133" s="8">
        <v>0</v>
      </c>
      <c r="J133" s="10">
        <f t="shared" si="18"/>
        <v>5090.2999999999993</v>
      </c>
      <c r="K133" s="8">
        <v>-123.55</v>
      </c>
      <c r="L133" s="8">
        <v>-568.29999999999995</v>
      </c>
      <c r="M133" s="8">
        <f t="shared" si="14"/>
        <v>-691.84999999999991</v>
      </c>
      <c r="N133" s="10">
        <f t="shared" si="15"/>
        <v>4398.4499999999989</v>
      </c>
      <c r="O133" s="11">
        <f>IF(Table5[[#This Row],[Beans]]="","",O132+Table5[[#This Row],[Beans]])</f>
        <v>1008106.6000000001</v>
      </c>
      <c r="P133" s="11">
        <f>IF(Table5[[#This Row],[Meal]]="","",P132+Table5[[#This Row],[Meal]])</f>
        <v>397537.09999999986</v>
      </c>
      <c r="Q133" s="11">
        <f>IF(Table5[[#This Row],[Oil]]="","",Q132+Table5[[#This Row],[Oil]])</f>
        <v>51834.13999999997</v>
      </c>
      <c r="R133" s="11">
        <f>IF(Table5[[#This Row],[Corn]]="","",R132+Table5[[#This Row],[Corn]])</f>
        <v>-483748.70000000007</v>
      </c>
      <c r="S133" s="11">
        <f>IF(Table5[[#This Row],[Wheat]]="","",S132+Table5[[#This Row],[Wheat]])</f>
        <v>352586.49999999983</v>
      </c>
      <c r="T133" s="11">
        <f>IF(Table5[[#This Row],[KC Wheat]]="","",T132+Table5[[#This Row],[KC Wheat]])</f>
        <v>-15334.299999999992</v>
      </c>
      <c r="U133" s="11">
        <f>IF(Table5[[#This Row],[Energies]]="","",U132+Table5[[#This Row],[Energies]])</f>
        <v>0</v>
      </c>
      <c r="V133" s="10">
        <f t="shared" ref="V133:V196" si="19">IF(N133&lt;&gt;"",IFERROR(V132+N133,""),"")</f>
        <v>1184076.1979999994</v>
      </c>
      <c r="W133" s="8">
        <v>1176016</v>
      </c>
      <c r="X133" s="12">
        <f t="shared" si="16"/>
        <v>3.7401276853376137E-3</v>
      </c>
      <c r="Y133" s="8"/>
      <c r="Z133" s="8"/>
      <c r="AA133" s="8"/>
      <c r="AB133" s="8"/>
      <c r="AC133" s="66">
        <v>48716.2</v>
      </c>
      <c r="AE133" s="109"/>
    </row>
    <row r="134" spans="1:31" x14ac:dyDescent="0.25">
      <c r="A134" s="1" t="str">
        <f t="shared" si="17"/>
        <v>Jun</v>
      </c>
      <c r="B134" s="2">
        <v>44357</v>
      </c>
      <c r="C134" s="8">
        <v>5626.5</v>
      </c>
      <c r="D134" s="8">
        <v>22029.8</v>
      </c>
      <c r="E134" s="8">
        <v>13629.9</v>
      </c>
      <c r="F134" s="8">
        <v>32894.9</v>
      </c>
      <c r="G134" s="8">
        <v>31484.5</v>
      </c>
      <c r="H134" s="8">
        <v>-664.1</v>
      </c>
      <c r="I134" s="8">
        <v>0</v>
      </c>
      <c r="J134" s="10">
        <f t="shared" si="18"/>
        <v>105001.5</v>
      </c>
      <c r="K134" s="8">
        <v>-165.25</v>
      </c>
      <c r="L134" s="8">
        <v>-760.15</v>
      </c>
      <c r="M134" s="8">
        <f t="shared" si="14"/>
        <v>-925.4</v>
      </c>
      <c r="N134" s="10">
        <f t="shared" si="15"/>
        <v>104076.1</v>
      </c>
      <c r="O134" s="11">
        <f>IF(Table5[[#This Row],[Beans]]="","",O133+Table5[[#This Row],[Beans]])</f>
        <v>1013733.1000000001</v>
      </c>
      <c r="P134" s="11">
        <f>IF(Table5[[#This Row],[Meal]]="","",P133+Table5[[#This Row],[Meal]])</f>
        <v>419566.89999999985</v>
      </c>
      <c r="Q134" s="11">
        <f>IF(Table5[[#This Row],[Oil]]="","",Q133+Table5[[#This Row],[Oil]])</f>
        <v>65464.039999999972</v>
      </c>
      <c r="R134" s="11">
        <f>IF(Table5[[#This Row],[Corn]]="","",R133+Table5[[#This Row],[Corn]])</f>
        <v>-450853.80000000005</v>
      </c>
      <c r="S134" s="11">
        <f>IF(Table5[[#This Row],[Wheat]]="","",S133+Table5[[#This Row],[Wheat]])</f>
        <v>384070.99999999983</v>
      </c>
      <c r="T134" s="11">
        <f>IF(Table5[[#This Row],[KC Wheat]]="","",T133+Table5[[#This Row],[KC Wheat]])</f>
        <v>-15998.399999999992</v>
      </c>
      <c r="U134" s="11">
        <f>IF(Table5[[#This Row],[Energies]]="","",U133+Table5[[#This Row],[Energies]])</f>
        <v>0</v>
      </c>
      <c r="V134" s="10">
        <f t="shared" si="19"/>
        <v>1288152.2979999995</v>
      </c>
      <c r="W134" s="8">
        <v>1094496</v>
      </c>
      <c r="X134" s="12">
        <f t="shared" si="16"/>
        <v>9.5090434318627029E-2</v>
      </c>
      <c r="Y134" s="8"/>
      <c r="Z134" s="8"/>
      <c r="AA134" s="8"/>
      <c r="AB134" s="8"/>
      <c r="AC134" s="66">
        <v>164396.29999999999</v>
      </c>
      <c r="AE134" s="109"/>
    </row>
    <row r="135" spans="1:31" x14ac:dyDescent="0.25">
      <c r="A135" s="1" t="str">
        <f t="shared" si="17"/>
        <v>Jun</v>
      </c>
      <c r="B135" s="2">
        <v>44358</v>
      </c>
      <c r="C135" s="8">
        <v>29860.1</v>
      </c>
      <c r="D135" s="8">
        <v>85415.2</v>
      </c>
      <c r="E135" s="8">
        <v>-29500.7</v>
      </c>
      <c r="F135" s="8">
        <v>6022.2</v>
      </c>
      <c r="G135" s="8">
        <v>-10684.7</v>
      </c>
      <c r="H135" s="8">
        <v>-6386.9</v>
      </c>
      <c r="I135" s="8">
        <v>0</v>
      </c>
      <c r="J135" s="10">
        <f t="shared" si="18"/>
        <v>74725.2</v>
      </c>
      <c r="K135" s="8">
        <v>-138.65</v>
      </c>
      <c r="L135" s="8">
        <v>-635.20000000000005</v>
      </c>
      <c r="M135" s="8">
        <f t="shared" si="14"/>
        <v>-773.85</v>
      </c>
      <c r="N135" s="10">
        <f t="shared" si="15"/>
        <v>73951.349999999991</v>
      </c>
      <c r="O135" s="11">
        <f>IF(Table5[[#This Row],[Beans]]="","",O134+Table5[[#This Row],[Beans]])</f>
        <v>1043593.2000000001</v>
      </c>
      <c r="P135" s="11">
        <f>IF(Table5[[#This Row],[Meal]]="","",P134+Table5[[#This Row],[Meal]])</f>
        <v>504982.09999999986</v>
      </c>
      <c r="Q135" s="11">
        <f>IF(Table5[[#This Row],[Oil]]="","",Q134+Table5[[#This Row],[Oil]])</f>
        <v>35963.339999999967</v>
      </c>
      <c r="R135" s="11">
        <f>IF(Table5[[#This Row],[Corn]]="","",R134+Table5[[#This Row],[Corn]])</f>
        <v>-444831.60000000003</v>
      </c>
      <c r="S135" s="11">
        <f>IF(Table5[[#This Row],[Wheat]]="","",S134+Table5[[#This Row],[Wheat]])</f>
        <v>373386.29999999981</v>
      </c>
      <c r="T135" s="11">
        <f>IF(Table5[[#This Row],[KC Wheat]]="","",T134+Table5[[#This Row],[KC Wheat]])</f>
        <v>-22385.299999999992</v>
      </c>
      <c r="U135" s="11">
        <f>IF(Table5[[#This Row],[Energies]]="","",U134+Table5[[#This Row],[Energies]])</f>
        <v>0</v>
      </c>
      <c r="V135" s="10">
        <f t="shared" si="19"/>
        <v>1362103.6479999996</v>
      </c>
      <c r="W135" s="8">
        <v>1272866</v>
      </c>
      <c r="X135" s="12">
        <f t="shared" si="16"/>
        <v>5.8098299428219459E-2</v>
      </c>
      <c r="Y135" s="8"/>
      <c r="Z135" s="8"/>
      <c r="AA135" s="8"/>
      <c r="AB135" s="8"/>
      <c r="AC135" s="66">
        <v>266080.3</v>
      </c>
      <c r="AE135" s="109"/>
    </row>
    <row r="136" spans="1:31" x14ac:dyDescent="0.25">
      <c r="A136" s="1" t="str">
        <f t="shared" si="17"/>
        <v>Jun</v>
      </c>
      <c r="B136" s="2">
        <v>44361</v>
      </c>
      <c r="C136" s="8">
        <v>137683.29999999999</v>
      </c>
      <c r="D136" s="8">
        <v>-17161.400000000001</v>
      </c>
      <c r="E136" s="8">
        <v>-56947.4</v>
      </c>
      <c r="F136" s="8">
        <v>-7794.4</v>
      </c>
      <c r="G136" s="8">
        <v>-31322.1</v>
      </c>
      <c r="H136" s="8">
        <v>11280.5</v>
      </c>
      <c r="I136" s="8">
        <v>0</v>
      </c>
      <c r="J136" s="10">
        <f t="shared" si="18"/>
        <v>35738.499999999993</v>
      </c>
      <c r="K136" s="8">
        <v>-210.75</v>
      </c>
      <c r="L136" s="8">
        <v>-969.27</v>
      </c>
      <c r="M136" s="8">
        <f t="shared" si="14"/>
        <v>-1180.02</v>
      </c>
      <c r="N136" s="10">
        <f t="shared" si="15"/>
        <v>34558.479999999996</v>
      </c>
      <c r="O136" s="11">
        <f>IF(Table5[[#This Row],[Beans]]="","",O135+Table5[[#This Row],[Beans]])</f>
        <v>1181276.5</v>
      </c>
      <c r="P136" s="11">
        <f>IF(Table5[[#This Row],[Meal]]="","",P135+Table5[[#This Row],[Meal]])</f>
        <v>487820.69999999984</v>
      </c>
      <c r="Q136" s="11">
        <f>IF(Table5[[#This Row],[Oil]]="","",Q135+Table5[[#This Row],[Oil]])</f>
        <v>-20984.060000000034</v>
      </c>
      <c r="R136" s="11">
        <f>IF(Table5[[#This Row],[Corn]]="","",R135+Table5[[#This Row],[Corn]])</f>
        <v>-452626.00000000006</v>
      </c>
      <c r="S136" s="11">
        <f>IF(Table5[[#This Row],[Wheat]]="","",S135+Table5[[#This Row],[Wheat]])</f>
        <v>342064.19999999984</v>
      </c>
      <c r="T136" s="11">
        <f>IF(Table5[[#This Row],[KC Wheat]]="","",T135+Table5[[#This Row],[KC Wheat]])</f>
        <v>-11104.799999999992</v>
      </c>
      <c r="U136" s="11">
        <f>IF(Table5[[#This Row],[Energies]]="","",U135+Table5[[#This Row],[Energies]])</f>
        <v>0</v>
      </c>
      <c r="V136" s="10">
        <f t="shared" si="19"/>
        <v>1396662.1279999996</v>
      </c>
      <c r="W136" s="8">
        <v>1453768</v>
      </c>
      <c r="X136" s="12">
        <f t="shared" si="16"/>
        <v>2.3771660952779258E-2</v>
      </c>
      <c r="Y136" s="8">
        <v>-2500</v>
      </c>
      <c r="Z136" s="8"/>
      <c r="AA136" s="8"/>
      <c r="AB136" s="8"/>
      <c r="AC136" s="66">
        <v>285417.28000000003</v>
      </c>
      <c r="AE136" s="109"/>
    </row>
    <row r="137" spans="1:31" x14ac:dyDescent="0.25">
      <c r="A137" s="1" t="str">
        <f t="shared" si="17"/>
        <v>Jun</v>
      </c>
      <c r="B137" s="2">
        <v>44362</v>
      </c>
      <c r="C137" s="8">
        <v>-63179.199999999997</v>
      </c>
      <c r="D137" s="8">
        <v>-63599.1</v>
      </c>
      <c r="E137" s="8">
        <v>-6065.2</v>
      </c>
      <c r="F137" s="8">
        <v>-19109.5</v>
      </c>
      <c r="G137" s="8">
        <v>-6563.2</v>
      </c>
      <c r="H137" s="8">
        <v>5819.2</v>
      </c>
      <c r="I137" s="8">
        <v>0</v>
      </c>
      <c r="J137" s="10">
        <f t="shared" si="18"/>
        <v>-152697</v>
      </c>
      <c r="K137" s="8">
        <v>-124.55</v>
      </c>
      <c r="L137" s="8">
        <v>-569.48</v>
      </c>
      <c r="M137" s="8">
        <f t="shared" si="14"/>
        <v>-694.03</v>
      </c>
      <c r="N137" s="10">
        <f t="shared" si="15"/>
        <v>-153391.03</v>
      </c>
      <c r="O137" s="11">
        <f>IF(Table5[[#This Row],[Beans]]="","",O136+Table5[[#This Row],[Beans]])</f>
        <v>1118097.3</v>
      </c>
      <c r="P137" s="11">
        <f>IF(Table5[[#This Row],[Meal]]="","",P136+Table5[[#This Row],[Meal]])</f>
        <v>424221.59999999986</v>
      </c>
      <c r="Q137" s="11">
        <f>IF(Table5[[#This Row],[Oil]]="","",Q136+Table5[[#This Row],[Oil]])</f>
        <v>-27049.260000000035</v>
      </c>
      <c r="R137" s="11">
        <f>IF(Table5[[#This Row],[Corn]]="","",R136+Table5[[#This Row],[Corn]])</f>
        <v>-471735.50000000006</v>
      </c>
      <c r="S137" s="11">
        <f>IF(Table5[[#This Row],[Wheat]]="","",S136+Table5[[#This Row],[Wheat]])</f>
        <v>335500.99999999983</v>
      </c>
      <c r="T137" s="11">
        <f>IF(Table5[[#This Row],[KC Wheat]]="","",T136+Table5[[#This Row],[KC Wheat]])</f>
        <v>-5285.5999999999922</v>
      </c>
      <c r="U137" s="11">
        <f>IF(Table5[[#This Row],[Energies]]="","",U136+Table5[[#This Row],[Energies]])</f>
        <v>0</v>
      </c>
      <c r="V137" s="10">
        <f t="shared" si="19"/>
        <v>1243271.0979999995</v>
      </c>
      <c r="W137" s="8">
        <v>1542809</v>
      </c>
      <c r="X137" s="12">
        <f t="shared" si="16"/>
        <v>-9.9423214409560742E-2</v>
      </c>
      <c r="Y137" s="8">
        <v>-4485.42</v>
      </c>
      <c r="Z137" s="8"/>
      <c r="AA137" s="8"/>
      <c r="AB137" s="8"/>
      <c r="AC137" s="66">
        <v>97740.5</v>
      </c>
      <c r="AE137" s="109"/>
    </row>
    <row r="138" spans="1:31" x14ac:dyDescent="0.25">
      <c r="A138" s="1" t="str">
        <f t="shared" si="17"/>
        <v>Jun</v>
      </c>
      <c r="B138" s="2">
        <v>44363</v>
      </c>
      <c r="C138" s="8">
        <v>33245.599999999999</v>
      </c>
      <c r="D138" s="8">
        <v>-30314.799999999999</v>
      </c>
      <c r="E138" s="8">
        <v>-94653.9</v>
      </c>
      <c r="F138" s="8">
        <v>47322.9</v>
      </c>
      <c r="G138" s="8">
        <v>43969.5</v>
      </c>
      <c r="H138" s="8">
        <v>-6852.7</v>
      </c>
      <c r="I138" s="8">
        <v>0</v>
      </c>
      <c r="J138" s="10">
        <f t="shared" si="18"/>
        <v>-7283.3999999999896</v>
      </c>
      <c r="K138" s="8">
        <v>-199.35</v>
      </c>
      <c r="L138" s="8">
        <v>-916.29</v>
      </c>
      <c r="M138" s="8">
        <f t="shared" si="14"/>
        <v>-1115.6399999999999</v>
      </c>
      <c r="N138" s="10">
        <f t="shared" si="15"/>
        <v>-8399.03999999999</v>
      </c>
      <c r="O138" s="11">
        <f>IF(Table5[[#This Row],[Beans]]="","",O137+Table5[[#This Row],[Beans]])</f>
        <v>1151342.9000000001</v>
      </c>
      <c r="P138" s="11">
        <f>IF(Table5[[#This Row],[Meal]]="","",P137+Table5[[#This Row],[Meal]])</f>
        <v>393906.79999999987</v>
      </c>
      <c r="Q138" s="11">
        <f>IF(Table5[[#This Row],[Oil]]="","",Q137+Table5[[#This Row],[Oil]])</f>
        <v>-121703.16000000003</v>
      </c>
      <c r="R138" s="11">
        <f>IF(Table5[[#This Row],[Corn]]="","",R137+Table5[[#This Row],[Corn]])</f>
        <v>-424412.60000000003</v>
      </c>
      <c r="S138" s="11">
        <f>IF(Table5[[#This Row],[Wheat]]="","",S137+Table5[[#This Row],[Wheat]])</f>
        <v>379470.49999999983</v>
      </c>
      <c r="T138" s="11">
        <f>IF(Table5[[#This Row],[KC Wheat]]="","",T137+Table5[[#This Row],[KC Wheat]])</f>
        <v>-12138.299999999992</v>
      </c>
      <c r="U138" s="11">
        <f>IF(Table5[[#This Row],[Energies]]="","",U137+Table5[[#This Row],[Energies]])</f>
        <v>0</v>
      </c>
      <c r="V138" s="10">
        <f t="shared" si="19"/>
        <v>1234872.0579999995</v>
      </c>
      <c r="W138" s="8">
        <v>1579945</v>
      </c>
      <c r="X138" s="12">
        <f t="shared" si="16"/>
        <v>-5.3160331530527896E-3</v>
      </c>
      <c r="Y138" s="8"/>
      <c r="Z138" s="8"/>
      <c r="AA138" s="8"/>
      <c r="AB138" s="8"/>
      <c r="AC138" s="66">
        <v>147909.35999999999</v>
      </c>
      <c r="AE138" s="109"/>
    </row>
    <row r="139" spans="1:31" x14ac:dyDescent="0.25">
      <c r="A139" s="1" t="str">
        <f t="shared" si="17"/>
        <v>Jun</v>
      </c>
      <c r="B139" s="2">
        <v>44364</v>
      </c>
      <c r="C139" s="8">
        <v>405564</v>
      </c>
      <c r="D139" s="8">
        <v>21097.9</v>
      </c>
      <c r="E139" s="8">
        <v>-229400.2</v>
      </c>
      <c r="F139" s="8">
        <v>97264.9</v>
      </c>
      <c r="G139" s="8">
        <v>-2752.7</v>
      </c>
      <c r="H139" s="8">
        <v>-29450.400000000001</v>
      </c>
      <c r="I139" s="8">
        <v>0</v>
      </c>
      <c r="J139" s="10">
        <f t="shared" si="18"/>
        <v>262323.49999999994</v>
      </c>
      <c r="K139" s="8">
        <v>-297.39999999999998</v>
      </c>
      <c r="L139" s="8">
        <v>-1367.83</v>
      </c>
      <c r="M139" s="8">
        <f t="shared" si="14"/>
        <v>-1665.23</v>
      </c>
      <c r="N139" s="10">
        <f t="shared" si="15"/>
        <v>260658.26999999993</v>
      </c>
      <c r="O139" s="11">
        <f>IF(Table5[[#This Row],[Beans]]="","",O138+Table5[[#This Row],[Beans]])</f>
        <v>1556906.9000000001</v>
      </c>
      <c r="P139" s="11">
        <f>IF(Table5[[#This Row],[Meal]]="","",P138+Table5[[#This Row],[Meal]])</f>
        <v>415004.6999999999</v>
      </c>
      <c r="Q139" s="11">
        <f>IF(Table5[[#This Row],[Oil]]="","",Q138+Table5[[#This Row],[Oil]])</f>
        <v>-351103.36000000004</v>
      </c>
      <c r="R139" s="11">
        <f>IF(Table5[[#This Row],[Corn]]="","",R138+Table5[[#This Row],[Corn]])</f>
        <v>-327147.70000000007</v>
      </c>
      <c r="S139" s="11">
        <f>IF(Table5[[#This Row],[Wheat]]="","",S138+Table5[[#This Row],[Wheat]])</f>
        <v>376717.79999999981</v>
      </c>
      <c r="T139" s="11">
        <f>IF(Table5[[#This Row],[KC Wheat]]="","",T138+Table5[[#This Row],[KC Wheat]])</f>
        <v>-41588.699999999997</v>
      </c>
      <c r="U139" s="11">
        <f>IF(Table5[[#This Row],[Energies]]="","",U138+Table5[[#This Row],[Energies]])</f>
        <v>0</v>
      </c>
      <c r="V139" s="10">
        <f t="shared" si="19"/>
        <v>1495530.3279999995</v>
      </c>
      <c r="W139" s="8">
        <v>1645086</v>
      </c>
      <c r="X139" s="12">
        <f t="shared" si="16"/>
        <v>0.15844659184990934</v>
      </c>
      <c r="Y139" s="8"/>
      <c r="Z139" s="8"/>
      <c r="AA139" s="8"/>
      <c r="AB139" s="8"/>
      <c r="AC139" s="66">
        <v>121912.63</v>
      </c>
      <c r="AE139" s="109"/>
    </row>
    <row r="140" spans="1:31" x14ac:dyDescent="0.25">
      <c r="A140" s="1" t="str">
        <f t="shared" si="17"/>
        <v>Jun</v>
      </c>
      <c r="B140" s="2">
        <v>44365</v>
      </c>
      <c r="C140" s="8">
        <v>18162.3</v>
      </c>
      <c r="D140" s="8">
        <v>-18487.599999999999</v>
      </c>
      <c r="E140" s="8">
        <v>-19566.900000000001</v>
      </c>
      <c r="F140" s="8">
        <v>5856.1</v>
      </c>
      <c r="G140" s="8">
        <v>34839.699999999997</v>
      </c>
      <c r="H140" s="8">
        <v>-11370.8</v>
      </c>
      <c r="I140" s="8">
        <v>0</v>
      </c>
      <c r="J140" s="10">
        <f t="shared" si="18"/>
        <v>9432.7999999999993</v>
      </c>
      <c r="K140" s="8">
        <v>-257.55</v>
      </c>
      <c r="L140" s="8">
        <v>-1182.93</v>
      </c>
      <c r="M140" s="8">
        <f t="shared" si="14"/>
        <v>-1440.48</v>
      </c>
      <c r="N140" s="10">
        <f t="shared" si="15"/>
        <v>7992.32</v>
      </c>
      <c r="O140" s="11">
        <f>IF(Table5[[#This Row],[Beans]]="","",O139+Table5[[#This Row],[Beans]])</f>
        <v>1575069.2000000002</v>
      </c>
      <c r="P140" s="11">
        <f>IF(Table5[[#This Row],[Meal]]="","",P139+Table5[[#This Row],[Meal]])</f>
        <v>396517.09999999992</v>
      </c>
      <c r="Q140" s="11">
        <f>IF(Table5[[#This Row],[Oil]]="","",Q139+Table5[[#This Row],[Oil]])</f>
        <v>-370670.26000000007</v>
      </c>
      <c r="R140" s="11">
        <f>IF(Table5[[#This Row],[Corn]]="","",R139+Table5[[#This Row],[Corn]])</f>
        <v>-321291.60000000009</v>
      </c>
      <c r="S140" s="11">
        <f>IF(Table5[[#This Row],[Wheat]]="","",S139+Table5[[#This Row],[Wheat]])</f>
        <v>411557.49999999983</v>
      </c>
      <c r="T140" s="11">
        <f>IF(Table5[[#This Row],[KC Wheat]]="","",T139+Table5[[#This Row],[KC Wheat]])</f>
        <v>-52959.5</v>
      </c>
      <c r="U140" s="11">
        <f>IF(Table5[[#This Row],[Energies]]="","",U139+Table5[[#This Row],[Energies]])</f>
        <v>0</v>
      </c>
      <c r="V140" s="10">
        <f t="shared" si="19"/>
        <v>1503522.6479999996</v>
      </c>
      <c r="W140" s="8">
        <v>1135162</v>
      </c>
      <c r="X140" s="12">
        <f t="shared" si="16"/>
        <v>7.0406867037480112E-3</v>
      </c>
      <c r="Y140" s="8"/>
      <c r="Z140" s="8"/>
      <c r="AA140" s="8"/>
      <c r="AB140" s="8"/>
      <c r="AC140" s="66">
        <v>289542.40000000002</v>
      </c>
      <c r="AE140" s="109"/>
    </row>
    <row r="141" spans="1:31" x14ac:dyDescent="0.25">
      <c r="A141" s="1" t="str">
        <f t="shared" si="17"/>
        <v>Jun</v>
      </c>
      <c r="B141" s="2">
        <v>44368</v>
      </c>
      <c r="C141" s="8">
        <v>-76718</v>
      </c>
      <c r="D141" s="8">
        <v>-8318.2999999999993</v>
      </c>
      <c r="E141" s="8">
        <v>-47878.5</v>
      </c>
      <c r="F141" s="8">
        <v>-66634.2</v>
      </c>
      <c r="G141" s="8">
        <v>-33653.1</v>
      </c>
      <c r="H141" s="8">
        <v>3500.5</v>
      </c>
      <c r="I141" s="8">
        <v>0</v>
      </c>
      <c r="J141" s="10">
        <f t="shared" si="18"/>
        <v>-229701.6</v>
      </c>
      <c r="K141" s="8">
        <v>-229.65</v>
      </c>
      <c r="L141" s="8">
        <v>-1056.03</v>
      </c>
      <c r="M141" s="8">
        <f t="shared" si="14"/>
        <v>-1285.68</v>
      </c>
      <c r="N141" s="10">
        <f t="shared" si="15"/>
        <v>-230987.28</v>
      </c>
      <c r="O141" s="11">
        <f>IF(Table5[[#This Row],[Beans]]="","",O140+Table5[[#This Row],[Beans]])</f>
        <v>1498351.2000000002</v>
      </c>
      <c r="P141" s="11">
        <f>IF(Table5[[#This Row],[Meal]]="","",P140+Table5[[#This Row],[Meal]])</f>
        <v>388198.79999999993</v>
      </c>
      <c r="Q141" s="11">
        <f>IF(Table5[[#This Row],[Oil]]="","",Q140+Table5[[#This Row],[Oil]])</f>
        <v>-418548.76000000007</v>
      </c>
      <c r="R141" s="11">
        <f>IF(Table5[[#This Row],[Corn]]="","",R140+Table5[[#This Row],[Corn]])</f>
        <v>-387925.8000000001</v>
      </c>
      <c r="S141" s="11">
        <f>IF(Table5[[#This Row],[Wheat]]="","",S140+Table5[[#This Row],[Wheat]])</f>
        <v>377904.39999999985</v>
      </c>
      <c r="T141" s="11">
        <f>IF(Table5[[#This Row],[KC Wheat]]="","",T140+Table5[[#This Row],[KC Wheat]])</f>
        <v>-49459</v>
      </c>
      <c r="U141" s="11">
        <f>IF(Table5[[#This Row],[Energies]]="","",U140+Table5[[#This Row],[Energies]])</f>
        <v>0</v>
      </c>
      <c r="V141" s="10">
        <f t="shared" si="19"/>
        <v>1272535.3679999996</v>
      </c>
      <c r="W141" s="8">
        <v>1327163</v>
      </c>
      <c r="X141" s="12">
        <f t="shared" si="16"/>
        <v>-0.17404590091797315</v>
      </c>
      <c r="Y141" s="8"/>
      <c r="Z141" s="8"/>
      <c r="AA141" s="8"/>
      <c r="AB141" s="8"/>
      <c r="AC141" s="66">
        <v>156528.72</v>
      </c>
      <c r="AE141" s="109"/>
    </row>
    <row r="142" spans="1:31" x14ac:dyDescent="0.25">
      <c r="A142" s="1" t="str">
        <f t="shared" si="17"/>
        <v>Jun</v>
      </c>
      <c r="B142" s="2">
        <v>44369</v>
      </c>
      <c r="C142" s="8">
        <v>51556.5</v>
      </c>
      <c r="D142" s="8">
        <v>17885</v>
      </c>
      <c r="E142" s="8">
        <v>22279.3</v>
      </c>
      <c r="F142" s="8">
        <v>-20995.8</v>
      </c>
      <c r="G142" s="8">
        <v>-12600.2</v>
      </c>
      <c r="H142" s="8">
        <v>4438.8</v>
      </c>
      <c r="I142" s="8">
        <v>0</v>
      </c>
      <c r="J142" s="10">
        <f t="shared" si="18"/>
        <v>62563.600000000006</v>
      </c>
      <c r="K142" s="8">
        <v>-268.64999999999998</v>
      </c>
      <c r="L142" s="8">
        <v>-1235.73</v>
      </c>
      <c r="M142" s="8">
        <f t="shared" si="14"/>
        <v>-1504.38</v>
      </c>
      <c r="N142" s="10">
        <f t="shared" si="15"/>
        <v>61059.220000000008</v>
      </c>
      <c r="O142" s="11">
        <f>IF(Table5[[#This Row],[Beans]]="","",O141+Table5[[#This Row],[Beans]])</f>
        <v>1549907.7000000002</v>
      </c>
      <c r="P142" s="11">
        <f>IF(Table5[[#This Row],[Meal]]="","",P141+Table5[[#This Row],[Meal]])</f>
        <v>406083.79999999993</v>
      </c>
      <c r="Q142" s="11">
        <f>IF(Table5[[#This Row],[Oil]]="","",Q141+Table5[[#This Row],[Oil]])</f>
        <v>-396269.46000000008</v>
      </c>
      <c r="R142" s="11">
        <f>IF(Table5[[#This Row],[Corn]]="","",R141+Table5[[#This Row],[Corn]])</f>
        <v>-408921.60000000009</v>
      </c>
      <c r="S142" s="11">
        <f>IF(Table5[[#This Row],[Wheat]]="","",S141+Table5[[#This Row],[Wheat]])</f>
        <v>365304.19999999984</v>
      </c>
      <c r="T142" s="11">
        <f>IF(Table5[[#This Row],[KC Wheat]]="","",T141+Table5[[#This Row],[KC Wheat]])</f>
        <v>-45020.2</v>
      </c>
      <c r="U142" s="11">
        <f>IF(Table5[[#This Row],[Energies]]="","",U141+Table5[[#This Row],[Energies]])</f>
        <v>0</v>
      </c>
      <c r="V142" s="10">
        <f t="shared" si="19"/>
        <v>1333594.5879999995</v>
      </c>
      <c r="W142" s="8">
        <v>1310540</v>
      </c>
      <c r="X142" s="12">
        <f t="shared" si="16"/>
        <v>4.6590886199581856E-2</v>
      </c>
      <c r="Y142" s="8"/>
      <c r="Z142" s="8"/>
      <c r="AA142" s="8"/>
      <c r="AB142" s="8"/>
      <c r="AC142" s="66">
        <v>229094.59</v>
      </c>
      <c r="AE142" s="109"/>
    </row>
    <row r="143" spans="1:31" x14ac:dyDescent="0.25">
      <c r="A143" s="1" t="str">
        <f t="shared" si="17"/>
        <v>Jun</v>
      </c>
      <c r="B143" s="2">
        <v>44370</v>
      </c>
      <c r="C143" s="8">
        <v>-10701.8</v>
      </c>
      <c r="D143" s="8">
        <v>16876.900000000001</v>
      </c>
      <c r="E143" s="8">
        <v>11796.9</v>
      </c>
      <c r="F143" s="8">
        <v>-29127.3</v>
      </c>
      <c r="G143" s="8">
        <v>9775.4</v>
      </c>
      <c r="H143" s="8">
        <v>-6547.3</v>
      </c>
      <c r="I143" s="8">
        <v>0</v>
      </c>
      <c r="J143" s="10">
        <f t="shared" si="18"/>
        <v>-7927.2</v>
      </c>
      <c r="K143" s="8">
        <v>-138.65</v>
      </c>
      <c r="L143" s="8">
        <v>-636.62</v>
      </c>
      <c r="M143" s="8">
        <f t="shared" si="14"/>
        <v>-775.27</v>
      </c>
      <c r="N143" s="10">
        <f t="shared" si="15"/>
        <v>-8702.4699999999993</v>
      </c>
      <c r="O143" s="11">
        <f>IF(Table5[[#This Row],[Beans]]="","",O142+Table5[[#This Row],[Beans]])</f>
        <v>1539205.9000000001</v>
      </c>
      <c r="P143" s="11">
        <f>IF(Table5[[#This Row],[Meal]]="","",P142+Table5[[#This Row],[Meal]])</f>
        <v>422960.69999999995</v>
      </c>
      <c r="Q143" s="11">
        <f>IF(Table5[[#This Row],[Oil]]="","",Q142+Table5[[#This Row],[Oil]])</f>
        <v>-384472.56000000006</v>
      </c>
      <c r="R143" s="11">
        <f>IF(Table5[[#This Row],[Corn]]="","",R142+Table5[[#This Row],[Corn]])</f>
        <v>-438048.90000000008</v>
      </c>
      <c r="S143" s="11">
        <f>IF(Table5[[#This Row],[Wheat]]="","",S142+Table5[[#This Row],[Wheat]])</f>
        <v>375079.59999999986</v>
      </c>
      <c r="T143" s="11">
        <f>IF(Table5[[#This Row],[KC Wheat]]="","",T142+Table5[[#This Row],[KC Wheat]])</f>
        <v>-51567.5</v>
      </c>
      <c r="U143" s="11">
        <f>IF(Table5[[#This Row],[Energies]]="","",U142+Table5[[#This Row],[Energies]])</f>
        <v>0</v>
      </c>
      <c r="V143" s="10">
        <f t="shared" si="19"/>
        <v>1324892.1179999996</v>
      </c>
      <c r="W143" s="8">
        <v>1435491</v>
      </c>
      <c r="X143" s="12">
        <f t="shared" si="16"/>
        <v>-6.0623647239864261E-3</v>
      </c>
      <c r="Y143" s="8">
        <v>-250</v>
      </c>
      <c r="Z143" s="8"/>
      <c r="AA143" s="8"/>
      <c r="AB143" s="8"/>
      <c r="AC143" s="66">
        <v>230548.07</v>
      </c>
      <c r="AE143" s="109"/>
    </row>
    <row r="144" spans="1:31" x14ac:dyDescent="0.25">
      <c r="A144" s="1" t="str">
        <f t="shared" si="17"/>
        <v>Jun</v>
      </c>
      <c r="B144" s="2">
        <v>44371</v>
      </c>
      <c r="C144" s="8">
        <v>70535.8</v>
      </c>
      <c r="D144" s="8">
        <v>-34439</v>
      </c>
      <c r="E144" s="8">
        <v>17978.099999999999</v>
      </c>
      <c r="F144" s="8">
        <v>756.9</v>
      </c>
      <c r="G144" s="8">
        <v>1680</v>
      </c>
      <c r="H144" s="8">
        <v>-1766.7</v>
      </c>
      <c r="I144" s="8">
        <v>0</v>
      </c>
      <c r="J144" s="10">
        <f t="shared" si="18"/>
        <v>54745.100000000006</v>
      </c>
      <c r="K144" s="8">
        <v>-156.9</v>
      </c>
      <c r="L144" s="8">
        <v>-720.6</v>
      </c>
      <c r="M144" s="8">
        <f t="shared" si="14"/>
        <v>-877.5</v>
      </c>
      <c r="N144" s="10">
        <f t="shared" si="15"/>
        <v>53867.600000000006</v>
      </c>
      <c r="O144" s="11">
        <f>IF(Table5[[#This Row],[Beans]]="","",O143+Table5[[#This Row],[Beans]])</f>
        <v>1609741.7000000002</v>
      </c>
      <c r="P144" s="11">
        <f>IF(Table5[[#This Row],[Meal]]="","",P143+Table5[[#This Row],[Meal]])</f>
        <v>388521.69999999995</v>
      </c>
      <c r="Q144" s="11">
        <f>IF(Table5[[#This Row],[Oil]]="","",Q143+Table5[[#This Row],[Oil]])</f>
        <v>-366494.46000000008</v>
      </c>
      <c r="R144" s="11">
        <f>IF(Table5[[#This Row],[Corn]]="","",R143+Table5[[#This Row],[Corn]])</f>
        <v>-437292.00000000006</v>
      </c>
      <c r="S144" s="11">
        <f>IF(Table5[[#This Row],[Wheat]]="","",S143+Table5[[#This Row],[Wheat]])</f>
        <v>376759.59999999986</v>
      </c>
      <c r="T144" s="11">
        <f>IF(Table5[[#This Row],[KC Wheat]]="","",T143+Table5[[#This Row],[KC Wheat]])</f>
        <v>-53334.2</v>
      </c>
      <c r="U144" s="11">
        <f>IF(Table5[[#This Row],[Energies]]="","",U143+Table5[[#This Row],[Energies]])</f>
        <v>0</v>
      </c>
      <c r="V144" s="10">
        <f t="shared" si="19"/>
        <v>1378759.7179999996</v>
      </c>
      <c r="W144" s="8">
        <v>1640654</v>
      </c>
      <c r="X144" s="12">
        <f t="shared" si="16"/>
        <v>3.2833004399465092E-2</v>
      </c>
      <c r="Y144" s="8"/>
      <c r="Z144" s="8"/>
      <c r="AA144" s="8"/>
      <c r="AB144" s="8"/>
      <c r="AC144" s="66">
        <v>244712.32000000001</v>
      </c>
      <c r="AE144" s="109"/>
    </row>
    <row r="145" spans="1:31" x14ac:dyDescent="0.25">
      <c r="A145" s="1" t="str">
        <f t="shared" si="17"/>
        <v>Jun</v>
      </c>
      <c r="B145" s="2">
        <v>44372</v>
      </c>
      <c r="C145" s="8">
        <v>32130.400000000001</v>
      </c>
      <c r="D145" s="8">
        <v>42877.3</v>
      </c>
      <c r="E145" s="8">
        <v>-30523.3</v>
      </c>
      <c r="F145" s="8">
        <v>48478.8</v>
      </c>
      <c r="G145" s="8">
        <v>-30313.5</v>
      </c>
      <c r="H145" s="8">
        <v>1114.5</v>
      </c>
      <c r="I145" s="8">
        <v>0</v>
      </c>
      <c r="J145" s="10">
        <f t="shared" si="18"/>
        <v>63764.200000000012</v>
      </c>
      <c r="K145" s="8">
        <v>-1481.9</v>
      </c>
      <c r="L145" s="8">
        <v>-4616.3900000000003</v>
      </c>
      <c r="M145" s="8">
        <f t="shared" si="14"/>
        <v>-6098.2900000000009</v>
      </c>
      <c r="N145" s="10">
        <f t="shared" si="15"/>
        <v>57665.910000000011</v>
      </c>
      <c r="O145" s="11">
        <f>IF(Table5[[#This Row],[Beans]]="","",O144+Table5[[#This Row],[Beans]])</f>
        <v>1641872.1</v>
      </c>
      <c r="P145" s="11">
        <f>IF(Table5[[#This Row],[Meal]]="","",P144+Table5[[#This Row],[Meal]])</f>
        <v>431398.99999999994</v>
      </c>
      <c r="Q145" s="11">
        <f>IF(Table5[[#This Row],[Oil]]="","",Q144+Table5[[#This Row],[Oil]])</f>
        <v>-397017.76000000007</v>
      </c>
      <c r="R145" s="11">
        <f>IF(Table5[[#This Row],[Corn]]="","",R144+Table5[[#This Row],[Corn]])</f>
        <v>-388813.20000000007</v>
      </c>
      <c r="S145" s="11">
        <f>IF(Table5[[#This Row],[Wheat]]="","",S144+Table5[[#This Row],[Wheat]])</f>
        <v>346446.09999999986</v>
      </c>
      <c r="T145" s="11">
        <f>IF(Table5[[#This Row],[KC Wheat]]="","",T144+Table5[[#This Row],[KC Wheat]])</f>
        <v>-52219.7</v>
      </c>
      <c r="U145" s="11">
        <f>IF(Table5[[#This Row],[Energies]]="","",U144+Table5[[#This Row],[Energies]])</f>
        <v>0</v>
      </c>
      <c r="V145" s="10">
        <f t="shared" si="19"/>
        <v>1436425.6279999996</v>
      </c>
      <c r="W145" s="8">
        <v>1215512</v>
      </c>
      <c r="X145" s="12">
        <f t="shared" si="16"/>
        <v>4.7441662443480616E-2</v>
      </c>
      <c r="Y145" s="8"/>
      <c r="Z145" s="8"/>
      <c r="AA145" s="8"/>
      <c r="AB145" s="8"/>
      <c r="AC145" s="66">
        <v>370451.78</v>
      </c>
      <c r="AE145" s="109"/>
    </row>
    <row r="146" spans="1:31" x14ac:dyDescent="0.25">
      <c r="A146" s="1" t="str">
        <f t="shared" si="17"/>
        <v>Jun</v>
      </c>
      <c r="B146" s="2">
        <v>44375</v>
      </c>
      <c r="C146" s="8">
        <v>129138.8</v>
      </c>
      <c r="D146" s="8">
        <v>-10147.299999999999</v>
      </c>
      <c r="E146" s="8">
        <v>-4886</v>
      </c>
      <c r="F146" s="8">
        <v>3192.9</v>
      </c>
      <c r="G146" s="8">
        <v>694.3</v>
      </c>
      <c r="H146" s="8">
        <v>-1613.9</v>
      </c>
      <c r="I146" s="8">
        <v>0</v>
      </c>
      <c r="J146" s="10">
        <f t="shared" si="18"/>
        <v>116378.8</v>
      </c>
      <c r="K146" s="8">
        <v>-127.05</v>
      </c>
      <c r="L146" s="8">
        <v>-584.42999999999995</v>
      </c>
      <c r="M146" s="8">
        <f t="shared" si="14"/>
        <v>-711.4799999999999</v>
      </c>
      <c r="N146" s="10">
        <f t="shared" si="15"/>
        <v>115667.32</v>
      </c>
      <c r="O146" s="11">
        <f>IF(Table5[[#This Row],[Beans]]="","",O145+Table5[[#This Row],[Beans]])</f>
        <v>1771010.9000000001</v>
      </c>
      <c r="P146" s="11">
        <f>IF(Table5[[#This Row],[Meal]]="","",P145+Table5[[#This Row],[Meal]])</f>
        <v>421251.69999999995</v>
      </c>
      <c r="Q146" s="11">
        <f>IF(Table5[[#This Row],[Oil]]="","",Q145+Table5[[#This Row],[Oil]])</f>
        <v>-401903.76000000007</v>
      </c>
      <c r="R146" s="11">
        <f>IF(Table5[[#This Row],[Corn]]="","",R145+Table5[[#This Row],[Corn]])</f>
        <v>-385620.30000000005</v>
      </c>
      <c r="S146" s="11">
        <f>IF(Table5[[#This Row],[Wheat]]="","",S145+Table5[[#This Row],[Wheat]])</f>
        <v>347140.39999999985</v>
      </c>
      <c r="T146" s="11">
        <f>IF(Table5[[#This Row],[KC Wheat]]="","",T145+Table5[[#This Row],[KC Wheat]])</f>
        <v>-53833.599999999999</v>
      </c>
      <c r="U146" s="11">
        <f>IF(Table5[[#This Row],[Energies]]="","",U145+Table5[[#This Row],[Energies]])</f>
        <v>0</v>
      </c>
      <c r="V146" s="10">
        <f t="shared" si="19"/>
        <v>1552092.9479999996</v>
      </c>
      <c r="W146" s="8">
        <v>1212898</v>
      </c>
      <c r="X146" s="12">
        <f t="shared" si="16"/>
        <v>9.5364424708425613E-2</v>
      </c>
      <c r="Y146" s="8"/>
      <c r="Z146" s="8"/>
      <c r="AA146" s="8"/>
      <c r="AB146" s="8"/>
      <c r="AC146" s="66">
        <v>456227.3</v>
      </c>
      <c r="AE146" s="109"/>
    </row>
    <row r="147" spans="1:31" x14ac:dyDescent="0.25">
      <c r="A147" s="1" t="str">
        <f t="shared" si="17"/>
        <v>Jun</v>
      </c>
      <c r="B147" s="2">
        <v>44376</v>
      </c>
      <c r="C147" s="8">
        <v>-29354.5</v>
      </c>
      <c r="D147" s="8">
        <v>-17357</v>
      </c>
      <c r="E147" s="8">
        <v>-19199.2</v>
      </c>
      <c r="F147" s="8">
        <v>9203.7999999999993</v>
      </c>
      <c r="G147" s="8">
        <v>-1219.0999999999999</v>
      </c>
      <c r="H147" s="8">
        <v>-613</v>
      </c>
      <c r="I147" s="8">
        <v>0</v>
      </c>
      <c r="J147" s="10">
        <f t="shared" si="18"/>
        <v>-58538.999999999993</v>
      </c>
      <c r="K147" s="8">
        <v>-157.05000000000001</v>
      </c>
      <c r="L147" s="8">
        <v>-722.43</v>
      </c>
      <c r="M147" s="8">
        <f t="shared" si="14"/>
        <v>-879.48</v>
      </c>
      <c r="N147" s="10">
        <f t="shared" si="15"/>
        <v>-59418.479999999996</v>
      </c>
      <c r="O147" s="11">
        <f>IF(Table5[[#This Row],[Beans]]="","",O146+Table5[[#This Row],[Beans]])</f>
        <v>1741656.4000000001</v>
      </c>
      <c r="P147" s="11">
        <f>IF(Table5[[#This Row],[Meal]]="","",P146+Table5[[#This Row],[Meal]])</f>
        <v>403894.69999999995</v>
      </c>
      <c r="Q147" s="11">
        <f>IF(Table5[[#This Row],[Oil]]="","",Q146+Table5[[#This Row],[Oil]])</f>
        <v>-421102.96000000008</v>
      </c>
      <c r="R147" s="11">
        <f>IF(Table5[[#This Row],[Corn]]="","",R146+Table5[[#This Row],[Corn]])</f>
        <v>-376416.50000000006</v>
      </c>
      <c r="S147" s="11">
        <f>IF(Table5[[#This Row],[Wheat]]="","",S146+Table5[[#This Row],[Wheat]])</f>
        <v>345921.29999999987</v>
      </c>
      <c r="T147" s="11">
        <f>IF(Table5[[#This Row],[KC Wheat]]="","",T146+Table5[[#This Row],[KC Wheat]])</f>
        <v>-54446.6</v>
      </c>
      <c r="U147" s="11">
        <f>IF(Table5[[#This Row],[Energies]]="","",U146+Table5[[#This Row],[Energies]])</f>
        <v>0</v>
      </c>
      <c r="V147" s="10">
        <f t="shared" si="19"/>
        <v>1492674.4679999996</v>
      </c>
      <c r="W147" s="8">
        <v>1021042</v>
      </c>
      <c r="X147" s="12">
        <f t="shared" si="16"/>
        <v>-5.8193962638167673E-2</v>
      </c>
      <c r="Y147" s="8">
        <v>-2500</v>
      </c>
      <c r="Z147" s="8"/>
      <c r="AA147" s="8"/>
      <c r="AB147" s="8"/>
      <c r="AC147" s="66">
        <v>375083.32</v>
      </c>
      <c r="AE147" s="109"/>
    </row>
    <row r="148" spans="1:31" x14ac:dyDescent="0.25">
      <c r="A148" s="1" t="str">
        <f t="shared" si="17"/>
        <v>Jun</v>
      </c>
      <c r="B148" s="2">
        <v>44377</v>
      </c>
      <c r="C148" s="8">
        <v>39909.699999999997</v>
      </c>
      <c r="D148" s="8">
        <v>121275.5</v>
      </c>
      <c r="E148" s="8">
        <v>35477.300000000003</v>
      </c>
      <c r="F148" s="8">
        <v>7665.1</v>
      </c>
      <c r="G148" s="8">
        <v>32602.3</v>
      </c>
      <c r="H148" s="8">
        <v>-4278.3</v>
      </c>
      <c r="I148" s="8">
        <v>0</v>
      </c>
      <c r="J148" s="10">
        <f t="shared" si="18"/>
        <v>232651.6</v>
      </c>
      <c r="K148" s="8">
        <v>-308.8</v>
      </c>
      <c r="L148" s="8">
        <v>-1420.48</v>
      </c>
      <c r="M148" s="8">
        <f t="shared" si="14"/>
        <v>-1729.28</v>
      </c>
      <c r="N148" s="10">
        <f t="shared" si="15"/>
        <v>230922.32</v>
      </c>
      <c r="O148" s="11">
        <f>IF(Table5[[#This Row],[Beans]]="","",O147+Table5[[#This Row],[Beans]])</f>
        <v>1781566.1</v>
      </c>
      <c r="P148" s="11">
        <f>IF(Table5[[#This Row],[Meal]]="","",P147+Table5[[#This Row],[Meal]])</f>
        <v>525170.19999999995</v>
      </c>
      <c r="Q148" s="11">
        <f>IF(Table5[[#This Row],[Oil]]="","",Q147+Table5[[#This Row],[Oil]])</f>
        <v>-385625.66000000009</v>
      </c>
      <c r="R148" s="11">
        <f>IF(Table5[[#This Row],[Corn]]="","",R147+Table5[[#This Row],[Corn]])</f>
        <v>-368751.40000000008</v>
      </c>
      <c r="S148" s="11">
        <f>IF(Table5[[#This Row],[Wheat]]="","",S147+Table5[[#This Row],[Wheat]])</f>
        <v>378523.59999999986</v>
      </c>
      <c r="T148" s="11">
        <f>IF(Table5[[#This Row],[KC Wheat]]="","",T147+Table5[[#This Row],[KC Wheat]])</f>
        <v>-58724.9</v>
      </c>
      <c r="U148" s="11">
        <f>IF(Table5[[#This Row],[Energies]]="","",U147+Table5[[#This Row],[Energies]])</f>
        <v>0</v>
      </c>
      <c r="V148" s="10">
        <f t="shared" si="19"/>
        <v>1723596.7879999997</v>
      </c>
      <c r="W148" s="8">
        <v>1180579</v>
      </c>
      <c r="X148" s="12">
        <f t="shared" si="16"/>
        <v>0.19560090430204163</v>
      </c>
      <c r="Y148" s="8">
        <v>-4545.92</v>
      </c>
      <c r="Z148" s="8"/>
      <c r="AA148" s="8"/>
      <c r="AB148" s="8"/>
      <c r="AC148" s="66">
        <v>720413.04</v>
      </c>
      <c r="AE148" s="109"/>
    </row>
    <row r="149" spans="1:31" x14ac:dyDescent="0.25">
      <c r="A149" s="1" t="str">
        <f t="shared" si="17"/>
        <v>Jul</v>
      </c>
      <c r="B149" s="2">
        <v>44378</v>
      </c>
      <c r="C149" s="8">
        <v>22345.1</v>
      </c>
      <c r="D149" s="8">
        <v>-17781.7</v>
      </c>
      <c r="E149" s="8">
        <v>-21857.4</v>
      </c>
      <c r="F149" s="8">
        <v>8834.9</v>
      </c>
      <c r="G149" s="8">
        <v>9737.5</v>
      </c>
      <c r="H149" s="8">
        <v>5467.6</v>
      </c>
      <c r="I149" s="8">
        <v>0</v>
      </c>
      <c r="J149" s="10">
        <f t="shared" si="18"/>
        <v>6745.9999999999964</v>
      </c>
      <c r="K149" s="8">
        <v>-172.05</v>
      </c>
      <c r="L149" s="8">
        <v>-791.43</v>
      </c>
      <c r="M149" s="8">
        <f t="shared" si="14"/>
        <v>-963.48</v>
      </c>
      <c r="N149" s="10">
        <f t="shared" ref="N149:N213" si="20">IFERROR(J149+M149,"")</f>
        <v>5782.5199999999968</v>
      </c>
      <c r="O149" s="11">
        <f>IF(Table5[[#This Row],[Beans]]="","",O148+Table5[[#This Row],[Beans]])</f>
        <v>1803911.2000000002</v>
      </c>
      <c r="P149" s="11">
        <f>IF(Table5[[#This Row],[Meal]]="","",P148+Table5[[#This Row],[Meal]])</f>
        <v>507388.49999999994</v>
      </c>
      <c r="Q149" s="11">
        <f>IF(Table5[[#This Row],[Oil]]="","",Q148+Table5[[#This Row],[Oil]])</f>
        <v>-407483.06000000011</v>
      </c>
      <c r="R149" s="11">
        <f>IF(Table5[[#This Row],[Corn]]="","",R148+Table5[[#This Row],[Corn]])</f>
        <v>-359916.50000000006</v>
      </c>
      <c r="S149" s="11">
        <f>IF(Table5[[#This Row],[Wheat]]="","",S148+Table5[[#This Row],[Wheat]])</f>
        <v>388261.09999999986</v>
      </c>
      <c r="T149" s="11">
        <f>IF(Table5[[#This Row],[KC Wheat]]="","",T148+Table5[[#This Row],[KC Wheat]])</f>
        <v>-53257.3</v>
      </c>
      <c r="U149" s="11">
        <f>IF(Table5[[#This Row],[Energies]]="","",U148+Table5[[#This Row],[Energies]])</f>
        <v>0</v>
      </c>
      <c r="V149" s="10">
        <f t="shared" ref="V149:V169" si="21">IF(N149&lt;&gt;"",IFERROR(V148+N149,""),"")</f>
        <v>1729379.3079999997</v>
      </c>
      <c r="W149" s="8">
        <v>1148649</v>
      </c>
      <c r="X149" s="12">
        <f t="shared" si="16"/>
        <v>5.0341923424823392E-3</v>
      </c>
      <c r="Y149" s="8">
        <v>-747.97</v>
      </c>
      <c r="Z149" s="8"/>
      <c r="AA149" s="8"/>
      <c r="AB149" s="8"/>
      <c r="AC149" s="66">
        <v>579620.73</v>
      </c>
      <c r="AE149" s="109"/>
    </row>
    <row r="150" spans="1:31" x14ac:dyDescent="0.25">
      <c r="A150" s="1" t="str">
        <f t="shared" si="17"/>
        <v>Jul</v>
      </c>
      <c r="B150" s="2">
        <v>44379</v>
      </c>
      <c r="C150" s="8">
        <v>-7607.3</v>
      </c>
      <c r="D150" s="8">
        <v>27067.200000000001</v>
      </c>
      <c r="E150" s="8">
        <v>-2382.6999999999998</v>
      </c>
      <c r="F150" s="8">
        <v>-2650.1</v>
      </c>
      <c r="G150" s="8">
        <v>-15216.6</v>
      </c>
      <c r="H150" s="8">
        <v>3375.8</v>
      </c>
      <c r="I150" s="8">
        <v>0</v>
      </c>
      <c r="J150" s="10">
        <f t="shared" si="18"/>
        <v>2586.3000000000002</v>
      </c>
      <c r="K150" s="8">
        <v>-40.549999999999997</v>
      </c>
      <c r="L150" s="8">
        <v>-186.53</v>
      </c>
      <c r="M150" s="8">
        <f t="shared" si="14"/>
        <v>-227.07999999999998</v>
      </c>
      <c r="N150" s="10">
        <f t="shared" si="20"/>
        <v>2359.2200000000003</v>
      </c>
      <c r="O150" s="11">
        <f>IF(Table5[[#This Row],[Beans]]="","",O149+Table5[[#This Row],[Beans]])</f>
        <v>1796303.9000000001</v>
      </c>
      <c r="P150" s="11">
        <f>IF(Table5[[#This Row],[Meal]]="","",P149+Table5[[#This Row],[Meal]])</f>
        <v>534455.69999999995</v>
      </c>
      <c r="Q150" s="11">
        <f>IF(Table5[[#This Row],[Oil]]="","",Q149+Table5[[#This Row],[Oil]])</f>
        <v>-409865.76000000013</v>
      </c>
      <c r="R150" s="11">
        <f>IF(Table5[[#This Row],[Corn]]="","",R149+Table5[[#This Row],[Corn]])</f>
        <v>-362566.60000000003</v>
      </c>
      <c r="S150" s="11">
        <f>IF(Table5[[#This Row],[Wheat]]="","",S149+Table5[[#This Row],[Wheat]])</f>
        <v>373044.49999999988</v>
      </c>
      <c r="T150" s="11">
        <f>IF(Table5[[#This Row],[KC Wheat]]="","",T149+Table5[[#This Row],[KC Wheat]])</f>
        <v>-49881.5</v>
      </c>
      <c r="U150" s="11">
        <f>IF(Table5[[#This Row],[Energies]]="","",U149+Table5[[#This Row],[Energies]])</f>
        <v>0</v>
      </c>
      <c r="V150" s="10">
        <f t="shared" si="21"/>
        <v>1731738.5279999997</v>
      </c>
      <c r="W150" s="8">
        <v>1252369</v>
      </c>
      <c r="X150" s="12">
        <f t="shared" si="16"/>
        <v>1.8838058112265637E-3</v>
      </c>
      <c r="Y150" s="8">
        <v>-1605.55</v>
      </c>
      <c r="Z150" s="8"/>
      <c r="AA150" s="8"/>
      <c r="AB150" s="8"/>
      <c r="AC150" s="66">
        <v>620322.65</v>
      </c>
      <c r="AE150" s="109"/>
    </row>
    <row r="151" spans="1:31" x14ac:dyDescent="0.25">
      <c r="A151" s="1" t="str">
        <f t="shared" si="17"/>
        <v>Jul</v>
      </c>
      <c r="B151" s="2">
        <v>44383</v>
      </c>
      <c r="C151" s="8">
        <v>18165</v>
      </c>
      <c r="D151" s="8">
        <v>-70959</v>
      </c>
      <c r="E151" s="8">
        <v>8188</v>
      </c>
      <c r="F151" s="8">
        <v>13556.2</v>
      </c>
      <c r="G151" s="8">
        <v>56196.1</v>
      </c>
      <c r="H151" s="8">
        <v>2627.4</v>
      </c>
      <c r="I151" s="8">
        <v>0</v>
      </c>
      <c r="J151" s="10">
        <f t="shared" si="18"/>
        <v>27773.7</v>
      </c>
      <c r="K151" s="8">
        <v>-102.25</v>
      </c>
      <c r="L151" s="8">
        <v>-470.35</v>
      </c>
      <c r="M151" s="8">
        <f t="shared" si="14"/>
        <v>-572.6</v>
      </c>
      <c r="N151" s="10">
        <f t="shared" si="20"/>
        <v>27201.100000000002</v>
      </c>
      <c r="O151" s="11">
        <f>IF(Table5[[#This Row],[Beans]]="","",O150+Table5[[#This Row],[Beans]])</f>
        <v>1814468.9000000001</v>
      </c>
      <c r="P151" s="11">
        <f>IF(Table5[[#This Row],[Meal]]="","",P150+Table5[[#This Row],[Meal]])</f>
        <v>463496.69999999995</v>
      </c>
      <c r="Q151" s="11">
        <f>IF(Table5[[#This Row],[Oil]]="","",Q150+Table5[[#This Row],[Oil]])</f>
        <v>-401677.76000000013</v>
      </c>
      <c r="R151" s="11">
        <f>IF(Table5[[#This Row],[Corn]]="","",R150+Table5[[#This Row],[Corn]])</f>
        <v>-349010.4</v>
      </c>
      <c r="S151" s="11">
        <f>IF(Table5[[#This Row],[Wheat]]="","",S150+Table5[[#This Row],[Wheat]])</f>
        <v>429240.59999999986</v>
      </c>
      <c r="T151" s="11">
        <f>IF(Table5[[#This Row],[KC Wheat]]="","",T150+Table5[[#This Row],[KC Wheat]])</f>
        <v>-47254.1</v>
      </c>
      <c r="U151" s="11">
        <f>IF(Table5[[#This Row],[Energies]]="","",U150+Table5[[#This Row],[Energies]])</f>
        <v>0</v>
      </c>
      <c r="V151" s="10">
        <f t="shared" si="21"/>
        <v>1758939.6279999998</v>
      </c>
      <c r="W151" s="8">
        <v>923382</v>
      </c>
      <c r="X151" s="12">
        <f t="shared" si="16"/>
        <v>2.9458122423872246E-2</v>
      </c>
      <c r="Y151" s="8"/>
      <c r="Z151" s="8"/>
      <c r="AA151" s="8">
        <v>-550000</v>
      </c>
      <c r="AB151" s="8"/>
      <c r="AC151" s="66">
        <v>22413.3</v>
      </c>
      <c r="AE151" s="109"/>
    </row>
    <row r="152" spans="1:31" x14ac:dyDescent="0.25">
      <c r="A152" s="1" t="str">
        <f t="shared" si="17"/>
        <v>Jul</v>
      </c>
      <c r="B152" s="2">
        <v>44384</v>
      </c>
      <c r="C152" s="8">
        <v>-38099.800000000003</v>
      </c>
      <c r="D152" s="8">
        <v>31491.4</v>
      </c>
      <c r="E152" s="8">
        <v>-3603.6</v>
      </c>
      <c r="F152" s="8">
        <v>-8147.9</v>
      </c>
      <c r="G152" s="8">
        <v>-3391.78</v>
      </c>
      <c r="H152" s="8">
        <v>1047.3</v>
      </c>
      <c r="I152" s="8">
        <v>0</v>
      </c>
      <c r="J152" s="10">
        <f t="shared" si="18"/>
        <v>-20704.38</v>
      </c>
      <c r="K152" s="8">
        <v>-146.30000000000001</v>
      </c>
      <c r="L152" s="8">
        <v>-672.98</v>
      </c>
      <c r="M152" s="8">
        <f t="shared" si="14"/>
        <v>-819.28</v>
      </c>
      <c r="N152" s="10">
        <f t="shared" si="20"/>
        <v>-21523.66</v>
      </c>
      <c r="O152" s="11">
        <f>IF(Table5[[#This Row],[Beans]]="","",O151+Table5[[#This Row],[Beans]])</f>
        <v>1776369.1</v>
      </c>
      <c r="P152" s="11">
        <f>IF(Table5[[#This Row],[Meal]]="","",P151+Table5[[#This Row],[Meal]])</f>
        <v>494988.1</v>
      </c>
      <c r="Q152" s="11">
        <f>IF(Table5[[#This Row],[Oil]]="","",Q151+Table5[[#This Row],[Oil]])</f>
        <v>-405281.3600000001</v>
      </c>
      <c r="R152" s="11">
        <f>IF(Table5[[#This Row],[Corn]]="","",R151+Table5[[#This Row],[Corn]])</f>
        <v>-357158.30000000005</v>
      </c>
      <c r="S152" s="11">
        <f>IF(Table5[[#This Row],[Wheat]]="","",S151+Table5[[#This Row],[Wheat]])</f>
        <v>425848.81999999983</v>
      </c>
      <c r="T152" s="11">
        <f>IF(Table5[[#This Row],[KC Wheat]]="","",T151+Table5[[#This Row],[KC Wheat]])</f>
        <v>-46206.799999999996</v>
      </c>
      <c r="U152" s="11">
        <f>IF(Table5[[#This Row],[Energies]]="","",U151+Table5[[#This Row],[Energies]])</f>
        <v>0</v>
      </c>
      <c r="V152" s="10">
        <f t="shared" si="21"/>
        <v>1737415.9679999999</v>
      </c>
      <c r="W152" s="8">
        <v>1038216</v>
      </c>
      <c r="X152" s="12">
        <f t="shared" si="16"/>
        <v>-2.073138922921627E-2</v>
      </c>
      <c r="Y152" s="8">
        <v>-125</v>
      </c>
      <c r="Z152" s="8"/>
      <c r="AA152" s="8"/>
      <c r="AB152" s="8"/>
      <c r="AC152" s="66">
        <v>69267.27</v>
      </c>
      <c r="AE152" s="109"/>
    </row>
    <row r="153" spans="1:31" x14ac:dyDescent="0.25">
      <c r="A153" s="1" t="str">
        <f t="shared" si="17"/>
        <v>Jul</v>
      </c>
      <c r="B153" s="2">
        <v>44385</v>
      </c>
      <c r="C153" s="8">
        <v>-7150.5</v>
      </c>
      <c r="D153" s="8">
        <v>3868.7</v>
      </c>
      <c r="E153" s="8">
        <v>-405.4</v>
      </c>
      <c r="F153" s="8">
        <v>292.2</v>
      </c>
      <c r="G153" s="8">
        <v>-11766.1</v>
      </c>
      <c r="H153" s="8">
        <v>-4405.5</v>
      </c>
      <c r="I153" s="8">
        <v>0</v>
      </c>
      <c r="J153" s="10">
        <f t="shared" si="18"/>
        <v>-19566.599999999999</v>
      </c>
      <c r="K153" s="8">
        <v>-63.7</v>
      </c>
      <c r="L153" s="8">
        <v>-293.02</v>
      </c>
      <c r="M153" s="8">
        <f t="shared" si="14"/>
        <v>-356.71999999999997</v>
      </c>
      <c r="N153" s="10">
        <f t="shared" si="20"/>
        <v>-19923.32</v>
      </c>
      <c r="O153" s="11">
        <f>IF(Table5[[#This Row],[Beans]]="","",O152+Table5[[#This Row],[Beans]])</f>
        <v>1769218.6</v>
      </c>
      <c r="P153" s="11">
        <f>IF(Table5[[#This Row],[Meal]]="","",P152+Table5[[#This Row],[Meal]])</f>
        <v>498856.8</v>
      </c>
      <c r="Q153" s="11">
        <f>IF(Table5[[#This Row],[Oil]]="","",Q152+Table5[[#This Row],[Oil]])</f>
        <v>-405686.76000000013</v>
      </c>
      <c r="R153" s="11">
        <f>IF(Table5[[#This Row],[Corn]]="","",R152+Table5[[#This Row],[Corn]])</f>
        <v>-356866.10000000003</v>
      </c>
      <c r="S153" s="11">
        <f>IF(Table5[[#This Row],[Wheat]]="","",S152+Table5[[#This Row],[Wheat]])</f>
        <v>414082.71999999986</v>
      </c>
      <c r="T153" s="11">
        <f>IF(Table5[[#This Row],[KC Wheat]]="","",T152+Table5[[#This Row],[KC Wheat]])</f>
        <v>-50612.299999999996</v>
      </c>
      <c r="U153" s="11">
        <f>IF(Table5[[#This Row],[Energies]]="","",U152+Table5[[#This Row],[Energies]])</f>
        <v>0</v>
      </c>
      <c r="V153" s="10">
        <f t="shared" si="21"/>
        <v>1717492.6479999998</v>
      </c>
      <c r="W153" s="8">
        <v>1052973</v>
      </c>
      <c r="X153" s="12">
        <f t="shared" si="16"/>
        <v>-1.8921016968146381E-2</v>
      </c>
      <c r="Y153" s="8"/>
      <c r="Z153" s="8"/>
      <c r="AA153" s="8"/>
      <c r="AB153" s="8"/>
      <c r="AC153" s="66">
        <v>5005.05</v>
      </c>
      <c r="AE153" s="109"/>
    </row>
    <row r="154" spans="1:31" x14ac:dyDescent="0.25">
      <c r="A154" s="1" t="str">
        <f t="shared" si="17"/>
        <v>Jul</v>
      </c>
      <c r="B154" s="2">
        <v>44386</v>
      </c>
      <c r="C154" s="8">
        <v>-2412.6</v>
      </c>
      <c r="D154" s="8">
        <v>14097.5</v>
      </c>
      <c r="E154" s="8">
        <v>-4856.5</v>
      </c>
      <c r="F154" s="8">
        <v>-6840.7</v>
      </c>
      <c r="G154" s="8">
        <v>-6037.2</v>
      </c>
      <c r="H154" s="8">
        <v>333.2</v>
      </c>
      <c r="I154" s="8">
        <v>0</v>
      </c>
      <c r="J154" s="10">
        <f t="shared" si="18"/>
        <v>-5716.3</v>
      </c>
      <c r="K154" s="8">
        <v>-111.65</v>
      </c>
      <c r="L154" s="8">
        <v>-513.59</v>
      </c>
      <c r="M154" s="8">
        <f t="shared" si="14"/>
        <v>-625.24</v>
      </c>
      <c r="N154" s="10">
        <f t="shared" si="20"/>
        <v>-6341.54</v>
      </c>
      <c r="O154" s="11">
        <f>IF(Table5[[#This Row],[Beans]]="","",O153+Table5[[#This Row],[Beans]])</f>
        <v>1766806</v>
      </c>
      <c r="P154" s="11">
        <f>IF(Table5[[#This Row],[Meal]]="","",P153+Table5[[#This Row],[Meal]])</f>
        <v>512954.3</v>
      </c>
      <c r="Q154" s="11">
        <f>IF(Table5[[#This Row],[Oil]]="","",Q153+Table5[[#This Row],[Oil]])</f>
        <v>-410543.26000000013</v>
      </c>
      <c r="R154" s="11">
        <f>IF(Table5[[#This Row],[Corn]]="","",R153+Table5[[#This Row],[Corn]])</f>
        <v>-363706.80000000005</v>
      </c>
      <c r="S154" s="11">
        <f>IF(Table5[[#This Row],[Wheat]]="","",S153+Table5[[#This Row],[Wheat]])</f>
        <v>408045.51999999984</v>
      </c>
      <c r="T154" s="11">
        <f>IF(Table5[[#This Row],[KC Wheat]]="","",T153+Table5[[#This Row],[KC Wheat]])</f>
        <v>-50279.1</v>
      </c>
      <c r="U154" s="11">
        <f>IF(Table5[[#This Row],[Energies]]="","",U153+Table5[[#This Row],[Energies]])</f>
        <v>0</v>
      </c>
      <c r="V154" s="10">
        <f t="shared" si="21"/>
        <v>1711151.1079999998</v>
      </c>
      <c r="W154" s="8">
        <v>955730</v>
      </c>
      <c r="X154" s="12">
        <f t="shared" si="16"/>
        <v>-6.6352840237305514E-3</v>
      </c>
      <c r="Y154" s="8"/>
      <c r="Z154" s="8"/>
      <c r="AA154" s="1"/>
      <c r="AB154" s="1"/>
      <c r="AC154" s="66">
        <v>24319.06</v>
      </c>
      <c r="AE154" s="109"/>
    </row>
    <row r="155" spans="1:31" x14ac:dyDescent="0.25">
      <c r="A155" s="1" t="str">
        <f t="shared" si="17"/>
        <v>Jul</v>
      </c>
      <c r="B155" s="2">
        <v>44389</v>
      </c>
      <c r="C155" s="8">
        <v>11277</v>
      </c>
      <c r="D155" s="8">
        <v>-17040.7</v>
      </c>
      <c r="E155" s="8">
        <v>-11805.6</v>
      </c>
      <c r="F155" s="8">
        <v>-11166.6</v>
      </c>
      <c r="G155" s="8">
        <v>26892.1</v>
      </c>
      <c r="H155" s="8">
        <v>-5789.1</v>
      </c>
      <c r="I155" s="8">
        <v>0</v>
      </c>
      <c r="J155" s="10">
        <f t="shared" si="18"/>
        <v>-7632.9000000000033</v>
      </c>
      <c r="K155" s="8">
        <v>-71</v>
      </c>
      <c r="L155" s="8">
        <v>-326.60000000000002</v>
      </c>
      <c r="M155" s="8">
        <f t="shared" si="14"/>
        <v>-397.6</v>
      </c>
      <c r="N155" s="10">
        <f t="shared" si="20"/>
        <v>-8030.5000000000036</v>
      </c>
      <c r="O155" s="11">
        <f>IF(Table5[[#This Row],[Beans]]="","",O154+Table5[[#This Row],[Beans]])</f>
        <v>1778083</v>
      </c>
      <c r="P155" s="11">
        <f>IF(Table5[[#This Row],[Meal]]="","",P154+Table5[[#This Row],[Meal]])</f>
        <v>495913.6</v>
      </c>
      <c r="Q155" s="11">
        <f>IF(Table5[[#This Row],[Oil]]="","",Q154+Table5[[#This Row],[Oil]])</f>
        <v>-422348.8600000001</v>
      </c>
      <c r="R155" s="11">
        <f>IF(Table5[[#This Row],[Corn]]="","",R154+Table5[[#This Row],[Corn]])</f>
        <v>-374873.4</v>
      </c>
      <c r="S155" s="11">
        <f>IF(Table5[[#This Row],[Wheat]]="","",S154+Table5[[#This Row],[Wheat]])</f>
        <v>434937.61999999982</v>
      </c>
      <c r="T155" s="11">
        <f>IF(Table5[[#This Row],[KC Wheat]]="","",T154+Table5[[#This Row],[KC Wheat]])</f>
        <v>-56068.2</v>
      </c>
      <c r="U155" s="11">
        <f>IF(Table5[[#This Row],[Energies]]="","",U154+Table5[[#This Row],[Energies]])</f>
        <v>0</v>
      </c>
      <c r="V155" s="10">
        <f t="shared" si="21"/>
        <v>1703120.6079999998</v>
      </c>
      <c r="W155" s="8">
        <v>980879</v>
      </c>
      <c r="X155" s="12">
        <f t="shared" si="16"/>
        <v>-8.1870444774533903E-3</v>
      </c>
      <c r="Y155" s="8">
        <v>-137.5</v>
      </c>
      <c r="Z155" s="8"/>
      <c r="AA155" s="1"/>
      <c r="AB155" s="1"/>
      <c r="AC155" s="66">
        <v>1765.21</v>
      </c>
      <c r="AE155" s="109"/>
    </row>
    <row r="156" spans="1:31" x14ac:dyDescent="0.25">
      <c r="A156" s="1" t="str">
        <f t="shared" si="17"/>
        <v>Jul</v>
      </c>
      <c r="B156" s="2">
        <v>44390</v>
      </c>
      <c r="C156" s="8">
        <v>13680.5</v>
      </c>
      <c r="D156" s="8">
        <v>-25072.9</v>
      </c>
      <c r="E156" s="8">
        <v>1713.9</v>
      </c>
      <c r="F156" s="8">
        <v>-2890.2</v>
      </c>
      <c r="G156" s="8">
        <v>1845.7</v>
      </c>
      <c r="H156" s="8">
        <v>-1315</v>
      </c>
      <c r="I156" s="8">
        <v>0</v>
      </c>
      <c r="J156" s="10">
        <f t="shared" si="18"/>
        <v>-12038</v>
      </c>
      <c r="K156" s="8">
        <v>-58.55</v>
      </c>
      <c r="L156" s="8">
        <v>-269.33</v>
      </c>
      <c r="M156" s="8">
        <f t="shared" si="14"/>
        <v>-327.88</v>
      </c>
      <c r="N156" s="10">
        <f t="shared" si="20"/>
        <v>-12365.88</v>
      </c>
      <c r="O156" s="11">
        <f>IF(Table5[[#This Row],[Beans]]="","",O155+Table5[[#This Row],[Beans]])</f>
        <v>1791763.5</v>
      </c>
      <c r="P156" s="11">
        <f>IF(Table5[[#This Row],[Meal]]="","",P155+Table5[[#This Row],[Meal]])</f>
        <v>470840.69999999995</v>
      </c>
      <c r="Q156" s="11">
        <f>IF(Table5[[#This Row],[Oil]]="","",Q155+Table5[[#This Row],[Oil]])</f>
        <v>-420634.96000000008</v>
      </c>
      <c r="R156" s="11">
        <f>IF(Table5[[#This Row],[Corn]]="","",R155+Table5[[#This Row],[Corn]])</f>
        <v>-377763.60000000003</v>
      </c>
      <c r="S156" s="11">
        <f>IF(Table5[[#This Row],[Wheat]]="","",S155+Table5[[#This Row],[Wheat]])</f>
        <v>436783.31999999983</v>
      </c>
      <c r="T156" s="11">
        <f>IF(Table5[[#This Row],[KC Wheat]]="","",T155+Table5[[#This Row],[KC Wheat]])</f>
        <v>-57383.199999999997</v>
      </c>
      <c r="U156" s="11">
        <f>IF(Table5[[#This Row],[Energies]]="","",U155+Table5[[#This Row],[Energies]])</f>
        <v>0</v>
      </c>
      <c r="V156" s="10">
        <f t="shared" si="21"/>
        <v>1690754.7279999999</v>
      </c>
      <c r="W156" s="8">
        <v>1114869</v>
      </c>
      <c r="X156" s="12">
        <f t="shared" si="16"/>
        <v>-1.1091778495948851E-2</v>
      </c>
      <c r="Y156" s="8"/>
      <c r="Z156" s="8"/>
      <c r="AA156" s="1"/>
      <c r="AB156" s="1"/>
      <c r="AC156" s="66">
        <v>4654.83</v>
      </c>
      <c r="AE156" s="109"/>
    </row>
    <row r="157" spans="1:31" x14ac:dyDescent="0.25">
      <c r="A157" s="1" t="str">
        <f t="shared" si="17"/>
        <v>Jul</v>
      </c>
      <c r="B157" s="2">
        <v>44391</v>
      </c>
      <c r="C157" s="8">
        <v>-11050.2</v>
      </c>
      <c r="D157" s="8">
        <v>25494.6</v>
      </c>
      <c r="E157" s="8">
        <v>-6449.3</v>
      </c>
      <c r="F157" s="8">
        <v>4322</v>
      </c>
      <c r="G157" s="8">
        <v>-21631.200000000001</v>
      </c>
      <c r="H157" s="8">
        <v>4662.8999999999996</v>
      </c>
      <c r="I157" s="8">
        <v>0</v>
      </c>
      <c r="J157" s="10">
        <f t="shared" si="18"/>
        <v>-4651.2000000000025</v>
      </c>
      <c r="K157" s="8">
        <v>-204.75</v>
      </c>
      <c r="L157" s="8">
        <v>-941.85</v>
      </c>
      <c r="M157" s="8">
        <f t="shared" si="14"/>
        <v>-1146.5999999999999</v>
      </c>
      <c r="N157" s="10">
        <f t="shared" si="20"/>
        <v>-5797.8000000000029</v>
      </c>
      <c r="O157" s="11">
        <f>IF(Table5[[#This Row],[Beans]]="","",O156+Table5[[#This Row],[Beans]])</f>
        <v>1780713.3</v>
      </c>
      <c r="P157" s="11">
        <f>IF(Table5[[#This Row],[Meal]]="","",P156+Table5[[#This Row],[Meal]])</f>
        <v>496335.29999999993</v>
      </c>
      <c r="Q157" s="11">
        <f>IF(Table5[[#This Row],[Oil]]="","",Q156+Table5[[#This Row],[Oil]])</f>
        <v>-427084.26000000007</v>
      </c>
      <c r="R157" s="11">
        <f>IF(Table5[[#This Row],[Corn]]="","",R156+Table5[[#This Row],[Corn]])</f>
        <v>-373441.60000000003</v>
      </c>
      <c r="S157" s="11">
        <f>IF(Table5[[#This Row],[Wheat]]="","",S156+Table5[[#This Row],[Wheat]])</f>
        <v>415152.11999999982</v>
      </c>
      <c r="T157" s="11">
        <f>IF(Table5[[#This Row],[KC Wheat]]="","",T156+Table5[[#This Row],[KC Wheat]])</f>
        <v>-52720.299999999996</v>
      </c>
      <c r="U157" s="11">
        <f>IF(Table5[[#This Row],[Energies]]="","",U156+Table5[[#This Row],[Energies]])</f>
        <v>0</v>
      </c>
      <c r="V157" s="10">
        <f t="shared" si="21"/>
        <v>1684956.9279999998</v>
      </c>
      <c r="W157" s="8">
        <v>1064951</v>
      </c>
      <c r="X157" s="12">
        <f t="shared" si="16"/>
        <v>-5.4441941460217445E-3</v>
      </c>
      <c r="Y157" s="8">
        <v>-36780.42</v>
      </c>
      <c r="Z157" s="8"/>
      <c r="AA157" s="1"/>
      <c r="AB157" s="1"/>
      <c r="AC157" s="66">
        <v>3297.48</v>
      </c>
      <c r="AE157" s="109"/>
    </row>
    <row r="158" spans="1:31" x14ac:dyDescent="0.25">
      <c r="A158" s="1" t="str">
        <f t="shared" si="17"/>
        <v>Jul</v>
      </c>
      <c r="B158" s="2">
        <v>44392</v>
      </c>
      <c r="C158" s="8">
        <v>2853.5</v>
      </c>
      <c r="D158" s="8">
        <v>14834.4</v>
      </c>
      <c r="E158" s="8">
        <v>3163.2</v>
      </c>
      <c r="F158" s="8">
        <v>-6806</v>
      </c>
      <c r="G158" s="8">
        <v>9007</v>
      </c>
      <c r="H158" s="8">
        <v>-6219.5</v>
      </c>
      <c r="I158" s="8">
        <v>0</v>
      </c>
      <c r="J158" s="10">
        <f t="shared" si="18"/>
        <v>16832.600000000002</v>
      </c>
      <c r="K158" s="8">
        <v>-99.6</v>
      </c>
      <c r="L158" s="8">
        <v>-457.89</v>
      </c>
      <c r="M158" s="8">
        <f t="shared" si="14"/>
        <v>-557.49</v>
      </c>
      <c r="N158" s="10">
        <f t="shared" si="20"/>
        <v>16275.110000000002</v>
      </c>
      <c r="O158" s="11">
        <f>IF(Table5[[#This Row],[Beans]]="","",O157+Table5[[#This Row],[Beans]])</f>
        <v>1783566.8</v>
      </c>
      <c r="P158" s="11">
        <f>IF(Table5[[#This Row],[Meal]]="","",P157+Table5[[#This Row],[Meal]])</f>
        <v>511169.69999999995</v>
      </c>
      <c r="Q158" s="11">
        <f>IF(Table5[[#This Row],[Oil]]="","",Q157+Table5[[#This Row],[Oil]])</f>
        <v>-423921.06000000006</v>
      </c>
      <c r="R158" s="11">
        <f>IF(Table5[[#This Row],[Corn]]="","",R157+Table5[[#This Row],[Corn]])</f>
        <v>-380247.60000000003</v>
      </c>
      <c r="S158" s="11">
        <f>IF(Table5[[#This Row],[Wheat]]="","",S157+Table5[[#This Row],[Wheat]])</f>
        <v>424159.11999999982</v>
      </c>
      <c r="T158" s="11">
        <f>IF(Table5[[#This Row],[KC Wheat]]="","",T157+Table5[[#This Row],[KC Wheat]])</f>
        <v>-58939.799999999996</v>
      </c>
      <c r="U158" s="11">
        <f>IF(Table5[[#This Row],[Energies]]="","",U157+Table5[[#This Row],[Energies]])</f>
        <v>0</v>
      </c>
      <c r="V158" s="10">
        <f t="shared" si="21"/>
        <v>1701232.0379999999</v>
      </c>
      <c r="W158" s="8">
        <v>1034221</v>
      </c>
      <c r="X158" s="12">
        <f t="shared" si="16"/>
        <v>1.5736588214704597E-2</v>
      </c>
      <c r="Y158" s="80">
        <v>-9280</v>
      </c>
      <c r="Z158" s="80"/>
      <c r="AA158" s="80"/>
      <c r="AB158" s="80">
        <v>-30000</v>
      </c>
      <c r="AC158" s="66">
        <v>-4208.26</v>
      </c>
      <c r="AE158" s="109"/>
    </row>
    <row r="159" spans="1:31" x14ac:dyDescent="0.25">
      <c r="A159" s="1" t="str">
        <f t="shared" si="17"/>
        <v>Jul</v>
      </c>
      <c r="B159" s="2">
        <v>44393</v>
      </c>
      <c r="C159" s="8">
        <v>-35858.699999999997</v>
      </c>
      <c r="D159" s="8">
        <v>8964.4</v>
      </c>
      <c r="E159" s="8">
        <v>-230.5</v>
      </c>
      <c r="F159" s="8">
        <v>-13063.7</v>
      </c>
      <c r="G159" s="8">
        <v>-11338.9</v>
      </c>
      <c r="H159" s="8">
        <v>-12623.1</v>
      </c>
      <c r="I159" s="8">
        <v>0</v>
      </c>
      <c r="J159" s="10">
        <f t="shared" si="18"/>
        <v>-64150.5</v>
      </c>
      <c r="K159" s="8">
        <v>-176.55</v>
      </c>
      <c r="L159" s="8">
        <v>-812.13</v>
      </c>
      <c r="M159" s="8">
        <f t="shared" si="14"/>
        <v>-988.68000000000006</v>
      </c>
      <c r="N159" s="10">
        <f t="shared" si="20"/>
        <v>-65139.18</v>
      </c>
      <c r="O159" s="11">
        <f>IF(Table5[[#This Row],[Beans]]="","",O158+Table5[[#This Row],[Beans]])</f>
        <v>1747708.1</v>
      </c>
      <c r="P159" s="11">
        <f>IF(Table5[[#This Row],[Meal]]="","",P158+Table5[[#This Row],[Meal]])</f>
        <v>520134.1</v>
      </c>
      <c r="Q159" s="11">
        <f>IF(Table5[[#This Row],[Oil]]="","",Q158+Table5[[#This Row],[Oil]])</f>
        <v>-424151.56000000006</v>
      </c>
      <c r="R159" s="11">
        <f>IF(Table5[[#This Row],[Corn]]="","",R158+Table5[[#This Row],[Corn]])</f>
        <v>-393311.30000000005</v>
      </c>
      <c r="S159" s="11">
        <f>IF(Table5[[#This Row],[Wheat]]="","",S158+Table5[[#This Row],[Wheat]])</f>
        <v>412820.2199999998</v>
      </c>
      <c r="T159" s="11">
        <f>IF(Table5[[#This Row],[KC Wheat]]="","",T158+Table5[[#This Row],[KC Wheat]])</f>
        <v>-71562.899999999994</v>
      </c>
      <c r="U159" s="11">
        <f>IF(Table5[[#This Row],[Energies]]="","",U158+Table5[[#This Row],[Energies]])</f>
        <v>0</v>
      </c>
      <c r="V159" s="10">
        <f t="shared" si="21"/>
        <v>1636092.858</v>
      </c>
      <c r="W159" s="8">
        <v>1084596</v>
      </c>
      <c r="X159" s="12">
        <f t="shared" si="16"/>
        <v>-6.0058473385481786E-2</v>
      </c>
      <c r="Y159" s="8">
        <v>36780.42</v>
      </c>
      <c r="Z159" s="8"/>
      <c r="AA159" s="1"/>
      <c r="AB159" s="1"/>
      <c r="AC159" s="66">
        <v>-43151.19</v>
      </c>
      <c r="AE159" s="109"/>
    </row>
    <row r="160" spans="1:31" x14ac:dyDescent="0.25">
      <c r="A160" s="1" t="str">
        <f t="shared" si="17"/>
        <v>Jul</v>
      </c>
      <c r="B160" s="2">
        <v>44396</v>
      </c>
      <c r="C160" s="8">
        <v>-18660</v>
      </c>
      <c r="D160" s="8">
        <v>47173.5</v>
      </c>
      <c r="E160" s="8">
        <v>10790.8</v>
      </c>
      <c r="F160" s="8">
        <v>24006.400000000001</v>
      </c>
      <c r="G160" s="8">
        <v>-23298.6</v>
      </c>
      <c r="H160" s="8">
        <v>1035.5</v>
      </c>
      <c r="I160" s="8">
        <v>0</v>
      </c>
      <c r="J160" s="10">
        <f t="shared" si="18"/>
        <v>41047.600000000006</v>
      </c>
      <c r="K160" s="8">
        <v>-91.05</v>
      </c>
      <c r="L160" s="8">
        <v>-418.83</v>
      </c>
      <c r="M160" s="8">
        <f t="shared" si="14"/>
        <v>-509.88</v>
      </c>
      <c r="N160" s="10">
        <f t="shared" si="20"/>
        <v>40537.720000000008</v>
      </c>
      <c r="O160" s="11">
        <f>IF(Table5[[#This Row],[Beans]]="","",O159+Table5[[#This Row],[Beans]])</f>
        <v>1729048.1</v>
      </c>
      <c r="P160" s="11">
        <f>IF(Table5[[#This Row],[Meal]]="","",P159+Table5[[#This Row],[Meal]])</f>
        <v>567307.6</v>
      </c>
      <c r="Q160" s="11">
        <f>IF(Table5[[#This Row],[Oil]]="","",Q159+Table5[[#This Row],[Oil]])</f>
        <v>-413360.76000000007</v>
      </c>
      <c r="R160" s="11">
        <f>IF(Table5[[#This Row],[Corn]]="","",R159+Table5[[#This Row],[Corn]])</f>
        <v>-369304.9</v>
      </c>
      <c r="S160" s="11">
        <f>IF(Table5[[#This Row],[Wheat]]="","",S159+Table5[[#This Row],[Wheat]])</f>
        <v>389521.61999999982</v>
      </c>
      <c r="T160" s="11">
        <f>IF(Table5[[#This Row],[KC Wheat]]="","",T159+Table5[[#This Row],[KC Wheat]])</f>
        <v>-70527.399999999994</v>
      </c>
      <c r="U160" s="11">
        <f>IF(Table5[[#This Row],[Energies]]="","",U159+Table5[[#This Row],[Energies]])</f>
        <v>0</v>
      </c>
      <c r="V160" s="10">
        <f t="shared" si="21"/>
        <v>1676630.578</v>
      </c>
      <c r="W160" s="8">
        <v>988519</v>
      </c>
      <c r="X160" s="12">
        <f t="shared" si="16"/>
        <v>4.1008539036680135E-2</v>
      </c>
      <c r="Y160" s="8"/>
      <c r="Z160" s="8"/>
      <c r="AA160" s="1"/>
      <c r="AB160" s="1"/>
      <c r="AC160" s="66">
        <v>-28996.57</v>
      </c>
      <c r="AE160" s="109"/>
    </row>
    <row r="161" spans="1:31" x14ac:dyDescent="0.25">
      <c r="A161" s="1" t="str">
        <f t="shared" si="17"/>
        <v>Jul</v>
      </c>
      <c r="B161" s="2">
        <v>44397</v>
      </c>
      <c r="C161" s="8">
        <v>-8720.1</v>
      </c>
      <c r="D161" s="8">
        <v>-2943.3</v>
      </c>
      <c r="E161" s="8">
        <v>247.5</v>
      </c>
      <c r="F161" s="8">
        <v>-513.9</v>
      </c>
      <c r="G161" s="8">
        <v>-58750.6</v>
      </c>
      <c r="H161" s="8">
        <v>-6409.3</v>
      </c>
      <c r="I161" s="8">
        <v>0</v>
      </c>
      <c r="J161" s="10">
        <f t="shared" si="18"/>
        <v>-77089.7</v>
      </c>
      <c r="K161" s="8">
        <v>-123.15</v>
      </c>
      <c r="L161" s="8">
        <v>-566.49</v>
      </c>
      <c r="M161" s="8">
        <f t="shared" si="14"/>
        <v>-689.64</v>
      </c>
      <c r="N161" s="10">
        <f t="shared" si="20"/>
        <v>-77779.34</v>
      </c>
      <c r="O161" s="11">
        <f>IF(Table5[[#This Row],[Beans]]="","",O160+Table5[[#This Row],[Beans]])</f>
        <v>1720328</v>
      </c>
      <c r="P161" s="11">
        <f>IF(Table5[[#This Row],[Meal]]="","",P160+Table5[[#This Row],[Meal]])</f>
        <v>564364.29999999993</v>
      </c>
      <c r="Q161" s="11">
        <f>IF(Table5[[#This Row],[Oil]]="","",Q160+Table5[[#This Row],[Oil]])</f>
        <v>-413113.26000000007</v>
      </c>
      <c r="R161" s="11">
        <f>IF(Table5[[#This Row],[Corn]]="","",R160+Table5[[#This Row],[Corn]])</f>
        <v>-369818.80000000005</v>
      </c>
      <c r="S161" s="11">
        <f>IF(Table5[[#This Row],[Wheat]]="","",S160+Table5[[#This Row],[Wheat]])</f>
        <v>330771.01999999984</v>
      </c>
      <c r="T161" s="11">
        <f>IF(Table5[[#This Row],[KC Wheat]]="","",T160+Table5[[#This Row],[KC Wheat]])</f>
        <v>-76936.7</v>
      </c>
      <c r="U161" s="11">
        <f>IF(Table5[[#This Row],[Energies]]="","",U160+Table5[[#This Row],[Energies]])</f>
        <v>0</v>
      </c>
      <c r="V161" s="10">
        <f t="shared" si="21"/>
        <v>1598851.2379999999</v>
      </c>
      <c r="W161" s="8">
        <v>957307</v>
      </c>
      <c r="X161" s="12">
        <f t="shared" si="16"/>
        <v>-8.1248063578350516E-2</v>
      </c>
      <c r="Y161" s="8">
        <v>-2500</v>
      </c>
      <c r="Z161" s="8"/>
      <c r="AA161" s="1"/>
      <c r="AB161" s="1"/>
      <c r="AC161" s="66">
        <v>-44396.44</v>
      </c>
      <c r="AE161" s="109"/>
    </row>
    <row r="162" spans="1:31" x14ac:dyDescent="0.25">
      <c r="A162" s="1" t="str">
        <f t="shared" si="17"/>
        <v>Jul</v>
      </c>
      <c r="B162" s="2">
        <v>44398</v>
      </c>
      <c r="C162" s="8">
        <v>-23233.5</v>
      </c>
      <c r="D162" s="8">
        <v>47723.3</v>
      </c>
      <c r="E162" s="8">
        <v>5355</v>
      </c>
      <c r="F162" s="8">
        <v>-3223.5</v>
      </c>
      <c r="G162" s="8">
        <v>-32848.9</v>
      </c>
      <c r="H162" s="8">
        <v>8944.1</v>
      </c>
      <c r="I162" s="8">
        <v>0</v>
      </c>
      <c r="J162" s="10">
        <f t="shared" si="18"/>
        <v>2716.5000000000018</v>
      </c>
      <c r="K162" s="8">
        <v>-124.1</v>
      </c>
      <c r="L162" s="8">
        <v>-570.86</v>
      </c>
      <c r="M162" s="8">
        <f t="shared" si="14"/>
        <v>-694.96</v>
      </c>
      <c r="N162" s="10">
        <f t="shared" si="20"/>
        <v>2021.5400000000018</v>
      </c>
      <c r="O162" s="11">
        <f>IF(Table5[[#This Row],[Beans]]="","",O161+Table5[[#This Row],[Beans]])</f>
        <v>1697094.5</v>
      </c>
      <c r="P162" s="11">
        <f>IF(Table5[[#This Row],[Meal]]="","",P161+Table5[[#This Row],[Meal]])</f>
        <v>612087.6</v>
      </c>
      <c r="Q162" s="11">
        <f>IF(Table5[[#This Row],[Oil]]="","",Q161+Table5[[#This Row],[Oil]])</f>
        <v>-407758.26000000007</v>
      </c>
      <c r="R162" s="11">
        <f>IF(Table5[[#This Row],[Corn]]="","",R161+Table5[[#This Row],[Corn]])</f>
        <v>-373042.30000000005</v>
      </c>
      <c r="S162" s="11">
        <f>IF(Table5[[#This Row],[Wheat]]="","",S161+Table5[[#This Row],[Wheat]])</f>
        <v>297922.11999999982</v>
      </c>
      <c r="T162" s="11">
        <f>IF(Table5[[#This Row],[KC Wheat]]="","",T161+Table5[[#This Row],[KC Wheat]])</f>
        <v>-67992.599999999991</v>
      </c>
      <c r="U162" s="11">
        <f>IF(Table5[[#This Row],[Energies]]="","",U161+Table5[[#This Row],[Energies]])</f>
        <v>0</v>
      </c>
      <c r="V162" s="10">
        <f t="shared" si="21"/>
        <v>1600872.7779999999</v>
      </c>
      <c r="W162" s="8">
        <v>1057873</v>
      </c>
      <c r="X162" s="12">
        <f t="shared" si="16"/>
        <v>1.9109477224581795E-3</v>
      </c>
      <c r="Y162" s="8"/>
      <c r="Z162" s="8"/>
      <c r="AA162" s="1"/>
      <c r="AB162" s="1"/>
      <c r="AC162" s="66">
        <v>-90810.17</v>
      </c>
      <c r="AE162" s="109"/>
    </row>
    <row r="163" spans="1:31" x14ac:dyDescent="0.25">
      <c r="A163" s="1" t="str">
        <f t="shared" si="17"/>
        <v>Jul</v>
      </c>
      <c r="B163" s="2">
        <v>44399</v>
      </c>
      <c r="C163" s="8">
        <v>43702.7</v>
      </c>
      <c r="D163" s="8">
        <v>-38535.199999999997</v>
      </c>
      <c r="E163" s="8">
        <v>-838.8</v>
      </c>
      <c r="F163" s="8">
        <v>-14604.6</v>
      </c>
      <c r="G163" s="8">
        <v>-4569.1000000000004</v>
      </c>
      <c r="H163" s="8">
        <v>15182.8</v>
      </c>
      <c r="I163" s="8">
        <v>0</v>
      </c>
      <c r="J163" s="10">
        <f t="shared" si="18"/>
        <v>337.79999999999745</v>
      </c>
      <c r="K163" s="8">
        <v>-171.95</v>
      </c>
      <c r="L163" s="8">
        <v>-790.97</v>
      </c>
      <c r="M163" s="8">
        <f t="shared" si="14"/>
        <v>-962.92000000000007</v>
      </c>
      <c r="N163" s="10">
        <f t="shared" si="20"/>
        <v>-625.12000000000262</v>
      </c>
      <c r="O163" s="11">
        <f>IF(Table5[[#This Row],[Beans]]="","",O162+Table5[[#This Row],[Beans]])</f>
        <v>1740797.2</v>
      </c>
      <c r="P163" s="11">
        <f>IF(Table5[[#This Row],[Meal]]="","",P162+Table5[[#This Row],[Meal]])</f>
        <v>573552.4</v>
      </c>
      <c r="Q163" s="11">
        <f>IF(Table5[[#This Row],[Oil]]="","",Q162+Table5[[#This Row],[Oil]])</f>
        <v>-408597.06000000006</v>
      </c>
      <c r="R163" s="11">
        <f>IF(Table5[[#This Row],[Corn]]="","",R162+Table5[[#This Row],[Corn]])</f>
        <v>-387646.9</v>
      </c>
      <c r="S163" s="11">
        <f>IF(Table5[[#This Row],[Wheat]]="","",S162+Table5[[#This Row],[Wheat]])</f>
        <v>293353.01999999984</v>
      </c>
      <c r="T163" s="11">
        <f>IF(Table5[[#This Row],[KC Wheat]]="","",T162+Table5[[#This Row],[KC Wheat]])</f>
        <v>-52809.799999999988</v>
      </c>
      <c r="U163" s="11">
        <f>IF(Table5[[#This Row],[Energies]]="","",U162+Table5[[#This Row],[Energies]])</f>
        <v>0</v>
      </c>
      <c r="V163" s="10">
        <f t="shared" si="21"/>
        <v>1600247.6579999998</v>
      </c>
      <c r="W163" s="8">
        <v>1106842</v>
      </c>
      <c r="X163" s="12">
        <f t="shared" si="16"/>
        <v>-5.64777989993154E-4</v>
      </c>
      <c r="Y163" s="8"/>
      <c r="Z163" s="8"/>
      <c r="AA163" s="1"/>
      <c r="AB163" s="1"/>
      <c r="AC163" s="66">
        <v>-91867.59</v>
      </c>
      <c r="AE163" s="109"/>
    </row>
    <row r="164" spans="1:31" x14ac:dyDescent="0.25">
      <c r="A164" s="1" t="str">
        <f t="shared" si="17"/>
        <v>Jul</v>
      </c>
      <c r="B164" s="2">
        <v>44400</v>
      </c>
      <c r="C164" s="8">
        <v>15778</v>
      </c>
      <c r="D164" s="8">
        <v>-32283</v>
      </c>
      <c r="E164" s="8">
        <v>2594.5</v>
      </c>
      <c r="F164" s="8">
        <v>11387.2</v>
      </c>
      <c r="G164" s="8">
        <v>-14746.3</v>
      </c>
      <c r="H164" s="8">
        <v>41673.1</v>
      </c>
      <c r="I164" s="8">
        <v>0</v>
      </c>
      <c r="J164" s="10">
        <f t="shared" si="18"/>
        <v>24403.5</v>
      </c>
      <c r="K164" s="8">
        <v>-646.1</v>
      </c>
      <c r="L164" s="8">
        <v>-2053.19</v>
      </c>
      <c r="M164" s="8">
        <f t="shared" si="14"/>
        <v>-2699.29</v>
      </c>
      <c r="N164" s="10">
        <f t="shared" si="20"/>
        <v>21704.21</v>
      </c>
      <c r="O164" s="11">
        <f>IF(Table5[[#This Row],[Beans]]="","",O163+Table5[[#This Row],[Beans]])</f>
        <v>1756575.2</v>
      </c>
      <c r="P164" s="11">
        <f>IF(Table5[[#This Row],[Meal]]="","",P163+Table5[[#This Row],[Meal]])</f>
        <v>541269.4</v>
      </c>
      <c r="Q164" s="11">
        <f>IF(Table5[[#This Row],[Oil]]="","",Q163+Table5[[#This Row],[Oil]])</f>
        <v>-406002.56000000006</v>
      </c>
      <c r="R164" s="11">
        <f>IF(Table5[[#This Row],[Corn]]="","",R163+Table5[[#This Row],[Corn]])</f>
        <v>-376259.7</v>
      </c>
      <c r="S164" s="11">
        <f>IF(Table5[[#This Row],[Wheat]]="","",S163+Table5[[#This Row],[Wheat]])</f>
        <v>278606.71999999986</v>
      </c>
      <c r="T164" s="11">
        <f>IF(Table5[[#This Row],[KC Wheat]]="","",T163+Table5[[#This Row],[KC Wheat]])</f>
        <v>-11136.69999999999</v>
      </c>
      <c r="U164" s="11">
        <f>IF(Table5[[#This Row],[Energies]]="","",U163+Table5[[#This Row],[Energies]])</f>
        <v>0</v>
      </c>
      <c r="V164" s="10">
        <f t="shared" si="21"/>
        <v>1621951.8679999998</v>
      </c>
      <c r="W164" s="8">
        <v>1377823</v>
      </c>
      <c r="X164" s="12">
        <f t="shared" si="16"/>
        <v>1.5752538606192523E-2</v>
      </c>
      <c r="Y164" s="8"/>
      <c r="Z164" s="8"/>
      <c r="AA164" s="1"/>
      <c r="AB164" s="1"/>
      <c r="AC164" s="66">
        <v>-58579.88</v>
      </c>
      <c r="AE164" s="109"/>
    </row>
    <row r="165" spans="1:31" x14ac:dyDescent="0.25">
      <c r="A165" s="1" t="str">
        <f t="shared" si="17"/>
        <v>Jul</v>
      </c>
      <c r="B165" s="2">
        <v>44403</v>
      </c>
      <c r="C165" s="8">
        <v>58095.1</v>
      </c>
      <c r="D165" s="8">
        <v>-90116.6</v>
      </c>
      <c r="E165" s="8">
        <v>3519.4</v>
      </c>
      <c r="F165" s="8">
        <v>58756.9</v>
      </c>
      <c r="G165" s="8">
        <v>-20866.099999999999</v>
      </c>
      <c r="H165" s="8">
        <v>18427.3</v>
      </c>
      <c r="I165" s="8">
        <v>0</v>
      </c>
      <c r="J165" s="10">
        <f t="shared" si="18"/>
        <v>27815.999999999996</v>
      </c>
      <c r="K165" s="8">
        <v>-73.05</v>
      </c>
      <c r="L165" s="8">
        <v>-336.03</v>
      </c>
      <c r="M165" s="8">
        <f t="shared" si="14"/>
        <v>-409.08</v>
      </c>
      <c r="N165" s="10">
        <f t="shared" si="20"/>
        <v>27406.919999999995</v>
      </c>
      <c r="O165" s="11">
        <f>IF(Table5[[#This Row],[Beans]]="","",O164+Table5[[#This Row],[Beans]])</f>
        <v>1814670.3</v>
      </c>
      <c r="P165" s="11">
        <f>IF(Table5[[#This Row],[Meal]]="","",P164+Table5[[#This Row],[Meal]])</f>
        <v>451152.80000000005</v>
      </c>
      <c r="Q165" s="11">
        <f>IF(Table5[[#This Row],[Oil]]="","",Q164+Table5[[#This Row],[Oil]])</f>
        <v>-402483.16000000003</v>
      </c>
      <c r="R165" s="11">
        <f>IF(Table5[[#This Row],[Corn]]="","",R164+Table5[[#This Row],[Corn]])</f>
        <v>-317502.8</v>
      </c>
      <c r="S165" s="11">
        <f>IF(Table5[[#This Row],[Wheat]]="","",S164+Table5[[#This Row],[Wheat]])</f>
        <v>257740.61999999985</v>
      </c>
      <c r="T165" s="11">
        <f>IF(Table5[[#This Row],[KC Wheat]]="","",T164+Table5[[#This Row],[KC Wheat]])</f>
        <v>7290.6000000000095</v>
      </c>
      <c r="U165" s="11">
        <f>IF(Table5[[#This Row],[Energies]]="","",U164+Table5[[#This Row],[Energies]])</f>
        <v>0</v>
      </c>
      <c r="V165" s="10">
        <f t="shared" si="21"/>
        <v>1649358.7879999997</v>
      </c>
      <c r="W165" s="8">
        <v>1383491</v>
      </c>
      <c r="X165" s="12">
        <f t="shared" si="16"/>
        <v>1.9809973465674872E-2</v>
      </c>
      <c r="Y165" s="8">
        <v>-250</v>
      </c>
      <c r="Z165" s="8"/>
      <c r="AA165" s="1"/>
      <c r="AB165" s="1"/>
      <c r="AC165" s="66">
        <v>-24243.96</v>
      </c>
      <c r="AE165" s="109"/>
    </row>
    <row r="166" spans="1:31" x14ac:dyDescent="0.25">
      <c r="A166" s="1" t="str">
        <f t="shared" si="17"/>
        <v>Jul</v>
      </c>
      <c r="B166" s="2">
        <v>44404</v>
      </c>
      <c r="C166" s="8">
        <v>32830.1</v>
      </c>
      <c r="D166" s="8">
        <v>-1673.2</v>
      </c>
      <c r="E166" s="8">
        <v>15028.5</v>
      </c>
      <c r="F166" s="8">
        <v>11401.4</v>
      </c>
      <c r="G166" s="8">
        <v>-18365.400000000001</v>
      </c>
      <c r="H166" s="8">
        <v>10643.2</v>
      </c>
      <c r="I166" s="8">
        <v>0</v>
      </c>
      <c r="J166" s="10">
        <f t="shared" si="18"/>
        <v>49864.599999999991</v>
      </c>
      <c r="K166" s="8">
        <v>-59.85</v>
      </c>
      <c r="L166" s="8">
        <v>-275.31</v>
      </c>
      <c r="M166" s="8">
        <f t="shared" si="14"/>
        <v>-335.16</v>
      </c>
      <c r="N166" s="10">
        <f t="shared" si="20"/>
        <v>49529.439999999988</v>
      </c>
      <c r="O166" s="11">
        <f>IF(Table5[[#This Row],[Beans]]="","",O165+Table5[[#This Row],[Beans]])</f>
        <v>1847500.4000000001</v>
      </c>
      <c r="P166" s="11">
        <f>IF(Table5[[#This Row],[Meal]]="","",P165+Table5[[#This Row],[Meal]])</f>
        <v>449479.60000000003</v>
      </c>
      <c r="Q166" s="11">
        <f>IF(Table5[[#This Row],[Oil]]="","",Q165+Table5[[#This Row],[Oil]])</f>
        <v>-387454.66000000003</v>
      </c>
      <c r="R166" s="11">
        <f>IF(Table5[[#This Row],[Corn]]="","",R165+Table5[[#This Row],[Corn]])</f>
        <v>-306101.39999999997</v>
      </c>
      <c r="S166" s="11">
        <f>IF(Table5[[#This Row],[Wheat]]="","",S165+Table5[[#This Row],[Wheat]])</f>
        <v>239375.21999999986</v>
      </c>
      <c r="T166" s="11">
        <f>IF(Table5[[#This Row],[KC Wheat]]="","",T165+Table5[[#This Row],[KC Wheat]])</f>
        <v>17933.80000000001</v>
      </c>
      <c r="U166" s="11">
        <f>IF(Table5[[#This Row],[Energies]]="","",U165+Table5[[#This Row],[Energies]])</f>
        <v>0</v>
      </c>
      <c r="V166" s="10">
        <f t="shared" si="21"/>
        <v>1698888.2279999997</v>
      </c>
      <c r="W166" s="8">
        <v>1424785</v>
      </c>
      <c r="X166" s="12">
        <f t="shared" si="16"/>
        <v>3.4762746660022381E-2</v>
      </c>
      <c r="Y166" s="8"/>
      <c r="Z166" s="8"/>
      <c r="AA166" s="1"/>
      <c r="AB166" s="1"/>
      <c r="AC166" s="66">
        <v>2629.63</v>
      </c>
      <c r="AE166" s="109"/>
    </row>
    <row r="167" spans="1:31" x14ac:dyDescent="0.25">
      <c r="A167" s="1" t="str">
        <f t="shared" si="17"/>
        <v>Jul</v>
      </c>
      <c r="B167" s="2">
        <v>44405</v>
      </c>
      <c r="C167" s="8">
        <v>38925.699999999997</v>
      </c>
      <c r="D167" s="8">
        <v>-35997.599999999999</v>
      </c>
      <c r="E167" s="8">
        <v>1082.5999999999999</v>
      </c>
      <c r="F167" s="8">
        <v>33604.1</v>
      </c>
      <c r="G167" s="8">
        <v>19475.900000000001</v>
      </c>
      <c r="H167" s="8">
        <v>-8555</v>
      </c>
      <c r="I167" s="8">
        <v>0</v>
      </c>
      <c r="J167" s="10">
        <f t="shared" si="18"/>
        <v>48535.7</v>
      </c>
      <c r="K167" s="8">
        <v>-90.85</v>
      </c>
      <c r="L167" s="8">
        <v>-417.91</v>
      </c>
      <c r="M167" s="8">
        <f t="shared" si="14"/>
        <v>-508.76</v>
      </c>
      <c r="N167" s="10">
        <f t="shared" si="20"/>
        <v>48026.939999999995</v>
      </c>
      <c r="O167" s="11">
        <f>IF(Table5[[#This Row],[Beans]]="","",O166+Table5[[#This Row],[Beans]])</f>
        <v>1886426.1</v>
      </c>
      <c r="P167" s="11">
        <f>IF(Table5[[#This Row],[Meal]]="","",P166+Table5[[#This Row],[Meal]])</f>
        <v>413482.00000000006</v>
      </c>
      <c r="Q167" s="11">
        <f>IF(Table5[[#This Row],[Oil]]="","",Q166+Table5[[#This Row],[Oil]])</f>
        <v>-386372.06000000006</v>
      </c>
      <c r="R167" s="11">
        <f>IF(Table5[[#This Row],[Corn]]="","",R166+Table5[[#This Row],[Corn]])</f>
        <v>-272497.3</v>
      </c>
      <c r="S167" s="11">
        <f>IF(Table5[[#This Row],[Wheat]]="","",S166+Table5[[#This Row],[Wheat]])</f>
        <v>258851.11999999985</v>
      </c>
      <c r="T167" s="11">
        <f>IF(Table5[[#This Row],[KC Wheat]]="","",T166+Table5[[#This Row],[KC Wheat]])</f>
        <v>9378.8000000000102</v>
      </c>
      <c r="U167" s="11">
        <f>IF(Table5[[#This Row],[Energies]]="","",U166+Table5[[#This Row],[Energies]])</f>
        <v>0</v>
      </c>
      <c r="V167" s="10">
        <f t="shared" si="21"/>
        <v>1746915.1679999996</v>
      </c>
      <c r="W167" s="8">
        <v>1390466</v>
      </c>
      <c r="X167" s="12">
        <f t="shared" si="16"/>
        <v>3.4540175739644116E-2</v>
      </c>
      <c r="Y167" s="8"/>
      <c r="Z167" s="8"/>
      <c r="AA167" s="1"/>
      <c r="AB167" s="1"/>
      <c r="AC167" s="66">
        <v>69082.12</v>
      </c>
      <c r="AE167" s="109"/>
    </row>
    <row r="168" spans="1:31" x14ac:dyDescent="0.25">
      <c r="A168" s="1" t="str">
        <f t="shared" si="17"/>
        <v>Jul</v>
      </c>
      <c r="B168" s="2">
        <v>44406</v>
      </c>
      <c r="C168" s="8">
        <v>-33682.9</v>
      </c>
      <c r="D168" s="8">
        <v>548.6</v>
      </c>
      <c r="E168" s="8">
        <v>5776.2</v>
      </c>
      <c r="F168" s="8">
        <v>-3537.8</v>
      </c>
      <c r="G168" s="8">
        <v>-18934.900000000001</v>
      </c>
      <c r="H168" s="8">
        <v>-11870</v>
      </c>
      <c r="I168" s="8">
        <v>0</v>
      </c>
      <c r="J168" s="10">
        <f t="shared" si="18"/>
        <v>-61700.800000000003</v>
      </c>
      <c r="K168" s="8">
        <v>-89.5</v>
      </c>
      <c r="L168" s="8">
        <v>-411.7</v>
      </c>
      <c r="M168" s="8">
        <f t="shared" si="14"/>
        <v>-501.2</v>
      </c>
      <c r="N168" s="10">
        <f t="shared" si="20"/>
        <v>-62202</v>
      </c>
      <c r="O168" s="11">
        <f>IF(Table5[[#This Row],[Beans]]="","",O167+Table5[[#This Row],[Beans]])</f>
        <v>1852743.2000000002</v>
      </c>
      <c r="P168" s="11">
        <f>IF(Table5[[#This Row],[Meal]]="","",P167+Table5[[#This Row],[Meal]])</f>
        <v>414030.60000000003</v>
      </c>
      <c r="Q168" s="11">
        <f>IF(Table5[[#This Row],[Oil]]="","",Q167+Table5[[#This Row],[Oil]])</f>
        <v>-380595.86000000004</v>
      </c>
      <c r="R168" s="11">
        <f>IF(Table5[[#This Row],[Corn]]="","",R167+Table5[[#This Row],[Corn]])</f>
        <v>-276035.09999999998</v>
      </c>
      <c r="S168" s="11">
        <f>IF(Table5[[#This Row],[Wheat]]="","",S167+Table5[[#This Row],[Wheat]])</f>
        <v>239916.21999999986</v>
      </c>
      <c r="T168" s="11">
        <f>IF(Table5[[#This Row],[KC Wheat]]="","",T167+Table5[[#This Row],[KC Wheat]])</f>
        <v>-2491.1999999999898</v>
      </c>
      <c r="U168" s="11">
        <f>IF(Table5[[#This Row],[Energies]]="","",U167+Table5[[#This Row],[Energies]])</f>
        <v>0</v>
      </c>
      <c r="V168" s="10">
        <f t="shared" si="21"/>
        <v>1684713.1679999996</v>
      </c>
      <c r="W168" s="8">
        <v>1419320</v>
      </c>
      <c r="X168" s="12">
        <f t="shared" si="16"/>
        <v>-4.3825212073387257E-2</v>
      </c>
      <c r="Y168" s="8">
        <v>-4485.42</v>
      </c>
      <c r="Z168" s="8"/>
      <c r="AA168" s="1"/>
      <c r="AB168" s="1"/>
      <c r="AC168" s="66">
        <v>22222.42</v>
      </c>
      <c r="AE168" s="109"/>
    </row>
    <row r="169" spans="1:31" x14ac:dyDescent="0.25">
      <c r="A169" s="1" t="str">
        <f t="shared" si="17"/>
        <v>Jul</v>
      </c>
      <c r="B169" s="2">
        <v>44407</v>
      </c>
      <c r="C169" s="8">
        <v>49714.6</v>
      </c>
      <c r="D169" s="8">
        <v>-21654.1</v>
      </c>
      <c r="E169" s="8">
        <v>9301.1</v>
      </c>
      <c r="F169" s="8">
        <v>-16435.8</v>
      </c>
      <c r="G169" s="8">
        <v>5277.4</v>
      </c>
      <c r="H169" s="8">
        <v>7258.1</v>
      </c>
      <c r="I169" s="8">
        <v>0</v>
      </c>
      <c r="J169" s="10">
        <f t="shared" si="18"/>
        <v>33461.299999999996</v>
      </c>
      <c r="K169" s="8">
        <v>-81.5</v>
      </c>
      <c r="L169" s="8">
        <v>-374.9</v>
      </c>
      <c r="M169" s="8">
        <f t="shared" si="14"/>
        <v>-456.4</v>
      </c>
      <c r="N169" s="10">
        <f t="shared" si="20"/>
        <v>33004.899999999994</v>
      </c>
      <c r="O169" s="11">
        <f>IF(Table5[[#This Row],[Beans]]="","",O168+Table5[[#This Row],[Beans]])</f>
        <v>1902457.8000000003</v>
      </c>
      <c r="P169" s="11">
        <f>IF(Table5[[#This Row],[Meal]]="","",P168+Table5[[#This Row],[Meal]])</f>
        <v>392376.50000000006</v>
      </c>
      <c r="Q169" s="11">
        <f>IF(Table5[[#This Row],[Oil]]="","",Q168+Table5[[#This Row],[Oil]])</f>
        <v>-371294.76000000007</v>
      </c>
      <c r="R169" s="11">
        <f>IF(Table5[[#This Row],[Corn]]="","",R168+Table5[[#This Row],[Corn]])</f>
        <v>-292470.89999999997</v>
      </c>
      <c r="S169" s="11">
        <f>IF(Table5[[#This Row],[Wheat]]="","",S168+Table5[[#This Row],[Wheat]])</f>
        <v>245193.61999999985</v>
      </c>
      <c r="T169" s="11">
        <f>IF(Table5[[#This Row],[KC Wheat]]="","",T168+Table5[[#This Row],[KC Wheat]])</f>
        <v>4766.9000000000106</v>
      </c>
      <c r="U169" s="11">
        <f>IF(Table5[[#This Row],[Energies]]="","",U168+Table5[[#This Row],[Energies]])</f>
        <v>0</v>
      </c>
      <c r="V169" s="10">
        <f t="shared" si="21"/>
        <v>1717718.0679999995</v>
      </c>
      <c r="W169" s="8">
        <v>1415654</v>
      </c>
      <c r="X169" s="12">
        <f t="shared" si="16"/>
        <v>2.3314242039368372E-2</v>
      </c>
      <c r="Y169" s="8">
        <v>-164.84</v>
      </c>
      <c r="Z169" s="8"/>
      <c r="AA169" s="1"/>
      <c r="AB169" s="1"/>
      <c r="AC169" s="66">
        <v>29256.02</v>
      </c>
      <c r="AE169" s="109"/>
    </row>
    <row r="170" spans="1:31" x14ac:dyDescent="0.25">
      <c r="A170" s="1" t="str">
        <f t="shared" si="17"/>
        <v>Aug</v>
      </c>
      <c r="B170" s="2">
        <v>44410</v>
      </c>
      <c r="C170" s="8">
        <v>24809.4</v>
      </c>
      <c r="D170" s="8">
        <v>866.5</v>
      </c>
      <c r="E170" s="8">
        <v>2945</v>
      </c>
      <c r="F170" s="8">
        <v>-24822.9</v>
      </c>
      <c r="G170" s="8">
        <v>3637.2</v>
      </c>
      <c r="H170" s="8">
        <v>-43709.7</v>
      </c>
      <c r="I170" s="8">
        <v>0</v>
      </c>
      <c r="J170" s="10">
        <f t="shared" si="18"/>
        <v>-36274.5</v>
      </c>
      <c r="K170" s="8">
        <v>-73.900000000000006</v>
      </c>
      <c r="L170" s="8">
        <v>-339.94</v>
      </c>
      <c r="M170" s="8">
        <f t="shared" si="14"/>
        <v>-413.84000000000003</v>
      </c>
      <c r="N170" s="10">
        <f t="shared" si="20"/>
        <v>-36688.339999999997</v>
      </c>
      <c r="O170" s="11">
        <f>IF(Table5[[#This Row],[Beans]]="","",O169+Table5[[#This Row],[Beans]])</f>
        <v>1927267.2000000002</v>
      </c>
      <c r="P170" s="11">
        <f>IF(Table5[[#This Row],[Meal]]="","",P169+Table5[[#This Row],[Meal]])</f>
        <v>393243.00000000006</v>
      </c>
      <c r="Q170" s="11">
        <f>IF(Table5[[#This Row],[Oil]]="","",Q169+Table5[[#This Row],[Oil]])</f>
        <v>-368349.76000000007</v>
      </c>
      <c r="R170" s="11">
        <f>IF(Table5[[#This Row],[Corn]]="","",R169+Table5[[#This Row],[Corn]])</f>
        <v>-317293.8</v>
      </c>
      <c r="S170" s="11">
        <f>IF(Table5[[#This Row],[Wheat]]="","",S169+Table5[[#This Row],[Wheat]])</f>
        <v>248830.81999999986</v>
      </c>
      <c r="T170" s="11">
        <f>IF(Table5[[#This Row],[KC Wheat]]="","",T169+Table5[[#This Row],[KC Wheat]])</f>
        <v>-38942.799999999988</v>
      </c>
      <c r="U170" s="11">
        <f>IF(Table5[[#This Row],[Energies]]="","",U169+Table5[[#This Row],[Energies]])</f>
        <v>0</v>
      </c>
      <c r="V170" s="10">
        <f t="shared" si="19"/>
        <v>1681029.7279999994</v>
      </c>
      <c r="W170" s="8">
        <v>1445935</v>
      </c>
      <c r="X170" s="12">
        <f t="shared" si="16"/>
        <v>-2.5373436565267454E-2</v>
      </c>
      <c r="Y170" s="8">
        <v>-739.99</v>
      </c>
      <c r="Z170" s="8"/>
      <c r="AA170" s="1"/>
      <c r="AB170" s="1"/>
      <c r="AC170" s="66">
        <v>-21885.52</v>
      </c>
      <c r="AE170" s="109"/>
    </row>
    <row r="171" spans="1:31" x14ac:dyDescent="0.25">
      <c r="A171" s="1" t="str">
        <f t="shared" si="17"/>
        <v>Aug</v>
      </c>
      <c r="B171" s="2">
        <v>44411</v>
      </c>
      <c r="C171" s="8">
        <v>-5383.9</v>
      </c>
      <c r="D171" s="8">
        <v>-10598.6</v>
      </c>
      <c r="E171" s="8">
        <v>2673</v>
      </c>
      <c r="F171" s="8">
        <v>-5271.9</v>
      </c>
      <c r="G171" s="8">
        <v>-40456.300000000003</v>
      </c>
      <c r="H171" s="8">
        <v>13515</v>
      </c>
      <c r="I171" s="8">
        <v>0</v>
      </c>
      <c r="J171" s="10">
        <f t="shared" si="18"/>
        <v>-45522.700000000004</v>
      </c>
      <c r="K171" s="8">
        <v>-58.45</v>
      </c>
      <c r="L171" s="8">
        <v>-268.87</v>
      </c>
      <c r="M171" s="8">
        <f t="shared" si="14"/>
        <v>-327.32</v>
      </c>
      <c r="N171" s="10">
        <f t="shared" si="20"/>
        <v>-45850.020000000004</v>
      </c>
      <c r="O171" s="11">
        <f>IF(Table5[[#This Row],[Beans]]="","",O170+Table5[[#This Row],[Beans]])</f>
        <v>1921883.3000000003</v>
      </c>
      <c r="P171" s="11">
        <f>IF(Table5[[#This Row],[Meal]]="","",P170+Table5[[#This Row],[Meal]])</f>
        <v>382644.40000000008</v>
      </c>
      <c r="Q171" s="11">
        <f>IF(Table5[[#This Row],[Oil]]="","",Q170+Table5[[#This Row],[Oil]])</f>
        <v>-365676.76000000007</v>
      </c>
      <c r="R171" s="11">
        <f>IF(Table5[[#This Row],[Corn]]="","",R170+Table5[[#This Row],[Corn]])</f>
        <v>-322565.7</v>
      </c>
      <c r="S171" s="11">
        <f>IF(Table5[[#This Row],[Wheat]]="","",S170+Table5[[#This Row],[Wheat]])</f>
        <v>208374.51999999984</v>
      </c>
      <c r="T171" s="11">
        <f>IF(Table5[[#This Row],[KC Wheat]]="","",T170+Table5[[#This Row],[KC Wheat]])</f>
        <v>-25427.799999999988</v>
      </c>
      <c r="U171" s="11">
        <f>IF(Table5[[#This Row],[Energies]]="","",U170+Table5[[#This Row],[Energies]])</f>
        <v>0</v>
      </c>
      <c r="V171" s="10">
        <f t="shared" si="19"/>
        <v>1635179.7079999994</v>
      </c>
      <c r="W171" s="8">
        <v>1324051</v>
      </c>
      <c r="X171" s="12">
        <f t="shared" si="16"/>
        <v>-3.4628590590543719E-2</v>
      </c>
      <c r="Y171" s="8">
        <v>-1597.57</v>
      </c>
      <c r="Z171" s="8"/>
      <c r="AA171" s="1"/>
      <c r="AB171" s="1"/>
      <c r="AC171" s="66">
        <v>-83318.09</v>
      </c>
      <c r="AE171" s="109"/>
    </row>
    <row r="172" spans="1:31" x14ac:dyDescent="0.25">
      <c r="A172" s="1" t="str">
        <f t="shared" si="17"/>
        <v>Aug</v>
      </c>
      <c r="B172" s="2">
        <v>44412</v>
      </c>
      <c r="C172" s="8">
        <v>-44370.400000000001</v>
      </c>
      <c r="D172" s="8">
        <v>30443.200000000001</v>
      </c>
      <c r="E172" s="8">
        <v>-1722.6</v>
      </c>
      <c r="F172" s="8">
        <v>40614.300000000003</v>
      </c>
      <c r="G172" s="8">
        <v>15030.7</v>
      </c>
      <c r="H172" s="8">
        <v>1661.3</v>
      </c>
      <c r="I172" s="8">
        <v>0</v>
      </c>
      <c r="J172" s="10">
        <f t="shared" si="18"/>
        <v>41656.5</v>
      </c>
      <c r="K172" s="8">
        <v>-72.8</v>
      </c>
      <c r="L172" s="8">
        <v>-334.88</v>
      </c>
      <c r="M172" s="8">
        <f t="shared" si="14"/>
        <v>-407.68</v>
      </c>
      <c r="N172" s="10">
        <f t="shared" si="20"/>
        <v>41248.82</v>
      </c>
      <c r="O172" s="11">
        <f>IF(Table5[[#This Row],[Beans]]="","",O171+Table5[[#This Row],[Beans]])</f>
        <v>1877512.9000000004</v>
      </c>
      <c r="P172" s="11">
        <f>IF(Table5[[#This Row],[Meal]]="","",P171+Table5[[#This Row],[Meal]])</f>
        <v>413087.60000000009</v>
      </c>
      <c r="Q172" s="11">
        <f>IF(Table5[[#This Row],[Oil]]="","",Q171+Table5[[#This Row],[Oil]])</f>
        <v>-367399.36000000004</v>
      </c>
      <c r="R172" s="11">
        <f>IF(Table5[[#This Row],[Corn]]="","",R171+Table5[[#This Row],[Corn]])</f>
        <v>-281951.40000000002</v>
      </c>
      <c r="S172" s="11">
        <f>IF(Table5[[#This Row],[Wheat]]="","",S171+Table5[[#This Row],[Wheat]])</f>
        <v>223405.21999999986</v>
      </c>
      <c r="T172" s="11">
        <f>IF(Table5[[#This Row],[KC Wheat]]="","",T171+Table5[[#This Row],[KC Wheat]])</f>
        <v>-23766.499999999989</v>
      </c>
      <c r="U172" s="11">
        <f>IF(Table5[[#This Row],[Energies]]="","",U171+Table5[[#This Row],[Energies]])</f>
        <v>0</v>
      </c>
      <c r="V172" s="10">
        <f t="shared" si="19"/>
        <v>1676428.5279999995</v>
      </c>
      <c r="W172" s="8">
        <v>1269731</v>
      </c>
      <c r="X172" s="12">
        <f t="shared" si="16"/>
        <v>3.2486266776191181E-2</v>
      </c>
      <c r="Y172" s="8"/>
      <c r="Z172" s="8"/>
      <c r="AA172" s="1"/>
      <c r="AB172" s="1"/>
      <c r="AC172" s="66">
        <v>-75293.27</v>
      </c>
      <c r="AE172" s="109"/>
    </row>
    <row r="173" spans="1:31" x14ac:dyDescent="0.25">
      <c r="A173" s="1" t="str">
        <f t="shared" si="17"/>
        <v>Aug</v>
      </c>
      <c r="B173" s="2">
        <v>44413</v>
      </c>
      <c r="C173" s="8">
        <v>-38666.699999999997</v>
      </c>
      <c r="D173" s="8">
        <v>23815.9</v>
      </c>
      <c r="E173" s="8">
        <v>2696.7</v>
      </c>
      <c r="F173" s="8">
        <v>4863.8999999999996</v>
      </c>
      <c r="G173" s="8">
        <v>-27910.5</v>
      </c>
      <c r="H173" s="8">
        <v>2600.6999999999998</v>
      </c>
      <c r="I173" s="8">
        <v>0</v>
      </c>
      <c r="J173" s="10">
        <f t="shared" si="18"/>
        <v>-32599.999999999996</v>
      </c>
      <c r="K173" s="8">
        <v>-57.85</v>
      </c>
      <c r="L173" s="8">
        <v>-266.11</v>
      </c>
      <c r="M173" s="8">
        <f t="shared" si="14"/>
        <v>-323.96000000000004</v>
      </c>
      <c r="N173" s="10">
        <f t="shared" si="20"/>
        <v>-32923.96</v>
      </c>
      <c r="O173" s="11">
        <f>IF(Table5[[#This Row],[Beans]]="","",O172+Table5[[#This Row],[Beans]])</f>
        <v>1838846.2000000004</v>
      </c>
      <c r="P173" s="11">
        <f>IF(Table5[[#This Row],[Meal]]="","",P172+Table5[[#This Row],[Meal]])</f>
        <v>436903.50000000012</v>
      </c>
      <c r="Q173" s="11">
        <f>IF(Table5[[#This Row],[Oil]]="","",Q172+Table5[[#This Row],[Oil]])</f>
        <v>-364702.66000000003</v>
      </c>
      <c r="R173" s="11">
        <f>IF(Table5[[#This Row],[Corn]]="","",R172+Table5[[#This Row],[Corn]])</f>
        <v>-277087.5</v>
      </c>
      <c r="S173" s="11">
        <f>IF(Table5[[#This Row],[Wheat]]="","",S172+Table5[[#This Row],[Wheat]])</f>
        <v>195494.71999999986</v>
      </c>
      <c r="T173" s="11">
        <f>IF(Table5[[#This Row],[KC Wheat]]="","",T172+Table5[[#This Row],[KC Wheat]])</f>
        <v>-21165.799999999988</v>
      </c>
      <c r="U173" s="11">
        <f>IF(Table5[[#This Row],[Energies]]="","",U172+Table5[[#This Row],[Energies]])</f>
        <v>0</v>
      </c>
      <c r="V173" s="10">
        <f t="shared" si="19"/>
        <v>1643504.5679999995</v>
      </c>
      <c r="W173" s="8">
        <v>893035</v>
      </c>
      <c r="X173" s="12">
        <f t="shared" si="16"/>
        <v>-3.6867491195753804E-2</v>
      </c>
      <c r="Y173" s="8">
        <v>-15654.5</v>
      </c>
      <c r="Z173" s="8"/>
      <c r="AA173" s="1"/>
      <c r="AB173" s="1"/>
      <c r="AC173" s="66">
        <v>-51163.98</v>
      </c>
      <c r="AE173" s="109"/>
    </row>
    <row r="174" spans="1:31" x14ac:dyDescent="0.25">
      <c r="A174" s="1" t="str">
        <f t="shared" si="17"/>
        <v>Aug</v>
      </c>
      <c r="B174" s="2">
        <v>44414</v>
      </c>
      <c r="C174" s="8">
        <v>-29085.1</v>
      </c>
      <c r="D174" s="8">
        <v>7914.3</v>
      </c>
      <c r="E174" s="8">
        <v>2957.5</v>
      </c>
      <c r="F174" s="8">
        <v>-12023.4</v>
      </c>
      <c r="G174" s="8">
        <v>-35294.699999999997</v>
      </c>
      <c r="H174" s="8">
        <v>-524.20000000000005</v>
      </c>
      <c r="I174" s="8">
        <v>0</v>
      </c>
      <c r="J174" s="10">
        <f t="shared" si="18"/>
        <v>-66055.599999999991</v>
      </c>
      <c r="K174" s="8">
        <v>-33.450000000000003</v>
      </c>
      <c r="L174" s="8">
        <v>-153.87</v>
      </c>
      <c r="M174" s="8">
        <f t="shared" si="14"/>
        <v>-187.32</v>
      </c>
      <c r="N174" s="10">
        <f t="shared" si="20"/>
        <v>-66242.92</v>
      </c>
      <c r="O174" s="11">
        <f>IF(Table5[[#This Row],[Beans]]="","",O173+Table5[[#This Row],[Beans]])</f>
        <v>1809761.1000000003</v>
      </c>
      <c r="P174" s="11">
        <f>IF(Table5[[#This Row],[Meal]]="","",P173+Table5[[#This Row],[Meal]])</f>
        <v>444817.8000000001</v>
      </c>
      <c r="Q174" s="11">
        <f>IF(Table5[[#This Row],[Oil]]="","",Q173+Table5[[#This Row],[Oil]])</f>
        <v>-361745.16000000003</v>
      </c>
      <c r="R174" s="11">
        <f>IF(Table5[[#This Row],[Corn]]="","",R173+Table5[[#This Row],[Corn]])</f>
        <v>-289110.90000000002</v>
      </c>
      <c r="S174" s="11">
        <f>IF(Table5[[#This Row],[Wheat]]="","",S173+Table5[[#This Row],[Wheat]])</f>
        <v>160200.01999999984</v>
      </c>
      <c r="T174" s="11">
        <f>IF(Table5[[#This Row],[KC Wheat]]="","",T173+Table5[[#This Row],[KC Wheat]])</f>
        <v>-21689.999999999989</v>
      </c>
      <c r="U174" s="11">
        <f>IF(Table5[[#This Row],[Energies]]="","",U173+Table5[[#This Row],[Energies]])</f>
        <v>0</v>
      </c>
      <c r="V174" s="10">
        <f t="shared" si="19"/>
        <v>1577261.6479999996</v>
      </c>
      <c r="W174" s="8">
        <v>861283</v>
      </c>
      <c r="X174" s="12">
        <f t="shared" si="16"/>
        <v>-7.6911909325970668E-2</v>
      </c>
      <c r="Y174" s="8"/>
      <c r="Z174" s="8"/>
      <c r="AA174" s="1"/>
      <c r="AB174" s="1"/>
      <c r="AC174" s="66">
        <v>-148872.54999999999</v>
      </c>
      <c r="AE174" s="109"/>
    </row>
    <row r="175" spans="1:31" x14ac:dyDescent="0.25">
      <c r="A175" s="1" t="str">
        <f t="shared" si="17"/>
        <v>Aug</v>
      </c>
      <c r="B175" s="2">
        <v>44417</v>
      </c>
      <c r="C175" s="8">
        <v>35313.300000000003</v>
      </c>
      <c r="D175" s="8">
        <v>-30807.4</v>
      </c>
      <c r="E175" s="8">
        <v>612.9</v>
      </c>
      <c r="F175" s="8">
        <v>5283</v>
      </c>
      <c r="G175" s="8">
        <v>34890.1</v>
      </c>
      <c r="H175" s="8">
        <v>5302.2</v>
      </c>
      <c r="I175" s="8">
        <v>0</v>
      </c>
      <c r="J175" s="10">
        <f t="shared" si="18"/>
        <v>50594.1</v>
      </c>
      <c r="K175" s="8">
        <v>-129.80000000000001</v>
      </c>
      <c r="L175" s="8">
        <v>-597.08000000000004</v>
      </c>
      <c r="M175" s="8">
        <f t="shared" si="14"/>
        <v>-726.88000000000011</v>
      </c>
      <c r="N175" s="10">
        <f t="shared" si="20"/>
        <v>49867.22</v>
      </c>
      <c r="O175" s="11">
        <f>IF(Table5[[#This Row],[Beans]]="","",O174+Table5[[#This Row],[Beans]])</f>
        <v>1845074.4000000004</v>
      </c>
      <c r="P175" s="11">
        <f>IF(Table5[[#This Row],[Meal]]="","",P174+Table5[[#This Row],[Meal]])</f>
        <v>414010.40000000008</v>
      </c>
      <c r="Q175" s="11">
        <f>IF(Table5[[#This Row],[Oil]]="","",Q174+Table5[[#This Row],[Oil]])</f>
        <v>-361132.26</v>
      </c>
      <c r="R175" s="11">
        <f>IF(Table5[[#This Row],[Corn]]="","",R174+Table5[[#This Row],[Corn]])</f>
        <v>-283827.90000000002</v>
      </c>
      <c r="S175" s="11">
        <f>IF(Table5[[#This Row],[Wheat]]="","",S174+Table5[[#This Row],[Wheat]])</f>
        <v>195090.11999999985</v>
      </c>
      <c r="T175" s="11">
        <f>IF(Table5[[#This Row],[KC Wheat]]="","",T174+Table5[[#This Row],[KC Wheat]])</f>
        <v>-16387.799999999988</v>
      </c>
      <c r="U175" s="11">
        <f>IF(Table5[[#This Row],[Energies]]="","",U174+Table5[[#This Row],[Energies]])</f>
        <v>0</v>
      </c>
      <c r="V175" s="10">
        <f t="shared" si="19"/>
        <v>1627128.8679999996</v>
      </c>
      <c r="W175" s="8">
        <v>932646</v>
      </c>
      <c r="X175" s="12">
        <f t="shared" si="16"/>
        <v>5.3468540046276936E-2</v>
      </c>
      <c r="Y175" s="8"/>
      <c r="Z175" s="8"/>
      <c r="AA175" s="1"/>
      <c r="AB175" s="1"/>
      <c r="AC175" s="66">
        <v>-107692.43</v>
      </c>
      <c r="AE175" s="109"/>
    </row>
    <row r="176" spans="1:31" x14ac:dyDescent="0.25">
      <c r="A176" s="1" t="str">
        <f t="shared" si="17"/>
        <v>Aug</v>
      </c>
      <c r="B176" s="2">
        <v>44418</v>
      </c>
      <c r="C176" s="8">
        <v>16793.5</v>
      </c>
      <c r="D176" s="8">
        <v>-23045.5</v>
      </c>
      <c r="E176" s="8">
        <v>885.4</v>
      </c>
      <c r="F176" s="8">
        <v>2606.4</v>
      </c>
      <c r="G176" s="8">
        <v>19643.3</v>
      </c>
      <c r="H176" s="8">
        <v>5273.2</v>
      </c>
      <c r="I176" s="8">
        <v>0</v>
      </c>
      <c r="J176" s="10">
        <f t="shared" si="18"/>
        <v>22156.3</v>
      </c>
      <c r="K176" s="8">
        <v>-64.8</v>
      </c>
      <c r="L176" s="8">
        <v>-298.08</v>
      </c>
      <c r="M176" s="8">
        <f t="shared" ref="M176:M238" si="22">IF(SUM(K176:L176)=0,"",SUM(K176:L176))</f>
        <v>-362.88</v>
      </c>
      <c r="N176" s="10">
        <f t="shared" si="20"/>
        <v>21793.42</v>
      </c>
      <c r="O176" s="11">
        <f>IF(Table5[[#This Row],[Beans]]="","",O175+Table5[[#This Row],[Beans]])</f>
        <v>1861867.9000000004</v>
      </c>
      <c r="P176" s="11">
        <f>IF(Table5[[#This Row],[Meal]]="","",P175+Table5[[#This Row],[Meal]])</f>
        <v>390964.90000000008</v>
      </c>
      <c r="Q176" s="11">
        <f>IF(Table5[[#This Row],[Oil]]="","",Q175+Table5[[#This Row],[Oil]])</f>
        <v>-360246.86</v>
      </c>
      <c r="R176" s="11">
        <f>IF(Table5[[#This Row],[Corn]]="","",R175+Table5[[#This Row],[Corn]])</f>
        <v>-281221.5</v>
      </c>
      <c r="S176" s="11">
        <f>IF(Table5[[#This Row],[Wheat]]="","",S175+Table5[[#This Row],[Wheat]])</f>
        <v>214733.41999999984</v>
      </c>
      <c r="T176" s="11">
        <f>IF(Table5[[#This Row],[KC Wheat]]="","",T175+Table5[[#This Row],[KC Wheat]])</f>
        <v>-11114.599999999988</v>
      </c>
      <c r="U176" s="11">
        <f>IF(Table5[[#This Row],[Energies]]="","",U175+Table5[[#This Row],[Energies]])</f>
        <v>0</v>
      </c>
      <c r="V176" s="10">
        <f t="shared" si="19"/>
        <v>1648922.2879999995</v>
      </c>
      <c r="W176" s="8">
        <v>927981</v>
      </c>
      <c r="X176" s="12">
        <f t="shared" si="16"/>
        <v>2.3484769623515998E-2</v>
      </c>
      <c r="Y176" s="8"/>
      <c r="Z176" s="8"/>
      <c r="AA176" s="1"/>
      <c r="AB176" s="1"/>
      <c r="AC176" s="66">
        <v>-89292.56</v>
      </c>
      <c r="AE176" s="109"/>
    </row>
    <row r="177" spans="1:31" x14ac:dyDescent="0.25">
      <c r="A177" s="1" t="str">
        <f t="shared" si="17"/>
        <v>Aug</v>
      </c>
      <c r="B177" s="2">
        <v>44419</v>
      </c>
      <c r="C177" s="8">
        <v>41183.599999999999</v>
      </c>
      <c r="D177" s="8">
        <v>-37771.9</v>
      </c>
      <c r="E177" s="8">
        <v>8083.7</v>
      </c>
      <c r="F177" s="8">
        <v>-6807.8</v>
      </c>
      <c r="G177" s="8">
        <v>2488.5</v>
      </c>
      <c r="H177" s="8">
        <v>1642.7</v>
      </c>
      <c r="I177" s="8">
        <v>0</v>
      </c>
      <c r="J177" s="10">
        <f t="shared" si="18"/>
        <v>8818.7999999999975</v>
      </c>
      <c r="K177" s="8">
        <v>-93.85</v>
      </c>
      <c r="L177" s="8">
        <v>-431.71</v>
      </c>
      <c r="M177" s="8">
        <f t="shared" si="22"/>
        <v>-525.55999999999995</v>
      </c>
      <c r="N177" s="10">
        <f t="shared" si="20"/>
        <v>8293.239999999998</v>
      </c>
      <c r="O177" s="11">
        <f>IF(Table5[[#This Row],[Beans]]="","",O176+Table5[[#This Row],[Beans]])</f>
        <v>1903051.5000000005</v>
      </c>
      <c r="P177" s="11">
        <f>IF(Table5[[#This Row],[Meal]]="","",P176+Table5[[#This Row],[Meal]])</f>
        <v>353193.00000000006</v>
      </c>
      <c r="Q177" s="11">
        <f>IF(Table5[[#This Row],[Oil]]="","",Q176+Table5[[#This Row],[Oil]])</f>
        <v>-352163.16</v>
      </c>
      <c r="R177" s="11">
        <f>IF(Table5[[#This Row],[Corn]]="","",R176+Table5[[#This Row],[Corn]])</f>
        <v>-288029.3</v>
      </c>
      <c r="S177" s="11">
        <f>IF(Table5[[#This Row],[Wheat]]="","",S176+Table5[[#This Row],[Wheat]])</f>
        <v>217221.91999999984</v>
      </c>
      <c r="T177" s="11">
        <f>IF(Table5[[#This Row],[KC Wheat]]="","",T176+Table5[[#This Row],[KC Wheat]])</f>
        <v>-9471.8999999999869</v>
      </c>
      <c r="U177" s="11">
        <f>IF(Table5[[#This Row],[Energies]]="","",U176+Table5[[#This Row],[Energies]])</f>
        <v>0</v>
      </c>
      <c r="V177" s="10">
        <f t="shared" si="19"/>
        <v>1657215.5279999995</v>
      </c>
      <c r="W177" s="8">
        <v>943809</v>
      </c>
      <c r="X177" s="12">
        <f t="shared" si="16"/>
        <v>8.7869897405089357E-3</v>
      </c>
      <c r="Y177" s="8"/>
      <c r="Z177" s="8"/>
      <c r="AA177" s="1"/>
      <c r="AB177" s="1"/>
      <c r="AC177" s="66">
        <v>-80224.12</v>
      </c>
      <c r="AE177" s="109"/>
    </row>
    <row r="178" spans="1:31" x14ac:dyDescent="0.25">
      <c r="A178" s="1" t="str">
        <f t="shared" si="17"/>
        <v>Aug</v>
      </c>
      <c r="B178" s="2">
        <v>44420</v>
      </c>
      <c r="C178" s="8">
        <v>114359.8</v>
      </c>
      <c r="D178" s="8">
        <v>-87896.6</v>
      </c>
      <c r="E178" s="8">
        <v>-2427.9</v>
      </c>
      <c r="F178" s="8">
        <v>-48593</v>
      </c>
      <c r="G178" s="8">
        <v>56802.6</v>
      </c>
      <c r="H178" s="8">
        <v>16192.7</v>
      </c>
      <c r="I178" s="8">
        <v>0</v>
      </c>
      <c r="J178" s="10">
        <f t="shared" si="18"/>
        <v>48437.599999999991</v>
      </c>
      <c r="K178" s="8">
        <v>-327.14999999999998</v>
      </c>
      <c r="L178" s="8">
        <v>-1504.89</v>
      </c>
      <c r="M178" s="8">
        <f t="shared" si="22"/>
        <v>-1832.04</v>
      </c>
      <c r="N178" s="10">
        <f t="shared" si="20"/>
        <v>46605.55999999999</v>
      </c>
      <c r="O178" s="11">
        <f>IF(Table5[[#This Row],[Beans]]="","",O177+Table5[[#This Row],[Beans]])</f>
        <v>2017411.3000000005</v>
      </c>
      <c r="P178" s="11">
        <f>IF(Table5[[#This Row],[Meal]]="","",P177+Table5[[#This Row],[Meal]])</f>
        <v>265296.40000000002</v>
      </c>
      <c r="Q178" s="11">
        <f>IF(Table5[[#This Row],[Oil]]="","",Q177+Table5[[#This Row],[Oil]])</f>
        <v>-354591.06</v>
      </c>
      <c r="R178" s="11">
        <f>IF(Table5[[#This Row],[Corn]]="","",R177+Table5[[#This Row],[Corn]])</f>
        <v>-336622.3</v>
      </c>
      <c r="S178" s="11">
        <f>IF(Table5[[#This Row],[Wheat]]="","",S177+Table5[[#This Row],[Wheat]])</f>
        <v>274024.51999999984</v>
      </c>
      <c r="T178" s="11">
        <f>IF(Table5[[#This Row],[KC Wheat]]="","",T177+Table5[[#This Row],[KC Wheat]])</f>
        <v>6720.8000000000138</v>
      </c>
      <c r="U178" s="11">
        <f>IF(Table5[[#This Row],[Energies]]="","",U177+Table5[[#This Row],[Energies]])</f>
        <v>0</v>
      </c>
      <c r="V178" s="10">
        <f t="shared" si="19"/>
        <v>1703821.0879999995</v>
      </c>
      <c r="W178" s="8">
        <v>853406</v>
      </c>
      <c r="X178" s="12">
        <f t="shared" si="16"/>
        <v>5.4611240136582105E-2</v>
      </c>
      <c r="Y178" s="8"/>
      <c r="Z178" s="8"/>
      <c r="AA178" s="1"/>
      <c r="AB178" s="1"/>
      <c r="AC178" s="66">
        <v>-39150.660000000003</v>
      </c>
      <c r="AE178" s="109"/>
    </row>
    <row r="179" spans="1:31" x14ac:dyDescent="0.25">
      <c r="A179" s="1" t="str">
        <f t="shared" si="17"/>
        <v>Aug</v>
      </c>
      <c r="B179" s="2">
        <v>44421</v>
      </c>
      <c r="C179" s="8">
        <v>-1325.3</v>
      </c>
      <c r="D179" s="8">
        <v>-7515</v>
      </c>
      <c r="E179" s="8">
        <v>4628.3</v>
      </c>
      <c r="F179" s="8">
        <v>9467.1</v>
      </c>
      <c r="G179" s="8">
        <v>-76939.399999999994</v>
      </c>
      <c r="H179" s="8">
        <v>-6495.4</v>
      </c>
      <c r="I179" s="8">
        <v>0</v>
      </c>
      <c r="J179" s="10">
        <f t="shared" si="18"/>
        <v>-78179.699999999983</v>
      </c>
      <c r="K179" s="8">
        <v>-168.8</v>
      </c>
      <c r="L179" s="8">
        <v>-776.48</v>
      </c>
      <c r="M179" s="8">
        <f t="shared" si="22"/>
        <v>-945.28</v>
      </c>
      <c r="N179" s="10">
        <f t="shared" si="20"/>
        <v>-79124.979999999981</v>
      </c>
      <c r="O179" s="11">
        <f>IF(Table5[[#This Row],[Beans]]="","",O178+Table5[[#This Row],[Beans]])</f>
        <v>2016086.0000000005</v>
      </c>
      <c r="P179" s="11">
        <f>IF(Table5[[#This Row],[Meal]]="","",P178+Table5[[#This Row],[Meal]])</f>
        <v>257781.40000000002</v>
      </c>
      <c r="Q179" s="11">
        <f>IF(Table5[[#This Row],[Oil]]="","",Q178+Table5[[#This Row],[Oil]])</f>
        <v>-349962.76</v>
      </c>
      <c r="R179" s="11">
        <f>IF(Table5[[#This Row],[Corn]]="","",R178+Table5[[#This Row],[Corn]])</f>
        <v>-327155.20000000001</v>
      </c>
      <c r="S179" s="11">
        <f>IF(Table5[[#This Row],[Wheat]]="","",S178+Table5[[#This Row],[Wheat]])</f>
        <v>197085.11999999985</v>
      </c>
      <c r="T179" s="11">
        <f>IF(Table5[[#This Row],[KC Wheat]]="","",T178+Table5[[#This Row],[KC Wheat]])</f>
        <v>225.40000000001419</v>
      </c>
      <c r="U179" s="11">
        <f>IF(Table5[[#This Row],[Energies]]="","",U178+Table5[[#This Row],[Energies]])</f>
        <v>0</v>
      </c>
      <c r="V179" s="10">
        <f t="shared" si="19"/>
        <v>1624696.1079999995</v>
      </c>
      <c r="W179" s="8">
        <v>801739</v>
      </c>
      <c r="X179" s="12">
        <f t="shared" si="16"/>
        <v>-9.8691693930318944E-2</v>
      </c>
      <c r="Y179" s="8">
        <v>-2500</v>
      </c>
      <c r="Z179" s="8"/>
      <c r="AA179" s="1"/>
      <c r="AB179" s="1"/>
      <c r="AC179" s="66">
        <v>-126528.94</v>
      </c>
      <c r="AE179" s="109"/>
    </row>
    <row r="180" spans="1:31" x14ac:dyDescent="0.25">
      <c r="A180" s="1" t="str">
        <f t="shared" si="17"/>
        <v>Aug</v>
      </c>
      <c r="B180" s="2">
        <v>44424</v>
      </c>
      <c r="C180" s="8">
        <v>49026.1</v>
      </c>
      <c r="D180" s="8">
        <v>-13576.4</v>
      </c>
      <c r="E180" s="8">
        <v>-1499.3</v>
      </c>
      <c r="F180" s="8">
        <v>5277.6</v>
      </c>
      <c r="G180" s="8">
        <v>18076.099999999999</v>
      </c>
      <c r="H180" s="8">
        <v>9401</v>
      </c>
      <c r="I180" s="8">
        <v>0</v>
      </c>
      <c r="J180" s="10">
        <f t="shared" si="18"/>
        <v>66705.099999999991</v>
      </c>
      <c r="K180" s="8">
        <v>-57.95</v>
      </c>
      <c r="L180" s="8">
        <v>-266.57</v>
      </c>
      <c r="M180" s="8">
        <f t="shared" si="22"/>
        <v>-324.52</v>
      </c>
      <c r="N180" s="10">
        <f t="shared" si="20"/>
        <v>66380.579999999987</v>
      </c>
      <c r="O180" s="11">
        <f>IF(Table5[[#This Row],[Beans]]="","",O179+Table5[[#This Row],[Beans]])</f>
        <v>2065112.1000000006</v>
      </c>
      <c r="P180" s="11">
        <f>IF(Table5[[#This Row],[Meal]]="","",P179+Table5[[#This Row],[Meal]])</f>
        <v>244205.00000000003</v>
      </c>
      <c r="Q180" s="11">
        <f>IF(Table5[[#This Row],[Oil]]="","",Q179+Table5[[#This Row],[Oil]])</f>
        <v>-351462.06</v>
      </c>
      <c r="R180" s="11">
        <f>IF(Table5[[#This Row],[Corn]]="","",R179+Table5[[#This Row],[Corn]])</f>
        <v>-321877.60000000003</v>
      </c>
      <c r="S180" s="11">
        <f>IF(Table5[[#This Row],[Wheat]]="","",S179+Table5[[#This Row],[Wheat]])</f>
        <v>215161.21999999986</v>
      </c>
      <c r="T180" s="11">
        <f>IF(Table5[[#This Row],[KC Wheat]]="","",T179+Table5[[#This Row],[KC Wheat]])</f>
        <v>9626.4000000000142</v>
      </c>
      <c r="U180" s="11">
        <f>IF(Table5[[#This Row],[Energies]]="","",U179+Table5[[#This Row],[Energies]])</f>
        <v>0</v>
      </c>
      <c r="V180" s="10">
        <f t="shared" si="19"/>
        <v>1691076.6879999996</v>
      </c>
      <c r="W180" s="8">
        <v>873418</v>
      </c>
      <c r="X180" s="12">
        <f t="shared" si="16"/>
        <v>7.6000929680862986E-2</v>
      </c>
      <c r="Y180" s="8">
        <v>-75</v>
      </c>
      <c r="Z180" s="8"/>
      <c r="AA180" s="1"/>
      <c r="AB180" s="1"/>
      <c r="AC180" s="66">
        <v>-39531.71</v>
      </c>
      <c r="AE180" s="109"/>
    </row>
    <row r="181" spans="1:31" x14ac:dyDescent="0.25">
      <c r="A181" s="1" t="str">
        <f t="shared" si="17"/>
        <v>Aug</v>
      </c>
      <c r="B181" s="2">
        <v>44425</v>
      </c>
      <c r="C181" s="8">
        <v>24870.5</v>
      </c>
      <c r="D181" s="8">
        <v>-14049.4</v>
      </c>
      <c r="E181" s="8">
        <v>3513.8</v>
      </c>
      <c r="F181" s="8">
        <v>16887.5</v>
      </c>
      <c r="G181" s="8">
        <v>44794.1</v>
      </c>
      <c r="H181" s="8">
        <v>2183.6</v>
      </c>
      <c r="I181" s="8">
        <v>0</v>
      </c>
      <c r="J181" s="10">
        <f t="shared" si="18"/>
        <v>78200.100000000006</v>
      </c>
      <c r="K181" s="8">
        <v>-80.8</v>
      </c>
      <c r="L181" s="8">
        <v>-371.68</v>
      </c>
      <c r="M181" s="8">
        <f t="shared" si="22"/>
        <v>-452.48</v>
      </c>
      <c r="N181" s="10">
        <f t="shared" si="20"/>
        <v>77747.62000000001</v>
      </c>
      <c r="O181" s="11">
        <f>IF(Table5[[#This Row],[Beans]]="","",O180+Table5[[#This Row],[Beans]])</f>
        <v>2089982.6000000006</v>
      </c>
      <c r="P181" s="11">
        <f>IF(Table5[[#This Row],[Meal]]="","",P180+Table5[[#This Row],[Meal]])</f>
        <v>230155.60000000003</v>
      </c>
      <c r="Q181" s="11">
        <f>IF(Table5[[#This Row],[Oil]]="","",Q180+Table5[[#This Row],[Oil]])</f>
        <v>-347948.26</v>
      </c>
      <c r="R181" s="11">
        <f>IF(Table5[[#This Row],[Corn]]="","",R180+Table5[[#This Row],[Corn]])</f>
        <v>-304990.10000000003</v>
      </c>
      <c r="S181" s="11">
        <f>IF(Table5[[#This Row],[Wheat]]="","",S180+Table5[[#This Row],[Wheat]])</f>
        <v>259955.31999999986</v>
      </c>
      <c r="T181" s="11">
        <f>IF(Table5[[#This Row],[KC Wheat]]="","",T180+Table5[[#This Row],[KC Wheat]])</f>
        <v>11810.000000000015</v>
      </c>
      <c r="U181" s="11">
        <f>IF(Table5[[#This Row],[Energies]]="","",U180+Table5[[#This Row],[Energies]])</f>
        <v>0</v>
      </c>
      <c r="V181" s="10">
        <f t="shared" si="19"/>
        <v>1768824.3079999997</v>
      </c>
      <c r="W181" s="8">
        <v>957551</v>
      </c>
      <c r="X181" s="12">
        <f t="shared" si="16"/>
        <v>8.1194234040797841E-2</v>
      </c>
      <c r="Y181" s="8">
        <v>-2500</v>
      </c>
      <c r="Z181" s="8"/>
      <c r="AA181" s="1"/>
      <c r="AB181" s="1"/>
      <c r="AC181" s="66">
        <v>43465.06</v>
      </c>
      <c r="AE181" s="109"/>
    </row>
    <row r="182" spans="1:31" x14ac:dyDescent="0.25">
      <c r="A182" s="1" t="str">
        <f t="shared" si="17"/>
        <v>Aug</v>
      </c>
      <c r="B182" s="2">
        <v>44426</v>
      </c>
      <c r="C182" s="8">
        <v>24871</v>
      </c>
      <c r="D182" s="8">
        <v>-15912.3</v>
      </c>
      <c r="E182" s="8">
        <v>4503.3999999999996</v>
      </c>
      <c r="F182" s="8">
        <v>4504.8999999999996</v>
      </c>
      <c r="G182" s="8">
        <v>-8880.4</v>
      </c>
      <c r="H182" s="8">
        <v>-1732</v>
      </c>
      <c r="I182" s="8">
        <v>0</v>
      </c>
      <c r="J182" s="10">
        <f t="shared" si="18"/>
        <v>7354.6</v>
      </c>
      <c r="K182" s="8">
        <v>-112.7</v>
      </c>
      <c r="L182" s="8">
        <v>-518.41999999999996</v>
      </c>
      <c r="M182" s="8">
        <f t="shared" si="22"/>
        <v>-631.12</v>
      </c>
      <c r="N182" s="10">
        <f t="shared" si="20"/>
        <v>6723.4800000000005</v>
      </c>
      <c r="O182" s="11">
        <f>IF(Table5[[#This Row],[Beans]]="","",O181+Table5[[#This Row],[Beans]])</f>
        <v>2114853.6000000006</v>
      </c>
      <c r="P182" s="11">
        <f>IF(Table5[[#This Row],[Meal]]="","",P181+Table5[[#This Row],[Meal]])</f>
        <v>214243.30000000005</v>
      </c>
      <c r="Q182" s="11">
        <f>IF(Table5[[#This Row],[Oil]]="","",Q181+Table5[[#This Row],[Oil]])</f>
        <v>-343444.86</v>
      </c>
      <c r="R182" s="11">
        <f>IF(Table5[[#This Row],[Corn]]="","",R181+Table5[[#This Row],[Corn]])</f>
        <v>-300485.2</v>
      </c>
      <c r="S182" s="11">
        <f>IF(Table5[[#This Row],[Wheat]]="","",S181+Table5[[#This Row],[Wheat]])</f>
        <v>251074.91999999987</v>
      </c>
      <c r="T182" s="11">
        <f>IF(Table5[[#This Row],[KC Wheat]]="","",T181+Table5[[#This Row],[KC Wheat]])</f>
        <v>10078.000000000015</v>
      </c>
      <c r="U182" s="11">
        <f>IF(Table5[[#This Row],[Energies]]="","",U181+Table5[[#This Row],[Energies]])</f>
        <v>0</v>
      </c>
      <c r="V182" s="10">
        <f t="shared" si="19"/>
        <v>1775547.7879999997</v>
      </c>
      <c r="W182" s="8">
        <v>552964</v>
      </c>
      <c r="X182" s="12">
        <f t="shared" si="16"/>
        <v>1.2158983224947737E-2</v>
      </c>
      <c r="Y182" s="8"/>
      <c r="Z182" s="8"/>
      <c r="AA182" s="1"/>
      <c r="AB182" s="1"/>
      <c r="AC182" s="66">
        <v>59747.69</v>
      </c>
      <c r="AE182" s="109"/>
    </row>
    <row r="183" spans="1:31" x14ac:dyDescent="0.25">
      <c r="A183" s="1" t="str">
        <f t="shared" si="17"/>
        <v>Aug</v>
      </c>
      <c r="B183" s="2">
        <v>44427</v>
      </c>
      <c r="C183" s="8">
        <v>24325.200000000001</v>
      </c>
      <c r="D183" s="8">
        <v>-33645.699999999997</v>
      </c>
      <c r="E183" s="8">
        <v>-2824.2</v>
      </c>
      <c r="F183" s="8">
        <v>-32332.3</v>
      </c>
      <c r="G183" s="8">
        <v>15699.2</v>
      </c>
      <c r="H183" s="8">
        <v>3023.5</v>
      </c>
      <c r="I183" s="8">
        <v>0</v>
      </c>
      <c r="J183" s="10">
        <f t="shared" si="18"/>
        <v>-25754.3</v>
      </c>
      <c r="K183" s="8">
        <v>-107.55</v>
      </c>
      <c r="L183" s="8">
        <v>-494.67</v>
      </c>
      <c r="M183" s="8">
        <f t="shared" si="22"/>
        <v>-602.22</v>
      </c>
      <c r="N183" s="10">
        <f t="shared" si="20"/>
        <v>-26356.52</v>
      </c>
      <c r="O183" s="11">
        <f>IF(Table5[[#This Row],[Beans]]="","",O182+Table5[[#This Row],[Beans]])</f>
        <v>2139178.8000000007</v>
      </c>
      <c r="P183" s="11">
        <f>IF(Table5[[#This Row],[Meal]]="","",P182+Table5[[#This Row],[Meal]])</f>
        <v>180597.60000000003</v>
      </c>
      <c r="Q183" s="11">
        <f>IF(Table5[[#This Row],[Oil]]="","",Q182+Table5[[#This Row],[Oil]])</f>
        <v>-346269.06</v>
      </c>
      <c r="R183" s="11">
        <f>IF(Table5[[#This Row],[Corn]]="","",R182+Table5[[#This Row],[Corn]])</f>
        <v>-332817.5</v>
      </c>
      <c r="S183" s="11">
        <f>IF(Table5[[#This Row],[Wheat]]="","",S182+Table5[[#This Row],[Wheat]])</f>
        <v>266774.11999999988</v>
      </c>
      <c r="T183" s="11">
        <f>IF(Table5[[#This Row],[KC Wheat]]="","",T182+Table5[[#This Row],[KC Wheat]])</f>
        <v>13101.500000000015</v>
      </c>
      <c r="U183" s="11">
        <f>IF(Table5[[#This Row],[Energies]]="","",U182+Table5[[#This Row],[Energies]])</f>
        <v>0</v>
      </c>
      <c r="V183" s="10">
        <f t="shared" si="19"/>
        <v>1749191.2679999997</v>
      </c>
      <c r="W183" s="8">
        <v>454668</v>
      </c>
      <c r="X183" s="12">
        <f t="shared" si="16"/>
        <v>-5.7968715634265006E-2</v>
      </c>
      <c r="Y183" s="8">
        <v>-250</v>
      </c>
      <c r="Z183" s="8"/>
      <c r="AA183" s="1"/>
      <c r="AB183" s="1"/>
      <c r="AC183" s="66">
        <v>31765.47</v>
      </c>
      <c r="AE183" s="109"/>
    </row>
    <row r="184" spans="1:31" x14ac:dyDescent="0.25">
      <c r="A184" s="1" t="str">
        <f t="shared" si="17"/>
        <v>Aug</v>
      </c>
      <c r="B184" s="2">
        <v>44428</v>
      </c>
      <c r="C184" s="8">
        <v>-53385.4</v>
      </c>
      <c r="D184" s="8">
        <v>60206.2</v>
      </c>
      <c r="E184" s="8">
        <v>-27764.400000000001</v>
      </c>
      <c r="F184" s="8">
        <v>-23991.200000000001</v>
      </c>
      <c r="G184" s="8">
        <v>31942</v>
      </c>
      <c r="H184" s="8">
        <v>2561.6</v>
      </c>
      <c r="I184" s="8">
        <v>0</v>
      </c>
      <c r="J184" s="10">
        <f t="shared" si="18"/>
        <v>-10431.200000000003</v>
      </c>
      <c r="K184" s="8">
        <v>-263.64999999999998</v>
      </c>
      <c r="L184" s="8">
        <v>-1212.58</v>
      </c>
      <c r="M184" s="8">
        <f t="shared" si="22"/>
        <v>-1476.23</v>
      </c>
      <c r="N184" s="10">
        <f t="shared" si="20"/>
        <v>-11907.430000000002</v>
      </c>
      <c r="O184" s="11">
        <f>IF(Table5[[#This Row],[Beans]]="","",O183+Table5[[#This Row],[Beans]])</f>
        <v>2085793.4000000008</v>
      </c>
      <c r="P184" s="11">
        <f>IF(Table5[[#This Row],[Meal]]="","",P183+Table5[[#This Row],[Meal]])</f>
        <v>240803.80000000005</v>
      </c>
      <c r="Q184" s="11">
        <f>IF(Table5[[#This Row],[Oil]]="","",Q183+Table5[[#This Row],[Oil]])</f>
        <v>-374033.46</v>
      </c>
      <c r="R184" s="11">
        <f>IF(Table5[[#This Row],[Corn]]="","",R183+Table5[[#This Row],[Corn]])</f>
        <v>-356808.7</v>
      </c>
      <c r="S184" s="11">
        <f>IF(Table5[[#This Row],[Wheat]]="","",S183+Table5[[#This Row],[Wheat]])</f>
        <v>298716.11999999988</v>
      </c>
      <c r="T184" s="11">
        <f>IF(Table5[[#This Row],[KC Wheat]]="","",T183+Table5[[#This Row],[KC Wheat]])</f>
        <v>15663.100000000015</v>
      </c>
      <c r="U184" s="11">
        <f>IF(Table5[[#This Row],[Energies]]="","",U183+Table5[[#This Row],[Energies]])</f>
        <v>0</v>
      </c>
      <c r="V184" s="10">
        <f t="shared" si="19"/>
        <v>1737283.8379999998</v>
      </c>
      <c r="W184" s="8">
        <v>616415</v>
      </c>
      <c r="X184" s="12">
        <f t="shared" si="16"/>
        <v>-1.9317229463916358E-2</v>
      </c>
      <c r="Y184" s="8"/>
      <c r="Z184" s="8"/>
      <c r="AA184" s="1"/>
      <c r="AB184" s="1"/>
      <c r="AC184" s="66">
        <v>12216.99</v>
      </c>
      <c r="AE184" s="109"/>
    </row>
    <row r="185" spans="1:31" x14ac:dyDescent="0.25">
      <c r="A185" s="1" t="str">
        <f t="shared" si="17"/>
        <v>Aug</v>
      </c>
      <c r="B185" s="2">
        <v>44431</v>
      </c>
      <c r="C185" s="8">
        <v>3315.7</v>
      </c>
      <c r="D185" s="8">
        <v>-52935.199999999997</v>
      </c>
      <c r="E185" s="8">
        <v>22002.400000000001</v>
      </c>
      <c r="F185" s="8">
        <v>22560.7</v>
      </c>
      <c r="G185" s="8">
        <v>-14798.1</v>
      </c>
      <c r="H185" s="8">
        <v>-6088.5</v>
      </c>
      <c r="I185" s="8">
        <v>0</v>
      </c>
      <c r="J185" s="10">
        <f t="shared" si="18"/>
        <v>-25943</v>
      </c>
      <c r="K185" s="8">
        <v>-165.35</v>
      </c>
      <c r="L185" s="8">
        <v>-760.61</v>
      </c>
      <c r="M185" s="8">
        <f t="shared" si="22"/>
        <v>-925.96</v>
      </c>
      <c r="N185" s="10">
        <f t="shared" si="20"/>
        <v>-26868.959999999999</v>
      </c>
      <c r="O185" s="11">
        <f>IF(Table5[[#This Row],[Beans]]="","",O184+Table5[[#This Row],[Beans]])</f>
        <v>2089109.1000000008</v>
      </c>
      <c r="P185" s="11">
        <f>IF(Table5[[#This Row],[Meal]]="","",P184+Table5[[#This Row],[Meal]])</f>
        <v>187868.60000000003</v>
      </c>
      <c r="Q185" s="11">
        <f>IF(Table5[[#This Row],[Oil]]="","",Q184+Table5[[#This Row],[Oil]])</f>
        <v>-352031.06</v>
      </c>
      <c r="R185" s="11">
        <f>IF(Table5[[#This Row],[Corn]]="","",R184+Table5[[#This Row],[Corn]])</f>
        <v>-334248</v>
      </c>
      <c r="S185" s="11">
        <f>IF(Table5[[#This Row],[Wheat]]="","",S184+Table5[[#This Row],[Wheat]])</f>
        <v>283918.0199999999</v>
      </c>
      <c r="T185" s="11">
        <f>IF(Table5[[#This Row],[KC Wheat]]="","",T184+Table5[[#This Row],[KC Wheat]])</f>
        <v>9574.6000000000149</v>
      </c>
      <c r="U185" s="11">
        <f>IF(Table5[[#This Row],[Energies]]="","",U184+Table5[[#This Row],[Energies]])</f>
        <v>0</v>
      </c>
      <c r="V185" s="10">
        <f t="shared" si="19"/>
        <v>1710414.8779999998</v>
      </c>
      <c r="W185" s="8">
        <v>886736</v>
      </c>
      <c r="X185" s="12">
        <f t="shared" si="16"/>
        <v>-3.0300968946789124E-2</v>
      </c>
      <c r="Y185" s="8"/>
      <c r="Z185" s="8"/>
      <c r="AA185" s="1"/>
      <c r="AB185" s="1"/>
      <c r="AC185" s="66">
        <v>-44397.47</v>
      </c>
      <c r="AE185" s="109"/>
    </row>
    <row r="186" spans="1:31" x14ac:dyDescent="0.25">
      <c r="A186" s="1" t="str">
        <f t="shared" si="17"/>
        <v>Aug</v>
      </c>
      <c r="B186" s="2">
        <v>44432</v>
      </c>
      <c r="C186" s="8">
        <v>14656.4</v>
      </c>
      <c r="D186" s="8">
        <v>83662.2</v>
      </c>
      <c r="E186" s="8">
        <v>-9854.2999999999993</v>
      </c>
      <c r="F186" s="8">
        <v>2621</v>
      </c>
      <c r="G186" s="8">
        <v>10116</v>
      </c>
      <c r="H186" s="8">
        <v>-825.6</v>
      </c>
      <c r="I186" s="8">
        <v>0</v>
      </c>
      <c r="J186" s="10">
        <f t="shared" si="18"/>
        <v>100375.69999999998</v>
      </c>
      <c r="K186" s="8">
        <v>-178.65</v>
      </c>
      <c r="L186" s="8">
        <v>-821.79</v>
      </c>
      <c r="M186" s="8">
        <f t="shared" si="22"/>
        <v>-1000.4399999999999</v>
      </c>
      <c r="N186" s="10">
        <f t="shared" si="20"/>
        <v>99375.25999999998</v>
      </c>
      <c r="O186" s="11">
        <f>IF(Table5[[#This Row],[Beans]]="","",O185+Table5[[#This Row],[Beans]])</f>
        <v>2103765.5000000009</v>
      </c>
      <c r="P186" s="11">
        <f>IF(Table5[[#This Row],[Meal]]="","",P185+Table5[[#This Row],[Meal]])</f>
        <v>271530.80000000005</v>
      </c>
      <c r="Q186" s="11">
        <f>IF(Table5[[#This Row],[Oil]]="","",Q185+Table5[[#This Row],[Oil]])</f>
        <v>-361885.36</v>
      </c>
      <c r="R186" s="11">
        <f>IF(Table5[[#This Row],[Corn]]="","",R185+Table5[[#This Row],[Corn]])</f>
        <v>-331627</v>
      </c>
      <c r="S186" s="11">
        <f>IF(Table5[[#This Row],[Wheat]]="","",S185+Table5[[#This Row],[Wheat]])</f>
        <v>294034.0199999999</v>
      </c>
      <c r="T186" s="11">
        <f>IF(Table5[[#This Row],[KC Wheat]]="","",T185+Table5[[#This Row],[KC Wheat]])</f>
        <v>8749.0000000000146</v>
      </c>
      <c r="U186" s="11">
        <f>IF(Table5[[#This Row],[Energies]]="","",U185+Table5[[#This Row],[Energies]])</f>
        <v>0</v>
      </c>
      <c r="V186" s="10">
        <f t="shared" si="19"/>
        <v>1809790.1379999998</v>
      </c>
      <c r="W186" s="8">
        <v>930843</v>
      </c>
      <c r="X186" s="12">
        <f t="shared" si="16"/>
        <v>0.10675834700373744</v>
      </c>
      <c r="Y186" s="8"/>
      <c r="Z186" s="8"/>
      <c r="AA186" s="1"/>
      <c r="AB186" s="1"/>
      <c r="AC186" s="66">
        <v>64098.59</v>
      </c>
      <c r="AE186" s="109"/>
    </row>
    <row r="187" spans="1:31" x14ac:dyDescent="0.25">
      <c r="A187" s="1" t="str">
        <f t="shared" si="17"/>
        <v>Aug</v>
      </c>
      <c r="B187" s="2">
        <v>44433</v>
      </c>
      <c r="C187" s="8">
        <v>1093</v>
      </c>
      <c r="D187" s="8">
        <v>-56427.8</v>
      </c>
      <c r="E187" s="8">
        <v>3387.5</v>
      </c>
      <c r="F187" s="8">
        <v>3657.3</v>
      </c>
      <c r="G187" s="8">
        <v>-8454.2000000000007</v>
      </c>
      <c r="H187" s="8">
        <v>-6404.8</v>
      </c>
      <c r="I187" s="8">
        <v>0</v>
      </c>
      <c r="J187" s="10">
        <f t="shared" si="18"/>
        <v>-63149</v>
      </c>
      <c r="K187" s="8">
        <v>-163.6</v>
      </c>
      <c r="L187" s="8">
        <v>-749.68</v>
      </c>
      <c r="M187" s="8">
        <f t="shared" si="22"/>
        <v>-913.28</v>
      </c>
      <c r="N187" s="10">
        <f t="shared" si="20"/>
        <v>-64062.28</v>
      </c>
      <c r="O187" s="11">
        <f>IF(Table5[[#This Row],[Beans]]="","",O186+Table5[[#This Row],[Beans]])</f>
        <v>2104858.5000000009</v>
      </c>
      <c r="P187" s="11">
        <f>IF(Table5[[#This Row],[Meal]]="","",P186+Table5[[#This Row],[Meal]])</f>
        <v>215103.00000000006</v>
      </c>
      <c r="Q187" s="11">
        <f>IF(Table5[[#This Row],[Oil]]="","",Q186+Table5[[#This Row],[Oil]])</f>
        <v>-358497.86</v>
      </c>
      <c r="R187" s="11">
        <f>IF(Table5[[#This Row],[Corn]]="","",R186+Table5[[#This Row],[Corn]])</f>
        <v>-327969.7</v>
      </c>
      <c r="S187" s="11">
        <f>IF(Table5[[#This Row],[Wheat]]="","",S186+Table5[[#This Row],[Wheat]])</f>
        <v>285579.81999999989</v>
      </c>
      <c r="T187" s="11">
        <f>IF(Table5[[#This Row],[KC Wheat]]="","",T186+Table5[[#This Row],[KC Wheat]])</f>
        <v>2344.2000000000144</v>
      </c>
      <c r="U187" s="11">
        <f>IF(Table5[[#This Row],[Energies]]="","",U186+Table5[[#This Row],[Energies]])</f>
        <v>0</v>
      </c>
      <c r="V187" s="10">
        <f t="shared" si="19"/>
        <v>1745727.8579999998</v>
      </c>
      <c r="W187" s="8">
        <v>912964</v>
      </c>
      <c r="X187" s="12">
        <f t="shared" si="16"/>
        <v>-7.0169557616729689E-2</v>
      </c>
      <c r="Y187" s="8">
        <v>-4485.42</v>
      </c>
      <c r="Z187" s="8"/>
      <c r="AA187" s="1"/>
      <c r="AB187" s="1"/>
      <c r="AC187" s="66">
        <v>13104.06</v>
      </c>
      <c r="AE187" s="109"/>
    </row>
    <row r="188" spans="1:31" x14ac:dyDescent="0.25">
      <c r="A188" s="1" t="str">
        <f t="shared" si="17"/>
        <v>Aug</v>
      </c>
      <c r="B188" s="2">
        <v>44434</v>
      </c>
      <c r="C188" s="8">
        <v>33163.699999999997</v>
      </c>
      <c r="D188" s="8">
        <v>-4117.8</v>
      </c>
      <c r="E188" s="8">
        <v>-11937.1</v>
      </c>
      <c r="F188" s="8">
        <v>114.1</v>
      </c>
      <c r="G188" s="8">
        <v>-3078.5</v>
      </c>
      <c r="H188" s="8">
        <v>3975.3</v>
      </c>
      <c r="I188" s="8">
        <v>0</v>
      </c>
      <c r="J188" s="10">
        <f t="shared" si="18"/>
        <v>18119.699999999993</v>
      </c>
      <c r="K188" s="8">
        <v>-140.19999999999999</v>
      </c>
      <c r="L188" s="8">
        <v>-644.5</v>
      </c>
      <c r="M188" s="8">
        <f t="shared" si="22"/>
        <v>-784.7</v>
      </c>
      <c r="N188" s="10">
        <f t="shared" si="20"/>
        <v>17334.999999999993</v>
      </c>
      <c r="O188" s="11">
        <f>IF(Table5[[#This Row],[Beans]]="","",O187+Table5[[#This Row],[Beans]])</f>
        <v>2138022.2000000011</v>
      </c>
      <c r="P188" s="11">
        <f>IF(Table5[[#This Row],[Meal]]="","",P187+Table5[[#This Row],[Meal]])</f>
        <v>210985.20000000007</v>
      </c>
      <c r="Q188" s="11">
        <f>IF(Table5[[#This Row],[Oil]]="","",Q187+Table5[[#This Row],[Oil]])</f>
        <v>-370434.95999999996</v>
      </c>
      <c r="R188" s="11">
        <f>IF(Table5[[#This Row],[Corn]]="","",R187+Table5[[#This Row],[Corn]])</f>
        <v>-327855.60000000003</v>
      </c>
      <c r="S188" s="11">
        <f>IF(Table5[[#This Row],[Wheat]]="","",S187+Table5[[#This Row],[Wheat]])</f>
        <v>282501.31999999989</v>
      </c>
      <c r="T188" s="11">
        <f>IF(Table5[[#This Row],[KC Wheat]]="","",T187+Table5[[#This Row],[KC Wheat]])</f>
        <v>6319.5000000000146</v>
      </c>
      <c r="U188" s="11">
        <f>IF(Table5[[#This Row],[Energies]]="","",U187+Table5[[#This Row],[Energies]])</f>
        <v>0</v>
      </c>
      <c r="V188" s="10">
        <f t="shared" si="19"/>
        <v>1763062.8579999998</v>
      </c>
      <c r="W188" s="8">
        <v>1009396</v>
      </c>
      <c r="X188" s="12">
        <f t="shared" si="16"/>
        <v>1.7173636511339446E-2</v>
      </c>
      <c r="Y188" s="8"/>
      <c r="Z188" s="8"/>
      <c r="AA188" s="1"/>
      <c r="AB188" s="1"/>
      <c r="AC188" s="66">
        <v>23522.86</v>
      </c>
      <c r="AE188" s="109"/>
    </row>
    <row r="189" spans="1:31" x14ac:dyDescent="0.25">
      <c r="A189" s="1" t="str">
        <f t="shared" si="17"/>
        <v>Aug</v>
      </c>
      <c r="B189" s="2">
        <v>44435</v>
      </c>
      <c r="C189" s="8">
        <v>-9963.7000000000007</v>
      </c>
      <c r="D189" s="8">
        <v>-4579.8</v>
      </c>
      <c r="E189" s="8">
        <v>-7655.2</v>
      </c>
      <c r="F189" s="8">
        <v>3123.7</v>
      </c>
      <c r="G189" s="8">
        <v>35084.6</v>
      </c>
      <c r="H189" s="8">
        <v>-1856.2</v>
      </c>
      <c r="I189" s="8">
        <v>0</v>
      </c>
      <c r="J189" s="10">
        <f t="shared" si="18"/>
        <v>14153.399999999998</v>
      </c>
      <c r="K189" s="8">
        <v>-877.95</v>
      </c>
      <c r="L189" s="8">
        <v>-2554.5</v>
      </c>
      <c r="M189" s="8">
        <f t="shared" si="22"/>
        <v>-3432.45</v>
      </c>
      <c r="N189" s="10">
        <f t="shared" si="20"/>
        <v>10720.949999999997</v>
      </c>
      <c r="O189" s="11">
        <f>IF(Table5[[#This Row],[Beans]]="","",O188+Table5[[#This Row],[Beans]])</f>
        <v>2128058.5000000009</v>
      </c>
      <c r="P189" s="11">
        <f>IF(Table5[[#This Row],[Meal]]="","",P188+Table5[[#This Row],[Meal]])</f>
        <v>206405.40000000008</v>
      </c>
      <c r="Q189" s="11">
        <f>IF(Table5[[#This Row],[Oil]]="","",Q188+Table5[[#This Row],[Oil]])</f>
        <v>-378090.16</v>
      </c>
      <c r="R189" s="11">
        <f>IF(Table5[[#This Row],[Corn]]="","",R188+Table5[[#This Row],[Corn]])</f>
        <v>-324731.90000000002</v>
      </c>
      <c r="S189" s="11">
        <f>IF(Table5[[#This Row],[Wheat]]="","",S188+Table5[[#This Row],[Wheat]])</f>
        <v>317585.91999999987</v>
      </c>
      <c r="T189" s="11">
        <f>IF(Table5[[#This Row],[KC Wheat]]="","",T188+Table5[[#This Row],[KC Wheat]])</f>
        <v>4463.3000000000147</v>
      </c>
      <c r="U189" s="11">
        <f>IF(Table5[[#This Row],[Energies]]="","",U188+Table5[[#This Row],[Energies]])</f>
        <v>0</v>
      </c>
      <c r="V189" s="10">
        <f t="shared" si="19"/>
        <v>1773783.8079999997</v>
      </c>
      <c r="W189" s="8">
        <v>1348158</v>
      </c>
      <c r="X189" s="12">
        <f t="shared" si="16"/>
        <v>7.9522949090536851E-3</v>
      </c>
      <c r="Y189" s="8"/>
      <c r="Z189" s="8"/>
      <c r="AA189" s="1"/>
      <c r="AB189" s="1"/>
      <c r="AC189" s="66">
        <v>20142.41</v>
      </c>
      <c r="AE189" s="109"/>
    </row>
    <row r="190" spans="1:31" x14ac:dyDescent="0.25">
      <c r="A190" s="1" t="str">
        <f t="shared" si="17"/>
        <v>Aug</v>
      </c>
      <c r="B190" s="2">
        <v>44438</v>
      </c>
      <c r="C190" s="8">
        <v>3750.1</v>
      </c>
      <c r="D190" s="8">
        <v>66696.399999999994</v>
      </c>
      <c r="E190" s="8">
        <v>-4455.5</v>
      </c>
      <c r="F190" s="8">
        <v>14599.1</v>
      </c>
      <c r="G190" s="8">
        <v>52817.4</v>
      </c>
      <c r="H190" s="8">
        <v>5639.9</v>
      </c>
      <c r="I190" s="8">
        <v>0</v>
      </c>
      <c r="J190" s="10">
        <f t="shared" si="18"/>
        <v>139047.4</v>
      </c>
      <c r="K190" s="8">
        <v>-104</v>
      </c>
      <c r="L190" s="8">
        <v>-474.4</v>
      </c>
      <c r="M190" s="8">
        <f t="shared" si="22"/>
        <v>-578.4</v>
      </c>
      <c r="N190" s="10">
        <f t="shared" si="20"/>
        <v>138469</v>
      </c>
      <c r="O190" s="11">
        <f>IF(Table5[[#This Row],[Beans]]="","",O189+Table5[[#This Row],[Beans]])</f>
        <v>2131808.600000001</v>
      </c>
      <c r="P190" s="11">
        <f>IF(Table5[[#This Row],[Meal]]="","",P189+Table5[[#This Row],[Meal]])</f>
        <v>273101.80000000005</v>
      </c>
      <c r="Q190" s="11">
        <f>IF(Table5[[#This Row],[Oil]]="","",Q189+Table5[[#This Row],[Oil]])</f>
        <v>-382545.66</v>
      </c>
      <c r="R190" s="11">
        <f>IF(Table5[[#This Row],[Corn]]="","",R189+Table5[[#This Row],[Corn]])</f>
        <v>-310132.80000000005</v>
      </c>
      <c r="S190" s="11">
        <f>IF(Table5[[#This Row],[Wheat]]="","",S189+Table5[[#This Row],[Wheat]])</f>
        <v>370403.31999999989</v>
      </c>
      <c r="T190" s="11">
        <f>IF(Table5[[#This Row],[KC Wheat]]="","",T189+Table5[[#This Row],[KC Wheat]])</f>
        <v>10103.200000000015</v>
      </c>
      <c r="U190" s="11">
        <f>IF(Table5[[#This Row],[Energies]]="","",U189+Table5[[#This Row],[Energies]])</f>
        <v>0</v>
      </c>
      <c r="V190" s="10">
        <f t="shared" si="19"/>
        <v>1912252.8079999997</v>
      </c>
      <c r="W190" s="8">
        <v>1169975</v>
      </c>
      <c r="X190" s="12">
        <f t="shared" si="16"/>
        <v>0.11835210154063121</v>
      </c>
      <c r="Y190" s="8"/>
      <c r="Z190" s="8"/>
      <c r="AA190" s="1"/>
      <c r="AB190" s="1"/>
      <c r="AC190" s="66">
        <v>200186.76</v>
      </c>
      <c r="AE190" s="109"/>
    </row>
    <row r="191" spans="1:31" x14ac:dyDescent="0.25">
      <c r="A191" s="1" t="str">
        <f t="shared" si="17"/>
        <v>Aug</v>
      </c>
      <c r="B191" s="2">
        <v>44439</v>
      </c>
      <c r="C191" s="8">
        <v>-25575.5</v>
      </c>
      <c r="D191" s="8">
        <v>33067.599999999999</v>
      </c>
      <c r="E191" s="8">
        <v>1668.4</v>
      </c>
      <c r="F191" s="8">
        <v>-9936.2999999999993</v>
      </c>
      <c r="G191" s="8">
        <v>-1374</v>
      </c>
      <c r="H191" s="8">
        <v>1905.8</v>
      </c>
      <c r="I191" s="8">
        <v>0</v>
      </c>
      <c r="J191" s="10">
        <f t="shared" si="18"/>
        <v>-244.00000000000114</v>
      </c>
      <c r="K191" s="8">
        <v>-84.6</v>
      </c>
      <c r="L191" s="8">
        <v>-389.16</v>
      </c>
      <c r="M191" s="8">
        <f t="shared" si="22"/>
        <v>-473.76</v>
      </c>
      <c r="N191" s="10">
        <f t="shared" si="20"/>
        <v>-717.76000000000113</v>
      </c>
      <c r="O191" s="11">
        <f>IF(Table5[[#This Row],[Beans]]="","",O190+Table5[[#This Row],[Beans]])</f>
        <v>2106233.100000001</v>
      </c>
      <c r="P191" s="11">
        <f>IF(Table5[[#This Row],[Meal]]="","",P190+Table5[[#This Row],[Meal]])</f>
        <v>306169.40000000002</v>
      </c>
      <c r="Q191" s="11">
        <f>IF(Table5[[#This Row],[Oil]]="","",Q190+Table5[[#This Row],[Oil]])</f>
        <v>-380877.25999999995</v>
      </c>
      <c r="R191" s="11">
        <f>IF(Table5[[#This Row],[Corn]]="","",R190+Table5[[#This Row],[Corn]])</f>
        <v>-320069.10000000003</v>
      </c>
      <c r="S191" s="11">
        <f>IF(Table5[[#This Row],[Wheat]]="","",S190+Table5[[#This Row],[Wheat]])</f>
        <v>369029.31999999989</v>
      </c>
      <c r="T191" s="11">
        <f>IF(Table5[[#This Row],[KC Wheat]]="","",T190+Table5[[#This Row],[KC Wheat]])</f>
        <v>12009.000000000015</v>
      </c>
      <c r="U191" s="11">
        <f>IF(Table5[[#This Row],[Energies]]="","",U190+Table5[[#This Row],[Energies]])</f>
        <v>0</v>
      </c>
      <c r="V191" s="10">
        <f t="shared" si="19"/>
        <v>1911535.0479999997</v>
      </c>
      <c r="W191" s="8">
        <v>1207129</v>
      </c>
      <c r="X191" s="12">
        <f t="shared" si="16"/>
        <v>-5.9460090843646465E-4</v>
      </c>
      <c r="Y191" s="8">
        <v>-9.31</v>
      </c>
      <c r="Z191" s="8"/>
      <c r="AA191" s="1"/>
      <c r="AB191" s="1"/>
      <c r="AC191" s="66">
        <v>197532.75</v>
      </c>
      <c r="AE191" s="109"/>
    </row>
    <row r="192" spans="1:31" x14ac:dyDescent="0.25">
      <c r="A192" s="1" t="str">
        <f t="shared" si="17"/>
        <v>Sep</v>
      </c>
      <c r="B192" s="2">
        <v>44440</v>
      </c>
      <c r="C192" s="8">
        <v>-16573.400000000001</v>
      </c>
      <c r="D192" s="8">
        <v>29516.1</v>
      </c>
      <c r="E192" s="8">
        <v>-7691.2</v>
      </c>
      <c r="F192" s="8">
        <v>16623.400000000001</v>
      </c>
      <c r="G192" s="8">
        <v>10607.3</v>
      </c>
      <c r="H192" s="8">
        <v>325.3</v>
      </c>
      <c r="I192" s="8">
        <v>0</v>
      </c>
      <c r="J192" s="10">
        <f t="shared" si="18"/>
        <v>32807.5</v>
      </c>
      <c r="K192" s="8">
        <v>-149.6</v>
      </c>
      <c r="L192" s="8">
        <v>-688.16</v>
      </c>
      <c r="M192" s="8">
        <f t="shared" si="22"/>
        <v>-837.76</v>
      </c>
      <c r="N192" s="10">
        <f t="shared" si="20"/>
        <v>31969.74</v>
      </c>
      <c r="O192" s="11">
        <f>IF(Table5[[#This Row],[Beans]]="","",O191+Table5[[#This Row],[Beans]])</f>
        <v>2089659.7000000011</v>
      </c>
      <c r="P192" s="11">
        <f>IF(Table5[[#This Row],[Meal]]="","",P191+Table5[[#This Row],[Meal]])</f>
        <v>335685.5</v>
      </c>
      <c r="Q192" s="11">
        <f>IF(Table5[[#This Row],[Oil]]="","",Q191+Table5[[#This Row],[Oil]])</f>
        <v>-388568.45999999996</v>
      </c>
      <c r="R192" s="11">
        <f>IF(Table5[[#This Row],[Corn]]="","",R191+Table5[[#This Row],[Corn]])</f>
        <v>-303445.7</v>
      </c>
      <c r="S192" s="11">
        <f>IF(Table5[[#This Row],[Wheat]]="","",S191+Table5[[#This Row],[Wheat]])</f>
        <v>379636.61999999988</v>
      </c>
      <c r="T192" s="11">
        <f>IF(Table5[[#This Row],[KC Wheat]]="","",T191+Table5[[#This Row],[KC Wheat]])</f>
        <v>12334.300000000014</v>
      </c>
      <c r="U192" s="11">
        <f>IF(Table5[[#This Row],[Energies]]="","",U191+Table5[[#This Row],[Energies]])</f>
        <v>0</v>
      </c>
      <c r="V192" s="10">
        <f t="shared" si="19"/>
        <v>1943504.7879999997</v>
      </c>
      <c r="W192" s="8">
        <v>1287067</v>
      </c>
      <c r="X192" s="12">
        <f t="shared" si="16"/>
        <v>2.483921971428061E-2</v>
      </c>
      <c r="Y192" s="8">
        <v>-2303</v>
      </c>
      <c r="Z192" s="8"/>
      <c r="AA192" s="1"/>
      <c r="AB192" s="1"/>
      <c r="AC192" s="66">
        <v>205931.03</v>
      </c>
      <c r="AE192" s="109"/>
    </row>
    <row r="193" spans="1:31" x14ac:dyDescent="0.25">
      <c r="A193" s="1" t="str">
        <f t="shared" si="17"/>
        <v>Sep</v>
      </c>
      <c r="B193" s="2">
        <v>44441</v>
      </c>
      <c r="C193" s="8">
        <v>-1834.1</v>
      </c>
      <c r="D193" s="8">
        <v>5210.1000000000004</v>
      </c>
      <c r="E193" s="8">
        <v>1407</v>
      </c>
      <c r="F193" s="8">
        <v>2785.4</v>
      </c>
      <c r="G193" s="8">
        <v>-11299.8</v>
      </c>
      <c r="H193" s="8">
        <v>-2037.4</v>
      </c>
      <c r="I193" s="8">
        <v>0</v>
      </c>
      <c r="J193" s="10">
        <f t="shared" si="18"/>
        <v>-5768.7999999999993</v>
      </c>
      <c r="K193" s="8">
        <v>-121.45</v>
      </c>
      <c r="L193" s="8">
        <v>-558.66999999999996</v>
      </c>
      <c r="M193" s="8">
        <f t="shared" si="22"/>
        <v>-680.12</v>
      </c>
      <c r="N193" s="10">
        <f t="shared" si="20"/>
        <v>-6448.9199999999992</v>
      </c>
      <c r="O193" s="11">
        <f>IF(Table5[[#This Row],[Beans]]="","",O192+Table5[[#This Row],[Beans]])</f>
        <v>2087825.600000001</v>
      </c>
      <c r="P193" s="11">
        <f>IF(Table5[[#This Row],[Meal]]="","",P192+Table5[[#This Row],[Meal]])</f>
        <v>340895.6</v>
      </c>
      <c r="Q193" s="11">
        <f>IF(Table5[[#This Row],[Oil]]="","",Q192+Table5[[#This Row],[Oil]])</f>
        <v>-387161.45999999996</v>
      </c>
      <c r="R193" s="11">
        <f>IF(Table5[[#This Row],[Corn]]="","",R192+Table5[[#This Row],[Corn]])</f>
        <v>-300660.3</v>
      </c>
      <c r="S193" s="11">
        <f>IF(Table5[[#This Row],[Wheat]]="","",S192+Table5[[#This Row],[Wheat]])</f>
        <v>368336.81999999989</v>
      </c>
      <c r="T193" s="11">
        <f>IF(Table5[[#This Row],[KC Wheat]]="","",T192+Table5[[#This Row],[KC Wheat]])</f>
        <v>10296.900000000014</v>
      </c>
      <c r="U193" s="11">
        <f>IF(Table5[[#This Row],[Energies]]="","",U192+Table5[[#This Row],[Energies]])</f>
        <v>0</v>
      </c>
      <c r="V193" s="10">
        <f t="shared" si="19"/>
        <v>1937055.8679999998</v>
      </c>
      <c r="W193" s="8">
        <v>1300077</v>
      </c>
      <c r="X193" s="12">
        <f t="shared" si="16"/>
        <v>-4.9604138831776884E-3</v>
      </c>
      <c r="Y193" s="8"/>
      <c r="Z193" s="8"/>
      <c r="AA193" s="1"/>
      <c r="AB193" s="1"/>
      <c r="AC193" s="66">
        <v>188756.91</v>
      </c>
      <c r="AE193" s="109"/>
    </row>
    <row r="194" spans="1:31" x14ac:dyDescent="0.25">
      <c r="A194" s="1" t="str">
        <f t="shared" si="17"/>
        <v>Sep</v>
      </c>
      <c r="B194" s="2">
        <v>44442</v>
      </c>
      <c r="C194" s="8">
        <v>34854.699999999997</v>
      </c>
      <c r="D194" s="8">
        <v>-40574.5</v>
      </c>
      <c r="E194" s="8">
        <v>694.7</v>
      </c>
      <c r="F194" s="8">
        <v>12515.2</v>
      </c>
      <c r="G194" s="8">
        <v>7472.6</v>
      </c>
      <c r="H194" s="8">
        <v>-999.3</v>
      </c>
      <c r="I194" s="8">
        <v>0</v>
      </c>
      <c r="J194" s="10">
        <f t="shared" si="18"/>
        <v>13963.399999999998</v>
      </c>
      <c r="K194" s="8">
        <v>-36.549999999999997</v>
      </c>
      <c r="L194" s="8">
        <v>-168.13</v>
      </c>
      <c r="M194" s="8">
        <f t="shared" si="22"/>
        <v>-204.68</v>
      </c>
      <c r="N194" s="10">
        <f t="shared" si="20"/>
        <v>13758.719999999998</v>
      </c>
      <c r="O194" s="11">
        <f>IF(Table5[[#This Row],[Beans]]="","",O193+Table5[[#This Row],[Beans]])</f>
        <v>2122680.3000000012</v>
      </c>
      <c r="P194" s="11">
        <f>IF(Table5[[#This Row],[Meal]]="","",P193+Table5[[#This Row],[Meal]])</f>
        <v>300321.09999999998</v>
      </c>
      <c r="Q194" s="11">
        <f>IF(Table5[[#This Row],[Oil]]="","",Q193+Table5[[#This Row],[Oil]])</f>
        <v>-386466.75999999995</v>
      </c>
      <c r="R194" s="11">
        <f>IF(Table5[[#This Row],[Corn]]="","",R193+Table5[[#This Row],[Corn]])</f>
        <v>-288145.09999999998</v>
      </c>
      <c r="S194" s="11">
        <f>IF(Table5[[#This Row],[Wheat]]="","",S193+Table5[[#This Row],[Wheat]])</f>
        <v>375809.41999999987</v>
      </c>
      <c r="T194" s="11">
        <f>IF(Table5[[#This Row],[KC Wheat]]="","",T193+Table5[[#This Row],[KC Wheat]])</f>
        <v>9297.6000000000149</v>
      </c>
      <c r="U194" s="11">
        <f>IF(Table5[[#This Row],[Energies]]="","",U193+Table5[[#This Row],[Energies]])</f>
        <v>0</v>
      </c>
      <c r="V194" s="10">
        <f t="shared" si="19"/>
        <v>1950814.5879999998</v>
      </c>
      <c r="W194" s="8">
        <v>1115495</v>
      </c>
      <c r="X194" s="12">
        <f t="shared" si="16"/>
        <v>1.2334183479083275E-2</v>
      </c>
      <c r="Y194" s="8"/>
      <c r="Z194" s="8"/>
      <c r="AA194" s="1"/>
      <c r="AB194" s="1"/>
      <c r="AC194" s="66">
        <v>209206.23</v>
      </c>
      <c r="AE194" s="109"/>
    </row>
    <row r="195" spans="1:31" x14ac:dyDescent="0.25">
      <c r="A195" s="1" t="str">
        <f t="shared" si="17"/>
        <v>Sep</v>
      </c>
      <c r="B195" s="2">
        <v>44446</v>
      </c>
      <c r="C195" s="8">
        <v>11512.1</v>
      </c>
      <c r="D195" s="8">
        <v>-33719.199999999997</v>
      </c>
      <c r="E195" s="8">
        <v>1870.1</v>
      </c>
      <c r="F195" s="8">
        <v>-1335.4</v>
      </c>
      <c r="G195" s="8">
        <v>-2637.1</v>
      </c>
      <c r="H195" s="8">
        <v>-2782.4</v>
      </c>
      <c r="I195" s="8">
        <v>0</v>
      </c>
      <c r="J195" s="10">
        <f t="shared" si="18"/>
        <v>-27091.9</v>
      </c>
      <c r="K195" s="8">
        <v>-72.650000000000006</v>
      </c>
      <c r="L195" s="8">
        <v>-334.19</v>
      </c>
      <c r="M195" s="8">
        <f t="shared" si="22"/>
        <v>-406.84000000000003</v>
      </c>
      <c r="N195" s="10">
        <f t="shared" si="20"/>
        <v>-27498.74</v>
      </c>
      <c r="O195" s="11">
        <f>IF(Table5[[#This Row],[Beans]]="","",O194+Table5[[#This Row],[Beans]])</f>
        <v>2134192.4000000013</v>
      </c>
      <c r="P195" s="11">
        <f>IF(Table5[[#This Row],[Meal]]="","",P194+Table5[[#This Row],[Meal]])</f>
        <v>266601.89999999997</v>
      </c>
      <c r="Q195" s="11">
        <f>IF(Table5[[#This Row],[Oil]]="","",Q194+Table5[[#This Row],[Oil]])</f>
        <v>-384596.66</v>
      </c>
      <c r="R195" s="11">
        <f>IF(Table5[[#This Row],[Corn]]="","",R194+Table5[[#This Row],[Corn]])</f>
        <v>-289480.5</v>
      </c>
      <c r="S195" s="11">
        <f>IF(Table5[[#This Row],[Wheat]]="","",S194+Table5[[#This Row],[Wheat]])</f>
        <v>373172.31999999989</v>
      </c>
      <c r="T195" s="11">
        <f>IF(Table5[[#This Row],[KC Wheat]]="","",T194+Table5[[#This Row],[KC Wheat]])</f>
        <v>6515.2000000000153</v>
      </c>
      <c r="U195" s="11">
        <f>IF(Table5[[#This Row],[Energies]]="","",U194+Table5[[#This Row],[Energies]])</f>
        <v>0</v>
      </c>
      <c r="V195" s="10">
        <f t="shared" si="19"/>
        <v>1923315.8479999998</v>
      </c>
      <c r="W195" s="8">
        <v>1291522</v>
      </c>
      <c r="X195" s="12">
        <f t="shared" ref="X195:X258" si="23">IFERROR(N195/W195,"")</f>
        <v>-2.1291731770732517E-2</v>
      </c>
      <c r="Y195" s="8"/>
      <c r="Z195" s="8"/>
      <c r="AA195" s="1"/>
      <c r="AB195" s="1"/>
      <c r="AC195" s="66">
        <v>158755.39000000001</v>
      </c>
      <c r="AE195" s="109"/>
    </row>
    <row r="196" spans="1:31" x14ac:dyDescent="0.25">
      <c r="A196" s="1" t="str">
        <f t="shared" ref="A196:A259" si="24">TEXT(B196,"mmm")</f>
        <v>Sep</v>
      </c>
      <c r="B196" s="2">
        <v>44447</v>
      </c>
      <c r="C196" s="8">
        <v>19330.3</v>
      </c>
      <c r="D196" s="8">
        <v>-6980.7</v>
      </c>
      <c r="E196" s="8">
        <v>4148.8999999999996</v>
      </c>
      <c r="F196" s="8">
        <v>-8759.2999999999993</v>
      </c>
      <c r="G196" s="8">
        <v>30686.5</v>
      </c>
      <c r="H196" s="8">
        <v>11081.3</v>
      </c>
      <c r="I196" s="8">
        <v>0</v>
      </c>
      <c r="J196" s="10">
        <f t="shared" ref="J196:J259" si="25">IF(SUM(C196:I196)=0,"",SUM(C196:I196))</f>
        <v>49507</v>
      </c>
      <c r="K196" s="8">
        <v>-170.45</v>
      </c>
      <c r="L196" s="8">
        <v>-784.07</v>
      </c>
      <c r="M196" s="8">
        <f t="shared" si="22"/>
        <v>-954.52</v>
      </c>
      <c r="N196" s="10">
        <f t="shared" si="20"/>
        <v>48552.480000000003</v>
      </c>
      <c r="O196" s="11">
        <f>IF(Table5[[#This Row],[Beans]]="","",O195+Table5[[#This Row],[Beans]])</f>
        <v>2153522.7000000011</v>
      </c>
      <c r="P196" s="11">
        <f>IF(Table5[[#This Row],[Meal]]="","",P195+Table5[[#This Row],[Meal]])</f>
        <v>259621.19999999995</v>
      </c>
      <c r="Q196" s="11">
        <f>IF(Table5[[#This Row],[Oil]]="","",Q195+Table5[[#This Row],[Oil]])</f>
        <v>-380447.75999999995</v>
      </c>
      <c r="R196" s="11">
        <f>IF(Table5[[#This Row],[Corn]]="","",R195+Table5[[#This Row],[Corn]])</f>
        <v>-298239.8</v>
      </c>
      <c r="S196" s="11">
        <f>IF(Table5[[#This Row],[Wheat]]="","",S195+Table5[[#This Row],[Wheat]])</f>
        <v>403858.81999999989</v>
      </c>
      <c r="T196" s="11">
        <f>IF(Table5[[#This Row],[KC Wheat]]="","",T195+Table5[[#This Row],[KC Wheat]])</f>
        <v>17596.500000000015</v>
      </c>
      <c r="U196" s="11">
        <f>IF(Table5[[#This Row],[Energies]]="","",U195+Table5[[#This Row],[Energies]])</f>
        <v>0</v>
      </c>
      <c r="V196" s="10">
        <f t="shared" si="19"/>
        <v>1971868.3279999997</v>
      </c>
      <c r="W196" s="8">
        <v>1182204</v>
      </c>
      <c r="X196" s="12">
        <f t="shared" si="23"/>
        <v>4.1069460093181888E-2</v>
      </c>
      <c r="Y196" s="8">
        <v>-125</v>
      </c>
      <c r="Z196" s="8"/>
      <c r="AA196" s="1"/>
      <c r="AB196" s="1"/>
      <c r="AC196" s="66">
        <v>230591.622</v>
      </c>
      <c r="AE196" s="109"/>
    </row>
    <row r="197" spans="1:31" x14ac:dyDescent="0.25">
      <c r="A197" s="1" t="str">
        <f t="shared" si="24"/>
        <v>Sep</v>
      </c>
      <c r="B197" s="2">
        <v>44448</v>
      </c>
      <c r="C197" s="8">
        <v>26673.9</v>
      </c>
      <c r="D197" s="8">
        <v>24899.9</v>
      </c>
      <c r="E197" s="8">
        <v>8537.2000000000007</v>
      </c>
      <c r="F197" s="8">
        <v>22880.9</v>
      </c>
      <c r="G197" s="8">
        <v>12360.8</v>
      </c>
      <c r="H197" s="8">
        <v>10677</v>
      </c>
      <c r="I197" s="8">
        <v>0</v>
      </c>
      <c r="J197" s="10">
        <f t="shared" si="25"/>
        <v>106029.7</v>
      </c>
      <c r="K197" s="8">
        <v>-184.2</v>
      </c>
      <c r="L197" s="8">
        <v>-847.32</v>
      </c>
      <c r="M197" s="8">
        <f t="shared" si="22"/>
        <v>-1031.52</v>
      </c>
      <c r="N197" s="10">
        <f t="shared" si="20"/>
        <v>104998.18</v>
      </c>
      <c r="O197" s="11">
        <f>IF(Table5[[#This Row],[Beans]]="","",O196+Table5[[#This Row],[Beans]])</f>
        <v>2180196.600000001</v>
      </c>
      <c r="P197" s="11">
        <f>IF(Table5[[#This Row],[Meal]]="","",P196+Table5[[#This Row],[Meal]])</f>
        <v>284521.09999999998</v>
      </c>
      <c r="Q197" s="11">
        <f>IF(Table5[[#This Row],[Oil]]="","",Q196+Table5[[#This Row],[Oil]])</f>
        <v>-371910.55999999994</v>
      </c>
      <c r="R197" s="11">
        <f>IF(Table5[[#This Row],[Corn]]="","",R196+Table5[[#This Row],[Corn]])</f>
        <v>-275358.89999999997</v>
      </c>
      <c r="S197" s="11">
        <f>IF(Table5[[#This Row],[Wheat]]="","",S196+Table5[[#This Row],[Wheat]])</f>
        <v>416219.61999999988</v>
      </c>
      <c r="T197" s="11">
        <f>IF(Table5[[#This Row],[KC Wheat]]="","",T196+Table5[[#This Row],[KC Wheat]])</f>
        <v>28273.500000000015</v>
      </c>
      <c r="U197" s="11">
        <f>IF(Table5[[#This Row],[Energies]]="","",U196+Table5[[#This Row],[Energies]])</f>
        <v>0</v>
      </c>
      <c r="V197" s="10">
        <f t="shared" ref="V197:V260" si="26">IF(N197&lt;&gt;"",IFERROR(V196+N197,""),"")</f>
        <v>2076866.5079999997</v>
      </c>
      <c r="W197" s="8">
        <v>1269812</v>
      </c>
      <c r="X197" s="12">
        <f t="shared" si="23"/>
        <v>8.268797270777091E-2</v>
      </c>
      <c r="Y197" s="8">
        <v>-525</v>
      </c>
      <c r="Z197" s="8"/>
      <c r="AA197" s="1"/>
      <c r="AB197" s="1"/>
      <c r="AC197" s="66">
        <v>314409.09999999998</v>
      </c>
      <c r="AE197" s="109"/>
    </row>
    <row r="198" spans="1:31" x14ac:dyDescent="0.25">
      <c r="A198" s="1" t="str">
        <f t="shared" si="24"/>
        <v>Sep</v>
      </c>
      <c r="B198" s="2">
        <v>44449</v>
      </c>
      <c r="C198" s="8">
        <v>16756</v>
      </c>
      <c r="D198" s="8">
        <v>-35646.800000000003</v>
      </c>
      <c r="E198" s="8">
        <v>23857.7</v>
      </c>
      <c r="F198" s="8">
        <v>17946.400000000001</v>
      </c>
      <c r="G198" s="8">
        <v>-4697.6000000000004</v>
      </c>
      <c r="H198" s="8">
        <v>-11618</v>
      </c>
      <c r="I198" s="8">
        <v>0</v>
      </c>
      <c r="J198" s="10">
        <f t="shared" si="25"/>
        <v>6597.6999999999971</v>
      </c>
      <c r="K198" s="8">
        <v>-241.25</v>
      </c>
      <c r="L198" s="8">
        <v>-1109.75</v>
      </c>
      <c r="M198" s="8">
        <f t="shared" si="22"/>
        <v>-1351</v>
      </c>
      <c r="N198" s="10">
        <f t="shared" si="20"/>
        <v>5246.6999999999971</v>
      </c>
      <c r="O198" s="11">
        <f>IF(Table5[[#This Row],[Beans]]="","",O197+Table5[[#This Row],[Beans]])</f>
        <v>2196952.600000001</v>
      </c>
      <c r="P198" s="11">
        <f>IF(Table5[[#This Row],[Meal]]="","",P197+Table5[[#This Row],[Meal]])</f>
        <v>248874.3</v>
      </c>
      <c r="Q198" s="11">
        <f>IF(Table5[[#This Row],[Oil]]="","",Q197+Table5[[#This Row],[Oil]])</f>
        <v>-348052.85999999993</v>
      </c>
      <c r="R198" s="11">
        <f>IF(Table5[[#This Row],[Corn]]="","",R197+Table5[[#This Row],[Corn]])</f>
        <v>-257412.49999999997</v>
      </c>
      <c r="S198" s="11">
        <f>IF(Table5[[#This Row],[Wheat]]="","",S197+Table5[[#This Row],[Wheat]])</f>
        <v>411522.0199999999</v>
      </c>
      <c r="T198" s="11">
        <f>IF(Table5[[#This Row],[KC Wheat]]="","",T197+Table5[[#This Row],[KC Wheat]])</f>
        <v>16655.500000000015</v>
      </c>
      <c r="U198" s="11">
        <f>IF(Table5[[#This Row],[Energies]]="","",U197+Table5[[#This Row],[Energies]])</f>
        <v>0</v>
      </c>
      <c r="V198" s="10">
        <f t="shared" si="26"/>
        <v>2082113.2079999996</v>
      </c>
      <c r="W198" s="8">
        <v>825540</v>
      </c>
      <c r="X198" s="12">
        <f t="shared" si="23"/>
        <v>6.3554764154371652E-3</v>
      </c>
      <c r="Y198" s="8">
        <v>-250</v>
      </c>
      <c r="Z198" s="8"/>
      <c r="AA198" s="1"/>
      <c r="AB198" s="1"/>
      <c r="AC198" s="66">
        <v>318960.34999999998</v>
      </c>
      <c r="AE198" s="109"/>
    </row>
    <row r="199" spans="1:31" x14ac:dyDescent="0.25">
      <c r="A199" s="1" t="str">
        <f t="shared" si="24"/>
        <v>Sep</v>
      </c>
      <c r="B199" s="2">
        <v>44452</v>
      </c>
      <c r="C199" s="8">
        <v>-8296.5</v>
      </c>
      <c r="D199" s="8">
        <v>-1719.6</v>
      </c>
      <c r="E199" s="8">
        <v>13592.4</v>
      </c>
      <c r="F199" s="8">
        <v>-9580.6</v>
      </c>
      <c r="G199" s="8">
        <v>23754.6</v>
      </c>
      <c r="H199" s="8">
        <v>-7576.8</v>
      </c>
      <c r="I199" s="8">
        <v>0</v>
      </c>
      <c r="J199" s="10">
        <f t="shared" si="25"/>
        <v>10173.499999999996</v>
      </c>
      <c r="K199" s="8">
        <v>-167.25</v>
      </c>
      <c r="L199" s="8">
        <v>-769.35</v>
      </c>
      <c r="M199" s="8">
        <f t="shared" si="22"/>
        <v>-936.6</v>
      </c>
      <c r="N199" s="10">
        <f t="shared" si="20"/>
        <v>9236.899999999996</v>
      </c>
      <c r="O199" s="11">
        <f>IF(Table5[[#This Row],[Beans]]="","",O198+Table5[[#This Row],[Beans]])</f>
        <v>2188656.100000001</v>
      </c>
      <c r="P199" s="11">
        <f>IF(Table5[[#This Row],[Meal]]="","",P198+Table5[[#This Row],[Meal]])</f>
        <v>247154.69999999998</v>
      </c>
      <c r="Q199" s="11">
        <f>IF(Table5[[#This Row],[Oil]]="","",Q198+Table5[[#This Row],[Oil]])</f>
        <v>-334460.4599999999</v>
      </c>
      <c r="R199" s="11">
        <f>IF(Table5[[#This Row],[Corn]]="","",R198+Table5[[#This Row],[Corn]])</f>
        <v>-266993.09999999998</v>
      </c>
      <c r="S199" s="11">
        <f>IF(Table5[[#This Row],[Wheat]]="","",S198+Table5[[#This Row],[Wheat]])</f>
        <v>435276.61999999988</v>
      </c>
      <c r="T199" s="11">
        <f>IF(Table5[[#This Row],[KC Wheat]]="","",T198+Table5[[#This Row],[KC Wheat]])</f>
        <v>9078.7000000000153</v>
      </c>
      <c r="U199" s="11">
        <f>IF(Table5[[#This Row],[Energies]]="","",U198+Table5[[#This Row],[Energies]])</f>
        <v>0</v>
      </c>
      <c r="V199" s="10">
        <f t="shared" si="26"/>
        <v>2091350.1079999995</v>
      </c>
      <c r="W199" s="8">
        <v>792835</v>
      </c>
      <c r="X199" s="12">
        <f t="shared" si="23"/>
        <v>1.1650469517617154E-2</v>
      </c>
      <c r="Y199" s="8"/>
      <c r="Z199" s="8"/>
      <c r="AA199" s="1"/>
      <c r="AB199" s="1"/>
      <c r="AC199" s="66">
        <v>305477</v>
      </c>
      <c r="AE199" s="109"/>
    </row>
    <row r="200" spans="1:31" x14ac:dyDescent="0.25">
      <c r="A200" s="1" t="str">
        <f t="shared" si="24"/>
        <v>Sep</v>
      </c>
      <c r="B200" s="2">
        <v>44453</v>
      </c>
      <c r="C200" s="8">
        <v>-1142.3</v>
      </c>
      <c r="D200" s="8">
        <v>-12989.7</v>
      </c>
      <c r="E200" s="8">
        <v>8050.9</v>
      </c>
      <c r="F200" s="8">
        <v>-12564.8</v>
      </c>
      <c r="G200" s="8">
        <v>9191.2000000000007</v>
      </c>
      <c r="H200" s="8">
        <v>16780.400000000001</v>
      </c>
      <c r="I200" s="8">
        <v>0</v>
      </c>
      <c r="J200" s="10">
        <f t="shared" si="25"/>
        <v>7325.7000000000007</v>
      </c>
      <c r="K200" s="8">
        <v>-157.25</v>
      </c>
      <c r="L200" s="8">
        <v>-723.35</v>
      </c>
      <c r="M200" s="8">
        <f t="shared" si="22"/>
        <v>-880.6</v>
      </c>
      <c r="N200" s="10">
        <f t="shared" si="20"/>
        <v>6445.1</v>
      </c>
      <c r="O200" s="11">
        <f>IF(Table5[[#This Row],[Beans]]="","",O199+Table5[[#This Row],[Beans]])</f>
        <v>2187513.8000000012</v>
      </c>
      <c r="P200" s="11">
        <f>IF(Table5[[#This Row],[Meal]]="","",P199+Table5[[#This Row],[Meal]])</f>
        <v>234164.99999999997</v>
      </c>
      <c r="Q200" s="11">
        <f>IF(Table5[[#This Row],[Oil]]="","",Q199+Table5[[#This Row],[Oil]])</f>
        <v>-326409.55999999988</v>
      </c>
      <c r="R200" s="11">
        <f>IF(Table5[[#This Row],[Corn]]="","",R199+Table5[[#This Row],[Corn]])</f>
        <v>-279557.89999999997</v>
      </c>
      <c r="S200" s="11">
        <f>IF(Table5[[#This Row],[Wheat]]="","",S199+Table5[[#This Row],[Wheat]])</f>
        <v>444467.81999999989</v>
      </c>
      <c r="T200" s="11">
        <f>IF(Table5[[#This Row],[KC Wheat]]="","",T199+Table5[[#This Row],[KC Wheat]])</f>
        <v>25859.100000000017</v>
      </c>
      <c r="U200" s="11">
        <f>IF(Table5[[#This Row],[Energies]]="","",U199+Table5[[#This Row],[Energies]])</f>
        <v>0</v>
      </c>
      <c r="V200" s="10">
        <f t="shared" si="26"/>
        <v>2097795.2079999996</v>
      </c>
      <c r="W200" s="8">
        <v>744473</v>
      </c>
      <c r="X200" s="12">
        <f t="shared" si="23"/>
        <v>8.6572649377479102E-3</v>
      </c>
      <c r="Y200" s="8">
        <v>-6985.42</v>
      </c>
      <c r="Z200" s="8"/>
      <c r="AA200" s="1"/>
      <c r="AB200" s="1"/>
      <c r="AC200" s="66">
        <v>348589.15</v>
      </c>
      <c r="AE200" s="109"/>
    </row>
    <row r="201" spans="1:31" x14ac:dyDescent="0.25">
      <c r="A201" s="1" t="str">
        <f t="shared" si="24"/>
        <v>Sep</v>
      </c>
      <c r="B201" s="2">
        <v>44454</v>
      </c>
      <c r="C201" s="8">
        <v>15136.8</v>
      </c>
      <c r="D201" s="8">
        <v>-14644.1</v>
      </c>
      <c r="E201" s="8">
        <v>-5528.8</v>
      </c>
      <c r="F201" s="8">
        <v>-10991.5</v>
      </c>
      <c r="G201" s="8">
        <v>-16445.900000000001</v>
      </c>
      <c r="H201" s="8">
        <v>6557.5</v>
      </c>
      <c r="I201" s="8">
        <v>0</v>
      </c>
      <c r="J201" s="10">
        <f t="shared" si="25"/>
        <v>-25916.000000000004</v>
      </c>
      <c r="K201" s="8">
        <v>-71.7</v>
      </c>
      <c r="L201" s="8">
        <v>-329.82</v>
      </c>
      <c r="M201" s="8">
        <f t="shared" si="22"/>
        <v>-401.52</v>
      </c>
      <c r="N201" s="10">
        <f t="shared" si="20"/>
        <v>-26317.520000000004</v>
      </c>
      <c r="O201" s="11">
        <f>IF(Table5[[#This Row],[Beans]]="","",O200+Table5[[#This Row],[Beans]])</f>
        <v>2202650.600000001</v>
      </c>
      <c r="P201" s="11">
        <f>IF(Table5[[#This Row],[Meal]]="","",P200+Table5[[#This Row],[Meal]])</f>
        <v>219520.89999999997</v>
      </c>
      <c r="Q201" s="11">
        <f>IF(Table5[[#This Row],[Oil]]="","",Q200+Table5[[#This Row],[Oil]])</f>
        <v>-331938.35999999987</v>
      </c>
      <c r="R201" s="11">
        <f>IF(Table5[[#This Row],[Corn]]="","",R200+Table5[[#This Row],[Corn]])</f>
        <v>-290549.39999999997</v>
      </c>
      <c r="S201" s="11">
        <f>IF(Table5[[#This Row],[Wheat]]="","",S200+Table5[[#This Row],[Wheat]])</f>
        <v>428021.91999999987</v>
      </c>
      <c r="T201" s="11">
        <f>IF(Table5[[#This Row],[KC Wheat]]="","",T200+Table5[[#This Row],[KC Wheat]])</f>
        <v>32416.600000000017</v>
      </c>
      <c r="U201" s="11">
        <f>IF(Table5[[#This Row],[Energies]]="","",U200+Table5[[#This Row],[Energies]])</f>
        <v>0</v>
      </c>
      <c r="V201" s="10">
        <f t="shared" si="26"/>
        <v>2071477.6879999996</v>
      </c>
      <c r="W201" s="8">
        <v>726612</v>
      </c>
      <c r="X201" s="12">
        <f t="shared" si="23"/>
        <v>-3.6219495411581426E-2</v>
      </c>
      <c r="Y201" s="8"/>
      <c r="Z201" s="8"/>
      <c r="AA201" s="1"/>
      <c r="AB201" s="1"/>
      <c r="AC201" s="66">
        <v>324779.63</v>
      </c>
      <c r="AE201" s="109"/>
    </row>
    <row r="202" spans="1:31" x14ac:dyDescent="0.25">
      <c r="A202" s="1" t="str">
        <f t="shared" si="24"/>
        <v>Sep</v>
      </c>
      <c r="B202" s="2">
        <v>44455</v>
      </c>
      <c r="C202" s="8">
        <v>-1219.2</v>
      </c>
      <c r="D202" s="8">
        <v>4062.2</v>
      </c>
      <c r="E202" s="8">
        <v>-28479.1</v>
      </c>
      <c r="F202" s="8">
        <v>-5697.7</v>
      </c>
      <c r="G202" s="8">
        <v>2070.3000000000002</v>
      </c>
      <c r="H202" s="8">
        <v>-5572.1</v>
      </c>
      <c r="I202" s="8">
        <v>0</v>
      </c>
      <c r="J202" s="10">
        <f t="shared" si="25"/>
        <v>-34835.599999999999</v>
      </c>
      <c r="K202" s="8">
        <v>-61.85</v>
      </c>
      <c r="L202" s="8">
        <v>-284.51</v>
      </c>
      <c r="M202" s="8">
        <f t="shared" si="22"/>
        <v>-346.36</v>
      </c>
      <c r="N202" s="10">
        <f t="shared" si="20"/>
        <v>-35181.96</v>
      </c>
      <c r="O202" s="11">
        <f>IF(Table5[[#This Row],[Beans]]="","",O201+Table5[[#This Row],[Beans]])</f>
        <v>2201431.4000000008</v>
      </c>
      <c r="P202" s="11">
        <f>IF(Table5[[#This Row],[Meal]]="","",P201+Table5[[#This Row],[Meal]])</f>
        <v>223583.09999999998</v>
      </c>
      <c r="Q202" s="11">
        <f>IF(Table5[[#This Row],[Oil]]="","",Q201+Table5[[#This Row],[Oil]])</f>
        <v>-360417.45999999985</v>
      </c>
      <c r="R202" s="11">
        <f>IF(Table5[[#This Row],[Corn]]="","",R201+Table5[[#This Row],[Corn]])</f>
        <v>-296247.09999999998</v>
      </c>
      <c r="S202" s="11">
        <f>IF(Table5[[#This Row],[Wheat]]="","",S201+Table5[[#This Row],[Wheat]])</f>
        <v>430092.21999999986</v>
      </c>
      <c r="T202" s="11">
        <f>IF(Table5[[#This Row],[KC Wheat]]="","",T201+Table5[[#This Row],[KC Wheat]])</f>
        <v>26844.500000000015</v>
      </c>
      <c r="U202" s="11">
        <f>IF(Table5[[#This Row],[Energies]]="","",U201+Table5[[#This Row],[Energies]])</f>
        <v>0</v>
      </c>
      <c r="V202" s="10">
        <f t="shared" si="26"/>
        <v>2036295.7279999997</v>
      </c>
      <c r="W202" s="8">
        <v>781689</v>
      </c>
      <c r="X202" s="12">
        <f t="shared" si="23"/>
        <v>-4.500761811922644E-2</v>
      </c>
      <c r="Y202" s="8">
        <v>-6985.42</v>
      </c>
      <c r="Z202" s="8"/>
      <c r="AA202" s="1"/>
      <c r="AB202" s="1"/>
      <c r="AC202" s="66">
        <v>278647.27</v>
      </c>
      <c r="AE202" s="109"/>
    </row>
    <row r="203" spans="1:31" x14ac:dyDescent="0.25">
      <c r="A203" s="1" t="str">
        <f t="shared" si="24"/>
        <v>Sep</v>
      </c>
      <c r="B203" s="2">
        <v>44456</v>
      </c>
      <c r="C203" s="8">
        <v>7735.5</v>
      </c>
      <c r="D203" s="8">
        <v>3132.2</v>
      </c>
      <c r="E203" s="8">
        <v>-7353.1</v>
      </c>
      <c r="F203" s="8">
        <v>4107.6000000000004</v>
      </c>
      <c r="G203" s="8">
        <v>-9620.6</v>
      </c>
      <c r="H203" s="8">
        <v>-9680.4</v>
      </c>
      <c r="I203" s="8">
        <v>0</v>
      </c>
      <c r="J203" s="10">
        <f t="shared" si="25"/>
        <v>-11678.8</v>
      </c>
      <c r="K203" s="8">
        <v>-83.25</v>
      </c>
      <c r="L203" s="8">
        <v>-382.95</v>
      </c>
      <c r="M203" s="8">
        <f t="shared" si="22"/>
        <v>-466.2</v>
      </c>
      <c r="N203" s="10">
        <f t="shared" si="20"/>
        <v>-12145</v>
      </c>
      <c r="O203" s="11">
        <f>IF(Table5[[#This Row],[Beans]]="","",O202+Table5[[#This Row],[Beans]])</f>
        <v>2209166.9000000008</v>
      </c>
      <c r="P203" s="11">
        <f>IF(Table5[[#This Row],[Meal]]="","",P202+Table5[[#This Row],[Meal]])</f>
        <v>226715.3</v>
      </c>
      <c r="Q203" s="11">
        <f>IF(Table5[[#This Row],[Oil]]="","",Q202+Table5[[#This Row],[Oil]])</f>
        <v>-367770.55999999982</v>
      </c>
      <c r="R203" s="11">
        <f>IF(Table5[[#This Row],[Corn]]="","",R202+Table5[[#This Row],[Corn]])</f>
        <v>-292139.5</v>
      </c>
      <c r="S203" s="11">
        <f>IF(Table5[[#This Row],[Wheat]]="","",S202+Table5[[#This Row],[Wheat]])</f>
        <v>420471.61999999988</v>
      </c>
      <c r="T203" s="11">
        <f>IF(Table5[[#This Row],[KC Wheat]]="","",T202+Table5[[#This Row],[KC Wheat]])</f>
        <v>17164.100000000013</v>
      </c>
      <c r="U203" s="11">
        <f>IF(Table5[[#This Row],[Energies]]="","",U202+Table5[[#This Row],[Energies]])</f>
        <v>0</v>
      </c>
      <c r="V203" s="10">
        <f t="shared" si="26"/>
        <v>2024150.7279999997</v>
      </c>
      <c r="W203" s="8">
        <v>789188</v>
      </c>
      <c r="X203" s="12">
        <f t="shared" si="23"/>
        <v>-1.5389235518026123E-2</v>
      </c>
      <c r="Y203" s="8">
        <v>4485.42</v>
      </c>
      <c r="Z203" s="8"/>
      <c r="AA203" s="1"/>
      <c r="AB203" s="1"/>
      <c r="AC203" s="66">
        <v>258907.32</v>
      </c>
      <c r="AE203" s="109"/>
    </row>
    <row r="204" spans="1:31" x14ac:dyDescent="0.25">
      <c r="A204" s="1" t="str">
        <f t="shared" si="24"/>
        <v>Sep</v>
      </c>
      <c r="B204" s="2">
        <v>44459</v>
      </c>
      <c r="C204" s="8">
        <v>2588.5</v>
      </c>
      <c r="D204" s="8">
        <v>11584.1</v>
      </c>
      <c r="E204" s="8">
        <v>7363.2</v>
      </c>
      <c r="F204" s="8">
        <v>14352.7</v>
      </c>
      <c r="G204" s="8">
        <v>3842.4</v>
      </c>
      <c r="H204" s="8">
        <v>8016.1</v>
      </c>
      <c r="I204" s="8">
        <v>0</v>
      </c>
      <c r="J204" s="10">
        <f t="shared" si="25"/>
        <v>47747</v>
      </c>
      <c r="K204" s="8">
        <v>-186.7</v>
      </c>
      <c r="L204" s="8">
        <v>-858.82</v>
      </c>
      <c r="M204" s="8">
        <f t="shared" si="22"/>
        <v>-1045.52</v>
      </c>
      <c r="N204" s="10">
        <f t="shared" si="20"/>
        <v>46701.48</v>
      </c>
      <c r="O204" s="11">
        <f>IF(Table5[[#This Row],[Beans]]="","",O203+Table5[[#This Row],[Beans]])</f>
        <v>2211755.4000000008</v>
      </c>
      <c r="P204" s="11">
        <f>IF(Table5[[#This Row],[Meal]]="","",P203+Table5[[#This Row],[Meal]])</f>
        <v>238299.4</v>
      </c>
      <c r="Q204" s="11">
        <f>IF(Table5[[#This Row],[Oil]]="","",Q203+Table5[[#This Row],[Oil]])</f>
        <v>-360407.35999999981</v>
      </c>
      <c r="R204" s="11">
        <f>IF(Table5[[#This Row],[Corn]]="","",R203+Table5[[#This Row],[Corn]])</f>
        <v>-277786.8</v>
      </c>
      <c r="S204" s="11">
        <f>IF(Table5[[#This Row],[Wheat]]="","",S203+Table5[[#This Row],[Wheat]])</f>
        <v>424314.0199999999</v>
      </c>
      <c r="T204" s="11">
        <f>IF(Table5[[#This Row],[KC Wheat]]="","",T203+Table5[[#This Row],[KC Wheat]])</f>
        <v>25180.200000000012</v>
      </c>
      <c r="U204" s="11">
        <f>IF(Table5[[#This Row],[Energies]]="","",U203+Table5[[#This Row],[Energies]])</f>
        <v>0</v>
      </c>
      <c r="V204" s="10">
        <f t="shared" si="26"/>
        <v>2070852.2079999996</v>
      </c>
      <c r="W204" s="8">
        <v>991880</v>
      </c>
      <c r="X204" s="12">
        <f t="shared" si="23"/>
        <v>4.7083800459733038E-2</v>
      </c>
      <c r="Y204" s="8"/>
      <c r="Z204" s="8"/>
      <c r="AA204" s="1"/>
      <c r="AB204" s="1"/>
      <c r="AC204" s="66">
        <v>341069.8</v>
      </c>
      <c r="AE204" s="109"/>
    </row>
    <row r="205" spans="1:31" x14ac:dyDescent="0.25">
      <c r="A205" s="1" t="str">
        <f t="shared" si="24"/>
        <v>Sep</v>
      </c>
      <c r="B205" s="2">
        <v>44460</v>
      </c>
      <c r="C205" s="8">
        <v>10703.4</v>
      </c>
      <c r="D205" s="8">
        <v>-13530.2</v>
      </c>
      <c r="E205" s="8">
        <v>6938.8</v>
      </c>
      <c r="F205" s="8">
        <v>31563.14</v>
      </c>
      <c r="G205" s="8">
        <v>2403.8000000000002</v>
      </c>
      <c r="H205" s="8">
        <v>3129.9</v>
      </c>
      <c r="I205" s="8">
        <v>0</v>
      </c>
      <c r="J205" s="10">
        <f t="shared" si="25"/>
        <v>41208.840000000004</v>
      </c>
      <c r="K205" s="8">
        <v>-83</v>
      </c>
      <c r="L205" s="8">
        <v>-381.8</v>
      </c>
      <c r="M205" s="8">
        <f t="shared" si="22"/>
        <v>-464.8</v>
      </c>
      <c r="N205" s="10">
        <f t="shared" si="20"/>
        <v>40744.04</v>
      </c>
      <c r="O205" s="11">
        <f>IF(Table5[[#This Row],[Beans]]="","",O204+Table5[[#This Row],[Beans]])</f>
        <v>2222458.8000000007</v>
      </c>
      <c r="P205" s="11">
        <f>IF(Table5[[#This Row],[Meal]]="","",P204+Table5[[#This Row],[Meal]])</f>
        <v>224769.19999999998</v>
      </c>
      <c r="Q205" s="11">
        <f>IF(Table5[[#This Row],[Oil]]="","",Q204+Table5[[#This Row],[Oil]])</f>
        <v>-353468.55999999982</v>
      </c>
      <c r="R205" s="11">
        <f>IF(Table5[[#This Row],[Corn]]="","",R204+Table5[[#This Row],[Corn]])</f>
        <v>-246223.65999999997</v>
      </c>
      <c r="S205" s="11">
        <f>IF(Table5[[#This Row],[Wheat]]="","",S204+Table5[[#This Row],[Wheat]])</f>
        <v>426717.81999999989</v>
      </c>
      <c r="T205" s="11">
        <f>IF(Table5[[#This Row],[KC Wheat]]="","",T204+Table5[[#This Row],[KC Wheat]])</f>
        <v>28310.100000000013</v>
      </c>
      <c r="U205" s="11">
        <f>IF(Table5[[#This Row],[Energies]]="","",U204+Table5[[#This Row],[Energies]])</f>
        <v>0</v>
      </c>
      <c r="V205" s="10">
        <f t="shared" si="26"/>
        <v>2111596.2479999997</v>
      </c>
      <c r="W205" s="8">
        <v>952988</v>
      </c>
      <c r="X205" s="12">
        <f t="shared" si="23"/>
        <v>4.2753990606387487E-2</v>
      </c>
      <c r="Y205" s="8"/>
      <c r="Z205" s="8"/>
      <c r="AA205" s="1"/>
      <c r="AB205" s="1"/>
      <c r="AC205" s="66">
        <v>361130.5</v>
      </c>
      <c r="AE205" s="109"/>
    </row>
    <row r="206" spans="1:31" x14ac:dyDescent="0.25">
      <c r="A206" s="1" t="str">
        <f t="shared" si="24"/>
        <v>Sep</v>
      </c>
      <c r="B206" s="2">
        <v>44461</v>
      </c>
      <c r="C206" s="8">
        <v>-4825</v>
      </c>
      <c r="D206" s="8">
        <v>3884</v>
      </c>
      <c r="E206" s="8">
        <v>-5233.1000000000004</v>
      </c>
      <c r="F206" s="8">
        <v>1820.5</v>
      </c>
      <c r="G206" s="8">
        <v>3356.4</v>
      </c>
      <c r="H206" s="8">
        <v>6607.1</v>
      </c>
      <c r="I206" s="8">
        <v>0</v>
      </c>
      <c r="J206" s="10">
        <f t="shared" si="25"/>
        <v>5609.9</v>
      </c>
      <c r="K206" s="8">
        <v>-221.95</v>
      </c>
      <c r="L206" s="8">
        <v>-1020.97</v>
      </c>
      <c r="M206" s="8">
        <f t="shared" si="22"/>
        <v>-1242.92</v>
      </c>
      <c r="N206" s="10">
        <f t="shared" si="20"/>
        <v>4366.9799999999996</v>
      </c>
      <c r="O206" s="11">
        <f>IF(Table5[[#This Row],[Beans]]="","",O205+Table5[[#This Row],[Beans]])</f>
        <v>2217633.8000000007</v>
      </c>
      <c r="P206" s="11">
        <f>IF(Table5[[#This Row],[Meal]]="","",P205+Table5[[#This Row],[Meal]])</f>
        <v>228653.19999999998</v>
      </c>
      <c r="Q206" s="11">
        <f>IF(Table5[[#This Row],[Oil]]="","",Q205+Table5[[#This Row],[Oil]])</f>
        <v>-358701.6599999998</v>
      </c>
      <c r="R206" s="11">
        <f>IF(Table5[[#This Row],[Corn]]="","",R205+Table5[[#This Row],[Corn]])</f>
        <v>-244403.15999999997</v>
      </c>
      <c r="S206" s="11">
        <f>IF(Table5[[#This Row],[Wheat]]="","",S205+Table5[[#This Row],[Wheat]])</f>
        <v>430074.21999999991</v>
      </c>
      <c r="T206" s="11">
        <f>IF(Table5[[#This Row],[KC Wheat]]="","",T205+Table5[[#This Row],[KC Wheat]])</f>
        <v>34917.200000000012</v>
      </c>
      <c r="U206" s="11">
        <f>IF(Table5[[#This Row],[Energies]]="","",U205+Table5[[#This Row],[Energies]])</f>
        <v>0</v>
      </c>
      <c r="V206" s="10">
        <f t="shared" si="26"/>
        <v>2115963.2279999997</v>
      </c>
      <c r="W206" s="8">
        <v>992106</v>
      </c>
      <c r="X206" s="12">
        <f t="shared" si="23"/>
        <v>4.4017272347914435E-3</v>
      </c>
      <c r="Y206" s="8"/>
      <c r="Z206" s="8"/>
      <c r="AA206" s="1"/>
      <c r="AB206" s="1"/>
      <c r="AC206" s="66">
        <v>348448.83</v>
      </c>
      <c r="AE206" s="109"/>
    </row>
    <row r="207" spans="1:31" x14ac:dyDescent="0.25">
      <c r="A207" s="1" t="str">
        <f t="shared" si="24"/>
        <v>Sep</v>
      </c>
      <c r="B207" s="2">
        <v>44462</v>
      </c>
      <c r="C207" s="8">
        <v>-10456.299999999999</v>
      </c>
      <c r="D207" s="8">
        <v>-7594.6</v>
      </c>
      <c r="E207" s="8">
        <v>-15295.1</v>
      </c>
      <c r="F207" s="8">
        <v>13329.6</v>
      </c>
      <c r="G207" s="8">
        <v>-23328.2</v>
      </c>
      <c r="H207" s="8">
        <v>4733.7</v>
      </c>
      <c r="I207" s="8">
        <v>0</v>
      </c>
      <c r="J207" s="10">
        <f t="shared" si="25"/>
        <v>-38610.900000000009</v>
      </c>
      <c r="K207" s="8">
        <v>-113.35</v>
      </c>
      <c r="L207" s="8">
        <v>-521.41</v>
      </c>
      <c r="M207" s="8">
        <f t="shared" si="22"/>
        <v>-634.76</v>
      </c>
      <c r="N207" s="10">
        <f t="shared" si="20"/>
        <v>-39245.660000000011</v>
      </c>
      <c r="O207" s="11">
        <f>IF(Table5[[#This Row],[Beans]]="","",O206+Table5[[#This Row],[Beans]])</f>
        <v>2207177.5000000009</v>
      </c>
      <c r="P207" s="11">
        <f>IF(Table5[[#This Row],[Meal]]="","",P206+Table5[[#This Row],[Meal]])</f>
        <v>221058.59999999998</v>
      </c>
      <c r="Q207" s="11">
        <f>IF(Table5[[#This Row],[Oil]]="","",Q206+Table5[[#This Row],[Oil]])</f>
        <v>-373996.75999999978</v>
      </c>
      <c r="R207" s="11">
        <f>IF(Table5[[#This Row],[Corn]]="","",R206+Table5[[#This Row],[Corn]])</f>
        <v>-231073.55999999997</v>
      </c>
      <c r="S207" s="11">
        <f>IF(Table5[[#This Row],[Wheat]]="","",S206+Table5[[#This Row],[Wheat]])</f>
        <v>406746.0199999999</v>
      </c>
      <c r="T207" s="11">
        <f>IF(Table5[[#This Row],[KC Wheat]]="","",T206+Table5[[#This Row],[KC Wheat]])</f>
        <v>39650.900000000009</v>
      </c>
      <c r="U207" s="11">
        <f>IF(Table5[[#This Row],[Energies]]="","",U206+Table5[[#This Row],[Energies]])</f>
        <v>0</v>
      </c>
      <c r="V207" s="10">
        <f t="shared" si="26"/>
        <v>2076717.5679999997</v>
      </c>
      <c r="W207" s="8">
        <v>959531</v>
      </c>
      <c r="X207" s="12">
        <f t="shared" si="23"/>
        <v>-4.0900877616252121E-2</v>
      </c>
      <c r="Y207" s="8"/>
      <c r="Z207" s="8"/>
      <c r="AA207" s="1"/>
      <c r="AB207" s="1"/>
      <c r="AC207" s="66">
        <v>319363.57</v>
      </c>
      <c r="AE207" s="109"/>
    </row>
    <row r="208" spans="1:31" x14ac:dyDescent="0.25">
      <c r="A208" s="1" t="str">
        <f t="shared" si="24"/>
        <v>Sep</v>
      </c>
      <c r="B208" s="2">
        <v>44463</v>
      </c>
      <c r="C208" s="8">
        <v>-11364</v>
      </c>
      <c r="D208" s="8">
        <v>-1158.2</v>
      </c>
      <c r="E208" s="8">
        <v>-7726.1</v>
      </c>
      <c r="F208" s="8">
        <v>-5800.6</v>
      </c>
      <c r="G208" s="8">
        <v>10825.3</v>
      </c>
      <c r="H208" s="8">
        <v>-6724.4</v>
      </c>
      <c r="I208" s="8">
        <v>0</v>
      </c>
      <c r="J208" s="10">
        <f t="shared" si="25"/>
        <v>-21948</v>
      </c>
      <c r="K208" s="8">
        <v>-503.1</v>
      </c>
      <c r="L208" s="8">
        <v>-1529.23</v>
      </c>
      <c r="M208" s="8">
        <f t="shared" si="22"/>
        <v>-2032.33</v>
      </c>
      <c r="N208" s="10">
        <f t="shared" si="20"/>
        <v>-23980.33</v>
      </c>
      <c r="O208" s="11">
        <f>IF(Table5[[#This Row],[Beans]]="","",O207+Table5[[#This Row],[Beans]])</f>
        <v>2195813.5000000009</v>
      </c>
      <c r="P208" s="11">
        <f>IF(Table5[[#This Row],[Meal]]="","",P207+Table5[[#This Row],[Meal]])</f>
        <v>219900.39999999997</v>
      </c>
      <c r="Q208" s="11">
        <f>IF(Table5[[#This Row],[Oil]]="","",Q207+Table5[[#This Row],[Oil]])</f>
        <v>-381722.85999999975</v>
      </c>
      <c r="R208" s="11">
        <f>IF(Table5[[#This Row],[Corn]]="","",R207+Table5[[#This Row],[Corn]])</f>
        <v>-236874.15999999997</v>
      </c>
      <c r="S208" s="11">
        <f>IF(Table5[[#This Row],[Wheat]]="","",S207+Table5[[#This Row],[Wheat]])</f>
        <v>417571.31999999989</v>
      </c>
      <c r="T208" s="11">
        <f>IF(Table5[[#This Row],[KC Wheat]]="","",T207+Table5[[#This Row],[KC Wheat]])</f>
        <v>32926.500000000007</v>
      </c>
      <c r="U208" s="11">
        <f>IF(Table5[[#This Row],[Energies]]="","",U207+Table5[[#This Row],[Energies]])</f>
        <v>0</v>
      </c>
      <c r="V208" s="10">
        <f t="shared" si="26"/>
        <v>2052737.2379999997</v>
      </c>
      <c r="W208" s="8">
        <v>464223</v>
      </c>
      <c r="X208" s="12">
        <f t="shared" si="23"/>
        <v>-5.1656919196162193E-2</v>
      </c>
      <c r="Y208" s="8"/>
      <c r="Z208" s="8"/>
      <c r="AA208" s="1"/>
      <c r="AB208" s="1"/>
      <c r="AC208" s="66">
        <v>302205.99</v>
      </c>
      <c r="AE208" s="109"/>
    </row>
    <row r="209" spans="1:32" x14ac:dyDescent="0.25">
      <c r="A209" s="1" t="str">
        <f t="shared" si="24"/>
        <v>Sep</v>
      </c>
      <c r="B209" s="2">
        <v>44466</v>
      </c>
      <c r="C209" s="8">
        <v>3038.1</v>
      </c>
      <c r="D209" s="8">
        <v>4326.3</v>
      </c>
      <c r="E209" s="8">
        <v>5976.1</v>
      </c>
      <c r="F209" s="8">
        <v>-13811.5</v>
      </c>
      <c r="G209" s="8">
        <v>3336.3</v>
      </c>
      <c r="H209" s="8">
        <v>-3292.1</v>
      </c>
      <c r="I209" s="8">
        <v>0</v>
      </c>
      <c r="J209" s="10">
        <f t="shared" si="25"/>
        <v>-426.79999999999973</v>
      </c>
      <c r="K209" s="8">
        <v>-86.2</v>
      </c>
      <c r="L209" s="8">
        <v>-396.5</v>
      </c>
      <c r="M209" s="8">
        <f t="shared" si="22"/>
        <v>-482.7</v>
      </c>
      <c r="N209" s="10">
        <f t="shared" si="20"/>
        <v>-909.49999999999977</v>
      </c>
      <c r="O209" s="11">
        <f>IF(Table5[[#This Row],[Beans]]="","",O208+Table5[[#This Row],[Beans]])</f>
        <v>2198851.600000001</v>
      </c>
      <c r="P209" s="11">
        <f>IF(Table5[[#This Row],[Meal]]="","",P208+Table5[[#This Row],[Meal]])</f>
        <v>224226.69999999995</v>
      </c>
      <c r="Q209" s="11">
        <f>IF(Table5[[#This Row],[Oil]]="","",Q208+Table5[[#This Row],[Oil]])</f>
        <v>-375746.75999999978</v>
      </c>
      <c r="R209" s="11">
        <f>IF(Table5[[#This Row],[Corn]]="","",R208+Table5[[#This Row],[Corn]])</f>
        <v>-250685.65999999997</v>
      </c>
      <c r="S209" s="11">
        <f>IF(Table5[[#This Row],[Wheat]]="","",S208+Table5[[#This Row],[Wheat]])</f>
        <v>420907.61999999988</v>
      </c>
      <c r="T209" s="11">
        <f>IF(Table5[[#This Row],[KC Wheat]]="","",T208+Table5[[#This Row],[KC Wheat]])</f>
        <v>29634.400000000009</v>
      </c>
      <c r="U209" s="11">
        <f>IF(Table5[[#This Row],[Energies]]="","",U208+Table5[[#This Row],[Energies]])</f>
        <v>0</v>
      </c>
      <c r="V209" s="10">
        <f t="shared" si="26"/>
        <v>2051827.7379999997</v>
      </c>
      <c r="W209" s="8">
        <v>341795</v>
      </c>
      <c r="X209" s="12">
        <f t="shared" si="23"/>
        <v>-2.6609517400781164E-3</v>
      </c>
      <c r="Y209" s="8"/>
      <c r="Z209" s="8"/>
      <c r="AA209" s="1"/>
      <c r="AB209" s="1"/>
      <c r="AC209" s="66">
        <v>316079.77</v>
      </c>
      <c r="AE209" s="109"/>
      <c r="AF209" s="67"/>
    </row>
    <row r="210" spans="1:32" x14ac:dyDescent="0.25">
      <c r="A210" s="1" t="str">
        <f t="shared" si="24"/>
        <v>Sep</v>
      </c>
      <c r="B210" s="2">
        <v>44467</v>
      </c>
      <c r="C210" s="8">
        <v>-923.9</v>
      </c>
      <c r="D210" s="8">
        <v>-4288.3</v>
      </c>
      <c r="E210" s="8">
        <v>12380.3</v>
      </c>
      <c r="F210" s="8">
        <v>4251.8</v>
      </c>
      <c r="G210" s="8">
        <v>-7975.3</v>
      </c>
      <c r="H210" s="8">
        <v>1294.8</v>
      </c>
      <c r="I210" s="8">
        <v>0</v>
      </c>
      <c r="J210" s="10">
        <f t="shared" si="25"/>
        <v>4739.3999999999996</v>
      </c>
      <c r="K210" s="8">
        <v>-54.1</v>
      </c>
      <c r="L210" s="8">
        <v>-248.86</v>
      </c>
      <c r="M210" s="8">
        <f t="shared" si="22"/>
        <v>-302.96000000000004</v>
      </c>
      <c r="N210" s="10">
        <f t="shared" si="20"/>
        <v>4436.4399999999996</v>
      </c>
      <c r="O210" s="11">
        <f>IF(Table5[[#This Row],[Beans]]="","",O209+Table5[[#This Row],[Beans]])</f>
        <v>2197927.7000000011</v>
      </c>
      <c r="P210" s="11">
        <f>IF(Table5[[#This Row],[Meal]]="","",P209+Table5[[#This Row],[Meal]])</f>
        <v>219938.39999999997</v>
      </c>
      <c r="Q210" s="11">
        <f>IF(Table5[[#This Row],[Oil]]="","",Q209+Table5[[#This Row],[Oil]])</f>
        <v>-363366.45999999979</v>
      </c>
      <c r="R210" s="11">
        <f>IF(Table5[[#This Row],[Corn]]="","",R209+Table5[[#This Row],[Corn]])</f>
        <v>-246433.86</v>
      </c>
      <c r="S210" s="11">
        <f>IF(Table5[[#This Row],[Wheat]]="","",S209+Table5[[#This Row],[Wheat]])</f>
        <v>412932.31999999989</v>
      </c>
      <c r="T210" s="11">
        <f>IF(Table5[[#This Row],[KC Wheat]]="","",T209+Table5[[#This Row],[KC Wheat]])</f>
        <v>30929.200000000008</v>
      </c>
      <c r="U210" s="11">
        <f>IF(Table5[[#This Row],[Energies]]="","",U209+Table5[[#This Row],[Energies]])</f>
        <v>0</v>
      </c>
      <c r="V210" s="10">
        <f t="shared" si="26"/>
        <v>2056264.1779999996</v>
      </c>
      <c r="W210" s="8">
        <v>339753</v>
      </c>
      <c r="X210" s="12">
        <f t="shared" si="23"/>
        <v>1.3057839077211973E-2</v>
      </c>
      <c r="Y210" s="8"/>
      <c r="Z210" s="8"/>
      <c r="AA210" s="1"/>
      <c r="AB210" s="1"/>
      <c r="AC210" s="66">
        <v>322412.06</v>
      </c>
      <c r="AE210" s="109"/>
      <c r="AF210" s="68"/>
    </row>
    <row r="211" spans="1:32" x14ac:dyDescent="0.25">
      <c r="A211" s="1" t="str">
        <f t="shared" si="24"/>
        <v>Sep</v>
      </c>
      <c r="B211" s="2">
        <v>44468</v>
      </c>
      <c r="C211" s="8">
        <v>765.7</v>
      </c>
      <c r="D211" s="8">
        <v>122.1</v>
      </c>
      <c r="E211" s="8">
        <v>11032.1</v>
      </c>
      <c r="F211" s="8">
        <v>-4780.8</v>
      </c>
      <c r="G211" s="8">
        <v>15013.3</v>
      </c>
      <c r="H211" s="8">
        <v>-339.7</v>
      </c>
      <c r="I211" s="8">
        <v>0</v>
      </c>
      <c r="J211" s="10">
        <f t="shared" si="25"/>
        <v>21812.699999999997</v>
      </c>
      <c r="K211" s="8">
        <v>-105.4</v>
      </c>
      <c r="L211" s="8">
        <v>-484.84</v>
      </c>
      <c r="M211" s="8">
        <f t="shared" si="22"/>
        <v>-590.24</v>
      </c>
      <c r="N211" s="10">
        <f t="shared" si="20"/>
        <v>21222.459999999995</v>
      </c>
      <c r="O211" s="11">
        <f>IF(Table5[[#This Row],[Beans]]="","",O210+Table5[[#This Row],[Beans]])</f>
        <v>2198693.4000000013</v>
      </c>
      <c r="P211" s="11">
        <f>IF(Table5[[#This Row],[Meal]]="","",P210+Table5[[#This Row],[Meal]])</f>
        <v>220060.49999999997</v>
      </c>
      <c r="Q211" s="11">
        <f>IF(Table5[[#This Row],[Oil]]="","",Q210+Table5[[#This Row],[Oil]])</f>
        <v>-352334.35999999981</v>
      </c>
      <c r="R211" s="11">
        <f>IF(Table5[[#This Row],[Corn]]="","",R210+Table5[[#This Row],[Corn]])</f>
        <v>-251214.65999999997</v>
      </c>
      <c r="S211" s="11">
        <f>IF(Table5[[#This Row],[Wheat]]="","",S210+Table5[[#This Row],[Wheat]])</f>
        <v>427945.61999999988</v>
      </c>
      <c r="T211" s="11">
        <f>IF(Table5[[#This Row],[KC Wheat]]="","",T210+Table5[[#This Row],[KC Wheat]])</f>
        <v>30589.500000000007</v>
      </c>
      <c r="U211" s="11">
        <f>IF(Table5[[#This Row],[Energies]]="","",U210+Table5[[#This Row],[Energies]])</f>
        <v>0</v>
      </c>
      <c r="V211" s="10">
        <f t="shared" si="26"/>
        <v>2077486.6379999996</v>
      </c>
      <c r="W211" s="8">
        <v>380587</v>
      </c>
      <c r="X211" s="12">
        <f t="shared" si="23"/>
        <v>5.5762440650889269E-2</v>
      </c>
      <c r="Y211" s="8">
        <v>-4485</v>
      </c>
      <c r="Z211" s="8"/>
      <c r="AA211" s="8"/>
      <c r="AB211" s="8">
        <v>-43635.87</v>
      </c>
      <c r="AC211" s="66">
        <v>316695.07</v>
      </c>
      <c r="AE211" s="109"/>
      <c r="AF211" s="68"/>
    </row>
    <row r="212" spans="1:32" x14ac:dyDescent="0.25">
      <c r="A212" s="1" t="str">
        <f t="shared" si="24"/>
        <v>Sep</v>
      </c>
      <c r="B212" s="2">
        <v>44469</v>
      </c>
      <c r="C212" s="8">
        <v>-2282.3000000000002</v>
      </c>
      <c r="D212" s="8">
        <v>25640.3</v>
      </c>
      <c r="E212" s="8">
        <v>2509</v>
      </c>
      <c r="F212" s="8">
        <v>-5089.3</v>
      </c>
      <c r="G212" s="8">
        <v>3832.8</v>
      </c>
      <c r="H212" s="8">
        <v>-6707.3</v>
      </c>
      <c r="I212" s="8">
        <v>0</v>
      </c>
      <c r="J212" s="10">
        <f t="shared" si="25"/>
        <v>17903.2</v>
      </c>
      <c r="K212" s="8">
        <v>-160</v>
      </c>
      <c r="L212" s="8">
        <v>-736</v>
      </c>
      <c r="M212" s="8">
        <f t="shared" si="22"/>
        <v>-896</v>
      </c>
      <c r="N212" s="10">
        <f t="shared" si="20"/>
        <v>17007.2</v>
      </c>
      <c r="O212" s="11">
        <f>IF(Table5[[#This Row],[Beans]]="","",O211+Table5[[#This Row],[Beans]])</f>
        <v>2196411.1000000015</v>
      </c>
      <c r="P212" s="11">
        <f>IF(Table5[[#This Row],[Meal]]="","",P211+Table5[[#This Row],[Meal]])</f>
        <v>245700.79999999996</v>
      </c>
      <c r="Q212" s="11">
        <f>IF(Table5[[#This Row],[Oil]]="","",Q211+Table5[[#This Row],[Oil]])</f>
        <v>-349825.35999999981</v>
      </c>
      <c r="R212" s="11">
        <f>IF(Table5[[#This Row],[Corn]]="","",R211+Table5[[#This Row],[Corn]])</f>
        <v>-256303.95999999996</v>
      </c>
      <c r="S212" s="11">
        <f>IF(Table5[[#This Row],[Wheat]]="","",S211+Table5[[#This Row],[Wheat]])</f>
        <v>431778.41999999987</v>
      </c>
      <c r="T212" s="11">
        <f>IF(Table5[[#This Row],[KC Wheat]]="","",T211+Table5[[#This Row],[KC Wheat]])</f>
        <v>23882.200000000008</v>
      </c>
      <c r="U212" s="11">
        <f>IF(Table5[[#This Row],[Energies]]="","",U211+Table5[[#This Row],[Energies]])</f>
        <v>0</v>
      </c>
      <c r="V212" s="10">
        <f t="shared" si="26"/>
        <v>2094493.8379999995</v>
      </c>
      <c r="W212" s="8">
        <v>613434</v>
      </c>
      <c r="X212" s="12">
        <f t="shared" si="23"/>
        <v>2.7724579987415111E-2</v>
      </c>
      <c r="Y212" s="8">
        <v>-578.15</v>
      </c>
      <c r="Z212" s="8"/>
      <c r="AA212" s="8"/>
      <c r="AB212" s="8"/>
      <c r="AC212" s="66">
        <v>317719.32</v>
      </c>
      <c r="AE212" s="109"/>
      <c r="AF212" s="68"/>
    </row>
    <row r="213" spans="1:32" x14ac:dyDescent="0.25">
      <c r="A213" s="1" t="str">
        <f t="shared" si="24"/>
        <v>Oct</v>
      </c>
      <c r="B213" s="2">
        <v>44470</v>
      </c>
      <c r="C213" s="8">
        <v>1383</v>
      </c>
      <c r="D213" s="8">
        <v>-11520.9</v>
      </c>
      <c r="E213" s="8">
        <v>7474.3</v>
      </c>
      <c r="F213" s="8">
        <v>3242.9</v>
      </c>
      <c r="G213" s="8">
        <v>10839.1</v>
      </c>
      <c r="H213" s="8">
        <v>7208.6</v>
      </c>
      <c r="I213" s="8">
        <v>0</v>
      </c>
      <c r="J213" s="10">
        <f t="shared" si="25"/>
        <v>18627</v>
      </c>
      <c r="K213" s="8">
        <v>-55.3</v>
      </c>
      <c r="L213" s="8">
        <v>-254.38</v>
      </c>
      <c r="M213" s="8">
        <f t="shared" si="22"/>
        <v>-309.68</v>
      </c>
      <c r="N213" s="10">
        <f t="shared" si="20"/>
        <v>18317.32</v>
      </c>
      <c r="O213" s="11">
        <f>IF(Table5[[#This Row],[Beans]]="","",O212+Table5[[#This Row],[Beans]])</f>
        <v>2197794.1000000015</v>
      </c>
      <c r="P213" s="11">
        <f>IF(Table5[[#This Row],[Meal]]="","",P212+Table5[[#This Row],[Meal]])</f>
        <v>234179.89999999997</v>
      </c>
      <c r="Q213" s="11">
        <f>IF(Table5[[#This Row],[Oil]]="","",Q212+Table5[[#This Row],[Oil]])</f>
        <v>-342351.05999999982</v>
      </c>
      <c r="R213" s="11">
        <f>IF(Table5[[#This Row],[Corn]]="","",R212+Table5[[#This Row],[Corn]])</f>
        <v>-253061.05999999997</v>
      </c>
      <c r="S213" s="11">
        <f>IF(Table5[[#This Row],[Wheat]]="","",S212+Table5[[#This Row],[Wheat]])</f>
        <v>442617.51999999984</v>
      </c>
      <c r="T213" s="11">
        <f>IF(Table5[[#This Row],[KC Wheat]]="","",T212+Table5[[#This Row],[KC Wheat]])</f>
        <v>31090.80000000001</v>
      </c>
      <c r="U213" s="11">
        <f>IF(Table5[[#This Row],[Energies]]="","",U212+Table5[[#This Row],[Energies]])</f>
        <v>0</v>
      </c>
      <c r="V213" s="10">
        <f t="shared" si="26"/>
        <v>2112811.1579999994</v>
      </c>
      <c r="W213" s="8">
        <v>638814</v>
      </c>
      <c r="X213" s="12">
        <f t="shared" si="23"/>
        <v>2.8673948911576767E-2</v>
      </c>
      <c r="Y213" s="8">
        <v>-2255</v>
      </c>
      <c r="Z213" s="8"/>
      <c r="AA213" s="8">
        <v>-200000</v>
      </c>
      <c r="AB213" s="8"/>
      <c r="AC213" s="66">
        <v>99841.39</v>
      </c>
      <c r="AE213" s="109"/>
    </row>
    <row r="214" spans="1:32" x14ac:dyDescent="0.25">
      <c r="A214" s="1" t="str">
        <f t="shared" si="24"/>
        <v>Oct</v>
      </c>
      <c r="B214" s="2">
        <v>44473</v>
      </c>
      <c r="C214" s="8">
        <v>-7642.5</v>
      </c>
      <c r="D214" s="8">
        <v>-15127.7</v>
      </c>
      <c r="E214" s="8">
        <v>9477.2000000000007</v>
      </c>
      <c r="F214" s="8">
        <v>29259.7</v>
      </c>
      <c r="G214" s="8">
        <v>24470.9</v>
      </c>
      <c r="H214" s="8">
        <v>-413.7</v>
      </c>
      <c r="I214" s="8">
        <v>0</v>
      </c>
      <c r="J214" s="10">
        <f t="shared" si="25"/>
        <v>40023.900000000009</v>
      </c>
      <c r="K214" s="8">
        <v>-147.15</v>
      </c>
      <c r="L214" s="8">
        <v>-676.89</v>
      </c>
      <c r="M214" s="8">
        <f t="shared" si="22"/>
        <v>-824.04</v>
      </c>
      <c r="N214" s="10">
        <f t="shared" ref="N214:N277" si="27">IFERROR(J214+M214,"")</f>
        <v>39199.860000000008</v>
      </c>
      <c r="O214" s="11">
        <f>IF(Table5[[#This Row],[Beans]]="","",O213+Table5[[#This Row],[Beans]])</f>
        <v>2190151.6000000015</v>
      </c>
      <c r="P214" s="11">
        <f>IF(Table5[[#This Row],[Meal]]="","",P213+Table5[[#This Row],[Meal]])</f>
        <v>219052.19999999995</v>
      </c>
      <c r="Q214" s="11">
        <f>IF(Table5[[#This Row],[Oil]]="","",Q213+Table5[[#This Row],[Oil]])</f>
        <v>-332873.85999999981</v>
      </c>
      <c r="R214" s="11">
        <f>IF(Table5[[#This Row],[Corn]]="","",R213+Table5[[#This Row],[Corn]])</f>
        <v>-223801.35999999996</v>
      </c>
      <c r="S214" s="11">
        <f>IF(Table5[[#This Row],[Wheat]]="","",S213+Table5[[#This Row],[Wheat]])</f>
        <v>467088.41999999987</v>
      </c>
      <c r="T214" s="11">
        <f>IF(Table5[[#This Row],[KC Wheat]]="","",T213+Table5[[#This Row],[KC Wheat]])</f>
        <v>30677.100000000009</v>
      </c>
      <c r="U214" s="11">
        <f>IF(Table5[[#This Row],[Energies]]="","",U213+Table5[[#This Row],[Energies]])</f>
        <v>0</v>
      </c>
      <c r="V214" s="10">
        <f t="shared" si="26"/>
        <v>2152011.0179999992</v>
      </c>
      <c r="W214" s="8">
        <v>711374</v>
      </c>
      <c r="X214" s="12">
        <f t="shared" si="23"/>
        <v>5.5104431705403918E-2</v>
      </c>
      <c r="Y214" s="8"/>
      <c r="Z214" s="8"/>
      <c r="AA214" s="1"/>
      <c r="AB214" s="1"/>
      <c r="AC214" s="66">
        <v>125786.85</v>
      </c>
      <c r="AE214" s="109"/>
    </row>
    <row r="215" spans="1:32" x14ac:dyDescent="0.25">
      <c r="A215" s="1" t="str">
        <f t="shared" si="24"/>
        <v>Oct</v>
      </c>
      <c r="B215" s="2">
        <v>44474</v>
      </c>
      <c r="C215" s="8">
        <v>630.29999999999995</v>
      </c>
      <c r="D215" s="8">
        <v>25825.7</v>
      </c>
      <c r="E215" s="8">
        <v>-16933.400000000001</v>
      </c>
      <c r="F215" s="8">
        <v>1678.5</v>
      </c>
      <c r="G215" s="8">
        <v>30955.3</v>
      </c>
      <c r="H215" s="8">
        <v>1544</v>
      </c>
      <c r="I215" s="8">
        <v>0</v>
      </c>
      <c r="J215" s="10">
        <f t="shared" si="25"/>
        <v>43700.399999999994</v>
      </c>
      <c r="K215" s="8">
        <v>-147.35</v>
      </c>
      <c r="L215" s="8">
        <v>-677.81</v>
      </c>
      <c r="M215" s="8">
        <f t="shared" si="22"/>
        <v>-825.16</v>
      </c>
      <c r="N215" s="10">
        <f t="shared" si="27"/>
        <v>42875.239999999991</v>
      </c>
      <c r="O215" s="11">
        <f>IF(Table5[[#This Row],[Beans]]="","",O214+Table5[[#This Row],[Beans]])</f>
        <v>2190781.9000000013</v>
      </c>
      <c r="P215" s="11">
        <f>IF(Table5[[#This Row],[Meal]]="","",P214+Table5[[#This Row],[Meal]])</f>
        <v>244877.89999999997</v>
      </c>
      <c r="Q215" s="11">
        <f>IF(Table5[[#This Row],[Oil]]="","",Q214+Table5[[#This Row],[Oil]])</f>
        <v>-349807.25999999983</v>
      </c>
      <c r="R215" s="11">
        <f>IF(Table5[[#This Row],[Corn]]="","",R214+Table5[[#This Row],[Corn]])</f>
        <v>-222122.85999999996</v>
      </c>
      <c r="S215" s="11">
        <f>IF(Table5[[#This Row],[Wheat]]="","",S214+Table5[[#This Row],[Wheat]])</f>
        <v>498043.71999999986</v>
      </c>
      <c r="T215" s="11">
        <f>IF(Table5[[#This Row],[KC Wheat]]="","",T214+Table5[[#This Row],[KC Wheat]])</f>
        <v>32221.100000000009</v>
      </c>
      <c r="U215" s="11">
        <f>IF(Table5[[#This Row],[Energies]]="","",U214+Table5[[#This Row],[Energies]])</f>
        <v>0</v>
      </c>
      <c r="V215" s="10">
        <f t="shared" si="26"/>
        <v>2194886.2579999994</v>
      </c>
      <c r="W215" s="8">
        <v>578812</v>
      </c>
      <c r="X215" s="12">
        <f t="shared" si="23"/>
        <v>7.4074552704505067E-2</v>
      </c>
      <c r="Y215" s="8"/>
      <c r="Z215" s="8"/>
      <c r="AA215" s="1"/>
      <c r="AB215" s="1"/>
      <c r="AC215" s="66">
        <v>183826.44</v>
      </c>
      <c r="AE215" s="109"/>
    </row>
    <row r="216" spans="1:32" x14ac:dyDescent="0.25">
      <c r="A216" s="1" t="str">
        <f t="shared" si="24"/>
        <v>Oct</v>
      </c>
      <c r="B216" s="2">
        <v>44475</v>
      </c>
      <c r="C216" s="8">
        <v>1861</v>
      </c>
      <c r="D216" s="8">
        <v>-616.79999999999995</v>
      </c>
      <c r="E216" s="8">
        <v>2575.6999999999998</v>
      </c>
      <c r="F216" s="8">
        <v>3860.2</v>
      </c>
      <c r="G216" s="8">
        <v>-6016.7</v>
      </c>
      <c r="H216" s="8">
        <v>365.7</v>
      </c>
      <c r="I216" s="8">
        <v>0</v>
      </c>
      <c r="J216" s="10">
        <f t="shared" si="25"/>
        <v>2029.0999999999997</v>
      </c>
      <c r="K216" s="8">
        <v>-115.55</v>
      </c>
      <c r="L216" s="8">
        <v>-531.53</v>
      </c>
      <c r="M216" s="8">
        <f t="shared" si="22"/>
        <v>-647.07999999999993</v>
      </c>
      <c r="N216" s="10">
        <f t="shared" si="27"/>
        <v>1382.0199999999998</v>
      </c>
      <c r="O216" s="11">
        <f>IF(Table5[[#This Row],[Beans]]="","",O215+Table5[[#This Row],[Beans]])</f>
        <v>2192642.9000000013</v>
      </c>
      <c r="P216" s="11">
        <f>IF(Table5[[#This Row],[Meal]]="","",P215+Table5[[#This Row],[Meal]])</f>
        <v>244261.09999999998</v>
      </c>
      <c r="Q216" s="11">
        <f>IF(Table5[[#This Row],[Oil]]="","",Q215+Table5[[#This Row],[Oil]])</f>
        <v>-347231.55999999982</v>
      </c>
      <c r="R216" s="11">
        <f>IF(Table5[[#This Row],[Corn]]="","",R215+Table5[[#This Row],[Corn]])</f>
        <v>-218262.65999999995</v>
      </c>
      <c r="S216" s="11">
        <f>IF(Table5[[#This Row],[Wheat]]="","",S215+Table5[[#This Row],[Wheat]])</f>
        <v>492027.01999999984</v>
      </c>
      <c r="T216" s="11">
        <f>IF(Table5[[#This Row],[KC Wheat]]="","",T215+Table5[[#This Row],[KC Wheat]])</f>
        <v>32586.80000000001</v>
      </c>
      <c r="U216" s="11">
        <f>IF(Table5[[#This Row],[Energies]]="","",U215+Table5[[#This Row],[Energies]])</f>
        <v>0</v>
      </c>
      <c r="V216" s="10">
        <f t="shared" si="26"/>
        <v>2196268.2779999995</v>
      </c>
      <c r="W216" s="8">
        <v>500598</v>
      </c>
      <c r="X216" s="12">
        <f t="shared" si="23"/>
        <v>2.7607381571640313E-3</v>
      </c>
      <c r="Y216" s="8"/>
      <c r="Z216" s="8"/>
      <c r="AA216" s="1"/>
      <c r="AB216" s="1"/>
      <c r="AC216" s="66">
        <v>164692.85999999999</v>
      </c>
      <c r="AE216" s="109"/>
    </row>
    <row r="217" spans="1:32" x14ac:dyDescent="0.25">
      <c r="A217" s="1" t="str">
        <f t="shared" si="24"/>
        <v>Oct</v>
      </c>
      <c r="B217" s="2">
        <v>44476</v>
      </c>
      <c r="C217" s="8">
        <v>3170.4</v>
      </c>
      <c r="D217" s="8">
        <v>4252.1000000000004</v>
      </c>
      <c r="E217" s="8">
        <v>-5394.5</v>
      </c>
      <c r="F217" s="8">
        <v>156.1</v>
      </c>
      <c r="G217" s="8">
        <v>15964.2</v>
      </c>
      <c r="H217" s="8">
        <v>-938.7</v>
      </c>
      <c r="I217" s="8">
        <v>0</v>
      </c>
      <c r="J217" s="10">
        <f t="shared" si="25"/>
        <v>17209.599999999999</v>
      </c>
      <c r="K217" s="8">
        <v>-139.25</v>
      </c>
      <c r="L217" s="8">
        <v>-640.54999999999995</v>
      </c>
      <c r="M217" s="8">
        <f t="shared" si="22"/>
        <v>-779.8</v>
      </c>
      <c r="N217" s="10">
        <f t="shared" si="27"/>
        <v>16429.8</v>
      </c>
      <c r="O217" s="11">
        <f>IF(Table5[[#This Row],[Beans]]="","",O216+Table5[[#This Row],[Beans]])</f>
        <v>2195813.3000000012</v>
      </c>
      <c r="P217" s="11">
        <f>IF(Table5[[#This Row],[Meal]]="","",P216+Table5[[#This Row],[Meal]])</f>
        <v>248513.19999999998</v>
      </c>
      <c r="Q217" s="11">
        <f>IF(Table5[[#This Row],[Oil]]="","",Q216+Table5[[#This Row],[Oil]])</f>
        <v>-352626.05999999982</v>
      </c>
      <c r="R217" s="11">
        <f>IF(Table5[[#This Row],[Corn]]="","",R216+Table5[[#This Row],[Corn]])</f>
        <v>-218106.55999999994</v>
      </c>
      <c r="S217" s="11">
        <f>IF(Table5[[#This Row],[Wheat]]="","",S216+Table5[[#This Row],[Wheat]])</f>
        <v>507991.21999999986</v>
      </c>
      <c r="T217" s="11">
        <f>IF(Table5[[#This Row],[KC Wheat]]="","",T216+Table5[[#This Row],[KC Wheat]])</f>
        <v>31648.100000000009</v>
      </c>
      <c r="U217" s="11">
        <f>IF(Table5[[#This Row],[Energies]]="","",U216+Table5[[#This Row],[Energies]])</f>
        <v>0</v>
      </c>
      <c r="V217" s="10">
        <f t="shared" si="26"/>
        <v>2212698.0779999993</v>
      </c>
      <c r="W217" s="8">
        <v>621409</v>
      </c>
      <c r="X217" s="12">
        <f t="shared" si="23"/>
        <v>2.643959131586443E-2</v>
      </c>
      <c r="Y217" s="8"/>
      <c r="Z217" s="8"/>
      <c r="AA217" s="1"/>
      <c r="AB217" s="1"/>
      <c r="AC217" s="66">
        <v>205723.56</v>
      </c>
      <c r="AE217" s="109"/>
    </row>
    <row r="218" spans="1:32" x14ac:dyDescent="0.25">
      <c r="A218" s="1" t="str">
        <f t="shared" si="24"/>
        <v>Oct</v>
      </c>
      <c r="B218" s="2">
        <v>44477</v>
      </c>
      <c r="C218" s="8">
        <v>-4441.3</v>
      </c>
      <c r="D218" s="8">
        <v>-5438.9</v>
      </c>
      <c r="E218" s="8">
        <v>-3384.4</v>
      </c>
      <c r="F218" s="8">
        <v>-9840.5</v>
      </c>
      <c r="G218" s="8">
        <v>9726.7999999999993</v>
      </c>
      <c r="H218" s="8">
        <v>-5584.9</v>
      </c>
      <c r="I218" s="8">
        <v>0</v>
      </c>
      <c r="J218" s="10">
        <f t="shared" si="25"/>
        <v>-18963.199999999997</v>
      </c>
      <c r="K218" s="8">
        <v>-67.099999999999994</v>
      </c>
      <c r="L218" s="8">
        <v>-308.66000000000003</v>
      </c>
      <c r="M218" s="8">
        <f t="shared" si="22"/>
        <v>-375.76</v>
      </c>
      <c r="N218" s="10">
        <f t="shared" si="27"/>
        <v>-19338.959999999995</v>
      </c>
      <c r="O218" s="11">
        <f>IF(Table5[[#This Row],[Beans]]="","",O217+Table5[[#This Row],[Beans]])</f>
        <v>2191372.0000000014</v>
      </c>
      <c r="P218" s="11">
        <f>IF(Table5[[#This Row],[Meal]]="","",P217+Table5[[#This Row],[Meal]])</f>
        <v>243074.3</v>
      </c>
      <c r="Q218" s="11">
        <f>IF(Table5[[#This Row],[Oil]]="","",Q217+Table5[[#This Row],[Oil]])</f>
        <v>-356010.45999999985</v>
      </c>
      <c r="R218" s="11">
        <f>IF(Table5[[#This Row],[Corn]]="","",R217+Table5[[#This Row],[Corn]])</f>
        <v>-227947.05999999994</v>
      </c>
      <c r="S218" s="11">
        <f>IF(Table5[[#This Row],[Wheat]]="","",S217+Table5[[#This Row],[Wheat]])</f>
        <v>517718.01999999984</v>
      </c>
      <c r="T218" s="11">
        <f>IF(Table5[[#This Row],[KC Wheat]]="","",T217+Table5[[#This Row],[KC Wheat]])</f>
        <v>26063.200000000012</v>
      </c>
      <c r="U218" s="11">
        <f>IF(Table5[[#This Row],[Energies]]="","",U217+Table5[[#This Row],[Energies]])</f>
        <v>0</v>
      </c>
      <c r="V218" s="10">
        <f t="shared" si="26"/>
        <v>2193359.1179999993</v>
      </c>
      <c r="W218" s="8">
        <v>697947</v>
      </c>
      <c r="X218" s="12">
        <f t="shared" si="23"/>
        <v>-2.7708350347519218E-2</v>
      </c>
      <c r="Y218" s="8">
        <v>-125</v>
      </c>
      <c r="Z218" s="8"/>
      <c r="AA218" s="1"/>
      <c r="AB218" s="1"/>
      <c r="AC218" s="66">
        <v>164453.54999999999</v>
      </c>
      <c r="AE218" s="109"/>
    </row>
    <row r="219" spans="1:32" x14ac:dyDescent="0.25">
      <c r="A219" s="1" t="str">
        <f t="shared" si="24"/>
        <v>Oct</v>
      </c>
      <c r="B219" s="2">
        <v>44480</v>
      </c>
      <c r="C219" s="8">
        <v>-14164.4</v>
      </c>
      <c r="D219" s="8">
        <v>-10778.7</v>
      </c>
      <c r="E219" s="8">
        <v>5040.8</v>
      </c>
      <c r="F219" s="8">
        <v>-3720.5</v>
      </c>
      <c r="G219" s="8">
        <v>9268.2999999999993</v>
      </c>
      <c r="H219" s="8">
        <v>-2953</v>
      </c>
      <c r="I219" s="8">
        <v>0</v>
      </c>
      <c r="J219" s="10">
        <f t="shared" si="25"/>
        <v>-17307.5</v>
      </c>
      <c r="K219" s="8">
        <v>-101.9</v>
      </c>
      <c r="L219" s="8">
        <v>-468.74</v>
      </c>
      <c r="M219" s="8">
        <f t="shared" si="22"/>
        <v>-570.64</v>
      </c>
      <c r="N219" s="10">
        <f t="shared" si="27"/>
        <v>-17878.14</v>
      </c>
      <c r="O219" s="11">
        <f>IF(Table5[[#This Row],[Beans]]="","",O218+Table5[[#This Row],[Beans]])</f>
        <v>2177207.6000000015</v>
      </c>
      <c r="P219" s="11">
        <f>IF(Table5[[#This Row],[Meal]]="","",P218+Table5[[#This Row],[Meal]])</f>
        <v>232295.59999999998</v>
      </c>
      <c r="Q219" s="11">
        <f>IF(Table5[[#This Row],[Oil]]="","",Q218+Table5[[#This Row],[Oil]])</f>
        <v>-350969.65999999986</v>
      </c>
      <c r="R219" s="11">
        <f>IF(Table5[[#This Row],[Corn]]="","",R218+Table5[[#This Row],[Corn]])</f>
        <v>-231667.55999999994</v>
      </c>
      <c r="S219" s="11">
        <f>IF(Table5[[#This Row],[Wheat]]="","",S218+Table5[[#This Row],[Wheat]])</f>
        <v>526986.31999999983</v>
      </c>
      <c r="T219" s="11">
        <f>IF(Table5[[#This Row],[KC Wheat]]="","",T218+Table5[[#This Row],[KC Wheat]])</f>
        <v>23110.200000000012</v>
      </c>
      <c r="U219" s="11">
        <f>IF(Table5[[#This Row],[Energies]]="","",U218+Table5[[#This Row],[Energies]])</f>
        <v>0</v>
      </c>
      <c r="V219" s="10">
        <f t="shared" si="26"/>
        <v>2175480.9779999992</v>
      </c>
      <c r="W219" s="8">
        <v>464672</v>
      </c>
      <c r="X219" s="12">
        <f t="shared" si="23"/>
        <v>-3.8474752083189859E-2</v>
      </c>
      <c r="Y219" s="8"/>
      <c r="Z219" s="8"/>
      <c r="AA219" s="1"/>
      <c r="AB219" s="1"/>
      <c r="AC219" s="66">
        <v>158716.41</v>
      </c>
      <c r="AE219" s="109"/>
    </row>
    <row r="220" spans="1:32" x14ac:dyDescent="0.25">
      <c r="A220" s="1" t="str">
        <f t="shared" si="24"/>
        <v>Oct</v>
      </c>
      <c r="B220" s="2">
        <v>44481</v>
      </c>
      <c r="C220" s="8">
        <v>-4743.3</v>
      </c>
      <c r="D220" s="8">
        <v>-4346.8</v>
      </c>
      <c r="E220" s="8">
        <v>1255.2</v>
      </c>
      <c r="F220" s="8">
        <v>-1083.7</v>
      </c>
      <c r="G220" s="8">
        <v>-4043.1</v>
      </c>
      <c r="H220" s="8">
        <v>-4975.8</v>
      </c>
      <c r="I220" s="8">
        <v>0</v>
      </c>
      <c r="J220" s="10">
        <f t="shared" si="25"/>
        <v>-17937.5</v>
      </c>
      <c r="K220" s="8">
        <v>-165.5</v>
      </c>
      <c r="L220" s="8">
        <v>-761.3</v>
      </c>
      <c r="M220" s="8">
        <f t="shared" si="22"/>
        <v>-926.8</v>
      </c>
      <c r="N220" s="10">
        <f t="shared" si="27"/>
        <v>-18864.3</v>
      </c>
      <c r="O220" s="11">
        <f>IF(Table5[[#This Row],[Beans]]="","",O219+Table5[[#This Row],[Beans]])</f>
        <v>2172464.3000000017</v>
      </c>
      <c r="P220" s="11">
        <f>IF(Table5[[#This Row],[Meal]]="","",P219+Table5[[#This Row],[Meal]])</f>
        <v>227948.79999999999</v>
      </c>
      <c r="Q220" s="11">
        <f>IF(Table5[[#This Row],[Oil]]="","",Q219+Table5[[#This Row],[Oil]])</f>
        <v>-349714.45999999985</v>
      </c>
      <c r="R220" s="11">
        <f>IF(Table5[[#This Row],[Corn]]="","",R219+Table5[[#This Row],[Corn]])</f>
        <v>-232751.25999999995</v>
      </c>
      <c r="S220" s="11">
        <f>IF(Table5[[#This Row],[Wheat]]="","",S219+Table5[[#This Row],[Wheat]])</f>
        <v>522943.21999999986</v>
      </c>
      <c r="T220" s="11">
        <f>IF(Table5[[#This Row],[KC Wheat]]="","",T219+Table5[[#This Row],[KC Wheat]])</f>
        <v>18134.400000000012</v>
      </c>
      <c r="U220" s="11">
        <f>IF(Table5[[#This Row],[Energies]]="","",U219+Table5[[#This Row],[Energies]])</f>
        <v>0</v>
      </c>
      <c r="V220" s="10">
        <f t="shared" si="26"/>
        <v>2156616.6779999994</v>
      </c>
      <c r="W220" s="8">
        <v>457105</v>
      </c>
      <c r="X220" s="12">
        <f t="shared" si="23"/>
        <v>-4.1269073845177799E-2</v>
      </c>
      <c r="Y220" s="8"/>
      <c r="Z220" s="8"/>
      <c r="AA220" s="1"/>
      <c r="AB220" s="1"/>
      <c r="AC220" s="66">
        <v>148143.60999999999</v>
      </c>
      <c r="AE220" s="109"/>
    </row>
    <row r="221" spans="1:32" x14ac:dyDescent="0.25">
      <c r="A221" s="1" t="str">
        <f t="shared" si="24"/>
        <v>Oct</v>
      </c>
      <c r="B221" s="2">
        <v>44482</v>
      </c>
      <c r="C221" s="8">
        <v>-22726.3</v>
      </c>
      <c r="D221" s="8">
        <v>894.5</v>
      </c>
      <c r="E221" s="8">
        <v>2908.4</v>
      </c>
      <c r="F221" s="8">
        <v>703.2</v>
      </c>
      <c r="G221" s="8">
        <v>31016</v>
      </c>
      <c r="H221" s="8">
        <v>9445.7999999999993</v>
      </c>
      <c r="I221" s="8">
        <v>0</v>
      </c>
      <c r="J221" s="10">
        <f t="shared" si="25"/>
        <v>22241.600000000002</v>
      </c>
      <c r="K221" s="8">
        <v>-202.1</v>
      </c>
      <c r="L221" s="8">
        <v>-929.66</v>
      </c>
      <c r="M221" s="8">
        <f t="shared" si="22"/>
        <v>-1131.76</v>
      </c>
      <c r="N221" s="10">
        <f t="shared" si="27"/>
        <v>21109.840000000004</v>
      </c>
      <c r="O221" s="11">
        <f>IF(Table5[[#This Row],[Beans]]="","",O220+Table5[[#This Row],[Beans]])</f>
        <v>2149738.0000000019</v>
      </c>
      <c r="P221" s="11">
        <f>IF(Table5[[#This Row],[Meal]]="","",P220+Table5[[#This Row],[Meal]])</f>
        <v>228843.3</v>
      </c>
      <c r="Q221" s="11">
        <f>IF(Table5[[#This Row],[Oil]]="","",Q220+Table5[[#This Row],[Oil]])</f>
        <v>-346806.05999999982</v>
      </c>
      <c r="R221" s="11">
        <f>IF(Table5[[#This Row],[Corn]]="","",R220+Table5[[#This Row],[Corn]])</f>
        <v>-232048.05999999994</v>
      </c>
      <c r="S221" s="11">
        <f>IF(Table5[[#This Row],[Wheat]]="","",S220+Table5[[#This Row],[Wheat]])</f>
        <v>553959.21999999986</v>
      </c>
      <c r="T221" s="11">
        <f>IF(Table5[[#This Row],[KC Wheat]]="","",T220+Table5[[#This Row],[KC Wheat]])</f>
        <v>27580.200000000012</v>
      </c>
      <c r="U221" s="11">
        <f>IF(Table5[[#This Row],[Energies]]="","",U220+Table5[[#This Row],[Energies]])</f>
        <v>0</v>
      </c>
      <c r="V221" s="10">
        <f t="shared" si="26"/>
        <v>2177726.5179999992</v>
      </c>
      <c r="W221" s="8">
        <v>506487</v>
      </c>
      <c r="X221" s="12">
        <f t="shared" si="23"/>
        <v>4.1678937465324882E-2</v>
      </c>
      <c r="Y221" s="8">
        <v>-125</v>
      </c>
      <c r="Z221" s="8"/>
      <c r="AA221" s="1"/>
      <c r="AB221" s="1"/>
      <c r="AC221" s="66">
        <v>173631.6</v>
      </c>
      <c r="AE221" s="109"/>
    </row>
    <row r="222" spans="1:32" x14ac:dyDescent="0.25">
      <c r="A222" s="1" t="str">
        <f t="shared" si="24"/>
        <v>Oct</v>
      </c>
      <c r="B222" s="2">
        <v>44483</v>
      </c>
      <c r="C222" s="8">
        <v>-78.900000000000006</v>
      </c>
      <c r="D222" s="8">
        <v>7595.9</v>
      </c>
      <c r="E222" s="8">
        <v>4717.8</v>
      </c>
      <c r="F222" s="8">
        <v>13899.4</v>
      </c>
      <c r="G222" s="8">
        <v>-10617.6</v>
      </c>
      <c r="H222" s="8">
        <v>3225.5</v>
      </c>
      <c r="I222" s="8">
        <v>-3455.29</v>
      </c>
      <c r="J222" s="10">
        <f t="shared" si="25"/>
        <v>15286.809999999998</v>
      </c>
      <c r="K222" s="8">
        <v>-281.95</v>
      </c>
      <c r="L222" s="8">
        <v>-1296.97</v>
      </c>
      <c r="M222" s="8">
        <f t="shared" si="22"/>
        <v>-1578.92</v>
      </c>
      <c r="N222" s="10">
        <f t="shared" si="27"/>
        <v>13707.889999999998</v>
      </c>
      <c r="O222" s="11">
        <f>IF(Table5[[#This Row],[Beans]]="","",O221+Table5[[#This Row],[Beans]])</f>
        <v>2149659.100000002</v>
      </c>
      <c r="P222" s="11">
        <f>IF(Table5[[#This Row],[Meal]]="","",P221+Table5[[#This Row],[Meal]])</f>
        <v>236439.19999999998</v>
      </c>
      <c r="Q222" s="11">
        <f>IF(Table5[[#This Row],[Oil]]="","",Q221+Table5[[#This Row],[Oil]])</f>
        <v>-342088.25999999983</v>
      </c>
      <c r="R222" s="11">
        <f>IF(Table5[[#This Row],[Corn]]="","",R221+Table5[[#This Row],[Corn]])</f>
        <v>-218148.65999999995</v>
      </c>
      <c r="S222" s="11">
        <f>IF(Table5[[#This Row],[Wheat]]="","",S221+Table5[[#This Row],[Wheat]])</f>
        <v>543341.61999999988</v>
      </c>
      <c r="T222" s="11">
        <f>IF(Table5[[#This Row],[KC Wheat]]="","",T221+Table5[[#This Row],[KC Wheat]])</f>
        <v>30805.700000000012</v>
      </c>
      <c r="U222" s="11">
        <f>IF(Table5[[#This Row],[Energies]]="","",U221+Table5[[#This Row],[Energies]])</f>
        <v>-3455.29</v>
      </c>
      <c r="V222" s="10">
        <f t="shared" si="26"/>
        <v>2191434.4079999994</v>
      </c>
      <c r="W222" s="8">
        <v>378585</v>
      </c>
      <c r="X222" s="12">
        <f t="shared" si="23"/>
        <v>3.6208222724091015E-2</v>
      </c>
      <c r="Y222" s="8"/>
      <c r="Z222" s="8"/>
      <c r="AA222" s="1"/>
      <c r="AB222" s="1"/>
      <c r="AC222" s="66">
        <v>165843.43</v>
      </c>
      <c r="AE222" s="109"/>
    </row>
    <row r="223" spans="1:32" x14ac:dyDescent="0.25">
      <c r="A223" s="1" t="str">
        <f t="shared" si="24"/>
        <v>Oct</v>
      </c>
      <c r="B223" s="2">
        <v>44484</v>
      </c>
      <c r="C223" s="8">
        <v>-9743.6</v>
      </c>
      <c r="D223" s="8">
        <v>-537.9</v>
      </c>
      <c r="E223" s="8">
        <v>-4220.1000000000004</v>
      </c>
      <c r="F223" s="8">
        <v>-1623</v>
      </c>
      <c r="G223" s="8">
        <v>-31407.200000000001</v>
      </c>
      <c r="H223" s="8">
        <v>-4037.3</v>
      </c>
      <c r="I223" s="8">
        <v>1176.92</v>
      </c>
      <c r="J223" s="10">
        <f t="shared" si="25"/>
        <v>-50392.180000000008</v>
      </c>
      <c r="K223" s="8">
        <v>-83.7</v>
      </c>
      <c r="L223" s="8">
        <v>-385.02</v>
      </c>
      <c r="M223" s="8">
        <f t="shared" si="22"/>
        <v>-468.71999999999997</v>
      </c>
      <c r="N223" s="10">
        <f t="shared" si="27"/>
        <v>-50860.900000000009</v>
      </c>
      <c r="O223" s="11">
        <f>IF(Table5[[#This Row],[Beans]]="","",O222+Table5[[#This Row],[Beans]])</f>
        <v>2139915.5000000019</v>
      </c>
      <c r="P223" s="11">
        <f>IF(Table5[[#This Row],[Meal]]="","",P222+Table5[[#This Row],[Meal]])</f>
        <v>235901.3</v>
      </c>
      <c r="Q223" s="11">
        <f>IF(Table5[[#This Row],[Oil]]="","",Q222+Table5[[#This Row],[Oil]])</f>
        <v>-346308.35999999981</v>
      </c>
      <c r="R223" s="11">
        <f>IF(Table5[[#This Row],[Corn]]="","",R222+Table5[[#This Row],[Corn]])</f>
        <v>-219771.65999999995</v>
      </c>
      <c r="S223" s="11">
        <f>IF(Table5[[#This Row],[Wheat]]="","",S222+Table5[[#This Row],[Wheat]])</f>
        <v>511934.41999999987</v>
      </c>
      <c r="T223" s="11">
        <f>IF(Table5[[#This Row],[KC Wheat]]="","",T222+Table5[[#This Row],[KC Wheat]])</f>
        <v>26768.400000000012</v>
      </c>
      <c r="U223" s="11">
        <f>IF(Table5[[#This Row],[Energies]]="","",U222+Table5[[#This Row],[Energies]])</f>
        <v>-2278.37</v>
      </c>
      <c r="V223" s="10">
        <f t="shared" si="26"/>
        <v>2140573.5079999994</v>
      </c>
      <c r="W223" s="8">
        <v>557050</v>
      </c>
      <c r="X223" s="12">
        <f t="shared" si="23"/>
        <v>-9.1304012207162749E-2</v>
      </c>
      <c r="Y223" s="8">
        <v>-8454.18</v>
      </c>
      <c r="Z223" s="8"/>
      <c r="AA223" s="1"/>
      <c r="AB223" s="1"/>
      <c r="AC223" s="66">
        <v>116071.46</v>
      </c>
      <c r="AE223" s="109"/>
    </row>
    <row r="224" spans="1:32" x14ac:dyDescent="0.25">
      <c r="A224" s="1" t="str">
        <f t="shared" si="24"/>
        <v>Oct</v>
      </c>
      <c r="B224" s="2">
        <v>44487</v>
      </c>
      <c r="C224" s="8">
        <v>-11195.6</v>
      </c>
      <c r="D224" s="8">
        <v>6666.3</v>
      </c>
      <c r="E224" s="8">
        <v>-747.9</v>
      </c>
      <c r="F224" s="8">
        <v>-5484.9</v>
      </c>
      <c r="G224" s="8">
        <v>12542</v>
      </c>
      <c r="H224" s="8">
        <v>-2765.7</v>
      </c>
      <c r="I224" s="8">
        <v>-1553.48</v>
      </c>
      <c r="J224" s="10">
        <f t="shared" si="25"/>
        <v>-2539.2799999999984</v>
      </c>
      <c r="K224" s="8">
        <v>-61</v>
      </c>
      <c r="L224" s="8">
        <v>-280.60000000000002</v>
      </c>
      <c r="M224" s="8">
        <f t="shared" si="22"/>
        <v>-341.6</v>
      </c>
      <c r="N224" s="10">
        <f t="shared" si="27"/>
        <v>-2880.8799999999983</v>
      </c>
      <c r="O224" s="11">
        <f>IF(Table5[[#This Row],[Beans]]="","",O223+Table5[[#This Row],[Beans]])</f>
        <v>2128719.9000000018</v>
      </c>
      <c r="P224" s="11">
        <f>IF(Table5[[#This Row],[Meal]]="","",P223+Table5[[#This Row],[Meal]])</f>
        <v>242567.59999999998</v>
      </c>
      <c r="Q224" s="11">
        <f>IF(Table5[[#This Row],[Oil]]="","",Q223+Table5[[#This Row],[Oil]])</f>
        <v>-347056.25999999983</v>
      </c>
      <c r="R224" s="11">
        <f>IF(Table5[[#This Row],[Corn]]="","",R223+Table5[[#This Row],[Corn]])</f>
        <v>-225256.55999999994</v>
      </c>
      <c r="S224" s="11">
        <f>IF(Table5[[#This Row],[Wheat]]="","",S223+Table5[[#This Row],[Wheat]])</f>
        <v>524476.41999999993</v>
      </c>
      <c r="T224" s="11">
        <f>IF(Table5[[#This Row],[KC Wheat]]="","",T223+Table5[[#This Row],[KC Wheat]])</f>
        <v>24002.700000000012</v>
      </c>
      <c r="U224" s="11">
        <f>IF(Table5[[#This Row],[Energies]]="","",U223+Table5[[#This Row],[Energies]])</f>
        <v>-3831.85</v>
      </c>
      <c r="V224" s="10">
        <f t="shared" si="26"/>
        <v>2137692.6279999996</v>
      </c>
      <c r="W224" s="8">
        <v>580424</v>
      </c>
      <c r="X224" s="12">
        <f t="shared" si="23"/>
        <v>-4.9634060617755266E-3</v>
      </c>
      <c r="Y224" s="8">
        <v>4227.09</v>
      </c>
      <c r="Z224" s="8"/>
      <c r="AA224" s="1"/>
      <c r="AB224" s="1"/>
      <c r="AC224" s="66">
        <v>133353.60999999999</v>
      </c>
      <c r="AE224" s="109"/>
    </row>
    <row r="225" spans="1:32" x14ac:dyDescent="0.25">
      <c r="A225" s="1" t="str">
        <f t="shared" si="24"/>
        <v>Oct</v>
      </c>
      <c r="B225" s="2">
        <v>44488</v>
      </c>
      <c r="C225" s="8">
        <v>16584.900000000001</v>
      </c>
      <c r="D225" s="8">
        <v>-9689.2999999999993</v>
      </c>
      <c r="E225" s="8">
        <v>-1359</v>
      </c>
      <c r="F225" s="8">
        <v>-5149.3</v>
      </c>
      <c r="G225" s="8">
        <v>4073.2</v>
      </c>
      <c r="H225" s="8">
        <v>-6332.2</v>
      </c>
      <c r="I225" s="8">
        <v>-8346.11</v>
      </c>
      <c r="J225" s="10">
        <f t="shared" si="25"/>
        <v>-10217.809999999998</v>
      </c>
      <c r="K225" s="8">
        <v>-177.05</v>
      </c>
      <c r="L225" s="8">
        <v>-814.43</v>
      </c>
      <c r="M225" s="8">
        <f t="shared" si="22"/>
        <v>-991.48</v>
      </c>
      <c r="N225" s="10">
        <f t="shared" si="27"/>
        <v>-11209.289999999997</v>
      </c>
      <c r="O225" s="11">
        <f>IF(Table5[[#This Row],[Beans]]="","",O224+Table5[[#This Row],[Beans]])</f>
        <v>2145304.8000000017</v>
      </c>
      <c r="P225" s="11">
        <f>IF(Table5[[#This Row],[Meal]]="","",P224+Table5[[#This Row],[Meal]])</f>
        <v>232878.3</v>
      </c>
      <c r="Q225" s="11">
        <f>IF(Table5[[#This Row],[Oil]]="","",Q224+Table5[[#This Row],[Oil]])</f>
        <v>-348415.25999999983</v>
      </c>
      <c r="R225" s="11">
        <f>IF(Table5[[#This Row],[Corn]]="","",R224+Table5[[#This Row],[Corn]])</f>
        <v>-230405.85999999993</v>
      </c>
      <c r="S225" s="11">
        <f>IF(Table5[[#This Row],[Wheat]]="","",S224+Table5[[#This Row],[Wheat]])</f>
        <v>528549.61999999988</v>
      </c>
      <c r="T225" s="11">
        <f>IF(Table5[[#This Row],[KC Wheat]]="","",T224+Table5[[#This Row],[KC Wheat]])</f>
        <v>17670.500000000011</v>
      </c>
      <c r="U225" s="11">
        <f>IF(Table5[[#This Row],[Energies]]="","",U224+Table5[[#This Row],[Energies]])</f>
        <v>-12177.960000000001</v>
      </c>
      <c r="V225" s="10">
        <f t="shared" si="26"/>
        <v>2126483.3379999995</v>
      </c>
      <c r="W225" s="8">
        <v>726251</v>
      </c>
      <c r="X225" s="12">
        <f t="shared" si="23"/>
        <v>-1.5434457233105355E-2</v>
      </c>
      <c r="Y225" s="8"/>
      <c r="Z225" s="8"/>
      <c r="AA225" s="1"/>
      <c r="AB225" s="1"/>
      <c r="AC225" s="66">
        <v>138187.38</v>
      </c>
      <c r="AE225" s="109"/>
    </row>
    <row r="226" spans="1:32" x14ac:dyDescent="0.25">
      <c r="A226" s="1" t="str">
        <f t="shared" si="24"/>
        <v>Oct</v>
      </c>
      <c r="B226" s="2">
        <v>44489</v>
      </c>
      <c r="C226" s="8">
        <v>50700.4</v>
      </c>
      <c r="D226" s="8">
        <v>-13972.4</v>
      </c>
      <c r="E226" s="8">
        <v>937</v>
      </c>
      <c r="F226" s="8">
        <v>2202.9</v>
      </c>
      <c r="G226" s="8">
        <v>-16917.5</v>
      </c>
      <c r="H226" s="8">
        <v>5001.8999999999996</v>
      </c>
      <c r="I226" s="8">
        <v>7098.69</v>
      </c>
      <c r="J226" s="10">
        <f t="shared" si="25"/>
        <v>35050.990000000005</v>
      </c>
      <c r="K226" s="8">
        <v>-167.75</v>
      </c>
      <c r="L226" s="8">
        <v>-771.65</v>
      </c>
      <c r="M226" s="8">
        <f t="shared" si="22"/>
        <v>-939.4</v>
      </c>
      <c r="N226" s="10">
        <f t="shared" si="27"/>
        <v>34111.590000000004</v>
      </c>
      <c r="O226" s="11">
        <f>IF(Table5[[#This Row],[Beans]]="","",O225+Table5[[#This Row],[Beans]])</f>
        <v>2196005.2000000016</v>
      </c>
      <c r="P226" s="11">
        <f>IF(Table5[[#This Row],[Meal]]="","",P225+Table5[[#This Row],[Meal]])</f>
        <v>218905.9</v>
      </c>
      <c r="Q226" s="11">
        <f>IF(Table5[[#This Row],[Oil]]="","",Q225+Table5[[#This Row],[Oil]])</f>
        <v>-347478.25999999983</v>
      </c>
      <c r="R226" s="11">
        <f>IF(Table5[[#This Row],[Corn]]="","",R225+Table5[[#This Row],[Corn]])</f>
        <v>-228202.95999999993</v>
      </c>
      <c r="S226" s="11">
        <f>IF(Table5[[#This Row],[Wheat]]="","",S225+Table5[[#This Row],[Wheat]])</f>
        <v>511632.11999999988</v>
      </c>
      <c r="T226" s="11">
        <f>IF(Table5[[#This Row],[KC Wheat]]="","",T225+Table5[[#This Row],[KC Wheat]])</f>
        <v>22672.400000000009</v>
      </c>
      <c r="U226" s="11">
        <f>IF(Table5[[#This Row],[Energies]]="","",U225+Table5[[#This Row],[Energies]])</f>
        <v>-5079.2700000000013</v>
      </c>
      <c r="V226" s="10">
        <f t="shared" si="26"/>
        <v>2160594.9279999994</v>
      </c>
      <c r="W226" s="8">
        <v>496236</v>
      </c>
      <c r="X226" s="12">
        <f t="shared" si="23"/>
        <v>6.8740659686117103E-2</v>
      </c>
      <c r="Y226" s="8"/>
      <c r="Z226" s="8"/>
      <c r="AA226" s="1"/>
      <c r="AB226" s="1"/>
      <c r="AC226" s="66">
        <v>162109.98000000001</v>
      </c>
      <c r="AE226" s="109"/>
    </row>
    <row r="227" spans="1:32" x14ac:dyDescent="0.25">
      <c r="A227" s="1" t="str">
        <f t="shared" si="24"/>
        <v>Oct</v>
      </c>
      <c r="B227" s="2">
        <v>44490</v>
      </c>
      <c r="C227" s="8">
        <v>34111.4</v>
      </c>
      <c r="D227" s="8">
        <v>15853.1</v>
      </c>
      <c r="E227" s="8">
        <v>3280.1</v>
      </c>
      <c r="F227" s="8">
        <v>-9835.5</v>
      </c>
      <c r="G227" s="8">
        <v>5984.5</v>
      </c>
      <c r="H227" s="8">
        <v>3044.2</v>
      </c>
      <c r="I227" s="8">
        <v>7554</v>
      </c>
      <c r="J227" s="10">
        <f t="shared" si="25"/>
        <v>59991.799999999996</v>
      </c>
      <c r="K227" s="8">
        <v>-184.15</v>
      </c>
      <c r="L227" s="8">
        <v>-847.09</v>
      </c>
      <c r="M227" s="8">
        <f t="shared" si="22"/>
        <v>-1031.24</v>
      </c>
      <c r="N227" s="10">
        <f t="shared" si="27"/>
        <v>58960.56</v>
      </c>
      <c r="O227" s="11">
        <f>IF(Table5[[#This Row],[Beans]]="","",O226+Table5[[#This Row],[Beans]])</f>
        <v>2230116.6000000015</v>
      </c>
      <c r="P227" s="11">
        <f>IF(Table5[[#This Row],[Meal]]="","",P226+Table5[[#This Row],[Meal]])</f>
        <v>234759</v>
      </c>
      <c r="Q227" s="11">
        <f>IF(Table5[[#This Row],[Oil]]="","",Q226+Table5[[#This Row],[Oil]])</f>
        <v>-344198.15999999986</v>
      </c>
      <c r="R227" s="11">
        <f>IF(Table5[[#This Row],[Corn]]="","",R226+Table5[[#This Row],[Corn]])</f>
        <v>-238038.45999999993</v>
      </c>
      <c r="S227" s="11">
        <f>IF(Table5[[#This Row],[Wheat]]="","",S226+Table5[[#This Row],[Wheat]])</f>
        <v>517616.61999999988</v>
      </c>
      <c r="T227" s="11">
        <f>IF(Table5[[#This Row],[KC Wheat]]="","",T226+Table5[[#This Row],[KC Wheat]])</f>
        <v>25716.600000000009</v>
      </c>
      <c r="U227" s="11">
        <f>IF(Table5[[#This Row],[Energies]]="","",U226+Table5[[#This Row],[Energies]])</f>
        <v>2474.7299999999987</v>
      </c>
      <c r="V227" s="10">
        <f t="shared" si="26"/>
        <v>2219555.4879999994</v>
      </c>
      <c r="W227" s="8">
        <v>482188</v>
      </c>
      <c r="X227" s="12">
        <f t="shared" si="23"/>
        <v>0.12227712012741918</v>
      </c>
      <c r="Y227" s="8"/>
      <c r="Z227" s="8"/>
      <c r="AA227" s="1"/>
      <c r="AB227" s="1"/>
      <c r="AC227" s="66">
        <v>189755.24</v>
      </c>
      <c r="AE227" s="109"/>
    </row>
    <row r="228" spans="1:32" x14ac:dyDescent="0.25">
      <c r="A228" s="1" t="str">
        <f t="shared" si="24"/>
        <v>Oct</v>
      </c>
      <c r="B228" s="2">
        <v>44491</v>
      </c>
      <c r="C228" s="8">
        <v>-52981.8</v>
      </c>
      <c r="D228" s="8">
        <v>-22033.9</v>
      </c>
      <c r="E228" s="8">
        <v>6804.3</v>
      </c>
      <c r="F228" s="8">
        <v>-26431.200000000001</v>
      </c>
      <c r="G228" s="8">
        <v>17168.900000000001</v>
      </c>
      <c r="H228" s="8">
        <v>3840</v>
      </c>
      <c r="I228" s="8">
        <v>-3505.22</v>
      </c>
      <c r="J228" s="10">
        <f t="shared" si="25"/>
        <v>-77138.920000000013</v>
      </c>
      <c r="K228" s="8">
        <v>-616.6</v>
      </c>
      <c r="L228" s="8">
        <v>-2055.6799999999998</v>
      </c>
      <c r="M228" s="8">
        <f t="shared" si="22"/>
        <v>-2672.2799999999997</v>
      </c>
      <c r="N228" s="10">
        <f t="shared" si="27"/>
        <v>-79811.200000000012</v>
      </c>
      <c r="O228" s="11">
        <f>IF(Table5[[#This Row],[Beans]]="","",O227+Table5[[#This Row],[Beans]])</f>
        <v>2177134.8000000017</v>
      </c>
      <c r="P228" s="11">
        <f>IF(Table5[[#This Row],[Meal]]="","",P227+Table5[[#This Row],[Meal]])</f>
        <v>212725.1</v>
      </c>
      <c r="Q228" s="11">
        <f>IF(Table5[[#This Row],[Oil]]="","",Q227+Table5[[#This Row],[Oil]])</f>
        <v>-337393.85999999987</v>
      </c>
      <c r="R228" s="11">
        <f>IF(Table5[[#This Row],[Corn]]="","",R227+Table5[[#This Row],[Corn]])</f>
        <v>-264469.65999999992</v>
      </c>
      <c r="S228" s="11">
        <f>IF(Table5[[#This Row],[Wheat]]="","",S227+Table5[[#This Row],[Wheat]])</f>
        <v>534785.5199999999</v>
      </c>
      <c r="T228" s="11">
        <f>IF(Table5[[#This Row],[KC Wheat]]="","",T227+Table5[[#This Row],[KC Wheat]])</f>
        <v>29556.600000000009</v>
      </c>
      <c r="U228" s="11">
        <f>IF(Table5[[#This Row],[Energies]]="","",U227+Table5[[#This Row],[Energies]])</f>
        <v>-1030.4900000000011</v>
      </c>
      <c r="V228" s="10">
        <f t="shared" si="26"/>
        <v>2139744.2879999992</v>
      </c>
      <c r="W228" s="8">
        <v>760892</v>
      </c>
      <c r="X228" s="12">
        <f t="shared" si="23"/>
        <v>-0.10489162719544956</v>
      </c>
      <c r="Y228" s="8">
        <v>-2500</v>
      </c>
      <c r="Z228" s="8"/>
      <c r="AA228" s="1"/>
      <c r="AB228" s="1"/>
      <c r="AC228" s="66">
        <v>119273.46</v>
      </c>
      <c r="AE228" s="109"/>
    </row>
    <row r="229" spans="1:32" x14ac:dyDescent="0.25">
      <c r="A229" s="1" t="str">
        <f t="shared" si="24"/>
        <v>Oct</v>
      </c>
      <c r="B229" s="2">
        <v>44494</v>
      </c>
      <c r="C229" s="8">
        <v>-17668.900000000001</v>
      </c>
      <c r="D229" s="8">
        <v>21788.3</v>
      </c>
      <c r="E229" s="8">
        <v>9344</v>
      </c>
      <c r="F229" s="8">
        <v>-3715.1</v>
      </c>
      <c r="G229" s="8">
        <v>-11731.3</v>
      </c>
      <c r="H229" s="8">
        <v>900.7</v>
      </c>
      <c r="I229" s="8">
        <v>-15356.09</v>
      </c>
      <c r="J229" s="10">
        <f t="shared" si="25"/>
        <v>-16438.390000000003</v>
      </c>
      <c r="K229" s="8">
        <v>-27.85</v>
      </c>
      <c r="L229" s="8">
        <v>-128.11000000000001</v>
      </c>
      <c r="M229" s="8">
        <f t="shared" si="22"/>
        <v>-155.96</v>
      </c>
      <c r="N229" s="10">
        <f t="shared" si="27"/>
        <v>-16594.350000000002</v>
      </c>
      <c r="O229" s="11">
        <f>IF(Table5[[#This Row],[Beans]]="","",O228+Table5[[#This Row],[Beans]])</f>
        <v>2159465.9000000018</v>
      </c>
      <c r="P229" s="11">
        <f>IF(Table5[[#This Row],[Meal]]="","",P228+Table5[[#This Row],[Meal]])</f>
        <v>234513.4</v>
      </c>
      <c r="Q229" s="11">
        <f>IF(Table5[[#This Row],[Oil]]="","",Q228+Table5[[#This Row],[Oil]])</f>
        <v>-328049.85999999987</v>
      </c>
      <c r="R229" s="11">
        <f>IF(Table5[[#This Row],[Corn]]="","",R228+Table5[[#This Row],[Corn]])</f>
        <v>-268184.75999999989</v>
      </c>
      <c r="S229" s="11">
        <f>IF(Table5[[#This Row],[Wheat]]="","",S228+Table5[[#This Row],[Wheat]])</f>
        <v>523054.21999999991</v>
      </c>
      <c r="T229" s="11">
        <f>IF(Table5[[#This Row],[KC Wheat]]="","",T228+Table5[[#This Row],[KC Wheat]])</f>
        <v>30457.30000000001</v>
      </c>
      <c r="U229" s="11">
        <f>IF(Table5[[#This Row],[Energies]]="","",U228+Table5[[#This Row],[Energies]])</f>
        <v>-16386.580000000002</v>
      </c>
      <c r="V229" s="10">
        <f t="shared" si="26"/>
        <v>2123149.9379999992</v>
      </c>
      <c r="W229" s="8">
        <v>755225</v>
      </c>
      <c r="X229" s="12">
        <f t="shared" si="23"/>
        <v>-2.1972723360587906E-2</v>
      </c>
      <c r="Y229" s="8">
        <v>-2750</v>
      </c>
      <c r="Z229" s="8"/>
      <c r="AA229" s="1"/>
      <c r="AB229" s="1"/>
      <c r="AC229" s="66">
        <v>122956.25</v>
      </c>
      <c r="AE229" s="109"/>
    </row>
    <row r="230" spans="1:32" x14ac:dyDescent="0.25">
      <c r="A230" s="1" t="str">
        <f t="shared" si="24"/>
        <v>Oct</v>
      </c>
      <c r="B230" s="2">
        <v>44495</v>
      </c>
      <c r="C230" s="8">
        <v>-6401.4</v>
      </c>
      <c r="D230" s="8">
        <v>23105.4</v>
      </c>
      <c r="E230" s="8">
        <v>5998.4</v>
      </c>
      <c r="F230" s="8">
        <v>-16860.099999999999</v>
      </c>
      <c r="G230" s="8">
        <v>8476.2000000000007</v>
      </c>
      <c r="H230" s="8">
        <v>4738.3</v>
      </c>
      <c r="I230" s="8">
        <v>-3107.04</v>
      </c>
      <c r="J230" s="10">
        <f t="shared" si="25"/>
        <v>15949.760000000002</v>
      </c>
      <c r="K230" s="8">
        <v>-124.05</v>
      </c>
      <c r="L230" s="8">
        <v>-570.63</v>
      </c>
      <c r="M230" s="8">
        <f t="shared" si="22"/>
        <v>-694.68</v>
      </c>
      <c r="N230" s="10">
        <f t="shared" si="27"/>
        <v>15255.080000000002</v>
      </c>
      <c r="O230" s="11">
        <f>IF(Table5[[#This Row],[Beans]]="","",O229+Table5[[#This Row],[Beans]])</f>
        <v>2153064.5000000019</v>
      </c>
      <c r="P230" s="11">
        <f>IF(Table5[[#This Row],[Meal]]="","",P229+Table5[[#This Row],[Meal]])</f>
        <v>257618.8</v>
      </c>
      <c r="Q230" s="11">
        <f>IF(Table5[[#This Row],[Oil]]="","",Q229+Table5[[#This Row],[Oil]])</f>
        <v>-322051.45999999985</v>
      </c>
      <c r="R230" s="11">
        <f>IF(Table5[[#This Row],[Corn]]="","",R229+Table5[[#This Row],[Corn]])</f>
        <v>-285044.85999999987</v>
      </c>
      <c r="S230" s="11">
        <f>IF(Table5[[#This Row],[Wheat]]="","",S229+Table5[[#This Row],[Wheat]])</f>
        <v>531530.41999999993</v>
      </c>
      <c r="T230" s="11">
        <f>IF(Table5[[#This Row],[KC Wheat]]="","",T229+Table5[[#This Row],[KC Wheat]])</f>
        <v>35195.600000000013</v>
      </c>
      <c r="U230" s="11">
        <f>IF(Table5[[#This Row],[Energies]]="","",U229+Table5[[#This Row],[Energies]])</f>
        <v>-19493.620000000003</v>
      </c>
      <c r="V230" s="10">
        <f t="shared" si="26"/>
        <v>2138405.0179999992</v>
      </c>
      <c r="W230" s="8">
        <v>748455</v>
      </c>
      <c r="X230" s="12">
        <f t="shared" si="23"/>
        <v>2.0382093779853165E-2</v>
      </c>
      <c r="Y230" s="8"/>
      <c r="Z230" s="8"/>
      <c r="AA230" s="1"/>
      <c r="AB230" s="1"/>
      <c r="AC230" s="66">
        <v>125285.07</v>
      </c>
      <c r="AE230" s="109"/>
    </row>
    <row r="231" spans="1:32" x14ac:dyDescent="0.25">
      <c r="A231" s="1" t="str">
        <f t="shared" si="24"/>
        <v>Oct</v>
      </c>
      <c r="B231" s="2">
        <v>44496</v>
      </c>
      <c r="C231" s="8">
        <v>445.3</v>
      </c>
      <c r="D231" s="8">
        <v>376.9</v>
      </c>
      <c r="E231" s="8">
        <v>-110.9</v>
      </c>
      <c r="F231" s="8">
        <v>-9998.7999999999993</v>
      </c>
      <c r="G231" s="8">
        <v>-11641.7</v>
      </c>
      <c r="H231" s="8">
        <v>285.60000000000002</v>
      </c>
      <c r="I231" s="8">
        <v>13286.51</v>
      </c>
      <c r="J231" s="10">
        <f t="shared" si="25"/>
        <v>-7357.090000000002</v>
      </c>
      <c r="K231" s="8">
        <v>-90.45</v>
      </c>
      <c r="L231" s="8">
        <v>-416.07</v>
      </c>
      <c r="M231" s="8">
        <f t="shared" si="22"/>
        <v>-506.52</v>
      </c>
      <c r="N231" s="10">
        <f t="shared" si="27"/>
        <v>-7863.6100000000024</v>
      </c>
      <c r="O231" s="11">
        <f>IF(Table5[[#This Row],[Beans]]="","",O230+Table5[[#This Row],[Beans]])</f>
        <v>2153509.8000000017</v>
      </c>
      <c r="P231" s="11">
        <f>IF(Table5[[#This Row],[Meal]]="","",P230+Table5[[#This Row],[Meal]])</f>
        <v>257995.69999999998</v>
      </c>
      <c r="Q231" s="11">
        <f>IF(Table5[[#This Row],[Oil]]="","",Q230+Table5[[#This Row],[Oil]])</f>
        <v>-322162.35999999987</v>
      </c>
      <c r="R231" s="11">
        <f>IF(Table5[[#This Row],[Corn]]="","",R230+Table5[[#This Row],[Corn]])</f>
        <v>-295043.65999999986</v>
      </c>
      <c r="S231" s="11">
        <f>IF(Table5[[#This Row],[Wheat]]="","",S230+Table5[[#This Row],[Wheat]])</f>
        <v>519888.71999999991</v>
      </c>
      <c r="T231" s="11">
        <f>IF(Table5[[#This Row],[KC Wheat]]="","",T230+Table5[[#This Row],[KC Wheat]])</f>
        <v>35481.200000000012</v>
      </c>
      <c r="U231" s="11">
        <f>IF(Table5[[#This Row],[Energies]]="","",U230+Table5[[#This Row],[Energies]])</f>
        <v>-6207.1100000000024</v>
      </c>
      <c r="V231" s="10">
        <f t="shared" si="26"/>
        <v>2130541.4079999994</v>
      </c>
      <c r="W231" s="8">
        <v>687439</v>
      </c>
      <c r="X231" s="12">
        <f t="shared" si="23"/>
        <v>-1.1438993132481576E-2</v>
      </c>
      <c r="Y231" s="8"/>
      <c r="Z231" s="8"/>
      <c r="AA231" s="1"/>
      <c r="AB231" s="1"/>
      <c r="AC231" s="66">
        <v>132031.04999999999</v>
      </c>
      <c r="AE231" s="109"/>
    </row>
    <row r="232" spans="1:32" x14ac:dyDescent="0.25">
      <c r="A232" s="1" t="str">
        <f t="shared" si="24"/>
        <v>Oct</v>
      </c>
      <c r="B232" s="2">
        <v>44497</v>
      </c>
      <c r="C232" s="8">
        <v>-4907.8999999999996</v>
      </c>
      <c r="D232" s="8">
        <v>-3376.7</v>
      </c>
      <c r="E232" s="8">
        <v>-5095.8</v>
      </c>
      <c r="F232" s="8">
        <v>-49753</v>
      </c>
      <c r="G232" s="8">
        <v>-10120.700000000001</v>
      </c>
      <c r="H232" s="8">
        <v>-2173.6999999999998</v>
      </c>
      <c r="I232" s="8">
        <v>-29579</v>
      </c>
      <c r="J232" s="10">
        <f t="shared" si="25"/>
        <v>-105006.79999999999</v>
      </c>
      <c r="K232" s="8">
        <v>-92.3</v>
      </c>
      <c r="L232" s="8">
        <v>-424.58</v>
      </c>
      <c r="M232" s="8">
        <f t="shared" si="22"/>
        <v>-516.88</v>
      </c>
      <c r="N232" s="10">
        <f t="shared" si="27"/>
        <v>-105523.68</v>
      </c>
      <c r="O232" s="11">
        <f>IF(Table5[[#This Row],[Beans]]="","",O231+Table5[[#This Row],[Beans]])</f>
        <v>2148601.9000000018</v>
      </c>
      <c r="P232" s="11">
        <f>IF(Table5[[#This Row],[Meal]]="","",P231+Table5[[#This Row],[Meal]])</f>
        <v>254618.99999999997</v>
      </c>
      <c r="Q232" s="11">
        <f>IF(Table5[[#This Row],[Oil]]="","",Q231+Table5[[#This Row],[Oil]])</f>
        <v>-327258.15999999986</v>
      </c>
      <c r="R232" s="11">
        <f>IF(Table5[[#This Row],[Corn]]="","",R231+Table5[[#This Row],[Corn]])</f>
        <v>-344796.65999999986</v>
      </c>
      <c r="S232" s="11">
        <f>IF(Table5[[#This Row],[Wheat]]="","",S231+Table5[[#This Row],[Wheat]])</f>
        <v>509768.0199999999</v>
      </c>
      <c r="T232" s="11">
        <f>IF(Table5[[#This Row],[KC Wheat]]="","",T231+Table5[[#This Row],[KC Wheat]])</f>
        <v>33307.500000000015</v>
      </c>
      <c r="U232" s="11">
        <f>IF(Table5[[#This Row],[Energies]]="","",U231+Table5[[#This Row],[Energies]])</f>
        <v>-35786.11</v>
      </c>
      <c r="V232" s="10">
        <f t="shared" si="26"/>
        <v>2025017.7279999994</v>
      </c>
      <c r="W232" s="8">
        <v>571452</v>
      </c>
      <c r="X232" s="12">
        <f t="shared" si="23"/>
        <v>-0.18465886898637154</v>
      </c>
      <c r="Y232" s="8"/>
      <c r="Z232" s="8"/>
      <c r="AA232" s="1"/>
      <c r="AB232" s="1"/>
      <c r="AC232" s="66">
        <v>39301.67</v>
      </c>
      <c r="AE232" s="109"/>
    </row>
    <row r="233" spans="1:32" x14ac:dyDescent="0.25">
      <c r="A233" s="1" t="str">
        <f t="shared" si="24"/>
        <v>Oct</v>
      </c>
      <c r="B233" s="2">
        <v>44498</v>
      </c>
      <c r="C233" s="8">
        <v>7357</v>
      </c>
      <c r="D233" s="8">
        <v>4684.1000000000004</v>
      </c>
      <c r="E233" s="8">
        <v>5750</v>
      </c>
      <c r="F233" s="8">
        <v>9269.7999999999993</v>
      </c>
      <c r="G233" s="8">
        <v>1072.0999999999999</v>
      </c>
      <c r="H233" s="8">
        <v>2282.6</v>
      </c>
      <c r="I233" s="8">
        <v>-11743.48</v>
      </c>
      <c r="J233" s="10">
        <f t="shared" si="25"/>
        <v>18672.119999999995</v>
      </c>
      <c r="K233" s="8">
        <v>-71.5</v>
      </c>
      <c r="L233" s="8">
        <v>-328.9</v>
      </c>
      <c r="M233" s="8">
        <f t="shared" si="22"/>
        <v>-400.4</v>
      </c>
      <c r="N233" s="10">
        <f t="shared" si="27"/>
        <v>18271.719999999994</v>
      </c>
      <c r="O233" s="11">
        <f>IF(Table5[[#This Row],[Beans]]="","",O232+Table5[[#This Row],[Beans]])</f>
        <v>2155958.9000000018</v>
      </c>
      <c r="P233" s="11">
        <f>IF(Table5[[#This Row],[Meal]]="","",P232+Table5[[#This Row],[Meal]])</f>
        <v>259303.09999999998</v>
      </c>
      <c r="Q233" s="11">
        <f>IF(Table5[[#This Row],[Oil]]="","",Q232+Table5[[#This Row],[Oil]])</f>
        <v>-321508.15999999986</v>
      </c>
      <c r="R233" s="11">
        <f>IF(Table5[[#This Row],[Corn]]="","",R232+Table5[[#This Row],[Corn]])</f>
        <v>-335526.85999999987</v>
      </c>
      <c r="S233" s="11">
        <f>IF(Table5[[#This Row],[Wheat]]="","",S232+Table5[[#This Row],[Wheat]])</f>
        <v>510840.11999999988</v>
      </c>
      <c r="T233" s="11">
        <f>IF(Table5[[#This Row],[KC Wheat]]="","",T232+Table5[[#This Row],[KC Wheat]])</f>
        <v>35590.100000000013</v>
      </c>
      <c r="U233" s="11">
        <f>IF(Table5[[#This Row],[Energies]]="","",U232+Table5[[#This Row],[Energies]])</f>
        <v>-47529.59</v>
      </c>
      <c r="V233" s="10">
        <f t="shared" si="26"/>
        <v>2043289.4479999994</v>
      </c>
      <c r="W233" s="8">
        <v>582568</v>
      </c>
      <c r="X233" s="12">
        <f t="shared" si="23"/>
        <v>3.1364098268356642E-2</v>
      </c>
      <c r="Y233" s="8"/>
      <c r="Z233" s="8"/>
      <c r="AA233" s="1"/>
      <c r="AB233" s="1"/>
      <c r="AC233" s="66">
        <v>66490.27</v>
      </c>
      <c r="AE233" s="109"/>
    </row>
    <row r="234" spans="1:32" x14ac:dyDescent="0.25">
      <c r="A234" s="1" t="str">
        <f t="shared" si="24"/>
        <v>Nov</v>
      </c>
      <c r="B234" s="2">
        <v>44501</v>
      </c>
      <c r="C234" s="8">
        <v>14710.3</v>
      </c>
      <c r="D234" s="8">
        <v>-1237.4000000000001</v>
      </c>
      <c r="E234" s="8">
        <v>2035.1</v>
      </c>
      <c r="F234" s="8">
        <v>-2829.4</v>
      </c>
      <c r="G234" s="8">
        <v>-35603.199999999997</v>
      </c>
      <c r="H234" s="8">
        <v>-3047.8</v>
      </c>
      <c r="I234" s="8">
        <v>-13781.31</v>
      </c>
      <c r="J234" s="10">
        <f t="shared" si="25"/>
        <v>-39753.71</v>
      </c>
      <c r="K234" s="8">
        <v>-68.3</v>
      </c>
      <c r="L234" s="8">
        <v>-314.18</v>
      </c>
      <c r="M234" s="8">
        <f t="shared" si="22"/>
        <v>-382.48</v>
      </c>
      <c r="N234" s="10">
        <f t="shared" si="27"/>
        <v>-40136.19</v>
      </c>
      <c r="O234" s="11">
        <f>IF(Table5[[#This Row],[Beans]]="","",O233+Table5[[#This Row],[Beans]])</f>
        <v>2170669.2000000016</v>
      </c>
      <c r="P234" s="11">
        <f>IF(Table5[[#This Row],[Meal]]="","",P233+Table5[[#This Row],[Meal]])</f>
        <v>258065.69999999998</v>
      </c>
      <c r="Q234" s="11">
        <f>IF(Table5[[#This Row],[Oil]]="","",Q233+Table5[[#This Row],[Oil]])</f>
        <v>-319473.05999999988</v>
      </c>
      <c r="R234" s="11">
        <f>IF(Table5[[#This Row],[Corn]]="","",R233+Table5[[#This Row],[Corn]])</f>
        <v>-338356.25999999989</v>
      </c>
      <c r="S234" s="11">
        <f>IF(Table5[[#This Row],[Wheat]]="","",S233+Table5[[#This Row],[Wheat]])</f>
        <v>475236.91999999987</v>
      </c>
      <c r="T234" s="11">
        <f>IF(Table5[[#This Row],[KC Wheat]]="","",T233+Table5[[#This Row],[KC Wheat]])</f>
        <v>32542.300000000014</v>
      </c>
      <c r="U234" s="11">
        <f>IF(Table5[[#This Row],[Energies]]="","",U233+Table5[[#This Row],[Energies]])</f>
        <v>-61310.899999999994</v>
      </c>
      <c r="V234" s="10">
        <f t="shared" si="26"/>
        <v>2003153.2579999994</v>
      </c>
      <c r="W234" s="8">
        <v>557501</v>
      </c>
      <c r="X234" s="12">
        <f t="shared" si="23"/>
        <v>-7.1993036783790529E-2</v>
      </c>
      <c r="Y234" s="8">
        <v>-648.65</v>
      </c>
      <c r="Z234" s="8"/>
      <c r="AA234" s="1"/>
      <c r="AB234" s="1"/>
      <c r="AC234" s="66">
        <v>27976.23</v>
      </c>
      <c r="AE234" s="109"/>
    </row>
    <row r="235" spans="1:32" x14ac:dyDescent="0.25">
      <c r="A235" s="1" t="str">
        <f t="shared" si="24"/>
        <v>Nov</v>
      </c>
      <c r="B235" s="2">
        <v>44502</v>
      </c>
      <c r="C235" s="8">
        <v>14092.6</v>
      </c>
      <c r="D235" s="8">
        <v>1525.4</v>
      </c>
      <c r="E235" s="8">
        <v>7221.6</v>
      </c>
      <c r="F235" s="8">
        <v>9245.1</v>
      </c>
      <c r="G235" s="8">
        <v>23135.599999999999</v>
      </c>
      <c r="H235" s="8">
        <v>2814.1</v>
      </c>
      <c r="I235" s="8">
        <v>20468.259999999998</v>
      </c>
      <c r="J235" s="10">
        <f t="shared" si="25"/>
        <v>78502.659999999989</v>
      </c>
      <c r="K235" s="8">
        <v>-61.85</v>
      </c>
      <c r="L235" s="8">
        <v>-284.51</v>
      </c>
      <c r="M235" s="8">
        <f t="shared" si="22"/>
        <v>-346.36</v>
      </c>
      <c r="N235" s="10">
        <f t="shared" si="27"/>
        <v>78156.299999999988</v>
      </c>
      <c r="O235" s="11">
        <f>IF(Table5[[#This Row],[Beans]]="","",O234+Table5[[#This Row],[Beans]])</f>
        <v>2184761.8000000017</v>
      </c>
      <c r="P235" s="11">
        <f>IF(Table5[[#This Row],[Meal]]="","",P234+Table5[[#This Row],[Meal]])</f>
        <v>259591.09999999998</v>
      </c>
      <c r="Q235" s="11">
        <f>IF(Table5[[#This Row],[Oil]]="","",Q234+Table5[[#This Row],[Oil]])</f>
        <v>-312251.4599999999</v>
      </c>
      <c r="R235" s="11">
        <f>IF(Table5[[#This Row],[Corn]]="","",R234+Table5[[#This Row],[Corn]])</f>
        <v>-329111.15999999992</v>
      </c>
      <c r="S235" s="11">
        <f>IF(Table5[[#This Row],[Wheat]]="","",S234+Table5[[#This Row],[Wheat]])</f>
        <v>498372.51999999984</v>
      </c>
      <c r="T235" s="11">
        <f>IF(Table5[[#This Row],[KC Wheat]]="","",T234+Table5[[#This Row],[KC Wheat]])</f>
        <v>35356.400000000016</v>
      </c>
      <c r="U235" s="11">
        <f>IF(Table5[[#This Row],[Energies]]="","",U234+Table5[[#This Row],[Energies]])</f>
        <v>-40842.639999999999</v>
      </c>
      <c r="V235" s="10">
        <f t="shared" si="26"/>
        <v>2081309.5579999995</v>
      </c>
      <c r="W235" s="8">
        <v>604278</v>
      </c>
      <c r="X235" s="12">
        <f t="shared" si="23"/>
        <v>0.12933831779412786</v>
      </c>
      <c r="Y235" s="8">
        <v>-1506.23</v>
      </c>
      <c r="Z235" s="8"/>
      <c r="AA235" s="1"/>
      <c r="AB235" s="1"/>
      <c r="AC235" s="66">
        <v>98423.12</v>
      </c>
      <c r="AE235" s="109"/>
    </row>
    <row r="236" spans="1:32" x14ac:dyDescent="0.25">
      <c r="A236" s="1" t="str">
        <f t="shared" si="24"/>
        <v>Nov</v>
      </c>
      <c r="B236" s="2">
        <v>44503</v>
      </c>
      <c r="C236" s="8">
        <v>-12942.2</v>
      </c>
      <c r="D236" s="8">
        <v>-9896.7999999999993</v>
      </c>
      <c r="E236" s="8">
        <v>6686.1</v>
      </c>
      <c r="F236" s="8">
        <v>9945.2999999999993</v>
      </c>
      <c r="G236" s="8">
        <v>-13924.6</v>
      </c>
      <c r="H236" s="8">
        <v>-579</v>
      </c>
      <c r="I236" s="8">
        <v>-1092.6300000000001</v>
      </c>
      <c r="J236" s="10">
        <f t="shared" si="25"/>
        <v>-21803.83</v>
      </c>
      <c r="K236" s="8">
        <v>-83.85</v>
      </c>
      <c r="L236" s="8">
        <v>-381.01</v>
      </c>
      <c r="M236" s="8">
        <f t="shared" si="22"/>
        <v>-464.86</v>
      </c>
      <c r="N236" s="10">
        <f t="shared" si="27"/>
        <v>-22268.690000000002</v>
      </c>
      <c r="O236" s="11">
        <f>IF(Table5[[#This Row],[Beans]]="","",O235+Table5[[#This Row],[Beans]])</f>
        <v>2171819.6000000015</v>
      </c>
      <c r="P236" s="11">
        <f>IF(Table5[[#This Row],[Meal]]="","",P235+Table5[[#This Row],[Meal]])</f>
        <v>249694.3</v>
      </c>
      <c r="Q236" s="11">
        <f>IF(Table5[[#This Row],[Oil]]="","",Q235+Table5[[#This Row],[Oil]])</f>
        <v>-305565.35999999993</v>
      </c>
      <c r="R236" s="11">
        <f>IF(Table5[[#This Row],[Corn]]="","",R235+Table5[[#This Row],[Corn]])</f>
        <v>-319165.85999999993</v>
      </c>
      <c r="S236" s="11">
        <f>IF(Table5[[#This Row],[Wheat]]="","",S235+Table5[[#This Row],[Wheat]])</f>
        <v>484447.91999999987</v>
      </c>
      <c r="T236" s="11">
        <f>IF(Table5[[#This Row],[KC Wheat]]="","",T235+Table5[[#This Row],[KC Wheat]])</f>
        <v>34777.400000000016</v>
      </c>
      <c r="U236" s="11">
        <f>IF(Table5[[#This Row],[Energies]]="","",U235+Table5[[#This Row],[Energies]])</f>
        <v>-41935.269999999997</v>
      </c>
      <c r="V236" s="10">
        <f t="shared" si="26"/>
        <v>2059040.8679999996</v>
      </c>
      <c r="W236" s="8">
        <v>661274</v>
      </c>
      <c r="X236" s="12">
        <f t="shared" si="23"/>
        <v>-3.3675435598556729E-2</v>
      </c>
      <c r="Y236" s="8"/>
      <c r="Z236" s="8"/>
      <c r="AA236" s="1"/>
      <c r="AB236" s="1"/>
      <c r="AC236" s="66">
        <v>68956.509999999995</v>
      </c>
      <c r="AE236" s="109"/>
    </row>
    <row r="237" spans="1:32" x14ac:dyDescent="0.25">
      <c r="A237" s="1" t="str">
        <f t="shared" si="24"/>
        <v>Nov</v>
      </c>
      <c r="B237" s="2">
        <v>44504</v>
      </c>
      <c r="C237" s="8">
        <v>-7071.9</v>
      </c>
      <c r="D237" s="8">
        <v>2412.1999999999998</v>
      </c>
      <c r="E237" s="8">
        <v>1983.6</v>
      </c>
      <c r="F237" s="8">
        <v>-14493.1</v>
      </c>
      <c r="G237" s="8">
        <v>19721.599999999999</v>
      </c>
      <c r="H237" s="8">
        <v>1394.8</v>
      </c>
      <c r="I237" s="8">
        <v>35177.300000000003</v>
      </c>
      <c r="J237" s="10">
        <f t="shared" si="25"/>
        <v>39124.5</v>
      </c>
      <c r="K237" s="8">
        <v>-95.5</v>
      </c>
      <c r="L237" s="8">
        <v>-439.3</v>
      </c>
      <c r="M237" s="8">
        <f t="shared" si="22"/>
        <v>-534.79999999999995</v>
      </c>
      <c r="N237" s="10">
        <f t="shared" si="27"/>
        <v>38589.699999999997</v>
      </c>
      <c r="O237" s="11">
        <f>IF(Table5[[#This Row],[Beans]]="","",O236+Table5[[#This Row],[Beans]])</f>
        <v>2164747.7000000016</v>
      </c>
      <c r="P237" s="11">
        <f>IF(Table5[[#This Row],[Meal]]="","",P236+Table5[[#This Row],[Meal]])</f>
        <v>252106.5</v>
      </c>
      <c r="Q237" s="11">
        <f>IF(Table5[[#This Row],[Oil]]="","",Q236+Table5[[#This Row],[Oil]])</f>
        <v>-303581.75999999995</v>
      </c>
      <c r="R237" s="11">
        <f>IF(Table5[[#This Row],[Corn]]="","",R236+Table5[[#This Row],[Corn]])</f>
        <v>-333658.9599999999</v>
      </c>
      <c r="S237" s="11">
        <f>IF(Table5[[#This Row],[Wheat]]="","",S236+Table5[[#This Row],[Wheat]])</f>
        <v>504169.51999999984</v>
      </c>
      <c r="T237" s="11">
        <f>IF(Table5[[#This Row],[KC Wheat]]="","",T236+Table5[[#This Row],[KC Wheat]])</f>
        <v>36172.200000000019</v>
      </c>
      <c r="U237" s="11">
        <f>IF(Table5[[#This Row],[Energies]]="","",U236+Table5[[#This Row],[Energies]])</f>
        <v>-6757.9699999999939</v>
      </c>
      <c r="V237" s="10">
        <f t="shared" si="26"/>
        <v>2097630.5679999995</v>
      </c>
      <c r="W237" s="8">
        <v>604343</v>
      </c>
      <c r="X237" s="12">
        <f t="shared" si="23"/>
        <v>6.3853970344655259E-2</v>
      </c>
      <c r="Y237" s="8"/>
      <c r="Z237" s="8"/>
      <c r="AA237" s="1"/>
      <c r="AB237" s="1"/>
      <c r="AC237" s="66">
        <v>91187.71</v>
      </c>
      <c r="AE237" s="109"/>
    </row>
    <row r="238" spans="1:32" x14ac:dyDescent="0.25">
      <c r="A238" s="1" t="str">
        <f t="shared" si="24"/>
        <v>Nov</v>
      </c>
      <c r="B238" s="2">
        <v>44505</v>
      </c>
      <c r="C238" s="8">
        <v>2220.6</v>
      </c>
      <c r="D238" s="8">
        <v>2515.5</v>
      </c>
      <c r="E238" s="8">
        <v>-1800.4</v>
      </c>
      <c r="F238" s="8">
        <v>2673.7</v>
      </c>
      <c r="G238" s="8">
        <v>8667.7999999999993</v>
      </c>
      <c r="H238" s="8">
        <v>460</v>
      </c>
      <c r="I238" s="8">
        <v>-16979.2</v>
      </c>
      <c r="J238" s="10">
        <f t="shared" si="25"/>
        <v>-2242.0000000000018</v>
      </c>
      <c r="K238" s="8">
        <v>-71.599999999999994</v>
      </c>
      <c r="L238" s="8">
        <v>-329.36</v>
      </c>
      <c r="M238" s="8">
        <f t="shared" si="22"/>
        <v>-400.96000000000004</v>
      </c>
      <c r="N238" s="10">
        <f t="shared" si="27"/>
        <v>-2642.9600000000019</v>
      </c>
      <c r="O238" s="11">
        <f>IF(Table5[[#This Row],[Beans]]="","",O237+Table5[[#This Row],[Beans]])</f>
        <v>2166968.3000000017</v>
      </c>
      <c r="P238" s="11">
        <f>IF(Table5[[#This Row],[Meal]]="","",P237+Table5[[#This Row],[Meal]])</f>
        <v>254622</v>
      </c>
      <c r="Q238" s="11">
        <f>IF(Table5[[#This Row],[Oil]]="","",Q237+Table5[[#This Row],[Oil]])</f>
        <v>-305382.15999999997</v>
      </c>
      <c r="R238" s="11">
        <f>IF(Table5[[#This Row],[Corn]]="","",R237+Table5[[#This Row],[Corn]])</f>
        <v>-330985.25999999989</v>
      </c>
      <c r="S238" s="11">
        <f>IF(Table5[[#This Row],[Wheat]]="","",S237+Table5[[#This Row],[Wheat]])</f>
        <v>512837.31999999983</v>
      </c>
      <c r="T238" s="11">
        <f>IF(Table5[[#This Row],[KC Wheat]]="","",T237+Table5[[#This Row],[KC Wheat]])</f>
        <v>36632.200000000019</v>
      </c>
      <c r="U238" s="11">
        <f>IF(Table5[[#This Row],[Energies]]="","",U237+Table5[[#This Row],[Energies]])</f>
        <v>-23737.169999999995</v>
      </c>
      <c r="V238" s="10">
        <f t="shared" si="26"/>
        <v>2094987.6079999995</v>
      </c>
      <c r="W238" s="8">
        <v>616685</v>
      </c>
      <c r="X238" s="12">
        <f t="shared" si="23"/>
        <v>-4.2857536667828822E-3</v>
      </c>
      <c r="Y238" s="8"/>
      <c r="Z238" s="8"/>
      <c r="AA238" s="1"/>
      <c r="AB238" s="1"/>
      <c r="AC238" s="66">
        <v>76208.75</v>
      </c>
      <c r="AE238" s="109"/>
    </row>
    <row r="239" spans="1:32" x14ac:dyDescent="0.25">
      <c r="A239" s="1" t="str">
        <f t="shared" si="24"/>
        <v>Nov</v>
      </c>
      <c r="B239" s="2">
        <v>44508</v>
      </c>
      <c r="C239" s="8">
        <v>21478.3</v>
      </c>
      <c r="D239" s="8">
        <v>8188.4</v>
      </c>
      <c r="E239" s="8">
        <v>7059.5</v>
      </c>
      <c r="F239" s="8">
        <v>-2818.3</v>
      </c>
      <c r="G239" s="8">
        <v>13711.9</v>
      </c>
      <c r="H239" s="8">
        <v>3811.5</v>
      </c>
      <c r="I239" s="8">
        <v>-6011.39</v>
      </c>
      <c r="J239" s="10">
        <f t="shared" si="25"/>
        <v>45419.909999999996</v>
      </c>
      <c r="K239" s="8">
        <v>-201.5</v>
      </c>
      <c r="L239" s="8">
        <v>-926.9</v>
      </c>
      <c r="M239" s="8">
        <f t="shared" ref="M239:M302" si="28">IF(SUM(K239:L239)=0,"",SUM(K239:L239))</f>
        <v>-1128.4000000000001</v>
      </c>
      <c r="N239" s="10">
        <f t="shared" si="27"/>
        <v>44291.509999999995</v>
      </c>
      <c r="O239" s="11">
        <f>IF(Table5[[#This Row],[Beans]]="","",O238+Table5[[#This Row],[Beans]])</f>
        <v>2188446.6000000015</v>
      </c>
      <c r="P239" s="11">
        <f>IF(Table5[[#This Row],[Meal]]="","",P238+Table5[[#This Row],[Meal]])</f>
        <v>262810.40000000002</v>
      </c>
      <c r="Q239" s="11">
        <f>IF(Table5[[#This Row],[Oil]]="","",Q238+Table5[[#This Row],[Oil]])</f>
        <v>-298322.65999999997</v>
      </c>
      <c r="R239" s="11">
        <f>IF(Table5[[#This Row],[Corn]]="","",R238+Table5[[#This Row],[Corn]])</f>
        <v>-333803.55999999988</v>
      </c>
      <c r="S239" s="11">
        <f>IF(Table5[[#This Row],[Wheat]]="","",S238+Table5[[#This Row],[Wheat]])</f>
        <v>526549.21999999986</v>
      </c>
      <c r="T239" s="11">
        <f>IF(Table5[[#This Row],[KC Wheat]]="","",T238+Table5[[#This Row],[KC Wheat]])</f>
        <v>40443.700000000019</v>
      </c>
      <c r="U239" s="11">
        <f>IF(Table5[[#This Row],[Energies]]="","",U238+Table5[[#This Row],[Energies]])</f>
        <v>-29748.559999999994</v>
      </c>
      <c r="V239" s="10">
        <f t="shared" si="26"/>
        <v>2139279.1179999993</v>
      </c>
      <c r="W239" s="8">
        <v>588895</v>
      </c>
      <c r="X239" s="12">
        <f t="shared" si="23"/>
        <v>7.5211217619439788E-2</v>
      </c>
      <c r="Y239" s="8">
        <v>-437.5</v>
      </c>
      <c r="Z239" s="8"/>
      <c r="AA239" s="1"/>
      <c r="AB239" s="1"/>
      <c r="AC239" s="66">
        <v>139214.85</v>
      </c>
      <c r="AE239" s="109"/>
      <c r="AF239" s="69"/>
    </row>
    <row r="240" spans="1:32" x14ac:dyDescent="0.25">
      <c r="A240" s="1" t="str">
        <f t="shared" si="24"/>
        <v>Nov</v>
      </c>
      <c r="B240" s="2">
        <v>44509</v>
      </c>
      <c r="C240" s="8">
        <v>1180.5</v>
      </c>
      <c r="D240" s="8">
        <v>7599.5</v>
      </c>
      <c r="E240" s="8">
        <v>-1360.7</v>
      </c>
      <c r="F240" s="8">
        <v>12909.9</v>
      </c>
      <c r="G240" s="8">
        <v>8695.2000000000007</v>
      </c>
      <c r="H240" s="8">
        <v>2606.4</v>
      </c>
      <c r="I240" s="8">
        <v>-5522.93</v>
      </c>
      <c r="J240" s="10">
        <f t="shared" si="25"/>
        <v>26107.870000000003</v>
      </c>
      <c r="K240" s="8">
        <v>-184.7</v>
      </c>
      <c r="L240" s="8">
        <v>-849.62</v>
      </c>
      <c r="M240" s="8">
        <f t="shared" si="28"/>
        <v>-1034.32</v>
      </c>
      <c r="N240" s="10">
        <f t="shared" si="27"/>
        <v>25073.550000000003</v>
      </c>
      <c r="O240" s="11">
        <f>IF(Table5[[#This Row],[Beans]]="","",O239+Table5[[#This Row],[Beans]])</f>
        <v>2189627.1000000015</v>
      </c>
      <c r="P240" s="11">
        <f>IF(Table5[[#This Row],[Meal]]="","",P239+Table5[[#This Row],[Meal]])</f>
        <v>270409.90000000002</v>
      </c>
      <c r="Q240" s="11">
        <f>IF(Table5[[#This Row],[Oil]]="","",Q239+Table5[[#This Row],[Oil]])</f>
        <v>-299683.36</v>
      </c>
      <c r="R240" s="11">
        <f>IF(Table5[[#This Row],[Corn]]="","",R239+Table5[[#This Row],[Corn]])</f>
        <v>-320893.65999999986</v>
      </c>
      <c r="S240" s="11">
        <f>IF(Table5[[#This Row],[Wheat]]="","",S239+Table5[[#This Row],[Wheat]])</f>
        <v>535244.41999999981</v>
      </c>
      <c r="T240" s="11">
        <f>IF(Table5[[#This Row],[KC Wheat]]="","",T239+Table5[[#This Row],[KC Wheat]])</f>
        <v>43050.10000000002</v>
      </c>
      <c r="U240" s="11">
        <f>IF(Table5[[#This Row],[Energies]]="","",U239+Table5[[#This Row],[Energies]])</f>
        <v>-35271.489999999991</v>
      </c>
      <c r="V240" s="10">
        <f t="shared" si="26"/>
        <v>2164352.6679999991</v>
      </c>
      <c r="W240" s="8">
        <v>532709</v>
      </c>
      <c r="X240" s="12">
        <f t="shared" si="23"/>
        <v>4.7068005233626621E-2</v>
      </c>
      <c r="Y240" s="8"/>
      <c r="Z240" s="8"/>
      <c r="AA240" s="1"/>
      <c r="AB240" s="1"/>
      <c r="AC240" s="66">
        <v>182432.78</v>
      </c>
      <c r="AE240" s="109"/>
      <c r="AF240" s="2"/>
    </row>
    <row r="241" spans="1:31" x14ac:dyDescent="0.25">
      <c r="A241" s="1" t="str">
        <f t="shared" si="24"/>
        <v>Nov</v>
      </c>
      <c r="B241" s="2">
        <v>44510</v>
      </c>
      <c r="C241" s="8">
        <v>-4966.8999999999996</v>
      </c>
      <c r="D241" s="8">
        <v>2140.1999999999998</v>
      </c>
      <c r="E241" s="8">
        <v>-6436.2</v>
      </c>
      <c r="F241" s="8">
        <v>10411.1</v>
      </c>
      <c r="G241" s="8">
        <v>-33071.699999999997</v>
      </c>
      <c r="H241" s="8">
        <v>-3258.4</v>
      </c>
      <c r="I241" s="8">
        <v>17886.38</v>
      </c>
      <c r="J241" s="10">
        <f t="shared" si="25"/>
        <v>-17295.519999999993</v>
      </c>
      <c r="K241" s="8">
        <v>-113.75</v>
      </c>
      <c r="L241" s="8">
        <v>-523.25</v>
      </c>
      <c r="M241" s="8">
        <f t="shared" si="28"/>
        <v>-637</v>
      </c>
      <c r="N241" s="10">
        <f t="shared" si="27"/>
        <v>-17932.519999999993</v>
      </c>
      <c r="O241" s="11">
        <f>IF(Table5[[#This Row],[Beans]]="","",O240+Table5[[#This Row],[Beans]])</f>
        <v>2184660.2000000016</v>
      </c>
      <c r="P241" s="11">
        <f>IF(Table5[[#This Row],[Meal]]="","",P240+Table5[[#This Row],[Meal]])</f>
        <v>272550.10000000003</v>
      </c>
      <c r="Q241" s="11">
        <f>IF(Table5[[#This Row],[Oil]]="","",Q240+Table5[[#This Row],[Oil]])</f>
        <v>-306119.56</v>
      </c>
      <c r="R241" s="11">
        <f>IF(Table5[[#This Row],[Corn]]="","",R240+Table5[[#This Row],[Corn]])</f>
        <v>-310482.55999999988</v>
      </c>
      <c r="S241" s="11">
        <f>IF(Table5[[#This Row],[Wheat]]="","",S240+Table5[[#This Row],[Wheat]])</f>
        <v>502172.7199999998</v>
      </c>
      <c r="T241" s="11">
        <f>IF(Table5[[#This Row],[KC Wheat]]="","",T240+Table5[[#This Row],[KC Wheat]])</f>
        <v>39791.700000000019</v>
      </c>
      <c r="U241" s="11">
        <f>IF(Table5[[#This Row],[Energies]]="","",U240+Table5[[#This Row],[Energies]])</f>
        <v>-17385.10999999999</v>
      </c>
      <c r="V241" s="10">
        <f t="shared" si="26"/>
        <v>2146420.1479999991</v>
      </c>
      <c r="W241" s="8">
        <v>546986</v>
      </c>
      <c r="X241" s="12">
        <f t="shared" si="23"/>
        <v>-3.2784239450369831E-2</v>
      </c>
      <c r="Y241" s="8"/>
      <c r="Z241" s="8"/>
      <c r="AA241" s="1"/>
      <c r="AB241" s="1"/>
      <c r="AC241" s="66">
        <v>121531.78</v>
      </c>
      <c r="AE241" s="109"/>
    </row>
    <row r="242" spans="1:31" x14ac:dyDescent="0.25">
      <c r="A242" s="1" t="str">
        <f t="shared" si="24"/>
        <v>Nov</v>
      </c>
      <c r="B242" s="2">
        <v>44511</v>
      </c>
      <c r="C242" s="8">
        <v>-704.8</v>
      </c>
      <c r="D242" s="8">
        <v>8433.2999999999993</v>
      </c>
      <c r="E242" s="8">
        <v>-3560.7</v>
      </c>
      <c r="F242" s="8">
        <v>-12408.3</v>
      </c>
      <c r="G242" s="8">
        <v>4189.7</v>
      </c>
      <c r="H242" s="8">
        <v>-1978</v>
      </c>
      <c r="I242" s="8">
        <v>269.13</v>
      </c>
      <c r="J242" s="10">
        <f t="shared" si="25"/>
        <v>-5759.67</v>
      </c>
      <c r="K242" s="8">
        <v>-189.65</v>
      </c>
      <c r="L242" s="8">
        <v>-872.39</v>
      </c>
      <c r="M242" s="8">
        <f t="shared" si="28"/>
        <v>-1062.04</v>
      </c>
      <c r="N242" s="10">
        <f t="shared" si="27"/>
        <v>-6821.71</v>
      </c>
      <c r="O242" s="11">
        <f>IF(Table5[[#This Row],[Beans]]="","",O241+Table5[[#This Row],[Beans]])</f>
        <v>2183955.4000000018</v>
      </c>
      <c r="P242" s="11">
        <f>IF(Table5[[#This Row],[Meal]]="","",P241+Table5[[#This Row],[Meal]])</f>
        <v>280983.40000000002</v>
      </c>
      <c r="Q242" s="11">
        <f>IF(Table5[[#This Row],[Oil]]="","",Q241+Table5[[#This Row],[Oil]])</f>
        <v>-309680.26</v>
      </c>
      <c r="R242" s="11">
        <f>IF(Table5[[#This Row],[Corn]]="","",R241+Table5[[#This Row],[Corn]])</f>
        <v>-322890.85999999987</v>
      </c>
      <c r="S242" s="11">
        <f>IF(Table5[[#This Row],[Wheat]]="","",S241+Table5[[#This Row],[Wheat]])</f>
        <v>506362.41999999981</v>
      </c>
      <c r="T242" s="11">
        <f>IF(Table5[[#This Row],[KC Wheat]]="","",T241+Table5[[#This Row],[KC Wheat]])</f>
        <v>37813.700000000019</v>
      </c>
      <c r="U242" s="11">
        <f>IF(Table5[[#This Row],[Energies]]="","",U241+Table5[[#This Row],[Energies]])</f>
        <v>-17115.979999999989</v>
      </c>
      <c r="V242" s="10">
        <f t="shared" si="26"/>
        <v>2139598.4379999992</v>
      </c>
      <c r="W242" s="8">
        <v>527947</v>
      </c>
      <c r="X242" s="12">
        <f t="shared" si="23"/>
        <v>-1.2921202317656887E-2</v>
      </c>
      <c r="Y242" s="8"/>
      <c r="Z242" s="8"/>
      <c r="AA242" s="1"/>
      <c r="AB242" s="1"/>
      <c r="AC242" s="66">
        <v>108194.74</v>
      </c>
      <c r="AE242" s="109"/>
    </row>
    <row r="243" spans="1:31" x14ac:dyDescent="0.25">
      <c r="A243" s="1" t="str">
        <f t="shared" si="24"/>
        <v>Nov</v>
      </c>
      <c r="B243" s="2">
        <v>44512</v>
      </c>
      <c r="C243" s="8">
        <v>23364.2</v>
      </c>
      <c r="D243" s="8">
        <v>13895.9</v>
      </c>
      <c r="E243" s="8">
        <v>-7295.7</v>
      </c>
      <c r="F243" s="8">
        <v>-5536.9</v>
      </c>
      <c r="G243" s="8">
        <v>-26518.799999999999</v>
      </c>
      <c r="H243" s="8">
        <v>360.9</v>
      </c>
      <c r="I243" s="8">
        <v>9446.08</v>
      </c>
      <c r="J243" s="10">
        <f t="shared" si="25"/>
        <v>7715.68</v>
      </c>
      <c r="K243" s="8">
        <v>-89.35</v>
      </c>
      <c r="L243" s="8">
        <v>-410.86</v>
      </c>
      <c r="M243" s="8">
        <f t="shared" si="28"/>
        <v>-500.21000000000004</v>
      </c>
      <c r="N243" s="10">
        <f t="shared" si="27"/>
        <v>7215.47</v>
      </c>
      <c r="O243" s="11">
        <f>IF(Table5[[#This Row],[Beans]]="","",O242+Table5[[#This Row],[Beans]])</f>
        <v>2207319.600000002</v>
      </c>
      <c r="P243" s="11">
        <f>IF(Table5[[#This Row],[Meal]]="","",P242+Table5[[#This Row],[Meal]])</f>
        <v>294879.30000000005</v>
      </c>
      <c r="Q243" s="11">
        <f>IF(Table5[[#This Row],[Oil]]="","",Q242+Table5[[#This Row],[Oil]])</f>
        <v>-316975.96000000002</v>
      </c>
      <c r="R243" s="11">
        <f>IF(Table5[[#This Row],[Corn]]="","",R242+Table5[[#This Row],[Corn]])</f>
        <v>-328427.75999999989</v>
      </c>
      <c r="S243" s="11">
        <f>IF(Table5[[#This Row],[Wheat]]="","",S242+Table5[[#This Row],[Wheat]])</f>
        <v>479843.61999999982</v>
      </c>
      <c r="T243" s="11">
        <f>IF(Table5[[#This Row],[KC Wheat]]="","",T242+Table5[[#This Row],[KC Wheat]])</f>
        <v>38174.60000000002</v>
      </c>
      <c r="U243" s="11">
        <f>IF(Table5[[#This Row],[Energies]]="","",U242+Table5[[#This Row],[Energies]])</f>
        <v>-7669.8999999999887</v>
      </c>
      <c r="V243" s="10">
        <f t="shared" si="26"/>
        <v>2146813.9079999994</v>
      </c>
      <c r="W243" s="8">
        <v>524166</v>
      </c>
      <c r="X243" s="12">
        <f t="shared" si="23"/>
        <v>1.3765620051663024E-2</v>
      </c>
      <c r="Y243" s="8">
        <v>-2387.5700000000002</v>
      </c>
      <c r="Z243" s="8"/>
      <c r="AA243" s="1"/>
      <c r="AB243" s="1"/>
      <c r="AC243" s="66">
        <v>100078.03</v>
      </c>
      <c r="AE243" s="109"/>
    </row>
    <row r="244" spans="1:31" x14ac:dyDescent="0.25">
      <c r="A244" s="1" t="str">
        <f t="shared" si="24"/>
        <v>Nov</v>
      </c>
      <c r="B244" s="2">
        <v>44515</v>
      </c>
      <c r="C244" s="8">
        <v>1893.1</v>
      </c>
      <c r="D244" s="8">
        <v>-12342</v>
      </c>
      <c r="E244" s="8">
        <v>2748.6</v>
      </c>
      <c r="F244" s="8">
        <v>-21421.599999999999</v>
      </c>
      <c r="G244" s="8">
        <v>-21480.5</v>
      </c>
      <c r="H244" s="8">
        <v>-2095.8000000000002</v>
      </c>
      <c r="I244" s="8">
        <v>-3061.72</v>
      </c>
      <c r="J244" s="10">
        <f t="shared" si="25"/>
        <v>-55759.92</v>
      </c>
      <c r="K244" s="8">
        <v>-124.15</v>
      </c>
      <c r="L244" s="8">
        <v>-571.09</v>
      </c>
      <c r="M244" s="8">
        <f t="shared" si="28"/>
        <v>-695.24</v>
      </c>
      <c r="N244" s="10">
        <f t="shared" si="27"/>
        <v>-56455.159999999996</v>
      </c>
      <c r="O244" s="11">
        <f>IF(Table5[[#This Row],[Beans]]="","",O243+Table5[[#This Row],[Beans]])</f>
        <v>2209212.700000002</v>
      </c>
      <c r="P244" s="11">
        <f>IF(Table5[[#This Row],[Meal]]="","",P243+Table5[[#This Row],[Meal]])</f>
        <v>282537.30000000005</v>
      </c>
      <c r="Q244" s="11">
        <f>IF(Table5[[#This Row],[Oil]]="","",Q243+Table5[[#This Row],[Oil]])</f>
        <v>-314227.36000000004</v>
      </c>
      <c r="R244" s="11">
        <f>IF(Table5[[#This Row],[Corn]]="","",R243+Table5[[#This Row],[Corn]])</f>
        <v>-349849.35999999987</v>
      </c>
      <c r="S244" s="11">
        <f>IF(Table5[[#This Row],[Wheat]]="","",S243+Table5[[#This Row],[Wheat]])</f>
        <v>458363.11999999982</v>
      </c>
      <c r="T244" s="11">
        <f>IF(Table5[[#This Row],[KC Wheat]]="","",T243+Table5[[#This Row],[KC Wheat]])</f>
        <v>36078.800000000017</v>
      </c>
      <c r="U244" s="11">
        <f>IF(Table5[[#This Row],[Energies]]="","",U243+Table5[[#This Row],[Energies]])</f>
        <v>-10731.619999999988</v>
      </c>
      <c r="V244" s="10">
        <f t="shared" si="26"/>
        <v>2090358.7479999994</v>
      </c>
      <c r="W244" s="8">
        <v>524094</v>
      </c>
      <c r="X244" s="12">
        <f t="shared" si="23"/>
        <v>-0.10771953122913064</v>
      </c>
      <c r="Y244" s="8">
        <v>-133.99</v>
      </c>
      <c r="Z244" s="8"/>
      <c r="AA244" s="1"/>
      <c r="AB244" s="1"/>
      <c r="AC244" s="66">
        <v>62509.79</v>
      </c>
      <c r="AE244" s="109"/>
    </row>
    <row r="245" spans="1:31" x14ac:dyDescent="0.25">
      <c r="A245" s="1" t="str">
        <f t="shared" si="24"/>
        <v>Nov</v>
      </c>
      <c r="B245" s="2">
        <v>44516</v>
      </c>
      <c r="C245" s="8">
        <v>-40437.800000000003</v>
      </c>
      <c r="D245" s="8">
        <v>10991.5</v>
      </c>
      <c r="E245" s="8">
        <v>790.5</v>
      </c>
      <c r="F245" s="8">
        <v>20772.400000000001</v>
      </c>
      <c r="G245" s="8">
        <v>65149.9</v>
      </c>
      <c r="H245" s="8">
        <v>-4814.1000000000004</v>
      </c>
      <c r="I245" s="8">
        <v>-3890.44</v>
      </c>
      <c r="J245" s="10">
        <f t="shared" si="25"/>
        <v>48561.96</v>
      </c>
      <c r="K245" s="8">
        <v>-173.1</v>
      </c>
      <c r="L245" s="8">
        <v>-796.26</v>
      </c>
      <c r="M245" s="8">
        <f t="shared" si="28"/>
        <v>-969.36</v>
      </c>
      <c r="N245" s="10">
        <f t="shared" si="27"/>
        <v>47592.6</v>
      </c>
      <c r="O245" s="11">
        <f>IF(Table5[[#This Row],[Beans]]="","",O244+Table5[[#This Row],[Beans]])</f>
        <v>2168774.9000000022</v>
      </c>
      <c r="P245" s="11">
        <f>IF(Table5[[#This Row],[Meal]]="","",P244+Table5[[#This Row],[Meal]])</f>
        <v>293528.80000000005</v>
      </c>
      <c r="Q245" s="11">
        <f>IF(Table5[[#This Row],[Oil]]="","",Q244+Table5[[#This Row],[Oil]])</f>
        <v>-313436.86000000004</v>
      </c>
      <c r="R245" s="11">
        <f>IF(Table5[[#This Row],[Corn]]="","",R244+Table5[[#This Row],[Corn]])</f>
        <v>-329076.95999999985</v>
      </c>
      <c r="S245" s="11">
        <f>IF(Table5[[#This Row],[Wheat]]="","",S244+Table5[[#This Row],[Wheat]])</f>
        <v>523513.01999999984</v>
      </c>
      <c r="T245" s="11">
        <f>IF(Table5[[#This Row],[KC Wheat]]="","",T244+Table5[[#This Row],[KC Wheat]])</f>
        <v>31264.700000000019</v>
      </c>
      <c r="U245" s="11">
        <f>IF(Table5[[#This Row],[Energies]]="","",U244+Table5[[#This Row],[Energies]])</f>
        <v>-14622.059999999989</v>
      </c>
      <c r="V245" s="10">
        <f t="shared" si="26"/>
        <v>2137951.3479999993</v>
      </c>
      <c r="W245" s="8">
        <v>584958</v>
      </c>
      <c r="X245" s="12">
        <f t="shared" si="23"/>
        <v>8.1360713076836289E-2</v>
      </c>
      <c r="Y245" s="8"/>
      <c r="Z245" s="8"/>
      <c r="AA245" s="1"/>
      <c r="AB245" s="1"/>
      <c r="AC245" s="66">
        <v>129092.18</v>
      </c>
      <c r="AE245" s="109"/>
    </row>
    <row r="246" spans="1:31" x14ac:dyDescent="0.25">
      <c r="A246" s="1" t="str">
        <f t="shared" si="24"/>
        <v>Nov</v>
      </c>
      <c r="B246" s="2">
        <v>44517</v>
      </c>
      <c r="C246" s="8">
        <v>73916.899999999994</v>
      </c>
      <c r="D246" s="8">
        <v>-3526</v>
      </c>
      <c r="E246" s="8">
        <v>165.7</v>
      </c>
      <c r="F246" s="8">
        <v>21050.3</v>
      </c>
      <c r="G246" s="8">
        <v>-8032.1</v>
      </c>
      <c r="H246" s="8">
        <v>2725</v>
      </c>
      <c r="I246" s="8">
        <v>31279.95</v>
      </c>
      <c r="J246" s="10">
        <f t="shared" si="25"/>
        <v>117579.74999999999</v>
      </c>
      <c r="K246" s="8">
        <v>-167.1</v>
      </c>
      <c r="L246" s="8">
        <v>-764.58</v>
      </c>
      <c r="M246" s="8">
        <f t="shared" si="28"/>
        <v>-931.68000000000006</v>
      </c>
      <c r="N246" s="10">
        <f t="shared" si="27"/>
        <v>116648.06999999999</v>
      </c>
      <c r="O246" s="11">
        <f>IF(Table5[[#This Row],[Beans]]="","",O245+Table5[[#This Row],[Beans]])</f>
        <v>2242691.8000000021</v>
      </c>
      <c r="P246" s="11">
        <f>IF(Table5[[#This Row],[Meal]]="","",P245+Table5[[#This Row],[Meal]])</f>
        <v>290002.80000000005</v>
      </c>
      <c r="Q246" s="11">
        <f>IF(Table5[[#This Row],[Oil]]="","",Q245+Table5[[#This Row],[Oil]])</f>
        <v>-313271.16000000003</v>
      </c>
      <c r="R246" s="11">
        <f>IF(Table5[[#This Row],[Corn]]="","",R245+Table5[[#This Row],[Corn]])</f>
        <v>-308026.65999999986</v>
      </c>
      <c r="S246" s="11">
        <f>IF(Table5[[#This Row],[Wheat]]="","",S245+Table5[[#This Row],[Wheat]])</f>
        <v>515480.91999999987</v>
      </c>
      <c r="T246" s="11">
        <f>IF(Table5[[#This Row],[KC Wheat]]="","",T245+Table5[[#This Row],[KC Wheat]])</f>
        <v>33989.700000000019</v>
      </c>
      <c r="U246" s="11">
        <f>IF(Table5[[#This Row],[Energies]]="","",U245+Table5[[#This Row],[Energies]])</f>
        <v>16657.890000000014</v>
      </c>
      <c r="V246" s="10">
        <f t="shared" si="26"/>
        <v>2254599.4179999991</v>
      </c>
      <c r="W246" s="8">
        <v>595914</v>
      </c>
      <c r="X246" s="12">
        <f t="shared" si="23"/>
        <v>0.1957464835529959</v>
      </c>
      <c r="Y246" s="8"/>
      <c r="Z246" s="8"/>
      <c r="AA246" s="1"/>
      <c r="AB246" s="1"/>
      <c r="AC246" s="66">
        <v>208875.75</v>
      </c>
      <c r="AE246" s="109"/>
    </row>
    <row r="247" spans="1:31" x14ac:dyDescent="0.25">
      <c r="A247" s="1" t="str">
        <f t="shared" si="24"/>
        <v>Nov</v>
      </c>
      <c r="B247" s="2">
        <v>44518</v>
      </c>
      <c r="C247" s="8">
        <v>39377.699999999997</v>
      </c>
      <c r="D247" s="8">
        <v>-15321.9</v>
      </c>
      <c r="E247" s="8">
        <v>6016.5</v>
      </c>
      <c r="F247" s="8">
        <v>-17869.400000000001</v>
      </c>
      <c r="G247" s="8">
        <v>-44894.2</v>
      </c>
      <c r="H247" s="8">
        <v>2109</v>
      </c>
      <c r="I247" s="8">
        <v>-10380.44</v>
      </c>
      <c r="J247" s="10">
        <f t="shared" si="25"/>
        <v>-40962.740000000005</v>
      </c>
      <c r="K247" s="8">
        <v>-97.1</v>
      </c>
      <c r="L247" s="8">
        <v>-446.66</v>
      </c>
      <c r="M247" s="8">
        <f t="shared" si="28"/>
        <v>-543.76</v>
      </c>
      <c r="N247" s="10">
        <f t="shared" si="27"/>
        <v>-41506.500000000007</v>
      </c>
      <c r="O247" s="11">
        <f>IF(Table5[[#This Row],[Beans]]="","",O246+Table5[[#This Row],[Beans]])</f>
        <v>2282069.5000000023</v>
      </c>
      <c r="P247" s="11">
        <f>IF(Table5[[#This Row],[Meal]]="","",P246+Table5[[#This Row],[Meal]])</f>
        <v>274680.90000000002</v>
      </c>
      <c r="Q247" s="11">
        <f>IF(Table5[[#This Row],[Oil]]="","",Q246+Table5[[#This Row],[Oil]])</f>
        <v>-307254.66000000003</v>
      </c>
      <c r="R247" s="11">
        <f>IF(Table5[[#This Row],[Corn]]="","",R246+Table5[[#This Row],[Corn]])</f>
        <v>-325896.05999999988</v>
      </c>
      <c r="S247" s="11">
        <f>IF(Table5[[#This Row],[Wheat]]="","",S246+Table5[[#This Row],[Wheat]])</f>
        <v>470586.71999999986</v>
      </c>
      <c r="T247" s="11">
        <f>IF(Table5[[#This Row],[KC Wheat]]="","",T246+Table5[[#This Row],[KC Wheat]])</f>
        <v>36098.700000000019</v>
      </c>
      <c r="U247" s="11">
        <f>IF(Table5[[#This Row],[Energies]]="","",U246+Table5[[#This Row],[Energies]])</f>
        <v>6277.4500000000135</v>
      </c>
      <c r="V247" s="10">
        <f t="shared" si="26"/>
        <v>2213092.9179999991</v>
      </c>
      <c r="W247" s="8">
        <v>563908</v>
      </c>
      <c r="X247" s="12">
        <f t="shared" si="23"/>
        <v>-7.3605091610688275E-2</v>
      </c>
      <c r="Y247" s="8"/>
      <c r="Z247" s="8"/>
      <c r="AA247" s="1"/>
      <c r="AB247" s="1"/>
      <c r="AC247" s="66">
        <v>156128.49</v>
      </c>
      <c r="AE247" s="109"/>
    </row>
    <row r="248" spans="1:31" x14ac:dyDescent="0.25">
      <c r="A248" s="1" t="str">
        <f t="shared" si="24"/>
        <v>Nov</v>
      </c>
      <c r="B248" s="2">
        <v>44519</v>
      </c>
      <c r="C248" s="8">
        <v>-10150.4</v>
      </c>
      <c r="D248" s="8">
        <v>4262.8999999999996</v>
      </c>
      <c r="E248" s="8">
        <v>58.6</v>
      </c>
      <c r="F248" s="8">
        <v>-3061.8</v>
      </c>
      <c r="G248" s="8">
        <v>4073.4</v>
      </c>
      <c r="H248" s="8">
        <v>4834.8</v>
      </c>
      <c r="I248" s="8">
        <v>42.07</v>
      </c>
      <c r="J248" s="10">
        <f t="shared" si="25"/>
        <v>59.569999999999091</v>
      </c>
      <c r="K248" s="8">
        <v>-157.30000000000001</v>
      </c>
      <c r="L248" s="8">
        <v>-723.58</v>
      </c>
      <c r="M248" s="8">
        <f t="shared" si="28"/>
        <v>-880.88000000000011</v>
      </c>
      <c r="N248" s="10">
        <f t="shared" si="27"/>
        <v>-821.31000000000097</v>
      </c>
      <c r="O248" s="11">
        <f>IF(Table5[[#This Row],[Beans]]="","",O247+Table5[[#This Row],[Beans]])</f>
        <v>2271919.1000000024</v>
      </c>
      <c r="P248" s="11">
        <f>IF(Table5[[#This Row],[Meal]]="","",P247+Table5[[#This Row],[Meal]])</f>
        <v>278943.80000000005</v>
      </c>
      <c r="Q248" s="11">
        <f>IF(Table5[[#This Row],[Oil]]="","",Q247+Table5[[#This Row],[Oil]])</f>
        <v>-307196.06000000006</v>
      </c>
      <c r="R248" s="11">
        <f>IF(Table5[[#This Row],[Corn]]="","",R247+Table5[[#This Row],[Corn]])</f>
        <v>-328957.85999999987</v>
      </c>
      <c r="S248" s="11">
        <f>IF(Table5[[#This Row],[Wheat]]="","",S247+Table5[[#This Row],[Wheat]])</f>
        <v>474660.11999999988</v>
      </c>
      <c r="T248" s="11">
        <f>IF(Table5[[#This Row],[KC Wheat]]="","",T247+Table5[[#This Row],[KC Wheat]])</f>
        <v>40933.500000000022</v>
      </c>
      <c r="U248" s="11">
        <f>IF(Table5[[#This Row],[Energies]]="","",U247+Table5[[#This Row],[Energies]])</f>
        <v>6319.5200000000132</v>
      </c>
      <c r="V248" s="10">
        <f t="shared" si="26"/>
        <v>2212271.6079999991</v>
      </c>
      <c r="W248" s="8">
        <v>571127</v>
      </c>
      <c r="X248" s="12">
        <f t="shared" si="23"/>
        <v>-1.4380514316430512E-3</v>
      </c>
      <c r="Y248" s="8"/>
      <c r="Z248" s="8"/>
      <c r="AA248" s="1"/>
      <c r="AB248" s="1"/>
      <c r="AC248" s="66">
        <v>192149.86</v>
      </c>
      <c r="AE248" s="109"/>
    </row>
    <row r="249" spans="1:31" x14ac:dyDescent="0.25">
      <c r="A249" s="1" t="str">
        <f t="shared" si="24"/>
        <v>Nov</v>
      </c>
      <c r="B249" s="2">
        <v>44522</v>
      </c>
      <c r="C249" s="8">
        <v>-15780.9</v>
      </c>
      <c r="D249" s="8">
        <v>15873.3</v>
      </c>
      <c r="E249" s="8">
        <v>-18639.5</v>
      </c>
      <c r="F249" s="8">
        <v>-35141.5</v>
      </c>
      <c r="G249" s="8">
        <v>-6776.1</v>
      </c>
      <c r="H249" s="8">
        <v>13183</v>
      </c>
      <c r="I249" s="8">
        <v>-5410.74</v>
      </c>
      <c r="J249" s="10">
        <f t="shared" si="25"/>
        <v>-52692.439999999995</v>
      </c>
      <c r="K249" s="8">
        <v>-63.25</v>
      </c>
      <c r="L249" s="8">
        <v>-290.95</v>
      </c>
      <c r="M249" s="8">
        <f t="shared" si="28"/>
        <v>-354.2</v>
      </c>
      <c r="N249" s="10">
        <f t="shared" si="27"/>
        <v>-53046.639999999992</v>
      </c>
      <c r="O249" s="11">
        <f>IF(Table5[[#This Row],[Beans]]="","",O248+Table5[[#This Row],[Beans]])</f>
        <v>2256138.2000000025</v>
      </c>
      <c r="P249" s="11">
        <f>IF(Table5[[#This Row],[Meal]]="","",P248+Table5[[#This Row],[Meal]])</f>
        <v>294817.10000000003</v>
      </c>
      <c r="Q249" s="11">
        <f>IF(Table5[[#This Row],[Oil]]="","",Q248+Table5[[#This Row],[Oil]])</f>
        <v>-325835.56000000006</v>
      </c>
      <c r="R249" s="11">
        <f>IF(Table5[[#This Row],[Corn]]="","",R248+Table5[[#This Row],[Corn]])</f>
        <v>-364099.35999999987</v>
      </c>
      <c r="S249" s="11">
        <f>IF(Table5[[#This Row],[Wheat]]="","",S248+Table5[[#This Row],[Wheat]])</f>
        <v>467884.0199999999</v>
      </c>
      <c r="T249" s="11">
        <f>IF(Table5[[#This Row],[KC Wheat]]="","",T248+Table5[[#This Row],[KC Wheat]])</f>
        <v>54116.500000000022</v>
      </c>
      <c r="U249" s="11">
        <f>IF(Table5[[#This Row],[Energies]]="","",U248+Table5[[#This Row],[Energies]])</f>
        <v>908.78000000001339</v>
      </c>
      <c r="V249" s="10">
        <f t="shared" si="26"/>
        <v>2159224.9679999989</v>
      </c>
      <c r="W249" s="8">
        <v>538190</v>
      </c>
      <c r="X249" s="12">
        <f t="shared" si="23"/>
        <v>-9.8564893439120005E-2</v>
      </c>
      <c r="Y249" s="8"/>
      <c r="Z249" s="8"/>
      <c r="AA249" s="1"/>
      <c r="AB249" s="1"/>
      <c r="AC249" s="66">
        <v>109909.41</v>
      </c>
      <c r="AE249" s="109"/>
    </row>
    <row r="250" spans="1:31" x14ac:dyDescent="0.25">
      <c r="A250" s="1" t="str">
        <f t="shared" si="24"/>
        <v>Nov</v>
      </c>
      <c r="B250" s="2">
        <v>44523</v>
      </c>
      <c r="C250" s="8">
        <v>-24796.5</v>
      </c>
      <c r="D250" s="8">
        <v>4856.8999999999996</v>
      </c>
      <c r="E250" s="8">
        <v>-7423</v>
      </c>
      <c r="F250" s="8">
        <v>-3001.6</v>
      </c>
      <c r="G250" s="8">
        <v>24965.1</v>
      </c>
      <c r="H250" s="8">
        <v>1599.2</v>
      </c>
      <c r="I250" s="8">
        <v>-1198.52</v>
      </c>
      <c r="J250" s="10">
        <f t="shared" si="25"/>
        <v>-4998.4199999999983</v>
      </c>
      <c r="K250" s="8">
        <v>-47.5</v>
      </c>
      <c r="L250" s="8">
        <v>-217.84</v>
      </c>
      <c r="M250" s="8">
        <f t="shared" si="28"/>
        <v>-265.34000000000003</v>
      </c>
      <c r="N250" s="10">
        <f t="shared" si="27"/>
        <v>-5263.7599999999984</v>
      </c>
      <c r="O250" s="11">
        <f>IF(Table5[[#This Row],[Beans]]="","",O249+Table5[[#This Row],[Beans]])</f>
        <v>2231341.7000000025</v>
      </c>
      <c r="P250" s="11">
        <f>IF(Table5[[#This Row],[Meal]]="","",P249+Table5[[#This Row],[Meal]])</f>
        <v>299674.00000000006</v>
      </c>
      <c r="Q250" s="11">
        <f>IF(Table5[[#This Row],[Oil]]="","",Q249+Table5[[#This Row],[Oil]])</f>
        <v>-333258.56000000006</v>
      </c>
      <c r="R250" s="11">
        <f>IF(Table5[[#This Row],[Corn]]="","",R249+Table5[[#This Row],[Corn]])</f>
        <v>-367100.95999999985</v>
      </c>
      <c r="S250" s="11">
        <f>IF(Table5[[#This Row],[Wheat]]="","",S249+Table5[[#This Row],[Wheat]])</f>
        <v>492849.11999999988</v>
      </c>
      <c r="T250" s="11">
        <f>IF(Table5[[#This Row],[KC Wheat]]="","",T249+Table5[[#This Row],[KC Wheat]])</f>
        <v>55715.700000000019</v>
      </c>
      <c r="U250" s="11">
        <f>IF(Table5[[#This Row],[Energies]]="","",U249+Table5[[#This Row],[Energies]])</f>
        <v>-289.73999999998659</v>
      </c>
      <c r="V250" s="10">
        <f t="shared" si="26"/>
        <v>2153961.2079999992</v>
      </c>
      <c r="W250" s="8">
        <v>564590</v>
      </c>
      <c r="X250" s="12">
        <f t="shared" si="23"/>
        <v>-9.3231548557360187E-3</v>
      </c>
      <c r="Y250" s="8"/>
      <c r="Z250" s="8"/>
      <c r="AA250" s="1"/>
      <c r="AB250" s="1"/>
      <c r="AC250" s="66">
        <v>107264.82</v>
      </c>
      <c r="AE250" s="109"/>
    </row>
    <row r="251" spans="1:31" x14ac:dyDescent="0.25">
      <c r="A251" s="1" t="str">
        <f t="shared" si="24"/>
        <v>Nov</v>
      </c>
      <c r="B251" s="2">
        <v>44524</v>
      </c>
      <c r="C251" s="8">
        <v>-23265.4</v>
      </c>
      <c r="D251" s="8">
        <v>1495.4</v>
      </c>
      <c r="E251" s="8">
        <v>6624.7</v>
      </c>
      <c r="F251" s="8">
        <v>-16366.6</v>
      </c>
      <c r="G251" s="8">
        <v>44043.7</v>
      </c>
      <c r="H251" s="8">
        <v>2269.1999999999998</v>
      </c>
      <c r="I251" s="8">
        <v>1963.72</v>
      </c>
      <c r="J251" s="10">
        <f t="shared" si="25"/>
        <v>16764.719999999998</v>
      </c>
      <c r="K251" s="8">
        <v>-75.55</v>
      </c>
      <c r="L251" s="8">
        <v>-347.11</v>
      </c>
      <c r="M251" s="8">
        <f t="shared" si="28"/>
        <v>-422.66</v>
      </c>
      <c r="N251" s="10">
        <f t="shared" si="27"/>
        <v>16342.059999999998</v>
      </c>
      <c r="O251" s="11">
        <f>IF(Table5[[#This Row],[Beans]]="","",O250+Table5[[#This Row],[Beans]])</f>
        <v>2208076.3000000026</v>
      </c>
      <c r="P251" s="11">
        <f>IF(Table5[[#This Row],[Meal]]="","",P250+Table5[[#This Row],[Meal]])</f>
        <v>301169.40000000008</v>
      </c>
      <c r="Q251" s="11">
        <f>IF(Table5[[#This Row],[Oil]]="","",Q250+Table5[[#This Row],[Oil]])</f>
        <v>-326633.86000000004</v>
      </c>
      <c r="R251" s="11">
        <f>IF(Table5[[#This Row],[Corn]]="","",R250+Table5[[#This Row],[Corn]])</f>
        <v>-383467.55999999982</v>
      </c>
      <c r="S251" s="11">
        <f>IF(Table5[[#This Row],[Wheat]]="","",S250+Table5[[#This Row],[Wheat]])</f>
        <v>536892.81999999983</v>
      </c>
      <c r="T251" s="11">
        <f>IF(Table5[[#This Row],[KC Wheat]]="","",T250+Table5[[#This Row],[KC Wheat]])</f>
        <v>57984.900000000016</v>
      </c>
      <c r="U251" s="11">
        <f>IF(Table5[[#This Row],[Energies]]="","",U250+Table5[[#This Row],[Energies]])</f>
        <v>1673.9800000000134</v>
      </c>
      <c r="V251" s="10">
        <f t="shared" si="26"/>
        <v>2170303.2679999992</v>
      </c>
      <c r="W251" s="8">
        <v>562959</v>
      </c>
      <c r="X251" s="12">
        <f t="shared" si="23"/>
        <v>2.9028863558447415E-2</v>
      </c>
      <c r="Y251" s="8"/>
      <c r="Z251" s="8"/>
      <c r="AA251" s="1"/>
      <c r="AB251" s="1"/>
      <c r="AC251" s="66">
        <v>131451.66</v>
      </c>
      <c r="AE251" s="109"/>
    </row>
    <row r="252" spans="1:31" x14ac:dyDescent="0.25">
      <c r="A252" s="1" t="str">
        <f t="shared" si="24"/>
        <v>Nov</v>
      </c>
      <c r="B252" s="2">
        <v>44526</v>
      </c>
      <c r="C252" s="8">
        <v>35401.1</v>
      </c>
      <c r="D252" s="8">
        <v>3318.4</v>
      </c>
      <c r="E252" s="8">
        <v>-350.5</v>
      </c>
      <c r="F252" s="8">
        <v>8905.4</v>
      </c>
      <c r="G252" s="8">
        <v>899.8</v>
      </c>
      <c r="H252" s="8">
        <v>-860.6</v>
      </c>
      <c r="I252" s="8">
        <v>-19259.23</v>
      </c>
      <c r="J252" s="10">
        <f t="shared" si="25"/>
        <v>28054.370000000006</v>
      </c>
      <c r="K252" s="8">
        <v>-783.8</v>
      </c>
      <c r="L252" s="8">
        <v>-2316.21</v>
      </c>
      <c r="M252" s="8">
        <f t="shared" si="28"/>
        <v>-3100.01</v>
      </c>
      <c r="N252" s="10">
        <f t="shared" si="27"/>
        <v>24954.360000000008</v>
      </c>
      <c r="O252" s="11">
        <f>IF(Table5[[#This Row],[Beans]]="","",O251+Table5[[#This Row],[Beans]])</f>
        <v>2243477.4000000027</v>
      </c>
      <c r="P252" s="11">
        <f>IF(Table5[[#This Row],[Meal]]="","",P251+Table5[[#This Row],[Meal]])</f>
        <v>304487.8000000001</v>
      </c>
      <c r="Q252" s="11">
        <f>IF(Table5[[#This Row],[Oil]]="","",Q251+Table5[[#This Row],[Oil]])</f>
        <v>-326984.36000000004</v>
      </c>
      <c r="R252" s="11">
        <f>IF(Table5[[#This Row],[Corn]]="","",R251+Table5[[#This Row],[Corn]])</f>
        <v>-374562.1599999998</v>
      </c>
      <c r="S252" s="11">
        <f>IF(Table5[[#This Row],[Wheat]]="","",S251+Table5[[#This Row],[Wheat]])</f>
        <v>537792.61999999988</v>
      </c>
      <c r="T252" s="11">
        <f>IF(Table5[[#This Row],[KC Wheat]]="","",T251+Table5[[#This Row],[KC Wheat]])</f>
        <v>57124.300000000017</v>
      </c>
      <c r="U252" s="11">
        <f>IF(Table5[[#This Row],[Energies]]="","",U251+Table5[[#This Row],[Energies]])</f>
        <v>-17585.249999999985</v>
      </c>
      <c r="V252" s="10">
        <f t="shared" si="26"/>
        <v>2195257.6279999991</v>
      </c>
      <c r="W252" s="8">
        <v>562247</v>
      </c>
      <c r="X252" s="12">
        <f t="shared" si="23"/>
        <v>4.4383269274891654E-2</v>
      </c>
      <c r="Y252" s="8"/>
      <c r="Z252" s="8"/>
      <c r="AA252" s="1"/>
      <c r="AB252" s="1"/>
      <c r="AC252" s="66">
        <v>191019.15</v>
      </c>
      <c r="AE252" s="109"/>
    </row>
    <row r="253" spans="1:31" x14ac:dyDescent="0.25">
      <c r="A253" s="1" t="str">
        <f t="shared" si="24"/>
        <v>Nov</v>
      </c>
      <c r="B253" s="2">
        <v>44529</v>
      </c>
      <c r="C253" s="8">
        <v>-20267.599999999999</v>
      </c>
      <c r="D253" s="8">
        <v>353.4</v>
      </c>
      <c r="E253" s="8">
        <v>4651.5</v>
      </c>
      <c r="F253" s="8">
        <v>34460.699999999997</v>
      </c>
      <c r="G253" s="8">
        <v>22476.400000000001</v>
      </c>
      <c r="H253" s="8">
        <v>-3951.7</v>
      </c>
      <c r="I253" s="8">
        <v>66252</v>
      </c>
      <c r="J253" s="10">
        <f t="shared" si="25"/>
        <v>103974.70000000001</v>
      </c>
      <c r="K253" s="8">
        <v>-122</v>
      </c>
      <c r="L253" s="8">
        <v>-561.20000000000005</v>
      </c>
      <c r="M253" s="8">
        <f t="shared" si="28"/>
        <v>-683.2</v>
      </c>
      <c r="N253" s="10">
        <f t="shared" si="27"/>
        <v>103291.50000000001</v>
      </c>
      <c r="O253" s="11">
        <f>IF(Table5[[#This Row],[Beans]]="","",O252+Table5[[#This Row],[Beans]])</f>
        <v>2223209.8000000026</v>
      </c>
      <c r="P253" s="11">
        <f>IF(Table5[[#This Row],[Meal]]="","",P252+Table5[[#This Row],[Meal]])</f>
        <v>304841.20000000013</v>
      </c>
      <c r="Q253" s="11">
        <f>IF(Table5[[#This Row],[Oil]]="","",Q252+Table5[[#This Row],[Oil]])</f>
        <v>-322332.86000000004</v>
      </c>
      <c r="R253" s="11">
        <f>IF(Table5[[#This Row],[Corn]]="","",R252+Table5[[#This Row],[Corn]])</f>
        <v>-340101.45999999979</v>
      </c>
      <c r="S253" s="11">
        <f>IF(Table5[[#This Row],[Wheat]]="","",S252+Table5[[#This Row],[Wheat]])</f>
        <v>560269.0199999999</v>
      </c>
      <c r="T253" s="11">
        <f>IF(Table5[[#This Row],[KC Wheat]]="","",T252+Table5[[#This Row],[KC Wheat]])</f>
        <v>53172.60000000002</v>
      </c>
      <c r="U253" s="11">
        <f>IF(Table5[[#This Row],[Energies]]="","",U252+Table5[[#This Row],[Energies]])</f>
        <v>48666.750000000015</v>
      </c>
      <c r="V253" s="10">
        <f t="shared" si="26"/>
        <v>2298549.1279999991</v>
      </c>
      <c r="W253" s="8">
        <v>517228</v>
      </c>
      <c r="X253" s="12">
        <f t="shared" si="23"/>
        <v>0.19970206562676424</v>
      </c>
      <c r="Y253" s="8">
        <v>-6727.09</v>
      </c>
      <c r="Z253" s="8"/>
      <c r="AA253" s="1"/>
      <c r="AB253" s="1"/>
      <c r="AC253" s="66">
        <v>224138.7</v>
      </c>
      <c r="AE253" s="109"/>
    </row>
    <row r="254" spans="1:31" x14ac:dyDescent="0.25">
      <c r="A254" s="1" t="str">
        <f t="shared" si="24"/>
        <v>Nov</v>
      </c>
      <c r="B254" s="2">
        <v>44530</v>
      </c>
      <c r="C254" s="8">
        <v>45686.9</v>
      </c>
      <c r="D254" s="8">
        <v>8281.7000000000007</v>
      </c>
      <c r="E254" s="8">
        <v>-53307.4</v>
      </c>
      <c r="F254" s="8">
        <v>25183.9</v>
      </c>
      <c r="G254" s="8">
        <v>-12928.8</v>
      </c>
      <c r="H254" s="8">
        <v>11755.2</v>
      </c>
      <c r="I254" s="8">
        <v>-55</v>
      </c>
      <c r="J254" s="10">
        <f t="shared" si="25"/>
        <v>24616.500000000007</v>
      </c>
      <c r="K254" s="8">
        <v>-256.89999999999998</v>
      </c>
      <c r="L254" s="8">
        <v>-1181.74</v>
      </c>
      <c r="M254" s="8">
        <f t="shared" si="28"/>
        <v>-1438.6399999999999</v>
      </c>
      <c r="N254" s="10">
        <f t="shared" si="27"/>
        <v>23177.860000000008</v>
      </c>
      <c r="O254" s="11">
        <f>IF(Table5[[#This Row],[Beans]]="","",O253+Table5[[#This Row],[Beans]])</f>
        <v>2268896.7000000025</v>
      </c>
      <c r="P254" s="11">
        <f>IF(Table5[[#This Row],[Meal]]="","",P253+Table5[[#This Row],[Meal]])</f>
        <v>313122.90000000014</v>
      </c>
      <c r="Q254" s="11">
        <f>IF(Table5[[#This Row],[Oil]]="","",Q253+Table5[[#This Row],[Oil]])</f>
        <v>-375640.26000000007</v>
      </c>
      <c r="R254" s="11">
        <f>IF(Table5[[#This Row],[Corn]]="","",R253+Table5[[#This Row],[Corn]])</f>
        <v>-314917.55999999976</v>
      </c>
      <c r="S254" s="11">
        <f>IF(Table5[[#This Row],[Wheat]]="","",S253+Table5[[#This Row],[Wheat]])</f>
        <v>547340.21999999986</v>
      </c>
      <c r="T254" s="11">
        <f>IF(Table5[[#This Row],[KC Wheat]]="","",T253+Table5[[#This Row],[KC Wheat]])</f>
        <v>64927.800000000017</v>
      </c>
      <c r="U254" s="11">
        <f>IF(Table5[[#This Row],[Energies]]="","",U253+Table5[[#This Row],[Energies]])</f>
        <v>48611.750000000015</v>
      </c>
      <c r="V254" s="10">
        <f t="shared" si="26"/>
        <v>2321726.987999999</v>
      </c>
      <c r="W254" s="8">
        <v>575770</v>
      </c>
      <c r="X254" s="12">
        <f t="shared" si="23"/>
        <v>4.0255414488424214E-2</v>
      </c>
      <c r="Y254" s="8">
        <v>-6733.86</v>
      </c>
      <c r="Z254" s="8"/>
      <c r="AA254" s="1"/>
      <c r="AB254" s="1"/>
      <c r="AC254" s="66">
        <v>246738.56</v>
      </c>
      <c r="AE254" s="109"/>
    </row>
    <row r="255" spans="1:31" x14ac:dyDescent="0.25">
      <c r="A255" s="1" t="str">
        <f t="shared" si="24"/>
        <v>Dec</v>
      </c>
      <c r="B255" s="2">
        <v>44531</v>
      </c>
      <c r="C255" s="8">
        <v>-3401.9</v>
      </c>
      <c r="D255" s="8">
        <v>3397.2</v>
      </c>
      <c r="E255" s="8">
        <v>27882.1</v>
      </c>
      <c r="F255" s="8">
        <v>-6297.3</v>
      </c>
      <c r="G255" s="8">
        <v>3648.4</v>
      </c>
      <c r="H255" s="8">
        <v>-311.8</v>
      </c>
      <c r="I255" s="8">
        <v>-2369.5</v>
      </c>
      <c r="J255" s="10">
        <f t="shared" si="25"/>
        <v>22547.200000000001</v>
      </c>
      <c r="K255" s="8">
        <v>-78.25</v>
      </c>
      <c r="L255" s="8">
        <v>-359.95</v>
      </c>
      <c r="M255" s="8">
        <f t="shared" si="28"/>
        <v>-438.2</v>
      </c>
      <c r="N255" s="10">
        <f t="shared" si="27"/>
        <v>22109</v>
      </c>
      <c r="O255" s="11">
        <f>IF(Table5[[#This Row],[Beans]]="","",O254+Table5[[#This Row],[Beans]])</f>
        <v>2265494.8000000026</v>
      </c>
      <c r="P255" s="11">
        <f>IF(Table5[[#This Row],[Meal]]="","",P254+Table5[[#This Row],[Meal]])</f>
        <v>316520.10000000015</v>
      </c>
      <c r="Q255" s="11">
        <f>IF(Table5[[#This Row],[Oil]]="","",Q254+Table5[[#This Row],[Oil]])</f>
        <v>-347758.16000000009</v>
      </c>
      <c r="R255" s="11">
        <f>IF(Table5[[#This Row],[Corn]]="","",R254+Table5[[#This Row],[Corn]])</f>
        <v>-321214.85999999975</v>
      </c>
      <c r="S255" s="11">
        <f>IF(Table5[[#This Row],[Wheat]]="","",S254+Table5[[#This Row],[Wheat]])</f>
        <v>550988.61999999988</v>
      </c>
      <c r="T255" s="11">
        <f>IF(Table5[[#This Row],[KC Wheat]]="","",T254+Table5[[#This Row],[KC Wheat]])</f>
        <v>64616.000000000015</v>
      </c>
      <c r="U255" s="11">
        <f>IF(Table5[[#This Row],[Energies]]="","",U254+Table5[[#This Row],[Energies]])</f>
        <v>46242.250000000015</v>
      </c>
      <c r="V255" s="10">
        <f t="shared" si="26"/>
        <v>2343835.987999999</v>
      </c>
      <c r="W255" s="8">
        <v>577776</v>
      </c>
      <c r="X255" s="12">
        <f t="shared" si="23"/>
        <v>3.8265694663675888E-2</v>
      </c>
      <c r="Y255" s="8">
        <v>-645.01</v>
      </c>
      <c r="Z255" s="8"/>
      <c r="AA255" s="1"/>
      <c r="AB255" s="1"/>
      <c r="AC255" s="66">
        <v>240317.97</v>
      </c>
      <c r="AE255" s="109"/>
    </row>
    <row r="256" spans="1:31" x14ac:dyDescent="0.25">
      <c r="A256" s="1" t="str">
        <f t="shared" si="24"/>
        <v>Dec</v>
      </c>
      <c r="B256" s="2">
        <v>44532</v>
      </c>
      <c r="C256" s="8">
        <v>9958.7000000000007</v>
      </c>
      <c r="D256" s="8">
        <v>-7595.8</v>
      </c>
      <c r="E256" s="8">
        <v>2380.6999999999998</v>
      </c>
      <c r="F256" s="8">
        <v>-12507.4</v>
      </c>
      <c r="G256" s="8">
        <v>9333.2000000000007</v>
      </c>
      <c r="H256" s="8">
        <v>6213.2</v>
      </c>
      <c r="I256" s="8">
        <v>4340.5</v>
      </c>
      <c r="J256" s="10">
        <f t="shared" si="25"/>
        <v>12123.100000000002</v>
      </c>
      <c r="K256" s="8">
        <v>-111.75</v>
      </c>
      <c r="L256" s="8">
        <v>-514.04999999999995</v>
      </c>
      <c r="M256" s="8">
        <f t="shared" si="28"/>
        <v>-625.79999999999995</v>
      </c>
      <c r="N256" s="10">
        <f t="shared" si="27"/>
        <v>11497.300000000003</v>
      </c>
      <c r="O256" s="11">
        <f>IF(Table5[[#This Row],[Beans]]="","",O255+Table5[[#This Row],[Beans]])</f>
        <v>2275453.5000000028</v>
      </c>
      <c r="P256" s="11">
        <f>IF(Table5[[#This Row],[Meal]]="","",P255+Table5[[#This Row],[Meal]])</f>
        <v>308924.30000000016</v>
      </c>
      <c r="Q256" s="11">
        <f>IF(Table5[[#This Row],[Oil]]="","",Q255+Table5[[#This Row],[Oil]])</f>
        <v>-345377.46000000008</v>
      </c>
      <c r="R256" s="11">
        <f>IF(Table5[[#This Row],[Corn]]="","",R255+Table5[[#This Row],[Corn]])</f>
        <v>-333722.25999999978</v>
      </c>
      <c r="S256" s="11">
        <f>IF(Table5[[#This Row],[Wheat]]="","",S255+Table5[[#This Row],[Wheat]])</f>
        <v>560321.81999999983</v>
      </c>
      <c r="T256" s="11">
        <f>IF(Table5[[#This Row],[KC Wheat]]="","",T255+Table5[[#This Row],[KC Wheat]])</f>
        <v>70829.200000000012</v>
      </c>
      <c r="U256" s="11">
        <f>IF(Table5[[#This Row],[Energies]]="","",U255+Table5[[#This Row],[Energies]])</f>
        <v>50582.750000000015</v>
      </c>
      <c r="V256" s="10">
        <f t="shared" si="26"/>
        <v>2355333.2879999988</v>
      </c>
      <c r="W256" s="8">
        <v>537419</v>
      </c>
      <c r="X256" s="12">
        <f t="shared" si="23"/>
        <v>2.1393549539558524E-2</v>
      </c>
      <c r="Y256" s="8"/>
      <c r="Z256" s="8"/>
      <c r="AA256" s="1"/>
      <c r="AB256" s="1"/>
      <c r="AC256" s="66">
        <v>248871.67</v>
      </c>
      <c r="AE256" s="109"/>
    </row>
    <row r="257" spans="1:31" x14ac:dyDescent="0.25">
      <c r="A257" s="1" t="str">
        <f t="shared" si="24"/>
        <v>Dec</v>
      </c>
      <c r="B257" s="2">
        <v>44533</v>
      </c>
      <c r="C257" s="8">
        <v>4642.5</v>
      </c>
      <c r="D257" s="8">
        <v>-12484.3</v>
      </c>
      <c r="E257" s="8">
        <v>-5658.6</v>
      </c>
      <c r="F257" s="8">
        <v>-7896.3</v>
      </c>
      <c r="G257" s="8">
        <v>10027.6</v>
      </c>
      <c r="H257" s="8">
        <v>-3952</v>
      </c>
      <c r="I257" s="8">
        <v>50</v>
      </c>
      <c r="J257" s="10">
        <f t="shared" si="25"/>
        <v>-15271.1</v>
      </c>
      <c r="K257" s="8">
        <v>-91.05</v>
      </c>
      <c r="L257" s="8">
        <v>-418.83</v>
      </c>
      <c r="M257" s="8">
        <f t="shared" si="28"/>
        <v>-509.88</v>
      </c>
      <c r="N257" s="10">
        <f t="shared" si="27"/>
        <v>-15780.98</v>
      </c>
      <c r="O257" s="11">
        <f>IF(Table5[[#This Row],[Beans]]="","",O256+Table5[[#This Row],[Beans]])</f>
        <v>2280096.0000000028</v>
      </c>
      <c r="P257" s="11">
        <f>IF(Table5[[#This Row],[Meal]]="","",P256+Table5[[#This Row],[Meal]])</f>
        <v>296440.00000000017</v>
      </c>
      <c r="Q257" s="11">
        <f>IF(Table5[[#This Row],[Oil]]="","",Q256+Table5[[#This Row],[Oil]])</f>
        <v>-351036.06000000006</v>
      </c>
      <c r="R257" s="11">
        <f>IF(Table5[[#This Row],[Corn]]="","",R256+Table5[[#This Row],[Corn]])</f>
        <v>-341618.55999999976</v>
      </c>
      <c r="S257" s="11">
        <f>IF(Table5[[#This Row],[Wheat]]="","",S256+Table5[[#This Row],[Wheat]])</f>
        <v>570349.41999999981</v>
      </c>
      <c r="T257" s="11">
        <f>IF(Table5[[#This Row],[KC Wheat]]="","",T256+Table5[[#This Row],[KC Wheat]])</f>
        <v>66877.200000000012</v>
      </c>
      <c r="U257" s="11">
        <f>IF(Table5[[#This Row],[Energies]]="","",U256+Table5[[#This Row],[Energies]])</f>
        <v>50632.750000000015</v>
      </c>
      <c r="V257" s="10">
        <f t="shared" si="26"/>
        <v>2339552.3079999988</v>
      </c>
      <c r="W257" s="8">
        <v>603790</v>
      </c>
      <c r="X257" s="12">
        <f t="shared" si="23"/>
        <v>-2.6136537537885689E-2</v>
      </c>
      <c r="Y257" s="8"/>
      <c r="Z257" s="8"/>
      <c r="AA257" s="1"/>
      <c r="AB257" s="1"/>
      <c r="AC257" s="66">
        <v>225622.29</v>
      </c>
      <c r="AE257" s="109"/>
    </row>
    <row r="258" spans="1:31" x14ac:dyDescent="0.25">
      <c r="A258" s="1" t="str">
        <f t="shared" si="24"/>
        <v>Dec</v>
      </c>
      <c r="B258" s="2">
        <v>44536</v>
      </c>
      <c r="C258" s="8">
        <v>-11306</v>
      </c>
      <c r="D258" s="8">
        <v>-14605.9</v>
      </c>
      <c r="E258" s="8">
        <v>-1790</v>
      </c>
      <c r="F258" s="8">
        <v>7955.4</v>
      </c>
      <c r="G258" s="8">
        <v>-11704</v>
      </c>
      <c r="H258" s="8">
        <v>-3623.8</v>
      </c>
      <c r="I258" s="8">
        <v>6920</v>
      </c>
      <c r="J258" s="10">
        <f t="shared" si="25"/>
        <v>-28154.300000000003</v>
      </c>
      <c r="K258" s="8">
        <v>-59.25</v>
      </c>
      <c r="L258" s="8">
        <v>-272.55</v>
      </c>
      <c r="M258" s="8">
        <f t="shared" si="28"/>
        <v>-331.8</v>
      </c>
      <c r="N258" s="10">
        <f t="shared" si="27"/>
        <v>-28486.100000000002</v>
      </c>
      <c r="O258" s="11">
        <f>IF(Table5[[#This Row],[Beans]]="","",O257+Table5[[#This Row],[Beans]])</f>
        <v>2268790.0000000028</v>
      </c>
      <c r="P258" s="11">
        <f>IF(Table5[[#This Row],[Meal]]="","",P257+Table5[[#This Row],[Meal]])</f>
        <v>281834.10000000015</v>
      </c>
      <c r="Q258" s="11">
        <f>IF(Table5[[#This Row],[Oil]]="","",Q257+Table5[[#This Row],[Oil]])</f>
        <v>-352826.06000000006</v>
      </c>
      <c r="R258" s="11">
        <f>IF(Table5[[#This Row],[Corn]]="","",R257+Table5[[#This Row],[Corn]])</f>
        <v>-333663.15999999974</v>
      </c>
      <c r="S258" s="11">
        <f>IF(Table5[[#This Row],[Wheat]]="","",S257+Table5[[#This Row],[Wheat]])</f>
        <v>558645.41999999981</v>
      </c>
      <c r="T258" s="11">
        <f>IF(Table5[[#This Row],[KC Wheat]]="","",T257+Table5[[#This Row],[KC Wheat]])</f>
        <v>63253.400000000009</v>
      </c>
      <c r="U258" s="11">
        <f>IF(Table5[[#This Row],[Energies]]="","",U257+Table5[[#This Row],[Energies]])</f>
        <v>57552.750000000015</v>
      </c>
      <c r="V258" s="10">
        <f t="shared" si="26"/>
        <v>2311066.2079999987</v>
      </c>
      <c r="W258" s="8">
        <v>560986</v>
      </c>
      <c r="X258" s="12">
        <f t="shared" si="23"/>
        <v>-5.0778629056696604E-2</v>
      </c>
      <c r="Y258" s="8">
        <v>-125</v>
      </c>
      <c r="Z258" s="8"/>
      <c r="AA258" s="1"/>
      <c r="AB258" s="1"/>
      <c r="AC258" s="66">
        <v>182902.24</v>
      </c>
      <c r="AE258" s="109"/>
    </row>
    <row r="259" spans="1:31" x14ac:dyDescent="0.25">
      <c r="A259" s="1" t="str">
        <f t="shared" si="24"/>
        <v>Dec</v>
      </c>
      <c r="B259" s="2">
        <v>44537</v>
      </c>
      <c r="C259" s="8">
        <v>1446.8</v>
      </c>
      <c r="D259" s="8">
        <v>-518.20000000000005</v>
      </c>
      <c r="E259" s="8">
        <v>-4523.8</v>
      </c>
      <c r="F259" s="8">
        <v>-7685.8</v>
      </c>
      <c r="G259" s="8">
        <v>6967.9</v>
      </c>
      <c r="H259" s="8">
        <v>-4611.3</v>
      </c>
      <c r="I259" s="8">
        <v>2936.25</v>
      </c>
      <c r="J259" s="10">
        <f t="shared" si="25"/>
        <v>-5988.1500000000015</v>
      </c>
      <c r="K259" s="8">
        <v>-57.75</v>
      </c>
      <c r="L259" s="8">
        <v>-265.64999999999998</v>
      </c>
      <c r="M259" s="8">
        <f t="shared" si="28"/>
        <v>-323.39999999999998</v>
      </c>
      <c r="N259" s="10">
        <f t="shared" si="27"/>
        <v>-6311.5500000000011</v>
      </c>
      <c r="O259" s="11">
        <f>IF(Table5[[#This Row],[Beans]]="","",O258+Table5[[#This Row],[Beans]])</f>
        <v>2270236.8000000026</v>
      </c>
      <c r="P259" s="11">
        <f>IF(Table5[[#This Row],[Meal]]="","",P258+Table5[[#This Row],[Meal]])</f>
        <v>281315.90000000014</v>
      </c>
      <c r="Q259" s="11">
        <f>IF(Table5[[#This Row],[Oil]]="","",Q258+Table5[[#This Row],[Oil]])</f>
        <v>-357349.86000000004</v>
      </c>
      <c r="R259" s="11">
        <f>IF(Table5[[#This Row],[Corn]]="","",R258+Table5[[#This Row],[Corn]])</f>
        <v>-341348.95999999973</v>
      </c>
      <c r="S259" s="11">
        <f>IF(Table5[[#This Row],[Wheat]]="","",S258+Table5[[#This Row],[Wheat]])</f>
        <v>565613.31999999983</v>
      </c>
      <c r="T259" s="11">
        <f>IF(Table5[[#This Row],[KC Wheat]]="","",T258+Table5[[#This Row],[KC Wheat]])</f>
        <v>58642.100000000006</v>
      </c>
      <c r="U259" s="11">
        <f>IF(Table5[[#This Row],[Energies]]="","",U258+Table5[[#This Row],[Energies]])</f>
        <v>60489.000000000015</v>
      </c>
      <c r="V259" s="10">
        <f t="shared" si="26"/>
        <v>2304754.6579999989</v>
      </c>
      <c r="W259" s="8">
        <v>533236</v>
      </c>
      <c r="X259" s="12">
        <f t="shared" ref="X259:X322" si="29">IFERROR(N259/W259,"")</f>
        <v>-1.1836316377738939E-2</v>
      </c>
      <c r="Y259" s="8">
        <v>-2051.9899999999998</v>
      </c>
      <c r="Z259" s="8"/>
      <c r="AA259" s="1"/>
      <c r="AB259" s="1"/>
      <c r="AC259" s="66">
        <v>179755.34</v>
      </c>
      <c r="AE259" s="109"/>
    </row>
    <row r="260" spans="1:31" x14ac:dyDescent="0.25">
      <c r="A260" s="1" t="str">
        <f t="shared" ref="A260:A323" si="30">TEXT(B260,"mmm")</f>
        <v>Dec</v>
      </c>
      <c r="B260" s="2">
        <v>44538</v>
      </c>
      <c r="C260" s="8">
        <v>-3990.2</v>
      </c>
      <c r="D260" s="8">
        <v>-674.7</v>
      </c>
      <c r="E260" s="8">
        <v>31832.7</v>
      </c>
      <c r="F260" s="8">
        <v>9965.1</v>
      </c>
      <c r="G260" s="8">
        <v>-3886.6</v>
      </c>
      <c r="H260" s="8">
        <v>-3431.5</v>
      </c>
      <c r="I260" s="8">
        <v>-508</v>
      </c>
      <c r="J260" s="10">
        <f t="shared" ref="J260:J323" si="31">IF(SUM(C260:I260)=0,"",SUM(C260:I260))</f>
        <v>29306.800000000003</v>
      </c>
      <c r="K260" s="8">
        <v>-94.4</v>
      </c>
      <c r="L260" s="8">
        <v>-434.24</v>
      </c>
      <c r="M260" s="8">
        <f t="shared" si="28"/>
        <v>-528.64</v>
      </c>
      <c r="N260" s="10">
        <f t="shared" si="27"/>
        <v>28778.160000000003</v>
      </c>
      <c r="O260" s="11">
        <f>IF(Table5[[#This Row],[Beans]]="","",O259+Table5[[#This Row],[Beans]])</f>
        <v>2266246.6000000024</v>
      </c>
      <c r="P260" s="11">
        <f>IF(Table5[[#This Row],[Meal]]="","",P259+Table5[[#This Row],[Meal]])</f>
        <v>280641.20000000013</v>
      </c>
      <c r="Q260" s="11">
        <f>IF(Table5[[#This Row],[Oil]]="","",Q259+Table5[[#This Row],[Oil]])</f>
        <v>-325517.16000000003</v>
      </c>
      <c r="R260" s="11">
        <f>IF(Table5[[#This Row],[Corn]]="","",R259+Table5[[#This Row],[Corn]])</f>
        <v>-331383.85999999975</v>
      </c>
      <c r="S260" s="11">
        <f>IF(Table5[[#This Row],[Wheat]]="","",S259+Table5[[#This Row],[Wheat]])</f>
        <v>561726.71999999986</v>
      </c>
      <c r="T260" s="11">
        <f>IF(Table5[[#This Row],[KC Wheat]]="","",T259+Table5[[#This Row],[KC Wheat]])</f>
        <v>55210.600000000006</v>
      </c>
      <c r="U260" s="11">
        <f>IF(Table5[[#This Row],[Energies]]="","",U259+Table5[[#This Row],[Energies]])</f>
        <v>59981.000000000015</v>
      </c>
      <c r="V260" s="10">
        <f t="shared" si="26"/>
        <v>2333532.817999999</v>
      </c>
      <c r="W260" s="8">
        <v>470183</v>
      </c>
      <c r="X260" s="12">
        <f t="shared" si="29"/>
        <v>6.1206296271877125E-2</v>
      </c>
      <c r="Y260" s="8">
        <v>-187.5</v>
      </c>
      <c r="Z260" s="8"/>
      <c r="AA260" s="1"/>
      <c r="AB260" s="1"/>
      <c r="AC260" s="66">
        <v>208741.2</v>
      </c>
      <c r="AE260" s="109"/>
    </row>
    <row r="261" spans="1:31" x14ac:dyDescent="0.25">
      <c r="A261" s="1" t="str">
        <f t="shared" si="30"/>
        <v>Dec</v>
      </c>
      <c r="B261" s="2">
        <v>44539</v>
      </c>
      <c r="C261" s="8">
        <v>-21989.1</v>
      </c>
      <c r="D261" s="8">
        <v>1544.4</v>
      </c>
      <c r="E261" s="8">
        <v>2809.8</v>
      </c>
      <c r="F261" s="8">
        <v>20295.8</v>
      </c>
      <c r="G261" s="8">
        <v>-8119.6</v>
      </c>
      <c r="H261" s="8">
        <v>35.799999999999997</v>
      </c>
      <c r="I261" s="8">
        <v>1060</v>
      </c>
      <c r="J261" s="10">
        <f t="shared" si="31"/>
        <v>-4362.8999999999987</v>
      </c>
      <c r="K261" s="8">
        <v>-179.4</v>
      </c>
      <c r="L261" s="8">
        <v>-825.24</v>
      </c>
      <c r="M261" s="8">
        <f t="shared" si="28"/>
        <v>-1004.64</v>
      </c>
      <c r="N261" s="10">
        <f t="shared" si="27"/>
        <v>-5367.5399999999991</v>
      </c>
      <c r="O261" s="11">
        <f>IF(Table5[[#This Row],[Beans]]="","",O260+Table5[[#This Row],[Beans]])</f>
        <v>2244257.5000000023</v>
      </c>
      <c r="P261" s="11">
        <f>IF(Table5[[#This Row],[Meal]]="","",P260+Table5[[#This Row],[Meal]])</f>
        <v>282185.60000000015</v>
      </c>
      <c r="Q261" s="11">
        <f>IF(Table5[[#This Row],[Oil]]="","",Q260+Table5[[#This Row],[Oil]])</f>
        <v>-322707.36000000004</v>
      </c>
      <c r="R261" s="11">
        <f>IF(Table5[[#This Row],[Corn]]="","",R260+Table5[[#This Row],[Corn]])</f>
        <v>-311088.05999999976</v>
      </c>
      <c r="S261" s="11">
        <f>IF(Table5[[#This Row],[Wheat]]="","",S260+Table5[[#This Row],[Wheat]])</f>
        <v>553607.11999999988</v>
      </c>
      <c r="T261" s="11">
        <f>IF(Table5[[#This Row],[KC Wheat]]="","",T260+Table5[[#This Row],[KC Wheat]])</f>
        <v>55246.400000000009</v>
      </c>
      <c r="U261" s="11">
        <f>IF(Table5[[#This Row],[Energies]]="","",U260+Table5[[#This Row],[Energies]])</f>
        <v>61041.000000000015</v>
      </c>
      <c r="V261" s="10">
        <f t="shared" ref="V261:V322" si="32">IF(N261&lt;&gt;"",IFERROR(V260+N261,""),"")</f>
        <v>2328165.277999999</v>
      </c>
      <c r="W261" s="8">
        <v>532584</v>
      </c>
      <c r="X261" s="12">
        <f t="shared" si="29"/>
        <v>-1.0078297507998737E-2</v>
      </c>
      <c r="Y261" s="8"/>
      <c r="Z261" s="8"/>
      <c r="AA261" s="1"/>
      <c r="AB261" s="1"/>
      <c r="AC261" s="66">
        <v>197546.31</v>
      </c>
      <c r="AE261" s="109"/>
    </row>
    <row r="262" spans="1:31" x14ac:dyDescent="0.25">
      <c r="A262" s="1" t="str">
        <f t="shared" si="30"/>
        <v>Dec</v>
      </c>
      <c r="B262" s="2">
        <v>44540</v>
      </c>
      <c r="C262" s="8">
        <v>4733.5</v>
      </c>
      <c r="D262" s="8">
        <v>8529.7999999999993</v>
      </c>
      <c r="E262" s="8">
        <v>-268.2</v>
      </c>
      <c r="F262" s="8">
        <v>5699</v>
      </c>
      <c r="G262" s="8">
        <v>6392.3</v>
      </c>
      <c r="H262" s="8">
        <v>-1216.4000000000001</v>
      </c>
      <c r="I262" s="8">
        <v>320</v>
      </c>
      <c r="J262" s="10">
        <f t="shared" si="31"/>
        <v>24189.999999999996</v>
      </c>
      <c r="K262" s="8">
        <v>-27.85</v>
      </c>
      <c r="L262" s="8">
        <v>-128.11000000000001</v>
      </c>
      <c r="M262" s="8">
        <f t="shared" si="28"/>
        <v>-155.96</v>
      </c>
      <c r="N262" s="10">
        <f t="shared" si="27"/>
        <v>24034.039999999997</v>
      </c>
      <c r="O262" s="11">
        <f>IF(Table5[[#This Row],[Beans]]="","",O261+Table5[[#This Row],[Beans]])</f>
        <v>2248991.0000000023</v>
      </c>
      <c r="P262" s="11">
        <f>IF(Table5[[#This Row],[Meal]]="","",P261+Table5[[#This Row],[Meal]])</f>
        <v>290715.40000000014</v>
      </c>
      <c r="Q262" s="11">
        <f>IF(Table5[[#This Row],[Oil]]="","",Q261+Table5[[#This Row],[Oil]])</f>
        <v>-322975.56000000006</v>
      </c>
      <c r="R262" s="11">
        <f>IF(Table5[[#This Row],[Corn]]="","",R261+Table5[[#This Row],[Corn]])</f>
        <v>-305389.05999999976</v>
      </c>
      <c r="S262" s="11">
        <f>IF(Table5[[#This Row],[Wheat]]="","",S261+Table5[[#This Row],[Wheat]])</f>
        <v>559999.41999999993</v>
      </c>
      <c r="T262" s="11">
        <f>IF(Table5[[#This Row],[KC Wheat]]="","",T261+Table5[[#This Row],[KC Wheat]])</f>
        <v>54030.000000000007</v>
      </c>
      <c r="U262" s="11">
        <f>IF(Table5[[#This Row],[Energies]]="","",U261+Table5[[#This Row],[Energies]])</f>
        <v>61361.000000000015</v>
      </c>
      <c r="V262" s="10">
        <f t="shared" si="32"/>
        <v>2352199.317999999</v>
      </c>
      <c r="W262" s="8">
        <v>577299</v>
      </c>
      <c r="X262" s="12">
        <f t="shared" si="29"/>
        <v>4.1631875336697273E-2</v>
      </c>
      <c r="Y262" s="8">
        <v>-1752.59</v>
      </c>
      <c r="Z262" s="8"/>
      <c r="AA262" s="1"/>
      <c r="AB262" s="1"/>
      <c r="AC262" s="66">
        <v>238783.85</v>
      </c>
      <c r="AE262" s="109"/>
    </row>
    <row r="263" spans="1:31" x14ac:dyDescent="0.25">
      <c r="A263" s="1" t="str">
        <f t="shared" si="30"/>
        <v>Dec</v>
      </c>
      <c r="B263" s="2">
        <v>44543</v>
      </c>
      <c r="C263" s="8">
        <v>41440.699999999997</v>
      </c>
      <c r="D263" s="8">
        <v>-4124.8999999999996</v>
      </c>
      <c r="E263" s="8">
        <v>1519.6</v>
      </c>
      <c r="F263" s="8">
        <v>19005.7</v>
      </c>
      <c r="G263" s="8">
        <v>-7935.3</v>
      </c>
      <c r="H263" s="8">
        <v>-1573.4</v>
      </c>
      <c r="I263" s="8">
        <v>-130</v>
      </c>
      <c r="J263" s="10">
        <f t="shared" si="31"/>
        <v>48202.399999999987</v>
      </c>
      <c r="K263" s="8">
        <v>-145.4</v>
      </c>
      <c r="L263" s="8">
        <v>-668.84</v>
      </c>
      <c r="M263" s="8">
        <f t="shared" si="28"/>
        <v>-814.24</v>
      </c>
      <c r="N263" s="10">
        <f t="shared" si="27"/>
        <v>47388.159999999989</v>
      </c>
      <c r="O263" s="11">
        <f>IF(Table5[[#This Row],[Beans]]="","",O262+Table5[[#This Row],[Beans]])</f>
        <v>2290431.7000000025</v>
      </c>
      <c r="P263" s="11">
        <f>IF(Table5[[#This Row],[Meal]]="","",P262+Table5[[#This Row],[Meal]])</f>
        <v>286590.50000000012</v>
      </c>
      <c r="Q263" s="11">
        <f>IF(Table5[[#This Row],[Oil]]="","",Q262+Table5[[#This Row],[Oil]])</f>
        <v>-321455.96000000008</v>
      </c>
      <c r="R263" s="11">
        <f>IF(Table5[[#This Row],[Corn]]="","",R262+Table5[[#This Row],[Corn]])</f>
        <v>-286383.35999999975</v>
      </c>
      <c r="S263" s="11">
        <f>IF(Table5[[#This Row],[Wheat]]="","",S262+Table5[[#This Row],[Wheat]])</f>
        <v>552064.11999999988</v>
      </c>
      <c r="T263" s="11">
        <f>IF(Table5[[#This Row],[KC Wheat]]="","",T262+Table5[[#This Row],[KC Wheat]])</f>
        <v>52456.600000000006</v>
      </c>
      <c r="U263" s="11">
        <f>IF(Table5[[#This Row],[Energies]]="","",U262+Table5[[#This Row],[Energies]])</f>
        <v>61231.000000000015</v>
      </c>
      <c r="V263" s="10">
        <f t="shared" si="32"/>
        <v>2399587.4779999992</v>
      </c>
      <c r="W263" s="8">
        <v>450029</v>
      </c>
      <c r="X263" s="12">
        <f t="shared" si="29"/>
        <v>0.10530023620699996</v>
      </c>
      <c r="Y263" s="8"/>
      <c r="Z263" s="8"/>
      <c r="AA263" s="1"/>
      <c r="AB263" s="1"/>
      <c r="AC263" s="66">
        <v>300564.61</v>
      </c>
      <c r="AE263" s="109"/>
    </row>
    <row r="264" spans="1:31" x14ac:dyDescent="0.25">
      <c r="A264" s="1" t="str">
        <f t="shared" si="30"/>
        <v>Dec</v>
      </c>
      <c r="B264" s="2">
        <v>44544</v>
      </c>
      <c r="C264" s="8">
        <v>13410.9</v>
      </c>
      <c r="D264" s="8">
        <v>13016</v>
      </c>
      <c r="E264" s="8">
        <v>-1134.9000000000001</v>
      </c>
      <c r="F264" s="8">
        <v>24460.2</v>
      </c>
      <c r="G264" s="8">
        <v>-10588.4</v>
      </c>
      <c r="H264" s="8">
        <v>-1222.5</v>
      </c>
      <c r="I264" s="8">
        <v>-290</v>
      </c>
      <c r="J264" s="10">
        <f t="shared" si="31"/>
        <v>37651.299999999996</v>
      </c>
      <c r="K264" s="8">
        <v>-120.75</v>
      </c>
      <c r="L264" s="8">
        <v>-555.45000000000005</v>
      </c>
      <c r="M264" s="8">
        <f t="shared" si="28"/>
        <v>-676.2</v>
      </c>
      <c r="N264" s="10">
        <f t="shared" si="27"/>
        <v>36975.1</v>
      </c>
      <c r="O264" s="11">
        <f>IF(Table5[[#This Row],[Beans]]="","",O263+Table5[[#This Row],[Beans]])</f>
        <v>2303842.6000000024</v>
      </c>
      <c r="P264" s="11">
        <f>IF(Table5[[#This Row],[Meal]]="","",P263+Table5[[#This Row],[Meal]])</f>
        <v>299606.50000000012</v>
      </c>
      <c r="Q264" s="11">
        <f>IF(Table5[[#This Row],[Oil]]="","",Q263+Table5[[#This Row],[Oil]])</f>
        <v>-322590.8600000001</v>
      </c>
      <c r="R264" s="11">
        <f>IF(Table5[[#This Row],[Corn]]="","",R263+Table5[[#This Row],[Corn]])</f>
        <v>-261923.15999999974</v>
      </c>
      <c r="S264" s="11">
        <f>IF(Table5[[#This Row],[Wheat]]="","",S263+Table5[[#This Row],[Wheat]])</f>
        <v>541475.71999999986</v>
      </c>
      <c r="T264" s="11">
        <f>IF(Table5[[#This Row],[KC Wheat]]="","",T263+Table5[[#This Row],[KC Wheat]])</f>
        <v>51234.100000000006</v>
      </c>
      <c r="U264" s="11">
        <f>IF(Table5[[#This Row],[Energies]]="","",U263+Table5[[#This Row],[Energies]])</f>
        <v>60941.000000000015</v>
      </c>
      <c r="V264" s="10">
        <f t="shared" si="32"/>
        <v>2436562.5779999993</v>
      </c>
      <c r="W264" s="8">
        <v>300198</v>
      </c>
      <c r="X264" s="12">
        <f t="shared" si="29"/>
        <v>0.12316904176576793</v>
      </c>
      <c r="Y264" s="8">
        <v>-2500</v>
      </c>
      <c r="Z264" s="8"/>
      <c r="AA264" s="1"/>
      <c r="AB264" s="1"/>
      <c r="AC264" s="66">
        <v>318366.90999999997</v>
      </c>
      <c r="AE264" s="109"/>
    </row>
    <row r="265" spans="1:31" x14ac:dyDescent="0.25">
      <c r="A265" s="1" t="str">
        <f t="shared" si="30"/>
        <v>Dec</v>
      </c>
      <c r="B265" s="2">
        <v>44545</v>
      </c>
      <c r="C265" s="8">
        <v>-10320.6</v>
      </c>
      <c r="D265" s="8">
        <v>-3506.5</v>
      </c>
      <c r="E265" s="8">
        <v>-37048.300000000003</v>
      </c>
      <c r="F265" s="8">
        <v>-23832.3</v>
      </c>
      <c r="G265" s="8">
        <v>22593.5</v>
      </c>
      <c r="H265" s="8">
        <v>1825.1</v>
      </c>
      <c r="I265" s="8">
        <v>-40</v>
      </c>
      <c r="J265" s="10">
        <f t="shared" si="31"/>
        <v>-50329.1</v>
      </c>
      <c r="K265" s="8">
        <v>-137.30000000000001</v>
      </c>
      <c r="L265" s="8">
        <v>-631.58000000000004</v>
      </c>
      <c r="M265" s="8">
        <f t="shared" si="28"/>
        <v>-768.88000000000011</v>
      </c>
      <c r="N265" s="10">
        <f t="shared" si="27"/>
        <v>-51097.979999999996</v>
      </c>
      <c r="O265" s="11">
        <f>IF(Table5[[#This Row],[Beans]]="","",O264+Table5[[#This Row],[Beans]])</f>
        <v>2293522.0000000023</v>
      </c>
      <c r="P265" s="11">
        <f>IF(Table5[[#This Row],[Meal]]="","",P264+Table5[[#This Row],[Meal]])</f>
        <v>296100.00000000012</v>
      </c>
      <c r="Q265" s="11">
        <f>IF(Table5[[#This Row],[Oil]]="","",Q264+Table5[[#This Row],[Oil]])</f>
        <v>-359639.16000000009</v>
      </c>
      <c r="R265" s="11">
        <f>IF(Table5[[#This Row],[Corn]]="","",R264+Table5[[#This Row],[Corn]])</f>
        <v>-285755.45999999973</v>
      </c>
      <c r="S265" s="11">
        <f>IF(Table5[[#This Row],[Wheat]]="","",S264+Table5[[#This Row],[Wheat]])</f>
        <v>564069.21999999986</v>
      </c>
      <c r="T265" s="11">
        <f>IF(Table5[[#This Row],[KC Wheat]]="","",T264+Table5[[#This Row],[KC Wheat]])</f>
        <v>53059.200000000004</v>
      </c>
      <c r="U265" s="11">
        <f>IF(Table5[[#This Row],[Energies]]="","",U264+Table5[[#This Row],[Energies]])</f>
        <v>60901.000000000015</v>
      </c>
      <c r="V265" s="10">
        <f t="shared" si="32"/>
        <v>2385464.5979999993</v>
      </c>
      <c r="W265" s="8">
        <v>510708</v>
      </c>
      <c r="X265" s="12">
        <f t="shared" si="29"/>
        <v>-0.10005322023543785</v>
      </c>
      <c r="Y265" s="8"/>
      <c r="Z265" s="8"/>
      <c r="AA265" s="1"/>
      <c r="AB265" s="1"/>
      <c r="AC265" s="66">
        <v>275687.53000000003</v>
      </c>
      <c r="AE265" s="109"/>
    </row>
    <row r="266" spans="1:31" x14ac:dyDescent="0.25">
      <c r="A266" s="1" t="str">
        <f t="shared" si="30"/>
        <v>Dec</v>
      </c>
      <c r="B266" s="2">
        <v>44546</v>
      </c>
      <c r="C266" s="8">
        <v>-1596.5</v>
      </c>
      <c r="D266" s="8">
        <v>558.1</v>
      </c>
      <c r="E266" s="8">
        <v>-684.8</v>
      </c>
      <c r="F266" s="8">
        <v>4488.5</v>
      </c>
      <c r="G266" s="8">
        <v>-7414.2</v>
      </c>
      <c r="H266" s="8">
        <v>2927.3</v>
      </c>
      <c r="I266" s="8">
        <v>0</v>
      </c>
      <c r="J266" s="10">
        <f t="shared" si="31"/>
        <v>-1721.5999999999995</v>
      </c>
      <c r="K266" s="8">
        <v>-83.55</v>
      </c>
      <c r="L266" s="8">
        <v>-384.33</v>
      </c>
      <c r="M266" s="8">
        <f t="shared" si="28"/>
        <v>-467.88</v>
      </c>
      <c r="N266" s="10">
        <f t="shared" si="27"/>
        <v>-2189.4799999999996</v>
      </c>
      <c r="O266" s="11">
        <f>IF(Table5[[#This Row],[Beans]]="","",O265+Table5[[#This Row],[Beans]])</f>
        <v>2291925.5000000023</v>
      </c>
      <c r="P266" s="11">
        <f>IF(Table5[[#This Row],[Meal]]="","",P265+Table5[[#This Row],[Meal]])</f>
        <v>296658.10000000009</v>
      </c>
      <c r="Q266" s="11">
        <f>IF(Table5[[#This Row],[Oil]]="","",Q265+Table5[[#This Row],[Oil]])</f>
        <v>-360323.96000000008</v>
      </c>
      <c r="R266" s="11">
        <f>IF(Table5[[#This Row],[Corn]]="","",R265+Table5[[#This Row],[Corn]])</f>
        <v>-281266.95999999973</v>
      </c>
      <c r="S266" s="11">
        <f>IF(Table5[[#This Row],[Wheat]]="","",S265+Table5[[#This Row],[Wheat]])</f>
        <v>556655.0199999999</v>
      </c>
      <c r="T266" s="11">
        <f>IF(Table5[[#This Row],[KC Wheat]]="","",T265+Table5[[#This Row],[KC Wheat]])</f>
        <v>55986.500000000007</v>
      </c>
      <c r="U266" s="11">
        <f>IF(Table5[[#This Row],[Energies]]="","",U265+Table5[[#This Row],[Energies]])</f>
        <v>60901.000000000015</v>
      </c>
      <c r="V266" s="10">
        <f t="shared" si="32"/>
        <v>2383275.1179999993</v>
      </c>
      <c r="W266" s="8">
        <v>495734</v>
      </c>
      <c r="X266" s="12">
        <f t="shared" si="29"/>
        <v>-4.4166427963383582E-3</v>
      </c>
      <c r="Y266" s="8"/>
      <c r="Z266" s="8"/>
      <c r="AA266" s="1"/>
      <c r="AB266" s="1"/>
      <c r="AC266" s="66">
        <v>274910.40000000002</v>
      </c>
      <c r="AE266" s="109"/>
    </row>
    <row r="267" spans="1:31" x14ac:dyDescent="0.25">
      <c r="A267" s="1" t="str">
        <f t="shared" si="30"/>
        <v>Dec</v>
      </c>
      <c r="B267" s="2">
        <v>44547</v>
      </c>
      <c r="C267" s="8">
        <v>-3124.1</v>
      </c>
      <c r="D267" s="8">
        <v>670.5</v>
      </c>
      <c r="E267" s="8">
        <v>16471.2</v>
      </c>
      <c r="F267" s="8">
        <v>-15788.1</v>
      </c>
      <c r="G267" s="8">
        <v>2948.2</v>
      </c>
      <c r="H267" s="8">
        <v>-2171.8000000000002</v>
      </c>
      <c r="I267" s="8">
        <v>0</v>
      </c>
      <c r="J267" s="10">
        <f t="shared" si="31"/>
        <v>-994.10000000000036</v>
      </c>
      <c r="K267" s="8">
        <v>-138.1</v>
      </c>
      <c r="L267" s="8">
        <v>-635.26</v>
      </c>
      <c r="M267" s="8">
        <f t="shared" si="28"/>
        <v>-773.36</v>
      </c>
      <c r="N267" s="10">
        <f t="shared" si="27"/>
        <v>-1767.4600000000005</v>
      </c>
      <c r="O267" s="11">
        <f>IF(Table5[[#This Row],[Beans]]="","",O266+Table5[[#This Row],[Beans]])</f>
        <v>2288801.4000000022</v>
      </c>
      <c r="P267" s="11">
        <f>IF(Table5[[#This Row],[Meal]]="","",P266+Table5[[#This Row],[Meal]])</f>
        <v>297328.60000000009</v>
      </c>
      <c r="Q267" s="11">
        <f>IF(Table5[[#This Row],[Oil]]="","",Q266+Table5[[#This Row],[Oil]])</f>
        <v>-343852.76000000007</v>
      </c>
      <c r="R267" s="11">
        <f>IF(Table5[[#This Row],[Corn]]="","",R266+Table5[[#This Row],[Corn]])</f>
        <v>-297055.05999999971</v>
      </c>
      <c r="S267" s="11">
        <f>IF(Table5[[#This Row],[Wheat]]="","",S266+Table5[[#This Row],[Wheat]])</f>
        <v>559603.21999999986</v>
      </c>
      <c r="T267" s="11">
        <f>IF(Table5[[#This Row],[KC Wheat]]="","",T266+Table5[[#This Row],[KC Wheat]])</f>
        <v>53814.700000000004</v>
      </c>
      <c r="U267" s="11">
        <f>IF(Table5[[#This Row],[Energies]]="","",U266+Table5[[#This Row],[Energies]])</f>
        <v>60901.000000000015</v>
      </c>
      <c r="V267" s="10">
        <f t="shared" si="32"/>
        <v>2381507.6579999994</v>
      </c>
      <c r="W267" s="8">
        <v>458566</v>
      </c>
      <c r="X267" s="12">
        <f t="shared" si="29"/>
        <v>-3.8543197707636423E-3</v>
      </c>
      <c r="Y267" s="8"/>
      <c r="Z267" s="8"/>
      <c r="AA267" s="1"/>
      <c r="AB267" s="1"/>
      <c r="AC267" s="66">
        <v>277432.53999999998</v>
      </c>
      <c r="AE267" s="109"/>
    </row>
    <row r="268" spans="1:31" x14ac:dyDescent="0.25">
      <c r="A268" s="1" t="str">
        <f t="shared" si="30"/>
        <v>Dec</v>
      </c>
      <c r="B268" s="2">
        <v>44550</v>
      </c>
      <c r="C268" s="8">
        <v>-30397.3</v>
      </c>
      <c r="D268" s="8">
        <v>-5049</v>
      </c>
      <c r="E268" s="8">
        <v>-4238.3</v>
      </c>
      <c r="F268" s="8">
        <v>-3192.9</v>
      </c>
      <c r="G268" s="8">
        <v>4213.5</v>
      </c>
      <c r="H268" s="8">
        <v>-1664.5</v>
      </c>
      <c r="I268" s="8">
        <v>-2040.75</v>
      </c>
      <c r="J268" s="10">
        <f t="shared" si="31"/>
        <v>-42369.250000000007</v>
      </c>
      <c r="K268" s="8">
        <v>-131.5</v>
      </c>
      <c r="L268" s="8">
        <v>-604.9</v>
      </c>
      <c r="M268" s="8">
        <f t="shared" si="28"/>
        <v>-736.4</v>
      </c>
      <c r="N268" s="10">
        <f t="shared" si="27"/>
        <v>-43105.650000000009</v>
      </c>
      <c r="O268" s="11">
        <f>IF(Table5[[#This Row],[Beans]]="","",O267+Table5[[#This Row],[Beans]])</f>
        <v>2258404.1000000024</v>
      </c>
      <c r="P268" s="11">
        <f>IF(Table5[[#This Row],[Meal]]="","",P267+Table5[[#This Row],[Meal]])</f>
        <v>292279.60000000009</v>
      </c>
      <c r="Q268" s="11">
        <f>IF(Table5[[#This Row],[Oil]]="","",Q267+Table5[[#This Row],[Oil]])</f>
        <v>-348091.06000000006</v>
      </c>
      <c r="R268" s="11">
        <f>IF(Table5[[#This Row],[Corn]]="","",R267+Table5[[#This Row],[Corn]])</f>
        <v>-300247.95999999973</v>
      </c>
      <c r="S268" s="11">
        <f>IF(Table5[[#This Row],[Wheat]]="","",S267+Table5[[#This Row],[Wheat]])</f>
        <v>563816.71999999986</v>
      </c>
      <c r="T268" s="11">
        <f>IF(Table5[[#This Row],[KC Wheat]]="","",T267+Table5[[#This Row],[KC Wheat]])</f>
        <v>52150.200000000004</v>
      </c>
      <c r="U268" s="11">
        <f>IF(Table5[[#This Row],[Energies]]="","",U267+Table5[[#This Row],[Energies]])</f>
        <v>58860.250000000015</v>
      </c>
      <c r="V268" s="10">
        <f t="shared" si="32"/>
        <v>2338402.0079999994</v>
      </c>
      <c r="W268" s="8">
        <v>395149</v>
      </c>
      <c r="X268" s="12">
        <f t="shared" si="29"/>
        <v>-0.10908707854505517</v>
      </c>
      <c r="Y268" s="8">
        <v>-4227.09</v>
      </c>
      <c r="Z268" s="8"/>
      <c r="AA268" s="1"/>
      <c r="AB268" s="1"/>
      <c r="AC268" s="66">
        <v>230828.39</v>
      </c>
      <c r="AE268" s="109"/>
    </row>
    <row r="269" spans="1:31" x14ac:dyDescent="0.25">
      <c r="A269" s="1" t="str">
        <f t="shared" si="30"/>
        <v>Dec</v>
      </c>
      <c r="B269" s="2">
        <v>44551</v>
      </c>
      <c r="C269" s="8">
        <v>25615.3</v>
      </c>
      <c r="D269" s="8">
        <v>-2968.1</v>
      </c>
      <c r="E269" s="8">
        <v>-953.4</v>
      </c>
      <c r="F269" s="8">
        <v>-2769.9</v>
      </c>
      <c r="G269" s="8">
        <v>30067.5</v>
      </c>
      <c r="H269" s="8">
        <v>2709.3</v>
      </c>
      <c r="I269" s="8">
        <v>0</v>
      </c>
      <c r="J269" s="10">
        <f t="shared" si="31"/>
        <v>51700.7</v>
      </c>
      <c r="K269" s="8">
        <v>-272.45</v>
      </c>
      <c r="L269" s="8">
        <v>-1253.27</v>
      </c>
      <c r="M269" s="8">
        <f t="shared" si="28"/>
        <v>-1525.72</v>
      </c>
      <c r="N269" s="10">
        <f t="shared" si="27"/>
        <v>50174.979999999996</v>
      </c>
      <c r="O269" s="11">
        <f>IF(Table5[[#This Row],[Beans]]="","",O268+Table5[[#This Row],[Beans]])</f>
        <v>2284019.4000000022</v>
      </c>
      <c r="P269" s="11">
        <f>IF(Table5[[#This Row],[Meal]]="","",P268+Table5[[#This Row],[Meal]])</f>
        <v>289311.50000000012</v>
      </c>
      <c r="Q269" s="11">
        <f>IF(Table5[[#This Row],[Oil]]="","",Q268+Table5[[#This Row],[Oil]])</f>
        <v>-349044.46000000008</v>
      </c>
      <c r="R269" s="11">
        <f>IF(Table5[[#This Row],[Corn]]="","",R268+Table5[[#This Row],[Corn]])</f>
        <v>-303017.85999999975</v>
      </c>
      <c r="S269" s="11">
        <f>IF(Table5[[#This Row],[Wheat]]="","",S268+Table5[[#This Row],[Wheat]])</f>
        <v>593884.21999999986</v>
      </c>
      <c r="T269" s="11">
        <f>IF(Table5[[#This Row],[KC Wheat]]="","",T268+Table5[[#This Row],[KC Wheat]])</f>
        <v>54859.500000000007</v>
      </c>
      <c r="U269" s="11">
        <f>IF(Table5[[#This Row],[Energies]]="","",U268+Table5[[#This Row],[Energies]])</f>
        <v>58860.250000000015</v>
      </c>
      <c r="V269" s="10">
        <f t="shared" si="32"/>
        <v>2388576.9879999994</v>
      </c>
      <c r="W269" s="8">
        <v>326404</v>
      </c>
      <c r="X269" s="12">
        <f t="shared" si="29"/>
        <v>0.1537204813666499</v>
      </c>
      <c r="Y269" s="8"/>
      <c r="Z269" s="8"/>
      <c r="AA269" s="1"/>
      <c r="AB269" s="1"/>
      <c r="AC269" s="66">
        <v>298702.67</v>
      </c>
      <c r="AE269" s="109"/>
    </row>
    <row r="270" spans="1:31" x14ac:dyDescent="0.25">
      <c r="A270" s="1" t="str">
        <f t="shared" si="30"/>
        <v>Dec</v>
      </c>
      <c r="B270" s="2">
        <v>44552</v>
      </c>
      <c r="C270" s="8">
        <v>43061.8</v>
      </c>
      <c r="D270" s="8">
        <v>698.4</v>
      </c>
      <c r="E270" s="8">
        <v>-3878</v>
      </c>
      <c r="F270" s="8">
        <v>-14383.8</v>
      </c>
      <c r="G270" s="8">
        <v>9300.7999999999993</v>
      </c>
      <c r="H270" s="8">
        <v>1035.5</v>
      </c>
      <c r="I270" s="8">
        <v>0</v>
      </c>
      <c r="J270" s="10">
        <f t="shared" si="31"/>
        <v>35834.700000000004</v>
      </c>
      <c r="K270" s="8">
        <v>-199.65</v>
      </c>
      <c r="L270" s="8">
        <v>-906.33</v>
      </c>
      <c r="M270" s="8">
        <f t="shared" si="28"/>
        <v>-1105.98</v>
      </c>
      <c r="N270" s="10">
        <f t="shared" si="27"/>
        <v>34728.720000000001</v>
      </c>
      <c r="O270" s="11">
        <f>IF(Table5[[#This Row],[Beans]]="","",O269+Table5[[#This Row],[Beans]])</f>
        <v>2327081.200000002</v>
      </c>
      <c r="P270" s="11">
        <f>IF(Table5[[#This Row],[Meal]]="","",P269+Table5[[#This Row],[Meal]])</f>
        <v>290009.90000000014</v>
      </c>
      <c r="Q270" s="11">
        <f>IF(Table5[[#This Row],[Oil]]="","",Q269+Table5[[#This Row],[Oil]])</f>
        <v>-352922.46000000008</v>
      </c>
      <c r="R270" s="11">
        <f>IF(Table5[[#This Row],[Corn]]="","",R269+Table5[[#This Row],[Corn]])</f>
        <v>-317401.65999999974</v>
      </c>
      <c r="S270" s="11">
        <f>IF(Table5[[#This Row],[Wheat]]="","",S269+Table5[[#This Row],[Wheat]])</f>
        <v>603185.0199999999</v>
      </c>
      <c r="T270" s="11">
        <f>IF(Table5[[#This Row],[KC Wheat]]="","",T269+Table5[[#This Row],[KC Wheat]])</f>
        <v>55895.000000000007</v>
      </c>
      <c r="U270" s="11">
        <f>IF(Table5[[#This Row],[Energies]]="","",U269+Table5[[#This Row],[Energies]])</f>
        <v>58860.250000000015</v>
      </c>
      <c r="V270" s="10">
        <f t="shared" si="32"/>
        <v>2423305.7079999996</v>
      </c>
      <c r="W270" s="8">
        <v>322217</v>
      </c>
      <c r="X270" s="12">
        <f t="shared" si="29"/>
        <v>0.10778053299484509</v>
      </c>
      <c r="Y270" s="8">
        <v>-1614.75</v>
      </c>
      <c r="Z270" s="8"/>
      <c r="AA270" s="1"/>
      <c r="AB270" s="1"/>
      <c r="AC270" s="66">
        <v>313132.69</v>
      </c>
      <c r="AE270" s="109"/>
    </row>
    <row r="271" spans="1:31" x14ac:dyDescent="0.25">
      <c r="A271" s="1" t="str">
        <f t="shared" si="30"/>
        <v>Dec</v>
      </c>
      <c r="B271" s="2">
        <v>44553</v>
      </c>
      <c r="C271" s="8">
        <v>-54009.5</v>
      </c>
      <c r="D271" s="8">
        <v>-10301.1</v>
      </c>
      <c r="E271" s="8">
        <v>3640.3</v>
      </c>
      <c r="F271" s="8">
        <v>-1308.3</v>
      </c>
      <c r="G271" s="8">
        <v>4473.7</v>
      </c>
      <c r="H271" s="8">
        <v>-2537.3000000000002</v>
      </c>
      <c r="I271" s="8">
        <v>0</v>
      </c>
      <c r="J271" s="10">
        <f t="shared" si="31"/>
        <v>-60042.200000000004</v>
      </c>
      <c r="K271" s="8">
        <v>-492.5</v>
      </c>
      <c r="L271" s="8">
        <v>-1574.07</v>
      </c>
      <c r="M271" s="8">
        <f t="shared" si="28"/>
        <v>-2066.5699999999997</v>
      </c>
      <c r="N271" s="10">
        <f t="shared" si="27"/>
        <v>-62108.770000000004</v>
      </c>
      <c r="O271" s="11">
        <f>IF(Table5[[#This Row],[Beans]]="","",O270+Table5[[#This Row],[Beans]])</f>
        <v>2273071.700000002</v>
      </c>
      <c r="P271" s="11">
        <f>IF(Table5[[#This Row],[Meal]]="","",P270+Table5[[#This Row],[Meal]])</f>
        <v>279708.80000000016</v>
      </c>
      <c r="Q271" s="11">
        <f>IF(Table5[[#This Row],[Oil]]="","",Q270+Table5[[#This Row],[Oil]])</f>
        <v>-349282.16000000009</v>
      </c>
      <c r="R271" s="11">
        <f>IF(Table5[[#This Row],[Corn]]="","",R270+Table5[[#This Row],[Corn]])</f>
        <v>-318709.95999999973</v>
      </c>
      <c r="S271" s="11">
        <f>IF(Table5[[#This Row],[Wheat]]="","",S270+Table5[[#This Row],[Wheat]])</f>
        <v>607658.71999999986</v>
      </c>
      <c r="T271" s="11">
        <f>IF(Table5[[#This Row],[KC Wheat]]="","",T270+Table5[[#This Row],[KC Wheat]])</f>
        <v>53357.700000000004</v>
      </c>
      <c r="U271" s="11">
        <f>IF(Table5[[#This Row],[Energies]]="","",U270+Table5[[#This Row],[Energies]])</f>
        <v>58860.250000000015</v>
      </c>
      <c r="V271" s="10">
        <f t="shared" si="32"/>
        <v>2361196.9379999996</v>
      </c>
      <c r="W271" s="8">
        <v>412420</v>
      </c>
      <c r="X271" s="12">
        <f t="shared" si="29"/>
        <v>-0.15059592163328647</v>
      </c>
      <c r="Y271" s="8"/>
      <c r="Z271" s="8"/>
      <c r="AA271" s="1"/>
      <c r="AB271" s="1"/>
      <c r="AC271" s="66">
        <v>260312.62</v>
      </c>
      <c r="AE271" s="109"/>
    </row>
    <row r="272" spans="1:31" x14ac:dyDescent="0.25">
      <c r="A272" s="1" t="str">
        <f t="shared" si="30"/>
        <v>Dec</v>
      </c>
      <c r="B272" s="2">
        <v>44557</v>
      </c>
      <c r="C272" s="8">
        <v>16377.9</v>
      </c>
      <c r="D272" s="8">
        <v>-15243.2</v>
      </c>
      <c r="E272" s="8">
        <v>-1135.9000000000001</v>
      </c>
      <c r="F272" s="8">
        <v>-23241</v>
      </c>
      <c r="G272" s="8">
        <v>7628.8</v>
      </c>
      <c r="H272" s="8">
        <v>-3746.2</v>
      </c>
      <c r="I272" s="8">
        <v>0</v>
      </c>
      <c r="J272" s="10">
        <f t="shared" si="31"/>
        <v>-19359.600000000002</v>
      </c>
      <c r="K272" s="8">
        <v>-59.55</v>
      </c>
      <c r="L272" s="8">
        <v>-273.93</v>
      </c>
      <c r="M272" s="8">
        <f t="shared" si="28"/>
        <v>-333.48</v>
      </c>
      <c r="N272" s="10">
        <f t="shared" si="27"/>
        <v>-19693.080000000002</v>
      </c>
      <c r="O272" s="11">
        <f>IF(Table5[[#This Row],[Beans]]="","",O271+Table5[[#This Row],[Beans]])</f>
        <v>2289449.600000002</v>
      </c>
      <c r="P272" s="11">
        <f>IF(Table5[[#This Row],[Meal]]="","",P271+Table5[[#This Row],[Meal]])</f>
        <v>264465.60000000015</v>
      </c>
      <c r="Q272" s="11">
        <f>IF(Table5[[#This Row],[Oil]]="","",Q271+Table5[[#This Row],[Oil]])</f>
        <v>-350418.06000000011</v>
      </c>
      <c r="R272" s="11">
        <f>IF(Table5[[#This Row],[Corn]]="","",R271+Table5[[#This Row],[Corn]])</f>
        <v>-341950.95999999973</v>
      </c>
      <c r="S272" s="11">
        <f>IF(Table5[[#This Row],[Wheat]]="","",S271+Table5[[#This Row],[Wheat]])</f>
        <v>615287.5199999999</v>
      </c>
      <c r="T272" s="11">
        <f>IF(Table5[[#This Row],[KC Wheat]]="","",T271+Table5[[#This Row],[KC Wheat]])</f>
        <v>49611.500000000007</v>
      </c>
      <c r="U272" s="11">
        <f>IF(Table5[[#This Row],[Energies]]="","",U271+Table5[[#This Row],[Energies]])</f>
        <v>58860.250000000015</v>
      </c>
      <c r="V272" s="10">
        <f t="shared" si="32"/>
        <v>2341503.8579999995</v>
      </c>
      <c r="W272" s="8">
        <v>430197</v>
      </c>
      <c r="X272" s="12">
        <f t="shared" si="29"/>
        <v>-4.5776888262819129E-2</v>
      </c>
      <c r="Y272" s="8"/>
      <c r="Z272" s="8"/>
      <c r="AA272" s="1"/>
      <c r="AB272" s="1"/>
      <c r="AC272" s="66">
        <v>222214.39</v>
      </c>
      <c r="AE272" s="109"/>
    </row>
    <row r="273" spans="1:32" x14ac:dyDescent="0.25">
      <c r="A273" s="1" t="str">
        <f t="shared" si="30"/>
        <v>Dec</v>
      </c>
      <c r="B273" s="2">
        <v>44558</v>
      </c>
      <c r="C273" s="8">
        <v>27685.599999999999</v>
      </c>
      <c r="D273" s="8">
        <v>-6591.9</v>
      </c>
      <c r="E273" s="8">
        <v>496.3</v>
      </c>
      <c r="F273" s="8">
        <v>1445.6</v>
      </c>
      <c r="G273" s="8">
        <v>-40865.5</v>
      </c>
      <c r="H273" s="8">
        <v>217.7</v>
      </c>
      <c r="I273" s="8">
        <v>0</v>
      </c>
      <c r="J273" s="10">
        <f t="shared" si="31"/>
        <v>-17612.200000000004</v>
      </c>
      <c r="K273" s="8">
        <v>-122.5</v>
      </c>
      <c r="L273" s="8">
        <v>-563.5</v>
      </c>
      <c r="M273" s="8">
        <f t="shared" si="28"/>
        <v>-686</v>
      </c>
      <c r="N273" s="10">
        <f t="shared" si="27"/>
        <v>-18298.200000000004</v>
      </c>
      <c r="O273" s="11">
        <f>IF(Table5[[#This Row],[Beans]]="","",O272+Table5[[#This Row],[Beans]])</f>
        <v>2317135.200000002</v>
      </c>
      <c r="P273" s="11">
        <f>IF(Table5[[#This Row],[Meal]]="","",P272+Table5[[#This Row],[Meal]])</f>
        <v>257873.70000000016</v>
      </c>
      <c r="Q273" s="11">
        <f>IF(Table5[[#This Row],[Oil]]="","",Q272+Table5[[#This Row],[Oil]])</f>
        <v>-349921.76000000013</v>
      </c>
      <c r="R273" s="11">
        <f>IF(Table5[[#This Row],[Corn]]="","",R272+Table5[[#This Row],[Corn]])</f>
        <v>-340505.35999999975</v>
      </c>
      <c r="S273" s="11">
        <f>IF(Table5[[#This Row],[Wheat]]="","",S272+Table5[[#This Row],[Wheat]])</f>
        <v>574422.0199999999</v>
      </c>
      <c r="T273" s="11">
        <f>IF(Table5[[#This Row],[KC Wheat]]="","",T272+Table5[[#This Row],[KC Wheat]])</f>
        <v>49829.200000000004</v>
      </c>
      <c r="U273" s="11">
        <f>IF(Table5[[#This Row],[Energies]]="","",U272+Table5[[#This Row],[Energies]])</f>
        <v>58860.250000000015</v>
      </c>
      <c r="V273" s="10">
        <f t="shared" si="32"/>
        <v>2323205.6579999994</v>
      </c>
      <c r="W273" s="8">
        <v>523250</v>
      </c>
      <c r="X273" s="12">
        <f t="shared" si="29"/>
        <v>-3.4970281892021032E-2</v>
      </c>
      <c r="Y273" s="8"/>
      <c r="Z273" s="8"/>
      <c r="AA273" s="1"/>
      <c r="AB273" s="1"/>
      <c r="AC273" s="66">
        <v>223209.64</v>
      </c>
      <c r="AE273" s="109"/>
      <c r="AF273" s="67"/>
    </row>
    <row r="274" spans="1:32" x14ac:dyDescent="0.25">
      <c r="A274" s="1" t="str">
        <f t="shared" si="30"/>
        <v>Dec</v>
      </c>
      <c r="B274" s="2">
        <v>44559</v>
      </c>
      <c r="C274" s="8">
        <v>-8618.1</v>
      </c>
      <c r="D274" s="8">
        <v>-158.80000000000001</v>
      </c>
      <c r="E274" s="8">
        <v>66.099999999999994</v>
      </c>
      <c r="F274" s="8">
        <v>3566.1</v>
      </c>
      <c r="G274" s="8">
        <v>1398.1</v>
      </c>
      <c r="H274" s="8">
        <v>-1528.5</v>
      </c>
      <c r="I274" s="8">
        <v>0</v>
      </c>
      <c r="J274" s="10">
        <f t="shared" si="31"/>
        <v>-5275.0999999999985</v>
      </c>
      <c r="K274" s="8">
        <v>-79.2</v>
      </c>
      <c r="L274" s="8">
        <v>-364.32</v>
      </c>
      <c r="M274" s="8">
        <f t="shared" si="28"/>
        <v>-443.52</v>
      </c>
      <c r="N274" s="10">
        <f t="shared" si="27"/>
        <v>-5718.619999999999</v>
      </c>
      <c r="O274" s="11">
        <f>IF(Table5[[#This Row],[Beans]]="","",O273+Table5[[#This Row],[Beans]])</f>
        <v>2308517.100000002</v>
      </c>
      <c r="P274" s="11">
        <f>IF(Table5[[#This Row],[Meal]]="","",P273+Table5[[#This Row],[Meal]])</f>
        <v>257714.90000000017</v>
      </c>
      <c r="Q274" s="11">
        <f>IF(Table5[[#This Row],[Oil]]="","",Q273+Table5[[#This Row],[Oil]])</f>
        <v>-349855.66000000015</v>
      </c>
      <c r="R274" s="11">
        <f>IF(Table5[[#This Row],[Corn]]="","",R273+Table5[[#This Row],[Corn]])</f>
        <v>-336939.25999999978</v>
      </c>
      <c r="S274" s="11">
        <f>IF(Table5[[#This Row],[Wheat]]="","",S273+Table5[[#This Row],[Wheat]])</f>
        <v>575820.11999999988</v>
      </c>
      <c r="T274" s="11">
        <f>IF(Table5[[#This Row],[KC Wheat]]="","",T273+Table5[[#This Row],[KC Wheat]])</f>
        <v>48300.700000000004</v>
      </c>
      <c r="U274" s="11">
        <f>IF(Table5[[#This Row],[Energies]]="","",U273+Table5[[#This Row],[Energies]])</f>
        <v>58860.250000000015</v>
      </c>
      <c r="V274" s="10">
        <f t="shared" si="32"/>
        <v>2317487.0379999992</v>
      </c>
      <c r="W274" s="8">
        <v>520130</v>
      </c>
      <c r="X274" s="12">
        <f t="shared" si="29"/>
        <v>-1.0994597504470035E-2</v>
      </c>
      <c r="Y274" s="8"/>
      <c r="Z274" s="8"/>
      <c r="AA274" s="1"/>
      <c r="AB274" s="1"/>
      <c r="AC274" s="66">
        <v>204335.87</v>
      </c>
      <c r="AE274" s="109"/>
    </row>
    <row r="275" spans="1:32" x14ac:dyDescent="0.25">
      <c r="A275" s="1" t="str">
        <f t="shared" si="30"/>
        <v>Dec</v>
      </c>
      <c r="B275" s="2">
        <v>44560</v>
      </c>
      <c r="C275" s="8">
        <v>55693.7</v>
      </c>
      <c r="D275" s="8">
        <v>-2290</v>
      </c>
      <c r="E275" s="8">
        <v>4810.3</v>
      </c>
      <c r="F275" s="8">
        <v>-5187.8999999999996</v>
      </c>
      <c r="G275" s="8">
        <v>-24307.599999999999</v>
      </c>
      <c r="H275" s="8">
        <v>121.5</v>
      </c>
      <c r="I275" s="8">
        <v>0</v>
      </c>
      <c r="J275" s="10">
        <f t="shared" si="31"/>
        <v>28840</v>
      </c>
      <c r="K275" s="8">
        <v>-66.55</v>
      </c>
      <c r="L275" s="8">
        <v>-306.13</v>
      </c>
      <c r="M275" s="8">
        <f t="shared" si="28"/>
        <v>-372.68</v>
      </c>
      <c r="N275" s="10">
        <f t="shared" si="27"/>
        <v>28467.32</v>
      </c>
      <c r="O275" s="11">
        <f>IF(Table5[[#This Row],[Beans]]="","",O274+Table5[[#This Row],[Beans]])</f>
        <v>2364210.8000000021</v>
      </c>
      <c r="P275" s="11">
        <f>IF(Table5[[#This Row],[Meal]]="","",P274+Table5[[#This Row],[Meal]])</f>
        <v>255424.90000000017</v>
      </c>
      <c r="Q275" s="11">
        <f>IF(Table5[[#This Row],[Oil]]="","",Q274+Table5[[#This Row],[Oil]])</f>
        <v>-345045.36000000016</v>
      </c>
      <c r="R275" s="11">
        <f>IF(Table5[[#This Row],[Corn]]="","",R274+Table5[[#This Row],[Corn]])</f>
        <v>-342127.1599999998</v>
      </c>
      <c r="S275" s="11">
        <f>IF(Table5[[#This Row],[Wheat]]="","",S274+Table5[[#This Row],[Wheat]])</f>
        <v>551512.5199999999</v>
      </c>
      <c r="T275" s="11">
        <f>IF(Table5[[#This Row],[KC Wheat]]="","",T274+Table5[[#This Row],[KC Wheat]])</f>
        <v>48422.200000000004</v>
      </c>
      <c r="U275" s="11">
        <f>IF(Table5[[#This Row],[Energies]]="","",U274+Table5[[#This Row],[Energies]])</f>
        <v>58860.250000000015</v>
      </c>
      <c r="V275" s="10">
        <f t="shared" si="32"/>
        <v>2345954.3579999991</v>
      </c>
      <c r="W275" s="8">
        <v>674075</v>
      </c>
      <c r="X275" s="12">
        <f t="shared" si="29"/>
        <v>4.2231680450988393E-2</v>
      </c>
      <c r="Y275" s="8">
        <f>-74734.84+70507</f>
        <v>-4227.8399999999965</v>
      </c>
      <c r="Z275" s="8"/>
      <c r="AA275" s="1"/>
      <c r="AB275" s="8">
        <v>-70507</v>
      </c>
      <c r="AC275" s="66">
        <v>215773.19</v>
      </c>
      <c r="AE275" s="109"/>
    </row>
    <row r="276" spans="1:32" x14ac:dyDescent="0.25">
      <c r="A276" s="1" t="str">
        <f t="shared" si="30"/>
        <v>Dec</v>
      </c>
      <c r="B276" s="2">
        <v>44561</v>
      </c>
      <c r="C276" s="8">
        <v>-4606.2</v>
      </c>
      <c r="D276" s="8">
        <v>1253</v>
      </c>
      <c r="E276" s="8">
        <v>7041.9</v>
      </c>
      <c r="F276" s="8">
        <v>12897.8</v>
      </c>
      <c r="G276" s="8">
        <v>-3775.3</v>
      </c>
      <c r="H276" s="8">
        <v>-110.1</v>
      </c>
      <c r="I276" s="8">
        <v>0</v>
      </c>
      <c r="J276" s="10">
        <f t="shared" si="31"/>
        <v>12701.1</v>
      </c>
      <c r="K276" s="8">
        <v>-40</v>
      </c>
      <c r="L276" s="8">
        <v>-184</v>
      </c>
      <c r="M276" s="8">
        <f t="shared" si="28"/>
        <v>-224</v>
      </c>
      <c r="N276" s="10">
        <f t="shared" si="27"/>
        <v>12477.1</v>
      </c>
      <c r="O276" s="11">
        <f>IF(Table5[[#This Row],[Beans]]="","",O275+Table5[[#This Row],[Beans]])</f>
        <v>2359604.600000002</v>
      </c>
      <c r="P276" s="11">
        <f>IF(Table5[[#This Row],[Meal]]="","",P275+Table5[[#This Row],[Meal]])</f>
        <v>256677.90000000017</v>
      </c>
      <c r="Q276" s="11">
        <f>IF(Table5[[#This Row],[Oil]]="","",Q275+Table5[[#This Row],[Oil]])</f>
        <v>-338003.46000000014</v>
      </c>
      <c r="R276" s="11">
        <f>IF(Table5[[#This Row],[Corn]]="","",R275+Table5[[#This Row],[Corn]])</f>
        <v>-329229.35999999981</v>
      </c>
      <c r="S276" s="11">
        <f>IF(Table5[[#This Row],[Wheat]]="","",S275+Table5[[#This Row],[Wheat]])</f>
        <v>547737.21999999986</v>
      </c>
      <c r="T276" s="11">
        <f>IF(Table5[[#This Row],[KC Wheat]]="","",T275+Table5[[#This Row],[KC Wheat]])</f>
        <v>48312.100000000006</v>
      </c>
      <c r="U276" s="11">
        <f>IF(Table5[[#This Row],[Energies]]="","",U275+Table5[[#This Row],[Energies]])</f>
        <v>58860.250000000015</v>
      </c>
      <c r="V276" s="10">
        <f t="shared" si="32"/>
        <v>2358431.4579999992</v>
      </c>
      <c r="W276" s="8">
        <v>724489</v>
      </c>
      <c r="X276" s="12">
        <f t="shared" si="29"/>
        <v>1.7221931595924854E-2</v>
      </c>
      <c r="Y276" s="8">
        <v>-7.8</v>
      </c>
      <c r="Z276" s="8"/>
      <c r="AA276" s="1"/>
      <c r="AB276" s="1"/>
      <c r="AC276" s="66">
        <v>252036.44</v>
      </c>
      <c r="AE276" s="109"/>
    </row>
    <row r="277" spans="1:32" x14ac:dyDescent="0.25">
      <c r="A277" s="72" t="str">
        <f t="shared" si="30"/>
        <v>Jan</v>
      </c>
      <c r="B277" s="73">
        <v>44564</v>
      </c>
      <c r="C277" s="74">
        <v>22112.7</v>
      </c>
      <c r="D277" s="74">
        <v>-21191.9</v>
      </c>
      <c r="E277" s="74">
        <v>7595.3</v>
      </c>
      <c r="F277" s="74">
        <v>-10223.4</v>
      </c>
      <c r="G277" s="74">
        <v>-4589.2</v>
      </c>
      <c r="H277" s="74">
        <v>364.8</v>
      </c>
      <c r="I277" s="74">
        <v>0</v>
      </c>
      <c r="J277" s="75">
        <f t="shared" si="31"/>
        <v>-5931.7000000000007</v>
      </c>
      <c r="K277" s="74">
        <v>-122.65</v>
      </c>
      <c r="L277" s="74">
        <v>-564.19000000000005</v>
      </c>
      <c r="M277" s="74">
        <f t="shared" si="28"/>
        <v>-686.84</v>
      </c>
      <c r="N277" s="75">
        <f t="shared" si="27"/>
        <v>-6618.5400000000009</v>
      </c>
      <c r="O277" s="76">
        <f>IF(Table5[[#This Row],[Beans]]="","",O276+Table5[[#This Row],[Beans]])</f>
        <v>2381717.3000000021</v>
      </c>
      <c r="P277" s="76">
        <f>IF(Table5[[#This Row],[Meal]]="","",P276+Table5[[#This Row],[Meal]])</f>
        <v>235486.00000000017</v>
      </c>
      <c r="Q277" s="76">
        <f>IF(Table5[[#This Row],[Oil]]="","",Q276+Table5[[#This Row],[Oil]])</f>
        <v>-330408.16000000015</v>
      </c>
      <c r="R277" s="76">
        <f>IF(Table5[[#This Row],[Corn]]="","",R276+Table5[[#This Row],[Corn]])</f>
        <v>-339452.75999999983</v>
      </c>
      <c r="S277" s="76">
        <f>IF(Table5[[#This Row],[Wheat]]="","",S276+Table5[[#This Row],[Wheat]])</f>
        <v>543148.0199999999</v>
      </c>
      <c r="T277" s="76">
        <f>IF(Table5[[#This Row],[KC Wheat]]="","",T276+Table5[[#This Row],[KC Wheat]])</f>
        <v>48676.900000000009</v>
      </c>
      <c r="U277" s="76">
        <f>IF(Table5[[#This Row],[Energies]]="","",U276+Table5[[#This Row],[Energies]])</f>
        <v>58860.250000000015</v>
      </c>
      <c r="V277" s="75">
        <f t="shared" si="32"/>
        <v>2351812.9179999991</v>
      </c>
      <c r="W277" s="74">
        <v>642248</v>
      </c>
      <c r="X277" s="77">
        <f t="shared" si="29"/>
        <v>-1.0305271483912758E-2</v>
      </c>
      <c r="Y277" s="74">
        <v>-631.15</v>
      </c>
      <c r="Z277" s="74"/>
      <c r="AA277" s="72"/>
      <c r="AB277" s="72"/>
      <c r="AC277" s="78">
        <v>245345.85</v>
      </c>
      <c r="AE277" s="109"/>
    </row>
    <row r="278" spans="1:32" x14ac:dyDescent="0.25">
      <c r="A278" s="1" t="str">
        <f t="shared" si="30"/>
        <v>Jan</v>
      </c>
      <c r="B278" s="2">
        <v>44565</v>
      </c>
      <c r="C278" s="8">
        <v>58103.7</v>
      </c>
      <c r="D278" s="8">
        <v>-6991.7</v>
      </c>
      <c r="E278" s="8">
        <v>1343.1</v>
      </c>
      <c r="F278" s="8">
        <v>-54196.7</v>
      </c>
      <c r="G278" s="8">
        <v>32846.9</v>
      </c>
      <c r="H278" s="8">
        <v>955.2</v>
      </c>
      <c r="I278" s="8">
        <v>0</v>
      </c>
      <c r="J278" s="10">
        <f t="shared" si="31"/>
        <v>32060.500000000004</v>
      </c>
      <c r="K278" s="8">
        <v>-63.95</v>
      </c>
      <c r="L278" s="8">
        <v>-755.09</v>
      </c>
      <c r="M278" s="8">
        <f t="shared" si="28"/>
        <v>-819.04000000000008</v>
      </c>
      <c r="N278" s="10">
        <f t="shared" ref="N278:N341" si="33">IFERROR(J278+M278,"")</f>
        <v>31241.460000000003</v>
      </c>
      <c r="O278" s="11">
        <f>IF(Table5[[#This Row],[Beans]]="","",O277+Table5[[#This Row],[Beans]])</f>
        <v>2439821.0000000023</v>
      </c>
      <c r="P278" s="11">
        <f>IF(Table5[[#This Row],[Meal]]="","",P277+Table5[[#This Row],[Meal]])</f>
        <v>228494.30000000016</v>
      </c>
      <c r="Q278" s="11">
        <f>IF(Table5[[#This Row],[Oil]]="","",Q277+Table5[[#This Row],[Oil]])</f>
        <v>-329065.06000000017</v>
      </c>
      <c r="R278" s="11">
        <f>IF(Table5[[#This Row],[Corn]]="","",R277+Table5[[#This Row],[Corn]])</f>
        <v>-393649.45999999985</v>
      </c>
      <c r="S278" s="11">
        <f>IF(Table5[[#This Row],[Wheat]]="","",S277+Table5[[#This Row],[Wheat]])</f>
        <v>575994.91999999993</v>
      </c>
      <c r="T278" s="11">
        <f>IF(Table5[[#This Row],[KC Wheat]]="","",T277+Table5[[#This Row],[KC Wheat]])</f>
        <v>49632.100000000006</v>
      </c>
      <c r="U278" s="11">
        <f>IF(Table5[[#This Row],[Energies]]="","",U277+Table5[[#This Row],[Energies]])</f>
        <v>58860.250000000015</v>
      </c>
      <c r="V278" s="10">
        <f t="shared" si="32"/>
        <v>2383054.3779999991</v>
      </c>
      <c r="W278" s="8">
        <v>625289</v>
      </c>
      <c r="X278" s="12">
        <f t="shared" si="29"/>
        <v>4.9963233001060314E-2</v>
      </c>
      <c r="Y278" s="8"/>
      <c r="Z278" s="8"/>
      <c r="AA278" s="8">
        <v>-280331</v>
      </c>
      <c r="AB278" s="8"/>
      <c r="AC278" s="66">
        <v>27104.62</v>
      </c>
      <c r="AE278" s="109"/>
    </row>
    <row r="279" spans="1:32" x14ac:dyDescent="0.25">
      <c r="A279" s="1" t="str">
        <f t="shared" si="30"/>
        <v>Jan</v>
      </c>
      <c r="B279" s="2">
        <v>44566</v>
      </c>
      <c r="C279" s="8">
        <v>26414.6</v>
      </c>
      <c r="D279" s="8">
        <v>32476.9</v>
      </c>
      <c r="E279" s="8">
        <v>10087.200000000001</v>
      </c>
      <c r="F279" s="8">
        <v>20305.8</v>
      </c>
      <c r="G279" s="8">
        <v>-15576.3</v>
      </c>
      <c r="H279" s="8">
        <v>-1589.1</v>
      </c>
      <c r="I279" s="8">
        <v>0</v>
      </c>
      <c r="J279" s="10">
        <f t="shared" si="31"/>
        <v>72119.099999999991</v>
      </c>
      <c r="K279" s="8">
        <v>-120.84</v>
      </c>
      <c r="L279" s="8">
        <v>-854.45</v>
      </c>
      <c r="M279" s="8">
        <f t="shared" si="28"/>
        <v>-975.29000000000008</v>
      </c>
      <c r="N279" s="10">
        <f t="shared" si="33"/>
        <v>71143.81</v>
      </c>
      <c r="O279" s="11">
        <f>IF(Table5[[#This Row],[Beans]]="","",O278+Table5[[#This Row],[Beans]])</f>
        <v>2466235.6000000024</v>
      </c>
      <c r="P279" s="11">
        <f>IF(Table5[[#This Row],[Meal]]="","",P278+Table5[[#This Row],[Meal]])</f>
        <v>260971.20000000016</v>
      </c>
      <c r="Q279" s="11">
        <f>IF(Table5[[#This Row],[Oil]]="","",Q278+Table5[[#This Row],[Oil]])</f>
        <v>-318977.86000000016</v>
      </c>
      <c r="R279" s="11">
        <f>IF(Table5[[#This Row],[Corn]]="","",R278+Table5[[#This Row],[Corn]])</f>
        <v>-373343.65999999986</v>
      </c>
      <c r="S279" s="11">
        <f>IF(Table5[[#This Row],[Wheat]]="","",S278+Table5[[#This Row],[Wheat]])</f>
        <v>560418.61999999988</v>
      </c>
      <c r="T279" s="11">
        <f>IF(Table5[[#This Row],[KC Wheat]]="","",T278+Table5[[#This Row],[KC Wheat]])</f>
        <v>48043.000000000007</v>
      </c>
      <c r="U279" s="11">
        <f>IF(Table5[[#This Row],[Energies]]="","",U278+Table5[[#This Row],[Energies]])</f>
        <v>58860.250000000015</v>
      </c>
      <c r="V279" s="10">
        <f t="shared" si="32"/>
        <v>2454198.1879999992</v>
      </c>
      <c r="W279" s="8">
        <v>567197</v>
      </c>
      <c r="X279" s="12">
        <f t="shared" si="29"/>
        <v>0.12543051179748835</v>
      </c>
      <c r="Y279" s="8"/>
      <c r="Z279" s="8"/>
      <c r="AA279" s="1"/>
      <c r="AB279" s="1"/>
      <c r="AC279" s="66">
        <v>101935.08</v>
      </c>
      <c r="AE279" s="109"/>
    </row>
    <row r="280" spans="1:32" x14ac:dyDescent="0.25">
      <c r="A280" s="1" t="str">
        <f t="shared" si="30"/>
        <v>Jan</v>
      </c>
      <c r="B280" s="2">
        <v>44567</v>
      </c>
      <c r="C280" s="8">
        <v>55735.5</v>
      </c>
      <c r="D280" s="8">
        <v>10122.5</v>
      </c>
      <c r="E280" s="8">
        <v>2244.9</v>
      </c>
      <c r="F280" s="8">
        <v>1687.1</v>
      </c>
      <c r="G280" s="8">
        <v>21490.6</v>
      </c>
      <c r="H280" s="8">
        <v>-2024.3</v>
      </c>
      <c r="I280" s="8">
        <v>0</v>
      </c>
      <c r="J280" s="10">
        <f t="shared" si="31"/>
        <v>89256.3</v>
      </c>
      <c r="K280" s="8">
        <v>-188.46</v>
      </c>
      <c r="L280" s="8">
        <v>-1333.08</v>
      </c>
      <c r="M280" s="8">
        <f t="shared" si="28"/>
        <v>-1521.54</v>
      </c>
      <c r="N280" s="10">
        <f t="shared" si="33"/>
        <v>87734.760000000009</v>
      </c>
      <c r="O280" s="11">
        <f>IF(Table5[[#This Row],[Beans]]="","",O279+Table5[[#This Row],[Beans]])</f>
        <v>2521971.1000000024</v>
      </c>
      <c r="P280" s="11">
        <f>IF(Table5[[#This Row],[Meal]]="","",P279+Table5[[#This Row],[Meal]])</f>
        <v>271093.70000000019</v>
      </c>
      <c r="Q280" s="11">
        <f>IF(Table5[[#This Row],[Oil]]="","",Q279+Table5[[#This Row],[Oil]])</f>
        <v>-316732.96000000014</v>
      </c>
      <c r="R280" s="11">
        <f>IF(Table5[[#This Row],[Corn]]="","",R279+Table5[[#This Row],[Corn]])</f>
        <v>-371656.55999999988</v>
      </c>
      <c r="S280" s="11">
        <f>IF(Table5[[#This Row],[Wheat]]="","",S279+Table5[[#This Row],[Wheat]])</f>
        <v>581909.21999999986</v>
      </c>
      <c r="T280" s="11">
        <f>IF(Table5[[#This Row],[KC Wheat]]="","",T279+Table5[[#This Row],[KC Wheat]])</f>
        <v>46018.700000000004</v>
      </c>
      <c r="U280" s="11">
        <f>IF(Table5[[#This Row],[Energies]]="","",U279+Table5[[#This Row],[Energies]])</f>
        <v>58860.250000000015</v>
      </c>
      <c r="V280" s="10">
        <f t="shared" si="32"/>
        <v>2541932.9479999989</v>
      </c>
      <c r="W280" s="8">
        <v>445367</v>
      </c>
      <c r="X280" s="12">
        <f t="shared" si="29"/>
        <v>0.19699429908367708</v>
      </c>
      <c r="Y280" s="8"/>
      <c r="Z280" s="8"/>
      <c r="AA280" s="1"/>
      <c r="AB280" s="1"/>
      <c r="AC280" s="66">
        <v>178553.29</v>
      </c>
      <c r="AE280" s="109"/>
    </row>
    <row r="281" spans="1:32" x14ac:dyDescent="0.25">
      <c r="A281" s="1" t="str">
        <f t="shared" si="30"/>
        <v>Jan</v>
      </c>
      <c r="B281" s="2">
        <v>44568</v>
      </c>
      <c r="C281" s="8">
        <v>31636</v>
      </c>
      <c r="D281" s="8">
        <v>-26290.3</v>
      </c>
      <c r="E281" s="8">
        <v>5145.3999999999996</v>
      </c>
      <c r="F281" s="8">
        <v>24832.9</v>
      </c>
      <c r="G281" s="8">
        <v>21040.400000000001</v>
      </c>
      <c r="H281" s="8">
        <v>1289.0999999999999</v>
      </c>
      <c r="I281" s="8">
        <v>0</v>
      </c>
      <c r="J281" s="10">
        <f t="shared" si="31"/>
        <v>57653.5</v>
      </c>
      <c r="K281" s="8">
        <v>-93.02</v>
      </c>
      <c r="L281" s="8">
        <v>-657.11</v>
      </c>
      <c r="M281" s="8">
        <f t="shared" si="28"/>
        <v>-750.13</v>
      </c>
      <c r="N281" s="10">
        <f t="shared" si="33"/>
        <v>56903.37</v>
      </c>
      <c r="O281" s="11">
        <f>IF(Table5[[#This Row],[Beans]]="","",O280+Table5[[#This Row],[Beans]])</f>
        <v>2553607.1000000024</v>
      </c>
      <c r="P281" s="11">
        <f>IF(Table5[[#This Row],[Meal]]="","",P280+Table5[[#This Row],[Meal]])</f>
        <v>244803.4000000002</v>
      </c>
      <c r="Q281" s="11">
        <f>IF(Table5[[#This Row],[Oil]]="","",Q280+Table5[[#This Row],[Oil]])</f>
        <v>-311587.56000000011</v>
      </c>
      <c r="R281" s="11">
        <f>IF(Table5[[#This Row],[Corn]]="","",R280+Table5[[#This Row],[Corn]])</f>
        <v>-346823.65999999986</v>
      </c>
      <c r="S281" s="11">
        <f>IF(Table5[[#This Row],[Wheat]]="","",S280+Table5[[#This Row],[Wheat]])</f>
        <v>602949.61999999988</v>
      </c>
      <c r="T281" s="11">
        <f>IF(Table5[[#This Row],[KC Wheat]]="","",T280+Table5[[#This Row],[KC Wheat]])</f>
        <v>47307.8</v>
      </c>
      <c r="U281" s="11">
        <f>IF(Table5[[#This Row],[Energies]]="","",U280+Table5[[#This Row],[Energies]])</f>
        <v>58860.250000000015</v>
      </c>
      <c r="V281" s="10">
        <f t="shared" si="32"/>
        <v>2598836.317999999</v>
      </c>
      <c r="W281" s="8">
        <v>530337</v>
      </c>
      <c r="X281" s="12">
        <f t="shared" si="29"/>
        <v>0.10729662459907569</v>
      </c>
      <c r="Y281" s="8">
        <v>-125</v>
      </c>
      <c r="Z281" s="8"/>
      <c r="AA281" s="1"/>
      <c r="AB281" s="1"/>
      <c r="AC281" s="66">
        <v>232407.91</v>
      </c>
      <c r="AE281" s="109"/>
    </row>
    <row r="282" spans="1:32" x14ac:dyDescent="0.25">
      <c r="A282" s="1" t="str">
        <f t="shared" si="30"/>
        <v>Jan</v>
      </c>
      <c r="B282" s="2">
        <v>44571</v>
      </c>
      <c r="C282" s="8">
        <v>-5850.9</v>
      </c>
      <c r="D282" s="8">
        <v>18034</v>
      </c>
      <c r="E282" s="8">
        <v>-210.2</v>
      </c>
      <c r="F282" s="8">
        <v>18914.3</v>
      </c>
      <c r="G282" s="8">
        <v>-18880.8</v>
      </c>
      <c r="H282" s="8">
        <v>59.1</v>
      </c>
      <c r="I282" s="8">
        <v>0</v>
      </c>
      <c r="J282" s="10">
        <f t="shared" si="31"/>
        <v>12065.499999999998</v>
      </c>
      <c r="K282" s="8">
        <v>-44.55</v>
      </c>
      <c r="L282" s="8">
        <v>-314.87</v>
      </c>
      <c r="M282" s="8">
        <f t="shared" si="28"/>
        <v>-359.42</v>
      </c>
      <c r="N282" s="10">
        <f t="shared" si="33"/>
        <v>11706.079999999998</v>
      </c>
      <c r="O282" s="11">
        <f>IF(Table5[[#This Row],[Beans]]="","",O281+Table5[[#This Row],[Beans]])</f>
        <v>2547756.2000000025</v>
      </c>
      <c r="P282" s="11">
        <f>IF(Table5[[#This Row],[Meal]]="","",P281+Table5[[#This Row],[Meal]])</f>
        <v>262837.4000000002</v>
      </c>
      <c r="Q282" s="11">
        <f>IF(Table5[[#This Row],[Oil]]="","",Q281+Table5[[#This Row],[Oil]])</f>
        <v>-311797.76000000013</v>
      </c>
      <c r="R282" s="11">
        <f>IF(Table5[[#This Row],[Corn]]="","",R281+Table5[[#This Row],[Corn]])</f>
        <v>-327909.35999999987</v>
      </c>
      <c r="S282" s="11">
        <f>IF(Table5[[#This Row],[Wheat]]="","",S281+Table5[[#This Row],[Wheat]])</f>
        <v>584068.81999999983</v>
      </c>
      <c r="T282" s="11">
        <f>IF(Table5[[#This Row],[KC Wheat]]="","",T281+Table5[[#This Row],[KC Wheat]])</f>
        <v>47366.9</v>
      </c>
      <c r="U282" s="11">
        <f>IF(Table5[[#This Row],[Energies]]="","",U281+Table5[[#This Row],[Energies]])</f>
        <v>58860.250000000015</v>
      </c>
      <c r="V282" s="10">
        <f t="shared" si="32"/>
        <v>2610542.3979999991</v>
      </c>
      <c r="W282" s="8">
        <v>497595</v>
      </c>
      <c r="X282" s="12">
        <f t="shared" si="29"/>
        <v>2.3525316773681405E-2</v>
      </c>
      <c r="Y282" s="8"/>
      <c r="Z282" s="8"/>
      <c r="AA282" s="1"/>
      <c r="AB282" s="1"/>
      <c r="AC282" s="66">
        <v>261078.49</v>
      </c>
      <c r="AE282" s="109"/>
    </row>
    <row r="283" spans="1:32" x14ac:dyDescent="0.25">
      <c r="A283" s="1" t="str">
        <f t="shared" si="30"/>
        <v>Jan</v>
      </c>
      <c r="B283" s="2">
        <v>44572</v>
      </c>
      <c r="C283" s="8">
        <v>-21497.4</v>
      </c>
      <c r="D283" s="8">
        <v>6590.1</v>
      </c>
      <c r="E283" s="8">
        <v>4427.8</v>
      </c>
      <c r="F283" s="8">
        <v>304.10000000000002</v>
      </c>
      <c r="G283" s="8">
        <v>15616</v>
      </c>
      <c r="H283" s="8">
        <v>-2485.1999999999998</v>
      </c>
      <c r="I283" s="8">
        <v>0</v>
      </c>
      <c r="J283" s="10">
        <f t="shared" si="31"/>
        <v>2955.4000000000005</v>
      </c>
      <c r="K283" s="8">
        <v>-123.14</v>
      </c>
      <c r="L283" s="8">
        <v>-871.7</v>
      </c>
      <c r="M283" s="8">
        <f t="shared" si="28"/>
        <v>-994.84</v>
      </c>
      <c r="N283" s="10">
        <f t="shared" si="33"/>
        <v>1960.5600000000004</v>
      </c>
      <c r="O283" s="11">
        <f>IF(Table5[[#This Row],[Beans]]="","",O282+Table5[[#This Row],[Beans]])</f>
        <v>2526258.8000000026</v>
      </c>
      <c r="P283" s="11">
        <f>IF(Table5[[#This Row],[Meal]]="","",P282+Table5[[#This Row],[Meal]])</f>
        <v>269427.50000000017</v>
      </c>
      <c r="Q283" s="11">
        <f>IF(Table5[[#This Row],[Oil]]="","",Q282+Table5[[#This Row],[Oil]])</f>
        <v>-307369.96000000014</v>
      </c>
      <c r="R283" s="11">
        <f>IF(Table5[[#This Row],[Corn]]="","",R282+Table5[[#This Row],[Corn]])</f>
        <v>-327605.25999999989</v>
      </c>
      <c r="S283" s="11">
        <f>IF(Table5[[#This Row],[Wheat]]="","",S282+Table5[[#This Row],[Wheat]])</f>
        <v>599684.81999999983</v>
      </c>
      <c r="T283" s="11">
        <f>IF(Table5[[#This Row],[KC Wheat]]="","",T282+Table5[[#This Row],[KC Wheat]])</f>
        <v>44881.700000000004</v>
      </c>
      <c r="U283" s="11">
        <f>IF(Table5[[#This Row],[Energies]]="","",U282+Table5[[#This Row],[Energies]])</f>
        <v>58860.250000000015</v>
      </c>
      <c r="V283" s="10">
        <f t="shared" si="32"/>
        <v>2612502.9579999992</v>
      </c>
      <c r="W283" s="8">
        <v>439654</v>
      </c>
      <c r="X283" s="12">
        <f t="shared" si="29"/>
        <v>4.4593248327093587E-3</v>
      </c>
      <c r="Y283" s="8"/>
      <c r="Z283" s="8"/>
      <c r="AA283" s="1"/>
      <c r="AB283" s="1"/>
      <c r="AC283" s="66">
        <v>268123.65000000002</v>
      </c>
      <c r="AE283" s="109"/>
    </row>
    <row r="284" spans="1:32" x14ac:dyDescent="0.25">
      <c r="A284" s="1" t="str">
        <f t="shared" si="30"/>
        <v>Jan</v>
      </c>
      <c r="B284" s="2">
        <v>44573</v>
      </c>
      <c r="C284" s="8">
        <v>-31721.3</v>
      </c>
      <c r="D284" s="8">
        <v>7733.3</v>
      </c>
      <c r="E284" s="8">
        <v>3051.2</v>
      </c>
      <c r="F284" s="8">
        <v>30543.5</v>
      </c>
      <c r="G284" s="8">
        <v>-48890.8</v>
      </c>
      <c r="H284" s="8">
        <v>1985.8</v>
      </c>
      <c r="I284" s="8">
        <v>0</v>
      </c>
      <c r="J284" s="10">
        <f t="shared" si="31"/>
        <v>-37298.300000000003</v>
      </c>
      <c r="K284" s="8">
        <v>-102.5</v>
      </c>
      <c r="L284" s="8">
        <v>-724.27</v>
      </c>
      <c r="M284" s="8">
        <f t="shared" si="28"/>
        <v>-826.77</v>
      </c>
      <c r="N284" s="10">
        <f t="shared" si="33"/>
        <v>-38125.07</v>
      </c>
      <c r="O284" s="11">
        <f>IF(Table5[[#This Row],[Beans]]="","",O283+Table5[[#This Row],[Beans]])</f>
        <v>2494537.5000000028</v>
      </c>
      <c r="P284" s="11">
        <f>IF(Table5[[#This Row],[Meal]]="","",P283+Table5[[#This Row],[Meal]])</f>
        <v>277160.80000000016</v>
      </c>
      <c r="Q284" s="11">
        <f>IF(Table5[[#This Row],[Oil]]="","",Q283+Table5[[#This Row],[Oil]])</f>
        <v>-304318.76000000013</v>
      </c>
      <c r="R284" s="11">
        <f>IF(Table5[[#This Row],[Corn]]="","",R283+Table5[[#This Row],[Corn]])</f>
        <v>-297061.75999999989</v>
      </c>
      <c r="S284" s="11">
        <f>IF(Table5[[#This Row],[Wheat]]="","",S283+Table5[[#This Row],[Wheat]])</f>
        <v>550794.01999999979</v>
      </c>
      <c r="T284" s="11">
        <f>IF(Table5[[#This Row],[KC Wheat]]="","",T283+Table5[[#This Row],[KC Wheat]])</f>
        <v>46867.500000000007</v>
      </c>
      <c r="U284" s="11">
        <f>IF(Table5[[#This Row],[Energies]]="","",U283+Table5[[#This Row],[Energies]])</f>
        <v>58860.250000000015</v>
      </c>
      <c r="V284" s="10">
        <f t="shared" si="32"/>
        <v>2574377.8879999993</v>
      </c>
      <c r="W284" s="8">
        <v>439450</v>
      </c>
      <c r="X284" s="12">
        <f t="shared" si="29"/>
        <v>-8.6756331778359314E-2</v>
      </c>
      <c r="Y284" s="8">
        <v>-2575</v>
      </c>
      <c r="Z284" s="8"/>
      <c r="AA284" s="1"/>
      <c r="AB284" s="1"/>
      <c r="AC284" s="66">
        <v>202554.13</v>
      </c>
      <c r="AE284" s="109"/>
    </row>
    <row r="285" spans="1:32" x14ac:dyDescent="0.25">
      <c r="A285" s="1" t="str">
        <f t="shared" si="30"/>
        <v>Jan</v>
      </c>
      <c r="B285" s="2">
        <v>44574</v>
      </c>
      <c r="C285" s="8">
        <v>-5729.6</v>
      </c>
      <c r="D285" s="8">
        <v>24113</v>
      </c>
      <c r="E285" s="8">
        <v>1887.9</v>
      </c>
      <c r="F285" s="8">
        <v>8488</v>
      </c>
      <c r="G285" s="8">
        <v>-61561.9</v>
      </c>
      <c r="H285" s="8">
        <v>-1984.3</v>
      </c>
      <c r="I285" s="8">
        <v>0</v>
      </c>
      <c r="J285" s="10">
        <f t="shared" si="31"/>
        <v>-34786.9</v>
      </c>
      <c r="K285" s="8">
        <v>-94.64</v>
      </c>
      <c r="L285" s="8">
        <v>-669.07</v>
      </c>
      <c r="M285" s="8">
        <f t="shared" si="28"/>
        <v>-763.71</v>
      </c>
      <c r="N285" s="10">
        <f t="shared" si="33"/>
        <v>-35550.61</v>
      </c>
      <c r="O285" s="11">
        <f>IF(Table5[[#This Row],[Beans]]="","",O284+Table5[[#This Row],[Beans]])</f>
        <v>2488807.9000000027</v>
      </c>
      <c r="P285" s="11">
        <f>IF(Table5[[#This Row],[Meal]]="","",P284+Table5[[#This Row],[Meal]])</f>
        <v>301273.80000000016</v>
      </c>
      <c r="Q285" s="11">
        <f>IF(Table5[[#This Row],[Oil]]="","",Q284+Table5[[#This Row],[Oil]])</f>
        <v>-302430.8600000001</v>
      </c>
      <c r="R285" s="11">
        <f>IF(Table5[[#This Row],[Corn]]="","",R284+Table5[[#This Row],[Corn]])</f>
        <v>-288573.75999999989</v>
      </c>
      <c r="S285" s="11">
        <f>IF(Table5[[#This Row],[Wheat]]="","",S284+Table5[[#This Row],[Wheat]])</f>
        <v>489232.11999999976</v>
      </c>
      <c r="T285" s="11">
        <f>IF(Table5[[#This Row],[KC Wheat]]="","",T284+Table5[[#This Row],[KC Wheat]])</f>
        <v>44883.200000000004</v>
      </c>
      <c r="U285" s="11">
        <f>IF(Table5[[#This Row],[Energies]]="","",U284+Table5[[#This Row],[Energies]])</f>
        <v>58860.250000000015</v>
      </c>
      <c r="V285" s="10">
        <f t="shared" si="32"/>
        <v>2538827.2779999995</v>
      </c>
      <c r="W285" s="8">
        <v>405595</v>
      </c>
      <c r="X285" s="12">
        <f t="shared" si="29"/>
        <v>-8.7650513443213063E-2</v>
      </c>
      <c r="Y285" s="8"/>
      <c r="Z285" s="8"/>
      <c r="AA285" s="1"/>
      <c r="AB285" s="1"/>
      <c r="AC285" s="66">
        <v>171521.42</v>
      </c>
      <c r="AE285" s="109"/>
    </row>
    <row r="286" spans="1:32" x14ac:dyDescent="0.25">
      <c r="A286" s="1" t="str">
        <f t="shared" si="30"/>
        <v>Jan</v>
      </c>
      <c r="B286" s="2">
        <v>44575</v>
      </c>
      <c r="C286" s="8">
        <v>-19829.5</v>
      </c>
      <c r="D286" s="8">
        <v>-19013.5</v>
      </c>
      <c r="E286" s="8">
        <v>5671.6</v>
      </c>
      <c r="F286" s="8">
        <v>-21970.9</v>
      </c>
      <c r="G286" s="8">
        <v>29041.1</v>
      </c>
      <c r="H286" s="8">
        <v>-2369.1999999999998</v>
      </c>
      <c r="I286" s="8">
        <v>0</v>
      </c>
      <c r="J286" s="10">
        <f t="shared" si="31"/>
        <v>-28470.400000000005</v>
      </c>
      <c r="K286" s="8">
        <v>-51.77</v>
      </c>
      <c r="L286" s="8">
        <v>-365.93</v>
      </c>
      <c r="M286" s="8">
        <f t="shared" si="28"/>
        <v>-417.7</v>
      </c>
      <c r="N286" s="10">
        <f t="shared" si="33"/>
        <v>-28888.100000000006</v>
      </c>
      <c r="O286" s="11">
        <f>IF(Table5[[#This Row],[Beans]]="","",O285+Table5[[#This Row],[Beans]])</f>
        <v>2468978.4000000027</v>
      </c>
      <c r="P286" s="11">
        <f>IF(Table5[[#This Row],[Meal]]="","",P285+Table5[[#This Row],[Meal]])</f>
        <v>282260.30000000016</v>
      </c>
      <c r="Q286" s="11">
        <f>IF(Table5[[#This Row],[Oil]]="","",Q285+Table5[[#This Row],[Oil]])</f>
        <v>-296759.26000000013</v>
      </c>
      <c r="R286" s="11">
        <f>IF(Table5[[#This Row],[Corn]]="","",R285+Table5[[#This Row],[Corn]])</f>
        <v>-310544.65999999992</v>
      </c>
      <c r="S286" s="11">
        <f>IF(Table5[[#This Row],[Wheat]]="","",S285+Table5[[#This Row],[Wheat]])</f>
        <v>518273.21999999974</v>
      </c>
      <c r="T286" s="11">
        <f>IF(Table5[[#This Row],[KC Wheat]]="","",T285+Table5[[#This Row],[KC Wheat]])</f>
        <v>42514.000000000007</v>
      </c>
      <c r="U286" s="11">
        <f>IF(Table5[[#This Row],[Energies]]="","",U285+Table5[[#This Row],[Energies]])</f>
        <v>58860.250000000015</v>
      </c>
      <c r="V286" s="10">
        <f t="shared" si="32"/>
        <v>2509939.1779999994</v>
      </c>
      <c r="W286" s="8">
        <v>489950</v>
      </c>
      <c r="X286" s="12">
        <f t="shared" si="29"/>
        <v>-5.8961322583937145E-2</v>
      </c>
      <c r="Y286" s="8"/>
      <c r="Z286" s="8"/>
      <c r="AA286" s="1"/>
      <c r="AB286" s="1"/>
      <c r="AC286" s="66">
        <v>158549.97</v>
      </c>
      <c r="AE286" s="109"/>
    </row>
    <row r="287" spans="1:32" x14ac:dyDescent="0.25">
      <c r="A287" s="1" t="str">
        <f t="shared" si="30"/>
        <v>Jan</v>
      </c>
      <c r="B287" s="2">
        <v>44579</v>
      </c>
      <c r="C287" s="8">
        <v>-8959.2999999999993</v>
      </c>
      <c r="D287" s="8">
        <v>5442.6</v>
      </c>
      <c r="E287" s="8">
        <v>-3096</v>
      </c>
      <c r="F287" s="8">
        <v>8520.9</v>
      </c>
      <c r="G287" s="8">
        <v>82575.3</v>
      </c>
      <c r="H287" s="8">
        <v>-9206.4</v>
      </c>
      <c r="I287" s="8">
        <v>0</v>
      </c>
      <c r="J287" s="10">
        <f>IF(SUM(C287:I287)=0,"",SUM(C287:I287))</f>
        <v>75277.100000000006</v>
      </c>
      <c r="K287" s="8">
        <v>-142.44999999999999</v>
      </c>
      <c r="L287" s="8">
        <v>-1006.71</v>
      </c>
      <c r="M287" s="8">
        <f t="shared" si="28"/>
        <v>-1149.1600000000001</v>
      </c>
      <c r="N287" s="10">
        <f t="shared" si="33"/>
        <v>74127.94</v>
      </c>
      <c r="O287" s="11">
        <f>IF(Table5[[#This Row],[Beans]]="","",O286+Table5[[#This Row],[Beans]])</f>
        <v>2460019.1000000029</v>
      </c>
      <c r="P287" s="11">
        <f>IF(Table5[[#This Row],[Meal]]="","",P286+Table5[[#This Row],[Meal]])</f>
        <v>287702.90000000014</v>
      </c>
      <c r="Q287" s="11">
        <f>IF(Table5[[#This Row],[Oil]]="","",Q286+Table5[[#This Row],[Oil]])</f>
        <v>-299855.26000000013</v>
      </c>
      <c r="R287" s="11">
        <f>IF(Table5[[#This Row],[Corn]]="","",R286+Table5[[#This Row],[Corn]])</f>
        <v>-302023.75999999989</v>
      </c>
      <c r="S287" s="11">
        <f>IF(Table5[[#This Row],[Wheat]]="","",S286+Table5[[#This Row],[Wheat]])</f>
        <v>600848.51999999979</v>
      </c>
      <c r="T287" s="11">
        <f>IF(Table5[[#This Row],[KC Wheat]]="","",T286+Table5[[#This Row],[KC Wheat]])</f>
        <v>33307.600000000006</v>
      </c>
      <c r="U287" s="11">
        <f>IF(Table5[[#This Row],[Energies]]="","",U286+Table5[[#This Row],[Energies]])</f>
        <v>58860.250000000015</v>
      </c>
      <c r="V287" s="10">
        <f t="shared" si="32"/>
        <v>2584067.1179999993</v>
      </c>
      <c r="W287" s="8">
        <v>643813</v>
      </c>
      <c r="X287" s="12">
        <f t="shared" si="29"/>
        <v>0.11513893009305498</v>
      </c>
      <c r="Y287" s="8"/>
      <c r="Z287" s="8"/>
      <c r="AA287" s="1"/>
      <c r="AB287" s="1"/>
      <c r="AC287" s="66">
        <v>246095.06</v>
      </c>
      <c r="AE287" s="109"/>
    </row>
    <row r="288" spans="1:32" x14ac:dyDescent="0.25">
      <c r="A288" s="1" t="str">
        <f t="shared" si="30"/>
        <v>Jan</v>
      </c>
      <c r="B288" s="2">
        <v>44580</v>
      </c>
      <c r="C288" s="8">
        <v>10579.8</v>
      </c>
      <c r="D288" s="8">
        <v>-18725</v>
      </c>
      <c r="E288" s="8">
        <v>2328.1999999999998</v>
      </c>
      <c r="F288" s="8">
        <v>-1063.9000000000001</v>
      </c>
      <c r="G288" s="8">
        <v>78718.899999999994</v>
      </c>
      <c r="H288" s="8">
        <v>5691.8</v>
      </c>
      <c r="I288" s="8">
        <v>0</v>
      </c>
      <c r="J288" s="10">
        <f t="shared" si="31"/>
        <v>77529.8</v>
      </c>
      <c r="K288" s="8">
        <v>-196.9</v>
      </c>
      <c r="L288" s="8">
        <v>-1389.2</v>
      </c>
      <c r="M288" s="8">
        <f t="shared" si="28"/>
        <v>-1586.1000000000001</v>
      </c>
      <c r="N288" s="10">
        <f t="shared" si="33"/>
        <v>75943.7</v>
      </c>
      <c r="O288" s="11">
        <f>IF(Table5[[#This Row],[Beans]]="","",O287+Table5[[#This Row],[Beans]])</f>
        <v>2470598.9000000027</v>
      </c>
      <c r="P288" s="11">
        <f>IF(Table5[[#This Row],[Meal]]="","",P287+Table5[[#This Row],[Meal]])</f>
        <v>268977.90000000014</v>
      </c>
      <c r="Q288" s="11">
        <f>IF(Table5[[#This Row],[Oil]]="","",Q287+Table5[[#This Row],[Oil]])</f>
        <v>-297527.06000000011</v>
      </c>
      <c r="R288" s="11">
        <f>IF(Table5[[#This Row],[Corn]]="","",R287+Table5[[#This Row],[Corn]])</f>
        <v>-303087.65999999992</v>
      </c>
      <c r="S288" s="11">
        <f>IF(Table5[[#This Row],[Wheat]]="","",S287+Table5[[#This Row],[Wheat]])</f>
        <v>679567.41999999981</v>
      </c>
      <c r="T288" s="11">
        <f>IF(Table5[[#This Row],[KC Wheat]]="","",T287+Table5[[#This Row],[KC Wheat]])</f>
        <v>38999.400000000009</v>
      </c>
      <c r="U288" s="11">
        <f>IF(Table5[[#This Row],[Energies]]="","",U287+Table5[[#This Row],[Energies]])</f>
        <v>58860.250000000015</v>
      </c>
      <c r="V288" s="10">
        <f t="shared" si="32"/>
        <v>2660010.8179999995</v>
      </c>
      <c r="W288" s="8">
        <v>509151</v>
      </c>
      <c r="X288" s="12">
        <f t="shared" si="29"/>
        <v>0.14915751908569364</v>
      </c>
      <c r="Y288" s="8"/>
      <c r="Z288" s="8"/>
      <c r="AA288" s="1"/>
      <c r="AB288" s="1"/>
      <c r="AC288" s="66">
        <v>320582.46000000002</v>
      </c>
      <c r="AE288" s="109"/>
    </row>
    <row r="289" spans="1:31" x14ac:dyDescent="0.25">
      <c r="A289" s="1" t="str">
        <f t="shared" si="30"/>
        <v>Jan</v>
      </c>
      <c r="B289" s="2">
        <v>44581</v>
      </c>
      <c r="C289" s="8">
        <v>13389.9</v>
      </c>
      <c r="D289" s="8">
        <v>-7032.5</v>
      </c>
      <c r="E289" s="8">
        <v>110.9</v>
      </c>
      <c r="F289" s="8">
        <v>9207.7999999999993</v>
      </c>
      <c r="G289" s="8">
        <v>1058.7</v>
      </c>
      <c r="H289" s="8">
        <v>-3067.9</v>
      </c>
      <c r="I289" s="8">
        <v>0</v>
      </c>
      <c r="J289" s="10">
        <f t="shared" si="31"/>
        <v>13666.9</v>
      </c>
      <c r="K289" s="8">
        <v>-125.76</v>
      </c>
      <c r="L289" s="8">
        <v>-887.11</v>
      </c>
      <c r="M289" s="8">
        <f t="shared" si="28"/>
        <v>-1012.87</v>
      </c>
      <c r="N289" s="10">
        <f t="shared" si="33"/>
        <v>12654.029999999999</v>
      </c>
      <c r="O289" s="11">
        <f>IF(Table5[[#This Row],[Beans]]="","",O288+Table5[[#This Row],[Beans]])</f>
        <v>2483988.8000000026</v>
      </c>
      <c r="P289" s="11">
        <f>IF(Table5[[#This Row],[Meal]]="","",P288+Table5[[#This Row],[Meal]])</f>
        <v>261945.40000000014</v>
      </c>
      <c r="Q289" s="11">
        <f>IF(Table5[[#This Row],[Oil]]="","",Q288+Table5[[#This Row],[Oil]])</f>
        <v>-297416.16000000009</v>
      </c>
      <c r="R289" s="11">
        <f>IF(Table5[[#This Row],[Corn]]="","",R288+Table5[[#This Row],[Corn]])</f>
        <v>-293879.85999999993</v>
      </c>
      <c r="S289" s="11">
        <f>IF(Table5[[#This Row],[Wheat]]="","",S288+Table5[[#This Row],[Wheat]])</f>
        <v>680626.11999999976</v>
      </c>
      <c r="T289" s="11">
        <f>IF(Table5[[#This Row],[KC Wheat]]="","",T288+Table5[[#This Row],[KC Wheat]])</f>
        <v>35931.500000000007</v>
      </c>
      <c r="U289" s="11">
        <f>IF(Table5[[#This Row],[Energies]]="","",U288+Table5[[#This Row],[Energies]])</f>
        <v>58860.250000000015</v>
      </c>
      <c r="V289" s="10">
        <f t="shared" si="32"/>
        <v>2672664.8479999993</v>
      </c>
      <c r="W289" s="8">
        <v>434677</v>
      </c>
      <c r="X289" s="12">
        <f t="shared" si="29"/>
        <v>2.9111340144521103E-2</v>
      </c>
      <c r="Y289" s="8"/>
      <c r="Z289" s="8"/>
      <c r="AA289" s="1"/>
      <c r="AB289" s="1"/>
      <c r="AC289" s="66">
        <v>309893.59000000003</v>
      </c>
      <c r="AE289" s="109"/>
    </row>
    <row r="290" spans="1:31" x14ac:dyDescent="0.25">
      <c r="A290" s="1" t="str">
        <f t="shared" si="30"/>
        <v>Jan</v>
      </c>
      <c r="B290" s="2">
        <v>44582</v>
      </c>
      <c r="C290" s="8">
        <v>8418.1</v>
      </c>
      <c r="D290" s="8">
        <v>5941.9</v>
      </c>
      <c r="E290" s="8">
        <v>8187</v>
      </c>
      <c r="F290" s="8">
        <v>22069.599999999999</v>
      </c>
      <c r="G290" s="8">
        <v>-12886</v>
      </c>
      <c r="H290" s="8">
        <v>-3154.6</v>
      </c>
      <c r="I290" s="8">
        <v>0</v>
      </c>
      <c r="J290" s="10">
        <f t="shared" si="31"/>
        <v>28576</v>
      </c>
      <c r="K290" s="8">
        <v>-301.91000000000003</v>
      </c>
      <c r="L290" s="8">
        <v>-1553.38</v>
      </c>
      <c r="M290" s="8">
        <f t="shared" si="28"/>
        <v>-1855.2900000000002</v>
      </c>
      <c r="N290" s="10">
        <f t="shared" si="33"/>
        <v>26720.71</v>
      </c>
      <c r="O290" s="11">
        <f>IF(Table5[[#This Row],[Beans]]="","",O289+Table5[[#This Row],[Beans]])</f>
        <v>2492406.9000000027</v>
      </c>
      <c r="P290" s="11">
        <f>IF(Table5[[#This Row],[Meal]]="","",P289+Table5[[#This Row],[Meal]])</f>
        <v>267887.30000000016</v>
      </c>
      <c r="Q290" s="11">
        <f>IF(Table5[[#This Row],[Oil]]="","",Q289+Table5[[#This Row],[Oil]])</f>
        <v>-289229.16000000009</v>
      </c>
      <c r="R290" s="11">
        <f>IF(Table5[[#This Row],[Corn]]="","",R289+Table5[[#This Row],[Corn]])</f>
        <v>-271810.25999999995</v>
      </c>
      <c r="S290" s="11">
        <f>IF(Table5[[#This Row],[Wheat]]="","",S289+Table5[[#This Row],[Wheat]])</f>
        <v>667740.11999999976</v>
      </c>
      <c r="T290" s="11">
        <f>IF(Table5[[#This Row],[KC Wheat]]="","",T289+Table5[[#This Row],[KC Wheat]])</f>
        <v>32776.900000000009</v>
      </c>
      <c r="U290" s="11">
        <f>IF(Table5[[#This Row],[Energies]]="","",U289+Table5[[#This Row],[Energies]])</f>
        <v>58860.250000000015</v>
      </c>
      <c r="V290" s="10">
        <f t="shared" si="32"/>
        <v>2699385.5579999993</v>
      </c>
      <c r="W290" s="8">
        <v>419653</v>
      </c>
      <c r="X290" s="12">
        <f t="shared" si="29"/>
        <v>6.3673344405973512E-2</v>
      </c>
      <c r="Y290" s="8">
        <v>-250</v>
      </c>
      <c r="Z290" s="8"/>
      <c r="AA290" s="1"/>
      <c r="AB290" s="1"/>
      <c r="AC290" s="66">
        <v>342876.05</v>
      </c>
      <c r="AE290" s="109"/>
    </row>
    <row r="291" spans="1:31" x14ac:dyDescent="0.25">
      <c r="A291" s="1" t="str">
        <f t="shared" si="30"/>
        <v>Jan</v>
      </c>
      <c r="B291" s="2">
        <v>44585</v>
      </c>
      <c r="C291" s="8">
        <v>3.9</v>
      </c>
      <c r="D291" s="8">
        <v>-2917.2</v>
      </c>
      <c r="E291" s="8">
        <v>645.79999999999995</v>
      </c>
      <c r="F291" s="8">
        <v>-5189.7</v>
      </c>
      <c r="G291" s="8">
        <v>44707.1</v>
      </c>
      <c r="H291" s="8">
        <v>-263.8</v>
      </c>
      <c r="I291" s="8">
        <v>0</v>
      </c>
      <c r="J291" s="10">
        <f t="shared" si="31"/>
        <v>36986.1</v>
      </c>
      <c r="K291" s="8">
        <v>-95.33</v>
      </c>
      <c r="L291" s="8">
        <v>-672.75</v>
      </c>
      <c r="M291" s="8">
        <f t="shared" si="28"/>
        <v>-768.08</v>
      </c>
      <c r="N291" s="10">
        <f t="shared" si="33"/>
        <v>36218.019999999997</v>
      </c>
      <c r="O291" s="11">
        <f>IF(Table5[[#This Row],[Beans]]="","",O290+Table5[[#This Row],[Beans]])</f>
        <v>2492410.8000000026</v>
      </c>
      <c r="P291" s="11">
        <f>IF(Table5[[#This Row],[Meal]]="","",P290+Table5[[#This Row],[Meal]])</f>
        <v>264970.10000000015</v>
      </c>
      <c r="Q291" s="11">
        <f>IF(Table5[[#This Row],[Oil]]="","",Q290+Table5[[#This Row],[Oil]])</f>
        <v>-288583.3600000001</v>
      </c>
      <c r="R291" s="11">
        <f>IF(Table5[[#This Row],[Corn]]="","",R290+Table5[[#This Row],[Corn]])</f>
        <v>-276999.95999999996</v>
      </c>
      <c r="S291" s="11">
        <f>IF(Table5[[#This Row],[Wheat]]="","",S290+Table5[[#This Row],[Wheat]])</f>
        <v>712447.21999999974</v>
      </c>
      <c r="T291" s="11">
        <f>IF(Table5[[#This Row],[KC Wheat]]="","",T290+Table5[[#This Row],[KC Wheat]])</f>
        <v>32513.100000000009</v>
      </c>
      <c r="U291" s="11">
        <f>IF(Table5[[#This Row],[Energies]]="","",U290+Table5[[#This Row],[Energies]])</f>
        <v>58860.250000000015</v>
      </c>
      <c r="V291" s="10">
        <f t="shared" si="32"/>
        <v>2735603.5779999993</v>
      </c>
      <c r="W291" s="8">
        <v>431388</v>
      </c>
      <c r="X291" s="12">
        <f t="shared" si="29"/>
        <v>8.3956948269307441E-2</v>
      </c>
      <c r="Y291" s="8"/>
      <c r="Z291" s="8"/>
      <c r="AA291" s="1"/>
      <c r="AB291" s="1"/>
      <c r="AC291" s="66">
        <v>373844.72</v>
      </c>
      <c r="AE291" s="109"/>
    </row>
    <row r="292" spans="1:31" x14ac:dyDescent="0.25">
      <c r="A292" s="1" t="str">
        <f t="shared" si="30"/>
        <v>Jan</v>
      </c>
      <c r="B292" s="2">
        <v>44586</v>
      </c>
      <c r="C292" s="8">
        <v>-17330.2</v>
      </c>
      <c r="D292" s="8">
        <v>-5938.2</v>
      </c>
      <c r="E292" s="8">
        <v>779.7</v>
      </c>
      <c r="F292" s="8">
        <v>9546.9</v>
      </c>
      <c r="G292" s="8">
        <v>39920.1</v>
      </c>
      <c r="H292" s="8">
        <v>-95.2</v>
      </c>
      <c r="I292" s="8">
        <v>0</v>
      </c>
      <c r="J292" s="10">
        <f t="shared" si="31"/>
        <v>26883.099999999995</v>
      </c>
      <c r="K292" s="8">
        <v>-66.25</v>
      </c>
      <c r="L292" s="8">
        <v>-468.05</v>
      </c>
      <c r="M292" s="8">
        <f t="shared" si="28"/>
        <v>-534.29999999999995</v>
      </c>
      <c r="N292" s="10">
        <f t="shared" si="33"/>
        <v>26348.799999999996</v>
      </c>
      <c r="O292" s="11">
        <f>IF(Table5[[#This Row],[Beans]]="","",O291+Table5[[#This Row],[Beans]])</f>
        <v>2475080.6000000024</v>
      </c>
      <c r="P292" s="11">
        <f>IF(Table5[[#This Row],[Meal]]="","",P291+Table5[[#This Row],[Meal]])</f>
        <v>259031.90000000014</v>
      </c>
      <c r="Q292" s="11">
        <f>IF(Table5[[#This Row],[Oil]]="","",Q291+Table5[[#This Row],[Oil]])</f>
        <v>-287803.66000000009</v>
      </c>
      <c r="R292" s="11">
        <f>IF(Table5[[#This Row],[Corn]]="","",R291+Table5[[#This Row],[Corn]])</f>
        <v>-267453.05999999994</v>
      </c>
      <c r="S292" s="11">
        <f>IF(Table5[[#This Row],[Wheat]]="","",S291+Table5[[#This Row],[Wheat]])</f>
        <v>752367.31999999972</v>
      </c>
      <c r="T292" s="11">
        <f>IF(Table5[[#This Row],[KC Wheat]]="","",T291+Table5[[#This Row],[KC Wheat]])</f>
        <v>32417.900000000009</v>
      </c>
      <c r="U292" s="11">
        <f>IF(Table5[[#This Row],[Energies]]="","",U291+Table5[[#This Row],[Energies]])</f>
        <v>58860.250000000015</v>
      </c>
      <c r="V292" s="10">
        <f t="shared" si="32"/>
        <v>2761952.3779999991</v>
      </c>
      <c r="W292" s="8">
        <v>390868</v>
      </c>
      <c r="X292" s="12">
        <f t="shared" si="29"/>
        <v>6.741099296949353E-2</v>
      </c>
      <c r="Y292" s="8"/>
      <c r="Z292" s="8"/>
      <c r="AA292" s="1"/>
      <c r="AB292" s="1"/>
      <c r="AC292" s="66">
        <v>385670.92</v>
      </c>
      <c r="AE292" s="109"/>
    </row>
    <row r="293" spans="1:31" x14ac:dyDescent="0.25">
      <c r="A293" s="1" t="str">
        <f t="shared" si="30"/>
        <v>Jan</v>
      </c>
      <c r="B293" s="2">
        <v>44587</v>
      </c>
      <c r="C293" s="8">
        <v>18786.5</v>
      </c>
      <c r="D293" s="8">
        <v>10778.1</v>
      </c>
      <c r="E293" s="8">
        <v>2994.7</v>
      </c>
      <c r="F293" s="8">
        <v>29210.9</v>
      </c>
      <c r="G293" s="8">
        <v>10483.9</v>
      </c>
      <c r="H293" s="8">
        <v>-22.9</v>
      </c>
      <c r="I293" s="8">
        <v>0</v>
      </c>
      <c r="J293" s="10">
        <f t="shared" si="31"/>
        <v>72231.199999999997</v>
      </c>
      <c r="K293" s="8">
        <v>-108.82</v>
      </c>
      <c r="L293" s="8">
        <v>-768.89</v>
      </c>
      <c r="M293" s="8">
        <f t="shared" si="28"/>
        <v>-877.71</v>
      </c>
      <c r="N293" s="10">
        <f t="shared" si="33"/>
        <v>71353.489999999991</v>
      </c>
      <c r="O293" s="11">
        <f>IF(Table5[[#This Row],[Beans]]="","",O292+Table5[[#This Row],[Beans]])</f>
        <v>2493867.1000000024</v>
      </c>
      <c r="P293" s="11">
        <f>IF(Table5[[#This Row],[Meal]]="","",P292+Table5[[#This Row],[Meal]])</f>
        <v>269810.00000000012</v>
      </c>
      <c r="Q293" s="11">
        <f>IF(Table5[[#This Row],[Oil]]="","",Q292+Table5[[#This Row],[Oil]])</f>
        <v>-284808.96000000008</v>
      </c>
      <c r="R293" s="11">
        <f>IF(Table5[[#This Row],[Corn]]="","",R292+Table5[[#This Row],[Corn]])</f>
        <v>-238242.15999999995</v>
      </c>
      <c r="S293" s="11">
        <f>IF(Table5[[#This Row],[Wheat]]="","",S292+Table5[[#This Row],[Wheat]])</f>
        <v>762851.21999999974</v>
      </c>
      <c r="T293" s="11">
        <f>IF(Table5[[#This Row],[KC Wheat]]="","",T292+Table5[[#This Row],[KC Wheat]])</f>
        <v>32395.000000000007</v>
      </c>
      <c r="U293" s="11">
        <f>IF(Table5[[#This Row],[Energies]]="","",U292+Table5[[#This Row],[Energies]])</f>
        <v>58860.250000000015</v>
      </c>
      <c r="V293" s="10">
        <f t="shared" si="32"/>
        <v>2833305.8679999989</v>
      </c>
      <c r="W293" s="8">
        <v>354606</v>
      </c>
      <c r="X293" s="12">
        <f t="shared" si="29"/>
        <v>0.20121907130731007</v>
      </c>
      <c r="Y293" s="8"/>
      <c r="Z293" s="8"/>
      <c r="AA293" s="1"/>
      <c r="AB293" s="1"/>
      <c r="AC293" s="66">
        <v>430031.21</v>
      </c>
      <c r="AE293" s="109"/>
    </row>
    <row r="294" spans="1:31" x14ac:dyDescent="0.25">
      <c r="A294" s="1" t="str">
        <f t="shared" si="30"/>
        <v>Jan</v>
      </c>
      <c r="B294" s="2">
        <v>44588</v>
      </c>
      <c r="C294" s="8">
        <v>7001.1</v>
      </c>
      <c r="D294" s="8">
        <v>-5646.6</v>
      </c>
      <c r="E294" s="8">
        <v>783.1</v>
      </c>
      <c r="F294" s="8">
        <v>22832.6</v>
      </c>
      <c r="G294" s="8">
        <v>-36487.199999999997</v>
      </c>
      <c r="H294" s="8">
        <v>176.6</v>
      </c>
      <c r="I294" s="8">
        <v>0</v>
      </c>
      <c r="J294" s="10">
        <f t="shared" si="31"/>
        <v>-11340.4</v>
      </c>
      <c r="K294" s="8">
        <v>-74.17</v>
      </c>
      <c r="L294" s="8">
        <v>-526.24</v>
      </c>
      <c r="M294" s="8">
        <f t="shared" si="28"/>
        <v>-600.41</v>
      </c>
      <c r="N294" s="10">
        <f t="shared" si="33"/>
        <v>-11940.81</v>
      </c>
      <c r="O294" s="11">
        <f>IF(Table5[[#This Row],[Beans]]="","",O293+Table5[[#This Row],[Beans]])</f>
        <v>2500868.2000000025</v>
      </c>
      <c r="P294" s="11">
        <f>IF(Table5[[#This Row],[Meal]]="","",P293+Table5[[#This Row],[Meal]])</f>
        <v>264163.40000000014</v>
      </c>
      <c r="Q294" s="11">
        <f>IF(Table5[[#This Row],[Oil]]="","",Q293+Table5[[#This Row],[Oil]])</f>
        <v>-284025.8600000001</v>
      </c>
      <c r="R294" s="11">
        <f>IF(Table5[[#This Row],[Corn]]="","",R293+Table5[[#This Row],[Corn]])</f>
        <v>-215409.55999999994</v>
      </c>
      <c r="S294" s="11">
        <f>IF(Table5[[#This Row],[Wheat]]="","",S293+Table5[[#This Row],[Wheat]])</f>
        <v>726364.01999999979</v>
      </c>
      <c r="T294" s="11">
        <f>IF(Table5[[#This Row],[KC Wheat]]="","",T293+Table5[[#This Row],[KC Wheat]])</f>
        <v>32571.600000000006</v>
      </c>
      <c r="U294" s="11">
        <f>IF(Table5[[#This Row],[Energies]]="","",U293+Table5[[#This Row],[Energies]])</f>
        <v>58860.250000000015</v>
      </c>
      <c r="V294" s="10">
        <f t="shared" si="32"/>
        <v>2821365.0579999988</v>
      </c>
      <c r="W294" s="8">
        <v>403446</v>
      </c>
      <c r="X294" s="12">
        <f t="shared" si="29"/>
        <v>-2.959704644487738E-2</v>
      </c>
      <c r="Y294" s="8"/>
      <c r="Z294" s="8"/>
      <c r="AA294" s="1"/>
      <c r="AB294" s="1"/>
      <c r="AC294" s="66">
        <v>478119.3</v>
      </c>
      <c r="AE294" s="109"/>
    </row>
    <row r="295" spans="1:31" x14ac:dyDescent="0.25">
      <c r="A295" s="1" t="str">
        <f t="shared" si="30"/>
        <v>Jan</v>
      </c>
      <c r="B295" s="2">
        <v>44589</v>
      </c>
      <c r="C295" s="8">
        <v>3118.1</v>
      </c>
      <c r="D295" s="8">
        <v>-11378.7</v>
      </c>
      <c r="E295" s="8">
        <v>1062.7</v>
      </c>
      <c r="F295" s="8">
        <v>-17416.900000000001</v>
      </c>
      <c r="G295" s="8">
        <v>16445.7</v>
      </c>
      <c r="H295" s="8">
        <v>-240</v>
      </c>
      <c r="I295" s="8">
        <v>0</v>
      </c>
      <c r="J295" s="10">
        <f t="shared" si="31"/>
        <v>-8409.1000000000022</v>
      </c>
      <c r="K295" s="8">
        <v>-92.1</v>
      </c>
      <c r="L295" s="8">
        <v>-650.66999999999996</v>
      </c>
      <c r="M295" s="8">
        <f t="shared" si="28"/>
        <v>-742.77</v>
      </c>
      <c r="N295" s="10">
        <f t="shared" si="33"/>
        <v>-9151.8700000000026</v>
      </c>
      <c r="O295" s="11">
        <f>IF(Table5[[#This Row],[Beans]]="","",O294+Table5[[#This Row],[Beans]])</f>
        <v>2503986.3000000026</v>
      </c>
      <c r="P295" s="11">
        <f>IF(Table5[[#This Row],[Meal]]="","",P294+Table5[[#This Row],[Meal]])</f>
        <v>252784.70000000013</v>
      </c>
      <c r="Q295" s="11">
        <f>IF(Table5[[#This Row],[Oil]]="","",Q294+Table5[[#This Row],[Oil]])</f>
        <v>-282963.16000000009</v>
      </c>
      <c r="R295" s="11">
        <f>IF(Table5[[#This Row],[Corn]]="","",R294+Table5[[#This Row],[Corn]])</f>
        <v>-232826.45999999993</v>
      </c>
      <c r="S295" s="11">
        <f>IF(Table5[[#This Row],[Wheat]]="","",S294+Table5[[#This Row],[Wheat]])</f>
        <v>742809.71999999974</v>
      </c>
      <c r="T295" s="11">
        <f>IF(Table5[[#This Row],[KC Wheat]]="","",T294+Table5[[#This Row],[KC Wheat]])</f>
        <v>32331.600000000006</v>
      </c>
      <c r="U295" s="11">
        <f>IF(Table5[[#This Row],[Energies]]="","",U294+Table5[[#This Row],[Energies]])</f>
        <v>58860.250000000015</v>
      </c>
      <c r="V295" s="10">
        <f t="shared" si="32"/>
        <v>2812213.1879999987</v>
      </c>
      <c r="W295" s="8">
        <v>356864</v>
      </c>
      <c r="X295" s="12">
        <f t="shared" si="29"/>
        <v>-2.5645259818866579E-2</v>
      </c>
      <c r="Y295" s="8">
        <v>-13845.73</v>
      </c>
      <c r="Z295" s="8"/>
      <c r="AA295" s="1"/>
      <c r="AB295" s="1"/>
      <c r="AC295" s="66">
        <v>453541.53</v>
      </c>
      <c r="AE295" s="109"/>
    </row>
    <row r="296" spans="1:31" x14ac:dyDescent="0.25">
      <c r="A296" s="1" t="str">
        <f t="shared" si="30"/>
        <v>Jan</v>
      </c>
      <c r="B296" s="2">
        <v>44592</v>
      </c>
      <c r="C296" s="8">
        <v>-23700.9</v>
      </c>
      <c r="D296" s="8">
        <v>5652.5</v>
      </c>
      <c r="E296" s="8">
        <v>454.9</v>
      </c>
      <c r="F296" s="8">
        <v>19233.7</v>
      </c>
      <c r="G296" s="8">
        <v>604.9</v>
      </c>
      <c r="H296" s="8">
        <v>312.2</v>
      </c>
      <c r="I296" s="8">
        <v>0</v>
      </c>
      <c r="J296" s="10">
        <f t="shared" si="31"/>
        <v>2557.3000000000006</v>
      </c>
      <c r="K296" s="8">
        <v>-86.22</v>
      </c>
      <c r="L296" s="8">
        <v>-608.58000000000004</v>
      </c>
      <c r="M296" s="8">
        <f t="shared" si="28"/>
        <v>-694.80000000000007</v>
      </c>
      <c r="N296" s="10">
        <f t="shared" si="33"/>
        <v>1862.5000000000005</v>
      </c>
      <c r="O296" s="11">
        <f>IF(Table5[[#This Row],[Beans]]="","",O295+Table5[[#This Row],[Beans]])</f>
        <v>2480285.4000000027</v>
      </c>
      <c r="P296" s="11">
        <f>IF(Table5[[#This Row],[Meal]]="","",P295+Table5[[#This Row],[Meal]])</f>
        <v>258437.20000000013</v>
      </c>
      <c r="Q296" s="11">
        <f>IF(Table5[[#This Row],[Oil]]="","",Q295+Table5[[#This Row],[Oil]])</f>
        <v>-282508.26000000007</v>
      </c>
      <c r="R296" s="11">
        <f>IF(Table5[[#This Row],[Corn]]="","",R295+Table5[[#This Row],[Corn]])</f>
        <v>-213592.75999999992</v>
      </c>
      <c r="S296" s="11">
        <f>IF(Table5[[#This Row],[Wheat]]="","",S295+Table5[[#This Row],[Wheat]])</f>
        <v>743414.61999999976</v>
      </c>
      <c r="T296" s="11">
        <f>IF(Table5[[#This Row],[KC Wheat]]="","",T295+Table5[[#This Row],[KC Wheat]])</f>
        <v>32643.800000000007</v>
      </c>
      <c r="U296" s="11">
        <f>IF(Table5[[#This Row],[Energies]]="","",U295+Table5[[#This Row],[Energies]])</f>
        <v>58860.250000000015</v>
      </c>
      <c r="V296" s="10">
        <f t="shared" si="32"/>
        <v>2814075.6879999987</v>
      </c>
      <c r="W296" s="8">
        <v>327263</v>
      </c>
      <c r="X296" s="12">
        <f t="shared" si="29"/>
        <v>5.6911413755908868E-3</v>
      </c>
      <c r="Y296" s="8">
        <v>-939.95</v>
      </c>
      <c r="Z296" s="8"/>
      <c r="AA296" s="1"/>
      <c r="AB296" s="1"/>
      <c r="AC296" s="66">
        <v>461444.73</v>
      </c>
      <c r="AE296" s="109"/>
    </row>
    <row r="297" spans="1:31" x14ac:dyDescent="0.25">
      <c r="A297" s="1" t="str">
        <f t="shared" si="30"/>
        <v>Feb</v>
      </c>
      <c r="B297" s="2">
        <v>44593</v>
      </c>
      <c r="C297" s="8">
        <v>58456.1</v>
      </c>
      <c r="D297" s="8">
        <v>7177.3</v>
      </c>
      <c r="E297" s="8">
        <v>-6599.5</v>
      </c>
      <c r="F297" s="8">
        <v>-15348.4</v>
      </c>
      <c r="G297" s="8">
        <v>18767.099999999999</v>
      </c>
      <c r="H297" s="8">
        <v>-6</v>
      </c>
      <c r="I297" s="8">
        <v>0</v>
      </c>
      <c r="J297" s="10">
        <f t="shared" si="31"/>
        <v>62446.599999999991</v>
      </c>
      <c r="K297" s="8">
        <v>-86.87</v>
      </c>
      <c r="L297" s="8">
        <v>-612.85</v>
      </c>
      <c r="M297" s="8">
        <f t="shared" si="28"/>
        <v>-699.72</v>
      </c>
      <c r="N297" s="10">
        <f t="shared" si="33"/>
        <v>61746.87999999999</v>
      </c>
      <c r="O297" s="11">
        <f>IF(Table5[[#This Row],[Beans]]="","",O296+Table5[[#This Row],[Beans]])</f>
        <v>2538741.5000000028</v>
      </c>
      <c r="P297" s="11">
        <f>IF(Table5[[#This Row],[Meal]]="","",P296+Table5[[#This Row],[Meal]])</f>
        <v>265614.50000000012</v>
      </c>
      <c r="Q297" s="11">
        <f>IF(Table5[[#This Row],[Oil]]="","",Q296+Table5[[#This Row],[Oil]])</f>
        <v>-289107.76000000007</v>
      </c>
      <c r="R297" s="11">
        <f>IF(Table5[[#This Row],[Corn]]="","",R296+Table5[[#This Row],[Corn]])</f>
        <v>-228941.15999999992</v>
      </c>
      <c r="S297" s="11">
        <f>IF(Table5[[#This Row],[Wheat]]="","",S296+Table5[[#This Row],[Wheat]])</f>
        <v>762181.71999999974</v>
      </c>
      <c r="T297" s="11">
        <f>IF(Table5[[#This Row],[KC Wheat]]="","",T296+Table5[[#This Row],[KC Wheat]])</f>
        <v>32637.800000000007</v>
      </c>
      <c r="U297" s="11">
        <f>IF(Table5[[#This Row],[Energies]]="","",U296+Table5[[#This Row],[Energies]])</f>
        <v>58860.250000000015</v>
      </c>
      <c r="V297" s="10">
        <f t="shared" si="32"/>
        <v>2875822.5679999986</v>
      </c>
      <c r="W297" s="8">
        <v>345077</v>
      </c>
      <c r="X297" s="12">
        <f t="shared" si="29"/>
        <v>0.17893652720986908</v>
      </c>
      <c r="Y297" s="8">
        <v>-1281</v>
      </c>
      <c r="Z297" s="8"/>
      <c r="AA297" s="70">
        <v>-468366.83</v>
      </c>
      <c r="AB297" s="70"/>
      <c r="AC297" s="66">
        <v>50816.18</v>
      </c>
      <c r="AE297" s="109"/>
    </row>
    <row r="298" spans="1:31" x14ac:dyDescent="0.25">
      <c r="A298" s="1" t="str">
        <f t="shared" si="30"/>
        <v>Feb</v>
      </c>
      <c r="B298" s="2">
        <v>44594</v>
      </c>
      <c r="C298" s="8">
        <v>-16623</v>
      </c>
      <c r="D298" s="8">
        <v>7160.9</v>
      </c>
      <c r="E298" s="8">
        <v>2104</v>
      </c>
      <c r="F298" s="8">
        <v>-1094.4000000000001</v>
      </c>
      <c r="G298" s="8">
        <v>-5925.4</v>
      </c>
      <c r="H298" s="8">
        <v>-668.3</v>
      </c>
      <c r="I298" s="8">
        <v>0</v>
      </c>
      <c r="J298" s="10">
        <f t="shared" si="31"/>
        <v>-15046.199999999999</v>
      </c>
      <c r="K298" s="8">
        <v>-103.47</v>
      </c>
      <c r="L298" s="8">
        <v>-730.48</v>
      </c>
      <c r="M298" s="8">
        <f t="shared" si="28"/>
        <v>-833.95</v>
      </c>
      <c r="N298" s="10">
        <f t="shared" si="33"/>
        <v>-15880.15</v>
      </c>
      <c r="O298" s="11">
        <f>IF(Table5[[#This Row],[Beans]]="","",O297+Table5[[#This Row],[Beans]])</f>
        <v>2522118.5000000028</v>
      </c>
      <c r="P298" s="11">
        <f>IF(Table5[[#This Row],[Meal]]="","",P297+Table5[[#This Row],[Meal]])</f>
        <v>272775.40000000014</v>
      </c>
      <c r="Q298" s="11">
        <f>IF(Table5[[#This Row],[Oil]]="","",Q297+Table5[[#This Row],[Oil]])</f>
        <v>-287003.76000000007</v>
      </c>
      <c r="R298" s="11">
        <f>IF(Table5[[#This Row],[Corn]]="","",R297+Table5[[#This Row],[Corn]])</f>
        <v>-230035.55999999991</v>
      </c>
      <c r="S298" s="11">
        <f>IF(Table5[[#This Row],[Wheat]]="","",S297+Table5[[#This Row],[Wheat]])</f>
        <v>756256.31999999972</v>
      </c>
      <c r="T298" s="11">
        <f>IF(Table5[[#This Row],[KC Wheat]]="","",T297+Table5[[#This Row],[KC Wheat]])</f>
        <v>31969.500000000007</v>
      </c>
      <c r="U298" s="11">
        <f>IF(Table5[[#This Row],[Energies]]="","",U297+Table5[[#This Row],[Energies]])</f>
        <v>58860.250000000015</v>
      </c>
      <c r="V298" s="10">
        <f t="shared" si="32"/>
        <v>2859942.4179999987</v>
      </c>
      <c r="W298" s="8">
        <v>351201</v>
      </c>
      <c r="X298" s="12">
        <f t="shared" si="29"/>
        <v>-4.5216699269079529E-2</v>
      </c>
      <c r="Y298" s="8"/>
      <c r="Z298" s="8"/>
      <c r="AA298" s="1"/>
      <c r="AB298" s="1"/>
      <c r="AC298" s="66">
        <v>35487.480000000003</v>
      </c>
      <c r="AE298" s="109"/>
    </row>
    <row r="299" spans="1:31" x14ac:dyDescent="0.25">
      <c r="A299" s="1" t="str">
        <f t="shared" si="30"/>
        <v>Feb</v>
      </c>
      <c r="B299" s="2">
        <v>44595</v>
      </c>
      <c r="C299" s="8">
        <v>-19746.900000000001</v>
      </c>
      <c r="D299" s="8">
        <v>2440.6</v>
      </c>
      <c r="E299" s="8">
        <v>5995.1</v>
      </c>
      <c r="F299" s="8">
        <v>22627.4</v>
      </c>
      <c r="G299" s="8">
        <v>-978.1</v>
      </c>
      <c r="H299" s="8">
        <v>-242.4</v>
      </c>
      <c r="I299" s="8">
        <v>0</v>
      </c>
      <c r="J299" s="10">
        <f t="shared" si="31"/>
        <v>10095.699999999999</v>
      </c>
      <c r="K299" s="8">
        <v>-88.44</v>
      </c>
      <c r="L299" s="8">
        <v>-623.29999999999995</v>
      </c>
      <c r="M299" s="8">
        <v>-711.74</v>
      </c>
      <c r="N299" s="10">
        <v>9383.9599999999991</v>
      </c>
      <c r="O299" s="11">
        <v>2518994.6000000029</v>
      </c>
      <c r="P299" s="11">
        <v>268055.10000000009</v>
      </c>
      <c r="Q299" s="11">
        <v>-283112.66000000009</v>
      </c>
      <c r="R299" s="11">
        <v>-206313.75999999992</v>
      </c>
      <c r="S299" s="11">
        <v>761203.61999999976</v>
      </c>
      <c r="T299" s="11">
        <v>32395.400000000005</v>
      </c>
      <c r="U299" s="11">
        <v>58860.250000000015</v>
      </c>
      <c r="V299" s="10">
        <v>2886327.2779999985</v>
      </c>
      <c r="W299" s="8">
        <v>350469</v>
      </c>
      <c r="X299" s="12">
        <v>2.6775435202542875E-2</v>
      </c>
      <c r="Y299" s="8"/>
      <c r="Z299" s="8"/>
      <c r="AA299" s="1"/>
      <c r="AB299" s="1"/>
      <c r="AC299" s="66">
        <v>49094.239999999998</v>
      </c>
      <c r="AE299" s="109"/>
    </row>
    <row r="300" spans="1:31" x14ac:dyDescent="0.25">
      <c r="A300" s="1" t="str">
        <f t="shared" si="30"/>
        <v>Feb</v>
      </c>
      <c r="B300" s="2">
        <v>44596</v>
      </c>
      <c r="C300" s="8">
        <v>-22226.6</v>
      </c>
      <c r="D300" s="8">
        <v>-2772</v>
      </c>
      <c r="E300" s="8">
        <v>-4232.7</v>
      </c>
      <c r="F300" s="8">
        <v>-3310.1</v>
      </c>
      <c r="G300" s="8">
        <v>12726</v>
      </c>
      <c r="H300" s="8">
        <v>527.4</v>
      </c>
      <c r="I300" s="8">
        <v>0</v>
      </c>
      <c r="J300" s="10">
        <f t="shared" si="31"/>
        <v>-19287.999999999996</v>
      </c>
      <c r="K300" s="8">
        <v>-83.43</v>
      </c>
      <c r="L300" s="8">
        <v>-589.26</v>
      </c>
      <c r="M300" s="8">
        <v>-672.69</v>
      </c>
      <c r="N300" s="10">
        <v>-19960.689999999995</v>
      </c>
      <c r="O300" s="11">
        <v>2496768.0000000028</v>
      </c>
      <c r="P300" s="11">
        <v>265283.10000000009</v>
      </c>
      <c r="Q300" s="11">
        <v>-287345.3600000001</v>
      </c>
      <c r="R300" s="11">
        <v>-209623.85999999993</v>
      </c>
      <c r="S300" s="11">
        <v>773929.61999999976</v>
      </c>
      <c r="T300" s="11">
        <v>32922.800000000003</v>
      </c>
      <c r="U300" s="11">
        <v>58860.250000000015</v>
      </c>
      <c r="V300" s="10">
        <v>2866366.5879999986</v>
      </c>
      <c r="W300" s="8">
        <v>386742</v>
      </c>
      <c r="X300" s="12">
        <v>-5.1612418614993966E-2</v>
      </c>
      <c r="Y300" s="8"/>
      <c r="Z300" s="8"/>
      <c r="AA300" s="1"/>
      <c r="AB300" s="1"/>
      <c r="AC300" s="66">
        <v>28390.55</v>
      </c>
      <c r="AE300" s="109"/>
    </row>
    <row r="301" spans="1:31" x14ac:dyDescent="0.25">
      <c r="A301" s="1" t="str">
        <f t="shared" si="30"/>
        <v>Feb</v>
      </c>
      <c r="B301" s="2">
        <v>44599</v>
      </c>
      <c r="C301" s="8">
        <v>24483</v>
      </c>
      <c r="D301" s="8">
        <v>-13124.3</v>
      </c>
      <c r="E301" s="8">
        <v>1163.7</v>
      </c>
      <c r="F301" s="8">
        <v>-19633</v>
      </c>
      <c r="G301" s="8">
        <v>-25082</v>
      </c>
      <c r="H301" s="8">
        <v>143.30000000000001</v>
      </c>
      <c r="I301" s="8">
        <v>0</v>
      </c>
      <c r="J301" s="10">
        <f t="shared" si="31"/>
        <v>-32049.3</v>
      </c>
      <c r="K301" s="8">
        <v>-109.18</v>
      </c>
      <c r="L301" s="8">
        <v>-771.19</v>
      </c>
      <c r="M301" s="8">
        <f t="shared" si="28"/>
        <v>-880.37000000000012</v>
      </c>
      <c r="N301" s="10">
        <f t="shared" si="33"/>
        <v>-32929.67</v>
      </c>
      <c r="O301" s="11">
        <f>IF(Table5[[#This Row],[Beans]]="","",O300+Table5[[#This Row],[Beans]])</f>
        <v>2521251.0000000028</v>
      </c>
      <c r="P301" s="11">
        <f>IF(Table5[[#This Row],[Meal]]="","",P300+Table5[[#This Row],[Meal]])</f>
        <v>252158.8000000001</v>
      </c>
      <c r="Q301" s="11">
        <f>IF(Table5[[#This Row],[Oil]]="","",Q300+Table5[[#This Row],[Oil]])</f>
        <v>-286181.66000000009</v>
      </c>
      <c r="R301" s="11">
        <f>IF(Table5[[#This Row],[Corn]]="","",R300+Table5[[#This Row],[Corn]])</f>
        <v>-229256.85999999993</v>
      </c>
      <c r="S301" s="11">
        <f>IF(Table5[[#This Row],[Wheat]]="","",S300+Table5[[#This Row],[Wheat]])</f>
        <v>748847.61999999976</v>
      </c>
      <c r="T301" s="11">
        <f>IF(Table5[[#This Row],[KC Wheat]]="","",T300+Table5[[#This Row],[KC Wheat]])</f>
        <v>33066.100000000006</v>
      </c>
      <c r="U301" s="11">
        <f>IF(Table5[[#This Row],[Energies]]="","",U300+Table5[[#This Row],[Energies]])</f>
        <v>58860.250000000015</v>
      </c>
      <c r="V301" s="10">
        <f t="shared" si="32"/>
        <v>2833436.9179999987</v>
      </c>
      <c r="W301" s="8">
        <v>359403</v>
      </c>
      <c r="X301" s="12">
        <f t="shared" si="29"/>
        <v>-9.1623247440895034E-2</v>
      </c>
      <c r="Y301" s="8">
        <v>-16033.5</v>
      </c>
      <c r="Z301" s="8"/>
      <c r="AA301" s="1"/>
      <c r="AB301" s="1"/>
      <c r="AC301" s="66">
        <v>-33494.82</v>
      </c>
      <c r="AE301" s="109"/>
    </row>
    <row r="302" spans="1:31" x14ac:dyDescent="0.25">
      <c r="A302" s="1" t="str">
        <f t="shared" si="30"/>
        <v>Feb</v>
      </c>
      <c r="B302" s="2">
        <v>44600</v>
      </c>
      <c r="C302" s="8">
        <v>-1147.2</v>
      </c>
      <c r="D302" s="8">
        <v>-13010.8</v>
      </c>
      <c r="E302" s="8">
        <v>-6193.3</v>
      </c>
      <c r="F302" s="8">
        <v>7635.3</v>
      </c>
      <c r="G302" s="8">
        <v>-14949.7</v>
      </c>
      <c r="H302" s="8">
        <v>390.6</v>
      </c>
      <c r="I302" s="8">
        <v>0</v>
      </c>
      <c r="J302" s="10">
        <f t="shared" si="31"/>
        <v>-27275.100000000002</v>
      </c>
      <c r="K302" s="8">
        <v>-66.88</v>
      </c>
      <c r="L302" s="8">
        <v>-471.73</v>
      </c>
      <c r="M302" s="8">
        <f t="shared" si="28"/>
        <v>-538.61</v>
      </c>
      <c r="N302" s="10">
        <f t="shared" si="33"/>
        <v>-27813.710000000003</v>
      </c>
      <c r="O302" s="11">
        <f>IF(Table5[[#This Row],[Beans]]="","",O301+Table5[[#This Row],[Beans]])</f>
        <v>2520103.8000000026</v>
      </c>
      <c r="P302" s="11">
        <f>IF(Table5[[#This Row],[Meal]]="","",P301+Table5[[#This Row],[Meal]])</f>
        <v>239148.00000000012</v>
      </c>
      <c r="Q302" s="11">
        <f>IF(Table5[[#This Row],[Oil]]="","",Q301+Table5[[#This Row],[Oil]])</f>
        <v>-292374.96000000008</v>
      </c>
      <c r="R302" s="11">
        <f>IF(Table5[[#This Row],[Corn]]="","",R301+Table5[[#This Row],[Corn]])</f>
        <v>-221621.55999999994</v>
      </c>
      <c r="S302" s="11">
        <f>IF(Table5[[#This Row],[Wheat]]="","",S301+Table5[[#This Row],[Wheat]])</f>
        <v>733897.91999999981</v>
      </c>
      <c r="T302" s="11">
        <f>IF(Table5[[#This Row],[KC Wheat]]="","",T301+Table5[[#This Row],[KC Wheat]])</f>
        <v>33456.700000000004</v>
      </c>
      <c r="U302" s="11">
        <f>IF(Table5[[#This Row],[Energies]]="","",U301+Table5[[#This Row],[Energies]])</f>
        <v>58860.250000000015</v>
      </c>
      <c r="V302" s="10">
        <f t="shared" si="32"/>
        <v>2805623.2079999987</v>
      </c>
      <c r="W302" s="8">
        <v>402613</v>
      </c>
      <c r="X302" s="12">
        <f t="shared" si="29"/>
        <v>-6.9082990365437788E-2</v>
      </c>
      <c r="Y302" s="8"/>
      <c r="Z302" s="8"/>
      <c r="AA302" s="1"/>
      <c r="AB302" s="1"/>
      <c r="AC302" s="66">
        <v>-28761.93</v>
      </c>
      <c r="AE302" s="109"/>
    </row>
    <row r="303" spans="1:31" x14ac:dyDescent="0.25">
      <c r="A303" s="1" t="str">
        <f t="shared" si="30"/>
        <v>Feb</v>
      </c>
      <c r="B303" s="2">
        <v>44601</v>
      </c>
      <c r="C303" s="8">
        <v>-25807</v>
      </c>
      <c r="D303" s="8">
        <v>7612</v>
      </c>
      <c r="E303" s="8">
        <v>4799.1000000000004</v>
      </c>
      <c r="F303" s="8">
        <v>21445.8</v>
      </c>
      <c r="G303" s="8">
        <v>-16304.8</v>
      </c>
      <c r="H303" s="8">
        <v>-99.9</v>
      </c>
      <c r="I303" s="8">
        <v>0</v>
      </c>
      <c r="J303" s="10">
        <f t="shared" si="31"/>
        <v>-8354.7999999999993</v>
      </c>
      <c r="K303" s="8">
        <v>-148.19</v>
      </c>
      <c r="L303" s="8">
        <v>-1048.57</v>
      </c>
      <c r="M303" s="8">
        <f t="shared" ref="M303:M356" si="34">IF(SUM(K303:L303)=0,"",SUM(K303:L303))</f>
        <v>-1196.76</v>
      </c>
      <c r="N303" s="10">
        <f t="shared" si="33"/>
        <v>-9551.56</v>
      </c>
      <c r="O303" s="11">
        <f>IF(Table5[[#This Row],[Beans]]="","",O302+Table5[[#This Row],[Beans]])</f>
        <v>2494296.8000000026</v>
      </c>
      <c r="P303" s="11">
        <f>IF(Table5[[#This Row],[Meal]]="","",P302+Table5[[#This Row],[Meal]])</f>
        <v>246760.00000000012</v>
      </c>
      <c r="Q303" s="11">
        <f>IF(Table5[[#This Row],[Oil]]="","",Q302+Table5[[#This Row],[Oil]])</f>
        <v>-287575.8600000001</v>
      </c>
      <c r="R303" s="11">
        <f>IF(Table5[[#This Row],[Corn]]="","",R302+Table5[[#This Row],[Corn]])</f>
        <v>-200175.75999999995</v>
      </c>
      <c r="S303" s="11">
        <f>IF(Table5[[#This Row],[Wheat]]="","",S302+Table5[[#This Row],[Wheat]])</f>
        <v>717593.11999999976</v>
      </c>
      <c r="T303" s="11">
        <f>IF(Table5[[#This Row],[KC Wheat]]="","",T302+Table5[[#This Row],[KC Wheat]])</f>
        <v>33356.800000000003</v>
      </c>
      <c r="U303" s="11">
        <f>IF(Table5[[#This Row],[Energies]]="","",U302+Table5[[#This Row],[Energies]])</f>
        <v>58860.250000000015</v>
      </c>
      <c r="V303" s="10">
        <f t="shared" si="32"/>
        <v>2796071.6479999986</v>
      </c>
      <c r="W303" s="8">
        <v>405282</v>
      </c>
      <c r="X303" s="12">
        <f t="shared" si="29"/>
        <v>-2.3567688671098149E-2</v>
      </c>
      <c r="Y303" s="8"/>
      <c r="Z303" s="8"/>
      <c r="AA303" s="1"/>
      <c r="AB303" s="1"/>
      <c r="AC303" s="66">
        <v>-39839.69</v>
      </c>
      <c r="AE303" s="109"/>
    </row>
    <row r="304" spans="1:31" x14ac:dyDescent="0.25">
      <c r="A304" s="1" t="str">
        <f t="shared" si="30"/>
        <v>Feb</v>
      </c>
      <c r="B304" s="2">
        <v>44602</v>
      </c>
      <c r="C304" s="8">
        <v>-12126.4</v>
      </c>
      <c r="D304" s="8">
        <v>7552.1</v>
      </c>
      <c r="E304" s="8">
        <v>1916.1</v>
      </c>
      <c r="F304" s="8">
        <v>14607.6</v>
      </c>
      <c r="G304" s="8">
        <v>12079.6</v>
      </c>
      <c r="H304" s="8">
        <v>17.899999999999999</v>
      </c>
      <c r="I304" s="8">
        <v>0</v>
      </c>
      <c r="J304" s="10">
        <f t="shared" si="31"/>
        <v>24046.9</v>
      </c>
      <c r="K304" s="8">
        <v>-110.13</v>
      </c>
      <c r="L304" s="8">
        <v>-777.86</v>
      </c>
      <c r="M304" s="8">
        <f t="shared" si="34"/>
        <v>-887.99</v>
      </c>
      <c r="N304" s="10">
        <f t="shared" si="33"/>
        <v>23158.91</v>
      </c>
      <c r="O304" s="11">
        <f>IF(Table5[[#This Row],[Beans]]="","",O303+Table5[[#This Row],[Beans]])</f>
        <v>2482170.4000000027</v>
      </c>
      <c r="P304" s="11">
        <f>IF(Table5[[#This Row],[Meal]]="","",P303+Table5[[#This Row],[Meal]])</f>
        <v>254312.10000000012</v>
      </c>
      <c r="Q304" s="11">
        <f>IF(Table5[[#This Row],[Oil]]="","",Q303+Table5[[#This Row],[Oil]])</f>
        <v>-285659.76000000013</v>
      </c>
      <c r="R304" s="11">
        <f>IF(Table5[[#This Row],[Corn]]="","",R303+Table5[[#This Row],[Corn]])</f>
        <v>-185568.15999999995</v>
      </c>
      <c r="S304" s="11">
        <f>IF(Table5[[#This Row],[Wheat]]="","",S303+Table5[[#This Row],[Wheat]])</f>
        <v>729672.71999999974</v>
      </c>
      <c r="T304" s="11">
        <f>IF(Table5[[#This Row],[KC Wheat]]="","",T303+Table5[[#This Row],[KC Wheat]])</f>
        <v>33374.700000000004</v>
      </c>
      <c r="U304" s="11">
        <f>IF(Table5[[#This Row],[Energies]]="","",U303+Table5[[#This Row],[Energies]])</f>
        <v>58860.250000000015</v>
      </c>
      <c r="V304" s="10">
        <f t="shared" si="32"/>
        <v>2819230.5579999988</v>
      </c>
      <c r="W304" s="8">
        <v>485473</v>
      </c>
      <c r="X304" s="12">
        <f t="shared" si="29"/>
        <v>4.7703806390880649E-2</v>
      </c>
      <c r="Y304" s="8">
        <v>2500</v>
      </c>
      <c r="Z304" s="8"/>
      <c r="AA304" s="1"/>
      <c r="AB304" s="1"/>
      <c r="AC304" s="66">
        <v>-18708.43</v>
      </c>
      <c r="AE304" s="109"/>
    </row>
    <row r="305" spans="1:31" x14ac:dyDescent="0.25">
      <c r="A305" s="1" t="str">
        <f t="shared" si="30"/>
        <v>Feb</v>
      </c>
      <c r="B305" s="2">
        <v>44603</v>
      </c>
      <c r="C305" s="8">
        <v>15387.4</v>
      </c>
      <c r="D305" s="8">
        <v>-3619</v>
      </c>
      <c r="E305" s="8">
        <v>-3355.2</v>
      </c>
      <c r="F305" s="8">
        <v>14102.6</v>
      </c>
      <c r="G305" s="8">
        <v>21921.9</v>
      </c>
      <c r="H305" s="8">
        <v>22</v>
      </c>
      <c r="I305" s="8">
        <v>0</v>
      </c>
      <c r="J305" s="10">
        <f t="shared" si="31"/>
        <v>44459.700000000004</v>
      </c>
      <c r="K305" s="8">
        <v>-86.05</v>
      </c>
      <c r="L305" s="8">
        <v>-606.11</v>
      </c>
      <c r="M305" s="8">
        <f t="shared" si="34"/>
        <v>-692.16</v>
      </c>
      <c r="N305" s="10">
        <f t="shared" si="33"/>
        <v>43767.54</v>
      </c>
      <c r="O305" s="11">
        <f>IF(Table5[[#This Row],[Beans]]="","",O304+Table5[[#This Row],[Beans]])</f>
        <v>2497557.8000000026</v>
      </c>
      <c r="P305" s="11">
        <f>IF(Table5[[#This Row],[Meal]]="","",P304+Table5[[#This Row],[Meal]])</f>
        <v>250693.10000000012</v>
      </c>
      <c r="Q305" s="11">
        <f>IF(Table5[[#This Row],[Oil]]="","",Q304+Table5[[#This Row],[Oil]])</f>
        <v>-289014.96000000014</v>
      </c>
      <c r="R305" s="11">
        <f>IF(Table5[[#This Row],[Corn]]="","",R304+Table5[[#This Row],[Corn]])</f>
        <v>-171465.55999999994</v>
      </c>
      <c r="S305" s="11">
        <f>IF(Table5[[#This Row],[Wheat]]="","",S304+Table5[[#This Row],[Wheat]])</f>
        <v>751594.61999999976</v>
      </c>
      <c r="T305" s="11">
        <f>IF(Table5[[#This Row],[KC Wheat]]="","",T304+Table5[[#This Row],[KC Wheat]])</f>
        <v>33396.700000000004</v>
      </c>
      <c r="U305" s="11">
        <f>IF(Table5[[#This Row],[Energies]]="","",U304+Table5[[#This Row],[Energies]])</f>
        <v>58860.250000000015</v>
      </c>
      <c r="V305" s="10">
        <f t="shared" si="32"/>
        <v>2862998.0979999988</v>
      </c>
      <c r="W305" s="8">
        <v>560178</v>
      </c>
      <c r="X305" s="12">
        <f t="shared" si="29"/>
        <v>7.8131486777417186E-2</v>
      </c>
      <c r="Y305" s="8"/>
      <c r="Z305" s="8"/>
      <c r="AA305" s="1"/>
      <c r="AB305" s="1"/>
      <c r="AC305" s="66">
        <v>17140.91</v>
      </c>
      <c r="AE305" s="109"/>
    </row>
    <row r="306" spans="1:31" x14ac:dyDescent="0.25">
      <c r="A306" s="1" t="str">
        <f t="shared" si="30"/>
        <v>Feb</v>
      </c>
      <c r="B306" s="2">
        <v>44606</v>
      </c>
      <c r="C306" s="8">
        <v>-69219.8</v>
      </c>
      <c r="D306" s="8">
        <v>16735.099999999999</v>
      </c>
      <c r="E306" s="8">
        <v>785.3</v>
      </c>
      <c r="F306" s="8">
        <v>-13187.4</v>
      </c>
      <c r="G306" s="8">
        <v>68979.399999999994</v>
      </c>
      <c r="H306" s="8">
        <v>-66.3</v>
      </c>
      <c r="I306" s="8">
        <v>0</v>
      </c>
      <c r="J306" s="10">
        <f t="shared" si="31"/>
        <v>4026.2999999999911</v>
      </c>
      <c r="K306" s="8">
        <v>-118.05</v>
      </c>
      <c r="L306" s="8">
        <v>-833.98</v>
      </c>
      <c r="M306" s="8">
        <f t="shared" si="34"/>
        <v>-952.03</v>
      </c>
      <c r="N306" s="10">
        <f t="shared" si="33"/>
        <v>3074.2699999999913</v>
      </c>
      <c r="O306" s="11">
        <f>IF(Table5[[#This Row],[Beans]]="","",O305+Table5[[#This Row],[Beans]])</f>
        <v>2428338.0000000028</v>
      </c>
      <c r="P306" s="11">
        <f>IF(Table5[[#This Row],[Meal]]="","",P305+Table5[[#This Row],[Meal]])</f>
        <v>267428.20000000013</v>
      </c>
      <c r="Q306" s="11">
        <f>IF(Table5[[#This Row],[Oil]]="","",Q305+Table5[[#This Row],[Oil]])</f>
        <v>-288229.66000000015</v>
      </c>
      <c r="R306" s="11">
        <f>IF(Table5[[#This Row],[Corn]]="","",R305+Table5[[#This Row],[Corn]])</f>
        <v>-184652.95999999993</v>
      </c>
      <c r="S306" s="11">
        <f>IF(Table5[[#This Row],[Wheat]]="","",S305+Table5[[#This Row],[Wheat]])</f>
        <v>820574.01999999979</v>
      </c>
      <c r="T306" s="11">
        <f>IF(Table5[[#This Row],[KC Wheat]]="","",T305+Table5[[#This Row],[KC Wheat]])</f>
        <v>33330.400000000001</v>
      </c>
      <c r="U306" s="11">
        <f>IF(Table5[[#This Row],[Energies]]="","",U305+Table5[[#This Row],[Energies]])</f>
        <v>58860.250000000015</v>
      </c>
      <c r="V306" s="10">
        <f t="shared" si="32"/>
        <v>2866072.3679999989</v>
      </c>
      <c r="W306" s="8">
        <v>556503</v>
      </c>
      <c r="X306" s="12">
        <f t="shared" si="29"/>
        <v>5.5242649186077906E-3</v>
      </c>
      <c r="Y306" s="8"/>
      <c r="Z306" s="8"/>
      <c r="AA306" s="1"/>
      <c r="AB306" s="1"/>
      <c r="AC306" s="66">
        <v>19064.38</v>
      </c>
      <c r="AE306" s="109"/>
    </row>
    <row r="307" spans="1:31" x14ac:dyDescent="0.25">
      <c r="A307" s="1" t="str">
        <f t="shared" si="30"/>
        <v>Feb</v>
      </c>
      <c r="B307" s="2">
        <v>44607</v>
      </c>
      <c r="C307" s="8">
        <v>18939.900000000001</v>
      </c>
      <c r="D307" s="8">
        <v>22942.400000000001</v>
      </c>
      <c r="E307" s="8">
        <v>-4500</v>
      </c>
      <c r="F307" s="8">
        <v>7733.1</v>
      </c>
      <c r="G307" s="8">
        <v>-39126.699999999997</v>
      </c>
      <c r="H307" s="8">
        <v>-8.1999999999999993</v>
      </c>
      <c r="I307" s="8">
        <v>0</v>
      </c>
      <c r="J307" s="10">
        <f t="shared" si="31"/>
        <v>5980.5000000000045</v>
      </c>
      <c r="K307" s="8">
        <v>-112.74</v>
      </c>
      <c r="L307" s="8">
        <v>-795.34</v>
      </c>
      <c r="M307" s="8">
        <f t="shared" si="34"/>
        <v>-908.08</v>
      </c>
      <c r="N307" s="10">
        <f t="shared" si="33"/>
        <v>5072.4200000000046</v>
      </c>
      <c r="O307" s="11">
        <f>IF(Table5[[#This Row],[Beans]]="","",O306+Table5[[#This Row],[Beans]])</f>
        <v>2447277.9000000027</v>
      </c>
      <c r="P307" s="11">
        <f>IF(Table5[[#This Row],[Meal]]="","",P306+Table5[[#This Row],[Meal]])</f>
        <v>290370.60000000015</v>
      </c>
      <c r="Q307" s="11">
        <f>IF(Table5[[#This Row],[Oil]]="","",Q306+Table5[[#This Row],[Oil]])</f>
        <v>-292729.66000000015</v>
      </c>
      <c r="R307" s="11">
        <f>IF(Table5[[#This Row],[Corn]]="","",R306+Table5[[#This Row],[Corn]])</f>
        <v>-176919.85999999993</v>
      </c>
      <c r="S307" s="11">
        <f>IF(Table5[[#This Row],[Wheat]]="","",S306+Table5[[#This Row],[Wheat]])</f>
        <v>781447.31999999983</v>
      </c>
      <c r="T307" s="11">
        <f>IF(Table5[[#This Row],[KC Wheat]]="","",T306+Table5[[#This Row],[KC Wheat]])</f>
        <v>33322.200000000004</v>
      </c>
      <c r="U307" s="11">
        <f>IF(Table5[[#This Row],[Energies]]="","",U306+Table5[[#This Row],[Energies]])</f>
        <v>58860.250000000015</v>
      </c>
      <c r="V307" s="10">
        <f t="shared" si="32"/>
        <v>2871144.7879999988</v>
      </c>
      <c r="W307" s="8">
        <v>545526</v>
      </c>
      <c r="X307" s="12">
        <f t="shared" si="29"/>
        <v>9.2982186000300712E-3</v>
      </c>
      <c r="Y307" s="8"/>
      <c r="Z307" s="8"/>
      <c r="AA307" s="1"/>
      <c r="AB307" s="1"/>
      <c r="AC307" s="66">
        <v>25863.05</v>
      </c>
      <c r="AE307" s="109"/>
    </row>
    <row r="308" spans="1:31" x14ac:dyDescent="0.25">
      <c r="A308" s="1" t="str">
        <f t="shared" si="30"/>
        <v>Feb</v>
      </c>
      <c r="B308" s="2">
        <v>44608</v>
      </c>
      <c r="C308" s="8">
        <v>55325.5</v>
      </c>
      <c r="D308" s="8">
        <v>-1500.9</v>
      </c>
      <c r="E308" s="8">
        <v>2373.5</v>
      </c>
      <c r="F308" s="8">
        <v>-3419.5</v>
      </c>
      <c r="G308" s="8">
        <v>-17060.400000000001</v>
      </c>
      <c r="H308" s="8">
        <v>-22.7</v>
      </c>
      <c r="I308" s="8">
        <v>0</v>
      </c>
      <c r="J308" s="10">
        <f t="shared" si="31"/>
        <v>35695.5</v>
      </c>
      <c r="K308" s="8">
        <v>-62.03</v>
      </c>
      <c r="L308" s="8">
        <v>-438.11</v>
      </c>
      <c r="M308" s="8">
        <f t="shared" si="34"/>
        <v>-500.14</v>
      </c>
      <c r="N308" s="10">
        <f t="shared" si="33"/>
        <v>35195.360000000001</v>
      </c>
      <c r="O308" s="11">
        <f>IF(Table5[[#This Row],[Beans]]="","",O307+Table5[[#This Row],[Beans]])</f>
        <v>2502603.4000000027</v>
      </c>
      <c r="P308" s="11">
        <f>IF(Table5[[#This Row],[Meal]]="","",P307+Table5[[#This Row],[Meal]])</f>
        <v>288869.70000000013</v>
      </c>
      <c r="Q308" s="11">
        <f>IF(Table5[[#This Row],[Oil]]="","",Q307+Table5[[#This Row],[Oil]])</f>
        <v>-290356.16000000015</v>
      </c>
      <c r="R308" s="11">
        <f>IF(Table5[[#This Row],[Corn]]="","",R307+Table5[[#This Row],[Corn]])</f>
        <v>-180339.35999999993</v>
      </c>
      <c r="S308" s="11">
        <f>IF(Table5[[#This Row],[Wheat]]="","",S307+Table5[[#This Row],[Wheat]])</f>
        <v>764386.91999999981</v>
      </c>
      <c r="T308" s="11">
        <f>IF(Table5[[#This Row],[KC Wheat]]="","",T307+Table5[[#This Row],[KC Wheat]])</f>
        <v>33299.500000000007</v>
      </c>
      <c r="U308" s="11">
        <f>IF(Table5[[#This Row],[Energies]]="","",U307+Table5[[#This Row],[Energies]])</f>
        <v>58860.250000000015</v>
      </c>
      <c r="V308" s="10">
        <f t="shared" si="32"/>
        <v>2906340.1479999986</v>
      </c>
      <c r="W308" s="8">
        <v>504480</v>
      </c>
      <c r="X308" s="12">
        <f t="shared" si="29"/>
        <v>6.9765620044402163E-2</v>
      </c>
      <c r="Y308" s="8">
        <v>-6897.67</v>
      </c>
      <c r="Z308" s="8"/>
      <c r="AA308" s="1"/>
      <c r="AB308" s="1"/>
      <c r="AC308" s="66">
        <v>67331.66</v>
      </c>
      <c r="AE308" s="109"/>
    </row>
    <row r="309" spans="1:31" x14ac:dyDescent="0.25">
      <c r="A309" s="1" t="str">
        <f t="shared" si="30"/>
        <v>Feb</v>
      </c>
      <c r="B309" s="2">
        <v>44609</v>
      </c>
      <c r="C309" s="8">
        <v>41234</v>
      </c>
      <c r="D309" s="8">
        <v>6523.3</v>
      </c>
      <c r="E309" s="8">
        <v>-1036.4000000000001</v>
      </c>
      <c r="F309" s="8">
        <v>4167.8</v>
      </c>
      <c r="G309" s="8">
        <v>9770.6</v>
      </c>
      <c r="H309" s="8">
        <v>-4.5999999999999996</v>
      </c>
      <c r="I309" s="8">
        <v>0</v>
      </c>
      <c r="J309" s="10">
        <f t="shared" si="31"/>
        <v>60654.700000000004</v>
      </c>
      <c r="K309" s="8">
        <v>-66.239999999999995</v>
      </c>
      <c r="L309" s="8">
        <v>-466.51</v>
      </c>
      <c r="M309" s="8">
        <f t="shared" si="34"/>
        <v>-532.75</v>
      </c>
      <c r="N309" s="10">
        <f t="shared" si="33"/>
        <v>60121.950000000004</v>
      </c>
      <c r="O309" s="11">
        <f>IF(Table5[[#This Row],[Beans]]="","",O308+Table5[[#This Row],[Beans]])</f>
        <v>2543837.4000000027</v>
      </c>
      <c r="P309" s="11">
        <f>IF(Table5[[#This Row],[Meal]]="","",P308+Table5[[#This Row],[Meal]])</f>
        <v>295393.00000000012</v>
      </c>
      <c r="Q309" s="11">
        <f>IF(Table5[[#This Row],[Oil]]="","",Q308+Table5[[#This Row],[Oil]])</f>
        <v>-291392.56000000017</v>
      </c>
      <c r="R309" s="11">
        <f>IF(Table5[[#This Row],[Corn]]="","",R308+Table5[[#This Row],[Corn]])</f>
        <v>-176171.55999999994</v>
      </c>
      <c r="S309" s="11">
        <f>IF(Table5[[#This Row],[Wheat]]="","",S308+Table5[[#This Row],[Wheat]])</f>
        <v>774157.51999999979</v>
      </c>
      <c r="T309" s="11">
        <f>IF(Table5[[#This Row],[KC Wheat]]="","",T308+Table5[[#This Row],[KC Wheat]])</f>
        <v>33294.900000000009</v>
      </c>
      <c r="U309" s="11">
        <f>IF(Table5[[#This Row],[Energies]]="","",U308+Table5[[#This Row],[Energies]])</f>
        <v>58860.250000000015</v>
      </c>
      <c r="V309" s="10">
        <f t="shared" si="32"/>
        <v>2966462.0979999988</v>
      </c>
      <c r="W309" s="8">
        <v>490850</v>
      </c>
      <c r="X309" s="12">
        <f t="shared" si="29"/>
        <v>0.12248538249974535</v>
      </c>
      <c r="Y309" s="8">
        <v>-631.15</v>
      </c>
      <c r="Z309" s="8"/>
      <c r="AA309" s="1"/>
      <c r="AB309" s="1"/>
      <c r="AC309" s="66">
        <v>76098.16</v>
      </c>
      <c r="AE309" s="109"/>
    </row>
    <row r="310" spans="1:31" x14ac:dyDescent="0.25">
      <c r="A310" s="1" t="str">
        <f t="shared" si="30"/>
        <v>Feb</v>
      </c>
      <c r="B310" s="2">
        <v>44610</v>
      </c>
      <c r="C310" s="8">
        <v>-29719.5</v>
      </c>
      <c r="D310" s="8">
        <v>-8821.4</v>
      </c>
      <c r="E310" s="8">
        <v>535.20000000000005</v>
      </c>
      <c r="F310" s="8">
        <v>-15518.2</v>
      </c>
      <c r="G310" s="8">
        <v>4194.8999999999996</v>
      </c>
      <c r="H310" s="8">
        <v>0</v>
      </c>
      <c r="I310" s="8">
        <v>0</v>
      </c>
      <c r="J310" s="10">
        <f t="shared" si="31"/>
        <v>-49329.000000000007</v>
      </c>
      <c r="K310" s="8">
        <v>-621.25</v>
      </c>
      <c r="L310" s="8">
        <v>-3016.73</v>
      </c>
      <c r="M310" s="8">
        <f t="shared" si="34"/>
        <v>-3637.98</v>
      </c>
      <c r="N310" s="10">
        <f t="shared" si="33"/>
        <v>-52966.98000000001</v>
      </c>
      <c r="O310" s="11">
        <f>IF(Table5[[#This Row],[Beans]]="","",O309+Table5[[#This Row],[Beans]])</f>
        <v>2514117.9000000027</v>
      </c>
      <c r="P310" s="11">
        <f>IF(Table5[[#This Row],[Meal]]="","",P309+Table5[[#This Row],[Meal]])</f>
        <v>286571.60000000009</v>
      </c>
      <c r="Q310" s="11">
        <f>IF(Table5[[#This Row],[Oil]]="","",Q309+Table5[[#This Row],[Oil]])</f>
        <v>-290857.36000000016</v>
      </c>
      <c r="R310" s="11">
        <f>IF(Table5[[#This Row],[Corn]]="","",R309+Table5[[#This Row],[Corn]])</f>
        <v>-191689.75999999995</v>
      </c>
      <c r="S310" s="11">
        <f>IF(Table5[[#This Row],[Wheat]]="","",S309+Table5[[#This Row],[Wheat]])</f>
        <v>778352.41999999981</v>
      </c>
      <c r="T310" s="11">
        <f>IF(Table5[[#This Row],[KC Wheat]]="","",T309+Table5[[#This Row],[KC Wheat]])</f>
        <v>33294.900000000009</v>
      </c>
      <c r="U310" s="11">
        <f>IF(Table5[[#This Row],[Energies]]="","",U309+Table5[[#This Row],[Energies]])</f>
        <v>58860.250000000015</v>
      </c>
      <c r="V310" s="10">
        <f t="shared" si="32"/>
        <v>2913495.1179999989</v>
      </c>
      <c r="W310" s="8">
        <v>509542</v>
      </c>
      <c r="X310" s="12">
        <f t="shared" si="29"/>
        <v>-0.10395017486291613</v>
      </c>
      <c r="Y310" s="8"/>
      <c r="Z310" s="8"/>
      <c r="AA310" s="1"/>
      <c r="AB310" s="1"/>
      <c r="AC310" s="66">
        <v>23176.43</v>
      </c>
      <c r="AE310" s="109"/>
    </row>
    <row r="311" spans="1:31" x14ac:dyDescent="0.25">
      <c r="A311" s="1" t="str">
        <f t="shared" si="30"/>
        <v>Feb</v>
      </c>
      <c r="B311" s="2">
        <v>44614</v>
      </c>
      <c r="C311" s="8">
        <v>31321.5</v>
      </c>
      <c r="D311" s="8">
        <v>8944</v>
      </c>
      <c r="E311" s="8">
        <v>6815.1</v>
      </c>
      <c r="F311" s="8">
        <v>18844.5</v>
      </c>
      <c r="G311" s="8">
        <v>-51122.8</v>
      </c>
      <c r="H311" s="8">
        <v>0</v>
      </c>
      <c r="I311" s="8">
        <v>0</v>
      </c>
      <c r="J311" s="10">
        <f t="shared" si="31"/>
        <v>14802.300000000003</v>
      </c>
      <c r="K311" s="8">
        <v>-31.48</v>
      </c>
      <c r="L311" s="8">
        <v>-222.87</v>
      </c>
      <c r="M311" s="8">
        <f t="shared" si="34"/>
        <v>-254.35</v>
      </c>
      <c r="N311" s="10">
        <f t="shared" si="33"/>
        <v>14547.950000000003</v>
      </c>
      <c r="O311" s="11">
        <f>IF(Table5[[#This Row],[Beans]]="","",O310+Table5[[#This Row],[Beans]])</f>
        <v>2545439.4000000027</v>
      </c>
      <c r="P311" s="11">
        <f>IF(Table5[[#This Row],[Meal]]="","",P310+Table5[[#This Row],[Meal]])</f>
        <v>295515.60000000009</v>
      </c>
      <c r="Q311" s="11">
        <f>IF(Table5[[#This Row],[Oil]]="","",Q310+Table5[[#This Row],[Oil]])</f>
        <v>-284042.26000000018</v>
      </c>
      <c r="R311" s="11">
        <f>IF(Table5[[#This Row],[Corn]]="","",R310+Table5[[#This Row],[Corn]])</f>
        <v>-172845.25999999995</v>
      </c>
      <c r="S311" s="11">
        <f>IF(Table5[[#This Row],[Wheat]]="","",S310+Table5[[#This Row],[Wheat]])</f>
        <v>727229.61999999976</v>
      </c>
      <c r="T311" s="11">
        <f>IF(Table5[[#This Row],[KC Wheat]]="","",T310+Table5[[#This Row],[KC Wheat]])</f>
        <v>33294.900000000009</v>
      </c>
      <c r="U311" s="11">
        <f>IF(Table5[[#This Row],[Energies]]="","",U310+Table5[[#This Row],[Energies]])</f>
        <v>58860.250000000015</v>
      </c>
      <c r="V311" s="10">
        <f t="shared" si="32"/>
        <v>2928043.067999999</v>
      </c>
      <c r="W311" s="8">
        <v>553470</v>
      </c>
      <c r="X311" s="12">
        <f t="shared" si="29"/>
        <v>2.6284983829295179E-2</v>
      </c>
      <c r="Y311" s="8"/>
      <c r="Z311" s="8"/>
      <c r="AA311" s="1"/>
      <c r="AB311" s="1"/>
      <c r="AC311" s="66">
        <v>34007.33</v>
      </c>
      <c r="AE311" s="109"/>
    </row>
    <row r="312" spans="1:31" x14ac:dyDescent="0.25">
      <c r="A312" s="1" t="str">
        <f t="shared" si="30"/>
        <v>Feb</v>
      </c>
      <c r="B312" s="2">
        <v>44615</v>
      </c>
      <c r="C312" s="8">
        <v>34704.199999999997</v>
      </c>
      <c r="D312" s="8">
        <v>-14505</v>
      </c>
      <c r="E312" s="8">
        <v>-5049.8999999999996</v>
      </c>
      <c r="F312" s="8">
        <v>-5967.7</v>
      </c>
      <c r="G312" s="8">
        <v>-31737.5</v>
      </c>
      <c r="H312" s="8">
        <v>0</v>
      </c>
      <c r="I312" s="8">
        <v>0</v>
      </c>
      <c r="J312" s="10">
        <f t="shared" si="31"/>
        <v>-22555.9</v>
      </c>
      <c r="K312" s="8">
        <v>-53.51</v>
      </c>
      <c r="L312" s="8">
        <v>-378.58</v>
      </c>
      <c r="M312" s="8">
        <f t="shared" si="34"/>
        <v>-432.09</v>
      </c>
      <c r="N312" s="10">
        <f t="shared" si="33"/>
        <v>-22987.99</v>
      </c>
      <c r="O312" s="11">
        <f>IF(Table5[[#This Row],[Beans]]="","",O311+Table5[[#This Row],[Beans]])</f>
        <v>2580143.6000000029</v>
      </c>
      <c r="P312" s="11">
        <f>IF(Table5[[#This Row],[Meal]]="","",P311+Table5[[#This Row],[Meal]])</f>
        <v>281010.60000000009</v>
      </c>
      <c r="Q312" s="11">
        <f>IF(Table5[[#This Row],[Oil]]="","",Q311+Table5[[#This Row],[Oil]])</f>
        <v>-289092.16000000021</v>
      </c>
      <c r="R312" s="11">
        <f>IF(Table5[[#This Row],[Corn]]="","",R311+Table5[[#This Row],[Corn]])</f>
        <v>-178812.95999999996</v>
      </c>
      <c r="S312" s="11">
        <f>IF(Table5[[#This Row],[Wheat]]="","",S311+Table5[[#This Row],[Wheat]])</f>
        <v>695492.11999999976</v>
      </c>
      <c r="T312" s="11">
        <f>IF(Table5[[#This Row],[KC Wheat]]="","",T311+Table5[[#This Row],[KC Wheat]])</f>
        <v>33294.900000000009</v>
      </c>
      <c r="U312" s="11">
        <f>IF(Table5[[#This Row],[Energies]]="","",U311+Table5[[#This Row],[Energies]])</f>
        <v>58860.250000000015</v>
      </c>
      <c r="V312" s="10">
        <f t="shared" si="32"/>
        <v>2905055.0779999988</v>
      </c>
      <c r="W312" s="8">
        <v>461234</v>
      </c>
      <c r="X312" s="12">
        <f t="shared" si="29"/>
        <v>-4.9840189578391883E-2</v>
      </c>
      <c r="Y312" s="8"/>
      <c r="Z312" s="8"/>
      <c r="AA312" s="1"/>
      <c r="AB312" s="1"/>
      <c r="AC312" s="66">
        <v>15001.99</v>
      </c>
      <c r="AE312" s="109"/>
    </row>
    <row r="313" spans="1:31" x14ac:dyDescent="0.25">
      <c r="A313" s="1" t="str">
        <f t="shared" si="30"/>
        <v>Feb</v>
      </c>
      <c r="B313" s="2">
        <v>44616</v>
      </c>
      <c r="C313" s="8">
        <v>49984.4</v>
      </c>
      <c r="D313" s="8">
        <v>-7468</v>
      </c>
      <c r="E313" s="8">
        <v>-29962.400000000001</v>
      </c>
      <c r="F313" s="8">
        <v>44317.2</v>
      </c>
      <c r="G313" s="8">
        <v>8564.2999999999993</v>
      </c>
      <c r="H313" s="8">
        <v>0</v>
      </c>
      <c r="I313" s="8">
        <v>0</v>
      </c>
      <c r="J313" s="10">
        <f t="shared" si="31"/>
        <v>65435.5</v>
      </c>
      <c r="K313" s="8">
        <v>-82.27</v>
      </c>
      <c r="L313" s="8">
        <v>-583.28</v>
      </c>
      <c r="M313" s="8">
        <f t="shared" si="34"/>
        <v>-665.55</v>
      </c>
      <c r="N313" s="10">
        <f t="shared" si="33"/>
        <v>64769.95</v>
      </c>
      <c r="O313" s="11">
        <f>IF(Table5[[#This Row],[Beans]]="","",O312+Table5[[#This Row],[Beans]])</f>
        <v>2630128.0000000028</v>
      </c>
      <c r="P313" s="11">
        <f>IF(Table5[[#This Row],[Meal]]="","",P312+Table5[[#This Row],[Meal]])</f>
        <v>273542.60000000009</v>
      </c>
      <c r="Q313" s="11">
        <f>IF(Table5[[#This Row],[Oil]]="","",Q312+Table5[[#This Row],[Oil]])</f>
        <v>-319054.56000000023</v>
      </c>
      <c r="R313" s="11">
        <f>IF(Table5[[#This Row],[Corn]]="","",R312+Table5[[#This Row],[Corn]])</f>
        <v>-134495.75999999995</v>
      </c>
      <c r="S313" s="11">
        <f>IF(Table5[[#This Row],[Wheat]]="","",S312+Table5[[#This Row],[Wheat]])</f>
        <v>704056.41999999981</v>
      </c>
      <c r="T313" s="11">
        <f>IF(Table5[[#This Row],[KC Wheat]]="","",T312+Table5[[#This Row],[KC Wheat]])</f>
        <v>33294.900000000009</v>
      </c>
      <c r="U313" s="11">
        <f>IF(Table5[[#This Row],[Energies]]="","",U312+Table5[[#This Row],[Energies]])</f>
        <v>58860.250000000015</v>
      </c>
      <c r="V313" s="10">
        <f t="shared" si="32"/>
        <v>2969825.027999999</v>
      </c>
      <c r="W313" s="8">
        <v>466972</v>
      </c>
      <c r="X313" s="12">
        <f t="shared" si="29"/>
        <v>0.13870199926333912</v>
      </c>
      <c r="Y313" s="8"/>
      <c r="Z313" s="8"/>
      <c r="AA313" s="1"/>
      <c r="AB313" s="1"/>
      <c r="AC313" s="66">
        <v>15552.69</v>
      </c>
      <c r="AE313" s="109"/>
    </row>
    <row r="314" spans="1:31" x14ac:dyDescent="0.25">
      <c r="A314" s="1" t="str">
        <f t="shared" si="30"/>
        <v>Feb</v>
      </c>
      <c r="B314" s="2">
        <v>44617</v>
      </c>
      <c r="C314" s="8">
        <v>7007.3</v>
      </c>
      <c r="D314" s="8">
        <v>3784</v>
      </c>
      <c r="E314" s="8">
        <v>14025.5</v>
      </c>
      <c r="F314" s="8">
        <v>10358.5</v>
      </c>
      <c r="G314" s="8">
        <v>-3979.4</v>
      </c>
      <c r="H314" s="8">
        <v>0</v>
      </c>
      <c r="I314" s="8">
        <v>0</v>
      </c>
      <c r="J314" s="10">
        <f t="shared" si="31"/>
        <v>31195.9</v>
      </c>
      <c r="K314" s="8">
        <v>-83.88</v>
      </c>
      <c r="L314" s="8">
        <v>-593.86</v>
      </c>
      <c r="M314" s="8">
        <f t="shared" si="34"/>
        <v>-677.74</v>
      </c>
      <c r="N314" s="10">
        <f t="shared" si="33"/>
        <v>30518.16</v>
      </c>
      <c r="O314" s="11">
        <f>IF(Table5[[#This Row],[Beans]]="","",O313+Table5[[#This Row],[Beans]])</f>
        <v>2637135.3000000026</v>
      </c>
      <c r="P314" s="11">
        <f>IF(Table5[[#This Row],[Meal]]="","",P313+Table5[[#This Row],[Meal]])</f>
        <v>277326.60000000009</v>
      </c>
      <c r="Q314" s="11">
        <f>IF(Table5[[#This Row],[Oil]]="","",Q313+Table5[[#This Row],[Oil]])</f>
        <v>-305029.06000000023</v>
      </c>
      <c r="R314" s="11">
        <f>IF(Table5[[#This Row],[Corn]]="","",R313+Table5[[#This Row],[Corn]])</f>
        <v>-124137.25999999995</v>
      </c>
      <c r="S314" s="11">
        <f>IF(Table5[[#This Row],[Wheat]]="","",S313+Table5[[#This Row],[Wheat]])</f>
        <v>700077.01999999979</v>
      </c>
      <c r="T314" s="11">
        <f>IF(Table5[[#This Row],[KC Wheat]]="","",T313+Table5[[#This Row],[KC Wheat]])</f>
        <v>33294.900000000009</v>
      </c>
      <c r="U314" s="11">
        <f>IF(Table5[[#This Row],[Energies]]="","",U313+Table5[[#This Row],[Energies]])</f>
        <v>58860.250000000015</v>
      </c>
      <c r="V314" s="10">
        <f t="shared" si="32"/>
        <v>3000343.1879999992</v>
      </c>
      <c r="W314" s="8">
        <v>554211</v>
      </c>
      <c r="X314" s="12">
        <f t="shared" si="29"/>
        <v>5.5065958633083792E-2</v>
      </c>
      <c r="Y314" s="8">
        <v>-5158.2299999999996</v>
      </c>
      <c r="Z314" s="8"/>
      <c r="AA314" s="1"/>
      <c r="AB314" s="1"/>
      <c r="AC314" s="66">
        <v>73903.199999999997</v>
      </c>
      <c r="AE314" s="109"/>
    </row>
    <row r="315" spans="1:31" x14ac:dyDescent="0.25">
      <c r="A315" s="1" t="str">
        <f t="shared" si="30"/>
        <v>Feb</v>
      </c>
      <c r="B315" s="2">
        <v>44620</v>
      </c>
      <c r="C315" s="8">
        <v>-27456.2</v>
      </c>
      <c r="D315" s="8">
        <v>43417.4</v>
      </c>
      <c r="E315" s="8">
        <v>-11507</v>
      </c>
      <c r="F315" s="8">
        <v>17586</v>
      </c>
      <c r="G315" s="8">
        <v>46671.4</v>
      </c>
      <c r="H315" s="8">
        <v>0</v>
      </c>
      <c r="I315" s="8">
        <v>0</v>
      </c>
      <c r="J315" s="10">
        <f t="shared" si="31"/>
        <v>68711.600000000006</v>
      </c>
      <c r="K315" s="8">
        <v>-114.35</v>
      </c>
      <c r="L315" s="8">
        <v>-808.22</v>
      </c>
      <c r="M315" s="8">
        <f t="shared" si="34"/>
        <v>-922.57</v>
      </c>
      <c r="N315" s="10">
        <f t="shared" si="33"/>
        <v>67789.03</v>
      </c>
      <c r="O315" s="11">
        <f>IF(Table5[[#This Row],[Beans]]="","",O314+Table5[[#This Row],[Beans]])</f>
        <v>2609679.1000000024</v>
      </c>
      <c r="P315" s="11">
        <f>IF(Table5[[#This Row],[Meal]]="","",P314+Table5[[#This Row],[Meal]])</f>
        <v>320744.00000000012</v>
      </c>
      <c r="Q315" s="11">
        <f>IF(Table5[[#This Row],[Oil]]="","",Q314+Table5[[#This Row],[Oil]])</f>
        <v>-316536.06000000023</v>
      </c>
      <c r="R315" s="11">
        <f>IF(Table5[[#This Row],[Corn]]="","",R314+Table5[[#This Row],[Corn]])</f>
        <v>-106551.25999999995</v>
      </c>
      <c r="S315" s="11">
        <f>IF(Table5[[#This Row],[Wheat]]="","",S314+Table5[[#This Row],[Wheat]])</f>
        <v>746748.41999999981</v>
      </c>
      <c r="T315" s="11">
        <f>IF(Table5[[#This Row],[KC Wheat]]="","",T314+Table5[[#This Row],[KC Wheat]])</f>
        <v>33294.900000000009</v>
      </c>
      <c r="U315" s="11">
        <f>IF(Table5[[#This Row],[Energies]]="","",U314+Table5[[#This Row],[Energies]])</f>
        <v>58860.250000000015</v>
      </c>
      <c r="V315" s="10">
        <f t="shared" si="32"/>
        <v>3068132.2179999989</v>
      </c>
      <c r="W315" s="8">
        <v>530600</v>
      </c>
      <c r="X315" s="12">
        <f t="shared" si="29"/>
        <v>0.1277591971353185</v>
      </c>
      <c r="Y315" s="8">
        <v>-422.62</v>
      </c>
      <c r="Z315" s="8"/>
      <c r="AA315" s="1"/>
      <c r="AB315" s="1"/>
      <c r="AC315" s="66">
        <v>185828.13</v>
      </c>
      <c r="AE315" s="109"/>
    </row>
    <row r="316" spans="1:31" x14ac:dyDescent="0.25">
      <c r="A316" s="1" t="str">
        <f t="shared" si="30"/>
        <v>Mar</v>
      </c>
      <c r="B316" s="2">
        <v>44621</v>
      </c>
      <c r="C316" s="8">
        <v>17370.7</v>
      </c>
      <c r="D316" s="8">
        <v>27970.3</v>
      </c>
      <c r="E316" s="8">
        <v>-28371.1</v>
      </c>
      <c r="F316" s="8">
        <v>66412</v>
      </c>
      <c r="G316" s="8">
        <v>70256.399999999994</v>
      </c>
      <c r="H316" s="8">
        <v>0</v>
      </c>
      <c r="I316" s="8">
        <v>0</v>
      </c>
      <c r="J316" s="10">
        <f t="shared" si="31"/>
        <v>153638.29999999999</v>
      </c>
      <c r="K316" s="8">
        <v>-80.510000000000005</v>
      </c>
      <c r="L316" s="8">
        <v>-567.17999999999995</v>
      </c>
      <c r="M316" s="8">
        <f t="shared" si="34"/>
        <v>-647.68999999999994</v>
      </c>
      <c r="N316" s="10">
        <f t="shared" si="33"/>
        <v>152990.60999999999</v>
      </c>
      <c r="O316" s="11">
        <f>IF(Table5[[#This Row],[Beans]]="","",O315+Table5[[#This Row],[Beans]])</f>
        <v>2627049.8000000026</v>
      </c>
      <c r="P316" s="11">
        <f>IF(Table5[[#This Row],[Meal]]="","",P315+Table5[[#This Row],[Meal]])</f>
        <v>348714.3000000001</v>
      </c>
      <c r="Q316" s="11">
        <f>IF(Table5[[#This Row],[Oil]]="","",Q315+Table5[[#This Row],[Oil]])</f>
        <v>-344907.16000000021</v>
      </c>
      <c r="R316" s="11">
        <f>IF(Table5[[#This Row],[Corn]]="","",R315+Table5[[#This Row],[Corn]])</f>
        <v>-40139.259999999951</v>
      </c>
      <c r="S316" s="11">
        <f>IF(Table5[[#This Row],[Wheat]]="","",S315+Table5[[#This Row],[Wheat]])</f>
        <v>817004.81999999983</v>
      </c>
      <c r="T316" s="11">
        <f>IF(Table5[[#This Row],[KC Wheat]]="","",T315+Table5[[#This Row],[KC Wheat]])</f>
        <v>33294.900000000009</v>
      </c>
      <c r="U316" s="11">
        <f>IF(Table5[[#This Row],[Energies]]="","",U315+Table5[[#This Row],[Energies]])</f>
        <v>58860.250000000015</v>
      </c>
      <c r="V316" s="10">
        <f t="shared" si="32"/>
        <v>3221122.8279999988</v>
      </c>
      <c r="W316" s="8">
        <v>458008</v>
      </c>
      <c r="X316" s="12">
        <f t="shared" si="29"/>
        <v>0.33403479851880313</v>
      </c>
      <c r="Y316" s="8">
        <v>-588.66</v>
      </c>
      <c r="Z316" s="8"/>
      <c r="AA316" s="1"/>
      <c r="AB316" s="1"/>
      <c r="AC316" s="66">
        <v>532595.18999999994</v>
      </c>
      <c r="AE316" s="109"/>
    </row>
    <row r="317" spans="1:31" x14ac:dyDescent="0.25">
      <c r="A317" s="1" t="str">
        <f t="shared" si="30"/>
        <v>Mar</v>
      </c>
      <c r="B317" s="2">
        <v>44622</v>
      </c>
      <c r="C317" s="8">
        <v>52054.2</v>
      </c>
      <c r="D317" s="8">
        <v>-8434</v>
      </c>
      <c r="E317" s="8">
        <v>675.9</v>
      </c>
      <c r="F317" s="8">
        <v>20590.8</v>
      </c>
      <c r="G317" s="8">
        <v>-21571.9</v>
      </c>
      <c r="H317" s="8">
        <v>0</v>
      </c>
      <c r="I317" s="8">
        <v>0</v>
      </c>
      <c r="J317" s="10">
        <f t="shared" si="31"/>
        <v>43314.999999999993</v>
      </c>
      <c r="K317" s="8">
        <v>-97.02</v>
      </c>
      <c r="L317" s="8">
        <v>-687.24</v>
      </c>
      <c r="M317" s="8">
        <f t="shared" si="34"/>
        <v>-784.26</v>
      </c>
      <c r="N317" s="10">
        <f t="shared" si="33"/>
        <v>42530.739999999991</v>
      </c>
      <c r="O317" s="11">
        <f>IF(Table5[[#This Row],[Beans]]="","",O316+Table5[[#This Row],[Beans]])</f>
        <v>2679104.0000000028</v>
      </c>
      <c r="P317" s="11">
        <f>IF(Table5[[#This Row],[Meal]]="","",P316+Table5[[#This Row],[Meal]])</f>
        <v>340280.3000000001</v>
      </c>
      <c r="Q317" s="11">
        <f>IF(Table5[[#This Row],[Oil]]="","",Q316+Table5[[#This Row],[Oil]])</f>
        <v>-344231.26000000018</v>
      </c>
      <c r="R317" s="11">
        <f>IF(Table5[[#This Row],[Corn]]="","",R316+Table5[[#This Row],[Corn]])</f>
        <v>-19548.459999999952</v>
      </c>
      <c r="S317" s="11">
        <f>IF(Table5[[#This Row],[Wheat]]="","",S316+Table5[[#This Row],[Wheat]])</f>
        <v>795432.91999999981</v>
      </c>
      <c r="T317" s="11">
        <f>IF(Table5[[#This Row],[KC Wheat]]="","",T316+Table5[[#This Row],[KC Wheat]])</f>
        <v>33294.900000000009</v>
      </c>
      <c r="U317" s="11">
        <f>IF(Table5[[#This Row],[Energies]]="","",U316+Table5[[#This Row],[Energies]])</f>
        <v>58860.250000000015</v>
      </c>
      <c r="V317" s="10">
        <f t="shared" si="32"/>
        <v>3263653.567999999</v>
      </c>
      <c r="W317" s="8">
        <v>607009</v>
      </c>
      <c r="X317" s="12">
        <f t="shared" si="29"/>
        <v>7.0066078097688819E-2</v>
      </c>
      <c r="Y317" s="8"/>
      <c r="Z317" s="8"/>
      <c r="AA317" s="1"/>
      <c r="AB317" s="1"/>
      <c r="AC317" s="66">
        <v>222973.68</v>
      </c>
      <c r="AE317" s="109"/>
    </row>
    <row r="318" spans="1:31" x14ac:dyDescent="0.25">
      <c r="A318" s="1" t="str">
        <f t="shared" si="30"/>
        <v>Mar</v>
      </c>
      <c r="B318" s="2">
        <v>44623</v>
      </c>
      <c r="C318" s="8">
        <v>-6034</v>
      </c>
      <c r="D318" s="8">
        <v>37.700000000000003</v>
      </c>
      <c r="E318" s="8">
        <v>-5900.1</v>
      </c>
      <c r="F318" s="8">
        <v>-115286.8</v>
      </c>
      <c r="G318" s="8">
        <v>374822.1</v>
      </c>
      <c r="H318" s="8">
        <v>0</v>
      </c>
      <c r="I318" s="8">
        <v>0</v>
      </c>
      <c r="J318" s="10">
        <f t="shared" si="31"/>
        <v>247638.89999999997</v>
      </c>
      <c r="K318" s="8">
        <v>-81.87</v>
      </c>
      <c r="L318" s="8">
        <v>-579.37</v>
      </c>
      <c r="M318" s="8">
        <f t="shared" si="34"/>
        <v>-661.24</v>
      </c>
      <c r="N318" s="10">
        <f t="shared" si="33"/>
        <v>246977.65999999997</v>
      </c>
      <c r="O318" s="11">
        <f>IF(Table5[[#This Row],[Beans]]="","",O317+Table5[[#This Row],[Beans]])</f>
        <v>2673070.0000000028</v>
      </c>
      <c r="P318" s="11">
        <f>IF(Table5[[#This Row],[Meal]]="","",P317+Table5[[#This Row],[Meal]])</f>
        <v>340318.00000000012</v>
      </c>
      <c r="Q318" s="11">
        <f>IF(Table5[[#This Row],[Oil]]="","",Q317+Table5[[#This Row],[Oil]])</f>
        <v>-350131.36000000016</v>
      </c>
      <c r="R318" s="11">
        <f>IF(Table5[[#This Row],[Corn]]="","",R317+Table5[[#This Row],[Corn]])</f>
        <v>-134835.25999999995</v>
      </c>
      <c r="S318" s="11">
        <f>IF(Table5[[#This Row],[Wheat]]="","",S317+Table5[[#This Row],[Wheat]])</f>
        <v>1170255.0199999998</v>
      </c>
      <c r="T318" s="11">
        <f>IF(Table5[[#This Row],[KC Wheat]]="","",T317+Table5[[#This Row],[KC Wheat]])</f>
        <v>33294.900000000009</v>
      </c>
      <c r="U318" s="11">
        <f>IF(Table5[[#This Row],[Energies]]="","",U317+Table5[[#This Row],[Energies]])</f>
        <v>58860.250000000015</v>
      </c>
      <c r="V318" s="10">
        <f t="shared" si="32"/>
        <v>3510631.2279999992</v>
      </c>
      <c r="W318" s="8">
        <v>512658</v>
      </c>
      <c r="X318" s="12">
        <f t="shared" si="29"/>
        <v>0.48175910646083742</v>
      </c>
      <c r="Y318" s="8"/>
      <c r="Z318" s="8"/>
      <c r="AA318" s="1"/>
      <c r="AB318" s="1"/>
      <c r="AC318" s="66">
        <v>3710020.94</v>
      </c>
      <c r="AE318" s="109"/>
    </row>
    <row r="319" spans="1:31" x14ac:dyDescent="0.25">
      <c r="A319" s="1" t="str">
        <f t="shared" si="30"/>
        <v>Mar</v>
      </c>
      <c r="B319" s="2">
        <v>44624</v>
      </c>
      <c r="C319" s="8">
        <v>-32917.199999999997</v>
      </c>
      <c r="D319" s="8">
        <v>-13333</v>
      </c>
      <c r="E319" s="8">
        <v>6285.4</v>
      </c>
      <c r="F319" s="8">
        <v>-45321</v>
      </c>
      <c r="G319" s="8">
        <v>19591.900000000001</v>
      </c>
      <c r="H319" s="8">
        <v>0</v>
      </c>
      <c r="I319" s="8">
        <v>0</v>
      </c>
      <c r="J319" s="10">
        <f t="shared" si="31"/>
        <v>-65693.899999999994</v>
      </c>
      <c r="K319" s="8">
        <v>-98.45</v>
      </c>
      <c r="L319" s="8">
        <v>-696.44</v>
      </c>
      <c r="M319" s="8">
        <f t="shared" si="34"/>
        <v>-794.8900000000001</v>
      </c>
      <c r="N319" s="10">
        <f t="shared" si="33"/>
        <v>-66488.789999999994</v>
      </c>
      <c r="O319" s="11">
        <f>IF(Table5[[#This Row],[Beans]]="","",O318+Table5[[#This Row],[Beans]])</f>
        <v>2640152.8000000026</v>
      </c>
      <c r="P319" s="11">
        <f>IF(Table5[[#This Row],[Meal]]="","",P318+Table5[[#This Row],[Meal]])</f>
        <v>326985.00000000012</v>
      </c>
      <c r="Q319" s="11">
        <f>IF(Table5[[#This Row],[Oil]]="","",Q318+Table5[[#This Row],[Oil]])</f>
        <v>-343845.96000000014</v>
      </c>
      <c r="R319" s="11">
        <f>IF(Table5[[#This Row],[Corn]]="","",R318+Table5[[#This Row],[Corn]])</f>
        <v>-180156.25999999995</v>
      </c>
      <c r="S319" s="11">
        <f>IF(Table5[[#This Row],[Wheat]]="","",S318+Table5[[#This Row],[Wheat]])</f>
        <v>1189846.9199999997</v>
      </c>
      <c r="T319" s="11">
        <f>IF(Table5[[#This Row],[KC Wheat]]="","",T318+Table5[[#This Row],[KC Wheat]])</f>
        <v>33294.900000000009</v>
      </c>
      <c r="U319" s="11">
        <f>IF(Table5[[#This Row],[Energies]]="","",U318+Table5[[#This Row],[Energies]])</f>
        <v>58860.250000000015</v>
      </c>
      <c r="V319" s="10">
        <f t="shared" si="32"/>
        <v>3444142.4379999992</v>
      </c>
      <c r="W319" s="8">
        <v>482507</v>
      </c>
      <c r="X319" s="12">
        <f t="shared" si="29"/>
        <v>-0.13779860188556847</v>
      </c>
      <c r="Y319" s="8">
        <v>-250</v>
      </c>
      <c r="Z319" s="8"/>
      <c r="AA319" s="1"/>
      <c r="AB319" s="1"/>
      <c r="AC319" s="66">
        <v>3000864.55</v>
      </c>
      <c r="AE319" s="109"/>
    </row>
    <row r="320" spans="1:31" x14ac:dyDescent="0.25">
      <c r="A320" s="1" t="str">
        <f t="shared" si="30"/>
        <v>Mar</v>
      </c>
      <c r="B320" s="2">
        <v>44627</v>
      </c>
      <c r="C320" s="8">
        <v>-36116.699999999997</v>
      </c>
      <c r="D320" s="8">
        <v>4356.3</v>
      </c>
      <c r="E320" s="8">
        <v>5725.2</v>
      </c>
      <c r="F320" s="8">
        <v>14593.5</v>
      </c>
      <c r="G320" s="8">
        <v>-105633.2</v>
      </c>
      <c r="H320" s="8">
        <v>0</v>
      </c>
      <c r="I320" s="8">
        <v>0</v>
      </c>
      <c r="J320" s="10">
        <f t="shared" si="31"/>
        <v>-117074.9</v>
      </c>
      <c r="K320" s="8">
        <v>-61.96</v>
      </c>
      <c r="L320" s="8">
        <v>-438.61</v>
      </c>
      <c r="M320" s="8">
        <f t="shared" si="34"/>
        <v>-500.57</v>
      </c>
      <c r="N320" s="10">
        <f t="shared" si="33"/>
        <v>-117575.47</v>
      </c>
      <c r="O320" s="11">
        <f>IF(Table5[[#This Row],[Beans]]="","",O319+Table5[[#This Row],[Beans]])</f>
        <v>2604036.1000000024</v>
      </c>
      <c r="P320" s="11">
        <f>IF(Table5[[#This Row],[Meal]]="","",P319+Table5[[#This Row],[Meal]])</f>
        <v>331341.3000000001</v>
      </c>
      <c r="Q320" s="11">
        <f>IF(Table5[[#This Row],[Oil]]="","",Q319+Table5[[#This Row],[Oil]])</f>
        <v>-338120.76000000013</v>
      </c>
      <c r="R320" s="11">
        <f>IF(Table5[[#This Row],[Corn]]="","",R319+Table5[[#This Row],[Corn]])</f>
        <v>-165562.75999999995</v>
      </c>
      <c r="S320" s="11">
        <f>IF(Table5[[#This Row],[Wheat]]="","",S319+Table5[[#This Row],[Wheat]])</f>
        <v>1084213.7199999997</v>
      </c>
      <c r="T320" s="11">
        <f>IF(Table5[[#This Row],[KC Wheat]]="","",T319+Table5[[#This Row],[KC Wheat]])</f>
        <v>33294.900000000009</v>
      </c>
      <c r="U320" s="11">
        <f>IF(Table5[[#This Row],[Energies]]="","",U319+Table5[[#This Row],[Energies]])</f>
        <v>58860.250000000015</v>
      </c>
      <c r="V320" s="10">
        <f t="shared" si="32"/>
        <v>3326566.9679999989</v>
      </c>
      <c r="W320" s="8">
        <v>552071</v>
      </c>
      <c r="X320" s="12">
        <f t="shared" si="29"/>
        <v>-0.21297164676282579</v>
      </c>
      <c r="Y320" s="8"/>
      <c r="Z320" s="8"/>
      <c r="AA320" s="1"/>
      <c r="AB320" s="1"/>
      <c r="AC320" s="66">
        <v>1289852.73</v>
      </c>
      <c r="AE320" s="109"/>
    </row>
    <row r="321" spans="1:31" x14ac:dyDescent="0.25">
      <c r="A321" s="1" t="str">
        <f t="shared" si="30"/>
        <v>Mar</v>
      </c>
      <c r="B321" s="2">
        <v>44628</v>
      </c>
      <c r="C321" s="8">
        <v>-47942.7</v>
      </c>
      <c r="D321" s="8">
        <v>-25073</v>
      </c>
      <c r="E321" s="8">
        <v>10989.1</v>
      </c>
      <c r="F321" s="8">
        <v>45956.2</v>
      </c>
      <c r="G321" s="8">
        <v>-50882.9</v>
      </c>
      <c r="H321" s="8">
        <v>0</v>
      </c>
      <c r="I321" s="8">
        <v>0</v>
      </c>
      <c r="J321" s="10">
        <f t="shared" si="31"/>
        <v>-66953.3</v>
      </c>
      <c r="K321" s="8">
        <v>-74.209999999999994</v>
      </c>
      <c r="L321" s="8">
        <v>-527.85</v>
      </c>
      <c r="M321" s="8">
        <f t="shared" si="34"/>
        <v>-602.06000000000006</v>
      </c>
      <c r="N321" s="10">
        <f t="shared" si="33"/>
        <v>-67555.360000000001</v>
      </c>
      <c r="O321" s="11">
        <f>IF(Table5[[#This Row],[Beans]]="","",O320+Table5[[#This Row],[Beans]])</f>
        <v>2556093.4000000022</v>
      </c>
      <c r="P321" s="11">
        <f>IF(Table5[[#This Row],[Meal]]="","",P320+Table5[[#This Row],[Meal]])</f>
        <v>306268.3000000001</v>
      </c>
      <c r="Q321" s="11">
        <f>IF(Table5[[#This Row],[Oil]]="","",Q320+Table5[[#This Row],[Oil]])</f>
        <v>-327131.66000000015</v>
      </c>
      <c r="R321" s="11">
        <f>IF(Table5[[#This Row],[Corn]]="","",R320+Table5[[#This Row],[Corn]])</f>
        <v>-119606.55999999995</v>
      </c>
      <c r="S321" s="11">
        <f>IF(Table5[[#This Row],[Wheat]]="","",S320+Table5[[#This Row],[Wheat]])</f>
        <v>1033330.8199999997</v>
      </c>
      <c r="T321" s="11">
        <f>IF(Table5[[#This Row],[KC Wheat]]="","",T320+Table5[[#This Row],[KC Wheat]])</f>
        <v>33294.900000000009</v>
      </c>
      <c r="U321" s="11">
        <f>IF(Table5[[#This Row],[Energies]]="","",U320+Table5[[#This Row],[Energies]])</f>
        <v>58860.250000000015</v>
      </c>
      <c r="V321" s="10">
        <f t="shared" si="32"/>
        <v>3259011.6079999991</v>
      </c>
      <c r="W321" s="8">
        <v>535508</v>
      </c>
      <c r="X321" s="12">
        <f t="shared" si="29"/>
        <v>-0.12615191556428662</v>
      </c>
      <c r="Y321" s="8"/>
      <c r="Z321" s="8"/>
      <c r="AA321" s="1"/>
      <c r="AB321" s="1"/>
      <c r="AC321" s="66">
        <v>532241.17000000004</v>
      </c>
      <c r="AE321" s="109"/>
    </row>
    <row r="322" spans="1:31" x14ac:dyDescent="0.25">
      <c r="A322" s="1" t="str">
        <f t="shared" si="30"/>
        <v>Mar</v>
      </c>
      <c r="B322" s="2">
        <v>44629</v>
      </c>
      <c r="C322" s="8">
        <v>-12435.1</v>
      </c>
      <c r="D322" s="8">
        <v>3885.5</v>
      </c>
      <c r="E322" s="8">
        <v>2515.8000000000002</v>
      </c>
      <c r="F322" s="8">
        <v>-23668.1</v>
      </c>
      <c r="G322" s="8">
        <v>57933.1</v>
      </c>
      <c r="H322" s="8">
        <v>0</v>
      </c>
      <c r="I322" s="8">
        <v>0</v>
      </c>
      <c r="J322" s="10">
        <f t="shared" si="31"/>
        <v>28231.200000000001</v>
      </c>
      <c r="K322" s="8">
        <v>-51.75</v>
      </c>
      <c r="L322" s="8">
        <v>-367.54</v>
      </c>
      <c r="M322" s="8">
        <f t="shared" si="34"/>
        <v>-419.29</v>
      </c>
      <c r="N322" s="10">
        <f t="shared" si="33"/>
        <v>27811.91</v>
      </c>
      <c r="O322" s="11">
        <f>IF(Table5[[#This Row],[Beans]]="","",O321+Table5[[#This Row],[Beans]])</f>
        <v>2543658.3000000021</v>
      </c>
      <c r="P322" s="11">
        <f>IF(Table5[[#This Row],[Meal]]="","",P321+Table5[[#This Row],[Meal]])</f>
        <v>310153.8000000001</v>
      </c>
      <c r="Q322" s="11">
        <f>IF(Table5[[#This Row],[Oil]]="","",Q321+Table5[[#This Row],[Oil]])</f>
        <v>-324615.86000000016</v>
      </c>
      <c r="R322" s="11">
        <f>IF(Table5[[#This Row],[Corn]]="","",R321+Table5[[#This Row],[Corn]])</f>
        <v>-143274.65999999995</v>
      </c>
      <c r="S322" s="11">
        <f>IF(Table5[[#This Row],[Wheat]]="","",S321+Table5[[#This Row],[Wheat]])</f>
        <v>1091263.9199999997</v>
      </c>
      <c r="T322" s="11">
        <f>IF(Table5[[#This Row],[KC Wheat]]="","",T321+Table5[[#This Row],[KC Wheat]])</f>
        <v>33294.900000000009</v>
      </c>
      <c r="U322" s="11">
        <f>IF(Table5[[#This Row],[Energies]]="","",U321+Table5[[#This Row],[Energies]])</f>
        <v>58860.250000000015</v>
      </c>
      <c r="V322" s="10">
        <f t="shared" si="32"/>
        <v>3286823.5179999992</v>
      </c>
      <c r="W322" s="8">
        <v>611337</v>
      </c>
      <c r="X322" s="12">
        <f t="shared" si="29"/>
        <v>4.5493582099562106E-2</v>
      </c>
      <c r="Y322" s="8"/>
      <c r="Z322" s="8"/>
      <c r="AA322" s="1"/>
      <c r="AB322" s="1"/>
      <c r="AC322" s="66">
        <v>99045.38</v>
      </c>
      <c r="AE322" s="109"/>
    </row>
    <row r="323" spans="1:31" x14ac:dyDescent="0.25">
      <c r="A323" s="1" t="str">
        <f t="shared" si="30"/>
        <v>Mar</v>
      </c>
      <c r="B323" s="2">
        <v>44630</v>
      </c>
      <c r="C323" s="8">
        <v>-42637.8</v>
      </c>
      <c r="D323" s="8">
        <v>-9059.6</v>
      </c>
      <c r="E323" s="8">
        <v>-3726.4</v>
      </c>
      <c r="F323" s="8">
        <v>9388.7999999999993</v>
      </c>
      <c r="G323" s="8">
        <v>-43896.3</v>
      </c>
      <c r="H323" s="8">
        <v>0</v>
      </c>
      <c r="I323" s="8">
        <v>0</v>
      </c>
      <c r="J323" s="10">
        <f t="shared" si="31"/>
        <v>-89931.3</v>
      </c>
      <c r="K323" s="8">
        <v>-71.180000000000007</v>
      </c>
      <c r="L323" s="8">
        <v>-504.39</v>
      </c>
      <c r="M323" s="8">
        <f t="shared" si="34"/>
        <v>-575.56999999999994</v>
      </c>
      <c r="N323" s="10">
        <f t="shared" si="33"/>
        <v>-90506.87000000001</v>
      </c>
      <c r="O323" s="11">
        <f>IF(Table5[[#This Row],[Beans]]="","",O322+Table5[[#This Row],[Beans]])</f>
        <v>2501020.5000000023</v>
      </c>
      <c r="P323" s="11">
        <f>IF(Table5[[#This Row],[Meal]]="","",P322+Table5[[#This Row],[Meal]])</f>
        <v>301094.20000000013</v>
      </c>
      <c r="Q323" s="11">
        <f>IF(Table5[[#This Row],[Oil]]="","",Q322+Table5[[#This Row],[Oil]])</f>
        <v>-328342.26000000018</v>
      </c>
      <c r="R323" s="11">
        <f>IF(Table5[[#This Row],[Corn]]="","",R322+Table5[[#This Row],[Corn]])</f>
        <v>-133885.85999999996</v>
      </c>
      <c r="S323" s="11">
        <f>IF(Table5[[#This Row],[Wheat]]="","",S322+Table5[[#This Row],[Wheat]])</f>
        <v>1047367.6199999996</v>
      </c>
      <c r="T323" s="11">
        <f>IF(Table5[[#This Row],[KC Wheat]]="","",T322+Table5[[#This Row],[KC Wheat]])</f>
        <v>33294.900000000009</v>
      </c>
      <c r="U323" s="11">
        <f>IF(Table5[[#This Row],[Energies]]="","",U322+Table5[[#This Row],[Energies]])</f>
        <v>58860.250000000015</v>
      </c>
      <c r="V323" s="10">
        <f t="shared" ref="V323:V385" si="35">IF(N323&lt;&gt;"",IFERROR(V322+N323,""),"")</f>
        <v>3196316.6479999991</v>
      </c>
      <c r="W323" s="8">
        <v>555838</v>
      </c>
      <c r="X323" s="12">
        <f t="shared" ref="X323:X385" si="36">IFERROR(N323/W323,"")</f>
        <v>-0.16282958343977924</v>
      </c>
      <c r="Y323" s="8"/>
      <c r="Z323" s="8"/>
      <c r="AA323" s="1"/>
      <c r="AB323" s="1"/>
      <c r="AC323" s="66">
        <v>289548.56</v>
      </c>
      <c r="AE323" s="109"/>
    </row>
    <row r="324" spans="1:31" x14ac:dyDescent="0.25">
      <c r="A324" s="1" t="str">
        <f t="shared" ref="A324:A387" si="37">TEXT(B324,"mmm")</f>
        <v>Mar</v>
      </c>
      <c r="B324" s="2">
        <v>44631</v>
      </c>
      <c r="C324" s="8">
        <v>-21795.4</v>
      </c>
      <c r="D324" s="8">
        <v>16626.599999999999</v>
      </c>
      <c r="E324" s="8">
        <v>1066.5999999999999</v>
      </c>
      <c r="F324" s="8">
        <v>-34024.6</v>
      </c>
      <c r="G324" s="8">
        <v>13378.7</v>
      </c>
      <c r="H324" s="8">
        <v>0</v>
      </c>
      <c r="I324" s="8">
        <v>0</v>
      </c>
      <c r="J324" s="10">
        <f t="shared" ref="J324:J387" si="38">IF(SUM(C324:I324)=0,"",SUM(C324:I324))</f>
        <v>-24748.100000000002</v>
      </c>
      <c r="K324" s="8">
        <v>-46.2</v>
      </c>
      <c r="L324" s="8">
        <v>-327.52</v>
      </c>
      <c r="M324" s="8">
        <f t="shared" si="34"/>
        <v>-373.71999999999997</v>
      </c>
      <c r="N324" s="10">
        <f t="shared" si="33"/>
        <v>-25121.820000000003</v>
      </c>
      <c r="O324" s="11">
        <f>IF(Table5[[#This Row],[Beans]]="","",O323+Table5[[#This Row],[Beans]])</f>
        <v>2479225.1000000024</v>
      </c>
      <c r="P324" s="11">
        <f>IF(Table5[[#This Row],[Meal]]="","",P323+Table5[[#This Row],[Meal]])</f>
        <v>317720.8000000001</v>
      </c>
      <c r="Q324" s="11">
        <f>IF(Table5[[#This Row],[Oil]]="","",Q323+Table5[[#This Row],[Oil]])</f>
        <v>-327275.66000000021</v>
      </c>
      <c r="R324" s="11">
        <f>IF(Table5[[#This Row],[Corn]]="","",R323+Table5[[#This Row],[Corn]])</f>
        <v>-167910.45999999996</v>
      </c>
      <c r="S324" s="11">
        <f>IF(Table5[[#This Row],[Wheat]]="","",S323+Table5[[#This Row],[Wheat]])</f>
        <v>1060746.3199999996</v>
      </c>
      <c r="T324" s="11">
        <f>IF(Table5[[#This Row],[KC Wheat]]="","",T323+Table5[[#This Row],[KC Wheat]])</f>
        <v>33294.900000000009</v>
      </c>
      <c r="U324" s="11">
        <f>IF(Table5[[#This Row],[Energies]]="","",U323+Table5[[#This Row],[Energies]])</f>
        <v>58860.250000000015</v>
      </c>
      <c r="V324" s="10">
        <f t="shared" si="35"/>
        <v>3171194.8279999993</v>
      </c>
      <c r="W324" s="8">
        <v>699233</v>
      </c>
      <c r="X324" s="12">
        <f t="shared" si="36"/>
        <v>-3.5927680758774262E-2</v>
      </c>
      <c r="Y324" s="8"/>
      <c r="Z324" s="8"/>
      <c r="AA324" s="1"/>
      <c r="AB324" s="1"/>
      <c r="AC324" s="66">
        <v>270952.84000000003</v>
      </c>
      <c r="AE324" s="109"/>
    </row>
    <row r="325" spans="1:31" x14ac:dyDescent="0.25">
      <c r="A325" s="1" t="str">
        <f t="shared" si="37"/>
        <v>Mar</v>
      </c>
      <c r="B325" s="2">
        <v>44634</v>
      </c>
      <c r="C325" s="8">
        <v>-5299.3</v>
      </c>
      <c r="D325" s="8">
        <v>5401.7</v>
      </c>
      <c r="E325" s="8">
        <v>5427.4</v>
      </c>
      <c r="F325" s="8">
        <v>12857.2</v>
      </c>
      <c r="G325" s="8">
        <v>-289.5</v>
      </c>
      <c r="H325" s="8">
        <v>0</v>
      </c>
      <c r="I325" s="8">
        <v>0</v>
      </c>
      <c r="J325" s="10">
        <f t="shared" si="38"/>
        <v>18097.5</v>
      </c>
      <c r="K325" s="8">
        <v>-29.44</v>
      </c>
      <c r="L325" s="8">
        <v>-208.61</v>
      </c>
      <c r="M325" s="8">
        <f t="shared" si="34"/>
        <v>-238.05</v>
      </c>
      <c r="N325" s="10">
        <f t="shared" si="33"/>
        <v>17859.45</v>
      </c>
      <c r="O325" s="11">
        <f>IF(Table5[[#This Row],[Beans]]="","",O324+Table5[[#This Row],[Beans]])</f>
        <v>2473925.8000000026</v>
      </c>
      <c r="P325" s="11">
        <f>IF(Table5[[#This Row],[Meal]]="","",P324+Table5[[#This Row],[Meal]])</f>
        <v>323122.50000000012</v>
      </c>
      <c r="Q325" s="11">
        <f>IF(Table5[[#This Row],[Oil]]="","",Q324+Table5[[#This Row],[Oil]])</f>
        <v>-321848.26000000018</v>
      </c>
      <c r="R325" s="11">
        <f>IF(Table5[[#This Row],[Corn]]="","",R324+Table5[[#This Row],[Corn]])</f>
        <v>-155053.25999999995</v>
      </c>
      <c r="S325" s="11">
        <f>IF(Table5[[#This Row],[Wheat]]="","",S324+Table5[[#This Row],[Wheat]])</f>
        <v>1060456.8199999996</v>
      </c>
      <c r="T325" s="11">
        <f>IF(Table5[[#This Row],[KC Wheat]]="","",T324+Table5[[#This Row],[KC Wheat]])</f>
        <v>33294.900000000009</v>
      </c>
      <c r="U325" s="11">
        <f>IF(Table5[[#This Row],[Energies]]="","",U324+Table5[[#This Row],[Energies]])</f>
        <v>58860.250000000015</v>
      </c>
      <c r="V325" s="10">
        <f t="shared" si="35"/>
        <v>3189054.2779999995</v>
      </c>
      <c r="W325" s="8">
        <v>513119</v>
      </c>
      <c r="X325" s="12">
        <f t="shared" si="36"/>
        <v>3.480566886043978E-2</v>
      </c>
      <c r="Y325" s="8"/>
      <c r="Z325" s="8"/>
      <c r="AA325" s="1"/>
      <c r="AB325" s="1"/>
      <c r="AC325" s="66">
        <v>268934.78999999998</v>
      </c>
      <c r="AE325" s="109"/>
    </row>
    <row r="326" spans="1:31" x14ac:dyDescent="0.25">
      <c r="A326" s="1" t="str">
        <f t="shared" si="37"/>
        <v>Mar</v>
      </c>
      <c r="B326" s="2">
        <v>44635</v>
      </c>
      <c r="C326" s="8">
        <v>27308.6</v>
      </c>
      <c r="D326" s="8">
        <v>-438.6</v>
      </c>
      <c r="E326" s="8">
        <v>730.5</v>
      </c>
      <c r="F326" s="8">
        <v>-21618.7</v>
      </c>
      <c r="G326" s="8">
        <v>6583.1</v>
      </c>
      <c r="H326" s="8">
        <v>0</v>
      </c>
      <c r="I326" s="8">
        <v>0</v>
      </c>
      <c r="J326" s="10">
        <f t="shared" si="38"/>
        <v>12564.9</v>
      </c>
      <c r="K326" s="8">
        <v>-32.659999999999997</v>
      </c>
      <c r="L326" s="8">
        <v>-231.12</v>
      </c>
      <c r="M326" s="8">
        <f t="shared" si="34"/>
        <v>-263.77999999999997</v>
      </c>
      <c r="N326" s="10">
        <f t="shared" si="33"/>
        <v>12301.119999999999</v>
      </c>
      <c r="O326" s="11">
        <f>IF(Table5[[#This Row],[Beans]]="","",O325+Table5[[#This Row],[Beans]])</f>
        <v>2501234.4000000027</v>
      </c>
      <c r="P326" s="11">
        <f>IF(Table5[[#This Row],[Meal]]="","",P325+Table5[[#This Row],[Meal]])</f>
        <v>322683.90000000014</v>
      </c>
      <c r="Q326" s="11">
        <f>IF(Table5[[#This Row],[Oil]]="","",Q325+Table5[[#This Row],[Oil]])</f>
        <v>-321117.76000000018</v>
      </c>
      <c r="R326" s="11">
        <f>IF(Table5[[#This Row],[Corn]]="","",R325+Table5[[#This Row],[Corn]])</f>
        <v>-176671.95999999996</v>
      </c>
      <c r="S326" s="11">
        <f>IF(Table5[[#This Row],[Wheat]]="","",S325+Table5[[#This Row],[Wheat]])</f>
        <v>1067039.9199999997</v>
      </c>
      <c r="T326" s="11">
        <f>IF(Table5[[#This Row],[KC Wheat]]="","",T325+Table5[[#This Row],[KC Wheat]])</f>
        <v>33294.900000000009</v>
      </c>
      <c r="U326" s="11">
        <f>IF(Table5[[#This Row],[Energies]]="","",U325+Table5[[#This Row],[Energies]])</f>
        <v>58860.250000000015</v>
      </c>
      <c r="V326" s="10">
        <f t="shared" si="35"/>
        <v>3201355.3979999996</v>
      </c>
      <c r="W326" s="8">
        <v>479322</v>
      </c>
      <c r="X326" s="12">
        <f t="shared" si="36"/>
        <v>2.5663583144524972E-2</v>
      </c>
      <c r="Y326" s="8"/>
      <c r="Z326" s="8"/>
      <c r="AA326" s="1"/>
      <c r="AB326" s="1"/>
      <c r="AC326" s="66">
        <v>277394.01</v>
      </c>
      <c r="AE326" s="109"/>
    </row>
    <row r="327" spans="1:31" x14ac:dyDescent="0.25">
      <c r="A327" s="1" t="str">
        <f t="shared" si="37"/>
        <v>Mar</v>
      </c>
      <c r="B327" s="2">
        <v>44636</v>
      </c>
      <c r="C327" s="8">
        <v>-15768.1</v>
      </c>
      <c r="D327" s="8">
        <v>-7287.3</v>
      </c>
      <c r="E327" s="8">
        <v>10166.4</v>
      </c>
      <c r="F327" s="8">
        <v>25544.799999999999</v>
      </c>
      <c r="G327" s="8">
        <v>30279.3</v>
      </c>
      <c r="H327" s="8">
        <v>0</v>
      </c>
      <c r="I327" s="8">
        <v>0</v>
      </c>
      <c r="J327" s="10">
        <f t="shared" si="38"/>
        <v>42935.1</v>
      </c>
      <c r="K327" s="8">
        <v>-47.32</v>
      </c>
      <c r="L327" s="8">
        <v>-335.57</v>
      </c>
      <c r="M327" s="8">
        <f t="shared" si="34"/>
        <v>-382.89</v>
      </c>
      <c r="N327" s="10">
        <f t="shared" si="33"/>
        <v>42552.21</v>
      </c>
      <c r="O327" s="11">
        <f>IF(Table5[[#This Row],[Beans]]="","",O326+Table5[[#This Row],[Beans]])</f>
        <v>2485466.3000000026</v>
      </c>
      <c r="P327" s="11">
        <f>IF(Table5[[#This Row],[Meal]]="","",P326+Table5[[#This Row],[Meal]])</f>
        <v>315396.60000000015</v>
      </c>
      <c r="Q327" s="11">
        <f>IF(Table5[[#This Row],[Oil]]="","",Q326+Table5[[#This Row],[Oil]])</f>
        <v>-310951.36000000016</v>
      </c>
      <c r="R327" s="11">
        <f>IF(Table5[[#This Row],[Corn]]="","",R326+Table5[[#This Row],[Corn]])</f>
        <v>-151127.15999999997</v>
      </c>
      <c r="S327" s="11">
        <f>IF(Table5[[#This Row],[Wheat]]="","",S326+Table5[[#This Row],[Wheat]])</f>
        <v>1097319.2199999997</v>
      </c>
      <c r="T327" s="11">
        <f>IF(Table5[[#This Row],[KC Wheat]]="","",T326+Table5[[#This Row],[KC Wheat]])</f>
        <v>33294.900000000009</v>
      </c>
      <c r="U327" s="11">
        <f>IF(Table5[[#This Row],[Energies]]="","",U326+Table5[[#This Row],[Energies]])</f>
        <v>58860.250000000015</v>
      </c>
      <c r="V327" s="10">
        <f t="shared" si="35"/>
        <v>3243907.6079999995</v>
      </c>
      <c r="W327" s="8">
        <v>497130</v>
      </c>
      <c r="X327" s="12">
        <f t="shared" si="36"/>
        <v>8.5595739544988225E-2</v>
      </c>
      <c r="Y327" s="8"/>
      <c r="Z327" s="8"/>
      <c r="AA327" s="1"/>
      <c r="AB327" s="1"/>
      <c r="AC327" s="66">
        <v>80877.119999999995</v>
      </c>
      <c r="AE327" s="109"/>
    </row>
    <row r="328" spans="1:31" x14ac:dyDescent="0.25">
      <c r="A328" s="1" t="str">
        <f t="shared" si="37"/>
        <v>Mar</v>
      </c>
      <c r="B328" s="2">
        <v>44637</v>
      </c>
      <c r="C328" s="8">
        <v>13060.2</v>
      </c>
      <c r="D328" s="8">
        <v>-4003.5</v>
      </c>
      <c r="E328" s="8">
        <v>4280</v>
      </c>
      <c r="F328" s="8">
        <v>-44563.9</v>
      </c>
      <c r="G328" s="8">
        <v>-38086.5</v>
      </c>
      <c r="H328" s="8">
        <v>0</v>
      </c>
      <c r="I328" s="8">
        <v>0</v>
      </c>
      <c r="J328" s="10">
        <f t="shared" si="38"/>
        <v>-69313.7</v>
      </c>
      <c r="K328" s="8">
        <v>-27.3</v>
      </c>
      <c r="L328" s="8">
        <v>-194.35</v>
      </c>
      <c r="M328" s="8">
        <f t="shared" si="34"/>
        <v>-221.65</v>
      </c>
      <c r="N328" s="10">
        <f t="shared" si="33"/>
        <v>-69535.349999999991</v>
      </c>
      <c r="O328" s="11">
        <f>IF(Table5[[#This Row],[Beans]]="","",O327+Table5[[#This Row],[Beans]])</f>
        <v>2498526.5000000028</v>
      </c>
      <c r="P328" s="11">
        <f>IF(Table5[[#This Row],[Meal]]="","",P327+Table5[[#This Row],[Meal]])</f>
        <v>311393.10000000015</v>
      </c>
      <c r="Q328" s="11">
        <f>IF(Table5[[#This Row],[Oil]]="","",Q327+Table5[[#This Row],[Oil]])</f>
        <v>-306671.36000000016</v>
      </c>
      <c r="R328" s="11">
        <f>IF(Table5[[#This Row],[Corn]]="","",R327+Table5[[#This Row],[Corn]])</f>
        <v>-195691.05999999997</v>
      </c>
      <c r="S328" s="11">
        <f>IF(Table5[[#This Row],[Wheat]]="","",S327+Table5[[#This Row],[Wheat]])</f>
        <v>1059232.7199999997</v>
      </c>
      <c r="T328" s="11">
        <f>IF(Table5[[#This Row],[KC Wheat]]="","",T327+Table5[[#This Row],[KC Wheat]])</f>
        <v>33294.900000000009</v>
      </c>
      <c r="U328" s="11">
        <f>IF(Table5[[#This Row],[Energies]]="","",U327+Table5[[#This Row],[Energies]])</f>
        <v>58860.250000000015</v>
      </c>
      <c r="V328" s="10">
        <f t="shared" si="35"/>
        <v>3174372.2579999994</v>
      </c>
      <c r="W328" s="8">
        <v>581538</v>
      </c>
      <c r="X328" s="12">
        <f t="shared" si="36"/>
        <v>-0.11957146394560629</v>
      </c>
      <c r="Y328" s="8">
        <v>-9118.4</v>
      </c>
      <c r="Z328" s="8"/>
      <c r="AA328" s="1"/>
      <c r="AB328" s="1"/>
      <c r="AC328" s="66">
        <v>274182.46999999997</v>
      </c>
      <c r="AE328" s="109"/>
    </row>
    <row r="329" spans="1:31" x14ac:dyDescent="0.25">
      <c r="A329" s="1" t="str">
        <f t="shared" si="37"/>
        <v>Mar</v>
      </c>
      <c r="B329" s="2">
        <v>44638</v>
      </c>
      <c r="C329" s="8">
        <v>17573</v>
      </c>
      <c r="D329" s="8">
        <v>11765.9</v>
      </c>
      <c r="E329" s="8">
        <v>-2615.4</v>
      </c>
      <c r="F329" s="8">
        <v>-52755.7</v>
      </c>
      <c r="G329" s="8">
        <v>-1356.2</v>
      </c>
      <c r="H329" s="8">
        <v>0</v>
      </c>
      <c r="I329" s="8">
        <v>0</v>
      </c>
      <c r="J329" s="10">
        <f t="shared" si="38"/>
        <v>-27388.399999999998</v>
      </c>
      <c r="K329" s="8">
        <v>-23.88</v>
      </c>
      <c r="L329" s="8">
        <v>-169.74</v>
      </c>
      <c r="M329" s="8">
        <f t="shared" si="34"/>
        <v>-193.62</v>
      </c>
      <c r="N329" s="10">
        <f t="shared" si="33"/>
        <v>-27582.019999999997</v>
      </c>
      <c r="O329" s="11">
        <f>IF(Table5[[#This Row],[Beans]]="","",O328+Table5[[#This Row],[Beans]])</f>
        <v>2516099.5000000028</v>
      </c>
      <c r="P329" s="11">
        <f>IF(Table5[[#This Row],[Meal]]="","",P328+Table5[[#This Row],[Meal]])</f>
        <v>323159.00000000017</v>
      </c>
      <c r="Q329" s="11">
        <f>IF(Table5[[#This Row],[Oil]]="","",Q328+Table5[[#This Row],[Oil]])</f>
        <v>-309286.76000000018</v>
      </c>
      <c r="R329" s="11">
        <f>IF(Table5[[#This Row],[Corn]]="","",R328+Table5[[#This Row],[Corn]])</f>
        <v>-248446.75999999995</v>
      </c>
      <c r="S329" s="11">
        <f>IF(Table5[[#This Row],[Wheat]]="","",S328+Table5[[#This Row],[Wheat]])</f>
        <v>1057876.5199999998</v>
      </c>
      <c r="T329" s="11">
        <f>IF(Table5[[#This Row],[KC Wheat]]="","",T328+Table5[[#This Row],[KC Wheat]])</f>
        <v>33294.900000000009</v>
      </c>
      <c r="U329" s="11">
        <f>IF(Table5[[#This Row],[Energies]]="","",U328+Table5[[#This Row],[Energies]])</f>
        <v>58860.250000000015</v>
      </c>
      <c r="V329" s="10">
        <f t="shared" si="35"/>
        <v>3146790.2379999994</v>
      </c>
      <c r="W329" s="8">
        <v>551506</v>
      </c>
      <c r="X329" s="12">
        <f t="shared" si="36"/>
        <v>-5.001218481757224E-2</v>
      </c>
      <c r="Y329" s="8"/>
      <c r="Z329" s="8"/>
      <c r="AA329" s="1"/>
      <c r="AB329" s="1"/>
      <c r="AC329" s="66">
        <v>233295.1</v>
      </c>
      <c r="AE329" s="109"/>
    </row>
    <row r="330" spans="1:31" x14ac:dyDescent="0.25">
      <c r="A330" s="1" t="str">
        <f t="shared" si="37"/>
        <v>Mar</v>
      </c>
      <c r="B330" s="2">
        <v>44641</v>
      </c>
      <c r="C330" s="8">
        <v>-15296</v>
      </c>
      <c r="D330" s="8">
        <v>13934.5</v>
      </c>
      <c r="E330" s="8">
        <v>1631.4</v>
      </c>
      <c r="F330" s="8">
        <v>29209.9</v>
      </c>
      <c r="G330" s="8">
        <v>-30528.799999999999</v>
      </c>
      <c r="H330" s="8">
        <v>0</v>
      </c>
      <c r="I330" s="8">
        <v>0</v>
      </c>
      <c r="J330" s="10">
        <f t="shared" si="38"/>
        <v>-1048.9999999999964</v>
      </c>
      <c r="K330" s="8">
        <v>-63.86</v>
      </c>
      <c r="L330" s="8">
        <v>-452.64</v>
      </c>
      <c r="M330" s="8">
        <f t="shared" si="34"/>
        <v>-516.5</v>
      </c>
      <c r="N330" s="10">
        <f t="shared" si="33"/>
        <v>-1565.4999999999964</v>
      </c>
      <c r="O330" s="11">
        <f>IF(Table5[[#This Row],[Beans]]="","",O329+Table5[[#This Row],[Beans]])</f>
        <v>2500803.5000000028</v>
      </c>
      <c r="P330" s="11">
        <f>IF(Table5[[#This Row],[Meal]]="","",P329+Table5[[#This Row],[Meal]])</f>
        <v>337093.50000000017</v>
      </c>
      <c r="Q330" s="11">
        <f>IF(Table5[[#This Row],[Oil]]="","",Q329+Table5[[#This Row],[Oil]])</f>
        <v>-307655.36000000016</v>
      </c>
      <c r="R330" s="11">
        <f>IF(Table5[[#This Row],[Corn]]="","",R329+Table5[[#This Row],[Corn]])</f>
        <v>-219236.85999999996</v>
      </c>
      <c r="S330" s="11">
        <f>IF(Table5[[#This Row],[Wheat]]="","",S329+Table5[[#This Row],[Wheat]])</f>
        <v>1027347.7199999997</v>
      </c>
      <c r="T330" s="11">
        <f>IF(Table5[[#This Row],[KC Wheat]]="","",T329+Table5[[#This Row],[KC Wheat]])</f>
        <v>33294.900000000009</v>
      </c>
      <c r="U330" s="11">
        <f>IF(Table5[[#This Row],[Energies]]="","",U329+Table5[[#This Row],[Energies]])</f>
        <v>58860.250000000015</v>
      </c>
      <c r="V330" s="10">
        <f t="shared" si="35"/>
        <v>3145224.7379999994</v>
      </c>
      <c r="W330" s="8">
        <v>539173</v>
      </c>
      <c r="X330" s="12">
        <f t="shared" si="36"/>
        <v>-2.9035207623527076E-3</v>
      </c>
      <c r="Y330" s="8"/>
      <c r="Z330" s="8"/>
      <c r="AA330" s="1"/>
      <c r="AB330" s="1"/>
      <c r="AC330" s="66">
        <v>254103.1</v>
      </c>
      <c r="AE330" s="109"/>
    </row>
    <row r="331" spans="1:31" x14ac:dyDescent="0.25">
      <c r="A331" s="1" t="str">
        <f t="shared" si="37"/>
        <v>Mar</v>
      </c>
      <c r="B331" s="2">
        <v>44642</v>
      </c>
      <c r="C331" s="8">
        <v>14329.6</v>
      </c>
      <c r="D331" s="8">
        <v>-2050.1999999999998</v>
      </c>
      <c r="E331" s="8">
        <v>-1482</v>
      </c>
      <c r="F331" s="8">
        <v>29668.3</v>
      </c>
      <c r="G331" s="8">
        <v>-13475.7</v>
      </c>
      <c r="H331" s="8">
        <v>0</v>
      </c>
      <c r="I331" s="8">
        <v>0</v>
      </c>
      <c r="J331" s="10">
        <f t="shared" si="38"/>
        <v>26989.999999999996</v>
      </c>
      <c r="K331" s="8">
        <v>-59.65</v>
      </c>
      <c r="L331" s="8">
        <v>-421.59</v>
      </c>
      <c r="M331" s="8">
        <f t="shared" si="34"/>
        <v>-481.23999999999995</v>
      </c>
      <c r="N331" s="10">
        <f t="shared" si="33"/>
        <v>26508.759999999995</v>
      </c>
      <c r="O331" s="11">
        <f>IF(Table5[[#This Row],[Beans]]="","",O330+Table5[[#This Row],[Beans]])</f>
        <v>2515133.1000000029</v>
      </c>
      <c r="P331" s="11">
        <f>IF(Table5[[#This Row],[Meal]]="","",P330+Table5[[#This Row],[Meal]])</f>
        <v>335043.30000000016</v>
      </c>
      <c r="Q331" s="11">
        <f>IF(Table5[[#This Row],[Oil]]="","",Q330+Table5[[#This Row],[Oil]])</f>
        <v>-309137.36000000016</v>
      </c>
      <c r="R331" s="11">
        <f>IF(Table5[[#This Row],[Corn]]="","",R330+Table5[[#This Row],[Corn]])</f>
        <v>-189568.55999999997</v>
      </c>
      <c r="S331" s="11">
        <f>IF(Table5[[#This Row],[Wheat]]="","",S330+Table5[[#This Row],[Wheat]])</f>
        <v>1013872.0199999998</v>
      </c>
      <c r="T331" s="11">
        <f>IF(Table5[[#This Row],[KC Wheat]]="","",T330+Table5[[#This Row],[KC Wheat]])</f>
        <v>33294.900000000009</v>
      </c>
      <c r="U331" s="11">
        <f>IF(Table5[[#This Row],[Energies]]="","",U330+Table5[[#This Row],[Energies]])</f>
        <v>58860.250000000015</v>
      </c>
      <c r="V331" s="10">
        <f t="shared" si="35"/>
        <v>3171733.4979999992</v>
      </c>
      <c r="W331" s="8">
        <v>569875</v>
      </c>
      <c r="X331" s="12">
        <f t="shared" si="36"/>
        <v>4.6516797543320894E-2</v>
      </c>
      <c r="Y331" s="8"/>
      <c r="Z331" s="8"/>
      <c r="AA331" s="1"/>
      <c r="AB331" s="1"/>
      <c r="AC331" s="66">
        <v>311487.86</v>
      </c>
      <c r="AE331" s="109"/>
    </row>
    <row r="332" spans="1:31" x14ac:dyDescent="0.25">
      <c r="A332" s="1" t="str">
        <f t="shared" si="37"/>
        <v>Mar</v>
      </c>
      <c r="B332" s="2">
        <v>44643</v>
      </c>
      <c r="C332" s="8">
        <v>-30119.599999999999</v>
      </c>
      <c r="D332" s="8">
        <v>-10603.8</v>
      </c>
      <c r="E332" s="8">
        <v>-2616.1999999999998</v>
      </c>
      <c r="F332" s="8">
        <v>6075.7</v>
      </c>
      <c r="G332" s="8">
        <v>27957.7</v>
      </c>
      <c r="H332" s="8">
        <v>0</v>
      </c>
      <c r="I332" s="8">
        <v>0</v>
      </c>
      <c r="J332" s="10">
        <f t="shared" si="38"/>
        <v>-9306.1999999999935</v>
      </c>
      <c r="K332" s="8">
        <v>-72.930000000000007</v>
      </c>
      <c r="L332" s="8">
        <v>-513.6</v>
      </c>
      <c r="M332" s="8">
        <f t="shared" si="34"/>
        <v>-586.53</v>
      </c>
      <c r="N332" s="10">
        <f t="shared" si="33"/>
        <v>-9892.7299999999941</v>
      </c>
      <c r="O332" s="11">
        <f>IF(Table5[[#This Row],[Beans]]="","",O331+Table5[[#This Row],[Beans]])</f>
        <v>2485013.5000000028</v>
      </c>
      <c r="P332" s="11">
        <f>IF(Table5[[#This Row],[Meal]]="","",P331+Table5[[#This Row],[Meal]])</f>
        <v>324439.50000000017</v>
      </c>
      <c r="Q332" s="11">
        <f>IF(Table5[[#This Row],[Oil]]="","",Q331+Table5[[#This Row],[Oil]])</f>
        <v>-311753.56000000017</v>
      </c>
      <c r="R332" s="11">
        <f>IF(Table5[[#This Row],[Corn]]="","",R331+Table5[[#This Row],[Corn]])</f>
        <v>-183492.85999999996</v>
      </c>
      <c r="S332" s="11">
        <f>IF(Table5[[#This Row],[Wheat]]="","",S331+Table5[[#This Row],[Wheat]])</f>
        <v>1041829.7199999997</v>
      </c>
      <c r="T332" s="11">
        <f>IF(Table5[[#This Row],[KC Wheat]]="","",T331+Table5[[#This Row],[KC Wheat]])</f>
        <v>33294.900000000009</v>
      </c>
      <c r="U332" s="11">
        <f>IF(Table5[[#This Row],[Energies]]="","",U331+Table5[[#This Row],[Energies]])</f>
        <v>58860.250000000015</v>
      </c>
      <c r="V332" s="10">
        <f t="shared" si="35"/>
        <v>3161840.7679999992</v>
      </c>
      <c r="W332" s="8">
        <v>597933</v>
      </c>
      <c r="X332" s="12">
        <f t="shared" si="36"/>
        <v>-1.6544880446471417E-2</v>
      </c>
      <c r="Y332" s="8"/>
      <c r="Z332" s="8"/>
      <c r="AA332" s="1"/>
      <c r="AB332" s="1"/>
      <c r="AC332" s="66">
        <v>260089.08</v>
      </c>
      <c r="AE332" s="109"/>
    </row>
    <row r="333" spans="1:31" x14ac:dyDescent="0.25">
      <c r="A333" s="1" t="str">
        <f t="shared" si="37"/>
        <v>Mar</v>
      </c>
      <c r="B333" s="2">
        <v>44644</v>
      </c>
      <c r="C333" s="8">
        <v>8219.9</v>
      </c>
      <c r="D333" s="8">
        <v>-2781</v>
      </c>
      <c r="E333" s="8">
        <v>-461.8</v>
      </c>
      <c r="F333" s="8">
        <v>-869.9</v>
      </c>
      <c r="G333" s="8">
        <v>-826.9</v>
      </c>
      <c r="H333" s="8">
        <v>0</v>
      </c>
      <c r="I333" s="8">
        <v>0</v>
      </c>
      <c r="J333" s="10">
        <f t="shared" si="38"/>
        <v>3280.2999999999997</v>
      </c>
      <c r="K333" s="8">
        <v>-57.08</v>
      </c>
      <c r="L333" s="8">
        <v>-402.76</v>
      </c>
      <c r="M333" s="8">
        <f t="shared" si="34"/>
        <v>-459.84</v>
      </c>
      <c r="N333" s="10">
        <f t="shared" si="33"/>
        <v>2820.4599999999996</v>
      </c>
      <c r="O333" s="11">
        <f>IF(Table5[[#This Row],[Beans]]="","",O332+Table5[[#This Row],[Beans]])</f>
        <v>2493233.4000000027</v>
      </c>
      <c r="P333" s="11">
        <f>IF(Table5[[#This Row],[Meal]]="","",P332+Table5[[#This Row],[Meal]])</f>
        <v>321658.50000000017</v>
      </c>
      <c r="Q333" s="11">
        <f>IF(Table5[[#This Row],[Oil]]="","",Q332+Table5[[#This Row],[Oil]])</f>
        <v>-312215.36000000016</v>
      </c>
      <c r="R333" s="11">
        <f>IF(Table5[[#This Row],[Corn]]="","",R332+Table5[[#This Row],[Corn]])</f>
        <v>-184362.75999999995</v>
      </c>
      <c r="S333" s="11">
        <f>IF(Table5[[#This Row],[Wheat]]="","",S332+Table5[[#This Row],[Wheat]])</f>
        <v>1041002.8199999997</v>
      </c>
      <c r="T333" s="11">
        <f>IF(Table5[[#This Row],[KC Wheat]]="","",T332+Table5[[#This Row],[KC Wheat]])</f>
        <v>33294.900000000009</v>
      </c>
      <c r="U333" s="11">
        <f>IF(Table5[[#This Row],[Energies]]="","",U332+Table5[[#This Row],[Energies]])</f>
        <v>58860.250000000015</v>
      </c>
      <c r="V333" s="10">
        <f t="shared" si="35"/>
        <v>3164661.2279999992</v>
      </c>
      <c r="W333" s="8">
        <v>737194</v>
      </c>
      <c r="X333" s="12">
        <f t="shared" si="36"/>
        <v>3.825939983233721E-3</v>
      </c>
      <c r="Y333" s="8"/>
      <c r="Z333" s="8"/>
      <c r="AA333" s="1"/>
      <c r="AB333" s="1"/>
      <c r="AC333" s="66">
        <v>298542.99</v>
      </c>
      <c r="AE333" s="109"/>
    </row>
    <row r="334" spans="1:31" x14ac:dyDescent="0.25">
      <c r="A334" s="1" t="str">
        <f t="shared" si="37"/>
        <v>Mar</v>
      </c>
      <c r="B334" s="2">
        <v>44645</v>
      </c>
      <c r="C334" s="8">
        <v>-7917.7</v>
      </c>
      <c r="D334" s="8">
        <v>12591.5</v>
      </c>
      <c r="E334" s="8">
        <v>-562.5</v>
      </c>
      <c r="F334" s="8">
        <v>-2285.6</v>
      </c>
      <c r="G334" s="8">
        <v>-8458.1</v>
      </c>
      <c r="H334" s="8">
        <v>0</v>
      </c>
      <c r="I334" s="8">
        <v>0</v>
      </c>
      <c r="J334" s="10">
        <f t="shared" si="38"/>
        <v>-6632.4</v>
      </c>
      <c r="K334" s="8">
        <v>-376.96</v>
      </c>
      <c r="L334" s="8">
        <v>-1821.73</v>
      </c>
      <c r="M334" s="8">
        <f t="shared" si="34"/>
        <v>-2198.69</v>
      </c>
      <c r="N334" s="10">
        <f t="shared" si="33"/>
        <v>-8831.09</v>
      </c>
      <c r="O334" s="11">
        <f>IF(Table5[[#This Row],[Beans]]="","",O333+Table5[[#This Row],[Beans]])</f>
        <v>2485315.7000000025</v>
      </c>
      <c r="P334" s="11">
        <f>IF(Table5[[#This Row],[Meal]]="","",P333+Table5[[#This Row],[Meal]])</f>
        <v>334250.00000000017</v>
      </c>
      <c r="Q334" s="11">
        <f>IF(Table5[[#This Row],[Oil]]="","",Q333+Table5[[#This Row],[Oil]])</f>
        <v>-312777.86000000016</v>
      </c>
      <c r="R334" s="11">
        <f>IF(Table5[[#This Row],[Corn]]="","",R333+Table5[[#This Row],[Corn]])</f>
        <v>-186648.35999999996</v>
      </c>
      <c r="S334" s="11">
        <f>IF(Table5[[#This Row],[Wheat]]="","",S333+Table5[[#This Row],[Wheat]])</f>
        <v>1032544.7199999997</v>
      </c>
      <c r="T334" s="11">
        <f>IF(Table5[[#This Row],[KC Wheat]]="","",T333+Table5[[#This Row],[KC Wheat]])</f>
        <v>33294.900000000009</v>
      </c>
      <c r="U334" s="11">
        <f>IF(Table5[[#This Row],[Energies]]="","",U333+Table5[[#This Row],[Energies]])</f>
        <v>58860.250000000015</v>
      </c>
      <c r="V334" s="10">
        <f t="shared" si="35"/>
        <v>3155830.1379999993</v>
      </c>
      <c r="W334" s="8">
        <v>1281327</v>
      </c>
      <c r="X334" s="12">
        <f t="shared" si="36"/>
        <v>-6.8921438477453452E-3</v>
      </c>
      <c r="Y334" s="8"/>
      <c r="Z334" s="8"/>
      <c r="AA334" s="1"/>
      <c r="AB334" s="1"/>
      <c r="AC334" s="66">
        <v>243438.3</v>
      </c>
      <c r="AE334" s="109"/>
    </row>
    <row r="335" spans="1:31" x14ac:dyDescent="0.25">
      <c r="A335" s="1" t="str">
        <f t="shared" si="37"/>
        <v>Mar</v>
      </c>
      <c r="B335" s="2">
        <v>44648</v>
      </c>
      <c r="C335" s="8">
        <v>-1610.9</v>
      </c>
      <c r="D335" s="8">
        <v>-10419.1</v>
      </c>
      <c r="E335" s="8">
        <v>-5271.5</v>
      </c>
      <c r="F335" s="8">
        <v>-6234.2</v>
      </c>
      <c r="G335" s="8">
        <v>-23933.7</v>
      </c>
      <c r="H335" s="8">
        <v>0</v>
      </c>
      <c r="I335" s="8">
        <v>0</v>
      </c>
      <c r="J335" s="10">
        <f t="shared" si="38"/>
        <v>-47469.4</v>
      </c>
      <c r="K335" s="8">
        <v>-48.15</v>
      </c>
      <c r="L335" s="8">
        <v>-339.85</v>
      </c>
      <c r="M335" s="8">
        <f t="shared" si="34"/>
        <v>-388</v>
      </c>
      <c r="N335" s="10">
        <f t="shared" si="33"/>
        <v>-47857.4</v>
      </c>
      <c r="O335" s="11">
        <f>IF(Table5[[#This Row],[Beans]]="","",O334+Table5[[#This Row],[Beans]])</f>
        <v>2483704.8000000026</v>
      </c>
      <c r="P335" s="11">
        <f>IF(Table5[[#This Row],[Meal]]="","",P334+Table5[[#This Row],[Meal]])</f>
        <v>323830.9000000002</v>
      </c>
      <c r="Q335" s="11">
        <f>IF(Table5[[#This Row],[Oil]]="","",Q334+Table5[[#This Row],[Oil]])</f>
        <v>-318049.36000000016</v>
      </c>
      <c r="R335" s="11">
        <f>IF(Table5[[#This Row],[Corn]]="","",R334+Table5[[#This Row],[Corn]])</f>
        <v>-192882.55999999997</v>
      </c>
      <c r="S335" s="11">
        <f>IF(Table5[[#This Row],[Wheat]]="","",S334+Table5[[#This Row],[Wheat]])</f>
        <v>1008611.0199999998</v>
      </c>
      <c r="T335" s="11">
        <f>IF(Table5[[#This Row],[KC Wheat]]="","",T334+Table5[[#This Row],[KC Wheat]])</f>
        <v>33294.900000000009</v>
      </c>
      <c r="U335" s="11">
        <f>IF(Table5[[#This Row],[Energies]]="","",U334+Table5[[#This Row],[Energies]])</f>
        <v>58860.250000000015</v>
      </c>
      <c r="V335" s="10">
        <f t="shared" si="35"/>
        <v>3107972.7379999994</v>
      </c>
      <c r="W335" s="8">
        <v>1614269</v>
      </c>
      <c r="X335" s="12">
        <f t="shared" si="36"/>
        <v>-2.9646483950320549E-2</v>
      </c>
      <c r="Y335" s="8"/>
      <c r="Z335" s="8"/>
      <c r="AA335" s="1"/>
      <c r="AB335" s="1"/>
      <c r="AC335" s="66">
        <v>231301.8</v>
      </c>
      <c r="AE335" s="109"/>
    </row>
    <row r="336" spans="1:31" x14ac:dyDescent="0.25">
      <c r="A336" s="1" t="str">
        <f t="shared" si="37"/>
        <v>Mar</v>
      </c>
      <c r="B336" s="2">
        <v>44649</v>
      </c>
      <c r="C336" s="8">
        <v>2816.1</v>
      </c>
      <c r="D336" s="8">
        <v>30810.6</v>
      </c>
      <c r="E336" s="8">
        <v>-1666.9</v>
      </c>
      <c r="F336" s="8">
        <v>-19824.900000000001</v>
      </c>
      <c r="G336" s="8">
        <v>25458.400000000001</v>
      </c>
      <c r="H336" s="8">
        <v>0</v>
      </c>
      <c r="I336" s="8">
        <v>0</v>
      </c>
      <c r="J336" s="10">
        <f t="shared" si="38"/>
        <v>37593.299999999996</v>
      </c>
      <c r="K336" s="8">
        <v>-52.79</v>
      </c>
      <c r="L336" s="8">
        <v>-373.06</v>
      </c>
      <c r="M336" s="8">
        <f t="shared" si="34"/>
        <v>-425.85</v>
      </c>
      <c r="N336" s="10">
        <f t="shared" si="33"/>
        <v>37167.449999999997</v>
      </c>
      <c r="O336" s="11">
        <f>IF(Table5[[#This Row],[Beans]]="","",O335+Table5[[#This Row],[Beans]])</f>
        <v>2486520.9000000027</v>
      </c>
      <c r="P336" s="11">
        <f>IF(Table5[[#This Row],[Meal]]="","",P335+Table5[[#This Row],[Meal]])</f>
        <v>354641.50000000017</v>
      </c>
      <c r="Q336" s="11">
        <f>IF(Table5[[#This Row],[Oil]]="","",Q335+Table5[[#This Row],[Oil]])</f>
        <v>-319716.26000000018</v>
      </c>
      <c r="R336" s="11">
        <f>IF(Table5[[#This Row],[Corn]]="","",R335+Table5[[#This Row],[Corn]])</f>
        <v>-212707.45999999996</v>
      </c>
      <c r="S336" s="11">
        <f>IF(Table5[[#This Row],[Wheat]]="","",S335+Table5[[#This Row],[Wheat]])</f>
        <v>1034069.4199999998</v>
      </c>
      <c r="T336" s="11">
        <f>IF(Table5[[#This Row],[KC Wheat]]="","",T335+Table5[[#This Row],[KC Wheat]])</f>
        <v>33294.900000000009</v>
      </c>
      <c r="U336" s="11">
        <f>IF(Table5[[#This Row],[Energies]]="","",U335+Table5[[#This Row],[Energies]])</f>
        <v>58860.250000000015</v>
      </c>
      <c r="V336" s="10">
        <f t="shared" si="35"/>
        <v>3145140.1879999996</v>
      </c>
      <c r="W336" s="8">
        <v>1526214</v>
      </c>
      <c r="X336" s="12">
        <f t="shared" si="36"/>
        <v>2.4352712005000606E-2</v>
      </c>
      <c r="Y336" s="8"/>
      <c r="Z336" s="8"/>
      <c r="AA336" s="1"/>
      <c r="AB336" s="1"/>
      <c r="AC336" s="66">
        <v>220450.45</v>
      </c>
      <c r="AE336" s="109"/>
    </row>
    <row r="337" spans="1:31" x14ac:dyDescent="0.25">
      <c r="A337" s="1" t="str">
        <f t="shared" si="37"/>
        <v>Mar</v>
      </c>
      <c r="B337" s="2">
        <v>44650</v>
      </c>
      <c r="C337" s="8">
        <v>9826.7999999999993</v>
      </c>
      <c r="D337" s="8">
        <v>-6575.6</v>
      </c>
      <c r="E337" s="8">
        <v>693.3</v>
      </c>
      <c r="F337" s="8">
        <v>19848.5</v>
      </c>
      <c r="G337" s="8">
        <v>-24149.5</v>
      </c>
      <c r="H337" s="8">
        <v>0</v>
      </c>
      <c r="I337" s="8">
        <v>0</v>
      </c>
      <c r="J337" s="10">
        <f t="shared" si="38"/>
        <v>-356.5</v>
      </c>
      <c r="K337" s="8">
        <v>-58.94</v>
      </c>
      <c r="L337" s="8">
        <v>-416.53</v>
      </c>
      <c r="M337" s="8">
        <f t="shared" si="34"/>
        <v>-475.46999999999997</v>
      </c>
      <c r="N337" s="10">
        <f t="shared" si="33"/>
        <v>-831.97</v>
      </c>
      <c r="O337" s="11">
        <f>IF(Table5[[#This Row],[Beans]]="","",O336+Table5[[#This Row],[Beans]])</f>
        <v>2496347.7000000025</v>
      </c>
      <c r="P337" s="11">
        <f>IF(Table5[[#This Row],[Meal]]="","",P336+Table5[[#This Row],[Meal]])</f>
        <v>348065.9000000002</v>
      </c>
      <c r="Q337" s="11">
        <f>IF(Table5[[#This Row],[Oil]]="","",Q336+Table5[[#This Row],[Oil]])</f>
        <v>-319022.9600000002</v>
      </c>
      <c r="R337" s="11">
        <f>IF(Table5[[#This Row],[Corn]]="","",R336+Table5[[#This Row],[Corn]])</f>
        <v>-192858.95999999996</v>
      </c>
      <c r="S337" s="11">
        <f>IF(Table5[[#This Row],[Wheat]]="","",S336+Table5[[#This Row],[Wheat]])</f>
        <v>1009919.9199999998</v>
      </c>
      <c r="T337" s="11">
        <f>IF(Table5[[#This Row],[KC Wheat]]="","",T336+Table5[[#This Row],[KC Wheat]])</f>
        <v>33294.900000000009</v>
      </c>
      <c r="U337" s="11">
        <f>IF(Table5[[#This Row],[Energies]]="","",U336+Table5[[#This Row],[Energies]])</f>
        <v>58860.250000000015</v>
      </c>
      <c r="V337" s="10">
        <f t="shared" si="35"/>
        <v>3144308.2179999994</v>
      </c>
      <c r="W337" s="8">
        <v>1289275</v>
      </c>
      <c r="X337" s="12">
        <f t="shared" si="36"/>
        <v>-6.4530065346803437E-4</v>
      </c>
      <c r="Y337" s="8">
        <v>-5158.2299999999996</v>
      </c>
      <c r="Z337" s="8"/>
      <c r="AA337" s="1"/>
      <c r="AB337" s="1"/>
      <c r="AC337" s="66">
        <v>245654.73</v>
      </c>
      <c r="AE337" s="109"/>
    </row>
    <row r="338" spans="1:31" x14ac:dyDescent="0.25">
      <c r="A338" s="1" t="str">
        <f t="shared" si="37"/>
        <v>Mar</v>
      </c>
      <c r="B338" s="2">
        <v>44651</v>
      </c>
      <c r="C338" s="8">
        <v>36987.800000000003</v>
      </c>
      <c r="D338" s="8">
        <v>531.4</v>
      </c>
      <c r="E338" s="8">
        <v>-2367.5</v>
      </c>
      <c r="F338" s="8">
        <v>32881.5</v>
      </c>
      <c r="G338" s="8">
        <v>-16960.900000000001</v>
      </c>
      <c r="H338" s="8">
        <v>0</v>
      </c>
      <c r="I338" s="8">
        <v>0</v>
      </c>
      <c r="J338" s="10">
        <f t="shared" si="38"/>
        <v>51072.30000000001</v>
      </c>
      <c r="K338" s="8">
        <v>-121.22</v>
      </c>
      <c r="L338" s="8">
        <v>-858.36</v>
      </c>
      <c r="M338" s="8">
        <f t="shared" si="34"/>
        <v>-979.58</v>
      </c>
      <c r="N338" s="10">
        <f t="shared" si="33"/>
        <v>50092.720000000008</v>
      </c>
      <c r="O338" s="11">
        <f>IF(Table5[[#This Row],[Beans]]="","",O337+Table5[[#This Row],[Beans]])</f>
        <v>2533335.5000000023</v>
      </c>
      <c r="P338" s="11">
        <f>IF(Table5[[#This Row],[Meal]]="","",P337+Table5[[#This Row],[Meal]])</f>
        <v>348597.30000000022</v>
      </c>
      <c r="Q338" s="11">
        <f>IF(Table5[[#This Row],[Oil]]="","",Q337+Table5[[#This Row],[Oil]])</f>
        <v>-321390.4600000002</v>
      </c>
      <c r="R338" s="11">
        <f>IF(Table5[[#This Row],[Corn]]="","",R337+Table5[[#This Row],[Corn]])</f>
        <v>-159977.45999999996</v>
      </c>
      <c r="S338" s="11">
        <f>IF(Table5[[#This Row],[Wheat]]="","",S337+Table5[[#This Row],[Wheat]])</f>
        <v>992959.01999999979</v>
      </c>
      <c r="T338" s="11">
        <f>IF(Table5[[#This Row],[KC Wheat]]="","",T337+Table5[[#This Row],[KC Wheat]])</f>
        <v>33294.900000000009</v>
      </c>
      <c r="U338" s="11">
        <f>IF(Table5[[#This Row],[Energies]]="","",U337+Table5[[#This Row],[Energies]])</f>
        <v>58860.250000000015</v>
      </c>
      <c r="V338" s="10">
        <f t="shared" si="35"/>
        <v>3194400.9379999996</v>
      </c>
      <c r="W338" s="8">
        <v>1145159</v>
      </c>
      <c r="X338" s="12">
        <f t="shared" si="36"/>
        <v>4.3743026077601457E-2</v>
      </c>
      <c r="Y338" s="8"/>
      <c r="Z338" s="8"/>
      <c r="AA338" s="1"/>
      <c r="AB338" s="1"/>
      <c r="AC338" s="66">
        <v>320074.90000000002</v>
      </c>
      <c r="AE338" s="109"/>
    </row>
    <row r="339" spans="1:31" x14ac:dyDescent="0.25">
      <c r="A339" s="1" t="str">
        <f t="shared" si="37"/>
        <v>Apr</v>
      </c>
      <c r="B339" s="2">
        <v>44652</v>
      </c>
      <c r="C339" s="8">
        <v>17234</v>
      </c>
      <c r="D339" s="8">
        <v>7157.5</v>
      </c>
      <c r="E339" s="8">
        <v>2683.9</v>
      </c>
      <c r="F339" s="8">
        <v>30466.799999999999</v>
      </c>
      <c r="G339" s="8">
        <v>-21612.1</v>
      </c>
      <c r="H339" s="8">
        <v>0</v>
      </c>
      <c r="I339" s="8">
        <v>0</v>
      </c>
      <c r="J339" s="10">
        <f t="shared" si="38"/>
        <v>35930.1</v>
      </c>
      <c r="K339" s="8">
        <v>-75.88</v>
      </c>
      <c r="L339" s="8">
        <v>-536.13</v>
      </c>
      <c r="M339" s="8">
        <f t="shared" si="34"/>
        <v>-612.01</v>
      </c>
      <c r="N339" s="10">
        <f t="shared" si="33"/>
        <v>35318.089999999997</v>
      </c>
      <c r="O339" s="11">
        <f>IF(Table5[[#This Row],[Beans]]="","",O338+Table5[[#This Row],[Beans]])</f>
        <v>2550569.5000000023</v>
      </c>
      <c r="P339" s="11">
        <f>IF(Table5[[#This Row],[Meal]]="","",P338+Table5[[#This Row],[Meal]])</f>
        <v>355754.80000000022</v>
      </c>
      <c r="Q339" s="11">
        <f>IF(Table5[[#This Row],[Oil]]="","",Q338+Table5[[#This Row],[Oil]])</f>
        <v>-318706.56000000017</v>
      </c>
      <c r="R339" s="11">
        <f>IF(Table5[[#This Row],[Corn]]="","",R338+Table5[[#This Row],[Corn]])</f>
        <v>-129510.65999999996</v>
      </c>
      <c r="S339" s="11">
        <f>IF(Table5[[#This Row],[Wheat]]="","",S338+Table5[[#This Row],[Wheat]])</f>
        <v>971346.91999999981</v>
      </c>
      <c r="T339" s="11">
        <f>IF(Table5[[#This Row],[KC Wheat]]="","",T338+Table5[[#This Row],[KC Wheat]])</f>
        <v>33294.900000000009</v>
      </c>
      <c r="U339" s="11">
        <f>IF(Table5[[#This Row],[Energies]]="","",U338+Table5[[#This Row],[Energies]])</f>
        <v>58860.250000000015</v>
      </c>
      <c r="V339" s="10">
        <f t="shared" si="35"/>
        <v>3229719.0279999995</v>
      </c>
      <c r="W339" s="8">
        <v>1378652</v>
      </c>
      <c r="X339" s="12">
        <f t="shared" si="36"/>
        <v>2.5617842646295075E-2</v>
      </c>
      <c r="Y339" s="8">
        <v>-569.78</v>
      </c>
      <c r="Z339" s="8"/>
      <c r="AA339" s="1"/>
      <c r="AB339" s="1"/>
      <c r="AC339" s="66">
        <v>348397.39</v>
      </c>
      <c r="AE339" s="109"/>
    </row>
    <row r="340" spans="1:31" x14ac:dyDescent="0.25">
      <c r="A340" s="1" t="str">
        <f t="shared" si="37"/>
        <v>Apr</v>
      </c>
      <c r="B340" s="2">
        <v>44655</v>
      </c>
      <c r="C340" s="8">
        <v>12408.9</v>
      </c>
      <c r="D340" s="8">
        <v>32768</v>
      </c>
      <c r="E340" s="8">
        <v>-498</v>
      </c>
      <c r="F340" s="8">
        <v>786.3</v>
      </c>
      <c r="G340" s="8">
        <v>36483.9</v>
      </c>
      <c r="H340" s="8">
        <v>0</v>
      </c>
      <c r="I340" s="8">
        <v>0</v>
      </c>
      <c r="J340" s="10">
        <f t="shared" si="38"/>
        <v>81949.100000000006</v>
      </c>
      <c r="K340" s="8">
        <v>-46.31</v>
      </c>
      <c r="L340" s="8">
        <v>-327.52</v>
      </c>
      <c r="M340" s="8">
        <f t="shared" si="34"/>
        <v>-373.83</v>
      </c>
      <c r="N340" s="10">
        <f t="shared" si="33"/>
        <v>81575.27</v>
      </c>
      <c r="O340" s="11">
        <f>IF(Table5[[#This Row],[Beans]]="","",O339+Table5[[#This Row],[Beans]])</f>
        <v>2562978.4000000022</v>
      </c>
      <c r="P340" s="11">
        <f>IF(Table5[[#This Row],[Meal]]="","",P339+Table5[[#This Row],[Meal]])</f>
        <v>388522.80000000022</v>
      </c>
      <c r="Q340" s="11">
        <f>IF(Table5[[#This Row],[Oil]]="","",Q339+Table5[[#This Row],[Oil]])</f>
        <v>-319204.56000000017</v>
      </c>
      <c r="R340" s="11">
        <f>IF(Table5[[#This Row],[Corn]]="","",R339+Table5[[#This Row],[Corn]])</f>
        <v>-128724.35999999996</v>
      </c>
      <c r="S340" s="11">
        <f>IF(Table5[[#This Row],[Wheat]]="","",S339+Table5[[#This Row],[Wheat]])</f>
        <v>1007830.8199999998</v>
      </c>
      <c r="T340" s="11">
        <f>IF(Table5[[#This Row],[KC Wheat]]="","",T339+Table5[[#This Row],[KC Wheat]])</f>
        <v>33294.900000000009</v>
      </c>
      <c r="U340" s="11">
        <f>IF(Table5[[#This Row],[Energies]]="","",U339+Table5[[#This Row],[Energies]])</f>
        <v>58860.250000000015</v>
      </c>
      <c r="V340" s="10">
        <f t="shared" si="35"/>
        <v>3311294.2979999995</v>
      </c>
      <c r="W340" s="8">
        <v>1033793</v>
      </c>
      <c r="X340" s="12">
        <f t="shared" si="36"/>
        <v>7.8908708029557184E-2</v>
      </c>
      <c r="Y340" s="8"/>
      <c r="Z340" s="8"/>
      <c r="AA340" s="8">
        <v>-303659.84999999998</v>
      </c>
      <c r="AB340" s="8"/>
      <c r="AC340" s="66">
        <v>118672.21</v>
      </c>
      <c r="AE340" s="109"/>
    </row>
    <row r="341" spans="1:31" x14ac:dyDescent="0.25">
      <c r="A341" s="1" t="str">
        <f t="shared" si="37"/>
        <v>Apr</v>
      </c>
      <c r="B341" s="2">
        <v>44656</v>
      </c>
      <c r="C341" s="8">
        <v>18126.5</v>
      </c>
      <c r="D341" s="8">
        <v>-19108.099999999999</v>
      </c>
      <c r="E341" s="8">
        <v>1787.1</v>
      </c>
      <c r="F341" s="8">
        <v>14879.3</v>
      </c>
      <c r="G341" s="8">
        <v>-20310.3</v>
      </c>
      <c r="H341" s="8">
        <v>0</v>
      </c>
      <c r="I341" s="8">
        <v>0</v>
      </c>
      <c r="J341" s="10">
        <f t="shared" si="38"/>
        <v>-4625.4999999999982</v>
      </c>
      <c r="K341" s="8">
        <v>-160.32</v>
      </c>
      <c r="L341" s="8">
        <v>-1134.5899999999999</v>
      </c>
      <c r="M341" s="8">
        <f t="shared" si="34"/>
        <v>-1294.9099999999999</v>
      </c>
      <c r="N341" s="10">
        <f t="shared" si="33"/>
        <v>-5920.409999999998</v>
      </c>
      <c r="O341" s="11">
        <f>IF(Table5[[#This Row],[Beans]]="","",O340+Table5[[#This Row],[Beans]])</f>
        <v>2581104.9000000022</v>
      </c>
      <c r="P341" s="11">
        <f>IF(Table5[[#This Row],[Meal]]="","",P340+Table5[[#This Row],[Meal]])</f>
        <v>369414.70000000024</v>
      </c>
      <c r="Q341" s="11">
        <f>IF(Table5[[#This Row],[Oil]]="","",Q340+Table5[[#This Row],[Oil]])</f>
        <v>-317417.4600000002</v>
      </c>
      <c r="R341" s="11">
        <f>IF(Table5[[#This Row],[Corn]]="","",R340+Table5[[#This Row],[Corn]])</f>
        <v>-113845.05999999995</v>
      </c>
      <c r="S341" s="11">
        <f>IF(Table5[[#This Row],[Wheat]]="","",S340+Table5[[#This Row],[Wheat]])</f>
        <v>987520.51999999979</v>
      </c>
      <c r="T341" s="11">
        <f>IF(Table5[[#This Row],[KC Wheat]]="","",T340+Table5[[#This Row],[KC Wheat]])</f>
        <v>33294.900000000009</v>
      </c>
      <c r="U341" s="11">
        <f>IF(Table5[[#This Row],[Energies]]="","",U340+Table5[[#This Row],[Energies]])</f>
        <v>58860.250000000015</v>
      </c>
      <c r="V341" s="10">
        <f t="shared" si="35"/>
        <v>3305373.8879999993</v>
      </c>
      <c r="W341" s="8">
        <v>730495</v>
      </c>
      <c r="X341" s="12">
        <f t="shared" si="36"/>
        <v>-8.1046550626629865E-3</v>
      </c>
      <c r="Y341" s="8"/>
      <c r="Z341" s="8"/>
      <c r="AA341" s="1"/>
      <c r="AB341" s="1"/>
      <c r="AC341" s="66">
        <v>138228.29999999999</v>
      </c>
      <c r="AE341" s="109"/>
    </row>
    <row r="342" spans="1:31" x14ac:dyDescent="0.25">
      <c r="A342" s="1" t="str">
        <f t="shared" si="37"/>
        <v>Apr</v>
      </c>
      <c r="B342" s="2">
        <v>44657</v>
      </c>
      <c r="C342" s="8">
        <v>-13060.8</v>
      </c>
      <c r="D342" s="8">
        <v>15706.1</v>
      </c>
      <c r="E342" s="8">
        <v>1713.5</v>
      </c>
      <c r="F342" s="8">
        <v>8312.2999999999993</v>
      </c>
      <c r="G342" s="8">
        <v>-10238.200000000001</v>
      </c>
      <c r="H342" s="8">
        <v>0</v>
      </c>
      <c r="I342" s="8">
        <v>0</v>
      </c>
      <c r="J342" s="10">
        <f t="shared" si="38"/>
        <v>2432.8999999999996</v>
      </c>
      <c r="K342" s="8">
        <v>-42.23</v>
      </c>
      <c r="L342" s="8">
        <v>-298.70999999999998</v>
      </c>
      <c r="M342" s="8">
        <f t="shared" si="34"/>
        <v>-340.94</v>
      </c>
      <c r="N342" s="10">
        <f t="shared" ref="N342:N404" si="39">IFERROR(J342+M342,"")</f>
        <v>2091.9599999999996</v>
      </c>
      <c r="O342" s="11">
        <f>IF(Table5[[#This Row],[Beans]]="","",O341+Table5[[#This Row],[Beans]])</f>
        <v>2568044.1000000024</v>
      </c>
      <c r="P342" s="11">
        <f>IF(Table5[[#This Row],[Meal]]="","",P341+Table5[[#This Row],[Meal]])</f>
        <v>385120.80000000022</v>
      </c>
      <c r="Q342" s="11">
        <f>IF(Table5[[#This Row],[Oil]]="","",Q341+Table5[[#This Row],[Oil]])</f>
        <v>-315703.9600000002</v>
      </c>
      <c r="R342" s="11">
        <f>IF(Table5[[#This Row],[Corn]]="","",R341+Table5[[#This Row],[Corn]])</f>
        <v>-105532.75999999995</v>
      </c>
      <c r="S342" s="11">
        <f>IF(Table5[[#This Row],[Wheat]]="","",S341+Table5[[#This Row],[Wheat]])</f>
        <v>977282.31999999983</v>
      </c>
      <c r="T342" s="11">
        <f>IF(Table5[[#This Row],[KC Wheat]]="","",T341+Table5[[#This Row],[KC Wheat]])</f>
        <v>33294.900000000009</v>
      </c>
      <c r="U342" s="11">
        <f>IF(Table5[[#This Row],[Energies]]="","",U341+Table5[[#This Row],[Energies]])</f>
        <v>58860.250000000015</v>
      </c>
      <c r="V342" s="10">
        <f t="shared" si="35"/>
        <v>3307465.8479999993</v>
      </c>
      <c r="W342" s="8">
        <v>869762</v>
      </c>
      <c r="X342" s="12">
        <f t="shared" si="36"/>
        <v>2.4052097010446531E-3</v>
      </c>
      <c r="Y342" s="8">
        <v>-871.51</v>
      </c>
      <c r="Z342" s="8"/>
      <c r="AA342" s="1"/>
      <c r="AB342" s="1"/>
      <c r="AC342" s="66">
        <v>116085.11</v>
      </c>
      <c r="AE342" s="109"/>
    </row>
    <row r="343" spans="1:31" x14ac:dyDescent="0.25">
      <c r="A343" s="1" t="str">
        <f t="shared" si="37"/>
        <v>Apr</v>
      </c>
      <c r="B343" s="2">
        <v>44658</v>
      </c>
      <c r="C343" s="8">
        <v>1673.5</v>
      </c>
      <c r="D343" s="8">
        <v>3446.4</v>
      </c>
      <c r="E343" s="8">
        <v>-1243.0999999999999</v>
      </c>
      <c r="F343" s="8">
        <v>38775</v>
      </c>
      <c r="G343" s="8">
        <v>-2350.1999999999998</v>
      </c>
      <c r="H343" s="8">
        <v>0</v>
      </c>
      <c r="I343" s="8">
        <v>0</v>
      </c>
      <c r="J343" s="10">
        <f t="shared" si="38"/>
        <v>40301.600000000006</v>
      </c>
      <c r="K343" s="8">
        <v>-102.62</v>
      </c>
      <c r="L343" s="8">
        <v>-725.65</v>
      </c>
      <c r="M343" s="8">
        <f t="shared" si="34"/>
        <v>-828.27</v>
      </c>
      <c r="N343" s="10">
        <f t="shared" si="39"/>
        <v>39473.330000000009</v>
      </c>
      <c r="O343" s="11">
        <f>IF(Table5[[#This Row],[Beans]]="","",O342+Table5[[#This Row],[Beans]])</f>
        <v>2569717.6000000024</v>
      </c>
      <c r="P343" s="11">
        <f>IF(Table5[[#This Row],[Meal]]="","",P342+Table5[[#This Row],[Meal]])</f>
        <v>388567.20000000024</v>
      </c>
      <c r="Q343" s="11">
        <f>IF(Table5[[#This Row],[Oil]]="","",Q342+Table5[[#This Row],[Oil]])</f>
        <v>-316947.06000000017</v>
      </c>
      <c r="R343" s="11">
        <f>IF(Table5[[#This Row],[Corn]]="","",R342+Table5[[#This Row],[Corn]])</f>
        <v>-66757.759999999951</v>
      </c>
      <c r="S343" s="11">
        <f>IF(Table5[[#This Row],[Wheat]]="","",S342+Table5[[#This Row],[Wheat]])</f>
        <v>974932.11999999988</v>
      </c>
      <c r="T343" s="11">
        <f>IF(Table5[[#This Row],[KC Wheat]]="","",T342+Table5[[#This Row],[KC Wheat]])</f>
        <v>33294.900000000009</v>
      </c>
      <c r="U343" s="11">
        <f>IF(Table5[[#This Row],[Energies]]="","",U342+Table5[[#This Row],[Energies]])</f>
        <v>58860.250000000015</v>
      </c>
      <c r="V343" s="10">
        <f t="shared" si="35"/>
        <v>3346939.1779999994</v>
      </c>
      <c r="W343" s="8">
        <v>705324</v>
      </c>
      <c r="X343" s="12">
        <f t="shared" si="36"/>
        <v>5.5964819005166436E-2</v>
      </c>
      <c r="Y343" s="8"/>
      <c r="Z343" s="8"/>
      <c r="AA343" s="1"/>
      <c r="AB343" s="1"/>
      <c r="AC343" s="66">
        <v>164180.34</v>
      </c>
      <c r="AE343" s="109"/>
    </row>
    <row r="344" spans="1:31" x14ac:dyDescent="0.25">
      <c r="A344" s="1" t="str">
        <f t="shared" si="37"/>
        <v>Apr</v>
      </c>
      <c r="B344" s="2">
        <v>44659</v>
      </c>
      <c r="C344" s="8">
        <v>5794.6</v>
      </c>
      <c r="D344" s="8">
        <v>-11548.5</v>
      </c>
      <c r="E344" s="8">
        <v>-481.9</v>
      </c>
      <c r="F344" s="8">
        <v>36753.800000000003</v>
      </c>
      <c r="G344" s="8">
        <v>-7084.6</v>
      </c>
      <c r="H344" s="8">
        <v>0</v>
      </c>
      <c r="I344" s="8">
        <v>0</v>
      </c>
      <c r="J344" s="10">
        <f t="shared" si="38"/>
        <v>23433.4</v>
      </c>
      <c r="K344" s="8">
        <v>-110.07</v>
      </c>
      <c r="L344" s="8">
        <v>-778.55</v>
      </c>
      <c r="M344" s="8">
        <f t="shared" si="34"/>
        <v>-888.61999999999989</v>
      </c>
      <c r="N344" s="10">
        <f t="shared" si="39"/>
        <v>22544.780000000002</v>
      </c>
      <c r="O344" s="11">
        <f>IF(Table5[[#This Row],[Beans]]="","",O343+Table5[[#This Row],[Beans]])</f>
        <v>2575512.2000000025</v>
      </c>
      <c r="P344" s="11">
        <f>IF(Table5[[#This Row],[Meal]]="","",P343+Table5[[#This Row],[Meal]])</f>
        <v>377018.70000000024</v>
      </c>
      <c r="Q344" s="11">
        <f>IF(Table5[[#This Row],[Oil]]="","",Q343+Table5[[#This Row],[Oil]])</f>
        <v>-317428.9600000002</v>
      </c>
      <c r="R344" s="11">
        <f>IF(Table5[[#This Row],[Corn]]="","",R343+Table5[[#This Row],[Corn]])</f>
        <v>-30003.959999999948</v>
      </c>
      <c r="S344" s="11">
        <f>IF(Table5[[#This Row],[Wheat]]="","",S343+Table5[[#This Row],[Wheat]])</f>
        <v>967847.5199999999</v>
      </c>
      <c r="T344" s="11">
        <f>IF(Table5[[#This Row],[KC Wheat]]="","",T343+Table5[[#This Row],[KC Wheat]])</f>
        <v>33294.900000000009</v>
      </c>
      <c r="U344" s="11">
        <f>IF(Table5[[#This Row],[Energies]]="","",U343+Table5[[#This Row],[Energies]])</f>
        <v>58860.250000000015</v>
      </c>
      <c r="V344" s="10">
        <f t="shared" si="35"/>
        <v>3369483.9579999992</v>
      </c>
      <c r="W344" s="8">
        <v>695779</v>
      </c>
      <c r="X344" s="12">
        <f t="shared" si="36"/>
        <v>3.2402213921374462E-2</v>
      </c>
      <c r="Y344" s="8">
        <v>-250</v>
      </c>
      <c r="Z344" s="8"/>
      <c r="AA344" s="1"/>
      <c r="AB344" s="1"/>
      <c r="AC344" s="66">
        <v>159435.97</v>
      </c>
      <c r="AE344" s="109"/>
    </row>
    <row r="345" spans="1:31" x14ac:dyDescent="0.25">
      <c r="A345" s="1" t="str">
        <f t="shared" si="37"/>
        <v>Apr</v>
      </c>
      <c r="B345" s="2">
        <v>44662</v>
      </c>
      <c r="C345" s="8">
        <v>10407.1</v>
      </c>
      <c r="D345" s="8">
        <v>-6748.9</v>
      </c>
      <c r="E345" s="8">
        <v>924</v>
      </c>
      <c r="F345" s="8">
        <v>28933.3</v>
      </c>
      <c r="G345" s="8">
        <v>-5855.2</v>
      </c>
      <c r="H345" s="8">
        <v>0</v>
      </c>
      <c r="I345" s="8">
        <v>0</v>
      </c>
      <c r="J345" s="10">
        <f t="shared" si="38"/>
        <v>27660.3</v>
      </c>
      <c r="K345" s="8">
        <v>-46.49</v>
      </c>
      <c r="L345" s="8">
        <v>-329.13</v>
      </c>
      <c r="M345" s="8">
        <f t="shared" si="34"/>
        <v>-375.62</v>
      </c>
      <c r="N345" s="10">
        <f t="shared" si="39"/>
        <v>27284.68</v>
      </c>
      <c r="O345" s="11">
        <f>IF(Table5[[#This Row],[Beans]]="","",O344+Table5[[#This Row],[Beans]])</f>
        <v>2585919.3000000026</v>
      </c>
      <c r="P345" s="11">
        <f>IF(Table5[[#This Row],[Meal]]="","",P344+Table5[[#This Row],[Meal]])</f>
        <v>370269.80000000022</v>
      </c>
      <c r="Q345" s="11">
        <f>IF(Table5[[#This Row],[Oil]]="","",Q344+Table5[[#This Row],[Oil]])</f>
        <v>-316504.9600000002</v>
      </c>
      <c r="R345" s="11">
        <f>IF(Table5[[#This Row],[Corn]]="","",R344+Table5[[#This Row],[Corn]])</f>
        <v>-1070.6599999999489</v>
      </c>
      <c r="S345" s="11">
        <f>IF(Table5[[#This Row],[Wheat]]="","",S344+Table5[[#This Row],[Wheat]])</f>
        <v>961992.32</v>
      </c>
      <c r="T345" s="11">
        <f>IF(Table5[[#This Row],[KC Wheat]]="","",T344+Table5[[#This Row],[KC Wheat]])</f>
        <v>33294.900000000009</v>
      </c>
      <c r="U345" s="11">
        <f>IF(Table5[[#This Row],[Energies]]="","",U344+Table5[[#This Row],[Energies]])</f>
        <v>58860.250000000015</v>
      </c>
      <c r="V345" s="10">
        <f t="shared" si="35"/>
        <v>3396768.6379999993</v>
      </c>
      <c r="W345" s="8">
        <v>727223</v>
      </c>
      <c r="X345" s="12">
        <f t="shared" si="36"/>
        <v>3.7519000361649728E-2</v>
      </c>
      <c r="Y345" s="8"/>
      <c r="Z345" s="8"/>
      <c r="AA345" s="1"/>
      <c r="AB345" s="1"/>
      <c r="AC345" s="66">
        <v>219156.6</v>
      </c>
      <c r="AE345" s="109"/>
    </row>
    <row r="346" spans="1:31" x14ac:dyDescent="0.25">
      <c r="A346" s="1" t="str">
        <f t="shared" si="37"/>
        <v>Apr</v>
      </c>
      <c r="B346" s="2">
        <v>44663</v>
      </c>
      <c r="C346" s="8">
        <v>-7504.2</v>
      </c>
      <c r="D346" s="8">
        <v>12667.8</v>
      </c>
      <c r="E346" s="8">
        <v>-838.7</v>
      </c>
      <c r="F346" s="8">
        <v>-18926.5</v>
      </c>
      <c r="G346" s="8">
        <v>-13759.4</v>
      </c>
      <c r="H346" s="8">
        <v>0</v>
      </c>
      <c r="I346" s="8">
        <v>0</v>
      </c>
      <c r="J346" s="10">
        <f t="shared" si="38"/>
        <v>-28361</v>
      </c>
      <c r="K346" s="8">
        <v>-48.44</v>
      </c>
      <c r="L346" s="8">
        <v>-341.47</v>
      </c>
      <c r="M346" s="8">
        <f t="shared" si="34"/>
        <v>-389.91</v>
      </c>
      <c r="N346" s="10">
        <f t="shared" si="39"/>
        <v>-28750.91</v>
      </c>
      <c r="O346" s="11">
        <f>IF(Table5[[#This Row],[Beans]]="","",O345+Table5[[#This Row],[Beans]])</f>
        <v>2578415.1000000024</v>
      </c>
      <c r="P346" s="11">
        <f>IF(Table5[[#This Row],[Meal]]="","",P345+Table5[[#This Row],[Meal]])</f>
        <v>382937.60000000021</v>
      </c>
      <c r="Q346" s="11">
        <f>IF(Table5[[#This Row],[Oil]]="","",Q345+Table5[[#This Row],[Oil]])</f>
        <v>-317343.66000000021</v>
      </c>
      <c r="R346" s="11">
        <f>IF(Table5[[#This Row],[Corn]]="","",R345+Table5[[#This Row],[Corn]])</f>
        <v>-19997.159999999949</v>
      </c>
      <c r="S346" s="11">
        <f>IF(Table5[[#This Row],[Wheat]]="","",S345+Table5[[#This Row],[Wheat]])</f>
        <v>948232.91999999993</v>
      </c>
      <c r="T346" s="11">
        <f>IF(Table5[[#This Row],[KC Wheat]]="","",T345+Table5[[#This Row],[KC Wheat]])</f>
        <v>33294.900000000009</v>
      </c>
      <c r="U346" s="11">
        <f>IF(Table5[[#This Row],[Energies]]="","",U345+Table5[[#This Row],[Energies]])</f>
        <v>58860.250000000015</v>
      </c>
      <c r="V346" s="10">
        <f t="shared" si="35"/>
        <v>3368017.7279999992</v>
      </c>
      <c r="W346" s="8">
        <v>719215</v>
      </c>
      <c r="X346" s="12">
        <f t="shared" si="36"/>
        <v>-3.997540373879855E-2</v>
      </c>
      <c r="Y346" s="8"/>
      <c r="Z346" s="8"/>
      <c r="AA346" s="1"/>
      <c r="AB346" s="1"/>
      <c r="AC346" s="66">
        <v>165889.19</v>
      </c>
      <c r="AE346" s="109"/>
    </row>
    <row r="347" spans="1:31" x14ac:dyDescent="0.25">
      <c r="A347" s="1" t="str">
        <f t="shared" si="37"/>
        <v>Apr</v>
      </c>
      <c r="B347" s="2">
        <v>44664</v>
      </c>
      <c r="C347" s="8">
        <v>5537.8</v>
      </c>
      <c r="D347" s="8">
        <v>119.1</v>
      </c>
      <c r="E347" s="8">
        <v>1611.1</v>
      </c>
      <c r="F347" s="8">
        <v>15187.9</v>
      </c>
      <c r="G347" s="8">
        <v>19662.099999999999</v>
      </c>
      <c r="H347" s="8">
        <v>0</v>
      </c>
      <c r="I347" s="8">
        <v>0</v>
      </c>
      <c r="J347" s="10">
        <f t="shared" si="38"/>
        <v>42118</v>
      </c>
      <c r="K347" s="8">
        <v>-61.94</v>
      </c>
      <c r="L347" s="8">
        <v>-439.3</v>
      </c>
      <c r="M347" s="8">
        <f t="shared" si="34"/>
        <v>-501.24</v>
      </c>
      <c r="N347" s="10">
        <f t="shared" si="39"/>
        <v>41616.76</v>
      </c>
      <c r="O347" s="11">
        <f>IF(Table5[[#This Row],[Beans]]="","",O346+Table5[[#This Row],[Beans]])</f>
        <v>2583952.9000000022</v>
      </c>
      <c r="P347" s="11">
        <f>IF(Table5[[#This Row],[Meal]]="","",P346+Table5[[#This Row],[Meal]])</f>
        <v>383056.70000000019</v>
      </c>
      <c r="Q347" s="11">
        <f>IF(Table5[[#This Row],[Oil]]="","",Q346+Table5[[#This Row],[Oil]])</f>
        <v>-315732.56000000023</v>
      </c>
      <c r="R347" s="11">
        <f>IF(Table5[[#This Row],[Corn]]="","",R346+Table5[[#This Row],[Corn]])</f>
        <v>-4809.2599999999493</v>
      </c>
      <c r="S347" s="11">
        <f>IF(Table5[[#This Row],[Wheat]]="","",S346+Table5[[#This Row],[Wheat]])</f>
        <v>967895.0199999999</v>
      </c>
      <c r="T347" s="11">
        <f>IF(Table5[[#This Row],[KC Wheat]]="","",T346+Table5[[#This Row],[KC Wheat]])</f>
        <v>33294.900000000009</v>
      </c>
      <c r="U347" s="11">
        <f>IF(Table5[[#This Row],[Energies]]="","",U346+Table5[[#This Row],[Energies]])</f>
        <v>58860.250000000015</v>
      </c>
      <c r="V347" s="10">
        <f t="shared" si="35"/>
        <v>3409634.487999999</v>
      </c>
      <c r="W347" s="8">
        <v>600107</v>
      </c>
      <c r="X347" s="12">
        <f t="shared" si="36"/>
        <v>6.9348899446265419E-2</v>
      </c>
      <c r="Y347" s="8"/>
      <c r="Z347" s="8"/>
      <c r="AA347" s="1"/>
      <c r="AB347" s="1"/>
      <c r="AC347" s="66">
        <v>230016.2</v>
      </c>
      <c r="AE347" s="109"/>
    </row>
    <row r="348" spans="1:31" x14ac:dyDescent="0.25">
      <c r="A348" s="1" t="str">
        <f t="shared" si="37"/>
        <v>Apr</v>
      </c>
      <c r="B348" s="2">
        <v>44665</v>
      </c>
      <c r="C348" s="8">
        <v>-19487.900000000001</v>
      </c>
      <c r="D348" s="8">
        <v>5537.4</v>
      </c>
      <c r="E348" s="8">
        <v>2000.8</v>
      </c>
      <c r="F348" s="8">
        <v>14428</v>
      </c>
      <c r="G348" s="8">
        <v>-40605</v>
      </c>
      <c r="H348" s="8">
        <v>0</v>
      </c>
      <c r="I348" s="8">
        <v>0</v>
      </c>
      <c r="J348" s="10">
        <f t="shared" si="38"/>
        <v>-38126.700000000004</v>
      </c>
      <c r="K348" s="8">
        <v>-67.599999999999994</v>
      </c>
      <c r="L348" s="8">
        <v>-476.3</v>
      </c>
      <c r="M348" s="8">
        <f t="shared" si="34"/>
        <v>-543.9</v>
      </c>
      <c r="N348" s="10">
        <f t="shared" si="39"/>
        <v>-38670.600000000006</v>
      </c>
      <c r="O348" s="11">
        <f>IF(Table5[[#This Row],[Beans]]="","",O347+Table5[[#This Row],[Beans]])</f>
        <v>2564465.0000000023</v>
      </c>
      <c r="P348" s="11">
        <f>IF(Table5[[#This Row],[Meal]]="","",P347+Table5[[#This Row],[Meal]])</f>
        <v>388594.10000000021</v>
      </c>
      <c r="Q348" s="11">
        <f>IF(Table5[[#This Row],[Oil]]="","",Q347+Table5[[#This Row],[Oil]])</f>
        <v>-313731.76000000024</v>
      </c>
      <c r="R348" s="11">
        <f>IF(Table5[[#This Row],[Corn]]="","",R347+Table5[[#This Row],[Corn]])</f>
        <v>9618.7400000000507</v>
      </c>
      <c r="S348" s="11">
        <f>IF(Table5[[#This Row],[Wheat]]="","",S347+Table5[[#This Row],[Wheat]])</f>
        <v>927290.0199999999</v>
      </c>
      <c r="T348" s="11">
        <f>IF(Table5[[#This Row],[KC Wheat]]="","",T347+Table5[[#This Row],[KC Wheat]])</f>
        <v>33294.900000000009</v>
      </c>
      <c r="U348" s="11">
        <f>IF(Table5[[#This Row],[Energies]]="","",U347+Table5[[#This Row],[Energies]])</f>
        <v>58860.250000000015</v>
      </c>
      <c r="V348" s="10">
        <f t="shared" si="35"/>
        <v>3370963.8879999989</v>
      </c>
      <c r="W348" s="8">
        <v>674891</v>
      </c>
      <c r="X348" s="12">
        <f t="shared" si="36"/>
        <v>-5.7299030510112009E-2</v>
      </c>
      <c r="Y348" s="8"/>
      <c r="Z348" s="8"/>
      <c r="AA348" s="1"/>
      <c r="AB348" s="1"/>
      <c r="AC348" s="66">
        <v>176475.55</v>
      </c>
      <c r="AE348" s="109"/>
    </row>
    <row r="349" spans="1:31" x14ac:dyDescent="0.25">
      <c r="A349" s="1" t="str">
        <f t="shared" si="37"/>
        <v>Apr</v>
      </c>
      <c r="B349" s="2">
        <v>44669</v>
      </c>
      <c r="C349" s="8">
        <v>11393.5</v>
      </c>
      <c r="D349" s="8">
        <v>-3930.1</v>
      </c>
      <c r="E349" s="8">
        <v>-908.1</v>
      </c>
      <c r="F349" s="8">
        <v>-18824.8</v>
      </c>
      <c r="G349" s="8">
        <v>13786.9</v>
      </c>
      <c r="H349" s="8">
        <v>0</v>
      </c>
      <c r="I349" s="8">
        <v>0</v>
      </c>
      <c r="J349" s="10">
        <f t="shared" si="38"/>
        <v>1517.3999999999996</v>
      </c>
      <c r="K349" s="8">
        <v>-112.31</v>
      </c>
      <c r="L349" s="8">
        <v>-796.46</v>
      </c>
      <c r="M349" s="8">
        <f t="shared" si="34"/>
        <v>-908.77</v>
      </c>
      <c r="N349" s="10">
        <f t="shared" si="39"/>
        <v>608.62999999999965</v>
      </c>
      <c r="O349" s="11">
        <f>IF(Table5[[#This Row],[Beans]]="","",O348+Table5[[#This Row],[Beans]])</f>
        <v>2575858.5000000023</v>
      </c>
      <c r="P349" s="11">
        <f>IF(Table5[[#This Row],[Meal]]="","",P348+Table5[[#This Row],[Meal]])</f>
        <v>384664.00000000023</v>
      </c>
      <c r="Q349" s="11">
        <f>IF(Table5[[#This Row],[Oil]]="","",Q348+Table5[[#This Row],[Oil]])</f>
        <v>-314639.86000000022</v>
      </c>
      <c r="R349" s="11">
        <f>IF(Table5[[#This Row],[Corn]]="","",R348+Table5[[#This Row],[Corn]])</f>
        <v>-9206.0599999999486</v>
      </c>
      <c r="S349" s="11">
        <f>IF(Table5[[#This Row],[Wheat]]="","",S348+Table5[[#This Row],[Wheat]])</f>
        <v>941076.91999999993</v>
      </c>
      <c r="T349" s="11">
        <f>IF(Table5[[#This Row],[KC Wheat]]="","",T348+Table5[[#This Row],[KC Wheat]])</f>
        <v>33294.900000000009</v>
      </c>
      <c r="U349" s="11">
        <f>IF(Table5[[#This Row],[Energies]]="","",U348+Table5[[#This Row],[Energies]])</f>
        <v>58860.250000000015</v>
      </c>
      <c r="V349" s="10">
        <f t="shared" si="35"/>
        <v>3371572.5179999988</v>
      </c>
      <c r="W349" s="8">
        <v>745851</v>
      </c>
      <c r="X349" s="12">
        <f t="shared" si="36"/>
        <v>8.160208942536776E-4</v>
      </c>
      <c r="Y349" s="8">
        <v>-35108.980000000003</v>
      </c>
      <c r="Z349" s="8"/>
      <c r="AA349" s="1"/>
      <c r="AB349" s="8">
        <v>-25500</v>
      </c>
      <c r="AC349" s="66">
        <v>199884.78</v>
      </c>
      <c r="AE349" s="109"/>
    </row>
    <row r="350" spans="1:31" x14ac:dyDescent="0.25">
      <c r="A350" s="1" t="str">
        <f t="shared" si="37"/>
        <v>Apr</v>
      </c>
      <c r="B350" s="2">
        <v>44670</v>
      </c>
      <c r="C350" s="8">
        <v>-5023.3</v>
      </c>
      <c r="D350" s="8">
        <v>1430.8</v>
      </c>
      <c r="E350" s="8">
        <v>10121.6</v>
      </c>
      <c r="F350" s="8">
        <v>49424.5</v>
      </c>
      <c r="G350" s="8">
        <v>-34765.4</v>
      </c>
      <c r="H350" s="8">
        <v>0</v>
      </c>
      <c r="I350" s="8">
        <v>0</v>
      </c>
      <c r="J350" s="10">
        <f t="shared" si="38"/>
        <v>21188.199999999997</v>
      </c>
      <c r="K350" s="8">
        <v>-95.04</v>
      </c>
      <c r="L350" s="8">
        <v>-671.94</v>
      </c>
      <c r="M350" s="8">
        <f t="shared" si="34"/>
        <v>-766.98</v>
      </c>
      <c r="N350" s="10">
        <f t="shared" si="39"/>
        <v>20421.219999999998</v>
      </c>
      <c r="O350" s="11">
        <f>IF(Table5[[#This Row],[Beans]]="","",O349+Table5[[#This Row],[Beans]])</f>
        <v>2570835.2000000025</v>
      </c>
      <c r="P350" s="11">
        <f>IF(Table5[[#This Row],[Meal]]="","",P349+Table5[[#This Row],[Meal]])</f>
        <v>386094.80000000022</v>
      </c>
      <c r="Q350" s="11">
        <f>IF(Table5[[#This Row],[Oil]]="","",Q349+Table5[[#This Row],[Oil]])</f>
        <v>-304518.26000000024</v>
      </c>
      <c r="R350" s="11">
        <f>IF(Table5[[#This Row],[Corn]]="","",R349+Table5[[#This Row],[Corn]])</f>
        <v>40218.440000000053</v>
      </c>
      <c r="S350" s="11">
        <f>IF(Table5[[#This Row],[Wheat]]="","",S349+Table5[[#This Row],[Wheat]])</f>
        <v>906311.5199999999</v>
      </c>
      <c r="T350" s="11">
        <f>IF(Table5[[#This Row],[KC Wheat]]="","",T349+Table5[[#This Row],[KC Wheat]])</f>
        <v>33294.900000000009</v>
      </c>
      <c r="U350" s="11">
        <f>IF(Table5[[#This Row],[Energies]]="","",U349+Table5[[#This Row],[Energies]])</f>
        <v>58860.250000000015</v>
      </c>
      <c r="V350" s="10">
        <f t="shared" si="35"/>
        <v>3391993.737999999</v>
      </c>
      <c r="W350" s="8">
        <v>815807</v>
      </c>
      <c r="X350" s="12">
        <f t="shared" si="36"/>
        <v>2.5031925443150155E-2</v>
      </c>
      <c r="Y350" s="8"/>
      <c r="Z350" s="8"/>
      <c r="AA350" s="1"/>
      <c r="AB350" s="1"/>
      <c r="AC350" s="66">
        <v>202975.8</v>
      </c>
      <c r="AE350" s="109"/>
    </row>
    <row r="351" spans="1:31" x14ac:dyDescent="0.25">
      <c r="A351" s="1" t="str">
        <f t="shared" si="37"/>
        <v>Apr</v>
      </c>
      <c r="B351" s="2">
        <v>44671</v>
      </c>
      <c r="C351" s="8">
        <v>11519.6</v>
      </c>
      <c r="D351" s="8">
        <v>-8376.4</v>
      </c>
      <c r="E351" s="8">
        <v>224.3</v>
      </c>
      <c r="F351" s="8">
        <v>-5006.6000000000004</v>
      </c>
      <c r="G351" s="8">
        <v>-59563.199999999997</v>
      </c>
      <c r="H351" s="8">
        <v>0</v>
      </c>
      <c r="I351" s="8">
        <v>0</v>
      </c>
      <c r="J351" s="10">
        <f t="shared" si="38"/>
        <v>-61202.299999999996</v>
      </c>
      <c r="K351" s="8">
        <v>-64.2</v>
      </c>
      <c r="L351" s="8">
        <v>-452.84</v>
      </c>
      <c r="M351" s="8">
        <f t="shared" si="34"/>
        <v>-517.04</v>
      </c>
      <c r="N351" s="10">
        <f t="shared" si="39"/>
        <v>-61719.34</v>
      </c>
      <c r="O351" s="11">
        <f>IF(Table5[[#This Row],[Beans]]="","",O350+Table5[[#This Row],[Beans]])</f>
        <v>2582354.8000000026</v>
      </c>
      <c r="P351" s="11">
        <f>IF(Table5[[#This Row],[Meal]]="","",P350+Table5[[#This Row],[Meal]])</f>
        <v>377718.4000000002</v>
      </c>
      <c r="Q351" s="11">
        <f>IF(Table5[[#This Row],[Oil]]="","",Q350+Table5[[#This Row],[Oil]])</f>
        <v>-304293.96000000025</v>
      </c>
      <c r="R351" s="11">
        <f>IF(Table5[[#This Row],[Corn]]="","",R350+Table5[[#This Row],[Corn]])</f>
        <v>35211.840000000055</v>
      </c>
      <c r="S351" s="11">
        <f>IF(Table5[[#This Row],[Wheat]]="","",S350+Table5[[#This Row],[Wheat]])</f>
        <v>846748.32</v>
      </c>
      <c r="T351" s="11">
        <f>IF(Table5[[#This Row],[KC Wheat]]="","",T350+Table5[[#This Row],[KC Wheat]])</f>
        <v>33294.900000000009</v>
      </c>
      <c r="U351" s="11">
        <f>IF(Table5[[#This Row],[Energies]]="","",U350+Table5[[#This Row],[Energies]])</f>
        <v>58860.250000000015</v>
      </c>
      <c r="V351" s="10">
        <f t="shared" si="35"/>
        <v>3330274.3979999991</v>
      </c>
      <c r="W351" s="8">
        <v>945199</v>
      </c>
      <c r="X351" s="12">
        <f t="shared" si="36"/>
        <v>-6.5297720374228069E-2</v>
      </c>
      <c r="Y351" s="8"/>
      <c r="Z351" s="8"/>
      <c r="AA351" s="1"/>
      <c r="AB351" s="1"/>
      <c r="AC351" s="66">
        <v>138811.01</v>
      </c>
      <c r="AE351" s="109"/>
    </row>
    <row r="352" spans="1:31" x14ac:dyDescent="0.25">
      <c r="A352" s="1" t="str">
        <f t="shared" si="37"/>
        <v>Apr</v>
      </c>
      <c r="B352" s="2">
        <v>44672</v>
      </c>
      <c r="C352" s="8">
        <v>-32015</v>
      </c>
      <c r="D352" s="8">
        <v>8638.2000000000007</v>
      </c>
      <c r="E352" s="8">
        <v>-604.79999999999995</v>
      </c>
      <c r="F352" s="8">
        <v>9925.6</v>
      </c>
      <c r="G352" s="8">
        <v>-15331.7</v>
      </c>
      <c r="H352" s="8">
        <v>0</v>
      </c>
      <c r="I352" s="8">
        <v>0</v>
      </c>
      <c r="J352" s="10">
        <f t="shared" si="38"/>
        <v>-29387.699999999997</v>
      </c>
      <c r="K352" s="8">
        <v>-47.53</v>
      </c>
      <c r="L352" s="8">
        <v>-330.73</v>
      </c>
      <c r="M352" s="8">
        <f t="shared" si="34"/>
        <v>-378.26</v>
      </c>
      <c r="N352" s="10">
        <f t="shared" si="39"/>
        <v>-29765.959999999995</v>
      </c>
      <c r="O352" s="11">
        <f>IF(Table5[[#This Row],[Beans]]="","",O351+Table5[[#This Row],[Beans]])</f>
        <v>2550339.8000000026</v>
      </c>
      <c r="P352" s="11">
        <f>IF(Table5[[#This Row],[Meal]]="","",P351+Table5[[#This Row],[Meal]])</f>
        <v>386356.60000000021</v>
      </c>
      <c r="Q352" s="11">
        <f>IF(Table5[[#This Row],[Oil]]="","",Q351+Table5[[#This Row],[Oil]])</f>
        <v>-304898.76000000024</v>
      </c>
      <c r="R352" s="11">
        <f>IF(Table5[[#This Row],[Corn]]="","",R351+Table5[[#This Row],[Corn]])</f>
        <v>45137.440000000053</v>
      </c>
      <c r="S352" s="11">
        <f>IF(Table5[[#This Row],[Wheat]]="","",S351+Table5[[#This Row],[Wheat]])</f>
        <v>831416.62</v>
      </c>
      <c r="T352" s="11">
        <f>IF(Table5[[#This Row],[KC Wheat]]="","",T351+Table5[[#This Row],[KC Wheat]])</f>
        <v>33294.900000000009</v>
      </c>
      <c r="U352" s="11">
        <f>IF(Table5[[#This Row],[Energies]]="","",U351+Table5[[#This Row],[Energies]])</f>
        <v>58860.250000000015</v>
      </c>
      <c r="V352" s="10">
        <f t="shared" si="35"/>
        <v>3300508.4379999992</v>
      </c>
      <c r="W352" s="8">
        <v>983516</v>
      </c>
      <c r="X352" s="12">
        <f t="shared" si="36"/>
        <v>-3.0264845716795656E-2</v>
      </c>
      <c r="Y352" s="8"/>
      <c r="Z352" s="8"/>
      <c r="AA352" s="1"/>
      <c r="AB352" s="1"/>
      <c r="AC352" s="66">
        <v>149553.75</v>
      </c>
      <c r="AE352" s="109"/>
    </row>
    <row r="353" spans="1:31" x14ac:dyDescent="0.25">
      <c r="A353" s="1" t="str">
        <f t="shared" si="37"/>
        <v>Apr</v>
      </c>
      <c r="B353" s="2">
        <v>44673</v>
      </c>
      <c r="C353" s="8">
        <v>33849.5</v>
      </c>
      <c r="D353" s="8">
        <v>23614.7</v>
      </c>
      <c r="E353" s="8">
        <v>-1981.9</v>
      </c>
      <c r="F353" s="8">
        <v>15065.5</v>
      </c>
      <c r="G353" s="8">
        <v>5382.1</v>
      </c>
      <c r="H353" s="8">
        <v>0</v>
      </c>
      <c r="I353" s="8">
        <v>0</v>
      </c>
      <c r="J353" s="10">
        <f t="shared" si="38"/>
        <v>75929.899999999994</v>
      </c>
      <c r="K353" s="8">
        <v>-702.04</v>
      </c>
      <c r="L353" s="8">
        <v>-3465.99</v>
      </c>
      <c r="M353" s="8">
        <f t="shared" si="34"/>
        <v>-4168.03</v>
      </c>
      <c r="N353" s="10">
        <f t="shared" si="39"/>
        <v>71761.87</v>
      </c>
      <c r="O353" s="11">
        <f>IF(Table5[[#This Row],[Beans]]="","",O352+Table5[[#This Row],[Beans]])</f>
        <v>2584189.3000000026</v>
      </c>
      <c r="P353" s="11">
        <f>IF(Table5[[#This Row],[Meal]]="","",P352+Table5[[#This Row],[Meal]])</f>
        <v>409971.30000000022</v>
      </c>
      <c r="Q353" s="11">
        <f>IF(Table5[[#This Row],[Oil]]="","",Q352+Table5[[#This Row],[Oil]])</f>
        <v>-306880.66000000027</v>
      </c>
      <c r="R353" s="11">
        <f>IF(Table5[[#This Row],[Corn]]="","",R352+Table5[[#This Row],[Corn]])</f>
        <v>60202.940000000053</v>
      </c>
      <c r="S353" s="11">
        <f>IF(Table5[[#This Row],[Wheat]]="","",S352+Table5[[#This Row],[Wheat]])</f>
        <v>836798.72</v>
      </c>
      <c r="T353" s="11">
        <f>IF(Table5[[#This Row],[KC Wheat]]="","",T352+Table5[[#This Row],[KC Wheat]])</f>
        <v>33294.900000000009</v>
      </c>
      <c r="U353" s="11">
        <f>IF(Table5[[#This Row],[Energies]]="","",U352+Table5[[#This Row],[Energies]])</f>
        <v>58860.250000000015</v>
      </c>
      <c r="V353" s="10">
        <f t="shared" si="35"/>
        <v>3372270.3079999993</v>
      </c>
      <c r="W353" s="8">
        <v>786808</v>
      </c>
      <c r="X353" s="12">
        <f t="shared" si="36"/>
        <v>9.1206329879716525E-2</v>
      </c>
      <c r="Y353" s="8"/>
      <c r="Z353" s="8"/>
      <c r="AA353" s="1"/>
      <c r="AB353" s="1"/>
      <c r="AC353" s="66">
        <v>185001.47</v>
      </c>
      <c r="AE353" s="109"/>
    </row>
    <row r="354" spans="1:31" x14ac:dyDescent="0.25">
      <c r="A354" s="1" t="str">
        <f t="shared" si="37"/>
        <v>Apr</v>
      </c>
      <c r="B354" s="2">
        <v>44676</v>
      </c>
      <c r="C354" s="8">
        <v>-7663.1</v>
      </c>
      <c r="D354" s="8">
        <v>-8695.2000000000007</v>
      </c>
      <c r="E354" s="8">
        <v>-1735.7</v>
      </c>
      <c r="F354" s="8">
        <v>4510</v>
      </c>
      <c r="G354" s="8">
        <v>-58122.2</v>
      </c>
      <c r="H354" s="8">
        <v>0</v>
      </c>
      <c r="I354" s="8">
        <v>0</v>
      </c>
      <c r="J354" s="10">
        <f t="shared" si="38"/>
        <v>-71706.2</v>
      </c>
      <c r="K354" s="8">
        <v>-40.51</v>
      </c>
      <c r="L354" s="8">
        <v>-286.81</v>
      </c>
      <c r="M354" s="8">
        <f t="shared" si="34"/>
        <v>-327.32</v>
      </c>
      <c r="N354" s="10">
        <f t="shared" si="39"/>
        <v>-72033.52</v>
      </c>
      <c r="O354" s="11">
        <f>IF(Table5[[#This Row],[Beans]]="","",O353+Table5[[#This Row],[Beans]])</f>
        <v>2576526.2000000025</v>
      </c>
      <c r="P354" s="11">
        <f>IF(Table5[[#This Row],[Meal]]="","",P353+Table5[[#This Row],[Meal]])</f>
        <v>401276.10000000021</v>
      </c>
      <c r="Q354" s="11">
        <f>IF(Table5[[#This Row],[Oil]]="","",Q353+Table5[[#This Row],[Oil]])</f>
        <v>-308616.36000000028</v>
      </c>
      <c r="R354" s="11">
        <f>IF(Table5[[#This Row],[Corn]]="","",R353+Table5[[#This Row],[Corn]])</f>
        <v>64712.940000000053</v>
      </c>
      <c r="S354" s="11">
        <f>IF(Table5[[#This Row],[Wheat]]="","",S353+Table5[[#This Row],[Wheat]])</f>
        <v>778676.52</v>
      </c>
      <c r="T354" s="11">
        <f>IF(Table5[[#This Row],[KC Wheat]]="","",T353+Table5[[#This Row],[KC Wheat]])</f>
        <v>33294.900000000009</v>
      </c>
      <c r="U354" s="11">
        <f>IF(Table5[[#This Row],[Energies]]="","",U353+Table5[[#This Row],[Energies]])</f>
        <v>58860.250000000015</v>
      </c>
      <c r="V354" s="10">
        <f t="shared" si="35"/>
        <v>3300236.7879999992</v>
      </c>
      <c r="W354" s="8">
        <v>776056</v>
      </c>
      <c r="X354" s="12">
        <f t="shared" si="36"/>
        <v>-9.2820002680218963E-2</v>
      </c>
      <c r="Y354" s="8"/>
      <c r="Z354" s="8"/>
      <c r="AA354" s="1"/>
      <c r="AB354" s="1"/>
      <c r="AC354" s="66">
        <v>144142.15</v>
      </c>
      <c r="AE354" s="109"/>
    </row>
    <row r="355" spans="1:31" x14ac:dyDescent="0.25">
      <c r="A355" s="1" t="str">
        <f t="shared" si="37"/>
        <v>Apr</v>
      </c>
      <c r="B355" s="2">
        <v>44677</v>
      </c>
      <c r="C355" s="8">
        <v>9240.9</v>
      </c>
      <c r="D355" s="8">
        <v>-4648.7</v>
      </c>
      <c r="E355" s="8">
        <v>9269.4</v>
      </c>
      <c r="F355" s="8">
        <v>-2807.8</v>
      </c>
      <c r="G355" s="8">
        <v>9384.2999999999993</v>
      </c>
      <c r="H355" s="8">
        <v>0</v>
      </c>
      <c r="I355" s="8">
        <v>0</v>
      </c>
      <c r="J355" s="10">
        <f t="shared" si="38"/>
        <v>20438.099999999999</v>
      </c>
      <c r="K355" s="8">
        <v>-60.67</v>
      </c>
      <c r="L355" s="8">
        <v>-429.64</v>
      </c>
      <c r="M355" s="8">
        <f t="shared" si="34"/>
        <v>-490.31</v>
      </c>
      <c r="N355" s="10">
        <f t="shared" si="39"/>
        <v>19947.789999999997</v>
      </c>
      <c r="O355" s="11">
        <f>IF(Table5[[#This Row],[Beans]]="","",O354+Table5[[#This Row],[Beans]])</f>
        <v>2585767.1000000024</v>
      </c>
      <c r="P355" s="11">
        <f>IF(Table5[[#This Row],[Meal]]="","",P354+Table5[[#This Row],[Meal]])</f>
        <v>396627.4000000002</v>
      </c>
      <c r="Q355" s="11">
        <f>IF(Table5[[#This Row],[Oil]]="","",Q354+Table5[[#This Row],[Oil]])</f>
        <v>-299346.96000000025</v>
      </c>
      <c r="R355" s="11">
        <f>IF(Table5[[#This Row],[Corn]]="","",R354+Table5[[#This Row],[Corn]])</f>
        <v>61905.14000000005</v>
      </c>
      <c r="S355" s="11">
        <f>IF(Table5[[#This Row],[Wheat]]="","",S354+Table5[[#This Row],[Wheat]])</f>
        <v>788060.82000000007</v>
      </c>
      <c r="T355" s="11">
        <f>IF(Table5[[#This Row],[KC Wheat]]="","",T354+Table5[[#This Row],[KC Wheat]])</f>
        <v>33294.900000000009</v>
      </c>
      <c r="U355" s="11">
        <f>IF(Table5[[#This Row],[Energies]]="","",U354+Table5[[#This Row],[Energies]])</f>
        <v>58860.250000000015</v>
      </c>
      <c r="V355" s="10">
        <f t="shared" si="35"/>
        <v>3320184.5779999993</v>
      </c>
      <c r="W355" s="8">
        <v>782960</v>
      </c>
      <c r="X355" s="12">
        <f t="shared" si="36"/>
        <v>2.5477406253193009E-2</v>
      </c>
      <c r="Y355" s="8"/>
      <c r="Z355" s="8"/>
      <c r="AA355" s="1"/>
      <c r="AB355" s="1"/>
      <c r="AC355" s="66">
        <v>158284.84</v>
      </c>
      <c r="AE355" s="109"/>
    </row>
    <row r="356" spans="1:31" x14ac:dyDescent="0.25">
      <c r="A356" s="1" t="str">
        <f t="shared" si="37"/>
        <v>Apr</v>
      </c>
      <c r="B356" s="2">
        <v>44678</v>
      </c>
      <c r="C356" s="8">
        <v>-20377.3</v>
      </c>
      <c r="D356" s="8">
        <v>-20214.099999999999</v>
      </c>
      <c r="E356" s="8">
        <v>672.3</v>
      </c>
      <c r="F356" s="8">
        <v>3762.9</v>
      </c>
      <c r="G356" s="8">
        <v>32486.7</v>
      </c>
      <c r="H356" s="8">
        <v>0</v>
      </c>
      <c r="I356" s="8">
        <v>0</v>
      </c>
      <c r="J356" s="10">
        <f t="shared" si="38"/>
        <v>-3669.4999999999891</v>
      </c>
      <c r="K356" s="8">
        <v>-47.98</v>
      </c>
      <c r="L356" s="8">
        <v>-339.94</v>
      </c>
      <c r="M356" s="8">
        <f t="shared" si="34"/>
        <v>-387.92</v>
      </c>
      <c r="N356" s="10">
        <f t="shared" si="39"/>
        <v>-4057.4199999999892</v>
      </c>
      <c r="O356" s="11">
        <f>IF(Table5[[#This Row],[Beans]]="","",O355+Table5[[#This Row],[Beans]])</f>
        <v>2565389.8000000026</v>
      </c>
      <c r="P356" s="11">
        <f>IF(Table5[[#This Row],[Meal]]="","",P355+Table5[[#This Row],[Meal]])</f>
        <v>376413.30000000022</v>
      </c>
      <c r="Q356" s="11">
        <f>IF(Table5[[#This Row],[Oil]]="","",Q355+Table5[[#This Row],[Oil]])</f>
        <v>-298674.66000000027</v>
      </c>
      <c r="R356" s="11">
        <f>IF(Table5[[#This Row],[Corn]]="","",R355+Table5[[#This Row],[Corn]])</f>
        <v>65668.040000000052</v>
      </c>
      <c r="S356" s="11">
        <f>IF(Table5[[#This Row],[Wheat]]="","",S355+Table5[[#This Row],[Wheat]])</f>
        <v>820547.52</v>
      </c>
      <c r="T356" s="11">
        <f>IF(Table5[[#This Row],[KC Wheat]]="","",T355+Table5[[#This Row],[KC Wheat]])</f>
        <v>33294.900000000009</v>
      </c>
      <c r="U356" s="11">
        <f>IF(Table5[[#This Row],[Energies]]="","",U355+Table5[[#This Row],[Energies]])</f>
        <v>58860.250000000015</v>
      </c>
      <c r="V356" s="10">
        <f t="shared" si="35"/>
        <v>3316127.1579999994</v>
      </c>
      <c r="W356" s="8">
        <v>840241</v>
      </c>
      <c r="X356" s="12">
        <f t="shared" si="36"/>
        <v>-4.8288764771059599E-3</v>
      </c>
      <c r="Y356" s="8">
        <v>-5158.2299999999996</v>
      </c>
      <c r="Z356" s="8"/>
      <c r="AA356" s="1"/>
      <c r="AB356" s="1"/>
      <c r="AC356" s="66">
        <v>154656.67000000001</v>
      </c>
      <c r="AE356" s="109"/>
    </row>
    <row r="357" spans="1:31" x14ac:dyDescent="0.25">
      <c r="A357" s="1" t="str">
        <f t="shared" si="37"/>
        <v>Apr</v>
      </c>
      <c r="B357" s="2">
        <v>44679</v>
      </c>
      <c r="C357" s="8">
        <v>18344.400000000001</v>
      </c>
      <c r="D357" s="8">
        <v>6476.7</v>
      </c>
      <c r="E357" s="8">
        <v>1708.9</v>
      </c>
      <c r="F357" s="8">
        <v>-47524.4</v>
      </c>
      <c r="G357" s="8">
        <v>11913.4</v>
      </c>
      <c r="H357" s="8">
        <v>0</v>
      </c>
      <c r="I357" s="8">
        <v>0</v>
      </c>
      <c r="J357" s="10">
        <f t="shared" si="38"/>
        <v>-9080.9999999999982</v>
      </c>
      <c r="K357" s="8">
        <v>-50.11</v>
      </c>
      <c r="L357" s="8">
        <v>-354.66</v>
      </c>
      <c r="M357" s="8">
        <f>IF(SUM(K357:L357)=0,"",SUM(K357:L357))</f>
        <v>-404.77000000000004</v>
      </c>
      <c r="N357" s="10">
        <f t="shared" si="39"/>
        <v>-9485.7699999999986</v>
      </c>
      <c r="O357" s="11">
        <f>IF(Table5[[#This Row],[Beans]]="","",O356+Table5[[#This Row],[Beans]])</f>
        <v>2583734.2000000025</v>
      </c>
      <c r="P357" s="11">
        <f>IF(Table5[[#This Row],[Meal]]="","",P356+Table5[[#This Row],[Meal]])</f>
        <v>382890.00000000023</v>
      </c>
      <c r="Q357" s="11">
        <f>IF(Table5[[#This Row],[Oil]]="","",Q356+Table5[[#This Row],[Oil]])</f>
        <v>-296965.76000000024</v>
      </c>
      <c r="R357" s="11">
        <f>IF(Table5[[#This Row],[Corn]]="","",R356+Table5[[#This Row],[Corn]])</f>
        <v>18143.64000000005</v>
      </c>
      <c r="S357" s="11">
        <f>IF(Table5[[#This Row],[Wheat]]="","",S356+Table5[[#This Row],[Wheat]])</f>
        <v>832460.92</v>
      </c>
      <c r="T357" s="11">
        <f>IF(Table5[[#This Row],[KC Wheat]]="","",T356+Table5[[#This Row],[KC Wheat]])</f>
        <v>33294.900000000009</v>
      </c>
      <c r="U357" s="11">
        <f>IF(Table5[[#This Row],[Energies]]="","",U356+Table5[[#This Row],[Energies]])</f>
        <v>58860.250000000015</v>
      </c>
      <c r="V357" s="10">
        <f t="shared" si="35"/>
        <v>3306641.3879999993</v>
      </c>
      <c r="W357" s="8">
        <v>835873</v>
      </c>
      <c r="X357" s="12">
        <f t="shared" si="36"/>
        <v>-1.1348338802664996E-2</v>
      </c>
      <c r="Y357" s="8"/>
      <c r="Z357" s="8"/>
      <c r="AA357" s="1"/>
      <c r="AB357" s="1"/>
      <c r="AC357" s="66">
        <v>135147.9</v>
      </c>
      <c r="AE357" s="109"/>
    </row>
    <row r="358" spans="1:31" x14ac:dyDescent="0.25">
      <c r="A358" s="1" t="str">
        <f t="shared" si="37"/>
        <v>Apr</v>
      </c>
      <c r="B358" s="2">
        <v>44680</v>
      </c>
      <c r="C358" s="8">
        <v>-13231</v>
      </c>
      <c r="D358" s="8">
        <v>-6140.4</v>
      </c>
      <c r="E358" s="8">
        <v>4423.2</v>
      </c>
      <c r="F358" s="8">
        <v>4891.6000000000004</v>
      </c>
      <c r="G358" s="8">
        <v>-7550.1</v>
      </c>
      <c r="H358" s="8">
        <v>0</v>
      </c>
      <c r="I358" s="8">
        <v>0</v>
      </c>
      <c r="J358" s="10">
        <f t="shared" si="38"/>
        <v>-17606.7</v>
      </c>
      <c r="K358" s="8">
        <v>-32.67</v>
      </c>
      <c r="L358" s="8">
        <v>-231.38</v>
      </c>
      <c r="M358" s="8">
        <f>IF(SUM(K358:L358)=0,"",SUM(K358:L358))</f>
        <v>-264.05</v>
      </c>
      <c r="N358" s="10">
        <f t="shared" si="39"/>
        <v>-17870.75</v>
      </c>
      <c r="O358" s="11">
        <f>IF(Table5[[#This Row],[Beans]]="","",O357+Table5[[#This Row],[Beans]])</f>
        <v>2570503.2000000025</v>
      </c>
      <c r="P358" s="11">
        <f>IF(Table5[[#This Row],[Meal]]="","",P357+Table5[[#This Row],[Meal]])</f>
        <v>376749.60000000021</v>
      </c>
      <c r="Q358" s="11">
        <f>IF(Table5[[#This Row],[Oil]]="","",Q357+Table5[[#This Row],[Oil]])</f>
        <v>-292542.56000000023</v>
      </c>
      <c r="R358" s="11">
        <f>IF(Table5[[#This Row],[Corn]]="","",R357+Table5[[#This Row],[Corn]])</f>
        <v>23035.240000000049</v>
      </c>
      <c r="S358" s="11">
        <f>IF(Table5[[#This Row],[Wheat]]="","",S357+Table5[[#This Row],[Wheat]])</f>
        <v>824910.82000000007</v>
      </c>
      <c r="T358" s="11">
        <f>IF(Table5[[#This Row],[KC Wheat]]="","",T357+Table5[[#This Row],[KC Wheat]])</f>
        <v>33294.900000000009</v>
      </c>
      <c r="U358" s="11">
        <f>IF(Table5[[#This Row],[Energies]]="","",U357+Table5[[#This Row],[Energies]])</f>
        <v>58860.250000000015</v>
      </c>
      <c r="V358" s="10">
        <f t="shared" si="35"/>
        <v>3288770.6379999993</v>
      </c>
      <c r="W358" s="8">
        <v>852321</v>
      </c>
      <c r="X358" s="12">
        <f t="shared" si="36"/>
        <v>-2.0967159086775992E-2</v>
      </c>
      <c r="Y358" s="8"/>
      <c r="Z358" s="8"/>
      <c r="AA358" s="1"/>
      <c r="AB358" s="1"/>
      <c r="AC358" s="66">
        <v>117469.6</v>
      </c>
      <c r="AE358" s="109"/>
    </row>
    <row r="359" spans="1:31" x14ac:dyDescent="0.25">
      <c r="A359" s="1" t="str">
        <f t="shared" si="37"/>
        <v>May</v>
      </c>
      <c r="B359" s="2">
        <v>44683</v>
      </c>
      <c r="C359" s="8">
        <v>66571.399999999994</v>
      </c>
      <c r="D359" s="8">
        <v>-5871.8</v>
      </c>
      <c r="E359" s="8">
        <v>2093.6</v>
      </c>
      <c r="F359" s="8">
        <v>-2475.9</v>
      </c>
      <c r="G359" s="8">
        <v>11687.7</v>
      </c>
      <c r="H359" s="8">
        <v>0</v>
      </c>
      <c r="I359" s="8">
        <v>0</v>
      </c>
      <c r="J359" s="10">
        <f t="shared" si="38"/>
        <v>72004.999999999985</v>
      </c>
      <c r="K359" s="8">
        <v>-47.61</v>
      </c>
      <c r="L359" s="8">
        <v>-337.87</v>
      </c>
      <c r="M359" s="8">
        <f>IF(SUM(K359:L359)=0,"",SUM(K359:L359))</f>
        <v>-385.48</v>
      </c>
      <c r="N359" s="10">
        <f t="shared" si="39"/>
        <v>71619.51999999999</v>
      </c>
      <c r="O359" s="11">
        <f>IF(Table5[[#This Row],[Beans]]="","",O358+Table5[[#This Row],[Beans]])</f>
        <v>2637074.6000000024</v>
      </c>
      <c r="P359" s="11">
        <f>IF(Table5[[#This Row],[Meal]]="","",P358+Table5[[#This Row],[Meal]])</f>
        <v>370877.80000000022</v>
      </c>
      <c r="Q359" s="11">
        <f>IF(Table5[[#This Row],[Oil]]="","",Q358+Table5[[#This Row],[Oil]])</f>
        <v>-290448.96000000025</v>
      </c>
      <c r="R359" s="11">
        <f>IF(Table5[[#This Row],[Corn]]="","",R358+Table5[[#This Row],[Corn]])</f>
        <v>20559.340000000047</v>
      </c>
      <c r="S359" s="11">
        <f>IF(Table5[[#This Row],[Wheat]]="","",S358+Table5[[#This Row],[Wheat]])</f>
        <v>836598.52</v>
      </c>
      <c r="T359" s="11">
        <f>IF(Table5[[#This Row],[KC Wheat]]="","",T358+Table5[[#This Row],[KC Wheat]])</f>
        <v>33294.900000000009</v>
      </c>
      <c r="U359" s="11">
        <f>IF(Table5[[#This Row],[Energies]]="","",U358+Table5[[#This Row],[Energies]])</f>
        <v>58860.250000000015</v>
      </c>
      <c r="V359" s="10">
        <f t="shared" si="35"/>
        <v>3360390.1579999994</v>
      </c>
      <c r="W359" s="8">
        <v>795429</v>
      </c>
      <c r="X359" s="12">
        <f t="shared" si="36"/>
        <v>9.0038859533660434E-2</v>
      </c>
      <c r="Y359" s="8">
        <v>-1719.44</v>
      </c>
      <c r="Z359" s="8"/>
      <c r="AA359" s="1"/>
      <c r="AB359" s="1"/>
      <c r="AC359" s="66">
        <v>193373.37</v>
      </c>
      <c r="AE359" s="109"/>
    </row>
    <row r="360" spans="1:31" x14ac:dyDescent="0.25">
      <c r="A360" s="1" t="str">
        <f t="shared" si="37"/>
        <v>May</v>
      </c>
      <c r="B360" s="2">
        <v>44684</v>
      </c>
      <c r="C360" s="8">
        <v>11424.3</v>
      </c>
      <c r="D360" s="8">
        <v>14071.6</v>
      </c>
      <c r="E360" s="8">
        <v>1384.3</v>
      </c>
      <c r="F360" s="8">
        <v>-54202</v>
      </c>
      <c r="G360" s="8">
        <v>-6705.2</v>
      </c>
      <c r="H360" s="8">
        <v>0</v>
      </c>
      <c r="I360" s="8">
        <v>0</v>
      </c>
      <c r="J360" s="10">
        <f t="shared" si="38"/>
        <v>-34027</v>
      </c>
      <c r="K360" s="8">
        <v>-25.56</v>
      </c>
      <c r="L360" s="8">
        <v>-180.32</v>
      </c>
      <c r="M360" s="8">
        <f t="shared" ref="M360:M420" si="40">IF(SUM(K360:L360)=0,"",SUM(K360:L360))</f>
        <v>-205.88</v>
      </c>
      <c r="N360" s="10">
        <f t="shared" si="39"/>
        <v>-34232.879999999997</v>
      </c>
      <c r="O360" s="11">
        <f>IF(Table5[[#This Row],[Beans]]="","",O359+Table5[[#This Row],[Beans]])</f>
        <v>2648498.9000000022</v>
      </c>
      <c r="P360" s="11">
        <f>IF(Table5[[#This Row],[Meal]]="","",P359+Table5[[#This Row],[Meal]])</f>
        <v>384949.4000000002</v>
      </c>
      <c r="Q360" s="11">
        <f>IF(Table5[[#This Row],[Oil]]="","",Q359+Table5[[#This Row],[Oil]])</f>
        <v>-289064.66000000027</v>
      </c>
      <c r="R360" s="11">
        <f>IF(Table5[[#This Row],[Corn]]="","",R359+Table5[[#This Row],[Corn]])</f>
        <v>-33642.659999999953</v>
      </c>
      <c r="S360" s="11">
        <f>IF(Table5[[#This Row],[Wheat]]="","",S359+Table5[[#This Row],[Wheat]])</f>
        <v>829893.32000000007</v>
      </c>
      <c r="T360" s="11">
        <f>IF(Table5[[#This Row],[KC Wheat]]="","",T359+Table5[[#This Row],[KC Wheat]])</f>
        <v>33294.900000000009</v>
      </c>
      <c r="U360" s="11">
        <f>IF(Table5[[#This Row],[Energies]]="","",U359+Table5[[#This Row],[Energies]])</f>
        <v>58860.250000000015</v>
      </c>
      <c r="V360" s="10">
        <f t="shared" si="35"/>
        <v>3326157.2779999995</v>
      </c>
      <c r="W360" s="8">
        <v>817178</v>
      </c>
      <c r="X360" s="12">
        <f t="shared" si="36"/>
        <v>-4.1891582984368153E-2</v>
      </c>
      <c r="Y360" s="8"/>
      <c r="Z360" s="8"/>
      <c r="AA360" s="1"/>
      <c r="AB360" s="1"/>
      <c r="AC360" s="66">
        <v>136554.49</v>
      </c>
      <c r="AE360" s="109"/>
    </row>
    <row r="361" spans="1:31" x14ac:dyDescent="0.25">
      <c r="A361" s="1" t="str">
        <f t="shared" si="37"/>
        <v>May</v>
      </c>
      <c r="B361" s="2">
        <v>44685</v>
      </c>
      <c r="C361" s="8">
        <v>-20796.8</v>
      </c>
      <c r="D361" s="8">
        <v>-6302</v>
      </c>
      <c r="E361" s="8">
        <v>-3816.3</v>
      </c>
      <c r="F361" s="8">
        <v>-22823.8</v>
      </c>
      <c r="G361" s="8">
        <v>57571.199999999997</v>
      </c>
      <c r="H361" s="8">
        <v>0</v>
      </c>
      <c r="I361" s="8">
        <v>0</v>
      </c>
      <c r="J361" s="10">
        <f t="shared" si="38"/>
        <v>3832.3000000000029</v>
      </c>
      <c r="K361" s="8">
        <v>-46.15</v>
      </c>
      <c r="L361" s="8">
        <v>-327.75</v>
      </c>
      <c r="M361" s="8">
        <f t="shared" si="40"/>
        <v>-373.9</v>
      </c>
      <c r="N361" s="10">
        <f t="shared" si="39"/>
        <v>3458.4000000000028</v>
      </c>
      <c r="O361" s="11">
        <f>IF(Table5[[#This Row],[Beans]]="","",O360+Table5[[#This Row],[Beans]])</f>
        <v>2627702.1000000024</v>
      </c>
      <c r="P361" s="11">
        <f>IF(Table5[[#This Row],[Meal]]="","",P360+Table5[[#This Row],[Meal]])</f>
        <v>378647.4000000002</v>
      </c>
      <c r="Q361" s="11">
        <f>IF(Table5[[#This Row],[Oil]]="","",Q360+Table5[[#This Row],[Oil]])</f>
        <v>-292880.96000000025</v>
      </c>
      <c r="R361" s="11">
        <f>IF(Table5[[#This Row],[Corn]]="","",R360+Table5[[#This Row],[Corn]])</f>
        <v>-56466.459999999948</v>
      </c>
      <c r="S361" s="11">
        <f>IF(Table5[[#This Row],[Wheat]]="","",S360+Table5[[#This Row],[Wheat]])</f>
        <v>887464.52</v>
      </c>
      <c r="T361" s="11">
        <f>IF(Table5[[#This Row],[KC Wheat]]="","",T360+Table5[[#This Row],[KC Wheat]])</f>
        <v>33294.900000000009</v>
      </c>
      <c r="U361" s="11">
        <f>IF(Table5[[#This Row],[Energies]]="","",U360+Table5[[#This Row],[Energies]])</f>
        <v>58860.250000000015</v>
      </c>
      <c r="V361" s="10">
        <f t="shared" si="35"/>
        <v>3329615.6779999994</v>
      </c>
      <c r="W361" s="8">
        <v>827124</v>
      </c>
      <c r="X361" s="12">
        <f t="shared" si="36"/>
        <v>4.1812352198703009E-3</v>
      </c>
      <c r="Y361" s="8">
        <v>-15529.5</v>
      </c>
      <c r="Z361" s="8"/>
      <c r="AA361" s="1"/>
      <c r="AB361" s="1"/>
      <c r="AC361" s="66">
        <v>152259.09</v>
      </c>
      <c r="AE361" s="109"/>
    </row>
    <row r="362" spans="1:31" x14ac:dyDescent="0.25">
      <c r="A362" s="1" t="str">
        <f t="shared" si="37"/>
        <v>May</v>
      </c>
      <c r="B362" s="2">
        <v>44686</v>
      </c>
      <c r="C362" s="8">
        <v>-21813.7</v>
      </c>
      <c r="D362" s="8">
        <v>11534.4</v>
      </c>
      <c r="E362" s="8">
        <v>1155.7</v>
      </c>
      <c r="F362" s="8">
        <v>9406.4</v>
      </c>
      <c r="G362" s="8">
        <v>27330.3</v>
      </c>
      <c r="H362" s="8">
        <v>0</v>
      </c>
      <c r="I362" s="8">
        <v>0</v>
      </c>
      <c r="J362" s="10">
        <f t="shared" si="38"/>
        <v>27613.1</v>
      </c>
      <c r="K362" s="8">
        <v>-48.38</v>
      </c>
      <c r="L362" s="8">
        <v>-343.62</v>
      </c>
      <c r="M362" s="8">
        <f t="shared" si="40"/>
        <v>-392</v>
      </c>
      <c r="N362" s="10">
        <f t="shared" si="39"/>
        <v>27221.1</v>
      </c>
      <c r="O362" s="11">
        <f>IF(Table5[[#This Row],[Beans]]="","",O361+Table5[[#This Row],[Beans]])</f>
        <v>2605888.4000000022</v>
      </c>
      <c r="P362" s="11">
        <f>IF(Table5[[#This Row],[Meal]]="","",P361+Table5[[#This Row],[Meal]])</f>
        <v>390181.80000000022</v>
      </c>
      <c r="Q362" s="11">
        <f>IF(Table5[[#This Row],[Oil]]="","",Q361+Table5[[#This Row],[Oil]])</f>
        <v>-291725.26000000024</v>
      </c>
      <c r="R362" s="11">
        <f>IF(Table5[[#This Row],[Corn]]="","",R361+Table5[[#This Row],[Corn]])</f>
        <v>-47060.059999999947</v>
      </c>
      <c r="S362" s="11">
        <f>IF(Table5[[#This Row],[Wheat]]="","",S361+Table5[[#This Row],[Wheat]])</f>
        <v>914794.82000000007</v>
      </c>
      <c r="T362" s="11">
        <f>IF(Table5[[#This Row],[KC Wheat]]="","",T361+Table5[[#This Row],[KC Wheat]])</f>
        <v>33294.900000000009</v>
      </c>
      <c r="U362" s="11">
        <f>IF(Table5[[#This Row],[Energies]]="","",U361+Table5[[#This Row],[Energies]])</f>
        <v>58860.250000000015</v>
      </c>
      <c r="V362" s="10">
        <f t="shared" si="35"/>
        <v>3356836.7779999995</v>
      </c>
      <c r="W362" s="8">
        <v>741083</v>
      </c>
      <c r="X362" s="12">
        <f t="shared" si="36"/>
        <v>3.673151320432394E-2</v>
      </c>
      <c r="Y362" s="8">
        <v>-2500</v>
      </c>
      <c r="Z362" s="8"/>
      <c r="AA362" s="1"/>
      <c r="AB362" s="1"/>
      <c r="AC362" s="66">
        <v>193359.34</v>
      </c>
      <c r="AE362" s="109"/>
    </row>
    <row r="363" spans="1:31" x14ac:dyDescent="0.25">
      <c r="A363" s="1" t="str">
        <f t="shared" si="37"/>
        <v>May</v>
      </c>
      <c r="B363" s="2">
        <v>44687</v>
      </c>
      <c r="C363" s="8">
        <v>14187.5</v>
      </c>
      <c r="D363" s="8">
        <v>2912.5</v>
      </c>
      <c r="E363" s="8">
        <v>1523.8</v>
      </c>
      <c r="F363" s="8">
        <v>6682.8</v>
      </c>
      <c r="G363" s="8">
        <v>-9081.4</v>
      </c>
      <c r="H363" s="8">
        <v>0</v>
      </c>
      <c r="I363" s="8">
        <v>0</v>
      </c>
      <c r="J363" s="10">
        <f t="shared" si="38"/>
        <v>16225.199999999999</v>
      </c>
      <c r="K363" s="8">
        <v>-80.97</v>
      </c>
      <c r="L363" s="8">
        <v>-573.39</v>
      </c>
      <c r="M363" s="8">
        <f t="shared" si="40"/>
        <v>-654.36</v>
      </c>
      <c r="N363" s="10">
        <f t="shared" si="39"/>
        <v>15570.839999999998</v>
      </c>
      <c r="O363" s="11">
        <f>IF(Table5[[#This Row],[Beans]]="","",O362+Table5[[#This Row],[Beans]])</f>
        <v>2620075.9000000022</v>
      </c>
      <c r="P363" s="11">
        <f>IF(Table5[[#This Row],[Meal]]="","",P362+Table5[[#This Row],[Meal]])</f>
        <v>393094.30000000022</v>
      </c>
      <c r="Q363" s="11">
        <f>IF(Table5[[#This Row],[Oil]]="","",Q362+Table5[[#This Row],[Oil]])</f>
        <v>-290201.46000000025</v>
      </c>
      <c r="R363" s="11">
        <f>IF(Table5[[#This Row],[Corn]]="","",R362+Table5[[#This Row],[Corn]])</f>
        <v>-40377.259999999944</v>
      </c>
      <c r="S363" s="11">
        <f>IF(Table5[[#This Row],[Wheat]]="","",S362+Table5[[#This Row],[Wheat]])</f>
        <v>905713.42</v>
      </c>
      <c r="T363" s="11">
        <f>IF(Table5[[#This Row],[KC Wheat]]="","",T362+Table5[[#This Row],[KC Wheat]])</f>
        <v>33294.900000000009</v>
      </c>
      <c r="U363" s="11">
        <f>IF(Table5[[#This Row],[Energies]]="","",U362+Table5[[#This Row],[Energies]])</f>
        <v>58860.250000000015</v>
      </c>
      <c r="V363" s="10">
        <f t="shared" si="35"/>
        <v>3372407.6179999993</v>
      </c>
      <c r="W363" s="8">
        <v>739755</v>
      </c>
      <c r="X363" s="12">
        <f t="shared" si="36"/>
        <v>2.1048644483646611E-2</v>
      </c>
      <c r="Y363" s="8"/>
      <c r="Z363" s="8"/>
      <c r="AA363" s="1"/>
      <c r="AB363" s="1"/>
      <c r="AC363" s="66">
        <v>222463.23</v>
      </c>
      <c r="AE363" s="109"/>
    </row>
    <row r="364" spans="1:31" x14ac:dyDescent="0.25">
      <c r="A364" s="1" t="str">
        <f t="shared" si="37"/>
        <v>May</v>
      </c>
      <c r="B364" s="2">
        <v>44690</v>
      </c>
      <c r="C364" s="8">
        <v>33820.9</v>
      </c>
      <c r="D364" s="8">
        <v>-3992.2</v>
      </c>
      <c r="E364" s="8">
        <v>-4271.2</v>
      </c>
      <c r="F364" s="8">
        <v>37148.5</v>
      </c>
      <c r="G364" s="8">
        <v>-8666.7000000000007</v>
      </c>
      <c r="H364" s="8">
        <v>0</v>
      </c>
      <c r="I364" s="8">
        <v>0</v>
      </c>
      <c r="J364" s="10">
        <f t="shared" si="38"/>
        <v>54039.3</v>
      </c>
      <c r="K364" s="8">
        <v>-156.25</v>
      </c>
      <c r="L364" s="8">
        <v>-1104.23</v>
      </c>
      <c r="M364" s="8">
        <f t="shared" si="40"/>
        <v>-1260.48</v>
      </c>
      <c r="N364" s="10">
        <f t="shared" si="39"/>
        <v>52778.82</v>
      </c>
      <c r="O364" s="11">
        <f>IF(Table5[[#This Row],[Beans]]="","",O363+Table5[[#This Row],[Beans]])</f>
        <v>2653896.8000000021</v>
      </c>
      <c r="P364" s="11">
        <f>IF(Table5[[#This Row],[Meal]]="","",P363+Table5[[#This Row],[Meal]])</f>
        <v>389102.10000000021</v>
      </c>
      <c r="Q364" s="11">
        <f>IF(Table5[[#This Row],[Oil]]="","",Q363+Table5[[#This Row],[Oil]])</f>
        <v>-294472.66000000027</v>
      </c>
      <c r="R364" s="11">
        <f>IF(Table5[[#This Row],[Corn]]="","",R363+Table5[[#This Row],[Corn]])</f>
        <v>-3228.7599999999438</v>
      </c>
      <c r="S364" s="11">
        <f>IF(Table5[[#This Row],[Wheat]]="","",S363+Table5[[#This Row],[Wheat]])</f>
        <v>897046.72000000009</v>
      </c>
      <c r="T364" s="11">
        <f>IF(Table5[[#This Row],[KC Wheat]]="","",T363+Table5[[#This Row],[KC Wheat]])</f>
        <v>33294.900000000009</v>
      </c>
      <c r="U364" s="11">
        <f>IF(Table5[[#This Row],[Energies]]="","",U363+Table5[[#This Row],[Energies]])</f>
        <v>58860.250000000015</v>
      </c>
      <c r="V364" s="10">
        <f t="shared" si="35"/>
        <v>3425186.4379999992</v>
      </c>
      <c r="W364" s="8">
        <v>625004</v>
      </c>
      <c r="X364" s="12">
        <f t="shared" si="36"/>
        <v>8.4445571548342091E-2</v>
      </c>
      <c r="Y364" s="8">
        <v>-250</v>
      </c>
      <c r="Z364" s="8"/>
      <c r="AA364" s="1"/>
      <c r="AB364" s="1"/>
      <c r="AC364" s="66">
        <v>230855.25</v>
      </c>
      <c r="AE364" s="109"/>
    </row>
    <row r="365" spans="1:31" x14ac:dyDescent="0.25">
      <c r="A365" s="1" t="str">
        <f t="shared" si="37"/>
        <v>May</v>
      </c>
      <c r="B365" s="2">
        <v>44691</v>
      </c>
      <c r="C365" s="8">
        <v>-8027.6</v>
      </c>
      <c r="D365" s="8">
        <v>-25859.9</v>
      </c>
      <c r="E365" s="8">
        <v>-12.3</v>
      </c>
      <c r="F365" s="8">
        <v>-20068.599999999999</v>
      </c>
      <c r="G365" s="8">
        <v>5285.4</v>
      </c>
      <c r="H365" s="8">
        <v>0</v>
      </c>
      <c r="I365" s="8">
        <v>0</v>
      </c>
      <c r="J365" s="10">
        <f t="shared" si="38"/>
        <v>-48683</v>
      </c>
      <c r="K365" s="8">
        <v>-48.24</v>
      </c>
      <c r="L365" s="8">
        <v>-340.63</v>
      </c>
      <c r="M365" s="8">
        <f t="shared" si="40"/>
        <v>-388.87</v>
      </c>
      <c r="N365" s="10">
        <f t="shared" si="39"/>
        <v>-49071.87</v>
      </c>
      <c r="O365" s="11">
        <f>IF(Table5[[#This Row],[Beans]]="","",O364+Table5[[#This Row],[Beans]])</f>
        <v>2645869.200000002</v>
      </c>
      <c r="P365" s="11">
        <f>IF(Table5[[#This Row],[Meal]]="","",P364+Table5[[#This Row],[Meal]])</f>
        <v>363242.20000000019</v>
      </c>
      <c r="Q365" s="11">
        <f>IF(Table5[[#This Row],[Oil]]="","",Q364+Table5[[#This Row],[Oil]])</f>
        <v>-294484.96000000025</v>
      </c>
      <c r="R365" s="11">
        <f>IF(Table5[[#This Row],[Corn]]="","",R364+Table5[[#This Row],[Corn]])</f>
        <v>-23297.359999999942</v>
      </c>
      <c r="S365" s="11">
        <f>IF(Table5[[#This Row],[Wheat]]="","",S364+Table5[[#This Row],[Wheat]])</f>
        <v>902332.12000000011</v>
      </c>
      <c r="T365" s="11">
        <f>IF(Table5[[#This Row],[KC Wheat]]="","",T364+Table5[[#This Row],[KC Wheat]])</f>
        <v>33294.900000000009</v>
      </c>
      <c r="U365" s="11">
        <f>IF(Table5[[#This Row],[Energies]]="","",U364+Table5[[#This Row],[Energies]])</f>
        <v>58860.250000000015</v>
      </c>
      <c r="V365" s="10">
        <f t="shared" si="35"/>
        <v>3376114.567999999</v>
      </c>
      <c r="W365" s="8">
        <v>700153</v>
      </c>
      <c r="X365" s="12">
        <f t="shared" si="36"/>
        <v>-7.0087352335846592E-2</v>
      </c>
      <c r="Y365" s="8">
        <v>-5358.23</v>
      </c>
      <c r="Z365" s="8"/>
      <c r="AA365" s="1"/>
      <c r="AB365" s="1"/>
      <c r="AC365" s="66">
        <v>188011.38</v>
      </c>
      <c r="AE365" s="109"/>
    </row>
    <row r="366" spans="1:31" x14ac:dyDescent="0.25">
      <c r="A366" s="1" t="str">
        <f t="shared" si="37"/>
        <v>May</v>
      </c>
      <c r="B366" s="2">
        <v>44692</v>
      </c>
      <c r="C366" s="8">
        <v>-17309.2</v>
      </c>
      <c r="D366" s="8">
        <v>-547.5</v>
      </c>
      <c r="E366" s="8">
        <v>5676.4</v>
      </c>
      <c r="F366" s="8">
        <v>-83087.399999999994</v>
      </c>
      <c r="G366" s="8">
        <v>2345.6999999999998</v>
      </c>
      <c r="H366" s="8">
        <v>0</v>
      </c>
      <c r="I366" s="8">
        <v>0</v>
      </c>
      <c r="J366" s="10">
        <f t="shared" si="38"/>
        <v>-92922</v>
      </c>
      <c r="K366" s="8">
        <v>-66.98</v>
      </c>
      <c r="L366" s="8">
        <v>-474.72</v>
      </c>
      <c r="M366" s="8">
        <f t="shared" si="40"/>
        <v>-541.70000000000005</v>
      </c>
      <c r="N366" s="10">
        <f t="shared" si="39"/>
        <v>-93463.7</v>
      </c>
      <c r="O366" s="11">
        <f>IF(Table5[[#This Row],[Beans]]="","",O365+Table5[[#This Row],[Beans]])</f>
        <v>2628560.0000000019</v>
      </c>
      <c r="P366" s="11">
        <f>IF(Table5[[#This Row],[Meal]]="","",P365+Table5[[#This Row],[Meal]])</f>
        <v>362694.70000000019</v>
      </c>
      <c r="Q366" s="11">
        <f>IF(Table5[[#This Row],[Oil]]="","",Q365+Table5[[#This Row],[Oil]])</f>
        <v>-288808.56000000023</v>
      </c>
      <c r="R366" s="11">
        <f>IF(Table5[[#This Row],[Corn]]="","",R365+Table5[[#This Row],[Corn]])</f>
        <v>-106384.75999999994</v>
      </c>
      <c r="S366" s="11">
        <f>IF(Table5[[#This Row],[Wheat]]="","",S365+Table5[[#This Row],[Wheat]])</f>
        <v>904677.82000000007</v>
      </c>
      <c r="T366" s="11">
        <f>IF(Table5[[#This Row],[KC Wheat]]="","",T365+Table5[[#This Row],[KC Wheat]])</f>
        <v>33294.900000000009</v>
      </c>
      <c r="U366" s="11">
        <f>IF(Table5[[#This Row],[Energies]]="","",U365+Table5[[#This Row],[Energies]])</f>
        <v>58860.250000000015</v>
      </c>
      <c r="V366" s="10">
        <f t="shared" si="35"/>
        <v>3282650.8679999989</v>
      </c>
      <c r="W366" s="8">
        <v>695757</v>
      </c>
      <c r="X366" s="12">
        <f t="shared" si="36"/>
        <v>-0.13433382632154617</v>
      </c>
      <c r="Y366" s="8"/>
      <c r="Z366" s="8"/>
      <c r="AA366" s="1"/>
      <c r="AB366" s="1"/>
      <c r="AC366" s="66">
        <v>90476.68</v>
      </c>
      <c r="AE366" s="109"/>
    </row>
    <row r="367" spans="1:31" x14ac:dyDescent="0.25">
      <c r="A367" s="1" t="str">
        <f t="shared" si="37"/>
        <v>May</v>
      </c>
      <c r="B367" s="2">
        <v>44693</v>
      </c>
      <c r="C367" s="8">
        <v>-14774</v>
      </c>
      <c r="D367" s="8">
        <v>8931.6</v>
      </c>
      <c r="E367" s="8">
        <v>-3278.6</v>
      </c>
      <c r="F367" s="8">
        <v>24991.200000000001</v>
      </c>
      <c r="G367" s="8">
        <v>23399.5</v>
      </c>
      <c r="H367" s="8">
        <v>0</v>
      </c>
      <c r="I367" s="8">
        <v>0</v>
      </c>
      <c r="J367" s="10">
        <f t="shared" si="38"/>
        <v>39269.699999999997</v>
      </c>
      <c r="K367" s="8">
        <v>-133.1</v>
      </c>
      <c r="L367" s="8">
        <v>-942.54</v>
      </c>
      <c r="M367" s="8">
        <f t="shared" si="40"/>
        <v>-1075.6399999999999</v>
      </c>
      <c r="N367" s="10">
        <f t="shared" si="39"/>
        <v>38194.06</v>
      </c>
      <c r="O367" s="11">
        <f>IF(Table5[[#This Row],[Beans]]="","",O366+Table5[[#This Row],[Beans]])</f>
        <v>2613786.0000000019</v>
      </c>
      <c r="P367" s="11">
        <f>IF(Table5[[#This Row],[Meal]]="","",P366+Table5[[#This Row],[Meal]])</f>
        <v>371626.30000000016</v>
      </c>
      <c r="Q367" s="11">
        <f>IF(Table5[[#This Row],[Oil]]="","",Q366+Table5[[#This Row],[Oil]])</f>
        <v>-292087.16000000021</v>
      </c>
      <c r="R367" s="11">
        <f>IF(Table5[[#This Row],[Corn]]="","",R366+Table5[[#This Row],[Corn]])</f>
        <v>-81393.559999999939</v>
      </c>
      <c r="S367" s="11">
        <f>IF(Table5[[#This Row],[Wheat]]="","",S366+Table5[[#This Row],[Wheat]])</f>
        <v>928077.32000000007</v>
      </c>
      <c r="T367" s="11">
        <f>IF(Table5[[#This Row],[KC Wheat]]="","",T366+Table5[[#This Row],[KC Wheat]])</f>
        <v>33294.900000000009</v>
      </c>
      <c r="U367" s="11">
        <f>IF(Table5[[#This Row],[Energies]]="","",U366+Table5[[#This Row],[Energies]])</f>
        <v>58860.250000000015</v>
      </c>
      <c r="V367" s="10">
        <f t="shared" si="35"/>
        <v>3320844.9279999989</v>
      </c>
      <c r="W367" s="8">
        <v>634944</v>
      </c>
      <c r="X367" s="12">
        <f t="shared" si="36"/>
        <v>6.0153430853744576E-2</v>
      </c>
      <c r="Y367" s="8"/>
      <c r="Z367" s="8"/>
      <c r="AA367" s="1"/>
      <c r="AB367" s="1"/>
      <c r="AC367" s="66">
        <v>148134.54</v>
      </c>
      <c r="AE367" s="109"/>
    </row>
    <row r="368" spans="1:31" x14ac:dyDescent="0.25">
      <c r="A368" s="1" t="str">
        <f t="shared" si="37"/>
        <v>May</v>
      </c>
      <c r="B368" s="2">
        <v>44694</v>
      </c>
      <c r="C368" s="8">
        <v>4720.3999999999996</v>
      </c>
      <c r="D368" s="8">
        <v>569.29999999999995</v>
      </c>
      <c r="E368" s="8">
        <v>-7793.5</v>
      </c>
      <c r="F368" s="8">
        <v>-47459.1</v>
      </c>
      <c r="G368" s="8">
        <v>-1007.2</v>
      </c>
      <c r="H368" s="8">
        <v>0</v>
      </c>
      <c r="I368" s="8">
        <v>0</v>
      </c>
      <c r="J368" s="10">
        <f t="shared" si="38"/>
        <v>-50970.1</v>
      </c>
      <c r="K368" s="8">
        <v>-60.11</v>
      </c>
      <c r="L368" s="8">
        <v>-427.62</v>
      </c>
      <c r="M368" s="8">
        <f t="shared" si="40"/>
        <v>-487.73</v>
      </c>
      <c r="N368" s="10">
        <f t="shared" si="39"/>
        <v>-51457.83</v>
      </c>
      <c r="O368" s="11">
        <f>IF(Table5[[#This Row],[Beans]]="","",O367+Table5[[#This Row],[Beans]])</f>
        <v>2618506.4000000018</v>
      </c>
      <c r="P368" s="11">
        <f>IF(Table5[[#This Row],[Meal]]="","",P367+Table5[[#This Row],[Meal]])</f>
        <v>372195.60000000015</v>
      </c>
      <c r="Q368" s="11">
        <f>IF(Table5[[#This Row],[Oil]]="","",Q367+Table5[[#This Row],[Oil]])</f>
        <v>-299880.66000000021</v>
      </c>
      <c r="R368" s="11">
        <f>IF(Table5[[#This Row],[Corn]]="","",R367+Table5[[#This Row],[Corn]])</f>
        <v>-128852.65999999995</v>
      </c>
      <c r="S368" s="11">
        <f>IF(Table5[[#This Row],[Wheat]]="","",S367+Table5[[#This Row],[Wheat]])</f>
        <v>927070.12000000011</v>
      </c>
      <c r="T368" s="11">
        <f>IF(Table5[[#This Row],[KC Wheat]]="","",T367+Table5[[#This Row],[KC Wheat]])</f>
        <v>33294.900000000009</v>
      </c>
      <c r="U368" s="11">
        <f>IF(Table5[[#This Row],[Energies]]="","",U367+Table5[[#This Row],[Energies]])</f>
        <v>58860.250000000015</v>
      </c>
      <c r="V368" s="10">
        <f t="shared" si="35"/>
        <v>3269387.0979999988</v>
      </c>
      <c r="W368" s="8">
        <v>775132</v>
      </c>
      <c r="X368" s="12">
        <f t="shared" si="36"/>
        <v>-6.6385892983388636E-2</v>
      </c>
      <c r="Y368" s="8"/>
      <c r="Z368" s="8"/>
      <c r="AA368" s="1"/>
      <c r="AB368" s="1"/>
      <c r="AC368" s="66">
        <v>80314.31</v>
      </c>
      <c r="AE368" s="109"/>
    </row>
    <row r="369" spans="1:32" x14ac:dyDescent="0.25">
      <c r="A369" s="1" t="str">
        <f t="shared" si="37"/>
        <v>May</v>
      </c>
      <c r="B369" s="2">
        <v>44697</v>
      </c>
      <c r="C369" s="8">
        <v>-11097.6</v>
      </c>
      <c r="D369" s="8">
        <v>-2557</v>
      </c>
      <c r="E369" s="8">
        <v>3406.9</v>
      </c>
      <c r="F369" s="8">
        <v>59788.800000000003</v>
      </c>
      <c r="G369" s="8">
        <v>130501.2</v>
      </c>
      <c r="H369" s="8">
        <v>0</v>
      </c>
      <c r="I369" s="8">
        <v>0</v>
      </c>
      <c r="J369" s="10">
        <f t="shared" si="38"/>
        <v>180042.3</v>
      </c>
      <c r="K369" s="8">
        <v>-56.79</v>
      </c>
      <c r="L369" s="8">
        <v>-401.35</v>
      </c>
      <c r="M369" s="8">
        <f t="shared" si="40"/>
        <v>-458.14000000000004</v>
      </c>
      <c r="N369" s="10">
        <f t="shared" si="39"/>
        <v>179584.15999999997</v>
      </c>
      <c r="O369" s="11">
        <f>IF(Table5[[#This Row],[Beans]]="","",O368+Table5[[#This Row],[Beans]])</f>
        <v>2607408.8000000017</v>
      </c>
      <c r="P369" s="11">
        <f>IF(Table5[[#This Row],[Meal]]="","",P368+Table5[[#This Row],[Meal]])</f>
        <v>369638.60000000015</v>
      </c>
      <c r="Q369" s="11">
        <f>IF(Table5[[#This Row],[Oil]]="","",Q368+Table5[[#This Row],[Oil]])</f>
        <v>-296473.76000000018</v>
      </c>
      <c r="R369" s="11">
        <f>IF(Table5[[#This Row],[Corn]]="","",R368+Table5[[#This Row],[Corn]])</f>
        <v>-69063.859999999942</v>
      </c>
      <c r="S369" s="11">
        <f>IF(Table5[[#This Row],[Wheat]]="","",S368+Table5[[#This Row],[Wheat]])</f>
        <v>1057571.32</v>
      </c>
      <c r="T369" s="11">
        <f>IF(Table5[[#This Row],[KC Wheat]]="","",T368+Table5[[#This Row],[KC Wheat]])</f>
        <v>33294.900000000009</v>
      </c>
      <c r="U369" s="11">
        <f>IF(Table5[[#This Row],[Energies]]="","",U368+Table5[[#This Row],[Energies]])</f>
        <v>58860.250000000015</v>
      </c>
      <c r="V369" s="10">
        <f t="shared" si="35"/>
        <v>3448971.257999999</v>
      </c>
      <c r="W369" s="8">
        <v>605247</v>
      </c>
      <c r="X369" s="12">
        <f t="shared" si="36"/>
        <v>0.29671218527311988</v>
      </c>
      <c r="Y369" s="8">
        <v>-871.51</v>
      </c>
      <c r="Z369" s="8"/>
      <c r="AA369" s="1"/>
      <c r="AB369" s="1"/>
      <c r="AC369" s="66">
        <v>280566.67</v>
      </c>
      <c r="AE369" s="109"/>
      <c r="AF369" s="71"/>
    </row>
    <row r="370" spans="1:32" x14ac:dyDescent="0.25">
      <c r="A370" s="1" t="str">
        <f t="shared" si="37"/>
        <v>May</v>
      </c>
      <c r="B370" s="2">
        <v>44698</v>
      </c>
      <c r="C370" s="8">
        <v>38452.199999999997</v>
      </c>
      <c r="D370" s="8">
        <v>-9638.2999999999993</v>
      </c>
      <c r="E370" s="8">
        <v>-2136</v>
      </c>
      <c r="F370" s="8">
        <v>-22588.9</v>
      </c>
      <c r="G370" s="8">
        <v>-13845.1</v>
      </c>
      <c r="H370" s="8">
        <v>0</v>
      </c>
      <c r="I370" s="8">
        <v>0</v>
      </c>
      <c r="J370" s="10">
        <f t="shared" si="38"/>
        <v>-9756.100000000004</v>
      </c>
      <c r="K370" s="8">
        <v>-88.32</v>
      </c>
      <c r="L370" s="8">
        <v>-625.11</v>
      </c>
      <c r="M370" s="8">
        <f t="shared" si="40"/>
        <v>-713.43000000000006</v>
      </c>
      <c r="N370" s="10">
        <f t="shared" si="39"/>
        <v>-10469.530000000004</v>
      </c>
      <c r="O370" s="11">
        <f>IF(Table5[[#This Row],[Beans]]="","",O369+Table5[[#This Row],[Beans]])</f>
        <v>2645861.0000000019</v>
      </c>
      <c r="P370" s="11">
        <f>IF(Table5[[#This Row],[Meal]]="","",P369+Table5[[#This Row],[Meal]])</f>
        <v>360000.30000000016</v>
      </c>
      <c r="Q370" s="11">
        <f>IF(Table5[[#This Row],[Oil]]="","",Q369+Table5[[#This Row],[Oil]])</f>
        <v>-298609.76000000018</v>
      </c>
      <c r="R370" s="11">
        <f>IF(Table5[[#This Row],[Corn]]="","",R369+Table5[[#This Row],[Corn]])</f>
        <v>-91652.759999999951</v>
      </c>
      <c r="S370" s="11">
        <f>IF(Table5[[#This Row],[Wheat]]="","",S369+Table5[[#This Row],[Wheat]])</f>
        <v>1043726.2200000001</v>
      </c>
      <c r="T370" s="11">
        <f>IF(Table5[[#This Row],[KC Wheat]]="","",T369+Table5[[#This Row],[KC Wheat]])</f>
        <v>33294.900000000009</v>
      </c>
      <c r="U370" s="11">
        <f>IF(Table5[[#This Row],[Energies]]="","",U369+Table5[[#This Row],[Energies]])</f>
        <v>58860.250000000015</v>
      </c>
      <c r="V370" s="10">
        <f t="shared" si="35"/>
        <v>3438501.7279999992</v>
      </c>
      <c r="W370" s="8">
        <v>598203</v>
      </c>
      <c r="X370" s="12">
        <f t="shared" si="36"/>
        <v>-1.7501634060678405E-2</v>
      </c>
      <c r="Y370" s="8"/>
      <c r="Z370" s="8"/>
      <c r="AA370" s="1"/>
      <c r="AB370" s="1"/>
      <c r="AC370" s="66">
        <v>223512.24</v>
      </c>
      <c r="AE370" s="109"/>
    </row>
    <row r="371" spans="1:32" x14ac:dyDescent="0.25">
      <c r="A371" s="1" t="str">
        <f t="shared" si="37"/>
        <v>May</v>
      </c>
      <c r="B371" s="2">
        <v>44699</v>
      </c>
      <c r="C371" s="8">
        <v>-22312.3</v>
      </c>
      <c r="D371" s="8">
        <v>13062.1</v>
      </c>
      <c r="E371" s="8">
        <v>15469.7</v>
      </c>
      <c r="F371" s="8">
        <v>47234.1</v>
      </c>
      <c r="G371" s="8">
        <v>10407.5</v>
      </c>
      <c r="H371" s="8">
        <v>0</v>
      </c>
      <c r="I371" s="8">
        <v>0</v>
      </c>
      <c r="J371" s="10">
        <f t="shared" si="38"/>
        <v>63861.1</v>
      </c>
      <c r="K371" s="8">
        <v>-120.55</v>
      </c>
      <c r="L371" s="8">
        <v>-850.71</v>
      </c>
      <c r="M371" s="8">
        <f t="shared" si="40"/>
        <v>-971.26</v>
      </c>
      <c r="N371" s="10">
        <f t="shared" si="39"/>
        <v>62889.84</v>
      </c>
      <c r="O371" s="11">
        <f>IF(Table5[[#This Row],[Beans]]="","",O370+Table5[[#This Row],[Beans]])</f>
        <v>2623548.700000002</v>
      </c>
      <c r="P371" s="11">
        <f>IF(Table5[[#This Row],[Meal]]="","",P370+Table5[[#This Row],[Meal]])</f>
        <v>373062.40000000014</v>
      </c>
      <c r="Q371" s="11">
        <f>IF(Table5[[#This Row],[Oil]]="","",Q370+Table5[[#This Row],[Oil]])</f>
        <v>-283140.06000000017</v>
      </c>
      <c r="R371" s="11">
        <f>IF(Table5[[#This Row],[Corn]]="","",R370+Table5[[#This Row],[Corn]])</f>
        <v>-44418.659999999953</v>
      </c>
      <c r="S371" s="11">
        <f>IF(Table5[[#This Row],[Wheat]]="","",S370+Table5[[#This Row],[Wheat]])</f>
        <v>1054133.7200000002</v>
      </c>
      <c r="T371" s="11">
        <f>IF(Table5[[#This Row],[KC Wheat]]="","",T370+Table5[[#This Row],[KC Wheat]])</f>
        <v>33294.900000000009</v>
      </c>
      <c r="U371" s="11">
        <f>IF(Table5[[#This Row],[Energies]]="","",U370+Table5[[#This Row],[Energies]])</f>
        <v>58860.250000000015</v>
      </c>
      <c r="V371" s="10">
        <f t="shared" si="35"/>
        <v>3501391.567999999</v>
      </c>
      <c r="W371" s="8">
        <v>580664</v>
      </c>
      <c r="X371" s="12">
        <f t="shared" si="36"/>
        <v>0.10830676604714602</v>
      </c>
      <c r="Y371" s="8"/>
      <c r="Z371" s="8"/>
      <c r="AA371" s="1"/>
      <c r="AB371" s="1"/>
      <c r="AC371" s="66">
        <v>285476.98</v>
      </c>
      <c r="AE371" s="109"/>
    </row>
    <row r="372" spans="1:32" x14ac:dyDescent="0.25">
      <c r="A372" s="1" t="str">
        <f t="shared" si="37"/>
        <v>May</v>
      </c>
      <c r="B372" s="2">
        <v>44700</v>
      </c>
      <c r="C372" s="8">
        <v>-1289.3</v>
      </c>
      <c r="D372" s="8">
        <v>-8764.9</v>
      </c>
      <c r="E372" s="8">
        <v>211.3</v>
      </c>
      <c r="F372" s="8">
        <v>26975.7</v>
      </c>
      <c r="G372" s="8">
        <v>-26709.200000000001</v>
      </c>
      <c r="H372" s="8">
        <v>0</v>
      </c>
      <c r="I372" s="8">
        <v>0</v>
      </c>
      <c r="J372" s="10">
        <f t="shared" si="38"/>
        <v>-9576.3999999999978</v>
      </c>
      <c r="K372" s="8">
        <v>-99.54</v>
      </c>
      <c r="L372" s="8">
        <v>-704.95</v>
      </c>
      <c r="M372" s="8">
        <f t="shared" si="40"/>
        <v>-804.49</v>
      </c>
      <c r="N372" s="10">
        <f t="shared" si="39"/>
        <v>-10380.889999999998</v>
      </c>
      <c r="O372" s="11">
        <f>IF(Table5[[#This Row],[Beans]]="","",O371+Table5[[#This Row],[Beans]])</f>
        <v>2622259.4000000022</v>
      </c>
      <c r="P372" s="11">
        <f>IF(Table5[[#This Row],[Meal]]="","",P371+Table5[[#This Row],[Meal]])</f>
        <v>364297.50000000012</v>
      </c>
      <c r="Q372" s="11">
        <f>IF(Table5[[#This Row],[Oil]]="","",Q371+Table5[[#This Row],[Oil]])</f>
        <v>-282928.76000000018</v>
      </c>
      <c r="R372" s="11">
        <f>IF(Table5[[#This Row],[Corn]]="","",R371+Table5[[#This Row],[Corn]])</f>
        <v>-17442.959999999952</v>
      </c>
      <c r="S372" s="11">
        <f>IF(Table5[[#This Row],[Wheat]]="","",S371+Table5[[#This Row],[Wheat]])</f>
        <v>1027424.5200000003</v>
      </c>
      <c r="T372" s="11">
        <f>IF(Table5[[#This Row],[KC Wheat]]="","",T371+Table5[[#This Row],[KC Wheat]])</f>
        <v>33294.900000000009</v>
      </c>
      <c r="U372" s="11">
        <f>IF(Table5[[#This Row],[Energies]]="","",U371+Table5[[#This Row],[Energies]])</f>
        <v>58860.250000000015</v>
      </c>
      <c r="V372" s="10">
        <f t="shared" si="35"/>
        <v>3491010.6779999989</v>
      </c>
      <c r="W372" s="8">
        <v>580950</v>
      </c>
      <c r="X372" s="12">
        <f t="shared" si="36"/>
        <v>-1.7868818314829154E-2</v>
      </c>
      <c r="Y372" s="8"/>
      <c r="Z372" s="8"/>
      <c r="AA372" s="1"/>
      <c r="AB372" s="1"/>
      <c r="AC372" s="66">
        <v>286908.99</v>
      </c>
      <c r="AE372" s="109"/>
    </row>
    <row r="373" spans="1:32" x14ac:dyDescent="0.25">
      <c r="A373" s="1" t="str">
        <f t="shared" si="37"/>
        <v>May</v>
      </c>
      <c r="B373" s="2">
        <v>44701</v>
      </c>
      <c r="C373" s="8">
        <v>-14149.8</v>
      </c>
      <c r="D373" s="8">
        <v>3997.9</v>
      </c>
      <c r="E373" s="8">
        <v>3771.1</v>
      </c>
      <c r="F373" s="8">
        <v>-37553</v>
      </c>
      <c r="G373" s="8">
        <v>-10544.4</v>
      </c>
      <c r="H373" s="8">
        <v>0</v>
      </c>
      <c r="I373" s="8">
        <v>0</v>
      </c>
      <c r="J373" s="10">
        <f t="shared" si="38"/>
        <v>-54478.200000000004</v>
      </c>
      <c r="K373" s="8">
        <v>-265.87</v>
      </c>
      <c r="L373" s="8">
        <v>-1314.42</v>
      </c>
      <c r="M373" s="8">
        <f t="shared" si="40"/>
        <v>-1580.29</v>
      </c>
      <c r="N373" s="10">
        <f t="shared" si="39"/>
        <v>-56058.490000000005</v>
      </c>
      <c r="O373" s="11">
        <f>IF(Table5[[#This Row],[Beans]]="","",O372+Table5[[#This Row],[Beans]])</f>
        <v>2608109.6000000024</v>
      </c>
      <c r="P373" s="11">
        <f>IF(Table5[[#This Row],[Meal]]="","",P372+Table5[[#This Row],[Meal]])</f>
        <v>368295.40000000014</v>
      </c>
      <c r="Q373" s="11">
        <f>IF(Table5[[#This Row],[Oil]]="","",Q372+Table5[[#This Row],[Oil]])</f>
        <v>-279157.66000000021</v>
      </c>
      <c r="R373" s="11">
        <f>IF(Table5[[#This Row],[Corn]]="","",R372+Table5[[#This Row],[Corn]])</f>
        <v>-54995.959999999948</v>
      </c>
      <c r="S373" s="11">
        <f>IF(Table5[[#This Row],[Wheat]]="","",S372+Table5[[#This Row],[Wheat]])</f>
        <v>1016880.1200000002</v>
      </c>
      <c r="T373" s="11">
        <f>IF(Table5[[#This Row],[KC Wheat]]="","",T372+Table5[[#This Row],[KC Wheat]])</f>
        <v>33294.900000000009</v>
      </c>
      <c r="U373" s="11">
        <f>IF(Table5[[#This Row],[Energies]]="","",U372+Table5[[#This Row],[Energies]])</f>
        <v>58860.250000000015</v>
      </c>
      <c r="V373" s="10">
        <f t="shared" si="35"/>
        <v>3434952.1879999987</v>
      </c>
      <c r="W373" s="8">
        <v>537084</v>
      </c>
      <c r="X373" s="12">
        <f t="shared" si="36"/>
        <v>-0.10437564701238541</v>
      </c>
      <c r="Y373" s="8"/>
      <c r="Z373" s="8"/>
      <c r="AA373" s="1"/>
      <c r="AB373" s="1"/>
      <c r="AC373" s="66">
        <v>231868.45</v>
      </c>
      <c r="AE373" s="109"/>
    </row>
    <row r="374" spans="1:32" x14ac:dyDescent="0.25">
      <c r="A374" s="1" t="str">
        <f t="shared" si="37"/>
        <v>May</v>
      </c>
      <c r="B374" s="2">
        <v>44704</v>
      </c>
      <c r="C374" s="8">
        <v>15023.9</v>
      </c>
      <c r="D374" s="8">
        <v>-9142.6</v>
      </c>
      <c r="E374" s="8">
        <v>-1841.2</v>
      </c>
      <c r="F374" s="8">
        <v>-10736.7</v>
      </c>
      <c r="G374" s="8">
        <v>-33989.699999999997</v>
      </c>
      <c r="H374" s="8">
        <v>0</v>
      </c>
      <c r="I374" s="8">
        <v>0</v>
      </c>
      <c r="J374" s="10">
        <f t="shared" si="38"/>
        <v>-40686.299999999996</v>
      </c>
      <c r="K374" s="8">
        <v>-26.11</v>
      </c>
      <c r="L374" s="8">
        <v>-184.69</v>
      </c>
      <c r="M374" s="8">
        <f t="shared" si="40"/>
        <v>-210.8</v>
      </c>
      <c r="N374" s="10">
        <f t="shared" si="39"/>
        <v>-40897.1</v>
      </c>
      <c r="O374" s="11">
        <f>IF(Table5[[#This Row],[Beans]]="","",O373+Table5[[#This Row],[Beans]])</f>
        <v>2623133.5000000023</v>
      </c>
      <c r="P374" s="11">
        <f>IF(Table5[[#This Row],[Meal]]="","",P373+Table5[[#This Row],[Meal]])</f>
        <v>359152.80000000016</v>
      </c>
      <c r="Q374" s="11">
        <f>IF(Table5[[#This Row],[Oil]]="","",Q373+Table5[[#This Row],[Oil]])</f>
        <v>-280998.86000000022</v>
      </c>
      <c r="R374" s="11">
        <f>IF(Table5[[#This Row],[Corn]]="","",R373+Table5[[#This Row],[Corn]])</f>
        <v>-65732.659999999945</v>
      </c>
      <c r="S374" s="11">
        <f>IF(Table5[[#This Row],[Wheat]]="","",S373+Table5[[#This Row],[Wheat]])</f>
        <v>982890.42000000027</v>
      </c>
      <c r="T374" s="11">
        <f>IF(Table5[[#This Row],[KC Wheat]]="","",T373+Table5[[#This Row],[KC Wheat]])</f>
        <v>33294.900000000009</v>
      </c>
      <c r="U374" s="11">
        <f>IF(Table5[[#This Row],[Energies]]="","",U373+Table5[[#This Row],[Energies]])</f>
        <v>58860.250000000015</v>
      </c>
      <c r="V374" s="10">
        <f t="shared" si="35"/>
        <v>3394055.0879999986</v>
      </c>
      <c r="W374" s="8">
        <v>593827</v>
      </c>
      <c r="X374" s="12">
        <f t="shared" si="36"/>
        <v>-6.8870394912996541E-2</v>
      </c>
      <c r="Y374" s="8">
        <v>-450</v>
      </c>
      <c r="Z374" s="8"/>
      <c r="AA374" s="1"/>
      <c r="AB374" s="1"/>
      <c r="AC374" s="66">
        <v>203066.4</v>
      </c>
      <c r="AE374" s="109"/>
    </row>
    <row r="375" spans="1:32" x14ac:dyDescent="0.25">
      <c r="A375" s="1" t="str">
        <f t="shared" si="37"/>
        <v>May</v>
      </c>
      <c r="B375" s="2">
        <v>44705</v>
      </c>
      <c r="C375" s="8">
        <v>-11580.9</v>
      </c>
      <c r="D375" s="8">
        <v>-6911.8</v>
      </c>
      <c r="E375" s="8">
        <v>-1027.8</v>
      </c>
      <c r="F375" s="8">
        <v>99999.4</v>
      </c>
      <c r="G375" s="8">
        <v>-10525.4</v>
      </c>
      <c r="H375" s="8">
        <v>0</v>
      </c>
      <c r="I375" s="8">
        <v>0</v>
      </c>
      <c r="J375" s="10">
        <f t="shared" si="38"/>
        <v>69953.5</v>
      </c>
      <c r="K375" s="8">
        <v>-64.540000000000006</v>
      </c>
      <c r="L375" s="8">
        <v>-456.55</v>
      </c>
      <c r="M375" s="8">
        <f t="shared" si="40"/>
        <v>-521.09</v>
      </c>
      <c r="N375" s="10">
        <f t="shared" si="39"/>
        <v>69432.41</v>
      </c>
      <c r="O375" s="11">
        <f>IF(Table5[[#This Row],[Beans]]="","",O374+Table5[[#This Row],[Beans]])</f>
        <v>2611552.6000000024</v>
      </c>
      <c r="P375" s="11">
        <f>IF(Table5[[#This Row],[Meal]]="","",P374+Table5[[#This Row],[Meal]])</f>
        <v>352241.00000000017</v>
      </c>
      <c r="Q375" s="11">
        <f>IF(Table5[[#This Row],[Oil]]="","",Q374+Table5[[#This Row],[Oil]])</f>
        <v>-282026.66000000021</v>
      </c>
      <c r="R375" s="11">
        <f>IF(Table5[[#This Row],[Corn]]="","",R374+Table5[[#This Row],[Corn]])</f>
        <v>34266.740000000049</v>
      </c>
      <c r="S375" s="11">
        <f>IF(Table5[[#This Row],[Wheat]]="","",S374+Table5[[#This Row],[Wheat]])</f>
        <v>972365.02000000025</v>
      </c>
      <c r="T375" s="11">
        <f>IF(Table5[[#This Row],[KC Wheat]]="","",T374+Table5[[#This Row],[KC Wheat]])</f>
        <v>33294.900000000009</v>
      </c>
      <c r="U375" s="11">
        <f>IF(Table5[[#This Row],[Energies]]="","",U374+Table5[[#This Row],[Energies]])</f>
        <v>58860.250000000015</v>
      </c>
      <c r="V375" s="10">
        <f t="shared" si="35"/>
        <v>3463487.4979999987</v>
      </c>
      <c r="W375" s="8">
        <v>756622</v>
      </c>
      <c r="X375" s="12">
        <f t="shared" si="36"/>
        <v>9.1766311315293503E-2</v>
      </c>
      <c r="Y375" s="8">
        <v>-5158.2299999999996</v>
      </c>
      <c r="Z375" s="8"/>
      <c r="AA375" s="1"/>
      <c r="AB375" s="1"/>
      <c r="AC375" s="66">
        <v>284619.81</v>
      </c>
      <c r="AE375" s="109"/>
    </row>
    <row r="376" spans="1:32" x14ac:dyDescent="0.25">
      <c r="A376" s="1" t="str">
        <f t="shared" si="37"/>
        <v>May</v>
      </c>
      <c r="B376" s="2">
        <v>44706</v>
      </c>
      <c r="C376" s="8">
        <v>-1731</v>
      </c>
      <c r="D376" s="8">
        <v>9250.4</v>
      </c>
      <c r="E376" s="8">
        <v>7594</v>
      </c>
      <c r="F376" s="8">
        <v>54346.8</v>
      </c>
      <c r="G376" s="8">
        <v>20343</v>
      </c>
      <c r="H376" s="8">
        <v>0</v>
      </c>
      <c r="I376" s="8">
        <v>0</v>
      </c>
      <c r="J376" s="10">
        <f t="shared" si="38"/>
        <v>89803.199999999997</v>
      </c>
      <c r="K376" s="8">
        <v>-76.569999999999993</v>
      </c>
      <c r="L376" s="8">
        <v>-542.34</v>
      </c>
      <c r="M376" s="8">
        <f t="shared" si="40"/>
        <v>-618.91000000000008</v>
      </c>
      <c r="N376" s="10">
        <f t="shared" si="39"/>
        <v>89184.29</v>
      </c>
      <c r="O376" s="11">
        <f>IF(Table5[[#This Row],[Beans]]="","",O375+Table5[[#This Row],[Beans]])</f>
        <v>2609821.6000000024</v>
      </c>
      <c r="P376" s="11">
        <f>IF(Table5[[#This Row],[Meal]]="","",P375+Table5[[#This Row],[Meal]])</f>
        <v>361491.4000000002</v>
      </c>
      <c r="Q376" s="11">
        <f>IF(Table5[[#This Row],[Oil]]="","",Q375+Table5[[#This Row],[Oil]])</f>
        <v>-274432.66000000021</v>
      </c>
      <c r="R376" s="11">
        <f>IF(Table5[[#This Row],[Corn]]="","",R375+Table5[[#This Row],[Corn]])</f>
        <v>88613.540000000052</v>
      </c>
      <c r="S376" s="11">
        <f>IF(Table5[[#This Row],[Wheat]]="","",S375+Table5[[#This Row],[Wheat]])</f>
        <v>992708.02000000025</v>
      </c>
      <c r="T376" s="11">
        <f>IF(Table5[[#This Row],[KC Wheat]]="","",T375+Table5[[#This Row],[KC Wheat]])</f>
        <v>33294.900000000009</v>
      </c>
      <c r="U376" s="11">
        <f>IF(Table5[[#This Row],[Energies]]="","",U375+Table5[[#This Row],[Energies]])</f>
        <v>58860.250000000015</v>
      </c>
      <c r="V376" s="10">
        <f t="shared" si="35"/>
        <v>3552671.7879999988</v>
      </c>
      <c r="W376" s="8">
        <v>553585</v>
      </c>
      <c r="X376" s="12">
        <f t="shared" si="36"/>
        <v>0.16110315489039623</v>
      </c>
      <c r="Y376" s="8"/>
      <c r="Z376" s="8"/>
      <c r="AA376" s="1"/>
      <c r="AB376" s="1"/>
      <c r="AC376" s="66">
        <v>392485.15</v>
      </c>
      <c r="AE376" s="109"/>
    </row>
    <row r="377" spans="1:32" x14ac:dyDescent="0.25">
      <c r="A377" s="1" t="str">
        <f t="shared" si="37"/>
        <v>May</v>
      </c>
      <c r="B377" s="2">
        <v>44707</v>
      </c>
      <c r="C377" s="8">
        <v>42108.4</v>
      </c>
      <c r="D377" s="8">
        <v>22062.2</v>
      </c>
      <c r="E377" s="8">
        <v>-3967.7</v>
      </c>
      <c r="F377" s="8">
        <v>-39061.5</v>
      </c>
      <c r="G377" s="8">
        <v>-27472.799999999999</v>
      </c>
      <c r="H377" s="8">
        <v>0</v>
      </c>
      <c r="I377" s="8">
        <v>0</v>
      </c>
      <c r="J377" s="10">
        <f t="shared" si="38"/>
        <v>-6331.3999999999905</v>
      </c>
      <c r="K377" s="8">
        <v>-51.4</v>
      </c>
      <c r="L377" s="8">
        <v>-364.32</v>
      </c>
      <c r="M377" s="8">
        <f t="shared" si="40"/>
        <v>-415.71999999999997</v>
      </c>
      <c r="N377" s="10">
        <f t="shared" si="39"/>
        <v>-6747.1199999999908</v>
      </c>
      <c r="O377" s="11">
        <f>IF(Table5[[#This Row],[Beans]]="","",O376+Table5[[#This Row],[Beans]])</f>
        <v>2651930.0000000023</v>
      </c>
      <c r="P377" s="11">
        <f>IF(Table5[[#This Row],[Meal]]="","",P376+Table5[[#This Row],[Meal]])</f>
        <v>383553.60000000021</v>
      </c>
      <c r="Q377" s="11">
        <f>IF(Table5[[#This Row],[Oil]]="","",Q376+Table5[[#This Row],[Oil]])</f>
        <v>-278400.36000000022</v>
      </c>
      <c r="R377" s="11">
        <f>IF(Table5[[#This Row],[Corn]]="","",R376+Table5[[#This Row],[Corn]])</f>
        <v>49552.040000000052</v>
      </c>
      <c r="S377" s="11">
        <f>IF(Table5[[#This Row],[Wheat]]="","",S376+Table5[[#This Row],[Wheat]])</f>
        <v>965235.2200000002</v>
      </c>
      <c r="T377" s="11">
        <f>IF(Table5[[#This Row],[KC Wheat]]="","",T376+Table5[[#This Row],[KC Wheat]])</f>
        <v>33294.900000000009</v>
      </c>
      <c r="U377" s="11">
        <f>IF(Table5[[#This Row],[Energies]]="","",U376+Table5[[#This Row],[Energies]])</f>
        <v>58860.250000000015</v>
      </c>
      <c r="V377" s="10">
        <f t="shared" si="35"/>
        <v>3545924.6679999987</v>
      </c>
      <c r="W377" s="8">
        <v>513290</v>
      </c>
      <c r="X377" s="12">
        <f t="shared" si="36"/>
        <v>-1.3144849889925755E-2</v>
      </c>
      <c r="Y377" s="8"/>
      <c r="Z377" s="8"/>
      <c r="AA377" s="1"/>
      <c r="AB377" s="1"/>
      <c r="AC377" s="66">
        <v>377910.18</v>
      </c>
      <c r="AE377" s="109"/>
    </row>
    <row r="378" spans="1:32" x14ac:dyDescent="0.25">
      <c r="A378" s="1" t="str">
        <f t="shared" si="37"/>
        <v>May</v>
      </c>
      <c r="B378" s="2">
        <v>44708</v>
      </c>
      <c r="C378" s="8">
        <v>4215</v>
      </c>
      <c r="D378" s="8">
        <v>94.8</v>
      </c>
      <c r="E378" s="8">
        <v>-8655.9</v>
      </c>
      <c r="F378" s="8">
        <v>2080.6999999999998</v>
      </c>
      <c r="G378" s="8">
        <v>23287.9</v>
      </c>
      <c r="H378" s="8">
        <v>0</v>
      </c>
      <c r="I378" s="8">
        <v>0</v>
      </c>
      <c r="J378" s="10">
        <f t="shared" si="38"/>
        <v>21022.5</v>
      </c>
      <c r="K378" s="8">
        <v>-27.97</v>
      </c>
      <c r="L378" s="8">
        <v>-197.8</v>
      </c>
      <c r="M378" s="8">
        <f t="shared" si="40"/>
        <v>-225.77</v>
      </c>
      <c r="N378" s="10">
        <f t="shared" si="39"/>
        <v>20796.73</v>
      </c>
      <c r="O378" s="11">
        <f>IF(Table5[[#This Row],[Beans]]="","",O377+Table5[[#This Row],[Beans]])</f>
        <v>2656145.0000000023</v>
      </c>
      <c r="P378" s="11">
        <f>IF(Table5[[#This Row],[Meal]]="","",P377+Table5[[#This Row],[Meal]])</f>
        <v>383648.4000000002</v>
      </c>
      <c r="Q378" s="11">
        <f>IF(Table5[[#This Row],[Oil]]="","",Q377+Table5[[#This Row],[Oil]])</f>
        <v>-287056.26000000024</v>
      </c>
      <c r="R378" s="11">
        <f>IF(Table5[[#This Row],[Corn]]="","",R377+Table5[[#This Row],[Corn]])</f>
        <v>51632.740000000049</v>
      </c>
      <c r="S378" s="11">
        <f>IF(Table5[[#This Row],[Wheat]]="","",S377+Table5[[#This Row],[Wheat]])</f>
        <v>988523.12000000023</v>
      </c>
      <c r="T378" s="11">
        <f>IF(Table5[[#This Row],[KC Wheat]]="","",T377+Table5[[#This Row],[KC Wheat]])</f>
        <v>33294.900000000009</v>
      </c>
      <c r="U378" s="11">
        <f>IF(Table5[[#This Row],[Energies]]="","",U377+Table5[[#This Row],[Energies]])</f>
        <v>58860.250000000015</v>
      </c>
      <c r="V378" s="10">
        <f t="shared" si="35"/>
        <v>3566721.3979999986</v>
      </c>
      <c r="W378" s="8">
        <v>551494</v>
      </c>
      <c r="X378" s="12">
        <f t="shared" si="36"/>
        <v>3.7709802826504005E-2</v>
      </c>
      <c r="Y378" s="8"/>
      <c r="Z378" s="8"/>
      <c r="AA378" s="1"/>
      <c r="AB378" s="1"/>
      <c r="AC378" s="66">
        <v>371850.41</v>
      </c>
      <c r="AE378" s="109"/>
    </row>
    <row r="379" spans="1:32" x14ac:dyDescent="0.25">
      <c r="A379" s="1" t="str">
        <f t="shared" si="37"/>
        <v>May</v>
      </c>
      <c r="B379" s="2">
        <v>44712</v>
      </c>
      <c r="C379" s="8">
        <v>111985.5</v>
      </c>
      <c r="D379" s="8">
        <v>-18808.7</v>
      </c>
      <c r="E379" s="8">
        <v>-6940.8</v>
      </c>
      <c r="F379" s="8">
        <v>58422.8</v>
      </c>
      <c r="G379" s="8">
        <v>35513</v>
      </c>
      <c r="H379" s="8">
        <v>0</v>
      </c>
      <c r="I379" s="8">
        <v>0</v>
      </c>
      <c r="J379" s="10">
        <f t="shared" si="38"/>
        <v>180171.8</v>
      </c>
      <c r="K379" s="8">
        <v>-157.91999999999999</v>
      </c>
      <c r="L379" s="8">
        <v>-1116.19</v>
      </c>
      <c r="M379" s="8">
        <f t="shared" si="40"/>
        <v>-1274.1100000000001</v>
      </c>
      <c r="N379" s="10">
        <f t="shared" si="39"/>
        <v>178897.69</v>
      </c>
      <c r="O379" s="11">
        <f>IF(Table5[[#This Row],[Beans]]="","",O378+Table5[[#This Row],[Beans]])</f>
        <v>2768130.5000000023</v>
      </c>
      <c r="P379" s="11">
        <f>IF(Table5[[#This Row],[Meal]]="","",P378+Table5[[#This Row],[Meal]])</f>
        <v>364839.70000000019</v>
      </c>
      <c r="Q379" s="11">
        <f>IF(Table5[[#This Row],[Oil]]="","",Q378+Table5[[#This Row],[Oil]])</f>
        <v>-293997.06000000023</v>
      </c>
      <c r="R379" s="11">
        <f>IF(Table5[[#This Row],[Corn]]="","",R378+Table5[[#This Row],[Corn]])</f>
        <v>110055.54000000005</v>
      </c>
      <c r="S379" s="11">
        <f>IF(Table5[[#This Row],[Wheat]]="","",S378+Table5[[#This Row],[Wheat]])</f>
        <v>1024036.1200000002</v>
      </c>
      <c r="T379" s="11">
        <f>IF(Table5[[#This Row],[KC Wheat]]="","",T378+Table5[[#This Row],[KC Wheat]])</f>
        <v>33294.900000000009</v>
      </c>
      <c r="U379" s="11">
        <f>IF(Table5[[#This Row],[Energies]]="","",U378+Table5[[#This Row],[Energies]])</f>
        <v>58860.250000000015</v>
      </c>
      <c r="V379" s="10">
        <f t="shared" si="35"/>
        <v>3745619.0879999986</v>
      </c>
      <c r="W379" s="8">
        <v>519428</v>
      </c>
      <c r="X379" s="12">
        <f t="shared" si="36"/>
        <v>0.3444128733914999</v>
      </c>
      <c r="Y379" s="8"/>
      <c r="Z379" s="8"/>
      <c r="AA379" s="1"/>
      <c r="AB379" s="1"/>
      <c r="AC379" s="66">
        <v>579674.30000000005</v>
      </c>
      <c r="AE379" s="109"/>
    </row>
    <row r="380" spans="1:32" x14ac:dyDescent="0.25">
      <c r="A380" s="1" t="str">
        <f t="shared" si="37"/>
        <v>Jun</v>
      </c>
      <c r="B380" s="2">
        <v>44713</v>
      </c>
      <c r="C380" s="8">
        <v>3103</v>
      </c>
      <c r="D380" s="8">
        <v>-15372.3</v>
      </c>
      <c r="E380" s="8">
        <v>-7319.9</v>
      </c>
      <c r="F380" s="8">
        <v>32334.799999999999</v>
      </c>
      <c r="G380" s="8">
        <v>-7762.2</v>
      </c>
      <c r="H380" s="8">
        <v>0</v>
      </c>
      <c r="I380" s="8">
        <v>0</v>
      </c>
      <c r="J380" s="10">
        <f t="shared" si="38"/>
        <v>4983.4000000000024</v>
      </c>
      <c r="K380" s="8">
        <v>-176.3</v>
      </c>
      <c r="L380" s="8">
        <v>-1247.98</v>
      </c>
      <c r="M380" s="8">
        <f t="shared" si="40"/>
        <v>-1424.28</v>
      </c>
      <c r="N380" s="10">
        <f t="shared" si="39"/>
        <v>3559.1200000000026</v>
      </c>
      <c r="O380" s="11">
        <f>IF(Table5[[#This Row],[Beans]]="","",O379+Table5[[#This Row],[Beans]])</f>
        <v>2771233.5000000023</v>
      </c>
      <c r="P380" s="11">
        <f>IF(Table5[[#This Row],[Meal]]="","",P379+Table5[[#This Row],[Meal]])</f>
        <v>349467.4000000002</v>
      </c>
      <c r="Q380" s="11">
        <f>IF(Table5[[#This Row],[Oil]]="","",Q379+Table5[[#This Row],[Oil]])</f>
        <v>-301316.96000000025</v>
      </c>
      <c r="R380" s="11">
        <f>IF(Table5[[#This Row],[Corn]]="","",R379+Table5[[#This Row],[Corn]])</f>
        <v>142390.34000000005</v>
      </c>
      <c r="S380" s="11">
        <f>IF(Table5[[#This Row],[Wheat]]="","",S379+Table5[[#This Row],[Wheat]])</f>
        <v>1016273.9200000003</v>
      </c>
      <c r="T380" s="11">
        <f>IF(Table5[[#This Row],[KC Wheat]]="","",T379+Table5[[#This Row],[KC Wheat]])</f>
        <v>33294.900000000009</v>
      </c>
      <c r="U380" s="11">
        <f>IF(Table5[[#This Row],[Energies]]="","",U379+Table5[[#This Row],[Energies]])</f>
        <v>58860.250000000015</v>
      </c>
      <c r="V380" s="10">
        <f t="shared" si="35"/>
        <v>3749178.2079999987</v>
      </c>
      <c r="W380" s="8">
        <v>730160</v>
      </c>
      <c r="X380" s="12">
        <f t="shared" si="36"/>
        <v>4.874438479237431E-3</v>
      </c>
      <c r="Y380" s="8">
        <v>-1049.78</v>
      </c>
      <c r="Z380" s="8"/>
      <c r="AA380" s="1"/>
      <c r="AB380" s="1"/>
      <c r="AC380" s="66">
        <v>591593.77</v>
      </c>
      <c r="AE380" s="109"/>
    </row>
    <row r="381" spans="1:32" x14ac:dyDescent="0.25">
      <c r="A381" s="1" t="str">
        <f t="shared" si="37"/>
        <v>Jun</v>
      </c>
      <c r="B381" s="2">
        <v>44714</v>
      </c>
      <c r="C381" s="8">
        <v>78325.100000000006</v>
      </c>
      <c r="D381" s="8">
        <v>5469.7</v>
      </c>
      <c r="E381" s="8">
        <v>8162.2</v>
      </c>
      <c r="F381" s="8">
        <v>19764.400000000001</v>
      </c>
      <c r="G381" s="8">
        <v>-8146.7</v>
      </c>
      <c r="H381" s="8">
        <v>0</v>
      </c>
      <c r="I381" s="8">
        <v>0</v>
      </c>
      <c r="J381" s="10">
        <f t="shared" si="38"/>
        <v>103574.7</v>
      </c>
      <c r="K381" s="8">
        <v>-139.62</v>
      </c>
      <c r="L381" s="8">
        <v>-968.77</v>
      </c>
      <c r="M381" s="8">
        <f t="shared" si="40"/>
        <v>-1108.3899999999999</v>
      </c>
      <c r="N381" s="10">
        <f t="shared" si="39"/>
        <v>102466.31</v>
      </c>
      <c r="O381" s="11">
        <f>IF(Table5[[#This Row],[Beans]]="","",O380+Table5[[#This Row],[Beans]])</f>
        <v>2849558.6000000024</v>
      </c>
      <c r="P381" s="11">
        <f>IF(Table5[[#This Row],[Meal]]="","",P380+Table5[[#This Row],[Meal]])</f>
        <v>354937.10000000021</v>
      </c>
      <c r="Q381" s="11">
        <f>IF(Table5[[#This Row],[Oil]]="","",Q380+Table5[[#This Row],[Oil]])</f>
        <v>-293154.76000000024</v>
      </c>
      <c r="R381" s="11">
        <f>IF(Table5[[#This Row],[Corn]]="","",R380+Table5[[#This Row],[Corn]])</f>
        <v>162154.74000000005</v>
      </c>
      <c r="S381" s="11">
        <f>IF(Table5[[#This Row],[Wheat]]="","",S380+Table5[[#This Row],[Wheat]])</f>
        <v>1008127.2200000003</v>
      </c>
      <c r="T381" s="11">
        <f>IF(Table5[[#This Row],[KC Wheat]]="","",T380+Table5[[#This Row],[KC Wheat]])</f>
        <v>33294.900000000009</v>
      </c>
      <c r="U381" s="11">
        <f>IF(Table5[[#This Row],[Energies]]="","",U380+Table5[[#This Row],[Energies]])</f>
        <v>58860.250000000015</v>
      </c>
      <c r="V381" s="10">
        <f t="shared" si="35"/>
        <v>3851644.5179999988</v>
      </c>
      <c r="W381" s="8">
        <v>827385</v>
      </c>
      <c r="X381" s="12">
        <f t="shared" si="36"/>
        <v>0.1238435673839869</v>
      </c>
      <c r="Y381" s="8">
        <v>-2500</v>
      </c>
      <c r="Z381" s="8"/>
      <c r="AA381" s="8">
        <v>-400000</v>
      </c>
      <c r="AB381" s="8"/>
      <c r="AC381" s="66">
        <v>301180.88</v>
      </c>
      <c r="AE381" s="109"/>
    </row>
    <row r="382" spans="1:32" x14ac:dyDescent="0.25">
      <c r="A382" s="1" t="str">
        <f t="shared" si="37"/>
        <v>Jun</v>
      </c>
      <c r="B382" s="2">
        <v>44715</v>
      </c>
      <c r="C382" s="8">
        <v>109917</v>
      </c>
      <c r="D382" s="8">
        <v>-12227.7</v>
      </c>
      <c r="E382" s="8">
        <v>-2244.1999999999998</v>
      </c>
      <c r="F382" s="8">
        <v>8663.1</v>
      </c>
      <c r="G382" s="8">
        <v>-1857.5</v>
      </c>
      <c r="H382" s="8">
        <v>0</v>
      </c>
      <c r="I382" s="8">
        <v>0</v>
      </c>
      <c r="J382" s="10">
        <f t="shared" si="38"/>
        <v>102250.70000000001</v>
      </c>
      <c r="K382" s="8">
        <v>-159.81</v>
      </c>
      <c r="L382" s="8">
        <v>-1131.5999999999999</v>
      </c>
      <c r="M382" s="8">
        <f t="shared" si="40"/>
        <v>-1291.4099999999999</v>
      </c>
      <c r="N382" s="10">
        <f t="shared" si="39"/>
        <v>100959.29000000001</v>
      </c>
      <c r="O382" s="11">
        <f>IF(Table5[[#This Row],[Beans]]="","",O381+Table5[[#This Row],[Beans]])</f>
        <v>2959475.6000000024</v>
      </c>
      <c r="P382" s="11">
        <f>IF(Table5[[#This Row],[Meal]]="","",P381+Table5[[#This Row],[Meal]])</f>
        <v>342709.4000000002</v>
      </c>
      <c r="Q382" s="11">
        <f>IF(Table5[[#This Row],[Oil]]="","",Q381+Table5[[#This Row],[Oil]])</f>
        <v>-295398.96000000025</v>
      </c>
      <c r="R382" s="11">
        <f>IF(Table5[[#This Row],[Corn]]="","",R381+Table5[[#This Row],[Corn]])</f>
        <v>170817.84000000005</v>
      </c>
      <c r="S382" s="11">
        <f>IF(Table5[[#This Row],[Wheat]]="","",S381+Table5[[#This Row],[Wheat]])</f>
        <v>1006269.7200000003</v>
      </c>
      <c r="T382" s="11">
        <f>IF(Table5[[#This Row],[KC Wheat]]="","",T381+Table5[[#This Row],[KC Wheat]])</f>
        <v>33294.900000000009</v>
      </c>
      <c r="U382" s="11">
        <f>IF(Table5[[#This Row],[Energies]]="","",U381+Table5[[#This Row],[Energies]])</f>
        <v>58860.250000000015</v>
      </c>
      <c r="V382" s="10">
        <f t="shared" si="35"/>
        <v>3952603.8079999988</v>
      </c>
      <c r="W382" s="8">
        <v>785839</v>
      </c>
      <c r="X382" s="12">
        <f t="shared" si="36"/>
        <v>0.12847324960965287</v>
      </c>
      <c r="Y382" s="8"/>
      <c r="Z382" s="8"/>
      <c r="AA382" s="1"/>
      <c r="AB382" s="1"/>
      <c r="AC382" s="66">
        <v>391086.97</v>
      </c>
      <c r="AE382" s="109"/>
    </row>
    <row r="383" spans="1:32" x14ac:dyDescent="0.25">
      <c r="A383" s="1" t="str">
        <f t="shared" si="37"/>
        <v>Jun</v>
      </c>
      <c r="B383" s="2">
        <v>44718</v>
      </c>
      <c r="C383" s="8">
        <v>701.3</v>
      </c>
      <c r="D383" s="8">
        <v>3347.4</v>
      </c>
      <c r="E383" s="8">
        <v>1218</v>
      </c>
      <c r="F383" s="8">
        <v>21801.599999999999</v>
      </c>
      <c r="G383" s="8">
        <v>43730</v>
      </c>
      <c r="H383" s="8">
        <v>0</v>
      </c>
      <c r="I383" s="8">
        <v>0</v>
      </c>
      <c r="J383" s="10">
        <f t="shared" si="38"/>
        <v>70798.3</v>
      </c>
      <c r="K383" s="8">
        <v>-84.37</v>
      </c>
      <c r="L383" s="8">
        <v>-595.47</v>
      </c>
      <c r="M383" s="8">
        <f t="shared" si="40"/>
        <v>-679.84</v>
      </c>
      <c r="N383" s="10">
        <f t="shared" si="39"/>
        <v>70118.460000000006</v>
      </c>
      <c r="O383" s="11">
        <f>IF(Table5[[#This Row],[Beans]]="","",O382+Table5[[#This Row],[Beans]])</f>
        <v>2960176.9000000022</v>
      </c>
      <c r="P383" s="11">
        <f>IF(Table5[[#This Row],[Meal]]="","",P382+Table5[[#This Row],[Meal]])</f>
        <v>346056.80000000022</v>
      </c>
      <c r="Q383" s="11">
        <f>IF(Table5[[#This Row],[Oil]]="","",Q382+Table5[[#This Row],[Oil]])</f>
        <v>-294180.96000000025</v>
      </c>
      <c r="R383" s="11">
        <f>IF(Table5[[#This Row],[Corn]]="","",R382+Table5[[#This Row],[Corn]])</f>
        <v>192619.44000000006</v>
      </c>
      <c r="S383" s="11">
        <f>IF(Table5[[#This Row],[Wheat]]="","",S382+Table5[[#This Row],[Wheat]])</f>
        <v>1049999.7200000002</v>
      </c>
      <c r="T383" s="11">
        <f>IF(Table5[[#This Row],[KC Wheat]]="","",T382+Table5[[#This Row],[KC Wheat]])</f>
        <v>33294.900000000009</v>
      </c>
      <c r="U383" s="11">
        <f>IF(Table5[[#This Row],[Energies]]="","",U382+Table5[[#This Row],[Energies]])</f>
        <v>58860.250000000015</v>
      </c>
      <c r="V383" s="10">
        <f t="shared" si="35"/>
        <v>4022722.2679999988</v>
      </c>
      <c r="W383" s="8">
        <v>641506</v>
      </c>
      <c r="X383" s="12">
        <f t="shared" si="36"/>
        <v>0.10930289038606031</v>
      </c>
      <c r="Y383" s="8"/>
      <c r="Z383" s="8"/>
      <c r="AA383" s="1"/>
      <c r="AB383" s="1"/>
      <c r="AC383" s="66">
        <v>470458.38</v>
      </c>
      <c r="AE383" s="109"/>
    </row>
    <row r="384" spans="1:32" x14ac:dyDescent="0.25">
      <c r="A384" s="1" t="str">
        <f t="shared" si="37"/>
        <v>Jun</v>
      </c>
      <c r="B384" s="2">
        <v>44719</v>
      </c>
      <c r="C384" s="8">
        <v>41436.5</v>
      </c>
      <c r="D384" s="8">
        <v>20424.7</v>
      </c>
      <c r="E384" s="8">
        <v>8340.2999999999993</v>
      </c>
      <c r="F384" s="8">
        <v>6077.6</v>
      </c>
      <c r="G384" s="8">
        <v>-5847.9</v>
      </c>
      <c r="H384" s="8">
        <v>0</v>
      </c>
      <c r="I384" s="8">
        <v>0</v>
      </c>
      <c r="J384" s="10">
        <f t="shared" si="38"/>
        <v>70431.200000000012</v>
      </c>
      <c r="K384" s="8">
        <v>-105.04</v>
      </c>
      <c r="L384" s="8">
        <v>-743.82</v>
      </c>
      <c r="M384" s="8">
        <f t="shared" si="40"/>
        <v>-848.86</v>
      </c>
      <c r="N384" s="10">
        <f t="shared" si="39"/>
        <v>69582.340000000011</v>
      </c>
      <c r="O384" s="11">
        <f>IF(Table5[[#This Row],[Beans]]="","",O383+Table5[[#This Row],[Beans]])</f>
        <v>3001613.4000000022</v>
      </c>
      <c r="P384" s="11">
        <f>IF(Table5[[#This Row],[Meal]]="","",P383+Table5[[#This Row],[Meal]])</f>
        <v>366481.50000000023</v>
      </c>
      <c r="Q384" s="11">
        <f>IF(Table5[[#This Row],[Oil]]="","",Q383+Table5[[#This Row],[Oil]])</f>
        <v>-285840.66000000027</v>
      </c>
      <c r="R384" s="11">
        <f>IF(Table5[[#This Row],[Corn]]="","",R383+Table5[[#This Row],[Corn]])</f>
        <v>198697.04000000007</v>
      </c>
      <c r="S384" s="11">
        <f>IF(Table5[[#This Row],[Wheat]]="","",S383+Table5[[#This Row],[Wheat]])</f>
        <v>1044151.8200000002</v>
      </c>
      <c r="T384" s="11">
        <f>IF(Table5[[#This Row],[KC Wheat]]="","",T383+Table5[[#This Row],[KC Wheat]])</f>
        <v>33294.900000000009</v>
      </c>
      <c r="U384" s="11">
        <f>IF(Table5[[#This Row],[Energies]]="","",U383+Table5[[#This Row],[Energies]])</f>
        <v>58860.250000000015</v>
      </c>
      <c r="V384" s="10">
        <f t="shared" si="35"/>
        <v>4092304.6079999986</v>
      </c>
      <c r="W384" s="8">
        <v>567354</v>
      </c>
      <c r="X384" s="12">
        <f t="shared" si="36"/>
        <v>0.12264360522707166</v>
      </c>
      <c r="Y384" s="8">
        <v>-250</v>
      </c>
      <c r="Z384" s="8"/>
      <c r="AA384" s="1"/>
      <c r="AB384" s="1"/>
      <c r="AC384" s="66">
        <v>533329.02</v>
      </c>
      <c r="AE384" s="109"/>
    </row>
    <row r="385" spans="1:31" x14ac:dyDescent="0.25">
      <c r="A385" s="1" t="str">
        <f t="shared" si="37"/>
        <v>Jun</v>
      </c>
      <c r="B385" s="2">
        <v>44720</v>
      </c>
      <c r="C385" s="8">
        <v>-9812.2999999999993</v>
      </c>
      <c r="D385" s="8">
        <v>-5233.1000000000004</v>
      </c>
      <c r="E385" s="8">
        <v>19659.8</v>
      </c>
      <c r="F385" s="8">
        <v>14113</v>
      </c>
      <c r="G385" s="8">
        <v>-16172.5</v>
      </c>
      <c r="H385" s="8">
        <v>0</v>
      </c>
      <c r="I385" s="8">
        <v>0</v>
      </c>
      <c r="J385" s="10">
        <f t="shared" si="38"/>
        <v>2554.9000000000015</v>
      </c>
      <c r="K385" s="8">
        <v>-107.6</v>
      </c>
      <c r="L385" s="8">
        <v>-760.38</v>
      </c>
      <c r="M385" s="8">
        <f t="shared" si="40"/>
        <v>-867.98</v>
      </c>
      <c r="N385" s="10">
        <f t="shared" si="39"/>
        <v>1686.9200000000014</v>
      </c>
      <c r="O385" s="11">
        <f>IF(Table5[[#This Row],[Beans]]="","",O384+Table5[[#This Row],[Beans]])</f>
        <v>2991801.1000000024</v>
      </c>
      <c r="P385" s="11">
        <f>IF(Table5[[#This Row],[Meal]]="","",P384+Table5[[#This Row],[Meal]])</f>
        <v>361248.40000000026</v>
      </c>
      <c r="Q385" s="11">
        <f>IF(Table5[[#This Row],[Oil]]="","",Q384+Table5[[#This Row],[Oil]])</f>
        <v>-266180.86000000028</v>
      </c>
      <c r="R385" s="11">
        <f>IF(Table5[[#This Row],[Corn]]="","",R384+Table5[[#This Row],[Corn]])</f>
        <v>212810.04000000007</v>
      </c>
      <c r="S385" s="11">
        <f>IF(Table5[[#This Row],[Wheat]]="","",S384+Table5[[#This Row],[Wheat]])</f>
        <v>1027979.3200000002</v>
      </c>
      <c r="T385" s="11">
        <f>IF(Table5[[#This Row],[KC Wheat]]="","",T384+Table5[[#This Row],[KC Wheat]])</f>
        <v>33294.900000000009</v>
      </c>
      <c r="U385" s="11">
        <f>IF(Table5[[#This Row],[Energies]]="","",U384+Table5[[#This Row],[Energies]])</f>
        <v>58860.250000000015</v>
      </c>
      <c r="V385" s="10">
        <f t="shared" si="35"/>
        <v>4093991.5279999985</v>
      </c>
      <c r="W385" s="8">
        <v>559355</v>
      </c>
      <c r="X385" s="12">
        <f t="shared" si="36"/>
        <v>3.0158307336128243E-3</v>
      </c>
      <c r="Y385" s="8"/>
      <c r="Z385" s="8"/>
      <c r="AA385" s="1"/>
      <c r="AB385" s="1"/>
      <c r="AC385" s="66">
        <v>503640.54</v>
      </c>
      <c r="AE385" s="109"/>
    </row>
    <row r="386" spans="1:31" x14ac:dyDescent="0.25">
      <c r="A386" s="1" t="str">
        <f t="shared" si="37"/>
        <v>Jun</v>
      </c>
      <c r="B386" s="2">
        <v>44721</v>
      </c>
      <c r="C386" s="8">
        <v>56119.1</v>
      </c>
      <c r="D386" s="8">
        <v>-3925.3</v>
      </c>
      <c r="E386" s="8">
        <v>9439.7999999999993</v>
      </c>
      <c r="F386" s="8">
        <v>-6493.9</v>
      </c>
      <c r="G386" s="8">
        <v>11051.7</v>
      </c>
      <c r="H386" s="8">
        <v>0</v>
      </c>
      <c r="I386" s="8">
        <v>0</v>
      </c>
      <c r="J386" s="10">
        <f t="shared" si="38"/>
        <v>66191.399999999994</v>
      </c>
      <c r="K386" s="8">
        <v>-112.44</v>
      </c>
      <c r="L386" s="8">
        <v>-794.65</v>
      </c>
      <c r="M386" s="8">
        <f t="shared" si="40"/>
        <v>-907.08999999999992</v>
      </c>
      <c r="N386" s="10">
        <f t="shared" si="39"/>
        <v>65284.31</v>
      </c>
      <c r="O386" s="11">
        <f>IF(Table5[[#This Row],[Beans]]="","",O385+Table5[[#This Row],[Beans]])</f>
        <v>3047920.2000000025</v>
      </c>
      <c r="P386" s="11">
        <f>IF(Table5[[#This Row],[Meal]]="","",P385+Table5[[#This Row],[Meal]])</f>
        <v>357323.10000000027</v>
      </c>
      <c r="Q386" s="11">
        <f>IF(Table5[[#This Row],[Oil]]="","",Q385+Table5[[#This Row],[Oil]])</f>
        <v>-256741.06000000029</v>
      </c>
      <c r="R386" s="11">
        <f>IF(Table5[[#This Row],[Corn]]="","",R385+Table5[[#This Row],[Corn]])</f>
        <v>206316.14000000007</v>
      </c>
      <c r="S386" s="11">
        <f>IF(Table5[[#This Row],[Wheat]]="","",S385+Table5[[#This Row],[Wheat]])</f>
        <v>1039031.0200000001</v>
      </c>
      <c r="T386" s="11">
        <f>IF(Table5[[#This Row],[KC Wheat]]="","",T385+Table5[[#This Row],[KC Wheat]])</f>
        <v>33294.900000000009</v>
      </c>
      <c r="U386" s="11">
        <f>IF(Table5[[#This Row],[Energies]]="","",U385+Table5[[#This Row],[Energies]])</f>
        <v>58860.250000000015</v>
      </c>
      <c r="V386" s="10">
        <f t="shared" ref="V386:V435" si="41">IF(N386&lt;&gt;"",IFERROR(V385+N386,""),"")</f>
        <v>4159275.8379999986</v>
      </c>
      <c r="W386" s="8">
        <v>573790</v>
      </c>
      <c r="X386" s="12">
        <f t="shared" ref="X386:X435" si="42">IFERROR(N386/W386,"")</f>
        <v>0.11377735756984263</v>
      </c>
      <c r="Y386" s="8"/>
      <c r="Z386" s="8"/>
      <c r="AA386" s="1"/>
      <c r="AB386" s="1"/>
      <c r="AC386" s="66">
        <v>556608.44999999995</v>
      </c>
      <c r="AE386" s="109"/>
    </row>
    <row r="387" spans="1:31" x14ac:dyDescent="0.25">
      <c r="A387" s="1" t="str">
        <f t="shared" si="37"/>
        <v>Jun</v>
      </c>
      <c r="B387" s="2">
        <v>44722</v>
      </c>
      <c r="C387" s="8">
        <v>10368.799999999999</v>
      </c>
      <c r="D387" s="8">
        <v>8014.6</v>
      </c>
      <c r="E387" s="8">
        <v>3717.5</v>
      </c>
      <c r="F387" s="8">
        <v>1778.4</v>
      </c>
      <c r="G387" s="8">
        <v>1131.7</v>
      </c>
      <c r="H387" s="8">
        <v>0</v>
      </c>
      <c r="I387" s="8">
        <v>0</v>
      </c>
      <c r="J387" s="10">
        <f t="shared" si="38"/>
        <v>25011.000000000004</v>
      </c>
      <c r="K387" s="8">
        <v>-109.61</v>
      </c>
      <c r="L387" s="8">
        <v>-774.64</v>
      </c>
      <c r="M387" s="8">
        <f t="shared" si="40"/>
        <v>-884.25</v>
      </c>
      <c r="N387" s="10">
        <f t="shared" si="39"/>
        <v>24126.750000000004</v>
      </c>
      <c r="O387" s="11">
        <f>IF(Table5[[#This Row],[Beans]]="","",O386+Table5[[#This Row],[Beans]])</f>
        <v>3058289.0000000023</v>
      </c>
      <c r="P387" s="11">
        <f>IF(Table5[[#This Row],[Meal]]="","",P386+Table5[[#This Row],[Meal]])</f>
        <v>365337.70000000024</v>
      </c>
      <c r="Q387" s="11">
        <f>IF(Table5[[#This Row],[Oil]]="","",Q386+Table5[[#This Row],[Oil]])</f>
        <v>-253023.56000000029</v>
      </c>
      <c r="R387" s="11">
        <f>IF(Table5[[#This Row],[Corn]]="","",R386+Table5[[#This Row],[Corn]])</f>
        <v>208094.54000000007</v>
      </c>
      <c r="S387" s="11">
        <f>IF(Table5[[#This Row],[Wheat]]="","",S386+Table5[[#This Row],[Wheat]])</f>
        <v>1040162.7200000001</v>
      </c>
      <c r="T387" s="11">
        <f>IF(Table5[[#This Row],[KC Wheat]]="","",T386+Table5[[#This Row],[KC Wheat]])</f>
        <v>33294.900000000009</v>
      </c>
      <c r="U387" s="11">
        <f>IF(Table5[[#This Row],[Energies]]="","",U386+Table5[[#This Row],[Energies]])</f>
        <v>58860.250000000015</v>
      </c>
      <c r="V387" s="10">
        <f t="shared" si="41"/>
        <v>4183402.5879999986</v>
      </c>
      <c r="W387" s="8">
        <v>606582</v>
      </c>
      <c r="X387" s="12">
        <f t="shared" si="42"/>
        <v>3.9774919137066385E-2</v>
      </c>
      <c r="Y387" s="8"/>
      <c r="Z387" s="8"/>
      <c r="AA387" s="1"/>
      <c r="AB387" s="1"/>
      <c r="AC387" s="66">
        <v>611531.94999999995</v>
      </c>
      <c r="AE387" s="109"/>
    </row>
    <row r="388" spans="1:31" x14ac:dyDescent="0.25">
      <c r="A388" s="1" t="str">
        <f>TEXT(B388,"mmm")</f>
        <v>Jun</v>
      </c>
      <c r="B388" s="2">
        <v>44725</v>
      </c>
      <c r="C388" s="8">
        <v>28791.3</v>
      </c>
      <c r="D388" s="8">
        <v>-18022.7</v>
      </c>
      <c r="E388" s="8">
        <v>5122.3</v>
      </c>
      <c r="F388" s="8">
        <v>-4274</v>
      </c>
      <c r="G388" s="8">
        <v>-27758.9</v>
      </c>
      <c r="H388" s="8">
        <v>0</v>
      </c>
      <c r="I388" s="8">
        <v>0</v>
      </c>
      <c r="J388" s="10">
        <f t="shared" ref="J388:J437" si="43">IF(SUM(C388:I388)=0,"",SUM(C388:I388))</f>
        <v>-16142.000000000004</v>
      </c>
      <c r="K388" s="8">
        <v>-82.38</v>
      </c>
      <c r="L388" s="8">
        <v>-583.04999999999995</v>
      </c>
      <c r="M388" s="8">
        <f t="shared" si="40"/>
        <v>-665.43</v>
      </c>
      <c r="N388" s="10">
        <f t="shared" si="39"/>
        <v>-16807.430000000004</v>
      </c>
      <c r="O388" s="11">
        <f>IF(Table5[[#This Row],[Beans]]="","",O387+Table5[[#This Row],[Beans]])</f>
        <v>3087080.3000000021</v>
      </c>
      <c r="P388" s="11">
        <f>IF(Table5[[#This Row],[Meal]]="","",P387+Table5[[#This Row],[Meal]])</f>
        <v>347315.00000000023</v>
      </c>
      <c r="Q388" s="11">
        <f>IF(Table5[[#This Row],[Oil]]="","",Q387+Table5[[#This Row],[Oil]])</f>
        <v>-247901.2600000003</v>
      </c>
      <c r="R388" s="11">
        <f>IF(Table5[[#This Row],[Corn]]="","",R387+Table5[[#This Row],[Corn]])</f>
        <v>203820.54000000007</v>
      </c>
      <c r="S388" s="11">
        <f>IF(Table5[[#This Row],[Wheat]]="","",S387+Table5[[#This Row],[Wheat]])</f>
        <v>1012403.8200000001</v>
      </c>
      <c r="T388" s="11">
        <f>IF(Table5[[#This Row],[KC Wheat]]="","",T387+Table5[[#This Row],[KC Wheat]])</f>
        <v>33294.900000000009</v>
      </c>
      <c r="U388" s="11">
        <f>IF(Table5[[#This Row],[Energies]]="","",U387+Table5[[#This Row],[Energies]])</f>
        <v>58860.250000000015</v>
      </c>
      <c r="V388" s="10">
        <f t="shared" si="41"/>
        <v>4166595.1579999984</v>
      </c>
      <c r="W388" s="8">
        <v>599345</v>
      </c>
      <c r="X388" s="12">
        <f t="shared" si="42"/>
        <v>-2.8042996938324342E-2</v>
      </c>
      <c r="Y388" s="8"/>
      <c r="Z388" s="8"/>
      <c r="AA388" s="1"/>
      <c r="AB388" s="1"/>
      <c r="AC388" s="66">
        <v>583667.52</v>
      </c>
      <c r="AE388" s="109"/>
    </row>
    <row r="389" spans="1:31" x14ac:dyDescent="0.25">
      <c r="A389" s="1" t="str">
        <f>TEXT(B389,"mmm")</f>
        <v>Jun</v>
      </c>
      <c r="B389" s="2">
        <v>44726</v>
      </c>
      <c r="C389" s="8">
        <v>-22974.799999999999</v>
      </c>
      <c r="D389" s="8">
        <v>-21334.7</v>
      </c>
      <c r="E389" s="8">
        <v>12059.9</v>
      </c>
      <c r="F389" s="8">
        <v>20712.3</v>
      </c>
      <c r="G389" s="8">
        <v>22085.5</v>
      </c>
      <c r="H389" s="8">
        <v>0</v>
      </c>
      <c r="I389" s="8">
        <v>0</v>
      </c>
      <c r="J389" s="10">
        <f t="shared" si="43"/>
        <v>10548.2</v>
      </c>
      <c r="K389" s="8">
        <v>-64.900000000000006</v>
      </c>
      <c r="L389" s="8">
        <v>-459.76</v>
      </c>
      <c r="M389" s="8">
        <f t="shared" si="40"/>
        <v>-524.66</v>
      </c>
      <c r="N389" s="10">
        <f t="shared" si="39"/>
        <v>10023.540000000001</v>
      </c>
      <c r="O389" s="11">
        <f>IF(Table5[[#This Row],[Beans]]="","",O388+Table5[[#This Row],[Beans]])</f>
        <v>3064105.5000000023</v>
      </c>
      <c r="P389" s="11">
        <f>IF(Table5[[#This Row],[Meal]]="","",P388+Table5[[#This Row],[Meal]])</f>
        <v>325980.30000000022</v>
      </c>
      <c r="Q389" s="11">
        <f>IF(Table5[[#This Row],[Oil]]="","",Q388+Table5[[#This Row],[Oil]])</f>
        <v>-235841.36000000031</v>
      </c>
      <c r="R389" s="11">
        <f>IF(Table5[[#This Row],[Corn]]="","",R388+Table5[[#This Row],[Corn]])</f>
        <v>224532.84000000005</v>
      </c>
      <c r="S389" s="11">
        <f>IF(Table5[[#This Row],[Wheat]]="","",S388+Table5[[#This Row],[Wheat]])</f>
        <v>1034489.3200000001</v>
      </c>
      <c r="T389" s="11">
        <f>IF(Table5[[#This Row],[KC Wheat]]="","",T388+Table5[[#This Row],[KC Wheat]])</f>
        <v>33294.900000000009</v>
      </c>
      <c r="U389" s="11">
        <f>IF(Table5[[#This Row],[Energies]]="","",U388+Table5[[#This Row],[Energies]])</f>
        <v>58860.250000000015</v>
      </c>
      <c r="V389" s="10">
        <f t="shared" si="41"/>
        <v>4176618.6979999985</v>
      </c>
      <c r="W389" s="8">
        <v>578350</v>
      </c>
      <c r="X389" s="12">
        <f t="shared" si="42"/>
        <v>1.7331269992219248E-2</v>
      </c>
      <c r="Y389" s="8"/>
      <c r="Z389" s="8"/>
      <c r="AA389" s="1"/>
      <c r="AB389" s="1"/>
      <c r="AC389" s="66">
        <v>601411.11</v>
      </c>
      <c r="AE389" s="109"/>
    </row>
    <row r="390" spans="1:31" x14ac:dyDescent="0.25">
      <c r="A390" s="1" t="str">
        <f>TEXT(B390,"mmm")</f>
        <v>Jun</v>
      </c>
      <c r="B390" s="2">
        <v>44727</v>
      </c>
      <c r="C390" s="8">
        <v>-10178.1</v>
      </c>
      <c r="D390" s="8">
        <v>2034.3</v>
      </c>
      <c r="E390" s="8">
        <v>8272.1</v>
      </c>
      <c r="F390" s="8">
        <v>6931</v>
      </c>
      <c r="G390" s="8">
        <v>-1869.7</v>
      </c>
      <c r="H390" s="8">
        <v>0</v>
      </c>
      <c r="I390" s="8">
        <v>0</v>
      </c>
      <c r="J390" s="10">
        <f t="shared" si="43"/>
        <v>5189.6000000000004</v>
      </c>
      <c r="K390" s="8">
        <v>-82.06</v>
      </c>
      <c r="L390" s="8">
        <v>-573.63</v>
      </c>
      <c r="M390" s="8">
        <f t="shared" si="40"/>
        <v>-655.69</v>
      </c>
      <c r="N390" s="10">
        <f t="shared" si="39"/>
        <v>4533.91</v>
      </c>
      <c r="O390" s="11">
        <f>IF(Table5[[#This Row],[Beans]]="","",O389+Table5[[#This Row],[Beans]])</f>
        <v>3053927.4000000022</v>
      </c>
      <c r="P390" s="11">
        <f>IF(Table5[[#This Row],[Meal]]="","",P389+Table5[[#This Row],[Meal]])</f>
        <v>328014.60000000021</v>
      </c>
      <c r="Q390" s="11">
        <f>IF(Table5[[#This Row],[Oil]]="","",Q389+Table5[[#This Row],[Oil]])</f>
        <v>-227569.2600000003</v>
      </c>
      <c r="R390" s="11">
        <f>IF(Table5[[#This Row],[Corn]]="","",R389+Table5[[#This Row],[Corn]])</f>
        <v>231463.84000000005</v>
      </c>
      <c r="S390" s="11">
        <f>IF(Table5[[#This Row],[Wheat]]="","",S389+Table5[[#This Row],[Wheat]])</f>
        <v>1032619.6200000001</v>
      </c>
      <c r="T390" s="11">
        <f>IF(Table5[[#This Row],[KC Wheat]]="","",T389+Table5[[#This Row],[KC Wheat]])</f>
        <v>33294.900000000009</v>
      </c>
      <c r="U390" s="11">
        <f>IF(Table5[[#This Row],[Energies]]="","",U389+Table5[[#This Row],[Energies]])</f>
        <v>58860.250000000015</v>
      </c>
      <c r="V390" s="10">
        <f t="shared" si="41"/>
        <v>4181152.6079999986</v>
      </c>
      <c r="W390" s="8">
        <v>554923</v>
      </c>
      <c r="X390" s="12">
        <f t="shared" si="42"/>
        <v>8.1703407499779251E-3</v>
      </c>
      <c r="Y390" s="8"/>
      <c r="Z390" s="8"/>
      <c r="AA390" s="1"/>
      <c r="AB390" s="1"/>
      <c r="AC390" s="66">
        <v>584231.92000000004</v>
      </c>
      <c r="AE390" s="109"/>
    </row>
    <row r="391" spans="1:31" x14ac:dyDescent="0.25">
      <c r="A391" s="1" t="str">
        <f>TEXT(B391,"mmm")</f>
        <v>Jun</v>
      </c>
      <c r="B391" s="2">
        <v>44728</v>
      </c>
      <c r="C391" s="8">
        <v>-51386.9</v>
      </c>
      <c r="D391" s="8">
        <v>-6167.7</v>
      </c>
      <c r="E391" s="8">
        <v>5795.8</v>
      </c>
      <c r="F391" s="8">
        <v>-19105.599999999999</v>
      </c>
      <c r="G391" s="8">
        <v>-14315.9</v>
      </c>
      <c r="H391" s="8">
        <v>0</v>
      </c>
      <c r="I391" s="8">
        <v>0</v>
      </c>
      <c r="J391" s="10">
        <f t="shared" si="43"/>
        <v>-85180.299999999988</v>
      </c>
      <c r="K391" s="8">
        <v>-56.73</v>
      </c>
      <c r="L391" s="8">
        <v>-401.63</v>
      </c>
      <c r="M391" s="8">
        <f t="shared" si="40"/>
        <v>-458.36</v>
      </c>
      <c r="N391" s="10">
        <f t="shared" si="39"/>
        <v>-85638.659999999989</v>
      </c>
      <c r="O391" s="11">
        <f>IF(Table5[[#This Row],[Beans]]="","",O390+Table5[[#This Row],[Beans]])</f>
        <v>3002540.5000000023</v>
      </c>
      <c r="P391" s="11">
        <f>IF(Table5[[#This Row],[Meal]]="","",P390+Table5[[#This Row],[Meal]])</f>
        <v>321846.9000000002</v>
      </c>
      <c r="Q391" s="11">
        <f>IF(Table5[[#This Row],[Oil]]="","",Q390+Table5[[#This Row],[Oil]])</f>
        <v>-221773.46000000031</v>
      </c>
      <c r="R391" s="11">
        <f>IF(Table5[[#This Row],[Corn]]="","",R390+Table5[[#This Row],[Corn]])</f>
        <v>212358.24000000005</v>
      </c>
      <c r="S391" s="11">
        <f>IF(Table5[[#This Row],[Wheat]]="","",S390+Table5[[#This Row],[Wheat]])</f>
        <v>1018303.7200000001</v>
      </c>
      <c r="T391" s="11">
        <f>IF(Table5[[#This Row],[KC Wheat]]="","",T390+Table5[[#This Row],[KC Wheat]])</f>
        <v>33294.900000000009</v>
      </c>
      <c r="U391" s="11">
        <f>IF(Table5[[#This Row],[Energies]]="","",U390+Table5[[#This Row],[Energies]])</f>
        <v>58860.250000000015</v>
      </c>
      <c r="V391" s="10">
        <f t="shared" si="41"/>
        <v>4095513.9479999985</v>
      </c>
      <c r="W391" s="8">
        <v>624363</v>
      </c>
      <c r="X391" s="12">
        <f t="shared" si="42"/>
        <v>-0.13716165115485701</v>
      </c>
      <c r="Y391" s="8"/>
      <c r="Z391" s="8"/>
      <c r="AA391" s="1"/>
      <c r="AB391" s="1"/>
      <c r="AC391" s="66">
        <v>500838.81</v>
      </c>
      <c r="AE391" s="109"/>
    </row>
    <row r="392" spans="1:31" x14ac:dyDescent="0.25">
      <c r="A392" s="1" t="str">
        <f>TEXT(B392,"mmm")</f>
        <v>Jun</v>
      </c>
      <c r="B392" s="2">
        <v>44729</v>
      </c>
      <c r="C392" s="8">
        <v>-8449.4</v>
      </c>
      <c r="D392" s="8">
        <v>50393.4</v>
      </c>
      <c r="E392" s="8">
        <v>-42280.800000000003</v>
      </c>
      <c r="F392" s="8">
        <v>-41552.699999999997</v>
      </c>
      <c r="G392" s="8">
        <v>17663.900000000001</v>
      </c>
      <c r="H392" s="8">
        <v>0</v>
      </c>
      <c r="I392" s="8">
        <v>0</v>
      </c>
      <c r="J392" s="10">
        <f t="shared" si="43"/>
        <v>-24225.599999999999</v>
      </c>
      <c r="K392" s="8">
        <v>-70.78</v>
      </c>
      <c r="L392" s="8">
        <v>-498.21</v>
      </c>
      <c r="M392" s="8">
        <f t="shared" si="40"/>
        <v>-568.99</v>
      </c>
      <c r="N392" s="10">
        <f t="shared" si="39"/>
        <v>-24794.59</v>
      </c>
      <c r="O392" s="11">
        <f>IF(Table5[[#This Row],[Beans]]="","",O391+Table5[[#This Row],[Beans]])</f>
        <v>2994091.1000000024</v>
      </c>
      <c r="P392" s="11">
        <f>IF(Table5[[#This Row],[Meal]]="","",P391+Table5[[#This Row],[Meal]])</f>
        <v>372240.30000000022</v>
      </c>
      <c r="Q392" s="11">
        <f>IF(Table5[[#This Row],[Oil]]="","",Q391+Table5[[#This Row],[Oil]])</f>
        <v>-264054.2600000003</v>
      </c>
      <c r="R392" s="11">
        <f>IF(Table5[[#This Row],[Corn]]="","",R391+Table5[[#This Row],[Corn]])</f>
        <v>170805.54000000004</v>
      </c>
      <c r="S392" s="11">
        <f>IF(Table5[[#This Row],[Wheat]]="","",S391+Table5[[#This Row],[Wheat]])</f>
        <v>1035967.6200000001</v>
      </c>
      <c r="T392" s="11">
        <f>IF(Table5[[#This Row],[KC Wheat]]="","",T391+Table5[[#This Row],[KC Wheat]])</f>
        <v>33294.900000000009</v>
      </c>
      <c r="U392" s="11">
        <f>IF(Table5[[#This Row],[Energies]]="","",U391+Table5[[#This Row],[Energies]])</f>
        <v>58860.250000000015</v>
      </c>
      <c r="V392" s="10">
        <f t="shared" si="41"/>
        <v>4070719.3579999986</v>
      </c>
      <c r="W392" s="8">
        <v>633503</v>
      </c>
      <c r="X392" s="12">
        <f t="shared" si="42"/>
        <v>-3.9138867534960368E-2</v>
      </c>
      <c r="Y392" s="8">
        <v>-4411.96</v>
      </c>
      <c r="Z392" s="8"/>
      <c r="AA392" s="1"/>
      <c r="AB392" s="1"/>
      <c r="AC392" s="66">
        <v>502968.82</v>
      </c>
      <c r="AE392" s="109"/>
    </row>
    <row r="393" spans="1:31" x14ac:dyDescent="0.25">
      <c r="A393" s="1" t="str">
        <f t="shared" ref="A393:A456" si="44">TEXT(B393,"mmm")</f>
        <v>Jun</v>
      </c>
      <c r="B393" s="2">
        <v>44733</v>
      </c>
      <c r="C393" s="8">
        <v>26056.7</v>
      </c>
      <c r="D393" s="8">
        <v>-2663.7</v>
      </c>
      <c r="E393" s="8">
        <v>-5117.7</v>
      </c>
      <c r="F393" s="8">
        <v>-21437.9</v>
      </c>
      <c r="G393" s="8">
        <v>58689.1</v>
      </c>
      <c r="H393" s="8">
        <v>0</v>
      </c>
      <c r="I393" s="8">
        <v>0</v>
      </c>
      <c r="J393" s="10">
        <f t="shared" si="43"/>
        <v>55526.5</v>
      </c>
      <c r="K393" s="8">
        <v>-142.36000000000001</v>
      </c>
      <c r="L393" s="8">
        <v>-1006.84</v>
      </c>
      <c r="M393" s="8">
        <f t="shared" si="40"/>
        <v>-1149.2</v>
      </c>
      <c r="N393" s="10">
        <f t="shared" si="39"/>
        <v>54377.3</v>
      </c>
      <c r="O393" s="11">
        <f>IF(Table5[[#This Row],[Beans]]="","",O392+Table5[[#This Row],[Beans]])</f>
        <v>3020147.8000000026</v>
      </c>
      <c r="P393" s="11">
        <f>IF(Table5[[#This Row],[Meal]]="","",P392+Table5[[#This Row],[Meal]])</f>
        <v>369576.60000000021</v>
      </c>
      <c r="Q393" s="11">
        <f>IF(Table5[[#This Row],[Oil]]="","",Q392+Table5[[#This Row],[Oil]])</f>
        <v>-269171.96000000031</v>
      </c>
      <c r="R393" s="11">
        <f>IF(Table5[[#This Row],[Corn]]="","",R392+Table5[[#This Row],[Corn]])</f>
        <v>149367.64000000004</v>
      </c>
      <c r="S393" s="11">
        <f>IF(Table5[[#This Row],[Wheat]]="","",S392+Table5[[#This Row],[Wheat]])</f>
        <v>1094656.7200000002</v>
      </c>
      <c r="T393" s="11">
        <f>IF(Table5[[#This Row],[KC Wheat]]="","",T392+Table5[[#This Row],[KC Wheat]])</f>
        <v>33294.900000000009</v>
      </c>
      <c r="U393" s="11">
        <f>IF(Table5[[#This Row],[Energies]]="","",U392+Table5[[#This Row],[Energies]])</f>
        <v>58860.250000000015</v>
      </c>
      <c r="V393" s="10">
        <f t="shared" si="41"/>
        <v>4125096.6579999984</v>
      </c>
      <c r="W393" s="8">
        <v>796677</v>
      </c>
      <c r="X393" s="12">
        <f t="shared" si="42"/>
        <v>6.8255139786889796E-2</v>
      </c>
      <c r="Y393" s="8"/>
      <c r="Z393" s="8"/>
      <c r="AA393" s="1"/>
      <c r="AB393" s="1"/>
      <c r="AC393" s="66">
        <v>562440.12</v>
      </c>
      <c r="AE393" s="109"/>
    </row>
    <row r="394" spans="1:31" x14ac:dyDescent="0.25">
      <c r="A394" s="1" t="str">
        <f t="shared" si="44"/>
        <v>Jun</v>
      </c>
      <c r="B394" s="2">
        <v>44734</v>
      </c>
      <c r="C394" s="8">
        <v>80375.3</v>
      </c>
      <c r="D394" s="8">
        <v>-46042.400000000001</v>
      </c>
      <c r="E394" s="8">
        <v>26516.6</v>
      </c>
      <c r="F394" s="8">
        <v>8751.2999999999993</v>
      </c>
      <c r="G394" s="8">
        <v>31902</v>
      </c>
      <c r="H394" s="8">
        <v>0</v>
      </c>
      <c r="I394" s="8">
        <v>0</v>
      </c>
      <c r="J394" s="10">
        <f t="shared" si="43"/>
        <v>101502.8</v>
      </c>
      <c r="K394" s="8">
        <v>-130.65</v>
      </c>
      <c r="L394" s="8">
        <v>-922.53</v>
      </c>
      <c r="M394" s="8">
        <f t="shared" si="40"/>
        <v>-1053.18</v>
      </c>
      <c r="N394" s="10">
        <f t="shared" si="39"/>
        <v>100449.62000000001</v>
      </c>
      <c r="O394" s="11">
        <f>IF(Table5[[#This Row],[Beans]]="","",O393+Table5[[#This Row],[Beans]])</f>
        <v>3100523.1000000024</v>
      </c>
      <c r="P394" s="11">
        <f>IF(Table5[[#This Row],[Meal]]="","",P393+Table5[[#This Row],[Meal]])</f>
        <v>323534.20000000019</v>
      </c>
      <c r="Q394" s="11">
        <f>IF(Table5[[#This Row],[Oil]]="","",Q393+Table5[[#This Row],[Oil]])</f>
        <v>-242655.36000000031</v>
      </c>
      <c r="R394" s="11">
        <f>IF(Table5[[#This Row],[Corn]]="","",R393+Table5[[#This Row],[Corn]])</f>
        <v>158118.94000000003</v>
      </c>
      <c r="S394" s="11">
        <f>IF(Table5[[#This Row],[Wheat]]="","",S393+Table5[[#This Row],[Wheat]])</f>
        <v>1126558.7200000002</v>
      </c>
      <c r="T394" s="11">
        <f>IF(Table5[[#This Row],[KC Wheat]]="","",T393+Table5[[#This Row],[KC Wheat]])</f>
        <v>33294.900000000009</v>
      </c>
      <c r="U394" s="11">
        <f>IF(Table5[[#This Row],[Energies]]="","",U393+Table5[[#This Row],[Energies]])</f>
        <v>58860.250000000015</v>
      </c>
      <c r="V394" s="10">
        <f>IF(N394&lt;&gt;"",IFERROR(V393+N394,""),"")</f>
        <v>4225546.2779999981</v>
      </c>
      <c r="W394" s="8">
        <v>953903</v>
      </c>
      <c r="X394" s="12">
        <f t="shared" si="42"/>
        <v>0.10530380971650158</v>
      </c>
      <c r="Y394" s="8"/>
      <c r="Z394" s="8"/>
      <c r="AA394" s="1"/>
      <c r="AB394" s="1"/>
      <c r="AC394" s="66">
        <v>656196.93999999994</v>
      </c>
      <c r="AE394" s="109"/>
    </row>
    <row r="395" spans="1:31" x14ac:dyDescent="0.25">
      <c r="A395" s="1" t="str">
        <f t="shared" si="44"/>
        <v>Jun</v>
      </c>
      <c r="B395" s="2">
        <v>44735</v>
      </c>
      <c r="C395" s="8">
        <v>115161.3</v>
      </c>
      <c r="D395" s="8">
        <v>7140.3</v>
      </c>
      <c r="E395" s="8">
        <v>30539.5</v>
      </c>
      <c r="F395" s="8">
        <v>-93316.7</v>
      </c>
      <c r="G395" s="8">
        <v>-1673.7</v>
      </c>
      <c r="H395" s="8">
        <v>0</v>
      </c>
      <c r="I395" s="8">
        <v>0</v>
      </c>
      <c r="J395" s="10">
        <f t="shared" si="43"/>
        <v>57850.700000000012</v>
      </c>
      <c r="K395" s="8">
        <v>-200.07</v>
      </c>
      <c r="L395" s="8">
        <v>-1417.28</v>
      </c>
      <c r="M395" s="8">
        <f t="shared" si="40"/>
        <v>-1617.35</v>
      </c>
      <c r="N395" s="10">
        <f t="shared" si="39"/>
        <v>56233.350000000013</v>
      </c>
      <c r="O395" s="11">
        <f>IF(Table5[[#This Row],[Beans]]="","",O394+Table5[[#This Row],[Beans]])</f>
        <v>3215684.4000000022</v>
      </c>
      <c r="P395" s="11">
        <f>IF(Table5[[#This Row],[Meal]]="","",P394+Table5[[#This Row],[Meal]])</f>
        <v>330674.50000000017</v>
      </c>
      <c r="Q395" s="11">
        <f>IF(Table5[[#This Row],[Oil]]="","",Q394+Table5[[#This Row],[Oil]])</f>
        <v>-212115.86000000031</v>
      </c>
      <c r="R395" s="11">
        <f>IF(Table5[[#This Row],[Corn]]="","",R394+Table5[[#This Row],[Corn]])</f>
        <v>64802.240000000034</v>
      </c>
      <c r="S395" s="11">
        <f>IF(Table5[[#This Row],[Wheat]]="","",S394+Table5[[#This Row],[Wheat]])</f>
        <v>1124885.0200000003</v>
      </c>
      <c r="T395" s="11">
        <f>IF(Table5[[#This Row],[KC Wheat]]="","",T394+Table5[[#This Row],[KC Wheat]])</f>
        <v>33294.900000000009</v>
      </c>
      <c r="U395" s="11">
        <f>IF(Table5[[#This Row],[Energies]]="","",U394+Table5[[#This Row],[Energies]])</f>
        <v>58860.250000000015</v>
      </c>
      <c r="V395" s="10">
        <f t="shared" si="41"/>
        <v>4281779.6279999977</v>
      </c>
      <c r="W395" s="8">
        <v>1161970</v>
      </c>
      <c r="X395" s="12">
        <f t="shared" si="42"/>
        <v>4.8394838076714554E-2</v>
      </c>
      <c r="Y395" s="8"/>
      <c r="Z395" s="8"/>
      <c r="AA395" s="1"/>
      <c r="AB395" s="1"/>
      <c r="AC395" s="66">
        <v>719964.34</v>
      </c>
      <c r="AE395" s="109"/>
    </row>
    <row r="396" spans="1:31" x14ac:dyDescent="0.25">
      <c r="A396" s="1" t="str">
        <f t="shared" si="44"/>
        <v>Jun</v>
      </c>
      <c r="B396" s="2">
        <v>44736</v>
      </c>
      <c r="C396" s="8">
        <v>-11697.1</v>
      </c>
      <c r="D396" s="8">
        <v>21951.4</v>
      </c>
      <c r="E396" s="8">
        <v>10522.5</v>
      </c>
      <c r="F396" s="8">
        <v>70279.199999999997</v>
      </c>
      <c r="G396" s="8">
        <v>-14297.4</v>
      </c>
      <c r="H396" s="8">
        <v>0</v>
      </c>
      <c r="I396" s="8">
        <v>0</v>
      </c>
      <c r="J396" s="10">
        <f t="shared" si="43"/>
        <v>76758.600000000006</v>
      </c>
      <c r="K396" s="8">
        <v>-789.43</v>
      </c>
      <c r="L396" s="8">
        <v>-3969.15</v>
      </c>
      <c r="M396" s="8">
        <f t="shared" si="40"/>
        <v>-4758.58</v>
      </c>
      <c r="N396" s="10">
        <f t="shared" si="39"/>
        <v>72000.02</v>
      </c>
      <c r="O396" s="11">
        <f>IF(Table5[[#This Row],[Beans]]="","",O395+Table5[[#This Row],[Beans]])</f>
        <v>3203987.3000000021</v>
      </c>
      <c r="P396" s="11">
        <f>IF(Table5[[#This Row],[Meal]]="","",P395+Table5[[#This Row],[Meal]])</f>
        <v>352625.9000000002</v>
      </c>
      <c r="Q396" s="11">
        <f>IF(Table5[[#This Row],[Oil]]="","",Q395+Table5[[#This Row],[Oil]])</f>
        <v>-201593.36000000031</v>
      </c>
      <c r="R396" s="11">
        <f>IF(Table5[[#This Row],[Corn]]="","",R395+Table5[[#This Row],[Corn]])</f>
        <v>135081.44000000003</v>
      </c>
      <c r="S396" s="11">
        <f>IF(Table5[[#This Row],[Wheat]]="","",S395+Table5[[#This Row],[Wheat]])</f>
        <v>1110587.6200000003</v>
      </c>
      <c r="T396" s="11">
        <f>IF(Table5[[#This Row],[KC Wheat]]="","",T395+Table5[[#This Row],[KC Wheat]])</f>
        <v>33294.900000000009</v>
      </c>
      <c r="U396" s="11">
        <f>IF(Table5[[#This Row],[Energies]]="","",U395+Table5[[#This Row],[Energies]])</f>
        <v>58860.250000000015</v>
      </c>
      <c r="V396" s="10">
        <f t="shared" si="41"/>
        <v>4353779.6479999973</v>
      </c>
      <c r="W396" s="8">
        <v>1004373</v>
      </c>
      <c r="X396" s="12">
        <f t="shared" si="42"/>
        <v>7.1686534783392236E-2</v>
      </c>
      <c r="Y396" s="8"/>
      <c r="Z396" s="8"/>
      <c r="AA396" s="1"/>
      <c r="AB396" s="1"/>
      <c r="AC396" s="66">
        <v>756161.51</v>
      </c>
      <c r="AE396" s="109"/>
    </row>
    <row r="397" spans="1:31" x14ac:dyDescent="0.25">
      <c r="A397" s="1" t="str">
        <f t="shared" si="44"/>
        <v>Jun</v>
      </c>
      <c r="B397" s="2">
        <v>44739</v>
      </c>
      <c r="C397" s="8">
        <v>27046.400000000001</v>
      </c>
      <c r="D397" s="8">
        <v>5098.1000000000004</v>
      </c>
      <c r="E397" s="8">
        <v>-5277.5</v>
      </c>
      <c r="F397" s="8">
        <v>-30570</v>
      </c>
      <c r="G397" s="8">
        <v>-11397.1</v>
      </c>
      <c r="H397" s="8">
        <v>0</v>
      </c>
      <c r="I397" s="8">
        <v>0</v>
      </c>
      <c r="J397" s="10">
        <f t="shared" si="43"/>
        <v>-15100.1</v>
      </c>
      <c r="K397" s="8">
        <v>-56.4</v>
      </c>
      <c r="L397" s="8">
        <v>-398.59</v>
      </c>
      <c r="M397" s="8">
        <f t="shared" si="40"/>
        <v>-454.98999999999995</v>
      </c>
      <c r="N397" s="10">
        <f t="shared" si="39"/>
        <v>-15555.09</v>
      </c>
      <c r="O397" s="11">
        <f>IF(Table5[[#This Row],[Beans]]="","",O396+Table5[[#This Row],[Beans]])</f>
        <v>3231033.700000002</v>
      </c>
      <c r="P397" s="11">
        <f>IF(Table5[[#This Row],[Meal]]="","",P396+Table5[[#This Row],[Meal]])</f>
        <v>357724.00000000017</v>
      </c>
      <c r="Q397" s="11">
        <f>IF(Table5[[#This Row],[Oil]]="","",Q396+Table5[[#This Row],[Oil]])</f>
        <v>-206870.86000000031</v>
      </c>
      <c r="R397" s="11">
        <f>IF(Table5[[#This Row],[Corn]]="","",R396+Table5[[#This Row],[Corn]])</f>
        <v>104511.44000000003</v>
      </c>
      <c r="S397" s="11">
        <f>IF(Table5[[#This Row],[Wheat]]="","",S396+Table5[[#This Row],[Wheat]])</f>
        <v>1099190.5200000003</v>
      </c>
      <c r="T397" s="11">
        <f>IF(Table5[[#This Row],[KC Wheat]]="","",T396+Table5[[#This Row],[KC Wheat]])</f>
        <v>33294.900000000009</v>
      </c>
      <c r="U397" s="11">
        <f>IF(Table5[[#This Row],[Energies]]="","",U396+Table5[[#This Row],[Energies]])</f>
        <v>58860.250000000015</v>
      </c>
      <c r="V397" s="10">
        <f t="shared" si="41"/>
        <v>4338224.5579999974</v>
      </c>
      <c r="W397" s="8">
        <v>1042248</v>
      </c>
      <c r="X397" s="12">
        <f t="shared" si="42"/>
        <v>-1.4924557303060308E-2</v>
      </c>
      <c r="Y397" s="8">
        <v>-5158.2299999999996</v>
      </c>
      <c r="Z397" s="8"/>
      <c r="AA397" s="1"/>
      <c r="AB397" s="1"/>
      <c r="AC397" s="66">
        <v>771946.77</v>
      </c>
      <c r="AE397" s="109"/>
    </row>
    <row r="398" spans="1:31" x14ac:dyDescent="0.25">
      <c r="A398" s="1" t="str">
        <f t="shared" si="44"/>
        <v>Jun</v>
      </c>
      <c r="B398" s="2">
        <v>44740</v>
      </c>
      <c r="C398" s="8">
        <v>-41414.6</v>
      </c>
      <c r="D398" s="8">
        <v>59732.1</v>
      </c>
      <c r="E398" s="8">
        <v>5572.6</v>
      </c>
      <c r="F398" s="8">
        <v>6810.7</v>
      </c>
      <c r="G398" s="8">
        <v>25497.599999999999</v>
      </c>
      <c r="H398" s="8">
        <v>0</v>
      </c>
      <c r="I398" s="8">
        <v>0</v>
      </c>
      <c r="J398" s="10">
        <f t="shared" si="43"/>
        <v>56198.399999999994</v>
      </c>
      <c r="K398" s="8">
        <v>-89.68</v>
      </c>
      <c r="L398" s="8">
        <v>-636.64</v>
      </c>
      <c r="M398" s="8">
        <f t="shared" si="40"/>
        <v>-726.31999999999994</v>
      </c>
      <c r="N398" s="10">
        <f t="shared" si="39"/>
        <v>55472.079999999994</v>
      </c>
      <c r="O398" s="11">
        <f>IF(Table5[[#This Row],[Beans]]="","",O397+Table5[[#This Row],[Beans]])</f>
        <v>3189619.100000002</v>
      </c>
      <c r="P398" s="11">
        <f>IF(Table5[[#This Row],[Meal]]="","",P397+Table5[[#This Row],[Meal]])</f>
        <v>417456.10000000015</v>
      </c>
      <c r="Q398" s="11">
        <f>IF(Table5[[#This Row],[Oil]]="","",Q397+Table5[[#This Row],[Oil]])</f>
        <v>-201298.2600000003</v>
      </c>
      <c r="R398" s="11">
        <f>IF(Table5[[#This Row],[Corn]]="","",R397+Table5[[#This Row],[Corn]])</f>
        <v>111322.14000000003</v>
      </c>
      <c r="S398" s="11">
        <f>IF(Table5[[#This Row],[Wheat]]="","",S397+Table5[[#This Row],[Wheat]])</f>
        <v>1124688.1200000003</v>
      </c>
      <c r="T398" s="11">
        <f>IF(Table5[[#This Row],[KC Wheat]]="","",T397+Table5[[#This Row],[KC Wheat]])</f>
        <v>33294.900000000009</v>
      </c>
      <c r="U398" s="11">
        <f>IF(Table5[[#This Row],[Energies]]="","",U397+Table5[[#This Row],[Energies]])</f>
        <v>58860.250000000015</v>
      </c>
      <c r="V398" s="10">
        <f t="shared" si="41"/>
        <v>4393696.6379999975</v>
      </c>
      <c r="W398" s="8">
        <v>920637</v>
      </c>
      <c r="X398" s="12">
        <f t="shared" si="42"/>
        <v>6.0254019771093272E-2</v>
      </c>
      <c r="Y398" s="8"/>
      <c r="Z398" s="8"/>
      <c r="AA398" s="1"/>
      <c r="AB398" s="1"/>
      <c r="AC398" s="66">
        <v>812175.7</v>
      </c>
      <c r="AE398" s="109"/>
    </row>
    <row r="399" spans="1:31" x14ac:dyDescent="0.25">
      <c r="A399" s="1" t="str">
        <f t="shared" si="44"/>
        <v>Jun</v>
      </c>
      <c r="B399" s="2">
        <v>44741</v>
      </c>
      <c r="C399" s="8">
        <v>-22443.1</v>
      </c>
      <c r="D399" s="8">
        <v>1548</v>
      </c>
      <c r="E399" s="8">
        <v>9538.7999999999993</v>
      </c>
      <c r="F399" s="8">
        <v>26480.2</v>
      </c>
      <c r="G399" s="8">
        <v>-25325</v>
      </c>
      <c r="H399" s="8">
        <v>0</v>
      </c>
      <c r="I399" s="8">
        <v>0</v>
      </c>
      <c r="J399" s="10">
        <f t="shared" si="43"/>
        <v>-10201.099999999999</v>
      </c>
      <c r="K399" s="8">
        <v>-94.58</v>
      </c>
      <c r="L399" s="8">
        <v>-669.07</v>
      </c>
      <c r="M399" s="8">
        <f t="shared" si="40"/>
        <v>-763.65000000000009</v>
      </c>
      <c r="N399" s="10">
        <f t="shared" si="39"/>
        <v>-10964.749999999998</v>
      </c>
      <c r="O399" s="11">
        <f>IF(Table5[[#This Row],[Beans]]="","",O398+Table5[[#This Row],[Beans]])</f>
        <v>3167176.0000000019</v>
      </c>
      <c r="P399" s="11">
        <f>IF(Table5[[#This Row],[Meal]]="","",P398+Table5[[#This Row],[Meal]])</f>
        <v>419004.10000000015</v>
      </c>
      <c r="Q399" s="11">
        <f>IF(Table5[[#This Row],[Oil]]="","",Q398+Table5[[#This Row],[Oil]])</f>
        <v>-191759.46000000031</v>
      </c>
      <c r="R399" s="11">
        <f>IF(Table5[[#This Row],[Corn]]="","",R398+Table5[[#This Row],[Corn]])</f>
        <v>137802.34000000003</v>
      </c>
      <c r="S399" s="11">
        <f>IF(Table5[[#This Row],[Wheat]]="","",S398+Table5[[#This Row],[Wheat]])</f>
        <v>1099363.1200000003</v>
      </c>
      <c r="T399" s="11">
        <f>IF(Table5[[#This Row],[KC Wheat]]="","",T398+Table5[[#This Row],[KC Wheat]])</f>
        <v>33294.900000000009</v>
      </c>
      <c r="U399" s="11">
        <f>IF(Table5[[#This Row],[Energies]]="","",U398+Table5[[#This Row],[Energies]])</f>
        <v>58860.250000000015</v>
      </c>
      <c r="V399" s="10">
        <f t="shared" si="41"/>
        <v>4382731.8879999975</v>
      </c>
      <c r="W399" s="8">
        <v>633749</v>
      </c>
      <c r="X399" s="12">
        <f t="shared" si="42"/>
        <v>-1.7301407970663461E-2</v>
      </c>
      <c r="Y399" s="8"/>
      <c r="Z399" s="8"/>
      <c r="AA399" s="1"/>
      <c r="AB399" s="1"/>
      <c r="AC399" s="66">
        <v>786019.3</v>
      </c>
      <c r="AE399" s="109"/>
    </row>
    <row r="400" spans="1:31" x14ac:dyDescent="0.25">
      <c r="A400" s="1" t="str">
        <f t="shared" si="44"/>
        <v>Jun</v>
      </c>
      <c r="B400" s="2">
        <v>44742</v>
      </c>
      <c r="C400" s="8">
        <v>-2167.8000000000002</v>
      </c>
      <c r="D400" s="8">
        <v>-12369.1</v>
      </c>
      <c r="E400" s="8">
        <v>12104.9</v>
      </c>
      <c r="F400" s="8">
        <v>9076.2000000000007</v>
      </c>
      <c r="G400" s="8">
        <v>47453.2</v>
      </c>
      <c r="H400" s="8">
        <v>0</v>
      </c>
      <c r="I400" s="8">
        <v>0</v>
      </c>
      <c r="J400" s="10">
        <f t="shared" si="43"/>
        <v>54097.399999999994</v>
      </c>
      <c r="K400" s="8">
        <v>-170.2</v>
      </c>
      <c r="L400" s="8">
        <v>-1204.05</v>
      </c>
      <c r="M400" s="8">
        <f t="shared" si="40"/>
        <v>-1374.25</v>
      </c>
      <c r="N400" s="10">
        <f t="shared" si="39"/>
        <v>52723.149999999994</v>
      </c>
      <c r="O400" s="11">
        <f>IF(Table5[[#This Row],[Beans]]="","",O399+Table5[[#This Row],[Beans]])</f>
        <v>3165008.200000002</v>
      </c>
      <c r="P400" s="11">
        <f>IF(Table5[[#This Row],[Meal]]="","",P399+Table5[[#This Row],[Meal]])</f>
        <v>406635.00000000017</v>
      </c>
      <c r="Q400" s="11">
        <f>IF(Table5[[#This Row],[Oil]]="","",Q399+Table5[[#This Row],[Oil]])</f>
        <v>-179654.56000000032</v>
      </c>
      <c r="R400" s="11">
        <f>IF(Table5[[#This Row],[Corn]]="","",R399+Table5[[#This Row],[Corn]])</f>
        <v>146878.54000000004</v>
      </c>
      <c r="S400" s="11">
        <f>IF(Table5[[#This Row],[Wheat]]="","",S399+Table5[[#This Row],[Wheat]])</f>
        <v>1146816.3200000003</v>
      </c>
      <c r="T400" s="11">
        <f>IF(Table5[[#This Row],[KC Wheat]]="","",T399+Table5[[#This Row],[KC Wheat]])</f>
        <v>33294.900000000009</v>
      </c>
      <c r="U400" s="11">
        <f>IF(Table5[[#This Row],[Energies]]="","",U399+Table5[[#This Row],[Energies]])</f>
        <v>58860.250000000015</v>
      </c>
      <c r="V400" s="10">
        <f t="shared" si="41"/>
        <v>4435455.0379999978</v>
      </c>
      <c r="W400" s="8">
        <v>751654</v>
      </c>
      <c r="X400" s="12">
        <f t="shared" si="42"/>
        <v>7.0142844979205851E-2</v>
      </c>
      <c r="Y400" s="8"/>
      <c r="Z400" s="8"/>
      <c r="AA400" s="1"/>
      <c r="AB400" s="1"/>
      <c r="AC400" s="66">
        <v>837886.8</v>
      </c>
      <c r="AE400" s="109"/>
    </row>
    <row r="401" spans="1:31" x14ac:dyDescent="0.25">
      <c r="A401" s="1" t="str">
        <f t="shared" si="44"/>
        <v>Jul</v>
      </c>
      <c r="B401" s="2">
        <v>44743</v>
      </c>
      <c r="C401" s="8">
        <v>-51775.1</v>
      </c>
      <c r="D401" s="8">
        <v>8335.4</v>
      </c>
      <c r="E401" s="8">
        <v>7617.1</v>
      </c>
      <c r="F401" s="8">
        <v>-6946.2</v>
      </c>
      <c r="G401" s="8">
        <v>-35669.800000000003</v>
      </c>
      <c r="H401" s="8">
        <v>0</v>
      </c>
      <c r="I401" s="8">
        <v>0</v>
      </c>
      <c r="J401" s="10">
        <f t="shared" si="43"/>
        <v>-78438.600000000006</v>
      </c>
      <c r="K401" s="8">
        <v>-52.45</v>
      </c>
      <c r="L401" s="8">
        <v>-371.45</v>
      </c>
      <c r="M401" s="8">
        <f t="shared" si="40"/>
        <v>-423.9</v>
      </c>
      <c r="N401" s="10">
        <f t="shared" si="39"/>
        <v>-78862.5</v>
      </c>
      <c r="O401" s="11">
        <f>IF(Table5[[#This Row],[Beans]]="","",O400+Table5[[#This Row],[Beans]])</f>
        <v>3113233.100000002</v>
      </c>
      <c r="P401" s="11">
        <f>IF(Table5[[#This Row],[Meal]]="","",P400+Table5[[#This Row],[Meal]])</f>
        <v>414970.4000000002</v>
      </c>
      <c r="Q401" s="11">
        <f>IF(Table5[[#This Row],[Oil]]="","",Q400+Table5[[#This Row],[Oil]])</f>
        <v>-172037.46000000031</v>
      </c>
      <c r="R401" s="11">
        <f>IF(Table5[[#This Row],[Corn]]="","",R400+Table5[[#This Row],[Corn]])</f>
        <v>139932.34000000003</v>
      </c>
      <c r="S401" s="11">
        <f>IF(Table5[[#This Row],[Wheat]]="","",S400+Table5[[#This Row],[Wheat]])</f>
        <v>1111146.5200000003</v>
      </c>
      <c r="T401" s="11">
        <f>IF(Table5[[#This Row],[KC Wheat]]="","",T400+Table5[[#This Row],[KC Wheat]])</f>
        <v>33294.900000000009</v>
      </c>
      <c r="U401" s="11">
        <f>IF(Table5[[#This Row],[Energies]]="","",U400+Table5[[#This Row],[Energies]])</f>
        <v>58860.250000000015</v>
      </c>
      <c r="V401" s="10">
        <f t="shared" si="41"/>
        <v>4356592.5379999978</v>
      </c>
      <c r="W401" s="8">
        <v>747808</v>
      </c>
      <c r="X401" s="12">
        <f t="shared" si="42"/>
        <v>-0.1054582192220463</v>
      </c>
      <c r="Y401" s="8">
        <v>-15442.24</v>
      </c>
      <c r="Z401" s="8"/>
      <c r="AA401" s="8">
        <v>-616495.22</v>
      </c>
      <c r="AB401" s="8"/>
      <c r="AC401" s="66">
        <v>156010.43</v>
      </c>
      <c r="AE401" s="109"/>
    </row>
    <row r="402" spans="1:31" x14ac:dyDescent="0.25">
      <c r="A402" s="1" t="str">
        <f t="shared" si="44"/>
        <v>Jul</v>
      </c>
      <c r="B402" s="2">
        <v>44747</v>
      </c>
      <c r="C402" s="8">
        <v>39690.400000000001</v>
      </c>
      <c r="D402" s="8">
        <v>-6347.5</v>
      </c>
      <c r="E402" s="8">
        <v>-49333.8</v>
      </c>
      <c r="F402" s="8">
        <v>-28513.9</v>
      </c>
      <c r="G402" s="8">
        <v>-12110.5</v>
      </c>
      <c r="H402" s="8">
        <v>0</v>
      </c>
      <c r="I402" s="8">
        <v>0</v>
      </c>
      <c r="J402" s="10">
        <f t="shared" si="43"/>
        <v>-56615.3</v>
      </c>
      <c r="K402" s="8">
        <v>-104.96</v>
      </c>
      <c r="L402" s="8">
        <v>-742.67</v>
      </c>
      <c r="M402" s="8">
        <f t="shared" si="40"/>
        <v>-847.63</v>
      </c>
      <c r="N402" s="10">
        <f t="shared" si="39"/>
        <v>-57462.93</v>
      </c>
      <c r="O402" s="11">
        <f>IF(Table5[[#This Row],[Beans]]="","",O401+Table5[[#This Row],[Beans]])</f>
        <v>3152923.5000000019</v>
      </c>
      <c r="P402" s="11">
        <f>IF(Table5[[#This Row],[Meal]]="","",P401+Table5[[#This Row],[Meal]])</f>
        <v>408622.9000000002</v>
      </c>
      <c r="Q402" s="11">
        <f>IF(Table5[[#This Row],[Oil]]="","",Q401+Table5[[#This Row],[Oil]])</f>
        <v>-221371.2600000003</v>
      </c>
      <c r="R402" s="11">
        <f>IF(Table5[[#This Row],[Corn]]="","",R401+Table5[[#This Row],[Corn]])</f>
        <v>111418.44000000003</v>
      </c>
      <c r="S402" s="11">
        <f>IF(Table5[[#This Row],[Wheat]]="","",S401+Table5[[#This Row],[Wheat]])</f>
        <v>1099036.0200000003</v>
      </c>
      <c r="T402" s="11">
        <f>IF(Table5[[#This Row],[KC Wheat]]="","",T401+Table5[[#This Row],[KC Wheat]])</f>
        <v>33294.900000000009</v>
      </c>
      <c r="U402" s="11">
        <f>IF(Table5[[#This Row],[Energies]]="","",U401+Table5[[#This Row],[Energies]])</f>
        <v>58860.250000000015</v>
      </c>
      <c r="V402" s="10">
        <f t="shared" si="41"/>
        <v>4299129.6079999981</v>
      </c>
      <c r="W402" s="8">
        <v>699017</v>
      </c>
      <c r="X402" s="12">
        <f t="shared" si="42"/>
        <v>-8.2205339784297088E-2</v>
      </c>
      <c r="Y402" s="8"/>
      <c r="Z402" s="8"/>
      <c r="AA402" s="1"/>
      <c r="AB402" s="1"/>
      <c r="AC402" s="66">
        <v>111392.05</v>
      </c>
      <c r="AE402" s="109"/>
    </row>
    <row r="403" spans="1:31" x14ac:dyDescent="0.25">
      <c r="A403" s="1" t="str">
        <f t="shared" si="44"/>
        <v>Jul</v>
      </c>
      <c r="B403" s="2">
        <v>44748</v>
      </c>
      <c r="C403" s="8">
        <v>-24499.3</v>
      </c>
      <c r="D403" s="8">
        <v>-1414.6</v>
      </c>
      <c r="E403" s="8">
        <v>-3569.2</v>
      </c>
      <c r="F403" s="8">
        <v>26246.400000000001</v>
      </c>
      <c r="G403" s="8">
        <v>13858.5</v>
      </c>
      <c r="H403" s="8">
        <v>0</v>
      </c>
      <c r="I403" s="8">
        <v>0</v>
      </c>
      <c r="J403" s="10">
        <f t="shared" si="43"/>
        <v>10621.800000000003</v>
      </c>
      <c r="K403" s="8">
        <v>-57.13</v>
      </c>
      <c r="L403" s="8">
        <v>-404.57</v>
      </c>
      <c r="M403" s="8">
        <f t="shared" si="40"/>
        <v>-461.7</v>
      </c>
      <c r="N403" s="10">
        <f t="shared" si="39"/>
        <v>10160.100000000002</v>
      </c>
      <c r="O403" s="11">
        <f>IF(Table5[[#This Row],[Beans]]="","",O402+Table5[[#This Row],[Beans]])</f>
        <v>3128424.200000002</v>
      </c>
      <c r="P403" s="11">
        <f>IF(Table5[[#This Row],[Meal]]="","",P402+Table5[[#This Row],[Meal]])</f>
        <v>407208.30000000022</v>
      </c>
      <c r="Q403" s="11">
        <f>IF(Table5[[#This Row],[Oil]]="","",Q402+Table5[[#This Row],[Oil]])</f>
        <v>-224940.46000000031</v>
      </c>
      <c r="R403" s="11">
        <f>IF(Table5[[#This Row],[Corn]]="","",R402+Table5[[#This Row],[Corn]])</f>
        <v>137664.84000000003</v>
      </c>
      <c r="S403" s="11">
        <f>IF(Table5[[#This Row],[Wheat]]="","",S402+Table5[[#This Row],[Wheat]])</f>
        <v>1112894.5200000003</v>
      </c>
      <c r="T403" s="11">
        <f>IF(Table5[[#This Row],[KC Wheat]]="","",T402+Table5[[#This Row],[KC Wheat]])</f>
        <v>33294.900000000009</v>
      </c>
      <c r="U403" s="11">
        <f>IF(Table5[[#This Row],[Energies]]="","",U402+Table5[[#This Row],[Energies]])</f>
        <v>58860.250000000015</v>
      </c>
      <c r="V403" s="10">
        <f>IF(N403&lt;&gt;"",IFERROR(V402+N403,""),"")</f>
        <v>4309289.7079999978</v>
      </c>
      <c r="W403" s="8">
        <v>662120</v>
      </c>
      <c r="X403" s="12">
        <f t="shared" si="42"/>
        <v>1.5344801546547457E-2</v>
      </c>
      <c r="Y403" s="8">
        <v>-871.51</v>
      </c>
      <c r="Z403" s="8"/>
      <c r="AA403" s="1"/>
      <c r="AB403" s="1"/>
      <c r="AC403" s="66">
        <v>123000.1</v>
      </c>
      <c r="AE403" s="109"/>
    </row>
    <row r="404" spans="1:31" x14ac:dyDescent="0.25">
      <c r="A404" s="1" t="str">
        <f t="shared" si="44"/>
        <v>Jul</v>
      </c>
      <c r="B404" s="2">
        <v>44749</v>
      </c>
      <c r="C404" s="8">
        <v>-25807.3</v>
      </c>
      <c r="D404" s="8">
        <v>46651.6</v>
      </c>
      <c r="E404" s="8">
        <v>-4146.6000000000004</v>
      </c>
      <c r="F404" s="8">
        <v>-13975.4</v>
      </c>
      <c r="G404" s="8">
        <v>46428.3</v>
      </c>
      <c r="H404" s="8">
        <v>0</v>
      </c>
      <c r="I404" s="8">
        <v>0</v>
      </c>
      <c r="J404" s="10">
        <f t="shared" si="43"/>
        <v>49150.6</v>
      </c>
      <c r="K404" s="8">
        <v>-109.32</v>
      </c>
      <c r="L404" s="8">
        <v>-775.33</v>
      </c>
      <c r="M404" s="8">
        <f t="shared" si="40"/>
        <v>-884.65000000000009</v>
      </c>
      <c r="N404" s="10">
        <f t="shared" si="39"/>
        <v>48265.95</v>
      </c>
      <c r="O404" s="11">
        <f>IF(Table5[[#This Row],[Beans]]="","",O403+Table5[[#This Row],[Beans]])</f>
        <v>3102616.9000000022</v>
      </c>
      <c r="P404" s="11">
        <f>IF(Table5[[#This Row],[Meal]]="","",P403+Table5[[#This Row],[Meal]])</f>
        <v>453859.9000000002</v>
      </c>
      <c r="Q404" s="11">
        <f>IF(Table5[[#This Row],[Oil]]="","",Q403+Table5[[#This Row],[Oil]])</f>
        <v>-229087.06000000032</v>
      </c>
      <c r="R404" s="11">
        <f>IF(Table5[[#This Row],[Corn]]="","",R403+Table5[[#This Row],[Corn]])</f>
        <v>123689.44000000003</v>
      </c>
      <c r="S404" s="11">
        <f>IF(Table5[[#This Row],[Wheat]]="","",S403+Table5[[#This Row],[Wheat]])</f>
        <v>1159322.8200000003</v>
      </c>
      <c r="T404" s="11">
        <f>IF(Table5[[#This Row],[KC Wheat]]="","",T403+Table5[[#This Row],[KC Wheat]])</f>
        <v>33294.900000000009</v>
      </c>
      <c r="U404" s="11">
        <f>IF(Table5[[#This Row],[Energies]]="","",U403+Table5[[#This Row],[Energies]])</f>
        <v>58860.250000000015</v>
      </c>
      <c r="V404" s="10">
        <f t="shared" si="41"/>
        <v>4357555.657999998</v>
      </c>
      <c r="W404" s="8">
        <v>717191</v>
      </c>
      <c r="X404" s="12">
        <f t="shared" si="42"/>
        <v>6.7298599675679138E-2</v>
      </c>
      <c r="Y404" s="8"/>
      <c r="Z404" s="8"/>
      <c r="AA404" s="1"/>
      <c r="AB404" s="1"/>
      <c r="AC404" s="66">
        <v>153361.45000000001</v>
      </c>
      <c r="AE404" s="109"/>
    </row>
    <row r="405" spans="1:31" x14ac:dyDescent="0.25">
      <c r="A405" s="1" t="str">
        <f t="shared" si="44"/>
        <v>Jul</v>
      </c>
      <c r="B405" s="2">
        <v>44750</v>
      </c>
      <c r="C405" s="8">
        <v>-51253.7</v>
      </c>
      <c r="D405" s="8">
        <v>95751.1</v>
      </c>
      <c r="E405" s="8">
        <v>-6234</v>
      </c>
      <c r="F405" s="8">
        <v>-68819.100000000006</v>
      </c>
      <c r="G405" s="8">
        <v>59431.3</v>
      </c>
      <c r="H405" s="8">
        <v>0</v>
      </c>
      <c r="I405" s="8">
        <v>0</v>
      </c>
      <c r="J405" s="10">
        <f t="shared" si="43"/>
        <v>28875.600000000006</v>
      </c>
      <c r="K405" s="8">
        <v>-161.63999999999999</v>
      </c>
      <c r="L405" s="8">
        <v>-1144.94</v>
      </c>
      <c r="M405" s="8">
        <f t="shared" si="40"/>
        <v>-1306.58</v>
      </c>
      <c r="N405" s="10">
        <f t="shared" ref="N405:N435" si="45">IFERROR(J405+M405,"")</f>
        <v>27569.020000000004</v>
      </c>
      <c r="O405" s="11">
        <f>IF(Table5[[#This Row],[Beans]]="","",O404+Table5[[#This Row],[Beans]])</f>
        <v>3051363.200000002</v>
      </c>
      <c r="P405" s="11">
        <f>IF(Table5[[#This Row],[Meal]]="","",P404+Table5[[#This Row],[Meal]])</f>
        <v>549611.00000000023</v>
      </c>
      <c r="Q405" s="11">
        <f>IF(Table5[[#This Row],[Oil]]="","",Q404+Table5[[#This Row],[Oil]])</f>
        <v>-235321.06000000032</v>
      </c>
      <c r="R405" s="11">
        <f>IF(Table5[[#This Row],[Corn]]="","",R404+Table5[[#This Row],[Corn]])</f>
        <v>54870.340000000026</v>
      </c>
      <c r="S405" s="11">
        <f>IF(Table5[[#This Row],[Wheat]]="","",S404+Table5[[#This Row],[Wheat]])</f>
        <v>1218754.1200000003</v>
      </c>
      <c r="T405" s="11">
        <f>IF(Table5[[#This Row],[KC Wheat]]="","",T404+Table5[[#This Row],[KC Wheat]])</f>
        <v>33294.900000000009</v>
      </c>
      <c r="U405" s="11">
        <f>IF(Table5[[#This Row],[Energies]]="","",U404+Table5[[#This Row],[Energies]])</f>
        <v>58860.250000000015</v>
      </c>
      <c r="V405" s="10">
        <f t="shared" si="41"/>
        <v>4385124.6779999975</v>
      </c>
      <c r="W405" s="8">
        <v>880808</v>
      </c>
      <c r="X405" s="12">
        <f t="shared" si="42"/>
        <v>3.1299693009146153E-2</v>
      </c>
      <c r="Y405" s="8">
        <v>-2500</v>
      </c>
      <c r="Z405" s="8"/>
      <c r="AA405" s="1"/>
      <c r="AB405" s="1"/>
      <c r="AC405" s="66">
        <v>190616.62</v>
      </c>
      <c r="AE405" s="109"/>
    </row>
    <row r="406" spans="1:31" x14ac:dyDescent="0.25">
      <c r="A406" s="1" t="str">
        <f t="shared" si="44"/>
        <v>Jul</v>
      </c>
      <c r="B406" s="2">
        <v>44753</v>
      </c>
      <c r="C406" s="8">
        <v>20079.8</v>
      </c>
      <c r="D406" s="8">
        <v>-27715.4</v>
      </c>
      <c r="E406" s="8">
        <v>4857</v>
      </c>
      <c r="F406" s="8">
        <v>-67237.3</v>
      </c>
      <c r="G406" s="8">
        <v>55641.599999999999</v>
      </c>
      <c r="H406" s="8">
        <v>0</v>
      </c>
      <c r="I406" s="8">
        <v>0</v>
      </c>
      <c r="J406" s="10">
        <f t="shared" si="43"/>
        <v>-14374.30000000001</v>
      </c>
      <c r="K406" s="8">
        <v>-70.58</v>
      </c>
      <c r="L406" s="8">
        <v>-500.02</v>
      </c>
      <c r="M406" s="8">
        <f t="shared" si="40"/>
        <v>-570.6</v>
      </c>
      <c r="N406" s="10">
        <f t="shared" si="45"/>
        <v>-14944.900000000011</v>
      </c>
      <c r="O406" s="11">
        <f>IF(Table5[[#This Row],[Beans]]="","",O405+Table5[[#This Row],[Beans]])</f>
        <v>3071443.0000000019</v>
      </c>
      <c r="P406" s="11">
        <f>IF(Table5[[#This Row],[Meal]]="","",P405+Table5[[#This Row],[Meal]])</f>
        <v>521895.60000000021</v>
      </c>
      <c r="Q406" s="11">
        <f>IF(Table5[[#This Row],[Oil]]="","",Q405+Table5[[#This Row],[Oil]])</f>
        <v>-230464.06000000032</v>
      </c>
      <c r="R406" s="11">
        <f>IF(Table5[[#This Row],[Corn]]="","",R405+Table5[[#This Row],[Corn]])</f>
        <v>-12366.959999999977</v>
      </c>
      <c r="S406" s="11">
        <f>IF(Table5[[#This Row],[Wheat]]="","",S405+Table5[[#This Row],[Wheat]])</f>
        <v>1274395.7200000004</v>
      </c>
      <c r="T406" s="11">
        <f>IF(Table5[[#This Row],[KC Wheat]]="","",T405+Table5[[#This Row],[KC Wheat]])</f>
        <v>33294.900000000009</v>
      </c>
      <c r="U406" s="11">
        <f>IF(Table5[[#This Row],[Energies]]="","",U405+Table5[[#This Row],[Energies]])</f>
        <v>58860.250000000015</v>
      </c>
      <c r="V406" s="10">
        <f t="shared" si="41"/>
        <v>4370179.7779999971</v>
      </c>
      <c r="W406" s="8">
        <v>937014</v>
      </c>
      <c r="X406" s="12">
        <f t="shared" si="42"/>
        <v>-1.5949494884814966E-2</v>
      </c>
      <c r="Y406" s="8">
        <v>-250</v>
      </c>
      <c r="Z406" s="8"/>
      <c r="AA406" s="1"/>
      <c r="AB406" s="1"/>
      <c r="AC406" s="66">
        <v>148908.01999999999</v>
      </c>
      <c r="AE406" s="109"/>
    </row>
    <row r="407" spans="1:31" x14ac:dyDescent="0.25">
      <c r="A407" s="1" t="str">
        <f t="shared" si="44"/>
        <v>Jul</v>
      </c>
      <c r="B407" s="2">
        <v>44754</v>
      </c>
      <c r="C407" s="8">
        <v>4373.8</v>
      </c>
      <c r="D407" s="8">
        <v>-6808.8</v>
      </c>
      <c r="E407" s="8">
        <v>10289</v>
      </c>
      <c r="F407" s="8">
        <v>57572.5</v>
      </c>
      <c r="G407" s="8">
        <v>-40542.5</v>
      </c>
      <c r="H407" s="8">
        <v>0</v>
      </c>
      <c r="I407" s="8">
        <v>0</v>
      </c>
      <c r="J407" s="10">
        <f t="shared" si="43"/>
        <v>24884</v>
      </c>
      <c r="K407" s="8">
        <v>-289.11</v>
      </c>
      <c r="L407" s="8">
        <v>-2046.16</v>
      </c>
      <c r="M407" s="8">
        <f t="shared" si="40"/>
        <v>-2335.27</v>
      </c>
      <c r="N407" s="10">
        <f t="shared" si="45"/>
        <v>22548.73</v>
      </c>
      <c r="O407" s="11">
        <f>IF(Table5[[#This Row],[Beans]]="","",O406+Table5[[#This Row],[Beans]])</f>
        <v>3075816.8000000017</v>
      </c>
      <c r="P407" s="11">
        <f>IF(Table5[[#This Row],[Meal]]="","",P406+Table5[[#This Row],[Meal]])</f>
        <v>515086.80000000022</v>
      </c>
      <c r="Q407" s="11">
        <f>IF(Table5[[#This Row],[Oil]]="","",Q406+Table5[[#This Row],[Oil]])</f>
        <v>-220175.06000000032</v>
      </c>
      <c r="R407" s="11">
        <f>IF(Table5[[#This Row],[Corn]]="","",R406+Table5[[#This Row],[Corn]])</f>
        <v>45205.540000000023</v>
      </c>
      <c r="S407" s="11">
        <f>IF(Table5[[#This Row],[Wheat]]="","",S406+Table5[[#This Row],[Wheat]])</f>
        <v>1233853.2200000004</v>
      </c>
      <c r="T407" s="11">
        <f>IF(Table5[[#This Row],[KC Wheat]]="","",T406+Table5[[#This Row],[KC Wheat]])</f>
        <v>33294.900000000009</v>
      </c>
      <c r="U407" s="11">
        <f>IF(Table5[[#This Row],[Energies]]="","",U406+Table5[[#This Row],[Energies]])</f>
        <v>58860.250000000015</v>
      </c>
      <c r="V407" s="10">
        <f t="shared" si="41"/>
        <v>4392728.5079999976</v>
      </c>
      <c r="W407" s="8">
        <v>739447</v>
      </c>
      <c r="X407" s="12">
        <f t="shared" si="42"/>
        <v>3.0494044874074814E-2</v>
      </c>
      <c r="Y407" s="8">
        <v>-8983</v>
      </c>
      <c r="Z407" s="8"/>
      <c r="AA407" s="1"/>
      <c r="AB407" s="8">
        <v>-50000</v>
      </c>
      <c r="AC407" s="66">
        <v>201695</v>
      </c>
      <c r="AE407" s="109"/>
    </row>
    <row r="408" spans="1:31" x14ac:dyDescent="0.25">
      <c r="A408" s="1" t="str">
        <f t="shared" si="44"/>
        <v>Jul</v>
      </c>
      <c r="B408" s="2">
        <v>44755</v>
      </c>
      <c r="C408" s="8">
        <v>-5683.4</v>
      </c>
      <c r="D408" s="8">
        <v>11732.2</v>
      </c>
      <c r="E408" s="8">
        <v>-17344.2</v>
      </c>
      <c r="F408" s="8">
        <v>17399.8</v>
      </c>
      <c r="G408" s="8">
        <v>-2219</v>
      </c>
      <c r="H408" s="8">
        <v>0</v>
      </c>
      <c r="I408" s="8">
        <v>0</v>
      </c>
      <c r="J408" s="10">
        <f t="shared" si="43"/>
        <v>3885.3999999999996</v>
      </c>
      <c r="K408" s="8">
        <v>-114.07</v>
      </c>
      <c r="L408" s="8">
        <v>-806.61</v>
      </c>
      <c r="M408" s="8">
        <f t="shared" si="40"/>
        <v>-920.68000000000006</v>
      </c>
      <c r="N408" s="10">
        <f t="shared" si="45"/>
        <v>2964.7199999999993</v>
      </c>
      <c r="O408" s="11">
        <f>IF(Table5[[#This Row],[Beans]]="","",O407+Table5[[#This Row],[Beans]])</f>
        <v>3070133.4000000018</v>
      </c>
      <c r="P408" s="11">
        <f>IF(Table5[[#This Row],[Meal]]="","",P407+Table5[[#This Row],[Meal]])</f>
        <v>526819.00000000023</v>
      </c>
      <c r="Q408" s="11">
        <f>IF(Table5[[#This Row],[Oil]]="","",Q407+Table5[[#This Row],[Oil]])</f>
        <v>-237519.26000000033</v>
      </c>
      <c r="R408" s="11">
        <f>IF(Table5[[#This Row],[Corn]]="","",R407+Table5[[#This Row],[Corn]])</f>
        <v>62605.340000000026</v>
      </c>
      <c r="S408" s="11">
        <f>IF(Table5[[#This Row],[Wheat]]="","",S407+Table5[[#This Row],[Wheat]])</f>
        <v>1231634.2200000004</v>
      </c>
      <c r="T408" s="11">
        <f>IF(Table5[[#This Row],[KC Wheat]]="","",T407+Table5[[#This Row],[KC Wheat]])</f>
        <v>33294.900000000009</v>
      </c>
      <c r="U408" s="11">
        <f>IF(Table5[[#This Row],[Energies]]="","",U407+Table5[[#This Row],[Energies]])</f>
        <v>58860.250000000015</v>
      </c>
      <c r="V408" s="10">
        <f t="shared" si="41"/>
        <v>4395693.2279999973</v>
      </c>
      <c r="W408" s="8">
        <v>840509</v>
      </c>
      <c r="X408" s="12">
        <f t="shared" si="42"/>
        <v>3.5272912009270563E-3</v>
      </c>
      <c r="Y408" s="8"/>
      <c r="Z408" s="8"/>
      <c r="AA408" s="1"/>
      <c r="AB408" s="1"/>
      <c r="AC408" s="66">
        <v>191010.57</v>
      </c>
      <c r="AE408" s="109"/>
    </row>
    <row r="409" spans="1:31" x14ac:dyDescent="0.25">
      <c r="A409" s="1" t="str">
        <f t="shared" si="44"/>
        <v>Jul</v>
      </c>
      <c r="B409" s="2">
        <v>44756</v>
      </c>
      <c r="C409" s="8">
        <v>-13131.3</v>
      </c>
      <c r="D409" s="8">
        <v>7185.4</v>
      </c>
      <c r="E409" s="8">
        <v>-11519.6</v>
      </c>
      <c r="F409" s="8">
        <v>1619</v>
      </c>
      <c r="G409" s="8">
        <v>11601.6</v>
      </c>
      <c r="H409" s="8">
        <v>0</v>
      </c>
      <c r="I409" s="8">
        <v>0</v>
      </c>
      <c r="J409" s="10">
        <f t="shared" si="43"/>
        <v>-4244.8999999999996</v>
      </c>
      <c r="K409" s="8">
        <v>-93.25</v>
      </c>
      <c r="L409" s="8">
        <v>-659.87</v>
      </c>
      <c r="M409" s="8">
        <f t="shared" si="40"/>
        <v>-753.12</v>
      </c>
      <c r="N409" s="10">
        <f t="shared" si="45"/>
        <v>-4998.0199999999995</v>
      </c>
      <c r="O409" s="11">
        <f>IF(Table5[[#This Row],[Beans]]="","",O408+Table5[[#This Row],[Beans]])</f>
        <v>3057002.100000002</v>
      </c>
      <c r="P409" s="11">
        <f>IF(Table5[[#This Row],[Meal]]="","",P408+Table5[[#This Row],[Meal]])</f>
        <v>534004.40000000026</v>
      </c>
      <c r="Q409" s="11">
        <f>IF(Table5[[#This Row],[Oil]]="","",Q408+Table5[[#This Row],[Oil]])</f>
        <v>-249038.86000000034</v>
      </c>
      <c r="R409" s="11">
        <f>IF(Table5[[#This Row],[Corn]]="","",R408+Table5[[#This Row],[Corn]])</f>
        <v>64224.340000000026</v>
      </c>
      <c r="S409" s="11">
        <f>IF(Table5[[#This Row],[Wheat]]="","",S408+Table5[[#This Row],[Wheat]])</f>
        <v>1243235.8200000005</v>
      </c>
      <c r="T409" s="11">
        <f>IF(Table5[[#This Row],[KC Wheat]]="","",T408+Table5[[#This Row],[KC Wheat]])</f>
        <v>33294.900000000009</v>
      </c>
      <c r="U409" s="11">
        <f>IF(Table5[[#This Row],[Energies]]="","",U408+Table5[[#This Row],[Energies]])</f>
        <v>58860.250000000015</v>
      </c>
      <c r="V409" s="10">
        <f t="shared" si="41"/>
        <v>4390695.2079999978</v>
      </c>
      <c r="W409" s="8">
        <v>799905</v>
      </c>
      <c r="X409" s="12">
        <f t="shared" si="42"/>
        <v>-6.2482669817040771E-3</v>
      </c>
      <c r="Y409" s="8"/>
      <c r="Z409" s="8"/>
      <c r="AA409" s="1"/>
      <c r="AB409" s="1"/>
      <c r="AC409" s="66">
        <v>169455.45</v>
      </c>
      <c r="AE409" s="109"/>
    </row>
    <row r="410" spans="1:31" x14ac:dyDescent="0.25">
      <c r="A410" s="1" t="str">
        <f t="shared" si="44"/>
        <v>Jul</v>
      </c>
      <c r="B410" s="2">
        <v>44757</v>
      </c>
      <c r="C410" s="8">
        <v>-22877.1</v>
      </c>
      <c r="D410" s="8">
        <v>-8308.7000000000007</v>
      </c>
      <c r="E410" s="8">
        <v>850.6</v>
      </c>
      <c r="F410" s="8">
        <v>9444</v>
      </c>
      <c r="G410" s="8">
        <v>754.2</v>
      </c>
      <c r="H410" s="8">
        <v>0</v>
      </c>
      <c r="I410" s="8">
        <v>0</v>
      </c>
      <c r="J410" s="10">
        <f t="shared" si="43"/>
        <v>-20137</v>
      </c>
      <c r="K410" s="8">
        <v>-87.46</v>
      </c>
      <c r="L410" s="8">
        <v>-618.70000000000005</v>
      </c>
      <c r="M410" s="8">
        <f t="shared" si="40"/>
        <v>-706.16000000000008</v>
      </c>
      <c r="N410" s="10">
        <f t="shared" si="45"/>
        <v>-20843.16</v>
      </c>
      <c r="O410" s="11">
        <f>IF(Table5[[#This Row],[Beans]]="","",O409+Table5[[#This Row],[Beans]])</f>
        <v>3034125.0000000019</v>
      </c>
      <c r="P410" s="11">
        <f>IF(Table5[[#This Row],[Meal]]="","",P409+Table5[[#This Row],[Meal]])</f>
        <v>525695.7000000003</v>
      </c>
      <c r="Q410" s="11">
        <f>IF(Table5[[#This Row],[Oil]]="","",Q409+Table5[[#This Row],[Oil]])</f>
        <v>-248188.26000000033</v>
      </c>
      <c r="R410" s="11">
        <f>IF(Table5[[#This Row],[Corn]]="","",R409+Table5[[#This Row],[Corn]])</f>
        <v>73668.340000000026</v>
      </c>
      <c r="S410" s="11">
        <f>IF(Table5[[#This Row],[Wheat]]="","",S409+Table5[[#This Row],[Wheat]])</f>
        <v>1243990.0200000005</v>
      </c>
      <c r="T410" s="11">
        <f>IF(Table5[[#This Row],[KC Wheat]]="","",T409+Table5[[#This Row],[KC Wheat]])</f>
        <v>33294.900000000009</v>
      </c>
      <c r="U410" s="11">
        <f>IF(Table5[[#This Row],[Energies]]="","",U409+Table5[[#This Row],[Energies]])</f>
        <v>58860.250000000015</v>
      </c>
      <c r="V410" s="10">
        <f t="shared" si="41"/>
        <v>4369852.0479999976</v>
      </c>
      <c r="W410" s="8">
        <v>830668</v>
      </c>
      <c r="X410" s="12">
        <f t="shared" si="42"/>
        <v>-2.5092046401209628E-2</v>
      </c>
      <c r="Y410" s="8"/>
      <c r="Z410" s="8"/>
      <c r="AA410" s="1"/>
      <c r="AB410" s="1"/>
      <c r="AC410" s="66">
        <v>165470.29</v>
      </c>
      <c r="AE410" s="109"/>
    </row>
    <row r="411" spans="1:31" x14ac:dyDescent="0.25">
      <c r="A411" s="1" t="str">
        <f t="shared" si="44"/>
        <v>Jul</v>
      </c>
      <c r="B411" s="2">
        <v>44760</v>
      </c>
      <c r="C411" s="8">
        <v>627.1</v>
      </c>
      <c r="D411" s="8">
        <v>14668.3</v>
      </c>
      <c r="E411" s="8">
        <v>-5066</v>
      </c>
      <c r="F411" s="8">
        <v>15202.9</v>
      </c>
      <c r="G411" s="8">
        <v>4779.3</v>
      </c>
      <c r="H411" s="8">
        <v>0</v>
      </c>
      <c r="I411" s="8">
        <v>0</v>
      </c>
      <c r="J411" s="10">
        <f t="shared" si="43"/>
        <v>30211.599999999999</v>
      </c>
      <c r="K411" s="8">
        <v>-116.84</v>
      </c>
      <c r="L411" s="8">
        <v>-826.62</v>
      </c>
      <c r="M411" s="8">
        <f t="shared" si="40"/>
        <v>-943.46</v>
      </c>
      <c r="N411" s="10">
        <f t="shared" si="45"/>
        <v>29268.14</v>
      </c>
      <c r="O411" s="11">
        <f>IF(Table5[[#This Row],[Beans]]="","",O410+Table5[[#This Row],[Beans]])</f>
        <v>3034752.100000002</v>
      </c>
      <c r="P411" s="11">
        <f>IF(Table5[[#This Row],[Meal]]="","",P410+Table5[[#This Row],[Meal]])</f>
        <v>540364.00000000035</v>
      </c>
      <c r="Q411" s="11">
        <f>IF(Table5[[#This Row],[Oil]]="","",Q410+Table5[[#This Row],[Oil]])</f>
        <v>-253254.26000000033</v>
      </c>
      <c r="R411" s="11">
        <f>IF(Table5[[#This Row],[Corn]]="","",R410+Table5[[#This Row],[Corn]])</f>
        <v>88871.24000000002</v>
      </c>
      <c r="S411" s="11">
        <f>IF(Table5[[#This Row],[Wheat]]="","",S410+Table5[[#This Row],[Wheat]])</f>
        <v>1248769.3200000005</v>
      </c>
      <c r="T411" s="11">
        <f>IF(Table5[[#This Row],[KC Wheat]]="","",T410+Table5[[#This Row],[KC Wheat]])</f>
        <v>33294.900000000009</v>
      </c>
      <c r="U411" s="11">
        <f>IF(Table5[[#This Row],[Energies]]="","",U410+Table5[[#This Row],[Energies]])</f>
        <v>58860.250000000015</v>
      </c>
      <c r="V411" s="10">
        <f t="shared" si="41"/>
        <v>4399120.1879999973</v>
      </c>
      <c r="W411" s="8">
        <v>813609</v>
      </c>
      <c r="X411" s="12">
        <f t="shared" si="42"/>
        <v>3.5973225468253177E-2</v>
      </c>
      <c r="Y411" s="8"/>
      <c r="Z411" s="8"/>
      <c r="AA411" s="1"/>
      <c r="AB411" s="1"/>
      <c r="AC411" s="66">
        <v>188748.58</v>
      </c>
      <c r="AE411" s="109"/>
    </row>
    <row r="412" spans="1:31" x14ac:dyDescent="0.25">
      <c r="A412" s="1" t="str">
        <f t="shared" si="44"/>
        <v>Jul</v>
      </c>
      <c r="B412" s="2">
        <v>44761</v>
      </c>
      <c r="C412" s="8">
        <v>-6614.7</v>
      </c>
      <c r="D412" s="8">
        <v>906.4</v>
      </c>
      <c r="E412" s="8">
        <v>-2864.2</v>
      </c>
      <c r="F412" s="8">
        <v>28938.2</v>
      </c>
      <c r="G412" s="8">
        <v>-16756.2</v>
      </c>
      <c r="H412" s="8">
        <v>0</v>
      </c>
      <c r="I412" s="8">
        <v>0</v>
      </c>
      <c r="J412" s="10">
        <f t="shared" si="43"/>
        <v>3609.5</v>
      </c>
      <c r="K412" s="8">
        <v>-79.23</v>
      </c>
      <c r="L412" s="8">
        <v>-558.61</v>
      </c>
      <c r="M412" s="8">
        <f t="shared" si="40"/>
        <v>-637.84</v>
      </c>
      <c r="N412" s="10">
        <f t="shared" si="45"/>
        <v>2971.66</v>
      </c>
      <c r="O412" s="11">
        <f>IF(Table5[[#This Row],[Beans]]="","",O411+Table5[[#This Row],[Beans]])</f>
        <v>3028137.4000000018</v>
      </c>
      <c r="P412" s="11">
        <f>IF(Table5[[#This Row],[Meal]]="","",P411+Table5[[#This Row],[Meal]])</f>
        <v>541270.40000000037</v>
      </c>
      <c r="Q412" s="11">
        <f>IF(Table5[[#This Row],[Oil]]="","",Q411+Table5[[#This Row],[Oil]])</f>
        <v>-256118.46000000034</v>
      </c>
      <c r="R412" s="11">
        <f>IF(Table5[[#This Row],[Corn]]="","",R411+Table5[[#This Row],[Corn]])</f>
        <v>117809.44000000002</v>
      </c>
      <c r="S412" s="11">
        <f>IF(Table5[[#This Row],[Wheat]]="","",S411+Table5[[#This Row],[Wheat]])</f>
        <v>1232013.1200000006</v>
      </c>
      <c r="T412" s="11">
        <f>IF(Table5[[#This Row],[KC Wheat]]="","",T411+Table5[[#This Row],[KC Wheat]])</f>
        <v>33294.900000000009</v>
      </c>
      <c r="U412" s="11">
        <f>IF(Table5[[#This Row],[Energies]]="","",U411+Table5[[#This Row],[Energies]])</f>
        <v>58860.250000000015</v>
      </c>
      <c r="V412" s="10">
        <f t="shared" si="41"/>
        <v>4402091.8479999974</v>
      </c>
      <c r="W412" s="8">
        <v>808243</v>
      </c>
      <c r="X412" s="12">
        <f t="shared" si="42"/>
        <v>3.6766912920990344E-3</v>
      </c>
      <c r="Y412" s="8"/>
      <c r="Z412" s="8"/>
      <c r="AA412" s="1"/>
      <c r="AB412" s="1"/>
      <c r="AC412" s="66">
        <v>176489.74</v>
      </c>
      <c r="AE412" s="109"/>
    </row>
    <row r="413" spans="1:31" x14ac:dyDescent="0.25">
      <c r="A413" s="1" t="str">
        <f t="shared" si="44"/>
        <v>Jul</v>
      </c>
      <c r="B413" s="2">
        <v>44762</v>
      </c>
      <c r="C413" s="8">
        <v>44262</v>
      </c>
      <c r="D413" s="8">
        <v>4107.3</v>
      </c>
      <c r="E413" s="8">
        <v>-841.3</v>
      </c>
      <c r="F413" s="8">
        <v>9757.1</v>
      </c>
      <c r="G413" s="8">
        <v>32777.199999999997</v>
      </c>
      <c r="H413" s="8">
        <v>0</v>
      </c>
      <c r="I413" s="8">
        <v>0</v>
      </c>
      <c r="J413" s="10">
        <f t="shared" si="43"/>
        <v>90062.299999999988</v>
      </c>
      <c r="K413" s="8">
        <v>-106.84</v>
      </c>
      <c r="L413" s="8">
        <v>-752.95</v>
      </c>
      <c r="M413" s="8">
        <f t="shared" si="40"/>
        <v>-859.79000000000008</v>
      </c>
      <c r="N413" s="10">
        <f t="shared" si="45"/>
        <v>89202.51</v>
      </c>
      <c r="O413" s="11">
        <f>IF(Table5[[#This Row],[Beans]]="","",O412+Table5[[#This Row],[Beans]])</f>
        <v>3072399.4000000018</v>
      </c>
      <c r="P413" s="11">
        <f>IF(Table5[[#This Row],[Meal]]="","",P412+Table5[[#This Row],[Meal]])</f>
        <v>545377.70000000042</v>
      </c>
      <c r="Q413" s="11">
        <f>IF(Table5[[#This Row],[Oil]]="","",Q412+Table5[[#This Row],[Oil]])</f>
        <v>-256959.76000000033</v>
      </c>
      <c r="R413" s="11">
        <f>IF(Table5[[#This Row],[Corn]]="","",R412+Table5[[#This Row],[Corn]])</f>
        <v>127566.54000000002</v>
      </c>
      <c r="S413" s="11">
        <f>IF(Table5[[#This Row],[Wheat]]="","",S412+Table5[[#This Row],[Wheat]])</f>
        <v>1264790.3200000005</v>
      </c>
      <c r="T413" s="11">
        <f>IF(Table5[[#This Row],[KC Wheat]]="","",T412+Table5[[#This Row],[KC Wheat]])</f>
        <v>33294.900000000009</v>
      </c>
      <c r="U413" s="11">
        <f>IF(Table5[[#This Row],[Energies]]="","",U412+Table5[[#This Row],[Energies]])</f>
        <v>58860.250000000015</v>
      </c>
      <c r="V413" s="10">
        <f t="shared" si="41"/>
        <v>4491294.3579999972</v>
      </c>
      <c r="W413" s="8">
        <v>990112</v>
      </c>
      <c r="X413" s="12">
        <f t="shared" si="42"/>
        <v>9.0093353075207647E-2</v>
      </c>
      <c r="Y413" s="8"/>
      <c r="Z413" s="8"/>
      <c r="AA413" s="1"/>
      <c r="AB413" s="1"/>
      <c r="AC413" s="66">
        <v>292606.45</v>
      </c>
      <c r="AE413" s="109"/>
    </row>
    <row r="414" spans="1:31" x14ac:dyDescent="0.25">
      <c r="A414" s="1" t="str">
        <f t="shared" si="44"/>
        <v>Jul</v>
      </c>
      <c r="B414" s="2">
        <v>44763</v>
      </c>
      <c r="C414" s="8">
        <v>35522</v>
      </c>
      <c r="D414" s="8">
        <v>-40263.599999999999</v>
      </c>
      <c r="E414" s="8">
        <v>6485.2</v>
      </c>
      <c r="F414" s="8">
        <v>18213.099999999999</v>
      </c>
      <c r="G414" s="8">
        <v>2390.6999999999998</v>
      </c>
      <c r="H414" s="8">
        <v>0</v>
      </c>
      <c r="I414" s="8">
        <v>0</v>
      </c>
      <c r="J414" s="10">
        <f t="shared" si="43"/>
        <v>22347.4</v>
      </c>
      <c r="K414" s="8">
        <v>-145.61000000000001</v>
      </c>
      <c r="L414" s="8">
        <v>-1023.93</v>
      </c>
      <c r="M414" s="8">
        <f t="shared" si="40"/>
        <v>-1169.54</v>
      </c>
      <c r="N414" s="10">
        <f t="shared" si="45"/>
        <v>21177.86</v>
      </c>
      <c r="O414" s="11">
        <f>IF(Table5[[#This Row],[Beans]]="","",O413+Table5[[#This Row],[Beans]])</f>
        <v>3107921.4000000018</v>
      </c>
      <c r="P414" s="11">
        <f>IF(Table5[[#This Row],[Meal]]="","",P413+Table5[[#This Row],[Meal]])</f>
        <v>505114.10000000044</v>
      </c>
      <c r="Q414" s="11">
        <f>IF(Table5[[#This Row],[Oil]]="","",Q413+Table5[[#This Row],[Oil]])</f>
        <v>-250474.56000000032</v>
      </c>
      <c r="R414" s="11">
        <f>IF(Table5[[#This Row],[Corn]]="","",R413+Table5[[#This Row],[Corn]])</f>
        <v>145779.64000000001</v>
      </c>
      <c r="S414" s="11">
        <f>IF(Table5[[#This Row],[Wheat]]="","",S413+Table5[[#This Row],[Wheat]])</f>
        <v>1267181.0200000005</v>
      </c>
      <c r="T414" s="11">
        <f>IF(Table5[[#This Row],[KC Wheat]]="","",T413+Table5[[#This Row],[KC Wheat]])</f>
        <v>33294.900000000009</v>
      </c>
      <c r="U414" s="11">
        <f>IF(Table5[[#This Row],[Energies]]="","",U413+Table5[[#This Row],[Energies]])</f>
        <v>58860.250000000015</v>
      </c>
      <c r="V414" s="10">
        <f t="shared" si="41"/>
        <v>4512472.2179999975</v>
      </c>
      <c r="W414" s="8">
        <v>948054</v>
      </c>
      <c r="X414" s="12">
        <f t="shared" si="42"/>
        <v>2.2338242336406997E-2</v>
      </c>
      <c r="Y414" s="8"/>
      <c r="Z414" s="8"/>
      <c r="AA414" s="1"/>
      <c r="AB414" s="1"/>
      <c r="AC414" s="66">
        <v>317709.90999999997</v>
      </c>
      <c r="AE414" s="109"/>
    </row>
    <row r="415" spans="1:31" x14ac:dyDescent="0.25">
      <c r="A415" s="1" t="str">
        <f t="shared" si="44"/>
        <v>Jul</v>
      </c>
      <c r="B415" s="2">
        <v>44764</v>
      </c>
      <c r="C415" s="8">
        <v>24205.599999999999</v>
      </c>
      <c r="D415" s="8">
        <v>-13386.6</v>
      </c>
      <c r="E415" s="8">
        <v>-3043.4</v>
      </c>
      <c r="F415" s="8">
        <v>-29405.1</v>
      </c>
      <c r="G415" s="8">
        <v>66681.399999999994</v>
      </c>
      <c r="H415" s="8">
        <v>0</v>
      </c>
      <c r="I415" s="8">
        <v>0</v>
      </c>
      <c r="J415" s="10">
        <f t="shared" si="43"/>
        <v>45051.899999999994</v>
      </c>
      <c r="K415" s="8">
        <v>-650.70000000000005</v>
      </c>
      <c r="L415" s="8">
        <v>-3435.95</v>
      </c>
      <c r="M415" s="8">
        <f t="shared" si="40"/>
        <v>-4086.6499999999996</v>
      </c>
      <c r="N415" s="10">
        <f t="shared" si="45"/>
        <v>40965.249999999993</v>
      </c>
      <c r="O415" s="11">
        <f>IF(Table5[[#This Row],[Beans]]="","",O414+Table5[[#This Row],[Beans]])</f>
        <v>3132127.0000000019</v>
      </c>
      <c r="P415" s="11">
        <f>IF(Table5[[#This Row],[Meal]]="","",P414+Table5[[#This Row],[Meal]])</f>
        <v>491727.50000000047</v>
      </c>
      <c r="Q415" s="11">
        <f>IF(Table5[[#This Row],[Oil]]="","",Q414+Table5[[#This Row],[Oil]])</f>
        <v>-253517.96000000031</v>
      </c>
      <c r="R415" s="11">
        <f>IF(Table5[[#This Row],[Corn]]="","",R414+Table5[[#This Row],[Corn]])</f>
        <v>116374.54000000001</v>
      </c>
      <c r="S415" s="11">
        <f>IF(Table5[[#This Row],[Wheat]]="","",S414+Table5[[#This Row],[Wheat]])</f>
        <v>1333862.4200000004</v>
      </c>
      <c r="T415" s="11">
        <f>IF(Table5[[#This Row],[KC Wheat]]="","",T414+Table5[[#This Row],[KC Wheat]])</f>
        <v>33294.900000000009</v>
      </c>
      <c r="U415" s="11">
        <f>IF(Table5[[#This Row],[Energies]]="","",U414+Table5[[#This Row],[Energies]])</f>
        <v>58860.250000000015</v>
      </c>
      <c r="V415" s="10">
        <f t="shared" si="41"/>
        <v>4553437.4679999975</v>
      </c>
      <c r="W415" s="8">
        <v>628972</v>
      </c>
      <c r="X415" s="12">
        <f t="shared" si="42"/>
        <v>6.5130482755989122E-2</v>
      </c>
      <c r="Y415" s="8"/>
      <c r="Z415" s="8"/>
      <c r="AA415" s="1"/>
      <c r="AB415" s="1"/>
      <c r="AC415" s="66">
        <v>363202.76</v>
      </c>
      <c r="AE415" s="109"/>
    </row>
    <row r="416" spans="1:31" x14ac:dyDescent="0.25">
      <c r="A416" s="1" t="str">
        <f t="shared" si="44"/>
        <v>Jul</v>
      </c>
      <c r="B416" s="2">
        <v>44767</v>
      </c>
      <c r="C416" s="8">
        <v>10139</v>
      </c>
      <c r="D416" s="8">
        <v>43204</v>
      </c>
      <c r="E416" s="8">
        <v>7617</v>
      </c>
      <c r="F416" s="8">
        <v>31685.4</v>
      </c>
      <c r="G416" s="8">
        <v>16153.4</v>
      </c>
      <c r="H416" s="8">
        <v>0</v>
      </c>
      <c r="I416" s="8">
        <v>0</v>
      </c>
      <c r="J416" s="10">
        <f t="shared" si="43"/>
        <v>108798.79999999999</v>
      </c>
      <c r="K416" s="8">
        <v>-125.29</v>
      </c>
      <c r="L416" s="8">
        <v>-886.88</v>
      </c>
      <c r="M416" s="8">
        <f t="shared" si="40"/>
        <v>-1012.17</v>
      </c>
      <c r="N416" s="10">
        <f t="shared" si="45"/>
        <v>107786.62999999999</v>
      </c>
      <c r="O416" s="11">
        <f>IF(Table5[[#This Row],[Beans]]="","",O415+Table5[[#This Row],[Beans]])</f>
        <v>3142266.0000000019</v>
      </c>
      <c r="P416" s="11">
        <f>IF(Table5[[#This Row],[Meal]]="","",P415+Table5[[#This Row],[Meal]])</f>
        <v>534931.50000000047</v>
      </c>
      <c r="Q416" s="11">
        <f>IF(Table5[[#This Row],[Oil]]="","",Q415+Table5[[#This Row],[Oil]])</f>
        <v>-245900.96000000031</v>
      </c>
      <c r="R416" s="11">
        <f>IF(Table5[[#This Row],[Corn]]="","",R415+Table5[[#This Row],[Corn]])</f>
        <v>148059.94</v>
      </c>
      <c r="S416" s="11">
        <f>IF(Table5[[#This Row],[Wheat]]="","",S415+Table5[[#This Row],[Wheat]])</f>
        <v>1350015.8200000003</v>
      </c>
      <c r="T416" s="11">
        <f>IF(Table5[[#This Row],[KC Wheat]]="","",T415+Table5[[#This Row],[KC Wheat]])</f>
        <v>33294.900000000009</v>
      </c>
      <c r="U416" s="11">
        <f>IF(Table5[[#This Row],[Energies]]="","",U415+Table5[[#This Row],[Energies]])</f>
        <v>58860.250000000015</v>
      </c>
      <c r="V416" s="10">
        <f t="shared" si="41"/>
        <v>4661224.0979999974</v>
      </c>
      <c r="W416" s="8">
        <v>623059</v>
      </c>
      <c r="X416" s="12">
        <f t="shared" si="42"/>
        <v>0.17299586395509894</v>
      </c>
      <c r="Y416" s="8"/>
      <c r="Z416" s="8"/>
      <c r="AA416" s="1"/>
      <c r="AB416" s="1"/>
      <c r="AC416" s="66">
        <v>474796.59</v>
      </c>
      <c r="AE416" s="109"/>
    </row>
    <row r="417" spans="1:31" x14ac:dyDescent="0.25">
      <c r="A417" s="1" t="str">
        <f t="shared" si="44"/>
        <v>Jul</v>
      </c>
      <c r="B417" s="2">
        <v>44768</v>
      </c>
      <c r="C417" s="8">
        <v>29689.599999999999</v>
      </c>
      <c r="D417" s="8">
        <v>24177.5</v>
      </c>
      <c r="E417" s="8">
        <v>3270.3</v>
      </c>
      <c r="F417" s="8">
        <v>-20221.7</v>
      </c>
      <c r="G417" s="8">
        <v>-783.5</v>
      </c>
      <c r="H417" s="8">
        <v>0</v>
      </c>
      <c r="I417" s="8">
        <v>0</v>
      </c>
      <c r="J417" s="10">
        <f t="shared" si="43"/>
        <v>36132.199999999997</v>
      </c>
      <c r="K417" s="8">
        <v>-141.06</v>
      </c>
      <c r="L417" s="8">
        <v>-1000.96</v>
      </c>
      <c r="M417" s="8">
        <f t="shared" si="40"/>
        <v>-1142.02</v>
      </c>
      <c r="N417" s="10">
        <f t="shared" si="45"/>
        <v>34990.18</v>
      </c>
      <c r="O417" s="11">
        <f>IF(Table5[[#This Row],[Beans]]="","",O416+Table5[[#This Row],[Beans]])</f>
        <v>3171955.600000002</v>
      </c>
      <c r="P417" s="11">
        <f>IF(Table5[[#This Row],[Meal]]="","",P416+Table5[[#This Row],[Meal]])</f>
        <v>559109.00000000047</v>
      </c>
      <c r="Q417" s="11">
        <f>IF(Table5[[#This Row],[Oil]]="","",Q416+Table5[[#This Row],[Oil]])</f>
        <v>-242630.66000000032</v>
      </c>
      <c r="R417" s="11">
        <f>IF(Table5[[#This Row],[Corn]]="","",R416+Table5[[#This Row],[Corn]])</f>
        <v>127838.24</v>
      </c>
      <c r="S417" s="11">
        <f>IF(Table5[[#This Row],[Wheat]]="","",S416+Table5[[#This Row],[Wheat]])</f>
        <v>1349232.3200000003</v>
      </c>
      <c r="T417" s="11">
        <f>IF(Table5[[#This Row],[KC Wheat]]="","",T416+Table5[[#This Row],[KC Wheat]])</f>
        <v>33294.900000000009</v>
      </c>
      <c r="U417" s="11">
        <f>IF(Table5[[#This Row],[Energies]]="","",U416+Table5[[#This Row],[Energies]])</f>
        <v>58860.250000000015</v>
      </c>
      <c r="V417" s="10">
        <f t="shared" si="41"/>
        <v>4696214.2779999971</v>
      </c>
      <c r="W417" s="8">
        <v>559735</v>
      </c>
      <c r="X417" s="12">
        <f t="shared" si="42"/>
        <v>6.2512045878853381E-2</v>
      </c>
      <c r="Y417" s="8">
        <v>-5158.2299999999996</v>
      </c>
      <c r="Z417" s="8"/>
      <c r="AA417" s="1"/>
      <c r="AB417" s="1"/>
      <c r="AC417" s="66">
        <v>473256.32</v>
      </c>
      <c r="AE417" s="109"/>
    </row>
    <row r="418" spans="1:31" x14ac:dyDescent="0.25">
      <c r="A418" s="1" t="str">
        <f t="shared" si="44"/>
        <v>Jul</v>
      </c>
      <c r="B418" s="2">
        <v>44769</v>
      </c>
      <c r="C418" s="8">
        <v>2774.1</v>
      </c>
      <c r="D418" s="8">
        <v>8262.7999999999993</v>
      </c>
      <c r="E418" s="8">
        <v>-4087.1</v>
      </c>
      <c r="F418" s="8">
        <v>9766.1</v>
      </c>
      <c r="G418" s="8">
        <v>-9774.6</v>
      </c>
      <c r="H418" s="8">
        <v>0</v>
      </c>
      <c r="I418" s="8">
        <v>0</v>
      </c>
      <c r="J418" s="10">
        <f t="shared" si="43"/>
        <v>6941.3000000000011</v>
      </c>
      <c r="K418" s="8">
        <v>-77.430000000000007</v>
      </c>
      <c r="L418" s="8">
        <v>-548.54999999999995</v>
      </c>
      <c r="M418" s="8">
        <f t="shared" si="40"/>
        <v>-625.98</v>
      </c>
      <c r="N418" s="10">
        <f t="shared" si="45"/>
        <v>6315.3200000000015</v>
      </c>
      <c r="O418" s="11">
        <f>IF(Table5[[#This Row],[Beans]]="","",O417+Table5[[#This Row],[Beans]])</f>
        <v>3174729.700000002</v>
      </c>
      <c r="P418" s="11">
        <f>IF(Table5[[#This Row],[Meal]]="","",P417+Table5[[#This Row],[Meal]])</f>
        <v>567371.80000000051</v>
      </c>
      <c r="Q418" s="11">
        <f>IF(Table5[[#This Row],[Oil]]="","",Q417+Table5[[#This Row],[Oil]])</f>
        <v>-246717.76000000033</v>
      </c>
      <c r="R418" s="11">
        <f>IF(Table5[[#This Row],[Corn]]="","",R417+Table5[[#This Row],[Corn]])</f>
        <v>137604.34</v>
      </c>
      <c r="S418" s="11">
        <f>IF(Table5[[#This Row],[Wheat]]="","",S417+Table5[[#This Row],[Wheat]])</f>
        <v>1339457.7200000002</v>
      </c>
      <c r="T418" s="11">
        <f>IF(Table5[[#This Row],[KC Wheat]]="","",T417+Table5[[#This Row],[KC Wheat]])</f>
        <v>33294.900000000009</v>
      </c>
      <c r="U418" s="11">
        <f>IF(Table5[[#This Row],[Energies]]="","",U417+Table5[[#This Row],[Energies]])</f>
        <v>58860.250000000015</v>
      </c>
      <c r="V418" s="10">
        <f t="shared" si="41"/>
        <v>4702529.5979999974</v>
      </c>
      <c r="W418" s="8">
        <v>567788</v>
      </c>
      <c r="X418" s="12">
        <f t="shared" si="42"/>
        <v>1.1122672546795638E-2</v>
      </c>
      <c r="Y418" s="8"/>
      <c r="Z418" s="8"/>
      <c r="AA418" s="1"/>
      <c r="AB418" s="1"/>
      <c r="AC418" s="66">
        <v>503981.09</v>
      </c>
      <c r="AE418" s="109"/>
    </row>
    <row r="419" spans="1:31" x14ac:dyDescent="0.25">
      <c r="A419" s="1" t="str">
        <f t="shared" si="44"/>
        <v>Jul</v>
      </c>
      <c r="B419" s="2">
        <v>44770</v>
      </c>
      <c r="C419" s="8">
        <v>-4796.7</v>
      </c>
      <c r="D419" s="8">
        <v>17420.599999999999</v>
      </c>
      <c r="E419" s="8">
        <v>15823.2</v>
      </c>
      <c r="F419" s="8">
        <v>-14472.7</v>
      </c>
      <c r="G419" s="8">
        <v>-9466.1</v>
      </c>
      <c r="H419" s="8">
        <v>0</v>
      </c>
      <c r="I419" s="8">
        <v>0</v>
      </c>
      <c r="J419" s="10">
        <f t="shared" si="43"/>
        <v>4508.2999999999975</v>
      </c>
      <c r="K419" s="8">
        <v>-105.14</v>
      </c>
      <c r="L419" s="8">
        <v>-743.36</v>
      </c>
      <c r="M419" s="8">
        <f t="shared" si="40"/>
        <v>-848.5</v>
      </c>
      <c r="N419" s="10">
        <f t="shared" si="45"/>
        <v>3659.7999999999975</v>
      </c>
      <c r="O419" s="11">
        <f>IF(Table5[[#This Row],[Beans]]="","",O418+Table5[[#This Row],[Beans]])</f>
        <v>3169933.0000000019</v>
      </c>
      <c r="P419" s="11">
        <f>IF(Table5[[#This Row],[Meal]]="","",P418+Table5[[#This Row],[Meal]])</f>
        <v>584792.40000000049</v>
      </c>
      <c r="Q419" s="11">
        <f>IF(Table5[[#This Row],[Oil]]="","",Q418+Table5[[#This Row],[Oil]])</f>
        <v>-230894.56000000032</v>
      </c>
      <c r="R419" s="11">
        <f>IF(Table5[[#This Row],[Corn]]="","",R418+Table5[[#This Row],[Corn]])</f>
        <v>123131.64</v>
      </c>
      <c r="S419" s="11">
        <f>IF(Table5[[#This Row],[Wheat]]="","",S418+Table5[[#This Row],[Wheat]])</f>
        <v>1329991.6200000001</v>
      </c>
      <c r="T419" s="11">
        <f>IF(Table5[[#This Row],[KC Wheat]]="","",T418+Table5[[#This Row],[KC Wheat]])</f>
        <v>33294.900000000009</v>
      </c>
      <c r="U419" s="11">
        <f>IF(Table5[[#This Row],[Energies]]="","",U418+Table5[[#This Row],[Energies]])</f>
        <v>58860.250000000015</v>
      </c>
      <c r="V419" s="10">
        <f t="shared" si="41"/>
        <v>4706189.3979999973</v>
      </c>
      <c r="W419" s="8">
        <v>420508</v>
      </c>
      <c r="X419" s="12">
        <f t="shared" si="42"/>
        <v>8.7032826961674862E-3</v>
      </c>
      <c r="Y419" s="8"/>
      <c r="Z419" s="8"/>
      <c r="AA419" s="1"/>
      <c r="AB419" s="1"/>
      <c r="AC419" s="66">
        <v>485212.84</v>
      </c>
      <c r="AE419" s="109"/>
    </row>
    <row r="420" spans="1:31" x14ac:dyDescent="0.25">
      <c r="A420" s="1" t="str">
        <f t="shared" si="44"/>
        <v>Jul</v>
      </c>
      <c r="B420" s="2">
        <v>44771</v>
      </c>
      <c r="C420" s="8">
        <v>12205.6</v>
      </c>
      <c r="D420" s="8">
        <v>-10651.4</v>
      </c>
      <c r="E420" s="8">
        <v>2909.8</v>
      </c>
      <c r="F420" s="8">
        <v>-16488.5</v>
      </c>
      <c r="G420" s="8">
        <v>6360.2</v>
      </c>
      <c r="H420" s="8">
        <v>0</v>
      </c>
      <c r="I420" s="8">
        <v>0</v>
      </c>
      <c r="J420" s="10">
        <f t="shared" si="43"/>
        <v>-5664.3</v>
      </c>
      <c r="K420" s="8">
        <v>-58.54</v>
      </c>
      <c r="L420" s="8">
        <v>-414.69</v>
      </c>
      <c r="M420" s="8">
        <f t="shared" si="40"/>
        <v>-473.23</v>
      </c>
      <c r="N420" s="10">
        <f t="shared" si="45"/>
        <v>-6137.5300000000007</v>
      </c>
      <c r="O420" s="11">
        <f>IF(Table5[[#This Row],[Beans]]="","",O419+Table5[[#This Row],[Beans]])</f>
        <v>3182138.600000002</v>
      </c>
      <c r="P420" s="11">
        <f>IF(Table5[[#This Row],[Meal]]="","",P419+Table5[[#This Row],[Meal]])</f>
        <v>574141.00000000047</v>
      </c>
      <c r="Q420" s="11">
        <f>IF(Table5[[#This Row],[Oil]]="","",Q419+Table5[[#This Row],[Oil]])</f>
        <v>-227984.76000000033</v>
      </c>
      <c r="R420" s="11">
        <f>IF(Table5[[#This Row],[Corn]]="","",R419+Table5[[#This Row],[Corn]])</f>
        <v>106643.14</v>
      </c>
      <c r="S420" s="11">
        <f>IF(Table5[[#This Row],[Wheat]]="","",S419+Table5[[#This Row],[Wheat]])</f>
        <v>1336351.82</v>
      </c>
      <c r="T420" s="11">
        <f>IF(Table5[[#This Row],[KC Wheat]]="","",T419+Table5[[#This Row],[KC Wheat]])</f>
        <v>33294.900000000009</v>
      </c>
      <c r="U420" s="11">
        <f>IF(Table5[[#This Row],[Energies]]="","",U419+Table5[[#This Row],[Energies]])</f>
        <v>58860.250000000015</v>
      </c>
      <c r="V420" s="10">
        <f t="shared" si="41"/>
        <v>4700051.867999997</v>
      </c>
      <c r="W420" s="8">
        <v>445606</v>
      </c>
      <c r="X420" s="12">
        <f t="shared" si="42"/>
        <v>-1.3773445599924598E-2</v>
      </c>
      <c r="Y420" s="8"/>
      <c r="Z420" s="8"/>
      <c r="AA420" s="1"/>
      <c r="AB420" s="1"/>
      <c r="AC420" s="66">
        <v>499123.86</v>
      </c>
      <c r="AE420" s="109"/>
    </row>
    <row r="421" spans="1:31" x14ac:dyDescent="0.25">
      <c r="A421" s="1" t="str">
        <f t="shared" si="44"/>
        <v>Aug</v>
      </c>
      <c r="B421" s="2">
        <v>44774</v>
      </c>
      <c r="C421" s="8">
        <v>-51068.7</v>
      </c>
      <c r="D421" s="8">
        <v>43701.599999999999</v>
      </c>
      <c r="E421" s="8">
        <v>7817.1</v>
      </c>
      <c r="F421" s="8">
        <v>28492.799999999999</v>
      </c>
      <c r="G421" s="8">
        <v>-7572</v>
      </c>
      <c r="H421" s="8">
        <v>0</v>
      </c>
      <c r="I421" s="8">
        <v>0</v>
      </c>
      <c r="J421" s="10">
        <f t="shared" si="43"/>
        <v>21370.800000000003</v>
      </c>
      <c r="K421" s="8">
        <v>-86.94</v>
      </c>
      <c r="L421" s="8">
        <v>-613.87</v>
      </c>
      <c r="M421" s="8">
        <f t="shared" ref="M421:M461" si="46">IF(SUM(K421:L421)=0,"",SUM(K421:L421))</f>
        <v>-700.81</v>
      </c>
      <c r="N421" s="10">
        <f t="shared" si="45"/>
        <v>20669.990000000002</v>
      </c>
      <c r="O421" s="11">
        <f>IF(Table5[[#This Row],[Beans]]="","",O420+Table5[[#This Row],[Beans]])</f>
        <v>3131069.9000000018</v>
      </c>
      <c r="P421" s="11">
        <f>IF(Table5[[#This Row],[Meal]]="","",P420+Table5[[#This Row],[Meal]])</f>
        <v>617842.60000000044</v>
      </c>
      <c r="Q421" s="11">
        <f>IF(Table5[[#This Row],[Oil]]="","",Q420+Table5[[#This Row],[Oil]])</f>
        <v>-220167.66000000032</v>
      </c>
      <c r="R421" s="11">
        <f>IF(Table5[[#This Row],[Corn]]="","",R420+Table5[[#This Row],[Corn]])</f>
        <v>135135.94</v>
      </c>
      <c r="S421" s="11">
        <f>IF(Table5[[#This Row],[Wheat]]="","",S420+Table5[[#This Row],[Wheat]])</f>
        <v>1328779.82</v>
      </c>
      <c r="T421" s="11">
        <f>IF(Table5[[#This Row],[KC Wheat]]="","",T420+Table5[[#This Row],[KC Wheat]])</f>
        <v>33294.900000000009</v>
      </c>
      <c r="U421" s="11">
        <f>IF(Table5[[#This Row],[Energies]]="","",U420+Table5[[#This Row],[Energies]])</f>
        <v>58860.250000000015</v>
      </c>
      <c r="V421" s="10">
        <f t="shared" si="41"/>
        <v>4720721.8579999972</v>
      </c>
      <c r="W421" s="8">
        <v>491794</v>
      </c>
      <c r="X421" s="12">
        <f t="shared" si="42"/>
        <v>4.2029772628376927E-2</v>
      </c>
      <c r="Y421" s="8">
        <v>-1079.42</v>
      </c>
      <c r="Z421" s="8"/>
      <c r="AA421" s="1"/>
      <c r="AB421" s="1"/>
      <c r="AC421" s="66">
        <v>492644.05</v>
      </c>
      <c r="AE421" s="109"/>
    </row>
    <row r="422" spans="1:31" x14ac:dyDescent="0.25">
      <c r="A422" s="1" t="str">
        <f t="shared" si="44"/>
        <v>Aug</v>
      </c>
      <c r="B422" s="2">
        <v>44775</v>
      </c>
      <c r="C422" s="8">
        <v>-13190.1</v>
      </c>
      <c r="D422" s="8">
        <v>2704.5</v>
      </c>
      <c r="E422" s="8">
        <v>3107.3</v>
      </c>
      <c r="F422" s="8">
        <v>5049.5</v>
      </c>
      <c r="G422" s="8">
        <v>7572.6</v>
      </c>
      <c r="H422" s="8">
        <v>0</v>
      </c>
      <c r="I422" s="8">
        <v>0</v>
      </c>
      <c r="J422" s="10">
        <f t="shared" si="43"/>
        <v>5243.8</v>
      </c>
      <c r="K422" s="8">
        <v>-44.45</v>
      </c>
      <c r="L422" s="8">
        <v>-314.87</v>
      </c>
      <c r="M422" s="8">
        <f t="shared" si="46"/>
        <v>-359.32</v>
      </c>
      <c r="N422" s="10">
        <f t="shared" si="45"/>
        <v>4884.4800000000005</v>
      </c>
      <c r="O422" s="11">
        <f>IF(Table5[[#This Row],[Beans]]="","",O421+Table5[[#This Row],[Beans]])</f>
        <v>3117879.8000000017</v>
      </c>
      <c r="P422" s="11">
        <f>IF(Table5[[#This Row],[Meal]]="","",P421+Table5[[#This Row],[Meal]])</f>
        <v>620547.10000000044</v>
      </c>
      <c r="Q422" s="11">
        <f>IF(Table5[[#This Row],[Oil]]="","",Q421+Table5[[#This Row],[Oil]])</f>
        <v>-217060.36000000034</v>
      </c>
      <c r="R422" s="11">
        <f>IF(Table5[[#This Row],[Corn]]="","",R421+Table5[[#This Row],[Corn]])</f>
        <v>140185.44</v>
      </c>
      <c r="S422" s="11">
        <f>IF(Table5[[#This Row],[Wheat]]="","",S421+Table5[[#This Row],[Wheat]])</f>
        <v>1336352.4200000002</v>
      </c>
      <c r="T422" s="11">
        <f>IF(Table5[[#This Row],[KC Wheat]]="","",T421+Table5[[#This Row],[KC Wheat]])</f>
        <v>33294.900000000009</v>
      </c>
      <c r="U422" s="11">
        <f>IF(Table5[[#This Row],[Energies]]="","",U421+Table5[[#This Row],[Energies]])</f>
        <v>58860.250000000015</v>
      </c>
      <c r="V422" s="10">
        <f t="shared" si="41"/>
        <v>4725606.3379999977</v>
      </c>
      <c r="W422" s="8">
        <v>587479</v>
      </c>
      <c r="X422" s="12">
        <f t="shared" si="42"/>
        <v>8.3143057028421449E-3</v>
      </c>
      <c r="Y422" s="8"/>
      <c r="Z422" s="8"/>
      <c r="AA422" s="1"/>
      <c r="AB422" s="1"/>
      <c r="AC422" s="66">
        <v>496951.48</v>
      </c>
      <c r="AE422" s="109"/>
    </row>
    <row r="423" spans="1:31" x14ac:dyDescent="0.25">
      <c r="A423" s="1" t="str">
        <f t="shared" si="44"/>
        <v>Aug</v>
      </c>
      <c r="B423" s="2">
        <v>44776</v>
      </c>
      <c r="C423" s="8">
        <v>1609.2</v>
      </c>
      <c r="D423" s="8">
        <v>-15879.1</v>
      </c>
      <c r="E423" s="8">
        <v>-1422.6</v>
      </c>
      <c r="F423" s="8">
        <v>23837.1</v>
      </c>
      <c r="G423" s="8">
        <v>47509.3</v>
      </c>
      <c r="H423" s="8">
        <v>0</v>
      </c>
      <c r="I423" s="8">
        <v>0</v>
      </c>
      <c r="J423" s="10">
        <f t="shared" si="43"/>
        <v>55653.9</v>
      </c>
      <c r="K423" s="8">
        <v>-99.13</v>
      </c>
      <c r="L423" s="8">
        <v>-701.96</v>
      </c>
      <c r="M423" s="8">
        <f t="shared" si="46"/>
        <v>-801.09</v>
      </c>
      <c r="N423" s="10">
        <f t="shared" si="45"/>
        <v>54852.810000000005</v>
      </c>
      <c r="O423" s="11">
        <f>IF(Table5[[#This Row],[Beans]]="","",O422+Table5[[#This Row],[Beans]])</f>
        <v>3119489.0000000019</v>
      </c>
      <c r="P423" s="11">
        <f>IF(Table5[[#This Row],[Meal]]="","",P422+Table5[[#This Row],[Meal]])</f>
        <v>604668.00000000047</v>
      </c>
      <c r="Q423" s="11">
        <f>IF(Table5[[#This Row],[Oil]]="","",Q422+Table5[[#This Row],[Oil]])</f>
        <v>-218482.96000000034</v>
      </c>
      <c r="R423" s="11">
        <f>IF(Table5[[#This Row],[Corn]]="","",R422+Table5[[#This Row],[Corn]])</f>
        <v>164022.54</v>
      </c>
      <c r="S423" s="11">
        <f>IF(Table5[[#This Row],[Wheat]]="","",S422+Table5[[#This Row],[Wheat]])</f>
        <v>1383861.7200000002</v>
      </c>
      <c r="T423" s="11">
        <f>IF(Table5[[#This Row],[KC Wheat]]="","",T422+Table5[[#This Row],[KC Wheat]])</f>
        <v>33294.900000000009</v>
      </c>
      <c r="U423" s="11">
        <f>IF(Table5[[#This Row],[Energies]]="","",U422+Table5[[#This Row],[Energies]])</f>
        <v>58860.250000000015</v>
      </c>
      <c r="V423" s="10">
        <f t="shared" si="41"/>
        <v>4780459.1479999973</v>
      </c>
      <c r="W423" s="8">
        <v>578893</v>
      </c>
      <c r="X423" s="12">
        <f t="shared" si="42"/>
        <v>9.4754661051351469E-2</v>
      </c>
      <c r="Y423" s="8"/>
      <c r="Z423" s="8"/>
      <c r="AA423" s="8">
        <v>-280366.53999999998</v>
      </c>
      <c r="AB423" s="1"/>
      <c r="AC423" s="66">
        <v>277476.09999999998</v>
      </c>
      <c r="AE423" s="109"/>
    </row>
    <row r="424" spans="1:31" x14ac:dyDescent="0.25">
      <c r="A424" s="1" t="str">
        <f t="shared" si="44"/>
        <v>Aug</v>
      </c>
      <c r="B424" s="2">
        <v>44777</v>
      </c>
      <c r="C424" s="8">
        <v>12398.3</v>
      </c>
      <c r="D424" s="8">
        <v>72622.7</v>
      </c>
      <c r="E424" s="8">
        <v>3427</v>
      </c>
      <c r="F424" s="8">
        <v>2530.1</v>
      </c>
      <c r="G424" s="8">
        <v>-10107.700000000001</v>
      </c>
      <c r="H424" s="8">
        <v>0</v>
      </c>
      <c r="I424" s="8">
        <v>0</v>
      </c>
      <c r="J424" s="10">
        <f t="shared" si="43"/>
        <v>80870.400000000009</v>
      </c>
      <c r="K424" s="8">
        <v>-112.27</v>
      </c>
      <c r="L424" s="8">
        <v>-794.35</v>
      </c>
      <c r="M424" s="8">
        <f t="shared" si="46"/>
        <v>-906.62</v>
      </c>
      <c r="N424" s="10">
        <f t="shared" si="45"/>
        <v>79963.780000000013</v>
      </c>
      <c r="O424" s="11">
        <f>IF(Table5[[#This Row],[Beans]]="","",O423+Table5[[#This Row],[Beans]])</f>
        <v>3131887.3000000017</v>
      </c>
      <c r="P424" s="11">
        <f>IF(Table5[[#This Row],[Meal]]="","",P423+Table5[[#This Row],[Meal]])</f>
        <v>677290.70000000042</v>
      </c>
      <c r="Q424" s="11">
        <f>IF(Table5[[#This Row],[Oil]]="","",Q423+Table5[[#This Row],[Oil]])</f>
        <v>-215055.96000000034</v>
      </c>
      <c r="R424" s="11">
        <f>IF(Table5[[#This Row],[Corn]]="","",R423+Table5[[#This Row],[Corn]])</f>
        <v>166552.64000000001</v>
      </c>
      <c r="S424" s="11">
        <f>IF(Table5[[#This Row],[Wheat]]="","",S423+Table5[[#This Row],[Wheat]])</f>
        <v>1373754.0200000003</v>
      </c>
      <c r="T424" s="11">
        <f>IF(Table5[[#This Row],[KC Wheat]]="","",T423+Table5[[#This Row],[KC Wheat]])</f>
        <v>33294.900000000009</v>
      </c>
      <c r="U424" s="11">
        <f>IF(Table5[[#This Row],[Energies]]="","",U423+Table5[[#This Row],[Energies]])</f>
        <v>58860.250000000015</v>
      </c>
      <c r="V424" s="10">
        <f t="shared" si="41"/>
        <v>4860422.9279999975</v>
      </c>
      <c r="W424" s="8">
        <v>618853</v>
      </c>
      <c r="X424" s="12">
        <f t="shared" si="42"/>
        <v>0.12921288254238084</v>
      </c>
      <c r="Y424" s="8"/>
      <c r="Z424" s="8"/>
      <c r="AA424" s="8"/>
      <c r="AB424" s="1"/>
      <c r="AC424" s="66">
        <v>412490.23</v>
      </c>
      <c r="AE424" s="109"/>
    </row>
    <row r="425" spans="1:31" x14ac:dyDescent="0.25">
      <c r="A425" s="1" t="str">
        <f t="shared" si="44"/>
        <v>Aug</v>
      </c>
      <c r="B425" s="2">
        <v>44778</v>
      </c>
      <c r="C425" s="8">
        <v>-32380.400000000001</v>
      </c>
      <c r="D425" s="8">
        <v>8118.5</v>
      </c>
      <c r="E425" s="8">
        <v>-9857.5</v>
      </c>
      <c r="F425" s="8">
        <v>3026.9</v>
      </c>
      <c r="G425" s="8">
        <v>-4614.7</v>
      </c>
      <c r="H425" s="8">
        <v>0</v>
      </c>
      <c r="I425" s="8">
        <v>0</v>
      </c>
      <c r="J425" s="10">
        <f t="shared" si="43"/>
        <v>-35707.199999999997</v>
      </c>
      <c r="K425" s="8">
        <v>-46.44</v>
      </c>
      <c r="L425" s="8">
        <v>-327.75</v>
      </c>
      <c r="M425" s="8">
        <f t="shared" si="46"/>
        <v>-374.19</v>
      </c>
      <c r="N425" s="10">
        <f t="shared" si="45"/>
        <v>-36081.39</v>
      </c>
      <c r="O425" s="11">
        <f>IF(Table5[[#This Row],[Beans]]="","",O424+Table5[[#This Row],[Beans]])</f>
        <v>3099506.9000000018</v>
      </c>
      <c r="P425" s="11">
        <f>IF(Table5[[#This Row],[Meal]]="","",P424+Table5[[#This Row],[Meal]])</f>
        <v>685409.20000000042</v>
      </c>
      <c r="Q425" s="11">
        <f>IF(Table5[[#This Row],[Oil]]="","",Q424+Table5[[#This Row],[Oil]])</f>
        <v>-224913.46000000034</v>
      </c>
      <c r="R425" s="11">
        <f>IF(Table5[[#This Row],[Corn]]="","",R424+Table5[[#This Row],[Corn]])</f>
        <v>169579.54</v>
      </c>
      <c r="S425" s="11">
        <f>IF(Table5[[#This Row],[Wheat]]="","",S424+Table5[[#This Row],[Wheat]])</f>
        <v>1369139.3200000003</v>
      </c>
      <c r="T425" s="11">
        <f>IF(Table5[[#This Row],[KC Wheat]]="","",T424+Table5[[#This Row],[KC Wheat]])</f>
        <v>33294.900000000009</v>
      </c>
      <c r="U425" s="11">
        <f>IF(Table5[[#This Row],[Energies]]="","",U424+Table5[[#This Row],[Energies]])</f>
        <v>58860.250000000015</v>
      </c>
      <c r="V425" s="10">
        <f t="shared" si="41"/>
        <v>4824341.5379999978</v>
      </c>
      <c r="W425" s="8">
        <v>586284</v>
      </c>
      <c r="X425" s="12">
        <f t="shared" si="42"/>
        <v>-6.1542511820209998E-2</v>
      </c>
      <c r="Y425" s="8"/>
      <c r="Z425" s="8"/>
      <c r="AA425" s="8"/>
      <c r="AB425" s="1"/>
      <c r="AC425" s="66">
        <v>371476.54</v>
      </c>
      <c r="AE425" s="109"/>
    </row>
    <row r="426" spans="1:31" x14ac:dyDescent="0.25">
      <c r="A426" s="1" t="str">
        <f t="shared" si="44"/>
        <v>Aug</v>
      </c>
      <c r="B426" s="2">
        <v>44781</v>
      </c>
      <c r="C426" s="8">
        <v>-7890.1</v>
      </c>
      <c r="D426" s="8">
        <v>-7923.1</v>
      </c>
      <c r="E426" s="8">
        <v>-566</v>
      </c>
      <c r="F426" s="8">
        <v>-10157.9</v>
      </c>
      <c r="G426" s="8">
        <v>2369</v>
      </c>
      <c r="H426" s="8">
        <v>0</v>
      </c>
      <c r="I426" s="8">
        <v>0</v>
      </c>
      <c r="J426" s="10">
        <f t="shared" si="43"/>
        <v>-24168.1</v>
      </c>
      <c r="K426" s="8">
        <v>-26.11</v>
      </c>
      <c r="L426" s="8">
        <v>-185.38</v>
      </c>
      <c r="M426" s="8">
        <f t="shared" si="46"/>
        <v>-211.49</v>
      </c>
      <c r="N426" s="10">
        <f t="shared" si="45"/>
        <v>-24379.59</v>
      </c>
      <c r="O426" s="11">
        <f>IF(Table5[[#This Row],[Beans]]="","",O425+Table5[[#This Row],[Beans]])</f>
        <v>3091616.8000000017</v>
      </c>
      <c r="P426" s="11">
        <f>IF(Table5[[#This Row],[Meal]]="","",P425+Table5[[#This Row],[Meal]])</f>
        <v>677486.10000000044</v>
      </c>
      <c r="Q426" s="11">
        <f>IF(Table5[[#This Row],[Oil]]="","",Q425+Table5[[#This Row],[Oil]])</f>
        <v>-225479.46000000034</v>
      </c>
      <c r="R426" s="11">
        <f>IF(Table5[[#This Row],[Corn]]="","",R425+Table5[[#This Row],[Corn]])</f>
        <v>159421.64000000001</v>
      </c>
      <c r="S426" s="11">
        <f>IF(Table5[[#This Row],[Wheat]]="","",S425+Table5[[#This Row],[Wheat]])</f>
        <v>1371508.3200000003</v>
      </c>
      <c r="T426" s="11">
        <f>IF(Table5[[#This Row],[KC Wheat]]="","",T425+Table5[[#This Row],[KC Wheat]])</f>
        <v>33294.900000000009</v>
      </c>
      <c r="U426" s="11">
        <f>IF(Table5[[#This Row],[Energies]]="","",U425+Table5[[#This Row],[Energies]])</f>
        <v>58860.250000000015</v>
      </c>
      <c r="V426" s="10">
        <f t="shared" si="41"/>
        <v>4799961.947999998</v>
      </c>
      <c r="W426" s="8">
        <v>608266</v>
      </c>
      <c r="X426" s="12">
        <f t="shared" si="42"/>
        <v>-4.0080474660756975E-2</v>
      </c>
      <c r="Y426" s="8">
        <v>-250</v>
      </c>
      <c r="Z426" s="8"/>
      <c r="AA426" s="8"/>
      <c r="AB426" s="1"/>
      <c r="AC426" s="66">
        <v>359457.55</v>
      </c>
      <c r="AE426" s="109"/>
    </row>
    <row r="427" spans="1:31" x14ac:dyDescent="0.25">
      <c r="A427" s="1" t="str">
        <f t="shared" si="44"/>
        <v>Aug</v>
      </c>
      <c r="B427" s="2">
        <v>44782</v>
      </c>
      <c r="C427" s="8">
        <v>48209.7</v>
      </c>
      <c r="D427" s="8">
        <v>-10217.1</v>
      </c>
      <c r="E427" s="8">
        <v>-2101.3000000000002</v>
      </c>
      <c r="F427" s="8">
        <v>8096.8</v>
      </c>
      <c r="G427" s="8">
        <v>27010</v>
      </c>
      <c r="H427" s="8">
        <v>0</v>
      </c>
      <c r="I427" s="8">
        <v>0</v>
      </c>
      <c r="J427" s="10">
        <f t="shared" si="43"/>
        <v>70998.100000000006</v>
      </c>
      <c r="K427" s="8">
        <v>-101.26</v>
      </c>
      <c r="L427" s="8">
        <v>-716.5</v>
      </c>
      <c r="M427" s="8">
        <f t="shared" si="46"/>
        <v>-817.76</v>
      </c>
      <c r="N427" s="10">
        <f t="shared" si="45"/>
        <v>70180.340000000011</v>
      </c>
      <c r="O427" s="11">
        <f>IF(Table5[[#This Row],[Beans]]="","",O426+Table5[[#This Row],[Beans]])</f>
        <v>3139826.5000000019</v>
      </c>
      <c r="P427" s="11">
        <f>IF(Table5[[#This Row],[Meal]]="","",P426+Table5[[#This Row],[Meal]])</f>
        <v>667269.00000000047</v>
      </c>
      <c r="Q427" s="11">
        <f>IF(Table5[[#This Row],[Oil]]="","",Q426+Table5[[#This Row],[Oil]])</f>
        <v>-227580.76000000033</v>
      </c>
      <c r="R427" s="11">
        <f>IF(Table5[[#This Row],[Corn]]="","",R426+Table5[[#This Row],[Corn]])</f>
        <v>167518.44</v>
      </c>
      <c r="S427" s="11">
        <f>IF(Table5[[#This Row],[Wheat]]="","",S426+Table5[[#This Row],[Wheat]])</f>
        <v>1398518.3200000003</v>
      </c>
      <c r="T427" s="11">
        <f>IF(Table5[[#This Row],[KC Wheat]]="","",T426+Table5[[#This Row],[KC Wheat]])</f>
        <v>33294.900000000009</v>
      </c>
      <c r="U427" s="11">
        <f>IF(Table5[[#This Row],[Energies]]="","",U426+Table5[[#This Row],[Energies]])</f>
        <v>58860.250000000015</v>
      </c>
      <c r="V427" s="10">
        <f t="shared" si="41"/>
        <v>4870142.2879999978</v>
      </c>
      <c r="W427" s="8">
        <v>495135</v>
      </c>
      <c r="X427" s="12">
        <f t="shared" si="42"/>
        <v>0.14173980833510055</v>
      </c>
      <c r="Y427" s="8">
        <v>-9759</v>
      </c>
      <c r="Z427" s="8"/>
      <c r="AA427" s="8"/>
      <c r="AB427" s="1"/>
      <c r="AC427" s="66">
        <v>493421.29</v>
      </c>
      <c r="AE427" s="109"/>
    </row>
    <row r="428" spans="1:31" x14ac:dyDescent="0.25">
      <c r="A428" s="1" t="str">
        <f t="shared" si="44"/>
        <v>Aug</v>
      </c>
      <c r="B428" s="2">
        <v>44783</v>
      </c>
      <c r="C428" s="8">
        <v>54086.2</v>
      </c>
      <c r="D428" s="8">
        <v>-13229.4</v>
      </c>
      <c r="E428" s="8">
        <v>2827.2</v>
      </c>
      <c r="F428" s="8">
        <v>-4088.1</v>
      </c>
      <c r="G428" s="8">
        <v>4406.1000000000004</v>
      </c>
      <c r="H428" s="8">
        <v>0</v>
      </c>
      <c r="I428" s="8">
        <v>0</v>
      </c>
      <c r="J428" s="10">
        <f t="shared" si="43"/>
        <v>44001.999999999993</v>
      </c>
      <c r="K428" s="8">
        <v>-130.91</v>
      </c>
      <c r="L428" s="8">
        <v>-926.9</v>
      </c>
      <c r="M428" s="8">
        <f t="shared" si="46"/>
        <v>-1057.81</v>
      </c>
      <c r="N428" s="10">
        <f t="shared" si="45"/>
        <v>42944.189999999995</v>
      </c>
      <c r="O428" s="11">
        <f>IF(Table5[[#This Row],[Beans]]="","",O427+Table5[[#This Row],[Beans]])</f>
        <v>3193912.700000002</v>
      </c>
      <c r="P428" s="11">
        <f>IF(Table5[[#This Row],[Meal]]="","",P427+Table5[[#This Row],[Meal]])</f>
        <v>654039.60000000044</v>
      </c>
      <c r="Q428" s="11">
        <f>IF(Table5[[#This Row],[Oil]]="","",Q427+Table5[[#This Row],[Oil]])</f>
        <v>-224753.56000000032</v>
      </c>
      <c r="R428" s="11">
        <f>IF(Table5[[#This Row],[Corn]]="","",R427+Table5[[#This Row],[Corn]])</f>
        <v>163430.34</v>
      </c>
      <c r="S428" s="11">
        <f>IF(Table5[[#This Row],[Wheat]]="","",S427+Table5[[#This Row],[Wheat]])</f>
        <v>1402924.4200000004</v>
      </c>
      <c r="T428" s="11">
        <f>IF(Table5[[#This Row],[KC Wheat]]="","",T427+Table5[[#This Row],[KC Wheat]])</f>
        <v>33294.900000000009</v>
      </c>
      <c r="U428" s="11">
        <f>IF(Table5[[#This Row],[Energies]]="","",U427+Table5[[#This Row],[Energies]])</f>
        <v>58860.250000000015</v>
      </c>
      <c r="V428" s="10">
        <f t="shared" si="41"/>
        <v>4913086.4779999983</v>
      </c>
      <c r="W428" s="8">
        <v>594414</v>
      </c>
      <c r="X428" s="12">
        <f t="shared" si="42"/>
        <v>7.2246262705790903E-2</v>
      </c>
      <c r="Y428" s="8">
        <v>-7498.58</v>
      </c>
      <c r="Z428" s="8"/>
      <c r="AA428" s="8"/>
      <c r="AB428" s="1"/>
      <c r="AC428" s="66">
        <v>436498.48</v>
      </c>
      <c r="AE428" s="109"/>
    </row>
    <row r="429" spans="1:31" x14ac:dyDescent="0.25">
      <c r="A429" s="1" t="str">
        <f t="shared" si="44"/>
        <v>Aug</v>
      </c>
      <c r="B429" s="2">
        <v>44784</v>
      </c>
      <c r="C429" s="8">
        <v>-48047.8</v>
      </c>
      <c r="D429" s="8">
        <v>13134.7</v>
      </c>
      <c r="E429" s="8">
        <v>1571.3</v>
      </c>
      <c r="F429" s="8">
        <v>16508</v>
      </c>
      <c r="G429" s="8">
        <v>-2501.5</v>
      </c>
      <c r="H429" s="8">
        <v>0</v>
      </c>
      <c r="I429" s="8">
        <v>0</v>
      </c>
      <c r="J429" s="10">
        <f t="shared" si="43"/>
        <v>-19335.300000000003</v>
      </c>
      <c r="K429" s="8">
        <v>-83.14</v>
      </c>
      <c r="L429" s="8">
        <v>-588.34</v>
      </c>
      <c r="M429" s="8">
        <f t="shared" si="46"/>
        <v>-671.48</v>
      </c>
      <c r="N429" s="10">
        <f t="shared" si="45"/>
        <v>-20006.780000000002</v>
      </c>
      <c r="O429" s="11">
        <f>IF(Table5[[#This Row],[Beans]]="","",O428+Table5[[#This Row],[Beans]])</f>
        <v>3145864.9000000022</v>
      </c>
      <c r="P429" s="11">
        <f>IF(Table5[[#This Row],[Meal]]="","",P428+Table5[[#This Row],[Meal]])</f>
        <v>667174.3000000004</v>
      </c>
      <c r="Q429" s="11">
        <f>IF(Table5[[#This Row],[Oil]]="","",Q428+Table5[[#This Row],[Oil]])</f>
        <v>-223182.26000000033</v>
      </c>
      <c r="R429" s="11">
        <f>IF(Table5[[#This Row],[Corn]]="","",R428+Table5[[#This Row],[Corn]])</f>
        <v>179938.34</v>
      </c>
      <c r="S429" s="11">
        <f>IF(Table5[[#This Row],[Wheat]]="","",S428+Table5[[#This Row],[Wheat]])</f>
        <v>1400422.9200000004</v>
      </c>
      <c r="T429" s="11">
        <f>IF(Table5[[#This Row],[KC Wheat]]="","",T428+Table5[[#This Row],[KC Wheat]])</f>
        <v>33294.900000000009</v>
      </c>
      <c r="U429" s="11">
        <f>IF(Table5[[#This Row],[Energies]]="","",U428+Table5[[#This Row],[Energies]])</f>
        <v>58860.250000000015</v>
      </c>
      <c r="V429" s="10">
        <f t="shared" si="41"/>
        <v>4893079.697999998</v>
      </c>
      <c r="W429" s="8">
        <v>625338</v>
      </c>
      <c r="X429" s="12">
        <f t="shared" si="42"/>
        <v>-3.1993545890382488E-2</v>
      </c>
      <c r="Y429" s="8"/>
      <c r="Z429" s="8"/>
      <c r="AA429" s="8"/>
      <c r="AB429" s="1"/>
      <c r="AC429" s="66">
        <v>460397.25</v>
      </c>
      <c r="AE429" s="109"/>
    </row>
    <row r="430" spans="1:31" x14ac:dyDescent="0.25">
      <c r="A430" s="1" t="str">
        <f t="shared" si="44"/>
        <v>Aug</v>
      </c>
      <c r="B430" s="2">
        <v>44785</v>
      </c>
      <c r="C430" s="8">
        <v>-45210.400000000001</v>
      </c>
      <c r="D430" s="8">
        <v>18064.3</v>
      </c>
      <c r="E430" s="8">
        <v>6388</v>
      </c>
      <c r="F430" s="8">
        <v>-10555.3</v>
      </c>
      <c r="G430" s="8">
        <v>-24060</v>
      </c>
      <c r="H430" s="8">
        <v>0</v>
      </c>
      <c r="I430" s="8">
        <v>0</v>
      </c>
      <c r="J430" s="10">
        <f t="shared" si="43"/>
        <v>-55373.4</v>
      </c>
      <c r="K430" s="8">
        <v>-97.33</v>
      </c>
      <c r="L430" s="8">
        <v>-689.77</v>
      </c>
      <c r="M430" s="8">
        <f t="shared" si="46"/>
        <v>-787.1</v>
      </c>
      <c r="N430" s="10">
        <f t="shared" si="45"/>
        <v>-56160.5</v>
      </c>
      <c r="O430" s="11">
        <f>IF(Table5[[#This Row],[Beans]]="","",O429+Table5[[#This Row],[Beans]])</f>
        <v>3100654.5000000023</v>
      </c>
      <c r="P430" s="11">
        <f>IF(Table5[[#This Row],[Meal]]="","",P429+Table5[[#This Row],[Meal]])</f>
        <v>685238.60000000044</v>
      </c>
      <c r="Q430" s="11">
        <f>IF(Table5[[#This Row],[Oil]]="","",Q429+Table5[[#This Row],[Oil]])</f>
        <v>-216794.26000000033</v>
      </c>
      <c r="R430" s="11">
        <f>IF(Table5[[#This Row],[Corn]]="","",R429+Table5[[#This Row],[Corn]])</f>
        <v>169383.04000000001</v>
      </c>
      <c r="S430" s="11">
        <f>IF(Table5[[#This Row],[Wheat]]="","",S429+Table5[[#This Row],[Wheat]])</f>
        <v>1376362.9200000004</v>
      </c>
      <c r="T430" s="11">
        <f>IF(Table5[[#This Row],[KC Wheat]]="","",T429+Table5[[#This Row],[KC Wheat]])</f>
        <v>33294.900000000009</v>
      </c>
      <c r="U430" s="11">
        <f>IF(Table5[[#This Row],[Energies]]="","",U429+Table5[[#This Row],[Energies]])</f>
        <v>58860.250000000015</v>
      </c>
      <c r="V430" s="10">
        <f t="shared" si="41"/>
        <v>4836919.197999998</v>
      </c>
      <c r="W430" s="8">
        <v>745800</v>
      </c>
      <c r="X430" s="12">
        <f t="shared" si="42"/>
        <v>-7.5302359882005898E-2</v>
      </c>
      <c r="Y430" s="8"/>
      <c r="Z430" s="8"/>
      <c r="AA430" s="8"/>
      <c r="AB430" s="1"/>
      <c r="AC430" s="66">
        <v>384316.65</v>
      </c>
      <c r="AE430" s="109"/>
    </row>
    <row r="431" spans="1:31" x14ac:dyDescent="0.25">
      <c r="A431" s="1" t="str">
        <f t="shared" si="44"/>
        <v>Aug</v>
      </c>
      <c r="B431" s="2">
        <v>44788</v>
      </c>
      <c r="C431" s="8">
        <v>96091.9</v>
      </c>
      <c r="D431" s="8">
        <v>9859.5</v>
      </c>
      <c r="E431" s="8">
        <v>11775.4</v>
      </c>
      <c r="F431" s="8">
        <v>12347.4</v>
      </c>
      <c r="G431" s="8">
        <v>-11304.5</v>
      </c>
      <c r="H431" s="8">
        <v>0</v>
      </c>
      <c r="I431" s="8">
        <v>0</v>
      </c>
      <c r="J431" s="10">
        <f t="shared" si="43"/>
        <v>118769.69999999998</v>
      </c>
      <c r="K431" s="8">
        <v>-53.33</v>
      </c>
      <c r="L431" s="8">
        <v>-378.62</v>
      </c>
      <c r="M431" s="8">
        <f t="shared" si="46"/>
        <v>-431.95</v>
      </c>
      <c r="N431" s="10">
        <f t="shared" si="45"/>
        <v>118337.74999999999</v>
      </c>
      <c r="O431" s="11">
        <f>IF(Table5[[#This Row],[Beans]]="","",O430+Table5[[#This Row],[Beans]])</f>
        <v>3196746.4000000022</v>
      </c>
      <c r="P431" s="11">
        <f>IF(Table5[[#This Row],[Meal]]="","",P430+Table5[[#This Row],[Meal]])</f>
        <v>695098.10000000044</v>
      </c>
      <c r="Q431" s="11">
        <f>IF(Table5[[#This Row],[Oil]]="","",Q430+Table5[[#This Row],[Oil]])</f>
        <v>-205018.86000000034</v>
      </c>
      <c r="R431" s="11">
        <f>IF(Table5[[#This Row],[Corn]]="","",R430+Table5[[#This Row],[Corn]])</f>
        <v>181730.44</v>
      </c>
      <c r="S431" s="11">
        <f>IF(Table5[[#This Row],[Wheat]]="","",S430+Table5[[#This Row],[Wheat]])</f>
        <v>1365058.4200000004</v>
      </c>
      <c r="T431" s="11">
        <f>IF(Table5[[#This Row],[KC Wheat]]="","",T430+Table5[[#This Row],[KC Wheat]])</f>
        <v>33294.900000000009</v>
      </c>
      <c r="U431" s="11">
        <f>IF(Table5[[#This Row],[Energies]]="","",U430+Table5[[#This Row],[Energies]])</f>
        <v>58860.250000000015</v>
      </c>
      <c r="V431" s="10">
        <f t="shared" si="41"/>
        <v>4955256.947999998</v>
      </c>
      <c r="W431" s="8">
        <v>746648</v>
      </c>
      <c r="X431" s="12">
        <f t="shared" si="42"/>
        <v>0.15849202033622267</v>
      </c>
      <c r="Y431" s="8"/>
      <c r="Z431" s="8"/>
      <c r="AA431" s="8"/>
      <c r="AB431" s="1"/>
      <c r="AC431" s="66">
        <v>455240.7</v>
      </c>
      <c r="AE431" s="109"/>
    </row>
    <row r="432" spans="1:31" x14ac:dyDescent="0.25">
      <c r="A432" s="1" t="str">
        <f t="shared" si="44"/>
        <v>Aug</v>
      </c>
      <c r="B432" s="2">
        <v>44789</v>
      </c>
      <c r="C432" s="8">
        <v>70847.100000000006</v>
      </c>
      <c r="D432" s="8">
        <v>-50077.2</v>
      </c>
      <c r="E432" s="8">
        <v>-2643.1</v>
      </c>
      <c r="F432" s="8">
        <v>1555.2</v>
      </c>
      <c r="G432" s="8">
        <v>-973.2</v>
      </c>
      <c r="H432" s="8">
        <v>0</v>
      </c>
      <c r="I432" s="8">
        <v>0</v>
      </c>
      <c r="J432" s="10">
        <f t="shared" si="43"/>
        <v>18708.80000000001</v>
      </c>
      <c r="K432" s="8">
        <v>-90.2</v>
      </c>
      <c r="L432" s="8">
        <v>-638.70000000000005</v>
      </c>
      <c r="M432" s="8">
        <f t="shared" si="46"/>
        <v>-728.90000000000009</v>
      </c>
      <c r="N432" s="10">
        <f t="shared" si="45"/>
        <v>17979.900000000009</v>
      </c>
      <c r="O432" s="11">
        <f>IF(Table5[[#This Row],[Beans]]="","",O431+Table5[[#This Row],[Beans]])</f>
        <v>3267593.5000000023</v>
      </c>
      <c r="P432" s="11">
        <f>IF(Table5[[#This Row],[Meal]]="","",P431+Table5[[#This Row],[Meal]])</f>
        <v>645020.90000000049</v>
      </c>
      <c r="Q432" s="11">
        <f>IF(Table5[[#This Row],[Oil]]="","",Q431+Table5[[#This Row],[Oil]])</f>
        <v>-207661.96000000034</v>
      </c>
      <c r="R432" s="11">
        <f>IF(Table5[[#This Row],[Corn]]="","",R431+Table5[[#This Row],[Corn]])</f>
        <v>183285.64</v>
      </c>
      <c r="S432" s="11">
        <f>IF(Table5[[#This Row],[Wheat]]="","",S431+Table5[[#This Row],[Wheat]])</f>
        <v>1364085.2200000004</v>
      </c>
      <c r="T432" s="11">
        <f>IF(Table5[[#This Row],[KC Wheat]]="","",T431+Table5[[#This Row],[KC Wheat]])</f>
        <v>33294.900000000009</v>
      </c>
      <c r="U432" s="11">
        <f>IF(Table5[[#This Row],[Energies]]="","",U431+Table5[[#This Row],[Energies]])</f>
        <v>58860.250000000015</v>
      </c>
      <c r="V432" s="10">
        <f t="shared" si="41"/>
        <v>4973236.8479999984</v>
      </c>
      <c r="W432" s="8">
        <v>692458</v>
      </c>
      <c r="X432" s="12">
        <f t="shared" si="42"/>
        <v>2.5965329305170867E-2</v>
      </c>
      <c r="Y432" s="8">
        <v>-871.51</v>
      </c>
      <c r="Z432" s="8">
        <v>2280.84</v>
      </c>
      <c r="AA432" s="8"/>
      <c r="AB432" s="1"/>
      <c r="AC432" s="66">
        <v>471102.04</v>
      </c>
      <c r="AE432" s="109"/>
    </row>
    <row r="433" spans="1:31" x14ac:dyDescent="0.25">
      <c r="A433" s="1" t="str">
        <f t="shared" si="44"/>
        <v>Aug</v>
      </c>
      <c r="B433" s="2">
        <v>44790</v>
      </c>
      <c r="C433" s="8">
        <v>20002.8</v>
      </c>
      <c r="D433" s="8">
        <v>-15754</v>
      </c>
      <c r="E433" s="8">
        <v>515.79999999999995</v>
      </c>
      <c r="F433" s="8">
        <v>611.70000000000005</v>
      </c>
      <c r="G433" s="8">
        <v>-9328.4</v>
      </c>
      <c r="H433" s="8">
        <v>0</v>
      </c>
      <c r="I433" s="8">
        <v>0</v>
      </c>
      <c r="J433" s="10">
        <f t="shared" si="43"/>
        <v>-3952.1000000000004</v>
      </c>
      <c r="K433" s="8">
        <v>-58.1</v>
      </c>
      <c r="L433" s="8">
        <v>-405.04</v>
      </c>
      <c r="M433" s="8">
        <f t="shared" si="46"/>
        <v>-463.14000000000004</v>
      </c>
      <c r="N433" s="10">
        <f t="shared" si="45"/>
        <v>-4415.2400000000007</v>
      </c>
      <c r="O433" s="11">
        <f>IF(Table5[[#This Row],[Beans]]="","",O432+Table5[[#This Row],[Beans]])</f>
        <v>3287596.3000000021</v>
      </c>
      <c r="P433" s="11">
        <f>IF(Table5[[#This Row],[Meal]]="","",P432+Table5[[#This Row],[Meal]])</f>
        <v>629266.90000000049</v>
      </c>
      <c r="Q433" s="11">
        <f>IF(Table5[[#This Row],[Oil]]="","",Q432+Table5[[#This Row],[Oil]])</f>
        <v>-207146.16000000035</v>
      </c>
      <c r="R433" s="11">
        <f>IF(Table5[[#This Row],[Corn]]="","",R432+Table5[[#This Row],[Corn]])</f>
        <v>183897.34000000003</v>
      </c>
      <c r="S433" s="11">
        <f>IF(Table5[[#This Row],[Wheat]]="","",S432+Table5[[#This Row],[Wheat]])</f>
        <v>1354756.8200000005</v>
      </c>
      <c r="T433" s="11">
        <f>IF(Table5[[#This Row],[KC Wheat]]="","",T432+Table5[[#This Row],[KC Wheat]])</f>
        <v>33294.900000000009</v>
      </c>
      <c r="U433" s="11">
        <f>IF(Table5[[#This Row],[Energies]]="","",U432+Table5[[#This Row],[Energies]])</f>
        <v>58860.250000000015</v>
      </c>
      <c r="V433" s="10">
        <f t="shared" si="41"/>
        <v>4968821.6079999981</v>
      </c>
      <c r="W433" s="8">
        <v>624715</v>
      </c>
      <c r="X433" s="12">
        <f t="shared" si="42"/>
        <v>-7.067606828713895E-3</v>
      </c>
      <c r="Y433" s="8"/>
      <c r="Z433" s="8"/>
      <c r="AA433" s="8"/>
      <c r="AB433" s="1"/>
      <c r="AC433" s="66">
        <v>553019.65</v>
      </c>
      <c r="AE433" s="109"/>
    </row>
    <row r="434" spans="1:31" x14ac:dyDescent="0.25">
      <c r="A434" s="1" t="str">
        <f t="shared" si="44"/>
        <v>Aug</v>
      </c>
      <c r="B434" s="2">
        <v>44791</v>
      </c>
      <c r="C434" s="8">
        <v>-10139.200000000001</v>
      </c>
      <c r="D434" s="8">
        <v>20430.599999999999</v>
      </c>
      <c r="E434" s="8">
        <v>980</v>
      </c>
      <c r="F434" s="8">
        <v>7217.9</v>
      </c>
      <c r="G434" s="8">
        <v>11.4</v>
      </c>
      <c r="H434" s="8">
        <v>0</v>
      </c>
      <c r="I434" s="8">
        <v>0</v>
      </c>
      <c r="J434" s="10">
        <f t="shared" si="43"/>
        <v>18500.699999999997</v>
      </c>
      <c r="K434" s="8">
        <v>-63.64</v>
      </c>
      <c r="L434" s="8">
        <v>-448.98</v>
      </c>
      <c r="M434" s="8">
        <f t="shared" si="46"/>
        <v>-512.62</v>
      </c>
      <c r="N434" s="10">
        <f t="shared" si="45"/>
        <v>17988.079999999998</v>
      </c>
      <c r="O434" s="11">
        <f>IF(Table5[[#This Row],[Beans]]="","",O433+Table5[[#This Row],[Beans]])</f>
        <v>3277457.100000002</v>
      </c>
      <c r="P434" s="11">
        <f>IF(Table5[[#This Row],[Meal]]="","",P433+Table5[[#This Row],[Meal]])</f>
        <v>649697.50000000047</v>
      </c>
      <c r="Q434" s="11">
        <f>IF(Table5[[#This Row],[Oil]]="","",Q433+Table5[[#This Row],[Oil]])</f>
        <v>-206166.16000000035</v>
      </c>
      <c r="R434" s="11">
        <f>IF(Table5[[#This Row],[Corn]]="","",R433+Table5[[#This Row],[Corn]])</f>
        <v>191115.24000000002</v>
      </c>
      <c r="S434" s="11">
        <f>IF(Table5[[#This Row],[Wheat]]="","",S433+Table5[[#This Row],[Wheat]])</f>
        <v>1354768.2200000004</v>
      </c>
      <c r="T434" s="11">
        <f>IF(Table5[[#This Row],[KC Wheat]]="","",T433+Table5[[#This Row],[KC Wheat]])</f>
        <v>33294.900000000009</v>
      </c>
      <c r="U434" s="11">
        <f>IF(Table5[[#This Row],[Energies]]="","",U433+Table5[[#This Row],[Energies]])</f>
        <v>58860.250000000015</v>
      </c>
      <c r="V434" s="10">
        <f t="shared" si="41"/>
        <v>4986809.6879999982</v>
      </c>
      <c r="W434" s="8">
        <v>555582</v>
      </c>
      <c r="X434" s="12">
        <f t="shared" si="42"/>
        <v>3.2377002854664112E-2</v>
      </c>
      <c r="Y434" s="8">
        <v>-22500</v>
      </c>
      <c r="Z434" s="8"/>
      <c r="AA434" s="8"/>
      <c r="AB434" s="1"/>
      <c r="AC434" s="66">
        <v>585329.78</v>
      </c>
      <c r="AE434" s="109"/>
    </row>
    <row r="435" spans="1:31" x14ac:dyDescent="0.25">
      <c r="A435" s="1" t="str">
        <f t="shared" si="44"/>
        <v>Aug</v>
      </c>
      <c r="B435" s="2">
        <v>44792</v>
      </c>
      <c r="C435" s="8">
        <v>5855.4</v>
      </c>
      <c r="D435" s="8">
        <v>-12196</v>
      </c>
      <c r="E435" s="8">
        <v>-410.4</v>
      </c>
      <c r="F435" s="8">
        <v>-9751.7999999999993</v>
      </c>
      <c r="G435" s="8">
        <v>-4171.3</v>
      </c>
      <c r="H435" s="8">
        <v>0</v>
      </c>
      <c r="I435" s="8">
        <v>0</v>
      </c>
      <c r="J435" s="10">
        <f t="shared" si="43"/>
        <v>-20674.099999999999</v>
      </c>
      <c r="K435" s="8">
        <v>-99.53</v>
      </c>
      <c r="L435" s="8">
        <v>-699.09</v>
      </c>
      <c r="M435" s="8">
        <f t="shared" si="46"/>
        <v>-798.62</v>
      </c>
      <c r="N435" s="10">
        <f t="shared" si="45"/>
        <v>-21472.719999999998</v>
      </c>
      <c r="O435" s="11">
        <f>IF(Table5[[#This Row],[Beans]]="","",O434+Table5[[#This Row],[Beans]])</f>
        <v>3283312.5000000019</v>
      </c>
      <c r="P435" s="11">
        <f>IF(Table5[[#This Row],[Meal]]="","",P434+Table5[[#This Row],[Meal]])</f>
        <v>637501.50000000047</v>
      </c>
      <c r="Q435" s="11">
        <f>IF(Table5[[#This Row],[Oil]]="","",Q434+Table5[[#This Row],[Oil]])</f>
        <v>-206576.56000000035</v>
      </c>
      <c r="R435" s="11">
        <f>IF(Table5[[#This Row],[Corn]]="","",R434+Table5[[#This Row],[Corn]])</f>
        <v>181363.44000000003</v>
      </c>
      <c r="S435" s="11">
        <f>IF(Table5[[#This Row],[Wheat]]="","",S434+Table5[[#This Row],[Wheat]])</f>
        <v>1350596.9200000004</v>
      </c>
      <c r="T435" s="11">
        <f>IF(Table5[[#This Row],[KC Wheat]]="","",T434+Table5[[#This Row],[KC Wheat]])</f>
        <v>33294.900000000009</v>
      </c>
      <c r="U435" s="11">
        <f>IF(Table5[[#This Row],[Energies]]="","",U434+Table5[[#This Row],[Energies]])</f>
        <v>58860.250000000015</v>
      </c>
      <c r="V435" s="10">
        <f t="shared" si="41"/>
        <v>4965336.9679999985</v>
      </c>
      <c r="W435" s="8">
        <v>723946</v>
      </c>
      <c r="X435" s="12">
        <f t="shared" si="42"/>
        <v>-2.9660665298240473E-2</v>
      </c>
      <c r="Y435" s="8"/>
      <c r="Z435" s="8"/>
      <c r="AA435" s="8"/>
      <c r="AB435" s="1"/>
      <c r="AC435" s="66">
        <v>530575.66</v>
      </c>
      <c r="AE435" s="109"/>
    </row>
    <row r="436" spans="1:31" x14ac:dyDescent="0.25">
      <c r="A436" s="1" t="str">
        <f t="shared" si="44"/>
        <v>Aug</v>
      </c>
      <c r="B436" s="2">
        <v>44795</v>
      </c>
      <c r="C436" s="8">
        <v>35375.4</v>
      </c>
      <c r="D436" s="8">
        <v>29508</v>
      </c>
      <c r="E436" s="8">
        <v>2889.7</v>
      </c>
      <c r="F436" s="8">
        <v>3582.6</v>
      </c>
      <c r="G436" s="8">
        <v>-8492.1</v>
      </c>
      <c r="H436" s="8">
        <v>0</v>
      </c>
      <c r="I436" s="8">
        <v>0</v>
      </c>
      <c r="J436" s="10">
        <f t="shared" si="43"/>
        <v>62863.600000000013</v>
      </c>
      <c r="K436" s="8">
        <v>-175.08</v>
      </c>
      <c r="L436" s="8">
        <v>-1240.82</v>
      </c>
      <c r="M436" s="8">
        <f t="shared" si="46"/>
        <v>-1415.8999999999999</v>
      </c>
      <c r="N436" s="10">
        <f t="shared" ref="N436:N443" si="47">IFERROR(J436+M436,"")</f>
        <v>61447.700000000012</v>
      </c>
      <c r="O436" s="11">
        <f>IF(Table5[[#This Row],[Beans]]="","",O435+Table5[[#This Row],[Beans]])</f>
        <v>3318687.9000000018</v>
      </c>
      <c r="P436" s="11">
        <f>IF(Table5[[#This Row],[Meal]]="","",P435+Table5[[#This Row],[Meal]])</f>
        <v>667009.50000000047</v>
      </c>
      <c r="Q436" s="11">
        <f>IF(Table5[[#This Row],[Oil]]="","",Q435+Table5[[#This Row],[Oil]])</f>
        <v>-203686.86000000034</v>
      </c>
      <c r="R436" s="11">
        <f>IF(Table5[[#This Row],[Corn]]="","",R435+Table5[[#This Row],[Corn]])</f>
        <v>184946.04000000004</v>
      </c>
      <c r="S436" s="11">
        <f>IF(Table5[[#This Row],[Wheat]]="","",S435+Table5[[#This Row],[Wheat]])</f>
        <v>1342104.8200000003</v>
      </c>
      <c r="T436" s="11">
        <f>IF(Table5[[#This Row],[KC Wheat]]="","",T435+Table5[[#This Row],[KC Wheat]])</f>
        <v>33294.900000000009</v>
      </c>
      <c r="U436" s="11">
        <f>IF(Table5[[#This Row],[Energies]]="","",U435+Table5[[#This Row],[Energies]])</f>
        <v>58860.250000000015</v>
      </c>
      <c r="V436" s="10">
        <f t="shared" ref="V436:V487" si="48">IF(N436&lt;&gt;"",IFERROR(V435+N436,""),"")</f>
        <v>5026784.6679999987</v>
      </c>
      <c r="W436" s="8">
        <v>1022505</v>
      </c>
      <c r="X436" s="12">
        <f t="shared" ref="X436:X487" si="49">IFERROR(N436/W436,"")</f>
        <v>6.0095256257915619E-2</v>
      </c>
      <c r="Y436" s="8"/>
      <c r="Z436" s="8"/>
      <c r="AA436" s="8"/>
      <c r="AB436" s="1"/>
      <c r="AC436" s="66">
        <v>562618.51</v>
      </c>
      <c r="AE436" s="109"/>
    </row>
    <row r="437" spans="1:31" x14ac:dyDescent="0.25">
      <c r="A437" s="1" t="str">
        <f t="shared" si="44"/>
        <v>Aug</v>
      </c>
      <c r="B437" s="2">
        <v>44796</v>
      </c>
      <c r="C437" s="8">
        <v>38116.1</v>
      </c>
      <c r="D437" s="8">
        <v>16509</v>
      </c>
      <c r="E437" s="8">
        <v>-3816.3</v>
      </c>
      <c r="F437" s="8">
        <v>-33460.9</v>
      </c>
      <c r="G437" s="8">
        <v>-3199.5</v>
      </c>
      <c r="H437" s="8">
        <v>0</v>
      </c>
      <c r="I437" s="8">
        <v>0</v>
      </c>
      <c r="J437" s="10">
        <f t="shared" si="43"/>
        <v>14148.399999999994</v>
      </c>
      <c r="K437" s="8">
        <v>-214.74</v>
      </c>
      <c r="L437" s="8">
        <v>-1502.31</v>
      </c>
      <c r="M437" s="8">
        <f t="shared" si="46"/>
        <v>-1717.05</v>
      </c>
      <c r="N437" s="10">
        <f t="shared" si="47"/>
        <v>12431.349999999995</v>
      </c>
      <c r="O437" s="11">
        <f>IF(Table5[[#This Row],[Beans]]="","",O436+Table5[[#This Row],[Beans]])</f>
        <v>3356804.0000000019</v>
      </c>
      <c r="P437" s="11">
        <f>IF(Table5[[#This Row],[Meal]]="","",P436+Table5[[#This Row],[Meal]])</f>
        <v>683518.50000000047</v>
      </c>
      <c r="Q437" s="11">
        <f>IF(Table5[[#This Row],[Oil]]="","",Q436+Table5[[#This Row],[Oil]])</f>
        <v>-207503.16000000032</v>
      </c>
      <c r="R437" s="11">
        <f>IF(Table5[[#This Row],[Corn]]="","",R436+Table5[[#This Row],[Corn]])</f>
        <v>151485.14000000004</v>
      </c>
      <c r="S437" s="11">
        <f>IF(Table5[[#This Row],[Wheat]]="","",S436+Table5[[#This Row],[Wheat]])</f>
        <v>1338905.3200000003</v>
      </c>
      <c r="T437" s="11">
        <f>IF(Table5[[#This Row],[KC Wheat]]="","",T436+Table5[[#This Row],[KC Wheat]])</f>
        <v>33294.900000000009</v>
      </c>
      <c r="U437" s="11">
        <f>IF(Table5[[#This Row],[Energies]]="","",U436+Table5[[#This Row],[Energies]])</f>
        <v>58860.250000000015</v>
      </c>
      <c r="V437" s="10">
        <f t="shared" si="48"/>
        <v>5039216.0179999983</v>
      </c>
      <c r="W437" s="8">
        <v>1064940</v>
      </c>
      <c r="X437" s="12">
        <f t="shared" si="49"/>
        <v>1.1673286757939409E-2</v>
      </c>
      <c r="Y437" s="8"/>
      <c r="Z437" s="8"/>
      <c r="AA437" s="8"/>
      <c r="AB437" s="1"/>
      <c r="AC437" s="66">
        <v>557195.21</v>
      </c>
      <c r="AE437" s="109"/>
    </row>
    <row r="438" spans="1:31" x14ac:dyDescent="0.25">
      <c r="A438" s="1" t="str">
        <f t="shared" si="44"/>
        <v>Aug</v>
      </c>
      <c r="B438" s="2">
        <v>44797</v>
      </c>
      <c r="C438" s="8">
        <v>-1688.3</v>
      </c>
      <c r="D438" s="8">
        <v>232.8</v>
      </c>
      <c r="E438" s="8">
        <v>3449.7</v>
      </c>
      <c r="F438" s="8">
        <v>24050.7</v>
      </c>
      <c r="G438" s="8">
        <v>-6224.1</v>
      </c>
      <c r="H438" s="8">
        <v>0</v>
      </c>
      <c r="I438" s="8">
        <v>0</v>
      </c>
      <c r="J438" s="10">
        <f t="shared" ref="J438:J489" si="50">IF(SUM(C438:I438)=0,"",SUM(C438:I438))</f>
        <v>19820.800000000003</v>
      </c>
      <c r="K438" s="8">
        <v>-115.56</v>
      </c>
      <c r="L438" s="8">
        <v>-814.8</v>
      </c>
      <c r="M438" s="8">
        <f t="shared" si="46"/>
        <v>-930.3599999999999</v>
      </c>
      <c r="N438" s="10">
        <f t="shared" si="47"/>
        <v>18890.440000000002</v>
      </c>
      <c r="O438" s="11">
        <f>IF(Table5[[#This Row],[Beans]]="","",O437+Table5[[#This Row],[Beans]])</f>
        <v>3355115.700000002</v>
      </c>
      <c r="P438" s="11">
        <f>IF(Table5[[#This Row],[Meal]]="","",P437+Table5[[#This Row],[Meal]])</f>
        <v>683751.30000000051</v>
      </c>
      <c r="Q438" s="11">
        <f>IF(Table5[[#This Row],[Oil]]="","",Q437+Table5[[#This Row],[Oil]])</f>
        <v>-204053.46000000031</v>
      </c>
      <c r="R438" s="11">
        <f>IF(Table5[[#This Row],[Corn]]="","",R437+Table5[[#This Row],[Corn]])</f>
        <v>175535.84000000005</v>
      </c>
      <c r="S438" s="11">
        <f>IF(Table5[[#This Row],[Wheat]]="","",S437+Table5[[#This Row],[Wheat]])</f>
        <v>1332681.2200000002</v>
      </c>
      <c r="T438" s="11">
        <f>IF(Table5[[#This Row],[KC Wheat]]="","",T437+Table5[[#This Row],[KC Wheat]])</f>
        <v>33294.900000000009</v>
      </c>
      <c r="U438" s="11">
        <f>IF(Table5[[#This Row],[Energies]]="","",U437+Table5[[#This Row],[Energies]])</f>
        <v>58860.250000000015</v>
      </c>
      <c r="V438" s="10">
        <f t="shared" si="48"/>
        <v>5058106.4579999987</v>
      </c>
      <c r="W438" s="8">
        <v>1093525</v>
      </c>
      <c r="X438" s="12">
        <f t="shared" si="49"/>
        <v>1.7274813104410053E-2</v>
      </c>
      <c r="Y438" s="8">
        <v>-15529.5</v>
      </c>
      <c r="Z438" s="8"/>
      <c r="AA438" s="8"/>
      <c r="AB438" s="1"/>
      <c r="AC438" s="66">
        <v>575841.1</v>
      </c>
      <c r="AE438" s="109"/>
    </row>
    <row r="439" spans="1:31" x14ac:dyDescent="0.25">
      <c r="A439" s="1" t="str">
        <f t="shared" si="44"/>
        <v>Aug</v>
      </c>
      <c r="B439" s="2">
        <v>44798</v>
      </c>
      <c r="C439" s="8">
        <v>-11215.1</v>
      </c>
      <c r="D439" s="8">
        <v>-1267.8</v>
      </c>
      <c r="E439" s="8">
        <v>7287.7</v>
      </c>
      <c r="F439" s="8">
        <v>6432.6</v>
      </c>
      <c r="G439" s="8">
        <v>-25839</v>
      </c>
      <c r="H439" s="8">
        <v>0</v>
      </c>
      <c r="I439" s="8">
        <v>0</v>
      </c>
      <c r="J439" s="10">
        <f t="shared" si="50"/>
        <v>-24601.599999999999</v>
      </c>
      <c r="K439" s="8">
        <v>-128.94999999999999</v>
      </c>
      <c r="L439" s="8">
        <v>-911.21</v>
      </c>
      <c r="M439" s="8">
        <f t="shared" si="46"/>
        <v>-1040.1600000000001</v>
      </c>
      <c r="N439" s="10">
        <f t="shared" si="47"/>
        <v>-25641.759999999998</v>
      </c>
      <c r="O439" s="11">
        <f>IF(Table5[[#This Row],[Beans]]="","",O438+Table5[[#This Row],[Beans]])</f>
        <v>3343900.600000002</v>
      </c>
      <c r="P439" s="11">
        <f>IF(Table5[[#This Row],[Meal]]="","",P438+Table5[[#This Row],[Meal]])</f>
        <v>682483.50000000047</v>
      </c>
      <c r="Q439" s="11">
        <f>IF(Table5[[#This Row],[Oil]]="","",Q438+Table5[[#This Row],[Oil]])</f>
        <v>-196765.7600000003</v>
      </c>
      <c r="R439" s="11">
        <f>IF(Table5[[#This Row],[Corn]]="","",R438+Table5[[#This Row],[Corn]])</f>
        <v>181968.44000000006</v>
      </c>
      <c r="S439" s="11">
        <f>IF(Table5[[#This Row],[Wheat]]="","",S438+Table5[[#This Row],[Wheat]])</f>
        <v>1306842.2200000002</v>
      </c>
      <c r="T439" s="11">
        <f>IF(Table5[[#This Row],[KC Wheat]]="","",T438+Table5[[#This Row],[KC Wheat]])</f>
        <v>33294.900000000009</v>
      </c>
      <c r="U439" s="11">
        <f>IF(Table5[[#This Row],[Energies]]="","",U438+Table5[[#This Row],[Energies]])</f>
        <v>58860.250000000015</v>
      </c>
      <c r="V439" s="10">
        <f t="shared" si="48"/>
        <v>5032464.6979999989</v>
      </c>
      <c r="W439" s="8">
        <v>1334129</v>
      </c>
      <c r="X439" s="12">
        <f t="shared" si="49"/>
        <v>-1.9219850554181791E-2</v>
      </c>
      <c r="Y439" s="8">
        <v>-4861.1499999999996</v>
      </c>
      <c r="Z439" s="8"/>
      <c r="AA439" s="8"/>
      <c r="AB439" s="1"/>
      <c r="AC439" s="66">
        <v>489352.19</v>
      </c>
      <c r="AE439" s="109"/>
    </row>
    <row r="440" spans="1:31" x14ac:dyDescent="0.25">
      <c r="A440" s="1" t="str">
        <f t="shared" si="44"/>
        <v>Aug</v>
      </c>
      <c r="B440" s="2">
        <v>44799</v>
      </c>
      <c r="C440" s="8">
        <v>8017.6</v>
      </c>
      <c r="D440" s="8">
        <v>22826.400000000001</v>
      </c>
      <c r="E440" s="8">
        <v>8164.8</v>
      </c>
      <c r="F440" s="8">
        <v>-6379</v>
      </c>
      <c r="G440" s="8">
        <v>16750.8</v>
      </c>
      <c r="H440" s="8">
        <v>0</v>
      </c>
      <c r="I440" s="8">
        <v>0</v>
      </c>
      <c r="J440" s="10">
        <f t="shared" si="50"/>
        <v>49380.600000000006</v>
      </c>
      <c r="K440" s="8">
        <v>-732.78</v>
      </c>
      <c r="L440" s="8">
        <v>-3640.22</v>
      </c>
      <c r="M440" s="8">
        <f t="shared" si="46"/>
        <v>-4373</v>
      </c>
      <c r="N440" s="10">
        <f t="shared" si="47"/>
        <v>45007.600000000006</v>
      </c>
      <c r="O440" s="11">
        <f>IF(Table5[[#This Row],[Beans]]="","",O439+Table5[[#This Row],[Beans]])</f>
        <v>3351918.200000002</v>
      </c>
      <c r="P440" s="11">
        <f>IF(Table5[[#This Row],[Meal]]="","",P439+Table5[[#This Row],[Meal]])</f>
        <v>705309.90000000049</v>
      </c>
      <c r="Q440" s="11">
        <f>IF(Table5[[#This Row],[Oil]]="","",Q439+Table5[[#This Row],[Oil]])</f>
        <v>-188600.96000000031</v>
      </c>
      <c r="R440" s="11">
        <f>IF(Table5[[#This Row],[Corn]]="","",R439+Table5[[#This Row],[Corn]])</f>
        <v>175589.44000000006</v>
      </c>
      <c r="S440" s="11">
        <f>IF(Table5[[#This Row],[Wheat]]="","",S439+Table5[[#This Row],[Wheat]])</f>
        <v>1323593.0200000003</v>
      </c>
      <c r="T440" s="11">
        <f>IF(Table5[[#This Row],[KC Wheat]]="","",T439+Table5[[#This Row],[KC Wheat]])</f>
        <v>33294.900000000009</v>
      </c>
      <c r="U440" s="11">
        <f>IF(Table5[[#This Row],[Energies]]="","",U439+Table5[[#This Row],[Energies]])</f>
        <v>58860.250000000015</v>
      </c>
      <c r="V440" s="10">
        <f t="shared" si="48"/>
        <v>5077472.2979999986</v>
      </c>
      <c r="W440" s="8">
        <v>588970</v>
      </c>
      <c r="X440" s="12">
        <f t="shared" si="49"/>
        <v>7.6417474574256766E-2</v>
      </c>
      <c r="Y440" s="8"/>
      <c r="Z440" s="8"/>
      <c r="AA440" s="8"/>
      <c r="AB440" s="1"/>
      <c r="AC440" s="66">
        <v>582319.18999999994</v>
      </c>
      <c r="AE440" s="109"/>
    </row>
    <row r="441" spans="1:31" x14ac:dyDescent="0.25">
      <c r="A441" s="1" t="str">
        <f t="shared" si="44"/>
        <v>Aug</v>
      </c>
      <c r="B441" s="2">
        <v>44802</v>
      </c>
      <c r="C441" s="8">
        <v>-4854.1000000000004</v>
      </c>
      <c r="D441" s="8">
        <v>-15633</v>
      </c>
      <c r="E441" s="8">
        <v>-2871.8</v>
      </c>
      <c r="F441" s="8">
        <v>-41649.4</v>
      </c>
      <c r="G441" s="8">
        <v>-9123.9</v>
      </c>
      <c r="H441" s="8">
        <v>0</v>
      </c>
      <c r="I441" s="8">
        <v>0</v>
      </c>
      <c r="J441" s="10">
        <f t="shared" si="50"/>
        <v>-74132.2</v>
      </c>
      <c r="K441" s="8">
        <v>-115.78</v>
      </c>
      <c r="L441" s="8">
        <v>-819.26</v>
      </c>
      <c r="M441" s="8">
        <f t="shared" si="46"/>
        <v>-935.04</v>
      </c>
      <c r="N441" s="10">
        <f t="shared" si="47"/>
        <v>-75067.239999999991</v>
      </c>
      <c r="O441" s="11">
        <f>IF(Table5[[#This Row],[Beans]]="","",O440+Table5[[#This Row],[Beans]])</f>
        <v>3347064.100000002</v>
      </c>
      <c r="P441" s="11">
        <f>IF(Table5[[#This Row],[Meal]]="","",P440+Table5[[#This Row],[Meal]])</f>
        <v>689676.90000000049</v>
      </c>
      <c r="Q441" s="11">
        <f>IF(Table5[[#This Row],[Oil]]="","",Q440+Table5[[#This Row],[Oil]])</f>
        <v>-191472.7600000003</v>
      </c>
      <c r="R441" s="11">
        <f>IF(Table5[[#This Row],[Corn]]="","",R440+Table5[[#This Row],[Corn]])</f>
        <v>133940.04000000007</v>
      </c>
      <c r="S441" s="11">
        <f>IF(Table5[[#This Row],[Wheat]]="","",S440+Table5[[#This Row],[Wheat]])</f>
        <v>1314469.1200000003</v>
      </c>
      <c r="T441" s="11">
        <f>IF(Table5[[#This Row],[KC Wheat]]="","",T440+Table5[[#This Row],[KC Wheat]])</f>
        <v>33294.900000000009</v>
      </c>
      <c r="U441" s="11">
        <f>IF(Table5[[#This Row],[Energies]]="","",U440+Table5[[#This Row],[Energies]])</f>
        <v>58860.250000000015</v>
      </c>
      <c r="V441" s="10">
        <f t="shared" si="48"/>
        <v>5002405.0579999983</v>
      </c>
      <c r="W441" s="8">
        <v>715882</v>
      </c>
      <c r="X441" s="12">
        <f t="shared" si="49"/>
        <v>-0.10485979532939785</v>
      </c>
      <c r="Y441" s="8"/>
      <c r="Z441" s="8"/>
      <c r="AA441" s="8"/>
      <c r="AB441" s="1"/>
      <c r="AC441" s="66">
        <v>551003.15</v>
      </c>
      <c r="AE441" s="109"/>
    </row>
    <row r="442" spans="1:31" x14ac:dyDescent="0.25">
      <c r="A442" s="1" t="str">
        <f t="shared" si="44"/>
        <v>Aug</v>
      </c>
      <c r="B442" s="2">
        <v>44803</v>
      </c>
      <c r="C442" s="8">
        <v>2527.8000000000002</v>
      </c>
      <c r="D442" s="8">
        <v>-3568.3</v>
      </c>
      <c r="E442" s="8">
        <v>-849.6</v>
      </c>
      <c r="F442" s="8">
        <v>15991.6</v>
      </c>
      <c r="G442" s="8">
        <v>-3501.9</v>
      </c>
      <c r="H442" s="8">
        <v>0</v>
      </c>
      <c r="I442" s="8">
        <v>0</v>
      </c>
      <c r="J442" s="10">
        <f t="shared" si="50"/>
        <v>10599.6</v>
      </c>
      <c r="K442" s="8">
        <v>-50.42</v>
      </c>
      <c r="L442" s="8">
        <v>-356.73</v>
      </c>
      <c r="M442" s="8">
        <f t="shared" si="46"/>
        <v>-407.15000000000003</v>
      </c>
      <c r="N442" s="10">
        <f t="shared" si="47"/>
        <v>10192.450000000001</v>
      </c>
      <c r="O442" s="11">
        <f>IF(Table5[[#This Row],[Beans]]="","",O441+Table5[[#This Row],[Beans]])</f>
        <v>3349591.9000000018</v>
      </c>
      <c r="P442" s="11">
        <f>IF(Table5[[#This Row],[Meal]]="","",P441+Table5[[#This Row],[Meal]])</f>
        <v>686108.60000000044</v>
      </c>
      <c r="Q442" s="11">
        <f>IF(Table5[[#This Row],[Oil]]="","",Q441+Table5[[#This Row],[Oil]])</f>
        <v>-192322.36000000031</v>
      </c>
      <c r="R442" s="11">
        <f>IF(Table5[[#This Row],[Corn]]="","",R441+Table5[[#This Row],[Corn]])</f>
        <v>149931.64000000007</v>
      </c>
      <c r="S442" s="11">
        <f>IF(Table5[[#This Row],[Wheat]]="","",S441+Table5[[#This Row],[Wheat]])</f>
        <v>1310967.2200000004</v>
      </c>
      <c r="T442" s="11">
        <f>IF(Table5[[#This Row],[KC Wheat]]="","",T441+Table5[[#This Row],[KC Wheat]])</f>
        <v>33294.900000000009</v>
      </c>
      <c r="U442" s="11">
        <f>IF(Table5[[#This Row],[Energies]]="","",U441+Table5[[#This Row],[Energies]])</f>
        <v>58860.250000000015</v>
      </c>
      <c r="V442" s="10">
        <f t="shared" si="48"/>
        <v>5012597.5079999985</v>
      </c>
      <c r="W442" s="8">
        <v>746545</v>
      </c>
      <c r="X442" s="12">
        <f t="shared" si="49"/>
        <v>1.3652827358029323E-2</v>
      </c>
      <c r="Y442" s="8"/>
      <c r="Z442" s="8"/>
      <c r="AA442" s="8"/>
      <c r="AB442" s="1"/>
      <c r="AC442" s="66">
        <v>514610</v>
      </c>
      <c r="AE442" s="109"/>
    </row>
    <row r="443" spans="1:31" x14ac:dyDescent="0.25">
      <c r="A443" s="1" t="str">
        <f t="shared" si="44"/>
        <v>Aug</v>
      </c>
      <c r="B443" s="2">
        <v>44804</v>
      </c>
      <c r="C443" s="8">
        <v>-9920.7999999999993</v>
      </c>
      <c r="D443" s="8">
        <v>8845.5</v>
      </c>
      <c r="E443" s="8">
        <v>2840</v>
      </c>
      <c r="F443" s="8">
        <v>11667.6</v>
      </c>
      <c r="G443" s="8">
        <v>10016.6</v>
      </c>
      <c r="H443" s="8">
        <v>0</v>
      </c>
      <c r="I443" s="8">
        <v>0</v>
      </c>
      <c r="J443" s="10">
        <f t="shared" si="50"/>
        <v>23448.9</v>
      </c>
      <c r="K443" s="8">
        <v>-25.1</v>
      </c>
      <c r="L443" s="8">
        <v>-177.79</v>
      </c>
      <c r="M443" s="8">
        <f t="shared" si="46"/>
        <v>-202.89</v>
      </c>
      <c r="N443" s="10">
        <f t="shared" si="47"/>
        <v>23246.010000000002</v>
      </c>
      <c r="O443" s="11">
        <f>IF(Table5[[#This Row],[Beans]]="","",O442+Table5[[#This Row],[Beans]])</f>
        <v>3339671.100000002</v>
      </c>
      <c r="P443" s="11">
        <f>IF(Table5[[#This Row],[Meal]]="","",P442+Table5[[#This Row],[Meal]])</f>
        <v>694954.10000000044</v>
      </c>
      <c r="Q443" s="11">
        <f>IF(Table5[[#This Row],[Oil]]="","",Q442+Table5[[#This Row],[Oil]])</f>
        <v>-189482.36000000031</v>
      </c>
      <c r="R443" s="11">
        <f>IF(Table5[[#This Row],[Corn]]="","",R442+Table5[[#This Row],[Corn]])</f>
        <v>161599.24000000008</v>
      </c>
      <c r="S443" s="11">
        <f>IF(Table5[[#This Row],[Wheat]]="","",S442+Table5[[#This Row],[Wheat]])</f>
        <v>1320983.8200000005</v>
      </c>
      <c r="T443" s="11">
        <f>IF(Table5[[#This Row],[KC Wheat]]="","",T442+Table5[[#This Row],[KC Wheat]])</f>
        <v>33294.900000000009</v>
      </c>
      <c r="U443" s="11">
        <f>IF(Table5[[#This Row],[Energies]]="","",U442+Table5[[#This Row],[Energies]])</f>
        <v>58860.250000000015</v>
      </c>
      <c r="V443" s="10">
        <f t="shared" si="48"/>
        <v>5035843.5179999983</v>
      </c>
      <c r="W443" s="8">
        <v>684270</v>
      </c>
      <c r="X443" s="12">
        <f t="shared" si="49"/>
        <v>3.3971984742864662E-2</v>
      </c>
      <c r="Y443" s="8"/>
      <c r="Z443" s="8"/>
      <c r="AA443" s="8"/>
      <c r="AB443" s="1"/>
      <c r="AC443" s="66">
        <v>589779.11</v>
      </c>
      <c r="AE443" s="109"/>
    </row>
    <row r="444" spans="1:31" x14ac:dyDescent="0.25">
      <c r="A444" s="1" t="str">
        <f t="shared" si="44"/>
        <v>Sep</v>
      </c>
      <c r="B444" s="2">
        <v>44805</v>
      </c>
      <c r="C444" s="8">
        <v>444.1</v>
      </c>
      <c r="D444" s="8">
        <v>9418.7999999999993</v>
      </c>
      <c r="E444" s="8">
        <v>-23826.9</v>
      </c>
      <c r="F444" s="8">
        <v>55181.9</v>
      </c>
      <c r="G444" s="8">
        <v>-25659.7</v>
      </c>
      <c r="H444" s="8">
        <v>0</v>
      </c>
      <c r="I444" s="8">
        <v>0</v>
      </c>
      <c r="J444" s="10">
        <f t="shared" si="50"/>
        <v>15558.2</v>
      </c>
      <c r="K444" s="8">
        <v>-89.07</v>
      </c>
      <c r="L444" s="8">
        <v>-630.89</v>
      </c>
      <c r="M444" s="8">
        <f t="shared" si="46"/>
        <v>-719.96</v>
      </c>
      <c r="N444" s="10">
        <f t="shared" ref="N444:N507" si="51">IFERROR(J444+M444,"")</f>
        <v>14838.240000000002</v>
      </c>
      <c r="O444" s="11">
        <f>IF(Table5[[#This Row],[Beans]]="","",O443+Table5[[#This Row],[Beans]])</f>
        <v>3340115.200000002</v>
      </c>
      <c r="P444" s="11">
        <f>IF(Table5[[#This Row],[Meal]]="","",P443+Table5[[#This Row],[Meal]])</f>
        <v>704372.90000000049</v>
      </c>
      <c r="Q444" s="11">
        <f>IF(Table5[[#This Row],[Oil]]="","",Q443+Table5[[#This Row],[Oil]])</f>
        <v>-213309.2600000003</v>
      </c>
      <c r="R444" s="11">
        <f>IF(Table5[[#This Row],[Corn]]="","",R443+Table5[[#This Row],[Corn]])</f>
        <v>216781.14000000007</v>
      </c>
      <c r="S444" s="11">
        <f>IF(Table5[[#This Row],[Wheat]]="","",S443+Table5[[#This Row],[Wheat]])</f>
        <v>1295324.1200000006</v>
      </c>
      <c r="T444" s="11">
        <f>IF(Table5[[#This Row],[KC Wheat]]="","",T443+Table5[[#This Row],[KC Wheat]])</f>
        <v>33294.900000000009</v>
      </c>
      <c r="U444" s="11">
        <f>IF(Table5[[#This Row],[Energies]]="","",U443+Table5[[#This Row],[Energies]])</f>
        <v>58860.250000000015</v>
      </c>
      <c r="V444" s="10">
        <f t="shared" si="48"/>
        <v>5050681.7579999985</v>
      </c>
      <c r="W444" s="8">
        <v>660768</v>
      </c>
      <c r="X444" s="12">
        <f t="shared" si="49"/>
        <v>2.2456051140491068E-2</v>
      </c>
      <c r="Y444" s="8">
        <v>-1077.03</v>
      </c>
      <c r="Z444" s="8"/>
      <c r="AA444" s="8"/>
      <c r="AB444" s="1"/>
      <c r="AC444" s="66">
        <v>606899.15</v>
      </c>
      <c r="AE444" s="109"/>
    </row>
    <row r="445" spans="1:31" x14ac:dyDescent="0.25">
      <c r="A445" s="1" t="str">
        <f t="shared" si="44"/>
        <v>Sep</v>
      </c>
      <c r="B445" s="2">
        <v>44806</v>
      </c>
      <c r="C445" s="8">
        <v>-5097.2</v>
      </c>
      <c r="D445" s="8">
        <v>-15514.5</v>
      </c>
      <c r="E445" s="8">
        <v>1298.3</v>
      </c>
      <c r="F445" s="8">
        <v>11619.6</v>
      </c>
      <c r="G445" s="8">
        <v>2064.3000000000002</v>
      </c>
      <c r="H445" s="8">
        <v>0</v>
      </c>
      <c r="I445" s="8">
        <v>0</v>
      </c>
      <c r="J445" s="10">
        <f t="shared" si="50"/>
        <v>-5629.5000000000009</v>
      </c>
      <c r="K445" s="8">
        <v>-36.35</v>
      </c>
      <c r="L445" s="8">
        <v>-257.60000000000002</v>
      </c>
      <c r="M445" s="8">
        <f t="shared" si="46"/>
        <v>-293.95000000000005</v>
      </c>
      <c r="N445" s="10">
        <f t="shared" si="51"/>
        <v>-5923.4500000000007</v>
      </c>
      <c r="O445" s="11">
        <f>IF(Table5[[#This Row],[Beans]]="","",O444+Table5[[#This Row],[Beans]])</f>
        <v>3335018.0000000019</v>
      </c>
      <c r="P445" s="11">
        <f>IF(Table5[[#This Row],[Meal]]="","",P444+Table5[[#This Row],[Meal]])</f>
        <v>688858.40000000049</v>
      </c>
      <c r="Q445" s="11">
        <f>IF(Table5[[#This Row],[Oil]]="","",Q444+Table5[[#This Row],[Oil]])</f>
        <v>-212010.96000000031</v>
      </c>
      <c r="R445" s="11">
        <f>IF(Table5[[#This Row],[Corn]]="","",R444+Table5[[#This Row],[Corn]])</f>
        <v>228400.74000000008</v>
      </c>
      <c r="S445" s="11">
        <f>IF(Table5[[#This Row],[Wheat]]="","",S444+Table5[[#This Row],[Wheat]])</f>
        <v>1297388.4200000006</v>
      </c>
      <c r="T445" s="11">
        <f>IF(Table5[[#This Row],[KC Wheat]]="","",T444+Table5[[#This Row],[KC Wheat]])</f>
        <v>33294.900000000009</v>
      </c>
      <c r="U445" s="11">
        <f>IF(Table5[[#This Row],[Energies]]="","",U444+Table5[[#This Row],[Energies]])</f>
        <v>58860.250000000015</v>
      </c>
      <c r="V445" s="10">
        <f t="shared" si="48"/>
        <v>5044758.3079999983</v>
      </c>
      <c r="W445" s="8">
        <v>594960</v>
      </c>
      <c r="X445" s="12">
        <f t="shared" si="49"/>
        <v>-9.9560474653758255E-3</v>
      </c>
      <c r="Y445" s="8"/>
      <c r="Z445" s="8"/>
      <c r="AA445" s="8"/>
      <c r="AB445" s="1"/>
      <c r="AC445" s="66">
        <v>586683.44999999995</v>
      </c>
      <c r="AE445" s="109"/>
    </row>
    <row r="446" spans="1:31" x14ac:dyDescent="0.25">
      <c r="A446" s="1" t="str">
        <f t="shared" si="44"/>
        <v>Sep</v>
      </c>
      <c r="B446" s="2">
        <v>44810</v>
      </c>
      <c r="C446" s="8">
        <v>-3130.2</v>
      </c>
      <c r="D446" s="8">
        <v>28681.9</v>
      </c>
      <c r="E446" s="8">
        <v>1117.4000000000001</v>
      </c>
      <c r="F446" s="8">
        <v>-20571.8</v>
      </c>
      <c r="G446" s="8">
        <v>7207.8</v>
      </c>
      <c r="H446" s="8">
        <v>0</v>
      </c>
      <c r="I446" s="8">
        <v>0</v>
      </c>
      <c r="J446" s="10">
        <f t="shared" si="50"/>
        <v>13305.100000000002</v>
      </c>
      <c r="K446" s="8">
        <v>-40.11</v>
      </c>
      <c r="L446" s="8">
        <v>-284.27999999999997</v>
      </c>
      <c r="M446" s="8">
        <f t="shared" si="46"/>
        <v>-324.39</v>
      </c>
      <c r="N446" s="10">
        <f t="shared" si="51"/>
        <v>12980.710000000003</v>
      </c>
      <c r="O446" s="11">
        <f>IF(Table5[[#This Row],[Beans]]="","",O445+Table5[[#This Row],[Beans]])</f>
        <v>3331887.8000000017</v>
      </c>
      <c r="P446" s="11">
        <f>IF(Table5[[#This Row],[Meal]]="","",P445+Table5[[#This Row],[Meal]])</f>
        <v>717540.30000000051</v>
      </c>
      <c r="Q446" s="11">
        <f>IF(Table5[[#This Row],[Oil]]="","",Q445+Table5[[#This Row],[Oil]])</f>
        <v>-210893.56000000032</v>
      </c>
      <c r="R446" s="11">
        <f>IF(Table5[[#This Row],[Corn]]="","",R445+Table5[[#This Row],[Corn]])</f>
        <v>207828.94000000009</v>
      </c>
      <c r="S446" s="11">
        <f>IF(Table5[[#This Row],[Wheat]]="","",S445+Table5[[#This Row],[Wheat]])</f>
        <v>1304596.2200000007</v>
      </c>
      <c r="T446" s="11">
        <f>IF(Table5[[#This Row],[KC Wheat]]="","",T445+Table5[[#This Row],[KC Wheat]])</f>
        <v>33294.900000000009</v>
      </c>
      <c r="U446" s="11">
        <f>IF(Table5[[#This Row],[Energies]]="","",U445+Table5[[#This Row],[Energies]])</f>
        <v>58860.250000000015</v>
      </c>
      <c r="V446" s="10">
        <f t="shared" si="48"/>
        <v>5057739.0179999983</v>
      </c>
      <c r="W446" s="8">
        <v>665723</v>
      </c>
      <c r="X446" s="12">
        <f t="shared" si="49"/>
        <v>1.9498665360818242E-2</v>
      </c>
      <c r="Y446" s="8">
        <v>-871.51</v>
      </c>
      <c r="Z446" s="8"/>
      <c r="AA446" s="8"/>
      <c r="AB446" s="1"/>
      <c r="AC446" s="66">
        <v>601693.81000000006</v>
      </c>
      <c r="AE446" s="109"/>
    </row>
    <row r="447" spans="1:31" x14ac:dyDescent="0.25">
      <c r="A447" s="1" t="str">
        <f t="shared" si="44"/>
        <v>Sep</v>
      </c>
      <c r="B447" s="2">
        <v>44811</v>
      </c>
      <c r="C447" s="8">
        <v>-13200.5</v>
      </c>
      <c r="D447" s="8">
        <v>14450.1</v>
      </c>
      <c r="E447" s="8">
        <v>1835.1</v>
      </c>
      <c r="F447" s="8">
        <v>18806.7</v>
      </c>
      <c r="G447" s="8">
        <v>-5860.4</v>
      </c>
      <c r="H447" s="8">
        <v>0</v>
      </c>
      <c r="I447" s="8">
        <v>0</v>
      </c>
      <c r="J447" s="10">
        <f t="shared" si="50"/>
        <v>16031.000000000002</v>
      </c>
      <c r="K447" s="8">
        <v>-87.8</v>
      </c>
      <c r="L447" s="8">
        <v>-621.23</v>
      </c>
      <c r="M447" s="8">
        <f t="shared" si="46"/>
        <v>-709.03</v>
      </c>
      <c r="N447" s="10">
        <f t="shared" si="51"/>
        <v>15321.970000000001</v>
      </c>
      <c r="O447" s="11">
        <f>IF(Table5[[#This Row],[Beans]]="","",O446+Table5[[#This Row],[Beans]])</f>
        <v>3318687.3000000017</v>
      </c>
      <c r="P447" s="11">
        <f>IF(Table5[[#This Row],[Meal]]="","",P446+Table5[[#This Row],[Meal]])</f>
        <v>731990.40000000049</v>
      </c>
      <c r="Q447" s="11">
        <f>IF(Table5[[#This Row],[Oil]]="","",Q446+Table5[[#This Row],[Oil]])</f>
        <v>-209058.46000000031</v>
      </c>
      <c r="R447" s="11">
        <f>IF(Table5[[#This Row],[Corn]]="","",R446+Table5[[#This Row],[Corn]])</f>
        <v>226635.6400000001</v>
      </c>
      <c r="S447" s="11">
        <f>IF(Table5[[#This Row],[Wheat]]="","",S446+Table5[[#This Row],[Wheat]])</f>
        <v>1298735.8200000008</v>
      </c>
      <c r="T447" s="11">
        <f>IF(Table5[[#This Row],[KC Wheat]]="","",T446+Table5[[#This Row],[KC Wheat]])</f>
        <v>33294.900000000009</v>
      </c>
      <c r="U447" s="11">
        <f>IF(Table5[[#This Row],[Energies]]="","",U446+Table5[[#This Row],[Energies]])</f>
        <v>58860.250000000015</v>
      </c>
      <c r="V447" s="10">
        <f t="shared" si="48"/>
        <v>5073060.987999998</v>
      </c>
      <c r="W447" s="8">
        <v>757590</v>
      </c>
      <c r="X447" s="12">
        <f t="shared" si="49"/>
        <v>2.0224620177140672E-2</v>
      </c>
      <c r="Y447" s="8"/>
      <c r="Z447" s="8"/>
      <c r="AA447" s="8"/>
      <c r="AB447" s="1"/>
      <c r="AC447" s="66">
        <v>593139.03</v>
      </c>
      <c r="AE447" s="109"/>
    </row>
    <row r="448" spans="1:31" x14ac:dyDescent="0.25">
      <c r="A448" s="1" t="str">
        <f t="shared" si="44"/>
        <v>Sep</v>
      </c>
      <c r="B448" s="2">
        <v>44812</v>
      </c>
      <c r="C448" s="8">
        <v>7241.5</v>
      </c>
      <c r="D448" s="8">
        <v>-7623.4</v>
      </c>
      <c r="E448" s="8">
        <v>-4038.4</v>
      </c>
      <c r="F448" s="8">
        <v>-10463.299999999999</v>
      </c>
      <c r="G448" s="8">
        <v>-972.4</v>
      </c>
      <c r="H448" s="8">
        <v>0</v>
      </c>
      <c r="I448" s="8">
        <v>0</v>
      </c>
      <c r="J448" s="10">
        <f t="shared" si="50"/>
        <v>-15855.999999999998</v>
      </c>
      <c r="K448" s="8">
        <v>-77.02</v>
      </c>
      <c r="L448" s="8">
        <v>-544.64</v>
      </c>
      <c r="M448" s="8">
        <f t="shared" si="46"/>
        <v>-621.66</v>
      </c>
      <c r="N448" s="10">
        <f t="shared" si="51"/>
        <v>-16477.66</v>
      </c>
      <c r="O448" s="11">
        <f>IF(Table5[[#This Row],[Beans]]="","",O447+Table5[[#This Row],[Beans]])</f>
        <v>3325928.8000000017</v>
      </c>
      <c r="P448" s="11">
        <f>IF(Table5[[#This Row],[Meal]]="","",P447+Table5[[#This Row],[Meal]])</f>
        <v>724367.00000000047</v>
      </c>
      <c r="Q448" s="11">
        <f>IF(Table5[[#This Row],[Oil]]="","",Q447+Table5[[#This Row],[Oil]])</f>
        <v>-213096.86000000031</v>
      </c>
      <c r="R448" s="11">
        <f>IF(Table5[[#This Row],[Corn]]="","",R447+Table5[[#This Row],[Corn]])</f>
        <v>216172.34000000011</v>
      </c>
      <c r="S448" s="11">
        <f>IF(Table5[[#This Row],[Wheat]]="","",S447+Table5[[#This Row],[Wheat]])</f>
        <v>1297763.4200000009</v>
      </c>
      <c r="T448" s="11">
        <f>IF(Table5[[#This Row],[KC Wheat]]="","",T447+Table5[[#This Row],[KC Wheat]])</f>
        <v>33294.900000000009</v>
      </c>
      <c r="U448" s="11">
        <f>IF(Table5[[#This Row],[Energies]]="","",U447+Table5[[#This Row],[Energies]])</f>
        <v>58860.250000000015</v>
      </c>
      <c r="V448" s="10">
        <f t="shared" si="48"/>
        <v>5056583.3279999979</v>
      </c>
      <c r="W448" s="8">
        <v>644587</v>
      </c>
      <c r="X448" s="12">
        <f t="shared" si="49"/>
        <v>-2.5563128018405584E-2</v>
      </c>
      <c r="Y448" s="8"/>
      <c r="Z448" s="8"/>
      <c r="AA448" s="8"/>
      <c r="AB448" s="1"/>
      <c r="AC448" s="66">
        <v>605957.12</v>
      </c>
      <c r="AE448" s="109"/>
    </row>
    <row r="449" spans="1:31" x14ac:dyDescent="0.25">
      <c r="A449" s="1" t="str">
        <f t="shared" si="44"/>
        <v>Sep</v>
      </c>
      <c r="B449" s="2">
        <v>44813</v>
      </c>
      <c r="C449" s="8">
        <v>1599.9</v>
      </c>
      <c r="D449" s="8">
        <v>-1017.9</v>
      </c>
      <c r="E449" s="8">
        <v>1376</v>
      </c>
      <c r="F449" s="8">
        <v>57.2</v>
      </c>
      <c r="G449" s="8">
        <v>5029.3</v>
      </c>
      <c r="H449" s="8">
        <v>0</v>
      </c>
      <c r="I449" s="8">
        <v>0</v>
      </c>
      <c r="J449" s="10">
        <f t="shared" si="50"/>
        <v>7044.5</v>
      </c>
      <c r="K449" s="8">
        <v>-59.84</v>
      </c>
      <c r="L449" s="8">
        <v>-423.66</v>
      </c>
      <c r="M449" s="8">
        <f t="shared" si="46"/>
        <v>-483.5</v>
      </c>
      <c r="N449" s="10">
        <f t="shared" si="51"/>
        <v>6561</v>
      </c>
      <c r="O449" s="11">
        <f>IF(Table5[[#This Row],[Beans]]="","",O448+Table5[[#This Row],[Beans]])</f>
        <v>3327528.7000000016</v>
      </c>
      <c r="P449" s="11">
        <f>IF(Table5[[#This Row],[Meal]]="","",P448+Table5[[#This Row],[Meal]])</f>
        <v>723349.10000000044</v>
      </c>
      <c r="Q449" s="11">
        <f>IF(Table5[[#This Row],[Oil]]="","",Q448+Table5[[#This Row],[Oil]])</f>
        <v>-211720.86000000031</v>
      </c>
      <c r="R449" s="11">
        <f>IF(Table5[[#This Row],[Corn]]="","",R448+Table5[[#This Row],[Corn]])</f>
        <v>216229.54000000012</v>
      </c>
      <c r="S449" s="11">
        <f>IF(Table5[[#This Row],[Wheat]]="","",S448+Table5[[#This Row],[Wheat]])</f>
        <v>1302792.7200000009</v>
      </c>
      <c r="T449" s="11">
        <f>IF(Table5[[#This Row],[KC Wheat]]="","",T448+Table5[[#This Row],[KC Wheat]])</f>
        <v>33294.900000000009</v>
      </c>
      <c r="U449" s="11">
        <f>IF(Table5[[#This Row],[Energies]]="","",U448+Table5[[#This Row],[Energies]])</f>
        <v>58860.250000000015</v>
      </c>
      <c r="V449" s="10">
        <f t="shared" si="48"/>
        <v>5063144.3279999979</v>
      </c>
      <c r="W449" s="8">
        <v>726193</v>
      </c>
      <c r="X449" s="12">
        <f t="shared" si="49"/>
        <v>9.0347882725391182E-3</v>
      </c>
      <c r="Y449" s="8"/>
      <c r="Z449" s="8"/>
      <c r="AA449" s="8"/>
      <c r="AB449" s="1"/>
      <c r="AC449" s="66">
        <v>547201.62</v>
      </c>
      <c r="AE449" s="109"/>
    </row>
    <row r="450" spans="1:31" x14ac:dyDescent="0.25">
      <c r="A450" s="1" t="str">
        <f t="shared" si="44"/>
        <v>Sep</v>
      </c>
      <c r="B450" s="2">
        <v>44816</v>
      </c>
      <c r="C450" s="8">
        <v>24117.4</v>
      </c>
      <c r="D450" s="8">
        <v>31725</v>
      </c>
      <c r="E450" s="8">
        <v>-1327.8</v>
      </c>
      <c r="F450" s="8">
        <v>25273.599999999999</v>
      </c>
      <c r="G450" s="8">
        <v>1622.9</v>
      </c>
      <c r="H450" s="8">
        <v>0</v>
      </c>
      <c r="I450" s="8">
        <v>0</v>
      </c>
      <c r="J450" s="10">
        <f t="shared" si="50"/>
        <v>81411.099999999991</v>
      </c>
      <c r="K450" s="8">
        <v>-140.08000000000001</v>
      </c>
      <c r="L450" s="8">
        <v>-990.1</v>
      </c>
      <c r="M450" s="8">
        <f t="shared" si="46"/>
        <v>-1130.18</v>
      </c>
      <c r="N450" s="10">
        <f t="shared" si="51"/>
        <v>80280.92</v>
      </c>
      <c r="O450" s="11">
        <f>IF(Table5[[#This Row],[Beans]]="","",O449+Table5[[#This Row],[Beans]])</f>
        <v>3351646.1000000015</v>
      </c>
      <c r="P450" s="11">
        <f>IF(Table5[[#This Row],[Meal]]="","",P449+Table5[[#This Row],[Meal]])</f>
        <v>755074.10000000044</v>
      </c>
      <c r="Q450" s="11">
        <f>IF(Table5[[#This Row],[Oil]]="","",Q449+Table5[[#This Row],[Oil]])</f>
        <v>-213048.66000000029</v>
      </c>
      <c r="R450" s="11">
        <f>IF(Table5[[#This Row],[Corn]]="","",R449+Table5[[#This Row],[Corn]])</f>
        <v>241503.14000000013</v>
      </c>
      <c r="S450" s="11">
        <f>IF(Table5[[#This Row],[Wheat]]="","",S449+Table5[[#This Row],[Wheat]])</f>
        <v>1304415.6200000008</v>
      </c>
      <c r="T450" s="11">
        <f>IF(Table5[[#This Row],[KC Wheat]]="","",T449+Table5[[#This Row],[KC Wheat]])</f>
        <v>33294.900000000009</v>
      </c>
      <c r="U450" s="11">
        <f>IF(Table5[[#This Row],[Energies]]="","",U449+Table5[[#This Row],[Energies]])</f>
        <v>58860.250000000015</v>
      </c>
      <c r="V450" s="10">
        <f t="shared" si="48"/>
        <v>5143425.2479999978</v>
      </c>
      <c r="W450" s="8">
        <v>567988</v>
      </c>
      <c r="X450" s="12">
        <f t="shared" si="49"/>
        <v>0.14134263399930985</v>
      </c>
      <c r="Y450" s="8">
        <v>-4861.1499999999996</v>
      </c>
      <c r="Z450" s="8"/>
      <c r="AA450" s="8"/>
      <c r="AB450" s="1"/>
      <c r="AC450" s="66">
        <v>659111.43999999994</v>
      </c>
      <c r="AE450" s="109"/>
    </row>
    <row r="451" spans="1:31" x14ac:dyDescent="0.25">
      <c r="A451" s="1" t="str">
        <f t="shared" si="44"/>
        <v>Sep</v>
      </c>
      <c r="B451" s="2">
        <v>44817</v>
      </c>
      <c r="C451" s="8">
        <v>-11170.5</v>
      </c>
      <c r="D451" s="8">
        <v>5311.7</v>
      </c>
      <c r="E451" s="8">
        <v>-2086.1999999999998</v>
      </c>
      <c r="F451" s="8">
        <v>-15708</v>
      </c>
      <c r="G451" s="8">
        <v>13156.3</v>
      </c>
      <c r="H451" s="8">
        <v>0</v>
      </c>
      <c r="I451" s="8">
        <v>0</v>
      </c>
      <c r="J451" s="10">
        <f t="shared" si="50"/>
        <v>-10496.7</v>
      </c>
      <c r="K451" s="8">
        <v>-48.25</v>
      </c>
      <c r="L451" s="8">
        <v>-341.08</v>
      </c>
      <c r="M451" s="8">
        <f t="shared" si="46"/>
        <v>-389.33</v>
      </c>
      <c r="N451" s="10">
        <f t="shared" si="51"/>
        <v>-10886.03</v>
      </c>
      <c r="O451" s="11">
        <f>IF(Table5[[#This Row],[Beans]]="","",O450+Table5[[#This Row],[Beans]])</f>
        <v>3340475.6000000015</v>
      </c>
      <c r="P451" s="11">
        <f>IF(Table5[[#This Row],[Meal]]="","",P450+Table5[[#This Row],[Meal]])</f>
        <v>760385.8000000004</v>
      </c>
      <c r="Q451" s="11">
        <f>IF(Table5[[#This Row],[Oil]]="","",Q450+Table5[[#This Row],[Oil]])</f>
        <v>-215134.86000000031</v>
      </c>
      <c r="R451" s="11">
        <f>IF(Table5[[#This Row],[Corn]]="","",R450+Table5[[#This Row],[Corn]])</f>
        <v>225795.14000000013</v>
      </c>
      <c r="S451" s="11">
        <f>IF(Table5[[#This Row],[Wheat]]="","",S450+Table5[[#This Row],[Wheat]])</f>
        <v>1317571.9200000009</v>
      </c>
      <c r="T451" s="11">
        <f>IF(Table5[[#This Row],[KC Wheat]]="","",T450+Table5[[#This Row],[KC Wheat]])</f>
        <v>33294.900000000009</v>
      </c>
      <c r="U451" s="11">
        <f>IF(Table5[[#This Row],[Energies]]="","",U450+Table5[[#This Row],[Energies]])</f>
        <v>58860.250000000015</v>
      </c>
      <c r="V451" s="10">
        <f t="shared" si="48"/>
        <v>5132539.2179999975</v>
      </c>
      <c r="W451" s="8">
        <v>565216</v>
      </c>
      <c r="X451" s="12">
        <f t="shared" si="49"/>
        <v>-1.9259946639868655E-2</v>
      </c>
      <c r="Y451" s="8">
        <v>-250</v>
      </c>
      <c r="Z451" s="8"/>
      <c r="AA451" s="8"/>
      <c r="AB451" s="1"/>
      <c r="AC451" s="66">
        <v>616506.11</v>
      </c>
      <c r="AE451" s="109"/>
    </row>
    <row r="452" spans="1:31" x14ac:dyDescent="0.25">
      <c r="A452" s="1" t="str">
        <f t="shared" si="44"/>
        <v>Sep</v>
      </c>
      <c r="B452" s="2">
        <v>44818</v>
      </c>
      <c r="C452" s="8">
        <v>512.9</v>
      </c>
      <c r="D452" s="8">
        <v>-8429.5</v>
      </c>
      <c r="E452" s="8">
        <v>2037.3</v>
      </c>
      <c r="F452" s="8">
        <v>-15982.8</v>
      </c>
      <c r="G452" s="8">
        <v>8963.1</v>
      </c>
      <c r="H452" s="8">
        <v>0</v>
      </c>
      <c r="I452" s="8">
        <v>0</v>
      </c>
      <c r="J452" s="10">
        <f t="shared" si="50"/>
        <v>-12898.999999999998</v>
      </c>
      <c r="K452" s="8">
        <v>-34.200000000000003</v>
      </c>
      <c r="L452" s="8">
        <v>-242.13</v>
      </c>
      <c r="M452" s="8">
        <f t="shared" si="46"/>
        <v>-276.33</v>
      </c>
      <c r="N452" s="10">
        <f t="shared" si="51"/>
        <v>-13175.329999999998</v>
      </c>
      <c r="O452" s="11">
        <f>IF(Table5[[#This Row],[Beans]]="","",O451+Table5[[#This Row],[Beans]])</f>
        <v>3340988.5000000014</v>
      </c>
      <c r="P452" s="11">
        <f>IF(Table5[[#This Row],[Meal]]="","",P451+Table5[[#This Row],[Meal]])</f>
        <v>751956.3000000004</v>
      </c>
      <c r="Q452" s="11">
        <f>IF(Table5[[#This Row],[Oil]]="","",Q451+Table5[[#This Row],[Oil]])</f>
        <v>-213097.56000000032</v>
      </c>
      <c r="R452" s="11">
        <f>IF(Table5[[#This Row],[Corn]]="","",R451+Table5[[#This Row],[Corn]])</f>
        <v>209812.34000000014</v>
      </c>
      <c r="S452" s="11">
        <f>IF(Table5[[#This Row],[Wheat]]="","",S451+Table5[[#This Row],[Wheat]])</f>
        <v>1326535.0200000009</v>
      </c>
      <c r="T452" s="11">
        <f>IF(Table5[[#This Row],[KC Wheat]]="","",T451+Table5[[#This Row],[KC Wheat]])</f>
        <v>33294.900000000009</v>
      </c>
      <c r="U452" s="11">
        <f>IF(Table5[[#This Row],[Energies]]="","",U451+Table5[[#This Row],[Energies]])</f>
        <v>58860.250000000015</v>
      </c>
      <c r="V452" s="10">
        <f t="shared" si="48"/>
        <v>5119363.8879999975</v>
      </c>
      <c r="W452" s="8">
        <v>761650</v>
      </c>
      <c r="X452" s="12">
        <f t="shared" si="49"/>
        <v>-1.7298404779098008E-2</v>
      </c>
      <c r="Y452" s="8"/>
      <c r="Z452" s="8"/>
      <c r="AA452" s="8"/>
      <c r="AB452" s="1"/>
      <c r="AC452" s="66">
        <v>689811.28</v>
      </c>
      <c r="AE452" s="109"/>
    </row>
    <row r="453" spans="1:31" x14ac:dyDescent="0.25">
      <c r="A453" s="1" t="str">
        <f t="shared" si="44"/>
        <v>Sep</v>
      </c>
      <c r="B453" s="2">
        <v>44819</v>
      </c>
      <c r="C453" s="8">
        <v>-6636.7</v>
      </c>
      <c r="D453" s="8">
        <v>-2584.8000000000002</v>
      </c>
      <c r="E453" s="8">
        <v>-1828.6</v>
      </c>
      <c r="F453" s="8">
        <v>7620</v>
      </c>
      <c r="G453" s="8">
        <v>1338.7</v>
      </c>
      <c r="H453" s="8">
        <v>0</v>
      </c>
      <c r="I453" s="8">
        <v>0</v>
      </c>
      <c r="J453" s="10">
        <f t="shared" si="50"/>
        <v>-2091.4000000000005</v>
      </c>
      <c r="K453" s="8">
        <v>-48.97</v>
      </c>
      <c r="L453" s="8">
        <v>-346.15</v>
      </c>
      <c r="M453" s="8">
        <f t="shared" si="46"/>
        <v>-395.12</v>
      </c>
      <c r="N453" s="10">
        <f t="shared" si="51"/>
        <v>-2486.5200000000004</v>
      </c>
      <c r="O453" s="11">
        <f>IF(Table5[[#This Row],[Beans]]="","",O452+Table5[[#This Row],[Beans]])</f>
        <v>3334351.8000000012</v>
      </c>
      <c r="P453" s="11">
        <f>IF(Table5[[#This Row],[Meal]]="","",P452+Table5[[#This Row],[Meal]])</f>
        <v>749371.50000000035</v>
      </c>
      <c r="Q453" s="11">
        <f>IF(Table5[[#This Row],[Oil]]="","",Q452+Table5[[#This Row],[Oil]])</f>
        <v>-214926.16000000032</v>
      </c>
      <c r="R453" s="11">
        <f>IF(Table5[[#This Row],[Corn]]="","",R452+Table5[[#This Row],[Corn]])</f>
        <v>217432.34000000014</v>
      </c>
      <c r="S453" s="11">
        <f>IF(Table5[[#This Row],[Wheat]]="","",S452+Table5[[#This Row],[Wheat]])</f>
        <v>1327873.7200000009</v>
      </c>
      <c r="T453" s="11">
        <f>IF(Table5[[#This Row],[KC Wheat]]="","",T452+Table5[[#This Row],[KC Wheat]])</f>
        <v>33294.900000000009</v>
      </c>
      <c r="U453" s="11">
        <f>IF(Table5[[#This Row],[Energies]]="","",U452+Table5[[#This Row],[Energies]])</f>
        <v>58860.250000000015</v>
      </c>
      <c r="V453" s="10">
        <f t="shared" si="48"/>
        <v>5116877.3679999979</v>
      </c>
      <c r="W453" s="8">
        <v>855557</v>
      </c>
      <c r="X453" s="12">
        <f t="shared" si="49"/>
        <v>-2.9063171711528283E-3</v>
      </c>
      <c r="Y453" s="8">
        <v>-480</v>
      </c>
      <c r="Z453" s="8"/>
      <c r="AA453" s="8"/>
      <c r="AB453" s="1"/>
      <c r="AC453" s="66">
        <v>665956.66</v>
      </c>
      <c r="AE453" s="109"/>
    </row>
    <row r="454" spans="1:31" x14ac:dyDescent="0.25">
      <c r="A454" s="1" t="str">
        <f t="shared" si="44"/>
        <v>Sep</v>
      </c>
      <c r="B454" s="2">
        <v>44820</v>
      </c>
      <c r="C454" s="8">
        <v>-3203.3</v>
      </c>
      <c r="D454" s="8">
        <v>-6733.3</v>
      </c>
      <c r="E454" s="8">
        <v>6901.3</v>
      </c>
      <c r="F454" s="8">
        <v>23898.400000000001</v>
      </c>
      <c r="G454" s="8">
        <v>3924.5</v>
      </c>
      <c r="H454" s="8">
        <v>0</v>
      </c>
      <c r="I454" s="8">
        <v>0</v>
      </c>
      <c r="J454" s="10">
        <f t="shared" si="50"/>
        <v>24787.600000000002</v>
      </c>
      <c r="K454" s="8">
        <v>-96.71</v>
      </c>
      <c r="L454" s="8">
        <v>-681.41</v>
      </c>
      <c r="M454" s="8">
        <f t="shared" si="46"/>
        <v>-778.12</v>
      </c>
      <c r="N454" s="10">
        <f t="shared" si="51"/>
        <v>24009.480000000003</v>
      </c>
      <c r="O454" s="11">
        <f>IF(Table5[[#This Row],[Beans]]="","",O453+Table5[[#This Row],[Beans]])</f>
        <v>3331148.5000000014</v>
      </c>
      <c r="P454" s="11">
        <f>IF(Table5[[#This Row],[Meal]]="","",P453+Table5[[#This Row],[Meal]])</f>
        <v>742638.2000000003</v>
      </c>
      <c r="Q454" s="11">
        <f>IF(Table5[[#This Row],[Oil]]="","",Q453+Table5[[#This Row],[Oil]])</f>
        <v>-208024.86000000034</v>
      </c>
      <c r="R454" s="11">
        <f>IF(Table5[[#This Row],[Corn]]="","",R453+Table5[[#This Row],[Corn]])</f>
        <v>241330.74000000014</v>
      </c>
      <c r="S454" s="11">
        <f>IF(Table5[[#This Row],[Wheat]]="","",S453+Table5[[#This Row],[Wheat]])</f>
        <v>1331798.2200000009</v>
      </c>
      <c r="T454" s="11">
        <f>IF(Table5[[#This Row],[KC Wheat]]="","",T453+Table5[[#This Row],[KC Wheat]])</f>
        <v>33294.900000000009</v>
      </c>
      <c r="U454" s="11">
        <f>IF(Table5[[#This Row],[Energies]]="","",U453+Table5[[#This Row],[Energies]])</f>
        <v>58860.250000000015</v>
      </c>
      <c r="V454" s="10">
        <f t="shared" si="48"/>
        <v>5140886.8479999984</v>
      </c>
      <c r="W454" s="8">
        <v>705269</v>
      </c>
      <c r="X454" s="12">
        <f t="shared" si="49"/>
        <v>3.404301053924106E-2</v>
      </c>
      <c r="Y454" s="8"/>
      <c r="Z454" s="8"/>
      <c r="AA454" s="8"/>
      <c r="AB454" s="1"/>
      <c r="AC454" s="66">
        <v>704694.29</v>
      </c>
      <c r="AE454" s="109"/>
    </row>
    <row r="455" spans="1:31" x14ac:dyDescent="0.25">
      <c r="A455" s="1" t="str">
        <f t="shared" si="44"/>
        <v>Sep</v>
      </c>
      <c r="B455" s="2">
        <v>44823</v>
      </c>
      <c r="C455" s="8">
        <v>1479.4</v>
      </c>
      <c r="D455" s="8">
        <v>8284.4</v>
      </c>
      <c r="E455" s="8">
        <v>-3748.8</v>
      </c>
      <c r="F455" s="8">
        <v>-6989.9</v>
      </c>
      <c r="G455" s="8">
        <v>-549.4</v>
      </c>
      <c r="H455" s="8">
        <v>0</v>
      </c>
      <c r="I455" s="8">
        <v>0</v>
      </c>
      <c r="J455" s="10">
        <f t="shared" si="50"/>
        <v>-1524.3000000000006</v>
      </c>
      <c r="K455" s="8">
        <v>-36.04</v>
      </c>
      <c r="L455" s="8">
        <v>-254.81</v>
      </c>
      <c r="M455" s="8">
        <f t="shared" si="46"/>
        <v>-290.85000000000002</v>
      </c>
      <c r="N455" s="10">
        <f t="shared" si="51"/>
        <v>-1815.1500000000005</v>
      </c>
      <c r="O455" s="11">
        <f>IF(Table5[[#This Row],[Beans]]="","",O454+Table5[[#This Row],[Beans]])</f>
        <v>3332627.9000000013</v>
      </c>
      <c r="P455" s="11">
        <f>IF(Table5[[#This Row],[Meal]]="","",P454+Table5[[#This Row],[Meal]])</f>
        <v>750922.60000000033</v>
      </c>
      <c r="Q455" s="11">
        <f>IF(Table5[[#This Row],[Oil]]="","",Q454+Table5[[#This Row],[Oil]])</f>
        <v>-211773.66000000032</v>
      </c>
      <c r="R455" s="11">
        <f>IF(Table5[[#This Row],[Corn]]="","",R454+Table5[[#This Row],[Corn]])</f>
        <v>234340.84000000014</v>
      </c>
      <c r="S455" s="11">
        <f>IF(Table5[[#This Row],[Wheat]]="","",S454+Table5[[#This Row],[Wheat]])</f>
        <v>1331248.820000001</v>
      </c>
      <c r="T455" s="11">
        <f>IF(Table5[[#This Row],[KC Wheat]]="","",T454+Table5[[#This Row],[KC Wheat]])</f>
        <v>33294.900000000009</v>
      </c>
      <c r="U455" s="11">
        <f>IF(Table5[[#This Row],[Energies]]="","",U454+Table5[[#This Row],[Energies]])</f>
        <v>58860.250000000015</v>
      </c>
      <c r="V455" s="10">
        <f t="shared" si="48"/>
        <v>5139071.697999998</v>
      </c>
      <c r="W455" s="8">
        <v>694446.69</v>
      </c>
      <c r="X455" s="12">
        <f t="shared" si="49"/>
        <v>-2.6138075479919137E-3</v>
      </c>
      <c r="Y455" s="8"/>
      <c r="Z455" s="8"/>
      <c r="AA455" s="8"/>
      <c r="AB455" s="1"/>
      <c r="AC455" s="66">
        <v>694446.69</v>
      </c>
      <c r="AE455" s="109"/>
    </row>
    <row r="456" spans="1:31" x14ac:dyDescent="0.25">
      <c r="A456" s="1" t="str">
        <f t="shared" si="44"/>
        <v>Sep</v>
      </c>
      <c r="B456" s="2">
        <v>44824</v>
      </c>
      <c r="C456" s="8">
        <v>4399.7</v>
      </c>
      <c r="D456" s="8">
        <v>24274.7</v>
      </c>
      <c r="E456" s="8">
        <v>415.5</v>
      </c>
      <c r="F456" s="8">
        <v>-12752</v>
      </c>
      <c r="G456" s="8">
        <v>-36658.5</v>
      </c>
      <c r="H456" s="8">
        <v>0</v>
      </c>
      <c r="I456" s="8">
        <v>0</v>
      </c>
      <c r="J456" s="10">
        <f t="shared" si="50"/>
        <v>-20320.599999999999</v>
      </c>
      <c r="K456" s="8">
        <v>-137.1</v>
      </c>
      <c r="L456" s="8">
        <v>-952.21</v>
      </c>
      <c r="M456" s="8">
        <f t="shared" si="46"/>
        <v>-1089.31</v>
      </c>
      <c r="N456" s="10">
        <f t="shared" si="51"/>
        <v>-21409.91</v>
      </c>
      <c r="O456" s="11">
        <f>IF(Table5[[#This Row],[Beans]]="","",O455+Table5[[#This Row],[Beans]])</f>
        <v>3337027.6000000015</v>
      </c>
      <c r="P456" s="11">
        <f>IF(Table5[[#This Row],[Meal]]="","",P455+Table5[[#This Row],[Meal]])</f>
        <v>775197.30000000028</v>
      </c>
      <c r="Q456" s="11">
        <f>IF(Table5[[#This Row],[Oil]]="","",Q455+Table5[[#This Row],[Oil]])</f>
        <v>-211358.16000000032</v>
      </c>
      <c r="R456" s="11">
        <f>IF(Table5[[#This Row],[Corn]]="","",R455+Table5[[#This Row],[Corn]])</f>
        <v>221588.84000000014</v>
      </c>
      <c r="S456" s="11">
        <f>IF(Table5[[#This Row],[Wheat]]="","",S455+Table5[[#This Row],[Wheat]])</f>
        <v>1294590.320000001</v>
      </c>
      <c r="T456" s="11">
        <f>IF(Table5[[#This Row],[KC Wheat]]="","",T455+Table5[[#This Row],[KC Wheat]])</f>
        <v>33294.900000000009</v>
      </c>
      <c r="U456" s="11">
        <f>IF(Table5[[#This Row],[Energies]]="","",U455+Table5[[#This Row],[Energies]])</f>
        <v>58860.250000000015</v>
      </c>
      <c r="V456" s="10">
        <f t="shared" si="48"/>
        <v>5117661.7879999978</v>
      </c>
      <c r="W456" s="8">
        <v>1061473</v>
      </c>
      <c r="X456" s="12">
        <f t="shared" si="49"/>
        <v>-2.0169999613744296E-2</v>
      </c>
      <c r="Y456" s="8"/>
      <c r="Z456" s="8"/>
      <c r="AA456" s="8"/>
      <c r="AB456" s="1"/>
      <c r="AC456" s="66">
        <v>672552.13</v>
      </c>
      <c r="AE456" s="109"/>
    </row>
    <row r="457" spans="1:31" x14ac:dyDescent="0.25">
      <c r="A457" s="1" t="str">
        <f t="shared" ref="A457:A520" si="52">TEXT(B457,"mmm")</f>
        <v>Sep</v>
      </c>
      <c r="B457" s="2">
        <v>44825</v>
      </c>
      <c r="C457" s="8">
        <v>-1426</v>
      </c>
      <c r="D457" s="8">
        <v>12978.7</v>
      </c>
      <c r="E457" s="8">
        <v>-4004.7</v>
      </c>
      <c r="F457" s="8">
        <v>-16029.3</v>
      </c>
      <c r="G457" s="8">
        <v>-20117.400000000001</v>
      </c>
      <c r="H457" s="8">
        <v>0</v>
      </c>
      <c r="I457" s="8">
        <v>0</v>
      </c>
      <c r="J457" s="10">
        <f t="shared" si="50"/>
        <v>-28598.7</v>
      </c>
      <c r="K457" s="8">
        <v>-76.02</v>
      </c>
      <c r="L457" s="8">
        <v>-537.17999999999995</v>
      </c>
      <c r="M457" s="8">
        <f t="shared" si="46"/>
        <v>-613.19999999999993</v>
      </c>
      <c r="N457" s="10">
        <f t="shared" si="51"/>
        <v>-29211.9</v>
      </c>
      <c r="O457" s="11">
        <f>IF(Table5[[#This Row],[Beans]]="","",O456+Table5[[#This Row],[Beans]])</f>
        <v>3335601.6000000015</v>
      </c>
      <c r="P457" s="11">
        <f>IF(Table5[[#This Row],[Meal]]="","",P456+Table5[[#This Row],[Meal]])</f>
        <v>788176.00000000023</v>
      </c>
      <c r="Q457" s="11">
        <f>IF(Table5[[#This Row],[Oil]]="","",Q456+Table5[[#This Row],[Oil]])</f>
        <v>-215362.86000000034</v>
      </c>
      <c r="R457" s="11">
        <f>IF(Table5[[#This Row],[Corn]]="","",R456+Table5[[#This Row],[Corn]])</f>
        <v>205559.54000000015</v>
      </c>
      <c r="S457" s="11">
        <f>IF(Table5[[#This Row],[Wheat]]="","",S456+Table5[[#This Row],[Wheat]])</f>
        <v>1274472.9200000011</v>
      </c>
      <c r="T457" s="11">
        <f>IF(Table5[[#This Row],[KC Wheat]]="","",T456+Table5[[#This Row],[KC Wheat]])</f>
        <v>33294.900000000009</v>
      </c>
      <c r="U457" s="11">
        <f>IF(Table5[[#This Row],[Energies]]="","",U456+Table5[[#This Row],[Energies]])</f>
        <v>58860.250000000015</v>
      </c>
      <c r="V457" s="10">
        <f t="shared" si="48"/>
        <v>5088449.8879999975</v>
      </c>
      <c r="W457" s="8">
        <v>1107462</v>
      </c>
      <c r="X457" s="12">
        <f t="shared" si="49"/>
        <v>-2.6377338454953759E-2</v>
      </c>
      <c r="Y457" s="8">
        <v>-7044.24</v>
      </c>
      <c r="Z457" s="8"/>
      <c r="AA457" s="8"/>
      <c r="AB457" s="1"/>
      <c r="AC457" s="66">
        <v>587219.18000000005</v>
      </c>
      <c r="AE457" s="109"/>
    </row>
    <row r="458" spans="1:31" x14ac:dyDescent="0.25">
      <c r="A458" s="1" t="str">
        <f t="shared" si="52"/>
        <v>Sep</v>
      </c>
      <c r="B458" s="2">
        <v>44826</v>
      </c>
      <c r="C458" s="8">
        <v>2094.5</v>
      </c>
      <c r="D458" s="8">
        <v>-2250.5</v>
      </c>
      <c r="E458" s="8">
        <v>937.1</v>
      </c>
      <c r="F458" s="8">
        <v>1523.2</v>
      </c>
      <c r="G458" s="8">
        <v>-31892.5</v>
      </c>
      <c r="H458" s="8">
        <v>0</v>
      </c>
      <c r="I458" s="8">
        <v>0</v>
      </c>
      <c r="J458" s="10">
        <f t="shared" si="50"/>
        <v>-29588.2</v>
      </c>
      <c r="K458" s="8">
        <v>-67.02</v>
      </c>
      <c r="L458" s="8">
        <v>-466.27</v>
      </c>
      <c r="M458" s="8">
        <f t="shared" si="46"/>
        <v>-533.29</v>
      </c>
      <c r="N458" s="10">
        <f t="shared" si="51"/>
        <v>-30121.49</v>
      </c>
      <c r="O458" s="11">
        <f>IF(Table5[[#This Row],[Beans]]="","",O457+Table5[[#This Row],[Beans]])</f>
        <v>3337696.1000000015</v>
      </c>
      <c r="P458" s="11">
        <f>IF(Table5[[#This Row],[Meal]]="","",P457+Table5[[#This Row],[Meal]])</f>
        <v>785925.50000000023</v>
      </c>
      <c r="Q458" s="11">
        <f>IF(Table5[[#This Row],[Oil]]="","",Q457+Table5[[#This Row],[Oil]])</f>
        <v>-214425.76000000033</v>
      </c>
      <c r="R458" s="11">
        <f>IF(Table5[[#This Row],[Corn]]="","",R457+Table5[[#This Row],[Corn]])</f>
        <v>207082.74000000017</v>
      </c>
      <c r="S458" s="11">
        <f>IF(Table5[[#This Row],[Wheat]]="","",S457+Table5[[#This Row],[Wheat]])</f>
        <v>1242580.4200000011</v>
      </c>
      <c r="T458" s="11">
        <f>IF(Table5[[#This Row],[KC Wheat]]="","",T457+Table5[[#This Row],[KC Wheat]])</f>
        <v>33294.900000000009</v>
      </c>
      <c r="U458" s="11">
        <f>IF(Table5[[#This Row],[Energies]]="","",U457+Table5[[#This Row],[Energies]])</f>
        <v>58860.250000000015</v>
      </c>
      <c r="V458" s="10">
        <f t="shared" si="48"/>
        <v>5058328.3979999973</v>
      </c>
      <c r="W458" s="8">
        <v>1336415</v>
      </c>
      <c r="X458" s="12">
        <f t="shared" si="49"/>
        <v>-2.2539024180363135E-2</v>
      </c>
      <c r="Y458" s="8"/>
      <c r="Z458" s="8"/>
      <c r="AA458" s="8"/>
      <c r="AB458" s="1"/>
      <c r="AC458" s="66">
        <v>585319.14</v>
      </c>
      <c r="AE458" s="109"/>
    </row>
    <row r="459" spans="1:31" x14ac:dyDescent="0.25">
      <c r="A459" s="1" t="str">
        <f t="shared" si="52"/>
        <v>Sep</v>
      </c>
      <c r="B459" s="2">
        <v>44827</v>
      </c>
      <c r="C459" s="8">
        <v>630.79999999999995</v>
      </c>
      <c r="D459" s="8">
        <v>4549.6000000000004</v>
      </c>
      <c r="E459" s="8">
        <v>-5267</v>
      </c>
      <c r="F459" s="8">
        <v>-31810.9</v>
      </c>
      <c r="G459" s="8">
        <v>-6101.9</v>
      </c>
      <c r="H459" s="8">
        <v>0</v>
      </c>
      <c r="I459" s="8">
        <v>0</v>
      </c>
      <c r="J459" s="10">
        <f t="shared" si="50"/>
        <v>-37999.4</v>
      </c>
      <c r="K459" s="8">
        <v>-426.18</v>
      </c>
      <c r="L459" s="8">
        <v>-2147.8200000000002</v>
      </c>
      <c r="M459" s="8">
        <f t="shared" si="46"/>
        <v>-2574</v>
      </c>
      <c r="N459" s="10">
        <f t="shared" si="51"/>
        <v>-40573.4</v>
      </c>
      <c r="O459" s="11">
        <f>IF(Table5[[#This Row],[Beans]]="","",O458+Table5[[#This Row],[Beans]])</f>
        <v>3338326.9000000013</v>
      </c>
      <c r="P459" s="11">
        <f>IF(Table5[[#This Row],[Meal]]="","",P458+Table5[[#This Row],[Meal]])</f>
        <v>790475.10000000021</v>
      </c>
      <c r="Q459" s="11">
        <f>IF(Table5[[#This Row],[Oil]]="","",Q458+Table5[[#This Row],[Oil]])</f>
        <v>-219692.76000000033</v>
      </c>
      <c r="R459" s="11">
        <f>IF(Table5[[#This Row],[Corn]]="","",R458+Table5[[#This Row],[Corn]])</f>
        <v>175271.84000000017</v>
      </c>
      <c r="S459" s="11">
        <f>IF(Table5[[#This Row],[Wheat]]="","",S458+Table5[[#This Row],[Wheat]])</f>
        <v>1236478.5200000012</v>
      </c>
      <c r="T459" s="11">
        <f>IF(Table5[[#This Row],[KC Wheat]]="","",T458+Table5[[#This Row],[KC Wheat]])</f>
        <v>33294.900000000009</v>
      </c>
      <c r="U459" s="11">
        <f>IF(Table5[[#This Row],[Energies]]="","",U458+Table5[[#This Row],[Energies]])</f>
        <v>58860.250000000015</v>
      </c>
      <c r="V459" s="10">
        <f t="shared" si="48"/>
        <v>5017754.9979999969</v>
      </c>
      <c r="W459" s="8">
        <v>1347702</v>
      </c>
      <c r="X459" s="12">
        <f t="shared" si="49"/>
        <v>-3.0105616820335655E-2</v>
      </c>
      <c r="Y459" s="8"/>
      <c r="Z459" s="8"/>
      <c r="AA459" s="8"/>
      <c r="AB459" s="1"/>
      <c r="AC459" s="66">
        <v>558881.89</v>
      </c>
      <c r="AE459" s="109"/>
    </row>
    <row r="460" spans="1:31" x14ac:dyDescent="0.25">
      <c r="A460" s="1" t="str">
        <f t="shared" si="52"/>
        <v>Sep</v>
      </c>
      <c r="B460" s="2">
        <v>44830</v>
      </c>
      <c r="C460" s="8">
        <v>-8.1</v>
      </c>
      <c r="D460" s="8">
        <v>825.5</v>
      </c>
      <c r="E460" s="8">
        <v>108</v>
      </c>
      <c r="F460" s="8">
        <v>-469.3</v>
      </c>
      <c r="G460" s="8">
        <v>12369.2</v>
      </c>
      <c r="H460" s="8">
        <v>0</v>
      </c>
      <c r="I460" s="8">
        <v>0</v>
      </c>
      <c r="J460" s="10">
        <f t="shared" si="50"/>
        <v>12825.300000000001</v>
      </c>
      <c r="K460" s="8">
        <v>-58.72</v>
      </c>
      <c r="L460" s="8">
        <v>-415.61</v>
      </c>
      <c r="M460" s="8">
        <f t="shared" si="46"/>
        <v>-474.33000000000004</v>
      </c>
      <c r="N460" s="10">
        <f t="shared" si="51"/>
        <v>12350.970000000001</v>
      </c>
      <c r="O460" s="11">
        <f>IF(Table5[[#This Row],[Beans]]="","",O459+Table5[[#This Row],[Beans]])</f>
        <v>3338318.8000000012</v>
      </c>
      <c r="P460" s="11">
        <f>IF(Table5[[#This Row],[Meal]]="","",P459+Table5[[#This Row],[Meal]])</f>
        <v>791300.60000000021</v>
      </c>
      <c r="Q460" s="11">
        <f>IF(Table5[[#This Row],[Oil]]="","",Q459+Table5[[#This Row],[Oil]])</f>
        <v>-219584.76000000033</v>
      </c>
      <c r="R460" s="11">
        <f>IF(Table5[[#This Row],[Corn]]="","",R459+Table5[[#This Row],[Corn]])</f>
        <v>174802.54000000018</v>
      </c>
      <c r="S460" s="11">
        <f>IF(Table5[[#This Row],[Wheat]]="","",S459+Table5[[#This Row],[Wheat]])</f>
        <v>1248847.7200000011</v>
      </c>
      <c r="T460" s="11">
        <f>IF(Table5[[#This Row],[KC Wheat]]="","",T459+Table5[[#This Row],[KC Wheat]])</f>
        <v>33294.900000000009</v>
      </c>
      <c r="U460" s="11">
        <f>IF(Table5[[#This Row],[Energies]]="","",U459+Table5[[#This Row],[Energies]])</f>
        <v>58860.250000000015</v>
      </c>
      <c r="V460" s="10">
        <f t="shared" si="48"/>
        <v>5030105.9679999966</v>
      </c>
      <c r="W460" s="8">
        <v>1219106</v>
      </c>
      <c r="X460" s="12">
        <f t="shared" si="49"/>
        <v>1.0131169890066984E-2</v>
      </c>
      <c r="Y460" s="8">
        <v>2.39</v>
      </c>
      <c r="Z460" s="8"/>
      <c r="AA460" s="8"/>
      <c r="AB460" s="1"/>
      <c r="AC460" s="66">
        <v>552232.06000000006</v>
      </c>
      <c r="AE460" s="109"/>
    </row>
    <row r="461" spans="1:31" x14ac:dyDescent="0.25">
      <c r="A461" s="1" t="str">
        <f t="shared" si="52"/>
        <v>Sep</v>
      </c>
      <c r="B461" s="2">
        <v>44831</v>
      </c>
      <c r="C461" s="8">
        <v>-294.60000000000002</v>
      </c>
      <c r="D461" s="8">
        <v>-9438.7000000000007</v>
      </c>
      <c r="E461" s="8">
        <v>854</v>
      </c>
      <c r="F461" s="8">
        <v>61505.1</v>
      </c>
      <c r="G461" s="8">
        <v>-12468.9</v>
      </c>
      <c r="H461" s="8">
        <v>0</v>
      </c>
      <c r="I461" s="8">
        <v>0</v>
      </c>
      <c r="J461" s="10">
        <f t="shared" si="50"/>
        <v>40156.899999999994</v>
      </c>
      <c r="K461" s="8">
        <v>-46.6</v>
      </c>
      <c r="L461" s="8">
        <v>-329.82</v>
      </c>
      <c r="M461" s="8">
        <f t="shared" si="46"/>
        <v>-376.42</v>
      </c>
      <c r="N461" s="10">
        <f t="shared" si="51"/>
        <v>39780.479999999996</v>
      </c>
      <c r="O461" s="11">
        <f>IF(Table5[[#This Row],[Beans]]="","",O460+Table5[[#This Row],[Beans]])</f>
        <v>3338024.2000000011</v>
      </c>
      <c r="P461" s="11">
        <f>IF(Table5[[#This Row],[Meal]]="","",P460+Table5[[#This Row],[Meal]])</f>
        <v>781861.90000000026</v>
      </c>
      <c r="Q461" s="11">
        <f>IF(Table5[[#This Row],[Oil]]="","",Q460+Table5[[#This Row],[Oil]])</f>
        <v>-218730.76000000033</v>
      </c>
      <c r="R461" s="11">
        <f>IF(Table5[[#This Row],[Corn]]="","",R460+Table5[[#This Row],[Corn]])</f>
        <v>236307.64000000019</v>
      </c>
      <c r="S461" s="11">
        <f>IF(Table5[[#This Row],[Wheat]]="","",S460+Table5[[#This Row],[Wheat]])</f>
        <v>1236378.8200000012</v>
      </c>
      <c r="T461" s="11">
        <f>IF(Table5[[#This Row],[KC Wheat]]="","",T460+Table5[[#This Row],[KC Wheat]])</f>
        <v>33294.900000000009</v>
      </c>
      <c r="U461" s="11">
        <f>IF(Table5[[#This Row],[Energies]]="","",U460+Table5[[#This Row],[Energies]])</f>
        <v>58860.250000000015</v>
      </c>
      <c r="V461" s="10">
        <f t="shared" si="48"/>
        <v>5069886.4479999971</v>
      </c>
      <c r="W461" s="8">
        <v>1243897</v>
      </c>
      <c r="X461" s="12">
        <f t="shared" si="49"/>
        <v>3.1980525718769318E-2</v>
      </c>
      <c r="Y461" s="8">
        <v>-4861.1499999999996</v>
      </c>
      <c r="Z461" s="8"/>
      <c r="AA461" s="8"/>
      <c r="AB461" s="1"/>
      <c r="AC461" s="66">
        <v>633868.39</v>
      </c>
      <c r="AE461" s="109"/>
    </row>
    <row r="462" spans="1:31" x14ac:dyDescent="0.25">
      <c r="A462" s="1" t="str">
        <f t="shared" si="52"/>
        <v>Sep</v>
      </c>
      <c r="B462" s="2">
        <v>44832</v>
      </c>
      <c r="C462" s="8">
        <v>538.29999999999995</v>
      </c>
      <c r="D462" s="8">
        <v>-3039.5</v>
      </c>
      <c r="E462" s="8">
        <v>3802.6</v>
      </c>
      <c r="F462" s="8">
        <v>-5434</v>
      </c>
      <c r="G462" s="8">
        <v>9409.2999999999993</v>
      </c>
      <c r="H462" s="8">
        <v>0</v>
      </c>
      <c r="I462" s="8">
        <v>0</v>
      </c>
      <c r="J462" s="10">
        <f t="shared" si="50"/>
        <v>5276.6999999999989</v>
      </c>
      <c r="K462" s="8">
        <v>-76.86</v>
      </c>
      <c r="L462" s="8">
        <v>-543.49</v>
      </c>
      <c r="M462" s="8">
        <f t="shared" ref="M462:M524" si="53">IF(SUM(K462:L462)=0,"",SUM(K462:L462))</f>
        <v>-620.35</v>
      </c>
      <c r="N462" s="10">
        <f t="shared" si="51"/>
        <v>4656.3499999999985</v>
      </c>
      <c r="O462" s="11">
        <f>IF(Table5[[#This Row],[Beans]]="","",O461+Table5[[#This Row],[Beans]])</f>
        <v>3338562.5000000009</v>
      </c>
      <c r="P462" s="11">
        <f>IF(Table5[[#This Row],[Meal]]="","",P461+Table5[[#This Row],[Meal]])</f>
        <v>778822.40000000026</v>
      </c>
      <c r="Q462" s="11">
        <f>IF(Table5[[#This Row],[Oil]]="","",Q461+Table5[[#This Row],[Oil]])</f>
        <v>-214928.16000000032</v>
      </c>
      <c r="R462" s="11">
        <f>IF(Table5[[#This Row],[Corn]]="","",R461+Table5[[#This Row],[Corn]])</f>
        <v>230873.64000000019</v>
      </c>
      <c r="S462" s="11">
        <f>IF(Table5[[#This Row],[Wheat]]="","",S461+Table5[[#This Row],[Wheat]])</f>
        <v>1245788.1200000013</v>
      </c>
      <c r="T462" s="11">
        <f>IF(Table5[[#This Row],[KC Wheat]]="","",T461+Table5[[#This Row],[KC Wheat]])</f>
        <v>33294.900000000009</v>
      </c>
      <c r="U462" s="11">
        <f>IF(Table5[[#This Row],[Energies]]="","",U461+Table5[[#This Row],[Energies]])</f>
        <v>58860.250000000015</v>
      </c>
      <c r="V462" s="10">
        <f t="shared" si="48"/>
        <v>5074542.7979999967</v>
      </c>
      <c r="W462" s="8">
        <v>1095716</v>
      </c>
      <c r="X462" s="12">
        <f t="shared" si="49"/>
        <v>4.24959569815536E-3</v>
      </c>
      <c r="Y462" s="8"/>
      <c r="Z462" s="8"/>
      <c r="AA462" s="8"/>
      <c r="AB462" s="1"/>
      <c r="AC462" s="66">
        <v>652064.79</v>
      </c>
      <c r="AE462" s="109"/>
    </row>
    <row r="463" spans="1:31" x14ac:dyDescent="0.25">
      <c r="A463" s="1" t="str">
        <f t="shared" si="52"/>
        <v>Sep</v>
      </c>
      <c r="B463" s="2">
        <v>44833</v>
      </c>
      <c r="C463" s="8">
        <v>8753.6</v>
      </c>
      <c r="D463" s="8">
        <v>-899.7</v>
      </c>
      <c r="E463" s="8">
        <v>2240.1</v>
      </c>
      <c r="F463" s="8">
        <v>-20437.2</v>
      </c>
      <c r="G463" s="8">
        <v>-2981.8</v>
      </c>
      <c r="H463" s="8">
        <v>0</v>
      </c>
      <c r="I463" s="8">
        <v>0</v>
      </c>
      <c r="J463" s="10">
        <f t="shared" si="50"/>
        <v>-13325</v>
      </c>
      <c r="K463" s="8">
        <v>-50.35</v>
      </c>
      <c r="L463" s="8">
        <v>-356.27</v>
      </c>
      <c r="M463" s="8">
        <f t="shared" si="53"/>
        <v>-406.62</v>
      </c>
      <c r="N463" s="10">
        <f t="shared" si="51"/>
        <v>-13731.62</v>
      </c>
      <c r="O463" s="11">
        <f>IF(Table5[[#This Row],[Beans]]="","",O462+Table5[[#This Row],[Beans]])</f>
        <v>3347316.100000001</v>
      </c>
      <c r="P463" s="11">
        <f>IF(Table5[[#This Row],[Meal]]="","",P462+Table5[[#This Row],[Meal]])</f>
        <v>777922.7000000003</v>
      </c>
      <c r="Q463" s="11">
        <f>IF(Table5[[#This Row],[Oil]]="","",Q462+Table5[[#This Row],[Oil]])</f>
        <v>-212688.06000000032</v>
      </c>
      <c r="R463" s="11">
        <f>IF(Table5[[#This Row],[Corn]]="","",R462+Table5[[#This Row],[Corn]])</f>
        <v>210436.44000000018</v>
      </c>
      <c r="S463" s="11">
        <f>IF(Table5[[#This Row],[Wheat]]="","",S462+Table5[[#This Row],[Wheat]])</f>
        <v>1242806.3200000012</v>
      </c>
      <c r="T463" s="11">
        <f>IF(Table5[[#This Row],[KC Wheat]]="","",T462+Table5[[#This Row],[KC Wheat]])</f>
        <v>33294.900000000009</v>
      </c>
      <c r="U463" s="11">
        <f>IF(Table5[[#This Row],[Energies]]="","",U462+Table5[[#This Row],[Energies]])</f>
        <v>58860.250000000015</v>
      </c>
      <c r="V463" s="10">
        <f t="shared" si="48"/>
        <v>5060811.1779999966</v>
      </c>
      <c r="W463" s="8">
        <v>1054393</v>
      </c>
      <c r="X463" s="12">
        <f t="shared" si="49"/>
        <v>-1.3023246550384913E-2</v>
      </c>
      <c r="Y463" s="8"/>
      <c r="Z463" s="8"/>
      <c r="AA463" s="8"/>
      <c r="AB463" s="1"/>
      <c r="AC463" s="66">
        <v>632662.92000000004</v>
      </c>
      <c r="AE463" s="109"/>
    </row>
    <row r="464" spans="1:31" x14ac:dyDescent="0.25">
      <c r="A464" s="1" t="str">
        <f t="shared" si="52"/>
        <v>Sep</v>
      </c>
      <c r="B464" s="2">
        <v>44834</v>
      </c>
      <c r="C464" s="8">
        <v>-28901.3</v>
      </c>
      <c r="D464" s="8">
        <v>303.89999999999998</v>
      </c>
      <c r="E464" s="8">
        <v>-426.7</v>
      </c>
      <c r="F464" s="8">
        <v>-2371.6</v>
      </c>
      <c r="G464" s="8">
        <v>-102662.3</v>
      </c>
      <c r="H464" s="8">
        <v>0</v>
      </c>
      <c r="I464" s="8">
        <v>0</v>
      </c>
      <c r="J464" s="10">
        <f t="shared" si="50"/>
        <v>-134058</v>
      </c>
      <c r="K464" s="8">
        <v>-51.09</v>
      </c>
      <c r="L464" s="8">
        <v>-361.24</v>
      </c>
      <c r="M464" s="8">
        <f t="shared" si="53"/>
        <v>-412.33000000000004</v>
      </c>
      <c r="N464" s="10">
        <f t="shared" si="51"/>
        <v>-134470.32999999999</v>
      </c>
      <c r="O464" s="11">
        <f>IF(Table5[[#This Row],[Beans]]="","",O463+Table5[[#This Row],[Beans]])</f>
        <v>3318414.8000000012</v>
      </c>
      <c r="P464" s="11">
        <f>IF(Table5[[#This Row],[Meal]]="","",P463+Table5[[#This Row],[Meal]])</f>
        <v>778226.60000000033</v>
      </c>
      <c r="Q464" s="11">
        <f>IF(Table5[[#This Row],[Oil]]="","",Q463+Table5[[#This Row],[Oil]])</f>
        <v>-213114.76000000033</v>
      </c>
      <c r="R464" s="11">
        <f>IF(Table5[[#This Row],[Corn]]="","",R463+Table5[[#This Row],[Corn]])</f>
        <v>208064.84000000017</v>
      </c>
      <c r="S464" s="11">
        <f>IF(Table5[[#This Row],[Wheat]]="","",S463+Table5[[#This Row],[Wheat]])</f>
        <v>1140144.0200000012</v>
      </c>
      <c r="T464" s="11">
        <f>IF(Table5[[#This Row],[KC Wheat]]="","",T463+Table5[[#This Row],[KC Wheat]])</f>
        <v>33294.900000000009</v>
      </c>
      <c r="U464" s="11">
        <f>IF(Table5[[#This Row],[Energies]]="","",U463+Table5[[#This Row],[Energies]])</f>
        <v>58860.250000000015</v>
      </c>
      <c r="V464" s="10">
        <f t="shared" si="48"/>
        <v>4926340.8479999965</v>
      </c>
      <c r="W464" s="8">
        <v>1119478</v>
      </c>
      <c r="X464" s="12">
        <f t="shared" si="49"/>
        <v>-0.12011877857358517</v>
      </c>
      <c r="Y464" s="8">
        <v>-425.25</v>
      </c>
      <c r="Z464" s="8"/>
      <c r="AA464" s="8"/>
      <c r="AB464" s="1"/>
      <c r="AC464" s="66">
        <v>435241.09</v>
      </c>
      <c r="AE464" s="109"/>
    </row>
    <row r="465" spans="1:31" x14ac:dyDescent="0.25">
      <c r="A465" s="1" t="str">
        <f t="shared" si="52"/>
        <v>Oct</v>
      </c>
      <c r="B465" s="2">
        <v>44837</v>
      </c>
      <c r="C465" s="8">
        <v>19917.599999999999</v>
      </c>
      <c r="D465" s="8">
        <v>-6784.6</v>
      </c>
      <c r="E465" s="8">
        <v>-888.1</v>
      </c>
      <c r="F465" s="8">
        <v>317.5</v>
      </c>
      <c r="G465" s="8">
        <v>18023.8</v>
      </c>
      <c r="H465" s="8">
        <v>0</v>
      </c>
      <c r="I465" s="8">
        <v>0</v>
      </c>
      <c r="J465" s="10">
        <f t="shared" si="50"/>
        <v>30586.199999999997</v>
      </c>
      <c r="K465" s="8">
        <v>-17.87</v>
      </c>
      <c r="L465" s="8">
        <v>-126.27</v>
      </c>
      <c r="M465" s="8">
        <f t="shared" si="53"/>
        <v>-144.13999999999999</v>
      </c>
      <c r="N465" s="10">
        <f t="shared" si="51"/>
        <v>30442.059999999998</v>
      </c>
      <c r="O465" s="11">
        <f>IF(Table5[[#This Row],[Beans]]="","",O464+Table5[[#This Row],[Beans]])</f>
        <v>3338332.4000000013</v>
      </c>
      <c r="P465" s="11">
        <f>IF(Table5[[#This Row],[Meal]]="","",P464+Table5[[#This Row],[Meal]])</f>
        <v>771442.00000000035</v>
      </c>
      <c r="Q465" s="11">
        <f>IF(Table5[[#This Row],[Oil]]="","",Q464+Table5[[#This Row],[Oil]])</f>
        <v>-214002.86000000034</v>
      </c>
      <c r="R465" s="11">
        <f>IF(Table5[[#This Row],[Corn]]="","",R464+Table5[[#This Row],[Corn]])</f>
        <v>208382.34000000017</v>
      </c>
      <c r="S465" s="11">
        <f>IF(Table5[[#This Row],[Wheat]]="","",S464+Table5[[#This Row],[Wheat]])</f>
        <v>1158167.8200000012</v>
      </c>
      <c r="T465" s="11">
        <f>IF(Table5[[#This Row],[KC Wheat]]="","",T464+Table5[[#This Row],[KC Wheat]])</f>
        <v>33294.900000000009</v>
      </c>
      <c r="U465" s="11">
        <f>IF(Table5[[#This Row],[Energies]]="","",U464+Table5[[#This Row],[Energies]])</f>
        <v>58860.250000000015</v>
      </c>
      <c r="V465" s="10">
        <f t="shared" si="48"/>
        <v>4956782.9079999961</v>
      </c>
      <c r="W465" s="8">
        <v>1103239</v>
      </c>
      <c r="X465" s="12">
        <f t="shared" si="49"/>
        <v>2.7593350126309892E-2</v>
      </c>
      <c r="Y465" s="8">
        <v>-1074.6400000000001</v>
      </c>
      <c r="Z465" s="8"/>
      <c r="AA465" s="8"/>
      <c r="AB465" s="1"/>
      <c r="AC465" s="66">
        <v>40632.199999999997</v>
      </c>
      <c r="AE465" s="109"/>
    </row>
    <row r="466" spans="1:31" x14ac:dyDescent="0.25">
      <c r="A466" s="1" t="str">
        <f t="shared" si="52"/>
        <v>Oct</v>
      </c>
      <c r="B466" s="2">
        <v>44838</v>
      </c>
      <c r="C466" s="8">
        <v>-787.8</v>
      </c>
      <c r="D466" s="8">
        <v>5472.4</v>
      </c>
      <c r="E466" s="8">
        <v>3936.8</v>
      </c>
      <c r="F466" s="8">
        <v>845.1</v>
      </c>
      <c r="G466" s="8">
        <v>-11345.5</v>
      </c>
      <c r="H466" s="8">
        <v>0</v>
      </c>
      <c r="I466" s="8">
        <v>0</v>
      </c>
      <c r="J466" s="10">
        <f t="shared" si="50"/>
        <v>-1879</v>
      </c>
      <c r="K466" s="8">
        <v>-45.97</v>
      </c>
      <c r="L466" s="8">
        <v>-324.66000000000003</v>
      </c>
      <c r="M466" s="8">
        <f t="shared" si="53"/>
        <v>-370.63</v>
      </c>
      <c r="N466" s="10">
        <f t="shared" si="51"/>
        <v>-2249.63</v>
      </c>
      <c r="O466" s="11">
        <f>IF(Table5[[#This Row],[Beans]]="","",O465+Table5[[#This Row],[Beans]])</f>
        <v>3337544.6000000015</v>
      </c>
      <c r="P466" s="11">
        <f>IF(Table5[[#This Row],[Meal]]="","",P465+Table5[[#This Row],[Meal]])</f>
        <v>776914.40000000037</v>
      </c>
      <c r="Q466" s="11">
        <f>IF(Table5[[#This Row],[Oil]]="","",Q465+Table5[[#This Row],[Oil]])</f>
        <v>-210066.06000000035</v>
      </c>
      <c r="R466" s="11">
        <f>IF(Table5[[#This Row],[Corn]]="","",R465+Table5[[#This Row],[Corn]])</f>
        <v>209227.44000000018</v>
      </c>
      <c r="S466" s="11">
        <f>IF(Table5[[#This Row],[Wheat]]="","",S465+Table5[[#This Row],[Wheat]])</f>
        <v>1146822.3200000012</v>
      </c>
      <c r="T466" s="11">
        <f>IF(Table5[[#This Row],[KC Wheat]]="","",T465+Table5[[#This Row],[KC Wheat]])</f>
        <v>33294.900000000009</v>
      </c>
      <c r="U466" s="11">
        <f>IF(Table5[[#This Row],[Energies]]="","",U465+Table5[[#This Row],[Energies]])</f>
        <v>58860.250000000015</v>
      </c>
      <c r="V466" s="10">
        <f t="shared" si="48"/>
        <v>4954533.2779999962</v>
      </c>
      <c r="W466" s="8">
        <v>916232</v>
      </c>
      <c r="X466" s="12">
        <f t="shared" si="49"/>
        <v>-2.4553060796828753E-3</v>
      </c>
      <c r="Y466" s="8"/>
      <c r="Z466" s="8"/>
      <c r="AA466" s="8"/>
      <c r="AB466" s="1"/>
      <c r="AC466" s="66">
        <v>479802.57</v>
      </c>
      <c r="AE466" s="109"/>
    </row>
    <row r="467" spans="1:31" x14ac:dyDescent="0.25">
      <c r="A467" s="1" t="str">
        <f t="shared" si="52"/>
        <v>Oct</v>
      </c>
      <c r="B467" s="2">
        <v>44839</v>
      </c>
      <c r="C467" s="8">
        <v>8.3000000000000007</v>
      </c>
      <c r="D467" s="8">
        <v>-3127.6</v>
      </c>
      <c r="E467" s="8">
        <v>-6301.3</v>
      </c>
      <c r="F467" s="8">
        <v>5060.5</v>
      </c>
      <c r="G467" s="8">
        <v>-21480.7</v>
      </c>
      <c r="H467" s="8">
        <v>0</v>
      </c>
      <c r="I467" s="8">
        <v>0</v>
      </c>
      <c r="J467" s="10">
        <f t="shared" si="50"/>
        <v>-25840.800000000003</v>
      </c>
      <c r="K467" s="8">
        <v>-42.2</v>
      </c>
      <c r="L467" s="8">
        <v>-298.54000000000002</v>
      </c>
      <c r="M467" s="8">
        <f t="shared" si="53"/>
        <v>-340.74</v>
      </c>
      <c r="N467" s="10">
        <f t="shared" si="51"/>
        <v>-26181.540000000005</v>
      </c>
      <c r="O467" s="11">
        <f>IF(Table5[[#This Row],[Beans]]="","",O466+Table5[[#This Row],[Beans]])</f>
        <v>3337552.9000000013</v>
      </c>
      <c r="P467" s="11">
        <f>IF(Table5[[#This Row],[Meal]]="","",P466+Table5[[#This Row],[Meal]])</f>
        <v>773786.8000000004</v>
      </c>
      <c r="Q467" s="11">
        <f>IF(Table5[[#This Row],[Oil]]="","",Q466+Table5[[#This Row],[Oil]])</f>
        <v>-216367.36000000034</v>
      </c>
      <c r="R467" s="11">
        <f>IF(Table5[[#This Row],[Corn]]="","",R466+Table5[[#This Row],[Corn]])</f>
        <v>214287.94000000018</v>
      </c>
      <c r="S467" s="11">
        <f>IF(Table5[[#This Row],[Wheat]]="","",S466+Table5[[#This Row],[Wheat]])</f>
        <v>1125341.6200000013</v>
      </c>
      <c r="T467" s="11">
        <f>IF(Table5[[#This Row],[KC Wheat]]="","",T466+Table5[[#This Row],[KC Wheat]])</f>
        <v>33294.900000000009</v>
      </c>
      <c r="U467" s="11">
        <f>IF(Table5[[#This Row],[Energies]]="","",U466+Table5[[#This Row],[Energies]])</f>
        <v>58860.250000000015</v>
      </c>
      <c r="V467" s="10">
        <f t="shared" si="48"/>
        <v>4928351.7379999962</v>
      </c>
      <c r="W467" s="8">
        <v>915016</v>
      </c>
      <c r="X467" s="12">
        <f t="shared" si="49"/>
        <v>-2.8613204577843453E-2</v>
      </c>
      <c r="Y467" s="8"/>
      <c r="Z467" s="8"/>
      <c r="AA467" s="8"/>
      <c r="AB467" s="1"/>
      <c r="AC467" s="66">
        <v>445659.83</v>
      </c>
      <c r="AE467" s="109"/>
    </row>
    <row r="468" spans="1:31" x14ac:dyDescent="0.25">
      <c r="A468" s="1" t="str">
        <f t="shared" si="52"/>
        <v>Oct</v>
      </c>
      <c r="B468" s="2">
        <v>44840</v>
      </c>
      <c r="C468" s="8">
        <v>5.6</v>
      </c>
      <c r="D468" s="8">
        <v>21830.2</v>
      </c>
      <c r="E468" s="8">
        <v>-4690.1000000000004</v>
      </c>
      <c r="F468" s="8">
        <v>5779.9</v>
      </c>
      <c r="G468" s="8">
        <v>-25515.4</v>
      </c>
      <c r="H468" s="8">
        <v>0</v>
      </c>
      <c r="I468" s="8">
        <v>0</v>
      </c>
      <c r="J468" s="10">
        <f t="shared" si="50"/>
        <v>-2589.8000000000029</v>
      </c>
      <c r="K468" s="8">
        <v>-45.65</v>
      </c>
      <c r="L468" s="8">
        <v>-322.92</v>
      </c>
      <c r="M468" s="8">
        <f t="shared" si="53"/>
        <v>-368.57</v>
      </c>
      <c r="N468" s="10">
        <f t="shared" si="51"/>
        <v>-2958.3700000000031</v>
      </c>
      <c r="O468" s="11">
        <f>IF(Table5[[#This Row],[Beans]]="","",O467+Table5[[#This Row],[Beans]])</f>
        <v>3337558.5000000014</v>
      </c>
      <c r="P468" s="11">
        <f>IF(Table5[[#This Row],[Meal]]="","",P467+Table5[[#This Row],[Meal]])</f>
        <v>795617.00000000035</v>
      </c>
      <c r="Q468" s="11">
        <f>IF(Table5[[#This Row],[Oil]]="","",Q467+Table5[[#This Row],[Oil]])</f>
        <v>-221057.46000000034</v>
      </c>
      <c r="R468" s="11">
        <f>IF(Table5[[#This Row],[Corn]]="","",R467+Table5[[#This Row],[Corn]])</f>
        <v>220067.84000000017</v>
      </c>
      <c r="S468" s="11">
        <f>IF(Table5[[#This Row],[Wheat]]="","",S467+Table5[[#This Row],[Wheat]])</f>
        <v>1099826.2200000014</v>
      </c>
      <c r="T468" s="11">
        <f>IF(Table5[[#This Row],[KC Wheat]]="","",T467+Table5[[#This Row],[KC Wheat]])</f>
        <v>33294.900000000009</v>
      </c>
      <c r="U468" s="11">
        <f>IF(Table5[[#This Row],[Energies]]="","",U467+Table5[[#This Row],[Energies]])</f>
        <v>58860.250000000015</v>
      </c>
      <c r="V468" s="10">
        <f t="shared" si="48"/>
        <v>4925393.3679999961</v>
      </c>
      <c r="W468" s="8">
        <v>914525</v>
      </c>
      <c r="X468" s="12">
        <f t="shared" si="49"/>
        <v>-3.2348705612203089E-3</v>
      </c>
      <c r="Y468" s="8"/>
      <c r="Z468" s="8"/>
      <c r="AA468" s="8"/>
      <c r="AB468" s="1"/>
      <c r="AC468" s="66">
        <v>493562.01</v>
      </c>
      <c r="AE468" s="109"/>
    </row>
    <row r="469" spans="1:31" x14ac:dyDescent="0.25">
      <c r="A469" s="1" t="str">
        <f t="shared" si="52"/>
        <v>Oct</v>
      </c>
      <c r="B469" s="2">
        <v>44841</v>
      </c>
      <c r="C469" s="8">
        <v>-2874.1</v>
      </c>
      <c r="D469" s="8">
        <v>-635.9</v>
      </c>
      <c r="E469" s="8">
        <v>-3017.5</v>
      </c>
      <c r="F469" s="8">
        <v>3459.6</v>
      </c>
      <c r="G469" s="8">
        <v>-44800.6</v>
      </c>
      <c r="H469" s="8">
        <v>0</v>
      </c>
      <c r="I469" s="8">
        <v>0</v>
      </c>
      <c r="J469" s="10">
        <f t="shared" si="50"/>
        <v>-47868.5</v>
      </c>
      <c r="K469" s="8">
        <v>-37.72</v>
      </c>
      <c r="L469" s="8">
        <v>-267.49</v>
      </c>
      <c r="M469" s="8">
        <f t="shared" si="53"/>
        <v>-305.21000000000004</v>
      </c>
      <c r="N469" s="10">
        <f t="shared" si="51"/>
        <v>-48173.71</v>
      </c>
      <c r="O469" s="11">
        <f>IF(Table5[[#This Row],[Beans]]="","",O468+Table5[[#This Row],[Beans]])</f>
        <v>3334684.4000000013</v>
      </c>
      <c r="P469" s="11">
        <f>IF(Table5[[#This Row],[Meal]]="","",P468+Table5[[#This Row],[Meal]])</f>
        <v>794981.10000000033</v>
      </c>
      <c r="Q469" s="11">
        <f>IF(Table5[[#This Row],[Oil]]="","",Q468+Table5[[#This Row],[Oil]])</f>
        <v>-224074.96000000034</v>
      </c>
      <c r="R469" s="11">
        <f>IF(Table5[[#This Row],[Corn]]="","",R468+Table5[[#This Row],[Corn]])</f>
        <v>223527.44000000018</v>
      </c>
      <c r="S469" s="11">
        <f>IF(Table5[[#This Row],[Wheat]]="","",S468+Table5[[#This Row],[Wheat]])</f>
        <v>1055025.6200000013</v>
      </c>
      <c r="T469" s="11">
        <f>IF(Table5[[#This Row],[KC Wheat]]="","",T468+Table5[[#This Row],[KC Wheat]])</f>
        <v>33294.900000000009</v>
      </c>
      <c r="U469" s="11">
        <f>IF(Table5[[#This Row],[Energies]]="","",U468+Table5[[#This Row],[Energies]])</f>
        <v>58860.250000000015</v>
      </c>
      <c r="V469" s="10">
        <f t="shared" si="48"/>
        <v>4877219.6579999961</v>
      </c>
      <c r="W469" s="8">
        <v>1026486</v>
      </c>
      <c r="X469" s="12">
        <f t="shared" si="49"/>
        <v>-4.6930703390012138E-2</v>
      </c>
      <c r="Y469" s="8"/>
      <c r="Z469" s="8"/>
      <c r="AA469" s="8"/>
      <c r="AB469" s="1"/>
      <c r="AC469" s="66">
        <v>375513.8</v>
      </c>
      <c r="AE469" s="109"/>
    </row>
    <row r="470" spans="1:31" x14ac:dyDescent="0.25">
      <c r="A470" s="1" t="str">
        <f t="shared" si="52"/>
        <v>Oct</v>
      </c>
      <c r="B470" s="2">
        <v>44844</v>
      </c>
      <c r="C470" s="8">
        <v>-743.4</v>
      </c>
      <c r="D470" s="8">
        <v>-790.2</v>
      </c>
      <c r="E470" s="8">
        <v>-9616.4</v>
      </c>
      <c r="F470" s="8">
        <v>3946.7</v>
      </c>
      <c r="G470" s="8">
        <v>37729.800000000003</v>
      </c>
      <c r="H470" s="8">
        <v>0</v>
      </c>
      <c r="I470" s="8">
        <v>0</v>
      </c>
      <c r="J470" s="10">
        <f t="shared" si="50"/>
        <v>30526.500000000004</v>
      </c>
      <c r="K470" s="8">
        <v>-120.91</v>
      </c>
      <c r="L470" s="8">
        <v>-855.14</v>
      </c>
      <c r="M470" s="8">
        <f t="shared" si="53"/>
        <v>-976.05</v>
      </c>
      <c r="N470" s="10">
        <f t="shared" si="51"/>
        <v>29550.450000000004</v>
      </c>
      <c r="O470" s="11">
        <f>IF(Table5[[#This Row],[Beans]]="","",O469+Table5[[#This Row],[Beans]])</f>
        <v>3333941.0000000014</v>
      </c>
      <c r="P470" s="11">
        <f>IF(Table5[[#This Row],[Meal]]="","",P469+Table5[[#This Row],[Meal]])</f>
        <v>794190.90000000037</v>
      </c>
      <c r="Q470" s="11">
        <f>IF(Table5[[#This Row],[Oil]]="","",Q469+Table5[[#This Row],[Oil]])</f>
        <v>-233691.36000000034</v>
      </c>
      <c r="R470" s="11">
        <f>IF(Table5[[#This Row],[Corn]]="","",R469+Table5[[#This Row],[Corn]])</f>
        <v>227474.14000000019</v>
      </c>
      <c r="S470" s="11">
        <f>IF(Table5[[#This Row],[Wheat]]="","",S469+Table5[[#This Row],[Wheat]])</f>
        <v>1092755.4200000013</v>
      </c>
      <c r="T470" s="11">
        <f>IF(Table5[[#This Row],[KC Wheat]]="","",T469+Table5[[#This Row],[KC Wheat]])</f>
        <v>33294.900000000009</v>
      </c>
      <c r="U470" s="11">
        <f>IF(Table5[[#This Row],[Energies]]="","",U469+Table5[[#This Row],[Energies]])</f>
        <v>58860.250000000015</v>
      </c>
      <c r="V470" s="10">
        <f t="shared" si="48"/>
        <v>4906770.1079999963</v>
      </c>
      <c r="W470" s="8">
        <v>757263</v>
      </c>
      <c r="X470" s="12">
        <f t="shared" si="49"/>
        <v>3.9022704133174345E-2</v>
      </c>
      <c r="Y470" s="8"/>
      <c r="Z470" s="8"/>
      <c r="AA470" s="8"/>
      <c r="AB470" s="1"/>
      <c r="AC470" s="66">
        <v>402302.75</v>
      </c>
      <c r="AE470" s="109"/>
    </row>
    <row r="471" spans="1:31" x14ac:dyDescent="0.25">
      <c r="A471" s="1" t="str">
        <f t="shared" si="52"/>
        <v>Oct</v>
      </c>
      <c r="B471" s="2">
        <v>44845</v>
      </c>
      <c r="C471" s="8">
        <v>-5796.6</v>
      </c>
      <c r="D471" s="8">
        <v>7145.1</v>
      </c>
      <c r="E471" s="8">
        <v>-6050.1</v>
      </c>
      <c r="F471" s="8">
        <v>5408.8</v>
      </c>
      <c r="G471" s="8">
        <v>1161.4000000000001</v>
      </c>
      <c r="H471" s="8">
        <v>0</v>
      </c>
      <c r="I471" s="8">
        <v>0</v>
      </c>
      <c r="J471" s="10">
        <f t="shared" si="50"/>
        <v>1868.6</v>
      </c>
      <c r="K471" s="8">
        <v>-65.42</v>
      </c>
      <c r="L471" s="8">
        <v>-462.76</v>
      </c>
      <c r="M471" s="8">
        <f t="shared" si="53"/>
        <v>-528.17999999999995</v>
      </c>
      <c r="N471" s="10">
        <f t="shared" si="51"/>
        <v>1340.42</v>
      </c>
      <c r="O471" s="11">
        <f>IF(Table5[[#This Row],[Beans]]="","",O470+Table5[[#This Row],[Beans]])</f>
        <v>3328144.4000000013</v>
      </c>
      <c r="P471" s="11">
        <f>IF(Table5[[#This Row],[Meal]]="","",P470+Table5[[#This Row],[Meal]])</f>
        <v>801336.00000000035</v>
      </c>
      <c r="Q471" s="11">
        <f>IF(Table5[[#This Row],[Oil]]="","",Q470+Table5[[#This Row],[Oil]])</f>
        <v>-239741.46000000034</v>
      </c>
      <c r="R471" s="11">
        <f>IF(Table5[[#This Row],[Corn]]="","",R470+Table5[[#This Row],[Corn]])</f>
        <v>232882.94000000018</v>
      </c>
      <c r="S471" s="11">
        <f>IF(Table5[[#This Row],[Wheat]]="","",S470+Table5[[#This Row],[Wheat]])</f>
        <v>1093916.8200000012</v>
      </c>
      <c r="T471" s="11">
        <f>IF(Table5[[#This Row],[KC Wheat]]="","",T470+Table5[[#This Row],[KC Wheat]])</f>
        <v>33294.900000000009</v>
      </c>
      <c r="U471" s="11">
        <f>IF(Table5[[#This Row],[Energies]]="","",U470+Table5[[#This Row],[Energies]])</f>
        <v>58860.250000000015</v>
      </c>
      <c r="V471" s="10">
        <f t="shared" si="48"/>
        <v>4908110.5279999962</v>
      </c>
      <c r="W471" s="8">
        <v>615213</v>
      </c>
      <c r="X471" s="12">
        <f t="shared" si="49"/>
        <v>2.1787901100919519E-3</v>
      </c>
      <c r="Y471" s="8">
        <v>-1121.51</v>
      </c>
      <c r="Z471" s="8"/>
      <c r="AA471" s="8"/>
      <c r="AB471" s="1"/>
      <c r="AC471" s="66">
        <v>408126.32</v>
      </c>
      <c r="AE471" s="109"/>
    </row>
    <row r="472" spans="1:31" x14ac:dyDescent="0.25">
      <c r="A472" s="1" t="str">
        <f t="shared" si="52"/>
        <v>Oct</v>
      </c>
      <c r="B472" s="2">
        <v>44846</v>
      </c>
      <c r="C472" s="8">
        <v>-9927.1</v>
      </c>
      <c r="D472" s="8">
        <v>5649</v>
      </c>
      <c r="E472" s="8">
        <v>-5821.4</v>
      </c>
      <c r="F472" s="8">
        <v>-8510.2999999999993</v>
      </c>
      <c r="G472" s="8">
        <v>15586.9</v>
      </c>
      <c r="H472" s="8">
        <v>0</v>
      </c>
      <c r="I472" s="8">
        <v>0</v>
      </c>
      <c r="J472" s="10">
        <f>IF(SUM(C472:I472)=0,"",SUM(C472:I472))</f>
        <v>-3022.8999999999996</v>
      </c>
      <c r="K472" s="8">
        <v>-88.16</v>
      </c>
      <c r="L472" s="8">
        <v>-624.91</v>
      </c>
      <c r="M472" s="8">
        <f t="shared" si="53"/>
        <v>-713.06999999999994</v>
      </c>
      <c r="N472" s="10">
        <f t="shared" si="51"/>
        <v>-3735.9699999999993</v>
      </c>
      <c r="O472" s="11">
        <f>IF(Table5[[#This Row],[Beans]]="","",O471+Table5[[#This Row],[Beans]])</f>
        <v>3318217.3000000012</v>
      </c>
      <c r="P472" s="11">
        <f>IF(Table5[[#This Row],[Meal]]="","",P471+Table5[[#This Row],[Meal]])</f>
        <v>806985.00000000035</v>
      </c>
      <c r="Q472" s="11">
        <f>IF(Table5[[#This Row],[Oil]]="","",Q471+Table5[[#This Row],[Oil]])</f>
        <v>-245562.86000000034</v>
      </c>
      <c r="R472" s="11">
        <f>IF(Table5[[#This Row],[Corn]]="","",R471+Table5[[#This Row],[Corn]])</f>
        <v>224372.64000000019</v>
      </c>
      <c r="S472" s="11">
        <f>IF(Table5[[#This Row],[Wheat]]="","",S471+Table5[[#This Row],[Wheat]])</f>
        <v>1109503.7200000011</v>
      </c>
      <c r="T472" s="11">
        <f>IF(Table5[[#This Row],[KC Wheat]]="","",T471+Table5[[#This Row],[KC Wheat]])</f>
        <v>33294.900000000009</v>
      </c>
      <c r="U472" s="11">
        <f>IF(Table5[[#This Row],[Energies]]="","",U471+Table5[[#This Row],[Energies]])</f>
        <v>58860.250000000015</v>
      </c>
      <c r="V472" s="10">
        <f t="shared" si="48"/>
        <v>4904374.5579999965</v>
      </c>
      <c r="W472" s="8">
        <v>852760</v>
      </c>
      <c r="X472" s="12">
        <f t="shared" si="49"/>
        <v>-4.3810333505323882E-3</v>
      </c>
      <c r="Y472" s="8">
        <v>-420</v>
      </c>
      <c r="Z472" s="8"/>
      <c r="AA472" s="8"/>
      <c r="AB472" s="1"/>
      <c r="AC472" s="66">
        <v>313507</v>
      </c>
      <c r="AE472" s="109"/>
    </row>
    <row r="473" spans="1:31" x14ac:dyDescent="0.25">
      <c r="A473" s="1" t="str">
        <f t="shared" si="52"/>
        <v>Oct</v>
      </c>
      <c r="B473" s="2">
        <v>44847</v>
      </c>
      <c r="C473" s="8">
        <v>8287.7999999999993</v>
      </c>
      <c r="D473" s="8">
        <v>1788.4</v>
      </c>
      <c r="E473" s="8">
        <v>-6303.5</v>
      </c>
      <c r="F473" s="8">
        <v>6670.7</v>
      </c>
      <c r="G473" s="8">
        <v>-5000.3</v>
      </c>
      <c r="H473" s="8">
        <v>0</v>
      </c>
      <c r="I473" s="8">
        <v>0</v>
      </c>
      <c r="J473" s="10">
        <f t="shared" si="50"/>
        <v>5443.0999999999976</v>
      </c>
      <c r="K473" s="8">
        <v>-49.87</v>
      </c>
      <c r="L473" s="8">
        <v>-352.11</v>
      </c>
      <c r="M473" s="8">
        <f t="shared" si="53"/>
        <v>-401.98</v>
      </c>
      <c r="N473" s="10">
        <f t="shared" si="51"/>
        <v>5041.1199999999972</v>
      </c>
      <c r="O473" s="11">
        <f>IF(Table5[[#This Row],[Beans]]="","",O472+Table5[[#This Row],[Beans]])</f>
        <v>3326505.100000001</v>
      </c>
      <c r="P473" s="11">
        <f>IF(Table5[[#This Row],[Meal]]="","",P472+Table5[[#This Row],[Meal]])</f>
        <v>808773.40000000037</v>
      </c>
      <c r="Q473" s="11">
        <f>IF(Table5[[#This Row],[Oil]]="","",Q472+Table5[[#This Row],[Oil]])</f>
        <v>-251866.36000000034</v>
      </c>
      <c r="R473" s="11">
        <f>IF(Table5[[#This Row],[Corn]]="","",R472+Table5[[#This Row],[Corn]])</f>
        <v>231043.3400000002</v>
      </c>
      <c r="S473" s="11">
        <f>IF(Table5[[#This Row],[Wheat]]="","",S472+Table5[[#This Row],[Wheat]])</f>
        <v>1104503.4200000011</v>
      </c>
      <c r="T473" s="11">
        <f>IF(Table5[[#This Row],[KC Wheat]]="","",T472+Table5[[#This Row],[KC Wheat]])</f>
        <v>33294.900000000009</v>
      </c>
      <c r="U473" s="11">
        <f>IF(Table5[[#This Row],[Energies]]="","",U472+Table5[[#This Row],[Energies]])</f>
        <v>58860.250000000015</v>
      </c>
      <c r="V473" s="10">
        <f t="shared" si="48"/>
        <v>4909415.6779999966</v>
      </c>
      <c r="W473" s="8">
        <v>875147</v>
      </c>
      <c r="X473" s="12">
        <f t="shared" si="49"/>
        <v>5.76031226753905E-3</v>
      </c>
      <c r="Y473" s="8">
        <v>-4861.1499999999996</v>
      </c>
      <c r="Z473" s="8"/>
      <c r="AA473" s="8"/>
      <c r="AB473" s="1"/>
      <c r="AC473" s="66">
        <v>427937.02</v>
      </c>
      <c r="AE473" s="109"/>
    </row>
    <row r="474" spans="1:31" x14ac:dyDescent="0.25">
      <c r="A474" s="1" t="str">
        <f t="shared" si="52"/>
        <v>Oct</v>
      </c>
      <c r="B474" s="2">
        <v>44848</v>
      </c>
      <c r="C474" s="8">
        <v>-6933.9</v>
      </c>
      <c r="D474" s="8">
        <v>-1077.2</v>
      </c>
      <c r="E474" s="8">
        <v>5757.6</v>
      </c>
      <c r="F474" s="8">
        <v>-10761.4</v>
      </c>
      <c r="G474" s="8">
        <v>24842.2</v>
      </c>
      <c r="H474" s="8">
        <v>0</v>
      </c>
      <c r="I474" s="8">
        <v>0</v>
      </c>
      <c r="J474" s="10">
        <f t="shared" si="50"/>
        <v>11827.300000000003</v>
      </c>
      <c r="K474" s="8">
        <v>-52.67</v>
      </c>
      <c r="L474" s="8">
        <v>-371.91</v>
      </c>
      <c r="M474" s="8">
        <f t="shared" si="53"/>
        <v>-424.58000000000004</v>
      </c>
      <c r="N474" s="10">
        <f t="shared" si="51"/>
        <v>11402.720000000003</v>
      </c>
      <c r="O474" s="11">
        <f>IF(Table5[[#This Row],[Beans]]="","",O473+Table5[[#This Row],[Beans]])</f>
        <v>3319571.2000000011</v>
      </c>
      <c r="P474" s="11">
        <f>IF(Table5[[#This Row],[Meal]]="","",P473+Table5[[#This Row],[Meal]])</f>
        <v>807696.20000000042</v>
      </c>
      <c r="Q474" s="11">
        <f>IF(Table5[[#This Row],[Oil]]="","",Q473+Table5[[#This Row],[Oil]])</f>
        <v>-246108.76000000033</v>
      </c>
      <c r="R474" s="11">
        <f>IF(Table5[[#This Row],[Corn]]="","",R473+Table5[[#This Row],[Corn]])</f>
        <v>220281.94000000021</v>
      </c>
      <c r="S474" s="11">
        <f>IF(Table5[[#This Row],[Wheat]]="","",S473+Table5[[#This Row],[Wheat]])</f>
        <v>1129345.620000001</v>
      </c>
      <c r="T474" s="11">
        <f>IF(Table5[[#This Row],[KC Wheat]]="","",T473+Table5[[#This Row],[KC Wheat]])</f>
        <v>33294.900000000009</v>
      </c>
      <c r="U474" s="11">
        <f>IF(Table5[[#This Row],[Energies]]="","",U473+Table5[[#This Row],[Energies]])</f>
        <v>58860.250000000015</v>
      </c>
      <c r="V474" s="10">
        <f t="shared" si="48"/>
        <v>4920818.3979999963</v>
      </c>
      <c r="W474" s="8">
        <v>981141</v>
      </c>
      <c r="X474" s="12">
        <f t="shared" si="49"/>
        <v>1.1621897362356687E-2</v>
      </c>
      <c r="Y474" s="8"/>
      <c r="Z474" s="8"/>
      <c r="AA474" s="8"/>
      <c r="AB474" s="1"/>
      <c r="AC474" s="66">
        <v>448088.94</v>
      </c>
      <c r="AE474" s="109"/>
    </row>
    <row r="475" spans="1:31" x14ac:dyDescent="0.25">
      <c r="A475" s="1" t="str">
        <f t="shared" si="52"/>
        <v>Oct</v>
      </c>
      <c r="B475" s="2">
        <v>44851</v>
      </c>
      <c r="C475" s="8">
        <v>296.39999999999998</v>
      </c>
      <c r="D475" s="8">
        <v>7446.9</v>
      </c>
      <c r="E475" s="8">
        <v>-4857.1000000000004</v>
      </c>
      <c r="F475" s="8">
        <v>1957.1</v>
      </c>
      <c r="G475" s="8">
        <v>21.8</v>
      </c>
      <c r="H475" s="8">
        <v>0</v>
      </c>
      <c r="I475" s="8">
        <v>0</v>
      </c>
      <c r="J475" s="10">
        <f t="shared" si="50"/>
        <v>4865.0999999999995</v>
      </c>
      <c r="K475" s="8">
        <v>-54.16</v>
      </c>
      <c r="L475" s="8">
        <v>-382.62</v>
      </c>
      <c r="M475" s="8">
        <f t="shared" si="53"/>
        <v>-436.78</v>
      </c>
      <c r="N475" s="10">
        <f t="shared" si="51"/>
        <v>4428.32</v>
      </c>
      <c r="O475" s="11">
        <f>IF(Table5[[#This Row],[Beans]]="","",O474+Table5[[#This Row],[Beans]])</f>
        <v>3319867.600000001</v>
      </c>
      <c r="P475" s="11">
        <f>IF(Table5[[#This Row],[Meal]]="","",P474+Table5[[#This Row],[Meal]])</f>
        <v>815143.10000000044</v>
      </c>
      <c r="Q475" s="11">
        <f>IF(Table5[[#This Row],[Oil]]="","",Q474+Table5[[#This Row],[Oil]])</f>
        <v>-250965.86000000034</v>
      </c>
      <c r="R475" s="11">
        <f>IF(Table5[[#This Row],[Corn]]="","",R474+Table5[[#This Row],[Corn]])</f>
        <v>222239.04000000021</v>
      </c>
      <c r="S475" s="11">
        <f>IF(Table5[[#This Row],[Wheat]]="","",S474+Table5[[#This Row],[Wheat]])</f>
        <v>1129367.4200000011</v>
      </c>
      <c r="T475" s="11">
        <f>IF(Table5[[#This Row],[KC Wheat]]="","",T474+Table5[[#This Row],[KC Wheat]])</f>
        <v>33294.900000000009</v>
      </c>
      <c r="U475" s="11">
        <f>IF(Table5[[#This Row],[Energies]]="","",U474+Table5[[#This Row],[Energies]])</f>
        <v>58860.250000000015</v>
      </c>
      <c r="V475" s="10">
        <f t="shared" si="48"/>
        <v>4925246.7179999966</v>
      </c>
      <c r="W475" s="8">
        <v>981104</v>
      </c>
      <c r="X475" s="12">
        <f t="shared" si="49"/>
        <v>4.5136091586620783E-3</v>
      </c>
      <c r="Y475" s="8"/>
      <c r="Z475" s="8"/>
      <c r="AA475" s="8"/>
      <c r="AB475" s="1"/>
      <c r="AC475" s="66">
        <v>468403.91</v>
      </c>
      <c r="AE475" s="109"/>
    </row>
    <row r="476" spans="1:31" x14ac:dyDescent="0.25">
      <c r="A476" s="1" t="str">
        <f t="shared" si="52"/>
        <v>Oct</v>
      </c>
      <c r="B476" s="2">
        <v>44852</v>
      </c>
      <c r="C476" s="8">
        <v>-2630.2</v>
      </c>
      <c r="D476" s="8">
        <v>-13265.2</v>
      </c>
      <c r="E476" s="8">
        <v>11033.6</v>
      </c>
      <c r="F476" s="8">
        <v>18356.5</v>
      </c>
      <c r="G476" s="8">
        <v>-18348.099999999999</v>
      </c>
      <c r="H476" s="8">
        <v>0</v>
      </c>
      <c r="I476" s="8">
        <v>0</v>
      </c>
      <c r="J476" s="10">
        <f t="shared" si="50"/>
        <v>-4853.3999999999996</v>
      </c>
      <c r="K476" s="8">
        <v>-50.97</v>
      </c>
      <c r="L476" s="8">
        <v>-360.64</v>
      </c>
      <c r="M476" s="8">
        <f t="shared" si="53"/>
        <v>-411.61</v>
      </c>
      <c r="N476" s="10">
        <f t="shared" si="51"/>
        <v>-5265.0099999999993</v>
      </c>
      <c r="O476" s="11">
        <f>IF(Table5[[#This Row],[Beans]]="","",O475+Table5[[#This Row],[Beans]])</f>
        <v>3317237.4000000008</v>
      </c>
      <c r="P476" s="11">
        <f>IF(Table5[[#This Row],[Meal]]="","",P475+Table5[[#This Row],[Meal]])</f>
        <v>801877.90000000049</v>
      </c>
      <c r="Q476" s="11">
        <f>IF(Table5[[#This Row],[Oil]]="","",Q475+Table5[[#This Row],[Oil]])</f>
        <v>-239932.26000000033</v>
      </c>
      <c r="R476" s="11">
        <f>IF(Table5[[#This Row],[Corn]]="","",R475+Table5[[#This Row],[Corn]])</f>
        <v>240595.54000000021</v>
      </c>
      <c r="S476" s="11">
        <f>IF(Table5[[#This Row],[Wheat]]="","",S475+Table5[[#This Row],[Wheat]])</f>
        <v>1111019.320000001</v>
      </c>
      <c r="T476" s="11">
        <f>IF(Table5[[#This Row],[KC Wheat]]="","",T475+Table5[[#This Row],[KC Wheat]])</f>
        <v>33294.900000000009</v>
      </c>
      <c r="U476" s="11">
        <f>IF(Table5[[#This Row],[Energies]]="","",U475+Table5[[#This Row],[Energies]])</f>
        <v>58860.250000000015</v>
      </c>
      <c r="V476" s="10">
        <f t="shared" si="48"/>
        <v>4919981.7079999968</v>
      </c>
      <c r="W476" s="8">
        <v>1023225</v>
      </c>
      <c r="X476" s="12">
        <f t="shared" si="49"/>
        <v>-5.1455056317036814E-3</v>
      </c>
      <c r="Y476" s="8"/>
      <c r="Z476" s="8"/>
      <c r="AA476" s="8"/>
      <c r="AB476" s="1"/>
      <c r="AC476" s="66">
        <v>483351.55</v>
      </c>
      <c r="AE476" s="109"/>
    </row>
    <row r="477" spans="1:31" x14ac:dyDescent="0.25">
      <c r="A477" s="1" t="str">
        <f t="shared" si="52"/>
        <v>Oct</v>
      </c>
      <c r="B477" s="2">
        <v>44853</v>
      </c>
      <c r="C477" s="8">
        <v>-4998.1000000000004</v>
      </c>
      <c r="D477" s="8">
        <v>-1909.9</v>
      </c>
      <c r="E477" s="8">
        <v>1657.7</v>
      </c>
      <c r="F477" s="8">
        <v>-1154.3</v>
      </c>
      <c r="G477" s="8">
        <v>-8381.2000000000007</v>
      </c>
      <c r="H477" s="8">
        <v>0</v>
      </c>
      <c r="I477" s="8">
        <v>0</v>
      </c>
      <c r="J477" s="10">
        <f t="shared" si="50"/>
        <v>-14785.800000000001</v>
      </c>
      <c r="K477" s="8">
        <v>-101.41</v>
      </c>
      <c r="L477" s="8">
        <v>-717.37</v>
      </c>
      <c r="M477" s="8">
        <f t="shared" si="53"/>
        <v>-818.78</v>
      </c>
      <c r="N477" s="10">
        <f t="shared" si="51"/>
        <v>-15604.580000000002</v>
      </c>
      <c r="O477" s="11">
        <f>IF(Table5[[#This Row],[Beans]]="","",O476+Table5[[#This Row],[Beans]])</f>
        <v>3312239.3000000007</v>
      </c>
      <c r="P477" s="11">
        <f>IF(Table5[[#This Row],[Meal]]="","",P476+Table5[[#This Row],[Meal]])</f>
        <v>799968.00000000047</v>
      </c>
      <c r="Q477" s="11">
        <f>IF(Table5[[#This Row],[Oil]]="","",Q476+Table5[[#This Row],[Oil]])</f>
        <v>-238274.56000000032</v>
      </c>
      <c r="R477" s="11">
        <f>IF(Table5[[#This Row],[Corn]]="","",R476+Table5[[#This Row],[Corn]])</f>
        <v>239441.24000000022</v>
      </c>
      <c r="S477" s="11">
        <f>IF(Table5[[#This Row],[Wheat]]="","",S476+Table5[[#This Row],[Wheat]])</f>
        <v>1102638.120000001</v>
      </c>
      <c r="T477" s="11">
        <f>IF(Table5[[#This Row],[KC Wheat]]="","",T476+Table5[[#This Row],[KC Wheat]])</f>
        <v>33294.900000000009</v>
      </c>
      <c r="U477" s="11">
        <f>IF(Table5[[#This Row],[Energies]]="","",U476+Table5[[#This Row],[Energies]])</f>
        <v>58860.250000000015</v>
      </c>
      <c r="V477" s="10">
        <f t="shared" si="48"/>
        <v>4904377.1279999968</v>
      </c>
      <c r="W477" s="8">
        <v>1153586</v>
      </c>
      <c r="X477" s="12">
        <f t="shared" si="49"/>
        <v>-1.3527019225267991E-2</v>
      </c>
      <c r="Y477" s="8"/>
      <c r="Z477" s="8"/>
      <c r="AA477" s="8"/>
      <c r="AB477" s="1"/>
      <c r="AC477" s="66">
        <v>449885.02</v>
      </c>
      <c r="AE477" s="109"/>
    </row>
    <row r="478" spans="1:31" x14ac:dyDescent="0.25">
      <c r="A478" s="1" t="str">
        <f t="shared" si="52"/>
        <v>Oct</v>
      </c>
      <c r="B478" s="2">
        <v>44854</v>
      </c>
      <c r="C478" s="8">
        <v>-4625.7</v>
      </c>
      <c r="D478" s="8">
        <v>-1906.7</v>
      </c>
      <c r="E478" s="8">
        <v>-412</v>
      </c>
      <c r="F478" s="8">
        <v>-4501.7</v>
      </c>
      <c r="G478" s="8">
        <v>-24471.4</v>
      </c>
      <c r="H478" s="8">
        <v>0</v>
      </c>
      <c r="I478" s="8">
        <v>0</v>
      </c>
      <c r="J478" s="10">
        <f t="shared" si="50"/>
        <v>-35917.5</v>
      </c>
      <c r="K478" s="8">
        <v>-59.99</v>
      </c>
      <c r="L478" s="8">
        <v>-424.58</v>
      </c>
      <c r="M478" s="8">
        <f t="shared" si="53"/>
        <v>-484.57</v>
      </c>
      <c r="N478" s="10">
        <f t="shared" si="51"/>
        <v>-36402.07</v>
      </c>
      <c r="O478" s="11">
        <f>IF(Table5[[#This Row],[Beans]]="","",O477+Table5[[#This Row],[Beans]])</f>
        <v>3307613.6000000006</v>
      </c>
      <c r="P478" s="11">
        <f>IF(Table5[[#This Row],[Meal]]="","",P477+Table5[[#This Row],[Meal]])</f>
        <v>798061.30000000051</v>
      </c>
      <c r="Q478" s="11">
        <f>IF(Table5[[#This Row],[Oil]]="","",Q477+Table5[[#This Row],[Oil]])</f>
        <v>-238686.56000000032</v>
      </c>
      <c r="R478" s="11">
        <f>IF(Table5[[#This Row],[Corn]]="","",R477+Table5[[#This Row],[Corn]])</f>
        <v>234939.54000000021</v>
      </c>
      <c r="S478" s="11">
        <f>IF(Table5[[#This Row],[Wheat]]="","",S477+Table5[[#This Row],[Wheat]])</f>
        <v>1078166.7200000011</v>
      </c>
      <c r="T478" s="11">
        <f>IF(Table5[[#This Row],[KC Wheat]]="","",T477+Table5[[#This Row],[KC Wheat]])</f>
        <v>33294.900000000009</v>
      </c>
      <c r="U478" s="11">
        <f>IF(Table5[[#This Row],[Energies]]="","",U477+Table5[[#This Row],[Energies]])</f>
        <v>58860.250000000015</v>
      </c>
      <c r="V478" s="10">
        <f t="shared" si="48"/>
        <v>4867975.0579999965</v>
      </c>
      <c r="W478" s="8">
        <v>1111408</v>
      </c>
      <c r="X478" s="12">
        <f t="shared" si="49"/>
        <v>-3.2753111368642299E-2</v>
      </c>
      <c r="Y478" s="8"/>
      <c r="Z478" s="8"/>
      <c r="AA478" s="8"/>
      <c r="AB478" s="1"/>
      <c r="AC478" s="66">
        <v>278773.95</v>
      </c>
      <c r="AE478" s="109"/>
    </row>
    <row r="479" spans="1:31" x14ac:dyDescent="0.25">
      <c r="A479" s="1" t="str">
        <f t="shared" si="52"/>
        <v>Oct</v>
      </c>
      <c r="B479" s="2">
        <v>44855</v>
      </c>
      <c r="C479" s="8">
        <v>-10493.1</v>
      </c>
      <c r="D479" s="8">
        <v>-8308.5</v>
      </c>
      <c r="E479" s="8">
        <v>-6477</v>
      </c>
      <c r="F479" s="8">
        <v>3178.2</v>
      </c>
      <c r="G479" s="8">
        <v>7430.3</v>
      </c>
      <c r="H479" s="8">
        <v>0</v>
      </c>
      <c r="I479" s="8">
        <v>0</v>
      </c>
      <c r="J479" s="10">
        <f t="shared" si="50"/>
        <v>-14670.099999999999</v>
      </c>
      <c r="K479" s="8">
        <v>-402.77</v>
      </c>
      <c r="L479" s="8">
        <v>-1981.92</v>
      </c>
      <c r="M479" s="8">
        <f t="shared" si="53"/>
        <v>-2384.69</v>
      </c>
      <c r="N479" s="10">
        <f t="shared" si="51"/>
        <v>-17054.789999999997</v>
      </c>
      <c r="O479" s="11">
        <f>IF(Table5[[#This Row],[Beans]]="","",O478+Table5[[#This Row],[Beans]])</f>
        <v>3297120.5000000005</v>
      </c>
      <c r="P479" s="11">
        <f>IF(Table5[[#This Row],[Meal]]="","",P478+Table5[[#This Row],[Meal]])</f>
        <v>789752.80000000051</v>
      </c>
      <c r="Q479" s="11">
        <f>IF(Table5[[#This Row],[Oil]]="","",Q478+Table5[[#This Row],[Oil]])</f>
        <v>-245163.56000000032</v>
      </c>
      <c r="R479" s="11">
        <f>IF(Table5[[#This Row],[Corn]]="","",R478+Table5[[#This Row],[Corn]])</f>
        <v>238117.74000000022</v>
      </c>
      <c r="S479" s="11">
        <f>IF(Table5[[#This Row],[Wheat]]="","",S478+Table5[[#This Row],[Wheat]])</f>
        <v>1085597.0200000012</v>
      </c>
      <c r="T479" s="11">
        <f>IF(Table5[[#This Row],[KC Wheat]]="","",T478+Table5[[#This Row],[KC Wheat]])</f>
        <v>33294.900000000009</v>
      </c>
      <c r="U479" s="11">
        <f>IF(Table5[[#This Row],[Energies]]="","",U478+Table5[[#This Row],[Energies]])</f>
        <v>58860.250000000015</v>
      </c>
      <c r="V479" s="10">
        <f t="shared" si="48"/>
        <v>4850920.2679999964</v>
      </c>
      <c r="W479" s="8">
        <v>837128</v>
      </c>
      <c r="X479" s="12">
        <f t="shared" si="49"/>
        <v>-2.0372977609158932E-2</v>
      </c>
      <c r="Y479" s="8"/>
      <c r="Z479" s="8"/>
      <c r="AA479" s="8"/>
      <c r="AB479" s="1"/>
      <c r="AC479" s="66">
        <v>438207.01</v>
      </c>
      <c r="AE479" s="109"/>
    </row>
    <row r="480" spans="1:31" x14ac:dyDescent="0.25">
      <c r="A480" s="1" t="str">
        <f t="shared" si="52"/>
        <v>Oct</v>
      </c>
      <c r="B480" s="2">
        <v>44858</v>
      </c>
      <c r="C480" s="8">
        <v>19035.400000000001</v>
      </c>
      <c r="D480" s="8">
        <v>-5648.5</v>
      </c>
      <c r="E480" s="8">
        <v>3385.7</v>
      </c>
      <c r="F480" s="8">
        <v>12930.2</v>
      </c>
      <c r="G480" s="8">
        <v>15894</v>
      </c>
      <c r="H480" s="8">
        <v>0</v>
      </c>
      <c r="I480" s="8">
        <v>0</v>
      </c>
      <c r="J480" s="10">
        <f t="shared" si="50"/>
        <v>45596.800000000003</v>
      </c>
      <c r="K480" s="8">
        <v>-34.659999999999997</v>
      </c>
      <c r="L480" s="8">
        <v>-244.95</v>
      </c>
      <c r="M480" s="8">
        <f t="shared" si="53"/>
        <v>-279.61</v>
      </c>
      <c r="N480" s="10">
        <f t="shared" si="51"/>
        <v>45317.19</v>
      </c>
      <c r="O480" s="11">
        <f>IF(Table5[[#This Row],[Beans]]="","",O479+Table5[[#This Row],[Beans]])</f>
        <v>3316155.9000000004</v>
      </c>
      <c r="P480" s="11">
        <f>IF(Table5[[#This Row],[Meal]]="","",P479+Table5[[#This Row],[Meal]])</f>
        <v>784104.30000000051</v>
      </c>
      <c r="Q480" s="11">
        <f>IF(Table5[[#This Row],[Oil]]="","",Q479+Table5[[#This Row],[Oil]])</f>
        <v>-241777.86000000031</v>
      </c>
      <c r="R480" s="11">
        <f>IF(Table5[[#This Row],[Corn]]="","",R479+Table5[[#This Row],[Corn]])</f>
        <v>251047.94000000024</v>
      </c>
      <c r="S480" s="11">
        <f>IF(Table5[[#This Row],[Wheat]]="","",S479+Table5[[#This Row],[Wheat]])</f>
        <v>1101491.0200000012</v>
      </c>
      <c r="T480" s="11">
        <f>IF(Table5[[#This Row],[KC Wheat]]="","",T479+Table5[[#This Row],[KC Wheat]])</f>
        <v>33294.900000000009</v>
      </c>
      <c r="U480" s="11">
        <f>IF(Table5[[#This Row],[Energies]]="","",U479+Table5[[#This Row],[Energies]])</f>
        <v>58860.250000000015</v>
      </c>
      <c r="V480" s="10">
        <f t="shared" si="48"/>
        <v>4896237.4579999968</v>
      </c>
      <c r="W480" s="8">
        <v>776727</v>
      </c>
      <c r="X480" s="12">
        <f t="shared" si="49"/>
        <v>5.8343781019586038E-2</v>
      </c>
      <c r="Y480" s="8"/>
      <c r="Z480" s="8"/>
      <c r="AA480" s="8"/>
      <c r="AB480" s="1"/>
      <c r="AC480" s="66">
        <v>454821.65</v>
      </c>
      <c r="AE480" s="109"/>
    </row>
    <row r="481" spans="1:31" x14ac:dyDescent="0.25">
      <c r="A481" s="1" t="str">
        <f t="shared" si="52"/>
        <v>Oct</v>
      </c>
      <c r="B481" s="2">
        <v>44859</v>
      </c>
      <c r="C481" s="8">
        <v>-7963.1</v>
      </c>
      <c r="D481" s="8">
        <v>-6785.3</v>
      </c>
      <c r="E481" s="8">
        <v>-4483.7</v>
      </c>
      <c r="F481" s="8">
        <v>-10212</v>
      </c>
      <c r="G481" s="8">
        <v>19599.400000000001</v>
      </c>
      <c r="H481" s="8">
        <v>0</v>
      </c>
      <c r="I481" s="8">
        <v>0</v>
      </c>
      <c r="J481" s="10">
        <f t="shared" si="50"/>
        <v>-9844.7000000000007</v>
      </c>
      <c r="K481" s="8">
        <v>-52.59</v>
      </c>
      <c r="L481" s="8">
        <v>-371.45</v>
      </c>
      <c r="M481" s="8">
        <f t="shared" si="53"/>
        <v>-424.03999999999996</v>
      </c>
      <c r="N481" s="10">
        <f t="shared" si="51"/>
        <v>-10268.740000000002</v>
      </c>
      <c r="O481" s="11">
        <f>IF(Table5[[#This Row],[Beans]]="","",O480+Table5[[#This Row],[Beans]])</f>
        <v>3308192.8000000003</v>
      </c>
      <c r="P481" s="11">
        <f>IF(Table5[[#This Row],[Meal]]="","",P480+Table5[[#This Row],[Meal]])</f>
        <v>777319.00000000047</v>
      </c>
      <c r="Q481" s="11">
        <f>IF(Table5[[#This Row],[Oil]]="","",Q480+Table5[[#This Row],[Oil]])</f>
        <v>-246261.56000000032</v>
      </c>
      <c r="R481" s="11">
        <f>IF(Table5[[#This Row],[Corn]]="","",R480+Table5[[#This Row],[Corn]])</f>
        <v>240835.94000000024</v>
      </c>
      <c r="S481" s="11">
        <f>IF(Table5[[#This Row],[Wheat]]="","",S480+Table5[[#This Row],[Wheat]])</f>
        <v>1121090.4200000011</v>
      </c>
      <c r="T481" s="11">
        <f>IF(Table5[[#This Row],[KC Wheat]]="","",T480+Table5[[#This Row],[KC Wheat]])</f>
        <v>33294.900000000009</v>
      </c>
      <c r="U481" s="11">
        <f>IF(Table5[[#This Row],[Energies]]="","",U480+Table5[[#This Row],[Energies]])</f>
        <v>58860.250000000015</v>
      </c>
      <c r="V481" s="10">
        <f t="shared" si="48"/>
        <v>4885968.7179999966</v>
      </c>
      <c r="W481" s="8">
        <v>693819</v>
      </c>
      <c r="X481" s="12">
        <f t="shared" si="49"/>
        <v>-1.480031535602225E-2</v>
      </c>
      <c r="Y481" s="8"/>
      <c r="Z481" s="8"/>
      <c r="AA481" s="8"/>
      <c r="AB481" s="1"/>
      <c r="AC481" s="66">
        <v>414290.11</v>
      </c>
      <c r="AE481" s="109"/>
    </row>
    <row r="482" spans="1:31" x14ac:dyDescent="0.25">
      <c r="A482" s="1" t="str">
        <f t="shared" si="52"/>
        <v>Oct</v>
      </c>
      <c r="B482" s="2">
        <v>44860</v>
      </c>
      <c r="C482" s="8">
        <v>1401.1</v>
      </c>
      <c r="D482" s="8">
        <v>-3807.9</v>
      </c>
      <c r="E482" s="8">
        <v>-5353.8</v>
      </c>
      <c r="F482" s="8">
        <v>2167</v>
      </c>
      <c r="G482" s="8">
        <v>-5001.6000000000004</v>
      </c>
      <c r="H482" s="8">
        <v>0</v>
      </c>
      <c r="I482" s="8">
        <v>0</v>
      </c>
      <c r="J482" s="10">
        <f t="shared" si="50"/>
        <v>-10595.2</v>
      </c>
      <c r="K482" s="8">
        <v>-41.45</v>
      </c>
      <c r="L482" s="8">
        <v>-293.94</v>
      </c>
      <c r="M482" s="8">
        <f t="shared" si="53"/>
        <v>-335.39</v>
      </c>
      <c r="N482" s="10">
        <f t="shared" si="51"/>
        <v>-10930.59</v>
      </c>
      <c r="O482" s="11">
        <f>IF(Table5[[#This Row],[Beans]]="","",O481+Table5[[#This Row],[Beans]])</f>
        <v>3309593.9000000004</v>
      </c>
      <c r="P482" s="11">
        <f>IF(Table5[[#This Row],[Meal]]="","",P481+Table5[[#This Row],[Meal]])</f>
        <v>773511.10000000044</v>
      </c>
      <c r="Q482" s="11">
        <f>IF(Table5[[#This Row],[Oil]]="","",Q481+Table5[[#This Row],[Oil]])</f>
        <v>-251615.36000000031</v>
      </c>
      <c r="R482" s="11">
        <f>IF(Table5[[#This Row],[Corn]]="","",R481+Table5[[#This Row],[Corn]])</f>
        <v>243002.94000000024</v>
      </c>
      <c r="S482" s="11">
        <f>IF(Table5[[#This Row],[Wheat]]="","",S481+Table5[[#This Row],[Wheat]])</f>
        <v>1116088.820000001</v>
      </c>
      <c r="T482" s="11">
        <f>IF(Table5[[#This Row],[KC Wheat]]="","",T481+Table5[[#This Row],[KC Wheat]])</f>
        <v>33294.900000000009</v>
      </c>
      <c r="U482" s="11">
        <f>IF(Table5[[#This Row],[Energies]]="","",U481+Table5[[#This Row],[Energies]])</f>
        <v>58860.250000000015</v>
      </c>
      <c r="V482" s="10">
        <f t="shared" si="48"/>
        <v>4875038.1279999968</v>
      </c>
      <c r="W482" s="8">
        <v>711429</v>
      </c>
      <c r="X482" s="12">
        <f t="shared" si="49"/>
        <v>-1.5364273876943448E-2</v>
      </c>
      <c r="Y482" s="8">
        <v>-4861.1499999999996</v>
      </c>
      <c r="Z482" s="8"/>
      <c r="AA482" s="8"/>
      <c r="AB482" s="1"/>
      <c r="AC482" s="66">
        <v>424102.47</v>
      </c>
      <c r="AE482" s="109"/>
    </row>
    <row r="483" spans="1:31" x14ac:dyDescent="0.25">
      <c r="A483" s="1" t="str">
        <f t="shared" si="52"/>
        <v>Oct</v>
      </c>
      <c r="B483" s="2">
        <v>44861</v>
      </c>
      <c r="C483" s="8">
        <v>-175.2</v>
      </c>
      <c r="D483" s="8">
        <v>12124.2</v>
      </c>
      <c r="E483" s="8">
        <v>-2341.1</v>
      </c>
      <c r="F483" s="8">
        <v>2808.6</v>
      </c>
      <c r="G483" s="8">
        <v>23479.8</v>
      </c>
      <c r="H483" s="8">
        <v>0</v>
      </c>
      <c r="I483" s="8">
        <v>0</v>
      </c>
      <c r="J483" s="10">
        <f t="shared" si="50"/>
        <v>35896.300000000003</v>
      </c>
      <c r="K483" s="8">
        <v>-42.89</v>
      </c>
      <c r="L483" s="8">
        <v>-303.60000000000002</v>
      </c>
      <c r="M483" s="8">
        <f t="shared" si="53"/>
        <v>-346.49</v>
      </c>
      <c r="N483" s="10">
        <f t="shared" si="51"/>
        <v>35549.810000000005</v>
      </c>
      <c r="O483" s="11">
        <f>IF(Table5[[#This Row],[Beans]]="","",O482+Table5[[#This Row],[Beans]])</f>
        <v>3309418.7</v>
      </c>
      <c r="P483" s="11">
        <f>IF(Table5[[#This Row],[Meal]]="","",P482+Table5[[#This Row],[Meal]])</f>
        <v>785635.3000000004</v>
      </c>
      <c r="Q483" s="11">
        <f>IF(Table5[[#This Row],[Oil]]="","",Q482+Table5[[#This Row],[Oil]])</f>
        <v>-253956.46000000031</v>
      </c>
      <c r="R483" s="11">
        <f>IF(Table5[[#This Row],[Corn]]="","",R482+Table5[[#This Row],[Corn]])</f>
        <v>245811.54000000024</v>
      </c>
      <c r="S483" s="11">
        <f>IF(Table5[[#This Row],[Wheat]]="","",S482+Table5[[#This Row],[Wheat]])</f>
        <v>1139568.620000001</v>
      </c>
      <c r="T483" s="11">
        <f>IF(Table5[[#This Row],[KC Wheat]]="","",T482+Table5[[#This Row],[KC Wheat]])</f>
        <v>33294.900000000009</v>
      </c>
      <c r="U483" s="11">
        <f>IF(Table5[[#This Row],[Energies]]="","",U482+Table5[[#This Row],[Energies]])</f>
        <v>58860.250000000015</v>
      </c>
      <c r="V483" s="10">
        <f t="shared" si="48"/>
        <v>4910587.9379999964</v>
      </c>
      <c r="W483" s="8">
        <v>671482</v>
      </c>
      <c r="X483" s="12">
        <f t="shared" si="49"/>
        <v>5.2942312675544549E-2</v>
      </c>
      <c r="Y483" s="8"/>
      <c r="Z483" s="8"/>
      <c r="AA483" s="8"/>
      <c r="AB483" s="1"/>
      <c r="AC483" s="66">
        <v>457142.48</v>
      </c>
      <c r="AE483" s="109"/>
    </row>
    <row r="484" spans="1:31" x14ac:dyDescent="0.25">
      <c r="A484" s="1" t="str">
        <f t="shared" si="52"/>
        <v>Oct</v>
      </c>
      <c r="B484" s="2">
        <v>44862</v>
      </c>
      <c r="C484" s="8">
        <v>-484.8</v>
      </c>
      <c r="D484" s="8">
        <v>24851.3</v>
      </c>
      <c r="E484" s="8">
        <v>-2441</v>
      </c>
      <c r="F484" s="8">
        <v>-32020.5</v>
      </c>
      <c r="G484" s="8">
        <v>-12844.1</v>
      </c>
      <c r="H484" s="8">
        <v>0</v>
      </c>
      <c r="I484" s="8">
        <v>0</v>
      </c>
      <c r="J484" s="10">
        <f t="shared" si="50"/>
        <v>-22939.1</v>
      </c>
      <c r="K484" s="8">
        <v>-37.08</v>
      </c>
      <c r="L484" s="8">
        <v>-262.2</v>
      </c>
      <c r="M484" s="8">
        <f t="shared" si="53"/>
        <v>-299.27999999999997</v>
      </c>
      <c r="N484" s="10">
        <f t="shared" si="51"/>
        <v>-23238.379999999997</v>
      </c>
      <c r="O484" s="11">
        <f>IF(Table5[[#This Row],[Beans]]="","",O483+Table5[[#This Row],[Beans]])</f>
        <v>3308933.9000000004</v>
      </c>
      <c r="P484" s="11">
        <f>IF(Table5[[#This Row],[Meal]]="","",P483+Table5[[#This Row],[Meal]])</f>
        <v>810486.60000000044</v>
      </c>
      <c r="Q484" s="11">
        <f>IF(Table5[[#This Row],[Oil]]="","",Q483+Table5[[#This Row],[Oil]])</f>
        <v>-256397.46000000031</v>
      </c>
      <c r="R484" s="11">
        <f>IF(Table5[[#This Row],[Corn]]="","",R483+Table5[[#This Row],[Corn]])</f>
        <v>213791.04000000024</v>
      </c>
      <c r="S484" s="11">
        <f>IF(Table5[[#This Row],[Wheat]]="","",S483+Table5[[#This Row],[Wheat]])</f>
        <v>1126724.5200000009</v>
      </c>
      <c r="T484" s="11">
        <f>IF(Table5[[#This Row],[KC Wheat]]="","",T483+Table5[[#This Row],[KC Wheat]])</f>
        <v>33294.900000000009</v>
      </c>
      <c r="U484" s="11">
        <f>IF(Table5[[#This Row],[Energies]]="","",U483+Table5[[#This Row],[Energies]])</f>
        <v>58860.250000000015</v>
      </c>
      <c r="V484" s="10">
        <f t="shared" si="48"/>
        <v>4887349.5579999965</v>
      </c>
      <c r="W484" s="8">
        <v>610305</v>
      </c>
      <c r="X484" s="12">
        <f t="shared" si="49"/>
        <v>-3.8076666584740411E-2</v>
      </c>
      <c r="Y484" s="8"/>
      <c r="Z484" s="8"/>
      <c r="AA484" s="8"/>
      <c r="AB484" s="1"/>
      <c r="AC484" s="66">
        <v>411414.95</v>
      </c>
      <c r="AE484" s="109"/>
    </row>
    <row r="485" spans="1:31" x14ac:dyDescent="0.25">
      <c r="A485" s="1" t="str">
        <f t="shared" si="52"/>
        <v>Oct</v>
      </c>
      <c r="B485" s="2">
        <v>44865</v>
      </c>
      <c r="C485" s="8">
        <v>506.9</v>
      </c>
      <c r="D485" s="8">
        <v>5072.6000000000004</v>
      </c>
      <c r="E485" s="8">
        <v>12056.5</v>
      </c>
      <c r="F485" s="8">
        <v>4810.3</v>
      </c>
      <c r="G485" s="8">
        <v>-53433.5</v>
      </c>
      <c r="H485" s="8">
        <v>0</v>
      </c>
      <c r="I485" s="8">
        <v>0</v>
      </c>
      <c r="J485" s="10">
        <f t="shared" si="50"/>
        <v>-30987.200000000001</v>
      </c>
      <c r="K485" s="8">
        <v>-92.48</v>
      </c>
      <c r="L485" s="8">
        <v>-653.66</v>
      </c>
      <c r="M485" s="8">
        <f t="shared" si="53"/>
        <v>-746.14</v>
      </c>
      <c r="N485" s="10">
        <f t="shared" si="51"/>
        <v>-31733.34</v>
      </c>
      <c r="O485" s="11">
        <f>IF(Table5[[#This Row],[Beans]]="","",O484+Table5[[#This Row],[Beans]])</f>
        <v>3309440.8000000003</v>
      </c>
      <c r="P485" s="11">
        <f>IF(Table5[[#This Row],[Meal]]="","",P484+Table5[[#This Row],[Meal]])</f>
        <v>815559.20000000042</v>
      </c>
      <c r="Q485" s="11">
        <f>IF(Table5[[#This Row],[Oil]]="","",Q484+Table5[[#This Row],[Oil]])</f>
        <v>-244340.96000000031</v>
      </c>
      <c r="R485" s="11">
        <f>IF(Table5[[#This Row],[Corn]]="","",R484+Table5[[#This Row],[Corn]])</f>
        <v>218601.34000000023</v>
      </c>
      <c r="S485" s="11">
        <f>IF(Table5[[#This Row],[Wheat]]="","",S484+Table5[[#This Row],[Wheat]])</f>
        <v>1073291.0200000009</v>
      </c>
      <c r="T485" s="11">
        <f>IF(Table5[[#This Row],[KC Wheat]]="","",T484+Table5[[#This Row],[KC Wheat]])</f>
        <v>33294.900000000009</v>
      </c>
      <c r="U485" s="11">
        <f>IF(Table5[[#This Row],[Energies]]="","",U484+Table5[[#This Row],[Energies]])</f>
        <v>58860.250000000015</v>
      </c>
      <c r="V485" s="10">
        <f t="shared" si="48"/>
        <v>4855616.2179999966</v>
      </c>
      <c r="W485" s="8">
        <v>606781</v>
      </c>
      <c r="X485" s="12">
        <f t="shared" si="49"/>
        <v>-5.2297847163968549E-2</v>
      </c>
      <c r="Y485" s="8"/>
      <c r="Z485" s="8"/>
      <c r="AA485" s="8"/>
      <c r="AB485" s="1"/>
      <c r="AC485" s="66">
        <v>387322.31</v>
      </c>
      <c r="AE485" s="109"/>
    </row>
    <row r="486" spans="1:31" x14ac:dyDescent="0.25">
      <c r="A486" s="1" t="str">
        <f t="shared" si="52"/>
        <v>Nov</v>
      </c>
      <c r="B486" s="2">
        <v>44866</v>
      </c>
      <c r="C486" s="8">
        <v>11030.8</v>
      </c>
      <c r="D486" s="8">
        <v>-3606.7</v>
      </c>
      <c r="E486" s="8">
        <v>-2457.3000000000002</v>
      </c>
      <c r="F486" s="8">
        <v>9270.2000000000007</v>
      </c>
      <c r="G486" s="8">
        <v>-27534.5</v>
      </c>
      <c r="H486" s="8">
        <v>0</v>
      </c>
      <c r="I486" s="8">
        <v>0</v>
      </c>
      <c r="J486" s="10">
        <f t="shared" si="50"/>
        <v>-13297.5</v>
      </c>
      <c r="K486" s="8">
        <v>-81.849999999999994</v>
      </c>
      <c r="L486" s="8">
        <v>-578.45000000000005</v>
      </c>
      <c r="M486" s="8">
        <f t="shared" si="53"/>
        <v>-660.30000000000007</v>
      </c>
      <c r="N486" s="10">
        <f t="shared" si="51"/>
        <v>-13957.8</v>
      </c>
      <c r="O486" s="11">
        <f>IF(Table5[[#This Row],[Beans]]="","",O485+Table5[[#This Row],[Beans]])</f>
        <v>3320471.6</v>
      </c>
      <c r="P486" s="11">
        <f>IF(Table5[[#This Row],[Meal]]="","",P485+Table5[[#This Row],[Meal]])</f>
        <v>811952.50000000047</v>
      </c>
      <c r="Q486" s="11">
        <f>IF(Table5[[#This Row],[Oil]]="","",Q485+Table5[[#This Row],[Oil]])</f>
        <v>-246798.2600000003</v>
      </c>
      <c r="R486" s="11">
        <f>IF(Table5[[#This Row],[Corn]]="","",R485+Table5[[#This Row],[Corn]])</f>
        <v>227871.54000000024</v>
      </c>
      <c r="S486" s="11">
        <f>IF(Table5[[#This Row],[Wheat]]="","",S485+Table5[[#This Row],[Wheat]])</f>
        <v>1045756.5200000009</v>
      </c>
      <c r="T486" s="11">
        <f>IF(Table5[[#This Row],[KC Wheat]]="","",T485+Table5[[#This Row],[KC Wheat]])</f>
        <v>33294.900000000009</v>
      </c>
      <c r="U486" s="11">
        <f>IF(Table5[[#This Row],[Energies]]="","",U485+Table5[[#This Row],[Energies]])</f>
        <v>58860.250000000015</v>
      </c>
      <c r="V486" s="10">
        <f t="shared" si="48"/>
        <v>4841658.4179999968</v>
      </c>
      <c r="W486" s="8">
        <v>551746</v>
      </c>
      <c r="X486" s="12">
        <f t="shared" si="49"/>
        <v>-2.5297510086162836E-2</v>
      </c>
      <c r="Y486" s="8"/>
      <c r="Z486" s="8"/>
      <c r="AA486" s="8"/>
      <c r="AB486" s="1"/>
      <c r="AC486" s="66">
        <v>386474.76</v>
      </c>
      <c r="AE486" s="109"/>
    </row>
    <row r="487" spans="1:31" x14ac:dyDescent="0.25">
      <c r="A487" s="1" t="str">
        <f t="shared" si="52"/>
        <v>Nov</v>
      </c>
      <c r="B487" s="2">
        <v>44867</v>
      </c>
      <c r="C487" s="8">
        <v>-6507.2</v>
      </c>
      <c r="D487" s="8">
        <v>-10670.9</v>
      </c>
      <c r="E487" s="8">
        <v>13039.9</v>
      </c>
      <c r="F487" s="8">
        <v>8954.6</v>
      </c>
      <c r="G487" s="8">
        <v>36794.400000000001</v>
      </c>
      <c r="H487" s="8">
        <v>0</v>
      </c>
      <c r="I487" s="8">
        <v>0</v>
      </c>
      <c r="J487" s="10">
        <f t="shared" si="50"/>
        <v>41610.800000000003</v>
      </c>
      <c r="K487" s="8">
        <v>-85.19</v>
      </c>
      <c r="L487" s="8">
        <v>-602.6</v>
      </c>
      <c r="M487" s="8">
        <f t="shared" si="53"/>
        <v>-687.79</v>
      </c>
      <c r="N487" s="10">
        <f t="shared" si="51"/>
        <v>40923.01</v>
      </c>
      <c r="O487" s="11">
        <f>IF(Table5[[#This Row],[Beans]]="","",O486+Table5[[#This Row],[Beans]])</f>
        <v>3313964.4</v>
      </c>
      <c r="P487" s="11">
        <f>IF(Table5[[#This Row],[Meal]]="","",P486+Table5[[#This Row],[Meal]])</f>
        <v>801281.60000000044</v>
      </c>
      <c r="Q487" s="11">
        <f>IF(Table5[[#This Row],[Oil]]="","",Q486+Table5[[#This Row],[Oil]])</f>
        <v>-233758.36000000031</v>
      </c>
      <c r="R487" s="11">
        <f>IF(Table5[[#This Row],[Corn]]="","",R486+Table5[[#This Row],[Corn]])</f>
        <v>236826.14000000025</v>
      </c>
      <c r="S487" s="11">
        <f>IF(Table5[[#This Row],[Wheat]]="","",S486+Table5[[#This Row],[Wheat]])</f>
        <v>1082550.9200000009</v>
      </c>
      <c r="T487" s="11">
        <f>IF(Table5[[#This Row],[KC Wheat]]="","",T486+Table5[[#This Row],[KC Wheat]])</f>
        <v>33294.900000000009</v>
      </c>
      <c r="U487" s="11">
        <f>IF(Table5[[#This Row],[Energies]]="","",U486+Table5[[#This Row],[Energies]])</f>
        <v>58860.250000000015</v>
      </c>
      <c r="V487" s="10">
        <f t="shared" si="48"/>
        <v>4882581.4279999966</v>
      </c>
      <c r="W487" s="8">
        <v>517551</v>
      </c>
      <c r="X487" s="12">
        <f t="shared" si="49"/>
        <v>7.9070487739372544E-2</v>
      </c>
      <c r="Y487" s="8">
        <v>-18746</v>
      </c>
      <c r="Z487" s="8"/>
      <c r="AA487" s="8"/>
      <c r="AB487" s="1"/>
      <c r="AC487" s="66">
        <v>426828.47</v>
      </c>
      <c r="AE487" s="109"/>
    </row>
    <row r="488" spans="1:31" x14ac:dyDescent="0.25">
      <c r="A488" s="1" t="str">
        <f t="shared" si="52"/>
        <v>Nov</v>
      </c>
      <c r="B488" s="2">
        <v>44868</v>
      </c>
      <c r="C488" s="8">
        <v>2945.5</v>
      </c>
      <c r="D488" s="8">
        <v>7482.2</v>
      </c>
      <c r="E488" s="8">
        <v>-4525.7</v>
      </c>
      <c r="F488" s="8">
        <v>-18053.2</v>
      </c>
      <c r="G488" s="8">
        <v>-8208</v>
      </c>
      <c r="H488" s="8">
        <v>0</v>
      </c>
      <c r="I488" s="8">
        <v>0</v>
      </c>
      <c r="J488" s="10">
        <f t="shared" si="50"/>
        <v>-20359.2</v>
      </c>
      <c r="K488" s="8">
        <v>-49.67</v>
      </c>
      <c r="L488" s="8">
        <v>-351.9</v>
      </c>
      <c r="M488" s="8">
        <f t="shared" si="53"/>
        <v>-401.57</v>
      </c>
      <c r="N488" s="10">
        <f t="shared" si="51"/>
        <v>-20760.77</v>
      </c>
      <c r="O488" s="11">
        <f>IF(Table5[[#This Row],[Beans]]="","",O487+Table5[[#This Row],[Beans]])</f>
        <v>3316909.9</v>
      </c>
      <c r="P488" s="11">
        <f>IF(Table5[[#This Row],[Meal]]="","",P487+Table5[[#This Row],[Meal]])</f>
        <v>808763.8000000004</v>
      </c>
      <c r="Q488" s="11">
        <f>IF(Table5[[#This Row],[Oil]]="","",Q487+Table5[[#This Row],[Oil]])</f>
        <v>-238284.06000000032</v>
      </c>
      <c r="R488" s="11">
        <f>IF(Table5[[#This Row],[Corn]]="","",R487+Table5[[#This Row],[Corn]])</f>
        <v>218772.94000000024</v>
      </c>
      <c r="S488" s="11">
        <f>IF(Table5[[#This Row],[Wheat]]="","",S487+Table5[[#This Row],[Wheat]])</f>
        <v>1074342.9200000009</v>
      </c>
      <c r="T488" s="11">
        <f>IF(Table5[[#This Row],[KC Wheat]]="","",T487+Table5[[#This Row],[KC Wheat]])</f>
        <v>33294.900000000009</v>
      </c>
      <c r="U488" s="11">
        <f>IF(Table5[[#This Row],[Energies]]="","",U487+Table5[[#This Row],[Energies]])</f>
        <v>58860.250000000015</v>
      </c>
      <c r="V488" s="10">
        <f t="shared" ref="V488:V499" si="54">IF(N488&lt;&gt;"",IFERROR(V487+N488,""),"")</f>
        <v>4861820.657999997</v>
      </c>
      <c r="W488" s="8">
        <v>561513</v>
      </c>
      <c r="X488" s="12">
        <f t="shared" ref="X488:X548" si="55">IFERROR(N488/W488,"")</f>
        <v>-3.6972910689512084E-2</v>
      </c>
      <c r="Y488" s="8"/>
      <c r="Z488" s="8"/>
      <c r="AA488" s="8"/>
      <c r="AB488" s="1"/>
      <c r="AC488" s="66">
        <v>414884.4</v>
      </c>
      <c r="AE488" s="109"/>
    </row>
    <row r="489" spans="1:31" x14ac:dyDescent="0.25">
      <c r="A489" s="1" t="str">
        <f t="shared" si="52"/>
        <v>Nov</v>
      </c>
      <c r="B489" s="2">
        <v>44869</v>
      </c>
      <c r="C489" s="8">
        <v>-834.2</v>
      </c>
      <c r="D489" s="8">
        <v>7231.4</v>
      </c>
      <c r="E489" s="8">
        <v>8172.5</v>
      </c>
      <c r="F489" s="8">
        <v>-6886.4</v>
      </c>
      <c r="G489" s="8">
        <v>-13385</v>
      </c>
      <c r="H489" s="8">
        <v>0</v>
      </c>
      <c r="I489" s="8">
        <v>0</v>
      </c>
      <c r="J489" s="10">
        <f t="shared" si="50"/>
        <v>-5701.6999999999989</v>
      </c>
      <c r="K489" s="8">
        <v>-41.78</v>
      </c>
      <c r="L489" s="8">
        <v>-295.77999999999997</v>
      </c>
      <c r="M489" s="8">
        <f t="shared" si="53"/>
        <v>-337.55999999999995</v>
      </c>
      <c r="N489" s="10">
        <f t="shared" si="51"/>
        <v>-6039.2599999999984</v>
      </c>
      <c r="O489" s="11">
        <f>IF(Table5[[#This Row],[Beans]]="","",O488+Table5[[#This Row],[Beans]])</f>
        <v>3316075.6999999997</v>
      </c>
      <c r="P489" s="11">
        <f>IF(Table5[[#This Row],[Meal]]="","",P488+Table5[[#This Row],[Meal]])</f>
        <v>815995.20000000042</v>
      </c>
      <c r="Q489" s="11">
        <f>IF(Table5[[#This Row],[Oil]]="","",Q488+Table5[[#This Row],[Oil]])</f>
        <v>-230111.56000000032</v>
      </c>
      <c r="R489" s="11">
        <f>IF(Table5[[#This Row],[Corn]]="","",R488+Table5[[#This Row],[Corn]])</f>
        <v>211886.54000000024</v>
      </c>
      <c r="S489" s="11">
        <f>IF(Table5[[#This Row],[Wheat]]="","",S488+Table5[[#This Row],[Wheat]])</f>
        <v>1060957.9200000009</v>
      </c>
      <c r="T489" s="11">
        <f>IF(Table5[[#This Row],[KC Wheat]]="","",T488+Table5[[#This Row],[KC Wheat]])</f>
        <v>33294.900000000009</v>
      </c>
      <c r="U489" s="11">
        <f>IF(Table5[[#This Row],[Energies]]="","",U488+Table5[[#This Row],[Energies]])</f>
        <v>58860.250000000015</v>
      </c>
      <c r="V489" s="10">
        <f t="shared" si="54"/>
        <v>4855781.3979999973</v>
      </c>
      <c r="W489" s="8">
        <v>502399</v>
      </c>
      <c r="X489" s="12">
        <f t="shared" si="55"/>
        <v>-1.2020843990533417E-2</v>
      </c>
      <c r="Y489" s="8"/>
      <c r="Z489" s="8"/>
      <c r="AA489" s="8"/>
      <c r="AB489" s="1"/>
      <c r="AC489" s="66">
        <v>406784.34</v>
      </c>
      <c r="AE489" s="109"/>
    </row>
    <row r="490" spans="1:31" x14ac:dyDescent="0.25">
      <c r="A490" s="1" t="str">
        <f t="shared" si="52"/>
        <v>Nov</v>
      </c>
      <c r="B490" s="2">
        <v>44872</v>
      </c>
      <c r="C490" s="8">
        <v>-4726.8999999999996</v>
      </c>
      <c r="D490" s="8">
        <v>-5533.6</v>
      </c>
      <c r="E490" s="8">
        <v>-1880.4</v>
      </c>
      <c r="F490" s="8">
        <v>-14238.8</v>
      </c>
      <c r="G490" s="8">
        <v>22408</v>
      </c>
      <c r="H490" s="8">
        <v>0</v>
      </c>
      <c r="I490" s="8">
        <v>0</v>
      </c>
      <c r="J490" s="10">
        <f t="shared" ref="J490:J550" si="56">IF(SUM(C490:I490)=0,"",SUM(C490:I490))</f>
        <v>-3971.6999999999971</v>
      </c>
      <c r="K490" s="8">
        <v>-39.869999999999997</v>
      </c>
      <c r="L490" s="8">
        <v>-282.44</v>
      </c>
      <c r="M490" s="8">
        <f t="shared" si="53"/>
        <v>-322.31</v>
      </c>
      <c r="N490" s="10">
        <f t="shared" si="51"/>
        <v>-4294.0099999999975</v>
      </c>
      <c r="O490" s="11">
        <f>IF(Table5[[#This Row],[Beans]]="","",O489+Table5[[#This Row],[Beans]])</f>
        <v>3311348.8</v>
      </c>
      <c r="P490" s="11">
        <f>IF(Table5[[#This Row],[Meal]]="","",P489+Table5[[#This Row],[Meal]])</f>
        <v>810461.60000000044</v>
      </c>
      <c r="Q490" s="11">
        <f>IF(Table5[[#This Row],[Oil]]="","",Q489+Table5[[#This Row],[Oil]])</f>
        <v>-231991.96000000031</v>
      </c>
      <c r="R490" s="11">
        <f>IF(Table5[[#This Row],[Corn]]="","",R489+Table5[[#This Row],[Corn]])</f>
        <v>197647.74000000025</v>
      </c>
      <c r="S490" s="11">
        <f>IF(Table5[[#This Row],[Wheat]]="","",S489+Table5[[#This Row],[Wheat]])</f>
        <v>1083365.9200000009</v>
      </c>
      <c r="T490" s="11">
        <f>IF(Table5[[#This Row],[KC Wheat]]="","",T489+Table5[[#This Row],[KC Wheat]])</f>
        <v>33294.900000000009</v>
      </c>
      <c r="U490" s="11">
        <f>IF(Table5[[#This Row],[Energies]]="","",U489+Table5[[#This Row],[Energies]])</f>
        <v>58860.250000000015</v>
      </c>
      <c r="V490" s="10">
        <f t="shared" si="54"/>
        <v>4851487.3879999975</v>
      </c>
      <c r="W490" s="8">
        <v>552956</v>
      </c>
      <c r="X490" s="12">
        <f t="shared" si="55"/>
        <v>-7.7655545830047912E-3</v>
      </c>
      <c r="Y490" s="8"/>
      <c r="Z490" s="8"/>
      <c r="AA490" s="8"/>
      <c r="AB490" s="1"/>
      <c r="AC490" s="66">
        <v>412436.78</v>
      </c>
      <c r="AE490" s="109"/>
    </row>
    <row r="491" spans="1:31" x14ac:dyDescent="0.25">
      <c r="A491" s="1" t="str">
        <f t="shared" si="52"/>
        <v>Nov</v>
      </c>
      <c r="B491" s="2">
        <v>44873</v>
      </c>
      <c r="C491" s="8">
        <v>193.8</v>
      </c>
      <c r="D491" s="8">
        <v>-13298.6</v>
      </c>
      <c r="E491" s="8">
        <v>4336.8</v>
      </c>
      <c r="F491" s="8">
        <v>15971.9</v>
      </c>
      <c r="G491" s="8">
        <v>17529.400000000001</v>
      </c>
      <c r="H491" s="8">
        <v>0</v>
      </c>
      <c r="I491" s="8">
        <v>0</v>
      </c>
      <c r="J491" s="10">
        <f t="shared" si="56"/>
        <v>24733.300000000003</v>
      </c>
      <c r="K491" s="8">
        <v>-115.18</v>
      </c>
      <c r="L491" s="8">
        <v>-815.12</v>
      </c>
      <c r="M491" s="8">
        <f t="shared" si="53"/>
        <v>-930.3</v>
      </c>
      <c r="N491" s="10">
        <f t="shared" si="51"/>
        <v>23803.000000000004</v>
      </c>
      <c r="O491" s="11">
        <f>IF(Table5[[#This Row],[Beans]]="","",O490+Table5[[#This Row],[Beans]])</f>
        <v>3311542.5999999996</v>
      </c>
      <c r="P491" s="11">
        <f>IF(Table5[[#This Row],[Meal]]="","",P490+Table5[[#This Row],[Meal]])</f>
        <v>797163.00000000047</v>
      </c>
      <c r="Q491" s="11">
        <f>IF(Table5[[#This Row],[Oil]]="","",Q490+Table5[[#This Row],[Oil]])</f>
        <v>-227655.16000000032</v>
      </c>
      <c r="R491" s="11">
        <f>IF(Table5[[#This Row],[Corn]]="","",R490+Table5[[#This Row],[Corn]])</f>
        <v>213619.64000000025</v>
      </c>
      <c r="S491" s="11">
        <f>IF(Table5[[#This Row],[Wheat]]="","",S490+Table5[[#This Row],[Wheat]])</f>
        <v>1100895.3200000008</v>
      </c>
      <c r="T491" s="11">
        <f>IF(Table5[[#This Row],[KC Wheat]]="","",T490+Table5[[#This Row],[KC Wheat]])</f>
        <v>33294.900000000009</v>
      </c>
      <c r="U491" s="11">
        <f>IF(Table5[[#This Row],[Energies]]="","",U490+Table5[[#This Row],[Energies]])</f>
        <v>58860.250000000015</v>
      </c>
      <c r="V491" s="10">
        <f t="shared" si="54"/>
        <v>4875290.3879999975</v>
      </c>
      <c r="W491" s="8">
        <v>724193</v>
      </c>
      <c r="X491" s="12">
        <f t="shared" si="55"/>
        <v>3.286830996709441E-2</v>
      </c>
      <c r="Y491" s="8">
        <v>-250</v>
      </c>
      <c r="Z491" s="8"/>
      <c r="AA491" s="8"/>
      <c r="AB491" s="1"/>
      <c r="AC491" s="66">
        <v>428850.73</v>
      </c>
      <c r="AE491" s="109"/>
    </row>
    <row r="492" spans="1:31" x14ac:dyDescent="0.25">
      <c r="A492" s="1" t="str">
        <f t="shared" si="52"/>
        <v>Nov</v>
      </c>
      <c r="B492" s="2">
        <v>44874</v>
      </c>
      <c r="C492" s="8">
        <v>-3653.1</v>
      </c>
      <c r="D492" s="8">
        <v>-7532.7</v>
      </c>
      <c r="E492" s="8">
        <v>-8515.2999999999993</v>
      </c>
      <c r="F492" s="8">
        <v>15959.3</v>
      </c>
      <c r="G492" s="8">
        <v>26080.3</v>
      </c>
      <c r="H492" s="8">
        <v>0</v>
      </c>
      <c r="I492" s="8">
        <v>0</v>
      </c>
      <c r="J492" s="10">
        <f t="shared" si="56"/>
        <v>22338.5</v>
      </c>
      <c r="K492" s="8">
        <v>-88.48</v>
      </c>
      <c r="L492" s="8">
        <v>-627.44000000000005</v>
      </c>
      <c r="M492" s="8">
        <f t="shared" si="53"/>
        <v>-715.92000000000007</v>
      </c>
      <c r="N492" s="10">
        <f t="shared" si="51"/>
        <v>21622.58</v>
      </c>
      <c r="O492" s="11">
        <f>IF(Table5[[#This Row],[Beans]]="","",O491+Table5[[#This Row],[Beans]])</f>
        <v>3307889.4999999995</v>
      </c>
      <c r="P492" s="11">
        <f>IF(Table5[[#This Row],[Meal]]="","",P491+Table5[[#This Row],[Meal]])</f>
        <v>789630.30000000051</v>
      </c>
      <c r="Q492" s="11">
        <f>IF(Table5[[#This Row],[Oil]]="","",Q491+Table5[[#This Row],[Oil]])</f>
        <v>-236170.46000000031</v>
      </c>
      <c r="R492" s="11">
        <f>IF(Table5[[#This Row],[Corn]]="","",R491+Table5[[#This Row],[Corn]])</f>
        <v>229578.94000000024</v>
      </c>
      <c r="S492" s="11">
        <f>IF(Table5[[#This Row],[Wheat]]="","",S491+Table5[[#This Row],[Wheat]])</f>
        <v>1126975.6200000008</v>
      </c>
      <c r="T492" s="11">
        <f>IF(Table5[[#This Row],[KC Wheat]]="","",T491+Table5[[#This Row],[KC Wheat]])</f>
        <v>33294.900000000009</v>
      </c>
      <c r="U492" s="11">
        <f>IF(Table5[[#This Row],[Energies]]="","",U491+Table5[[#This Row],[Energies]])</f>
        <v>58860.250000000015</v>
      </c>
      <c r="V492" s="10">
        <f t="shared" si="54"/>
        <v>4896912.9679999975</v>
      </c>
      <c r="W492" s="8">
        <v>676973</v>
      </c>
      <c r="X492" s="12">
        <f t="shared" si="55"/>
        <v>3.1940092145477002E-2</v>
      </c>
      <c r="Y492" s="8">
        <v>-1147</v>
      </c>
      <c r="Z492" s="8"/>
      <c r="AA492" s="8"/>
      <c r="AB492" s="1"/>
      <c r="AC492" s="66">
        <v>451288.56</v>
      </c>
      <c r="AE492" s="109"/>
    </row>
    <row r="493" spans="1:31" x14ac:dyDescent="0.25">
      <c r="A493" s="1" t="str">
        <f t="shared" si="52"/>
        <v>Nov</v>
      </c>
      <c r="B493" s="2">
        <v>44875</v>
      </c>
      <c r="C493" s="8">
        <v>-8022.2</v>
      </c>
      <c r="D493" s="8">
        <v>34833.1</v>
      </c>
      <c r="E493" s="8">
        <v>4961.8999999999996</v>
      </c>
      <c r="F493" s="8">
        <v>30401.1</v>
      </c>
      <c r="G493" s="8">
        <v>-13328.2</v>
      </c>
      <c r="H493" s="8">
        <v>0</v>
      </c>
      <c r="I493" s="8">
        <v>0</v>
      </c>
      <c r="J493" s="10">
        <f t="shared" si="56"/>
        <v>48845.7</v>
      </c>
      <c r="K493" s="8">
        <v>-80.45</v>
      </c>
      <c r="L493" s="8">
        <v>-569.25</v>
      </c>
      <c r="M493" s="8">
        <f t="shared" si="53"/>
        <v>-649.70000000000005</v>
      </c>
      <c r="N493" s="10">
        <f t="shared" si="51"/>
        <v>48196</v>
      </c>
      <c r="O493" s="11">
        <f>IF(Table5[[#This Row],[Beans]]="","",O492+Table5[[#This Row],[Beans]])</f>
        <v>3299867.2999999993</v>
      </c>
      <c r="P493" s="11">
        <f>IF(Table5[[#This Row],[Meal]]="","",P492+Table5[[#This Row],[Meal]])</f>
        <v>824463.40000000049</v>
      </c>
      <c r="Q493" s="11">
        <f>IF(Table5[[#This Row],[Oil]]="","",Q492+Table5[[#This Row],[Oil]])</f>
        <v>-231208.56000000032</v>
      </c>
      <c r="R493" s="11">
        <f>IF(Table5[[#This Row],[Corn]]="","",R492+Table5[[#This Row],[Corn]])</f>
        <v>259980.04000000024</v>
      </c>
      <c r="S493" s="11">
        <f>IF(Table5[[#This Row],[Wheat]]="","",S492+Table5[[#This Row],[Wheat]])</f>
        <v>1113647.4200000009</v>
      </c>
      <c r="T493" s="11">
        <f>IF(Table5[[#This Row],[KC Wheat]]="","",T492+Table5[[#This Row],[KC Wheat]])</f>
        <v>33294.900000000009</v>
      </c>
      <c r="U493" s="11">
        <f>IF(Table5[[#This Row],[Energies]]="","",U492+Table5[[#This Row],[Energies]])</f>
        <v>58860.250000000015</v>
      </c>
      <c r="V493" s="10">
        <f t="shared" si="54"/>
        <v>4945108.9679999975</v>
      </c>
      <c r="W493" s="8">
        <v>755979</v>
      </c>
      <c r="X493" s="12">
        <f t="shared" si="55"/>
        <v>6.3753093670591385E-2</v>
      </c>
      <c r="Y493" s="8">
        <v>-4861</v>
      </c>
      <c r="Z493" s="8"/>
      <c r="AA493" s="8"/>
      <c r="AB493" s="1"/>
      <c r="AC493" s="66">
        <v>475379.61</v>
      </c>
      <c r="AE493" s="109"/>
    </row>
    <row r="494" spans="1:31" x14ac:dyDescent="0.25">
      <c r="A494" s="1" t="str">
        <f t="shared" si="52"/>
        <v>Nov</v>
      </c>
      <c r="B494" s="2">
        <v>44876</v>
      </c>
      <c r="C494" s="8">
        <v>-4484.5</v>
      </c>
      <c r="D494" s="8">
        <v>-5586.6</v>
      </c>
      <c r="E494" s="8">
        <v>-990.9</v>
      </c>
      <c r="F494" s="8">
        <v>-4552.1000000000004</v>
      </c>
      <c r="G494" s="8">
        <v>12212.4</v>
      </c>
      <c r="H494" s="8">
        <v>0</v>
      </c>
      <c r="I494" s="8">
        <v>0</v>
      </c>
      <c r="J494" s="10">
        <f t="shared" si="56"/>
        <v>-3401.7000000000007</v>
      </c>
      <c r="K494" s="8">
        <v>-47.78</v>
      </c>
      <c r="L494" s="8">
        <v>-337.87</v>
      </c>
      <c r="M494" s="8">
        <f t="shared" si="53"/>
        <v>-385.65</v>
      </c>
      <c r="N494" s="10">
        <f t="shared" si="51"/>
        <v>-3787.3500000000008</v>
      </c>
      <c r="O494" s="11">
        <f>IF(Table5[[#This Row],[Beans]]="","",O493+Table5[[#This Row],[Beans]])</f>
        <v>3295382.7999999993</v>
      </c>
      <c r="P494" s="11">
        <f>IF(Table5[[#This Row],[Meal]]="","",P493+Table5[[#This Row],[Meal]])</f>
        <v>818876.80000000051</v>
      </c>
      <c r="Q494" s="11">
        <f>IF(Table5[[#This Row],[Oil]]="","",Q493+Table5[[#This Row],[Oil]])</f>
        <v>-232199.46000000031</v>
      </c>
      <c r="R494" s="11">
        <f>IF(Table5[[#This Row],[Corn]]="","",R493+Table5[[#This Row],[Corn]])</f>
        <v>255427.94000000024</v>
      </c>
      <c r="S494" s="11">
        <f>IF(Table5[[#This Row],[Wheat]]="","",S493+Table5[[#This Row],[Wheat]])</f>
        <v>1125859.8200000008</v>
      </c>
      <c r="T494" s="11">
        <f>IF(Table5[[#This Row],[KC Wheat]]="","",T493+Table5[[#This Row],[KC Wheat]])</f>
        <v>33294.900000000009</v>
      </c>
      <c r="U494" s="11">
        <f>IF(Table5[[#This Row],[Energies]]="","",U493+Table5[[#This Row],[Energies]])</f>
        <v>58860.250000000015</v>
      </c>
      <c r="V494" s="10">
        <f t="shared" si="54"/>
        <v>4941321.6179999979</v>
      </c>
      <c r="W494" s="8">
        <v>779244</v>
      </c>
      <c r="X494" s="12">
        <f t="shared" si="55"/>
        <v>-4.860287663427631E-3</v>
      </c>
      <c r="Y494" s="8"/>
      <c r="Z494" s="8"/>
      <c r="AA494" s="8"/>
      <c r="AB494" s="1"/>
      <c r="AC494" s="66">
        <v>472760.21</v>
      </c>
      <c r="AE494" s="109"/>
    </row>
    <row r="495" spans="1:31" x14ac:dyDescent="0.25">
      <c r="A495" s="1" t="str">
        <f t="shared" si="52"/>
        <v>Nov</v>
      </c>
      <c r="B495" s="2">
        <v>44879</v>
      </c>
      <c r="C495" s="8">
        <v>-4247.6000000000004</v>
      </c>
      <c r="D495" s="8">
        <v>1081.9000000000001</v>
      </c>
      <c r="E495" s="8">
        <v>-1516.9</v>
      </c>
      <c r="F495" s="8">
        <v>4230.2</v>
      </c>
      <c r="G495" s="8">
        <v>13239.2</v>
      </c>
      <c r="H495" s="8">
        <v>0</v>
      </c>
      <c r="I495" s="8">
        <v>0</v>
      </c>
      <c r="J495" s="10">
        <f t="shared" si="56"/>
        <v>12786.8</v>
      </c>
      <c r="K495" s="8">
        <v>-35.69</v>
      </c>
      <c r="L495" s="8">
        <v>-252.77</v>
      </c>
      <c r="M495" s="8">
        <f t="shared" si="53"/>
        <v>-288.46000000000004</v>
      </c>
      <c r="N495" s="10">
        <f t="shared" si="51"/>
        <v>12498.34</v>
      </c>
      <c r="O495" s="11">
        <f>IF(Table5[[#This Row],[Beans]]="","",O494+Table5[[#This Row],[Beans]])</f>
        <v>3291135.1999999993</v>
      </c>
      <c r="P495" s="11">
        <f>IF(Table5[[#This Row],[Meal]]="","",P494+Table5[[#This Row],[Meal]])</f>
        <v>819958.70000000054</v>
      </c>
      <c r="Q495" s="11">
        <f>IF(Table5[[#This Row],[Oil]]="","",Q494+Table5[[#This Row],[Oil]])</f>
        <v>-233716.36000000031</v>
      </c>
      <c r="R495" s="11">
        <f>IF(Table5[[#This Row],[Corn]]="","",R494+Table5[[#This Row],[Corn]])</f>
        <v>259658.14000000025</v>
      </c>
      <c r="S495" s="11">
        <f>IF(Table5[[#This Row],[Wheat]]="","",S494+Table5[[#This Row],[Wheat]])</f>
        <v>1139099.0200000007</v>
      </c>
      <c r="T495" s="11">
        <f>IF(Table5[[#This Row],[KC Wheat]]="","",T494+Table5[[#This Row],[KC Wheat]])</f>
        <v>33294.900000000009</v>
      </c>
      <c r="U495" s="11">
        <f>IF(Table5[[#This Row],[Energies]]="","",U494+Table5[[#This Row],[Energies]])</f>
        <v>58860.250000000015</v>
      </c>
      <c r="V495" s="10">
        <f t="shared" si="54"/>
        <v>4953819.9579999978</v>
      </c>
      <c r="W495" s="8">
        <v>771903</v>
      </c>
      <c r="X495" s="12">
        <f t="shared" si="55"/>
        <v>1.6191594021528612E-2</v>
      </c>
      <c r="Y495" s="8"/>
      <c r="Z495" s="8"/>
      <c r="AA495" s="8"/>
      <c r="AB495" s="1"/>
      <c r="AC495" s="66">
        <v>486686.25</v>
      </c>
      <c r="AE495" s="109"/>
    </row>
    <row r="496" spans="1:31" x14ac:dyDescent="0.25">
      <c r="A496" s="1" t="str">
        <f t="shared" si="52"/>
        <v>Nov</v>
      </c>
      <c r="B496" s="2">
        <v>44880</v>
      </c>
      <c r="C496" s="8">
        <v>8034.8</v>
      </c>
      <c r="D496" s="8">
        <v>-7601.2</v>
      </c>
      <c r="E496" s="8">
        <v>-5195.3999999999996</v>
      </c>
      <c r="F496" s="8">
        <v>-24003.1</v>
      </c>
      <c r="G496" s="8">
        <v>-26691</v>
      </c>
      <c r="H496" s="8">
        <v>0</v>
      </c>
      <c r="I496" s="8">
        <v>0</v>
      </c>
      <c r="J496" s="10">
        <f t="shared" si="56"/>
        <v>-55455.899999999994</v>
      </c>
      <c r="K496" s="8">
        <v>-52.39</v>
      </c>
      <c r="L496" s="8">
        <v>-371.22</v>
      </c>
      <c r="M496" s="8">
        <f t="shared" si="53"/>
        <v>-423.61</v>
      </c>
      <c r="N496" s="10">
        <f t="shared" si="51"/>
        <v>-55879.509999999995</v>
      </c>
      <c r="O496" s="11">
        <f>IF(Table5[[#This Row],[Beans]]="","",O495+Table5[[#This Row],[Beans]])</f>
        <v>3299169.9999999991</v>
      </c>
      <c r="P496" s="11">
        <f>IF(Table5[[#This Row],[Meal]]="","",P495+Table5[[#This Row],[Meal]])</f>
        <v>812357.50000000058</v>
      </c>
      <c r="Q496" s="11">
        <f>IF(Table5[[#This Row],[Oil]]="","",Q495+Table5[[#This Row],[Oil]])</f>
        <v>-238911.7600000003</v>
      </c>
      <c r="R496" s="11">
        <f>IF(Table5[[#This Row],[Corn]]="","",R495+Table5[[#This Row],[Corn]])</f>
        <v>235655.04000000024</v>
      </c>
      <c r="S496" s="11">
        <f>IF(Table5[[#This Row],[Wheat]]="","",S495+Table5[[#This Row],[Wheat]])</f>
        <v>1112408.0200000007</v>
      </c>
      <c r="T496" s="11">
        <f>IF(Table5[[#This Row],[KC Wheat]]="","",T495+Table5[[#This Row],[KC Wheat]])</f>
        <v>33294.900000000009</v>
      </c>
      <c r="U496" s="11">
        <f>IF(Table5[[#This Row],[Energies]]="","",U495+Table5[[#This Row],[Energies]])</f>
        <v>58860.250000000015</v>
      </c>
      <c r="V496" s="10">
        <f t="shared" si="54"/>
        <v>4897940.447999998</v>
      </c>
      <c r="W496" s="8">
        <v>855168</v>
      </c>
      <c r="X496" s="12">
        <f t="shared" si="55"/>
        <v>-6.5343312659033079E-2</v>
      </c>
      <c r="Y496" s="8"/>
      <c r="Z496" s="8">
        <v>9129</v>
      </c>
      <c r="AA496" s="8"/>
      <c r="AB496" s="1"/>
      <c r="AC496" s="66">
        <v>466419.64</v>
      </c>
      <c r="AE496" s="109"/>
    </row>
    <row r="497" spans="1:31" x14ac:dyDescent="0.25">
      <c r="A497" s="1" t="str">
        <f t="shared" si="52"/>
        <v>Nov</v>
      </c>
      <c r="B497" s="2">
        <v>44881</v>
      </c>
      <c r="C497" s="8">
        <v>8044.9</v>
      </c>
      <c r="D497" s="8">
        <v>2960</v>
      </c>
      <c r="E497" s="8">
        <v>7767.2</v>
      </c>
      <c r="F497" s="8">
        <v>19492.8</v>
      </c>
      <c r="G497" s="8">
        <v>34554.6</v>
      </c>
      <c r="H497" s="8">
        <v>0</v>
      </c>
      <c r="I497" s="8">
        <v>0</v>
      </c>
      <c r="J497" s="10">
        <f t="shared" si="56"/>
        <v>72819.5</v>
      </c>
      <c r="K497" s="8">
        <v>-59.62</v>
      </c>
      <c r="L497" s="8">
        <v>-417.09</v>
      </c>
      <c r="M497" s="8">
        <f t="shared" si="53"/>
        <v>-476.71</v>
      </c>
      <c r="N497" s="10">
        <f t="shared" si="51"/>
        <v>72342.789999999994</v>
      </c>
      <c r="O497" s="11">
        <f>IF(Table5[[#This Row],[Beans]]="","",O496+Table5[[#This Row],[Beans]])</f>
        <v>3307214.899999999</v>
      </c>
      <c r="P497" s="11">
        <f>IF(Table5[[#This Row],[Meal]]="","",P496+Table5[[#This Row],[Meal]])</f>
        <v>815317.50000000058</v>
      </c>
      <c r="Q497" s="11">
        <f>IF(Table5[[#This Row],[Oil]]="","",Q496+Table5[[#This Row],[Oil]])</f>
        <v>-231144.56000000029</v>
      </c>
      <c r="R497" s="11">
        <f>IF(Table5[[#This Row],[Corn]]="","",R496+Table5[[#This Row],[Corn]])</f>
        <v>255147.84000000023</v>
      </c>
      <c r="S497" s="11">
        <f>IF(Table5[[#This Row],[Wheat]]="","",S496+Table5[[#This Row],[Wheat]])</f>
        <v>1146962.6200000008</v>
      </c>
      <c r="T497" s="11">
        <f>IF(Table5[[#This Row],[KC Wheat]]="","",T496+Table5[[#This Row],[KC Wheat]])</f>
        <v>33294.900000000009</v>
      </c>
      <c r="U497" s="11">
        <f>IF(Table5[[#This Row],[Energies]]="","",U496+Table5[[#This Row],[Energies]])</f>
        <v>58860.250000000015</v>
      </c>
      <c r="V497" s="10">
        <f t="shared" si="54"/>
        <v>4970283.237999998</v>
      </c>
      <c r="W497" s="8">
        <v>797854</v>
      </c>
      <c r="X497" s="12">
        <f t="shared" si="55"/>
        <v>9.0671714373807735E-2</v>
      </c>
      <c r="Y497" s="8"/>
      <c r="Z497" s="8"/>
      <c r="AA497" s="8"/>
      <c r="AB497" s="1"/>
      <c r="AC497" s="66">
        <v>522496.68</v>
      </c>
      <c r="AE497" s="109"/>
    </row>
    <row r="498" spans="1:31" x14ac:dyDescent="0.25">
      <c r="A498" s="1" t="str">
        <f t="shared" si="52"/>
        <v>Nov</v>
      </c>
      <c r="B498" s="2">
        <v>44882</v>
      </c>
      <c r="C498" s="8">
        <v>-8968.2000000000007</v>
      </c>
      <c r="D498" s="8">
        <v>-210.2</v>
      </c>
      <c r="E498" s="8">
        <v>-1006.2</v>
      </c>
      <c r="F498" s="8">
        <v>-7264.6</v>
      </c>
      <c r="G498" s="8">
        <v>22657.3</v>
      </c>
      <c r="H498" s="8">
        <v>0</v>
      </c>
      <c r="I498" s="8">
        <v>0</v>
      </c>
      <c r="J498" s="10">
        <f t="shared" si="56"/>
        <v>5208.0999999999949</v>
      </c>
      <c r="K498" s="8">
        <v>-49.85</v>
      </c>
      <c r="L498" s="8">
        <v>-352.59</v>
      </c>
      <c r="M498" s="8">
        <f t="shared" si="53"/>
        <v>-402.44</v>
      </c>
      <c r="N498" s="10">
        <f t="shared" si="51"/>
        <v>4805.6599999999953</v>
      </c>
      <c r="O498" s="11">
        <f>IF(Table5[[#This Row],[Beans]]="","",O497+Table5[[#This Row],[Beans]])</f>
        <v>3298246.6999999988</v>
      </c>
      <c r="P498" s="11">
        <f>IF(Table5[[#This Row],[Meal]]="","",P497+Table5[[#This Row],[Meal]])</f>
        <v>815107.30000000063</v>
      </c>
      <c r="Q498" s="11">
        <f>IF(Table5[[#This Row],[Oil]]="","",Q497+Table5[[#This Row],[Oil]])</f>
        <v>-232150.7600000003</v>
      </c>
      <c r="R498" s="11">
        <f>IF(Table5[[#This Row],[Corn]]="","",R497+Table5[[#This Row],[Corn]])</f>
        <v>247883.24000000022</v>
      </c>
      <c r="S498" s="11">
        <f>IF(Table5[[#This Row],[Wheat]]="","",S497+Table5[[#This Row],[Wheat]])</f>
        <v>1169619.9200000009</v>
      </c>
      <c r="T498" s="11">
        <f>IF(Table5[[#This Row],[KC Wheat]]="","",T497+Table5[[#This Row],[KC Wheat]])</f>
        <v>33294.900000000009</v>
      </c>
      <c r="U498" s="11">
        <f>IF(Table5[[#This Row],[Energies]]="","",U497+Table5[[#This Row],[Energies]])</f>
        <v>58860.250000000015</v>
      </c>
      <c r="V498" s="10">
        <f t="shared" si="54"/>
        <v>4975088.8979999982</v>
      </c>
      <c r="W498" s="8">
        <v>766830</v>
      </c>
      <c r="X498" s="12">
        <f t="shared" si="55"/>
        <v>6.2669170481071367E-3</v>
      </c>
      <c r="Y498" s="8"/>
      <c r="Z498" s="8"/>
      <c r="AA498" s="8"/>
      <c r="AB498" s="1"/>
      <c r="AC498" s="66">
        <v>525016.74</v>
      </c>
      <c r="AE498" s="109"/>
    </row>
    <row r="499" spans="1:31" x14ac:dyDescent="0.25">
      <c r="A499" s="1" t="str">
        <f t="shared" si="52"/>
        <v>Nov</v>
      </c>
      <c r="B499" s="2">
        <v>44883</v>
      </c>
      <c r="C499" s="8">
        <v>3689.6</v>
      </c>
      <c r="D499" s="8">
        <v>-5220.7</v>
      </c>
      <c r="E499" s="8">
        <v>938.4</v>
      </c>
      <c r="F499" s="8">
        <v>10054.200000000001</v>
      </c>
      <c r="G499" s="8">
        <v>24386.1</v>
      </c>
      <c r="H499" s="8">
        <v>0</v>
      </c>
      <c r="I499" s="8">
        <v>0</v>
      </c>
      <c r="J499" s="10">
        <f t="shared" si="56"/>
        <v>33847.599999999999</v>
      </c>
      <c r="K499" s="8">
        <v>-61.26</v>
      </c>
      <c r="L499" s="8">
        <v>-426.86</v>
      </c>
      <c r="M499" s="8">
        <f t="shared" si="53"/>
        <v>-488.12</v>
      </c>
      <c r="N499" s="10">
        <f t="shared" si="51"/>
        <v>33359.479999999996</v>
      </c>
      <c r="O499" s="11">
        <f>IF(Table5[[#This Row],[Beans]]="","",O498+Table5[[#This Row],[Beans]])</f>
        <v>3301936.2999999989</v>
      </c>
      <c r="P499" s="11">
        <f>IF(Table5[[#This Row],[Meal]]="","",P498+Table5[[#This Row],[Meal]])</f>
        <v>809886.60000000068</v>
      </c>
      <c r="Q499" s="11">
        <f>IF(Table5[[#This Row],[Oil]]="","",Q498+Table5[[#This Row],[Oil]])</f>
        <v>-231212.36000000031</v>
      </c>
      <c r="R499" s="11">
        <f>IF(Table5[[#This Row],[Corn]]="","",R498+Table5[[#This Row],[Corn]])</f>
        <v>257937.44000000024</v>
      </c>
      <c r="S499" s="11">
        <f>IF(Table5[[#This Row],[Wheat]]="","",S498+Table5[[#This Row],[Wheat]])</f>
        <v>1194006.0200000009</v>
      </c>
      <c r="T499" s="11">
        <f>IF(Table5[[#This Row],[KC Wheat]]="","",T498+Table5[[#This Row],[KC Wheat]])</f>
        <v>33294.900000000009</v>
      </c>
      <c r="U499" s="11">
        <f>IF(Table5[[#This Row],[Energies]]="","",U498+Table5[[#This Row],[Energies]])</f>
        <v>58860.250000000015</v>
      </c>
      <c r="V499" s="10">
        <f t="shared" si="54"/>
        <v>5008448.3779999986</v>
      </c>
      <c r="W499" s="8">
        <v>689760</v>
      </c>
      <c r="X499" s="12">
        <f t="shared" si="55"/>
        <v>4.8363894688007419E-2</v>
      </c>
      <c r="Y499" s="8"/>
      <c r="Z499" s="8">
        <v>242</v>
      </c>
      <c r="AA499" s="8"/>
      <c r="AB499" s="1"/>
      <c r="AC499" s="66">
        <v>573089.37</v>
      </c>
      <c r="AE499" s="109"/>
    </row>
    <row r="500" spans="1:31" x14ac:dyDescent="0.25">
      <c r="A500" s="1" t="str">
        <f t="shared" si="52"/>
        <v>Nov</v>
      </c>
      <c r="B500" s="2">
        <v>44886</v>
      </c>
      <c r="C500" s="8">
        <v>3368.8</v>
      </c>
      <c r="D500" s="8">
        <v>691.7</v>
      </c>
      <c r="E500" s="8">
        <v>4807.8</v>
      </c>
      <c r="F500" s="8">
        <v>-3555.9</v>
      </c>
      <c r="G500" s="8">
        <v>-15456.9</v>
      </c>
      <c r="H500" s="8">
        <v>0</v>
      </c>
      <c r="I500" s="8">
        <v>0</v>
      </c>
      <c r="J500" s="10">
        <f t="shared" si="56"/>
        <v>-10144.5</v>
      </c>
      <c r="K500" s="8">
        <v>-59.55</v>
      </c>
      <c r="L500" s="8">
        <v>-420.47</v>
      </c>
      <c r="M500" s="8">
        <f t="shared" si="53"/>
        <v>-480.02000000000004</v>
      </c>
      <c r="N500" s="10">
        <f t="shared" si="51"/>
        <v>-10624.52</v>
      </c>
      <c r="O500" s="11">
        <f>IF(Table5[[#This Row],[Beans]]="","",O499+Table5[[#This Row],[Beans]])</f>
        <v>3305305.0999999987</v>
      </c>
      <c r="P500" s="11">
        <f>IF(Table5[[#This Row],[Meal]]="","",P499+Table5[[#This Row],[Meal]])</f>
        <v>810578.30000000063</v>
      </c>
      <c r="Q500" s="11">
        <f>IF(Table5[[#This Row],[Oil]]="","",Q499+Table5[[#This Row],[Oil]])</f>
        <v>-226404.56000000032</v>
      </c>
      <c r="R500" s="11">
        <f>IF(Table5[[#This Row],[Corn]]="","",R499+Table5[[#This Row],[Corn]])</f>
        <v>254381.54000000024</v>
      </c>
      <c r="S500" s="11">
        <f>IF(Table5[[#This Row],[Wheat]]="","",S499+Table5[[#This Row],[Wheat]])</f>
        <v>1178549.120000001</v>
      </c>
      <c r="T500" s="11">
        <f>IF(Table5[[#This Row],[KC Wheat]]="","",T499+Table5[[#This Row],[KC Wheat]])</f>
        <v>33294.900000000009</v>
      </c>
      <c r="U500" s="11">
        <f>IF(Table5[[#This Row],[Energies]]="","",U499+Table5[[#This Row],[Energies]])</f>
        <v>58860.250000000015</v>
      </c>
      <c r="V500" s="10">
        <f t="shared" ref="V500:V563" si="57">IF(N500&lt;&gt;"",IFERROR(V499+N500,""),"")</f>
        <v>4997823.8579999991</v>
      </c>
      <c r="W500" s="8">
        <v>680206</v>
      </c>
      <c r="X500" s="12">
        <f t="shared" si="55"/>
        <v>-1.5619562309065195E-2</v>
      </c>
      <c r="Y500" s="8"/>
      <c r="Z500" s="8"/>
      <c r="AA500" s="8"/>
      <c r="AB500" s="1"/>
      <c r="AC500" s="66">
        <v>530180.35</v>
      </c>
      <c r="AE500" s="109"/>
    </row>
    <row r="501" spans="1:31" x14ac:dyDescent="0.25">
      <c r="A501" s="1" t="str">
        <f t="shared" si="52"/>
        <v>Nov</v>
      </c>
      <c r="B501" s="2">
        <v>44887</v>
      </c>
      <c r="C501" s="8">
        <v>-21461.9</v>
      </c>
      <c r="D501" s="8">
        <v>5160.8999999999996</v>
      </c>
      <c r="E501" s="8">
        <v>-5046.3999999999996</v>
      </c>
      <c r="F501" s="8">
        <v>8105.7</v>
      </c>
      <c r="G501" s="8">
        <v>1633.9</v>
      </c>
      <c r="H501" s="8">
        <v>0</v>
      </c>
      <c r="I501" s="8">
        <v>0</v>
      </c>
      <c r="J501" s="10">
        <f t="shared" si="56"/>
        <v>-11607.800000000001</v>
      </c>
      <c r="K501" s="8">
        <v>-52.14</v>
      </c>
      <c r="L501" s="8">
        <v>-362.4</v>
      </c>
      <c r="M501" s="8">
        <f t="shared" si="53"/>
        <v>-414.53999999999996</v>
      </c>
      <c r="N501" s="10">
        <f t="shared" si="51"/>
        <v>-12022.34</v>
      </c>
      <c r="O501" s="11">
        <f>IF(Table5[[#This Row],[Beans]]="","",O500+Table5[[#This Row],[Beans]])</f>
        <v>3283843.1999999988</v>
      </c>
      <c r="P501" s="11">
        <f>IF(Table5[[#This Row],[Meal]]="","",P500+Table5[[#This Row],[Meal]])</f>
        <v>815739.20000000065</v>
      </c>
      <c r="Q501" s="11">
        <f>IF(Table5[[#This Row],[Oil]]="","",Q500+Table5[[#This Row],[Oil]])</f>
        <v>-231450.96000000031</v>
      </c>
      <c r="R501" s="11">
        <f>IF(Table5[[#This Row],[Corn]]="","",R500+Table5[[#This Row],[Corn]])</f>
        <v>262487.24000000022</v>
      </c>
      <c r="S501" s="11">
        <f>IF(Table5[[#This Row],[Wheat]]="","",S500+Table5[[#This Row],[Wheat]])</f>
        <v>1180183.0200000009</v>
      </c>
      <c r="T501" s="11">
        <f>IF(Table5[[#This Row],[KC Wheat]]="","",T500+Table5[[#This Row],[KC Wheat]])</f>
        <v>33294.900000000009</v>
      </c>
      <c r="U501" s="11">
        <f>IF(Table5[[#This Row],[Energies]]="","",U500+Table5[[#This Row],[Energies]])</f>
        <v>58860.250000000015</v>
      </c>
      <c r="V501" s="10">
        <f t="shared" si="57"/>
        <v>4985801.5179999992</v>
      </c>
      <c r="W501" s="8">
        <v>777560</v>
      </c>
      <c r="X501" s="12">
        <f t="shared" si="55"/>
        <v>-1.5461623540305572E-2</v>
      </c>
      <c r="Y501" s="8"/>
      <c r="Z501" s="8"/>
      <c r="AA501" s="8"/>
      <c r="AB501" s="1"/>
      <c r="AC501" s="66">
        <v>526753.31000000006</v>
      </c>
      <c r="AE501" s="109"/>
    </row>
    <row r="502" spans="1:31" x14ac:dyDescent="0.25">
      <c r="A502" s="1" t="str">
        <f t="shared" si="52"/>
        <v>Nov</v>
      </c>
      <c r="B502" s="2">
        <v>44888</v>
      </c>
      <c r="C502" s="8">
        <v>-7169.2</v>
      </c>
      <c r="D502" s="8">
        <v>-4893.3999999999996</v>
      </c>
      <c r="E502" s="8">
        <v>-1469.6</v>
      </c>
      <c r="F502" s="8">
        <v>6843.1</v>
      </c>
      <c r="G502" s="8">
        <v>28047.5</v>
      </c>
      <c r="H502" s="8">
        <v>0</v>
      </c>
      <c r="I502" s="8">
        <v>0</v>
      </c>
      <c r="J502" s="10">
        <f t="shared" si="56"/>
        <v>21358.400000000001</v>
      </c>
      <c r="K502" s="8">
        <v>-28.12</v>
      </c>
      <c r="L502" s="8">
        <v>-192.68</v>
      </c>
      <c r="M502" s="8">
        <f t="shared" si="53"/>
        <v>-220.8</v>
      </c>
      <c r="N502" s="10">
        <f t="shared" si="51"/>
        <v>21137.600000000002</v>
      </c>
      <c r="O502" s="11">
        <f>IF(Table5[[#This Row],[Beans]]="","",O501+Table5[[#This Row],[Beans]])</f>
        <v>3276673.9999999986</v>
      </c>
      <c r="P502" s="11">
        <f>IF(Table5[[#This Row],[Meal]]="","",P501+Table5[[#This Row],[Meal]])</f>
        <v>810845.80000000063</v>
      </c>
      <c r="Q502" s="11">
        <f>IF(Table5[[#This Row],[Oil]]="","",Q501+Table5[[#This Row],[Oil]])</f>
        <v>-232920.56000000032</v>
      </c>
      <c r="R502" s="11">
        <f>IF(Table5[[#This Row],[Corn]]="","",R501+Table5[[#This Row],[Corn]])</f>
        <v>269330.3400000002</v>
      </c>
      <c r="S502" s="11">
        <f>IF(Table5[[#This Row],[Wheat]]="","",S501+Table5[[#This Row],[Wheat]])</f>
        <v>1208230.5200000009</v>
      </c>
      <c r="T502" s="11">
        <f>IF(Table5[[#This Row],[KC Wheat]]="","",T501+Table5[[#This Row],[KC Wheat]])</f>
        <v>33294.900000000009</v>
      </c>
      <c r="U502" s="11">
        <f>IF(Table5[[#This Row],[Energies]]="","",U501+Table5[[#This Row],[Energies]])</f>
        <v>58860.250000000015</v>
      </c>
      <c r="V502" s="10">
        <f t="shared" si="57"/>
        <v>5006939.1179999989</v>
      </c>
      <c r="W502" s="8">
        <v>935388</v>
      </c>
      <c r="X502" s="12">
        <f t="shared" si="55"/>
        <v>2.2597681389968656E-2</v>
      </c>
      <c r="Y502" s="8"/>
      <c r="Z502" s="8"/>
      <c r="AA502" s="8"/>
      <c r="AB502" s="1"/>
      <c r="AC502" s="66">
        <v>547972.76</v>
      </c>
      <c r="AE502" s="109"/>
    </row>
    <row r="503" spans="1:31" x14ac:dyDescent="0.25">
      <c r="A503" s="1" t="str">
        <f t="shared" si="52"/>
        <v>Nov</v>
      </c>
      <c r="B503" s="2">
        <v>44890</v>
      </c>
      <c r="C503" s="8">
        <v>-21405.3</v>
      </c>
      <c r="D503" s="8">
        <v>-8982.7999999999993</v>
      </c>
      <c r="E503" s="8">
        <v>-1203.3</v>
      </c>
      <c r="F503" s="8">
        <v>-16201.9</v>
      </c>
      <c r="G503" s="8">
        <v>4672.8</v>
      </c>
      <c r="H503" s="8">
        <v>0</v>
      </c>
      <c r="I503" s="8">
        <v>0</v>
      </c>
      <c r="J503" s="10">
        <f t="shared" si="56"/>
        <v>-43120.499999999993</v>
      </c>
      <c r="K503" s="8">
        <v>-472.41</v>
      </c>
      <c r="L503" s="8">
        <v>-2182.62</v>
      </c>
      <c r="M503" s="8">
        <f t="shared" si="53"/>
        <v>-2655.0299999999997</v>
      </c>
      <c r="N503" s="10">
        <f t="shared" si="51"/>
        <v>-45775.529999999992</v>
      </c>
      <c r="O503" s="11">
        <f>IF(Table5[[#This Row],[Beans]]="","",O502+Table5[[#This Row],[Beans]])</f>
        <v>3255268.6999999988</v>
      </c>
      <c r="P503" s="11">
        <f>IF(Table5[[#This Row],[Meal]]="","",P502+Table5[[#This Row],[Meal]])</f>
        <v>801863.00000000058</v>
      </c>
      <c r="Q503" s="11">
        <f>IF(Table5[[#This Row],[Oil]]="","",Q502+Table5[[#This Row],[Oil]])</f>
        <v>-234123.86000000031</v>
      </c>
      <c r="R503" s="11">
        <f>IF(Table5[[#This Row],[Corn]]="","",R502+Table5[[#This Row],[Corn]])</f>
        <v>253128.44000000021</v>
      </c>
      <c r="S503" s="11">
        <f>IF(Table5[[#This Row],[Wheat]]="","",S502+Table5[[#This Row],[Wheat]])</f>
        <v>1212903.320000001</v>
      </c>
      <c r="T503" s="11">
        <f>IF(Table5[[#This Row],[KC Wheat]]="","",T502+Table5[[#This Row],[KC Wheat]])</f>
        <v>33294.900000000009</v>
      </c>
      <c r="U503" s="11">
        <f>IF(Table5[[#This Row],[Energies]]="","",U502+Table5[[#This Row],[Energies]])</f>
        <v>58860.250000000015</v>
      </c>
      <c r="V503" s="10">
        <f t="shared" si="57"/>
        <v>4961163.5879999986</v>
      </c>
      <c r="W503" s="8">
        <v>1197953</v>
      </c>
      <c r="X503" s="12">
        <f t="shared" si="55"/>
        <v>-3.8211457377710138E-2</v>
      </c>
      <c r="Y503" s="8"/>
      <c r="Z503" s="8"/>
      <c r="AA503" s="8"/>
      <c r="AB503" s="1"/>
      <c r="AC503" s="66">
        <v>527424.23</v>
      </c>
      <c r="AE503" s="109"/>
    </row>
    <row r="504" spans="1:31" x14ac:dyDescent="0.25">
      <c r="A504" s="1" t="str">
        <f t="shared" si="52"/>
        <v>Nov</v>
      </c>
      <c r="B504" s="2">
        <v>44893</v>
      </c>
      <c r="C504" s="8">
        <v>-4567.3</v>
      </c>
      <c r="D504" s="8">
        <v>3217.7</v>
      </c>
      <c r="E504" s="8">
        <v>-4546.8</v>
      </c>
      <c r="F504" s="8">
        <v>16463.5</v>
      </c>
      <c r="G504" s="8">
        <v>36207.4</v>
      </c>
      <c r="H504" s="8">
        <v>0</v>
      </c>
      <c r="I504" s="8">
        <v>0</v>
      </c>
      <c r="J504" s="10">
        <f t="shared" si="56"/>
        <v>46774.5</v>
      </c>
      <c r="K504" s="8">
        <v>-62.39</v>
      </c>
      <c r="L504" s="8">
        <v>-441.37</v>
      </c>
      <c r="M504" s="8">
        <f t="shared" si="53"/>
        <v>-503.76</v>
      </c>
      <c r="N504" s="10">
        <f t="shared" si="51"/>
        <v>46270.74</v>
      </c>
      <c r="O504" s="11">
        <f>IF(Table5[[#This Row],[Beans]]="","",O503+Table5[[#This Row],[Beans]])</f>
        <v>3250701.399999999</v>
      </c>
      <c r="P504" s="11">
        <f>IF(Table5[[#This Row],[Meal]]="","",P503+Table5[[#This Row],[Meal]])</f>
        <v>805080.70000000054</v>
      </c>
      <c r="Q504" s="11">
        <f>IF(Table5[[#This Row],[Oil]]="","",Q503+Table5[[#This Row],[Oil]])</f>
        <v>-238670.66000000029</v>
      </c>
      <c r="R504" s="11">
        <f>IF(Table5[[#This Row],[Corn]]="","",R503+Table5[[#This Row],[Corn]])</f>
        <v>269591.94000000018</v>
      </c>
      <c r="S504" s="11">
        <f>IF(Table5[[#This Row],[Wheat]]="","",S503+Table5[[#This Row],[Wheat]])</f>
        <v>1249110.7200000009</v>
      </c>
      <c r="T504" s="11">
        <f>IF(Table5[[#This Row],[KC Wheat]]="","",T503+Table5[[#This Row],[KC Wheat]])</f>
        <v>33294.900000000009</v>
      </c>
      <c r="U504" s="11">
        <f>IF(Table5[[#This Row],[Energies]]="","",U503+Table5[[#This Row],[Energies]])</f>
        <v>58860.250000000015</v>
      </c>
      <c r="V504" s="10">
        <f t="shared" si="57"/>
        <v>5007434.3279999988</v>
      </c>
      <c r="W504" s="8">
        <v>1108210</v>
      </c>
      <c r="X504" s="12">
        <f t="shared" si="55"/>
        <v>4.1752682253363531E-2</v>
      </c>
      <c r="Y504" s="8"/>
      <c r="Z504" s="8"/>
      <c r="AA504" s="8"/>
      <c r="AB504" s="1"/>
      <c r="AC504" s="66">
        <v>569061.97</v>
      </c>
      <c r="AE504" s="109"/>
    </row>
    <row r="505" spans="1:31" x14ac:dyDescent="0.25">
      <c r="A505" s="1" t="str">
        <f t="shared" si="52"/>
        <v>Nov</v>
      </c>
      <c r="B505" s="2">
        <v>44894</v>
      </c>
      <c r="C505" s="8">
        <v>-13162.7</v>
      </c>
      <c r="D505" s="8">
        <v>14904.7</v>
      </c>
      <c r="E505" s="8">
        <v>984.1</v>
      </c>
      <c r="F505" s="8">
        <v>8602.5</v>
      </c>
      <c r="G505" s="8">
        <v>-3223.5</v>
      </c>
      <c r="H505" s="8">
        <v>0</v>
      </c>
      <c r="I505" s="8">
        <v>0</v>
      </c>
      <c r="J505" s="10">
        <f t="shared" si="56"/>
        <v>8105.1</v>
      </c>
      <c r="K505" s="8">
        <v>-47.33</v>
      </c>
      <c r="L505" s="8">
        <v>-335.11</v>
      </c>
      <c r="M505" s="8">
        <f t="shared" si="53"/>
        <v>-382.44</v>
      </c>
      <c r="N505" s="10">
        <f t="shared" si="51"/>
        <v>7722.6600000000008</v>
      </c>
      <c r="O505" s="11">
        <f>IF(Table5[[#This Row],[Beans]]="","",O504+Table5[[#This Row],[Beans]])</f>
        <v>3237538.6999999988</v>
      </c>
      <c r="P505" s="11">
        <f>IF(Table5[[#This Row],[Meal]]="","",P504+Table5[[#This Row],[Meal]])</f>
        <v>819985.40000000049</v>
      </c>
      <c r="Q505" s="11">
        <f>IF(Table5[[#This Row],[Oil]]="","",Q504+Table5[[#This Row],[Oil]])</f>
        <v>-237686.56000000029</v>
      </c>
      <c r="R505" s="11">
        <f>IF(Table5[[#This Row],[Corn]]="","",R504+Table5[[#This Row],[Corn]])</f>
        <v>278194.44000000018</v>
      </c>
      <c r="S505" s="11">
        <f>IF(Table5[[#This Row],[Wheat]]="","",S504+Table5[[#This Row],[Wheat]])</f>
        <v>1245887.2200000009</v>
      </c>
      <c r="T505" s="11">
        <f>IF(Table5[[#This Row],[KC Wheat]]="","",T504+Table5[[#This Row],[KC Wheat]])</f>
        <v>33294.900000000009</v>
      </c>
      <c r="U505" s="11">
        <f>IF(Table5[[#This Row],[Energies]]="","",U504+Table5[[#This Row],[Energies]])</f>
        <v>58860.250000000015</v>
      </c>
      <c r="V505" s="10">
        <f t="shared" si="57"/>
        <v>5015156.987999999</v>
      </c>
      <c r="W505" s="8">
        <v>1084379</v>
      </c>
      <c r="X505" s="12">
        <f t="shared" si="55"/>
        <v>7.1217351129079414E-3</v>
      </c>
      <c r="Y505" s="8"/>
      <c r="Z505" s="8"/>
      <c r="AA505" s="8"/>
      <c r="AB505" s="1"/>
      <c r="AC505" s="66">
        <v>591056.03</v>
      </c>
      <c r="AE505" s="109"/>
    </row>
    <row r="506" spans="1:31" x14ac:dyDescent="0.25">
      <c r="A506" s="1" t="str">
        <f t="shared" si="52"/>
        <v>Nov</v>
      </c>
      <c r="B506" s="2">
        <v>44895</v>
      </c>
      <c r="C506" s="8">
        <v>25732.2</v>
      </c>
      <c r="D506" s="8">
        <v>-11502.7</v>
      </c>
      <c r="E506" s="8">
        <v>-11678.1</v>
      </c>
      <c r="F506" s="8">
        <v>11086.2</v>
      </c>
      <c r="G506" s="8">
        <v>13394.7</v>
      </c>
      <c r="H506" s="8">
        <v>0</v>
      </c>
      <c r="I506" s="8">
        <v>0</v>
      </c>
      <c r="J506" s="10">
        <f t="shared" si="56"/>
        <v>27032.300000000003</v>
      </c>
      <c r="K506" s="8">
        <v>-69.19</v>
      </c>
      <c r="L506" s="8">
        <v>-490.13</v>
      </c>
      <c r="M506" s="8">
        <f t="shared" si="53"/>
        <v>-559.31999999999994</v>
      </c>
      <c r="N506" s="10">
        <f t="shared" si="51"/>
        <v>26472.980000000003</v>
      </c>
      <c r="O506" s="11">
        <f>IF(Table5[[#This Row],[Beans]]="","",O505+Table5[[#This Row],[Beans]])</f>
        <v>3263270.899999999</v>
      </c>
      <c r="P506" s="11">
        <f>IF(Table5[[#This Row],[Meal]]="","",P505+Table5[[#This Row],[Meal]])</f>
        <v>808482.70000000054</v>
      </c>
      <c r="Q506" s="11">
        <f>IF(Table5[[#This Row],[Oil]]="","",Q505+Table5[[#This Row],[Oil]])</f>
        <v>-249364.66000000029</v>
      </c>
      <c r="R506" s="11">
        <f>IF(Table5[[#This Row],[Corn]]="","",R505+Table5[[#This Row],[Corn]])</f>
        <v>289280.64000000019</v>
      </c>
      <c r="S506" s="11">
        <f>IF(Table5[[#This Row],[Wheat]]="","",S505+Table5[[#This Row],[Wheat]])</f>
        <v>1259281.9200000009</v>
      </c>
      <c r="T506" s="11">
        <f>IF(Table5[[#This Row],[KC Wheat]]="","",T505+Table5[[#This Row],[KC Wheat]])</f>
        <v>33294.900000000009</v>
      </c>
      <c r="U506" s="11">
        <f>IF(Table5[[#This Row],[Energies]]="","",U505+Table5[[#This Row],[Energies]])</f>
        <v>58860.250000000015</v>
      </c>
      <c r="V506" s="10">
        <f t="shared" si="57"/>
        <v>5041629.9679999994</v>
      </c>
      <c r="W506" s="8">
        <v>977384</v>
      </c>
      <c r="X506" s="12">
        <f t="shared" si="55"/>
        <v>2.7085546724726416E-2</v>
      </c>
      <c r="Y506" s="8">
        <v>-4861</v>
      </c>
      <c r="Z506" s="8"/>
      <c r="AA506" s="8"/>
      <c r="AB506" s="1"/>
      <c r="AC506" s="66">
        <v>606546.71</v>
      </c>
      <c r="AE506" s="109"/>
    </row>
    <row r="507" spans="1:31" x14ac:dyDescent="0.25">
      <c r="A507" s="1" t="str">
        <f t="shared" si="52"/>
        <v>Dec</v>
      </c>
      <c r="B507" s="2">
        <v>44896</v>
      </c>
      <c r="C507" s="8">
        <v>63144.3</v>
      </c>
      <c r="D507" s="8">
        <v>-8269.2000000000007</v>
      </c>
      <c r="E507" s="8">
        <v>-136624.4</v>
      </c>
      <c r="F507" s="8">
        <v>22482.400000000001</v>
      </c>
      <c r="G507" s="8">
        <v>10665.4</v>
      </c>
      <c r="H507" s="8">
        <v>0</v>
      </c>
      <c r="I507" s="8">
        <v>0</v>
      </c>
      <c r="J507" s="10">
        <f t="shared" si="56"/>
        <v>-48601.499999999985</v>
      </c>
      <c r="K507" s="8">
        <v>-56.86</v>
      </c>
      <c r="L507" s="8">
        <v>-403.65</v>
      </c>
      <c r="M507" s="8">
        <f t="shared" si="53"/>
        <v>-460.51</v>
      </c>
      <c r="N507" s="10">
        <f t="shared" si="51"/>
        <v>-49062.009999999987</v>
      </c>
      <c r="O507" s="11">
        <f>IF(Table5[[#This Row],[Beans]]="","",O506+Table5[[#This Row],[Beans]])</f>
        <v>3326415.1999999988</v>
      </c>
      <c r="P507" s="11">
        <f>IF(Table5[[#This Row],[Meal]]="","",P506+Table5[[#This Row],[Meal]])</f>
        <v>800213.50000000058</v>
      </c>
      <c r="Q507" s="11">
        <f>IF(Table5[[#This Row],[Oil]]="","",Q506+Table5[[#This Row],[Oil]])</f>
        <v>-385989.06000000029</v>
      </c>
      <c r="R507" s="11">
        <f>IF(Table5[[#This Row],[Corn]]="","",R506+Table5[[#This Row],[Corn]])</f>
        <v>311763.04000000021</v>
      </c>
      <c r="S507" s="11">
        <f>IF(Table5[[#This Row],[Wheat]]="","",S506+Table5[[#This Row],[Wheat]])</f>
        <v>1269947.3200000008</v>
      </c>
      <c r="T507" s="11">
        <f>IF(Table5[[#This Row],[KC Wheat]]="","",T506+Table5[[#This Row],[KC Wheat]])</f>
        <v>33294.900000000009</v>
      </c>
      <c r="U507" s="11">
        <f>IF(Table5[[#This Row],[Energies]]="","",U506+Table5[[#This Row],[Energies]])</f>
        <v>58860.250000000015</v>
      </c>
      <c r="V507" s="10">
        <f t="shared" si="57"/>
        <v>4992567.9579999996</v>
      </c>
      <c r="W507" s="8">
        <v>761090</v>
      </c>
      <c r="X507" s="12">
        <f t="shared" si="55"/>
        <v>-6.4462823056405924E-2</v>
      </c>
      <c r="Y507" s="8"/>
      <c r="Z507" s="8"/>
      <c r="AA507" s="8"/>
      <c r="AB507" s="1"/>
      <c r="AC507" s="66">
        <v>676074.95</v>
      </c>
      <c r="AE507" s="109"/>
    </row>
    <row r="508" spans="1:31" x14ac:dyDescent="0.25">
      <c r="A508" s="1" t="str">
        <f t="shared" si="52"/>
        <v>Dec</v>
      </c>
      <c r="B508" s="2">
        <v>44897</v>
      </c>
      <c r="C508" s="8">
        <v>-20846.2</v>
      </c>
      <c r="D508" s="8">
        <v>-7034.9</v>
      </c>
      <c r="E508" s="8">
        <v>38853.699999999997</v>
      </c>
      <c r="F508" s="8">
        <v>-15309.5</v>
      </c>
      <c r="G508" s="8">
        <v>10128.799999999999</v>
      </c>
      <c r="H508" s="8">
        <v>0</v>
      </c>
      <c r="I508" s="8">
        <v>0</v>
      </c>
      <c r="J508" s="10">
        <f t="shared" si="56"/>
        <v>5791.8999999999978</v>
      </c>
      <c r="K508" s="8">
        <v>-62.18</v>
      </c>
      <c r="L508" s="8">
        <v>-439.07</v>
      </c>
      <c r="M508" s="8">
        <f t="shared" si="53"/>
        <v>-501.25</v>
      </c>
      <c r="N508" s="10">
        <f t="shared" ref="N508:N569" si="58">IFERROR(J508+M508,"")</f>
        <v>5290.6499999999978</v>
      </c>
      <c r="O508" s="11">
        <f>IF(Table5[[#This Row],[Beans]]="","",O507+Table5[[#This Row],[Beans]])</f>
        <v>3305568.9999999986</v>
      </c>
      <c r="P508" s="11">
        <f>IF(Table5[[#This Row],[Meal]]="","",P507+Table5[[#This Row],[Meal]])</f>
        <v>793178.60000000056</v>
      </c>
      <c r="Q508" s="11">
        <f>IF(Table5[[#This Row],[Oil]]="","",Q507+Table5[[#This Row],[Oil]])</f>
        <v>-347135.36000000028</v>
      </c>
      <c r="R508" s="11">
        <f>IF(Table5[[#This Row],[Corn]]="","",R507+Table5[[#This Row],[Corn]])</f>
        <v>296453.54000000021</v>
      </c>
      <c r="S508" s="11">
        <f>IF(Table5[[#This Row],[Wheat]]="","",S507+Table5[[#This Row],[Wheat]])</f>
        <v>1280076.1200000008</v>
      </c>
      <c r="T508" s="11">
        <f>IF(Table5[[#This Row],[KC Wheat]]="","",T507+Table5[[#This Row],[KC Wheat]])</f>
        <v>33294.900000000009</v>
      </c>
      <c r="U508" s="11">
        <f>IF(Table5[[#This Row],[Energies]]="","",U507+Table5[[#This Row],[Energies]])</f>
        <v>58860.250000000015</v>
      </c>
      <c r="V508" s="10">
        <f t="shared" si="57"/>
        <v>4997858.608</v>
      </c>
      <c r="W508" s="8">
        <v>849503</v>
      </c>
      <c r="X508" s="12">
        <f t="shared" si="55"/>
        <v>6.2279356282438055E-3</v>
      </c>
      <c r="Y508" s="8">
        <f>12165+4750</f>
        <v>16915</v>
      </c>
      <c r="Z508" s="8"/>
      <c r="AA508" s="8"/>
      <c r="AB508" s="1"/>
      <c r="AC508" s="66">
        <v>569793.44999999995</v>
      </c>
      <c r="AE508" s="109"/>
    </row>
    <row r="509" spans="1:31" x14ac:dyDescent="0.25">
      <c r="A509" s="1" t="str">
        <f t="shared" si="52"/>
        <v>Dec</v>
      </c>
      <c r="B509" s="2">
        <v>44900</v>
      </c>
      <c r="C509" s="8">
        <v>-26321</v>
      </c>
      <c r="D509" s="8">
        <v>-4092.4</v>
      </c>
      <c r="E509" s="8">
        <v>-15218.6</v>
      </c>
      <c r="F509" s="8">
        <v>-11521</v>
      </c>
      <c r="G509" s="8">
        <v>-18725.2</v>
      </c>
      <c r="H509" s="8">
        <v>0</v>
      </c>
      <c r="I509" s="8">
        <v>0</v>
      </c>
      <c r="J509" s="10">
        <f t="shared" si="56"/>
        <v>-75878.2</v>
      </c>
      <c r="K509" s="8">
        <v>-68.540000000000006</v>
      </c>
      <c r="L509" s="8">
        <v>-484.61</v>
      </c>
      <c r="M509" s="8">
        <f t="shared" si="53"/>
        <v>-553.15</v>
      </c>
      <c r="N509" s="10">
        <f t="shared" si="58"/>
        <v>-76431.349999999991</v>
      </c>
      <c r="O509" s="11">
        <f>IF(Table5[[#This Row],[Beans]]="","",O508+Table5[[#This Row],[Beans]])</f>
        <v>3279247.9999999986</v>
      </c>
      <c r="P509" s="11">
        <f>IF(Table5[[#This Row],[Meal]]="","",P508+Table5[[#This Row],[Meal]])</f>
        <v>789086.20000000054</v>
      </c>
      <c r="Q509" s="11">
        <f>IF(Table5[[#This Row],[Oil]]="","",Q508+Table5[[#This Row],[Oil]])</f>
        <v>-362353.96000000025</v>
      </c>
      <c r="R509" s="11">
        <f>IF(Table5[[#This Row],[Corn]]="","",R508+Table5[[#This Row],[Corn]])</f>
        <v>284932.54000000021</v>
      </c>
      <c r="S509" s="11">
        <f>IF(Table5[[#This Row],[Wheat]]="","",S508+Table5[[#This Row],[Wheat]])</f>
        <v>1261350.9200000009</v>
      </c>
      <c r="T509" s="11">
        <f>IF(Table5[[#This Row],[KC Wheat]]="","",T508+Table5[[#This Row],[KC Wheat]])</f>
        <v>33294.900000000009</v>
      </c>
      <c r="U509" s="11">
        <f>IF(Table5[[#This Row],[Energies]]="","",U508+Table5[[#This Row],[Energies]])</f>
        <v>58860.250000000015</v>
      </c>
      <c r="V509" s="10">
        <f t="shared" si="57"/>
        <v>4921427.2580000004</v>
      </c>
      <c r="W509" s="8">
        <v>765992</v>
      </c>
      <c r="X509" s="12">
        <f t="shared" si="55"/>
        <v>-9.9780872385090175E-2</v>
      </c>
      <c r="Y509" s="8">
        <v>-1487</v>
      </c>
      <c r="Z509" s="8"/>
      <c r="AA509" s="8"/>
      <c r="AB509" s="1"/>
      <c r="AC509" s="66">
        <v>479056.8</v>
      </c>
      <c r="AE509" s="109"/>
    </row>
    <row r="510" spans="1:31" x14ac:dyDescent="0.25">
      <c r="A510" s="1" t="str">
        <f t="shared" si="52"/>
        <v>Dec</v>
      </c>
      <c r="B510" s="2">
        <v>44901</v>
      </c>
      <c r="C510" s="8">
        <v>63533.4</v>
      </c>
      <c r="D510" s="8">
        <v>-39384.199999999997</v>
      </c>
      <c r="E510" s="8">
        <v>3528.6</v>
      </c>
      <c r="F510" s="8">
        <v>-30250.1</v>
      </c>
      <c r="G510" s="8">
        <v>5424.6</v>
      </c>
      <c r="H510" s="8">
        <v>0</v>
      </c>
      <c r="I510" s="8">
        <v>0</v>
      </c>
      <c r="J510" s="10">
        <f t="shared" si="56"/>
        <v>2852.3000000000047</v>
      </c>
      <c r="K510" s="8">
        <v>-79.2</v>
      </c>
      <c r="L510" s="8">
        <v>-560.74</v>
      </c>
      <c r="M510" s="8">
        <f t="shared" si="53"/>
        <v>-639.94000000000005</v>
      </c>
      <c r="N510" s="10">
        <f t="shared" si="58"/>
        <v>2212.3600000000047</v>
      </c>
      <c r="O510" s="11">
        <f>IF(Table5[[#This Row],[Beans]]="","",O509+Table5[[#This Row],[Beans]])</f>
        <v>3342781.3999999985</v>
      </c>
      <c r="P510" s="11">
        <f>IF(Table5[[#This Row],[Meal]]="","",P509+Table5[[#This Row],[Meal]])</f>
        <v>749702.00000000058</v>
      </c>
      <c r="Q510" s="11">
        <f>IF(Table5[[#This Row],[Oil]]="","",Q509+Table5[[#This Row],[Oil]])</f>
        <v>-358825.36000000028</v>
      </c>
      <c r="R510" s="11">
        <f>IF(Table5[[#This Row],[Corn]]="","",R509+Table5[[#This Row],[Corn]])</f>
        <v>254682.44000000021</v>
      </c>
      <c r="S510" s="11">
        <f>IF(Table5[[#This Row],[Wheat]]="","",S509+Table5[[#This Row],[Wheat]])</f>
        <v>1266775.5200000009</v>
      </c>
      <c r="T510" s="11">
        <f>IF(Table5[[#This Row],[KC Wheat]]="","",T509+Table5[[#This Row],[KC Wheat]])</f>
        <v>33294.900000000009</v>
      </c>
      <c r="U510" s="11">
        <f>IF(Table5[[#This Row],[Energies]]="","",U509+Table5[[#This Row],[Energies]])</f>
        <v>58860.250000000015</v>
      </c>
      <c r="V510" s="10">
        <f t="shared" si="57"/>
        <v>4923639.6180000007</v>
      </c>
      <c r="W510" s="8">
        <v>863028</v>
      </c>
      <c r="X510" s="12">
        <f t="shared" si="55"/>
        <v>2.5634857733468725E-3</v>
      </c>
      <c r="Y510" s="8"/>
      <c r="Z510" s="8"/>
      <c r="AA510" s="8"/>
      <c r="AB510" s="1"/>
      <c r="AC510" s="66">
        <v>483109.86</v>
      </c>
      <c r="AE510" s="109"/>
    </row>
    <row r="511" spans="1:31" x14ac:dyDescent="0.25">
      <c r="A511" s="1" t="str">
        <f t="shared" si="52"/>
        <v>Dec</v>
      </c>
      <c r="B511" s="2">
        <v>44902</v>
      </c>
      <c r="C511" s="8">
        <v>-13071.1</v>
      </c>
      <c r="D511" s="8">
        <v>-10991.9</v>
      </c>
      <c r="E511" s="8">
        <v>9019.1</v>
      </c>
      <c r="F511" s="8">
        <v>-8525.7999999999993</v>
      </c>
      <c r="G511" s="8">
        <v>-9640.1</v>
      </c>
      <c r="H511" s="8">
        <v>0</v>
      </c>
      <c r="I511" s="8">
        <v>0</v>
      </c>
      <c r="J511" s="10">
        <f t="shared" si="56"/>
        <v>-33209.799999999996</v>
      </c>
      <c r="K511" s="8">
        <v>-66.56</v>
      </c>
      <c r="L511" s="8">
        <v>-470.81</v>
      </c>
      <c r="M511" s="8">
        <f t="shared" si="53"/>
        <v>-537.37</v>
      </c>
      <c r="N511" s="10">
        <f t="shared" si="58"/>
        <v>-33747.17</v>
      </c>
      <c r="O511" s="11">
        <f>IF(Table5[[#This Row],[Beans]]="","",O510+Table5[[#This Row],[Beans]])</f>
        <v>3329710.2999999984</v>
      </c>
      <c r="P511" s="11">
        <f>IF(Table5[[#This Row],[Meal]]="","",P510+Table5[[#This Row],[Meal]])</f>
        <v>738710.10000000056</v>
      </c>
      <c r="Q511" s="11">
        <f>IF(Table5[[#This Row],[Oil]]="","",Q510+Table5[[#This Row],[Oil]])</f>
        <v>-349806.2600000003</v>
      </c>
      <c r="R511" s="11">
        <f>IF(Table5[[#This Row],[Corn]]="","",R510+Table5[[#This Row],[Corn]])</f>
        <v>246156.64000000022</v>
      </c>
      <c r="S511" s="11">
        <f>IF(Table5[[#This Row],[Wheat]]="","",S510+Table5[[#This Row],[Wheat]])</f>
        <v>1257135.4200000009</v>
      </c>
      <c r="T511" s="11">
        <f>IF(Table5[[#This Row],[KC Wheat]]="","",T510+Table5[[#This Row],[KC Wheat]])</f>
        <v>33294.900000000009</v>
      </c>
      <c r="U511" s="11">
        <f>IF(Table5[[#This Row],[Energies]]="","",U510+Table5[[#This Row],[Energies]])</f>
        <v>58860.250000000015</v>
      </c>
      <c r="V511" s="10">
        <f t="shared" si="57"/>
        <v>4889892.4480000008</v>
      </c>
      <c r="W511" s="8">
        <v>862604</v>
      </c>
      <c r="X511" s="12">
        <f t="shared" si="55"/>
        <v>-3.9122436251165078E-2</v>
      </c>
      <c r="Y511" s="8">
        <v>-1122</v>
      </c>
      <c r="Z511" s="8"/>
      <c r="AA511" s="8"/>
      <c r="AB511" s="1"/>
      <c r="AC511" s="66">
        <v>445228.24</v>
      </c>
      <c r="AE511" s="109"/>
    </row>
    <row r="512" spans="1:31" x14ac:dyDescent="0.25">
      <c r="A512" s="1" t="str">
        <f t="shared" si="52"/>
        <v>Dec</v>
      </c>
      <c r="B512" s="2">
        <v>44903</v>
      </c>
      <c r="C512" s="8">
        <v>-5597.8</v>
      </c>
      <c r="D512" s="8">
        <v>1431</v>
      </c>
      <c r="E512" s="8">
        <v>-4601.3999999999996</v>
      </c>
      <c r="F512" s="8">
        <v>27047.3</v>
      </c>
      <c r="G512" s="8">
        <v>-2665.3</v>
      </c>
      <c r="H512" s="8">
        <v>0</v>
      </c>
      <c r="I512" s="8">
        <v>0</v>
      </c>
      <c r="J512" s="10">
        <f t="shared" si="56"/>
        <v>15613.8</v>
      </c>
      <c r="K512" s="8">
        <v>-45.08</v>
      </c>
      <c r="L512" s="8">
        <v>-319.24</v>
      </c>
      <c r="M512" s="8">
        <f t="shared" si="53"/>
        <v>-364.32</v>
      </c>
      <c r="N512" s="10">
        <f t="shared" si="58"/>
        <v>15249.48</v>
      </c>
      <c r="O512" s="11">
        <f>IF(Table5[[#This Row],[Beans]]="","",O511+Table5[[#This Row],[Beans]])</f>
        <v>3324112.4999999986</v>
      </c>
      <c r="P512" s="11">
        <f>IF(Table5[[#This Row],[Meal]]="","",P511+Table5[[#This Row],[Meal]])</f>
        <v>740141.10000000056</v>
      </c>
      <c r="Q512" s="11">
        <f>IF(Table5[[#This Row],[Oil]]="","",Q511+Table5[[#This Row],[Oil]])</f>
        <v>-354407.66000000032</v>
      </c>
      <c r="R512" s="11">
        <f>IF(Table5[[#This Row],[Corn]]="","",R511+Table5[[#This Row],[Corn]])</f>
        <v>273203.94000000024</v>
      </c>
      <c r="S512" s="11">
        <f>IF(Table5[[#This Row],[Wheat]]="","",S511+Table5[[#This Row],[Wheat]])</f>
        <v>1254470.1200000008</v>
      </c>
      <c r="T512" s="11">
        <f>IF(Table5[[#This Row],[KC Wheat]]="","",T511+Table5[[#This Row],[KC Wheat]])</f>
        <v>33294.900000000009</v>
      </c>
      <c r="U512" s="11">
        <f>IF(Table5[[#This Row],[Energies]]="","",U511+Table5[[#This Row],[Energies]])</f>
        <v>58860.250000000015</v>
      </c>
      <c r="V512" s="10">
        <f t="shared" si="57"/>
        <v>4905141.9280000012</v>
      </c>
      <c r="W512" s="8">
        <v>931122</v>
      </c>
      <c r="X512" s="12">
        <f t="shared" si="55"/>
        <v>1.6377531623138535E-2</v>
      </c>
      <c r="Y512" s="8"/>
      <c r="Z512" s="8"/>
      <c r="AA512" s="8"/>
      <c r="AB512" s="1"/>
      <c r="AC512" s="66">
        <v>509191.92</v>
      </c>
      <c r="AE512" s="109"/>
    </row>
    <row r="513" spans="1:31" x14ac:dyDescent="0.25">
      <c r="A513" s="1" t="str">
        <f t="shared" si="52"/>
        <v>Dec</v>
      </c>
      <c r="B513" s="2">
        <v>44904</v>
      </c>
      <c r="C513" s="8">
        <v>-32873.599999999999</v>
      </c>
      <c r="D513" s="8">
        <v>-7243.6</v>
      </c>
      <c r="E513" s="8">
        <v>3664.3</v>
      </c>
      <c r="F513" s="8">
        <v>3397.2</v>
      </c>
      <c r="G513" s="8">
        <v>-1845.1</v>
      </c>
      <c r="H513" s="8">
        <v>0</v>
      </c>
      <c r="I513" s="8">
        <v>0</v>
      </c>
      <c r="J513" s="10">
        <f t="shared" si="56"/>
        <v>-34900.799999999996</v>
      </c>
      <c r="K513" s="8">
        <v>-15.85</v>
      </c>
      <c r="L513" s="8">
        <v>-110.86</v>
      </c>
      <c r="M513" s="8">
        <f t="shared" si="53"/>
        <v>-126.71</v>
      </c>
      <c r="N513" s="10">
        <f t="shared" si="58"/>
        <v>-35027.509999999995</v>
      </c>
      <c r="O513" s="11">
        <f>IF(Table5[[#This Row],[Beans]]="","",O512+Table5[[#This Row],[Beans]])</f>
        <v>3291238.8999999985</v>
      </c>
      <c r="P513" s="11">
        <f>IF(Table5[[#This Row],[Meal]]="","",P512+Table5[[#This Row],[Meal]])</f>
        <v>732897.50000000058</v>
      </c>
      <c r="Q513" s="11">
        <f>IF(Table5[[#This Row],[Oil]]="","",Q512+Table5[[#This Row],[Oil]])</f>
        <v>-350743.36000000034</v>
      </c>
      <c r="R513" s="11">
        <f>IF(Table5[[#This Row],[Corn]]="","",R512+Table5[[#This Row],[Corn]])</f>
        <v>276601.14000000025</v>
      </c>
      <c r="S513" s="11">
        <f>IF(Table5[[#This Row],[Wheat]]="","",S512+Table5[[#This Row],[Wheat]])</f>
        <v>1252625.0200000007</v>
      </c>
      <c r="T513" s="11">
        <f>IF(Table5[[#This Row],[KC Wheat]]="","",T512+Table5[[#This Row],[KC Wheat]])</f>
        <v>33294.900000000009</v>
      </c>
      <c r="U513" s="11">
        <f>IF(Table5[[#This Row],[Energies]]="","",U512+Table5[[#This Row],[Energies]])</f>
        <v>58860.250000000015</v>
      </c>
      <c r="V513" s="10">
        <f t="shared" si="57"/>
        <v>4870114.4180000015</v>
      </c>
      <c r="W513" s="8">
        <v>963555</v>
      </c>
      <c r="X513" s="12">
        <f t="shared" si="55"/>
        <v>-3.6352372205011647E-2</v>
      </c>
      <c r="Y513" s="8"/>
      <c r="Z513" s="8"/>
      <c r="AA513" s="8"/>
      <c r="AB513" s="1"/>
      <c r="AC513" s="66">
        <v>457288.46</v>
      </c>
      <c r="AE513" s="109"/>
    </row>
    <row r="514" spans="1:31" x14ac:dyDescent="0.25">
      <c r="A514" s="1" t="str">
        <f t="shared" si="52"/>
        <v>Dec</v>
      </c>
      <c r="B514" s="2">
        <v>44907</v>
      </c>
      <c r="C514" s="8">
        <v>-14921.2</v>
      </c>
      <c r="D514" s="8">
        <v>-2843.2</v>
      </c>
      <c r="E514" s="8">
        <v>10981</v>
      </c>
      <c r="F514" s="8">
        <v>26865.3</v>
      </c>
      <c r="G514" s="8">
        <v>-3037.3</v>
      </c>
      <c r="H514" s="8">
        <v>0</v>
      </c>
      <c r="I514" s="8">
        <v>0</v>
      </c>
      <c r="J514" s="10">
        <f t="shared" si="56"/>
        <v>17044.599999999999</v>
      </c>
      <c r="K514" s="8">
        <v>-64.37</v>
      </c>
      <c r="L514" s="8">
        <v>-456.09</v>
      </c>
      <c r="M514" s="8">
        <f t="shared" si="53"/>
        <v>-520.46</v>
      </c>
      <c r="N514" s="10">
        <f t="shared" si="58"/>
        <v>16524.14</v>
      </c>
      <c r="O514" s="11">
        <f>IF(Table5[[#This Row],[Beans]]="","",O513+Table5[[#This Row],[Beans]])</f>
        <v>3276317.6999999983</v>
      </c>
      <c r="P514" s="11">
        <f>IF(Table5[[#This Row],[Meal]]="","",P513+Table5[[#This Row],[Meal]])</f>
        <v>730054.30000000063</v>
      </c>
      <c r="Q514" s="11">
        <f>IF(Table5[[#This Row],[Oil]]="","",Q513+Table5[[#This Row],[Oil]])</f>
        <v>-339762.36000000034</v>
      </c>
      <c r="R514" s="11">
        <f>IF(Table5[[#This Row],[Corn]]="","",R513+Table5[[#This Row],[Corn]])</f>
        <v>303466.44000000024</v>
      </c>
      <c r="S514" s="11">
        <f>IF(Table5[[#This Row],[Wheat]]="","",S513+Table5[[#This Row],[Wheat]])</f>
        <v>1249587.7200000007</v>
      </c>
      <c r="T514" s="11">
        <f>IF(Table5[[#This Row],[KC Wheat]]="","",T513+Table5[[#This Row],[KC Wheat]])</f>
        <v>33294.900000000009</v>
      </c>
      <c r="U514" s="11">
        <f>IF(Table5[[#This Row],[Energies]]="","",U513+Table5[[#This Row],[Energies]])</f>
        <v>58860.250000000015</v>
      </c>
      <c r="V514" s="10">
        <f t="shared" si="57"/>
        <v>4886638.5580000011</v>
      </c>
      <c r="W514" s="8">
        <v>904534</v>
      </c>
      <c r="X514" s="12">
        <f t="shared" si="55"/>
        <v>1.826812480238443E-2</v>
      </c>
      <c r="Y514" s="8">
        <v>-125</v>
      </c>
      <c r="Z514" s="8"/>
      <c r="AA514" s="8"/>
      <c r="AB514" s="1"/>
      <c r="AC514" s="66">
        <v>462163</v>
      </c>
      <c r="AE514" s="109"/>
    </row>
    <row r="515" spans="1:31" x14ac:dyDescent="0.25">
      <c r="A515" s="1" t="str">
        <f t="shared" si="52"/>
        <v>Dec</v>
      </c>
      <c r="B515" s="2">
        <v>44908</v>
      </c>
      <c r="C515" s="8">
        <v>25685.599999999999</v>
      </c>
      <c r="D515" s="8">
        <v>-17364.2</v>
      </c>
      <c r="E515" s="8">
        <v>3408</v>
      </c>
      <c r="F515" s="8">
        <v>12399.9</v>
      </c>
      <c r="G515" s="8">
        <v>-9484.2000000000007</v>
      </c>
      <c r="H515" s="8">
        <v>0</v>
      </c>
      <c r="I515" s="8">
        <v>0</v>
      </c>
      <c r="J515" s="10">
        <f t="shared" si="56"/>
        <v>14645.099999999995</v>
      </c>
      <c r="K515" s="8">
        <v>-50.99</v>
      </c>
      <c r="L515" s="8">
        <v>-360.38</v>
      </c>
      <c r="M515" s="8">
        <f t="shared" si="53"/>
        <v>-411.37</v>
      </c>
      <c r="N515" s="10">
        <f t="shared" si="58"/>
        <v>14233.729999999994</v>
      </c>
      <c r="O515" s="11">
        <f>IF(Table5[[#This Row],[Beans]]="","",O514+Table5[[#This Row],[Beans]])</f>
        <v>3302003.2999999984</v>
      </c>
      <c r="P515" s="11">
        <f>IF(Table5[[#This Row],[Meal]]="","",P514+Table5[[#This Row],[Meal]])</f>
        <v>712690.10000000068</v>
      </c>
      <c r="Q515" s="11">
        <f>IF(Table5[[#This Row],[Oil]]="","",Q514+Table5[[#This Row],[Oil]])</f>
        <v>-336354.36000000034</v>
      </c>
      <c r="R515" s="11">
        <f>IF(Table5[[#This Row],[Corn]]="","",R514+Table5[[#This Row],[Corn]])</f>
        <v>315866.34000000026</v>
      </c>
      <c r="S515" s="11">
        <f>IF(Table5[[#This Row],[Wheat]]="","",S514+Table5[[#This Row],[Wheat]])</f>
        <v>1240103.5200000007</v>
      </c>
      <c r="T515" s="11">
        <f>IF(Table5[[#This Row],[KC Wheat]]="","",T514+Table5[[#This Row],[KC Wheat]])</f>
        <v>33294.900000000009</v>
      </c>
      <c r="U515" s="11">
        <f>IF(Table5[[#This Row],[Energies]]="","",U514+Table5[[#This Row],[Energies]])</f>
        <v>58860.250000000015</v>
      </c>
      <c r="V515" s="10">
        <f t="shared" si="57"/>
        <v>4900872.2880000016</v>
      </c>
      <c r="W515" s="8">
        <v>826872</v>
      </c>
      <c r="X515" s="12">
        <f t="shared" si="55"/>
        <v>1.721394605210963E-2</v>
      </c>
      <c r="Y515" s="8">
        <v>-7310</v>
      </c>
      <c r="Z515" s="8"/>
      <c r="AA515" s="8"/>
      <c r="AB515" s="1"/>
      <c r="AC515" s="66">
        <v>496845.38</v>
      </c>
      <c r="AE515" s="109"/>
    </row>
    <row r="516" spans="1:31" x14ac:dyDescent="0.25">
      <c r="A516" s="1" t="str">
        <f t="shared" si="52"/>
        <v>Dec</v>
      </c>
      <c r="B516" s="2">
        <v>44909</v>
      </c>
      <c r="C516" s="8">
        <v>-27884.3</v>
      </c>
      <c r="D516" s="8">
        <v>-8228.7000000000007</v>
      </c>
      <c r="E516" s="8">
        <v>-4502.1000000000004</v>
      </c>
      <c r="F516" s="8">
        <v>-2721.5</v>
      </c>
      <c r="G516" s="8">
        <v>22703.200000000001</v>
      </c>
      <c r="H516" s="8">
        <v>-870.9</v>
      </c>
      <c r="I516" s="8">
        <v>0</v>
      </c>
      <c r="J516" s="10">
        <f t="shared" si="56"/>
        <v>-21504.3</v>
      </c>
      <c r="K516" s="8">
        <v>-46.84</v>
      </c>
      <c r="L516" s="8">
        <v>-331.2</v>
      </c>
      <c r="M516" s="8">
        <f t="shared" si="53"/>
        <v>-378.03999999999996</v>
      </c>
      <c r="N516" s="10">
        <f t="shared" si="58"/>
        <v>-21882.34</v>
      </c>
      <c r="O516" s="11">
        <f>IF(Table5[[#This Row],[Beans]]="","",O515+Table5[[#This Row],[Beans]])</f>
        <v>3274118.9999999986</v>
      </c>
      <c r="P516" s="11">
        <f>IF(Table5[[#This Row],[Meal]]="","",P515+Table5[[#This Row],[Meal]])</f>
        <v>704461.40000000072</v>
      </c>
      <c r="Q516" s="11">
        <f>IF(Table5[[#This Row],[Oil]]="","",Q515+Table5[[#This Row],[Oil]])</f>
        <v>-340856.46000000031</v>
      </c>
      <c r="R516" s="11">
        <f>IF(Table5[[#This Row],[Corn]]="","",R515+Table5[[#This Row],[Corn]])</f>
        <v>313144.84000000026</v>
      </c>
      <c r="S516" s="11">
        <f>IF(Table5[[#This Row],[Wheat]]="","",S515+Table5[[#This Row],[Wheat]])</f>
        <v>1262806.7200000007</v>
      </c>
      <c r="T516" s="11">
        <f>IF(Table5[[#This Row],[KC Wheat]]="","",T515+Table5[[#This Row],[KC Wheat]])</f>
        <v>32424.000000000007</v>
      </c>
      <c r="U516" s="11">
        <f>IF(Table5[[#This Row],[Energies]]="","",U515+Table5[[#This Row],[Energies]])</f>
        <v>58860.250000000015</v>
      </c>
      <c r="V516" s="10">
        <f t="shared" si="57"/>
        <v>4878989.9480000017</v>
      </c>
      <c r="W516" s="8">
        <v>931899</v>
      </c>
      <c r="X516" s="12">
        <f t="shared" si="55"/>
        <v>-2.3481450242998438E-2</v>
      </c>
      <c r="Y516" s="8"/>
      <c r="Z516" s="8"/>
      <c r="AA516" s="8"/>
      <c r="AB516" s="1"/>
      <c r="AC516" s="66">
        <v>471920.09</v>
      </c>
      <c r="AE516" s="109"/>
    </row>
    <row r="517" spans="1:31" x14ac:dyDescent="0.25">
      <c r="A517" s="1" t="str">
        <f t="shared" si="52"/>
        <v>Dec</v>
      </c>
      <c r="B517" s="2">
        <v>44910</v>
      </c>
      <c r="C517" s="8">
        <v>-20985.4</v>
      </c>
      <c r="D517" s="8">
        <v>4230</v>
      </c>
      <c r="E517" s="8">
        <v>-2891.8</v>
      </c>
      <c r="F517" s="8">
        <v>7002.5</v>
      </c>
      <c r="G517" s="8">
        <v>5682.5</v>
      </c>
      <c r="H517" s="8">
        <v>-3598.6</v>
      </c>
      <c r="I517" s="8">
        <v>0</v>
      </c>
      <c r="J517" s="10">
        <f t="shared" si="56"/>
        <v>-10560.800000000001</v>
      </c>
      <c r="K517" s="8">
        <v>-22.04</v>
      </c>
      <c r="L517" s="8">
        <v>-155.47999999999999</v>
      </c>
      <c r="M517" s="8">
        <f t="shared" si="53"/>
        <v>-177.51999999999998</v>
      </c>
      <c r="N517" s="10">
        <f t="shared" si="58"/>
        <v>-10738.320000000002</v>
      </c>
      <c r="O517" s="11">
        <f>IF(Table5[[#This Row],[Beans]]="","",O516+Table5[[#This Row],[Beans]])</f>
        <v>3253133.5999999987</v>
      </c>
      <c r="P517" s="11">
        <f>IF(Table5[[#This Row],[Meal]]="","",P516+Table5[[#This Row],[Meal]])</f>
        <v>708691.40000000072</v>
      </c>
      <c r="Q517" s="11">
        <f>IF(Table5[[#This Row],[Oil]]="","",Q516+Table5[[#This Row],[Oil]])</f>
        <v>-343748.2600000003</v>
      </c>
      <c r="R517" s="11">
        <f>IF(Table5[[#This Row],[Corn]]="","",R516+Table5[[#This Row],[Corn]])</f>
        <v>320147.34000000026</v>
      </c>
      <c r="S517" s="11">
        <f>IF(Table5[[#This Row],[Wheat]]="","",S516+Table5[[#This Row],[Wheat]])</f>
        <v>1268489.2200000007</v>
      </c>
      <c r="T517" s="11">
        <f>IF(Table5[[#This Row],[KC Wheat]]="","",T516+Table5[[#This Row],[KC Wheat]])</f>
        <v>28825.400000000009</v>
      </c>
      <c r="U517" s="11">
        <f>IF(Table5[[#This Row],[Energies]]="","",U516+Table5[[#This Row],[Energies]])</f>
        <v>58860.250000000015</v>
      </c>
      <c r="V517" s="10">
        <f t="shared" si="57"/>
        <v>4868251.6280000014</v>
      </c>
      <c r="W517" s="8">
        <v>795839</v>
      </c>
      <c r="X517" s="12">
        <f t="shared" si="55"/>
        <v>-1.349308088696332E-2</v>
      </c>
      <c r="Y517" s="8"/>
      <c r="Z517" s="8"/>
      <c r="AA517" s="8"/>
      <c r="AB517" s="1"/>
      <c r="AC517" s="66">
        <v>467284.57</v>
      </c>
      <c r="AE517" s="109"/>
    </row>
    <row r="518" spans="1:31" x14ac:dyDescent="0.25">
      <c r="A518" s="1" t="str">
        <f t="shared" si="52"/>
        <v>Dec</v>
      </c>
      <c r="B518" s="2">
        <v>44911</v>
      </c>
      <c r="C518" s="8">
        <v>2338.1999999999998</v>
      </c>
      <c r="D518" s="8">
        <v>-8571.2000000000007</v>
      </c>
      <c r="E518" s="8">
        <v>-2594.8000000000002</v>
      </c>
      <c r="F518" s="8">
        <v>-9682.9</v>
      </c>
      <c r="G518" s="8">
        <v>28360</v>
      </c>
      <c r="H518" s="8">
        <v>-3077</v>
      </c>
      <c r="I518" s="8">
        <v>0</v>
      </c>
      <c r="J518" s="10">
        <f t="shared" si="56"/>
        <v>6772.2999999999993</v>
      </c>
      <c r="K518" s="8">
        <v>-56.35</v>
      </c>
      <c r="L518" s="8">
        <v>-398.47</v>
      </c>
      <c r="M518" s="8">
        <f t="shared" si="53"/>
        <v>-454.82000000000005</v>
      </c>
      <c r="N518" s="10">
        <f t="shared" si="58"/>
        <v>6317.48</v>
      </c>
      <c r="O518" s="11">
        <f>IF(Table5[[#This Row],[Beans]]="","",O517+Table5[[#This Row],[Beans]])</f>
        <v>3255471.7999999989</v>
      </c>
      <c r="P518" s="11">
        <f>IF(Table5[[#This Row],[Meal]]="","",P517+Table5[[#This Row],[Meal]])</f>
        <v>700120.20000000077</v>
      </c>
      <c r="Q518" s="11">
        <f>IF(Table5[[#This Row],[Oil]]="","",Q517+Table5[[#This Row],[Oil]])</f>
        <v>-346343.06000000029</v>
      </c>
      <c r="R518" s="11">
        <f>IF(Table5[[#This Row],[Corn]]="","",R517+Table5[[#This Row],[Corn]])</f>
        <v>310464.44000000024</v>
      </c>
      <c r="S518" s="11">
        <f>IF(Table5[[#This Row],[Wheat]]="","",S517+Table5[[#This Row],[Wheat]])</f>
        <v>1296849.2200000007</v>
      </c>
      <c r="T518" s="11">
        <f>IF(Table5[[#This Row],[KC Wheat]]="","",T517+Table5[[#This Row],[KC Wheat]])</f>
        <v>25748.400000000009</v>
      </c>
      <c r="U518" s="11">
        <f>IF(Table5[[#This Row],[Energies]]="","",U517+Table5[[#This Row],[Energies]])</f>
        <v>58860.250000000015</v>
      </c>
      <c r="V518" s="10">
        <f t="shared" si="57"/>
        <v>4874569.1080000019</v>
      </c>
      <c r="W518" s="8">
        <v>912121</v>
      </c>
      <c r="X518" s="12">
        <f t="shared" si="55"/>
        <v>6.9261424745181831E-3</v>
      </c>
      <c r="Y518" s="8"/>
      <c r="Z518" s="8"/>
      <c r="AA518" s="8"/>
      <c r="AB518" s="1"/>
      <c r="AC518" s="66">
        <v>477128.5</v>
      </c>
      <c r="AE518" s="109"/>
    </row>
    <row r="519" spans="1:31" x14ac:dyDescent="0.25">
      <c r="A519" s="1" t="str">
        <f t="shared" si="52"/>
        <v>Dec</v>
      </c>
      <c r="B519" s="2">
        <v>44914</v>
      </c>
      <c r="C519" s="8">
        <v>-17859.599999999999</v>
      </c>
      <c r="D519" s="8">
        <v>-7739.3</v>
      </c>
      <c r="E519" s="8">
        <v>-417</v>
      </c>
      <c r="F519" s="8">
        <v>1122.9000000000001</v>
      </c>
      <c r="G519" s="8">
        <v>-1768.4</v>
      </c>
      <c r="H519" s="8">
        <v>-4971.6000000000004</v>
      </c>
      <c r="I519" s="8">
        <v>0</v>
      </c>
      <c r="J519" s="10">
        <f t="shared" si="56"/>
        <v>-31633</v>
      </c>
      <c r="K519" s="8">
        <v>-42.29</v>
      </c>
      <c r="L519" s="8">
        <v>-299.23</v>
      </c>
      <c r="M519" s="8">
        <f t="shared" si="53"/>
        <v>-341.52000000000004</v>
      </c>
      <c r="N519" s="10">
        <f t="shared" si="58"/>
        <v>-31974.52</v>
      </c>
      <c r="O519" s="11">
        <f>IF(Table5[[#This Row],[Beans]]="","",O518+Table5[[#This Row],[Beans]])</f>
        <v>3237612.1999999988</v>
      </c>
      <c r="P519" s="11">
        <f>IF(Table5[[#This Row],[Meal]]="","",P518+Table5[[#This Row],[Meal]])</f>
        <v>692380.90000000072</v>
      </c>
      <c r="Q519" s="11">
        <f>IF(Table5[[#This Row],[Oil]]="","",Q518+Table5[[#This Row],[Oil]])</f>
        <v>-346760.06000000029</v>
      </c>
      <c r="R519" s="11">
        <f>IF(Table5[[#This Row],[Corn]]="","",R518+Table5[[#This Row],[Corn]])</f>
        <v>311587.34000000026</v>
      </c>
      <c r="S519" s="11">
        <f>IF(Table5[[#This Row],[Wheat]]="","",S518+Table5[[#This Row],[Wheat]])</f>
        <v>1295080.8200000008</v>
      </c>
      <c r="T519" s="11">
        <f>IF(Table5[[#This Row],[KC Wheat]]="","",T518+Table5[[#This Row],[KC Wheat]])</f>
        <v>20776.80000000001</v>
      </c>
      <c r="U519" s="11">
        <f>IF(Table5[[#This Row],[Energies]]="","",U518+Table5[[#This Row],[Energies]])</f>
        <v>58860.250000000015</v>
      </c>
      <c r="V519" s="10">
        <f t="shared" si="57"/>
        <v>4842594.5880000023</v>
      </c>
      <c r="W519" s="8">
        <v>1074218</v>
      </c>
      <c r="X519" s="12">
        <f t="shared" si="55"/>
        <v>-2.976539212711014E-2</v>
      </c>
      <c r="Y519" s="8"/>
      <c r="Z519" s="8"/>
      <c r="AA519" s="8"/>
      <c r="AB519" s="1"/>
      <c r="AC519" s="66">
        <v>439802.48</v>
      </c>
      <c r="AE519" s="109"/>
    </row>
    <row r="520" spans="1:31" x14ac:dyDescent="0.25">
      <c r="A520" s="1" t="str">
        <f t="shared" si="52"/>
        <v>Dec</v>
      </c>
      <c r="B520" s="2">
        <v>44915</v>
      </c>
      <c r="C520" s="8">
        <v>21694.799999999999</v>
      </c>
      <c r="D520" s="8">
        <v>-2123.6</v>
      </c>
      <c r="E520" s="8">
        <v>2231.6</v>
      </c>
      <c r="F520" s="8">
        <v>-14026.1</v>
      </c>
      <c r="G520" s="8">
        <v>-12868.4</v>
      </c>
      <c r="H520" s="8">
        <v>3730.8</v>
      </c>
      <c r="I520" s="8">
        <v>0</v>
      </c>
      <c r="J520" s="10">
        <f t="shared" si="56"/>
        <v>-1360.9000000000005</v>
      </c>
      <c r="K520" s="8">
        <v>-66.790000000000006</v>
      </c>
      <c r="L520" s="8">
        <v>-473.19</v>
      </c>
      <c r="M520" s="8">
        <f t="shared" si="53"/>
        <v>-539.98</v>
      </c>
      <c r="N520" s="10">
        <f t="shared" si="58"/>
        <v>-1900.8800000000006</v>
      </c>
      <c r="O520" s="11">
        <f>IF(Table5[[#This Row],[Beans]]="","",O519+Table5[[#This Row],[Beans]])</f>
        <v>3259306.9999999986</v>
      </c>
      <c r="P520" s="11">
        <f>IF(Table5[[#This Row],[Meal]]="","",P519+Table5[[#This Row],[Meal]])</f>
        <v>690257.30000000075</v>
      </c>
      <c r="Q520" s="11">
        <f>IF(Table5[[#This Row],[Oil]]="","",Q519+Table5[[#This Row],[Oil]])</f>
        <v>-344528.46000000031</v>
      </c>
      <c r="R520" s="11">
        <f>IF(Table5[[#This Row],[Corn]]="","",R519+Table5[[#This Row],[Corn]])</f>
        <v>297561.24000000028</v>
      </c>
      <c r="S520" s="11">
        <f>IF(Table5[[#This Row],[Wheat]]="","",S519+Table5[[#This Row],[Wheat]])</f>
        <v>1282212.4200000009</v>
      </c>
      <c r="T520" s="11">
        <f>IF(Table5[[#This Row],[KC Wheat]]="","",T519+Table5[[#This Row],[KC Wheat]])</f>
        <v>24507.600000000009</v>
      </c>
      <c r="U520" s="11">
        <f>IF(Table5[[#This Row],[Energies]]="","",U519+Table5[[#This Row],[Energies]])</f>
        <v>58860.250000000015</v>
      </c>
      <c r="V520" s="10">
        <f t="shared" si="57"/>
        <v>4840693.7080000024</v>
      </c>
      <c r="W520" s="8">
        <v>988633</v>
      </c>
      <c r="X520" s="12">
        <f t="shared" si="55"/>
        <v>-1.9227357371238878E-3</v>
      </c>
      <c r="Y520" s="8">
        <v>-10000</v>
      </c>
      <c r="Z520" s="8"/>
      <c r="AA520" s="8"/>
      <c r="AB520" s="1"/>
      <c r="AC520" s="66">
        <v>423649.75</v>
      </c>
      <c r="AE520" s="109"/>
    </row>
    <row r="521" spans="1:31" x14ac:dyDescent="0.25">
      <c r="A521" s="1" t="str">
        <f t="shared" ref="A521:A584" si="59">TEXT(B521,"mmm")</f>
        <v>Dec</v>
      </c>
      <c r="B521" s="2">
        <v>44916</v>
      </c>
      <c r="C521" s="8">
        <v>-14460.7</v>
      </c>
      <c r="D521" s="8">
        <v>-5526.6</v>
      </c>
      <c r="E521" s="8">
        <v>2237.9</v>
      </c>
      <c r="F521" s="8">
        <v>-14125.7</v>
      </c>
      <c r="G521" s="8">
        <v>-13044.1</v>
      </c>
      <c r="H521" s="8">
        <v>15162.9</v>
      </c>
      <c r="I521" s="8">
        <v>0</v>
      </c>
      <c r="J521" s="10">
        <f t="shared" si="56"/>
        <v>-29756.300000000003</v>
      </c>
      <c r="K521" s="8">
        <v>-58.67</v>
      </c>
      <c r="L521" s="8">
        <v>-414.56</v>
      </c>
      <c r="M521" s="8">
        <f t="shared" si="53"/>
        <v>-473.23</v>
      </c>
      <c r="N521" s="10">
        <f t="shared" si="58"/>
        <v>-30229.530000000002</v>
      </c>
      <c r="O521" s="11">
        <f>IF(Table5[[#This Row],[Beans]]="","",O520+Table5[[#This Row],[Beans]])</f>
        <v>3244846.2999999984</v>
      </c>
      <c r="P521" s="11">
        <f>IF(Table5[[#This Row],[Meal]]="","",P520+Table5[[#This Row],[Meal]])</f>
        <v>684730.70000000077</v>
      </c>
      <c r="Q521" s="11">
        <f>IF(Table5[[#This Row],[Oil]]="","",Q520+Table5[[#This Row],[Oil]])</f>
        <v>-342290.56000000029</v>
      </c>
      <c r="R521" s="11">
        <f>IF(Table5[[#This Row],[Corn]]="","",R520+Table5[[#This Row],[Corn]])</f>
        <v>283435.54000000027</v>
      </c>
      <c r="S521" s="11">
        <f>IF(Table5[[#This Row],[Wheat]]="","",S520+Table5[[#This Row],[Wheat]])</f>
        <v>1269168.3200000008</v>
      </c>
      <c r="T521" s="11">
        <f>IF(Table5[[#This Row],[KC Wheat]]="","",T520+Table5[[#This Row],[KC Wheat]])</f>
        <v>39670.500000000007</v>
      </c>
      <c r="U521" s="11">
        <f>IF(Table5[[#This Row],[Energies]]="","",U520+Table5[[#This Row],[Energies]])</f>
        <v>58860.250000000015</v>
      </c>
      <c r="V521" s="10">
        <f t="shared" si="57"/>
        <v>4810464.1780000022</v>
      </c>
      <c r="W521" s="8">
        <v>754894</v>
      </c>
      <c r="X521" s="12">
        <f t="shared" si="55"/>
        <v>-4.004473475746264E-2</v>
      </c>
      <c r="Y521" s="8">
        <v>-6475</v>
      </c>
      <c r="Z521" s="8"/>
      <c r="AA521" s="8"/>
      <c r="AB521" s="1"/>
      <c r="AC521" s="66">
        <v>411900.77</v>
      </c>
      <c r="AE521" s="109"/>
    </row>
    <row r="522" spans="1:31" x14ac:dyDescent="0.25">
      <c r="A522" s="1" t="str">
        <f t="shared" si="59"/>
        <v>Dec</v>
      </c>
      <c r="B522" s="2">
        <v>44917</v>
      </c>
      <c r="C522" s="8">
        <v>-15239.8</v>
      </c>
      <c r="D522" s="8">
        <v>4126.3999999999996</v>
      </c>
      <c r="E522" s="8">
        <v>691.1</v>
      </c>
      <c r="F522" s="8">
        <v>13313.6</v>
      </c>
      <c r="G522" s="8">
        <v>8057.3</v>
      </c>
      <c r="H522" s="8">
        <v>-1339</v>
      </c>
      <c r="I522" s="8">
        <v>0</v>
      </c>
      <c r="J522" s="10">
        <f t="shared" si="56"/>
        <v>9609.6000000000022</v>
      </c>
      <c r="K522" s="8">
        <v>-72.650000000000006</v>
      </c>
      <c r="L522" s="8">
        <v>-510.05</v>
      </c>
      <c r="M522" s="8">
        <f t="shared" si="53"/>
        <v>-582.70000000000005</v>
      </c>
      <c r="N522" s="10">
        <f t="shared" si="58"/>
        <v>9026.9000000000015</v>
      </c>
      <c r="O522" s="11">
        <f>IF(Table5[[#This Row],[Beans]]="","",O521+Table5[[#This Row],[Beans]])</f>
        <v>3229606.4999999986</v>
      </c>
      <c r="P522" s="11">
        <f>IF(Table5[[#This Row],[Meal]]="","",P521+Table5[[#This Row],[Meal]])</f>
        <v>688857.10000000079</v>
      </c>
      <c r="Q522" s="11">
        <f>IF(Table5[[#This Row],[Oil]]="","",Q521+Table5[[#This Row],[Oil]])</f>
        <v>-341599.46000000031</v>
      </c>
      <c r="R522" s="11">
        <f>IF(Table5[[#This Row],[Corn]]="","",R521+Table5[[#This Row],[Corn]])</f>
        <v>296749.14000000025</v>
      </c>
      <c r="S522" s="11">
        <f>IF(Table5[[#This Row],[Wheat]]="","",S521+Table5[[#This Row],[Wheat]])</f>
        <v>1277225.6200000008</v>
      </c>
      <c r="T522" s="11">
        <f>IF(Table5[[#This Row],[KC Wheat]]="","",T521+Table5[[#This Row],[KC Wheat]])</f>
        <v>38331.500000000007</v>
      </c>
      <c r="U522" s="11">
        <f>IF(Table5[[#This Row],[Energies]]="","",U521+Table5[[#This Row],[Energies]])</f>
        <v>58860.250000000015</v>
      </c>
      <c r="V522" s="10">
        <f t="shared" si="57"/>
        <v>4819491.0780000025</v>
      </c>
      <c r="W522" s="8">
        <v>818752</v>
      </c>
      <c r="X522" s="12">
        <f t="shared" si="55"/>
        <v>1.1025194442273119E-2</v>
      </c>
      <c r="Y522" s="8"/>
      <c r="Z522" s="8"/>
      <c r="AA522" s="8"/>
      <c r="AB522" s="1"/>
      <c r="AC522" s="66">
        <v>404740.07</v>
      </c>
      <c r="AE522" s="109"/>
    </row>
    <row r="523" spans="1:31" x14ac:dyDescent="0.25">
      <c r="A523" s="1" t="str">
        <f t="shared" si="59"/>
        <v>Dec</v>
      </c>
      <c r="B523" s="2">
        <v>44918</v>
      </c>
      <c r="C523" s="8">
        <v>-12250.6</v>
      </c>
      <c r="D523" s="8">
        <v>-5726.8</v>
      </c>
      <c r="E523" s="8">
        <v>966.6</v>
      </c>
      <c r="F523" s="8">
        <v>9922.6</v>
      </c>
      <c r="G523" s="8">
        <v>-16085.9</v>
      </c>
      <c r="H523" s="8">
        <v>12132.4</v>
      </c>
      <c r="I523" s="8">
        <v>0</v>
      </c>
      <c r="J523" s="10">
        <f t="shared" si="56"/>
        <v>-11041.700000000003</v>
      </c>
      <c r="K523" s="8">
        <v>-240.52</v>
      </c>
      <c r="L523" s="8">
        <v>-1167.74</v>
      </c>
      <c r="M523" s="8">
        <f t="shared" si="53"/>
        <v>-1408.26</v>
      </c>
      <c r="N523" s="10">
        <f t="shared" si="58"/>
        <v>-12449.960000000003</v>
      </c>
      <c r="O523" s="11">
        <f>IF(Table5[[#This Row],[Beans]]="","",O522+Table5[[#This Row],[Beans]])</f>
        <v>3217355.8999999985</v>
      </c>
      <c r="P523" s="11">
        <f>IF(Table5[[#This Row],[Meal]]="","",P522+Table5[[#This Row],[Meal]])</f>
        <v>683130.30000000075</v>
      </c>
      <c r="Q523" s="11">
        <f>IF(Table5[[#This Row],[Oil]]="","",Q522+Table5[[#This Row],[Oil]])</f>
        <v>-340632.86000000034</v>
      </c>
      <c r="R523" s="11">
        <f>IF(Table5[[#This Row],[Corn]]="","",R522+Table5[[#This Row],[Corn]])</f>
        <v>306671.74000000022</v>
      </c>
      <c r="S523" s="11">
        <f>IF(Table5[[#This Row],[Wheat]]="","",S522+Table5[[#This Row],[Wheat]])</f>
        <v>1261139.7200000009</v>
      </c>
      <c r="T523" s="11">
        <f>IF(Table5[[#This Row],[KC Wheat]]="","",T522+Table5[[#This Row],[KC Wheat]])</f>
        <v>50463.900000000009</v>
      </c>
      <c r="U523" s="11">
        <f>IF(Table5[[#This Row],[Energies]]="","",U522+Table5[[#This Row],[Energies]])</f>
        <v>58860.250000000015</v>
      </c>
      <c r="V523" s="10">
        <f t="shared" si="57"/>
        <v>4807041.1180000026</v>
      </c>
      <c r="W523" s="8">
        <v>1107638</v>
      </c>
      <c r="X523" s="12">
        <f t="shared" si="55"/>
        <v>-1.1240098299263842E-2</v>
      </c>
      <c r="Y523" s="8"/>
      <c r="Z523" s="8"/>
      <c r="AA523" s="8"/>
      <c r="AB523" s="1"/>
      <c r="AC523" s="66">
        <v>347418.31</v>
      </c>
      <c r="AE523" s="109"/>
    </row>
    <row r="524" spans="1:31" x14ac:dyDescent="0.25">
      <c r="A524" s="1" t="str">
        <f t="shared" si="59"/>
        <v>Dec</v>
      </c>
      <c r="B524" s="2">
        <v>44922</v>
      </c>
      <c r="C524" s="8">
        <v>32755.599999999999</v>
      </c>
      <c r="D524" s="8">
        <v>-5557.4</v>
      </c>
      <c r="E524" s="8">
        <v>3347.4</v>
      </c>
      <c r="F524" s="8">
        <v>-25778.400000000001</v>
      </c>
      <c r="G524" s="8">
        <v>14248.5</v>
      </c>
      <c r="H524" s="8">
        <v>-1203.8</v>
      </c>
      <c r="I524" s="8">
        <v>0</v>
      </c>
      <c r="J524" s="10">
        <f t="shared" si="56"/>
        <v>17811.899999999998</v>
      </c>
      <c r="K524" s="8">
        <v>-29.11</v>
      </c>
      <c r="L524" s="8">
        <v>-206.54</v>
      </c>
      <c r="M524" s="8">
        <f t="shared" si="53"/>
        <v>-235.64999999999998</v>
      </c>
      <c r="N524" s="10">
        <f t="shared" si="58"/>
        <v>17576.249999999996</v>
      </c>
      <c r="O524" s="11">
        <f>IF(Table5[[#This Row],[Beans]]="","",O523+Table5[[#This Row],[Beans]])</f>
        <v>3250111.4999999986</v>
      </c>
      <c r="P524" s="11">
        <f>IF(Table5[[#This Row],[Meal]]="","",P523+Table5[[#This Row],[Meal]])</f>
        <v>677572.90000000072</v>
      </c>
      <c r="Q524" s="11">
        <f>IF(Table5[[#This Row],[Oil]]="","",Q523+Table5[[#This Row],[Oil]])</f>
        <v>-337285.46000000031</v>
      </c>
      <c r="R524" s="11">
        <f>IF(Table5[[#This Row],[Corn]]="","",R523+Table5[[#This Row],[Corn]])</f>
        <v>280893.3400000002</v>
      </c>
      <c r="S524" s="11">
        <f>IF(Table5[[#This Row],[Wheat]]="","",S523+Table5[[#This Row],[Wheat]])</f>
        <v>1275388.2200000009</v>
      </c>
      <c r="T524" s="11">
        <f>IF(Table5[[#This Row],[KC Wheat]]="","",T523+Table5[[#This Row],[KC Wheat]])</f>
        <v>49260.100000000006</v>
      </c>
      <c r="U524" s="11">
        <f>IF(Table5[[#This Row],[Energies]]="","",U523+Table5[[#This Row],[Energies]])</f>
        <v>58860.250000000015</v>
      </c>
      <c r="V524" s="10">
        <f t="shared" si="57"/>
        <v>4824617.3680000026</v>
      </c>
      <c r="W524" s="8">
        <v>920523</v>
      </c>
      <c r="X524" s="12">
        <f t="shared" si="55"/>
        <v>1.9093765174797366E-2</v>
      </c>
      <c r="Y524" s="8"/>
      <c r="Z524" s="8"/>
      <c r="AA524" s="8"/>
      <c r="AB524" s="1"/>
      <c r="AC524" s="66">
        <v>379301.66</v>
      </c>
      <c r="AE524" s="109"/>
    </row>
    <row r="525" spans="1:31" x14ac:dyDescent="0.25">
      <c r="A525" s="1" t="str">
        <f t="shared" si="59"/>
        <v>Dec</v>
      </c>
      <c r="B525" s="2">
        <v>44923</v>
      </c>
      <c r="C525" s="8">
        <v>30936.400000000001</v>
      </c>
      <c r="D525" s="8">
        <v>-22091.3</v>
      </c>
      <c r="E525" s="8">
        <v>-2514.6</v>
      </c>
      <c r="F525" s="8">
        <v>-44261.3</v>
      </c>
      <c r="G525" s="8">
        <v>-974.5</v>
      </c>
      <c r="H525" s="8">
        <v>-4586.3</v>
      </c>
      <c r="I525" s="8">
        <v>0</v>
      </c>
      <c r="J525" s="10">
        <f t="shared" si="56"/>
        <v>-43491.600000000006</v>
      </c>
      <c r="K525" s="8">
        <v>-29.73</v>
      </c>
      <c r="L525" s="8">
        <v>-210.91</v>
      </c>
      <c r="M525" s="8">
        <f t="shared" ref="M525:M586" si="60">IF(SUM(K525:L525)=0,"",SUM(K525:L525))</f>
        <v>-240.64</v>
      </c>
      <c r="N525" s="10">
        <f t="shared" si="58"/>
        <v>-43732.240000000005</v>
      </c>
      <c r="O525" s="11">
        <f>IF(Table5[[#This Row],[Beans]]="","",O524+Table5[[#This Row],[Beans]])</f>
        <v>3281047.8999999985</v>
      </c>
      <c r="P525" s="11">
        <f>IF(Table5[[#This Row],[Meal]]="","",P524+Table5[[#This Row],[Meal]])</f>
        <v>655481.60000000068</v>
      </c>
      <c r="Q525" s="11">
        <f>IF(Table5[[#This Row],[Oil]]="","",Q524+Table5[[#This Row],[Oil]])</f>
        <v>-339800.06000000029</v>
      </c>
      <c r="R525" s="11">
        <f>IF(Table5[[#This Row],[Corn]]="","",R524+Table5[[#This Row],[Corn]])</f>
        <v>236632.04000000021</v>
      </c>
      <c r="S525" s="11">
        <f>IF(Table5[[#This Row],[Wheat]]="","",S524+Table5[[#This Row],[Wheat]])</f>
        <v>1274413.7200000009</v>
      </c>
      <c r="T525" s="11">
        <f>IF(Table5[[#This Row],[KC Wheat]]="","",T524+Table5[[#This Row],[KC Wheat]])</f>
        <v>44673.8</v>
      </c>
      <c r="U525" s="11">
        <f>IF(Table5[[#This Row],[Energies]]="","",U524+Table5[[#This Row],[Energies]])</f>
        <v>58860.250000000015</v>
      </c>
      <c r="V525" s="10">
        <f t="shared" si="57"/>
        <v>4780885.1280000024</v>
      </c>
      <c r="W525" s="8">
        <v>867763</v>
      </c>
      <c r="X525" s="12">
        <f t="shared" si="55"/>
        <v>-5.0396525318548963E-2</v>
      </c>
      <c r="Y525" s="82"/>
      <c r="Z525" s="82"/>
      <c r="AA525" s="8"/>
      <c r="AB525" s="8">
        <v>-76088</v>
      </c>
      <c r="AC525" s="66">
        <v>332128.52</v>
      </c>
      <c r="AE525" s="109"/>
    </row>
    <row r="526" spans="1:31" x14ac:dyDescent="0.25">
      <c r="A526" s="1" t="str">
        <f t="shared" si="59"/>
        <v>Dec</v>
      </c>
      <c r="B526" s="2">
        <v>44924</v>
      </c>
      <c r="C526" s="8">
        <v>-10529.4</v>
      </c>
      <c r="D526" s="8">
        <v>2711.9</v>
      </c>
      <c r="E526" s="8">
        <v>-178.6</v>
      </c>
      <c r="F526" s="8">
        <v>694.5</v>
      </c>
      <c r="G526" s="8">
        <v>41351.1</v>
      </c>
      <c r="H526" s="8">
        <v>-8861.5</v>
      </c>
      <c r="I526" s="8">
        <v>0</v>
      </c>
      <c r="J526" s="10">
        <f t="shared" si="56"/>
        <v>25188</v>
      </c>
      <c r="K526" s="8">
        <v>-60.44</v>
      </c>
      <c r="L526" s="8">
        <v>-428.26</v>
      </c>
      <c r="M526" s="8">
        <f t="shared" si="60"/>
        <v>-488.7</v>
      </c>
      <c r="N526" s="10">
        <f t="shared" si="58"/>
        <v>24699.3</v>
      </c>
      <c r="O526" s="11">
        <f>IF(Table5[[#This Row],[Beans]]="","",O525+Table5[[#This Row],[Beans]])</f>
        <v>3270518.4999999986</v>
      </c>
      <c r="P526" s="11">
        <f>IF(Table5[[#This Row],[Meal]]="","",P525+Table5[[#This Row],[Meal]])</f>
        <v>658193.5000000007</v>
      </c>
      <c r="Q526" s="11">
        <f>IF(Table5[[#This Row],[Oil]]="","",Q525+Table5[[#This Row],[Oil]])</f>
        <v>-339978.66000000027</v>
      </c>
      <c r="R526" s="11">
        <f>IF(Table5[[#This Row],[Corn]]="","",R525+Table5[[#This Row],[Corn]])</f>
        <v>237326.54000000021</v>
      </c>
      <c r="S526" s="11">
        <f>IF(Table5[[#This Row],[Wheat]]="","",S525+Table5[[#This Row],[Wheat]])</f>
        <v>1315764.820000001</v>
      </c>
      <c r="T526" s="11">
        <f>IF(Table5[[#This Row],[KC Wheat]]="","",T525+Table5[[#This Row],[KC Wheat]])</f>
        <v>35812.300000000003</v>
      </c>
      <c r="U526" s="11">
        <f>IF(Table5[[#This Row],[Energies]]="","",U525+Table5[[#This Row],[Energies]])</f>
        <v>58860.250000000015</v>
      </c>
      <c r="V526" s="10">
        <f t="shared" si="57"/>
        <v>4805584.4280000022</v>
      </c>
      <c r="W526" s="8">
        <v>579511</v>
      </c>
      <c r="X526" s="12">
        <f t="shared" si="55"/>
        <v>4.2620933856302987E-2</v>
      </c>
      <c r="Y526" s="8"/>
      <c r="Z526" s="8"/>
      <c r="AA526" s="8"/>
      <c r="AB526" s="1"/>
      <c r="AC526" s="66">
        <v>396547.57</v>
      </c>
      <c r="AE526" s="109"/>
    </row>
    <row r="527" spans="1:31" x14ac:dyDescent="0.25">
      <c r="A527" s="1" t="str">
        <f t="shared" si="59"/>
        <v>Dec</v>
      </c>
      <c r="B527" s="2">
        <v>44925</v>
      </c>
      <c r="C527" s="8">
        <v>12912.1</v>
      </c>
      <c r="D527" s="8">
        <v>-5646.2</v>
      </c>
      <c r="E527" s="8">
        <v>4467.7</v>
      </c>
      <c r="F527" s="8">
        <v>1030.7</v>
      </c>
      <c r="G527" s="8">
        <v>-52698</v>
      </c>
      <c r="H527" s="8">
        <v>26575.1</v>
      </c>
      <c r="I527" s="8">
        <v>0</v>
      </c>
      <c r="J527" s="10">
        <f t="shared" si="56"/>
        <v>-13358.599999999999</v>
      </c>
      <c r="K527" s="8">
        <v>-37.54</v>
      </c>
      <c r="L527" s="8">
        <v>-265.64999999999998</v>
      </c>
      <c r="M527" s="8">
        <f t="shared" si="60"/>
        <v>-303.19</v>
      </c>
      <c r="N527" s="10">
        <f t="shared" si="58"/>
        <v>-13661.789999999999</v>
      </c>
      <c r="O527" s="11">
        <f>IF(Table5[[#This Row],[Beans]]="","",O526+Table5[[#This Row],[Beans]])</f>
        <v>3283430.5999999987</v>
      </c>
      <c r="P527" s="11">
        <f>IF(Table5[[#This Row],[Meal]]="","",P526+Table5[[#This Row],[Meal]])</f>
        <v>652547.30000000075</v>
      </c>
      <c r="Q527" s="11">
        <f>IF(Table5[[#This Row],[Oil]]="","",Q526+Table5[[#This Row],[Oil]])</f>
        <v>-335510.96000000025</v>
      </c>
      <c r="R527" s="11">
        <f>IF(Table5[[#This Row],[Corn]]="","",R526+Table5[[#This Row],[Corn]])</f>
        <v>238357.24000000022</v>
      </c>
      <c r="S527" s="11">
        <f>IF(Table5[[#This Row],[Wheat]]="","",S526+Table5[[#This Row],[Wheat]])</f>
        <v>1263066.820000001</v>
      </c>
      <c r="T527" s="11">
        <f>IF(Table5[[#This Row],[KC Wheat]]="","",T526+Table5[[#This Row],[KC Wheat]])</f>
        <v>62387.4</v>
      </c>
      <c r="U527" s="11">
        <f>IF(Table5[[#This Row],[Energies]]="","",U526+Table5[[#This Row],[Energies]])</f>
        <v>58860.250000000015</v>
      </c>
      <c r="V527" s="10">
        <f t="shared" si="57"/>
        <v>4791922.6380000021</v>
      </c>
      <c r="W527" s="8">
        <v>899932</v>
      </c>
      <c r="X527" s="12">
        <f t="shared" si="55"/>
        <v>-1.5180913669032771E-2</v>
      </c>
      <c r="Y527" s="8">
        <v>-138</v>
      </c>
      <c r="Z527" s="8"/>
      <c r="AA527" s="8"/>
      <c r="AB527" s="1"/>
      <c r="AC527" s="66">
        <v>346181.38</v>
      </c>
      <c r="AE527" s="109"/>
    </row>
    <row r="528" spans="1:31" x14ac:dyDescent="0.25">
      <c r="A528" s="72" t="str">
        <f t="shared" si="59"/>
        <v>Jan</v>
      </c>
      <c r="B528" s="73">
        <v>44929</v>
      </c>
      <c r="C528" s="74">
        <v>-14519.7</v>
      </c>
      <c r="D528" s="74">
        <v>-4874.1000000000004</v>
      </c>
      <c r="E528" s="74">
        <v>-291.2</v>
      </c>
      <c r="F528" s="74">
        <v>39060.5</v>
      </c>
      <c r="G528" s="74">
        <v>28664.6</v>
      </c>
      <c r="H528" s="74">
        <v>-14334.6</v>
      </c>
      <c r="I528" s="74">
        <v>0</v>
      </c>
      <c r="J528" s="75">
        <f t="shared" si="56"/>
        <v>33705.499999999993</v>
      </c>
      <c r="K528" s="74">
        <v>-54.73</v>
      </c>
      <c r="L528" s="74">
        <v>-388.01</v>
      </c>
      <c r="M528" s="74">
        <f t="shared" si="60"/>
        <v>-442.74</v>
      </c>
      <c r="N528" s="75">
        <f t="shared" si="58"/>
        <v>33262.759999999995</v>
      </c>
      <c r="O528" s="76">
        <f>IF(Table5[[#This Row],[Beans]]="","",O527+Table5[[#This Row],[Beans]])</f>
        <v>3268910.8999999985</v>
      </c>
      <c r="P528" s="76">
        <f>IF(Table5[[#This Row],[Meal]]="","",P527+Table5[[#This Row],[Meal]])</f>
        <v>647673.20000000077</v>
      </c>
      <c r="Q528" s="76">
        <f>IF(Table5[[#This Row],[Oil]]="","",Q527+Table5[[#This Row],[Oil]])</f>
        <v>-335802.16000000027</v>
      </c>
      <c r="R528" s="76">
        <f>IF(Table5[[#This Row],[Corn]]="","",R527+Table5[[#This Row],[Corn]])</f>
        <v>277417.74000000022</v>
      </c>
      <c r="S528" s="76">
        <f>IF(Table5[[#This Row],[Wheat]]="","",S527+Table5[[#This Row],[Wheat]])</f>
        <v>1291731.4200000011</v>
      </c>
      <c r="T528" s="76">
        <f>IF(Table5[[#This Row],[KC Wheat]]="","",T527+Table5[[#This Row],[KC Wheat]])</f>
        <v>48052.800000000003</v>
      </c>
      <c r="U528" s="76">
        <f>IF(Table5[[#This Row],[Energies]]="","",U527+Table5[[#This Row],[Energies]])</f>
        <v>58860.250000000015</v>
      </c>
      <c r="V528" s="75">
        <f t="shared" si="57"/>
        <v>4825185.3980000019</v>
      </c>
      <c r="W528" s="74">
        <v>878188</v>
      </c>
      <c r="X528" s="77">
        <f t="shared" si="55"/>
        <v>3.7876582235238918E-2</v>
      </c>
      <c r="Y528" s="74">
        <f>-1109.96-1109.96</f>
        <v>-2219.92</v>
      </c>
      <c r="Z528" s="74"/>
      <c r="AA528" s="72"/>
      <c r="AB528" s="72"/>
      <c r="AC528" s="78">
        <v>374566.14</v>
      </c>
      <c r="AE528" s="109"/>
    </row>
    <row r="529" spans="1:31" x14ac:dyDescent="0.25">
      <c r="A529" s="1" t="str">
        <f t="shared" si="59"/>
        <v>Jan</v>
      </c>
      <c r="B529" s="2">
        <v>44930</v>
      </c>
      <c r="C529" s="8">
        <v>-5457.8</v>
      </c>
      <c r="D529" s="8">
        <v>8295.5</v>
      </c>
      <c r="E529" s="8">
        <v>-17018</v>
      </c>
      <c r="F529" s="8">
        <v>44491.6</v>
      </c>
      <c r="G529" s="8">
        <v>-28391.3</v>
      </c>
      <c r="H529" s="8">
        <v>24462.9</v>
      </c>
      <c r="I529" s="8">
        <v>0</v>
      </c>
      <c r="J529" s="10">
        <f t="shared" si="56"/>
        <v>26382.9</v>
      </c>
      <c r="K529" s="8">
        <v>-94.7</v>
      </c>
      <c r="L529" s="8">
        <v>-671.14</v>
      </c>
      <c r="M529" s="8">
        <f t="shared" si="60"/>
        <v>-765.84</v>
      </c>
      <c r="N529" s="10">
        <f t="shared" si="58"/>
        <v>25617.06</v>
      </c>
      <c r="O529" s="11">
        <f>IF(Table5[[#This Row],[Beans]]="","",O528+Table5[[#This Row],[Beans]])</f>
        <v>3263453.0999999987</v>
      </c>
      <c r="P529" s="11">
        <f>IF(Table5[[#This Row],[Meal]]="","",P528+Table5[[#This Row],[Meal]])</f>
        <v>655968.70000000077</v>
      </c>
      <c r="Q529" s="11">
        <f>IF(Table5[[#This Row],[Oil]]="","",Q528+Table5[[#This Row],[Oil]])</f>
        <v>-352820.16000000027</v>
      </c>
      <c r="R529" s="11">
        <f>IF(Table5[[#This Row],[Corn]]="","",R528+Table5[[#This Row],[Corn]])</f>
        <v>321909.3400000002</v>
      </c>
      <c r="S529" s="11">
        <f>IF(Table5[[#This Row],[Wheat]]="","",S528+Table5[[#This Row],[Wheat]])</f>
        <v>1263340.120000001</v>
      </c>
      <c r="T529" s="11">
        <f>IF(Table5[[#This Row],[KC Wheat]]="","",T528+Table5[[#This Row],[KC Wheat]])</f>
        <v>72515.700000000012</v>
      </c>
      <c r="U529" s="11">
        <f>IF(Table5[[#This Row],[Energies]]="","",U528+Table5[[#This Row],[Energies]])</f>
        <v>58860.250000000015</v>
      </c>
      <c r="V529" s="10">
        <f t="shared" si="57"/>
        <v>4850802.4580000015</v>
      </c>
      <c r="W529" s="8">
        <v>913592</v>
      </c>
      <c r="X529" s="12">
        <f t="shared" si="55"/>
        <v>2.8039934675434988E-2</v>
      </c>
      <c r="Y529" s="8"/>
      <c r="Z529" s="8"/>
      <c r="AA529" s="8">
        <v>-346181.38</v>
      </c>
      <c r="AB529" s="1"/>
      <c r="AC529" s="66">
        <v>103897.92</v>
      </c>
      <c r="AE529" s="109"/>
    </row>
    <row r="530" spans="1:31" x14ac:dyDescent="0.25">
      <c r="A530" s="1" t="str">
        <f t="shared" si="59"/>
        <v>Jan</v>
      </c>
      <c r="B530" s="2">
        <v>44931</v>
      </c>
      <c r="C530" s="8">
        <v>3216.9</v>
      </c>
      <c r="D530" s="8">
        <v>-2281.1999999999998</v>
      </c>
      <c r="E530" s="8">
        <v>-11056.2</v>
      </c>
      <c r="F530" s="8">
        <v>4395.3999999999996</v>
      </c>
      <c r="G530" s="8">
        <v>22699.4</v>
      </c>
      <c r="H530" s="8">
        <v>-13055.3</v>
      </c>
      <c r="I530" s="8">
        <v>0</v>
      </c>
      <c r="J530" s="10">
        <f t="shared" si="56"/>
        <v>3919.0000000000036</v>
      </c>
      <c r="K530" s="8">
        <v>-89.85</v>
      </c>
      <c r="L530" s="8">
        <v>-636.17999999999995</v>
      </c>
      <c r="M530" s="8">
        <f t="shared" si="60"/>
        <v>-726.03</v>
      </c>
      <c r="N530" s="10">
        <f t="shared" si="58"/>
        <v>3192.9700000000039</v>
      </c>
      <c r="O530" s="11">
        <f>IF(Table5[[#This Row],[Beans]]="","",O529+Table5[[#This Row],[Beans]])</f>
        <v>3266669.9999999986</v>
      </c>
      <c r="P530" s="11">
        <f>IF(Table5[[#This Row],[Meal]]="","",P529+Table5[[#This Row],[Meal]])</f>
        <v>653687.50000000081</v>
      </c>
      <c r="Q530" s="11">
        <f>IF(Table5[[#This Row],[Oil]]="","",Q529+Table5[[#This Row],[Oil]])</f>
        <v>-363876.36000000028</v>
      </c>
      <c r="R530" s="11">
        <f>IF(Table5[[#This Row],[Corn]]="","",R529+Table5[[#This Row],[Corn]])</f>
        <v>326304.74000000022</v>
      </c>
      <c r="S530" s="11">
        <f>IF(Table5[[#This Row],[Wheat]]="","",S529+Table5[[#This Row],[Wheat]])</f>
        <v>1286039.5200000009</v>
      </c>
      <c r="T530" s="11">
        <f>IF(Table5[[#This Row],[KC Wheat]]="","",T529+Table5[[#This Row],[KC Wheat]])</f>
        <v>59460.400000000009</v>
      </c>
      <c r="U530" s="11">
        <f>IF(Table5[[#This Row],[Energies]]="","",U529+Table5[[#This Row],[Energies]])</f>
        <v>58860.250000000015</v>
      </c>
      <c r="V530" s="10">
        <f t="shared" si="57"/>
        <v>4853995.4280000012</v>
      </c>
      <c r="W530" s="8">
        <v>844995</v>
      </c>
      <c r="X530" s="12">
        <f t="shared" si="55"/>
        <v>3.778685080976815E-3</v>
      </c>
      <c r="Y530" s="8"/>
      <c r="Z530" s="8"/>
      <c r="AA530" s="8"/>
      <c r="AB530" s="1"/>
      <c r="AC530" s="66">
        <v>101682.64</v>
      </c>
      <c r="AE530" s="109"/>
    </row>
    <row r="531" spans="1:31" x14ac:dyDescent="0.25">
      <c r="A531" s="1" t="str">
        <f t="shared" si="59"/>
        <v>Jan</v>
      </c>
      <c r="B531" s="2">
        <v>44932</v>
      </c>
      <c r="C531" s="8">
        <v>14043.2</v>
      </c>
      <c r="D531" s="8">
        <v>-15262.4</v>
      </c>
      <c r="E531" s="8">
        <v>7698.5</v>
      </c>
      <c r="F531" s="8">
        <v>-27961</v>
      </c>
      <c r="G531" s="8">
        <v>34052</v>
      </c>
      <c r="H531" s="8">
        <v>-9635.1</v>
      </c>
      <c r="I531" s="8">
        <v>0</v>
      </c>
      <c r="J531" s="10">
        <f t="shared" si="56"/>
        <v>2935.2000000000025</v>
      </c>
      <c r="K531" s="8">
        <v>-37.56</v>
      </c>
      <c r="L531" s="8">
        <v>-266.57</v>
      </c>
      <c r="M531" s="8">
        <f t="shared" si="60"/>
        <v>-304.13</v>
      </c>
      <c r="N531" s="10">
        <f t="shared" si="58"/>
        <v>2631.0700000000024</v>
      </c>
      <c r="O531" s="11">
        <f>IF(Table5[[#This Row],[Beans]]="","",O530+Table5[[#This Row],[Beans]])</f>
        <v>3280713.1999999988</v>
      </c>
      <c r="P531" s="11">
        <f>IF(Table5[[#This Row],[Meal]]="","",P530+Table5[[#This Row],[Meal]])</f>
        <v>638425.10000000079</v>
      </c>
      <c r="Q531" s="11">
        <f>IF(Table5[[#This Row],[Oil]]="","",Q530+Table5[[#This Row],[Oil]])</f>
        <v>-356177.86000000028</v>
      </c>
      <c r="R531" s="11">
        <f>IF(Table5[[#This Row],[Corn]]="","",R530+Table5[[#This Row],[Corn]])</f>
        <v>298343.74000000022</v>
      </c>
      <c r="S531" s="11">
        <f>IF(Table5[[#This Row],[Wheat]]="","",S530+Table5[[#This Row],[Wheat]])</f>
        <v>1320091.5200000009</v>
      </c>
      <c r="T531" s="11">
        <f>IF(Table5[[#This Row],[KC Wheat]]="","",T530+Table5[[#This Row],[KC Wheat]])</f>
        <v>49825.30000000001</v>
      </c>
      <c r="U531" s="11">
        <f>IF(Table5[[#This Row],[Energies]]="","",U530+Table5[[#This Row],[Energies]])</f>
        <v>58860.250000000015</v>
      </c>
      <c r="V531" s="10">
        <f t="shared" si="57"/>
        <v>4856626.4980000015</v>
      </c>
      <c r="W531" s="8">
        <v>959219</v>
      </c>
      <c r="X531" s="12">
        <f t="shared" si="55"/>
        <v>2.7429294040255694E-3</v>
      </c>
      <c r="Y531" s="8"/>
      <c r="Z531" s="8"/>
      <c r="AA531" s="8"/>
      <c r="AB531" s="1"/>
      <c r="AC531" s="66">
        <v>106661.75999999999</v>
      </c>
      <c r="AE531" s="109"/>
    </row>
    <row r="532" spans="1:31" x14ac:dyDescent="0.25">
      <c r="A532" s="1" t="str">
        <f t="shared" si="59"/>
        <v>Jan</v>
      </c>
      <c r="B532" s="2">
        <v>44935</v>
      </c>
      <c r="C532" s="8">
        <v>-6545.7</v>
      </c>
      <c r="D532" s="8">
        <v>-22294.6</v>
      </c>
      <c r="E532" s="8">
        <v>-11684.3</v>
      </c>
      <c r="F532" s="8">
        <v>28239.200000000001</v>
      </c>
      <c r="G532" s="8">
        <v>32296.799999999999</v>
      </c>
      <c r="H532" s="8">
        <v>-11470.1</v>
      </c>
      <c r="I532" s="8">
        <v>0</v>
      </c>
      <c r="J532" s="10">
        <f t="shared" si="56"/>
        <v>8541.3000000000011</v>
      </c>
      <c r="K532" s="8">
        <v>-42.66</v>
      </c>
      <c r="L532" s="8">
        <v>-302.45</v>
      </c>
      <c r="M532" s="8">
        <f t="shared" si="60"/>
        <v>-345.11</v>
      </c>
      <c r="N532" s="10">
        <f t="shared" si="58"/>
        <v>8196.19</v>
      </c>
      <c r="O532" s="11">
        <f>IF(Table5[[#This Row],[Beans]]="","",O531+Table5[[#This Row],[Beans]])</f>
        <v>3274167.4999999986</v>
      </c>
      <c r="P532" s="11">
        <f>IF(Table5[[#This Row],[Meal]]="","",P531+Table5[[#This Row],[Meal]])</f>
        <v>616130.50000000081</v>
      </c>
      <c r="Q532" s="11">
        <f>IF(Table5[[#This Row],[Oil]]="","",Q531+Table5[[#This Row],[Oil]])</f>
        <v>-367862.16000000027</v>
      </c>
      <c r="R532" s="11">
        <f>IF(Table5[[#This Row],[Corn]]="","",R531+Table5[[#This Row],[Corn]])</f>
        <v>326582.94000000024</v>
      </c>
      <c r="S532" s="11">
        <f>IF(Table5[[#This Row],[Wheat]]="","",S531+Table5[[#This Row],[Wheat]])</f>
        <v>1352388.320000001</v>
      </c>
      <c r="T532" s="11">
        <f>IF(Table5[[#This Row],[KC Wheat]]="","",T531+Table5[[#This Row],[KC Wheat]])</f>
        <v>38355.200000000012</v>
      </c>
      <c r="U532" s="11">
        <f>IF(Table5[[#This Row],[Energies]]="","",U531+Table5[[#This Row],[Energies]])</f>
        <v>58860.250000000015</v>
      </c>
      <c r="V532" s="10">
        <f t="shared" si="57"/>
        <v>4864822.6880000019</v>
      </c>
      <c r="W532" s="8">
        <v>818951</v>
      </c>
      <c r="X532" s="12">
        <f t="shared" si="55"/>
        <v>1.0008156776168538E-2</v>
      </c>
      <c r="Y532" s="8"/>
      <c r="Z532" s="8"/>
      <c r="AA532" s="8"/>
      <c r="AB532" s="1"/>
      <c r="AC532" s="66">
        <v>96890.15</v>
      </c>
      <c r="AE532" s="109"/>
    </row>
    <row r="533" spans="1:31" x14ac:dyDescent="0.25">
      <c r="A533" s="1" t="str">
        <f t="shared" si="59"/>
        <v>Jan</v>
      </c>
      <c r="B533" s="2">
        <v>44936</v>
      </c>
      <c r="C533" s="8">
        <v>7201</v>
      </c>
      <c r="D533" s="8">
        <v>-3804.8</v>
      </c>
      <c r="E533" s="8">
        <v>501.2</v>
      </c>
      <c r="F533" s="8">
        <v>-20355.2</v>
      </c>
      <c r="G533" s="8">
        <v>4035</v>
      </c>
      <c r="H533" s="8">
        <v>4478.3999999999996</v>
      </c>
      <c r="I533" s="8">
        <v>0</v>
      </c>
      <c r="J533" s="10">
        <f t="shared" si="56"/>
        <v>-7944.4000000000033</v>
      </c>
      <c r="K533" s="8">
        <v>-71.239999999999995</v>
      </c>
      <c r="L533" s="8">
        <v>-505.08</v>
      </c>
      <c r="M533" s="8">
        <f t="shared" si="60"/>
        <v>-576.31999999999994</v>
      </c>
      <c r="N533" s="10">
        <f t="shared" si="58"/>
        <v>-8520.720000000003</v>
      </c>
      <c r="O533" s="11">
        <f>IF(Table5[[#This Row],[Beans]]="","",O532+Table5[[#This Row],[Beans]])</f>
        <v>3281368.4999999986</v>
      </c>
      <c r="P533" s="11">
        <f>IF(Table5[[#This Row],[Meal]]="","",P532+Table5[[#This Row],[Meal]])</f>
        <v>612325.70000000077</v>
      </c>
      <c r="Q533" s="11">
        <f>IF(Table5[[#This Row],[Oil]]="","",Q532+Table5[[#This Row],[Oil]])</f>
        <v>-367360.96000000025</v>
      </c>
      <c r="R533" s="11">
        <f>IF(Table5[[#This Row],[Corn]]="","",R532+Table5[[#This Row],[Corn]])</f>
        <v>306227.74000000022</v>
      </c>
      <c r="S533" s="11">
        <f>IF(Table5[[#This Row],[Wheat]]="","",S532+Table5[[#This Row],[Wheat]])</f>
        <v>1356423.320000001</v>
      </c>
      <c r="T533" s="11">
        <f>IF(Table5[[#This Row],[KC Wheat]]="","",T532+Table5[[#This Row],[KC Wheat]])</f>
        <v>42833.600000000013</v>
      </c>
      <c r="U533" s="11">
        <f>IF(Table5[[#This Row],[Energies]]="","",U532+Table5[[#This Row],[Energies]])</f>
        <v>58860.250000000015</v>
      </c>
      <c r="V533" s="10">
        <f t="shared" si="57"/>
        <v>4856301.9680000022</v>
      </c>
      <c r="W533" s="8">
        <v>780174</v>
      </c>
      <c r="X533" s="12">
        <f t="shared" si="55"/>
        <v>-1.0921563651185509E-2</v>
      </c>
      <c r="Y533" s="8"/>
      <c r="Z533" s="8"/>
      <c r="AA533" s="8"/>
      <c r="AB533" s="1"/>
      <c r="AC533" s="66">
        <v>78330.58</v>
      </c>
      <c r="AE533" s="109"/>
    </row>
    <row r="534" spans="1:31" x14ac:dyDescent="0.25">
      <c r="A534" s="1" t="str">
        <f t="shared" si="59"/>
        <v>Jan</v>
      </c>
      <c r="B534" s="2">
        <v>44937</v>
      </c>
      <c r="C534" s="8">
        <v>1746.6</v>
      </c>
      <c r="D534" s="8">
        <v>5912.5</v>
      </c>
      <c r="E534" s="8">
        <v>-7223.6</v>
      </c>
      <c r="F534" s="8">
        <v>-5725.4</v>
      </c>
      <c r="G534" s="8">
        <v>64.7</v>
      </c>
      <c r="H534" s="8">
        <v>-130.19999999999999</v>
      </c>
      <c r="I534" s="8">
        <v>0</v>
      </c>
      <c r="J534" s="10">
        <f t="shared" si="56"/>
        <v>-5355.4</v>
      </c>
      <c r="K534" s="8">
        <v>-108.39</v>
      </c>
      <c r="L534" s="8">
        <v>-767.74</v>
      </c>
      <c r="M534" s="8">
        <f t="shared" si="60"/>
        <v>-876.13</v>
      </c>
      <c r="N534" s="10">
        <f t="shared" si="58"/>
        <v>-6231.53</v>
      </c>
      <c r="O534" s="11">
        <f>IF(Table5[[#This Row],[Beans]]="","",O533+Table5[[#This Row],[Beans]])</f>
        <v>3283115.0999999987</v>
      </c>
      <c r="P534" s="11">
        <f>IF(Table5[[#This Row],[Meal]]="","",P533+Table5[[#This Row],[Meal]])</f>
        <v>618238.20000000077</v>
      </c>
      <c r="Q534" s="11">
        <f>IF(Table5[[#This Row],[Oil]]="","",Q533+Table5[[#This Row],[Oil]])</f>
        <v>-374584.56000000023</v>
      </c>
      <c r="R534" s="11">
        <f>IF(Table5[[#This Row],[Corn]]="","",R533+Table5[[#This Row],[Corn]])</f>
        <v>300502.3400000002</v>
      </c>
      <c r="S534" s="11">
        <f>IF(Table5[[#This Row],[Wheat]]="","",S533+Table5[[#This Row],[Wheat]])</f>
        <v>1356488.0200000009</v>
      </c>
      <c r="T534" s="11">
        <f>IF(Table5[[#This Row],[KC Wheat]]="","",T533+Table5[[#This Row],[KC Wheat]])</f>
        <v>42703.400000000016</v>
      </c>
      <c r="U534" s="11">
        <f>IF(Table5[[#This Row],[Energies]]="","",U533+Table5[[#This Row],[Energies]])</f>
        <v>58860.250000000015</v>
      </c>
      <c r="V534" s="10">
        <f t="shared" si="57"/>
        <v>4850070.4380000019</v>
      </c>
      <c r="W534" s="8">
        <v>686243</v>
      </c>
      <c r="X534" s="12">
        <f t="shared" si="55"/>
        <v>-9.0806463599628698E-3</v>
      </c>
      <c r="Y534" s="8">
        <v>-6767</v>
      </c>
      <c r="Z534" s="8"/>
      <c r="AA534" s="8"/>
      <c r="AB534" s="70">
        <v>-15295</v>
      </c>
      <c r="AC534" s="66">
        <v>74960.45</v>
      </c>
      <c r="AE534" s="109"/>
    </row>
    <row r="535" spans="1:31" x14ac:dyDescent="0.25">
      <c r="A535" s="1" t="str">
        <f t="shared" si="59"/>
        <v>Jan</v>
      </c>
      <c r="B535" s="2">
        <v>44938</v>
      </c>
      <c r="C535" s="8">
        <v>37492.800000000003</v>
      </c>
      <c r="D535" s="8">
        <v>-5911</v>
      </c>
      <c r="E535" s="8">
        <v>-5611.2</v>
      </c>
      <c r="F535" s="8">
        <v>22300.5</v>
      </c>
      <c r="G535" s="8">
        <v>7938.5</v>
      </c>
      <c r="H535" s="8">
        <v>7407.7</v>
      </c>
      <c r="I535" s="8">
        <v>0</v>
      </c>
      <c r="J535" s="10">
        <f t="shared" si="56"/>
        <v>63617.3</v>
      </c>
      <c r="K535" s="8">
        <v>-166.71</v>
      </c>
      <c r="L535" s="8">
        <v>-1179.67</v>
      </c>
      <c r="M535" s="8">
        <f t="shared" si="60"/>
        <v>-1346.38</v>
      </c>
      <c r="N535" s="10">
        <f t="shared" si="58"/>
        <v>62270.920000000006</v>
      </c>
      <c r="O535" s="11">
        <f>IF(Table5[[#This Row],[Beans]]="","",O534+Table5[[#This Row],[Beans]])</f>
        <v>3320607.8999999985</v>
      </c>
      <c r="P535" s="11">
        <f>IF(Table5[[#This Row],[Meal]]="","",P534+Table5[[#This Row],[Meal]])</f>
        <v>612327.20000000077</v>
      </c>
      <c r="Q535" s="11">
        <f>IF(Table5[[#This Row],[Oil]]="","",Q534+Table5[[#This Row],[Oil]])</f>
        <v>-380195.76000000024</v>
      </c>
      <c r="R535" s="11">
        <f>IF(Table5[[#This Row],[Corn]]="","",R534+Table5[[#This Row],[Corn]])</f>
        <v>322802.8400000002</v>
      </c>
      <c r="S535" s="11">
        <f>IF(Table5[[#This Row],[Wheat]]="","",S534+Table5[[#This Row],[Wheat]])</f>
        <v>1364426.5200000009</v>
      </c>
      <c r="T535" s="11">
        <f>IF(Table5[[#This Row],[KC Wheat]]="","",T534+Table5[[#This Row],[KC Wheat]])</f>
        <v>50111.100000000013</v>
      </c>
      <c r="U535" s="11">
        <f>IF(Table5[[#This Row],[Energies]]="","",U534+Table5[[#This Row],[Energies]])</f>
        <v>58860.250000000015</v>
      </c>
      <c r="V535" s="10">
        <f t="shared" si="57"/>
        <v>4912341.3580000019</v>
      </c>
      <c r="W535" s="8">
        <v>793305</v>
      </c>
      <c r="X535" s="12">
        <f t="shared" si="55"/>
        <v>7.8495559715367993E-2</v>
      </c>
      <c r="Y535" s="8"/>
      <c r="Z535" s="8"/>
      <c r="AA535" s="8"/>
      <c r="AB535" s="1"/>
      <c r="AC535" s="66">
        <v>173678.07</v>
      </c>
      <c r="AE535" s="109"/>
    </row>
    <row r="536" spans="1:31" x14ac:dyDescent="0.25">
      <c r="A536" s="1" t="str">
        <f t="shared" si="59"/>
        <v>Jan</v>
      </c>
      <c r="B536" s="2">
        <v>44939</v>
      </c>
      <c r="C536" s="8">
        <v>-11058.4</v>
      </c>
      <c r="D536" s="8">
        <v>10575.9</v>
      </c>
      <c r="E536" s="8">
        <v>-3751.2</v>
      </c>
      <c r="F536" s="8">
        <v>12208.1</v>
      </c>
      <c r="G536" s="8">
        <v>6522.5</v>
      </c>
      <c r="H536" s="8">
        <v>-4147</v>
      </c>
      <c r="I536" s="8">
        <v>0</v>
      </c>
      <c r="J536" s="10">
        <f t="shared" si="56"/>
        <v>10349.900000000001</v>
      </c>
      <c r="K536" s="8">
        <v>-62.99</v>
      </c>
      <c r="L536" s="8">
        <v>-446.2</v>
      </c>
      <c r="M536" s="8">
        <f t="shared" si="60"/>
        <v>-509.19</v>
      </c>
      <c r="N536" s="10">
        <f t="shared" si="58"/>
        <v>9840.7100000000009</v>
      </c>
      <c r="O536" s="11">
        <f>IF(Table5[[#This Row],[Beans]]="","",O535+Table5[[#This Row],[Beans]])</f>
        <v>3309549.4999999986</v>
      </c>
      <c r="P536" s="11">
        <f>IF(Table5[[#This Row],[Meal]]="","",P535+Table5[[#This Row],[Meal]])</f>
        <v>622903.10000000079</v>
      </c>
      <c r="Q536" s="11">
        <f>IF(Table5[[#This Row],[Oil]]="","",Q535+Table5[[#This Row],[Oil]])</f>
        <v>-383946.96000000025</v>
      </c>
      <c r="R536" s="11">
        <f>IF(Table5[[#This Row],[Corn]]="","",R535+Table5[[#This Row],[Corn]])</f>
        <v>335010.94000000018</v>
      </c>
      <c r="S536" s="11">
        <f>IF(Table5[[#This Row],[Wheat]]="","",S535+Table5[[#This Row],[Wheat]])</f>
        <v>1370949.0200000009</v>
      </c>
      <c r="T536" s="11">
        <f>IF(Table5[[#This Row],[KC Wheat]]="","",T535+Table5[[#This Row],[KC Wheat]])</f>
        <v>45964.100000000013</v>
      </c>
      <c r="U536" s="11">
        <f>IF(Table5[[#This Row],[Energies]]="","",U535+Table5[[#This Row],[Energies]])</f>
        <v>58860.250000000015</v>
      </c>
      <c r="V536" s="10">
        <f t="shared" si="57"/>
        <v>4922182.0680000018</v>
      </c>
      <c r="W536" s="8">
        <v>754316</v>
      </c>
      <c r="X536" s="12">
        <f t="shared" si="55"/>
        <v>1.3045872021805186E-2</v>
      </c>
      <c r="Y536" s="8"/>
      <c r="Z536" s="8"/>
      <c r="AA536" s="8"/>
      <c r="AB536" s="1"/>
      <c r="AC536" s="66">
        <v>175534.63</v>
      </c>
      <c r="AE536" s="109"/>
    </row>
    <row r="537" spans="1:31" x14ac:dyDescent="0.25">
      <c r="A537" s="1" t="str">
        <f t="shared" si="59"/>
        <v>Jan</v>
      </c>
      <c r="B537" s="2">
        <v>44943</v>
      </c>
      <c r="C537" s="8">
        <v>-18293.8</v>
      </c>
      <c r="D537" s="8">
        <v>-18288.2</v>
      </c>
      <c r="E537" s="8">
        <v>-13217.8</v>
      </c>
      <c r="F537" s="8">
        <v>30717.4</v>
      </c>
      <c r="G537" s="8">
        <v>-55946.8</v>
      </c>
      <c r="H537" s="8">
        <v>2665.2</v>
      </c>
      <c r="I537" s="8">
        <v>0</v>
      </c>
      <c r="J537" s="10">
        <f t="shared" si="56"/>
        <v>-72364.000000000015</v>
      </c>
      <c r="K537" s="8">
        <v>-82.35</v>
      </c>
      <c r="L537" s="8">
        <v>-582.36</v>
      </c>
      <c r="M537" s="8">
        <f t="shared" si="60"/>
        <v>-664.71</v>
      </c>
      <c r="N537" s="10">
        <f t="shared" si="58"/>
        <v>-73028.710000000021</v>
      </c>
      <c r="O537" s="11">
        <f>IF(Table5[[#This Row],[Beans]]="","",O536+Table5[[#This Row],[Beans]])</f>
        <v>3291255.6999999988</v>
      </c>
      <c r="P537" s="11">
        <f>IF(Table5[[#This Row],[Meal]]="","",P536+Table5[[#This Row],[Meal]])</f>
        <v>604614.90000000084</v>
      </c>
      <c r="Q537" s="11">
        <f>IF(Table5[[#This Row],[Oil]]="","",Q536+Table5[[#This Row],[Oil]])</f>
        <v>-397164.76000000024</v>
      </c>
      <c r="R537" s="11">
        <f>IF(Table5[[#This Row],[Corn]]="","",R536+Table5[[#This Row],[Corn]])</f>
        <v>365728.3400000002</v>
      </c>
      <c r="S537" s="11">
        <f>IF(Table5[[#This Row],[Wheat]]="","",S536+Table5[[#This Row],[Wheat]])</f>
        <v>1315002.2200000009</v>
      </c>
      <c r="T537" s="11">
        <f>IF(Table5[[#This Row],[KC Wheat]]="","",T536+Table5[[#This Row],[KC Wheat]])</f>
        <v>48629.30000000001</v>
      </c>
      <c r="U537" s="11">
        <f>IF(Table5[[#This Row],[Energies]]="","",U536+Table5[[#This Row],[Energies]])</f>
        <v>58860.250000000015</v>
      </c>
      <c r="V537" s="10">
        <f t="shared" si="57"/>
        <v>4849153.3580000019</v>
      </c>
      <c r="W537" s="8">
        <v>767191</v>
      </c>
      <c r="X537" s="12">
        <f t="shared" si="55"/>
        <v>-9.5189737627266249E-2</v>
      </c>
      <c r="Y537" s="8">
        <v>-250</v>
      </c>
      <c r="Z537" s="8"/>
      <c r="AA537" s="8"/>
      <c r="AB537" s="1"/>
      <c r="AC537" s="66">
        <v>95339.42</v>
      </c>
      <c r="AE537" s="109"/>
    </row>
    <row r="538" spans="1:31" x14ac:dyDescent="0.25">
      <c r="A538" s="1" t="str">
        <f t="shared" si="59"/>
        <v>Jan</v>
      </c>
      <c r="B538" s="2">
        <v>44944</v>
      </c>
      <c r="C538" s="8">
        <v>9007.7000000000007</v>
      </c>
      <c r="D538" s="8">
        <v>15324.2</v>
      </c>
      <c r="E538" s="8">
        <v>-8170.6</v>
      </c>
      <c r="F538" s="8">
        <v>-17360.2</v>
      </c>
      <c r="G538" s="8">
        <v>6472.4</v>
      </c>
      <c r="H538" s="8">
        <v>-2600.3000000000002</v>
      </c>
      <c r="I538" s="8">
        <v>0</v>
      </c>
      <c r="J538" s="10">
        <f t="shared" si="56"/>
        <v>2673.2</v>
      </c>
      <c r="K538" s="8">
        <v>-60.89</v>
      </c>
      <c r="L538" s="8">
        <v>-430.96</v>
      </c>
      <c r="M538" s="8">
        <f t="shared" si="60"/>
        <v>-491.84999999999997</v>
      </c>
      <c r="N538" s="10">
        <f t="shared" si="58"/>
        <v>2181.35</v>
      </c>
      <c r="O538" s="11">
        <f>IF(Table5[[#This Row],[Beans]]="","",O537+Table5[[#This Row],[Beans]])</f>
        <v>3300263.399999999</v>
      </c>
      <c r="P538" s="11">
        <f>IF(Table5[[#This Row],[Meal]]="","",P537+Table5[[#This Row],[Meal]])</f>
        <v>619939.10000000079</v>
      </c>
      <c r="Q538" s="11">
        <f>IF(Table5[[#This Row],[Oil]]="","",Q537+Table5[[#This Row],[Oil]])</f>
        <v>-405335.36000000022</v>
      </c>
      <c r="R538" s="11">
        <f>IF(Table5[[#This Row],[Corn]]="","",R537+Table5[[#This Row],[Corn]])</f>
        <v>348368.14000000019</v>
      </c>
      <c r="S538" s="11">
        <f>IF(Table5[[#This Row],[Wheat]]="","",S537+Table5[[#This Row],[Wheat]])</f>
        <v>1321474.6200000008</v>
      </c>
      <c r="T538" s="11">
        <f>IF(Table5[[#This Row],[KC Wheat]]="","",T537+Table5[[#This Row],[KC Wheat]])</f>
        <v>46029.000000000007</v>
      </c>
      <c r="U538" s="11">
        <f>IF(Table5[[#This Row],[Energies]]="","",U537+Table5[[#This Row],[Energies]])</f>
        <v>58860.250000000015</v>
      </c>
      <c r="V538" s="10">
        <f t="shared" si="57"/>
        <v>4851334.7080000015</v>
      </c>
      <c r="W538" s="8">
        <v>878006</v>
      </c>
      <c r="X538" s="12">
        <f t="shared" si="55"/>
        <v>2.4844363250365029E-3</v>
      </c>
      <c r="Y538" s="8"/>
      <c r="Z538" s="8"/>
      <c r="AA538" s="8"/>
      <c r="AB538" s="1"/>
      <c r="AC538" s="66">
        <v>93827.32</v>
      </c>
      <c r="AE538" s="109"/>
    </row>
    <row r="539" spans="1:31" x14ac:dyDescent="0.25">
      <c r="A539" s="1" t="str">
        <f t="shared" si="59"/>
        <v>Jan</v>
      </c>
      <c r="B539" s="2">
        <v>44945</v>
      </c>
      <c r="C539" s="8">
        <v>-1588.8</v>
      </c>
      <c r="D539" s="8">
        <v>-6065</v>
      </c>
      <c r="E539" s="8">
        <v>-12508.6</v>
      </c>
      <c r="F539" s="8">
        <v>15058.1</v>
      </c>
      <c r="G539" s="8">
        <v>8269.2000000000007</v>
      </c>
      <c r="H539" s="8">
        <v>-2627.7</v>
      </c>
      <c r="I539" s="8">
        <v>0</v>
      </c>
      <c r="J539" s="10">
        <f t="shared" si="56"/>
        <v>537.19999999999982</v>
      </c>
      <c r="K539" s="8">
        <v>-64.19</v>
      </c>
      <c r="L539" s="8">
        <v>-453.56</v>
      </c>
      <c r="M539" s="8">
        <f t="shared" si="60"/>
        <v>-517.75</v>
      </c>
      <c r="N539" s="10">
        <f t="shared" si="58"/>
        <v>19.449999999999818</v>
      </c>
      <c r="O539" s="11">
        <f>IF(Table5[[#This Row],[Beans]]="","",O538+Table5[[#This Row],[Beans]])</f>
        <v>3298674.5999999992</v>
      </c>
      <c r="P539" s="11">
        <f>IF(Table5[[#This Row],[Meal]]="","",P538+Table5[[#This Row],[Meal]])</f>
        <v>613874.10000000079</v>
      </c>
      <c r="Q539" s="11">
        <f>IF(Table5[[#This Row],[Oil]]="","",Q538+Table5[[#This Row],[Oil]])</f>
        <v>-417843.9600000002</v>
      </c>
      <c r="R539" s="11">
        <f>IF(Table5[[#This Row],[Corn]]="","",R538+Table5[[#This Row],[Corn]])</f>
        <v>363426.24000000017</v>
      </c>
      <c r="S539" s="11">
        <f>IF(Table5[[#This Row],[Wheat]]="","",S538+Table5[[#This Row],[Wheat]])</f>
        <v>1329743.8200000008</v>
      </c>
      <c r="T539" s="11">
        <f>IF(Table5[[#This Row],[KC Wheat]]="","",T538+Table5[[#This Row],[KC Wheat]])</f>
        <v>43401.30000000001</v>
      </c>
      <c r="U539" s="11">
        <f>IF(Table5[[#This Row],[Energies]]="","",U538+Table5[[#This Row],[Energies]])</f>
        <v>58860.250000000015</v>
      </c>
      <c r="V539" s="10">
        <f t="shared" si="57"/>
        <v>4851354.1580000017</v>
      </c>
      <c r="W539" s="8">
        <v>888994</v>
      </c>
      <c r="X539" s="12">
        <f t="shared" si="55"/>
        <v>2.1878662848118004E-5</v>
      </c>
      <c r="Y539" s="8"/>
      <c r="Z539" s="8"/>
      <c r="AA539" s="8"/>
      <c r="AB539" s="1"/>
      <c r="AC539" s="66">
        <v>61996.57</v>
      </c>
      <c r="AE539" s="109"/>
    </row>
    <row r="540" spans="1:31" x14ac:dyDescent="0.25">
      <c r="A540" s="1" t="str">
        <f t="shared" si="59"/>
        <v>Jan</v>
      </c>
      <c r="B540" s="2">
        <v>44946</v>
      </c>
      <c r="C540" s="8">
        <v>19685.099999999999</v>
      </c>
      <c r="D540" s="8">
        <v>-5238.3</v>
      </c>
      <c r="E540" s="8">
        <v>9029.9</v>
      </c>
      <c r="F540" s="8">
        <v>13383.1</v>
      </c>
      <c r="G540" s="8">
        <v>-4557.5</v>
      </c>
      <c r="H540" s="8">
        <v>2085.4</v>
      </c>
      <c r="I540" s="8">
        <v>0</v>
      </c>
      <c r="J540" s="10">
        <f t="shared" si="56"/>
        <v>34387.699999999997</v>
      </c>
      <c r="K540" s="8">
        <v>-61.6</v>
      </c>
      <c r="L540" s="8">
        <v>-436.31</v>
      </c>
      <c r="M540" s="8">
        <f t="shared" si="60"/>
        <v>-497.91</v>
      </c>
      <c r="N540" s="10">
        <f t="shared" si="58"/>
        <v>33889.789999999994</v>
      </c>
      <c r="O540" s="11">
        <f>IF(Table5[[#This Row],[Beans]]="","",O539+Table5[[#This Row],[Beans]])</f>
        <v>3318359.6999999993</v>
      </c>
      <c r="P540" s="11">
        <f>IF(Table5[[#This Row],[Meal]]="","",P539+Table5[[#This Row],[Meal]])</f>
        <v>608635.80000000075</v>
      </c>
      <c r="Q540" s="11">
        <f>IF(Table5[[#This Row],[Oil]]="","",Q539+Table5[[#This Row],[Oil]])</f>
        <v>-408814.06000000017</v>
      </c>
      <c r="R540" s="11">
        <f>IF(Table5[[#This Row],[Corn]]="","",R539+Table5[[#This Row],[Corn]])</f>
        <v>376809.34000000014</v>
      </c>
      <c r="S540" s="11">
        <f>IF(Table5[[#This Row],[Wheat]]="","",S539+Table5[[#This Row],[Wheat]])</f>
        <v>1325186.3200000008</v>
      </c>
      <c r="T540" s="11">
        <f>IF(Table5[[#This Row],[KC Wheat]]="","",T539+Table5[[#This Row],[KC Wheat]])</f>
        <v>45486.700000000012</v>
      </c>
      <c r="U540" s="11">
        <f>IF(Table5[[#This Row],[Energies]]="","",U539+Table5[[#This Row],[Energies]])</f>
        <v>58860.250000000015</v>
      </c>
      <c r="V540" s="10">
        <f t="shared" si="57"/>
        <v>4885243.9480000017</v>
      </c>
      <c r="W540" s="8">
        <v>961573</v>
      </c>
      <c r="X540" s="12">
        <f t="shared" si="55"/>
        <v>3.5244115631366514E-2</v>
      </c>
      <c r="Y540" s="8"/>
      <c r="Z540" s="8"/>
      <c r="AA540" s="8"/>
      <c r="AB540" s="1"/>
      <c r="AC540" s="66">
        <v>121248.41</v>
      </c>
      <c r="AE540" s="109"/>
    </row>
    <row r="541" spans="1:31" x14ac:dyDescent="0.25">
      <c r="A541" s="1" t="str">
        <f t="shared" si="59"/>
        <v>Jan</v>
      </c>
      <c r="B541" s="2">
        <v>44949</v>
      </c>
      <c r="C541" s="8">
        <v>29683.1</v>
      </c>
      <c r="D541" s="8">
        <v>5795.8</v>
      </c>
      <c r="E541" s="8">
        <v>-3693.2</v>
      </c>
      <c r="F541" s="8">
        <v>3532.4</v>
      </c>
      <c r="G541" s="8">
        <v>-28864.9</v>
      </c>
      <c r="H541" s="8">
        <v>-2043.6</v>
      </c>
      <c r="I541" s="8">
        <v>0</v>
      </c>
      <c r="J541" s="10">
        <f t="shared" si="56"/>
        <v>4409.5999999999967</v>
      </c>
      <c r="K541" s="8">
        <v>-112.7</v>
      </c>
      <c r="L541" s="8">
        <v>-796.74</v>
      </c>
      <c r="M541" s="8">
        <f t="shared" si="60"/>
        <v>-909.44</v>
      </c>
      <c r="N541" s="10">
        <f t="shared" si="58"/>
        <v>3500.1599999999967</v>
      </c>
      <c r="O541" s="11">
        <f>IF(Table5[[#This Row],[Beans]]="","",O540+Table5[[#This Row],[Beans]])</f>
        <v>3348042.7999999993</v>
      </c>
      <c r="P541" s="11">
        <f>IF(Table5[[#This Row],[Meal]]="","",P540+Table5[[#This Row],[Meal]])</f>
        <v>614431.60000000079</v>
      </c>
      <c r="Q541" s="11">
        <f>IF(Table5[[#This Row],[Oil]]="","",Q540+Table5[[#This Row],[Oil]])</f>
        <v>-412507.26000000018</v>
      </c>
      <c r="R541" s="11">
        <f>IF(Table5[[#This Row],[Corn]]="","",R540+Table5[[#This Row],[Corn]])</f>
        <v>380341.74000000017</v>
      </c>
      <c r="S541" s="11">
        <f>IF(Table5[[#This Row],[Wheat]]="","",S540+Table5[[#This Row],[Wheat]])</f>
        <v>1296321.4200000009</v>
      </c>
      <c r="T541" s="11">
        <f>IF(Table5[[#This Row],[KC Wheat]]="","",T540+Table5[[#This Row],[KC Wheat]])</f>
        <v>43443.100000000013</v>
      </c>
      <c r="U541" s="11">
        <f>IF(Table5[[#This Row],[Energies]]="","",U540+Table5[[#This Row],[Energies]])</f>
        <v>58860.250000000015</v>
      </c>
      <c r="V541" s="10">
        <f t="shared" si="57"/>
        <v>4888744.1080000019</v>
      </c>
      <c r="W541" s="8">
        <v>786869</v>
      </c>
      <c r="X541" s="12">
        <f t="shared" si="55"/>
        <v>4.4482118370402146E-3</v>
      </c>
      <c r="Y541" s="8"/>
      <c r="Z541" s="8"/>
      <c r="AA541" s="8"/>
      <c r="AB541" s="1"/>
      <c r="AC541" s="66">
        <v>50481.97</v>
      </c>
      <c r="AE541" s="109"/>
    </row>
    <row r="542" spans="1:31" x14ac:dyDescent="0.25">
      <c r="A542" s="1" t="str">
        <f t="shared" si="59"/>
        <v>Jan</v>
      </c>
      <c r="B542" s="2">
        <v>44950</v>
      </c>
      <c r="C542" s="8">
        <v>1628.5</v>
      </c>
      <c r="D542" s="8">
        <v>1233.9000000000001</v>
      </c>
      <c r="E542" s="8">
        <v>1873.8</v>
      </c>
      <c r="F542" s="8">
        <v>8089.3</v>
      </c>
      <c r="G542" s="8">
        <v>-16021.9</v>
      </c>
      <c r="H542" s="8">
        <v>-1109.8</v>
      </c>
      <c r="I542" s="8">
        <v>0</v>
      </c>
      <c r="J542" s="10">
        <f t="shared" si="56"/>
        <v>-4306.2</v>
      </c>
      <c r="K542" s="8">
        <v>-117.35</v>
      </c>
      <c r="L542" s="8">
        <v>-829.35</v>
      </c>
      <c r="M542" s="8">
        <f t="shared" si="60"/>
        <v>-946.7</v>
      </c>
      <c r="N542" s="10">
        <f t="shared" si="58"/>
        <v>-5252.9</v>
      </c>
      <c r="O542" s="11">
        <f>IF(Table5[[#This Row],[Beans]]="","",O541+Table5[[#This Row],[Beans]])</f>
        <v>3349671.2999999993</v>
      </c>
      <c r="P542" s="11">
        <f>IF(Table5[[#This Row],[Meal]]="","",P541+Table5[[#This Row],[Meal]])</f>
        <v>615665.50000000081</v>
      </c>
      <c r="Q542" s="11">
        <f>IF(Table5[[#This Row],[Oil]]="","",Q541+Table5[[#This Row],[Oil]])</f>
        <v>-410633.4600000002</v>
      </c>
      <c r="R542" s="11">
        <f>IF(Table5[[#This Row],[Corn]]="","",R541+Table5[[#This Row],[Corn]])</f>
        <v>388431.04000000015</v>
      </c>
      <c r="S542" s="11">
        <f>IF(Table5[[#This Row],[Wheat]]="","",S541+Table5[[#This Row],[Wheat]])</f>
        <v>1280299.5200000009</v>
      </c>
      <c r="T542" s="11">
        <f>IF(Table5[[#This Row],[KC Wheat]]="","",T541+Table5[[#This Row],[KC Wheat]])</f>
        <v>42333.30000000001</v>
      </c>
      <c r="U542" s="11">
        <f>IF(Table5[[#This Row],[Energies]]="","",U541+Table5[[#This Row],[Energies]])</f>
        <v>58860.250000000015</v>
      </c>
      <c r="V542" s="10">
        <f t="shared" si="57"/>
        <v>4883491.2080000015</v>
      </c>
      <c r="W542" s="8">
        <v>847849</v>
      </c>
      <c r="X542" s="12">
        <f t="shared" si="55"/>
        <v>-6.1955607661269866E-3</v>
      </c>
      <c r="Y542" s="8"/>
      <c r="Z542" s="8"/>
      <c r="AA542" s="8"/>
      <c r="AB542" s="1"/>
      <c r="AC542" s="66">
        <v>117773.77</v>
      </c>
      <c r="AE542" s="109"/>
    </row>
    <row r="543" spans="1:31" x14ac:dyDescent="0.25">
      <c r="A543" s="1" t="str">
        <f t="shared" si="59"/>
        <v>Jan</v>
      </c>
      <c r="B543" s="2">
        <v>44951</v>
      </c>
      <c r="C543" s="8">
        <v>26185.1</v>
      </c>
      <c r="D543" s="8">
        <v>-34548.300000000003</v>
      </c>
      <c r="E543" s="8">
        <v>-3338.5</v>
      </c>
      <c r="F543" s="8">
        <v>-8805.4</v>
      </c>
      <c r="G543" s="8">
        <v>33018.400000000001</v>
      </c>
      <c r="H543" s="8">
        <v>935.2</v>
      </c>
      <c r="I543" s="8">
        <v>0</v>
      </c>
      <c r="J543" s="10">
        <f t="shared" si="56"/>
        <v>13446.499999999996</v>
      </c>
      <c r="K543" s="8">
        <v>-92.26</v>
      </c>
      <c r="L543" s="8">
        <v>-652.97</v>
      </c>
      <c r="M543" s="8">
        <f t="shared" si="60"/>
        <v>-745.23</v>
      </c>
      <c r="N543" s="10">
        <f t="shared" si="58"/>
        <v>12701.269999999997</v>
      </c>
      <c r="O543" s="11">
        <f>IF(Table5[[#This Row],[Beans]]="","",O542+Table5[[#This Row],[Beans]])</f>
        <v>3375856.3999999994</v>
      </c>
      <c r="P543" s="11">
        <f>IF(Table5[[#This Row],[Meal]]="","",P542+Table5[[#This Row],[Meal]])</f>
        <v>581117.20000000077</v>
      </c>
      <c r="Q543" s="11">
        <f>IF(Table5[[#This Row],[Oil]]="","",Q542+Table5[[#This Row],[Oil]])</f>
        <v>-413971.9600000002</v>
      </c>
      <c r="R543" s="11">
        <f>IF(Table5[[#This Row],[Corn]]="","",R542+Table5[[#This Row],[Corn]])</f>
        <v>379625.64000000013</v>
      </c>
      <c r="S543" s="11">
        <f>IF(Table5[[#This Row],[Wheat]]="","",S542+Table5[[#This Row],[Wheat]])</f>
        <v>1313317.9200000009</v>
      </c>
      <c r="T543" s="11">
        <f>IF(Table5[[#This Row],[KC Wheat]]="","",T542+Table5[[#This Row],[KC Wheat]])</f>
        <v>43268.500000000007</v>
      </c>
      <c r="U543" s="11">
        <f>IF(Table5[[#This Row],[Energies]]="","",U542+Table5[[#This Row],[Energies]])</f>
        <v>58860.250000000015</v>
      </c>
      <c r="V543" s="10">
        <f t="shared" si="57"/>
        <v>4896192.4780000011</v>
      </c>
      <c r="W543" s="8">
        <v>986243</v>
      </c>
      <c r="X543" s="12">
        <f t="shared" si="55"/>
        <v>1.28784386809336E-2</v>
      </c>
      <c r="Y543" s="8">
        <v>-859.71</v>
      </c>
      <c r="Z543" s="8"/>
      <c r="AA543" s="8"/>
      <c r="AB543" s="1"/>
      <c r="AC543" s="66">
        <v>124034.54</v>
      </c>
      <c r="AE543" s="109"/>
    </row>
    <row r="544" spans="1:31" x14ac:dyDescent="0.25">
      <c r="A544" s="1" t="str">
        <f t="shared" si="59"/>
        <v>Jan</v>
      </c>
      <c r="B544" s="2">
        <v>44952</v>
      </c>
      <c r="C544" s="8">
        <v>957.9</v>
      </c>
      <c r="D544" s="8">
        <v>-31339.599999999999</v>
      </c>
      <c r="E544" s="8">
        <v>3693.9</v>
      </c>
      <c r="F544" s="8">
        <v>-4414.5</v>
      </c>
      <c r="G544" s="8">
        <v>-830.6</v>
      </c>
      <c r="H544" s="8">
        <v>3860.7</v>
      </c>
      <c r="I544" s="8">
        <v>0</v>
      </c>
      <c r="J544" s="10">
        <f t="shared" si="56"/>
        <v>-28072.199999999993</v>
      </c>
      <c r="K544" s="8">
        <v>-103.55</v>
      </c>
      <c r="L544" s="8">
        <v>-733.24</v>
      </c>
      <c r="M544" s="8">
        <f t="shared" si="60"/>
        <v>-836.79</v>
      </c>
      <c r="N544" s="10">
        <f t="shared" si="58"/>
        <v>-28908.989999999994</v>
      </c>
      <c r="O544" s="11">
        <f>IF(Table5[[#This Row],[Beans]]="","",O543+Table5[[#This Row],[Beans]])</f>
        <v>3376814.2999999993</v>
      </c>
      <c r="P544" s="11">
        <f>IF(Table5[[#This Row],[Meal]]="","",P543+Table5[[#This Row],[Meal]])</f>
        <v>549777.60000000079</v>
      </c>
      <c r="Q544" s="11">
        <f>IF(Table5[[#This Row],[Oil]]="","",Q543+Table5[[#This Row],[Oil]])</f>
        <v>-410278.06000000017</v>
      </c>
      <c r="R544" s="11">
        <f>IF(Table5[[#This Row],[Corn]]="","",R543+Table5[[#This Row],[Corn]])</f>
        <v>375211.14000000013</v>
      </c>
      <c r="S544" s="11">
        <f>IF(Table5[[#This Row],[Wheat]]="","",S543+Table5[[#This Row],[Wheat]])</f>
        <v>1312487.3200000008</v>
      </c>
      <c r="T544" s="11">
        <f>IF(Table5[[#This Row],[KC Wheat]]="","",T543+Table5[[#This Row],[KC Wheat]])</f>
        <v>47129.200000000004</v>
      </c>
      <c r="U544" s="11">
        <f>IF(Table5[[#This Row],[Energies]]="","",U543+Table5[[#This Row],[Energies]])</f>
        <v>58860.250000000015</v>
      </c>
      <c r="V544" s="10">
        <f t="shared" si="57"/>
        <v>4867283.4880000008</v>
      </c>
      <c r="W544" s="8">
        <v>1050493</v>
      </c>
      <c r="X544" s="12">
        <f t="shared" si="55"/>
        <v>-2.7519450391387656E-2</v>
      </c>
      <c r="Y544" s="8">
        <v>-5158.2299999999996</v>
      </c>
      <c r="Z544" s="8"/>
      <c r="AA544" s="8"/>
      <c r="AB544" s="1"/>
      <c r="AC544" s="66">
        <v>92252.75</v>
      </c>
      <c r="AE544" s="109"/>
    </row>
    <row r="545" spans="1:31" x14ac:dyDescent="0.25">
      <c r="A545" s="1" t="str">
        <f t="shared" si="59"/>
        <v>Jan</v>
      </c>
      <c r="B545" s="2">
        <v>44953</v>
      </c>
      <c r="C545" s="8">
        <v>-21538.9</v>
      </c>
      <c r="D545" s="8">
        <v>33252.300000000003</v>
      </c>
      <c r="E545" s="8">
        <v>-220.8</v>
      </c>
      <c r="F545" s="8">
        <v>-11316.5</v>
      </c>
      <c r="G545" s="8">
        <v>23798.6</v>
      </c>
      <c r="H545" s="8">
        <v>-7201.9</v>
      </c>
      <c r="I545" s="8">
        <v>0</v>
      </c>
      <c r="J545" s="10">
        <f t="shared" si="56"/>
        <v>16772.800000000003</v>
      </c>
      <c r="K545" s="8">
        <v>-260.45</v>
      </c>
      <c r="L545" s="8">
        <v>-1386.26</v>
      </c>
      <c r="M545" s="8">
        <f t="shared" si="60"/>
        <v>-1646.71</v>
      </c>
      <c r="N545" s="10">
        <f t="shared" si="58"/>
        <v>15126.090000000004</v>
      </c>
      <c r="O545" s="11">
        <f>IF(Table5[[#This Row],[Beans]]="","",O544+Table5[[#This Row],[Beans]])</f>
        <v>3355275.3999999994</v>
      </c>
      <c r="P545" s="11">
        <f>IF(Table5[[#This Row],[Meal]]="","",P544+Table5[[#This Row],[Meal]])</f>
        <v>583029.90000000084</v>
      </c>
      <c r="Q545" s="11">
        <f>IF(Table5[[#This Row],[Oil]]="","",Q544+Table5[[#This Row],[Oil]])</f>
        <v>-410498.86000000016</v>
      </c>
      <c r="R545" s="11">
        <f>IF(Table5[[#This Row],[Corn]]="","",R544+Table5[[#This Row],[Corn]])</f>
        <v>363894.64000000013</v>
      </c>
      <c r="S545" s="11">
        <f>IF(Table5[[#This Row],[Wheat]]="","",S544+Table5[[#This Row],[Wheat]])</f>
        <v>1336285.9200000009</v>
      </c>
      <c r="T545" s="11">
        <f>IF(Table5[[#This Row],[KC Wheat]]="","",T544+Table5[[#This Row],[KC Wheat]])</f>
        <v>39927.300000000003</v>
      </c>
      <c r="U545" s="11">
        <f>IF(Table5[[#This Row],[Energies]]="","",U544+Table5[[#This Row],[Energies]])</f>
        <v>58860.250000000015</v>
      </c>
      <c r="V545" s="10">
        <f t="shared" si="57"/>
        <v>4882409.5780000007</v>
      </c>
      <c r="W545" s="8">
        <v>1943936</v>
      </c>
      <c r="X545" s="12">
        <f t="shared" si="55"/>
        <v>7.7811666639230944E-3</v>
      </c>
      <c r="Y545" s="8"/>
      <c r="Z545" s="8">
        <v>4613.38</v>
      </c>
      <c r="AA545" s="8"/>
      <c r="AB545" s="1"/>
      <c r="AC545" s="66">
        <v>96596.29</v>
      </c>
      <c r="AE545" s="109"/>
    </row>
    <row r="546" spans="1:31" x14ac:dyDescent="0.25">
      <c r="A546" s="1" t="str">
        <f t="shared" si="59"/>
        <v>Jan</v>
      </c>
      <c r="B546" s="2">
        <v>44956</v>
      </c>
      <c r="C546" s="8">
        <v>15266.7</v>
      </c>
      <c r="D546" s="8">
        <v>-910.9</v>
      </c>
      <c r="E546" s="8">
        <v>-3464.8</v>
      </c>
      <c r="F546" s="8">
        <v>3549.2</v>
      </c>
      <c r="G546" s="8">
        <v>-19541.2</v>
      </c>
      <c r="H546" s="8">
        <v>-6792.9</v>
      </c>
      <c r="I546" s="8">
        <v>0</v>
      </c>
      <c r="J546" s="10">
        <f t="shared" si="56"/>
        <v>-11893.9</v>
      </c>
      <c r="K546" s="8">
        <v>-37.19</v>
      </c>
      <c r="L546" s="8">
        <v>-263.12</v>
      </c>
      <c r="M546" s="8">
        <f t="shared" si="60"/>
        <v>-300.31</v>
      </c>
      <c r="N546" s="10">
        <f t="shared" si="58"/>
        <v>-12194.21</v>
      </c>
      <c r="O546" s="11">
        <f>IF(Table5[[#This Row],[Beans]]="","",O545+Table5[[#This Row],[Beans]])</f>
        <v>3370542.0999999996</v>
      </c>
      <c r="P546" s="11">
        <f>IF(Table5[[#This Row],[Meal]]="","",P545+Table5[[#This Row],[Meal]])</f>
        <v>582119.00000000081</v>
      </c>
      <c r="Q546" s="11">
        <f>IF(Table5[[#This Row],[Oil]]="","",Q545+Table5[[#This Row],[Oil]])</f>
        <v>-413963.66000000015</v>
      </c>
      <c r="R546" s="11">
        <f>IF(Table5[[#This Row],[Corn]]="","",R545+Table5[[#This Row],[Corn]])</f>
        <v>367443.84000000014</v>
      </c>
      <c r="S546" s="11">
        <f>IF(Table5[[#This Row],[Wheat]]="","",S545+Table5[[#This Row],[Wheat]])</f>
        <v>1316744.7200000009</v>
      </c>
      <c r="T546" s="11">
        <f>IF(Table5[[#This Row],[KC Wheat]]="","",T545+Table5[[#This Row],[KC Wheat]])</f>
        <v>33134.400000000001</v>
      </c>
      <c r="U546" s="11">
        <f>IF(Table5[[#This Row],[Energies]]="","",U545+Table5[[#This Row],[Energies]])</f>
        <v>58860.250000000015</v>
      </c>
      <c r="V546" s="10">
        <f t="shared" si="57"/>
        <v>4870215.3680000007</v>
      </c>
      <c r="W546" s="8">
        <v>1879592</v>
      </c>
      <c r="X546" s="12">
        <f t="shared" si="55"/>
        <v>-6.4876898816338862E-3</v>
      </c>
      <c r="Y546" s="8"/>
      <c r="Z546" s="8"/>
      <c r="AA546" s="8"/>
      <c r="AB546" s="1"/>
      <c r="AC546" s="66">
        <v>100496.98</v>
      </c>
      <c r="AE546" s="109"/>
    </row>
    <row r="547" spans="1:31" x14ac:dyDescent="0.25">
      <c r="A547" s="1" t="str">
        <f t="shared" si="59"/>
        <v>Jan</v>
      </c>
      <c r="B547" s="2">
        <v>44957</v>
      </c>
      <c r="C547" s="8">
        <v>-9700.4</v>
      </c>
      <c r="D547" s="8">
        <v>9515.7000000000007</v>
      </c>
      <c r="E547" s="8">
        <v>-15590.6</v>
      </c>
      <c r="F547" s="8">
        <v>-1523.9</v>
      </c>
      <c r="G547" s="8">
        <v>15092.4</v>
      </c>
      <c r="H547" s="8">
        <v>-1975.1</v>
      </c>
      <c r="I547" s="8">
        <v>0</v>
      </c>
      <c r="J547" s="10">
        <f t="shared" si="56"/>
        <v>-4181.9000000000015</v>
      </c>
      <c r="K547" s="8">
        <v>-63.39</v>
      </c>
      <c r="L547" s="8">
        <v>-448.5</v>
      </c>
      <c r="M547" s="8">
        <f t="shared" si="60"/>
        <v>-511.89</v>
      </c>
      <c r="N547" s="10">
        <f t="shared" si="58"/>
        <v>-4693.7900000000018</v>
      </c>
      <c r="O547" s="11">
        <f>IF(Table5[[#This Row],[Beans]]="","",O546+Table5[[#This Row],[Beans]])</f>
        <v>3360841.6999999997</v>
      </c>
      <c r="P547" s="11">
        <f>IF(Table5[[#This Row],[Meal]]="","",P546+Table5[[#This Row],[Meal]])</f>
        <v>591634.70000000077</v>
      </c>
      <c r="Q547" s="11">
        <f>IF(Table5[[#This Row],[Oil]]="","",Q546+Table5[[#This Row],[Oil]])</f>
        <v>-429554.26000000013</v>
      </c>
      <c r="R547" s="11">
        <f>IF(Table5[[#This Row],[Corn]]="","",R546+Table5[[#This Row],[Corn]])</f>
        <v>365919.94000000012</v>
      </c>
      <c r="S547" s="11">
        <f>IF(Table5[[#This Row],[Wheat]]="","",S546+Table5[[#This Row],[Wheat]])</f>
        <v>1331837.1200000008</v>
      </c>
      <c r="T547" s="11">
        <f>IF(Table5[[#This Row],[KC Wheat]]="","",T546+Table5[[#This Row],[KC Wheat]])</f>
        <v>31159.300000000003</v>
      </c>
      <c r="U547" s="11">
        <f>IF(Table5[[#This Row],[Energies]]="","",U546+Table5[[#This Row],[Energies]])</f>
        <v>58860.250000000015</v>
      </c>
      <c r="V547" s="10">
        <f t="shared" si="57"/>
        <v>4865521.5780000007</v>
      </c>
      <c r="W547" s="8">
        <v>1883311</v>
      </c>
      <c r="X547" s="12">
        <f t="shared" si="55"/>
        <v>-2.4923074309022787E-3</v>
      </c>
      <c r="Y547" s="8">
        <v>-312.5</v>
      </c>
      <c r="Z547" s="8"/>
      <c r="AA547" s="8"/>
      <c r="AB547" s="1"/>
      <c r="AC547" s="66">
        <v>80515.34</v>
      </c>
      <c r="AE547" s="109"/>
    </row>
    <row r="548" spans="1:31" x14ac:dyDescent="0.25">
      <c r="A548" s="1" t="str">
        <f t="shared" si="59"/>
        <v>Feb</v>
      </c>
      <c r="B548" s="2">
        <v>44958</v>
      </c>
      <c r="C548" s="8">
        <v>30022.2</v>
      </c>
      <c r="D548" s="8">
        <v>12051.5</v>
      </c>
      <c r="E548" s="8">
        <v>-5028</v>
      </c>
      <c r="F548" s="8">
        <v>-3341.9</v>
      </c>
      <c r="G548" s="8">
        <v>39164.5</v>
      </c>
      <c r="H548" s="8">
        <v>-3922.2</v>
      </c>
      <c r="I548" s="8">
        <v>0</v>
      </c>
      <c r="J548" s="10">
        <f t="shared" si="56"/>
        <v>68946.099999999991</v>
      </c>
      <c r="K548" s="8">
        <v>-75.03</v>
      </c>
      <c r="L548" s="8">
        <v>-531.29999999999995</v>
      </c>
      <c r="M548" s="8">
        <f t="shared" si="60"/>
        <v>-606.32999999999993</v>
      </c>
      <c r="N548" s="10">
        <f t="shared" si="58"/>
        <v>68339.76999999999</v>
      </c>
      <c r="O548" s="11">
        <f>IF(Table5[[#This Row],[Beans]]="","",O547+Table5[[#This Row],[Beans]])</f>
        <v>3390863.9</v>
      </c>
      <c r="P548" s="11">
        <f>IF(Table5[[#This Row],[Meal]]="","",P547+Table5[[#This Row],[Meal]])</f>
        <v>603686.20000000077</v>
      </c>
      <c r="Q548" s="11">
        <f>IF(Table5[[#This Row],[Oil]]="","",Q547+Table5[[#This Row],[Oil]])</f>
        <v>-434582.26000000013</v>
      </c>
      <c r="R548" s="11">
        <f>IF(Table5[[#This Row],[Corn]]="","",R547+Table5[[#This Row],[Corn]])</f>
        <v>362578.0400000001</v>
      </c>
      <c r="S548" s="11">
        <f>IF(Table5[[#This Row],[Wheat]]="","",S547+Table5[[#This Row],[Wheat]])</f>
        <v>1371001.6200000008</v>
      </c>
      <c r="T548" s="11">
        <f>IF(Table5[[#This Row],[KC Wheat]]="","",T547+Table5[[#This Row],[KC Wheat]])</f>
        <v>27237.100000000002</v>
      </c>
      <c r="U548" s="11">
        <f>IF(Table5[[#This Row],[Energies]]="","",U547+Table5[[#This Row],[Energies]])</f>
        <v>58860.250000000015</v>
      </c>
      <c r="V548" s="10">
        <f t="shared" si="57"/>
        <v>4933861.3480000002</v>
      </c>
      <c r="W548" s="8">
        <v>1724769</v>
      </c>
      <c r="X548" s="12">
        <f t="shared" si="55"/>
        <v>3.9622563949143326E-2</v>
      </c>
      <c r="Y548" s="8">
        <v>-1520</v>
      </c>
      <c r="Z548" s="8"/>
      <c r="AA548" s="8"/>
      <c r="AB548" s="1"/>
      <c r="AC548" s="66">
        <v>164104.76</v>
      </c>
      <c r="AE548" s="109"/>
    </row>
    <row r="549" spans="1:31" x14ac:dyDescent="0.25">
      <c r="A549" s="1" t="str">
        <f t="shared" si="59"/>
        <v>Feb</v>
      </c>
      <c r="B549" s="2">
        <v>44959</v>
      </c>
      <c r="C549" s="8">
        <v>-11066.4</v>
      </c>
      <c r="D549" s="8">
        <v>6438</v>
      </c>
      <c r="E549" s="8">
        <v>3275</v>
      </c>
      <c r="F549" s="8">
        <v>3955.7</v>
      </c>
      <c r="G549" s="8">
        <v>-591.9</v>
      </c>
      <c r="H549" s="8">
        <v>-4108.1000000000004</v>
      </c>
      <c r="I549" s="8">
        <v>0</v>
      </c>
      <c r="J549" s="10">
        <f t="shared" si="56"/>
        <v>-2097.7000000000003</v>
      </c>
      <c r="K549" s="8">
        <v>-92.03</v>
      </c>
      <c r="L549" s="8">
        <v>-649.66</v>
      </c>
      <c r="M549" s="8">
        <f t="shared" si="60"/>
        <v>-741.68999999999994</v>
      </c>
      <c r="N549" s="10">
        <f t="shared" si="58"/>
        <v>-2839.3900000000003</v>
      </c>
      <c r="O549" s="11">
        <f>IF(Table5[[#This Row],[Beans]]="","",O548+Table5[[#This Row],[Beans]])</f>
        <v>3379797.5</v>
      </c>
      <c r="P549" s="11">
        <f>IF(Table5[[#This Row],[Meal]]="","",P548+Table5[[#This Row],[Meal]])</f>
        <v>610124.20000000077</v>
      </c>
      <c r="Q549" s="11">
        <f>IF(Table5[[#This Row],[Oil]]="","",Q548+Table5[[#This Row],[Oil]])</f>
        <v>-431307.26000000013</v>
      </c>
      <c r="R549" s="11">
        <f>IF(Table5[[#This Row],[Corn]]="","",R548+Table5[[#This Row],[Corn]])</f>
        <v>366533.74000000011</v>
      </c>
      <c r="S549" s="11">
        <f>IF(Table5[[#This Row],[Wheat]]="","",S548+Table5[[#This Row],[Wheat]])</f>
        <v>1370409.7200000009</v>
      </c>
      <c r="T549" s="11">
        <f>IF(Table5[[#This Row],[KC Wheat]]="","",T548+Table5[[#This Row],[KC Wheat]])</f>
        <v>23129</v>
      </c>
      <c r="U549" s="11">
        <f>IF(Table5[[#This Row],[Energies]]="","",U548+Table5[[#This Row],[Energies]])</f>
        <v>58860.250000000015</v>
      </c>
      <c r="V549" s="10">
        <f t="shared" si="57"/>
        <v>4931021.9580000006</v>
      </c>
      <c r="W549" s="8">
        <v>1845394</v>
      </c>
      <c r="X549" s="12">
        <f t="shared" ref="X549:X611" si="61">IFERROR(N549/W549,"")</f>
        <v>-1.5386361936800489E-3</v>
      </c>
      <c r="Y549" s="8"/>
      <c r="Z549" s="8"/>
      <c r="AA549" s="8"/>
      <c r="AB549" s="1"/>
      <c r="AC549" s="66">
        <v>158492.07</v>
      </c>
      <c r="AE549" s="109"/>
    </row>
    <row r="550" spans="1:31" x14ac:dyDescent="0.25">
      <c r="A550" s="1" t="str">
        <f t="shared" si="59"/>
        <v>Feb</v>
      </c>
      <c r="B550" s="2">
        <v>44960</v>
      </c>
      <c r="C550" s="8">
        <v>-5482</v>
      </c>
      <c r="D550" s="8">
        <v>-1547.5</v>
      </c>
      <c r="E550" s="8">
        <v>-4193.2</v>
      </c>
      <c r="F550" s="8">
        <v>-895.5</v>
      </c>
      <c r="G550" s="8">
        <v>10027.1</v>
      </c>
      <c r="H550" s="8">
        <v>-8240.7000000000007</v>
      </c>
      <c r="I550" s="8">
        <v>0</v>
      </c>
      <c r="J550" s="10">
        <f t="shared" si="56"/>
        <v>-10331.800000000001</v>
      </c>
      <c r="K550" s="8">
        <v>-55.1</v>
      </c>
      <c r="L550" s="8">
        <v>-389.27</v>
      </c>
      <c r="M550" s="8">
        <f t="shared" si="60"/>
        <v>-444.37</v>
      </c>
      <c r="N550" s="10">
        <f t="shared" si="58"/>
        <v>-10776.170000000002</v>
      </c>
      <c r="O550" s="11">
        <f>IF(Table5[[#This Row],[Beans]]="","",O549+Table5[[#This Row],[Beans]])</f>
        <v>3374315.5</v>
      </c>
      <c r="P550" s="11">
        <f>IF(Table5[[#This Row],[Meal]]="","",P549+Table5[[#This Row],[Meal]])</f>
        <v>608576.70000000077</v>
      </c>
      <c r="Q550" s="11">
        <f>IF(Table5[[#This Row],[Oil]]="","",Q549+Table5[[#This Row],[Oil]])</f>
        <v>-435500.46000000014</v>
      </c>
      <c r="R550" s="11">
        <f>IF(Table5[[#This Row],[Corn]]="","",R549+Table5[[#This Row],[Corn]])</f>
        <v>365638.24000000011</v>
      </c>
      <c r="S550" s="11">
        <f>IF(Table5[[#This Row],[Wheat]]="","",S549+Table5[[#This Row],[Wheat]])</f>
        <v>1380436.820000001</v>
      </c>
      <c r="T550" s="11">
        <f>IF(Table5[[#This Row],[KC Wheat]]="","",T549+Table5[[#This Row],[KC Wheat]])</f>
        <v>14888.3</v>
      </c>
      <c r="U550" s="11">
        <f>IF(Table5[[#This Row],[Energies]]="","",U549+Table5[[#This Row],[Energies]])</f>
        <v>58860.250000000015</v>
      </c>
      <c r="V550" s="10">
        <f t="shared" si="57"/>
        <v>4920245.7880000006</v>
      </c>
      <c r="W550" s="8">
        <v>1822701</v>
      </c>
      <c r="X550" s="12">
        <f t="shared" si="61"/>
        <v>-5.9121984351794407E-3</v>
      </c>
      <c r="Y550" s="8"/>
      <c r="Z550" s="8"/>
      <c r="AA550" s="8"/>
      <c r="AB550" s="1"/>
      <c r="AC550" s="66">
        <v>135963.20000000001</v>
      </c>
      <c r="AE550" s="109"/>
    </row>
    <row r="551" spans="1:31" x14ac:dyDescent="0.25">
      <c r="A551" s="1" t="str">
        <f t="shared" si="59"/>
        <v>Feb</v>
      </c>
      <c r="B551" s="2">
        <v>44963</v>
      </c>
      <c r="C551" s="8">
        <v>12898.6</v>
      </c>
      <c r="D551" s="8">
        <v>3857.4</v>
      </c>
      <c r="E551" s="8">
        <v>6924</v>
      </c>
      <c r="F551" s="8">
        <v>9287.5</v>
      </c>
      <c r="G551" s="8">
        <v>893.4</v>
      </c>
      <c r="H551" s="8">
        <v>522.79999999999995</v>
      </c>
      <c r="I551" s="8">
        <v>0</v>
      </c>
      <c r="J551" s="10">
        <f t="shared" ref="J551:J614" si="62">IF(SUM(C551:I551)=0,"",SUM(C551:I551))</f>
        <v>34383.700000000004</v>
      </c>
      <c r="K551" s="8">
        <v>-89.14</v>
      </c>
      <c r="L551" s="8">
        <v>-629.97</v>
      </c>
      <c r="M551" s="8">
        <f t="shared" si="60"/>
        <v>-719.11</v>
      </c>
      <c r="N551" s="10">
        <f t="shared" si="58"/>
        <v>33664.590000000004</v>
      </c>
      <c r="O551" s="11">
        <f>IF(Table5[[#This Row],[Beans]]="","",O550+Table5[[#This Row],[Beans]])</f>
        <v>3387214.1</v>
      </c>
      <c r="P551" s="11">
        <f>IF(Table5[[#This Row],[Meal]]="","",P550+Table5[[#This Row],[Meal]])</f>
        <v>612434.10000000079</v>
      </c>
      <c r="Q551" s="11">
        <f>IF(Table5[[#This Row],[Oil]]="","",Q550+Table5[[#This Row],[Oil]])</f>
        <v>-428576.46000000014</v>
      </c>
      <c r="R551" s="11">
        <f>IF(Table5[[#This Row],[Corn]]="","",R550+Table5[[#This Row],[Corn]])</f>
        <v>374925.74000000011</v>
      </c>
      <c r="S551" s="11">
        <f>IF(Table5[[#This Row],[Wheat]]="","",S550+Table5[[#This Row],[Wheat]])</f>
        <v>1381330.2200000009</v>
      </c>
      <c r="T551" s="11">
        <f>IF(Table5[[#This Row],[KC Wheat]]="","",T550+Table5[[#This Row],[KC Wheat]])</f>
        <v>15411.099999999999</v>
      </c>
      <c r="U551" s="11">
        <f>IF(Table5[[#This Row],[Energies]]="","",U550+Table5[[#This Row],[Energies]])</f>
        <v>58860.250000000015</v>
      </c>
      <c r="V551" s="10">
        <f t="shared" si="57"/>
        <v>4953910.3780000005</v>
      </c>
      <c r="W551" s="8">
        <v>1882792</v>
      </c>
      <c r="X551" s="12">
        <f t="shared" si="61"/>
        <v>1.7880142894169938E-2</v>
      </c>
      <c r="Y551" s="8"/>
      <c r="Z551" s="8"/>
      <c r="AA551" s="8"/>
      <c r="AB551" s="1"/>
      <c r="AC551" s="66">
        <v>196914.34</v>
      </c>
      <c r="AE551" s="109"/>
    </row>
    <row r="552" spans="1:31" x14ac:dyDescent="0.25">
      <c r="A552" s="1" t="str">
        <f t="shared" si="59"/>
        <v>Feb</v>
      </c>
      <c r="B552" s="2">
        <v>44964</v>
      </c>
      <c r="C552" s="8">
        <v>-23644.6</v>
      </c>
      <c r="D552" s="8">
        <v>21952.3</v>
      </c>
      <c r="E552" s="8">
        <v>207.3</v>
      </c>
      <c r="F552" s="8">
        <v>-2303.8000000000002</v>
      </c>
      <c r="G552" s="8">
        <v>22555.4</v>
      </c>
      <c r="H552" s="8">
        <v>-6900.2</v>
      </c>
      <c r="I552" s="8">
        <v>0</v>
      </c>
      <c r="J552" s="10">
        <f t="shared" si="62"/>
        <v>11866.400000000001</v>
      </c>
      <c r="K552" s="8">
        <v>-93.28</v>
      </c>
      <c r="L552" s="8">
        <v>-659.87</v>
      </c>
      <c r="M552" s="8">
        <f t="shared" si="60"/>
        <v>-753.15</v>
      </c>
      <c r="N552" s="10">
        <f t="shared" si="58"/>
        <v>11113.250000000002</v>
      </c>
      <c r="O552" s="11">
        <f>IF(Table5[[#This Row],[Beans]]="","",O551+Table5[[#This Row],[Beans]])</f>
        <v>3363569.5</v>
      </c>
      <c r="P552" s="11">
        <f>IF(Table5[[#This Row],[Meal]]="","",P551+Table5[[#This Row],[Meal]])</f>
        <v>634386.40000000084</v>
      </c>
      <c r="Q552" s="11">
        <f>IF(Table5[[#This Row],[Oil]]="","",Q551+Table5[[#This Row],[Oil]])</f>
        <v>-428369.16000000015</v>
      </c>
      <c r="R552" s="11">
        <f>IF(Table5[[#This Row],[Corn]]="","",R551+Table5[[#This Row],[Corn]])</f>
        <v>372621.94000000012</v>
      </c>
      <c r="S552" s="11">
        <f>IF(Table5[[#This Row],[Wheat]]="","",S551+Table5[[#This Row],[Wheat]])</f>
        <v>1403885.6200000008</v>
      </c>
      <c r="T552" s="11">
        <f>IF(Table5[[#This Row],[KC Wheat]]="","",T551+Table5[[#This Row],[KC Wheat]])</f>
        <v>8510.8999999999978</v>
      </c>
      <c r="U552" s="11">
        <f>IF(Table5[[#This Row],[Energies]]="","",U551+Table5[[#This Row],[Energies]])</f>
        <v>58860.250000000015</v>
      </c>
      <c r="V552" s="10">
        <f t="shared" si="57"/>
        <v>4965023.6280000005</v>
      </c>
      <c r="W552" s="8">
        <v>1811765</v>
      </c>
      <c r="X552" s="12">
        <f t="shared" si="61"/>
        <v>6.1339356925429077E-3</v>
      </c>
      <c r="Y552" s="8"/>
      <c r="Z552" s="8"/>
      <c r="AA552" s="8"/>
      <c r="AB552" s="1"/>
      <c r="AC552" s="66">
        <v>202056.69</v>
      </c>
      <c r="AE552" s="109"/>
    </row>
    <row r="553" spans="1:31" x14ac:dyDescent="0.25">
      <c r="A553" s="1" t="str">
        <f t="shared" si="59"/>
        <v>Feb</v>
      </c>
      <c r="B553" s="2">
        <v>44965</v>
      </c>
      <c r="C553" s="8">
        <v>-22497.5</v>
      </c>
      <c r="D553" s="8">
        <v>12781.3</v>
      </c>
      <c r="E553" s="8">
        <v>-4792.5</v>
      </c>
      <c r="F553" s="8">
        <v>1083.8</v>
      </c>
      <c r="G553" s="8">
        <v>8931.6</v>
      </c>
      <c r="H553" s="8">
        <v>-6349.6</v>
      </c>
      <c r="I553" s="8">
        <v>0</v>
      </c>
      <c r="J553" s="10">
        <f t="shared" si="62"/>
        <v>-10842.900000000001</v>
      </c>
      <c r="K553" s="8">
        <v>-77.75</v>
      </c>
      <c r="L553" s="8">
        <v>-549.01</v>
      </c>
      <c r="M553" s="8">
        <f t="shared" si="60"/>
        <v>-626.76</v>
      </c>
      <c r="N553" s="10">
        <f t="shared" si="58"/>
        <v>-11469.660000000002</v>
      </c>
      <c r="O553" s="11">
        <f>IF(Table5[[#This Row],[Beans]]="","",O552+Table5[[#This Row],[Beans]])</f>
        <v>3341072</v>
      </c>
      <c r="P553" s="11">
        <f>IF(Table5[[#This Row],[Meal]]="","",P552+Table5[[#This Row],[Meal]])</f>
        <v>647167.70000000088</v>
      </c>
      <c r="Q553" s="11">
        <f>IF(Table5[[#This Row],[Oil]]="","",Q552+Table5[[#This Row],[Oil]])</f>
        <v>-433161.66000000015</v>
      </c>
      <c r="R553" s="11">
        <f>IF(Table5[[#This Row],[Corn]]="","",R552+Table5[[#This Row],[Corn]])</f>
        <v>373705.74000000011</v>
      </c>
      <c r="S553" s="11">
        <f>IF(Table5[[#This Row],[Wheat]]="","",S552+Table5[[#This Row],[Wheat]])</f>
        <v>1412817.2200000009</v>
      </c>
      <c r="T553" s="11">
        <f>IF(Table5[[#This Row],[KC Wheat]]="","",T552+Table5[[#This Row],[KC Wheat]])</f>
        <v>2161.2999999999975</v>
      </c>
      <c r="U553" s="11">
        <f>IF(Table5[[#This Row],[Energies]]="","",U552+Table5[[#This Row],[Energies]])</f>
        <v>58860.250000000015</v>
      </c>
      <c r="V553" s="10">
        <f t="shared" si="57"/>
        <v>4953553.9680000003</v>
      </c>
      <c r="W553" s="8">
        <v>1759472</v>
      </c>
      <c r="X553" s="12">
        <f t="shared" si="61"/>
        <v>-6.518807915101804E-3</v>
      </c>
      <c r="Y553" s="8"/>
      <c r="Z553" s="8"/>
      <c r="AA553" s="8"/>
      <c r="AB553" s="1"/>
      <c r="AC553" s="66">
        <v>183305.36</v>
      </c>
      <c r="AE553" s="109"/>
    </row>
    <row r="554" spans="1:31" x14ac:dyDescent="0.25">
      <c r="A554" s="1" t="str">
        <f t="shared" si="59"/>
        <v>Feb</v>
      </c>
      <c r="B554" s="2">
        <v>44966</v>
      </c>
      <c r="C554" s="8">
        <v>14801.1</v>
      </c>
      <c r="D554" s="8">
        <v>866.8</v>
      </c>
      <c r="E554" s="8">
        <v>10658.4</v>
      </c>
      <c r="F554" s="8">
        <v>-6774.1</v>
      </c>
      <c r="G554" s="8">
        <v>-6358.9</v>
      </c>
      <c r="H554" s="8">
        <v>-5707.5</v>
      </c>
      <c r="I554" s="8">
        <v>0</v>
      </c>
      <c r="J554" s="10">
        <f t="shared" si="62"/>
        <v>7485.7999999999975</v>
      </c>
      <c r="K554" s="8">
        <v>-132.49</v>
      </c>
      <c r="L554" s="8">
        <v>-937.02</v>
      </c>
      <c r="M554" s="8">
        <f t="shared" si="60"/>
        <v>-1069.51</v>
      </c>
      <c r="N554" s="10">
        <f t="shared" si="58"/>
        <v>6416.2899999999972</v>
      </c>
      <c r="O554" s="11">
        <f>IF(Table5[[#This Row],[Beans]]="","",O553+Table5[[#This Row],[Beans]])</f>
        <v>3355873.1</v>
      </c>
      <c r="P554" s="11">
        <f>IF(Table5[[#This Row],[Meal]]="","",P553+Table5[[#This Row],[Meal]])</f>
        <v>648034.50000000093</v>
      </c>
      <c r="Q554" s="11">
        <f>IF(Table5[[#This Row],[Oil]]="","",Q553+Table5[[#This Row],[Oil]])</f>
        <v>-422503.26000000013</v>
      </c>
      <c r="R554" s="11">
        <f>IF(Table5[[#This Row],[Corn]]="","",R553+Table5[[#This Row],[Corn]])</f>
        <v>366931.64000000013</v>
      </c>
      <c r="S554" s="11">
        <f>IF(Table5[[#This Row],[Wheat]]="","",S553+Table5[[#This Row],[Wheat]])</f>
        <v>1406458.320000001</v>
      </c>
      <c r="T554" s="11">
        <f>IF(Table5[[#This Row],[KC Wheat]]="","",T553+Table5[[#This Row],[KC Wheat]])</f>
        <v>-3546.2000000000025</v>
      </c>
      <c r="U554" s="11">
        <f>IF(Table5[[#This Row],[Energies]]="","",U553+Table5[[#This Row],[Energies]])</f>
        <v>58860.250000000015</v>
      </c>
      <c r="V554" s="10">
        <f t="shared" si="57"/>
        <v>4959970.2580000004</v>
      </c>
      <c r="W554" s="8">
        <v>1575171</v>
      </c>
      <c r="X554" s="12">
        <f t="shared" si="61"/>
        <v>4.0733926665739769E-3</v>
      </c>
      <c r="Y554" s="8"/>
      <c r="Z554" s="8"/>
      <c r="AA554" s="8"/>
      <c r="AB554" s="1"/>
      <c r="AC554" s="66">
        <v>210723.6</v>
      </c>
      <c r="AE554" s="109"/>
    </row>
    <row r="555" spans="1:31" x14ac:dyDescent="0.25">
      <c r="A555" s="1" t="str">
        <f t="shared" si="59"/>
        <v>Feb</v>
      </c>
      <c r="B555" s="2">
        <v>44967</v>
      </c>
      <c r="C555" s="8">
        <v>65921.399999999994</v>
      </c>
      <c r="D555" s="8">
        <v>-4319.5</v>
      </c>
      <c r="E555" s="8">
        <v>8109.9</v>
      </c>
      <c r="F555" s="8">
        <v>1633</v>
      </c>
      <c r="G555" s="8">
        <v>-14356.3</v>
      </c>
      <c r="H555" s="8">
        <v>52626.400000000001</v>
      </c>
      <c r="I555" s="8">
        <v>0</v>
      </c>
      <c r="J555" s="10">
        <f t="shared" si="62"/>
        <v>109614.9</v>
      </c>
      <c r="K555" s="8">
        <v>-169.09</v>
      </c>
      <c r="L555" s="8">
        <v>-1194.6400000000001</v>
      </c>
      <c r="M555" s="8">
        <f t="shared" si="60"/>
        <v>-1363.73</v>
      </c>
      <c r="N555" s="10">
        <f t="shared" si="58"/>
        <v>108251.17</v>
      </c>
      <c r="O555" s="11">
        <f>IF(Table5[[#This Row],[Beans]]="","",O554+Table5[[#This Row],[Beans]])</f>
        <v>3421794.5</v>
      </c>
      <c r="P555" s="11">
        <f>IF(Table5[[#This Row],[Meal]]="","",P554+Table5[[#This Row],[Meal]])</f>
        <v>643715.00000000093</v>
      </c>
      <c r="Q555" s="11">
        <f>IF(Table5[[#This Row],[Oil]]="","",Q554+Table5[[#This Row],[Oil]])</f>
        <v>-414393.3600000001</v>
      </c>
      <c r="R555" s="11">
        <f>IF(Table5[[#This Row],[Corn]]="","",R554+Table5[[#This Row],[Corn]])</f>
        <v>368564.64000000013</v>
      </c>
      <c r="S555" s="11">
        <f>IF(Table5[[#This Row],[Wheat]]="","",S554+Table5[[#This Row],[Wheat]])</f>
        <v>1392102.0200000009</v>
      </c>
      <c r="T555" s="11">
        <f>IF(Table5[[#This Row],[KC Wheat]]="","",T554+Table5[[#This Row],[KC Wheat]])</f>
        <v>49080.2</v>
      </c>
      <c r="U555" s="11">
        <f>IF(Table5[[#This Row],[Energies]]="","",U554+Table5[[#This Row],[Energies]])</f>
        <v>58860.250000000015</v>
      </c>
      <c r="V555" s="10">
        <f t="shared" si="57"/>
        <v>5068221.4280000003</v>
      </c>
      <c r="W555" s="8">
        <v>1224991</v>
      </c>
      <c r="X555" s="12">
        <f t="shared" si="61"/>
        <v>8.8368951282091046E-2</v>
      </c>
      <c r="Y555" s="8"/>
      <c r="Z555" s="8"/>
      <c r="AA555" s="8"/>
      <c r="AB555" s="1"/>
      <c r="AC555" s="66">
        <v>295475.62</v>
      </c>
      <c r="AE555" s="109"/>
    </row>
    <row r="556" spans="1:31" x14ac:dyDescent="0.25">
      <c r="A556" s="1" t="str">
        <f t="shared" si="59"/>
        <v>Feb</v>
      </c>
      <c r="B556" s="2">
        <v>44970</v>
      </c>
      <c r="C556" s="8">
        <v>-57984.4</v>
      </c>
      <c r="D556" s="8">
        <v>8754.5</v>
      </c>
      <c r="E556" s="8">
        <v>-7685.3</v>
      </c>
      <c r="F556" s="8">
        <v>3211.3</v>
      </c>
      <c r="G556" s="8">
        <v>8937.2000000000007</v>
      </c>
      <c r="H556" s="8">
        <v>-1171.5999999999999</v>
      </c>
      <c r="I556" s="8">
        <v>0</v>
      </c>
      <c r="J556" s="10">
        <f t="shared" si="62"/>
        <v>-45938.299999999996</v>
      </c>
      <c r="K556" s="8">
        <v>-74.040000000000006</v>
      </c>
      <c r="L556" s="8">
        <v>-523.85</v>
      </c>
      <c r="M556" s="8">
        <f t="shared" si="60"/>
        <v>-597.89</v>
      </c>
      <c r="N556" s="10">
        <f t="shared" si="58"/>
        <v>-46536.189999999995</v>
      </c>
      <c r="O556" s="11">
        <f>IF(Table5[[#This Row],[Beans]]="","",O555+Table5[[#This Row],[Beans]])</f>
        <v>3363810.1</v>
      </c>
      <c r="P556" s="11">
        <f>IF(Table5[[#This Row],[Meal]]="","",P555+Table5[[#This Row],[Meal]])</f>
        <v>652469.50000000093</v>
      </c>
      <c r="Q556" s="11">
        <f>IF(Table5[[#This Row],[Oil]]="","",Q555+Table5[[#This Row],[Oil]])</f>
        <v>-422078.66000000009</v>
      </c>
      <c r="R556" s="11">
        <f>IF(Table5[[#This Row],[Corn]]="","",R555+Table5[[#This Row],[Corn]])</f>
        <v>371775.94000000012</v>
      </c>
      <c r="S556" s="11">
        <f>IF(Table5[[#This Row],[Wheat]]="","",S555+Table5[[#This Row],[Wheat]])</f>
        <v>1401039.2200000009</v>
      </c>
      <c r="T556" s="11">
        <f>IF(Table5[[#This Row],[KC Wheat]]="","",T555+Table5[[#This Row],[KC Wheat]])</f>
        <v>47908.6</v>
      </c>
      <c r="U556" s="11">
        <f>IF(Table5[[#This Row],[Energies]]="","",U555+Table5[[#This Row],[Energies]])</f>
        <v>58860.250000000015</v>
      </c>
      <c r="V556" s="10">
        <f t="shared" si="57"/>
        <v>5021685.2379999999</v>
      </c>
      <c r="W556" s="8">
        <v>1019852</v>
      </c>
      <c r="X556" s="12">
        <f t="shared" si="61"/>
        <v>-4.5630336558637914E-2</v>
      </c>
      <c r="Y556" s="8">
        <v>-6017.94</v>
      </c>
      <c r="Z556" s="8"/>
      <c r="AA556" s="8"/>
      <c r="AB556" s="1"/>
      <c r="AC556" s="66">
        <v>280919.48</v>
      </c>
      <c r="AE556" s="109"/>
    </row>
    <row r="557" spans="1:31" x14ac:dyDescent="0.25">
      <c r="A557" s="1" t="str">
        <f t="shared" si="59"/>
        <v>Feb</v>
      </c>
      <c r="B557" s="2">
        <v>44971</v>
      </c>
      <c r="C557" s="8">
        <v>-51955.199999999997</v>
      </c>
      <c r="D557" s="8">
        <v>-8235.9</v>
      </c>
      <c r="E557" s="8">
        <v>-23012.5</v>
      </c>
      <c r="F557" s="8">
        <v>-2112.4</v>
      </c>
      <c r="G557" s="8">
        <v>-12494.5</v>
      </c>
      <c r="H557" s="8">
        <v>1229.3</v>
      </c>
      <c r="I557" s="8">
        <v>0</v>
      </c>
      <c r="J557" s="10">
        <f t="shared" si="62"/>
        <v>-96581.2</v>
      </c>
      <c r="K557" s="8">
        <v>-81.22</v>
      </c>
      <c r="L557" s="8">
        <v>-569.75</v>
      </c>
      <c r="M557" s="8">
        <f t="shared" si="60"/>
        <v>-650.97</v>
      </c>
      <c r="N557" s="10">
        <f t="shared" si="58"/>
        <v>-97232.17</v>
      </c>
      <c r="O557" s="11">
        <f>IF(Table5[[#This Row],[Beans]]="","",O556+Table5[[#This Row],[Beans]])</f>
        <v>3311854.9</v>
      </c>
      <c r="P557" s="11">
        <f>IF(Table5[[#This Row],[Meal]]="","",P556+Table5[[#This Row],[Meal]])</f>
        <v>644233.60000000091</v>
      </c>
      <c r="Q557" s="11">
        <f>IF(Table5[[#This Row],[Oil]]="","",Q556+Table5[[#This Row],[Oil]])</f>
        <v>-445091.16000000009</v>
      </c>
      <c r="R557" s="11">
        <f>IF(Table5[[#This Row],[Corn]]="","",R556+Table5[[#This Row],[Corn]])</f>
        <v>369663.5400000001</v>
      </c>
      <c r="S557" s="11">
        <f>IF(Table5[[#This Row],[Wheat]]="","",S556+Table5[[#This Row],[Wheat]])</f>
        <v>1388544.7200000009</v>
      </c>
      <c r="T557" s="11">
        <f>IF(Table5[[#This Row],[KC Wheat]]="","",T556+Table5[[#This Row],[KC Wheat]])</f>
        <v>49137.9</v>
      </c>
      <c r="U557" s="11">
        <f>IF(Table5[[#This Row],[Energies]]="","",U556+Table5[[#This Row],[Energies]])</f>
        <v>58860.250000000015</v>
      </c>
      <c r="V557" s="10">
        <f t="shared" si="57"/>
        <v>4924453.068</v>
      </c>
      <c r="W557" s="8">
        <v>1108711</v>
      </c>
      <c r="X557" s="12">
        <f t="shared" si="61"/>
        <v>-8.7698390292871631E-2</v>
      </c>
      <c r="Y557" s="8"/>
      <c r="Z557" s="8"/>
      <c r="AA557" s="8"/>
      <c r="AB557" s="1"/>
      <c r="AC557" s="66">
        <v>167859.26</v>
      </c>
      <c r="AE557" s="109"/>
    </row>
    <row r="558" spans="1:31" x14ac:dyDescent="0.25">
      <c r="A558" s="1" t="str">
        <f t="shared" si="59"/>
        <v>Feb</v>
      </c>
      <c r="B558" s="2">
        <v>44972</v>
      </c>
      <c r="C558" s="8">
        <v>32605.3</v>
      </c>
      <c r="D558" s="8">
        <v>16500.599999999999</v>
      </c>
      <c r="E558" s="8">
        <v>-18186</v>
      </c>
      <c r="F558" s="8">
        <v>1562.8</v>
      </c>
      <c r="G558" s="8">
        <v>9458.1</v>
      </c>
      <c r="H558" s="8">
        <v>177.7</v>
      </c>
      <c r="I558" s="8">
        <v>0</v>
      </c>
      <c r="J558" s="10">
        <f t="shared" si="62"/>
        <v>42118.499999999993</v>
      </c>
      <c r="K558" s="8">
        <v>-106.98</v>
      </c>
      <c r="L558" s="8">
        <v>-754.8</v>
      </c>
      <c r="M558" s="8">
        <f t="shared" si="60"/>
        <v>-861.78</v>
      </c>
      <c r="N558" s="10">
        <f t="shared" si="58"/>
        <v>41256.719999999994</v>
      </c>
      <c r="O558" s="11">
        <f>IF(Table5[[#This Row],[Beans]]="","",O557+Table5[[#This Row],[Beans]])</f>
        <v>3344460.1999999997</v>
      </c>
      <c r="P558" s="11">
        <f>IF(Table5[[#This Row],[Meal]]="","",P557+Table5[[#This Row],[Meal]])</f>
        <v>660734.20000000088</v>
      </c>
      <c r="Q558" s="11">
        <f>IF(Table5[[#This Row],[Oil]]="","",Q557+Table5[[#This Row],[Oil]])</f>
        <v>-463277.16000000009</v>
      </c>
      <c r="R558" s="11">
        <f>IF(Table5[[#This Row],[Corn]]="","",R557+Table5[[#This Row],[Corn]])</f>
        <v>371226.34000000008</v>
      </c>
      <c r="S558" s="11">
        <f>IF(Table5[[#This Row],[Wheat]]="","",S557+Table5[[#This Row],[Wheat]])</f>
        <v>1398002.820000001</v>
      </c>
      <c r="T558" s="11">
        <f>IF(Table5[[#This Row],[KC Wheat]]="","",T557+Table5[[#This Row],[KC Wheat]])</f>
        <v>49315.6</v>
      </c>
      <c r="U558" s="11">
        <f>IF(Table5[[#This Row],[Energies]]="","",U557+Table5[[#This Row],[Energies]])</f>
        <v>58860.250000000015</v>
      </c>
      <c r="V558" s="10">
        <f t="shared" si="57"/>
        <v>4965709.7879999997</v>
      </c>
      <c r="W558" s="8">
        <v>1278194</v>
      </c>
      <c r="X558" s="12">
        <f t="shared" si="61"/>
        <v>3.2277353828917985E-2</v>
      </c>
      <c r="Y558" s="8"/>
      <c r="Z558" s="8"/>
      <c r="AA558" s="8"/>
      <c r="AB558" s="1"/>
      <c r="AC558" s="66">
        <v>213328.73</v>
      </c>
      <c r="AE558" s="109"/>
    </row>
    <row r="559" spans="1:31" x14ac:dyDescent="0.25">
      <c r="A559" s="1" t="str">
        <f t="shared" si="59"/>
        <v>Feb</v>
      </c>
      <c r="B559" s="2">
        <v>44973</v>
      </c>
      <c r="C559" s="8">
        <v>-39342.800000000003</v>
      </c>
      <c r="D559" s="8">
        <v>-8552.4</v>
      </c>
      <c r="E559" s="8">
        <v>-17436.099999999999</v>
      </c>
      <c r="F559" s="8">
        <v>3626.5</v>
      </c>
      <c r="G559" s="8">
        <v>-7898.4</v>
      </c>
      <c r="H559" s="8">
        <v>3642</v>
      </c>
      <c r="I559" s="8">
        <v>0</v>
      </c>
      <c r="J559" s="10">
        <f t="shared" si="62"/>
        <v>-65961.2</v>
      </c>
      <c r="K559" s="8">
        <v>-54.36</v>
      </c>
      <c r="L559" s="8">
        <v>-384.79</v>
      </c>
      <c r="M559" s="8">
        <f t="shared" si="60"/>
        <v>-439.15000000000003</v>
      </c>
      <c r="N559" s="10">
        <f t="shared" si="58"/>
        <v>-66400.349999999991</v>
      </c>
      <c r="O559" s="11">
        <f>IF(Table5[[#This Row],[Beans]]="","",O558+Table5[[#This Row],[Beans]])</f>
        <v>3305117.4</v>
      </c>
      <c r="P559" s="11">
        <f>IF(Table5[[#This Row],[Meal]]="","",P558+Table5[[#This Row],[Meal]])</f>
        <v>652181.80000000086</v>
      </c>
      <c r="Q559" s="11">
        <f>IF(Table5[[#This Row],[Oil]]="","",Q558+Table5[[#This Row],[Oil]])</f>
        <v>-480713.26000000007</v>
      </c>
      <c r="R559" s="11">
        <f>IF(Table5[[#This Row],[Corn]]="","",R558+Table5[[#This Row],[Corn]])</f>
        <v>374852.84000000008</v>
      </c>
      <c r="S559" s="11">
        <f>IF(Table5[[#This Row],[Wheat]]="","",S558+Table5[[#This Row],[Wheat]])</f>
        <v>1390104.4200000011</v>
      </c>
      <c r="T559" s="11">
        <f>IF(Table5[[#This Row],[KC Wheat]]="","",T558+Table5[[#This Row],[KC Wheat]])</f>
        <v>52957.599999999999</v>
      </c>
      <c r="U559" s="11">
        <f>IF(Table5[[#This Row],[Energies]]="","",U558+Table5[[#This Row],[Energies]])</f>
        <v>58860.250000000015</v>
      </c>
      <c r="V559" s="10">
        <f t="shared" si="57"/>
        <v>4899309.4380000001</v>
      </c>
      <c r="W559" s="8">
        <v>1143994</v>
      </c>
      <c r="X559" s="12">
        <f t="shared" si="61"/>
        <v>-5.8042568405079042E-2</v>
      </c>
      <c r="Y559" s="8"/>
      <c r="Z559" s="8"/>
      <c r="AA559" s="8"/>
      <c r="AB559" s="1"/>
      <c r="AC559" s="66">
        <v>136811.57999999999</v>
      </c>
      <c r="AE559" s="109"/>
    </row>
    <row r="560" spans="1:31" x14ac:dyDescent="0.25">
      <c r="A560" s="1" t="str">
        <f t="shared" si="59"/>
        <v>Feb</v>
      </c>
      <c r="B560" s="2">
        <v>44974</v>
      </c>
      <c r="C560" s="8">
        <v>23765.4</v>
      </c>
      <c r="D560" s="8">
        <v>9684</v>
      </c>
      <c r="E560" s="8">
        <v>19096.8</v>
      </c>
      <c r="F560" s="8">
        <v>-107.3</v>
      </c>
      <c r="G560" s="8">
        <v>220.3</v>
      </c>
      <c r="H560" s="8">
        <v>-637.1</v>
      </c>
      <c r="I560" s="8">
        <v>0</v>
      </c>
      <c r="J560" s="10">
        <f t="shared" si="62"/>
        <v>52022.1</v>
      </c>
      <c r="K560" s="8">
        <v>-26.73</v>
      </c>
      <c r="L560" s="8">
        <v>-180.03</v>
      </c>
      <c r="M560" s="8">
        <f t="shared" si="60"/>
        <v>-206.76</v>
      </c>
      <c r="N560" s="10">
        <f t="shared" si="58"/>
        <v>51815.34</v>
      </c>
      <c r="O560" s="11">
        <f>IF(Table5[[#This Row],[Beans]]="","",O559+Table5[[#This Row],[Beans]])</f>
        <v>3328882.8</v>
      </c>
      <c r="P560" s="11">
        <f>IF(Table5[[#This Row],[Meal]]="","",P559+Table5[[#This Row],[Meal]])</f>
        <v>661865.80000000086</v>
      </c>
      <c r="Q560" s="11">
        <f>IF(Table5[[#This Row],[Oil]]="","",Q559+Table5[[#This Row],[Oil]])</f>
        <v>-461616.46000000008</v>
      </c>
      <c r="R560" s="11">
        <f>IF(Table5[[#This Row],[Corn]]="","",R559+Table5[[#This Row],[Corn]])</f>
        <v>374745.5400000001</v>
      </c>
      <c r="S560" s="11">
        <f>IF(Table5[[#This Row],[Wheat]]="","",S559+Table5[[#This Row],[Wheat]])</f>
        <v>1390324.7200000011</v>
      </c>
      <c r="T560" s="11">
        <f>IF(Table5[[#This Row],[KC Wheat]]="","",T559+Table5[[#This Row],[KC Wheat]])</f>
        <v>52320.5</v>
      </c>
      <c r="U560" s="11">
        <f>IF(Table5[[#This Row],[Energies]]="","",U559+Table5[[#This Row],[Energies]])</f>
        <v>58860.250000000015</v>
      </c>
      <c r="V560" s="10">
        <f t="shared" si="57"/>
        <v>4951124.7779999999</v>
      </c>
      <c r="W560" s="8">
        <v>1101503</v>
      </c>
      <c r="X560" s="12">
        <f t="shared" si="61"/>
        <v>4.704058000749884E-2</v>
      </c>
      <c r="Y560" s="8"/>
      <c r="Z560" s="8"/>
      <c r="AA560" s="8"/>
      <c r="AB560" s="1"/>
      <c r="AC560" s="66">
        <v>195936.07</v>
      </c>
      <c r="AE560" s="109"/>
    </row>
    <row r="561" spans="1:31" x14ac:dyDescent="0.25">
      <c r="A561" s="1" t="str">
        <f t="shared" si="59"/>
        <v>Feb</v>
      </c>
      <c r="B561" s="2">
        <v>44978</v>
      </c>
      <c r="C561" s="8">
        <v>25659.1</v>
      </c>
      <c r="D561" s="8">
        <v>-2244.4</v>
      </c>
      <c r="E561" s="8">
        <v>-2310.4</v>
      </c>
      <c r="F561" s="8">
        <v>-4816.6000000000004</v>
      </c>
      <c r="G561" s="8">
        <v>-6595.8</v>
      </c>
      <c r="H561" s="8">
        <v>4317.8999999999996</v>
      </c>
      <c r="I561" s="8">
        <v>0</v>
      </c>
      <c r="J561" s="10">
        <f t="shared" si="62"/>
        <v>14009.799999999994</v>
      </c>
      <c r="K561" s="8">
        <v>-77.72</v>
      </c>
      <c r="L561" s="8">
        <v>-551.30999999999995</v>
      </c>
      <c r="M561" s="8">
        <f t="shared" si="60"/>
        <v>-629.03</v>
      </c>
      <c r="N561" s="10">
        <f t="shared" si="58"/>
        <v>13380.769999999993</v>
      </c>
      <c r="O561" s="11">
        <f>IF(Table5[[#This Row],[Beans]]="","",O560+Table5[[#This Row],[Beans]])</f>
        <v>3354541.9</v>
      </c>
      <c r="P561" s="11">
        <f>IF(Table5[[#This Row],[Meal]]="","",P560+Table5[[#This Row],[Meal]])</f>
        <v>659621.40000000084</v>
      </c>
      <c r="Q561" s="11">
        <f>IF(Table5[[#This Row],[Oil]]="","",Q560+Table5[[#This Row],[Oil]])</f>
        <v>-463926.8600000001</v>
      </c>
      <c r="R561" s="11">
        <f>IF(Table5[[#This Row],[Corn]]="","",R560+Table5[[#This Row],[Corn]])</f>
        <v>369928.94000000012</v>
      </c>
      <c r="S561" s="11">
        <f>IF(Table5[[#This Row],[Wheat]]="","",S560+Table5[[#This Row],[Wheat]])</f>
        <v>1383728.9200000011</v>
      </c>
      <c r="T561" s="11">
        <f>IF(Table5[[#This Row],[KC Wheat]]="","",T560+Table5[[#This Row],[KC Wheat]])</f>
        <v>56638.400000000001</v>
      </c>
      <c r="U561" s="11">
        <f>IF(Table5[[#This Row],[Energies]]="","",U560+Table5[[#This Row],[Energies]])</f>
        <v>58860.250000000015</v>
      </c>
      <c r="V561" s="10">
        <f t="shared" si="57"/>
        <v>4964505.5479999995</v>
      </c>
      <c r="W561" s="8">
        <v>998739</v>
      </c>
      <c r="X561" s="12">
        <f t="shared" si="61"/>
        <v>1.3397664454877594E-2</v>
      </c>
      <c r="Y561" s="8"/>
      <c r="Z561" s="8"/>
      <c r="AA561" s="8"/>
      <c r="AB561" s="1"/>
      <c r="AC561" s="66">
        <v>231680.09</v>
      </c>
      <c r="AE561" s="109"/>
    </row>
    <row r="562" spans="1:31" x14ac:dyDescent="0.25">
      <c r="A562" s="1" t="str">
        <f t="shared" si="59"/>
        <v>Feb</v>
      </c>
      <c r="B562" s="2">
        <v>44979</v>
      </c>
      <c r="C562" s="8">
        <v>-36513.300000000003</v>
      </c>
      <c r="D562" s="8">
        <v>-6336.2</v>
      </c>
      <c r="E562" s="8">
        <v>12180.4</v>
      </c>
      <c r="F562" s="8">
        <v>12346.2</v>
      </c>
      <c r="G562" s="8">
        <v>20402.7</v>
      </c>
      <c r="H562" s="8">
        <v>-21322.3</v>
      </c>
      <c r="I562" s="8">
        <v>0</v>
      </c>
      <c r="J562" s="10">
        <f t="shared" si="62"/>
        <v>-19242.499999999996</v>
      </c>
      <c r="K562" s="8">
        <v>-55.53</v>
      </c>
      <c r="L562" s="8">
        <v>-392.35</v>
      </c>
      <c r="M562" s="8">
        <f t="shared" si="60"/>
        <v>-447.88</v>
      </c>
      <c r="N562" s="10">
        <f t="shared" si="58"/>
        <v>-19690.379999999997</v>
      </c>
      <c r="O562" s="11">
        <f>IF(Table5[[#This Row],[Beans]]="","",O561+Table5[[#This Row],[Beans]])</f>
        <v>3318028.6</v>
      </c>
      <c r="P562" s="11">
        <f>IF(Table5[[#This Row],[Meal]]="","",P561+Table5[[#This Row],[Meal]])</f>
        <v>653285.20000000088</v>
      </c>
      <c r="Q562" s="11">
        <f>IF(Table5[[#This Row],[Oil]]="","",Q561+Table5[[#This Row],[Oil]])</f>
        <v>-451746.46000000008</v>
      </c>
      <c r="R562" s="11">
        <f>IF(Table5[[#This Row],[Corn]]="","",R561+Table5[[#This Row],[Corn]])</f>
        <v>382275.14000000013</v>
      </c>
      <c r="S562" s="11">
        <f>IF(Table5[[#This Row],[Wheat]]="","",S561+Table5[[#This Row],[Wheat]])</f>
        <v>1404131.620000001</v>
      </c>
      <c r="T562" s="11">
        <f>IF(Table5[[#This Row],[KC Wheat]]="","",T561+Table5[[#This Row],[KC Wheat]])</f>
        <v>35316.100000000006</v>
      </c>
      <c r="U562" s="11">
        <f>IF(Table5[[#This Row],[Energies]]="","",U561+Table5[[#This Row],[Energies]])</f>
        <v>58860.250000000015</v>
      </c>
      <c r="V562" s="10">
        <f t="shared" si="57"/>
        <v>4944815.1679999996</v>
      </c>
      <c r="W562" s="8">
        <v>1177623</v>
      </c>
      <c r="X562" s="12">
        <f t="shared" si="61"/>
        <v>-1.6720444488601188E-2</v>
      </c>
      <c r="Y562" s="8"/>
      <c r="Z562" s="8"/>
      <c r="AA562" s="8"/>
      <c r="AB562" s="1"/>
      <c r="AC562" s="66">
        <v>186900.71</v>
      </c>
      <c r="AE562" s="109"/>
    </row>
    <row r="563" spans="1:31" x14ac:dyDescent="0.25">
      <c r="A563" s="1" t="str">
        <f t="shared" si="59"/>
        <v>Feb</v>
      </c>
      <c r="B563" s="2">
        <v>44980</v>
      </c>
      <c r="C563" s="8">
        <v>-49044.6</v>
      </c>
      <c r="D563" s="8">
        <v>-6607.6</v>
      </c>
      <c r="E563" s="8">
        <v>-8358.6</v>
      </c>
      <c r="F563" s="8">
        <v>7020.5</v>
      </c>
      <c r="G563" s="8">
        <v>-17049.400000000001</v>
      </c>
      <c r="H563" s="8">
        <v>-1964.7</v>
      </c>
      <c r="I563" s="8">
        <v>0</v>
      </c>
      <c r="J563" s="10">
        <f t="shared" si="62"/>
        <v>-76004.399999999994</v>
      </c>
      <c r="K563" s="8">
        <v>-73.41</v>
      </c>
      <c r="L563" s="8">
        <v>-517.39</v>
      </c>
      <c r="M563" s="8">
        <f t="shared" si="60"/>
        <v>-590.79999999999995</v>
      </c>
      <c r="N563" s="10">
        <f t="shared" si="58"/>
        <v>-76595.199999999997</v>
      </c>
      <c r="O563" s="11">
        <f>IF(Table5[[#This Row],[Beans]]="","",O562+Table5[[#This Row],[Beans]])</f>
        <v>3268984</v>
      </c>
      <c r="P563" s="11">
        <f>IF(Table5[[#This Row],[Meal]]="","",P562+Table5[[#This Row],[Meal]])</f>
        <v>646677.60000000091</v>
      </c>
      <c r="Q563" s="11">
        <f>IF(Table5[[#This Row],[Oil]]="","",Q562+Table5[[#This Row],[Oil]])</f>
        <v>-460105.06000000006</v>
      </c>
      <c r="R563" s="11">
        <f>IF(Table5[[#This Row],[Corn]]="","",R562+Table5[[#This Row],[Corn]])</f>
        <v>389295.64000000013</v>
      </c>
      <c r="S563" s="11">
        <f>IF(Table5[[#This Row],[Wheat]]="","",S562+Table5[[#This Row],[Wheat]])</f>
        <v>1387082.2200000011</v>
      </c>
      <c r="T563" s="11">
        <f>IF(Table5[[#This Row],[KC Wheat]]="","",T562+Table5[[#This Row],[KC Wheat]])</f>
        <v>33351.400000000009</v>
      </c>
      <c r="U563" s="11">
        <f>IF(Table5[[#This Row],[Energies]]="","",U562+Table5[[#This Row],[Energies]])</f>
        <v>58860.250000000015</v>
      </c>
      <c r="V563" s="10">
        <f t="shared" si="57"/>
        <v>4868219.9679999994</v>
      </c>
      <c r="W563" s="8">
        <v>1417068</v>
      </c>
      <c r="X563" s="12">
        <f t="shared" si="61"/>
        <v>-5.4051887418246687E-2</v>
      </c>
      <c r="Y563" s="8"/>
      <c r="Z563" s="8"/>
      <c r="AA563" s="8"/>
      <c r="AB563" s="1"/>
      <c r="AC563" s="66">
        <v>122038.16</v>
      </c>
      <c r="AE563" s="109"/>
    </row>
    <row r="564" spans="1:31" x14ac:dyDescent="0.25">
      <c r="A564" s="1" t="str">
        <f t="shared" si="59"/>
        <v>Feb</v>
      </c>
      <c r="B564" s="2">
        <v>44981</v>
      </c>
      <c r="C564" s="8">
        <v>-25321</v>
      </c>
      <c r="D564" s="8">
        <v>9398.7999999999993</v>
      </c>
      <c r="E564" s="8">
        <v>-8034.2</v>
      </c>
      <c r="F564" s="8">
        <v>12536.9</v>
      </c>
      <c r="G564" s="8">
        <v>21033.4</v>
      </c>
      <c r="H564" s="8">
        <v>4590.2</v>
      </c>
      <c r="I564" s="8">
        <v>0</v>
      </c>
      <c r="J564" s="10">
        <f t="shared" si="62"/>
        <v>14204.099999999999</v>
      </c>
      <c r="K564" s="8">
        <v>-558.21</v>
      </c>
      <c r="L564" s="8">
        <v>-2652.45</v>
      </c>
      <c r="M564" s="8">
        <f t="shared" si="60"/>
        <v>-3210.66</v>
      </c>
      <c r="N564" s="10">
        <f t="shared" si="58"/>
        <v>10993.439999999999</v>
      </c>
      <c r="O564" s="11">
        <f>IF(Table5[[#This Row],[Beans]]="","",O563+Table5[[#This Row],[Beans]])</f>
        <v>3243663</v>
      </c>
      <c r="P564" s="11">
        <f>IF(Table5[[#This Row],[Meal]]="","",P563+Table5[[#This Row],[Meal]])</f>
        <v>656076.40000000095</v>
      </c>
      <c r="Q564" s="11">
        <f>IF(Table5[[#This Row],[Oil]]="","",Q563+Table5[[#This Row],[Oil]])</f>
        <v>-468139.26000000007</v>
      </c>
      <c r="R564" s="11">
        <f>IF(Table5[[#This Row],[Corn]]="","",R563+Table5[[#This Row],[Corn]])</f>
        <v>401832.54000000015</v>
      </c>
      <c r="S564" s="11">
        <f>IF(Table5[[#This Row],[Wheat]]="","",S563+Table5[[#This Row],[Wheat]])</f>
        <v>1408115.620000001</v>
      </c>
      <c r="T564" s="11">
        <f>IF(Table5[[#This Row],[KC Wheat]]="","",T563+Table5[[#This Row],[KC Wheat]])</f>
        <v>37941.600000000006</v>
      </c>
      <c r="U564" s="11">
        <f>IF(Table5[[#This Row],[Energies]]="","",U563+Table5[[#This Row],[Energies]])</f>
        <v>58860.250000000015</v>
      </c>
      <c r="V564" s="10">
        <f>IF(N564&lt;&gt;"",IFERROR(V563+N564,""),"")</f>
        <v>4879213.4079999998</v>
      </c>
      <c r="W564" s="8">
        <v>665850</v>
      </c>
      <c r="X564" s="12">
        <f t="shared" si="61"/>
        <v>1.6510385221896823E-2</v>
      </c>
      <c r="Y564" s="8">
        <v>-7140.6</v>
      </c>
      <c r="Z564" s="8">
        <v>2996.7</v>
      </c>
      <c r="AA564" s="8"/>
      <c r="AB564" s="1"/>
      <c r="AC564" s="66">
        <v>124141.25</v>
      </c>
      <c r="AE564" s="109"/>
    </row>
    <row r="565" spans="1:31" x14ac:dyDescent="0.25">
      <c r="A565" s="1" t="str">
        <f t="shared" si="59"/>
        <v>Feb</v>
      </c>
      <c r="B565" s="2">
        <v>44984</v>
      </c>
      <c r="C565" s="8">
        <v>-23684.7</v>
      </c>
      <c r="D565" s="8">
        <v>-14962.8</v>
      </c>
      <c r="E565" s="8">
        <v>-510.6</v>
      </c>
      <c r="F565" s="8">
        <v>-7970.5</v>
      </c>
      <c r="G565" s="8">
        <v>13431.8</v>
      </c>
      <c r="H565" s="8">
        <v>276</v>
      </c>
      <c r="I565" s="8">
        <v>0</v>
      </c>
      <c r="J565" s="10">
        <f t="shared" si="62"/>
        <v>-33420.800000000003</v>
      </c>
      <c r="K565" s="8">
        <v>-23.58</v>
      </c>
      <c r="L565" s="8">
        <v>-167.21</v>
      </c>
      <c r="M565" s="8">
        <f t="shared" si="60"/>
        <v>-190.79000000000002</v>
      </c>
      <c r="N565" s="10">
        <f t="shared" si="58"/>
        <v>-33611.590000000004</v>
      </c>
      <c r="O565" s="11">
        <f>IF(Table5[[#This Row],[Beans]]="","",O564+Table5[[#This Row],[Beans]])</f>
        <v>3219978.3</v>
      </c>
      <c r="P565" s="11">
        <f>IF(Table5[[#This Row],[Meal]]="","",P564+Table5[[#This Row],[Meal]])</f>
        <v>641113.60000000091</v>
      </c>
      <c r="Q565" s="11">
        <f>IF(Table5[[#This Row],[Oil]]="","",Q564+Table5[[#This Row],[Oil]])</f>
        <v>-468649.86000000004</v>
      </c>
      <c r="R565" s="11">
        <f>IF(Table5[[#This Row],[Corn]]="","",R564+Table5[[#This Row],[Corn]])</f>
        <v>393862.04000000015</v>
      </c>
      <c r="S565" s="11">
        <f>IF(Table5[[#This Row],[Wheat]]="","",S564+Table5[[#This Row],[Wheat]])</f>
        <v>1421547.4200000011</v>
      </c>
      <c r="T565" s="11">
        <f>IF(Table5[[#This Row],[KC Wheat]]="","",T564+Table5[[#This Row],[KC Wheat]])</f>
        <v>38217.600000000006</v>
      </c>
      <c r="U565" s="11">
        <f>IF(Table5[[#This Row],[Energies]]="","",U564+Table5[[#This Row],[Energies]])</f>
        <v>58860.250000000015</v>
      </c>
      <c r="V565" s="10">
        <f>IF(N565&lt;&gt;"",IFERROR(V564+N565,""),"")</f>
        <v>4845601.818</v>
      </c>
      <c r="W565" s="8">
        <v>646865</v>
      </c>
      <c r="X565" s="12">
        <f t="shared" si="61"/>
        <v>-5.1960749151677713E-2</v>
      </c>
      <c r="Y565" s="8"/>
      <c r="Z565" s="8"/>
      <c r="AA565" s="8"/>
      <c r="AB565" s="1"/>
      <c r="AC565" s="66">
        <v>73740.460000000006</v>
      </c>
      <c r="AE565" s="109"/>
    </row>
    <row r="566" spans="1:31" x14ac:dyDescent="0.25">
      <c r="A566" s="1" t="str">
        <f t="shared" si="59"/>
        <v>Feb</v>
      </c>
      <c r="B566" s="2">
        <v>44985</v>
      </c>
      <c r="C566" s="8">
        <v>142560.9</v>
      </c>
      <c r="D566" s="8">
        <v>-22363.4</v>
      </c>
      <c r="E566" s="8">
        <v>4010.6</v>
      </c>
      <c r="F566" s="8">
        <v>6616.6</v>
      </c>
      <c r="G566" s="8">
        <v>-9832.1</v>
      </c>
      <c r="H566" s="8">
        <v>-900.7</v>
      </c>
      <c r="I566" s="8">
        <v>0</v>
      </c>
      <c r="J566" s="10">
        <f t="shared" si="62"/>
        <v>120091.90000000001</v>
      </c>
      <c r="K566" s="8">
        <v>-123.25</v>
      </c>
      <c r="L566" s="8">
        <v>-874</v>
      </c>
      <c r="M566" s="8">
        <f t="shared" si="60"/>
        <v>-997.25</v>
      </c>
      <c r="N566" s="10">
        <f t="shared" si="58"/>
        <v>119094.65000000001</v>
      </c>
      <c r="O566" s="11">
        <f>IF(Table5[[#This Row],[Beans]]="","",O565+Table5[[#This Row],[Beans]])</f>
        <v>3362539.1999999997</v>
      </c>
      <c r="P566" s="11">
        <f>IF(Table5[[#This Row],[Meal]]="","",P565+Table5[[#This Row],[Meal]])</f>
        <v>618750.20000000088</v>
      </c>
      <c r="Q566" s="11">
        <f>IF(Table5[[#This Row],[Oil]]="","",Q565+Table5[[#This Row],[Oil]])</f>
        <v>-464639.26000000007</v>
      </c>
      <c r="R566" s="11">
        <f>IF(Table5[[#This Row],[Corn]]="","",R565+Table5[[#This Row],[Corn]])</f>
        <v>400478.64000000013</v>
      </c>
      <c r="S566" s="11">
        <f>IF(Table5[[#This Row],[Wheat]]="","",S565+Table5[[#This Row],[Wheat]])</f>
        <v>1411715.320000001</v>
      </c>
      <c r="T566" s="11">
        <f>IF(Table5[[#This Row],[KC Wheat]]="","",T565+Table5[[#This Row],[KC Wheat]])</f>
        <v>37316.900000000009</v>
      </c>
      <c r="U566" s="11">
        <f>IF(Table5[[#This Row],[Energies]]="","",U565+Table5[[#This Row],[Energies]])</f>
        <v>58860.250000000015</v>
      </c>
      <c r="V566" s="10">
        <f t="shared" ref="V566:V620" si="63">IF(N566&lt;&gt;"",IFERROR(V565+N566,""),"")</f>
        <v>4964696.4680000003</v>
      </c>
      <c r="W566" s="8">
        <v>693056</v>
      </c>
      <c r="X566" s="12">
        <f t="shared" si="61"/>
        <v>0.17183986575399393</v>
      </c>
      <c r="Y566" s="8">
        <v>-5074.5</v>
      </c>
      <c r="Z566" s="8">
        <v>1982.37</v>
      </c>
      <c r="AA566" s="8"/>
      <c r="AB566" s="1"/>
      <c r="AC566" s="66">
        <v>196175.21</v>
      </c>
      <c r="AE566" s="109"/>
    </row>
    <row r="567" spans="1:31" x14ac:dyDescent="0.25">
      <c r="A567" s="1" t="str">
        <f t="shared" si="59"/>
        <v>Mar</v>
      </c>
      <c r="B567" s="2">
        <v>44986</v>
      </c>
      <c r="C567" s="8">
        <v>3534.7</v>
      </c>
      <c r="D567" s="8">
        <v>9007.4</v>
      </c>
      <c r="E567" s="8">
        <v>-2742.7</v>
      </c>
      <c r="F567" s="8">
        <v>1884.5</v>
      </c>
      <c r="G567" s="8">
        <v>1685.3</v>
      </c>
      <c r="H567" s="8">
        <v>601.29999999999995</v>
      </c>
      <c r="I567" s="8">
        <v>0</v>
      </c>
      <c r="J567" s="10">
        <f t="shared" si="62"/>
        <v>13970.499999999996</v>
      </c>
      <c r="K567" s="8">
        <v>-60.45</v>
      </c>
      <c r="L567" s="8">
        <v>-427.8</v>
      </c>
      <c r="M567" s="8">
        <f t="shared" si="60"/>
        <v>-488.25</v>
      </c>
      <c r="N567" s="10">
        <f t="shared" si="58"/>
        <v>13482.249999999996</v>
      </c>
      <c r="O567" s="11">
        <f>IF(Table5[[#This Row],[Beans]]="","",O566+Table5[[#This Row],[Beans]])</f>
        <v>3366073.9</v>
      </c>
      <c r="P567" s="11">
        <f>IF(Table5[[#This Row],[Meal]]="","",P566+Table5[[#This Row],[Meal]])</f>
        <v>627757.60000000091</v>
      </c>
      <c r="Q567" s="11">
        <f>IF(Table5[[#This Row],[Oil]]="","",Q566+Table5[[#This Row],[Oil]])</f>
        <v>-467381.96000000008</v>
      </c>
      <c r="R567" s="11">
        <f>IF(Table5[[#This Row],[Corn]]="","",R566+Table5[[#This Row],[Corn]])</f>
        <v>402363.14000000013</v>
      </c>
      <c r="S567" s="11">
        <f>IF(Table5[[#This Row],[Wheat]]="","",S566+Table5[[#This Row],[Wheat]])</f>
        <v>1413400.620000001</v>
      </c>
      <c r="T567" s="11">
        <f>IF(Table5[[#This Row],[KC Wheat]]="","",T566+Table5[[#This Row],[KC Wheat]])</f>
        <v>37918.200000000012</v>
      </c>
      <c r="U567" s="11">
        <f>IF(Table5[[#This Row],[Energies]]="","",U566+Table5[[#This Row],[Energies]])</f>
        <v>58860.250000000015</v>
      </c>
      <c r="V567" s="10">
        <f t="shared" si="63"/>
        <v>4978178.7180000003</v>
      </c>
      <c r="W567" s="8">
        <v>651052</v>
      </c>
      <c r="X567" s="12">
        <f t="shared" si="61"/>
        <v>2.0708407316159073E-2</v>
      </c>
      <c r="Y567" s="8">
        <v>-1644.72</v>
      </c>
      <c r="Z567" s="8"/>
      <c r="AA567" s="8"/>
      <c r="AB567" s="1"/>
      <c r="AC567" s="66">
        <v>214361.96</v>
      </c>
      <c r="AE567" s="109"/>
    </row>
    <row r="568" spans="1:31" x14ac:dyDescent="0.25">
      <c r="A568" s="1" t="str">
        <f t="shared" si="59"/>
        <v>Mar</v>
      </c>
      <c r="B568" s="2">
        <v>44987</v>
      </c>
      <c r="C568" s="8">
        <v>12939.7</v>
      </c>
      <c r="D568" s="8">
        <v>-971.8</v>
      </c>
      <c r="E568" s="8">
        <v>1358.6</v>
      </c>
      <c r="F568" s="8">
        <v>2736.1</v>
      </c>
      <c r="G568" s="8">
        <v>10589.2</v>
      </c>
      <c r="H568" s="8">
        <v>-5550.6</v>
      </c>
      <c r="I568" s="8">
        <v>0</v>
      </c>
      <c r="J568" s="10">
        <f t="shared" si="62"/>
        <v>21101.200000000004</v>
      </c>
      <c r="K568" s="8">
        <v>-31.55</v>
      </c>
      <c r="L568" s="8">
        <v>-223.56</v>
      </c>
      <c r="M568" s="8">
        <f t="shared" si="60"/>
        <v>-255.11</v>
      </c>
      <c r="N568" s="10">
        <f t="shared" si="58"/>
        <v>20846.090000000004</v>
      </c>
      <c r="O568" s="11">
        <f>IF(Table5[[#This Row],[Beans]]="","",O567+Table5[[#This Row],[Beans]])</f>
        <v>3379013.6</v>
      </c>
      <c r="P568" s="11">
        <f>IF(Table5[[#This Row],[Meal]]="","",P567+Table5[[#This Row],[Meal]])</f>
        <v>626785.80000000086</v>
      </c>
      <c r="Q568" s="11">
        <f>IF(Table5[[#This Row],[Oil]]="","",Q567+Table5[[#This Row],[Oil]])</f>
        <v>-466023.3600000001</v>
      </c>
      <c r="R568" s="11">
        <f>IF(Table5[[#This Row],[Corn]]="","",R567+Table5[[#This Row],[Corn]])</f>
        <v>405099.24000000011</v>
      </c>
      <c r="S568" s="11">
        <f>IF(Table5[[#This Row],[Wheat]]="","",S567+Table5[[#This Row],[Wheat]])</f>
        <v>1423989.820000001</v>
      </c>
      <c r="T568" s="11">
        <f>IF(Table5[[#This Row],[KC Wheat]]="","",T567+Table5[[#This Row],[KC Wheat]])</f>
        <v>32367.600000000013</v>
      </c>
      <c r="U568" s="11">
        <f>IF(Table5[[#This Row],[Energies]]="","",U567+Table5[[#This Row],[Energies]])</f>
        <v>58860.250000000015</v>
      </c>
      <c r="V568" s="10">
        <f t="shared" si="63"/>
        <v>4999024.8080000002</v>
      </c>
      <c r="W568" s="8">
        <v>656191</v>
      </c>
      <c r="X568" s="12">
        <f t="shared" si="61"/>
        <v>3.1768326600029567E-2</v>
      </c>
      <c r="Y568" s="8"/>
      <c r="Z568" s="8"/>
      <c r="AA568" s="8"/>
      <c r="AB568" s="1"/>
      <c r="AC568" s="66">
        <v>238468.35</v>
      </c>
      <c r="AE568" s="109"/>
    </row>
    <row r="569" spans="1:31" x14ac:dyDescent="0.25">
      <c r="A569" s="1" t="str">
        <f t="shared" si="59"/>
        <v>Mar</v>
      </c>
      <c r="B569" s="2">
        <v>44988</v>
      </c>
      <c r="C569" s="8">
        <v>-15123.3</v>
      </c>
      <c r="D569" s="8">
        <v>5412.7</v>
      </c>
      <c r="E569" s="8">
        <v>8436.5</v>
      </c>
      <c r="F569" s="8">
        <v>-3033</v>
      </c>
      <c r="G569" s="8">
        <v>7143.1</v>
      </c>
      <c r="H569" s="8">
        <v>-953.8</v>
      </c>
      <c r="I569" s="8">
        <v>0</v>
      </c>
      <c r="J569" s="10">
        <f t="shared" si="62"/>
        <v>1882.2000000000019</v>
      </c>
      <c r="K569" s="8">
        <v>-97.18</v>
      </c>
      <c r="L569" s="8">
        <v>-687.47</v>
      </c>
      <c r="M569" s="8">
        <f t="shared" si="60"/>
        <v>-784.65000000000009</v>
      </c>
      <c r="N569" s="10">
        <f t="shared" si="58"/>
        <v>1097.5500000000018</v>
      </c>
      <c r="O569" s="11">
        <f>IF(Table5[[#This Row],[Beans]]="","",O568+Table5[[#This Row],[Beans]])</f>
        <v>3363890.3000000003</v>
      </c>
      <c r="P569" s="11">
        <f>IF(Table5[[#This Row],[Meal]]="","",P568+Table5[[#This Row],[Meal]])</f>
        <v>632198.50000000081</v>
      </c>
      <c r="Q569" s="11">
        <f>IF(Table5[[#This Row],[Oil]]="","",Q568+Table5[[#This Row],[Oil]])</f>
        <v>-457586.8600000001</v>
      </c>
      <c r="R569" s="11">
        <f>IF(Table5[[#This Row],[Corn]]="","",R568+Table5[[#This Row],[Corn]])</f>
        <v>402066.24000000011</v>
      </c>
      <c r="S569" s="11">
        <f>IF(Table5[[#This Row],[Wheat]]="","",S568+Table5[[#This Row],[Wheat]])</f>
        <v>1431132.9200000011</v>
      </c>
      <c r="T569" s="11">
        <f>IF(Table5[[#This Row],[KC Wheat]]="","",T568+Table5[[#This Row],[KC Wheat]])</f>
        <v>31413.800000000014</v>
      </c>
      <c r="U569" s="11">
        <f>IF(Table5[[#This Row],[Energies]]="","",U568+Table5[[#This Row],[Energies]])</f>
        <v>58860.250000000015</v>
      </c>
      <c r="V569" s="10">
        <f t="shared" si="63"/>
        <v>5000122.358</v>
      </c>
      <c r="W569" s="8">
        <v>653417</v>
      </c>
      <c r="X569" s="12">
        <f t="shared" si="61"/>
        <v>1.6797083638778938E-3</v>
      </c>
      <c r="Y569" s="8"/>
      <c r="Z569" s="8"/>
      <c r="AA569" s="8"/>
      <c r="AB569" s="1"/>
      <c r="AC569" s="66">
        <v>226077.7</v>
      </c>
      <c r="AE569" s="109"/>
    </row>
    <row r="570" spans="1:31" x14ac:dyDescent="0.25">
      <c r="A570" s="1" t="str">
        <f t="shared" si="59"/>
        <v>Mar</v>
      </c>
      <c r="B570" s="2">
        <v>44991</v>
      </c>
      <c r="C570" s="8">
        <v>-68137.3</v>
      </c>
      <c r="D570" s="8">
        <v>29769.1</v>
      </c>
      <c r="E570" s="8">
        <v>15826.6</v>
      </c>
      <c r="F570" s="8">
        <v>-2959.2</v>
      </c>
      <c r="G570" s="8">
        <v>-13853.6</v>
      </c>
      <c r="H570" s="8">
        <v>-4797.7</v>
      </c>
      <c r="I570" s="8">
        <v>0</v>
      </c>
      <c r="J570" s="10">
        <f t="shared" si="62"/>
        <v>-44152.100000000006</v>
      </c>
      <c r="K570" s="8">
        <v>-55.48</v>
      </c>
      <c r="L570" s="8">
        <v>-392.15</v>
      </c>
      <c r="M570" s="8">
        <f t="shared" si="60"/>
        <v>-447.63</v>
      </c>
      <c r="N570" s="10">
        <f t="shared" ref="N570:N632" si="64">IFERROR(J570+M570,"")</f>
        <v>-44599.73</v>
      </c>
      <c r="O570" s="11">
        <f>IF(Table5[[#This Row],[Beans]]="","",O569+Table5[[#This Row],[Beans]])</f>
        <v>3295753.0000000005</v>
      </c>
      <c r="P570" s="11">
        <f>IF(Table5[[#This Row],[Meal]]="","",P569+Table5[[#This Row],[Meal]])</f>
        <v>661967.60000000079</v>
      </c>
      <c r="Q570" s="11">
        <f>IF(Table5[[#This Row],[Oil]]="","",Q569+Table5[[#This Row],[Oil]])</f>
        <v>-441760.26000000013</v>
      </c>
      <c r="R570" s="11">
        <f>IF(Table5[[#This Row],[Corn]]="","",R569+Table5[[#This Row],[Corn]])</f>
        <v>399107.0400000001</v>
      </c>
      <c r="S570" s="11">
        <f>IF(Table5[[#This Row],[Wheat]]="","",S569+Table5[[#This Row],[Wheat]])</f>
        <v>1417279.320000001</v>
      </c>
      <c r="T570" s="11">
        <f>IF(Table5[[#This Row],[KC Wheat]]="","",T569+Table5[[#This Row],[KC Wheat]])</f>
        <v>26616.100000000013</v>
      </c>
      <c r="U570" s="11">
        <f>IF(Table5[[#This Row],[Energies]]="","",U569+Table5[[#This Row],[Energies]])</f>
        <v>58860.250000000015</v>
      </c>
      <c r="V570" s="10">
        <f t="shared" si="63"/>
        <v>4955522.6279999996</v>
      </c>
      <c r="W570" s="8">
        <v>583810</v>
      </c>
      <c r="X570" s="12">
        <f t="shared" si="61"/>
        <v>-7.6394254980216167E-2</v>
      </c>
      <c r="Y570" s="8"/>
      <c r="Z570" s="8"/>
      <c r="AA570" s="8"/>
      <c r="AB570" s="1"/>
      <c r="AC570" s="66">
        <v>176508.82</v>
      </c>
      <c r="AE570" s="109"/>
    </row>
    <row r="571" spans="1:31" x14ac:dyDescent="0.25">
      <c r="A571" s="1" t="str">
        <f t="shared" si="59"/>
        <v>Mar</v>
      </c>
      <c r="B571" s="2">
        <v>44992</v>
      </c>
      <c r="C571" s="8">
        <v>13469.5</v>
      </c>
      <c r="D571" s="8">
        <v>18865.5</v>
      </c>
      <c r="E571" s="8">
        <v>-33639.9</v>
      </c>
      <c r="F571" s="8">
        <v>-4179.2</v>
      </c>
      <c r="G571" s="8">
        <v>9371.6</v>
      </c>
      <c r="H571" s="8">
        <v>-2594.6</v>
      </c>
      <c r="I571" s="8">
        <v>0</v>
      </c>
      <c r="J571" s="10">
        <f t="shared" si="62"/>
        <v>1292.8999999999992</v>
      </c>
      <c r="K571" s="8">
        <v>-33.49</v>
      </c>
      <c r="L571" s="8">
        <v>-236.44</v>
      </c>
      <c r="M571" s="8">
        <f t="shared" si="60"/>
        <v>-269.93</v>
      </c>
      <c r="N571" s="10">
        <f t="shared" si="64"/>
        <v>1022.9699999999991</v>
      </c>
      <c r="O571" s="11">
        <f>IF(Table5[[#This Row],[Beans]]="","",O570+Table5[[#This Row],[Beans]])</f>
        <v>3309222.5000000005</v>
      </c>
      <c r="P571" s="11">
        <f>IF(Table5[[#This Row],[Meal]]="","",P570+Table5[[#This Row],[Meal]])</f>
        <v>680833.10000000079</v>
      </c>
      <c r="Q571" s="11">
        <f>IF(Table5[[#This Row],[Oil]]="","",Q570+Table5[[#This Row],[Oil]])</f>
        <v>-475400.16000000015</v>
      </c>
      <c r="R571" s="11">
        <f>IF(Table5[[#This Row],[Corn]]="","",R570+Table5[[#This Row],[Corn]])</f>
        <v>394927.84000000008</v>
      </c>
      <c r="S571" s="11">
        <f>IF(Table5[[#This Row],[Wheat]]="","",S570+Table5[[#This Row],[Wheat]])</f>
        <v>1426650.9200000011</v>
      </c>
      <c r="T571" s="11">
        <f>IF(Table5[[#This Row],[KC Wheat]]="","",T570+Table5[[#This Row],[KC Wheat]])</f>
        <v>24021.500000000015</v>
      </c>
      <c r="U571" s="11">
        <f>IF(Table5[[#This Row],[Energies]]="","",U570+Table5[[#This Row],[Energies]])</f>
        <v>58860.250000000015</v>
      </c>
      <c r="V571" s="10">
        <f t="shared" si="63"/>
        <v>4956545.5979999993</v>
      </c>
      <c r="W571" s="8">
        <v>596546</v>
      </c>
      <c r="X571" s="12">
        <f t="shared" si="61"/>
        <v>1.7148216566702302E-3</v>
      </c>
      <c r="Y571" s="8">
        <v>-3340.71</v>
      </c>
      <c r="Z571" s="8"/>
      <c r="AA571" s="8"/>
      <c r="AB571" s="1"/>
      <c r="AC571" s="66">
        <v>187232.64000000001</v>
      </c>
      <c r="AE571" s="109"/>
    </row>
    <row r="572" spans="1:31" x14ac:dyDescent="0.25">
      <c r="A572" s="1" t="str">
        <f t="shared" si="59"/>
        <v>Mar</v>
      </c>
      <c r="B572" s="2">
        <v>44993</v>
      </c>
      <c r="C572" s="8">
        <v>-20049.400000000001</v>
      </c>
      <c r="D572" s="8">
        <v>-11142.4</v>
      </c>
      <c r="E572" s="8">
        <v>8943.2999999999993</v>
      </c>
      <c r="F572" s="8">
        <v>4566.7</v>
      </c>
      <c r="G572" s="8">
        <v>11133.3</v>
      </c>
      <c r="H572" s="8">
        <v>-4491.7</v>
      </c>
      <c r="I572" s="8">
        <v>0</v>
      </c>
      <c r="J572" s="10">
        <f t="shared" si="62"/>
        <v>-11040.200000000004</v>
      </c>
      <c r="K572" s="8">
        <v>-104.55</v>
      </c>
      <c r="L572" s="8">
        <v>-740.37</v>
      </c>
      <c r="M572" s="8">
        <f t="shared" si="60"/>
        <v>-844.92</v>
      </c>
      <c r="N572" s="10">
        <f t="shared" si="64"/>
        <v>-11885.120000000004</v>
      </c>
      <c r="O572" s="11">
        <f>IF(Table5[[#This Row],[Beans]]="","",O571+Table5[[#This Row],[Beans]])</f>
        <v>3289173.1000000006</v>
      </c>
      <c r="P572" s="11">
        <f>IF(Table5[[#This Row],[Meal]]="","",P571+Table5[[#This Row],[Meal]])</f>
        <v>669690.70000000077</v>
      </c>
      <c r="Q572" s="11">
        <f>IF(Table5[[#This Row],[Oil]]="","",Q571+Table5[[#This Row],[Oil]])</f>
        <v>-466456.86000000016</v>
      </c>
      <c r="R572" s="11">
        <f>IF(Table5[[#This Row],[Corn]]="","",R571+Table5[[#This Row],[Corn]])</f>
        <v>399494.5400000001</v>
      </c>
      <c r="S572" s="11">
        <f>IF(Table5[[#This Row],[Wheat]]="","",S571+Table5[[#This Row],[Wheat]])</f>
        <v>1437784.2200000011</v>
      </c>
      <c r="T572" s="11">
        <f>IF(Table5[[#This Row],[KC Wheat]]="","",T571+Table5[[#This Row],[KC Wheat]])</f>
        <v>19529.800000000014</v>
      </c>
      <c r="U572" s="11">
        <f>IF(Table5[[#This Row],[Energies]]="","",U571+Table5[[#This Row],[Energies]])</f>
        <v>58860.250000000015</v>
      </c>
      <c r="V572" s="10">
        <f t="shared" si="63"/>
        <v>4944660.4779999992</v>
      </c>
      <c r="W572" s="8">
        <v>678568</v>
      </c>
      <c r="X572" s="12">
        <f t="shared" si="61"/>
        <v>-1.7515002181063659E-2</v>
      </c>
      <c r="Y572" s="8"/>
      <c r="Z572" s="8"/>
      <c r="AA572" s="8"/>
      <c r="AB572" s="1"/>
      <c r="AC572" s="66">
        <v>183574.97</v>
      </c>
      <c r="AE572" s="109"/>
    </row>
    <row r="573" spans="1:31" x14ac:dyDescent="0.25">
      <c r="A573" s="1" t="str">
        <f t="shared" si="59"/>
        <v>Mar</v>
      </c>
      <c r="B573" s="2">
        <v>44994</v>
      </c>
      <c r="C573" s="8">
        <v>-4740.8</v>
      </c>
      <c r="D573" s="8">
        <v>9244.6</v>
      </c>
      <c r="E573" s="8">
        <v>-29421.3</v>
      </c>
      <c r="F573" s="8">
        <v>14794.6</v>
      </c>
      <c r="G573" s="8">
        <v>6406.4</v>
      </c>
      <c r="H573" s="8">
        <v>19158.599999999999</v>
      </c>
      <c r="I573" s="8">
        <v>0</v>
      </c>
      <c r="J573" s="10">
        <f t="shared" si="62"/>
        <v>15442.099999999999</v>
      </c>
      <c r="K573" s="8">
        <v>-82.72</v>
      </c>
      <c r="L573" s="8">
        <v>-586.27</v>
      </c>
      <c r="M573" s="8">
        <f t="shared" si="60"/>
        <v>-668.99</v>
      </c>
      <c r="N573" s="10">
        <f t="shared" si="64"/>
        <v>14773.109999999999</v>
      </c>
      <c r="O573" s="11">
        <f>IF(Table5[[#This Row],[Beans]]="","",O572+Table5[[#This Row],[Beans]])</f>
        <v>3284432.3000000007</v>
      </c>
      <c r="P573" s="11">
        <f>IF(Table5[[#This Row],[Meal]]="","",P572+Table5[[#This Row],[Meal]])</f>
        <v>678935.30000000075</v>
      </c>
      <c r="Q573" s="11">
        <f>IF(Table5[[#This Row],[Oil]]="","",Q572+Table5[[#This Row],[Oil]])</f>
        <v>-495878.16000000015</v>
      </c>
      <c r="R573" s="11">
        <f>IF(Table5[[#This Row],[Corn]]="","",R572+Table5[[#This Row],[Corn]])</f>
        <v>414289.14000000007</v>
      </c>
      <c r="S573" s="11">
        <f>IF(Table5[[#This Row],[Wheat]]="","",S572+Table5[[#This Row],[Wheat]])</f>
        <v>1444190.620000001</v>
      </c>
      <c r="T573" s="11">
        <f>IF(Table5[[#This Row],[KC Wheat]]="","",T572+Table5[[#This Row],[KC Wheat]])</f>
        <v>38688.400000000009</v>
      </c>
      <c r="U573" s="11">
        <f>IF(Table5[[#This Row],[Energies]]="","",U572+Table5[[#This Row],[Energies]])</f>
        <v>58860.250000000015</v>
      </c>
      <c r="V573" s="10">
        <f t="shared" si="63"/>
        <v>4959433.5879999995</v>
      </c>
      <c r="W573" s="8">
        <v>668475</v>
      </c>
      <c r="X573" s="12">
        <f t="shared" si="61"/>
        <v>2.2099719510826881E-2</v>
      </c>
      <c r="Y573" s="8"/>
      <c r="Z573" s="8"/>
      <c r="AA573" s="8"/>
      <c r="AB573" s="1"/>
      <c r="AC573" s="66">
        <v>219436.98</v>
      </c>
      <c r="AE573" s="109"/>
    </row>
    <row r="574" spans="1:31" x14ac:dyDescent="0.25">
      <c r="A574" s="1" t="str">
        <f t="shared" si="59"/>
        <v>Mar</v>
      </c>
      <c r="B574" s="2">
        <v>44995</v>
      </c>
      <c r="C574" s="8">
        <v>30340.1</v>
      </c>
      <c r="D574" s="8">
        <v>1487</v>
      </c>
      <c r="E574" s="8">
        <v>7868.1</v>
      </c>
      <c r="F574" s="8">
        <v>3155</v>
      </c>
      <c r="G574" s="8">
        <v>8256.9</v>
      </c>
      <c r="H574" s="8">
        <v>27949</v>
      </c>
      <c r="I574" s="8">
        <v>0</v>
      </c>
      <c r="J574" s="10">
        <f t="shared" si="62"/>
        <v>79056.100000000006</v>
      </c>
      <c r="K574" s="8">
        <v>-86.7</v>
      </c>
      <c r="L574" s="8">
        <v>-613.64</v>
      </c>
      <c r="M574" s="8">
        <f t="shared" si="60"/>
        <v>-700.34</v>
      </c>
      <c r="N574" s="10">
        <f t="shared" si="64"/>
        <v>78355.760000000009</v>
      </c>
      <c r="O574" s="11">
        <f>IF(Table5[[#This Row],[Beans]]="","",O573+Table5[[#This Row],[Beans]])</f>
        <v>3314772.4000000008</v>
      </c>
      <c r="P574" s="11">
        <f>IF(Table5[[#This Row],[Meal]]="","",P573+Table5[[#This Row],[Meal]])</f>
        <v>680422.30000000075</v>
      </c>
      <c r="Q574" s="11">
        <f>IF(Table5[[#This Row],[Oil]]="","",Q573+Table5[[#This Row],[Oil]])</f>
        <v>-488010.06000000017</v>
      </c>
      <c r="R574" s="11">
        <f>IF(Table5[[#This Row],[Corn]]="","",R573+Table5[[#This Row],[Corn]])</f>
        <v>417444.14000000007</v>
      </c>
      <c r="S574" s="11">
        <f>IF(Table5[[#This Row],[Wheat]]="","",S573+Table5[[#This Row],[Wheat]])</f>
        <v>1452447.5200000009</v>
      </c>
      <c r="T574" s="11">
        <f>IF(Table5[[#This Row],[KC Wheat]]="","",T573+Table5[[#This Row],[KC Wheat]])</f>
        <v>66637.400000000009</v>
      </c>
      <c r="U574" s="11">
        <f>IF(Table5[[#This Row],[Energies]]="","",U573+Table5[[#This Row],[Energies]])</f>
        <v>58860.250000000015</v>
      </c>
      <c r="V574" s="10">
        <f t="shared" si="63"/>
        <v>5037789.3479999993</v>
      </c>
      <c r="W574" s="8">
        <v>650750</v>
      </c>
      <c r="X574" s="12">
        <f t="shared" si="61"/>
        <v>0.12040839031886287</v>
      </c>
      <c r="Y574" s="8"/>
      <c r="Z574" s="8"/>
      <c r="AA574" s="8"/>
      <c r="AB574" s="1"/>
      <c r="AC574" s="66">
        <v>279877.14</v>
      </c>
      <c r="AE574" s="109"/>
    </row>
    <row r="575" spans="1:31" x14ac:dyDescent="0.25">
      <c r="A575" s="1" t="str">
        <f t="shared" si="59"/>
        <v>Mar</v>
      </c>
      <c r="B575" s="2">
        <v>44998</v>
      </c>
      <c r="C575" s="8">
        <v>47691.4</v>
      </c>
      <c r="D575" s="8">
        <v>8615.7999999999993</v>
      </c>
      <c r="E575" s="8">
        <v>7170.8</v>
      </c>
      <c r="F575" s="8">
        <v>-4494.5</v>
      </c>
      <c r="G575" s="8">
        <v>-9164.9</v>
      </c>
      <c r="H575" s="8">
        <v>-21526.3</v>
      </c>
      <c r="I575" s="8">
        <v>0</v>
      </c>
      <c r="J575" s="10">
        <f t="shared" si="62"/>
        <v>28292.3</v>
      </c>
      <c r="K575" s="8">
        <v>-76.7</v>
      </c>
      <c r="L575" s="8">
        <v>-543.26</v>
      </c>
      <c r="M575" s="8">
        <f t="shared" si="60"/>
        <v>-619.96</v>
      </c>
      <c r="N575" s="10">
        <f t="shared" si="64"/>
        <v>27672.34</v>
      </c>
      <c r="O575" s="11">
        <f>IF(Table5[[#This Row],[Beans]]="","",O574+Table5[[#This Row],[Beans]])</f>
        <v>3362463.8000000007</v>
      </c>
      <c r="P575" s="11">
        <f>IF(Table5[[#This Row],[Meal]]="","",P574+Table5[[#This Row],[Meal]])</f>
        <v>689038.10000000079</v>
      </c>
      <c r="Q575" s="11">
        <f>IF(Table5[[#This Row],[Oil]]="","",Q574+Table5[[#This Row],[Oil]])</f>
        <v>-480839.26000000018</v>
      </c>
      <c r="R575" s="11">
        <f>IF(Table5[[#This Row],[Corn]]="","",R574+Table5[[#This Row],[Corn]])</f>
        <v>412949.64000000007</v>
      </c>
      <c r="S575" s="11">
        <f>IF(Table5[[#This Row],[Wheat]]="","",S574+Table5[[#This Row],[Wheat]])</f>
        <v>1443282.620000001</v>
      </c>
      <c r="T575" s="11">
        <f>IF(Table5[[#This Row],[KC Wheat]]="","",T574+Table5[[#This Row],[KC Wheat]])</f>
        <v>45111.100000000006</v>
      </c>
      <c r="U575" s="11">
        <f>IF(Table5[[#This Row],[Energies]]="","",U574+Table5[[#This Row],[Energies]])</f>
        <v>58860.250000000015</v>
      </c>
      <c r="V575" s="10">
        <f t="shared" si="63"/>
        <v>5065461.6879999992</v>
      </c>
      <c r="W575" s="8">
        <v>608972</v>
      </c>
      <c r="X575" s="12">
        <f t="shared" si="61"/>
        <v>4.5441071182254683E-2</v>
      </c>
      <c r="Y575" s="8">
        <v>-5428.23</v>
      </c>
      <c r="Z575" s="8"/>
      <c r="AA575" s="8"/>
      <c r="AB575" s="1"/>
      <c r="AC575" s="66">
        <v>310777.18</v>
      </c>
      <c r="AE575" s="109"/>
    </row>
    <row r="576" spans="1:31" x14ac:dyDescent="0.25">
      <c r="A576" s="1" t="str">
        <f t="shared" si="59"/>
        <v>Mar</v>
      </c>
      <c r="B576" s="2">
        <v>44999</v>
      </c>
      <c r="C576" s="8">
        <v>-38623.699999999997</v>
      </c>
      <c r="D576" s="8">
        <v>5070.8999999999996</v>
      </c>
      <c r="E576" s="8">
        <v>4133.8999999999996</v>
      </c>
      <c r="F576" s="8">
        <v>-8737.9</v>
      </c>
      <c r="G576" s="8">
        <v>9309.1</v>
      </c>
      <c r="H576" s="8">
        <v>6768.7</v>
      </c>
      <c r="I576" s="8">
        <v>0</v>
      </c>
      <c r="J576" s="10">
        <f t="shared" si="62"/>
        <v>-22078.999999999996</v>
      </c>
      <c r="K576" s="8">
        <v>-77.34</v>
      </c>
      <c r="L576" s="8">
        <v>-546.94000000000005</v>
      </c>
      <c r="M576" s="8">
        <f t="shared" si="60"/>
        <v>-624.28000000000009</v>
      </c>
      <c r="N576" s="10">
        <f t="shared" si="64"/>
        <v>-22703.279999999995</v>
      </c>
      <c r="O576" s="11">
        <f>IF(Table5[[#This Row],[Beans]]="","",O575+Table5[[#This Row],[Beans]])</f>
        <v>3323840.1000000006</v>
      </c>
      <c r="P576" s="11">
        <f>IF(Table5[[#This Row],[Meal]]="","",P575+Table5[[#This Row],[Meal]])</f>
        <v>694109.00000000081</v>
      </c>
      <c r="Q576" s="11">
        <f>IF(Table5[[#This Row],[Oil]]="","",Q575+Table5[[#This Row],[Oil]])</f>
        <v>-476705.36000000016</v>
      </c>
      <c r="R576" s="11">
        <f>IF(Table5[[#This Row],[Corn]]="","",R575+Table5[[#This Row],[Corn]])</f>
        <v>404211.74000000005</v>
      </c>
      <c r="S576" s="11">
        <f>IF(Table5[[#This Row],[Wheat]]="","",S575+Table5[[#This Row],[Wheat]])</f>
        <v>1452591.7200000011</v>
      </c>
      <c r="T576" s="11">
        <f>IF(Table5[[#This Row],[KC Wheat]]="","",T575+Table5[[#This Row],[KC Wheat]])</f>
        <v>51879.8</v>
      </c>
      <c r="U576" s="11">
        <f>IF(Table5[[#This Row],[Energies]]="","",U575+Table5[[#This Row],[Energies]])</f>
        <v>58860.250000000015</v>
      </c>
      <c r="V576" s="10">
        <f t="shared" si="63"/>
        <v>5042758.4079999989</v>
      </c>
      <c r="W576" s="8">
        <v>647161</v>
      </c>
      <c r="X576" s="12">
        <f t="shared" si="61"/>
        <v>-3.5081347609018459E-2</v>
      </c>
      <c r="Y576" s="8">
        <v>-940.53</v>
      </c>
      <c r="Z576" s="8">
        <v>4713.2</v>
      </c>
      <c r="AA576" s="8"/>
      <c r="AB576" s="1"/>
      <c r="AC576" s="66">
        <v>268962.90000000002</v>
      </c>
      <c r="AE576" s="109"/>
    </row>
    <row r="577" spans="1:31" x14ac:dyDescent="0.25">
      <c r="A577" s="1" t="str">
        <f t="shared" si="59"/>
        <v>Mar</v>
      </c>
      <c r="B577" s="2">
        <v>45000</v>
      </c>
      <c r="C577" s="8">
        <v>55735.6</v>
      </c>
      <c r="D577" s="8">
        <v>-5889.5</v>
      </c>
      <c r="E577" s="8">
        <v>4209.5</v>
      </c>
      <c r="F577" s="8">
        <v>602.1</v>
      </c>
      <c r="G577" s="8">
        <v>3296.2</v>
      </c>
      <c r="H577" s="8">
        <v>-8092.9</v>
      </c>
      <c r="I577" s="8">
        <v>0</v>
      </c>
      <c r="J577" s="10">
        <f t="shared" si="62"/>
        <v>49860.999999999993</v>
      </c>
      <c r="K577" s="8">
        <v>-98.17</v>
      </c>
      <c r="L577" s="8">
        <v>-693.68</v>
      </c>
      <c r="M577" s="8">
        <f t="shared" si="60"/>
        <v>-791.84999999999991</v>
      </c>
      <c r="N577" s="10">
        <f t="shared" si="64"/>
        <v>49069.149999999994</v>
      </c>
      <c r="O577" s="11">
        <f>IF(Table5[[#This Row],[Beans]]="","",O576+Table5[[#This Row],[Beans]])</f>
        <v>3379575.7000000007</v>
      </c>
      <c r="P577" s="11">
        <f>IF(Table5[[#This Row],[Meal]]="","",P576+Table5[[#This Row],[Meal]])</f>
        <v>688219.50000000081</v>
      </c>
      <c r="Q577" s="11">
        <f>IF(Table5[[#This Row],[Oil]]="","",Q576+Table5[[#This Row],[Oil]])</f>
        <v>-472495.86000000016</v>
      </c>
      <c r="R577" s="11">
        <f>IF(Table5[[#This Row],[Corn]]="","",R576+Table5[[#This Row],[Corn]])</f>
        <v>404813.84</v>
      </c>
      <c r="S577" s="11">
        <f>IF(Table5[[#This Row],[Wheat]]="","",S576+Table5[[#This Row],[Wheat]])</f>
        <v>1455887.9200000011</v>
      </c>
      <c r="T577" s="11">
        <f>IF(Table5[[#This Row],[KC Wheat]]="","",T576+Table5[[#This Row],[KC Wheat]])</f>
        <v>43786.9</v>
      </c>
      <c r="U577" s="11">
        <f>IF(Table5[[#This Row],[Energies]]="","",U576+Table5[[#This Row],[Energies]])</f>
        <v>58860.250000000015</v>
      </c>
      <c r="V577" s="10">
        <f t="shared" si="63"/>
        <v>5091827.5579999993</v>
      </c>
      <c r="W577" s="8">
        <v>670225</v>
      </c>
      <c r="X577" s="12">
        <f t="shared" si="61"/>
        <v>7.3212950874706251E-2</v>
      </c>
      <c r="Y577" s="8"/>
      <c r="Z577" s="8"/>
      <c r="AA577" s="8"/>
      <c r="AB577" s="1"/>
      <c r="AC577" s="66">
        <v>308779.55</v>
      </c>
      <c r="AE577" s="109"/>
    </row>
    <row r="578" spans="1:31" x14ac:dyDescent="0.25">
      <c r="A578" s="1" t="str">
        <f t="shared" si="59"/>
        <v>Mar</v>
      </c>
      <c r="B578" s="2">
        <v>45001</v>
      </c>
      <c r="C578" s="8">
        <v>1525</v>
      </c>
      <c r="D578" s="8">
        <v>-6427.6</v>
      </c>
      <c r="E578" s="8">
        <v>-3379.6</v>
      </c>
      <c r="F578" s="8">
        <v>-301.39999999999998</v>
      </c>
      <c r="G578" s="8">
        <v>10695.8</v>
      </c>
      <c r="H578" s="8">
        <v>-6599.8</v>
      </c>
      <c r="I578" s="8">
        <v>0</v>
      </c>
      <c r="J578" s="10">
        <f t="shared" si="62"/>
        <v>-4487.6000000000013</v>
      </c>
      <c r="K578" s="8">
        <v>-37.450000000000003</v>
      </c>
      <c r="L578" s="8">
        <v>-264.73</v>
      </c>
      <c r="M578" s="8">
        <f t="shared" si="60"/>
        <v>-302.18</v>
      </c>
      <c r="N578" s="10">
        <f t="shared" si="64"/>
        <v>-4789.7800000000016</v>
      </c>
      <c r="O578" s="11">
        <f>IF(Table5[[#This Row],[Beans]]="","",O577+Table5[[#This Row],[Beans]])</f>
        <v>3381100.7000000007</v>
      </c>
      <c r="P578" s="11">
        <f>IF(Table5[[#This Row],[Meal]]="","",P577+Table5[[#This Row],[Meal]])</f>
        <v>681791.90000000084</v>
      </c>
      <c r="Q578" s="11">
        <f>IF(Table5[[#This Row],[Oil]]="","",Q577+Table5[[#This Row],[Oil]])</f>
        <v>-475875.46000000014</v>
      </c>
      <c r="R578" s="11">
        <f>IF(Table5[[#This Row],[Corn]]="","",R577+Table5[[#This Row],[Corn]])</f>
        <v>404512.44</v>
      </c>
      <c r="S578" s="11">
        <f>IF(Table5[[#This Row],[Wheat]]="","",S577+Table5[[#This Row],[Wheat]])</f>
        <v>1466583.7200000011</v>
      </c>
      <c r="T578" s="11">
        <f>IF(Table5[[#This Row],[KC Wheat]]="","",T577+Table5[[#This Row],[KC Wheat]])</f>
        <v>37187.1</v>
      </c>
      <c r="U578" s="11">
        <f>IF(Table5[[#This Row],[Energies]]="","",U577+Table5[[#This Row],[Energies]])</f>
        <v>58860.250000000015</v>
      </c>
      <c r="V578" s="10">
        <f t="shared" si="63"/>
        <v>5087037.777999999</v>
      </c>
      <c r="W578" s="8">
        <v>687051</v>
      </c>
      <c r="X578" s="12">
        <f t="shared" si="61"/>
        <v>-6.97150575430354E-3</v>
      </c>
      <c r="Y578" s="8">
        <v>940.53</v>
      </c>
      <c r="Z578" s="8"/>
      <c r="AA578" s="8"/>
      <c r="AB578" s="1"/>
      <c r="AC578" s="66">
        <v>321560.62</v>
      </c>
      <c r="AE578" s="109"/>
    </row>
    <row r="579" spans="1:31" x14ac:dyDescent="0.25">
      <c r="A579" s="1" t="str">
        <f t="shared" si="59"/>
        <v>Mar</v>
      </c>
      <c r="B579" s="2">
        <v>45002</v>
      </c>
      <c r="C579" s="8">
        <v>28775.9</v>
      </c>
      <c r="D579" s="8">
        <v>-243.2</v>
      </c>
      <c r="E579" s="8">
        <v>2835.3</v>
      </c>
      <c r="F579" s="8">
        <v>10621.4</v>
      </c>
      <c r="G579" s="8">
        <v>-30498.7</v>
      </c>
      <c r="H579" s="8">
        <v>18782.599999999999</v>
      </c>
      <c r="I579" s="8">
        <v>0</v>
      </c>
      <c r="J579" s="10">
        <f t="shared" si="62"/>
        <v>30273.3</v>
      </c>
      <c r="K579" s="8">
        <v>-64.86</v>
      </c>
      <c r="L579" s="8">
        <v>-458.62</v>
      </c>
      <c r="M579" s="8">
        <f t="shared" si="60"/>
        <v>-523.48</v>
      </c>
      <c r="N579" s="10">
        <f t="shared" si="64"/>
        <v>29749.82</v>
      </c>
      <c r="O579" s="11">
        <f>IF(Table5[[#This Row],[Beans]]="","",O578+Table5[[#This Row],[Beans]])</f>
        <v>3409876.6000000006</v>
      </c>
      <c r="P579" s="11">
        <f>IF(Table5[[#This Row],[Meal]]="","",P578+Table5[[#This Row],[Meal]])</f>
        <v>681548.70000000088</v>
      </c>
      <c r="Q579" s="11">
        <f>IF(Table5[[#This Row],[Oil]]="","",Q578+Table5[[#This Row],[Oil]])</f>
        <v>-473040.16000000015</v>
      </c>
      <c r="R579" s="11">
        <f>IF(Table5[[#This Row],[Corn]]="","",R578+Table5[[#This Row],[Corn]])</f>
        <v>415133.84</v>
      </c>
      <c r="S579" s="11">
        <f>IF(Table5[[#This Row],[Wheat]]="","",S578+Table5[[#This Row],[Wheat]])</f>
        <v>1436085.0200000012</v>
      </c>
      <c r="T579" s="11">
        <f>IF(Table5[[#This Row],[KC Wheat]]="","",T578+Table5[[#This Row],[KC Wheat]])</f>
        <v>55969.7</v>
      </c>
      <c r="U579" s="11">
        <f>IF(Table5[[#This Row],[Energies]]="","",U578+Table5[[#This Row],[Energies]])</f>
        <v>58860.250000000015</v>
      </c>
      <c r="V579" s="10">
        <f t="shared" si="63"/>
        <v>5116787.5979999993</v>
      </c>
      <c r="W579" s="8">
        <v>918239</v>
      </c>
      <c r="X579" s="12">
        <f t="shared" si="61"/>
        <v>3.2398776353433037E-2</v>
      </c>
      <c r="Y579" s="8"/>
      <c r="Z579" s="8"/>
      <c r="AA579" s="8"/>
      <c r="AB579" s="1"/>
      <c r="AC579" s="66">
        <v>357354.64</v>
      </c>
      <c r="AE579" s="109"/>
    </row>
    <row r="580" spans="1:31" x14ac:dyDescent="0.25">
      <c r="A580" s="1" t="str">
        <f t="shared" si="59"/>
        <v>Mar</v>
      </c>
      <c r="B580" s="2">
        <v>45005</v>
      </c>
      <c r="C580" s="8">
        <v>5973.5</v>
      </c>
      <c r="D580" s="8">
        <v>-14010</v>
      </c>
      <c r="E580" s="8">
        <v>-6762.5</v>
      </c>
      <c r="F580" s="8">
        <v>9032</v>
      </c>
      <c r="G580" s="8">
        <v>26504.3</v>
      </c>
      <c r="H580" s="8">
        <v>-13504.5</v>
      </c>
      <c r="I580" s="8">
        <v>0</v>
      </c>
      <c r="J580" s="10">
        <f t="shared" si="62"/>
        <v>7232.7999999999993</v>
      </c>
      <c r="K580" s="8">
        <v>-61.32</v>
      </c>
      <c r="L580" s="8">
        <v>-433.55</v>
      </c>
      <c r="M580" s="8">
        <f t="shared" si="60"/>
        <v>-494.87</v>
      </c>
      <c r="N580" s="10">
        <f t="shared" si="64"/>
        <v>6737.9299999999994</v>
      </c>
      <c r="O580" s="11">
        <f>IF(Table5[[#This Row],[Beans]]="","",O579+Table5[[#This Row],[Beans]])</f>
        <v>3415850.1000000006</v>
      </c>
      <c r="P580" s="11">
        <f>IF(Table5[[#This Row],[Meal]]="","",P579+Table5[[#This Row],[Meal]])</f>
        <v>667538.70000000088</v>
      </c>
      <c r="Q580" s="11">
        <f>IF(Table5[[#This Row],[Oil]]="","",Q579+Table5[[#This Row],[Oil]])</f>
        <v>-479802.66000000015</v>
      </c>
      <c r="R580" s="11">
        <f>IF(Table5[[#This Row],[Corn]]="","",R579+Table5[[#This Row],[Corn]])</f>
        <v>424165.84</v>
      </c>
      <c r="S580" s="11">
        <f>IF(Table5[[#This Row],[Wheat]]="","",S579+Table5[[#This Row],[Wheat]])</f>
        <v>1462589.3200000012</v>
      </c>
      <c r="T580" s="11">
        <f>IF(Table5[[#This Row],[KC Wheat]]="","",T579+Table5[[#This Row],[KC Wheat]])</f>
        <v>42465.2</v>
      </c>
      <c r="U580" s="11">
        <f>IF(Table5[[#This Row],[Energies]]="","",U579+Table5[[#This Row],[Energies]])</f>
        <v>58860.250000000015</v>
      </c>
      <c r="V580" s="10">
        <f t="shared" si="63"/>
        <v>5123525.527999999</v>
      </c>
      <c r="W580" s="8">
        <v>939379</v>
      </c>
      <c r="X580" s="12">
        <f t="shared" si="61"/>
        <v>7.1727492311409978E-3</v>
      </c>
      <c r="Y580" s="8"/>
      <c r="Z580" s="8"/>
      <c r="AA580" s="8"/>
      <c r="AB580" s="1"/>
      <c r="AC580" s="66">
        <v>360098.77</v>
      </c>
      <c r="AE580" s="109"/>
    </row>
    <row r="581" spans="1:31" x14ac:dyDescent="0.25">
      <c r="A581" s="1" t="str">
        <f t="shared" si="59"/>
        <v>Mar</v>
      </c>
      <c r="B581" s="2">
        <v>45006</v>
      </c>
      <c r="C581" s="8">
        <v>28117.7</v>
      </c>
      <c r="D581" s="8">
        <v>2672.5</v>
      </c>
      <c r="E581" s="8">
        <v>-3611.8</v>
      </c>
      <c r="F581" s="8">
        <v>-281.39999999999998</v>
      </c>
      <c r="G581" s="8">
        <v>-5097.7</v>
      </c>
      <c r="H581" s="8">
        <v>-3609.2</v>
      </c>
      <c r="I581" s="8">
        <v>0</v>
      </c>
      <c r="J581" s="10">
        <f t="shared" si="62"/>
        <v>18190.099999999999</v>
      </c>
      <c r="K581" s="8">
        <v>-40.950000000000003</v>
      </c>
      <c r="L581" s="8">
        <v>-288.64999999999998</v>
      </c>
      <c r="M581" s="8">
        <f t="shared" si="60"/>
        <v>-329.59999999999997</v>
      </c>
      <c r="N581" s="10">
        <f t="shared" si="64"/>
        <v>17860.5</v>
      </c>
      <c r="O581" s="11">
        <f>IF(Table5[[#This Row],[Beans]]="","",O580+Table5[[#This Row],[Beans]])</f>
        <v>3443967.8000000007</v>
      </c>
      <c r="P581" s="11">
        <f>IF(Table5[[#This Row],[Meal]]="","",P580+Table5[[#This Row],[Meal]])</f>
        <v>670211.20000000088</v>
      </c>
      <c r="Q581" s="11">
        <f>IF(Table5[[#This Row],[Oil]]="","",Q580+Table5[[#This Row],[Oil]])</f>
        <v>-483414.46000000014</v>
      </c>
      <c r="R581" s="11">
        <f>IF(Table5[[#This Row],[Corn]]="","",R580+Table5[[#This Row],[Corn]])</f>
        <v>423884.44</v>
      </c>
      <c r="S581" s="11">
        <f>IF(Table5[[#This Row],[Wheat]]="","",S580+Table5[[#This Row],[Wheat]])</f>
        <v>1457491.6200000013</v>
      </c>
      <c r="T581" s="11">
        <f>IF(Table5[[#This Row],[KC Wheat]]="","",T580+Table5[[#This Row],[KC Wheat]])</f>
        <v>38856</v>
      </c>
      <c r="U581" s="11">
        <f>IF(Table5[[#This Row],[Energies]]="","",U580+Table5[[#This Row],[Energies]])</f>
        <v>58860.250000000015</v>
      </c>
      <c r="V581" s="10">
        <f t="shared" si="63"/>
        <v>5141386.027999999</v>
      </c>
      <c r="W581" s="8">
        <v>945373</v>
      </c>
      <c r="X581" s="12">
        <f t="shared" si="61"/>
        <v>1.8892542943367327E-2</v>
      </c>
      <c r="Y581" s="8"/>
      <c r="Z581" s="8"/>
      <c r="AA581" s="8"/>
      <c r="AB581" s="1"/>
      <c r="AC581" s="66">
        <v>378577.42</v>
      </c>
      <c r="AE581" s="109"/>
    </row>
    <row r="582" spans="1:31" x14ac:dyDescent="0.25">
      <c r="A582" s="1" t="str">
        <f t="shared" si="59"/>
        <v>Mar</v>
      </c>
      <c r="B582" s="2">
        <v>45007</v>
      </c>
      <c r="C582" s="8">
        <v>63758.8</v>
      </c>
      <c r="D582" s="8">
        <v>-7650</v>
      </c>
      <c r="E582" s="8">
        <v>-19489.900000000001</v>
      </c>
      <c r="F582" s="8">
        <v>4013.3</v>
      </c>
      <c r="G582" s="8">
        <v>-13230.3</v>
      </c>
      <c r="H582" s="8">
        <v>1675.4</v>
      </c>
      <c r="I582" s="8">
        <v>0</v>
      </c>
      <c r="J582" s="10">
        <f t="shared" si="62"/>
        <v>29077.300000000007</v>
      </c>
      <c r="K582" s="8">
        <v>-123.8</v>
      </c>
      <c r="L582" s="8">
        <v>-874.69</v>
      </c>
      <c r="M582" s="8">
        <f t="shared" si="60"/>
        <v>-998.49</v>
      </c>
      <c r="N582" s="10">
        <f t="shared" si="64"/>
        <v>28078.810000000005</v>
      </c>
      <c r="O582" s="11">
        <f>IF(Table5[[#This Row],[Beans]]="","",O581+Table5[[#This Row],[Beans]])</f>
        <v>3507726.6000000006</v>
      </c>
      <c r="P582" s="11">
        <f>IF(Table5[[#This Row],[Meal]]="","",P581+Table5[[#This Row],[Meal]])</f>
        <v>662561.20000000088</v>
      </c>
      <c r="Q582" s="11">
        <f>IF(Table5[[#This Row],[Oil]]="","",Q581+Table5[[#This Row],[Oil]])</f>
        <v>-502904.36000000016</v>
      </c>
      <c r="R582" s="11">
        <f>IF(Table5[[#This Row],[Corn]]="","",R581+Table5[[#This Row],[Corn]])</f>
        <v>427897.74</v>
      </c>
      <c r="S582" s="11">
        <f>IF(Table5[[#This Row],[Wheat]]="","",S581+Table5[[#This Row],[Wheat]])</f>
        <v>1444261.3200000012</v>
      </c>
      <c r="T582" s="11">
        <f>IF(Table5[[#This Row],[KC Wheat]]="","",T581+Table5[[#This Row],[KC Wheat]])</f>
        <v>40531.4</v>
      </c>
      <c r="U582" s="11">
        <f>IF(Table5[[#This Row],[Energies]]="","",U581+Table5[[#This Row],[Energies]])</f>
        <v>58860.250000000015</v>
      </c>
      <c r="V582" s="10">
        <f t="shared" si="63"/>
        <v>5169464.8379999986</v>
      </c>
      <c r="W582" s="8">
        <v>801790</v>
      </c>
      <c r="X582" s="12">
        <f t="shared" si="61"/>
        <v>3.5020154903403641E-2</v>
      </c>
      <c r="Y582" s="8"/>
      <c r="Z582" s="8"/>
      <c r="AA582" s="8"/>
      <c r="AB582" s="1"/>
      <c r="AC582" s="66">
        <v>397374.93</v>
      </c>
      <c r="AE582" s="109"/>
    </row>
    <row r="583" spans="1:31" x14ac:dyDescent="0.25">
      <c r="A583" s="1" t="str">
        <f t="shared" si="59"/>
        <v>Mar</v>
      </c>
      <c r="B583" s="2">
        <v>45008</v>
      </c>
      <c r="C583" s="8">
        <v>62493.3</v>
      </c>
      <c r="D583" s="8">
        <v>17089.7</v>
      </c>
      <c r="E583" s="8">
        <v>-14780.9</v>
      </c>
      <c r="F583" s="8">
        <v>10652.8</v>
      </c>
      <c r="G583" s="8">
        <v>4726.3999999999996</v>
      </c>
      <c r="H583" s="8">
        <v>-1262.8</v>
      </c>
      <c r="I583" s="8">
        <v>0</v>
      </c>
      <c r="J583" s="10">
        <f t="shared" si="62"/>
        <v>78918.499999999985</v>
      </c>
      <c r="K583" s="8">
        <v>-156.74</v>
      </c>
      <c r="L583" s="8">
        <v>-1107.45</v>
      </c>
      <c r="M583" s="8">
        <f t="shared" si="60"/>
        <v>-1264.19</v>
      </c>
      <c r="N583" s="10">
        <f t="shared" si="64"/>
        <v>77654.309999999983</v>
      </c>
      <c r="O583" s="11">
        <f>IF(Table5[[#This Row],[Beans]]="","",O582+Table5[[#This Row],[Beans]])</f>
        <v>3570219.9000000004</v>
      </c>
      <c r="P583" s="11">
        <f>IF(Table5[[#This Row],[Meal]]="","",P582+Table5[[#This Row],[Meal]])</f>
        <v>679650.90000000084</v>
      </c>
      <c r="Q583" s="11">
        <f>IF(Table5[[#This Row],[Oil]]="","",Q582+Table5[[#This Row],[Oil]])</f>
        <v>-517685.26000000018</v>
      </c>
      <c r="R583" s="11">
        <f>IF(Table5[[#This Row],[Corn]]="","",R582+Table5[[#This Row],[Corn]])</f>
        <v>438550.54</v>
      </c>
      <c r="S583" s="11">
        <f>IF(Table5[[#This Row],[Wheat]]="","",S582+Table5[[#This Row],[Wheat]])</f>
        <v>1448987.7200000011</v>
      </c>
      <c r="T583" s="11">
        <f>IF(Table5[[#This Row],[KC Wheat]]="","",T582+Table5[[#This Row],[KC Wheat]])</f>
        <v>39268.6</v>
      </c>
      <c r="U583" s="11">
        <f>IF(Table5[[#This Row],[Energies]]="","",U582+Table5[[#This Row],[Energies]])</f>
        <v>58860.250000000015</v>
      </c>
      <c r="V583" s="10">
        <f t="shared" si="63"/>
        <v>5247119.1479999982</v>
      </c>
      <c r="W583" s="8">
        <v>590542</v>
      </c>
      <c r="X583" s="12">
        <f t="shared" si="61"/>
        <v>0.13149667593498851</v>
      </c>
      <c r="Y583" s="8"/>
      <c r="Z583" s="8"/>
      <c r="AA583" s="8"/>
      <c r="AB583" s="1"/>
      <c r="AC583" s="66">
        <v>500748.49</v>
      </c>
      <c r="AE583" s="109"/>
    </row>
    <row r="584" spans="1:31" x14ac:dyDescent="0.25">
      <c r="A584" s="1" t="str">
        <f t="shared" si="59"/>
        <v>Mar</v>
      </c>
      <c r="B584" s="2">
        <v>45009</v>
      </c>
      <c r="C584" s="8">
        <v>27004.7</v>
      </c>
      <c r="D584" s="8">
        <v>35970.699999999997</v>
      </c>
      <c r="E584" s="8">
        <v>16163</v>
      </c>
      <c r="F584" s="8">
        <v>-20181.2</v>
      </c>
      <c r="G584" s="8">
        <v>-29384.1</v>
      </c>
      <c r="H584" s="8">
        <v>1745.3</v>
      </c>
      <c r="I584" s="8">
        <v>0</v>
      </c>
      <c r="J584" s="10">
        <f t="shared" si="62"/>
        <v>31318.399999999998</v>
      </c>
      <c r="K584" s="8">
        <v>-379.23</v>
      </c>
      <c r="L584" s="8">
        <v>-1949.83</v>
      </c>
      <c r="M584" s="8">
        <f t="shared" si="60"/>
        <v>-2329.06</v>
      </c>
      <c r="N584" s="10">
        <f t="shared" si="64"/>
        <v>28989.339999999997</v>
      </c>
      <c r="O584" s="11">
        <f>IF(Table5[[#This Row],[Beans]]="","",O583+Table5[[#This Row],[Beans]])</f>
        <v>3597224.6000000006</v>
      </c>
      <c r="P584" s="11">
        <f>IF(Table5[[#This Row],[Meal]]="","",P583+Table5[[#This Row],[Meal]])</f>
        <v>715621.60000000079</v>
      </c>
      <c r="Q584" s="11">
        <f>IF(Table5[[#This Row],[Oil]]="","",Q583+Table5[[#This Row],[Oil]])</f>
        <v>-501522.26000000018</v>
      </c>
      <c r="R584" s="11">
        <f>IF(Table5[[#This Row],[Corn]]="","",R583+Table5[[#This Row],[Corn]])</f>
        <v>418369.33999999997</v>
      </c>
      <c r="S584" s="11">
        <f>IF(Table5[[#This Row],[Wheat]]="","",S583+Table5[[#This Row],[Wheat]])</f>
        <v>1419603.620000001</v>
      </c>
      <c r="T584" s="11">
        <f>IF(Table5[[#This Row],[KC Wheat]]="","",T583+Table5[[#This Row],[KC Wheat]])</f>
        <v>41013.9</v>
      </c>
      <c r="U584" s="11">
        <f>IF(Table5[[#This Row],[Energies]]="","",U583+Table5[[#This Row],[Energies]])</f>
        <v>58860.250000000015</v>
      </c>
      <c r="V584" s="10">
        <f t="shared" si="63"/>
        <v>5276108.487999998</v>
      </c>
      <c r="W584" s="8">
        <v>511528.93</v>
      </c>
      <c r="X584" s="12">
        <f t="shared" si="61"/>
        <v>5.6671946198624576E-2</v>
      </c>
      <c r="Y584" s="8"/>
      <c r="Z584" s="8"/>
      <c r="AA584" s="8"/>
      <c r="AB584" s="1"/>
      <c r="AC584" s="66">
        <v>722762</v>
      </c>
      <c r="AE584" s="109"/>
    </row>
    <row r="585" spans="1:31" x14ac:dyDescent="0.25">
      <c r="A585" s="1" t="str">
        <f t="shared" ref="A585:A648" si="65">TEXT(B585,"mmm")</f>
        <v>Mar</v>
      </c>
      <c r="B585" s="2">
        <v>45012</v>
      </c>
      <c r="C585" s="8">
        <v>-35402.6</v>
      </c>
      <c r="D585" s="8">
        <v>-12803.5</v>
      </c>
      <c r="E585" s="8">
        <v>-6034.4</v>
      </c>
      <c r="F585" s="8">
        <v>6101.7</v>
      </c>
      <c r="G585" s="8">
        <v>10286.700000000001</v>
      </c>
      <c r="H585" s="8">
        <v>2123.9</v>
      </c>
      <c r="I585" s="8">
        <v>0</v>
      </c>
      <c r="J585" s="10">
        <f t="shared" si="62"/>
        <v>-35728.200000000004</v>
      </c>
      <c r="K585" s="8">
        <v>-68.489999999999995</v>
      </c>
      <c r="L585" s="8">
        <v>-485.3</v>
      </c>
      <c r="M585" s="8">
        <f t="shared" si="60"/>
        <v>-553.79</v>
      </c>
      <c r="N585" s="10">
        <f t="shared" si="64"/>
        <v>-36281.990000000005</v>
      </c>
      <c r="O585" s="11">
        <f>IF(Table5[[#This Row],[Beans]]="","",O584+Table5[[#This Row],[Beans]])</f>
        <v>3561822.0000000005</v>
      </c>
      <c r="P585" s="11">
        <f>IF(Table5[[#This Row],[Meal]]="","",P584+Table5[[#This Row],[Meal]])</f>
        <v>702818.10000000079</v>
      </c>
      <c r="Q585" s="11">
        <f>IF(Table5[[#This Row],[Oil]]="","",Q584+Table5[[#This Row],[Oil]])</f>
        <v>-507556.66000000021</v>
      </c>
      <c r="R585" s="11">
        <f>IF(Table5[[#This Row],[Corn]]="","",R584+Table5[[#This Row],[Corn]])</f>
        <v>424471.03999999998</v>
      </c>
      <c r="S585" s="11">
        <f>IF(Table5[[#This Row],[Wheat]]="","",S584+Table5[[#This Row],[Wheat]])</f>
        <v>1429890.320000001</v>
      </c>
      <c r="T585" s="11">
        <f>IF(Table5[[#This Row],[KC Wheat]]="","",T584+Table5[[#This Row],[KC Wheat]])</f>
        <v>43137.8</v>
      </c>
      <c r="U585" s="11">
        <f>IF(Table5[[#This Row],[Energies]]="","",U584+Table5[[#This Row],[Energies]])</f>
        <v>58860.250000000015</v>
      </c>
      <c r="V585" s="10">
        <f t="shared" si="63"/>
        <v>5239826.4979999978</v>
      </c>
      <c r="W585" s="8">
        <v>713869</v>
      </c>
      <c r="X585" s="12">
        <f t="shared" si="61"/>
        <v>-5.0824436976532113E-2</v>
      </c>
      <c r="Y585" s="8"/>
      <c r="Z585" s="8"/>
      <c r="AA585" s="8"/>
      <c r="AB585" s="1"/>
      <c r="AC585" s="66">
        <v>713869</v>
      </c>
      <c r="AE585" s="109"/>
    </row>
    <row r="586" spans="1:31" x14ac:dyDescent="0.25">
      <c r="A586" s="1" t="str">
        <f t="shared" si="65"/>
        <v>Mar</v>
      </c>
      <c r="B586" s="2">
        <v>45013</v>
      </c>
      <c r="C586" s="8">
        <v>12079.8</v>
      </c>
      <c r="D586" s="8">
        <v>38067</v>
      </c>
      <c r="E586" s="8">
        <v>-1693.1</v>
      </c>
      <c r="F586" s="8">
        <v>9421.7999999999993</v>
      </c>
      <c r="G586" s="8">
        <v>-4444.7</v>
      </c>
      <c r="H586" s="8">
        <v>-2718.8</v>
      </c>
      <c r="I586" s="8">
        <v>0</v>
      </c>
      <c r="J586" s="10">
        <f t="shared" si="62"/>
        <v>50712</v>
      </c>
      <c r="K586" s="8">
        <v>-83.27</v>
      </c>
      <c r="L586" s="8">
        <v>-591.1</v>
      </c>
      <c r="M586" s="8">
        <f t="shared" si="60"/>
        <v>-674.37</v>
      </c>
      <c r="N586" s="10">
        <f t="shared" si="64"/>
        <v>50037.63</v>
      </c>
      <c r="O586" s="11">
        <f>IF(Table5[[#This Row],[Beans]]="","",O585+Table5[[#This Row],[Beans]])</f>
        <v>3573901.8000000003</v>
      </c>
      <c r="P586" s="11">
        <f>IF(Table5[[#This Row],[Meal]]="","",P585+Table5[[#This Row],[Meal]])</f>
        <v>740885.10000000079</v>
      </c>
      <c r="Q586" s="11">
        <f>IF(Table5[[#This Row],[Oil]]="","",Q585+Table5[[#This Row],[Oil]])</f>
        <v>-509249.76000000018</v>
      </c>
      <c r="R586" s="11">
        <f>IF(Table5[[#This Row],[Corn]]="","",R585+Table5[[#This Row],[Corn]])</f>
        <v>433892.83999999997</v>
      </c>
      <c r="S586" s="11">
        <f>IF(Table5[[#This Row],[Wheat]]="","",S585+Table5[[#This Row],[Wheat]])</f>
        <v>1425445.620000001</v>
      </c>
      <c r="T586" s="11">
        <f>IF(Table5[[#This Row],[KC Wheat]]="","",T585+Table5[[#This Row],[KC Wheat]])</f>
        <v>40419</v>
      </c>
      <c r="U586" s="11">
        <f>IF(Table5[[#This Row],[Energies]]="","",U585+Table5[[#This Row],[Energies]])</f>
        <v>58860.250000000015</v>
      </c>
      <c r="V586" s="10">
        <f t="shared" si="63"/>
        <v>5289864.1279999977</v>
      </c>
      <c r="W586" s="8">
        <v>525638</v>
      </c>
      <c r="X586" s="12">
        <f t="shared" si="61"/>
        <v>9.5194087946457437E-2</v>
      </c>
      <c r="Y586" s="8">
        <v>-5158.2299999999996</v>
      </c>
      <c r="Z586" s="8"/>
      <c r="AA586" s="8"/>
      <c r="AB586" s="1"/>
      <c r="AC586" s="66">
        <v>509252.02</v>
      </c>
      <c r="AE586" s="109"/>
    </row>
    <row r="587" spans="1:31" x14ac:dyDescent="0.25">
      <c r="A587" s="1" t="str">
        <f t="shared" si="65"/>
        <v>Mar</v>
      </c>
      <c r="B587" s="2">
        <v>45014</v>
      </c>
      <c r="C587" s="8">
        <v>-29067.8</v>
      </c>
      <c r="D587" s="8">
        <v>-5294.7</v>
      </c>
      <c r="E587" s="8">
        <v>-427.3</v>
      </c>
      <c r="F587" s="8">
        <v>405</v>
      </c>
      <c r="G587" s="8">
        <v>-381.5</v>
      </c>
      <c r="H587" s="8">
        <v>-340.5</v>
      </c>
      <c r="I587" s="8">
        <v>0</v>
      </c>
      <c r="J587" s="10">
        <f t="shared" si="62"/>
        <v>-35106.800000000003</v>
      </c>
      <c r="K587" s="8">
        <v>-61.89</v>
      </c>
      <c r="L587" s="8">
        <v>-438.84</v>
      </c>
      <c r="M587" s="8">
        <f t="shared" ref="M587:M647" si="66">IF(SUM(K587:L587)=0,"",SUM(K587:L587))</f>
        <v>-500.72999999999996</v>
      </c>
      <c r="N587" s="10">
        <f t="shared" si="64"/>
        <v>-35607.530000000006</v>
      </c>
      <c r="O587" s="11">
        <f>IF(Table5[[#This Row],[Beans]]="","",O586+Table5[[#This Row],[Beans]])</f>
        <v>3544834.0000000005</v>
      </c>
      <c r="P587" s="11">
        <f>IF(Table5[[#This Row],[Meal]]="","",P586+Table5[[#This Row],[Meal]])</f>
        <v>735590.40000000084</v>
      </c>
      <c r="Q587" s="11">
        <f>IF(Table5[[#This Row],[Oil]]="","",Q586+Table5[[#This Row],[Oil]])</f>
        <v>-509677.06000000017</v>
      </c>
      <c r="R587" s="11">
        <f>IF(Table5[[#This Row],[Corn]]="","",R586+Table5[[#This Row],[Corn]])</f>
        <v>434297.83999999997</v>
      </c>
      <c r="S587" s="11">
        <f>IF(Table5[[#This Row],[Wheat]]="","",S586+Table5[[#This Row],[Wheat]])</f>
        <v>1425064.120000001</v>
      </c>
      <c r="T587" s="11">
        <f>IF(Table5[[#This Row],[KC Wheat]]="","",T586+Table5[[#This Row],[KC Wheat]])</f>
        <v>40078.5</v>
      </c>
      <c r="U587" s="11">
        <f>IF(Table5[[#This Row],[Energies]]="","",U586+Table5[[#This Row],[Energies]])</f>
        <v>58860.250000000015</v>
      </c>
      <c r="V587" s="10">
        <f t="shared" si="63"/>
        <v>5254256.5979999974</v>
      </c>
      <c r="W587" s="8">
        <v>539257</v>
      </c>
      <c r="X587" s="12">
        <f t="shared" si="61"/>
        <v>-6.6030723755092668E-2</v>
      </c>
      <c r="Y587" s="8"/>
      <c r="Z587" s="8"/>
      <c r="AA587" s="8"/>
      <c r="AB587" s="1"/>
      <c r="AC587" s="66">
        <v>475794.79</v>
      </c>
      <c r="AE587" s="109"/>
    </row>
    <row r="588" spans="1:31" x14ac:dyDescent="0.25">
      <c r="A588" s="1" t="str">
        <f t="shared" si="65"/>
        <v>Mar</v>
      </c>
      <c r="B588" s="2">
        <v>45015</v>
      </c>
      <c r="C588" s="8">
        <v>25134.9</v>
      </c>
      <c r="D588" s="8">
        <v>12806</v>
      </c>
      <c r="E588" s="8">
        <v>-408.2</v>
      </c>
      <c r="F588" s="8">
        <v>-1729.5</v>
      </c>
      <c r="G588" s="8">
        <v>1720.3</v>
      </c>
      <c r="H588" s="8">
        <v>-3664.4</v>
      </c>
      <c r="I588" s="8">
        <v>0</v>
      </c>
      <c r="J588" s="10">
        <f t="shared" si="62"/>
        <v>33859.100000000006</v>
      </c>
      <c r="K588" s="8">
        <v>-147.16</v>
      </c>
      <c r="L588" s="8">
        <v>-1039.83</v>
      </c>
      <c r="M588" s="8">
        <f t="shared" si="66"/>
        <v>-1186.99</v>
      </c>
      <c r="N588" s="10">
        <f t="shared" si="64"/>
        <v>32672.110000000004</v>
      </c>
      <c r="O588" s="11">
        <f>IF(Table5[[#This Row],[Beans]]="","",O587+Table5[[#This Row],[Beans]])</f>
        <v>3569968.9000000004</v>
      </c>
      <c r="P588" s="11">
        <f>IF(Table5[[#This Row],[Meal]]="","",P587+Table5[[#This Row],[Meal]])</f>
        <v>748396.40000000084</v>
      </c>
      <c r="Q588" s="11">
        <f>IF(Table5[[#This Row],[Oil]]="","",Q587+Table5[[#This Row],[Oil]])</f>
        <v>-510085.26000000018</v>
      </c>
      <c r="R588" s="11">
        <f>IF(Table5[[#This Row],[Corn]]="","",R587+Table5[[#This Row],[Corn]])</f>
        <v>432568.33999999997</v>
      </c>
      <c r="S588" s="11">
        <f>IF(Table5[[#This Row],[Wheat]]="","",S587+Table5[[#This Row],[Wheat]])</f>
        <v>1426784.4200000011</v>
      </c>
      <c r="T588" s="11">
        <f>IF(Table5[[#This Row],[KC Wheat]]="","",T587+Table5[[#This Row],[KC Wheat]])</f>
        <v>36414.1</v>
      </c>
      <c r="U588" s="11">
        <f>IF(Table5[[#This Row],[Energies]]="","",U587+Table5[[#This Row],[Energies]])</f>
        <v>58860.250000000015</v>
      </c>
      <c r="V588" s="10">
        <f t="shared" si="63"/>
        <v>5286928.7079999978</v>
      </c>
      <c r="W588" s="8">
        <v>522572</v>
      </c>
      <c r="X588" s="12">
        <f t="shared" si="61"/>
        <v>6.2521738631231685E-2</v>
      </c>
      <c r="Y588" s="8"/>
      <c r="Z588" s="8"/>
      <c r="AA588" s="8"/>
      <c r="AB588" s="1"/>
      <c r="AC588" s="66">
        <v>521902.05</v>
      </c>
      <c r="AE588" s="109"/>
    </row>
    <row r="589" spans="1:31" x14ac:dyDescent="0.25">
      <c r="A589" s="1" t="str">
        <f t="shared" si="65"/>
        <v>Mar</v>
      </c>
      <c r="B589" s="2">
        <v>45016</v>
      </c>
      <c r="C589" s="8">
        <v>-36445.800000000003</v>
      </c>
      <c r="D589" s="8">
        <v>-5158.8999999999996</v>
      </c>
      <c r="E589" s="8">
        <v>-2251.6999999999998</v>
      </c>
      <c r="F589" s="8">
        <v>-16154.3</v>
      </c>
      <c r="G589" s="8">
        <v>9133.7999999999993</v>
      </c>
      <c r="H589" s="8">
        <v>-4577.7</v>
      </c>
      <c r="I589" s="8">
        <v>0</v>
      </c>
      <c r="J589" s="10">
        <f t="shared" si="62"/>
        <v>-55454.599999999991</v>
      </c>
      <c r="K589" s="8">
        <v>-137.41999999999999</v>
      </c>
      <c r="L589" s="8">
        <v>-972.67</v>
      </c>
      <c r="M589" s="8">
        <f t="shared" si="66"/>
        <v>-1110.0899999999999</v>
      </c>
      <c r="N589" s="10">
        <f t="shared" si="64"/>
        <v>-56564.689999999988</v>
      </c>
      <c r="O589" s="11">
        <f>IF(Table5[[#This Row],[Beans]]="","",O588+Table5[[#This Row],[Beans]])</f>
        <v>3533523.1000000006</v>
      </c>
      <c r="P589" s="11">
        <f>IF(Table5[[#This Row],[Meal]]="","",P588+Table5[[#This Row],[Meal]])</f>
        <v>743237.50000000081</v>
      </c>
      <c r="Q589" s="11">
        <f>IF(Table5[[#This Row],[Oil]]="","",Q588+Table5[[#This Row],[Oil]])</f>
        <v>-512336.9600000002</v>
      </c>
      <c r="R589" s="11">
        <f>IF(Table5[[#This Row],[Corn]]="","",R588+Table5[[#This Row],[Corn]])</f>
        <v>416414.04</v>
      </c>
      <c r="S589" s="11">
        <f>IF(Table5[[#This Row],[Wheat]]="","",S588+Table5[[#This Row],[Wheat]])</f>
        <v>1435918.2200000011</v>
      </c>
      <c r="T589" s="11">
        <f>IF(Table5[[#This Row],[KC Wheat]]="","",T588+Table5[[#This Row],[KC Wheat]])</f>
        <v>31836.399999999998</v>
      </c>
      <c r="U589" s="11">
        <f>IF(Table5[[#This Row],[Energies]]="","",U588+Table5[[#This Row],[Energies]])</f>
        <v>58860.250000000015</v>
      </c>
      <c r="V589" s="10">
        <f t="shared" si="63"/>
        <v>5230364.0179999974</v>
      </c>
      <c r="W589" s="8">
        <v>547913</v>
      </c>
      <c r="X589" s="12">
        <f t="shared" si="61"/>
        <v>-0.10323662698275089</v>
      </c>
      <c r="Y589" s="8"/>
      <c r="Z589" s="8"/>
      <c r="AA589" s="8"/>
      <c r="AB589" s="1"/>
      <c r="AC589" s="66">
        <v>474000.21</v>
      </c>
      <c r="AE589" s="109"/>
    </row>
    <row r="590" spans="1:31" x14ac:dyDescent="0.25">
      <c r="A590" s="1" t="str">
        <f t="shared" si="65"/>
        <v>Apr</v>
      </c>
      <c r="B590" s="2">
        <v>45019</v>
      </c>
      <c r="C590" s="8">
        <v>-7619.4</v>
      </c>
      <c r="D590" s="8">
        <v>10358.5</v>
      </c>
      <c r="E590" s="8">
        <v>-515.1</v>
      </c>
      <c r="F590" s="8">
        <v>1448.9</v>
      </c>
      <c r="G590" s="8">
        <v>-8683.9</v>
      </c>
      <c r="H590" s="8">
        <v>-851.9</v>
      </c>
      <c r="I590" s="8">
        <v>0</v>
      </c>
      <c r="J590" s="10">
        <f t="shared" si="62"/>
        <v>-5862.8999999999987</v>
      </c>
      <c r="K590" s="8">
        <v>-104.48</v>
      </c>
      <c r="L590" s="8">
        <v>-739.22</v>
      </c>
      <c r="M590" s="8">
        <f t="shared" si="66"/>
        <v>-843.7</v>
      </c>
      <c r="N590" s="10">
        <f t="shared" si="64"/>
        <v>-6706.5999999999985</v>
      </c>
      <c r="O590" s="11">
        <f>IF(Table5[[#This Row],[Beans]]="","",O589+Table5[[#This Row],[Beans]])</f>
        <v>3525903.7000000007</v>
      </c>
      <c r="P590" s="11">
        <f>IF(Table5[[#This Row],[Meal]]="","",P589+Table5[[#This Row],[Meal]])</f>
        <v>753596.00000000081</v>
      </c>
      <c r="Q590" s="11">
        <f>IF(Table5[[#This Row],[Oil]]="","",Q589+Table5[[#This Row],[Oil]])</f>
        <v>-512852.06000000017</v>
      </c>
      <c r="R590" s="11">
        <f>IF(Table5[[#This Row],[Corn]]="","",R589+Table5[[#This Row],[Corn]])</f>
        <v>417862.94</v>
      </c>
      <c r="S590" s="11">
        <f>IF(Table5[[#This Row],[Wheat]]="","",S589+Table5[[#This Row],[Wheat]])</f>
        <v>1427234.3200000012</v>
      </c>
      <c r="T590" s="11">
        <f>IF(Table5[[#This Row],[KC Wheat]]="","",T589+Table5[[#This Row],[KC Wheat]])</f>
        <v>30984.499999999996</v>
      </c>
      <c r="U590" s="11">
        <f>IF(Table5[[#This Row],[Energies]]="","",U589+Table5[[#This Row],[Energies]])</f>
        <v>58860.250000000015</v>
      </c>
      <c r="V590" s="10">
        <f t="shared" si="63"/>
        <v>5223657.4179999977</v>
      </c>
      <c r="W590" s="8">
        <v>521165</v>
      </c>
      <c r="X590" s="12">
        <f t="shared" si="61"/>
        <v>-1.2868477353621212E-2</v>
      </c>
      <c r="Y590" s="8">
        <v>-1685.84</v>
      </c>
      <c r="Z590" s="8"/>
      <c r="AA590" s="8"/>
      <c r="AB590" s="1"/>
      <c r="AC590" s="66">
        <v>493695.01</v>
      </c>
      <c r="AE590" s="109"/>
    </row>
    <row r="591" spans="1:31" x14ac:dyDescent="0.25">
      <c r="A591" s="1" t="str">
        <f t="shared" si="65"/>
        <v>Apr</v>
      </c>
      <c r="B591" s="2">
        <v>45020</v>
      </c>
      <c r="C591" s="8">
        <v>16926.3</v>
      </c>
      <c r="D591" s="8">
        <v>-38595.9</v>
      </c>
      <c r="E591" s="8">
        <v>4205.5</v>
      </c>
      <c r="F591" s="8">
        <v>-8910.2999999999993</v>
      </c>
      <c r="G591" s="8">
        <v>8281.9</v>
      </c>
      <c r="H591" s="8">
        <v>-3611.5</v>
      </c>
      <c r="I591" s="8">
        <v>0</v>
      </c>
      <c r="J591" s="10">
        <f t="shared" si="62"/>
        <v>-21704</v>
      </c>
      <c r="K591" s="8">
        <v>-99.64</v>
      </c>
      <c r="L591" s="8">
        <v>-703.8</v>
      </c>
      <c r="M591" s="8">
        <f t="shared" si="66"/>
        <v>-803.43999999999994</v>
      </c>
      <c r="N591" s="10">
        <f t="shared" si="64"/>
        <v>-22507.439999999999</v>
      </c>
      <c r="O591" s="11">
        <f>IF(Table5[[#This Row],[Beans]]="","",O590+Table5[[#This Row],[Beans]])</f>
        <v>3542830.0000000005</v>
      </c>
      <c r="P591" s="11">
        <f>IF(Table5[[#This Row],[Meal]]="","",P590+Table5[[#This Row],[Meal]])</f>
        <v>715000.10000000079</v>
      </c>
      <c r="Q591" s="11">
        <f>IF(Table5[[#This Row],[Oil]]="","",Q590+Table5[[#This Row],[Oil]])</f>
        <v>-508646.56000000017</v>
      </c>
      <c r="R591" s="11">
        <f>IF(Table5[[#This Row],[Corn]]="","",R590+Table5[[#This Row],[Corn]])</f>
        <v>408952.64</v>
      </c>
      <c r="S591" s="11">
        <f>IF(Table5[[#This Row],[Wheat]]="","",S590+Table5[[#This Row],[Wheat]])</f>
        <v>1435516.2200000011</v>
      </c>
      <c r="T591" s="11">
        <f>IF(Table5[[#This Row],[KC Wheat]]="","",T590+Table5[[#This Row],[KC Wheat]])</f>
        <v>27372.999999999996</v>
      </c>
      <c r="U591" s="11">
        <f>IF(Table5[[#This Row],[Energies]]="","",U590+Table5[[#This Row],[Energies]])</f>
        <v>58860.250000000015</v>
      </c>
      <c r="V591" s="10">
        <f t="shared" si="63"/>
        <v>5201149.9779999973</v>
      </c>
      <c r="W591" s="8">
        <v>587390</v>
      </c>
      <c r="X591" s="12">
        <f t="shared" si="61"/>
        <v>-3.8317710550060433E-2</v>
      </c>
      <c r="Y591" s="8"/>
      <c r="Z591" s="8"/>
      <c r="AA591" s="8"/>
      <c r="AB591" s="1"/>
      <c r="AC591" s="66">
        <v>430471.32</v>
      </c>
      <c r="AE591" s="109"/>
    </row>
    <row r="592" spans="1:31" x14ac:dyDescent="0.25">
      <c r="A592" s="1" t="str">
        <f t="shared" si="65"/>
        <v>Apr</v>
      </c>
      <c r="B592" s="2">
        <v>45021</v>
      </c>
      <c r="C592" s="8">
        <v>-10552.3</v>
      </c>
      <c r="D592" s="8">
        <v>-11743.3</v>
      </c>
      <c r="E592" s="8">
        <v>1435.4</v>
      </c>
      <c r="F592" s="8">
        <v>-3152</v>
      </c>
      <c r="G592" s="8">
        <v>-1846.7</v>
      </c>
      <c r="H592" s="8">
        <v>106.4</v>
      </c>
      <c r="I592" s="8">
        <v>0</v>
      </c>
      <c r="J592" s="10">
        <f t="shared" si="62"/>
        <v>-25752.499999999996</v>
      </c>
      <c r="K592" s="8">
        <v>-33.090000000000003</v>
      </c>
      <c r="L592" s="8">
        <v>-233.68</v>
      </c>
      <c r="M592" s="8">
        <f t="shared" si="66"/>
        <v>-266.77</v>
      </c>
      <c r="N592" s="10">
        <f t="shared" si="64"/>
        <v>-26019.269999999997</v>
      </c>
      <c r="O592" s="11">
        <f>IF(Table5[[#This Row],[Beans]]="","",O591+Table5[[#This Row],[Beans]])</f>
        <v>3532277.7000000007</v>
      </c>
      <c r="P592" s="11">
        <f>IF(Table5[[#This Row],[Meal]]="","",P591+Table5[[#This Row],[Meal]])</f>
        <v>703256.80000000075</v>
      </c>
      <c r="Q592" s="11">
        <f>IF(Table5[[#This Row],[Oil]]="","",Q591+Table5[[#This Row],[Oil]])</f>
        <v>-507211.16000000015</v>
      </c>
      <c r="R592" s="11">
        <f>IF(Table5[[#This Row],[Corn]]="","",R591+Table5[[#This Row],[Corn]])</f>
        <v>405800.64</v>
      </c>
      <c r="S592" s="11">
        <f>IF(Table5[[#This Row],[Wheat]]="","",S591+Table5[[#This Row],[Wheat]])</f>
        <v>1433669.5200000012</v>
      </c>
      <c r="T592" s="11">
        <f>IF(Table5[[#This Row],[KC Wheat]]="","",T591+Table5[[#This Row],[KC Wheat]])</f>
        <v>27479.399999999998</v>
      </c>
      <c r="U592" s="11">
        <f>IF(Table5[[#This Row],[Energies]]="","",U591+Table5[[#This Row],[Energies]])</f>
        <v>58860.250000000015</v>
      </c>
      <c r="V592" s="10">
        <f t="shared" si="63"/>
        <v>5175130.7079999978</v>
      </c>
      <c r="W592" s="8">
        <v>655708</v>
      </c>
      <c r="X592" s="12">
        <f t="shared" si="61"/>
        <v>-3.968118430764913E-2</v>
      </c>
      <c r="Y592" s="8">
        <v>-859.71</v>
      </c>
      <c r="Z592" s="8"/>
      <c r="AA592" s="8"/>
      <c r="AB592" s="1"/>
      <c r="AC592" s="66">
        <v>423402.8</v>
      </c>
      <c r="AE592" s="109"/>
    </row>
    <row r="593" spans="1:31" x14ac:dyDescent="0.25">
      <c r="A593" s="1" t="str">
        <f t="shared" si="65"/>
        <v>Apr</v>
      </c>
      <c r="B593" s="2">
        <v>45022</v>
      </c>
      <c r="C593" s="8">
        <v>91799.5</v>
      </c>
      <c r="D593" s="8">
        <v>17321.5</v>
      </c>
      <c r="E593" s="8">
        <v>5655.5</v>
      </c>
      <c r="F593" s="8">
        <v>-3054.7</v>
      </c>
      <c r="G593" s="8">
        <v>1701.7</v>
      </c>
      <c r="H593" s="8">
        <v>3284.6</v>
      </c>
      <c r="I593" s="8">
        <v>0</v>
      </c>
      <c r="J593" s="10">
        <f t="shared" si="62"/>
        <v>116708.1</v>
      </c>
      <c r="K593" s="8">
        <v>-110.46</v>
      </c>
      <c r="L593" s="8">
        <v>-779.93</v>
      </c>
      <c r="M593" s="8">
        <f t="shared" si="66"/>
        <v>-890.39</v>
      </c>
      <c r="N593" s="10">
        <f t="shared" si="64"/>
        <v>115817.71</v>
      </c>
      <c r="O593" s="11">
        <f>IF(Table5[[#This Row],[Beans]]="","",O592+Table5[[#This Row],[Beans]])</f>
        <v>3624077.2000000007</v>
      </c>
      <c r="P593" s="11">
        <f>IF(Table5[[#This Row],[Meal]]="","",P592+Table5[[#This Row],[Meal]])</f>
        <v>720578.30000000075</v>
      </c>
      <c r="Q593" s="11">
        <f>IF(Table5[[#This Row],[Oil]]="","",Q592+Table5[[#This Row],[Oil]])</f>
        <v>-501555.66000000015</v>
      </c>
      <c r="R593" s="11">
        <f>IF(Table5[[#This Row],[Corn]]="","",R592+Table5[[#This Row],[Corn]])</f>
        <v>402745.94</v>
      </c>
      <c r="S593" s="11">
        <f>IF(Table5[[#This Row],[Wheat]]="","",S592+Table5[[#This Row],[Wheat]])</f>
        <v>1435371.2200000011</v>
      </c>
      <c r="T593" s="11">
        <f>IF(Table5[[#This Row],[KC Wheat]]="","",T592+Table5[[#This Row],[KC Wheat]])</f>
        <v>30763.999999999996</v>
      </c>
      <c r="U593" s="11">
        <f>IF(Table5[[#This Row],[Energies]]="","",U592+Table5[[#This Row],[Energies]])</f>
        <v>58860.250000000015</v>
      </c>
      <c r="V593" s="10">
        <f t="shared" si="63"/>
        <v>5290948.4179999977</v>
      </c>
      <c r="W593" s="8">
        <v>701014</v>
      </c>
      <c r="X593" s="12">
        <f t="shared" si="61"/>
        <v>0.16521454635713409</v>
      </c>
      <c r="Y593" s="8"/>
      <c r="Z593" s="8"/>
      <c r="AA593" s="8"/>
      <c r="AB593" s="1"/>
      <c r="AC593" s="66">
        <v>529843.16</v>
      </c>
      <c r="AE593" s="109"/>
    </row>
    <row r="594" spans="1:31" x14ac:dyDescent="0.25">
      <c r="A594" s="1" t="str">
        <f t="shared" si="65"/>
        <v>Apr</v>
      </c>
      <c r="B594" s="2">
        <v>45026</v>
      </c>
      <c r="C594" s="8">
        <v>-43272</v>
      </c>
      <c r="D594" s="8">
        <v>306.10000000000002</v>
      </c>
      <c r="E594" s="8">
        <v>-2345.3000000000002</v>
      </c>
      <c r="F594" s="8">
        <v>11737.4</v>
      </c>
      <c r="G594" s="8">
        <v>11356.7</v>
      </c>
      <c r="H594" s="8">
        <v>-200.5</v>
      </c>
      <c r="I594" s="8">
        <v>0</v>
      </c>
      <c r="J594" s="10">
        <f t="shared" si="62"/>
        <v>-22417.600000000002</v>
      </c>
      <c r="K594" s="8">
        <v>-76.78</v>
      </c>
      <c r="L594" s="8">
        <v>-543.49</v>
      </c>
      <c r="M594" s="8">
        <f t="shared" si="66"/>
        <v>-620.27</v>
      </c>
      <c r="N594" s="10">
        <f t="shared" si="64"/>
        <v>-23037.870000000003</v>
      </c>
      <c r="O594" s="11">
        <f>IF(Table5[[#This Row],[Beans]]="","",O593+Table5[[#This Row],[Beans]])</f>
        <v>3580805.2000000007</v>
      </c>
      <c r="P594" s="11">
        <f>IF(Table5[[#This Row],[Meal]]="","",P593+Table5[[#This Row],[Meal]])</f>
        <v>720884.40000000072</v>
      </c>
      <c r="Q594" s="11">
        <f>IF(Table5[[#This Row],[Oil]]="","",Q593+Table5[[#This Row],[Oil]])</f>
        <v>-503900.96000000014</v>
      </c>
      <c r="R594" s="11">
        <f>IF(Table5[[#This Row],[Corn]]="","",R593+Table5[[#This Row],[Corn]])</f>
        <v>414483.34</v>
      </c>
      <c r="S594" s="11">
        <f>IF(Table5[[#This Row],[Wheat]]="","",S593+Table5[[#This Row],[Wheat]])</f>
        <v>1446727.9200000011</v>
      </c>
      <c r="T594" s="11">
        <f>IF(Table5[[#This Row],[KC Wheat]]="","",T593+Table5[[#This Row],[KC Wheat]])</f>
        <v>30563.499999999996</v>
      </c>
      <c r="U594" s="11">
        <f>IF(Table5[[#This Row],[Energies]]="","",U593+Table5[[#This Row],[Energies]])</f>
        <v>58860.250000000015</v>
      </c>
      <c r="V594" s="10">
        <f t="shared" si="63"/>
        <v>5267910.5479999976</v>
      </c>
      <c r="W594" s="8">
        <v>640557</v>
      </c>
      <c r="X594" s="12">
        <f t="shared" si="61"/>
        <v>-3.5965370763257606E-2</v>
      </c>
      <c r="Y594" s="8"/>
      <c r="Z594" s="8"/>
      <c r="AA594" s="8"/>
      <c r="AB594" s="1"/>
      <c r="AC594" s="66">
        <v>517663.89</v>
      </c>
      <c r="AE594" s="109"/>
    </row>
    <row r="595" spans="1:31" x14ac:dyDescent="0.25">
      <c r="A595" s="1" t="str">
        <f t="shared" si="65"/>
        <v>Apr</v>
      </c>
      <c r="B595" s="2">
        <v>45027</v>
      </c>
      <c r="C595" s="8">
        <v>-42359.1</v>
      </c>
      <c r="D595" s="8">
        <v>-16635.599999999999</v>
      </c>
      <c r="E595" s="8">
        <v>-1868.1</v>
      </c>
      <c r="F595" s="8">
        <v>3777.2</v>
      </c>
      <c r="G595" s="8">
        <v>801</v>
      </c>
      <c r="H595" s="8">
        <v>-4473.8</v>
      </c>
      <c r="I595" s="8">
        <v>0</v>
      </c>
      <c r="J595" s="10">
        <f t="shared" si="62"/>
        <v>-60758.400000000001</v>
      </c>
      <c r="K595" s="8">
        <v>-61.99</v>
      </c>
      <c r="L595" s="8">
        <v>-438.84</v>
      </c>
      <c r="M595" s="8">
        <f t="shared" si="66"/>
        <v>-500.83</v>
      </c>
      <c r="N595" s="10">
        <f t="shared" si="64"/>
        <v>-61259.23</v>
      </c>
      <c r="O595" s="11">
        <f>IF(Table5[[#This Row],[Beans]]="","",O594+Table5[[#This Row],[Beans]])</f>
        <v>3538446.1000000006</v>
      </c>
      <c r="P595" s="11">
        <f>IF(Table5[[#This Row],[Meal]]="","",P594+Table5[[#This Row],[Meal]])</f>
        <v>704248.80000000075</v>
      </c>
      <c r="Q595" s="11">
        <f>IF(Table5[[#This Row],[Oil]]="","",Q594+Table5[[#This Row],[Oil]])</f>
        <v>-505769.06000000011</v>
      </c>
      <c r="R595" s="11">
        <f>IF(Table5[[#This Row],[Corn]]="","",R594+Table5[[#This Row],[Corn]])</f>
        <v>418260.54000000004</v>
      </c>
      <c r="S595" s="11">
        <f>IF(Table5[[#This Row],[Wheat]]="","",S594+Table5[[#This Row],[Wheat]])</f>
        <v>1447528.9200000011</v>
      </c>
      <c r="T595" s="11">
        <f>IF(Table5[[#This Row],[KC Wheat]]="","",T594+Table5[[#This Row],[KC Wheat]])</f>
        <v>26089.699999999997</v>
      </c>
      <c r="U595" s="11">
        <f>IF(Table5[[#This Row],[Energies]]="","",U594+Table5[[#This Row],[Energies]])</f>
        <v>58860.250000000015</v>
      </c>
      <c r="V595" s="10">
        <f t="shared" si="63"/>
        <v>5206651.3179999972</v>
      </c>
      <c r="W595" s="8">
        <v>641781</v>
      </c>
      <c r="X595" s="12">
        <f t="shared" si="61"/>
        <v>-9.5451922073105946E-2</v>
      </c>
      <c r="Y595" s="8">
        <v>-100</v>
      </c>
      <c r="Z595" s="8"/>
      <c r="AA595" s="8"/>
      <c r="AB595" s="1"/>
      <c r="AC595" s="66">
        <v>468714.81</v>
      </c>
      <c r="AE595" s="109"/>
    </row>
    <row r="596" spans="1:31" x14ac:dyDescent="0.25">
      <c r="A596" s="1" t="str">
        <f t="shared" si="65"/>
        <v>Apr</v>
      </c>
      <c r="B596" s="2">
        <v>45028</v>
      </c>
      <c r="C596" s="8">
        <v>-37336.1</v>
      </c>
      <c r="D596" s="8">
        <v>1922.1</v>
      </c>
      <c r="E596" s="8">
        <v>4632.7</v>
      </c>
      <c r="F596" s="8">
        <v>2073.5</v>
      </c>
      <c r="G596" s="8">
        <v>6365.1</v>
      </c>
      <c r="H596" s="8">
        <v>-3532.5</v>
      </c>
      <c r="I596" s="8">
        <v>0</v>
      </c>
      <c r="J596" s="10">
        <f t="shared" si="62"/>
        <v>-25875.199999999997</v>
      </c>
      <c r="K596" s="8">
        <v>-26.82</v>
      </c>
      <c r="L596" s="8">
        <v>-189.75</v>
      </c>
      <c r="M596" s="8">
        <f t="shared" si="66"/>
        <v>-216.57</v>
      </c>
      <c r="N596" s="10">
        <f t="shared" si="64"/>
        <v>-26091.769999999997</v>
      </c>
      <c r="O596" s="11">
        <f>IF(Table5[[#This Row],[Beans]]="","",O595+Table5[[#This Row],[Beans]])</f>
        <v>3501110.0000000005</v>
      </c>
      <c r="P596" s="11">
        <f>IF(Table5[[#This Row],[Meal]]="","",P595+Table5[[#This Row],[Meal]])</f>
        <v>706170.90000000072</v>
      </c>
      <c r="Q596" s="11">
        <f>IF(Table5[[#This Row],[Oil]]="","",Q595+Table5[[#This Row],[Oil]])</f>
        <v>-501136.3600000001</v>
      </c>
      <c r="R596" s="11">
        <f>IF(Table5[[#This Row],[Corn]]="","",R595+Table5[[#This Row],[Corn]])</f>
        <v>420334.04000000004</v>
      </c>
      <c r="S596" s="11">
        <f>IF(Table5[[#This Row],[Wheat]]="","",S595+Table5[[#This Row],[Wheat]])</f>
        <v>1453894.0200000012</v>
      </c>
      <c r="T596" s="11">
        <f>IF(Table5[[#This Row],[KC Wheat]]="","",T595+Table5[[#This Row],[KC Wheat]])</f>
        <v>22557.199999999997</v>
      </c>
      <c r="U596" s="11">
        <f>IF(Table5[[#This Row],[Energies]]="","",U595+Table5[[#This Row],[Energies]])</f>
        <v>58860.250000000015</v>
      </c>
      <c r="V596" s="10">
        <f t="shared" si="63"/>
        <v>5180559.5479999976</v>
      </c>
      <c r="W596" s="8">
        <v>676969</v>
      </c>
      <c r="X596" s="12">
        <f t="shared" si="61"/>
        <v>-3.854204549986779E-2</v>
      </c>
      <c r="Y596" s="8"/>
      <c r="Z596" s="8"/>
      <c r="AA596" s="8"/>
      <c r="AB596" s="1"/>
      <c r="AC596" s="66">
        <v>413799.24</v>
      </c>
      <c r="AE596" s="109"/>
    </row>
    <row r="597" spans="1:31" x14ac:dyDescent="0.25">
      <c r="A597" s="1" t="str">
        <f t="shared" si="65"/>
        <v>Apr</v>
      </c>
      <c r="B597" s="2">
        <v>45029</v>
      </c>
      <c r="C597" s="8">
        <v>-24443.8</v>
      </c>
      <c r="D597" s="8">
        <v>22754.2</v>
      </c>
      <c r="E597" s="8">
        <v>-1481.7</v>
      </c>
      <c r="F597" s="8">
        <v>-695.1</v>
      </c>
      <c r="G597" s="8">
        <v>-4609.2</v>
      </c>
      <c r="H597" s="8">
        <v>2442</v>
      </c>
      <c r="I597" s="8">
        <v>0</v>
      </c>
      <c r="J597" s="10">
        <f t="shared" si="62"/>
        <v>-6033.5999999999985</v>
      </c>
      <c r="K597" s="8">
        <v>-62.15</v>
      </c>
      <c r="L597" s="8">
        <v>-439.3</v>
      </c>
      <c r="M597" s="8">
        <f t="shared" si="66"/>
        <v>-501.45</v>
      </c>
      <c r="N597" s="10">
        <f t="shared" si="64"/>
        <v>-6535.0499999999984</v>
      </c>
      <c r="O597" s="11">
        <f>IF(Table5[[#This Row],[Beans]]="","",O596+Table5[[#This Row],[Beans]])</f>
        <v>3476666.2000000007</v>
      </c>
      <c r="P597" s="11">
        <f>IF(Table5[[#This Row],[Meal]]="","",P596+Table5[[#This Row],[Meal]])</f>
        <v>728925.10000000068</v>
      </c>
      <c r="Q597" s="11">
        <f>IF(Table5[[#This Row],[Oil]]="","",Q596+Table5[[#This Row],[Oil]])</f>
        <v>-502618.06000000011</v>
      </c>
      <c r="R597" s="11">
        <f>IF(Table5[[#This Row],[Corn]]="","",R596+Table5[[#This Row],[Corn]])</f>
        <v>419638.94000000006</v>
      </c>
      <c r="S597" s="11">
        <f>IF(Table5[[#This Row],[Wheat]]="","",S596+Table5[[#This Row],[Wheat]])</f>
        <v>1449284.8200000012</v>
      </c>
      <c r="T597" s="11">
        <f>IF(Table5[[#This Row],[KC Wheat]]="","",T596+Table5[[#This Row],[KC Wheat]])</f>
        <v>24999.199999999997</v>
      </c>
      <c r="U597" s="11">
        <f>IF(Table5[[#This Row],[Energies]]="","",U596+Table5[[#This Row],[Energies]])</f>
        <v>58860.250000000015</v>
      </c>
      <c r="V597" s="10">
        <f t="shared" si="63"/>
        <v>5174024.4979999978</v>
      </c>
      <c r="W597" s="8">
        <v>794671</v>
      </c>
      <c r="X597" s="12">
        <f t="shared" si="61"/>
        <v>-8.223591901554226E-3</v>
      </c>
      <c r="Y597" s="8">
        <v>-5158.2299999999996</v>
      </c>
      <c r="Z597" s="8"/>
      <c r="AA597" s="8"/>
      <c r="AB597" s="1"/>
      <c r="AC597" s="66">
        <v>439321.04</v>
      </c>
      <c r="AE597" s="109"/>
    </row>
    <row r="598" spans="1:31" x14ac:dyDescent="0.25">
      <c r="A598" s="1" t="str">
        <f t="shared" si="65"/>
        <v>Apr</v>
      </c>
      <c r="B598" s="2">
        <v>45030</v>
      </c>
      <c r="C598" s="8">
        <v>-32397.200000000001</v>
      </c>
      <c r="D598" s="8">
        <v>-11586.9</v>
      </c>
      <c r="E598" s="8">
        <v>-1995.6</v>
      </c>
      <c r="F598" s="8">
        <v>4209.2</v>
      </c>
      <c r="G598" s="8">
        <v>2871.8</v>
      </c>
      <c r="H598" s="8">
        <v>9181.6</v>
      </c>
      <c r="I598" s="8">
        <v>0</v>
      </c>
      <c r="J598" s="10">
        <f t="shared" si="62"/>
        <v>-29717.1</v>
      </c>
      <c r="K598" s="8">
        <v>-70.38</v>
      </c>
      <c r="L598" s="8">
        <v>-498.15</v>
      </c>
      <c r="M598" s="8">
        <f t="shared" si="66"/>
        <v>-568.53</v>
      </c>
      <c r="N598" s="10">
        <f t="shared" si="64"/>
        <v>-30285.629999999997</v>
      </c>
      <c r="O598" s="11">
        <f>IF(Table5[[#This Row],[Beans]]="","",O597+Table5[[#This Row],[Beans]])</f>
        <v>3444269.0000000005</v>
      </c>
      <c r="P598" s="11">
        <f>IF(Table5[[#This Row],[Meal]]="","",P597+Table5[[#This Row],[Meal]])</f>
        <v>717338.20000000065</v>
      </c>
      <c r="Q598" s="11">
        <f>IF(Table5[[#This Row],[Oil]]="","",Q597+Table5[[#This Row],[Oil]])</f>
        <v>-504613.66000000009</v>
      </c>
      <c r="R598" s="11">
        <f>IF(Table5[[#This Row],[Corn]]="","",R597+Table5[[#This Row],[Corn]])</f>
        <v>423848.14000000007</v>
      </c>
      <c r="S598" s="11">
        <f>IF(Table5[[#This Row],[Wheat]]="","",S597+Table5[[#This Row],[Wheat]])</f>
        <v>1452156.6200000013</v>
      </c>
      <c r="T598" s="11">
        <f>IF(Table5[[#This Row],[KC Wheat]]="","",T597+Table5[[#This Row],[KC Wheat]])</f>
        <v>34180.799999999996</v>
      </c>
      <c r="U598" s="11">
        <f>IF(Table5[[#This Row],[Energies]]="","",U597+Table5[[#This Row],[Energies]])</f>
        <v>58860.250000000015</v>
      </c>
      <c r="V598" s="10">
        <f t="shared" si="63"/>
        <v>5143738.8679999979</v>
      </c>
      <c r="W598" s="8">
        <v>892279</v>
      </c>
      <c r="X598" s="12">
        <f t="shared" si="61"/>
        <v>-3.3941883648500072E-2</v>
      </c>
      <c r="Y598" s="8"/>
      <c r="Z598" s="8"/>
      <c r="AA598" s="8"/>
      <c r="AB598" s="1"/>
      <c r="AC598" s="66">
        <v>369762.76</v>
      </c>
      <c r="AE598" s="109"/>
    </row>
    <row r="599" spans="1:31" x14ac:dyDescent="0.25">
      <c r="A599" s="1" t="str">
        <f t="shared" si="65"/>
        <v>Apr</v>
      </c>
      <c r="B599" s="2">
        <v>45033</v>
      </c>
      <c r="C599" s="8">
        <v>-12277.5</v>
      </c>
      <c r="D599" s="8">
        <v>21117.4</v>
      </c>
      <c r="E599" s="8">
        <v>594.29999999999995</v>
      </c>
      <c r="F599" s="8">
        <v>10277.1</v>
      </c>
      <c r="G599" s="8">
        <v>-6301</v>
      </c>
      <c r="H599" s="8">
        <v>2334.1999999999998</v>
      </c>
      <c r="I599" s="8">
        <v>0</v>
      </c>
      <c r="J599" s="10">
        <f t="shared" si="62"/>
        <v>15744.500000000004</v>
      </c>
      <c r="K599" s="8">
        <v>-138.19</v>
      </c>
      <c r="L599" s="8">
        <v>-978.39</v>
      </c>
      <c r="M599" s="8">
        <f t="shared" si="66"/>
        <v>-1116.58</v>
      </c>
      <c r="N599" s="10">
        <f t="shared" si="64"/>
        <v>14627.920000000004</v>
      </c>
      <c r="O599" s="11">
        <f>IF(Table5[[#This Row],[Beans]]="","",O598+Table5[[#This Row],[Beans]])</f>
        <v>3431991.5000000005</v>
      </c>
      <c r="P599" s="11">
        <f>IF(Table5[[#This Row],[Meal]]="","",P598+Table5[[#This Row],[Meal]])</f>
        <v>738455.60000000068</v>
      </c>
      <c r="Q599" s="11">
        <f>IF(Table5[[#This Row],[Oil]]="","",Q598+Table5[[#This Row],[Oil]])</f>
        <v>-504019.3600000001</v>
      </c>
      <c r="R599" s="11">
        <f>IF(Table5[[#This Row],[Corn]]="","",R598+Table5[[#This Row],[Corn]])</f>
        <v>434125.24000000005</v>
      </c>
      <c r="S599" s="11">
        <f>IF(Table5[[#This Row],[Wheat]]="","",S598+Table5[[#This Row],[Wheat]])</f>
        <v>1445855.6200000013</v>
      </c>
      <c r="T599" s="11">
        <f>IF(Table5[[#This Row],[KC Wheat]]="","",T598+Table5[[#This Row],[KC Wheat]])</f>
        <v>36514.999999999993</v>
      </c>
      <c r="U599" s="11">
        <f>IF(Table5[[#This Row],[Energies]]="","",U598+Table5[[#This Row],[Energies]])</f>
        <v>58860.250000000015</v>
      </c>
      <c r="V599" s="10">
        <f t="shared" si="63"/>
        <v>5158366.7879999978</v>
      </c>
      <c r="W599" s="8">
        <v>866987</v>
      </c>
      <c r="X599" s="12">
        <f t="shared" si="61"/>
        <v>1.6872133030829763E-2</v>
      </c>
      <c r="Y599" s="8"/>
      <c r="Z599" s="8"/>
      <c r="AA599" s="8"/>
      <c r="AB599" s="1"/>
      <c r="AC599" s="66">
        <v>408066.18</v>
      </c>
      <c r="AE599" s="109"/>
    </row>
    <row r="600" spans="1:31" x14ac:dyDescent="0.25">
      <c r="A600" s="1" t="str">
        <f t="shared" si="65"/>
        <v>Apr</v>
      </c>
      <c r="B600" s="2">
        <v>45034</v>
      </c>
      <c r="C600" s="8">
        <v>-3477</v>
      </c>
      <c r="D600" s="8">
        <v>-15664.6</v>
      </c>
      <c r="E600" s="8">
        <v>-1752.8</v>
      </c>
      <c r="F600" s="8">
        <v>-6622.8</v>
      </c>
      <c r="G600" s="8">
        <v>14442.4</v>
      </c>
      <c r="H600" s="8">
        <v>-2029.9</v>
      </c>
      <c r="I600" s="8">
        <v>0</v>
      </c>
      <c r="J600" s="10">
        <f t="shared" si="62"/>
        <v>-15104.699999999997</v>
      </c>
      <c r="K600" s="8">
        <v>-82.92</v>
      </c>
      <c r="L600" s="8">
        <v>-565.44000000000005</v>
      </c>
      <c r="M600" s="8">
        <f t="shared" si="66"/>
        <v>-648.36</v>
      </c>
      <c r="N600" s="10">
        <f t="shared" si="64"/>
        <v>-15753.059999999998</v>
      </c>
      <c r="O600" s="11">
        <f>IF(Table5[[#This Row],[Beans]]="","",O599+Table5[[#This Row],[Beans]])</f>
        <v>3428514.5000000005</v>
      </c>
      <c r="P600" s="11">
        <f>IF(Table5[[#This Row],[Meal]]="","",P599+Table5[[#This Row],[Meal]])</f>
        <v>722791.0000000007</v>
      </c>
      <c r="Q600" s="11">
        <f>IF(Table5[[#This Row],[Oil]]="","",Q599+Table5[[#This Row],[Oil]])</f>
        <v>-505772.16000000009</v>
      </c>
      <c r="R600" s="11">
        <f>IF(Table5[[#This Row],[Corn]]="","",R599+Table5[[#This Row],[Corn]])</f>
        <v>427502.44000000006</v>
      </c>
      <c r="S600" s="11">
        <f>IF(Table5[[#This Row],[Wheat]]="","",S599+Table5[[#This Row],[Wheat]])</f>
        <v>1460298.0200000012</v>
      </c>
      <c r="T600" s="11">
        <f>IF(Table5[[#This Row],[KC Wheat]]="","",T599+Table5[[#This Row],[KC Wheat]])</f>
        <v>34485.099999999991</v>
      </c>
      <c r="U600" s="11">
        <f>IF(Table5[[#This Row],[Energies]]="","",U599+Table5[[#This Row],[Energies]])</f>
        <v>58860.250000000015</v>
      </c>
      <c r="V600" s="10">
        <f t="shared" si="63"/>
        <v>5142613.7279999983</v>
      </c>
      <c r="W600" s="8">
        <v>938096</v>
      </c>
      <c r="X600" s="12">
        <f t="shared" si="61"/>
        <v>-1.679258839180638E-2</v>
      </c>
      <c r="Y600" s="8">
        <v>-270</v>
      </c>
      <c r="Z600" s="8"/>
      <c r="AA600" s="8"/>
      <c r="AB600" s="1"/>
      <c r="AC600" s="66">
        <v>374055.07</v>
      </c>
      <c r="AE600" s="109"/>
    </row>
    <row r="601" spans="1:31" x14ac:dyDescent="0.25">
      <c r="A601" s="1" t="str">
        <f t="shared" si="65"/>
        <v>Apr</v>
      </c>
      <c r="B601" s="2">
        <v>45035</v>
      </c>
      <c r="C601" s="8">
        <v>37238.800000000003</v>
      </c>
      <c r="D601" s="8">
        <v>-35100.9</v>
      </c>
      <c r="E601" s="8">
        <v>-1011.9</v>
      </c>
      <c r="F601" s="8">
        <v>-1566.5</v>
      </c>
      <c r="G601" s="8">
        <v>-21291.1</v>
      </c>
      <c r="H601" s="8">
        <v>-927.9</v>
      </c>
      <c r="I601" s="8">
        <v>0</v>
      </c>
      <c r="J601" s="10">
        <f t="shared" si="62"/>
        <v>-22659.5</v>
      </c>
      <c r="K601" s="8">
        <v>-76.75</v>
      </c>
      <c r="L601" s="8">
        <v>-543.49</v>
      </c>
      <c r="M601" s="8">
        <f t="shared" si="66"/>
        <v>-620.24</v>
      </c>
      <c r="N601" s="10">
        <f t="shared" si="64"/>
        <v>-23279.74</v>
      </c>
      <c r="O601" s="11">
        <f>IF(Table5[[#This Row],[Beans]]="","",O600+Table5[[#This Row],[Beans]])</f>
        <v>3465753.3000000003</v>
      </c>
      <c r="P601" s="11">
        <f>IF(Table5[[#This Row],[Meal]]="","",P600+Table5[[#This Row],[Meal]])</f>
        <v>687690.10000000068</v>
      </c>
      <c r="Q601" s="11">
        <f>IF(Table5[[#This Row],[Oil]]="","",Q600+Table5[[#This Row],[Oil]])</f>
        <v>-506784.06000000011</v>
      </c>
      <c r="R601" s="11">
        <f>IF(Table5[[#This Row],[Corn]]="","",R600+Table5[[#This Row],[Corn]])</f>
        <v>425935.94000000006</v>
      </c>
      <c r="S601" s="11">
        <f>IF(Table5[[#This Row],[Wheat]]="","",S600+Table5[[#This Row],[Wheat]])</f>
        <v>1439006.9200000011</v>
      </c>
      <c r="T601" s="11">
        <f>IF(Table5[[#This Row],[KC Wheat]]="","",T600+Table5[[#This Row],[KC Wheat]])</f>
        <v>33557.19999999999</v>
      </c>
      <c r="U601" s="11">
        <f>IF(Table5[[#This Row],[Energies]]="","",U600+Table5[[#This Row],[Energies]])</f>
        <v>58860.250000000015</v>
      </c>
      <c r="V601" s="10">
        <f t="shared" si="63"/>
        <v>5119333.987999998</v>
      </c>
      <c r="W601" s="8">
        <v>930195</v>
      </c>
      <c r="X601" s="12">
        <f t="shared" si="61"/>
        <v>-2.5026730954262281E-2</v>
      </c>
      <c r="Y601" s="8"/>
      <c r="Z601" s="8">
        <v>2442.79</v>
      </c>
      <c r="AA601" s="8"/>
      <c r="AB601" s="1"/>
      <c r="AC601" s="66">
        <v>357962.83</v>
      </c>
      <c r="AE601" s="109"/>
    </row>
    <row r="602" spans="1:31" x14ac:dyDescent="0.25">
      <c r="A602" s="1" t="str">
        <f t="shared" si="65"/>
        <v>Apr</v>
      </c>
      <c r="B602" s="2">
        <v>45036</v>
      </c>
      <c r="C602" s="8">
        <v>5561.7</v>
      </c>
      <c r="D602" s="8">
        <v>-17078.8</v>
      </c>
      <c r="E602" s="8">
        <v>1225</v>
      </c>
      <c r="F602" s="8">
        <v>6415.5</v>
      </c>
      <c r="G602" s="8">
        <v>-4994.3999999999996</v>
      </c>
      <c r="H602" s="8">
        <v>3481.2</v>
      </c>
      <c r="I602" s="8">
        <v>0</v>
      </c>
      <c r="J602" s="10">
        <f t="shared" si="62"/>
        <v>-5389.7999999999984</v>
      </c>
      <c r="K602" s="8">
        <v>-94.13</v>
      </c>
      <c r="L602" s="8">
        <v>-663.76</v>
      </c>
      <c r="M602" s="8">
        <f t="shared" si="66"/>
        <v>-757.89</v>
      </c>
      <c r="N602" s="10">
        <f t="shared" si="64"/>
        <v>-6147.6899999999987</v>
      </c>
      <c r="O602" s="11">
        <f>IF(Table5[[#This Row],[Beans]]="","",O601+Table5[[#This Row],[Beans]])</f>
        <v>3471315.0000000005</v>
      </c>
      <c r="P602" s="11">
        <f>IF(Table5[[#This Row],[Meal]]="","",P601+Table5[[#This Row],[Meal]])</f>
        <v>670611.30000000063</v>
      </c>
      <c r="Q602" s="11">
        <f>IF(Table5[[#This Row],[Oil]]="","",Q601+Table5[[#This Row],[Oil]])</f>
        <v>-505559.06000000011</v>
      </c>
      <c r="R602" s="11">
        <f>IF(Table5[[#This Row],[Corn]]="","",R601+Table5[[#This Row],[Corn]])</f>
        <v>432351.44000000006</v>
      </c>
      <c r="S602" s="11">
        <f>IF(Table5[[#This Row],[Wheat]]="","",S601+Table5[[#This Row],[Wheat]])</f>
        <v>1434012.5200000012</v>
      </c>
      <c r="T602" s="11">
        <f>IF(Table5[[#This Row],[KC Wheat]]="","",T601+Table5[[#This Row],[KC Wheat]])</f>
        <v>37038.399999999987</v>
      </c>
      <c r="U602" s="11">
        <f>IF(Table5[[#This Row],[Energies]]="","",U601+Table5[[#This Row],[Energies]])</f>
        <v>58860.250000000015</v>
      </c>
      <c r="V602" s="10">
        <f t="shared" si="63"/>
        <v>5113186.2979999976</v>
      </c>
      <c r="W602" s="8">
        <v>950893</v>
      </c>
      <c r="X602" s="12">
        <f t="shared" si="61"/>
        <v>-6.465175366734216E-3</v>
      </c>
      <c r="Y602" s="8"/>
      <c r="Z602" s="8"/>
      <c r="AA602" s="8"/>
      <c r="AB602" s="1"/>
      <c r="AC602" s="66">
        <v>347451.44</v>
      </c>
      <c r="AE602" s="109"/>
    </row>
    <row r="603" spans="1:31" x14ac:dyDescent="0.25">
      <c r="A603" s="1" t="str">
        <f t="shared" si="65"/>
        <v>Apr</v>
      </c>
      <c r="B603" s="2">
        <v>45037</v>
      </c>
      <c r="C603" s="8">
        <v>26294.5</v>
      </c>
      <c r="D603" s="8">
        <v>-24523.4</v>
      </c>
      <c r="E603" s="8">
        <v>2051.9</v>
      </c>
      <c r="F603" s="8">
        <v>-2321.3000000000002</v>
      </c>
      <c r="G603" s="8">
        <v>11422.7</v>
      </c>
      <c r="H603" s="8">
        <v>-14889.5</v>
      </c>
      <c r="I603" s="8">
        <v>0</v>
      </c>
      <c r="J603" s="10">
        <f t="shared" si="62"/>
        <v>-1965.1000000000004</v>
      </c>
      <c r="K603" s="8">
        <v>-516.97</v>
      </c>
      <c r="L603" s="8">
        <v>-2482.5700000000002</v>
      </c>
      <c r="M603" s="8">
        <f t="shared" si="66"/>
        <v>-2999.54</v>
      </c>
      <c r="N603" s="10">
        <f t="shared" si="64"/>
        <v>-4964.6400000000003</v>
      </c>
      <c r="O603" s="11">
        <f>IF(Table5[[#This Row],[Beans]]="","",O602+Table5[[#This Row],[Beans]])</f>
        <v>3497609.5000000005</v>
      </c>
      <c r="P603" s="11">
        <f>IF(Table5[[#This Row],[Meal]]="","",P602+Table5[[#This Row],[Meal]])</f>
        <v>646087.90000000061</v>
      </c>
      <c r="Q603" s="11">
        <f>IF(Table5[[#This Row],[Oil]]="","",Q602+Table5[[#This Row],[Oil]])</f>
        <v>-503507.16000000009</v>
      </c>
      <c r="R603" s="11">
        <f>IF(Table5[[#This Row],[Corn]]="","",R602+Table5[[#This Row],[Corn]])</f>
        <v>430030.14000000007</v>
      </c>
      <c r="S603" s="11">
        <f>IF(Table5[[#This Row],[Wheat]]="","",S602+Table5[[#This Row],[Wheat]])</f>
        <v>1445435.2200000011</v>
      </c>
      <c r="T603" s="11">
        <f>IF(Table5[[#This Row],[KC Wheat]]="","",T602+Table5[[#This Row],[KC Wheat]])</f>
        <v>22148.899999999987</v>
      </c>
      <c r="U603" s="11">
        <f>IF(Table5[[#This Row],[Energies]]="","",U602+Table5[[#This Row],[Energies]])</f>
        <v>58860.250000000015</v>
      </c>
      <c r="V603" s="10">
        <f t="shared" si="63"/>
        <v>5108221.657999998</v>
      </c>
      <c r="W603" s="8">
        <v>520066</v>
      </c>
      <c r="X603" s="12">
        <f t="shared" si="61"/>
        <v>-9.5461729857364268E-3</v>
      </c>
      <c r="Y603" s="8"/>
      <c r="Z603" s="8"/>
      <c r="AA603" s="8"/>
      <c r="AB603" s="1"/>
      <c r="AC603" s="66">
        <v>320213.65000000002</v>
      </c>
      <c r="AE603" s="109"/>
    </row>
    <row r="604" spans="1:31" x14ac:dyDescent="0.25">
      <c r="A604" s="1" t="str">
        <f t="shared" si="65"/>
        <v>Apr</v>
      </c>
      <c r="B604" s="2">
        <v>45040</v>
      </c>
      <c r="C604" s="8">
        <v>-3366</v>
      </c>
      <c r="D604" s="8">
        <v>-437.6</v>
      </c>
      <c r="E604" s="8">
        <v>-58.3</v>
      </c>
      <c r="F604" s="8">
        <v>9725.4</v>
      </c>
      <c r="G604" s="8">
        <v>-48.9</v>
      </c>
      <c r="H604" s="8">
        <v>1686.4</v>
      </c>
      <c r="I604" s="8">
        <v>0</v>
      </c>
      <c r="J604" s="10">
        <f t="shared" si="62"/>
        <v>7501</v>
      </c>
      <c r="K604" s="8">
        <v>-66.92</v>
      </c>
      <c r="L604" s="8">
        <v>-486.91</v>
      </c>
      <c r="M604" s="8">
        <f t="shared" si="66"/>
        <v>-553.83000000000004</v>
      </c>
      <c r="N604" s="10">
        <f t="shared" si="64"/>
        <v>6947.17</v>
      </c>
      <c r="O604" s="11">
        <f>IF(Table5[[#This Row],[Beans]]="","",O603+Table5[[#This Row],[Beans]])</f>
        <v>3494243.5000000005</v>
      </c>
      <c r="P604" s="11">
        <f>IF(Table5[[#This Row],[Meal]]="","",P603+Table5[[#This Row],[Meal]])</f>
        <v>645650.30000000063</v>
      </c>
      <c r="Q604" s="11">
        <f>IF(Table5[[#This Row],[Oil]]="","",Q603+Table5[[#This Row],[Oil]])</f>
        <v>-503565.46000000008</v>
      </c>
      <c r="R604" s="11">
        <f>IF(Table5[[#This Row],[Corn]]="","",R603+Table5[[#This Row],[Corn]])</f>
        <v>439755.5400000001</v>
      </c>
      <c r="S604" s="11">
        <f>IF(Table5[[#This Row],[Wheat]]="","",S603+Table5[[#This Row],[Wheat]])</f>
        <v>1445386.3200000012</v>
      </c>
      <c r="T604" s="11">
        <f>IF(Table5[[#This Row],[KC Wheat]]="","",T603+Table5[[#This Row],[KC Wheat]])</f>
        <v>23835.299999999988</v>
      </c>
      <c r="U604" s="11">
        <f>IF(Table5[[#This Row],[Energies]]="","",U603+Table5[[#This Row],[Energies]])</f>
        <v>58860.250000000015</v>
      </c>
      <c r="V604" s="10">
        <f t="shared" si="63"/>
        <v>5115168.8279999979</v>
      </c>
      <c r="W604" s="8">
        <v>516587</v>
      </c>
      <c r="X604" s="12">
        <f t="shared" si="61"/>
        <v>1.3448209110953237E-2</v>
      </c>
      <c r="Y604" s="8"/>
      <c r="Z604" s="8"/>
      <c r="AA604" s="8"/>
      <c r="AB604" s="1"/>
      <c r="AC604" s="66">
        <v>350130.32</v>
      </c>
      <c r="AE604" s="109"/>
    </row>
    <row r="605" spans="1:31" x14ac:dyDescent="0.25">
      <c r="A605" s="1" t="str">
        <f t="shared" si="65"/>
        <v>Apr</v>
      </c>
      <c r="B605" s="2">
        <v>45041</v>
      </c>
      <c r="C605" s="8">
        <v>27545.4</v>
      </c>
      <c r="D605" s="8">
        <v>-8828.1</v>
      </c>
      <c r="E605" s="8">
        <v>2085.6999999999998</v>
      </c>
      <c r="F605" s="8">
        <v>4620.5</v>
      </c>
      <c r="G605" s="8">
        <v>-9108.7999999999993</v>
      </c>
      <c r="H605" s="8">
        <v>6348.5</v>
      </c>
      <c r="I605" s="8">
        <v>0</v>
      </c>
      <c r="J605" s="10">
        <f t="shared" si="62"/>
        <v>22663.200000000004</v>
      </c>
      <c r="K605" s="8">
        <v>-83</v>
      </c>
      <c r="L605" s="8">
        <v>-586.96</v>
      </c>
      <c r="M605" s="8">
        <f t="shared" si="66"/>
        <v>-669.96</v>
      </c>
      <c r="N605" s="10">
        <f t="shared" si="64"/>
        <v>21993.240000000005</v>
      </c>
      <c r="O605" s="11">
        <f>IF(Table5[[#This Row],[Beans]]="","",O604+Table5[[#This Row],[Beans]])</f>
        <v>3521788.9000000004</v>
      </c>
      <c r="P605" s="11">
        <f>IF(Table5[[#This Row],[Meal]]="","",P604+Table5[[#This Row],[Meal]])</f>
        <v>636822.20000000065</v>
      </c>
      <c r="Q605" s="11">
        <f>IF(Table5[[#This Row],[Oil]]="","",Q604+Table5[[#This Row],[Oil]])</f>
        <v>-501479.76000000007</v>
      </c>
      <c r="R605" s="11">
        <f>IF(Table5[[#This Row],[Corn]]="","",R604+Table5[[#This Row],[Corn]])</f>
        <v>444376.0400000001</v>
      </c>
      <c r="S605" s="11">
        <f>IF(Table5[[#This Row],[Wheat]]="","",S604+Table5[[#This Row],[Wheat]])</f>
        <v>1436277.5200000012</v>
      </c>
      <c r="T605" s="11">
        <f>IF(Table5[[#This Row],[KC Wheat]]="","",T604+Table5[[#This Row],[KC Wheat]])</f>
        <v>30183.799999999988</v>
      </c>
      <c r="U605" s="11">
        <f>IF(Table5[[#This Row],[Energies]]="","",U604+Table5[[#This Row],[Energies]])</f>
        <v>58860.250000000015</v>
      </c>
      <c r="V605" s="10">
        <f t="shared" si="63"/>
        <v>5137162.0679999981</v>
      </c>
      <c r="W605" s="8">
        <v>606426</v>
      </c>
      <c r="X605" s="12">
        <f t="shared" si="61"/>
        <v>3.6266980637373734E-2</v>
      </c>
      <c r="Y605" s="8"/>
      <c r="Z605" s="8"/>
      <c r="AA605" s="8"/>
      <c r="AB605" s="1"/>
      <c r="AC605" s="66">
        <v>384255.11</v>
      </c>
      <c r="AE605" s="109"/>
    </row>
    <row r="606" spans="1:31" x14ac:dyDescent="0.25">
      <c r="A606" s="1" t="str">
        <f t="shared" si="65"/>
        <v>Apr</v>
      </c>
      <c r="B606" s="2">
        <v>45042</v>
      </c>
      <c r="C606" s="8">
        <v>-19220</v>
      </c>
      <c r="D606" s="8">
        <v>-15675.9</v>
      </c>
      <c r="E606" s="8">
        <v>872.4</v>
      </c>
      <c r="F606" s="8">
        <v>4284.3999999999996</v>
      </c>
      <c r="G606" s="8">
        <v>13760</v>
      </c>
      <c r="H606" s="8">
        <v>-922.3</v>
      </c>
      <c r="I606" s="8">
        <v>0</v>
      </c>
      <c r="J606" s="10">
        <f t="shared" si="62"/>
        <v>-16901.399999999998</v>
      </c>
      <c r="K606" s="8">
        <v>-60.65</v>
      </c>
      <c r="L606" s="8">
        <v>-429.87</v>
      </c>
      <c r="M606" s="8">
        <f t="shared" si="66"/>
        <v>-490.52</v>
      </c>
      <c r="N606" s="10">
        <f t="shared" si="64"/>
        <v>-17391.919999999998</v>
      </c>
      <c r="O606" s="11">
        <f>IF(Table5[[#This Row],[Beans]]="","",O605+Table5[[#This Row],[Beans]])</f>
        <v>3502568.9000000004</v>
      </c>
      <c r="P606" s="11">
        <f>IF(Table5[[#This Row],[Meal]]="","",P605+Table5[[#This Row],[Meal]])</f>
        <v>621146.30000000063</v>
      </c>
      <c r="Q606" s="11">
        <f>IF(Table5[[#This Row],[Oil]]="","",Q605+Table5[[#This Row],[Oil]])</f>
        <v>-500607.36000000004</v>
      </c>
      <c r="R606" s="11">
        <f>IF(Table5[[#This Row],[Corn]]="","",R605+Table5[[#This Row],[Corn]])</f>
        <v>448660.44000000012</v>
      </c>
      <c r="S606" s="11">
        <f>IF(Table5[[#This Row],[Wheat]]="","",S605+Table5[[#This Row],[Wheat]])</f>
        <v>1450037.5200000012</v>
      </c>
      <c r="T606" s="11">
        <f>IF(Table5[[#This Row],[KC Wheat]]="","",T605+Table5[[#This Row],[KC Wheat]])</f>
        <v>29261.499999999989</v>
      </c>
      <c r="U606" s="11">
        <f>IF(Table5[[#This Row],[Energies]]="","",U605+Table5[[#This Row],[Energies]])</f>
        <v>58860.250000000015</v>
      </c>
      <c r="V606" s="10">
        <f t="shared" si="63"/>
        <v>5119770.1479999982</v>
      </c>
      <c r="W606" s="8">
        <v>475429</v>
      </c>
      <c r="X606" s="12">
        <f t="shared" si="61"/>
        <v>-3.6581529523861601E-2</v>
      </c>
      <c r="Y606" s="8">
        <v>-5158.2299999999996</v>
      </c>
      <c r="Z606" s="8"/>
      <c r="AA606" s="8"/>
      <c r="AB606" s="1"/>
      <c r="AC606" s="66">
        <v>369019.09</v>
      </c>
      <c r="AE606" s="109"/>
    </row>
    <row r="607" spans="1:31" x14ac:dyDescent="0.25">
      <c r="A607" s="1" t="str">
        <f t="shared" si="65"/>
        <v>Apr</v>
      </c>
      <c r="B607" s="2">
        <v>45043</v>
      </c>
      <c r="C607" s="8">
        <v>-1130</v>
      </c>
      <c r="D607" s="8">
        <v>23208</v>
      </c>
      <c r="E607" s="8">
        <v>9280.5</v>
      </c>
      <c r="F607" s="8">
        <v>-3366.2</v>
      </c>
      <c r="G607" s="8">
        <v>60.4</v>
      </c>
      <c r="H607" s="8">
        <v>4884.3</v>
      </c>
      <c r="I607" s="8">
        <v>0</v>
      </c>
      <c r="J607" s="10">
        <f t="shared" si="62"/>
        <v>32937</v>
      </c>
      <c r="K607" s="8">
        <v>-82.68</v>
      </c>
      <c r="L607" s="8">
        <v>-585.12</v>
      </c>
      <c r="M607" s="8">
        <f t="shared" si="66"/>
        <v>-667.8</v>
      </c>
      <c r="N607" s="10">
        <f t="shared" si="64"/>
        <v>32269.200000000001</v>
      </c>
      <c r="O607" s="11">
        <f>IF(Table5[[#This Row],[Beans]]="","",O606+Table5[[#This Row],[Beans]])</f>
        <v>3501438.9000000004</v>
      </c>
      <c r="P607" s="11">
        <f>IF(Table5[[#This Row],[Meal]]="","",P606+Table5[[#This Row],[Meal]])</f>
        <v>644354.30000000063</v>
      </c>
      <c r="Q607" s="11">
        <f>IF(Table5[[#This Row],[Oil]]="","",Q606+Table5[[#This Row],[Oil]])</f>
        <v>-491326.86000000004</v>
      </c>
      <c r="R607" s="11">
        <f>IF(Table5[[#This Row],[Corn]]="","",R606+Table5[[#This Row],[Corn]])</f>
        <v>445294.24000000011</v>
      </c>
      <c r="S607" s="11">
        <f>IF(Table5[[#This Row],[Wheat]]="","",S606+Table5[[#This Row],[Wheat]])</f>
        <v>1450097.9200000011</v>
      </c>
      <c r="T607" s="11">
        <f>IF(Table5[[#This Row],[KC Wheat]]="","",T606+Table5[[#This Row],[KC Wheat]])</f>
        <v>34145.799999999988</v>
      </c>
      <c r="U607" s="11">
        <f>IF(Table5[[#This Row],[Energies]]="","",U606+Table5[[#This Row],[Energies]])</f>
        <v>58860.250000000015</v>
      </c>
      <c r="V607" s="10">
        <f t="shared" si="63"/>
        <v>5152039.3479999984</v>
      </c>
      <c r="W607" s="8">
        <v>495657</v>
      </c>
      <c r="X607" s="12">
        <f t="shared" si="61"/>
        <v>6.510389240946865E-2</v>
      </c>
      <c r="Y607" s="8"/>
      <c r="Z607" s="8"/>
      <c r="AA607" s="8"/>
      <c r="AB607" s="1"/>
      <c r="AC607" s="66">
        <v>383587.54</v>
      </c>
      <c r="AE607" s="109"/>
    </row>
    <row r="608" spans="1:31" x14ac:dyDescent="0.25">
      <c r="A608" s="1" t="str">
        <f t="shared" si="65"/>
        <v>Apr</v>
      </c>
      <c r="B608" s="2">
        <v>45044</v>
      </c>
      <c r="C608" s="8">
        <v>19708.5</v>
      </c>
      <c r="D608" s="8">
        <v>41510.699999999997</v>
      </c>
      <c r="E608" s="8">
        <v>158.19999999999999</v>
      </c>
      <c r="F608" s="8">
        <v>3013.7</v>
      </c>
      <c r="G608" s="8">
        <v>2935.5</v>
      </c>
      <c r="H608" s="8">
        <v>1640.3</v>
      </c>
      <c r="I608" s="8">
        <v>0</v>
      </c>
      <c r="J608" s="10">
        <f t="shared" si="62"/>
        <v>68966.899999999994</v>
      </c>
      <c r="K608" s="8">
        <v>-128.19999999999999</v>
      </c>
      <c r="L608" s="8">
        <v>-906.89</v>
      </c>
      <c r="M608" s="8">
        <f t="shared" si="66"/>
        <v>-1035.0899999999999</v>
      </c>
      <c r="N608" s="10">
        <f t="shared" si="64"/>
        <v>67931.81</v>
      </c>
      <c r="O608" s="11">
        <f>IF(Table5[[#This Row],[Beans]]="","",O607+Table5[[#This Row],[Beans]])</f>
        <v>3521147.4000000004</v>
      </c>
      <c r="P608" s="11">
        <f>IF(Table5[[#This Row],[Meal]]="","",P607+Table5[[#This Row],[Meal]])</f>
        <v>685865.00000000058</v>
      </c>
      <c r="Q608" s="11">
        <f>IF(Table5[[#This Row],[Oil]]="","",Q607+Table5[[#This Row],[Oil]])</f>
        <v>-491168.66000000003</v>
      </c>
      <c r="R608" s="11">
        <f>IF(Table5[[#This Row],[Corn]]="","",R607+Table5[[#This Row],[Corn]])</f>
        <v>448307.94000000012</v>
      </c>
      <c r="S608" s="11">
        <f>IF(Table5[[#This Row],[Wheat]]="","",S607+Table5[[#This Row],[Wheat]])</f>
        <v>1453033.4200000011</v>
      </c>
      <c r="T608" s="11">
        <f>IF(Table5[[#This Row],[KC Wheat]]="","",T607+Table5[[#This Row],[KC Wheat]])</f>
        <v>35786.099999999991</v>
      </c>
      <c r="U608" s="11">
        <f>IF(Table5[[#This Row],[Energies]]="","",U607+Table5[[#This Row],[Energies]])</f>
        <v>58860.250000000015</v>
      </c>
      <c r="V608" s="10">
        <f t="shared" si="63"/>
        <v>5219971.157999998</v>
      </c>
      <c r="W608" s="8">
        <v>596775</v>
      </c>
      <c r="X608" s="12">
        <f t="shared" si="61"/>
        <v>0.1138315277952327</v>
      </c>
      <c r="Y608" s="8"/>
      <c r="Z608" s="8"/>
      <c r="AA608" s="8"/>
      <c r="AB608" s="1"/>
      <c r="AC608" s="66">
        <v>451919.45</v>
      </c>
      <c r="AE608" s="109"/>
    </row>
    <row r="609" spans="1:31" x14ac:dyDescent="0.25">
      <c r="A609" s="1" t="str">
        <f t="shared" si="65"/>
        <v>May</v>
      </c>
      <c r="B609" s="2">
        <v>45047</v>
      </c>
      <c r="C609" s="8">
        <v>-366.5</v>
      </c>
      <c r="D609" s="8">
        <v>-11236.5</v>
      </c>
      <c r="E609" s="8">
        <v>-632.29999999999995</v>
      </c>
      <c r="F609" s="8">
        <v>-11611</v>
      </c>
      <c r="G609" s="8">
        <v>-12233.3</v>
      </c>
      <c r="H609" s="8">
        <v>311</v>
      </c>
      <c r="I609" s="8">
        <v>0</v>
      </c>
      <c r="J609" s="10">
        <f t="shared" si="62"/>
        <v>-35768.6</v>
      </c>
      <c r="K609" s="8">
        <v>-25.55</v>
      </c>
      <c r="L609" s="8">
        <v>-181.47</v>
      </c>
      <c r="M609" s="8">
        <f t="shared" si="66"/>
        <v>-207.02</v>
      </c>
      <c r="N609" s="10">
        <f t="shared" si="64"/>
        <v>-35975.619999999995</v>
      </c>
      <c r="O609" s="11">
        <f>IF(Table5[[#This Row],[Beans]]="","",O608+Table5[[#This Row],[Beans]])</f>
        <v>3520780.9000000004</v>
      </c>
      <c r="P609" s="11">
        <f>IF(Table5[[#This Row],[Meal]]="","",P608+Table5[[#This Row],[Meal]])</f>
        <v>674628.50000000058</v>
      </c>
      <c r="Q609" s="11">
        <f>IF(Table5[[#This Row],[Oil]]="","",Q608+Table5[[#This Row],[Oil]])</f>
        <v>-491800.96</v>
      </c>
      <c r="R609" s="11">
        <f>IF(Table5[[#This Row],[Corn]]="","",R608+Table5[[#This Row],[Corn]])</f>
        <v>436696.94000000012</v>
      </c>
      <c r="S609" s="11">
        <f>IF(Table5[[#This Row],[Wheat]]="","",S608+Table5[[#This Row],[Wheat]])</f>
        <v>1440800.120000001</v>
      </c>
      <c r="T609" s="11">
        <f>IF(Table5[[#This Row],[KC Wheat]]="","",T608+Table5[[#This Row],[KC Wheat]])</f>
        <v>36097.099999999991</v>
      </c>
      <c r="U609" s="11">
        <f>IF(Table5[[#This Row],[Energies]]="","",U608+Table5[[#This Row],[Energies]])</f>
        <v>58860.250000000015</v>
      </c>
      <c r="V609" s="10">
        <f t="shared" si="63"/>
        <v>5183995.5379999978</v>
      </c>
      <c r="W609" s="8">
        <v>601967</v>
      </c>
      <c r="X609" s="12">
        <f t="shared" si="61"/>
        <v>-5.9763442182046517E-2</v>
      </c>
      <c r="Y609" s="8">
        <v>-1674.82</v>
      </c>
      <c r="Z609" s="8"/>
      <c r="AA609" s="8"/>
      <c r="AB609" s="1"/>
      <c r="AC609" s="66">
        <v>419916.43</v>
      </c>
      <c r="AE609" s="109"/>
    </row>
    <row r="610" spans="1:31" x14ac:dyDescent="0.25">
      <c r="A610" s="1" t="str">
        <f t="shared" si="65"/>
        <v>May</v>
      </c>
      <c r="B610" s="2">
        <v>45048</v>
      </c>
      <c r="C610" s="8">
        <v>-5723.3</v>
      </c>
      <c r="D610" s="8">
        <v>-764.2</v>
      </c>
      <c r="E610" s="8">
        <v>-229</v>
      </c>
      <c r="F610" s="8">
        <v>-728.2</v>
      </c>
      <c r="G610" s="8">
        <v>889.9</v>
      </c>
      <c r="H610" s="8">
        <v>-688.2</v>
      </c>
      <c r="I610" s="8">
        <v>0</v>
      </c>
      <c r="J610" s="10">
        <f t="shared" si="62"/>
        <v>-7243</v>
      </c>
      <c r="K610" s="8">
        <v>-29.65</v>
      </c>
      <c r="L610" s="8">
        <v>-210.22</v>
      </c>
      <c r="M610" s="8">
        <f t="shared" si="66"/>
        <v>-239.87</v>
      </c>
      <c r="N610" s="10">
        <f t="shared" si="64"/>
        <v>-7482.87</v>
      </c>
      <c r="O610" s="11">
        <f>IF(Table5[[#This Row],[Beans]]="","",O609+Table5[[#This Row],[Beans]])</f>
        <v>3515057.6000000006</v>
      </c>
      <c r="P610" s="11">
        <f>IF(Table5[[#This Row],[Meal]]="","",P609+Table5[[#This Row],[Meal]])</f>
        <v>673864.30000000063</v>
      </c>
      <c r="Q610" s="11">
        <f>IF(Table5[[#This Row],[Oil]]="","",Q609+Table5[[#This Row],[Oil]])</f>
        <v>-492029.96</v>
      </c>
      <c r="R610" s="11">
        <f>IF(Table5[[#This Row],[Corn]]="","",R609+Table5[[#This Row],[Corn]])</f>
        <v>435968.74000000011</v>
      </c>
      <c r="S610" s="11">
        <f>IF(Table5[[#This Row],[Wheat]]="","",S609+Table5[[#This Row],[Wheat]])</f>
        <v>1441690.0200000009</v>
      </c>
      <c r="T610" s="11">
        <f>IF(Table5[[#This Row],[KC Wheat]]="","",T609+Table5[[#This Row],[KC Wheat]])</f>
        <v>35408.899999999994</v>
      </c>
      <c r="U610" s="11">
        <f>IF(Table5[[#This Row],[Energies]]="","",U609+Table5[[#This Row],[Energies]])</f>
        <v>58860.250000000015</v>
      </c>
      <c r="V610" s="10">
        <f t="shared" si="63"/>
        <v>5176512.6679999977</v>
      </c>
      <c r="W610" s="8">
        <v>610417</v>
      </c>
      <c r="X610" s="12">
        <f t="shared" si="61"/>
        <v>-1.2258619927033487E-2</v>
      </c>
      <c r="Y610" s="8"/>
      <c r="Z610" s="8"/>
      <c r="AA610" s="8"/>
      <c r="AB610" s="1"/>
      <c r="AC610" s="66">
        <v>420879.81</v>
      </c>
      <c r="AE610" s="109"/>
    </row>
    <row r="611" spans="1:31" x14ac:dyDescent="0.25">
      <c r="A611" s="1" t="str">
        <f t="shared" si="65"/>
        <v>May</v>
      </c>
      <c r="B611" s="2">
        <v>45049</v>
      </c>
      <c r="C611" s="8">
        <v>32386.3</v>
      </c>
      <c r="D611" s="8">
        <v>-5132</v>
      </c>
      <c r="E611" s="8">
        <v>-1050.2</v>
      </c>
      <c r="F611" s="8">
        <v>360.8</v>
      </c>
      <c r="G611" s="8">
        <v>-4217.8</v>
      </c>
      <c r="H611" s="8">
        <v>11854.3</v>
      </c>
      <c r="I611" s="8">
        <v>0</v>
      </c>
      <c r="J611" s="10">
        <f t="shared" si="62"/>
        <v>34201.399999999994</v>
      </c>
      <c r="K611" s="8">
        <v>-78</v>
      </c>
      <c r="L611" s="8">
        <v>-552</v>
      </c>
      <c r="M611" s="8">
        <f t="shared" si="66"/>
        <v>-630</v>
      </c>
      <c r="N611" s="10">
        <f t="shared" si="64"/>
        <v>33571.399999999994</v>
      </c>
      <c r="O611" s="11">
        <f>IF(Table5[[#This Row],[Beans]]="","",O610+Table5[[#This Row],[Beans]])</f>
        <v>3547443.9000000004</v>
      </c>
      <c r="P611" s="11">
        <f>IF(Table5[[#This Row],[Meal]]="","",P610+Table5[[#This Row],[Meal]])</f>
        <v>668732.30000000063</v>
      </c>
      <c r="Q611" s="11">
        <f>IF(Table5[[#This Row],[Oil]]="","",Q610+Table5[[#This Row],[Oil]])</f>
        <v>-493080.16000000003</v>
      </c>
      <c r="R611" s="11">
        <f>IF(Table5[[#This Row],[Corn]]="","",R610+Table5[[#This Row],[Corn]])</f>
        <v>436329.5400000001</v>
      </c>
      <c r="S611" s="11">
        <f>IF(Table5[[#This Row],[Wheat]]="","",S610+Table5[[#This Row],[Wheat]])</f>
        <v>1437472.2200000009</v>
      </c>
      <c r="T611" s="11">
        <f>IF(Table5[[#This Row],[KC Wheat]]="","",T610+Table5[[#This Row],[KC Wheat]])</f>
        <v>47263.199999999997</v>
      </c>
      <c r="U611" s="11">
        <f>IF(Table5[[#This Row],[Energies]]="","",U610+Table5[[#This Row],[Energies]])</f>
        <v>58860.250000000015</v>
      </c>
      <c r="V611" s="10">
        <f t="shared" si="63"/>
        <v>5210084.0679999981</v>
      </c>
      <c r="W611" s="8">
        <v>609894</v>
      </c>
      <c r="X611" s="12">
        <f t="shared" si="61"/>
        <v>5.5044647102611262E-2</v>
      </c>
      <c r="Y611" s="8"/>
      <c r="Z611" s="8"/>
      <c r="AA611" s="8"/>
      <c r="AB611" s="1"/>
      <c r="AC611" s="66">
        <v>433627.06</v>
      </c>
      <c r="AE611" s="109"/>
    </row>
    <row r="612" spans="1:31" x14ac:dyDescent="0.25">
      <c r="A612" s="1" t="str">
        <f t="shared" si="65"/>
        <v>May</v>
      </c>
      <c r="B612" s="2">
        <v>45050</v>
      </c>
      <c r="C612" s="8">
        <v>-27297</v>
      </c>
      <c r="D612" s="8">
        <v>1685.5</v>
      </c>
      <c r="E612" s="8">
        <v>-643.1</v>
      </c>
      <c r="F612" s="8">
        <v>-2955.8</v>
      </c>
      <c r="G612" s="8">
        <v>-1111.7</v>
      </c>
      <c r="H612" s="8">
        <v>-2593.9</v>
      </c>
      <c r="I612" s="8">
        <v>0</v>
      </c>
      <c r="J612" s="10">
        <f t="shared" si="62"/>
        <v>-32916</v>
      </c>
      <c r="K612" s="8">
        <v>-68.03</v>
      </c>
      <c r="L612" s="8">
        <v>-481.39</v>
      </c>
      <c r="M612" s="8">
        <f t="shared" si="66"/>
        <v>-549.41999999999996</v>
      </c>
      <c r="N612" s="10">
        <f t="shared" si="64"/>
        <v>-33465.42</v>
      </c>
      <c r="O612" s="11">
        <f>IF(Table5[[#This Row],[Beans]]="","",O611+Table5[[#This Row],[Beans]])</f>
        <v>3520146.9000000004</v>
      </c>
      <c r="P612" s="11">
        <f>IF(Table5[[#This Row],[Meal]]="","",P611+Table5[[#This Row],[Meal]])</f>
        <v>670417.80000000063</v>
      </c>
      <c r="Q612" s="11">
        <f>IF(Table5[[#This Row],[Oil]]="","",Q611+Table5[[#This Row],[Oil]])</f>
        <v>-493723.26</v>
      </c>
      <c r="R612" s="11">
        <f>IF(Table5[[#This Row],[Corn]]="","",R611+Table5[[#This Row],[Corn]])</f>
        <v>433373.74000000011</v>
      </c>
      <c r="S612" s="11">
        <f>IF(Table5[[#This Row],[Wheat]]="","",S611+Table5[[#This Row],[Wheat]])</f>
        <v>1436360.5200000009</v>
      </c>
      <c r="T612" s="11">
        <f>IF(Table5[[#This Row],[KC Wheat]]="","",T611+Table5[[#This Row],[KC Wheat]])</f>
        <v>44669.299999999996</v>
      </c>
      <c r="U612" s="11">
        <f>IF(Table5[[#This Row],[Energies]]="","",U611+Table5[[#This Row],[Energies]])</f>
        <v>58860.250000000015</v>
      </c>
      <c r="V612" s="10">
        <f t="shared" si="63"/>
        <v>5176618.6479999982</v>
      </c>
      <c r="W612" s="8">
        <v>558102</v>
      </c>
      <c r="X612" s="12">
        <f t="shared" ref="X612:X673" si="67">IFERROR(N612/W612,"")</f>
        <v>-5.9962910005697881E-2</v>
      </c>
      <c r="Y612" s="8"/>
      <c r="Z612" s="8"/>
      <c r="AA612" s="8"/>
      <c r="AB612" s="1"/>
      <c r="AC612" s="66">
        <v>418655.39</v>
      </c>
      <c r="AE612" s="109"/>
    </row>
    <row r="613" spans="1:31" x14ac:dyDescent="0.25">
      <c r="A613" s="1" t="str">
        <f t="shared" si="65"/>
        <v>May</v>
      </c>
      <c r="B613" s="2">
        <v>45051</v>
      </c>
      <c r="C613" s="8">
        <v>14378.3</v>
      </c>
      <c r="D613" s="8">
        <v>35120.699999999997</v>
      </c>
      <c r="E613" s="8">
        <v>5.4</v>
      </c>
      <c r="F613" s="8">
        <v>170.1</v>
      </c>
      <c r="G613" s="8">
        <v>11748.4</v>
      </c>
      <c r="H613" s="8">
        <v>19798.599999999999</v>
      </c>
      <c r="I613" s="8">
        <v>0</v>
      </c>
      <c r="J613" s="10">
        <f t="shared" si="62"/>
        <v>81221.5</v>
      </c>
      <c r="K613" s="8">
        <v>-75.23</v>
      </c>
      <c r="L613" s="8">
        <v>-532.67999999999995</v>
      </c>
      <c r="M613" s="8">
        <f t="shared" si="66"/>
        <v>-607.91</v>
      </c>
      <c r="N613" s="10">
        <f t="shared" si="64"/>
        <v>80613.59</v>
      </c>
      <c r="O613" s="11">
        <f>IF(Table5[[#This Row],[Beans]]="","",O612+Table5[[#This Row],[Beans]])</f>
        <v>3534525.2</v>
      </c>
      <c r="P613" s="11">
        <f>IF(Table5[[#This Row],[Meal]]="","",P612+Table5[[#This Row],[Meal]])</f>
        <v>705538.50000000058</v>
      </c>
      <c r="Q613" s="11">
        <f>IF(Table5[[#This Row],[Oil]]="","",Q612+Table5[[#This Row],[Oil]])</f>
        <v>-493717.86</v>
      </c>
      <c r="R613" s="11">
        <f>IF(Table5[[#This Row],[Corn]]="","",R612+Table5[[#This Row],[Corn]])</f>
        <v>433543.84000000008</v>
      </c>
      <c r="S613" s="11">
        <f>IF(Table5[[#This Row],[Wheat]]="","",S612+Table5[[#This Row],[Wheat]])</f>
        <v>1448108.9200000009</v>
      </c>
      <c r="T613" s="11">
        <f>IF(Table5[[#This Row],[KC Wheat]]="","",T612+Table5[[#This Row],[KC Wheat]])</f>
        <v>64467.899999999994</v>
      </c>
      <c r="U613" s="11">
        <f>IF(Table5[[#This Row],[Energies]]="","",U612+Table5[[#This Row],[Energies]])</f>
        <v>58860.250000000015</v>
      </c>
      <c r="V613" s="10">
        <f t="shared" si="63"/>
        <v>5257232.237999998</v>
      </c>
      <c r="W613" s="8">
        <v>641556</v>
      </c>
      <c r="X613" s="12">
        <f t="shared" si="67"/>
        <v>0.12565323993540703</v>
      </c>
      <c r="Y613" s="8">
        <v>-859.71</v>
      </c>
      <c r="Z613" s="8"/>
      <c r="AA613" s="8"/>
      <c r="AB613" s="1"/>
      <c r="AC613" s="66">
        <v>497872.98</v>
      </c>
      <c r="AE613" s="109"/>
    </row>
    <row r="614" spans="1:31" x14ac:dyDescent="0.25">
      <c r="A614" s="1" t="str">
        <f t="shared" si="65"/>
        <v>May</v>
      </c>
      <c r="B614" s="2">
        <v>45054</v>
      </c>
      <c r="C614" s="8">
        <v>-4915.5</v>
      </c>
      <c r="D614" s="8">
        <v>15374.4</v>
      </c>
      <c r="E614" s="8">
        <v>84.6</v>
      </c>
      <c r="F614" s="8">
        <v>-10590.8</v>
      </c>
      <c r="G614" s="8">
        <v>-3594.6</v>
      </c>
      <c r="H614" s="8">
        <v>-13358.7</v>
      </c>
      <c r="I614" s="8">
        <v>0</v>
      </c>
      <c r="J614" s="10">
        <f t="shared" si="62"/>
        <v>-17000.599999999999</v>
      </c>
      <c r="K614" s="8">
        <v>-29.15</v>
      </c>
      <c r="L614" s="8">
        <v>-205.62</v>
      </c>
      <c r="M614" s="8">
        <f t="shared" si="66"/>
        <v>-234.77</v>
      </c>
      <c r="N614" s="10">
        <f t="shared" si="64"/>
        <v>-17235.37</v>
      </c>
      <c r="O614" s="11">
        <f>IF(Table5[[#This Row],[Beans]]="","",O613+Table5[[#This Row],[Beans]])</f>
        <v>3529609.7</v>
      </c>
      <c r="P614" s="11">
        <f>IF(Table5[[#This Row],[Meal]]="","",P613+Table5[[#This Row],[Meal]])</f>
        <v>720912.90000000061</v>
      </c>
      <c r="Q614" s="11">
        <f>IF(Table5[[#This Row],[Oil]]="","",Q613+Table5[[#This Row],[Oil]])</f>
        <v>-493633.26</v>
      </c>
      <c r="R614" s="11">
        <f>IF(Table5[[#This Row],[Corn]]="","",R613+Table5[[#This Row],[Corn]])</f>
        <v>422953.0400000001</v>
      </c>
      <c r="S614" s="11">
        <f>IF(Table5[[#This Row],[Wheat]]="","",S613+Table5[[#This Row],[Wheat]])</f>
        <v>1444514.3200000008</v>
      </c>
      <c r="T614" s="11">
        <f>IF(Table5[[#This Row],[KC Wheat]]="","",T613+Table5[[#This Row],[KC Wheat]])</f>
        <v>51109.2</v>
      </c>
      <c r="U614" s="11">
        <f>IF(Table5[[#This Row],[Energies]]="","",U613+Table5[[#This Row],[Energies]])</f>
        <v>58860.250000000015</v>
      </c>
      <c r="V614" s="10">
        <f t="shared" si="63"/>
        <v>5239996.8679999979</v>
      </c>
      <c r="W614" s="8">
        <v>567636</v>
      </c>
      <c r="X614" s="12">
        <f t="shared" si="67"/>
        <v>-3.03634195153232E-2</v>
      </c>
      <c r="Y614" s="8">
        <v>-295</v>
      </c>
      <c r="Z614" s="8"/>
      <c r="AA614" s="8"/>
      <c r="AB614" s="1"/>
      <c r="AC614" s="66">
        <v>461714.46</v>
      </c>
      <c r="AE614" s="109"/>
    </row>
    <row r="615" spans="1:31" x14ac:dyDescent="0.25">
      <c r="A615" s="1" t="str">
        <f t="shared" si="65"/>
        <v>May</v>
      </c>
      <c r="B615" s="2">
        <v>45055</v>
      </c>
      <c r="C615" s="8">
        <v>23564.6</v>
      </c>
      <c r="D615" s="8">
        <v>8479.9</v>
      </c>
      <c r="E615" s="8">
        <v>339.9</v>
      </c>
      <c r="F615" s="8">
        <v>-1442</v>
      </c>
      <c r="G615" s="8">
        <v>10500.7</v>
      </c>
      <c r="H615" s="8">
        <v>-1160.2</v>
      </c>
      <c r="I615" s="8">
        <v>0</v>
      </c>
      <c r="J615" s="10">
        <f t="shared" ref="J615:J626" si="68">IF(SUM(C615:I615)=0,"",SUM(C615:I615))</f>
        <v>40282.900000000009</v>
      </c>
      <c r="K615" s="8">
        <v>-58.88</v>
      </c>
      <c r="L615" s="8">
        <v>-416.3</v>
      </c>
      <c r="M615" s="8">
        <f t="shared" si="66"/>
        <v>-475.18</v>
      </c>
      <c r="N615" s="10">
        <f t="shared" si="64"/>
        <v>39807.720000000008</v>
      </c>
      <c r="O615" s="11">
        <f>IF(Table5[[#This Row],[Beans]]="","",O614+Table5[[#This Row],[Beans]])</f>
        <v>3553174.3000000003</v>
      </c>
      <c r="P615" s="11">
        <f>IF(Table5[[#This Row],[Meal]]="","",P614+Table5[[#This Row],[Meal]])</f>
        <v>729392.80000000063</v>
      </c>
      <c r="Q615" s="11">
        <f>IF(Table5[[#This Row],[Oil]]="","",Q614+Table5[[#This Row],[Oil]])</f>
        <v>-493293.36</v>
      </c>
      <c r="R615" s="11">
        <f>IF(Table5[[#This Row],[Corn]]="","",R614+Table5[[#This Row],[Corn]])</f>
        <v>421511.0400000001</v>
      </c>
      <c r="S615" s="11">
        <f>IF(Table5[[#This Row],[Wheat]]="","",S614+Table5[[#This Row],[Wheat]])</f>
        <v>1455015.0200000007</v>
      </c>
      <c r="T615" s="11">
        <f>IF(Table5[[#This Row],[KC Wheat]]="","",T614+Table5[[#This Row],[KC Wheat]])</f>
        <v>49949</v>
      </c>
      <c r="U615" s="11">
        <f>IF(Table5[[#This Row],[Energies]]="","",U614+Table5[[#This Row],[Energies]])</f>
        <v>58860.250000000015</v>
      </c>
      <c r="V615" s="10">
        <f t="shared" si="63"/>
        <v>5279804.5879999977</v>
      </c>
      <c r="W615" s="8">
        <v>672410</v>
      </c>
      <c r="X615" s="12">
        <f t="shared" si="67"/>
        <v>5.9201558572894525E-2</v>
      </c>
      <c r="Y615" s="8"/>
      <c r="Z615" s="8"/>
      <c r="AA615" s="8"/>
      <c r="AB615" s="1"/>
      <c r="AC615" s="66">
        <v>502593.53</v>
      </c>
      <c r="AE615" s="109"/>
    </row>
    <row r="616" spans="1:31" x14ac:dyDescent="0.25">
      <c r="A616" s="1" t="str">
        <f t="shared" si="65"/>
        <v>May</v>
      </c>
      <c r="B616" s="2">
        <v>45056</v>
      </c>
      <c r="C616" s="8">
        <v>8294.1</v>
      </c>
      <c r="D616" s="8">
        <v>-8282.6</v>
      </c>
      <c r="E616" s="8">
        <v>608.1</v>
      </c>
      <c r="F616" s="8">
        <v>-20161.400000000001</v>
      </c>
      <c r="G616" s="8">
        <v>8433.6</v>
      </c>
      <c r="H616" s="8">
        <v>-15955.2</v>
      </c>
      <c r="I616" s="8">
        <v>0</v>
      </c>
      <c r="J616" s="10">
        <f t="shared" si="68"/>
        <v>-27063.4</v>
      </c>
      <c r="K616" s="8">
        <v>-67.08</v>
      </c>
      <c r="L616" s="8">
        <v>-475.41</v>
      </c>
      <c r="M616" s="8">
        <f t="shared" si="66"/>
        <v>-542.49</v>
      </c>
      <c r="N616" s="10">
        <f t="shared" si="64"/>
        <v>-27605.890000000003</v>
      </c>
      <c r="O616" s="11">
        <f>IF(Table5[[#This Row],[Beans]]="","",O615+Table5[[#This Row],[Beans]])</f>
        <v>3561468.4000000004</v>
      </c>
      <c r="P616" s="11">
        <f>IF(Table5[[#This Row],[Meal]]="","",P615+Table5[[#This Row],[Meal]])</f>
        <v>721110.20000000065</v>
      </c>
      <c r="Q616" s="11">
        <f>IF(Table5[[#This Row],[Oil]]="","",Q615+Table5[[#This Row],[Oil]])</f>
        <v>-492685.26</v>
      </c>
      <c r="R616" s="11">
        <f>IF(Table5[[#This Row],[Corn]]="","",R615+Table5[[#This Row],[Corn]])</f>
        <v>401349.64000000007</v>
      </c>
      <c r="S616" s="11">
        <f>IF(Table5[[#This Row],[Wheat]]="","",S615+Table5[[#This Row],[Wheat]])</f>
        <v>1463448.6200000008</v>
      </c>
      <c r="T616" s="11">
        <f>IF(Table5[[#This Row],[KC Wheat]]="","",T615+Table5[[#This Row],[KC Wheat]])</f>
        <v>33993.800000000003</v>
      </c>
      <c r="U616" s="11">
        <f>IF(Table5[[#This Row],[Energies]]="","",U615+Table5[[#This Row],[Energies]])</f>
        <v>58860.250000000015</v>
      </c>
      <c r="V616" s="10">
        <f t="shared" si="63"/>
        <v>5252198.697999998</v>
      </c>
      <c r="W616" s="8">
        <v>654966</v>
      </c>
      <c r="X616" s="12">
        <f t="shared" si="67"/>
        <v>-4.2148584812036052E-2</v>
      </c>
      <c r="Y616" s="8">
        <v>-5158.2299999999996</v>
      </c>
      <c r="Z616" s="8"/>
      <c r="AA616" s="8"/>
      <c r="AB616" s="1"/>
      <c r="AC616" s="66">
        <v>480401.29</v>
      </c>
      <c r="AE616" s="109"/>
    </row>
    <row r="617" spans="1:31" x14ac:dyDescent="0.25">
      <c r="A617" s="1" t="str">
        <f t="shared" si="65"/>
        <v>May</v>
      </c>
      <c r="B617" s="2">
        <v>45057</v>
      </c>
      <c r="C617" s="8">
        <v>-6542.8</v>
      </c>
      <c r="D617" s="8">
        <v>-1579.1</v>
      </c>
      <c r="E617" s="8">
        <v>-648.5</v>
      </c>
      <c r="F617" s="8">
        <v>9807.5</v>
      </c>
      <c r="G617" s="8">
        <v>-10876.5</v>
      </c>
      <c r="H617" s="8">
        <v>2779.4</v>
      </c>
      <c r="I617" s="8">
        <v>0</v>
      </c>
      <c r="J617" s="10">
        <f t="shared" si="68"/>
        <v>-7060</v>
      </c>
      <c r="K617" s="8">
        <v>-85.11</v>
      </c>
      <c r="L617" s="8">
        <v>-600.53</v>
      </c>
      <c r="M617" s="8">
        <f t="shared" si="66"/>
        <v>-685.64</v>
      </c>
      <c r="N617" s="10">
        <f t="shared" si="64"/>
        <v>-7745.64</v>
      </c>
      <c r="O617" s="11">
        <f>IF(Table5[[#This Row],[Beans]]="","",O616+Table5[[#This Row],[Beans]])</f>
        <v>3554925.6000000006</v>
      </c>
      <c r="P617" s="11">
        <f>IF(Table5[[#This Row],[Meal]]="","",P616+Table5[[#This Row],[Meal]])</f>
        <v>719531.10000000068</v>
      </c>
      <c r="Q617" s="11">
        <f>IF(Table5[[#This Row],[Oil]]="","",Q616+Table5[[#This Row],[Oil]])</f>
        <v>-493333.76000000001</v>
      </c>
      <c r="R617" s="11">
        <f>IF(Table5[[#This Row],[Corn]]="","",R616+Table5[[#This Row],[Corn]])</f>
        <v>411157.14000000007</v>
      </c>
      <c r="S617" s="11">
        <f>IF(Table5[[#This Row],[Wheat]]="","",S616+Table5[[#This Row],[Wheat]])</f>
        <v>1452572.1200000008</v>
      </c>
      <c r="T617" s="11">
        <f>IF(Table5[[#This Row],[KC Wheat]]="","",T616+Table5[[#This Row],[KC Wheat]])</f>
        <v>36773.200000000004</v>
      </c>
      <c r="U617" s="11">
        <f>IF(Table5[[#This Row],[Energies]]="","",U616+Table5[[#This Row],[Energies]])</f>
        <v>58860.250000000015</v>
      </c>
      <c r="V617" s="10">
        <f t="shared" si="63"/>
        <v>5244453.0579999983</v>
      </c>
      <c r="W617" s="8">
        <v>699044</v>
      </c>
      <c r="X617" s="12">
        <f t="shared" si="67"/>
        <v>-1.1080332568479238E-2</v>
      </c>
      <c r="Y617" s="8"/>
      <c r="Z617" s="8"/>
      <c r="AA617" s="8"/>
      <c r="AB617" s="1"/>
      <c r="AC617" s="66">
        <v>472871.4</v>
      </c>
      <c r="AE617" s="109"/>
    </row>
    <row r="618" spans="1:31" x14ac:dyDescent="0.25">
      <c r="A618" s="1" t="str">
        <f t="shared" si="65"/>
        <v>May</v>
      </c>
      <c r="B618" s="2">
        <v>45058</v>
      </c>
      <c r="C618" s="8">
        <v>1069.7</v>
      </c>
      <c r="D618" s="8">
        <v>8992</v>
      </c>
      <c r="E618" s="8">
        <v>970</v>
      </c>
      <c r="F618" s="8">
        <v>3249.3</v>
      </c>
      <c r="G618" s="8">
        <v>-257.2</v>
      </c>
      <c r="H618" s="8">
        <v>23508.6</v>
      </c>
      <c r="I618" s="8">
        <v>0</v>
      </c>
      <c r="J618" s="10">
        <f t="shared" si="68"/>
        <v>37532.399999999994</v>
      </c>
      <c r="K618" s="8">
        <v>-111.99</v>
      </c>
      <c r="L618" s="8">
        <v>-792.35</v>
      </c>
      <c r="M618" s="8">
        <f t="shared" si="66"/>
        <v>-904.34</v>
      </c>
      <c r="N618" s="10">
        <f t="shared" si="64"/>
        <v>36628.06</v>
      </c>
      <c r="O618" s="11">
        <f>IF(Table5[[#This Row],[Beans]]="","",O617+Table5[[#This Row],[Beans]])</f>
        <v>3555995.3000000007</v>
      </c>
      <c r="P618" s="11">
        <f>IF(Table5[[#This Row],[Meal]]="","",P617+Table5[[#This Row],[Meal]])</f>
        <v>728523.10000000068</v>
      </c>
      <c r="Q618" s="11">
        <f>IF(Table5[[#This Row],[Oil]]="","",Q617+Table5[[#This Row],[Oil]])</f>
        <v>-492363.76</v>
      </c>
      <c r="R618" s="11">
        <f>IF(Table5[[#This Row],[Corn]]="","",R617+Table5[[#This Row],[Corn]])</f>
        <v>414406.44000000006</v>
      </c>
      <c r="S618" s="11">
        <f>IF(Table5[[#This Row],[Wheat]]="","",S617+Table5[[#This Row],[Wheat]])</f>
        <v>1452314.9200000009</v>
      </c>
      <c r="T618" s="11">
        <f>IF(Table5[[#This Row],[KC Wheat]]="","",T617+Table5[[#This Row],[KC Wheat]])</f>
        <v>60281.8</v>
      </c>
      <c r="U618" s="11">
        <f>IF(Table5[[#This Row],[Energies]]="","",U617+Table5[[#This Row],[Energies]])</f>
        <v>58860.250000000015</v>
      </c>
      <c r="V618" s="10">
        <f t="shared" si="63"/>
        <v>5281081.1179999979</v>
      </c>
      <c r="W618" s="8">
        <v>751970</v>
      </c>
      <c r="X618" s="12">
        <f t="shared" si="67"/>
        <v>4.8709469792677894E-2</v>
      </c>
      <c r="Y618" s="8"/>
      <c r="Z618" s="8"/>
      <c r="AA618" s="8"/>
      <c r="AB618" s="1"/>
      <c r="AC618" s="66">
        <v>516973.81</v>
      </c>
      <c r="AE618" s="109"/>
    </row>
    <row r="619" spans="1:31" x14ac:dyDescent="0.25">
      <c r="A619" s="1" t="str">
        <f t="shared" si="65"/>
        <v>May</v>
      </c>
      <c r="B619" s="2">
        <v>45061</v>
      </c>
      <c r="C619" s="8">
        <v>3552.5</v>
      </c>
      <c r="D619" s="8">
        <v>11513.4</v>
      </c>
      <c r="E619" s="8">
        <v>-1586.8</v>
      </c>
      <c r="F619" s="8">
        <v>1232.5</v>
      </c>
      <c r="G619" s="8">
        <v>-10091.700000000001</v>
      </c>
      <c r="H619" s="8">
        <v>14454.4</v>
      </c>
      <c r="I619" s="8">
        <v>0</v>
      </c>
      <c r="J619" s="10">
        <f t="shared" si="68"/>
        <v>19074.3</v>
      </c>
      <c r="K619" s="8">
        <v>-67.55</v>
      </c>
      <c r="L619" s="8">
        <v>-477.25</v>
      </c>
      <c r="M619" s="8">
        <f t="shared" si="66"/>
        <v>-544.79999999999995</v>
      </c>
      <c r="N619" s="10">
        <f t="shared" si="64"/>
        <v>18529.5</v>
      </c>
      <c r="O619" s="11">
        <f>IF(Table5[[#This Row],[Beans]]="","",O618+Table5[[#This Row],[Beans]])</f>
        <v>3559547.8000000007</v>
      </c>
      <c r="P619" s="11">
        <f>IF(Table5[[#This Row],[Meal]]="","",P618+Table5[[#This Row],[Meal]])</f>
        <v>740036.5000000007</v>
      </c>
      <c r="Q619" s="11">
        <f>IF(Table5[[#This Row],[Oil]]="","",Q618+Table5[[#This Row],[Oil]])</f>
        <v>-493950.56</v>
      </c>
      <c r="R619" s="11">
        <f>IF(Table5[[#This Row],[Corn]]="","",R618+Table5[[#This Row],[Corn]])</f>
        <v>415638.94000000006</v>
      </c>
      <c r="S619" s="11">
        <f>IF(Table5[[#This Row],[Wheat]]="","",S618+Table5[[#This Row],[Wheat]])</f>
        <v>1442223.2200000009</v>
      </c>
      <c r="T619" s="11">
        <f>IF(Table5[[#This Row],[KC Wheat]]="","",T618+Table5[[#This Row],[KC Wheat]])</f>
        <v>74736.2</v>
      </c>
      <c r="U619" s="11">
        <f>IF(Table5[[#This Row],[Energies]]="","",U618+Table5[[#This Row],[Energies]])</f>
        <v>58860.250000000015</v>
      </c>
      <c r="V619" s="10">
        <f t="shared" si="63"/>
        <v>5299610.6179999979</v>
      </c>
      <c r="W619" s="8">
        <v>593247</v>
      </c>
      <c r="X619" s="12">
        <f t="shared" si="67"/>
        <v>3.1234039110185133E-2</v>
      </c>
      <c r="Y619" s="8"/>
      <c r="Z619" s="8"/>
      <c r="AA619" s="8"/>
      <c r="AB619" s="1"/>
      <c r="AC619" s="66">
        <v>537752.26</v>
      </c>
      <c r="AE619" s="109"/>
    </row>
    <row r="620" spans="1:31" x14ac:dyDescent="0.25">
      <c r="A620" s="1" t="str">
        <f t="shared" si="65"/>
        <v>May</v>
      </c>
      <c r="B620" s="2">
        <v>45062</v>
      </c>
      <c r="C620" s="8">
        <v>75722.5</v>
      </c>
      <c r="D620" s="8">
        <v>-11750.7</v>
      </c>
      <c r="E620" s="8">
        <v>2017</v>
      </c>
      <c r="F620" s="8">
        <v>-10058.1</v>
      </c>
      <c r="G620" s="8">
        <v>-3921.2</v>
      </c>
      <c r="H620" s="8">
        <v>-14023.2</v>
      </c>
      <c r="I620" s="8">
        <v>0</v>
      </c>
      <c r="J620" s="10">
        <f t="shared" si="68"/>
        <v>37986.300000000003</v>
      </c>
      <c r="K620" s="8">
        <v>-102.8</v>
      </c>
      <c r="L620" s="8">
        <v>-726.8</v>
      </c>
      <c r="M620" s="8">
        <f t="shared" si="66"/>
        <v>-829.59999999999991</v>
      </c>
      <c r="N620" s="10">
        <f t="shared" si="64"/>
        <v>37156.700000000004</v>
      </c>
      <c r="O620" s="11">
        <f>IF(Table5[[#This Row],[Beans]]="","",O619+Table5[[#This Row],[Beans]])</f>
        <v>3635270.3000000007</v>
      </c>
      <c r="P620" s="11">
        <f>IF(Table5[[#This Row],[Meal]]="","",P619+Table5[[#This Row],[Meal]])</f>
        <v>728285.80000000075</v>
      </c>
      <c r="Q620" s="11">
        <f>IF(Table5[[#This Row],[Oil]]="","",Q619+Table5[[#This Row],[Oil]])</f>
        <v>-491933.56</v>
      </c>
      <c r="R620" s="11">
        <f>IF(Table5[[#This Row],[Corn]]="","",R619+Table5[[#This Row],[Corn]])</f>
        <v>405580.84000000008</v>
      </c>
      <c r="S620" s="11">
        <f>IF(Table5[[#This Row],[Wheat]]="","",S619+Table5[[#This Row],[Wheat]])</f>
        <v>1438302.0200000009</v>
      </c>
      <c r="T620" s="11">
        <f>IF(Table5[[#This Row],[KC Wheat]]="","",T619+Table5[[#This Row],[KC Wheat]])</f>
        <v>60713</v>
      </c>
      <c r="U620" s="11">
        <f>IF(Table5[[#This Row],[Energies]]="","",U619+Table5[[#This Row],[Energies]])</f>
        <v>58860.250000000015</v>
      </c>
      <c r="V620" s="10">
        <f t="shared" si="63"/>
        <v>5336767.3179999981</v>
      </c>
      <c r="W620" s="8">
        <v>526710</v>
      </c>
      <c r="X620" s="12">
        <f t="shared" si="67"/>
        <v>7.0544891875984894E-2</v>
      </c>
      <c r="Y620" s="8"/>
      <c r="Z620" s="8"/>
      <c r="AA620" s="8"/>
      <c r="AB620" s="1"/>
      <c r="AC620" s="66">
        <v>580636.91</v>
      </c>
      <c r="AE620" s="109"/>
    </row>
    <row r="621" spans="1:31" x14ac:dyDescent="0.25">
      <c r="A621" s="1" t="str">
        <f t="shared" si="65"/>
        <v>May</v>
      </c>
      <c r="B621" s="2">
        <v>45063</v>
      </c>
      <c r="C621" s="8">
        <v>38020.400000000001</v>
      </c>
      <c r="D621" s="8">
        <v>34082.400000000001</v>
      </c>
      <c r="E621" s="8">
        <v>641.4</v>
      </c>
      <c r="F621" s="8">
        <v>23740.799999999999</v>
      </c>
      <c r="G621" s="8">
        <v>-8892.2999999999993</v>
      </c>
      <c r="H621" s="8">
        <v>-6930.4</v>
      </c>
      <c r="I621" s="8">
        <v>0</v>
      </c>
      <c r="J621" s="10">
        <f t="shared" si="68"/>
        <v>80662.3</v>
      </c>
      <c r="K621" s="8">
        <v>-65.58</v>
      </c>
      <c r="L621" s="8">
        <v>-463.45</v>
      </c>
      <c r="M621" s="8">
        <f t="shared" si="66"/>
        <v>-529.03</v>
      </c>
      <c r="N621" s="10">
        <f t="shared" si="64"/>
        <v>80133.27</v>
      </c>
      <c r="O621" s="11">
        <f>IF(Table5[[#This Row],[Beans]]="","",O620+Table5[[#This Row],[Beans]])</f>
        <v>3673290.7000000007</v>
      </c>
      <c r="P621" s="11">
        <f>IF(Table5[[#This Row],[Meal]]="","",P620+Table5[[#This Row],[Meal]])</f>
        <v>762368.20000000077</v>
      </c>
      <c r="Q621" s="11">
        <f>IF(Table5[[#This Row],[Oil]]="","",Q620+Table5[[#This Row],[Oil]])</f>
        <v>-491292.15999999997</v>
      </c>
      <c r="R621" s="11">
        <f>IF(Table5[[#This Row],[Corn]]="","",R620+Table5[[#This Row],[Corn]])</f>
        <v>429321.64000000007</v>
      </c>
      <c r="S621" s="11">
        <f>IF(Table5[[#This Row],[Wheat]]="","",S620+Table5[[#This Row],[Wheat]])</f>
        <v>1429409.7200000009</v>
      </c>
      <c r="T621" s="11">
        <f>IF(Table5[[#This Row],[KC Wheat]]="","",T620+Table5[[#This Row],[KC Wheat]])</f>
        <v>53782.6</v>
      </c>
      <c r="U621" s="11">
        <f>IF(Table5[[#This Row],[Energies]]="","",U620+Table5[[#This Row],[Energies]])</f>
        <v>58860.250000000015</v>
      </c>
      <c r="V621" s="10">
        <f t="shared" ref="V621:V684" si="69">IF(N621&lt;&gt;"",IFERROR(V620+N621,""),"")</f>
        <v>5416900.5879999977</v>
      </c>
      <c r="W621" s="8">
        <v>556397</v>
      </c>
      <c r="X621" s="12">
        <f t="shared" si="67"/>
        <v>0.14402175065645573</v>
      </c>
      <c r="Y621" s="8"/>
      <c r="Z621" s="8">
        <v>230.21</v>
      </c>
      <c r="AA621" s="8"/>
      <c r="AB621" s="1"/>
      <c r="AC621" s="66">
        <v>647659.88</v>
      </c>
      <c r="AE621" s="109"/>
    </row>
    <row r="622" spans="1:31" x14ac:dyDescent="0.25">
      <c r="A622" s="1" t="str">
        <f t="shared" si="65"/>
        <v>May</v>
      </c>
      <c r="B622" s="2">
        <v>45064</v>
      </c>
      <c r="C622" s="8">
        <v>17425.400000000001</v>
      </c>
      <c r="D622" s="8">
        <v>7009.7</v>
      </c>
      <c r="E622" s="8">
        <v>503.7</v>
      </c>
      <c r="F622" s="8">
        <v>672.1</v>
      </c>
      <c r="G622" s="8">
        <v>-7788.6</v>
      </c>
      <c r="H622" s="8">
        <v>-4018.7</v>
      </c>
      <c r="I622" s="8">
        <v>0</v>
      </c>
      <c r="J622" s="10">
        <f t="shared" si="68"/>
        <v>13803.600000000002</v>
      </c>
      <c r="K622" s="8">
        <v>-98.64</v>
      </c>
      <c r="L622" s="8">
        <v>-697.82</v>
      </c>
      <c r="M622" s="8">
        <f t="shared" si="66"/>
        <v>-796.46</v>
      </c>
      <c r="N622" s="10">
        <f t="shared" si="64"/>
        <v>13007.140000000003</v>
      </c>
      <c r="O622" s="11">
        <f>IF(Table5[[#This Row],[Beans]]="","",O621+Table5[[#This Row],[Beans]])</f>
        <v>3690716.1000000006</v>
      </c>
      <c r="P622" s="11">
        <f>IF(Table5[[#This Row],[Meal]]="","",P621+Table5[[#This Row],[Meal]])</f>
        <v>769377.90000000072</v>
      </c>
      <c r="Q622" s="11">
        <f>IF(Table5[[#This Row],[Oil]]="","",Q621+Table5[[#This Row],[Oil]])</f>
        <v>-490788.45999999996</v>
      </c>
      <c r="R622" s="11">
        <f>IF(Table5[[#This Row],[Corn]]="","",R621+Table5[[#This Row],[Corn]])</f>
        <v>429993.74000000005</v>
      </c>
      <c r="S622" s="11">
        <f>IF(Table5[[#This Row],[Wheat]]="","",S621+Table5[[#This Row],[Wheat]])</f>
        <v>1421621.1200000008</v>
      </c>
      <c r="T622" s="11">
        <f>IF(Table5[[#This Row],[KC Wheat]]="","",T621+Table5[[#This Row],[KC Wheat]])</f>
        <v>49763.9</v>
      </c>
      <c r="U622" s="11">
        <f>IF(Table5[[#This Row],[Energies]]="","",U621+Table5[[#This Row],[Energies]])</f>
        <v>58860.250000000015</v>
      </c>
      <c r="V622" s="10">
        <f t="shared" si="69"/>
        <v>5429907.7279999973</v>
      </c>
      <c r="W622" s="8">
        <v>657275</v>
      </c>
      <c r="X622" s="12">
        <f t="shared" si="67"/>
        <v>1.9789494503822606E-2</v>
      </c>
      <c r="Y622" s="8"/>
      <c r="Z622" s="8"/>
      <c r="AA622" s="8"/>
      <c r="AB622" s="1"/>
      <c r="AC622" s="66">
        <v>663718.67000000004</v>
      </c>
      <c r="AE622" s="109"/>
    </row>
    <row r="623" spans="1:31" x14ac:dyDescent="0.25">
      <c r="A623" s="1" t="str">
        <f t="shared" si="65"/>
        <v>May</v>
      </c>
      <c r="B623" s="2">
        <v>45065</v>
      </c>
      <c r="C623" s="8">
        <v>-6049.4</v>
      </c>
      <c r="D623" s="8">
        <v>2676.7</v>
      </c>
      <c r="E623" s="8">
        <v>403.3</v>
      </c>
      <c r="F623" s="8">
        <v>-4582.7</v>
      </c>
      <c r="G623" s="8">
        <v>2995.2</v>
      </c>
      <c r="H623" s="8">
        <v>20221.7</v>
      </c>
      <c r="I623" s="8">
        <v>0</v>
      </c>
      <c r="J623" s="10">
        <f t="shared" si="68"/>
        <v>15664.800000000001</v>
      </c>
      <c r="K623" s="8">
        <v>-102.48</v>
      </c>
      <c r="L623" s="8">
        <v>-720.74</v>
      </c>
      <c r="M623" s="8">
        <f t="shared" si="66"/>
        <v>-823.22</v>
      </c>
      <c r="N623" s="10">
        <f t="shared" si="64"/>
        <v>14841.580000000002</v>
      </c>
      <c r="O623" s="11">
        <f>IF(Table5[[#This Row],[Beans]]="","",O622+Table5[[#This Row],[Beans]])</f>
        <v>3684666.7000000007</v>
      </c>
      <c r="P623" s="11">
        <f>IF(Table5[[#This Row],[Meal]]="","",P622+Table5[[#This Row],[Meal]])</f>
        <v>772054.60000000068</v>
      </c>
      <c r="Q623" s="11">
        <f>IF(Table5[[#This Row],[Oil]]="","",Q622+Table5[[#This Row],[Oil]])</f>
        <v>-490385.16</v>
      </c>
      <c r="R623" s="11">
        <f>IF(Table5[[#This Row],[Corn]]="","",R622+Table5[[#This Row],[Corn]])</f>
        <v>425411.04000000004</v>
      </c>
      <c r="S623" s="11">
        <f>IF(Table5[[#This Row],[Wheat]]="","",S622+Table5[[#This Row],[Wheat]])</f>
        <v>1424616.3200000008</v>
      </c>
      <c r="T623" s="11">
        <f>IF(Table5[[#This Row],[KC Wheat]]="","",T622+Table5[[#This Row],[KC Wheat]])</f>
        <v>69985.600000000006</v>
      </c>
      <c r="U623" s="11">
        <f>IF(Table5[[#This Row],[Energies]]="","",U622+Table5[[#This Row],[Energies]])</f>
        <v>58860.250000000015</v>
      </c>
      <c r="V623" s="10">
        <f t="shared" si="69"/>
        <v>5444749.3079999974</v>
      </c>
      <c r="W623" s="8">
        <v>660600</v>
      </c>
      <c r="X623" s="12">
        <f t="shared" si="67"/>
        <v>2.2466818044202242E-2</v>
      </c>
      <c r="Y623" s="8"/>
      <c r="Z623" s="8"/>
      <c r="AA623" s="8"/>
      <c r="AB623" s="1"/>
      <c r="AC623" s="66">
        <v>684124.45</v>
      </c>
      <c r="AE623" s="109"/>
    </row>
    <row r="624" spans="1:31" x14ac:dyDescent="0.25">
      <c r="A624" s="1" t="str">
        <f t="shared" si="65"/>
        <v>May</v>
      </c>
      <c r="B624" s="2">
        <v>45068</v>
      </c>
      <c r="C624" s="8">
        <v>-17951.3</v>
      </c>
      <c r="D624" s="8">
        <v>12217.5</v>
      </c>
      <c r="E624" s="8">
        <v>-307.2</v>
      </c>
      <c r="F624" s="8">
        <v>5355.8</v>
      </c>
      <c r="G624" s="8">
        <v>5707.1</v>
      </c>
      <c r="H624" s="8">
        <v>677.1</v>
      </c>
      <c r="I624" s="8">
        <v>0</v>
      </c>
      <c r="J624" s="10">
        <f t="shared" si="68"/>
        <v>5699.0000000000018</v>
      </c>
      <c r="K624" s="8">
        <v>-91.52</v>
      </c>
      <c r="L624" s="8">
        <v>-646.54999999999995</v>
      </c>
      <c r="M624" s="8">
        <f t="shared" si="66"/>
        <v>-738.06999999999994</v>
      </c>
      <c r="N624" s="10">
        <f t="shared" si="64"/>
        <v>4960.9300000000021</v>
      </c>
      <c r="O624" s="11">
        <f>IF(Table5[[#This Row],[Beans]]="","",O623+Table5[[#This Row],[Beans]])</f>
        <v>3666715.4000000008</v>
      </c>
      <c r="P624" s="11">
        <f>IF(Table5[[#This Row],[Meal]]="","",P623+Table5[[#This Row],[Meal]])</f>
        <v>784272.10000000068</v>
      </c>
      <c r="Q624" s="11">
        <f>IF(Table5[[#This Row],[Oil]]="","",Q623+Table5[[#This Row],[Oil]])</f>
        <v>-490692.36</v>
      </c>
      <c r="R624" s="11">
        <f>IF(Table5[[#This Row],[Corn]]="","",R623+Table5[[#This Row],[Corn]])</f>
        <v>430766.84</v>
      </c>
      <c r="S624" s="11">
        <f>IF(Table5[[#This Row],[Wheat]]="","",S623+Table5[[#This Row],[Wheat]])</f>
        <v>1430323.4200000009</v>
      </c>
      <c r="T624" s="11">
        <f>IF(Table5[[#This Row],[KC Wheat]]="","",T623+Table5[[#This Row],[KC Wheat]])</f>
        <v>70662.700000000012</v>
      </c>
      <c r="U624" s="11">
        <f>IF(Table5[[#This Row],[Energies]]="","",U623+Table5[[#This Row],[Energies]])</f>
        <v>58860.250000000015</v>
      </c>
      <c r="V624" s="10">
        <f t="shared" si="69"/>
        <v>5449710.2379999971</v>
      </c>
      <c r="W624" s="8">
        <v>702880</v>
      </c>
      <c r="X624" s="12">
        <f t="shared" si="67"/>
        <v>7.058004211245166E-3</v>
      </c>
      <c r="Y624" s="8"/>
      <c r="Z624" s="8"/>
      <c r="AA624" s="8"/>
      <c r="AB624" s="1"/>
      <c r="AC624" s="66">
        <v>685024.13</v>
      </c>
      <c r="AE624" s="109"/>
    </row>
    <row r="625" spans="1:31" x14ac:dyDescent="0.25">
      <c r="A625" s="1" t="str">
        <f t="shared" si="65"/>
        <v>May</v>
      </c>
      <c r="B625" s="2">
        <v>45069</v>
      </c>
      <c r="C625" s="8">
        <v>17846.599999999999</v>
      </c>
      <c r="D625" s="8">
        <v>11540.7</v>
      </c>
      <c r="E625" s="8">
        <v>-1939.9</v>
      </c>
      <c r="F625" s="8">
        <v>-9301.7000000000007</v>
      </c>
      <c r="G625" s="8">
        <v>9017</v>
      </c>
      <c r="H625" s="8">
        <v>-8751.7999999999993</v>
      </c>
      <c r="I625" s="8">
        <v>0</v>
      </c>
      <c r="J625" s="10">
        <f t="shared" si="68"/>
        <v>18410.899999999998</v>
      </c>
      <c r="K625" s="8">
        <v>-111.4</v>
      </c>
      <c r="L625" s="8">
        <v>-786.8</v>
      </c>
      <c r="M625" s="8">
        <f t="shared" si="66"/>
        <v>-898.19999999999993</v>
      </c>
      <c r="N625" s="10">
        <f t="shared" si="64"/>
        <v>17512.699999999997</v>
      </c>
      <c r="O625" s="11">
        <f>IF(Table5[[#This Row],[Beans]]="","",O624+Table5[[#This Row],[Beans]])</f>
        <v>3684562.0000000009</v>
      </c>
      <c r="P625" s="11">
        <f>IF(Table5[[#This Row],[Meal]]="","",P624+Table5[[#This Row],[Meal]])</f>
        <v>795812.80000000063</v>
      </c>
      <c r="Q625" s="11">
        <f>IF(Table5[[#This Row],[Oil]]="","",Q624+Table5[[#This Row],[Oil]])</f>
        <v>-492632.26</v>
      </c>
      <c r="R625" s="11">
        <f>IF(Table5[[#This Row],[Corn]]="","",R624+Table5[[#This Row],[Corn]])</f>
        <v>421465.14</v>
      </c>
      <c r="S625" s="11">
        <f>IF(Table5[[#This Row],[Wheat]]="","",S624+Table5[[#This Row],[Wheat]])</f>
        <v>1439340.4200000009</v>
      </c>
      <c r="T625" s="11">
        <f>IF(Table5[[#This Row],[KC Wheat]]="","",T624+Table5[[#This Row],[KC Wheat]])</f>
        <v>61910.900000000009</v>
      </c>
      <c r="U625" s="11">
        <f>IF(Table5[[#This Row],[Energies]]="","",U624+Table5[[#This Row],[Energies]])</f>
        <v>58860.250000000015</v>
      </c>
      <c r="V625" s="10">
        <f t="shared" si="69"/>
        <v>5467222.9379999973</v>
      </c>
      <c r="W625" s="8">
        <v>651947</v>
      </c>
      <c r="X625" s="12">
        <f t="shared" si="67"/>
        <v>2.6862152905067431E-2</v>
      </c>
      <c r="Y625" s="8"/>
      <c r="Z625" s="8"/>
      <c r="AA625" s="8"/>
      <c r="AB625" s="1"/>
      <c r="AC625" s="66">
        <v>690564.93</v>
      </c>
      <c r="AE625" s="109"/>
    </row>
    <row r="626" spans="1:31" x14ac:dyDescent="0.25">
      <c r="A626" s="1" t="str">
        <f t="shared" si="65"/>
        <v>May</v>
      </c>
      <c r="B626" s="2">
        <v>45071</v>
      </c>
      <c r="C626" s="8">
        <v>20219.599999999999</v>
      </c>
      <c r="D626" s="8">
        <v>-1999.3</v>
      </c>
      <c r="E626" s="8">
        <v>-1394.8</v>
      </c>
      <c r="F626" s="8">
        <v>-4197.2</v>
      </c>
      <c r="G626" s="8">
        <v>-10397.299999999999</v>
      </c>
      <c r="H626" s="8">
        <v>16041.9</v>
      </c>
      <c r="I626" s="8">
        <v>0</v>
      </c>
      <c r="J626" s="10">
        <f t="shared" si="68"/>
        <v>18272.900000000001</v>
      </c>
      <c r="K626" s="8">
        <v>-48.89</v>
      </c>
      <c r="L626" s="8">
        <v>-345</v>
      </c>
      <c r="M626" s="8">
        <f t="shared" si="66"/>
        <v>-393.89</v>
      </c>
      <c r="N626" s="10">
        <f t="shared" si="64"/>
        <v>17879.010000000002</v>
      </c>
      <c r="O626" s="11">
        <f>IF(Table5[[#This Row],[Beans]]="","",O625+Table5[[#This Row],[Beans]])</f>
        <v>3704781.600000001</v>
      </c>
      <c r="P626" s="11">
        <f>IF(Table5[[#This Row],[Meal]]="","",P625+Table5[[#This Row],[Meal]])</f>
        <v>793813.50000000058</v>
      </c>
      <c r="Q626" s="11">
        <f>IF(Table5[[#This Row],[Oil]]="","",Q625+Table5[[#This Row],[Oil]])</f>
        <v>-494027.06</v>
      </c>
      <c r="R626" s="11">
        <f>IF(Table5[[#This Row],[Corn]]="","",R625+Table5[[#This Row],[Corn]])</f>
        <v>417267.94</v>
      </c>
      <c r="S626" s="11">
        <f>IF(Table5[[#This Row],[Wheat]]="","",S625+Table5[[#This Row],[Wheat]])</f>
        <v>1428943.1200000008</v>
      </c>
      <c r="T626" s="11">
        <f>IF(Table5[[#This Row],[KC Wheat]]="","",T625+Table5[[#This Row],[KC Wheat]])</f>
        <v>77952.800000000003</v>
      </c>
      <c r="U626" s="11">
        <f>IF(Table5[[#This Row],[Energies]]="","",U625+Table5[[#This Row],[Energies]])</f>
        <v>58860.250000000015</v>
      </c>
      <c r="V626" s="10">
        <f t="shared" si="69"/>
        <v>5485101.9479999971</v>
      </c>
      <c r="W626" s="8">
        <v>562193</v>
      </c>
      <c r="X626" s="12">
        <f t="shared" si="67"/>
        <v>3.1802263635441926E-2</v>
      </c>
      <c r="Y626" s="8"/>
      <c r="Z626" s="8"/>
      <c r="AA626" s="8"/>
      <c r="AB626" s="1"/>
      <c r="AC626" s="66">
        <v>724072.04</v>
      </c>
      <c r="AE626" s="109"/>
    </row>
    <row r="627" spans="1:31" x14ac:dyDescent="0.25">
      <c r="A627" s="1" t="str">
        <f t="shared" si="65"/>
        <v>May</v>
      </c>
      <c r="B627" s="2">
        <v>45072</v>
      </c>
      <c r="C627" s="8">
        <v>-2034.1</v>
      </c>
      <c r="D627" s="8">
        <v>15822.7</v>
      </c>
      <c r="E627" s="8">
        <v>1035.5999999999999</v>
      </c>
      <c r="F627" s="8">
        <v>-9796.6</v>
      </c>
      <c r="G627" s="8">
        <v>5279.3</v>
      </c>
      <c r="H627" s="8">
        <v>-1928.8</v>
      </c>
      <c r="I627" s="8">
        <v>0</v>
      </c>
      <c r="J627" s="10">
        <f t="shared" ref="J627:J645" si="70">IF(SUM(C627:I627)=0,"",SUM(C627:I627))</f>
        <v>8378.1000000000022</v>
      </c>
      <c r="K627" s="8">
        <v>-95.24</v>
      </c>
      <c r="L627" s="8">
        <v>-672.05</v>
      </c>
      <c r="M627" s="8">
        <f t="shared" si="66"/>
        <v>-767.29</v>
      </c>
      <c r="N627" s="10">
        <f t="shared" si="64"/>
        <v>7610.8100000000022</v>
      </c>
      <c r="O627" s="11">
        <f>IF(Table5[[#This Row],[Beans]]="","",O626+Table5[[#This Row],[Beans]])</f>
        <v>3702747.5000000009</v>
      </c>
      <c r="P627" s="11">
        <f>IF(Table5[[#This Row],[Meal]]="","",P626+Table5[[#This Row],[Meal]])</f>
        <v>809636.20000000054</v>
      </c>
      <c r="Q627" s="11">
        <f>IF(Table5[[#This Row],[Oil]]="","",Q626+Table5[[#This Row],[Oil]])</f>
        <v>-492991.46</v>
      </c>
      <c r="R627" s="11">
        <f>IF(Table5[[#This Row],[Corn]]="","",R626+Table5[[#This Row],[Corn]])</f>
        <v>407471.34</v>
      </c>
      <c r="S627" s="11">
        <f>IF(Table5[[#This Row],[Wheat]]="","",S626+Table5[[#This Row],[Wheat]])</f>
        <v>1434222.4200000009</v>
      </c>
      <c r="T627" s="11">
        <f>IF(Table5[[#This Row],[KC Wheat]]="","",T626+Table5[[#This Row],[KC Wheat]])</f>
        <v>76024</v>
      </c>
      <c r="U627" s="11">
        <f>IF(Table5[[#This Row],[Energies]]="","",U626+Table5[[#This Row],[Energies]])</f>
        <v>58860.250000000015</v>
      </c>
      <c r="V627" s="10">
        <f t="shared" si="69"/>
        <v>5492712.7579999967</v>
      </c>
      <c r="W627" s="8">
        <v>574490</v>
      </c>
      <c r="X627" s="12">
        <f t="shared" si="67"/>
        <v>1.3247941652596219E-2</v>
      </c>
      <c r="Y627" s="8">
        <v>-5158.2299999999996</v>
      </c>
      <c r="Z627" s="8"/>
      <c r="AA627" s="8"/>
      <c r="AB627" s="1"/>
      <c r="AC627" s="66">
        <v>729524.75</v>
      </c>
      <c r="AE627" s="109"/>
    </row>
    <row r="628" spans="1:31" x14ac:dyDescent="0.25">
      <c r="A628" s="1" t="str">
        <f t="shared" si="65"/>
        <v>May</v>
      </c>
      <c r="B628" s="2">
        <v>45075</v>
      </c>
      <c r="C628" s="8">
        <v>48551.4</v>
      </c>
      <c r="D628" s="8">
        <v>-9677</v>
      </c>
      <c r="E628" s="8">
        <v>-687.1</v>
      </c>
      <c r="F628" s="8">
        <v>17610</v>
      </c>
      <c r="G628" s="8">
        <v>5197.1000000000004</v>
      </c>
      <c r="H628" s="8">
        <v>-496.8</v>
      </c>
      <c r="I628" s="8">
        <v>0</v>
      </c>
      <c r="J628" s="10">
        <f t="shared" si="70"/>
        <v>60497.599999999999</v>
      </c>
      <c r="K628" s="8">
        <v>-433.34</v>
      </c>
      <c r="L628" s="8">
        <v>-2429.94</v>
      </c>
      <c r="M628" s="8">
        <f t="shared" si="66"/>
        <v>-2863.28</v>
      </c>
      <c r="N628" s="10">
        <f t="shared" si="64"/>
        <v>57634.32</v>
      </c>
      <c r="O628" s="11">
        <f>IF(Table5[[#This Row],[Beans]]="","",O627+Table5[[#This Row],[Beans]])</f>
        <v>3751298.9000000008</v>
      </c>
      <c r="P628" s="11">
        <f>IF(Table5[[#This Row],[Meal]]="","",P627+Table5[[#This Row],[Meal]])</f>
        <v>799959.20000000054</v>
      </c>
      <c r="Q628" s="11">
        <f>IF(Table5[[#This Row],[Oil]]="","",Q627+Table5[[#This Row],[Oil]])</f>
        <v>-493678.56</v>
      </c>
      <c r="R628" s="11">
        <f>IF(Table5[[#This Row],[Corn]]="","",R627+Table5[[#This Row],[Corn]])</f>
        <v>425081.34</v>
      </c>
      <c r="S628" s="11">
        <f>IF(Table5[[#This Row],[Wheat]]="","",S627+Table5[[#This Row],[Wheat]])</f>
        <v>1439419.5200000009</v>
      </c>
      <c r="T628" s="11">
        <f>IF(Table5[[#This Row],[KC Wheat]]="","",T627+Table5[[#This Row],[KC Wheat]])</f>
        <v>75527.199999999997</v>
      </c>
      <c r="U628" s="11">
        <f>IF(Table5[[#This Row],[Energies]]="","",U627+Table5[[#This Row],[Energies]])</f>
        <v>58860.250000000015</v>
      </c>
      <c r="V628" s="10">
        <f t="shared" si="69"/>
        <v>5550347.077999997</v>
      </c>
      <c r="W628" s="8">
        <v>510850</v>
      </c>
      <c r="X628" s="12">
        <f t="shared" si="67"/>
        <v>0.11282043652735636</v>
      </c>
      <c r="Y628" s="8"/>
      <c r="Z628" s="8"/>
      <c r="AA628" s="8"/>
      <c r="AB628" s="1"/>
      <c r="AC628" s="66">
        <v>760509.72</v>
      </c>
      <c r="AE628" s="109"/>
    </row>
    <row r="629" spans="1:31" x14ac:dyDescent="0.25">
      <c r="A629" s="1" t="str">
        <f t="shared" si="65"/>
        <v>May</v>
      </c>
      <c r="B629" s="2">
        <v>45076</v>
      </c>
      <c r="C629" s="8">
        <v>-17391.099999999999</v>
      </c>
      <c r="D629" s="8">
        <v>7261.2</v>
      </c>
      <c r="E629" s="8">
        <v>-3118.7</v>
      </c>
      <c r="F629" s="8">
        <v>12562.6</v>
      </c>
      <c r="G629" s="8">
        <v>-10510.9</v>
      </c>
      <c r="H629" s="8">
        <v>12917.3</v>
      </c>
      <c r="I629" s="8">
        <v>0</v>
      </c>
      <c r="J629" s="10">
        <f t="shared" si="70"/>
        <v>1720.4000000000015</v>
      </c>
      <c r="K629" s="8">
        <v>-59.58</v>
      </c>
      <c r="L629" s="8">
        <v>-420.67</v>
      </c>
      <c r="M629" s="8">
        <f t="shared" si="66"/>
        <v>-480.25</v>
      </c>
      <c r="N629" s="10">
        <f t="shared" si="64"/>
        <v>1240.1500000000015</v>
      </c>
      <c r="O629" s="11">
        <f>IF(Table5[[#This Row],[Beans]]="","",O628+Table5[[#This Row],[Beans]])</f>
        <v>3733907.8000000007</v>
      </c>
      <c r="P629" s="11">
        <f>IF(Table5[[#This Row],[Meal]]="","",P628+Table5[[#This Row],[Meal]])</f>
        <v>807220.40000000049</v>
      </c>
      <c r="Q629" s="11">
        <f>IF(Table5[[#This Row],[Oil]]="","",Q628+Table5[[#This Row],[Oil]])</f>
        <v>-496797.26</v>
      </c>
      <c r="R629" s="11">
        <f>IF(Table5[[#This Row],[Corn]]="","",R628+Table5[[#This Row],[Corn]])</f>
        <v>437643.94</v>
      </c>
      <c r="S629" s="11">
        <f>IF(Table5[[#This Row],[Wheat]]="","",S628+Table5[[#This Row],[Wheat]])</f>
        <v>1428908.620000001</v>
      </c>
      <c r="T629" s="11">
        <f>IF(Table5[[#This Row],[KC Wheat]]="","",T628+Table5[[#This Row],[KC Wheat]])</f>
        <v>88444.5</v>
      </c>
      <c r="U629" s="11">
        <f>IF(Table5[[#This Row],[Energies]]="","",U628+Table5[[#This Row],[Energies]])</f>
        <v>58860.250000000015</v>
      </c>
      <c r="V629" s="10">
        <f t="shared" si="69"/>
        <v>5551587.2279999973</v>
      </c>
      <c r="W629" s="8">
        <v>446842</v>
      </c>
      <c r="X629" s="12">
        <f t="shared" si="67"/>
        <v>2.7753657892498947E-3</v>
      </c>
      <c r="Y629" s="8"/>
      <c r="Z629" s="8"/>
      <c r="AA629" s="8"/>
      <c r="AB629" s="1"/>
      <c r="AC629" s="66">
        <v>775252.72</v>
      </c>
      <c r="AE629" s="109"/>
    </row>
    <row r="630" spans="1:31" x14ac:dyDescent="0.25">
      <c r="A630" s="1" t="str">
        <f t="shared" si="65"/>
        <v>May</v>
      </c>
      <c r="B630" s="2">
        <v>45077</v>
      </c>
      <c r="C630" s="8">
        <v>33327.199999999997</v>
      </c>
      <c r="D630" s="8">
        <v>-387.9</v>
      </c>
      <c r="E630" s="8">
        <v>-22.9</v>
      </c>
      <c r="F630" s="8">
        <v>1833.3</v>
      </c>
      <c r="G630" s="8">
        <v>5060</v>
      </c>
      <c r="H630" s="8">
        <v>-3020.4</v>
      </c>
      <c r="I630" s="8">
        <v>0</v>
      </c>
      <c r="J630" s="10">
        <f>IF(SUM(C630:I630)=0,"",SUM(C630:I630))</f>
        <v>36789.299999999996</v>
      </c>
      <c r="K630" s="8">
        <v>-79.72</v>
      </c>
      <c r="L630" s="8">
        <v>-562.09</v>
      </c>
      <c r="M630" s="8">
        <f t="shared" si="66"/>
        <v>-641.81000000000006</v>
      </c>
      <c r="N630" s="10">
        <f t="shared" si="64"/>
        <v>36147.49</v>
      </c>
      <c r="O630" s="11">
        <f>IF(Table5[[#This Row],[Beans]]="","",O629+Table5[[#This Row],[Beans]])</f>
        <v>3767235.0000000009</v>
      </c>
      <c r="P630" s="11">
        <f>IF(Table5[[#This Row],[Meal]]="","",P629+Table5[[#This Row],[Meal]])</f>
        <v>806832.50000000047</v>
      </c>
      <c r="Q630" s="11">
        <f>IF(Table5[[#This Row],[Oil]]="","",Q629+Table5[[#This Row],[Oil]])</f>
        <v>-496820.16000000003</v>
      </c>
      <c r="R630" s="11">
        <f>IF(Table5[[#This Row],[Corn]]="","",R629+Table5[[#This Row],[Corn]])</f>
        <v>439477.24</v>
      </c>
      <c r="S630" s="11">
        <f>IF(Table5[[#This Row],[Wheat]]="","",S629+Table5[[#This Row],[Wheat]])</f>
        <v>1433968.620000001</v>
      </c>
      <c r="T630" s="11">
        <f>IF(Table5[[#This Row],[KC Wheat]]="","",T629+Table5[[#This Row],[KC Wheat]])</f>
        <v>85424.1</v>
      </c>
      <c r="U630" s="11">
        <f>IF(Table5[[#This Row],[Energies]]="","",U629+Table5[[#This Row],[Energies]])</f>
        <v>58860.250000000015</v>
      </c>
      <c r="V630" s="10">
        <f t="shared" si="69"/>
        <v>5587734.7179999975</v>
      </c>
      <c r="W630" s="8">
        <v>476441</v>
      </c>
      <c r="X630" s="12">
        <f t="shared" si="67"/>
        <v>7.5869813890911991E-2</v>
      </c>
      <c r="Y630" s="8"/>
      <c r="Z630" s="8"/>
      <c r="AA630" s="8"/>
      <c r="AB630" s="1"/>
      <c r="AC630" s="66">
        <v>816899.66</v>
      </c>
      <c r="AE630" s="109"/>
    </row>
    <row r="631" spans="1:31" x14ac:dyDescent="0.25">
      <c r="A631" s="1" t="str">
        <f t="shared" si="65"/>
        <v>Jun</v>
      </c>
      <c r="B631" s="2">
        <v>45078</v>
      </c>
      <c r="C631" s="8">
        <v>46605.9</v>
      </c>
      <c r="D631" s="8">
        <v>7823.6</v>
      </c>
      <c r="E631" s="8">
        <v>-1059.8</v>
      </c>
      <c r="F631" s="8">
        <v>-13752.1</v>
      </c>
      <c r="G631" s="8">
        <v>7630.1</v>
      </c>
      <c r="H631" s="8">
        <v>-526.79999999999995</v>
      </c>
      <c r="I631" s="8">
        <v>0</v>
      </c>
      <c r="J631" s="10">
        <f t="shared" si="70"/>
        <v>46720.899999999994</v>
      </c>
      <c r="K631" s="8">
        <v>-89.91</v>
      </c>
      <c r="L631" s="8">
        <v>-635.78</v>
      </c>
      <c r="M631" s="8">
        <f t="shared" si="66"/>
        <v>-725.68999999999994</v>
      </c>
      <c r="N631" s="10">
        <f t="shared" si="64"/>
        <v>45995.209999999992</v>
      </c>
      <c r="O631" s="11">
        <f>IF(Table5[[#This Row],[Beans]]="","",O630+Table5[[#This Row],[Beans]])</f>
        <v>3813840.9000000008</v>
      </c>
      <c r="P631" s="11">
        <f>IF(Table5[[#This Row],[Meal]]="","",P630+Table5[[#This Row],[Meal]])</f>
        <v>814656.10000000044</v>
      </c>
      <c r="Q631" s="11">
        <f>IF(Table5[[#This Row],[Oil]]="","",Q630+Table5[[#This Row],[Oil]])</f>
        <v>-497879.96</v>
      </c>
      <c r="R631" s="11">
        <f>IF(Table5[[#This Row],[Corn]]="","",R630+Table5[[#This Row],[Corn]])</f>
        <v>425725.14</v>
      </c>
      <c r="S631" s="11">
        <f>IF(Table5[[#This Row],[Wheat]]="","",S630+Table5[[#This Row],[Wheat]])</f>
        <v>1441598.7200000011</v>
      </c>
      <c r="T631" s="11">
        <f>IF(Table5[[#This Row],[KC Wheat]]="","",T630+Table5[[#This Row],[KC Wheat]])</f>
        <v>84897.3</v>
      </c>
      <c r="U631" s="11">
        <f>IF(Table5[[#This Row],[Energies]]="","",U630+Table5[[#This Row],[Energies]])</f>
        <v>58860.250000000015</v>
      </c>
      <c r="V631" s="10">
        <f t="shared" si="69"/>
        <v>5633729.9279999975</v>
      </c>
      <c r="W631" s="8">
        <v>577912</v>
      </c>
      <c r="X631" s="12">
        <f t="shared" si="67"/>
        <v>7.958860518556457E-2</v>
      </c>
      <c r="Y631" s="8">
        <v>-1679.02</v>
      </c>
      <c r="Z631" s="8"/>
      <c r="AA631" s="8"/>
      <c r="AB631" s="1"/>
      <c r="AC631" s="66">
        <v>875320.47</v>
      </c>
      <c r="AE631" s="109"/>
    </row>
    <row r="632" spans="1:31" x14ac:dyDescent="0.25">
      <c r="A632" s="1" t="str">
        <f t="shared" si="65"/>
        <v>Jun</v>
      </c>
      <c r="B632" s="2">
        <v>45079</v>
      </c>
      <c r="C632" s="8">
        <v>77134.600000000006</v>
      </c>
      <c r="D632" s="8">
        <v>13456.7</v>
      </c>
      <c r="E632" s="8">
        <v>2050.9</v>
      </c>
      <c r="F632" s="8">
        <v>-19166.2</v>
      </c>
      <c r="G632" s="8">
        <v>5176.8</v>
      </c>
      <c r="H632" s="8">
        <v>-10668.5</v>
      </c>
      <c r="I632" s="8">
        <v>0</v>
      </c>
      <c r="J632" s="10">
        <f t="shared" si="70"/>
        <v>67984.3</v>
      </c>
      <c r="K632" s="8">
        <v>-113.79</v>
      </c>
      <c r="L632" s="8">
        <v>-802.93</v>
      </c>
      <c r="M632" s="8">
        <f t="shared" si="66"/>
        <v>-916.71999999999991</v>
      </c>
      <c r="N632" s="10">
        <f t="shared" si="64"/>
        <v>67067.58</v>
      </c>
      <c r="O632" s="11">
        <f>IF(Table5[[#This Row],[Beans]]="","",O631+Table5[[#This Row],[Beans]])</f>
        <v>3890975.5000000009</v>
      </c>
      <c r="P632" s="11">
        <f>IF(Table5[[#This Row],[Meal]]="","",P631+Table5[[#This Row],[Meal]])</f>
        <v>828112.8000000004</v>
      </c>
      <c r="Q632" s="11">
        <f>IF(Table5[[#This Row],[Oil]]="","",Q631+Table5[[#This Row],[Oil]])</f>
        <v>-495829.06</v>
      </c>
      <c r="R632" s="11">
        <f>IF(Table5[[#This Row],[Corn]]="","",R631+Table5[[#This Row],[Corn]])</f>
        <v>406558.94</v>
      </c>
      <c r="S632" s="11">
        <f>IF(Table5[[#This Row],[Wheat]]="","",S631+Table5[[#This Row],[Wheat]])</f>
        <v>1446775.5200000012</v>
      </c>
      <c r="T632" s="11">
        <f>IF(Table5[[#This Row],[KC Wheat]]="","",T631+Table5[[#This Row],[KC Wheat]])</f>
        <v>74228.800000000003</v>
      </c>
      <c r="U632" s="11">
        <f>IF(Table5[[#This Row],[Energies]]="","",U631+Table5[[#This Row],[Energies]])</f>
        <v>58860.250000000015</v>
      </c>
      <c r="V632" s="10">
        <f t="shared" si="69"/>
        <v>5700797.5079999976</v>
      </c>
      <c r="W632" s="8">
        <v>570672</v>
      </c>
      <c r="X632" s="12">
        <f t="shared" si="67"/>
        <v>0.11752386659937758</v>
      </c>
      <c r="Y632" s="8"/>
      <c r="Z632" s="8"/>
      <c r="AA632" s="8"/>
      <c r="AB632" s="1"/>
      <c r="AC632" s="66">
        <v>938622.25</v>
      </c>
      <c r="AE632" s="109"/>
    </row>
    <row r="633" spans="1:31" x14ac:dyDescent="0.25">
      <c r="A633" s="1" t="str">
        <f t="shared" si="65"/>
        <v>Jun</v>
      </c>
      <c r="B633" s="2">
        <v>45082</v>
      </c>
      <c r="C633" s="8">
        <v>-36527.699999999997</v>
      </c>
      <c r="D633" s="8">
        <v>-4912.8999999999996</v>
      </c>
      <c r="E633" s="8">
        <v>648.5</v>
      </c>
      <c r="F633" s="8">
        <v>13866.9</v>
      </c>
      <c r="G633" s="8">
        <v>-1280.0999999999999</v>
      </c>
      <c r="H633" s="8">
        <v>-12925.8</v>
      </c>
      <c r="I633" s="8">
        <v>0</v>
      </c>
      <c r="J633" s="10">
        <f t="shared" si="70"/>
        <v>-41131.099999999991</v>
      </c>
      <c r="K633" s="8">
        <v>-51.74</v>
      </c>
      <c r="L633" s="8">
        <v>-365.7</v>
      </c>
      <c r="M633" s="8">
        <f t="shared" si="66"/>
        <v>-417.44</v>
      </c>
      <c r="N633" s="10">
        <f t="shared" ref="N633:N695" si="71">IFERROR(J633+M633,"")</f>
        <v>-41548.539999999994</v>
      </c>
      <c r="O633" s="11">
        <f>IF(Table5[[#This Row],[Beans]]="","",O632+Table5[[#This Row],[Beans]])</f>
        <v>3854447.8000000007</v>
      </c>
      <c r="P633" s="11">
        <f>IF(Table5[[#This Row],[Meal]]="","",P632+Table5[[#This Row],[Meal]])</f>
        <v>823199.90000000037</v>
      </c>
      <c r="Q633" s="11">
        <f>IF(Table5[[#This Row],[Oil]]="","",Q632+Table5[[#This Row],[Oil]])</f>
        <v>-495180.56</v>
      </c>
      <c r="R633" s="11">
        <f>IF(Table5[[#This Row],[Corn]]="","",R632+Table5[[#This Row],[Corn]])</f>
        <v>420425.84</v>
      </c>
      <c r="S633" s="11">
        <f>IF(Table5[[#This Row],[Wheat]]="","",S632+Table5[[#This Row],[Wheat]])</f>
        <v>1445495.4200000011</v>
      </c>
      <c r="T633" s="11">
        <f>IF(Table5[[#This Row],[KC Wheat]]="","",T632+Table5[[#This Row],[KC Wheat]])</f>
        <v>61303</v>
      </c>
      <c r="U633" s="11">
        <f>IF(Table5[[#This Row],[Energies]]="","",U632+Table5[[#This Row],[Energies]])</f>
        <v>58860.250000000015</v>
      </c>
      <c r="V633" s="10">
        <f t="shared" si="69"/>
        <v>5659248.9679999975</v>
      </c>
      <c r="W633" s="8">
        <v>471381</v>
      </c>
      <c r="X633" s="12">
        <f t="shared" si="67"/>
        <v>-8.8142161012005144E-2</v>
      </c>
      <c r="Y633" s="8">
        <v>-7814.97</v>
      </c>
      <c r="Z633" s="8"/>
      <c r="AA633" s="8"/>
      <c r="AB633" s="1"/>
      <c r="AC633" s="66">
        <v>891950.06</v>
      </c>
      <c r="AE633" s="109"/>
    </row>
    <row r="634" spans="1:31" x14ac:dyDescent="0.25">
      <c r="A634" s="1" t="str">
        <f t="shared" si="65"/>
        <v>Jun</v>
      </c>
      <c r="B634" s="2">
        <v>45083</v>
      </c>
      <c r="C634" s="8">
        <v>-10345.1</v>
      </c>
      <c r="D634" s="8">
        <v>-5878.8</v>
      </c>
      <c r="E634" s="8">
        <v>1687.5</v>
      </c>
      <c r="F634" s="8">
        <v>24839.200000000001</v>
      </c>
      <c r="G634" s="8">
        <v>10800.3</v>
      </c>
      <c r="H634" s="8">
        <v>-18984.400000000001</v>
      </c>
      <c r="I634" s="8">
        <v>0</v>
      </c>
      <c r="J634" s="10">
        <f t="shared" si="70"/>
        <v>2118.6999999999971</v>
      </c>
      <c r="K634" s="8">
        <v>-56.75</v>
      </c>
      <c r="L634" s="8">
        <v>-400.2</v>
      </c>
      <c r="M634" s="8">
        <f t="shared" si="66"/>
        <v>-456.95</v>
      </c>
      <c r="N634" s="10">
        <f t="shared" si="71"/>
        <v>1661.749999999997</v>
      </c>
      <c r="O634" s="11">
        <f>IF(Table5[[#This Row],[Beans]]="","",O633+Table5[[#This Row],[Beans]])</f>
        <v>3844102.7000000007</v>
      </c>
      <c r="P634" s="11">
        <f>IF(Table5[[#This Row],[Meal]]="","",P633+Table5[[#This Row],[Meal]])</f>
        <v>817321.10000000033</v>
      </c>
      <c r="Q634" s="11">
        <f>IF(Table5[[#This Row],[Oil]]="","",Q633+Table5[[#This Row],[Oil]])</f>
        <v>-493493.06</v>
      </c>
      <c r="R634" s="11">
        <f>IF(Table5[[#This Row],[Corn]]="","",R633+Table5[[#This Row],[Corn]])</f>
        <v>445265.04000000004</v>
      </c>
      <c r="S634" s="11">
        <f>IF(Table5[[#This Row],[Wheat]]="","",S633+Table5[[#This Row],[Wheat]])</f>
        <v>1456295.7200000011</v>
      </c>
      <c r="T634" s="11">
        <f>IF(Table5[[#This Row],[KC Wheat]]="","",T633+Table5[[#This Row],[KC Wheat]])</f>
        <v>42318.6</v>
      </c>
      <c r="U634" s="11">
        <f>IF(Table5[[#This Row],[Energies]]="","",U633+Table5[[#This Row],[Energies]])</f>
        <v>58860.250000000015</v>
      </c>
      <c r="V634" s="10">
        <f t="shared" si="69"/>
        <v>5660910.7179999975</v>
      </c>
      <c r="W634" s="8">
        <v>467340</v>
      </c>
      <c r="X634" s="12">
        <f t="shared" si="67"/>
        <v>3.5557623999657572E-3</v>
      </c>
      <c r="Y634" s="8">
        <v>-859.71</v>
      </c>
      <c r="Z634" s="8"/>
      <c r="AA634" s="8"/>
      <c r="AB634" s="1"/>
      <c r="AC634" s="66">
        <v>894592.11</v>
      </c>
      <c r="AE634" s="109"/>
    </row>
    <row r="635" spans="1:31" x14ac:dyDescent="0.25">
      <c r="A635" s="1" t="str">
        <f t="shared" si="65"/>
        <v>Jun</v>
      </c>
      <c r="B635" s="2">
        <v>45084</v>
      </c>
      <c r="C635" s="8">
        <v>616</v>
      </c>
      <c r="D635" s="8">
        <v>-1329.9</v>
      </c>
      <c r="E635" s="8">
        <v>1674.3</v>
      </c>
      <c r="F635" s="8">
        <v>-5209.1000000000004</v>
      </c>
      <c r="G635" s="8">
        <v>-15836</v>
      </c>
      <c r="H635" s="8">
        <v>13436.3</v>
      </c>
      <c r="I635" s="8">
        <v>0</v>
      </c>
      <c r="J635" s="10">
        <f t="shared" si="70"/>
        <v>-6648.4000000000015</v>
      </c>
      <c r="K635" s="8">
        <v>-57.03</v>
      </c>
      <c r="L635" s="8">
        <v>-402.96</v>
      </c>
      <c r="M635" s="8">
        <f t="shared" si="66"/>
        <v>-459.99</v>
      </c>
      <c r="N635" s="10">
        <f t="shared" si="71"/>
        <v>-7108.3900000000012</v>
      </c>
      <c r="O635" s="11">
        <f>IF(Table5[[#This Row],[Beans]]="","",O634+Table5[[#This Row],[Beans]])</f>
        <v>3844718.7000000007</v>
      </c>
      <c r="P635" s="11">
        <f>IF(Table5[[#This Row],[Meal]]="","",P634+Table5[[#This Row],[Meal]])</f>
        <v>815991.2000000003</v>
      </c>
      <c r="Q635" s="11">
        <f>IF(Table5[[#This Row],[Oil]]="","",Q634+Table5[[#This Row],[Oil]])</f>
        <v>-491818.76</v>
      </c>
      <c r="R635" s="11">
        <f>IF(Table5[[#This Row],[Corn]]="","",R634+Table5[[#This Row],[Corn]])</f>
        <v>440055.94000000006</v>
      </c>
      <c r="S635" s="11">
        <f>IF(Table5[[#This Row],[Wheat]]="","",S634+Table5[[#This Row],[Wheat]])</f>
        <v>1440459.7200000011</v>
      </c>
      <c r="T635" s="11">
        <f>IF(Table5[[#This Row],[KC Wheat]]="","",T634+Table5[[#This Row],[KC Wheat]])</f>
        <v>55754.899999999994</v>
      </c>
      <c r="U635" s="11">
        <f>IF(Table5[[#This Row],[Energies]]="","",U634+Table5[[#This Row],[Energies]])</f>
        <v>58860.250000000015</v>
      </c>
      <c r="V635" s="10">
        <f t="shared" si="69"/>
        <v>5653802.3279999979</v>
      </c>
      <c r="W635" s="8">
        <v>515786</v>
      </c>
      <c r="X635" s="12">
        <f t="shared" si="67"/>
        <v>-1.3781665264276271E-2</v>
      </c>
      <c r="Y635" s="8">
        <v>-299</v>
      </c>
      <c r="Z635" s="8"/>
      <c r="AA635" s="8"/>
      <c r="AB635" s="1"/>
      <c r="AC635" s="66">
        <v>893386.62</v>
      </c>
      <c r="AE635" s="109"/>
    </row>
    <row r="636" spans="1:31" x14ac:dyDescent="0.25">
      <c r="A636" s="1" t="str">
        <f t="shared" si="65"/>
        <v>Jun</v>
      </c>
      <c r="B636" s="2">
        <v>45085</v>
      </c>
      <c r="C636" s="8">
        <v>2279.1</v>
      </c>
      <c r="D636" s="8">
        <v>-1289.0999999999999</v>
      </c>
      <c r="E636" s="8">
        <v>-3562</v>
      </c>
      <c r="F636" s="8">
        <v>-3902.1</v>
      </c>
      <c r="G636" s="8">
        <v>15523.1</v>
      </c>
      <c r="H636" s="8">
        <v>-9696.4</v>
      </c>
      <c r="I636" s="8">
        <v>0</v>
      </c>
      <c r="J636" s="10">
        <f t="shared" si="70"/>
        <v>-647.39999999999964</v>
      </c>
      <c r="K636" s="8">
        <v>-45.12</v>
      </c>
      <c r="L636" s="8">
        <v>-317.81</v>
      </c>
      <c r="M636" s="8">
        <f t="shared" si="66"/>
        <v>-362.93</v>
      </c>
      <c r="N636" s="10">
        <f t="shared" si="71"/>
        <v>-1010.3299999999997</v>
      </c>
      <c r="O636" s="11">
        <f>IF(Table5[[#This Row],[Beans]]="","",O635+Table5[[#This Row],[Beans]])</f>
        <v>3846997.8000000007</v>
      </c>
      <c r="P636" s="11">
        <f>IF(Table5[[#This Row],[Meal]]="","",P635+Table5[[#This Row],[Meal]])</f>
        <v>814702.10000000033</v>
      </c>
      <c r="Q636" s="11">
        <f>IF(Table5[[#This Row],[Oil]]="","",Q635+Table5[[#This Row],[Oil]])</f>
        <v>-495380.76</v>
      </c>
      <c r="R636" s="11">
        <f>IF(Table5[[#This Row],[Corn]]="","",R635+Table5[[#This Row],[Corn]])</f>
        <v>436153.84000000008</v>
      </c>
      <c r="S636" s="11">
        <f>IF(Table5[[#This Row],[Wheat]]="","",S635+Table5[[#This Row],[Wheat]])</f>
        <v>1455982.8200000012</v>
      </c>
      <c r="T636" s="11">
        <f>IF(Table5[[#This Row],[KC Wheat]]="","",T635+Table5[[#This Row],[KC Wheat]])</f>
        <v>46058.499999999993</v>
      </c>
      <c r="U636" s="11">
        <f>IF(Table5[[#This Row],[Energies]]="","",U635+Table5[[#This Row],[Energies]])</f>
        <v>58860.250000000015</v>
      </c>
      <c r="V636" s="10">
        <f t="shared" si="69"/>
        <v>5652791.9979999978</v>
      </c>
      <c r="W636" s="8">
        <v>538937</v>
      </c>
      <c r="X636" s="12">
        <f t="shared" si="67"/>
        <v>-1.8746718076509865E-3</v>
      </c>
      <c r="Y636" s="8">
        <v>-266</v>
      </c>
      <c r="Z636" s="8"/>
      <c r="AA636" s="8"/>
      <c r="AB636" s="1"/>
      <c r="AC636" s="66">
        <v>893449.19</v>
      </c>
      <c r="AE636" s="109"/>
    </row>
    <row r="637" spans="1:31" x14ac:dyDescent="0.25">
      <c r="A637" s="1" t="str">
        <f t="shared" si="65"/>
        <v>Jun</v>
      </c>
      <c r="B637" s="2">
        <v>45086</v>
      </c>
      <c r="C637" s="8">
        <v>-5380.3</v>
      </c>
      <c r="D637" s="8">
        <v>3304.6</v>
      </c>
      <c r="E637" s="8">
        <v>26498.400000000001</v>
      </c>
      <c r="F637" s="8">
        <v>9157</v>
      </c>
      <c r="G637" s="8">
        <v>5471.8</v>
      </c>
      <c r="H637" s="8">
        <v>4774.8999999999996</v>
      </c>
      <c r="I637" s="8">
        <v>0</v>
      </c>
      <c r="J637" s="10">
        <f t="shared" si="70"/>
        <v>43826.400000000001</v>
      </c>
      <c r="K637" s="8">
        <v>-99.2</v>
      </c>
      <c r="L637" s="8">
        <v>-701.5</v>
      </c>
      <c r="M637" s="8">
        <f t="shared" si="66"/>
        <v>-800.7</v>
      </c>
      <c r="N637" s="10">
        <f t="shared" si="71"/>
        <v>43025.700000000004</v>
      </c>
      <c r="O637" s="11">
        <f>IF(Table5[[#This Row],[Beans]]="","",O636+Table5[[#This Row],[Beans]])</f>
        <v>3841617.5000000009</v>
      </c>
      <c r="P637" s="11">
        <f>IF(Table5[[#This Row],[Meal]]="","",P636+Table5[[#This Row],[Meal]])</f>
        <v>818006.7000000003</v>
      </c>
      <c r="Q637" s="11">
        <f>IF(Table5[[#This Row],[Oil]]="","",Q636+Table5[[#This Row],[Oil]])</f>
        <v>-468882.36</v>
      </c>
      <c r="R637" s="11">
        <f>IF(Table5[[#This Row],[Corn]]="","",R636+Table5[[#This Row],[Corn]])</f>
        <v>445310.84000000008</v>
      </c>
      <c r="S637" s="11">
        <f>IF(Table5[[#This Row],[Wheat]]="","",S636+Table5[[#This Row],[Wheat]])</f>
        <v>1461454.6200000013</v>
      </c>
      <c r="T637" s="11">
        <f>IF(Table5[[#This Row],[KC Wheat]]="","",T636+Table5[[#This Row],[KC Wheat]])</f>
        <v>50833.399999999994</v>
      </c>
      <c r="U637" s="11">
        <f>IF(Table5[[#This Row],[Energies]]="","",U636+Table5[[#This Row],[Energies]])</f>
        <v>58860.250000000015</v>
      </c>
      <c r="V637" s="10">
        <f t="shared" si="69"/>
        <v>5695817.697999998</v>
      </c>
      <c r="W637" s="8">
        <v>631147</v>
      </c>
      <c r="X637" s="12">
        <f t="shared" si="67"/>
        <v>6.817064804237366E-2</v>
      </c>
      <c r="Y637" s="8"/>
      <c r="Z637" s="8"/>
      <c r="AA637" s="8"/>
      <c r="AB637" s="1"/>
      <c r="AC637" s="66">
        <v>944300.74</v>
      </c>
      <c r="AE637" s="109"/>
    </row>
    <row r="638" spans="1:31" x14ac:dyDescent="0.25">
      <c r="A638" s="1" t="str">
        <f t="shared" si="65"/>
        <v>Jun</v>
      </c>
      <c r="B638" s="2">
        <v>45089</v>
      </c>
      <c r="C638" s="8">
        <v>-5120.1000000000004</v>
      </c>
      <c r="D638" s="8">
        <v>15942.6</v>
      </c>
      <c r="E638" s="8">
        <v>-906.7</v>
      </c>
      <c r="F638" s="8">
        <v>-16731.8</v>
      </c>
      <c r="G638" s="8">
        <v>4551.3999999999996</v>
      </c>
      <c r="H638" s="8">
        <v>-2705.2</v>
      </c>
      <c r="I638" s="8">
        <v>0</v>
      </c>
      <c r="J638" s="10">
        <f t="shared" si="70"/>
        <v>-4969.8</v>
      </c>
      <c r="K638" s="8">
        <v>-51.93</v>
      </c>
      <c r="L638" s="8">
        <v>-367.25</v>
      </c>
      <c r="M638" s="8">
        <f t="shared" si="66"/>
        <v>-419.18</v>
      </c>
      <c r="N638" s="10">
        <f t="shared" si="71"/>
        <v>-5388.9800000000005</v>
      </c>
      <c r="O638" s="11">
        <f>IF(Table5[[#This Row],[Beans]]="","",O637+Table5[[#This Row],[Beans]])</f>
        <v>3836497.4000000008</v>
      </c>
      <c r="P638" s="11">
        <f>IF(Table5[[#This Row],[Meal]]="","",P637+Table5[[#This Row],[Meal]])</f>
        <v>833949.30000000028</v>
      </c>
      <c r="Q638" s="11">
        <f>IF(Table5[[#This Row],[Oil]]="","",Q637+Table5[[#This Row],[Oil]])</f>
        <v>-469789.06</v>
      </c>
      <c r="R638" s="11">
        <f>IF(Table5[[#This Row],[Corn]]="","",R637+Table5[[#This Row],[Corn]])</f>
        <v>428579.0400000001</v>
      </c>
      <c r="S638" s="11">
        <f>IF(Table5[[#This Row],[Wheat]]="","",S637+Table5[[#This Row],[Wheat]])</f>
        <v>1466006.0200000012</v>
      </c>
      <c r="T638" s="11">
        <f>IF(Table5[[#This Row],[KC Wheat]]="","",T637+Table5[[#This Row],[KC Wheat]])</f>
        <v>48128.2</v>
      </c>
      <c r="U638" s="11">
        <f>IF(Table5[[#This Row],[Energies]]="","",U637+Table5[[#This Row],[Energies]])</f>
        <v>58860.250000000015</v>
      </c>
      <c r="V638" s="10">
        <f t="shared" si="69"/>
        <v>5690428.7179999975</v>
      </c>
      <c r="W638" s="8">
        <v>608354</v>
      </c>
      <c r="X638" s="12">
        <f t="shared" si="67"/>
        <v>-8.8582963208921131E-3</v>
      </c>
      <c r="Y638" s="8"/>
      <c r="Z638" s="8"/>
      <c r="AA638" s="8"/>
      <c r="AB638" s="1"/>
      <c r="AC638" s="66">
        <v>928911.81</v>
      </c>
      <c r="AE638" s="109"/>
    </row>
    <row r="639" spans="1:31" x14ac:dyDescent="0.25">
      <c r="A639" s="1" t="str">
        <f t="shared" si="65"/>
        <v>Jun</v>
      </c>
      <c r="B639" s="2">
        <v>45090</v>
      </c>
      <c r="C639" s="8">
        <v>28122.6</v>
      </c>
      <c r="D639" s="8">
        <v>23693.8</v>
      </c>
      <c r="E639" s="8">
        <v>7892.2</v>
      </c>
      <c r="F639" s="8">
        <v>-25710.6</v>
      </c>
      <c r="G639" s="8">
        <v>-13551.7</v>
      </c>
      <c r="H639" s="8">
        <v>-3758</v>
      </c>
      <c r="I639" s="8">
        <v>0</v>
      </c>
      <c r="J639" s="10">
        <f t="shared" si="70"/>
        <v>16688.299999999992</v>
      </c>
      <c r="K639" s="8">
        <v>-96.39</v>
      </c>
      <c r="L639" s="8">
        <v>-680.65</v>
      </c>
      <c r="M639" s="8">
        <f t="shared" si="66"/>
        <v>-777.04</v>
      </c>
      <c r="N639" s="10">
        <f t="shared" si="71"/>
        <v>15911.259999999991</v>
      </c>
      <c r="O639" s="11">
        <f>IF(Table5[[#This Row],[Beans]]="","",O638+Table5[[#This Row],[Beans]])</f>
        <v>3864620.0000000009</v>
      </c>
      <c r="P639" s="11">
        <f>IF(Table5[[#This Row],[Meal]]="","",P638+Table5[[#This Row],[Meal]])</f>
        <v>857643.10000000033</v>
      </c>
      <c r="Q639" s="11">
        <f>IF(Table5[[#This Row],[Oil]]="","",Q638+Table5[[#This Row],[Oil]])</f>
        <v>-461896.86</v>
      </c>
      <c r="R639" s="11">
        <f>IF(Table5[[#This Row],[Corn]]="","",R638+Table5[[#This Row],[Corn]])</f>
        <v>402868.44000000012</v>
      </c>
      <c r="S639" s="11">
        <f>IF(Table5[[#This Row],[Wheat]]="","",S638+Table5[[#This Row],[Wheat]])</f>
        <v>1452454.3200000012</v>
      </c>
      <c r="T639" s="11">
        <f>IF(Table5[[#This Row],[KC Wheat]]="","",T638+Table5[[#This Row],[KC Wheat]])</f>
        <v>44370.2</v>
      </c>
      <c r="U639" s="11">
        <f>IF(Table5[[#This Row],[Energies]]="","",U638+Table5[[#This Row],[Energies]])</f>
        <v>58860.250000000015</v>
      </c>
      <c r="V639" s="10">
        <f t="shared" si="69"/>
        <v>5706339.9779999973</v>
      </c>
      <c r="W639" s="8">
        <v>578756</v>
      </c>
      <c r="X639" s="12">
        <f t="shared" si="67"/>
        <v>2.749217286732231E-2</v>
      </c>
      <c r="Y639" s="8">
        <v>-5158.2299999999996</v>
      </c>
      <c r="Z639" s="8"/>
      <c r="AA639" s="8"/>
      <c r="AB639" s="1"/>
      <c r="AC639" s="66">
        <v>959798.02</v>
      </c>
      <c r="AE639" s="109"/>
    </row>
    <row r="640" spans="1:31" x14ac:dyDescent="0.25">
      <c r="A640" s="1" t="str">
        <f t="shared" si="65"/>
        <v>Jun</v>
      </c>
      <c r="B640" s="2">
        <v>45091</v>
      </c>
      <c r="C640" s="8">
        <v>-57863.8</v>
      </c>
      <c r="D640" s="8">
        <v>-5098.8999999999996</v>
      </c>
      <c r="E640" s="8">
        <v>-5507.9</v>
      </c>
      <c r="F640" s="8">
        <v>4197.1000000000004</v>
      </c>
      <c r="G640" s="8">
        <v>-6757.3</v>
      </c>
      <c r="H640" s="8">
        <v>1733.6</v>
      </c>
      <c r="I640" s="8">
        <v>0</v>
      </c>
      <c r="J640" s="10">
        <f t="shared" si="70"/>
        <v>-69297.2</v>
      </c>
      <c r="K640" s="8">
        <v>-66.88</v>
      </c>
      <c r="L640" s="8">
        <v>-473.97</v>
      </c>
      <c r="M640" s="8">
        <f t="shared" si="66"/>
        <v>-540.85</v>
      </c>
      <c r="N640" s="10">
        <f t="shared" si="71"/>
        <v>-69838.05</v>
      </c>
      <c r="O640" s="11">
        <f>IF(Table5[[#This Row],[Beans]]="","",O639+Table5[[#This Row],[Beans]])</f>
        <v>3806756.2000000011</v>
      </c>
      <c r="P640" s="11">
        <f>IF(Table5[[#This Row],[Meal]]="","",P639+Table5[[#This Row],[Meal]])</f>
        <v>852544.2000000003</v>
      </c>
      <c r="Q640" s="11">
        <f>IF(Table5[[#This Row],[Oil]]="","",Q639+Table5[[#This Row],[Oil]])</f>
        <v>-467404.76</v>
      </c>
      <c r="R640" s="11">
        <f>IF(Table5[[#This Row],[Corn]]="","",R639+Table5[[#This Row],[Corn]])</f>
        <v>407065.5400000001</v>
      </c>
      <c r="S640" s="11">
        <f>IF(Table5[[#This Row],[Wheat]]="","",S639+Table5[[#This Row],[Wheat]])</f>
        <v>1445697.0200000012</v>
      </c>
      <c r="T640" s="11">
        <f>IF(Table5[[#This Row],[KC Wheat]]="","",T639+Table5[[#This Row],[KC Wheat]])</f>
        <v>46103.799999999996</v>
      </c>
      <c r="U640" s="11">
        <f>IF(Table5[[#This Row],[Energies]]="","",U639+Table5[[#This Row],[Energies]])</f>
        <v>58860.250000000015</v>
      </c>
      <c r="V640" s="10">
        <f t="shared" si="69"/>
        <v>5636501.9279999975</v>
      </c>
      <c r="W640" s="8">
        <v>581855</v>
      </c>
      <c r="X640" s="12">
        <f t="shared" si="67"/>
        <v>-0.12002655300719252</v>
      </c>
      <c r="Y640" s="8"/>
      <c r="Z640" s="8"/>
      <c r="AA640" s="8"/>
      <c r="AB640" s="1"/>
      <c r="AC640" s="66">
        <v>864841.17</v>
      </c>
      <c r="AE640" s="109"/>
    </row>
    <row r="641" spans="1:33" x14ac:dyDescent="0.25">
      <c r="A641" s="1" t="str">
        <f t="shared" si="65"/>
        <v>Jun</v>
      </c>
      <c r="B641" s="2">
        <v>45092</v>
      </c>
      <c r="C641" s="8">
        <v>111157.4</v>
      </c>
      <c r="D641" s="8">
        <v>-2129.6</v>
      </c>
      <c r="E641" s="8">
        <v>18431.599999999999</v>
      </c>
      <c r="F641" s="8">
        <v>-26519.9</v>
      </c>
      <c r="G641" s="8">
        <v>19313</v>
      </c>
      <c r="H641" s="8">
        <v>-7204.1</v>
      </c>
      <c r="I641" s="8">
        <v>0</v>
      </c>
      <c r="J641" s="10">
        <f t="shared" si="70"/>
        <v>113048.4</v>
      </c>
      <c r="K641" s="8">
        <v>-240.5</v>
      </c>
      <c r="L641" s="8">
        <v>-1698.6</v>
      </c>
      <c r="M641" s="8">
        <f t="shared" si="66"/>
        <v>-1939.1</v>
      </c>
      <c r="N641" s="10">
        <f t="shared" si="71"/>
        <v>111109.29999999999</v>
      </c>
      <c r="O641" s="11">
        <f>IF(Table5[[#This Row],[Beans]]="","",O640+Table5[[#This Row],[Beans]])</f>
        <v>3917913.600000001</v>
      </c>
      <c r="P641" s="11">
        <f>IF(Table5[[#This Row],[Meal]]="","",P640+Table5[[#This Row],[Meal]])</f>
        <v>850414.60000000033</v>
      </c>
      <c r="Q641" s="11">
        <f>IF(Table5[[#This Row],[Oil]]="","",Q640+Table5[[#This Row],[Oil]])</f>
        <v>-448973.16000000003</v>
      </c>
      <c r="R641" s="11">
        <f>IF(Table5[[#This Row],[Corn]]="","",R640+Table5[[#This Row],[Corn]])</f>
        <v>380545.64000000007</v>
      </c>
      <c r="S641" s="11">
        <f>IF(Table5[[#This Row],[Wheat]]="","",S640+Table5[[#This Row],[Wheat]])</f>
        <v>1465010.0200000012</v>
      </c>
      <c r="T641" s="11">
        <f>IF(Table5[[#This Row],[KC Wheat]]="","",T640+Table5[[#This Row],[KC Wheat]])</f>
        <v>38899.699999999997</v>
      </c>
      <c r="U641" s="11">
        <f>IF(Table5[[#This Row],[Energies]]="","",U640+Table5[[#This Row],[Energies]])</f>
        <v>58860.250000000015</v>
      </c>
      <c r="V641" s="10">
        <f t="shared" si="69"/>
        <v>5747611.2279999973</v>
      </c>
      <c r="W641" s="8">
        <v>652147</v>
      </c>
      <c r="X641" s="12">
        <f t="shared" si="67"/>
        <v>0.17037462412615559</v>
      </c>
      <c r="Y641" s="8"/>
      <c r="Z641" s="8">
        <v>795.77</v>
      </c>
      <c r="AA641" s="8"/>
      <c r="AB641" s="1"/>
      <c r="AC641" s="66">
        <v>1010300.32</v>
      </c>
      <c r="AE641" s="109"/>
    </row>
    <row r="642" spans="1:33" x14ac:dyDescent="0.25">
      <c r="A642" s="1" t="str">
        <f t="shared" si="65"/>
        <v>Jun</v>
      </c>
      <c r="B642" s="2">
        <v>45093</v>
      </c>
      <c r="C642" s="8">
        <v>128164</v>
      </c>
      <c r="D642" s="8">
        <v>-28910.400000000001</v>
      </c>
      <c r="E642" s="8">
        <v>17884</v>
      </c>
      <c r="F642" s="8">
        <v>-11738.6</v>
      </c>
      <c r="G642" s="8">
        <v>8223.7999999999993</v>
      </c>
      <c r="H642" s="8">
        <v>24196.799999999999</v>
      </c>
      <c r="I642" s="8">
        <v>0</v>
      </c>
      <c r="J642" s="10">
        <f t="shared" si="70"/>
        <v>137819.6</v>
      </c>
      <c r="K642" s="8">
        <v>-205.84</v>
      </c>
      <c r="L642" s="8">
        <v>-1451.84</v>
      </c>
      <c r="M642" s="8">
        <f t="shared" si="66"/>
        <v>-1657.6799999999998</v>
      </c>
      <c r="N642" s="10">
        <f t="shared" si="71"/>
        <v>136161.92000000001</v>
      </c>
      <c r="O642" s="11">
        <f>IF(Table5[[#This Row],[Beans]]="","",O641+Table5[[#This Row],[Beans]])</f>
        <v>4046077.600000001</v>
      </c>
      <c r="P642" s="11">
        <f>IF(Table5[[#This Row],[Meal]]="","",P641+Table5[[#This Row],[Meal]])</f>
        <v>821504.2000000003</v>
      </c>
      <c r="Q642" s="11">
        <f>IF(Table5[[#This Row],[Oil]]="","",Q641+Table5[[#This Row],[Oil]])</f>
        <v>-431089.16000000003</v>
      </c>
      <c r="R642" s="11">
        <f>IF(Table5[[#This Row],[Corn]]="","",R641+Table5[[#This Row],[Corn]])</f>
        <v>368807.0400000001</v>
      </c>
      <c r="S642" s="11">
        <f>IF(Table5[[#This Row],[Wheat]]="","",S641+Table5[[#This Row],[Wheat]])</f>
        <v>1473233.8200000012</v>
      </c>
      <c r="T642" s="11">
        <f>IF(Table5[[#This Row],[KC Wheat]]="","",T641+Table5[[#This Row],[KC Wheat]])</f>
        <v>63096.5</v>
      </c>
      <c r="U642" s="11">
        <f>IF(Table5[[#This Row],[Energies]]="","",U641+Table5[[#This Row],[Energies]])</f>
        <v>58860.250000000015</v>
      </c>
      <c r="V642" s="10">
        <f t="shared" si="69"/>
        <v>5883773.1479999973</v>
      </c>
      <c r="W642" s="8">
        <v>659620</v>
      </c>
      <c r="X642" s="12">
        <f t="shared" si="67"/>
        <v>0.20642479003062372</v>
      </c>
      <c r="Y642" s="8"/>
      <c r="Z642" s="8"/>
      <c r="AA642" s="8"/>
      <c r="AB642" s="1"/>
      <c r="AC642" s="66">
        <v>1152155.1399999999</v>
      </c>
      <c r="AE642" s="109"/>
    </row>
    <row r="643" spans="1:33" x14ac:dyDescent="0.25">
      <c r="A643" s="1" t="str">
        <f t="shared" si="65"/>
        <v>Jun</v>
      </c>
      <c r="B643" s="2">
        <v>45097</v>
      </c>
      <c r="C643" s="8">
        <v>-9713.7000000000007</v>
      </c>
      <c r="D643" s="8">
        <v>-19834.400000000001</v>
      </c>
      <c r="E643" s="8">
        <v>12897.5</v>
      </c>
      <c r="F643" s="8">
        <v>-6707.6</v>
      </c>
      <c r="G643" s="8">
        <v>8737.5</v>
      </c>
      <c r="H643" s="8">
        <v>-19953.2</v>
      </c>
      <c r="I643" s="8">
        <v>0</v>
      </c>
      <c r="J643" s="10">
        <f t="shared" si="70"/>
        <v>-34573.900000000009</v>
      </c>
      <c r="K643" s="8">
        <v>-156.18</v>
      </c>
      <c r="L643" s="8">
        <v>-1105.1500000000001</v>
      </c>
      <c r="M643" s="8">
        <f t="shared" si="66"/>
        <v>-1261.3300000000002</v>
      </c>
      <c r="N643" s="10">
        <f t="shared" si="71"/>
        <v>-35835.23000000001</v>
      </c>
      <c r="O643" s="11">
        <f>IF(Table5[[#This Row],[Beans]]="","",O642+Table5[[#This Row],[Beans]])</f>
        <v>4036363.9000000008</v>
      </c>
      <c r="P643" s="11">
        <f>IF(Table5[[#This Row],[Meal]]="","",P642+Table5[[#This Row],[Meal]])</f>
        <v>801669.80000000028</v>
      </c>
      <c r="Q643" s="11">
        <f>IF(Table5[[#This Row],[Oil]]="","",Q642+Table5[[#This Row],[Oil]])</f>
        <v>-418191.66000000003</v>
      </c>
      <c r="R643" s="11">
        <f>IF(Table5[[#This Row],[Corn]]="","",R642+Table5[[#This Row],[Corn]])</f>
        <v>362099.44000000012</v>
      </c>
      <c r="S643" s="11">
        <f>IF(Table5[[#This Row],[Wheat]]="","",S642+Table5[[#This Row],[Wheat]])</f>
        <v>1481971.3200000012</v>
      </c>
      <c r="T643" s="11">
        <f>IF(Table5[[#This Row],[KC Wheat]]="","",T642+Table5[[#This Row],[KC Wheat]])</f>
        <v>43143.3</v>
      </c>
      <c r="U643" s="11">
        <f>IF(Table5[[#This Row],[Energies]]="","",U642+Table5[[#This Row],[Energies]])</f>
        <v>58860.250000000015</v>
      </c>
      <c r="V643" s="10">
        <f t="shared" si="69"/>
        <v>5847937.9179999968</v>
      </c>
      <c r="W643" s="8">
        <v>585178</v>
      </c>
      <c r="X643" s="12">
        <f t="shared" si="67"/>
        <v>-6.1238170266141263E-2</v>
      </c>
      <c r="Y643" s="8"/>
      <c r="Z643" s="8"/>
      <c r="AA643" s="8"/>
      <c r="AB643" s="1"/>
      <c r="AC643" s="66">
        <v>1113331.8999999999</v>
      </c>
      <c r="AE643" s="109"/>
    </row>
    <row r="644" spans="1:33" x14ac:dyDescent="0.25">
      <c r="A644" s="1" t="str">
        <f t="shared" si="65"/>
        <v>Jun</v>
      </c>
      <c r="B644" s="2">
        <v>45098</v>
      </c>
      <c r="C644" s="8">
        <v>48051.5</v>
      </c>
      <c r="D644" s="8">
        <v>126485.4</v>
      </c>
      <c r="E644" s="8">
        <v>-70164.7</v>
      </c>
      <c r="F644" s="8">
        <v>15963.4</v>
      </c>
      <c r="G644" s="8">
        <v>-44415.1</v>
      </c>
      <c r="H644" s="8">
        <v>21034</v>
      </c>
      <c r="I644" s="8">
        <v>0</v>
      </c>
      <c r="J644" s="10">
        <f t="shared" si="70"/>
        <v>96954.5</v>
      </c>
      <c r="K644" s="8">
        <v>-191.31</v>
      </c>
      <c r="L644" s="8">
        <v>-1345.08</v>
      </c>
      <c r="M644" s="8">
        <f t="shared" si="66"/>
        <v>-1536.3899999999999</v>
      </c>
      <c r="N644" s="10">
        <f t="shared" si="71"/>
        <v>95418.11</v>
      </c>
      <c r="O644" s="11">
        <f>IF(Table5[[#This Row],[Beans]]="","",O643+Table5[[#This Row],[Beans]])</f>
        <v>4084415.4000000008</v>
      </c>
      <c r="P644" s="11">
        <f>IF(Table5[[#This Row],[Meal]]="","",P643+Table5[[#This Row],[Meal]])</f>
        <v>928155.2000000003</v>
      </c>
      <c r="Q644" s="11">
        <f>IF(Table5[[#This Row],[Oil]]="","",Q643+Table5[[#This Row],[Oil]])</f>
        <v>-488356.36000000004</v>
      </c>
      <c r="R644" s="11">
        <f>IF(Table5[[#This Row],[Corn]]="","",R643+Table5[[#This Row],[Corn]])</f>
        <v>378062.84000000014</v>
      </c>
      <c r="S644" s="11">
        <f>IF(Table5[[#This Row],[Wheat]]="","",S643+Table5[[#This Row],[Wheat]])</f>
        <v>1437556.2200000011</v>
      </c>
      <c r="T644" s="11">
        <f>IF(Table5[[#This Row],[KC Wheat]]="","",T643+Table5[[#This Row],[KC Wheat]])</f>
        <v>64177.3</v>
      </c>
      <c r="U644" s="11">
        <f>IF(Table5[[#This Row],[Energies]]="","",U643+Table5[[#This Row],[Energies]])</f>
        <v>58860.250000000015</v>
      </c>
      <c r="V644" s="10">
        <f t="shared" si="69"/>
        <v>5943356.0279999971</v>
      </c>
      <c r="W644" s="8">
        <v>706080</v>
      </c>
      <c r="X644" s="12">
        <f t="shared" si="67"/>
        <v>0.13513781724450488</v>
      </c>
      <c r="Y644" s="8"/>
      <c r="Z644" s="8"/>
      <c r="AA644" s="8"/>
      <c r="AB644" s="1"/>
      <c r="AC644" s="66">
        <v>1163411.26</v>
      </c>
      <c r="AE644" s="109"/>
    </row>
    <row r="645" spans="1:33" x14ac:dyDescent="0.25">
      <c r="A645" s="1" t="str">
        <f t="shared" si="65"/>
        <v>Jun</v>
      </c>
      <c r="B645" s="2">
        <v>45099</v>
      </c>
      <c r="C645" s="8">
        <v>-33212.699999999997</v>
      </c>
      <c r="D645" s="8">
        <v>30826.7</v>
      </c>
      <c r="E645" s="8">
        <v>6705.3</v>
      </c>
      <c r="F645" s="8">
        <v>9692.1</v>
      </c>
      <c r="G645" s="8">
        <v>8806.2999999999993</v>
      </c>
      <c r="H645" s="8">
        <v>-8105.7</v>
      </c>
      <c r="I645" s="8">
        <v>0</v>
      </c>
      <c r="J645" s="10">
        <f t="shared" si="70"/>
        <v>14712.000000000004</v>
      </c>
      <c r="K645" s="8">
        <v>-172.3</v>
      </c>
      <c r="L645" s="8">
        <v>-1219.68</v>
      </c>
      <c r="M645" s="8">
        <f t="shared" si="66"/>
        <v>-1391.98</v>
      </c>
      <c r="N645" s="10">
        <f t="shared" si="71"/>
        <v>13320.020000000004</v>
      </c>
      <c r="O645" s="11">
        <f>IF(Table5[[#This Row],[Beans]]="","",O644+Table5[[#This Row],[Beans]])</f>
        <v>4051202.7000000007</v>
      </c>
      <c r="P645" s="11">
        <f>IF(Table5[[#This Row],[Meal]]="","",P644+Table5[[#This Row],[Meal]])</f>
        <v>958981.90000000026</v>
      </c>
      <c r="Q645" s="11">
        <f>IF(Table5[[#This Row],[Oil]]="","",Q644+Table5[[#This Row],[Oil]])</f>
        <v>-481651.06000000006</v>
      </c>
      <c r="R645" s="11">
        <f>IF(Table5[[#This Row],[Corn]]="","",R644+Table5[[#This Row],[Corn]])</f>
        <v>387754.94000000012</v>
      </c>
      <c r="S645" s="11">
        <f>IF(Table5[[#This Row],[Wheat]]="","",S644+Table5[[#This Row],[Wheat]])</f>
        <v>1446362.5200000012</v>
      </c>
      <c r="T645" s="11">
        <f>IF(Table5[[#This Row],[KC Wheat]]="","",T644+Table5[[#This Row],[KC Wheat]])</f>
        <v>56071.600000000006</v>
      </c>
      <c r="U645" s="11">
        <f>IF(Table5[[#This Row],[Energies]]="","",U644+Table5[[#This Row],[Energies]])</f>
        <v>58860.250000000015</v>
      </c>
      <c r="V645" s="10">
        <f t="shared" si="69"/>
        <v>5956676.0479999967</v>
      </c>
      <c r="W645" s="8">
        <v>532854</v>
      </c>
      <c r="X645" s="12">
        <f t="shared" si="67"/>
        <v>2.4997504006726054E-2</v>
      </c>
      <c r="Y645" s="8"/>
      <c r="Z645" s="8"/>
      <c r="AA645" s="8"/>
      <c r="AB645" s="1"/>
      <c r="AC645" s="66">
        <v>1185826.53</v>
      </c>
      <c r="AE645" s="109"/>
    </row>
    <row r="646" spans="1:33" x14ac:dyDescent="0.25">
      <c r="A646" s="1" t="str">
        <f t="shared" si="65"/>
        <v>Jun</v>
      </c>
      <c r="B646" s="2">
        <v>45100</v>
      </c>
      <c r="C646" s="8">
        <v>21939.4</v>
      </c>
      <c r="D646" s="8">
        <v>42821.3</v>
      </c>
      <c r="E646" s="8">
        <v>-4456.8999999999996</v>
      </c>
      <c r="F646" s="8">
        <v>16181.5</v>
      </c>
      <c r="G646" s="8">
        <v>-6310.7</v>
      </c>
      <c r="H646" s="8">
        <v>2208</v>
      </c>
      <c r="I646" s="8">
        <v>0</v>
      </c>
      <c r="J646" s="10">
        <f t="shared" ref="J646:J709" si="72">IF(SUM(C646:I646)=0,"",SUM(C646:I646))</f>
        <v>72382.600000000006</v>
      </c>
      <c r="K646" s="8">
        <v>-619.84</v>
      </c>
      <c r="L646" s="8">
        <v>-3156.98</v>
      </c>
      <c r="M646" s="8">
        <f t="shared" si="66"/>
        <v>-3776.82</v>
      </c>
      <c r="N646" s="10">
        <f t="shared" si="71"/>
        <v>68605.78</v>
      </c>
      <c r="O646" s="11">
        <f>IF(Table5[[#This Row],[Beans]]="","",O645+Table5[[#This Row],[Beans]])</f>
        <v>4073142.1000000006</v>
      </c>
      <c r="P646" s="11">
        <f>IF(Table5[[#This Row],[Meal]]="","",P645+Table5[[#This Row],[Meal]])</f>
        <v>1001803.2000000003</v>
      </c>
      <c r="Q646" s="11">
        <f>IF(Table5[[#This Row],[Oil]]="","",Q645+Table5[[#This Row],[Oil]])</f>
        <v>-486107.96000000008</v>
      </c>
      <c r="R646" s="11">
        <f>IF(Table5[[#This Row],[Corn]]="","",R645+Table5[[#This Row],[Corn]])</f>
        <v>403936.44000000012</v>
      </c>
      <c r="S646" s="11">
        <f>IF(Table5[[#This Row],[Wheat]]="","",S645+Table5[[#This Row],[Wheat]])</f>
        <v>1440051.8200000012</v>
      </c>
      <c r="T646" s="11">
        <f>IF(Table5[[#This Row],[KC Wheat]]="","",T645+Table5[[#This Row],[KC Wheat]])</f>
        <v>58279.600000000006</v>
      </c>
      <c r="U646" s="11">
        <f>IF(Table5[[#This Row],[Energies]]="","",U645+Table5[[#This Row],[Energies]])</f>
        <v>58860.250000000015</v>
      </c>
      <c r="V646" s="10">
        <f t="shared" si="69"/>
        <v>6025281.827999997</v>
      </c>
      <c r="W646" s="8">
        <v>430498</v>
      </c>
      <c r="X646" s="12">
        <f t="shared" si="67"/>
        <v>0.15936376011038378</v>
      </c>
      <c r="Y646" s="8"/>
      <c r="Z646" s="8"/>
      <c r="AA646" s="8"/>
      <c r="AB646" s="1"/>
      <c r="AC646" s="66">
        <v>1253969.96</v>
      </c>
      <c r="AE646" s="109"/>
    </row>
    <row r="647" spans="1:33" x14ac:dyDescent="0.25">
      <c r="A647" s="1" t="str">
        <f t="shared" si="65"/>
        <v>Jun</v>
      </c>
      <c r="B647" s="2">
        <v>45103</v>
      </c>
      <c r="C647" s="8">
        <v>31681.9</v>
      </c>
      <c r="D647" s="8">
        <v>-18910.5</v>
      </c>
      <c r="E647" s="8">
        <v>-8773.6</v>
      </c>
      <c r="F647" s="8">
        <v>10287.9</v>
      </c>
      <c r="G647" s="8">
        <v>-6249</v>
      </c>
      <c r="H647" s="8">
        <v>205.1</v>
      </c>
      <c r="I647" s="8">
        <v>0</v>
      </c>
      <c r="J647" s="10">
        <f t="shared" si="72"/>
        <v>8241.8000000000011</v>
      </c>
      <c r="K647" s="8">
        <v>-83.28</v>
      </c>
      <c r="L647" s="8">
        <v>-589.26</v>
      </c>
      <c r="M647" s="8">
        <f t="shared" si="66"/>
        <v>-672.54</v>
      </c>
      <c r="N647" s="10">
        <f t="shared" si="71"/>
        <v>7569.2600000000011</v>
      </c>
      <c r="O647" s="11">
        <f>IF(Table5[[#This Row],[Beans]]="","",O646+Table5[[#This Row],[Beans]])</f>
        <v>4104824.0000000005</v>
      </c>
      <c r="P647" s="11">
        <f>IF(Table5[[#This Row],[Meal]]="","",P646+Table5[[#This Row],[Meal]])</f>
        <v>982892.7000000003</v>
      </c>
      <c r="Q647" s="11">
        <f>IF(Table5[[#This Row],[Oil]]="","",Q646+Table5[[#This Row],[Oil]])</f>
        <v>-494881.56000000006</v>
      </c>
      <c r="R647" s="11">
        <f>IF(Table5[[#This Row],[Corn]]="","",R646+Table5[[#This Row],[Corn]])</f>
        <v>414224.34000000014</v>
      </c>
      <c r="S647" s="11">
        <f>IF(Table5[[#This Row],[Wheat]]="","",S646+Table5[[#This Row],[Wheat]])</f>
        <v>1433802.8200000012</v>
      </c>
      <c r="T647" s="11">
        <f>IF(Table5[[#This Row],[KC Wheat]]="","",T646+Table5[[#This Row],[KC Wheat]])</f>
        <v>58484.700000000004</v>
      </c>
      <c r="U647" s="11">
        <f>IF(Table5[[#This Row],[Energies]]="","",U646+Table5[[#This Row],[Energies]])</f>
        <v>58860.250000000015</v>
      </c>
      <c r="V647" s="10">
        <f t="shared" si="69"/>
        <v>6032851.0879999967</v>
      </c>
      <c r="W647" s="8">
        <v>341348</v>
      </c>
      <c r="X647" s="12">
        <f t="shared" si="67"/>
        <v>2.2174613590822272E-2</v>
      </c>
      <c r="Y647" s="8"/>
      <c r="Z647" s="8"/>
      <c r="AA647" s="8"/>
      <c r="AB647" s="1"/>
      <c r="AC647" s="66">
        <v>1243259.17</v>
      </c>
      <c r="AE647" s="109"/>
    </row>
    <row r="648" spans="1:33" x14ac:dyDescent="0.25">
      <c r="A648" s="1" t="str">
        <f t="shared" si="65"/>
        <v>Jun</v>
      </c>
      <c r="B648" s="2">
        <v>45104</v>
      </c>
      <c r="C648" s="8">
        <v>13471.2</v>
      </c>
      <c r="D648" s="8">
        <v>-18132.3</v>
      </c>
      <c r="E648" s="8">
        <v>11779.9</v>
      </c>
      <c r="F648" s="85">
        <v>10902.8</v>
      </c>
      <c r="G648" s="8">
        <v>11524.7</v>
      </c>
      <c r="H648" s="8">
        <v>9336.6</v>
      </c>
      <c r="I648" s="8">
        <v>0</v>
      </c>
      <c r="J648" s="10">
        <f t="shared" si="72"/>
        <v>38882.9</v>
      </c>
      <c r="K648" s="8">
        <v>-107.38</v>
      </c>
      <c r="L648" s="8">
        <v>-817.1</v>
      </c>
      <c r="M648" s="8">
        <f t="shared" ref="M648:M711" si="73">IF(SUM(K648:L648)=0,"",SUM(K648:L648))</f>
        <v>-924.48</v>
      </c>
      <c r="N648" s="10">
        <f t="shared" si="71"/>
        <v>37958.42</v>
      </c>
      <c r="O648" s="11">
        <f>IF(Table5[[#This Row],[Beans]]="","",O647+Table5[[#This Row],[Beans]])</f>
        <v>4118295.2000000007</v>
      </c>
      <c r="P648" s="11">
        <f>IF(Table5[[#This Row],[Meal]]="","",P647+Table5[[#This Row],[Meal]])</f>
        <v>964760.40000000026</v>
      </c>
      <c r="Q648" s="11">
        <f>IF(Table5[[#This Row],[Oil]]="","",Q647+Table5[[#This Row],[Oil]])</f>
        <v>-483101.66000000003</v>
      </c>
      <c r="R648" s="11">
        <f>IF(Table5[[#This Row],[Corn]]="","",R647+Table5[[#This Row],[Corn]])</f>
        <v>425127.14000000013</v>
      </c>
      <c r="S648" s="11">
        <f>IF(Table5[[#This Row],[Wheat]]="","",S647+Table5[[#This Row],[Wheat]])</f>
        <v>1445327.5200000012</v>
      </c>
      <c r="T648" s="11">
        <f>IF(Table5[[#This Row],[KC Wheat]]="","",T647+Table5[[#This Row],[KC Wheat]])</f>
        <v>67821.3</v>
      </c>
      <c r="U648" s="11">
        <f>IF(Table5[[#This Row],[Energies]]="","",U647+Table5[[#This Row],[Energies]])</f>
        <v>58860.250000000015</v>
      </c>
      <c r="V648" s="10">
        <f t="shared" si="69"/>
        <v>6070809.5079999967</v>
      </c>
      <c r="W648" s="8">
        <v>330034</v>
      </c>
      <c r="X648" s="12">
        <f t="shared" si="67"/>
        <v>0.11501366525873091</v>
      </c>
      <c r="Y648" s="8"/>
      <c r="Z648" s="8"/>
      <c r="AA648" s="8"/>
      <c r="AB648" s="1"/>
      <c r="AC648" s="66">
        <v>1298578.94</v>
      </c>
      <c r="AE648" s="109"/>
    </row>
    <row r="649" spans="1:33" x14ac:dyDescent="0.25">
      <c r="A649" s="1" t="str">
        <f t="shared" ref="A649:A712" si="74">TEXT(B649,"mmm")</f>
        <v>Jun</v>
      </c>
      <c r="B649" s="2">
        <v>45105</v>
      </c>
      <c r="C649" s="8">
        <v>57600.3</v>
      </c>
      <c r="D649" s="8">
        <v>-51129.4</v>
      </c>
      <c r="E649" s="8">
        <v>7525.1</v>
      </c>
      <c r="F649" s="8">
        <v>24133.200000000001</v>
      </c>
      <c r="G649" s="8">
        <v>15774.6</v>
      </c>
      <c r="H649" s="8">
        <v>4846.8</v>
      </c>
      <c r="I649" s="8">
        <v>0</v>
      </c>
      <c r="J649" s="10">
        <f t="shared" si="72"/>
        <v>58750.600000000006</v>
      </c>
      <c r="K649" s="8">
        <v>-93.22</v>
      </c>
      <c r="L649" s="8">
        <v>-658.95</v>
      </c>
      <c r="M649" s="8">
        <f t="shared" si="73"/>
        <v>-752.17000000000007</v>
      </c>
      <c r="N649" s="10">
        <f t="shared" si="71"/>
        <v>57998.430000000008</v>
      </c>
      <c r="O649" s="11">
        <f>IF(Table5[[#This Row],[Beans]]="","",O648+Table5[[#This Row],[Beans]])</f>
        <v>4175895.5000000005</v>
      </c>
      <c r="P649" s="11">
        <f>IF(Table5[[#This Row],[Meal]]="","",P648+Table5[[#This Row],[Meal]])</f>
        <v>913631.00000000023</v>
      </c>
      <c r="Q649" s="11">
        <f>IF(Table5[[#This Row],[Oil]]="","",Q648+Table5[[#This Row],[Oil]])</f>
        <v>-475576.56000000006</v>
      </c>
      <c r="R649" s="11">
        <f>IF(Table5[[#This Row],[Corn]]="","",R648+Table5[[#This Row],[Corn]])</f>
        <v>449260.34000000014</v>
      </c>
      <c r="S649" s="11">
        <f>IF(Table5[[#This Row],[Wheat]]="","",S648+Table5[[#This Row],[Wheat]])</f>
        <v>1461102.1200000013</v>
      </c>
      <c r="T649" s="11">
        <f>IF(Table5[[#This Row],[KC Wheat]]="","",T648+Table5[[#This Row],[KC Wheat]])</f>
        <v>72668.100000000006</v>
      </c>
      <c r="U649" s="11">
        <f>IF(Table5[[#This Row],[Energies]]="","",U648+Table5[[#This Row],[Energies]])</f>
        <v>58860.250000000015</v>
      </c>
      <c r="V649" s="10">
        <f t="shared" si="69"/>
        <v>6128807.9379999964</v>
      </c>
      <c r="W649" s="8">
        <v>402087</v>
      </c>
      <c r="X649" s="12">
        <f t="shared" si="67"/>
        <v>0.14424348461900038</v>
      </c>
      <c r="Y649" s="8">
        <v>-5158.2299999999996</v>
      </c>
      <c r="Z649" s="8"/>
      <c r="AA649" s="8"/>
      <c r="AB649" s="1"/>
      <c r="AC649" s="66">
        <v>1344593.27</v>
      </c>
      <c r="AE649" s="109"/>
    </row>
    <row r="650" spans="1:33" x14ac:dyDescent="0.25">
      <c r="A650" s="1" t="str">
        <f t="shared" si="74"/>
        <v>Jun</v>
      </c>
      <c r="B650" s="2">
        <v>45106</v>
      </c>
      <c r="C650" s="8">
        <v>2797.2</v>
      </c>
      <c r="D650" s="8">
        <v>-7103</v>
      </c>
      <c r="E650" s="8">
        <v>-858.5</v>
      </c>
      <c r="F650" s="8">
        <v>-11286.2</v>
      </c>
      <c r="G650" s="8">
        <v>-4952.6000000000004</v>
      </c>
      <c r="H650" s="8">
        <v>-875.6</v>
      </c>
      <c r="I650" s="8">
        <v>0</v>
      </c>
      <c r="J650" s="10">
        <f t="shared" si="72"/>
        <v>-22278.699999999997</v>
      </c>
      <c r="K650" s="8">
        <v>-109.44</v>
      </c>
      <c r="L650" s="8">
        <v>-774.18</v>
      </c>
      <c r="M650" s="8">
        <f t="shared" si="73"/>
        <v>-883.61999999999989</v>
      </c>
      <c r="N650" s="10">
        <f t="shared" si="71"/>
        <v>-23162.319999999996</v>
      </c>
      <c r="O650" s="11">
        <f>IF(Table5[[#This Row],[Beans]]="","",O649+Table5[[#This Row],[Beans]])</f>
        <v>4178692.7000000007</v>
      </c>
      <c r="P650" s="11">
        <f>IF(Table5[[#This Row],[Meal]]="","",P649+Table5[[#This Row],[Meal]])</f>
        <v>906528.00000000023</v>
      </c>
      <c r="Q650" s="11">
        <f>IF(Table5[[#This Row],[Oil]]="","",Q649+Table5[[#This Row],[Oil]])</f>
        <v>-476435.06000000006</v>
      </c>
      <c r="R650" s="11">
        <f>IF(Table5[[#This Row],[Corn]]="","",R649+Table5[[#This Row],[Corn]])</f>
        <v>437974.14000000013</v>
      </c>
      <c r="S650" s="11">
        <f>IF(Table5[[#This Row],[Wheat]]="","",S649+Table5[[#This Row],[Wheat]])</f>
        <v>1456149.5200000012</v>
      </c>
      <c r="T650" s="11">
        <f>IF(Table5[[#This Row],[KC Wheat]]="","",T649+Table5[[#This Row],[KC Wheat]])</f>
        <v>71792.5</v>
      </c>
      <c r="U650" s="11">
        <f>IF(Table5[[#This Row],[Energies]]="","",U649+Table5[[#This Row],[Energies]])</f>
        <v>58860.250000000015</v>
      </c>
      <c r="V650" s="10">
        <f t="shared" si="69"/>
        <v>6105645.6179999961</v>
      </c>
      <c r="W650" s="8">
        <v>491987</v>
      </c>
      <c r="X650" s="12">
        <f t="shared" si="67"/>
        <v>-4.7079130139617502E-2</v>
      </c>
      <c r="Y650" s="8">
        <v>-1679.02</v>
      </c>
      <c r="Z650" s="8"/>
      <c r="AA650" s="8"/>
      <c r="AB650" s="1"/>
      <c r="AC650" s="66">
        <v>1326823.1499999999</v>
      </c>
      <c r="AE650" s="109"/>
    </row>
    <row r="651" spans="1:33" x14ac:dyDescent="0.25">
      <c r="A651" s="1" t="str">
        <f t="shared" si="74"/>
        <v>Jun</v>
      </c>
      <c r="B651" s="2">
        <v>45107</v>
      </c>
      <c r="C651" s="8">
        <v>-9689</v>
      </c>
      <c r="D651" s="8">
        <v>101647</v>
      </c>
      <c r="E651" s="8">
        <v>13030.5</v>
      </c>
      <c r="F651" s="8">
        <v>696.8</v>
      </c>
      <c r="G651" s="8">
        <v>12881.3</v>
      </c>
      <c r="H651" s="8">
        <v>-4268.5</v>
      </c>
      <c r="I651" s="8">
        <v>0</v>
      </c>
      <c r="J651" s="10">
        <f t="shared" si="72"/>
        <v>114298.1</v>
      </c>
      <c r="K651" s="8">
        <v>-144.33000000000001</v>
      </c>
      <c r="L651" s="8">
        <v>-1022.12</v>
      </c>
      <c r="M651" s="8">
        <f t="shared" si="73"/>
        <v>-1166.45</v>
      </c>
      <c r="N651" s="10">
        <f t="shared" si="71"/>
        <v>113131.65000000001</v>
      </c>
      <c r="O651" s="11">
        <f>IF(Table5[[#This Row],[Beans]]="","",O650+Table5[[#This Row],[Beans]])</f>
        <v>4169003.7000000007</v>
      </c>
      <c r="P651" s="11">
        <f>IF(Table5[[#This Row],[Meal]]="","",P650+Table5[[#This Row],[Meal]])</f>
        <v>1008175.0000000002</v>
      </c>
      <c r="Q651" s="11">
        <f>IF(Table5[[#This Row],[Oil]]="","",Q650+Table5[[#This Row],[Oil]])</f>
        <v>-463404.56000000006</v>
      </c>
      <c r="R651" s="11">
        <f>IF(Table5[[#This Row],[Corn]]="","",R650+Table5[[#This Row],[Corn]])</f>
        <v>438670.94000000012</v>
      </c>
      <c r="S651" s="11">
        <f>IF(Table5[[#This Row],[Wheat]]="","",S650+Table5[[#This Row],[Wheat]])</f>
        <v>1469030.8200000012</v>
      </c>
      <c r="T651" s="11">
        <f>IF(Table5[[#This Row],[KC Wheat]]="","",T650+Table5[[#This Row],[KC Wheat]])</f>
        <v>67524</v>
      </c>
      <c r="U651" s="11">
        <f>IF(Table5[[#This Row],[Energies]]="","",U650+Table5[[#This Row],[Energies]])</f>
        <v>58860.250000000015</v>
      </c>
      <c r="V651" s="10">
        <f t="shared" si="69"/>
        <v>6218777.2679999964</v>
      </c>
      <c r="W651" s="8">
        <v>356951</v>
      </c>
      <c r="X651" s="12">
        <f t="shared" si="67"/>
        <v>0.31693887956610295</v>
      </c>
      <c r="Y651" s="8"/>
      <c r="Z651" s="8"/>
      <c r="AA651" s="8"/>
      <c r="AB651" s="1"/>
      <c r="AC651" s="66">
        <v>1423022.45</v>
      </c>
      <c r="AE651" s="109"/>
    </row>
    <row r="652" spans="1:33" x14ac:dyDescent="0.25">
      <c r="A652" s="1" t="str">
        <f t="shared" si="74"/>
        <v>Jul</v>
      </c>
      <c r="B652" s="2">
        <v>45110</v>
      </c>
      <c r="C652" s="8">
        <v>32254.2</v>
      </c>
      <c r="D652" s="8">
        <v>6000.9</v>
      </c>
      <c r="E652" s="8">
        <v>7268.1</v>
      </c>
      <c r="F652" s="8">
        <v>-6601.5</v>
      </c>
      <c r="G652" s="8">
        <v>-6513</v>
      </c>
      <c r="H652" s="8">
        <v>4646.5</v>
      </c>
      <c r="I652" s="8">
        <v>0</v>
      </c>
      <c r="J652" s="10">
        <f t="shared" si="72"/>
        <v>37055.199999999997</v>
      </c>
      <c r="K652" s="8">
        <v>-111.92</v>
      </c>
      <c r="L652" s="8">
        <v>-790.11</v>
      </c>
      <c r="M652" s="8">
        <f t="shared" si="73"/>
        <v>-902.03</v>
      </c>
      <c r="N652" s="10">
        <f t="shared" si="71"/>
        <v>36153.17</v>
      </c>
      <c r="O652" s="11">
        <f>IF(Table5[[#This Row],[Beans]]="","",O651+Table5[[#This Row],[Beans]])</f>
        <v>4201257.9000000004</v>
      </c>
      <c r="P652" s="11">
        <f>IF(Table5[[#This Row],[Meal]]="","",P651+Table5[[#This Row],[Meal]])</f>
        <v>1014175.9000000003</v>
      </c>
      <c r="Q652" s="11">
        <f>IF(Table5[[#This Row],[Oil]]="","",Q651+Table5[[#This Row],[Oil]])</f>
        <v>-456136.46000000008</v>
      </c>
      <c r="R652" s="11">
        <f>IF(Table5[[#This Row],[Corn]]="","",R651+Table5[[#This Row],[Corn]])</f>
        <v>432069.44000000012</v>
      </c>
      <c r="S652" s="11">
        <f>IF(Table5[[#This Row],[Wheat]]="","",S651+Table5[[#This Row],[Wheat]])</f>
        <v>1462517.8200000012</v>
      </c>
      <c r="T652" s="11">
        <f>IF(Table5[[#This Row],[KC Wheat]]="","",T651+Table5[[#This Row],[KC Wheat]])</f>
        <v>72170.5</v>
      </c>
      <c r="U652" s="11">
        <f>IF(Table5[[#This Row],[Energies]]="","",U651+Table5[[#This Row],[Energies]])</f>
        <v>58860.250000000015</v>
      </c>
      <c r="V652" s="10">
        <f t="shared" si="69"/>
        <v>6254930.4379999964</v>
      </c>
      <c r="W652" s="8">
        <v>408473</v>
      </c>
      <c r="X652" s="12">
        <f t="shared" si="67"/>
        <v>8.8508102126701155E-2</v>
      </c>
      <c r="Y652" s="8"/>
      <c r="Z652" s="8"/>
      <c r="AA652" s="8"/>
      <c r="AB652" s="1"/>
      <c r="AC652" s="66">
        <v>1484042.17</v>
      </c>
      <c r="AE652" s="109"/>
    </row>
    <row r="653" spans="1:33" x14ac:dyDescent="0.25">
      <c r="A653" s="1" t="str">
        <f t="shared" si="74"/>
        <v>Jul</v>
      </c>
      <c r="B653" s="2">
        <v>45112</v>
      </c>
      <c r="C653" s="8">
        <v>6685.2</v>
      </c>
      <c r="D653" s="8">
        <v>-12789.6</v>
      </c>
      <c r="E653" s="8">
        <v>-623.1</v>
      </c>
      <c r="F653" s="8">
        <v>-1466.4</v>
      </c>
      <c r="G653" s="8">
        <v>1377</v>
      </c>
      <c r="H653" s="8">
        <v>-13021.8</v>
      </c>
      <c r="I653" s="8">
        <v>0</v>
      </c>
      <c r="J653" s="10">
        <f t="shared" si="72"/>
        <v>-19838.7</v>
      </c>
      <c r="K653" s="8">
        <v>-69.459999999999994</v>
      </c>
      <c r="L653" s="8">
        <v>-491.51</v>
      </c>
      <c r="M653" s="8">
        <f t="shared" si="73"/>
        <v>-560.97</v>
      </c>
      <c r="N653" s="10">
        <f t="shared" si="71"/>
        <v>-20399.670000000002</v>
      </c>
      <c r="O653" s="11">
        <f>IF(Table5[[#This Row],[Beans]]="","",O652+Table5[[#This Row],[Beans]])</f>
        <v>4207943.1000000006</v>
      </c>
      <c r="P653" s="11">
        <f>IF(Table5[[#This Row],[Meal]]="","",P652+Table5[[#This Row],[Meal]])</f>
        <v>1001386.3000000003</v>
      </c>
      <c r="Q653" s="11">
        <f>IF(Table5[[#This Row],[Oil]]="","",Q652+Table5[[#This Row],[Oil]])</f>
        <v>-456759.56000000006</v>
      </c>
      <c r="R653" s="11">
        <f>IF(Table5[[#This Row],[Corn]]="","",R652+Table5[[#This Row],[Corn]])</f>
        <v>430603.0400000001</v>
      </c>
      <c r="S653" s="11">
        <f>IF(Table5[[#This Row],[Wheat]]="","",S652+Table5[[#This Row],[Wheat]])</f>
        <v>1463894.8200000012</v>
      </c>
      <c r="T653" s="11">
        <f>IF(Table5[[#This Row],[KC Wheat]]="","",T652+Table5[[#This Row],[KC Wheat]])</f>
        <v>59148.7</v>
      </c>
      <c r="U653" s="11">
        <f>IF(Table5[[#This Row],[Energies]]="","",U652+Table5[[#This Row],[Energies]])</f>
        <v>58860.250000000015</v>
      </c>
      <c r="V653" s="10">
        <f t="shared" si="69"/>
        <v>6234530.7679999964</v>
      </c>
      <c r="W653" s="8">
        <v>345012</v>
      </c>
      <c r="X653" s="12">
        <f t="shared" si="67"/>
        <v>-5.9127421654898968E-2</v>
      </c>
      <c r="Y653" s="8"/>
      <c r="Z653" s="8"/>
      <c r="AA653" s="8"/>
      <c r="AB653" s="1"/>
      <c r="AC653" s="66">
        <v>1465147.56</v>
      </c>
      <c r="AE653" s="109"/>
    </row>
    <row r="654" spans="1:33" x14ac:dyDescent="0.25">
      <c r="A654" s="1" t="str">
        <f t="shared" si="74"/>
        <v>Jul</v>
      </c>
      <c r="B654" s="2">
        <v>45113</v>
      </c>
      <c r="C654" s="8">
        <v>-10523.7</v>
      </c>
      <c r="D654" s="8">
        <v>-32918</v>
      </c>
      <c r="E654" s="8">
        <v>-4028</v>
      </c>
      <c r="F654" s="8">
        <v>-302.3</v>
      </c>
      <c r="G654" s="8">
        <v>4715.8</v>
      </c>
      <c r="H654" s="8">
        <v>2094.6</v>
      </c>
      <c r="I654" s="8">
        <v>0</v>
      </c>
      <c r="J654" s="10">
        <f t="shared" si="72"/>
        <v>-40961.599999999999</v>
      </c>
      <c r="K654" s="8">
        <v>-60.73</v>
      </c>
      <c r="L654" s="8">
        <v>-427.77</v>
      </c>
      <c r="M654" s="8">
        <f t="shared" si="73"/>
        <v>-488.5</v>
      </c>
      <c r="N654" s="10">
        <f t="shared" si="71"/>
        <v>-41450.1</v>
      </c>
      <c r="O654" s="11">
        <f>IF(Table5[[#This Row],[Beans]]="","",O653+Table5[[#This Row],[Beans]])</f>
        <v>4197419.4000000004</v>
      </c>
      <c r="P654" s="11">
        <f>IF(Table5[[#This Row],[Meal]]="","",P653+Table5[[#This Row],[Meal]])</f>
        <v>968468.30000000028</v>
      </c>
      <c r="Q654" s="11">
        <f>IF(Table5[[#This Row],[Oil]]="","",Q653+Table5[[#This Row],[Oil]])</f>
        <v>-460787.56000000006</v>
      </c>
      <c r="R654" s="11">
        <f>IF(Table5[[#This Row],[Corn]]="","",R653+Table5[[#This Row],[Corn]])</f>
        <v>430300.74000000011</v>
      </c>
      <c r="S654" s="11">
        <f>IF(Table5[[#This Row],[Wheat]]="","",S653+Table5[[#This Row],[Wheat]])</f>
        <v>1468610.6200000013</v>
      </c>
      <c r="T654" s="11">
        <f>IF(Table5[[#This Row],[KC Wheat]]="","",T653+Table5[[#This Row],[KC Wheat]])</f>
        <v>61243.299999999996</v>
      </c>
      <c r="U654" s="11">
        <f>IF(Table5[[#This Row],[Energies]]="","",U653+Table5[[#This Row],[Energies]])</f>
        <v>58860.250000000015</v>
      </c>
      <c r="V654" s="10">
        <f t="shared" si="69"/>
        <v>6193080.6679999968</v>
      </c>
      <c r="W654" s="8">
        <v>543645</v>
      </c>
      <c r="X654" s="12">
        <f t="shared" si="67"/>
        <v>-7.6244792097784397E-2</v>
      </c>
      <c r="Y654" s="8"/>
      <c r="Z654" s="8"/>
      <c r="AA654" s="8"/>
      <c r="AB654" s="1"/>
      <c r="AC654" s="66">
        <v>1413392.81</v>
      </c>
      <c r="AE654" s="109"/>
      <c r="AF654" s="70"/>
      <c r="AG654" s="70"/>
    </row>
    <row r="655" spans="1:33" x14ac:dyDescent="0.25">
      <c r="A655" s="1" t="str">
        <f t="shared" si="74"/>
        <v>Jul</v>
      </c>
      <c r="B655" s="2">
        <v>45114</v>
      </c>
      <c r="C655" s="8">
        <v>-3379.9</v>
      </c>
      <c r="D655" s="8">
        <v>-14806.2</v>
      </c>
      <c r="E655" s="8">
        <v>-5861.5</v>
      </c>
      <c r="F655" s="8">
        <v>-6039.9</v>
      </c>
      <c r="G655" s="8">
        <v>9173.4</v>
      </c>
      <c r="H655" s="8">
        <v>5330.9</v>
      </c>
      <c r="I655" s="8">
        <v>0</v>
      </c>
      <c r="J655" s="10">
        <f t="shared" si="72"/>
        <v>-15583.199999999999</v>
      </c>
      <c r="K655" s="8">
        <v>-52.11</v>
      </c>
      <c r="L655" s="8">
        <v>-368.63</v>
      </c>
      <c r="M655" s="8">
        <f t="shared" si="73"/>
        <v>-420.74</v>
      </c>
      <c r="N655" s="10">
        <f t="shared" si="71"/>
        <v>-16003.939999999999</v>
      </c>
      <c r="O655" s="11">
        <f>IF(Table5[[#This Row],[Beans]]="","",O654+Table5[[#This Row],[Beans]])</f>
        <v>4194039.5000000005</v>
      </c>
      <c r="P655" s="11">
        <f>IF(Table5[[#This Row],[Meal]]="","",P654+Table5[[#This Row],[Meal]])</f>
        <v>953662.10000000033</v>
      </c>
      <c r="Q655" s="11">
        <f>IF(Table5[[#This Row],[Oil]]="","",Q654+Table5[[#This Row],[Oil]])</f>
        <v>-466649.06000000006</v>
      </c>
      <c r="R655" s="11">
        <f>IF(Table5[[#This Row],[Corn]]="","",R654+Table5[[#This Row],[Corn]])</f>
        <v>424260.84000000008</v>
      </c>
      <c r="S655" s="11">
        <f>IF(Table5[[#This Row],[Wheat]]="","",S654+Table5[[#This Row],[Wheat]])</f>
        <v>1477784.0200000012</v>
      </c>
      <c r="T655" s="11">
        <f>IF(Table5[[#This Row],[KC Wheat]]="","",T654+Table5[[#This Row],[KC Wheat]])</f>
        <v>66574.2</v>
      </c>
      <c r="U655" s="11">
        <f>IF(Table5[[#This Row],[Energies]]="","",U654+Table5[[#This Row],[Energies]])</f>
        <v>58860.250000000015</v>
      </c>
      <c r="V655" s="10">
        <f t="shared" si="69"/>
        <v>6177076.7279999964</v>
      </c>
      <c r="W655" s="8">
        <v>413588</v>
      </c>
      <c r="X655" s="12">
        <f t="shared" si="67"/>
        <v>-3.8695368337572651E-2</v>
      </c>
      <c r="Y655" s="8">
        <v>-1115.21</v>
      </c>
      <c r="Z655" s="8"/>
      <c r="AA655" s="8"/>
      <c r="AB655" s="1"/>
      <c r="AC655" s="66">
        <v>1409020.57</v>
      </c>
      <c r="AE655" s="109"/>
      <c r="AF655" s="70"/>
      <c r="AG655" s="70"/>
    </row>
    <row r="656" spans="1:33" x14ac:dyDescent="0.25">
      <c r="A656" s="1" t="str">
        <f t="shared" si="74"/>
        <v>Jul</v>
      </c>
      <c r="B656" s="2">
        <v>45117</v>
      </c>
      <c r="C656" s="8">
        <v>-17530.900000000001</v>
      </c>
      <c r="D656" s="8">
        <v>-2498.4</v>
      </c>
      <c r="E656" s="8">
        <v>10506.3</v>
      </c>
      <c r="F656" s="8">
        <v>1333.6</v>
      </c>
      <c r="G656" s="8">
        <v>-9082.2999999999993</v>
      </c>
      <c r="H656" s="8">
        <v>2139.9</v>
      </c>
      <c r="I656" s="8">
        <v>0</v>
      </c>
      <c r="J656" s="10">
        <f t="shared" si="72"/>
        <v>-15131.800000000005</v>
      </c>
      <c r="K656" s="8">
        <v>-67.930000000000007</v>
      </c>
      <c r="L656" s="8">
        <v>-480.93</v>
      </c>
      <c r="M656" s="8">
        <f t="shared" si="73"/>
        <v>-548.86</v>
      </c>
      <c r="N656" s="10">
        <f t="shared" si="71"/>
        <v>-15680.660000000005</v>
      </c>
      <c r="O656" s="11">
        <f>IF(Table5[[#This Row],[Beans]]="","",O655+Table5[[#This Row],[Beans]])</f>
        <v>4176508.6000000006</v>
      </c>
      <c r="P656" s="11">
        <f>IF(Table5[[#This Row],[Meal]]="","",P655+Table5[[#This Row],[Meal]])</f>
        <v>951163.7000000003</v>
      </c>
      <c r="Q656" s="11">
        <f>IF(Table5[[#This Row],[Oil]]="","",Q655+Table5[[#This Row],[Oil]])</f>
        <v>-456142.76000000007</v>
      </c>
      <c r="R656" s="11">
        <f>IF(Table5[[#This Row],[Corn]]="","",R655+Table5[[#This Row],[Corn]])</f>
        <v>425594.44000000006</v>
      </c>
      <c r="S656" s="11">
        <f>IF(Table5[[#This Row],[Wheat]]="","",S655+Table5[[#This Row],[Wheat]])</f>
        <v>1468701.7200000011</v>
      </c>
      <c r="T656" s="11">
        <f>IF(Table5[[#This Row],[KC Wheat]]="","",T655+Table5[[#This Row],[KC Wheat]])</f>
        <v>68714.099999999991</v>
      </c>
      <c r="U656" s="11">
        <f>IF(Table5[[#This Row],[Energies]]="","",U655+Table5[[#This Row],[Energies]])</f>
        <v>58860.250000000015</v>
      </c>
      <c r="V656" s="10">
        <f t="shared" si="69"/>
        <v>6161396.0679999962</v>
      </c>
      <c r="W656" s="8">
        <v>595921.11</v>
      </c>
      <c r="X656" s="12">
        <f t="shared" si="67"/>
        <v>-2.63133151970401E-2</v>
      </c>
      <c r="Y656" s="8"/>
      <c r="Z656" s="8"/>
      <c r="AA656" s="8"/>
      <c r="AB656" s="1"/>
      <c r="AC656" s="66">
        <v>1383337.9</v>
      </c>
      <c r="AE656" s="109"/>
      <c r="AF656" s="70"/>
      <c r="AG656" s="70"/>
    </row>
    <row r="657" spans="1:33" x14ac:dyDescent="0.25">
      <c r="A657" s="1" t="str">
        <f t="shared" si="74"/>
        <v>Jul</v>
      </c>
      <c r="B657" s="2">
        <v>45118</v>
      </c>
      <c r="C657" s="8">
        <v>32821</v>
      </c>
      <c r="D657" s="8">
        <v>27813.5</v>
      </c>
      <c r="E657" s="8">
        <v>-5444.9</v>
      </c>
      <c r="F657" s="8">
        <v>-949.8</v>
      </c>
      <c r="G657" s="8">
        <v>-1808.4</v>
      </c>
      <c r="H657" s="8">
        <v>-4413.3</v>
      </c>
      <c r="I657" s="8">
        <v>0</v>
      </c>
      <c r="J657" s="10">
        <f t="shared" si="72"/>
        <v>48018.099999999991</v>
      </c>
      <c r="K657" s="8">
        <v>-93.34</v>
      </c>
      <c r="L657" s="8">
        <v>-660.44</v>
      </c>
      <c r="M657" s="8">
        <f t="shared" si="73"/>
        <v>-753.78000000000009</v>
      </c>
      <c r="N657" s="10">
        <f t="shared" si="71"/>
        <v>47264.319999999992</v>
      </c>
      <c r="O657" s="11">
        <f>IF(Table5[[#This Row],[Beans]]="","",O656+Table5[[#This Row],[Beans]])</f>
        <v>4209329.6000000006</v>
      </c>
      <c r="P657" s="11">
        <f>IF(Table5[[#This Row],[Meal]]="","",P656+Table5[[#This Row],[Meal]])</f>
        <v>978977.2000000003</v>
      </c>
      <c r="Q657" s="11">
        <f>IF(Table5[[#This Row],[Oil]]="","",Q656+Table5[[#This Row],[Oil]])</f>
        <v>-461587.66000000009</v>
      </c>
      <c r="R657" s="11">
        <f>IF(Table5[[#This Row],[Corn]]="","",R656+Table5[[#This Row],[Corn]])</f>
        <v>424644.64000000007</v>
      </c>
      <c r="S657" s="11">
        <f>IF(Table5[[#This Row],[Wheat]]="","",S656+Table5[[#This Row],[Wheat]])</f>
        <v>1466893.3200000012</v>
      </c>
      <c r="T657" s="11">
        <f>IF(Table5[[#This Row],[KC Wheat]]="","",T656+Table5[[#This Row],[KC Wheat]])</f>
        <v>64300.799999999988</v>
      </c>
      <c r="U657" s="11">
        <f>IF(Table5[[#This Row],[Energies]]="","",U656+Table5[[#This Row],[Energies]])</f>
        <v>58860.250000000015</v>
      </c>
      <c r="V657" s="10">
        <f t="shared" si="69"/>
        <v>6208660.3879999965</v>
      </c>
      <c r="W657" s="8">
        <v>400438.75</v>
      </c>
      <c r="X657" s="12">
        <f t="shared" si="67"/>
        <v>0.11803133438010181</v>
      </c>
      <c r="Y657" s="8"/>
      <c r="Z657" s="8"/>
      <c r="AA657" s="8"/>
      <c r="AB657" s="1"/>
      <c r="AC657" s="66">
        <v>1433295.8</v>
      </c>
      <c r="AE657" s="109"/>
      <c r="AF657" s="70"/>
      <c r="AG657" s="70"/>
    </row>
    <row r="658" spans="1:33" x14ac:dyDescent="0.25">
      <c r="A658" s="1" t="str">
        <f t="shared" si="74"/>
        <v>Jul</v>
      </c>
      <c r="B658" s="2">
        <v>45119</v>
      </c>
      <c r="C658" s="8">
        <v>25032.6</v>
      </c>
      <c r="D658" s="8">
        <v>9365.6</v>
      </c>
      <c r="E658" s="8">
        <v>-2849.4</v>
      </c>
      <c r="F658" s="8">
        <v>-31905.4</v>
      </c>
      <c r="G658" s="8">
        <v>-2069.1999999999998</v>
      </c>
      <c r="H658" s="8">
        <v>-84.4</v>
      </c>
      <c r="I658" s="8">
        <v>0</v>
      </c>
      <c r="J658" s="10">
        <f t="shared" si="72"/>
        <v>-2510.2000000000057</v>
      </c>
      <c r="K658" s="8">
        <v>-77.62</v>
      </c>
      <c r="L658" s="8">
        <v>-550.15</v>
      </c>
      <c r="M658" s="8">
        <f t="shared" si="73"/>
        <v>-627.77</v>
      </c>
      <c r="N658" s="10">
        <f t="shared" si="71"/>
        <v>-3137.9700000000057</v>
      </c>
      <c r="O658" s="11">
        <f>IF(Table5[[#This Row],[Beans]]="","",O657+Table5[[#This Row],[Beans]])</f>
        <v>4234362.2</v>
      </c>
      <c r="P658" s="11">
        <f>IF(Table5[[#This Row],[Meal]]="","",P657+Table5[[#This Row],[Meal]])</f>
        <v>988342.80000000028</v>
      </c>
      <c r="Q658" s="11">
        <f>IF(Table5[[#This Row],[Oil]]="","",Q657+Table5[[#This Row],[Oil]])</f>
        <v>-464437.06000000011</v>
      </c>
      <c r="R658" s="11">
        <f>IF(Table5[[#This Row],[Corn]]="","",R657+Table5[[#This Row],[Corn]])</f>
        <v>392739.24000000005</v>
      </c>
      <c r="S658" s="11">
        <f>IF(Table5[[#This Row],[Wheat]]="","",S657+Table5[[#This Row],[Wheat]])</f>
        <v>1464824.1200000013</v>
      </c>
      <c r="T658" s="11">
        <f>IF(Table5[[#This Row],[KC Wheat]]="","",T657+Table5[[#This Row],[KC Wheat]])</f>
        <v>64216.399999999987</v>
      </c>
      <c r="U658" s="11">
        <f>IF(Table5[[#This Row],[Energies]]="","",U657+Table5[[#This Row],[Energies]])</f>
        <v>58860.250000000015</v>
      </c>
      <c r="V658" s="10">
        <f t="shared" si="69"/>
        <v>6205522.4179999968</v>
      </c>
      <c r="W658" s="8">
        <v>573696.75</v>
      </c>
      <c r="X658" s="12">
        <f t="shared" si="67"/>
        <v>-5.4697364069083631E-3</v>
      </c>
      <c r="Y658" s="8"/>
      <c r="Z658" s="8"/>
      <c r="AA658" s="8"/>
      <c r="AB658" s="1"/>
      <c r="AC658" s="66">
        <v>1433777.78</v>
      </c>
      <c r="AE658" s="109"/>
      <c r="AF658" s="70"/>
      <c r="AG658" s="70"/>
    </row>
    <row r="659" spans="1:33" x14ac:dyDescent="0.25">
      <c r="A659" s="1" t="str">
        <f t="shared" si="74"/>
        <v>Jul</v>
      </c>
      <c r="B659" s="2">
        <v>45120</v>
      </c>
      <c r="C659" s="8">
        <v>-6586.1</v>
      </c>
      <c r="D659" s="8">
        <v>16516.2</v>
      </c>
      <c r="E659" s="8">
        <v>2171.4</v>
      </c>
      <c r="F659" s="8">
        <v>9030.1</v>
      </c>
      <c r="G659" s="8">
        <v>2347.1</v>
      </c>
      <c r="H659" s="8">
        <v>-4431.3</v>
      </c>
      <c r="I659" s="8">
        <v>0</v>
      </c>
      <c r="J659" s="10">
        <f t="shared" si="72"/>
        <v>19047.399999999998</v>
      </c>
      <c r="K659" s="8">
        <v>-46.53</v>
      </c>
      <c r="L659" s="8">
        <v>-329.71</v>
      </c>
      <c r="M659" s="8">
        <f t="shared" si="73"/>
        <v>-376.24</v>
      </c>
      <c r="N659" s="10">
        <f t="shared" si="71"/>
        <v>18671.159999999996</v>
      </c>
      <c r="O659" s="11">
        <f>IF(Table5[[#This Row],[Beans]]="","",O658+Table5[[#This Row],[Beans]])</f>
        <v>4227776.1000000006</v>
      </c>
      <c r="P659" s="11">
        <f>IF(Table5[[#This Row],[Meal]]="","",P658+Table5[[#This Row],[Meal]])</f>
        <v>1004859.0000000002</v>
      </c>
      <c r="Q659" s="11">
        <f>IF(Table5[[#This Row],[Oil]]="","",Q658+Table5[[#This Row],[Oil]])</f>
        <v>-462265.66000000009</v>
      </c>
      <c r="R659" s="11">
        <f>IF(Table5[[#This Row],[Corn]]="","",R658+Table5[[#This Row],[Corn]])</f>
        <v>401769.34</v>
      </c>
      <c r="S659" s="11">
        <f>IF(Table5[[#This Row],[Wheat]]="","",S658+Table5[[#This Row],[Wheat]])</f>
        <v>1467171.2200000014</v>
      </c>
      <c r="T659" s="11">
        <f>IF(Table5[[#This Row],[KC Wheat]]="","",T658+Table5[[#This Row],[KC Wheat]])</f>
        <v>59785.099999999984</v>
      </c>
      <c r="U659" s="11">
        <f>IF(Table5[[#This Row],[Energies]]="","",U658+Table5[[#This Row],[Energies]])</f>
        <v>58860.250000000015</v>
      </c>
      <c r="V659" s="10">
        <f t="shared" si="69"/>
        <v>6224193.577999997</v>
      </c>
      <c r="W659" s="8">
        <v>309791.75</v>
      </c>
      <c r="X659" s="12">
        <f t="shared" si="67"/>
        <v>6.0270036242088425E-2</v>
      </c>
      <c r="Y659" s="8">
        <v>-7774.53</v>
      </c>
      <c r="Z659" s="8"/>
      <c r="AA659" s="8"/>
      <c r="AB659" s="8">
        <v>34200</v>
      </c>
      <c r="AC659" s="66">
        <v>1460116.29</v>
      </c>
      <c r="AE659" s="109"/>
      <c r="AF659" s="70"/>
      <c r="AG659" s="70"/>
    </row>
    <row r="660" spans="1:33" x14ac:dyDescent="0.25">
      <c r="A660" s="1" t="str">
        <f t="shared" si="74"/>
        <v>Jul</v>
      </c>
      <c r="B660" s="2">
        <v>45121</v>
      </c>
      <c r="C660" s="8">
        <v>-8121.8</v>
      </c>
      <c r="D660" s="8">
        <v>-1286.5999999999999</v>
      </c>
      <c r="E660" s="8">
        <v>-408.9</v>
      </c>
      <c r="F660" s="8">
        <v>21240.6</v>
      </c>
      <c r="G660" s="8">
        <v>-5394.8</v>
      </c>
      <c r="H660" s="8">
        <v>2589.1999999999998</v>
      </c>
      <c r="I660" s="8">
        <v>0</v>
      </c>
      <c r="J660" s="10">
        <f t="shared" si="72"/>
        <v>8617.6999999999989</v>
      </c>
      <c r="K660" s="8">
        <v>-74.180000000000007</v>
      </c>
      <c r="L660" s="8">
        <v>-522.51</v>
      </c>
      <c r="M660" s="8">
        <f t="shared" si="73"/>
        <v>-596.69000000000005</v>
      </c>
      <c r="N660" s="10">
        <f t="shared" si="71"/>
        <v>8021.0099999999984</v>
      </c>
      <c r="O660" s="11">
        <f>IF(Table5[[#This Row],[Beans]]="","",O659+Table5[[#This Row],[Beans]])</f>
        <v>4219654.3000000007</v>
      </c>
      <c r="P660" s="11">
        <f>IF(Table5[[#This Row],[Meal]]="","",P659+Table5[[#This Row],[Meal]])</f>
        <v>1003572.4000000003</v>
      </c>
      <c r="Q660" s="11">
        <f>IF(Table5[[#This Row],[Oil]]="","",Q659+Table5[[#This Row],[Oil]])</f>
        <v>-462674.56000000011</v>
      </c>
      <c r="R660" s="11">
        <f>IF(Table5[[#This Row],[Corn]]="","",R659+Table5[[#This Row],[Corn]])</f>
        <v>423009.94</v>
      </c>
      <c r="S660" s="11">
        <f>IF(Table5[[#This Row],[Wheat]]="","",S659+Table5[[#This Row],[Wheat]])</f>
        <v>1461776.4200000013</v>
      </c>
      <c r="T660" s="11">
        <f>IF(Table5[[#This Row],[KC Wheat]]="","",T659+Table5[[#This Row],[KC Wheat]])</f>
        <v>62374.299999999981</v>
      </c>
      <c r="U660" s="11">
        <f>IF(Table5[[#This Row],[Energies]]="","",U659+Table5[[#This Row],[Energies]])</f>
        <v>58860.250000000015</v>
      </c>
      <c r="V660" s="10">
        <f t="shared" si="69"/>
        <v>6232214.5879999967</v>
      </c>
      <c r="W660" s="8">
        <v>779502</v>
      </c>
      <c r="X660" s="12">
        <f t="shared" si="67"/>
        <v>1.0289915869362745E-2</v>
      </c>
      <c r="Y660" s="8"/>
      <c r="Z660" s="8"/>
      <c r="AA660" s="8"/>
      <c r="AB660" s="1"/>
      <c r="AC660" s="66">
        <v>1469529.35</v>
      </c>
      <c r="AE660" s="109"/>
      <c r="AF660" s="70"/>
      <c r="AG660" s="70"/>
    </row>
    <row r="661" spans="1:33" x14ac:dyDescent="0.25">
      <c r="A661" s="1" t="str">
        <f t="shared" si="74"/>
        <v>Jul</v>
      </c>
      <c r="B661" s="2">
        <v>45124</v>
      </c>
      <c r="C661" s="8">
        <v>-13916.9</v>
      </c>
      <c r="D661" s="8">
        <v>-11501.3</v>
      </c>
      <c r="E661" s="8">
        <v>-4248.3999999999996</v>
      </c>
      <c r="F661" s="8">
        <v>-336.6</v>
      </c>
      <c r="G661" s="8">
        <v>2375.5</v>
      </c>
      <c r="H661" s="8">
        <v>-7579.3</v>
      </c>
      <c r="I661" s="8">
        <v>0</v>
      </c>
      <c r="J661" s="10">
        <f t="shared" si="72"/>
        <v>-35207</v>
      </c>
      <c r="K661" s="8">
        <v>-82.8</v>
      </c>
      <c r="L661" s="8">
        <v>-586.17999999999995</v>
      </c>
      <c r="M661" s="8">
        <f t="shared" si="73"/>
        <v>-668.9799999999999</v>
      </c>
      <c r="N661" s="10">
        <f t="shared" si="71"/>
        <v>-35875.980000000003</v>
      </c>
      <c r="O661" s="11">
        <f>IF(Table5[[#This Row],[Beans]]="","",O660+Table5[[#This Row],[Beans]])</f>
        <v>4205737.4000000004</v>
      </c>
      <c r="P661" s="11">
        <f>IF(Table5[[#This Row],[Meal]]="","",P660+Table5[[#This Row],[Meal]])</f>
        <v>992071.10000000021</v>
      </c>
      <c r="Q661" s="11">
        <f>IF(Table5[[#This Row],[Oil]]="","",Q660+Table5[[#This Row],[Oil]])</f>
        <v>-466922.96000000014</v>
      </c>
      <c r="R661" s="11">
        <f>IF(Table5[[#This Row],[Corn]]="","",R660+Table5[[#This Row],[Corn]])</f>
        <v>422673.34</v>
      </c>
      <c r="S661" s="11">
        <f>IF(Table5[[#This Row],[Wheat]]="","",S660+Table5[[#This Row],[Wheat]])</f>
        <v>1464151.9200000013</v>
      </c>
      <c r="T661" s="11">
        <f>IF(Table5[[#This Row],[KC Wheat]]="","",T660+Table5[[#This Row],[KC Wheat]])</f>
        <v>54794.999999999978</v>
      </c>
      <c r="U661" s="11">
        <f>IF(Table5[[#This Row],[Energies]]="","",U660+Table5[[#This Row],[Energies]])</f>
        <v>58860.250000000015</v>
      </c>
      <c r="V661" s="10">
        <f t="shared" si="69"/>
        <v>6196338.6079999963</v>
      </c>
      <c r="W661" s="8">
        <v>1363508.25</v>
      </c>
      <c r="X661" s="12">
        <f t="shared" si="67"/>
        <v>-2.6311523967676765E-2</v>
      </c>
      <c r="Y661" s="8"/>
      <c r="Z661" s="8"/>
      <c r="AA661" s="8"/>
      <c r="AB661" s="8"/>
      <c r="AC661" s="66">
        <v>1424447.12</v>
      </c>
      <c r="AE661" s="109"/>
      <c r="AF661" s="70"/>
      <c r="AG661" s="70"/>
    </row>
    <row r="662" spans="1:33" x14ac:dyDescent="0.25">
      <c r="A662" s="1" t="str">
        <f t="shared" si="74"/>
        <v>Jul</v>
      </c>
      <c r="B662" s="2">
        <v>45125</v>
      </c>
      <c r="C662" s="8">
        <v>-18348.400000000001</v>
      </c>
      <c r="D662" s="8">
        <v>15804.4</v>
      </c>
      <c r="E662" s="8">
        <v>-2776.9</v>
      </c>
      <c r="F662" s="8">
        <v>84498.7</v>
      </c>
      <c r="G662" s="8">
        <v>-1217.9000000000001</v>
      </c>
      <c r="H662" s="8">
        <v>-3794.8</v>
      </c>
      <c r="I662" s="8">
        <v>0</v>
      </c>
      <c r="J662" s="10">
        <f t="shared" si="72"/>
        <v>74165.099999999991</v>
      </c>
      <c r="K662" s="8">
        <v>-138.43</v>
      </c>
      <c r="L662" s="8">
        <v>-979.12</v>
      </c>
      <c r="M662" s="8">
        <f t="shared" si="73"/>
        <v>-1117.55</v>
      </c>
      <c r="N662" s="10">
        <f t="shared" si="71"/>
        <v>73047.549999999988</v>
      </c>
      <c r="O662" s="11">
        <f>IF(Table5[[#This Row],[Beans]]="","",O661+Table5[[#This Row],[Beans]])</f>
        <v>4187389.0000000005</v>
      </c>
      <c r="P662" s="11">
        <f>IF(Table5[[#This Row],[Meal]]="","",P661+Table5[[#This Row],[Meal]])</f>
        <v>1007875.5000000002</v>
      </c>
      <c r="Q662" s="11">
        <f>IF(Table5[[#This Row],[Oil]]="","",Q661+Table5[[#This Row],[Oil]])</f>
        <v>-469699.86000000016</v>
      </c>
      <c r="R662" s="11">
        <f>IF(Table5[[#This Row],[Corn]]="","",R661+Table5[[#This Row],[Corn]])</f>
        <v>507172.04000000004</v>
      </c>
      <c r="S662" s="11">
        <f>IF(Table5[[#This Row],[Wheat]]="","",S661+Table5[[#This Row],[Wheat]])</f>
        <v>1462934.0200000014</v>
      </c>
      <c r="T662" s="11">
        <f>IF(Table5[[#This Row],[KC Wheat]]="","",T661+Table5[[#This Row],[KC Wheat]])</f>
        <v>51000.199999999975</v>
      </c>
      <c r="U662" s="11">
        <f>IF(Table5[[#This Row],[Energies]]="","",U661+Table5[[#This Row],[Energies]])</f>
        <v>58860.250000000015</v>
      </c>
      <c r="V662" s="10">
        <f t="shared" si="69"/>
        <v>6269386.1579999961</v>
      </c>
      <c r="W662" s="8">
        <v>586727.31999999995</v>
      </c>
      <c r="X662" s="12">
        <f t="shared" si="67"/>
        <v>0.1244999977161452</v>
      </c>
      <c r="Y662" s="8">
        <v>516</v>
      </c>
      <c r="Z662" s="8"/>
      <c r="AA662" s="8"/>
      <c r="AB662" s="1"/>
      <c r="AC662" s="66">
        <v>1499031.57</v>
      </c>
      <c r="AE662" s="109"/>
    </row>
    <row r="663" spans="1:33" x14ac:dyDescent="0.25">
      <c r="A663" s="1" t="str">
        <f t="shared" si="74"/>
        <v>Jul</v>
      </c>
      <c r="B663" s="2">
        <v>45126</v>
      </c>
      <c r="C663" s="8">
        <v>19575.2</v>
      </c>
      <c r="D663" s="8">
        <v>10989.1</v>
      </c>
      <c r="E663" s="8">
        <v>2692.1</v>
      </c>
      <c r="F663" s="8">
        <v>154464</v>
      </c>
      <c r="G663" s="8">
        <v>19828.900000000001</v>
      </c>
      <c r="H663" s="8">
        <v>-18205.3</v>
      </c>
      <c r="I663" s="8">
        <v>0</v>
      </c>
      <c r="J663" s="10">
        <f t="shared" si="72"/>
        <v>189344</v>
      </c>
      <c r="K663" s="8">
        <v>-153.38999999999999</v>
      </c>
      <c r="L663" s="8">
        <v>-1080.6400000000001</v>
      </c>
      <c r="M663" s="8">
        <f t="shared" si="73"/>
        <v>-1234.0300000000002</v>
      </c>
      <c r="N663" s="10">
        <f t="shared" si="71"/>
        <v>188109.97</v>
      </c>
      <c r="O663" s="11">
        <f>IF(Table5[[#This Row],[Beans]]="","",O662+Table5[[#This Row],[Beans]])</f>
        <v>4206964.2</v>
      </c>
      <c r="P663" s="11">
        <f>IF(Table5[[#This Row],[Meal]]="","",P662+Table5[[#This Row],[Meal]])</f>
        <v>1018864.6000000002</v>
      </c>
      <c r="Q663" s="11">
        <f>IF(Table5[[#This Row],[Oil]]="","",Q662+Table5[[#This Row],[Oil]])</f>
        <v>-467007.76000000018</v>
      </c>
      <c r="R663" s="11">
        <f>IF(Table5[[#This Row],[Corn]]="","",R662+Table5[[#This Row],[Corn]])</f>
        <v>661636.04</v>
      </c>
      <c r="S663" s="11">
        <f>IF(Table5[[#This Row],[Wheat]]="","",S662+Table5[[#This Row],[Wheat]])</f>
        <v>1482762.9200000013</v>
      </c>
      <c r="T663" s="11">
        <f>IF(Table5[[#This Row],[KC Wheat]]="","",T662+Table5[[#This Row],[KC Wheat]])</f>
        <v>32794.89999999998</v>
      </c>
      <c r="U663" s="11">
        <f>IF(Table5[[#This Row],[Energies]]="","",U662+Table5[[#This Row],[Energies]])</f>
        <v>58860.250000000015</v>
      </c>
      <c r="V663" s="10">
        <f t="shared" si="69"/>
        <v>6457496.1279999958</v>
      </c>
      <c r="W663" s="8">
        <v>1090612.29</v>
      </c>
      <c r="X663" s="12">
        <f t="shared" si="67"/>
        <v>0.17248106565899785</v>
      </c>
      <c r="Y663" s="8"/>
      <c r="Z663" s="8">
        <v>4760.0200000000004</v>
      </c>
      <c r="AA663" s="8"/>
      <c r="AB663" s="8"/>
      <c r="AC663" s="66">
        <v>1694538.04</v>
      </c>
      <c r="AE663" s="109"/>
    </row>
    <row r="664" spans="1:33" x14ac:dyDescent="0.25">
      <c r="A664" s="1" t="str">
        <f t="shared" si="74"/>
        <v>Jul</v>
      </c>
      <c r="B664" s="2">
        <v>45127</v>
      </c>
      <c r="C664" s="8">
        <v>14807</v>
      </c>
      <c r="D664" s="8">
        <v>-5388.4</v>
      </c>
      <c r="E664" s="8">
        <v>-237.7</v>
      </c>
      <c r="F664" s="8">
        <v>-35795.5</v>
      </c>
      <c r="G664" s="8">
        <v>1193.4000000000001</v>
      </c>
      <c r="H664" s="8">
        <v>10339.200000000001</v>
      </c>
      <c r="I664" s="8">
        <v>0</v>
      </c>
      <c r="J664" s="10">
        <f t="shared" si="72"/>
        <v>-15081.999999999996</v>
      </c>
      <c r="K664" s="8">
        <v>-87.17</v>
      </c>
      <c r="L664" s="8">
        <v>-613.47</v>
      </c>
      <c r="M664" s="8">
        <f t="shared" si="73"/>
        <v>-700.64</v>
      </c>
      <c r="N664" s="10">
        <f t="shared" si="71"/>
        <v>-15782.639999999996</v>
      </c>
      <c r="O664" s="11">
        <f>IF(Table5[[#This Row],[Beans]]="","",O663+Table5[[#This Row],[Beans]])</f>
        <v>4221771.2</v>
      </c>
      <c r="P664" s="11">
        <f>IF(Table5[[#This Row],[Meal]]="","",P663+Table5[[#This Row],[Meal]])</f>
        <v>1013476.2000000002</v>
      </c>
      <c r="Q664" s="11">
        <f>IF(Table5[[#This Row],[Oil]]="","",Q663+Table5[[#This Row],[Oil]])</f>
        <v>-467245.4600000002</v>
      </c>
      <c r="R664" s="11">
        <f>IF(Table5[[#This Row],[Corn]]="","",R663+Table5[[#This Row],[Corn]])</f>
        <v>625840.54</v>
      </c>
      <c r="S664" s="11">
        <f>IF(Table5[[#This Row],[Wheat]]="","",S663+Table5[[#This Row],[Wheat]])</f>
        <v>1483956.3200000012</v>
      </c>
      <c r="T664" s="11">
        <f>IF(Table5[[#This Row],[KC Wheat]]="","",T663+Table5[[#This Row],[KC Wheat]])</f>
        <v>43134.099999999977</v>
      </c>
      <c r="U664" s="11">
        <f>IF(Table5[[#This Row],[Energies]]="","",U663+Table5[[#This Row],[Energies]])</f>
        <v>58860.250000000015</v>
      </c>
      <c r="V664" s="10">
        <f t="shared" si="69"/>
        <v>6441713.4879999962</v>
      </c>
      <c r="W664" s="8">
        <v>71442.100000000006</v>
      </c>
      <c r="X664" s="12">
        <f t="shared" si="67"/>
        <v>-0.22091511867652258</v>
      </c>
      <c r="Y664" s="8"/>
      <c r="Z664" s="8"/>
      <c r="AA664" s="8"/>
      <c r="AB664" s="1"/>
      <c r="AC664" s="66">
        <v>1663880.15</v>
      </c>
      <c r="AE664" s="109"/>
    </row>
    <row r="665" spans="1:33" x14ac:dyDescent="0.25">
      <c r="A665" s="1" t="str">
        <f t="shared" si="74"/>
        <v>Jul</v>
      </c>
      <c r="B665" s="2">
        <v>45128</v>
      </c>
      <c r="C665" s="8">
        <v>15051</v>
      </c>
      <c r="D665" s="8">
        <v>-11135.3</v>
      </c>
      <c r="E665" s="8">
        <v>605.1</v>
      </c>
      <c r="F665" s="8">
        <v>-8196.1</v>
      </c>
      <c r="G665" s="8">
        <v>-907.3</v>
      </c>
      <c r="H665" s="8">
        <v>5590.2</v>
      </c>
      <c r="I665" s="8">
        <v>0</v>
      </c>
      <c r="J665" s="10">
        <f t="shared" si="72"/>
        <v>1007.6000000000004</v>
      </c>
      <c r="K665" s="8">
        <v>-596.41</v>
      </c>
      <c r="L665" s="8">
        <v>-3034.27</v>
      </c>
      <c r="M665" s="8">
        <f t="shared" si="73"/>
        <v>-3630.68</v>
      </c>
      <c r="N665" s="10">
        <f t="shared" si="71"/>
        <v>-2623.0799999999995</v>
      </c>
      <c r="O665" s="11">
        <f>IF(Table5[[#This Row],[Beans]]="","",O664+Table5[[#This Row],[Beans]])</f>
        <v>4236822.2</v>
      </c>
      <c r="P665" s="11">
        <f>IF(Table5[[#This Row],[Meal]]="","",P664+Table5[[#This Row],[Meal]])</f>
        <v>1002340.9000000001</v>
      </c>
      <c r="Q665" s="11">
        <f>IF(Table5[[#This Row],[Oil]]="","",Q664+Table5[[#This Row],[Oil]])</f>
        <v>-466640.36000000022</v>
      </c>
      <c r="R665" s="11">
        <f>IF(Table5[[#This Row],[Corn]]="","",R664+Table5[[#This Row],[Corn]])</f>
        <v>617644.44000000006</v>
      </c>
      <c r="S665" s="11">
        <f>IF(Table5[[#This Row],[Wheat]]="","",S664+Table5[[#This Row],[Wheat]])</f>
        <v>1483049.0200000012</v>
      </c>
      <c r="T665" s="11">
        <f>IF(Table5[[#This Row],[KC Wheat]]="","",T664+Table5[[#This Row],[KC Wheat]])</f>
        <v>48724.299999999974</v>
      </c>
      <c r="U665" s="11">
        <f>IF(Table5[[#This Row],[Energies]]="","",U664+Table5[[#This Row],[Energies]])</f>
        <v>58860.250000000015</v>
      </c>
      <c r="V665" s="10">
        <f t="shared" si="69"/>
        <v>6439090.4079999961</v>
      </c>
      <c r="W665" s="8">
        <v>767753</v>
      </c>
      <c r="X665" s="12">
        <f t="shared" si="67"/>
        <v>-3.4165675679547975E-3</v>
      </c>
      <c r="Y665" s="8"/>
      <c r="Z665" s="8"/>
      <c r="AA665" s="8"/>
      <c r="AB665" s="8"/>
      <c r="AC665" s="66">
        <v>1636569.22</v>
      </c>
      <c r="AE665" s="109"/>
    </row>
    <row r="666" spans="1:33" x14ac:dyDescent="0.25">
      <c r="A666" s="1" t="str">
        <f t="shared" si="74"/>
        <v>Jul</v>
      </c>
      <c r="B666" s="2">
        <v>45131</v>
      </c>
      <c r="C666" s="8">
        <v>-8113.4</v>
      </c>
      <c r="D666" s="8">
        <v>-2337.3000000000002</v>
      </c>
      <c r="E666" s="8">
        <v>2238.1999999999998</v>
      </c>
      <c r="F666" s="8">
        <v>73192.100000000006</v>
      </c>
      <c r="G666" s="8">
        <v>-5150.3</v>
      </c>
      <c r="H666" s="8">
        <v>-5493.4</v>
      </c>
      <c r="I666" s="8">
        <v>0</v>
      </c>
      <c r="J666" s="10">
        <f t="shared" si="72"/>
        <v>54335.9</v>
      </c>
      <c r="K666" s="8">
        <v>-77.430000000000007</v>
      </c>
      <c r="L666" s="8">
        <v>-548.09</v>
      </c>
      <c r="M666" s="8">
        <f t="shared" si="73"/>
        <v>-625.52</v>
      </c>
      <c r="N666" s="10">
        <f t="shared" si="71"/>
        <v>53710.380000000005</v>
      </c>
      <c r="O666" s="11">
        <f>IF(Table5[[#This Row],[Beans]]="","",O665+Table5[[#This Row],[Beans]])</f>
        <v>4228708.8</v>
      </c>
      <c r="P666" s="11">
        <f>IF(Table5[[#This Row],[Meal]]="","",P665+Table5[[#This Row],[Meal]])</f>
        <v>1000003.6000000001</v>
      </c>
      <c r="Q666" s="11">
        <f>IF(Table5[[#This Row],[Oil]]="","",Q665+Table5[[#This Row],[Oil]])</f>
        <v>-464402.16000000021</v>
      </c>
      <c r="R666" s="11">
        <f>IF(Table5[[#This Row],[Corn]]="","",R665+Table5[[#This Row],[Corn]])</f>
        <v>690836.54</v>
      </c>
      <c r="S666" s="11">
        <f>IF(Table5[[#This Row],[Wheat]]="","",S665+Table5[[#This Row],[Wheat]])</f>
        <v>1477898.7200000011</v>
      </c>
      <c r="T666" s="11">
        <f>IF(Table5[[#This Row],[KC Wheat]]="","",T665+Table5[[#This Row],[KC Wheat]])</f>
        <v>43230.899999999972</v>
      </c>
      <c r="U666" s="11">
        <f>IF(Table5[[#This Row],[Energies]]="","",U665+Table5[[#This Row],[Energies]])</f>
        <v>58860.250000000015</v>
      </c>
      <c r="V666" s="10">
        <f t="shared" si="69"/>
        <v>6492800.787999996</v>
      </c>
      <c r="W666" s="8">
        <v>512526.25</v>
      </c>
      <c r="X666" s="12">
        <f t="shared" si="67"/>
        <v>0.10479537389548341</v>
      </c>
      <c r="Y666" s="8">
        <v>-266</v>
      </c>
      <c r="Z666" s="8"/>
      <c r="AA666" s="8"/>
      <c r="AB666" s="1"/>
      <c r="AC666" s="66">
        <v>1717249.45</v>
      </c>
      <c r="AE666" s="109"/>
    </row>
    <row r="667" spans="1:33" x14ac:dyDescent="0.25">
      <c r="A667" s="1" t="str">
        <f t="shared" si="74"/>
        <v>Jul</v>
      </c>
      <c r="B667" s="2">
        <v>45132</v>
      </c>
      <c r="C667" s="8">
        <v>-11181.7</v>
      </c>
      <c r="D667" s="8">
        <v>6726.5</v>
      </c>
      <c r="E667" s="8">
        <v>-2073.1</v>
      </c>
      <c r="F667" s="8">
        <v>-4200.2</v>
      </c>
      <c r="G667" s="8">
        <v>-1932.3</v>
      </c>
      <c r="H667" s="8">
        <v>8860.2000000000007</v>
      </c>
      <c r="I667" s="8">
        <v>0</v>
      </c>
      <c r="J667" s="10">
        <f t="shared" si="72"/>
        <v>-3800.5999999999985</v>
      </c>
      <c r="K667" s="8">
        <v>-60.25</v>
      </c>
      <c r="L667" s="8">
        <v>-426.19</v>
      </c>
      <c r="M667" s="8">
        <f t="shared" si="73"/>
        <v>-486.44</v>
      </c>
      <c r="N667" s="10">
        <f t="shared" si="71"/>
        <v>-4287.0399999999981</v>
      </c>
      <c r="O667" s="11">
        <f>IF(Table5[[#This Row],[Beans]]="","",O666+Table5[[#This Row],[Beans]])</f>
        <v>4217527.0999999996</v>
      </c>
      <c r="P667" s="11">
        <f>IF(Table5[[#This Row],[Meal]]="","",P666+Table5[[#This Row],[Meal]])</f>
        <v>1006730.1000000001</v>
      </c>
      <c r="Q667" s="11">
        <f>IF(Table5[[#This Row],[Oil]]="","",Q666+Table5[[#This Row],[Oil]])</f>
        <v>-466475.26000000018</v>
      </c>
      <c r="R667" s="11">
        <f>IF(Table5[[#This Row],[Corn]]="","",R666+Table5[[#This Row],[Corn]])</f>
        <v>686636.34000000008</v>
      </c>
      <c r="S667" s="11">
        <f>IF(Table5[[#This Row],[Wheat]]="","",S666+Table5[[#This Row],[Wheat]])</f>
        <v>1475966.4200000011</v>
      </c>
      <c r="T667" s="11">
        <f>IF(Table5[[#This Row],[KC Wheat]]="","",T666+Table5[[#This Row],[KC Wheat]])</f>
        <v>52091.099999999977</v>
      </c>
      <c r="U667" s="11">
        <f>IF(Table5[[#This Row],[Energies]]="","",U666+Table5[[#This Row],[Energies]])</f>
        <v>58860.250000000015</v>
      </c>
      <c r="V667" s="10">
        <f t="shared" si="69"/>
        <v>6488513.7479999959</v>
      </c>
      <c r="W667" s="8">
        <v>908736.75</v>
      </c>
      <c r="X667" s="12">
        <f t="shared" si="67"/>
        <v>-4.7175818519499717E-3</v>
      </c>
      <c r="Y667" s="8"/>
      <c r="Z667" s="8"/>
      <c r="AA667" s="8"/>
      <c r="AB667" s="8"/>
      <c r="AC667" s="66">
        <v>1698606.01</v>
      </c>
      <c r="AE667" s="109"/>
    </row>
    <row r="668" spans="1:33" x14ac:dyDescent="0.25">
      <c r="A668" s="1" t="str">
        <f t="shared" si="74"/>
        <v>Jul</v>
      </c>
      <c r="B668" s="2">
        <v>45133</v>
      </c>
      <c r="C668" s="8">
        <v>1647.2</v>
      </c>
      <c r="D668" s="8">
        <v>25106.9</v>
      </c>
      <c r="E668" s="8">
        <v>739.2</v>
      </c>
      <c r="F668" s="8">
        <v>8891.4</v>
      </c>
      <c r="G668" s="8">
        <v>8146.2</v>
      </c>
      <c r="H668" s="8">
        <v>-11066.9</v>
      </c>
      <c r="I668" s="8">
        <v>0</v>
      </c>
      <c r="J668" s="10">
        <f t="shared" si="72"/>
        <v>33464</v>
      </c>
      <c r="K668" s="8">
        <v>-86.81</v>
      </c>
      <c r="L668" s="8">
        <v>-615.02</v>
      </c>
      <c r="M668" s="8">
        <f t="shared" si="73"/>
        <v>-701.82999999999993</v>
      </c>
      <c r="N668" s="10">
        <f t="shared" si="71"/>
        <v>32762.17</v>
      </c>
      <c r="O668" s="11">
        <f>IF(Table5[[#This Row],[Beans]]="","",O667+Table5[[#This Row],[Beans]])</f>
        <v>4219174.3</v>
      </c>
      <c r="P668" s="11">
        <f>IF(Table5[[#This Row],[Meal]]="","",P667+Table5[[#This Row],[Meal]])</f>
        <v>1031837.0000000001</v>
      </c>
      <c r="Q668" s="11">
        <f>IF(Table5[[#This Row],[Oil]]="","",Q667+Table5[[#This Row],[Oil]])</f>
        <v>-465736.06000000017</v>
      </c>
      <c r="R668" s="11">
        <f>IF(Table5[[#This Row],[Corn]]="","",R667+Table5[[#This Row],[Corn]])</f>
        <v>695527.74000000011</v>
      </c>
      <c r="S668" s="11">
        <f>IF(Table5[[#This Row],[Wheat]]="","",S667+Table5[[#This Row],[Wheat]])</f>
        <v>1484112.620000001</v>
      </c>
      <c r="T668" s="11">
        <f>IF(Table5[[#This Row],[KC Wheat]]="","",T667+Table5[[#This Row],[KC Wheat]])</f>
        <v>41024.199999999975</v>
      </c>
      <c r="U668" s="11">
        <f>IF(Table5[[#This Row],[Energies]]="","",U667+Table5[[#This Row],[Energies]])</f>
        <v>58860.250000000015</v>
      </c>
      <c r="V668" s="10">
        <f t="shared" si="69"/>
        <v>6521275.9179999959</v>
      </c>
      <c r="W668" s="8">
        <v>1356084.5</v>
      </c>
      <c r="X668" s="12">
        <f t="shared" si="67"/>
        <v>2.4159386822871286E-2</v>
      </c>
      <c r="Y668" s="8"/>
      <c r="Z668" s="8"/>
      <c r="AA668" s="8"/>
      <c r="AB668" s="1"/>
      <c r="AC668" s="66">
        <v>1729431.43</v>
      </c>
      <c r="AE668" s="109"/>
    </row>
    <row r="669" spans="1:33" x14ac:dyDescent="0.25">
      <c r="A669" s="1" t="str">
        <f t="shared" si="74"/>
        <v>Jul</v>
      </c>
      <c r="B669" s="2">
        <v>45134</v>
      </c>
      <c r="C669" s="8">
        <v>23487.8</v>
      </c>
      <c r="D669" s="8">
        <v>-4998.8999999999996</v>
      </c>
      <c r="E669" s="8">
        <v>-1073.9000000000001</v>
      </c>
      <c r="F669" s="8">
        <v>-29431.9</v>
      </c>
      <c r="G669" s="8">
        <v>-29908.7</v>
      </c>
      <c r="H669" s="8">
        <v>49.9</v>
      </c>
      <c r="I669" s="8">
        <v>0</v>
      </c>
      <c r="J669" s="10">
        <f t="shared" si="72"/>
        <v>-41875.700000000004</v>
      </c>
      <c r="K669" s="8">
        <v>-124.77</v>
      </c>
      <c r="L669" s="8">
        <v>-882.21</v>
      </c>
      <c r="M669" s="8">
        <f t="shared" si="73"/>
        <v>-1006.98</v>
      </c>
      <c r="N669" s="10">
        <f t="shared" si="71"/>
        <v>-42882.680000000008</v>
      </c>
      <c r="O669" s="11">
        <f>IF(Table5[[#This Row],[Beans]]="","",O668+Table5[[#This Row],[Beans]])</f>
        <v>4242662.0999999996</v>
      </c>
      <c r="P669" s="11">
        <f>IF(Table5[[#This Row],[Meal]]="","",P668+Table5[[#This Row],[Meal]])</f>
        <v>1026838.1000000001</v>
      </c>
      <c r="Q669" s="11">
        <f>IF(Table5[[#This Row],[Oil]]="","",Q668+Table5[[#This Row],[Oil]])</f>
        <v>-466809.9600000002</v>
      </c>
      <c r="R669" s="11">
        <f>IF(Table5[[#This Row],[Corn]]="","",R668+Table5[[#This Row],[Corn]])</f>
        <v>666095.84000000008</v>
      </c>
      <c r="S669" s="11">
        <f>IF(Table5[[#This Row],[Wheat]]="","",S668+Table5[[#This Row],[Wheat]])</f>
        <v>1454203.9200000011</v>
      </c>
      <c r="T669" s="11">
        <f>IF(Table5[[#This Row],[KC Wheat]]="","",T668+Table5[[#This Row],[KC Wheat]])</f>
        <v>41074.099999999977</v>
      </c>
      <c r="U669" s="11">
        <f>IF(Table5[[#This Row],[Energies]]="","",U668+Table5[[#This Row],[Energies]])</f>
        <v>58860.250000000015</v>
      </c>
      <c r="V669" s="10">
        <f t="shared" si="69"/>
        <v>6478393.2379999962</v>
      </c>
      <c r="W669" s="8">
        <v>75301.55</v>
      </c>
      <c r="X669" s="12">
        <f t="shared" si="67"/>
        <v>-0.56947937990652253</v>
      </c>
      <c r="Y669" s="8"/>
      <c r="Z669" s="8"/>
      <c r="AA669" s="8"/>
      <c r="AB669" s="8"/>
      <c r="AC669" s="66">
        <v>1697282.95</v>
      </c>
      <c r="AE669" s="109"/>
    </row>
    <row r="670" spans="1:33" x14ac:dyDescent="0.25">
      <c r="A670" s="1" t="str">
        <f t="shared" si="74"/>
        <v>Jul</v>
      </c>
      <c r="B670" s="2">
        <v>45135</v>
      </c>
      <c r="C670" s="8">
        <v>2560.4</v>
      </c>
      <c r="D670" s="8">
        <v>-14912.9</v>
      </c>
      <c r="E670" s="8">
        <v>1029.8</v>
      </c>
      <c r="F670" s="8">
        <v>36345.1</v>
      </c>
      <c r="G670" s="8">
        <v>-591.20000000000005</v>
      </c>
      <c r="H670" s="8">
        <v>2385.9</v>
      </c>
      <c r="I670" s="8">
        <v>0</v>
      </c>
      <c r="J670" s="10">
        <f t="shared" si="72"/>
        <v>26817.1</v>
      </c>
      <c r="K670" s="8">
        <v>-120.85</v>
      </c>
      <c r="L670" s="8">
        <v>-854.65</v>
      </c>
      <c r="M670" s="8">
        <f t="shared" si="73"/>
        <v>-975.5</v>
      </c>
      <c r="N670" s="10">
        <f t="shared" si="71"/>
        <v>25841.599999999999</v>
      </c>
      <c r="O670" s="11">
        <f>IF(Table5[[#This Row],[Beans]]="","",O669+Table5[[#This Row],[Beans]])</f>
        <v>4245222.5</v>
      </c>
      <c r="P670" s="11">
        <f>IF(Table5[[#This Row],[Meal]]="","",P669+Table5[[#This Row],[Meal]])</f>
        <v>1011925.2000000001</v>
      </c>
      <c r="Q670" s="11">
        <f>IF(Table5[[#This Row],[Oil]]="","",Q669+Table5[[#This Row],[Oil]])</f>
        <v>-465780.16000000021</v>
      </c>
      <c r="R670" s="11">
        <f>IF(Table5[[#This Row],[Corn]]="","",R669+Table5[[#This Row],[Corn]])</f>
        <v>702440.94000000006</v>
      </c>
      <c r="S670" s="11">
        <f>IF(Table5[[#This Row],[Wheat]]="","",S669+Table5[[#This Row],[Wheat]])</f>
        <v>1453612.7200000011</v>
      </c>
      <c r="T670" s="11">
        <f>IF(Table5[[#This Row],[KC Wheat]]="","",T669+Table5[[#This Row],[KC Wheat]])</f>
        <v>43459.999999999978</v>
      </c>
      <c r="U670" s="11">
        <f>IF(Table5[[#This Row],[Energies]]="","",U669+Table5[[#This Row],[Energies]])</f>
        <v>58860.250000000015</v>
      </c>
      <c r="V670" s="10">
        <f t="shared" si="69"/>
        <v>6504234.8379999958</v>
      </c>
      <c r="W670" s="8">
        <v>607281.05000000005</v>
      </c>
      <c r="X670" s="12">
        <f t="shared" si="67"/>
        <v>4.2552949742133396E-2</v>
      </c>
      <c r="Y670" s="8"/>
      <c r="Z670" s="8"/>
      <c r="AA670" s="8"/>
      <c r="AB670" s="1"/>
      <c r="AC670" s="66">
        <v>1735006.7</v>
      </c>
      <c r="AE670" s="109"/>
    </row>
    <row r="671" spans="1:33" x14ac:dyDescent="0.25">
      <c r="A671" s="1" t="str">
        <f t="shared" si="74"/>
        <v>Jul</v>
      </c>
      <c r="B671" s="2">
        <v>45138</v>
      </c>
      <c r="C671" s="8">
        <v>66045.600000000006</v>
      </c>
      <c r="D671" s="8">
        <v>-1033.5999999999999</v>
      </c>
      <c r="E671" s="8">
        <v>-4699.1000000000004</v>
      </c>
      <c r="F671" s="8">
        <v>-2637.1</v>
      </c>
      <c r="G671" s="8">
        <v>17534.3</v>
      </c>
      <c r="H671" s="8">
        <v>-5847.9</v>
      </c>
      <c r="I671" s="8">
        <v>0</v>
      </c>
      <c r="J671" s="10">
        <f t="shared" si="72"/>
        <v>69362.200000000012</v>
      </c>
      <c r="K671" s="8">
        <v>-133.51</v>
      </c>
      <c r="L671" s="8">
        <v>-942.77</v>
      </c>
      <c r="M671" s="8">
        <f t="shared" si="73"/>
        <v>-1076.28</v>
      </c>
      <c r="N671" s="10">
        <f t="shared" si="71"/>
        <v>68285.920000000013</v>
      </c>
      <c r="O671" s="11">
        <f>IF(Table5[[#This Row],[Beans]]="","",O670+Table5[[#This Row],[Beans]])</f>
        <v>4311268.0999999996</v>
      </c>
      <c r="P671" s="11">
        <f>IF(Table5[[#This Row],[Meal]]="","",P670+Table5[[#This Row],[Meal]])</f>
        <v>1010891.6000000001</v>
      </c>
      <c r="Q671" s="11">
        <f>IF(Table5[[#This Row],[Oil]]="","",Q670+Table5[[#This Row],[Oil]])</f>
        <v>-470479.26000000018</v>
      </c>
      <c r="R671" s="11">
        <f>IF(Table5[[#This Row],[Corn]]="","",R670+Table5[[#This Row],[Corn]])</f>
        <v>699803.84000000008</v>
      </c>
      <c r="S671" s="11">
        <f>IF(Table5[[#This Row],[Wheat]]="","",S670+Table5[[#This Row],[Wheat]])</f>
        <v>1471147.0200000012</v>
      </c>
      <c r="T671" s="11">
        <f>IF(Table5[[#This Row],[KC Wheat]]="","",T670+Table5[[#This Row],[KC Wheat]])</f>
        <v>37612.099999999977</v>
      </c>
      <c r="U671" s="11">
        <f>IF(Table5[[#This Row],[Energies]]="","",U670+Table5[[#This Row],[Energies]])</f>
        <v>58860.250000000015</v>
      </c>
      <c r="V671" s="10">
        <f t="shared" si="69"/>
        <v>6572520.7579999957</v>
      </c>
      <c r="W671" s="8">
        <v>550534.57999999996</v>
      </c>
      <c r="X671" s="12">
        <f t="shared" si="67"/>
        <v>0.12403566003065605</v>
      </c>
      <c r="Y671" s="8"/>
      <c r="Z671" s="8"/>
      <c r="AA671" s="8"/>
      <c r="AB671" s="8"/>
      <c r="AC671" s="66">
        <v>1793576.92</v>
      </c>
      <c r="AE671" s="109"/>
    </row>
    <row r="672" spans="1:33" x14ac:dyDescent="0.25">
      <c r="A672" s="1" t="str">
        <f t="shared" si="74"/>
        <v>Aug</v>
      </c>
      <c r="B672" s="2">
        <v>45139</v>
      </c>
      <c r="C672" s="8">
        <v>2894.7</v>
      </c>
      <c r="D672" s="8">
        <v>3009.3</v>
      </c>
      <c r="E672" s="8">
        <v>1073.3</v>
      </c>
      <c r="F672" s="8">
        <v>-1119.5999999999999</v>
      </c>
      <c r="G672" s="8">
        <v>-755.2</v>
      </c>
      <c r="H672" s="8">
        <v>-2813.2</v>
      </c>
      <c r="I672" s="8">
        <v>0</v>
      </c>
      <c r="J672" s="10">
        <f t="shared" si="72"/>
        <v>2289.3000000000011</v>
      </c>
      <c r="K672" s="8">
        <v>-62.26</v>
      </c>
      <c r="L672" s="8">
        <v>-444.59</v>
      </c>
      <c r="M672" s="8">
        <f t="shared" si="73"/>
        <v>-506.84999999999997</v>
      </c>
      <c r="N672" s="10">
        <f t="shared" si="71"/>
        <v>1782.4500000000012</v>
      </c>
      <c r="O672" s="11">
        <f>IF(Table5[[#This Row],[Beans]]="","",O671+Table5[[#This Row],[Beans]])</f>
        <v>4314162.8</v>
      </c>
      <c r="P672" s="11">
        <f>IF(Table5[[#This Row],[Meal]]="","",P671+Table5[[#This Row],[Meal]])</f>
        <v>1013900.9000000001</v>
      </c>
      <c r="Q672" s="11">
        <f>IF(Table5[[#This Row],[Oil]]="","",Q671+Table5[[#This Row],[Oil]])</f>
        <v>-469405.9600000002</v>
      </c>
      <c r="R672" s="11">
        <f>IF(Table5[[#This Row],[Corn]]="","",R671+Table5[[#This Row],[Corn]])</f>
        <v>698684.24000000011</v>
      </c>
      <c r="S672" s="11">
        <f>IF(Table5[[#This Row],[Wheat]]="","",S671+Table5[[#This Row],[Wheat]])</f>
        <v>1470391.8200000012</v>
      </c>
      <c r="T672" s="11">
        <f>IF(Table5[[#This Row],[KC Wheat]]="","",T671+Table5[[#This Row],[KC Wheat]])</f>
        <v>34798.89999999998</v>
      </c>
      <c r="U672" s="11">
        <f>IF(Table5[[#This Row],[Energies]]="","",U671+Table5[[#This Row],[Energies]])</f>
        <v>58860.250000000015</v>
      </c>
      <c r="V672" s="10">
        <f t="shared" si="69"/>
        <v>6574303.2079999959</v>
      </c>
      <c r="W672" s="8">
        <v>550000</v>
      </c>
      <c r="X672" s="12">
        <f t="shared" si="67"/>
        <v>3.2408181818181841E-3</v>
      </c>
      <c r="Y672" s="8">
        <v>-2163.8000000000002</v>
      </c>
      <c r="Z672" s="8"/>
      <c r="AA672" s="8"/>
      <c r="AB672" s="1"/>
      <c r="AC672" s="66">
        <v>1799164.32</v>
      </c>
      <c r="AE672" s="109"/>
    </row>
    <row r="673" spans="1:31" x14ac:dyDescent="0.25">
      <c r="A673" s="1" t="str">
        <f t="shared" si="74"/>
        <v>Aug</v>
      </c>
      <c r="B673" s="2">
        <v>45140</v>
      </c>
      <c r="C673" s="8">
        <v>-1170.4000000000001</v>
      </c>
      <c r="D673" s="8">
        <v>-14172.3</v>
      </c>
      <c r="E673" s="8">
        <v>989.3</v>
      </c>
      <c r="F673" s="8">
        <v>-162.4</v>
      </c>
      <c r="G673" s="8">
        <v>30870</v>
      </c>
      <c r="H673" s="8">
        <v>951.8</v>
      </c>
      <c r="I673" s="8">
        <v>0</v>
      </c>
      <c r="J673" s="10">
        <f t="shared" si="72"/>
        <v>17306</v>
      </c>
      <c r="K673" s="8">
        <v>-72.53</v>
      </c>
      <c r="L673" s="8">
        <v>-514.04999999999995</v>
      </c>
      <c r="M673" s="8">
        <f t="shared" si="73"/>
        <v>-586.57999999999993</v>
      </c>
      <c r="N673" s="10">
        <f t="shared" si="71"/>
        <v>16719.419999999998</v>
      </c>
      <c r="O673" s="11">
        <f>IF(Table5[[#This Row],[Beans]]="","",O672+Table5[[#This Row],[Beans]])</f>
        <v>4312992.3999999994</v>
      </c>
      <c r="P673" s="11">
        <f>IF(Table5[[#This Row],[Meal]]="","",P672+Table5[[#This Row],[Meal]])</f>
        <v>999728.60000000009</v>
      </c>
      <c r="Q673" s="11">
        <f>IF(Table5[[#This Row],[Oil]]="","",Q672+Table5[[#This Row],[Oil]])</f>
        <v>-468416.66000000021</v>
      </c>
      <c r="R673" s="11">
        <f>IF(Table5[[#This Row],[Corn]]="","",R672+Table5[[#This Row],[Corn]])</f>
        <v>698521.84000000008</v>
      </c>
      <c r="S673" s="11">
        <f>IF(Table5[[#This Row],[Wheat]]="","",S672+Table5[[#This Row],[Wheat]])</f>
        <v>1501261.8200000012</v>
      </c>
      <c r="T673" s="11">
        <f>IF(Table5[[#This Row],[KC Wheat]]="","",T672+Table5[[#This Row],[KC Wheat]])</f>
        <v>35750.699999999983</v>
      </c>
      <c r="U673" s="11">
        <f>IF(Table5[[#This Row],[Energies]]="","",U672+Table5[[#This Row],[Energies]])</f>
        <v>58860.250000000015</v>
      </c>
      <c r="V673" s="10">
        <f t="shared" si="69"/>
        <v>6591022.6279999958</v>
      </c>
      <c r="W673" s="8">
        <v>550000</v>
      </c>
      <c r="X673" s="12">
        <f t="shared" si="67"/>
        <v>3.039894545454545E-2</v>
      </c>
      <c r="Y673" s="8"/>
      <c r="Z673" s="8"/>
      <c r="AA673" s="8"/>
      <c r="AB673" s="8"/>
      <c r="AC673" s="66">
        <v>1806078.24</v>
      </c>
      <c r="AE673" s="109"/>
    </row>
    <row r="674" spans="1:31" x14ac:dyDescent="0.25">
      <c r="A674" s="1" t="str">
        <f t="shared" si="74"/>
        <v>Aug</v>
      </c>
      <c r="B674" s="2">
        <v>45141</v>
      </c>
      <c r="C674" s="8">
        <v>952.8</v>
      </c>
      <c r="D674" s="8">
        <v>-640.4</v>
      </c>
      <c r="E674" s="8">
        <v>381.2</v>
      </c>
      <c r="F674" s="8">
        <v>5149.7</v>
      </c>
      <c r="G674" s="8">
        <v>-16994.5</v>
      </c>
      <c r="H674" s="8">
        <v>-1607.1</v>
      </c>
      <c r="I674" s="8">
        <v>0</v>
      </c>
      <c r="J674" s="10">
        <f t="shared" si="72"/>
        <v>-12758.300000000001</v>
      </c>
      <c r="K674" s="8">
        <v>-48.74</v>
      </c>
      <c r="L674" s="8">
        <v>-345.46</v>
      </c>
      <c r="M674" s="8">
        <f t="shared" si="73"/>
        <v>-394.2</v>
      </c>
      <c r="N674" s="10">
        <f t="shared" si="71"/>
        <v>-13152.500000000002</v>
      </c>
      <c r="O674" s="11">
        <f>IF(Table5[[#This Row],[Beans]]="","",O673+Table5[[#This Row],[Beans]])</f>
        <v>4313945.1999999993</v>
      </c>
      <c r="P674" s="11">
        <f>IF(Table5[[#This Row],[Meal]]="","",P673+Table5[[#This Row],[Meal]])</f>
        <v>999088.20000000007</v>
      </c>
      <c r="Q674" s="11">
        <f>IF(Table5[[#This Row],[Oil]]="","",Q673+Table5[[#This Row],[Oil]])</f>
        <v>-468035.4600000002</v>
      </c>
      <c r="R674" s="11">
        <f>IF(Table5[[#This Row],[Corn]]="","",R673+Table5[[#This Row],[Corn]])</f>
        <v>703671.54</v>
      </c>
      <c r="S674" s="11">
        <f>IF(Table5[[#This Row],[Wheat]]="","",S673+Table5[[#This Row],[Wheat]])</f>
        <v>1484267.3200000012</v>
      </c>
      <c r="T674" s="11">
        <f>IF(Table5[[#This Row],[KC Wheat]]="","",T673+Table5[[#This Row],[KC Wheat]])</f>
        <v>34143.599999999984</v>
      </c>
      <c r="U674" s="11">
        <f>IF(Table5[[#This Row],[Energies]]="","",U673+Table5[[#This Row],[Energies]])</f>
        <v>58860.250000000015</v>
      </c>
      <c r="V674" s="10">
        <f t="shared" si="69"/>
        <v>6577870.1279999958</v>
      </c>
      <c r="W674" s="8">
        <v>550000</v>
      </c>
      <c r="X674" s="12">
        <f t="shared" ref="X674:X737" si="75">IFERROR(N674/W674,"")</f>
        <v>-2.3913636363636366E-2</v>
      </c>
      <c r="Y674" s="8"/>
      <c r="Z674" s="8"/>
      <c r="AA674" s="8"/>
      <c r="AB674" s="1"/>
      <c r="AC674" s="66">
        <v>1798730.04</v>
      </c>
      <c r="AE674" s="109"/>
    </row>
    <row r="675" spans="1:31" x14ac:dyDescent="0.25">
      <c r="A675" s="1" t="str">
        <f t="shared" si="74"/>
        <v>Aug</v>
      </c>
      <c r="B675" s="2">
        <v>45142</v>
      </c>
      <c r="C675" s="8">
        <v>-4625.8999999999996</v>
      </c>
      <c r="D675" s="8">
        <v>-832.9</v>
      </c>
      <c r="E675" s="8">
        <v>655.1</v>
      </c>
      <c r="F675" s="8">
        <v>-1014.2</v>
      </c>
      <c r="G675" s="8">
        <v>-27853.200000000001</v>
      </c>
      <c r="H675" s="8">
        <v>11469.4</v>
      </c>
      <c r="I675" s="8">
        <v>0</v>
      </c>
      <c r="J675" s="10">
        <f t="shared" si="72"/>
        <v>-22201.699999999997</v>
      </c>
      <c r="K675" s="8">
        <v>-34.07</v>
      </c>
      <c r="L675" s="8">
        <v>-240.41</v>
      </c>
      <c r="M675" s="8">
        <f t="shared" si="73"/>
        <v>-274.48</v>
      </c>
      <c r="N675" s="10">
        <f t="shared" si="71"/>
        <v>-22476.179999999997</v>
      </c>
      <c r="O675" s="11">
        <f>IF(Table5[[#This Row],[Beans]]="","",O674+Table5[[#This Row],[Beans]])</f>
        <v>4309319.2999999989</v>
      </c>
      <c r="P675" s="11">
        <f>IF(Table5[[#This Row],[Meal]]="","",P674+Table5[[#This Row],[Meal]])</f>
        <v>998255.3</v>
      </c>
      <c r="Q675" s="11">
        <f>IF(Table5[[#This Row],[Oil]]="","",Q674+Table5[[#This Row],[Oil]])</f>
        <v>-467380.36000000022</v>
      </c>
      <c r="R675" s="11">
        <f>IF(Table5[[#This Row],[Corn]]="","",R674+Table5[[#This Row],[Corn]])</f>
        <v>702657.34000000008</v>
      </c>
      <c r="S675" s="11">
        <f>IF(Table5[[#This Row],[Wheat]]="","",S674+Table5[[#This Row],[Wheat]])</f>
        <v>1456414.1200000013</v>
      </c>
      <c r="T675" s="11">
        <f>IF(Table5[[#This Row],[KC Wheat]]="","",T674+Table5[[#This Row],[KC Wheat]])</f>
        <v>45612.999999999985</v>
      </c>
      <c r="U675" s="11">
        <f>IF(Table5[[#This Row],[Energies]]="","",U674+Table5[[#This Row],[Energies]])</f>
        <v>58860.250000000015</v>
      </c>
      <c r="V675" s="10">
        <f t="shared" si="69"/>
        <v>6555393.9479999961</v>
      </c>
      <c r="W675" s="8">
        <v>550000</v>
      </c>
      <c r="X675" s="12">
        <f t="shared" si="75"/>
        <v>-4.0865781818181811E-2</v>
      </c>
      <c r="Y675" s="8"/>
      <c r="Z675" s="8"/>
      <c r="AA675" s="8"/>
      <c r="AB675" s="8"/>
      <c r="AC675" s="66">
        <v>1777986.06</v>
      </c>
      <c r="AE675" s="109"/>
    </row>
    <row r="676" spans="1:31" x14ac:dyDescent="0.25">
      <c r="A676" s="1" t="str">
        <f t="shared" si="74"/>
        <v>Aug</v>
      </c>
      <c r="B676" s="2">
        <v>45145</v>
      </c>
      <c r="C676" s="8">
        <v>33839.800000000003</v>
      </c>
      <c r="D676" s="8">
        <v>-2644</v>
      </c>
      <c r="E676" s="8">
        <v>326.10000000000002</v>
      </c>
      <c r="F676" s="8">
        <v>2373.1</v>
      </c>
      <c r="G676" s="8">
        <v>-7152.6</v>
      </c>
      <c r="H676" s="8">
        <v>6699.2</v>
      </c>
      <c r="I676" s="8">
        <v>0</v>
      </c>
      <c r="J676" s="10">
        <f t="shared" si="72"/>
        <v>33441.599999999999</v>
      </c>
      <c r="K676" s="8">
        <v>-87.38</v>
      </c>
      <c r="L676" s="8">
        <v>-618.47</v>
      </c>
      <c r="M676" s="8">
        <f t="shared" si="73"/>
        <v>-705.85</v>
      </c>
      <c r="N676" s="10">
        <f t="shared" si="71"/>
        <v>32735.75</v>
      </c>
      <c r="O676" s="11">
        <f>IF(Table5[[#This Row],[Beans]]="","",O675+Table5[[#This Row],[Beans]])</f>
        <v>4343159.0999999987</v>
      </c>
      <c r="P676" s="11">
        <f>IF(Table5[[#This Row],[Meal]]="","",P675+Table5[[#This Row],[Meal]])</f>
        <v>995611.3</v>
      </c>
      <c r="Q676" s="11">
        <f>IF(Table5[[#This Row],[Oil]]="","",Q675+Table5[[#This Row],[Oil]])</f>
        <v>-467054.26000000024</v>
      </c>
      <c r="R676" s="11">
        <f>IF(Table5[[#This Row],[Corn]]="","",R675+Table5[[#This Row],[Corn]])</f>
        <v>705030.44000000006</v>
      </c>
      <c r="S676" s="11">
        <f>IF(Table5[[#This Row],[Wheat]]="","",S675+Table5[[#This Row],[Wheat]])</f>
        <v>1449261.5200000012</v>
      </c>
      <c r="T676" s="11">
        <f>IF(Table5[[#This Row],[KC Wheat]]="","",T675+Table5[[#This Row],[KC Wheat]])</f>
        <v>52312.199999999983</v>
      </c>
      <c r="U676" s="11">
        <f>IF(Table5[[#This Row],[Energies]]="","",U675+Table5[[#This Row],[Energies]])</f>
        <v>58860.250000000015</v>
      </c>
      <c r="V676" s="10">
        <f t="shared" si="69"/>
        <v>6588129.6979999961</v>
      </c>
      <c r="W676" s="8">
        <v>493016.54</v>
      </c>
      <c r="X676" s="12">
        <f t="shared" si="75"/>
        <v>6.6398887956172839E-2</v>
      </c>
      <c r="Y676" s="8">
        <v>-133</v>
      </c>
      <c r="Z676" s="8"/>
      <c r="AA676" s="8"/>
      <c r="AB676" s="1"/>
      <c r="AC676" s="66">
        <v>1799459.96</v>
      </c>
      <c r="AE676" s="109"/>
    </row>
    <row r="677" spans="1:31" x14ac:dyDescent="0.25">
      <c r="A677" s="1" t="str">
        <f t="shared" si="74"/>
        <v>Aug</v>
      </c>
      <c r="B677" s="2">
        <v>45146</v>
      </c>
      <c r="C677" s="8">
        <v>7692</v>
      </c>
      <c r="D677" s="8">
        <v>-22739.5</v>
      </c>
      <c r="E677" s="8">
        <v>-660</v>
      </c>
      <c r="F677" s="8">
        <v>-4624.2</v>
      </c>
      <c r="G677" s="8">
        <v>-18348.400000000001</v>
      </c>
      <c r="H677" s="8">
        <v>1982.8</v>
      </c>
      <c r="I677" s="8">
        <v>0</v>
      </c>
      <c r="J677" s="10">
        <f t="shared" si="72"/>
        <v>-36697.300000000003</v>
      </c>
      <c r="K677" s="8">
        <v>-59.39</v>
      </c>
      <c r="L677" s="8">
        <v>-419.75</v>
      </c>
      <c r="M677" s="8">
        <f t="shared" si="73"/>
        <v>-479.14</v>
      </c>
      <c r="N677" s="10">
        <f t="shared" si="71"/>
        <v>-37176.44</v>
      </c>
      <c r="O677" s="11">
        <f>IF(Table5[[#This Row],[Beans]]="","",O676+Table5[[#This Row],[Beans]])</f>
        <v>4350851.0999999987</v>
      </c>
      <c r="P677" s="11">
        <f>IF(Table5[[#This Row],[Meal]]="","",P676+Table5[[#This Row],[Meal]])</f>
        <v>972871.8</v>
      </c>
      <c r="Q677" s="11">
        <f>IF(Table5[[#This Row],[Oil]]="","",Q676+Table5[[#This Row],[Oil]])</f>
        <v>-467714.26000000024</v>
      </c>
      <c r="R677" s="11">
        <f>IF(Table5[[#This Row],[Corn]]="","",R676+Table5[[#This Row],[Corn]])</f>
        <v>700406.24000000011</v>
      </c>
      <c r="S677" s="11">
        <f>IF(Table5[[#This Row],[Wheat]]="","",S676+Table5[[#This Row],[Wheat]])</f>
        <v>1430913.1200000013</v>
      </c>
      <c r="T677" s="11">
        <f>IF(Table5[[#This Row],[KC Wheat]]="","",T676+Table5[[#This Row],[KC Wheat]])</f>
        <v>54294.999999999985</v>
      </c>
      <c r="U677" s="11">
        <f>IF(Table5[[#This Row],[Energies]]="","",U676+Table5[[#This Row],[Energies]])</f>
        <v>58860.250000000015</v>
      </c>
      <c r="V677" s="10">
        <f t="shared" si="69"/>
        <v>6550953.2579999957</v>
      </c>
      <c r="W677" s="8">
        <v>470226.93</v>
      </c>
      <c r="X677" s="12">
        <f t="shared" si="75"/>
        <v>-7.9060635680733987E-2</v>
      </c>
      <c r="Y677" s="8"/>
      <c r="Z677" s="8"/>
      <c r="AA677" s="8"/>
      <c r="AB677" s="8"/>
      <c r="AC677" s="66">
        <v>1769891.32</v>
      </c>
      <c r="AE677" s="109"/>
    </row>
    <row r="678" spans="1:31" x14ac:dyDescent="0.25">
      <c r="A678" s="1" t="str">
        <f t="shared" si="74"/>
        <v>Aug</v>
      </c>
      <c r="B678" s="2">
        <v>45147</v>
      </c>
      <c r="C678" s="8">
        <v>-27941.9</v>
      </c>
      <c r="D678" s="8">
        <v>14964.6</v>
      </c>
      <c r="E678" s="8">
        <v>1493.9</v>
      </c>
      <c r="F678" s="8">
        <v>-11150</v>
      </c>
      <c r="G678" s="8">
        <v>10310</v>
      </c>
      <c r="H678" s="8">
        <v>-5219.1000000000004</v>
      </c>
      <c r="I678" s="8">
        <v>0</v>
      </c>
      <c r="J678" s="10">
        <f t="shared" si="72"/>
        <v>-17542.5</v>
      </c>
      <c r="K678" s="8">
        <v>-64.650000000000006</v>
      </c>
      <c r="L678" s="8">
        <v>-457.47</v>
      </c>
      <c r="M678" s="8">
        <f t="shared" si="73"/>
        <v>-522.12</v>
      </c>
      <c r="N678" s="10">
        <f t="shared" si="71"/>
        <v>-18064.62</v>
      </c>
      <c r="O678" s="11">
        <f>IF(Table5[[#This Row],[Beans]]="","",O677+Table5[[#This Row],[Beans]])</f>
        <v>4322909.1999999983</v>
      </c>
      <c r="P678" s="11">
        <f>IF(Table5[[#This Row],[Meal]]="","",P677+Table5[[#This Row],[Meal]])</f>
        <v>987836.4</v>
      </c>
      <c r="Q678" s="11">
        <f>IF(Table5[[#This Row],[Oil]]="","",Q677+Table5[[#This Row],[Oil]])</f>
        <v>-466220.36000000022</v>
      </c>
      <c r="R678" s="11">
        <f>IF(Table5[[#This Row],[Corn]]="","",R677+Table5[[#This Row],[Corn]])</f>
        <v>689256.24000000011</v>
      </c>
      <c r="S678" s="11">
        <f>IF(Table5[[#This Row],[Wheat]]="","",S677+Table5[[#This Row],[Wheat]])</f>
        <v>1441223.1200000013</v>
      </c>
      <c r="T678" s="11">
        <f>IF(Table5[[#This Row],[KC Wheat]]="","",T677+Table5[[#This Row],[KC Wheat]])</f>
        <v>49075.899999999987</v>
      </c>
      <c r="U678" s="11">
        <f>IF(Table5[[#This Row],[Energies]]="","",U677+Table5[[#This Row],[Energies]])</f>
        <v>58860.250000000015</v>
      </c>
      <c r="V678" s="10">
        <f t="shared" si="69"/>
        <v>6532888.6379999956</v>
      </c>
      <c r="W678" s="8">
        <v>460000</v>
      </c>
      <c r="X678" s="12">
        <f t="shared" si="75"/>
        <v>-3.927091304347826E-2</v>
      </c>
      <c r="Y678" s="8">
        <v>-859.71</v>
      </c>
      <c r="Z678" s="8"/>
      <c r="AA678" s="8"/>
      <c r="AB678" s="1"/>
      <c r="AC678" s="66">
        <v>1747975.95</v>
      </c>
      <c r="AE678" s="109"/>
    </row>
    <row r="679" spans="1:31" x14ac:dyDescent="0.25">
      <c r="A679" s="1" t="str">
        <f t="shared" si="74"/>
        <v>Aug</v>
      </c>
      <c r="B679" s="2">
        <v>45148</v>
      </c>
      <c r="C679" s="8">
        <v>-17836.599999999999</v>
      </c>
      <c r="D679" s="8">
        <v>1482.2</v>
      </c>
      <c r="E679" s="8">
        <v>1520</v>
      </c>
      <c r="F679" s="8">
        <v>-6826.8</v>
      </c>
      <c r="G679" s="8">
        <v>1193.7</v>
      </c>
      <c r="H679" s="8">
        <v>-5208.2</v>
      </c>
      <c r="I679" s="8">
        <v>0</v>
      </c>
      <c r="J679" s="10">
        <f t="shared" si="72"/>
        <v>-25675.699999999997</v>
      </c>
      <c r="K679" s="8">
        <v>-48.98</v>
      </c>
      <c r="L679" s="8">
        <v>-338.88</v>
      </c>
      <c r="M679" s="8">
        <f t="shared" si="73"/>
        <v>-387.86</v>
      </c>
      <c r="N679" s="10">
        <f t="shared" si="71"/>
        <v>-26063.559999999998</v>
      </c>
      <c r="O679" s="11">
        <f>IF(Table5[[#This Row],[Beans]]="","",O678+Table5[[#This Row],[Beans]])</f>
        <v>4305072.5999999987</v>
      </c>
      <c r="P679" s="11">
        <f>IF(Table5[[#This Row],[Meal]]="","",P678+Table5[[#This Row],[Meal]])</f>
        <v>989318.6</v>
      </c>
      <c r="Q679" s="11">
        <f>IF(Table5[[#This Row],[Oil]]="","",Q678+Table5[[#This Row],[Oil]])</f>
        <v>-464700.36000000022</v>
      </c>
      <c r="R679" s="11">
        <f>IF(Table5[[#This Row],[Corn]]="","",R678+Table5[[#This Row],[Corn]])</f>
        <v>682429.44000000006</v>
      </c>
      <c r="S679" s="11">
        <f>IF(Table5[[#This Row],[Wheat]]="","",S678+Table5[[#This Row],[Wheat]])</f>
        <v>1442416.8200000012</v>
      </c>
      <c r="T679" s="11">
        <f>IF(Table5[[#This Row],[KC Wheat]]="","",T678+Table5[[#This Row],[KC Wheat]])</f>
        <v>43867.69999999999</v>
      </c>
      <c r="U679" s="11">
        <f>IF(Table5[[#This Row],[Energies]]="","",U678+Table5[[#This Row],[Energies]])</f>
        <v>58860.250000000015</v>
      </c>
      <c r="V679" s="10">
        <f t="shared" si="69"/>
        <v>6506825.077999996</v>
      </c>
      <c r="W679" s="8">
        <v>326692.15999999997</v>
      </c>
      <c r="X679" s="12">
        <f t="shared" si="75"/>
        <v>-7.9780182052731227E-2</v>
      </c>
      <c r="Y679" s="8"/>
      <c r="Z679" s="8"/>
      <c r="AA679" s="8"/>
      <c r="AB679" s="8"/>
      <c r="AC679" s="66">
        <v>1748298.34</v>
      </c>
      <c r="AE679" s="109"/>
    </row>
    <row r="680" spans="1:31" x14ac:dyDescent="0.25">
      <c r="A680" s="1" t="str">
        <f t="shared" si="74"/>
        <v>Aug</v>
      </c>
      <c r="B680" s="2">
        <v>45149</v>
      </c>
      <c r="C680" s="8">
        <v>-6369.2</v>
      </c>
      <c r="D680" s="8">
        <v>1225.0999999999999</v>
      </c>
      <c r="E680" s="8">
        <v>1208</v>
      </c>
      <c r="F680" s="8">
        <v>-308.39999999999998</v>
      </c>
      <c r="G680" s="8">
        <v>5648.6</v>
      </c>
      <c r="H680" s="8">
        <v>-7781</v>
      </c>
      <c r="I680" s="8">
        <v>0</v>
      </c>
      <c r="J680" s="10">
        <f t="shared" si="72"/>
        <v>-6376.9</v>
      </c>
      <c r="K680" s="8">
        <v>-125.64</v>
      </c>
      <c r="L680" s="8">
        <v>-886.91</v>
      </c>
      <c r="M680" s="8">
        <f t="shared" si="73"/>
        <v>-1012.55</v>
      </c>
      <c r="N680" s="10">
        <f t="shared" si="71"/>
        <v>-7389.45</v>
      </c>
      <c r="O680" s="11">
        <f>IF(Table5[[#This Row],[Beans]]="","",O679+Table5[[#This Row],[Beans]])</f>
        <v>4298703.3999999985</v>
      </c>
      <c r="P680" s="11">
        <f>IF(Table5[[#This Row],[Meal]]="","",P679+Table5[[#This Row],[Meal]])</f>
        <v>990543.7</v>
      </c>
      <c r="Q680" s="11">
        <f>IF(Table5[[#This Row],[Oil]]="","",Q679+Table5[[#This Row],[Oil]])</f>
        <v>-463492.36000000022</v>
      </c>
      <c r="R680" s="11">
        <f>IF(Table5[[#This Row],[Corn]]="","",R679+Table5[[#This Row],[Corn]])</f>
        <v>682121.04</v>
      </c>
      <c r="S680" s="11">
        <f>IF(Table5[[#This Row],[Wheat]]="","",S679+Table5[[#This Row],[Wheat]])</f>
        <v>1448065.4200000013</v>
      </c>
      <c r="T680" s="11">
        <f>IF(Table5[[#This Row],[KC Wheat]]="","",T679+Table5[[#This Row],[KC Wheat]])</f>
        <v>36086.69999999999</v>
      </c>
      <c r="U680" s="11">
        <f>IF(Table5[[#This Row],[Energies]]="","",U679+Table5[[#This Row],[Energies]])</f>
        <v>58860.250000000015</v>
      </c>
      <c r="V680" s="10">
        <f t="shared" si="69"/>
        <v>6499435.6279999958</v>
      </c>
      <c r="W680" s="8">
        <v>812134.46</v>
      </c>
      <c r="X680" s="12">
        <f t="shared" si="75"/>
        <v>-9.0988012009735435E-3</v>
      </c>
      <c r="Y680" s="8"/>
      <c r="Z680" s="8"/>
      <c r="AA680" s="8"/>
      <c r="AB680" s="1"/>
      <c r="AC680" s="66">
        <v>1721915.04</v>
      </c>
      <c r="AE680" s="109"/>
    </row>
    <row r="681" spans="1:31" x14ac:dyDescent="0.25">
      <c r="A681" s="1" t="str">
        <f t="shared" si="74"/>
        <v>Aug</v>
      </c>
      <c r="B681" s="2">
        <v>45152</v>
      </c>
      <c r="C681" s="8">
        <v>-18141.7</v>
      </c>
      <c r="D681" s="8">
        <v>7918</v>
      </c>
      <c r="E681" s="8">
        <v>1222.2</v>
      </c>
      <c r="F681" s="8">
        <v>6055.1</v>
      </c>
      <c r="G681" s="8">
        <v>12624.9</v>
      </c>
      <c r="H681" s="8">
        <v>-1350.9</v>
      </c>
      <c r="I681" s="8">
        <v>0</v>
      </c>
      <c r="J681" s="10">
        <f t="shared" si="72"/>
        <v>8327.6</v>
      </c>
      <c r="K681" s="8">
        <v>-56.98</v>
      </c>
      <c r="L681" s="8">
        <v>-390.25</v>
      </c>
      <c r="M681" s="8">
        <f t="shared" si="73"/>
        <v>-447.23</v>
      </c>
      <c r="N681" s="10">
        <f t="shared" si="71"/>
        <v>7880.3700000000008</v>
      </c>
      <c r="O681" s="11">
        <f>IF(Table5[[#This Row],[Beans]]="","",O680+Table5[[#This Row],[Beans]])</f>
        <v>4280561.6999999983</v>
      </c>
      <c r="P681" s="11">
        <f>IF(Table5[[#This Row],[Meal]]="","",P680+Table5[[#This Row],[Meal]])</f>
        <v>998461.7</v>
      </c>
      <c r="Q681" s="11">
        <f>IF(Table5[[#This Row],[Oil]]="","",Q680+Table5[[#This Row],[Oil]])</f>
        <v>-462270.16000000021</v>
      </c>
      <c r="R681" s="11">
        <f>IF(Table5[[#This Row],[Corn]]="","",R680+Table5[[#This Row],[Corn]])</f>
        <v>688176.14</v>
      </c>
      <c r="S681" s="11">
        <f>IF(Table5[[#This Row],[Wheat]]="","",S680+Table5[[#This Row],[Wheat]])</f>
        <v>1460690.3200000012</v>
      </c>
      <c r="T681" s="11">
        <f>IF(Table5[[#This Row],[KC Wheat]]="","",T680+Table5[[#This Row],[KC Wheat]])</f>
        <v>34735.799999999988</v>
      </c>
      <c r="U681" s="11">
        <f>IF(Table5[[#This Row],[Energies]]="","",U680+Table5[[#This Row],[Energies]])</f>
        <v>58860.250000000015</v>
      </c>
      <c r="V681" s="10">
        <f t="shared" si="69"/>
        <v>6507315.9979999959</v>
      </c>
      <c r="W681" s="8">
        <v>998932.31</v>
      </c>
      <c r="X681" s="12">
        <f t="shared" si="75"/>
        <v>7.8887927851687967E-3</v>
      </c>
      <c r="Y681" s="8">
        <v>-5158.2299999999996</v>
      </c>
      <c r="Z681" s="8"/>
      <c r="AA681" s="8"/>
      <c r="AB681" s="8"/>
      <c r="AC681" s="66">
        <v>1734144.31</v>
      </c>
      <c r="AE681" s="109"/>
    </row>
    <row r="682" spans="1:31" x14ac:dyDescent="0.25">
      <c r="A682" s="1" t="str">
        <f t="shared" si="74"/>
        <v>Aug</v>
      </c>
      <c r="B682" s="2">
        <v>45153</v>
      </c>
      <c r="C682" s="8">
        <v>8968.2999999999993</v>
      </c>
      <c r="D682" s="8">
        <v>5793.2</v>
      </c>
      <c r="E682" s="8">
        <v>-443.2</v>
      </c>
      <c r="F682" s="8">
        <v>379.8</v>
      </c>
      <c r="G682" s="8">
        <v>18088.7</v>
      </c>
      <c r="H682" s="8">
        <v>-4465.5</v>
      </c>
      <c r="I682" s="8">
        <v>0</v>
      </c>
      <c r="J682" s="10">
        <f t="shared" si="72"/>
        <v>28321.300000000003</v>
      </c>
      <c r="K682" s="8">
        <v>-97.55</v>
      </c>
      <c r="L682" s="8">
        <v>-689.21</v>
      </c>
      <c r="M682" s="8">
        <f t="shared" si="73"/>
        <v>-786.76</v>
      </c>
      <c r="N682" s="10">
        <f t="shared" si="71"/>
        <v>27534.540000000005</v>
      </c>
      <c r="O682" s="11">
        <f>IF(Table5[[#This Row],[Beans]]="","",O681+Table5[[#This Row],[Beans]])</f>
        <v>4289529.9999999981</v>
      </c>
      <c r="P682" s="11">
        <f>IF(Table5[[#This Row],[Meal]]="","",P681+Table5[[#This Row],[Meal]])</f>
        <v>1004254.8999999999</v>
      </c>
      <c r="Q682" s="11">
        <f>IF(Table5[[#This Row],[Oil]]="","",Q681+Table5[[#This Row],[Oil]])</f>
        <v>-462713.36000000022</v>
      </c>
      <c r="R682" s="11">
        <f>IF(Table5[[#This Row],[Corn]]="","",R681+Table5[[#This Row],[Corn]])</f>
        <v>688555.94000000006</v>
      </c>
      <c r="S682" s="11">
        <f>IF(Table5[[#This Row],[Wheat]]="","",S681+Table5[[#This Row],[Wheat]])</f>
        <v>1478779.0200000012</v>
      </c>
      <c r="T682" s="11">
        <f>IF(Table5[[#This Row],[KC Wheat]]="","",T681+Table5[[#This Row],[KC Wheat]])</f>
        <v>30270.299999999988</v>
      </c>
      <c r="U682" s="11">
        <f>IF(Table5[[#This Row],[Energies]]="","",U681+Table5[[#This Row],[Energies]])</f>
        <v>58860.250000000015</v>
      </c>
      <c r="V682" s="10">
        <f t="shared" si="69"/>
        <v>6534850.537999996</v>
      </c>
      <c r="W682" s="8">
        <v>682591.8</v>
      </c>
      <c r="X682" s="12">
        <f t="shared" si="75"/>
        <v>4.0338222639064815E-2</v>
      </c>
      <c r="Y682" s="8"/>
      <c r="Z682" s="8"/>
      <c r="AA682" s="8"/>
      <c r="AB682" s="1"/>
      <c r="AC682" s="66">
        <v>1766448.8</v>
      </c>
      <c r="AE682" s="109"/>
    </row>
    <row r="683" spans="1:31" x14ac:dyDescent="0.25">
      <c r="A683" s="1" t="str">
        <f t="shared" si="74"/>
        <v>Aug</v>
      </c>
      <c r="B683" s="2">
        <v>45154</v>
      </c>
      <c r="C683" s="8">
        <v>26818.7</v>
      </c>
      <c r="D683" s="8">
        <v>-13710.8</v>
      </c>
      <c r="E683" s="8">
        <v>-1306.5</v>
      </c>
      <c r="F683" s="8">
        <v>36030.199999999997</v>
      </c>
      <c r="G683" s="8">
        <v>-17138.099999999999</v>
      </c>
      <c r="H683" s="8">
        <v>6027.4</v>
      </c>
      <c r="I683" s="8">
        <v>0</v>
      </c>
      <c r="J683" s="10">
        <f t="shared" si="72"/>
        <v>36720.9</v>
      </c>
      <c r="K683" s="8">
        <v>-93.41</v>
      </c>
      <c r="L683" s="8">
        <v>-656.85</v>
      </c>
      <c r="M683" s="8">
        <f t="shared" si="73"/>
        <v>-750.26</v>
      </c>
      <c r="N683" s="10">
        <f t="shared" si="71"/>
        <v>35970.639999999999</v>
      </c>
      <c r="O683" s="11">
        <f>IF(Table5[[#This Row],[Beans]]="","",O682+Table5[[#This Row],[Beans]])</f>
        <v>4316348.6999999983</v>
      </c>
      <c r="P683" s="11">
        <f>IF(Table5[[#This Row],[Meal]]="","",P682+Table5[[#This Row],[Meal]])</f>
        <v>990544.09999999986</v>
      </c>
      <c r="Q683" s="11">
        <f>IF(Table5[[#This Row],[Oil]]="","",Q682+Table5[[#This Row],[Oil]])</f>
        <v>-464019.86000000022</v>
      </c>
      <c r="R683" s="11">
        <f>IF(Table5[[#This Row],[Corn]]="","",R682+Table5[[#This Row],[Corn]])</f>
        <v>724586.14</v>
      </c>
      <c r="S683" s="11">
        <f>IF(Table5[[#This Row],[Wheat]]="","",S682+Table5[[#This Row],[Wheat]])</f>
        <v>1461640.9200000011</v>
      </c>
      <c r="T683" s="11">
        <f>IF(Table5[[#This Row],[KC Wheat]]="","",T682+Table5[[#This Row],[KC Wheat]])</f>
        <v>36297.69999999999</v>
      </c>
      <c r="U683" s="11">
        <f>IF(Table5[[#This Row],[Energies]]="","",U682+Table5[[#This Row],[Energies]])</f>
        <v>58860.250000000015</v>
      </c>
      <c r="V683" s="10">
        <f t="shared" si="69"/>
        <v>6570821.1779999956</v>
      </c>
      <c r="W683" s="8">
        <v>632637.29</v>
      </c>
      <c r="X683" s="12">
        <f t="shared" si="75"/>
        <v>5.6858235466960852E-2</v>
      </c>
      <c r="Y683" s="8"/>
      <c r="Z683" s="8"/>
      <c r="AA683" s="8"/>
      <c r="AB683" s="8"/>
      <c r="AC683" s="66">
        <v>1786522.29</v>
      </c>
      <c r="AE683" s="109"/>
    </row>
    <row r="684" spans="1:31" x14ac:dyDescent="0.25">
      <c r="A684" s="1" t="str">
        <f t="shared" si="74"/>
        <v>Aug</v>
      </c>
      <c r="B684" s="2">
        <v>45155</v>
      </c>
      <c r="C684" s="8">
        <v>-19306.2</v>
      </c>
      <c r="D684" s="8">
        <v>14882.3</v>
      </c>
      <c r="E684" s="8">
        <v>535.1</v>
      </c>
      <c r="F684" s="8">
        <v>747</v>
      </c>
      <c r="G684" s="8">
        <v>2446.5</v>
      </c>
      <c r="H684" s="8">
        <v>538</v>
      </c>
      <c r="I684" s="8">
        <v>0</v>
      </c>
      <c r="J684" s="10">
        <f t="shared" si="72"/>
        <v>-157.30000000000155</v>
      </c>
      <c r="K684" s="8">
        <v>-85.67</v>
      </c>
      <c r="L684" s="8">
        <v>-607.42999999999995</v>
      </c>
      <c r="M684" s="8">
        <f t="shared" si="73"/>
        <v>-693.09999999999991</v>
      </c>
      <c r="N684" s="10">
        <f t="shared" si="71"/>
        <v>-850.40000000000146</v>
      </c>
      <c r="O684" s="11">
        <f>IF(Table5[[#This Row],[Beans]]="","",O683+Table5[[#This Row],[Beans]])</f>
        <v>4297042.4999999981</v>
      </c>
      <c r="P684" s="11">
        <f>IF(Table5[[#This Row],[Meal]]="","",P683+Table5[[#This Row],[Meal]])</f>
        <v>1005426.3999999999</v>
      </c>
      <c r="Q684" s="11">
        <f>IF(Table5[[#This Row],[Oil]]="","",Q683+Table5[[#This Row],[Oil]])</f>
        <v>-463484.76000000024</v>
      </c>
      <c r="R684" s="11">
        <f>IF(Table5[[#This Row],[Corn]]="","",R683+Table5[[#This Row],[Corn]])</f>
        <v>725333.14</v>
      </c>
      <c r="S684" s="11">
        <f>IF(Table5[[#This Row],[Wheat]]="","",S683+Table5[[#This Row],[Wheat]])</f>
        <v>1464087.4200000011</v>
      </c>
      <c r="T684" s="11">
        <f>IF(Table5[[#This Row],[KC Wheat]]="","",T683+Table5[[#This Row],[KC Wheat]])</f>
        <v>36835.69999999999</v>
      </c>
      <c r="U684" s="11">
        <f>IF(Table5[[#This Row],[Energies]]="","",U683+Table5[[#This Row],[Energies]])</f>
        <v>58860.250000000015</v>
      </c>
      <c r="V684" s="10">
        <f t="shared" si="69"/>
        <v>6569970.7779999953</v>
      </c>
      <c r="W684" s="8">
        <v>741406.39</v>
      </c>
      <c r="X684" s="12">
        <f t="shared" si="75"/>
        <v>-1.1470092670768611E-3</v>
      </c>
      <c r="Y684" s="8"/>
      <c r="Z684" s="8"/>
      <c r="AA684" s="8"/>
      <c r="AB684" s="1"/>
      <c r="AC684" s="66">
        <v>1802546.39</v>
      </c>
      <c r="AE684" s="109"/>
    </row>
    <row r="685" spans="1:31" x14ac:dyDescent="0.25">
      <c r="A685" s="1" t="str">
        <f t="shared" si="74"/>
        <v>Aug</v>
      </c>
      <c r="B685" s="2">
        <v>45156</v>
      </c>
      <c r="C685" s="8">
        <v>9434.5</v>
      </c>
      <c r="D685" s="8">
        <v>-13332.8</v>
      </c>
      <c r="E685" s="8">
        <v>3317.7</v>
      </c>
      <c r="F685" s="8">
        <v>1866.7</v>
      </c>
      <c r="G685" s="8">
        <v>-20275.3</v>
      </c>
      <c r="H685" s="8">
        <v>7045.4</v>
      </c>
      <c r="I685" s="8">
        <v>0</v>
      </c>
      <c r="J685" s="10">
        <f t="shared" si="72"/>
        <v>-11943.799999999997</v>
      </c>
      <c r="K685" s="8">
        <v>-70.900000000000006</v>
      </c>
      <c r="L685" s="8">
        <v>-499.51</v>
      </c>
      <c r="M685" s="8">
        <f t="shared" si="73"/>
        <v>-570.41</v>
      </c>
      <c r="N685" s="10">
        <f t="shared" si="71"/>
        <v>-12514.209999999997</v>
      </c>
      <c r="O685" s="11">
        <f>IF(Table5[[#This Row],[Beans]]="","",O684+Table5[[#This Row],[Beans]])</f>
        <v>4306476.9999999981</v>
      </c>
      <c r="P685" s="11">
        <f>IF(Table5[[#This Row],[Meal]]="","",P684+Table5[[#This Row],[Meal]])</f>
        <v>992093.59999999986</v>
      </c>
      <c r="Q685" s="11">
        <f>IF(Table5[[#This Row],[Oil]]="","",Q684+Table5[[#This Row],[Oil]])</f>
        <v>-460167.06000000023</v>
      </c>
      <c r="R685" s="11">
        <f>IF(Table5[[#This Row],[Corn]]="","",R684+Table5[[#This Row],[Corn]])</f>
        <v>727199.84</v>
      </c>
      <c r="S685" s="11">
        <f>IF(Table5[[#This Row],[Wheat]]="","",S684+Table5[[#This Row],[Wheat]])</f>
        <v>1443812.120000001</v>
      </c>
      <c r="T685" s="11">
        <f>IF(Table5[[#This Row],[KC Wheat]]="","",T684+Table5[[#This Row],[KC Wheat]])</f>
        <v>43881.099999999991</v>
      </c>
      <c r="U685" s="11">
        <f>IF(Table5[[#This Row],[Energies]]="","",U684+Table5[[#This Row],[Energies]])</f>
        <v>58860.250000000015</v>
      </c>
      <c r="V685" s="10">
        <f t="shared" ref="V685:V717" si="76">IF(N685&lt;&gt;"",IFERROR(V684+N685,""),"")</f>
        <v>6557456.5679999953</v>
      </c>
      <c r="W685" s="8">
        <v>789061.48</v>
      </c>
      <c r="X685" s="12">
        <f t="shared" si="75"/>
        <v>-1.5859613372585363E-2</v>
      </c>
      <c r="Y685" s="8"/>
      <c r="Z685" s="8"/>
      <c r="AA685" s="8"/>
      <c r="AB685" s="8"/>
      <c r="AC685" s="66">
        <v>1796889.48</v>
      </c>
      <c r="AE685" s="109"/>
    </row>
    <row r="686" spans="1:31" x14ac:dyDescent="0.25">
      <c r="A686" s="1" t="str">
        <f t="shared" si="74"/>
        <v>Aug</v>
      </c>
      <c r="B686" s="2">
        <v>45159</v>
      </c>
      <c r="C686" s="8">
        <v>30735.8</v>
      </c>
      <c r="D686" s="8">
        <v>485.7</v>
      </c>
      <c r="E686" s="8">
        <v>2100.4</v>
      </c>
      <c r="F686" s="8">
        <v>-9626.2000000000007</v>
      </c>
      <c r="G686" s="8">
        <v>15691</v>
      </c>
      <c r="H686" s="8">
        <v>-5838.8</v>
      </c>
      <c r="I686" s="8">
        <v>0</v>
      </c>
      <c r="J686" s="10">
        <f t="shared" si="72"/>
        <v>33547.899999999994</v>
      </c>
      <c r="K686" s="8">
        <v>-84.44</v>
      </c>
      <c r="L686" s="8">
        <v>-597.45000000000005</v>
      </c>
      <c r="M686" s="8">
        <f t="shared" si="73"/>
        <v>-681.8900000000001</v>
      </c>
      <c r="N686" s="10">
        <f t="shared" si="71"/>
        <v>32866.009999999995</v>
      </c>
      <c r="O686" s="11">
        <f>IF(Table5[[#This Row],[Beans]]="","",O685+Table5[[#This Row],[Beans]])</f>
        <v>4337212.799999998</v>
      </c>
      <c r="P686" s="11">
        <f>IF(Table5[[#This Row],[Meal]]="","",P685+Table5[[#This Row],[Meal]])</f>
        <v>992579.29999999981</v>
      </c>
      <c r="Q686" s="11">
        <f>IF(Table5[[#This Row],[Oil]]="","",Q685+Table5[[#This Row],[Oil]])</f>
        <v>-458066.66000000021</v>
      </c>
      <c r="R686" s="11">
        <f>IF(Table5[[#This Row],[Corn]]="","",R685+Table5[[#This Row],[Corn]])</f>
        <v>717573.64</v>
      </c>
      <c r="S686" s="11">
        <f>IF(Table5[[#This Row],[Wheat]]="","",S685+Table5[[#This Row],[Wheat]])</f>
        <v>1459503.120000001</v>
      </c>
      <c r="T686" s="11">
        <f>IF(Table5[[#This Row],[KC Wheat]]="","",T685+Table5[[#This Row],[KC Wheat]])</f>
        <v>38042.299999999988</v>
      </c>
      <c r="U686" s="11">
        <f>IF(Table5[[#This Row],[Energies]]="","",U685+Table5[[#This Row],[Energies]])</f>
        <v>58860.250000000015</v>
      </c>
      <c r="V686" s="10">
        <f t="shared" si="76"/>
        <v>6590322.5779999951</v>
      </c>
      <c r="W686" s="8">
        <v>886590.34</v>
      </c>
      <c r="X686" s="12">
        <f t="shared" si="75"/>
        <v>3.7070119667669731E-2</v>
      </c>
      <c r="Y686" s="8"/>
      <c r="Z686" s="8"/>
      <c r="AA686" s="8"/>
      <c r="AB686" s="1"/>
      <c r="AC686" s="66">
        <v>1814530.34</v>
      </c>
      <c r="AE686" s="109"/>
    </row>
    <row r="687" spans="1:31" x14ac:dyDescent="0.25">
      <c r="A687" s="1" t="str">
        <f t="shared" si="74"/>
        <v>Aug</v>
      </c>
      <c r="B687" s="2">
        <v>45160</v>
      </c>
      <c r="C687" s="8">
        <v>-27893.1</v>
      </c>
      <c r="D687" s="8">
        <v>3582.5</v>
      </c>
      <c r="E687" s="8">
        <v>-7470.3</v>
      </c>
      <c r="F687" s="8">
        <v>-4684.8</v>
      </c>
      <c r="G687" s="8">
        <v>6915.7</v>
      </c>
      <c r="H687" s="8">
        <v>1526.5</v>
      </c>
      <c r="I687" s="8">
        <v>0</v>
      </c>
      <c r="J687" s="10">
        <f t="shared" si="72"/>
        <v>-28023.499999999996</v>
      </c>
      <c r="K687" s="8">
        <v>-135.72</v>
      </c>
      <c r="L687" s="8">
        <v>-958.82</v>
      </c>
      <c r="M687" s="8">
        <f t="shared" si="73"/>
        <v>-1094.54</v>
      </c>
      <c r="N687" s="10">
        <f t="shared" si="71"/>
        <v>-29118.039999999997</v>
      </c>
      <c r="O687" s="11">
        <f>IF(Table5[[#This Row],[Beans]]="","",O686+Table5[[#This Row],[Beans]])</f>
        <v>4309319.6999999983</v>
      </c>
      <c r="P687" s="11">
        <f>IF(Table5[[#This Row],[Meal]]="","",P686+Table5[[#This Row],[Meal]])</f>
        <v>996161.79999999981</v>
      </c>
      <c r="Q687" s="11">
        <f>IF(Table5[[#This Row],[Oil]]="","",Q686+Table5[[#This Row],[Oil]])</f>
        <v>-465536.9600000002</v>
      </c>
      <c r="R687" s="11">
        <f>IF(Table5[[#This Row],[Corn]]="","",R686+Table5[[#This Row],[Corn]])</f>
        <v>712888.84</v>
      </c>
      <c r="S687" s="11">
        <f>IF(Table5[[#This Row],[Wheat]]="","",S686+Table5[[#This Row],[Wheat]])</f>
        <v>1466418.820000001</v>
      </c>
      <c r="T687" s="11">
        <f>IF(Table5[[#This Row],[KC Wheat]]="","",T686+Table5[[#This Row],[KC Wheat]])</f>
        <v>39568.799999999988</v>
      </c>
      <c r="U687" s="11">
        <f>IF(Table5[[#This Row],[Energies]]="","",U686+Table5[[#This Row],[Energies]])</f>
        <v>58860.250000000015</v>
      </c>
      <c r="V687" s="10">
        <f t="shared" si="76"/>
        <v>6561204.5379999951</v>
      </c>
      <c r="W687" s="8">
        <v>367966.3</v>
      </c>
      <c r="X687" s="12">
        <f t="shared" si="75"/>
        <v>-7.9132355327104678E-2</v>
      </c>
      <c r="Y687" s="8"/>
      <c r="Z687" s="8"/>
      <c r="AA687" s="8"/>
      <c r="AB687" s="8"/>
      <c r="AC687" s="66">
        <v>1786357.55</v>
      </c>
      <c r="AE687" s="109"/>
    </row>
    <row r="688" spans="1:31" x14ac:dyDescent="0.25">
      <c r="A688" s="1" t="str">
        <f t="shared" si="74"/>
        <v>Aug</v>
      </c>
      <c r="B688" s="2">
        <v>45161</v>
      </c>
      <c r="C688" s="8">
        <v>15724.8</v>
      </c>
      <c r="D688" s="8">
        <v>-1188.5999999999999</v>
      </c>
      <c r="E688" s="8">
        <v>779.8</v>
      </c>
      <c r="F688" s="8">
        <v>-3054.8</v>
      </c>
      <c r="G688" s="8">
        <v>-35059.1</v>
      </c>
      <c r="H688" s="8">
        <v>5641.3</v>
      </c>
      <c r="I688" s="8">
        <v>0</v>
      </c>
      <c r="J688" s="10">
        <f t="shared" si="72"/>
        <v>-17156.600000000002</v>
      </c>
      <c r="K688" s="8">
        <v>-142.76</v>
      </c>
      <c r="L688" s="8">
        <v>-997.73</v>
      </c>
      <c r="M688" s="8">
        <f t="shared" si="73"/>
        <v>-1140.49</v>
      </c>
      <c r="N688" s="10">
        <f t="shared" si="71"/>
        <v>-18297.090000000004</v>
      </c>
      <c r="O688" s="11">
        <f>IF(Table5[[#This Row],[Beans]]="","",O687+Table5[[#This Row],[Beans]])</f>
        <v>4325044.4999999981</v>
      </c>
      <c r="P688" s="11">
        <f>IF(Table5[[#This Row],[Meal]]="","",P687+Table5[[#This Row],[Meal]])</f>
        <v>994973.19999999984</v>
      </c>
      <c r="Q688" s="11">
        <f>IF(Table5[[#This Row],[Oil]]="","",Q687+Table5[[#This Row],[Oil]])</f>
        <v>-464757.16000000021</v>
      </c>
      <c r="R688" s="11">
        <f>IF(Table5[[#This Row],[Corn]]="","",R687+Table5[[#This Row],[Corn]])</f>
        <v>709834.03999999992</v>
      </c>
      <c r="S688" s="11">
        <f>IF(Table5[[#This Row],[Wheat]]="","",S687+Table5[[#This Row],[Wheat]])</f>
        <v>1431359.7200000009</v>
      </c>
      <c r="T688" s="11">
        <f>IF(Table5[[#This Row],[KC Wheat]]="","",T687+Table5[[#This Row],[KC Wheat]])</f>
        <v>45210.099999999991</v>
      </c>
      <c r="U688" s="11">
        <f>IF(Table5[[#This Row],[Energies]]="","",U687+Table5[[#This Row],[Energies]])</f>
        <v>58860.250000000015</v>
      </c>
      <c r="V688" s="10">
        <f t="shared" si="76"/>
        <v>6542907.4479999952</v>
      </c>
      <c r="W688" s="8">
        <v>822180.06</v>
      </c>
      <c r="X688" s="12">
        <f t="shared" si="75"/>
        <v>-2.2254358734995351E-2</v>
      </c>
      <c r="Y688" s="8"/>
      <c r="Z688" s="8"/>
      <c r="AA688" s="8"/>
      <c r="AB688" s="1"/>
      <c r="AC688" s="66">
        <v>1787382.6</v>
      </c>
      <c r="AE688" s="109"/>
    </row>
    <row r="689" spans="1:31" x14ac:dyDescent="0.25">
      <c r="A689" s="1" t="str">
        <f t="shared" si="74"/>
        <v>Aug</v>
      </c>
      <c r="B689" s="2">
        <v>45162</v>
      </c>
      <c r="C689" s="8">
        <v>-17323.099999999999</v>
      </c>
      <c r="D689" s="8">
        <v>3186</v>
      </c>
      <c r="E689" s="8">
        <v>-401.2</v>
      </c>
      <c r="F689" s="8">
        <v>-1945.9</v>
      </c>
      <c r="G689" s="8">
        <v>17431.099999999999</v>
      </c>
      <c r="H689" s="8">
        <v>-3797.9</v>
      </c>
      <c r="I689" s="8">
        <v>0</v>
      </c>
      <c r="J689" s="10">
        <f t="shared" si="72"/>
        <v>-2851.0000000000023</v>
      </c>
      <c r="K689" s="8">
        <v>-115.85</v>
      </c>
      <c r="L689" s="8">
        <v>-798.48</v>
      </c>
      <c r="M689" s="8">
        <f t="shared" si="73"/>
        <v>-914.33</v>
      </c>
      <c r="N689" s="10">
        <f t="shared" si="71"/>
        <v>-3765.3300000000022</v>
      </c>
      <c r="O689" s="11">
        <f>IF(Table5[[#This Row],[Beans]]="","",O688+Table5[[#This Row],[Beans]])</f>
        <v>4307721.3999999985</v>
      </c>
      <c r="P689" s="11">
        <f>IF(Table5[[#This Row],[Meal]]="","",P688+Table5[[#This Row],[Meal]])</f>
        <v>998159.19999999984</v>
      </c>
      <c r="Q689" s="11">
        <f>IF(Table5[[#This Row],[Oil]]="","",Q688+Table5[[#This Row],[Oil]])</f>
        <v>-465158.36000000022</v>
      </c>
      <c r="R689" s="11">
        <f>IF(Table5[[#This Row],[Corn]]="","",R688+Table5[[#This Row],[Corn]])</f>
        <v>707888.1399999999</v>
      </c>
      <c r="S689" s="11">
        <f>IF(Table5[[#This Row],[Wheat]]="","",S688+Table5[[#This Row],[Wheat]])</f>
        <v>1448790.820000001</v>
      </c>
      <c r="T689" s="11">
        <f>IF(Table5[[#This Row],[KC Wheat]]="","",T688+Table5[[#This Row],[KC Wheat]])</f>
        <v>41412.19999999999</v>
      </c>
      <c r="U689" s="11">
        <f>IF(Table5[[#This Row],[Energies]]="","",U688+Table5[[#This Row],[Energies]])</f>
        <v>58860.250000000015</v>
      </c>
      <c r="V689" s="10">
        <f t="shared" si="76"/>
        <v>6539142.1179999951</v>
      </c>
      <c r="W689" s="8">
        <v>666225.23</v>
      </c>
      <c r="X689" s="12">
        <f t="shared" si="75"/>
        <v>-5.6517373261291866E-3</v>
      </c>
      <c r="Y689" s="8"/>
      <c r="Z689" s="8"/>
      <c r="AA689" s="8"/>
      <c r="AB689" s="8"/>
      <c r="AC689" s="66">
        <v>1760617.23</v>
      </c>
      <c r="AE689" s="109"/>
    </row>
    <row r="690" spans="1:31" x14ac:dyDescent="0.25">
      <c r="A690" s="1" t="str">
        <f t="shared" si="74"/>
        <v>Aug</v>
      </c>
      <c r="B690" s="2">
        <v>45163</v>
      </c>
      <c r="C690" s="8">
        <v>-38962.800000000003</v>
      </c>
      <c r="D690" s="8">
        <v>14061.5</v>
      </c>
      <c r="E690" s="8">
        <v>478.3</v>
      </c>
      <c r="F690" s="8">
        <v>9167.7999999999993</v>
      </c>
      <c r="G690" s="8">
        <v>7494.6</v>
      </c>
      <c r="H690" s="8">
        <v>-5733.9</v>
      </c>
      <c r="I690" s="8">
        <v>0</v>
      </c>
      <c r="J690" s="10">
        <f t="shared" si="72"/>
        <v>-13494.500000000004</v>
      </c>
      <c r="K690" s="8">
        <v>-642.49</v>
      </c>
      <c r="L690" s="8">
        <v>-2962.65</v>
      </c>
      <c r="M690" s="8">
        <f t="shared" si="73"/>
        <v>-3605.1400000000003</v>
      </c>
      <c r="N690" s="10">
        <f t="shared" si="71"/>
        <v>-17099.640000000003</v>
      </c>
      <c r="O690" s="11">
        <f>IF(Table5[[#This Row],[Beans]]="","",O689+Table5[[#This Row],[Beans]])</f>
        <v>4268758.5999999987</v>
      </c>
      <c r="P690" s="11">
        <f>IF(Table5[[#This Row],[Meal]]="","",P689+Table5[[#This Row],[Meal]])</f>
        <v>1012220.6999999998</v>
      </c>
      <c r="Q690" s="11">
        <f>IF(Table5[[#This Row],[Oil]]="","",Q689+Table5[[#This Row],[Oil]])</f>
        <v>-464680.06000000023</v>
      </c>
      <c r="R690" s="11">
        <f>IF(Table5[[#This Row],[Corn]]="","",R689+Table5[[#This Row],[Corn]])</f>
        <v>717055.94</v>
      </c>
      <c r="S690" s="11">
        <f>IF(Table5[[#This Row],[Wheat]]="","",S689+Table5[[#This Row],[Wheat]])</f>
        <v>1456285.4200000011</v>
      </c>
      <c r="T690" s="11">
        <f>IF(Table5[[#This Row],[KC Wheat]]="","",T689+Table5[[#This Row],[KC Wheat]])</f>
        <v>35678.299999999988</v>
      </c>
      <c r="U690" s="11">
        <f>IF(Table5[[#This Row],[Energies]]="","",U689+Table5[[#This Row],[Energies]])</f>
        <v>58860.250000000015</v>
      </c>
      <c r="V690" s="10">
        <f t="shared" si="76"/>
        <v>6522042.4779999955</v>
      </c>
      <c r="W690" s="8">
        <v>715085.34</v>
      </c>
      <c r="X690" s="12">
        <f t="shared" si="75"/>
        <v>-2.3912726276838516E-2</v>
      </c>
      <c r="Y690" s="8"/>
      <c r="Z690" s="8"/>
      <c r="AA690" s="8"/>
      <c r="AB690" s="1"/>
      <c r="AC690" s="66">
        <v>1742873.34</v>
      </c>
      <c r="AE690" s="109"/>
    </row>
    <row r="691" spans="1:31" x14ac:dyDescent="0.25">
      <c r="A691" s="1" t="str">
        <f t="shared" si="74"/>
        <v>Aug</v>
      </c>
      <c r="B691" s="2">
        <v>45166</v>
      </c>
      <c r="C691" s="8">
        <v>19602.8</v>
      </c>
      <c r="D691" s="8">
        <v>22380.2</v>
      </c>
      <c r="E691" s="8">
        <v>0</v>
      </c>
      <c r="F691" s="8">
        <v>-3724.5</v>
      </c>
      <c r="G691" s="8">
        <v>3874</v>
      </c>
      <c r="H691" s="8">
        <v>-6072.8</v>
      </c>
      <c r="I691" s="8">
        <v>0</v>
      </c>
      <c r="J691" s="10">
        <f t="shared" si="72"/>
        <v>36059.699999999997</v>
      </c>
      <c r="K691" s="8">
        <v>-64.400000000000006</v>
      </c>
      <c r="L691" s="8">
        <v>-447.77</v>
      </c>
      <c r="M691" s="8">
        <f t="shared" si="73"/>
        <v>-512.16999999999996</v>
      </c>
      <c r="N691" s="10">
        <f t="shared" si="71"/>
        <v>35547.53</v>
      </c>
      <c r="O691" s="11">
        <f>IF(Table5[[#This Row],[Beans]]="","",O690+Table5[[#This Row],[Beans]])</f>
        <v>4288361.3999999985</v>
      </c>
      <c r="P691" s="11">
        <f>IF(Table5[[#This Row],[Meal]]="","",P690+Table5[[#This Row],[Meal]])</f>
        <v>1034600.8999999998</v>
      </c>
      <c r="Q691" s="11">
        <f>IF(Table5[[#This Row],[Oil]]="","",Q690+Table5[[#This Row],[Oil]])</f>
        <v>-464680.06000000023</v>
      </c>
      <c r="R691" s="11">
        <f>IF(Table5[[#This Row],[Corn]]="","",R690+Table5[[#This Row],[Corn]])</f>
        <v>713331.44</v>
      </c>
      <c r="S691" s="11">
        <f>IF(Table5[[#This Row],[Wheat]]="","",S690+Table5[[#This Row],[Wheat]])</f>
        <v>1460159.4200000011</v>
      </c>
      <c r="T691" s="11">
        <f>IF(Table5[[#This Row],[KC Wheat]]="","",T690+Table5[[#This Row],[KC Wheat]])</f>
        <v>29605.499999999989</v>
      </c>
      <c r="U691" s="11">
        <f>IF(Table5[[#This Row],[Energies]]="","",U690+Table5[[#This Row],[Energies]])</f>
        <v>58860.250000000015</v>
      </c>
      <c r="V691" s="10">
        <f t="shared" si="76"/>
        <v>6557590.0079999957</v>
      </c>
      <c r="W691" s="8">
        <v>814704.17</v>
      </c>
      <c r="X691" s="12">
        <f t="shared" si="75"/>
        <v>4.3632438999299583E-2</v>
      </c>
      <c r="Y691" s="8"/>
      <c r="Z691" s="8"/>
      <c r="AA691" s="8"/>
      <c r="AB691" s="8"/>
      <c r="AC691" s="66">
        <v>1778936.17</v>
      </c>
      <c r="AE691" s="109"/>
    </row>
    <row r="692" spans="1:31" x14ac:dyDescent="0.25">
      <c r="A692" s="1" t="str">
        <f t="shared" si="74"/>
        <v>Aug</v>
      </c>
      <c r="B692" s="2">
        <v>45167</v>
      </c>
      <c r="C692" s="8">
        <v>-32045.7</v>
      </c>
      <c r="D692" s="8">
        <v>-1350</v>
      </c>
      <c r="E692" s="8">
        <v>0</v>
      </c>
      <c r="F692" s="8">
        <v>-2689.2</v>
      </c>
      <c r="G692" s="8">
        <v>18898.900000000001</v>
      </c>
      <c r="H692" s="8">
        <v>-1246.0999999999999</v>
      </c>
      <c r="I692" s="8">
        <v>0</v>
      </c>
      <c r="J692" s="10">
        <f t="shared" si="72"/>
        <v>-18432.099999999991</v>
      </c>
      <c r="K692" s="8">
        <v>-85.71</v>
      </c>
      <c r="L692" s="8">
        <v>-605.99</v>
      </c>
      <c r="M692" s="8">
        <f t="shared" si="73"/>
        <v>-691.7</v>
      </c>
      <c r="N692" s="10">
        <f t="shared" si="71"/>
        <v>-19123.799999999992</v>
      </c>
      <c r="O692" s="11">
        <f>IF(Table5[[#This Row],[Beans]]="","",O691+Table5[[#This Row],[Beans]])</f>
        <v>4256315.6999999983</v>
      </c>
      <c r="P692" s="11">
        <f>IF(Table5[[#This Row],[Meal]]="","",P691+Table5[[#This Row],[Meal]])</f>
        <v>1033250.8999999998</v>
      </c>
      <c r="Q692" s="11">
        <f>IF(Table5[[#This Row],[Oil]]="","",Q691+Table5[[#This Row],[Oil]])</f>
        <v>-464680.06000000023</v>
      </c>
      <c r="R692" s="11">
        <f>IF(Table5[[#This Row],[Corn]]="","",R691+Table5[[#This Row],[Corn]])</f>
        <v>710642.24</v>
      </c>
      <c r="S692" s="11">
        <f>IF(Table5[[#This Row],[Wheat]]="","",S691+Table5[[#This Row],[Wheat]])</f>
        <v>1479058.320000001</v>
      </c>
      <c r="T692" s="11">
        <f>IF(Table5[[#This Row],[KC Wheat]]="","",T691+Table5[[#This Row],[KC Wheat]])</f>
        <v>28359.399999999991</v>
      </c>
      <c r="U692" s="11">
        <f>IF(Table5[[#This Row],[Energies]]="","",U691+Table5[[#This Row],[Energies]])</f>
        <v>58860.250000000015</v>
      </c>
      <c r="V692" s="10">
        <f t="shared" si="76"/>
        <v>6538466.2079999959</v>
      </c>
      <c r="W692" s="8">
        <v>892786.47</v>
      </c>
      <c r="X692" s="12">
        <f t="shared" si="75"/>
        <v>-2.1420351497934319E-2</v>
      </c>
      <c r="Y692" s="8">
        <v>-5158.2299999999996</v>
      </c>
      <c r="Z692" s="8"/>
      <c r="AA692" s="8"/>
      <c r="AB692" s="1"/>
      <c r="AC692" s="66">
        <v>1759989.47</v>
      </c>
      <c r="AE692" s="109"/>
    </row>
    <row r="693" spans="1:31" x14ac:dyDescent="0.25">
      <c r="A693" s="1" t="str">
        <f t="shared" si="74"/>
        <v>Aug</v>
      </c>
      <c r="B693" s="2">
        <v>45168</v>
      </c>
      <c r="C693" s="8">
        <v>-15069.8</v>
      </c>
      <c r="D693" s="8">
        <v>3743</v>
      </c>
      <c r="E693" s="8">
        <v>0</v>
      </c>
      <c r="F693" s="8">
        <v>15889.9</v>
      </c>
      <c r="G693" s="8">
        <v>5028</v>
      </c>
      <c r="H693" s="8">
        <v>-287.5</v>
      </c>
      <c r="I693" s="8">
        <v>0</v>
      </c>
      <c r="J693" s="10">
        <f t="shared" si="72"/>
        <v>9303.6</v>
      </c>
      <c r="K693" s="8">
        <v>-50.94</v>
      </c>
      <c r="L693" s="8">
        <v>-360.18</v>
      </c>
      <c r="M693" s="8">
        <f t="shared" si="73"/>
        <v>-411.12</v>
      </c>
      <c r="N693" s="10">
        <f t="shared" si="71"/>
        <v>8892.48</v>
      </c>
      <c r="O693" s="11">
        <f>IF(Table5[[#This Row],[Beans]]="","",O692+Table5[[#This Row],[Beans]])</f>
        <v>4241245.8999999985</v>
      </c>
      <c r="P693" s="11">
        <f>IF(Table5[[#This Row],[Meal]]="","",P692+Table5[[#This Row],[Meal]])</f>
        <v>1036993.8999999998</v>
      </c>
      <c r="Q693" s="11">
        <f>IF(Table5[[#This Row],[Oil]]="","",Q692+Table5[[#This Row],[Oil]])</f>
        <v>-464680.06000000023</v>
      </c>
      <c r="R693" s="11">
        <f>IF(Table5[[#This Row],[Corn]]="","",R692+Table5[[#This Row],[Corn]])</f>
        <v>726532.14</v>
      </c>
      <c r="S693" s="11">
        <f>IF(Table5[[#This Row],[Wheat]]="","",S692+Table5[[#This Row],[Wheat]])</f>
        <v>1484086.320000001</v>
      </c>
      <c r="T693" s="11">
        <f>IF(Table5[[#This Row],[KC Wheat]]="","",T692+Table5[[#This Row],[KC Wheat]])</f>
        <v>28071.899999999991</v>
      </c>
      <c r="U693" s="11">
        <f>IF(Table5[[#This Row],[Energies]]="","",U692+Table5[[#This Row],[Energies]])</f>
        <v>58860.250000000015</v>
      </c>
      <c r="V693" s="10">
        <f t="shared" si="76"/>
        <v>6547358.6879999964</v>
      </c>
      <c r="W693" s="8">
        <v>857030.6</v>
      </c>
      <c r="X693" s="12">
        <f t="shared" si="75"/>
        <v>1.0375918899511873E-2</v>
      </c>
      <c r="Y693" s="8"/>
      <c r="Z693" s="8"/>
      <c r="AA693" s="8"/>
      <c r="AB693" s="8"/>
      <c r="AC693" s="66">
        <v>1756694.6</v>
      </c>
      <c r="AE693" s="109"/>
    </row>
    <row r="694" spans="1:31" x14ac:dyDescent="0.25">
      <c r="A694" s="1" t="str">
        <f t="shared" si="74"/>
        <v>Aug</v>
      </c>
      <c r="B694" s="2">
        <v>45169</v>
      </c>
      <c r="C694" s="8">
        <v>4360.1000000000004</v>
      </c>
      <c r="D694" s="8">
        <v>-12770.9</v>
      </c>
      <c r="E694" s="8">
        <v>0</v>
      </c>
      <c r="F694" s="8">
        <v>17016.5</v>
      </c>
      <c r="G694" s="8">
        <v>8971.5</v>
      </c>
      <c r="H694" s="8">
        <v>72.5</v>
      </c>
      <c r="I694" s="8">
        <v>0</v>
      </c>
      <c r="J694" s="10">
        <f t="shared" si="72"/>
        <v>17649.7</v>
      </c>
      <c r="K694" s="8">
        <v>-80.27</v>
      </c>
      <c r="L694" s="8">
        <v>-567.41</v>
      </c>
      <c r="M694" s="8">
        <f t="shared" si="73"/>
        <v>-647.67999999999995</v>
      </c>
      <c r="N694" s="10">
        <f t="shared" si="71"/>
        <v>17002.02</v>
      </c>
      <c r="O694" s="11">
        <f>IF(Table5[[#This Row],[Beans]]="","",O693+Table5[[#This Row],[Beans]])</f>
        <v>4245605.9999999981</v>
      </c>
      <c r="P694" s="11">
        <f>IF(Table5[[#This Row],[Meal]]="","",P693+Table5[[#This Row],[Meal]])</f>
        <v>1024222.9999999998</v>
      </c>
      <c r="Q694" s="11">
        <f>IF(Table5[[#This Row],[Oil]]="","",Q693+Table5[[#This Row],[Oil]])</f>
        <v>-464680.06000000023</v>
      </c>
      <c r="R694" s="11">
        <f>IF(Table5[[#This Row],[Corn]]="","",R693+Table5[[#This Row],[Corn]])</f>
        <v>743548.64</v>
      </c>
      <c r="S694" s="11">
        <f>IF(Table5[[#This Row],[Wheat]]="","",S693+Table5[[#This Row],[Wheat]])</f>
        <v>1493057.820000001</v>
      </c>
      <c r="T694" s="11">
        <f>IF(Table5[[#This Row],[KC Wheat]]="","",T693+Table5[[#This Row],[KC Wheat]])</f>
        <v>28144.399999999991</v>
      </c>
      <c r="U694" s="11">
        <f>IF(Table5[[#This Row],[Energies]]="","",U693+Table5[[#This Row],[Energies]])</f>
        <v>58860.250000000015</v>
      </c>
      <c r="V694" s="10">
        <f t="shared" si="76"/>
        <v>6564360.7079999959</v>
      </c>
      <c r="W694" s="8">
        <v>950664.42</v>
      </c>
      <c r="X694" s="12">
        <f t="shared" si="75"/>
        <v>1.7884355028244352E-2</v>
      </c>
      <c r="Y694" s="8"/>
      <c r="Z694" s="8"/>
      <c r="AA694" s="8"/>
      <c r="AB694" s="1"/>
      <c r="AC694" s="66">
        <v>1764959.42</v>
      </c>
      <c r="AE694" s="109"/>
    </row>
    <row r="695" spans="1:31" x14ac:dyDescent="0.25">
      <c r="A695" s="1" t="str">
        <f t="shared" si="74"/>
        <v>Sep</v>
      </c>
      <c r="B695" s="2">
        <v>45170</v>
      </c>
      <c r="C695" s="8">
        <v>-4002.8</v>
      </c>
      <c r="D695" s="8">
        <v>2839.7</v>
      </c>
      <c r="E695" s="8">
        <v>0</v>
      </c>
      <c r="F695" s="8">
        <v>14791</v>
      </c>
      <c r="G695" s="8">
        <v>1443.6</v>
      </c>
      <c r="H695" s="8">
        <v>-237.6</v>
      </c>
      <c r="I695" s="8">
        <v>0</v>
      </c>
      <c r="J695" s="10">
        <f t="shared" si="72"/>
        <v>14833.9</v>
      </c>
      <c r="K695" s="8">
        <v>-27.34</v>
      </c>
      <c r="L695" s="8">
        <v>-192.97</v>
      </c>
      <c r="M695" s="8">
        <f t="shared" si="73"/>
        <v>-220.31</v>
      </c>
      <c r="N695" s="10">
        <f t="shared" si="71"/>
        <v>14613.59</v>
      </c>
      <c r="O695" s="11">
        <f>IF(Table5[[#This Row],[Beans]]="","",O694+Table5[[#This Row],[Beans]])</f>
        <v>4241603.1999999983</v>
      </c>
      <c r="P695" s="11">
        <f>IF(Table5[[#This Row],[Meal]]="","",P694+Table5[[#This Row],[Meal]])</f>
        <v>1027062.6999999997</v>
      </c>
      <c r="Q695" s="11">
        <f>IF(Table5[[#This Row],[Oil]]="","",Q694+Table5[[#This Row],[Oil]])</f>
        <v>-464680.06000000023</v>
      </c>
      <c r="R695" s="11">
        <f>IF(Table5[[#This Row],[Corn]]="","",R694+Table5[[#This Row],[Corn]])</f>
        <v>758339.64</v>
      </c>
      <c r="S695" s="11">
        <f>IF(Table5[[#This Row],[Wheat]]="","",S694+Table5[[#This Row],[Wheat]])</f>
        <v>1494501.4200000011</v>
      </c>
      <c r="T695" s="11">
        <f>IF(Table5[[#This Row],[KC Wheat]]="","",T694+Table5[[#This Row],[KC Wheat]])</f>
        <v>27906.799999999992</v>
      </c>
      <c r="U695" s="11">
        <f>IF(Table5[[#This Row],[Energies]]="","",U694+Table5[[#This Row],[Energies]])</f>
        <v>58860.250000000015</v>
      </c>
      <c r="V695" s="10">
        <f t="shared" si="76"/>
        <v>6578974.2979999958</v>
      </c>
      <c r="W695" s="8">
        <v>999813.86</v>
      </c>
      <c r="X695" s="12">
        <f t="shared" si="75"/>
        <v>1.4616310680069989E-2</v>
      </c>
      <c r="Y695" s="8">
        <v>-1667.76</v>
      </c>
      <c r="Z695" s="8"/>
      <c r="AA695" s="8"/>
      <c r="AB695" s="8"/>
      <c r="AC695" s="66">
        <v>1795742.86</v>
      </c>
      <c r="AE695" s="109"/>
    </row>
    <row r="696" spans="1:31" x14ac:dyDescent="0.25">
      <c r="A696" s="1" t="str">
        <f t="shared" si="74"/>
        <v>Sep</v>
      </c>
      <c r="B696" s="2">
        <v>45174</v>
      </c>
      <c r="C696" s="8">
        <v>-29752.9</v>
      </c>
      <c r="D696" s="8">
        <v>8729</v>
      </c>
      <c r="E696" s="8">
        <v>0</v>
      </c>
      <c r="F696" s="8">
        <v>9501.4</v>
      </c>
      <c r="G696" s="8">
        <v>3267.3</v>
      </c>
      <c r="H696" s="8">
        <v>1883.3</v>
      </c>
      <c r="I696" s="8">
        <v>0</v>
      </c>
      <c r="J696" s="10">
        <f t="shared" si="72"/>
        <v>-6371.9000000000005</v>
      </c>
      <c r="K696" s="8">
        <v>-28.55</v>
      </c>
      <c r="L696" s="8">
        <v>-201.94</v>
      </c>
      <c r="M696" s="8">
        <f t="shared" si="73"/>
        <v>-230.49</v>
      </c>
      <c r="N696" s="10">
        <f t="shared" ref="N696:N758" si="77">IFERROR(J696+M696,"")</f>
        <v>-6602.39</v>
      </c>
      <c r="O696" s="11">
        <f>IF(Table5[[#This Row],[Beans]]="","",O695+Table5[[#This Row],[Beans]])</f>
        <v>4211850.299999998</v>
      </c>
      <c r="P696" s="11">
        <f>IF(Table5[[#This Row],[Meal]]="","",P695+Table5[[#This Row],[Meal]])</f>
        <v>1035791.6999999997</v>
      </c>
      <c r="Q696" s="11">
        <f>IF(Table5[[#This Row],[Oil]]="","",Q695+Table5[[#This Row],[Oil]])</f>
        <v>-464680.06000000023</v>
      </c>
      <c r="R696" s="11">
        <f>IF(Table5[[#This Row],[Corn]]="","",R695+Table5[[#This Row],[Corn]])</f>
        <v>767841.04</v>
      </c>
      <c r="S696" s="11">
        <f>IF(Table5[[#This Row],[Wheat]]="","",S695+Table5[[#This Row],[Wheat]])</f>
        <v>1497768.7200000011</v>
      </c>
      <c r="T696" s="11">
        <f>IF(Table5[[#This Row],[KC Wheat]]="","",T695+Table5[[#This Row],[KC Wheat]])</f>
        <v>29790.099999999991</v>
      </c>
      <c r="U696" s="11">
        <f>IF(Table5[[#This Row],[Energies]]="","",U695+Table5[[#This Row],[Energies]])</f>
        <v>58860.250000000015</v>
      </c>
      <c r="V696" s="10">
        <f t="shared" si="76"/>
        <v>6572371.9079999961</v>
      </c>
      <c r="W696" s="8">
        <v>1051146.1200000001</v>
      </c>
      <c r="X696" s="12">
        <f t="shared" si="75"/>
        <v>-6.2811343488572259E-3</v>
      </c>
      <c r="Y696" s="8"/>
      <c r="Z696" s="8"/>
      <c r="AA696" s="8"/>
      <c r="AB696" s="1"/>
      <c r="AC696" s="66">
        <v>1797521.12</v>
      </c>
      <c r="AE696" s="109"/>
    </row>
    <row r="697" spans="1:31" x14ac:dyDescent="0.25">
      <c r="A697" s="1" t="str">
        <f t="shared" si="74"/>
        <v>Sep</v>
      </c>
      <c r="B697" s="2">
        <v>45175</v>
      </c>
      <c r="C697" s="8">
        <v>42920.4</v>
      </c>
      <c r="D697" s="8">
        <v>-6006</v>
      </c>
      <c r="E697" s="8">
        <v>0</v>
      </c>
      <c r="F697" s="8">
        <v>-15079.1</v>
      </c>
      <c r="G697" s="8">
        <v>5524.8</v>
      </c>
      <c r="H697" s="8">
        <v>-3140.4</v>
      </c>
      <c r="I697" s="8">
        <v>0</v>
      </c>
      <c r="J697" s="10">
        <f t="shared" si="72"/>
        <v>24219.7</v>
      </c>
      <c r="K697" s="8">
        <v>-53.06</v>
      </c>
      <c r="L697" s="8">
        <v>-374.9</v>
      </c>
      <c r="M697" s="8">
        <f t="shared" si="73"/>
        <v>-427.96</v>
      </c>
      <c r="N697" s="10">
        <f t="shared" si="77"/>
        <v>23791.74</v>
      </c>
      <c r="O697" s="11">
        <f>IF(Table5[[#This Row],[Beans]]="","",O696+Table5[[#This Row],[Beans]])</f>
        <v>4254770.6999999983</v>
      </c>
      <c r="P697" s="11">
        <f>IF(Table5[[#This Row],[Meal]]="","",P696+Table5[[#This Row],[Meal]])</f>
        <v>1029785.6999999997</v>
      </c>
      <c r="Q697" s="11">
        <f>IF(Table5[[#This Row],[Oil]]="","",Q696+Table5[[#This Row],[Oil]])</f>
        <v>-464680.06000000023</v>
      </c>
      <c r="R697" s="11">
        <f>IF(Table5[[#This Row],[Corn]]="","",R696+Table5[[#This Row],[Corn]])</f>
        <v>752761.94000000006</v>
      </c>
      <c r="S697" s="11">
        <f>IF(Table5[[#This Row],[Wheat]]="","",S696+Table5[[#This Row],[Wheat]])</f>
        <v>1503293.5200000012</v>
      </c>
      <c r="T697" s="11">
        <f>IF(Table5[[#This Row],[KC Wheat]]="","",T696+Table5[[#This Row],[KC Wheat]])</f>
        <v>26649.69999999999</v>
      </c>
      <c r="U697" s="11">
        <f>IF(Table5[[#This Row],[Energies]]="","",U696+Table5[[#This Row],[Energies]])</f>
        <v>58860.250000000015</v>
      </c>
      <c r="V697" s="10">
        <f t="shared" si="76"/>
        <v>6596163.6479999963</v>
      </c>
      <c r="W697" s="8">
        <v>1161643.1599999999</v>
      </c>
      <c r="X697" s="12">
        <f t="shared" si="75"/>
        <v>2.0481108845852459E-2</v>
      </c>
      <c r="Y697" s="8"/>
      <c r="Z697" s="8"/>
      <c r="AA697" s="8"/>
      <c r="AB697" s="8"/>
      <c r="AC697" s="66">
        <v>1819018.16</v>
      </c>
      <c r="AE697" s="109"/>
    </row>
    <row r="698" spans="1:31" x14ac:dyDescent="0.25">
      <c r="A698" s="1" t="str">
        <f t="shared" si="74"/>
        <v>Sep</v>
      </c>
      <c r="B698" s="2">
        <v>45176</v>
      </c>
      <c r="C698" s="8">
        <v>-113</v>
      </c>
      <c r="D698" s="8">
        <v>-2856.4</v>
      </c>
      <c r="E698" s="8">
        <v>0</v>
      </c>
      <c r="F698" s="8">
        <v>-6792.3</v>
      </c>
      <c r="G698" s="8">
        <v>12495.9</v>
      </c>
      <c r="H698" s="8">
        <v>-1848.6</v>
      </c>
      <c r="I698" s="8">
        <v>0</v>
      </c>
      <c r="J698" s="10">
        <f t="shared" si="72"/>
        <v>885.599999999999</v>
      </c>
      <c r="K698" s="8">
        <v>-58.12</v>
      </c>
      <c r="L698" s="8">
        <v>-411.01</v>
      </c>
      <c r="M698" s="8">
        <f t="shared" si="73"/>
        <v>-469.13</v>
      </c>
      <c r="N698" s="10">
        <f t="shared" si="77"/>
        <v>416.469999999999</v>
      </c>
      <c r="O698" s="11">
        <f>IF(Table5[[#This Row],[Beans]]="","",O697+Table5[[#This Row],[Beans]])</f>
        <v>4254657.6999999983</v>
      </c>
      <c r="P698" s="11">
        <f>IF(Table5[[#This Row],[Meal]]="","",P697+Table5[[#This Row],[Meal]])</f>
        <v>1026929.2999999997</v>
      </c>
      <c r="Q698" s="11">
        <f>IF(Table5[[#This Row],[Oil]]="","",Q697+Table5[[#This Row],[Oil]])</f>
        <v>-464680.06000000023</v>
      </c>
      <c r="R698" s="11">
        <f>IF(Table5[[#This Row],[Corn]]="","",R697+Table5[[#This Row],[Corn]])</f>
        <v>745969.64</v>
      </c>
      <c r="S698" s="11">
        <f>IF(Table5[[#This Row],[Wheat]]="","",S697+Table5[[#This Row],[Wheat]])</f>
        <v>1515789.4200000011</v>
      </c>
      <c r="T698" s="11">
        <f>IF(Table5[[#This Row],[KC Wheat]]="","",T697+Table5[[#This Row],[KC Wheat]])</f>
        <v>24801.099999999991</v>
      </c>
      <c r="U698" s="11">
        <f>IF(Table5[[#This Row],[Energies]]="","",U697+Table5[[#This Row],[Energies]])</f>
        <v>58860.250000000015</v>
      </c>
      <c r="V698" s="10">
        <f t="shared" si="76"/>
        <v>6596580.1179999961</v>
      </c>
      <c r="W698" s="8">
        <v>1075038.28</v>
      </c>
      <c r="X698" s="12">
        <f t="shared" si="75"/>
        <v>3.8740015843900832E-4</v>
      </c>
      <c r="Y698" s="8">
        <v>-87.5</v>
      </c>
      <c r="Z698" s="8"/>
      <c r="AA698" s="8"/>
      <c r="AB698" s="1"/>
      <c r="AC698" s="66">
        <v>1835330.28</v>
      </c>
      <c r="AE698" s="109"/>
    </row>
    <row r="699" spans="1:31" x14ac:dyDescent="0.25">
      <c r="A699" s="1" t="str">
        <f t="shared" si="74"/>
        <v>Sep</v>
      </c>
      <c r="B699" s="2">
        <v>45177</v>
      </c>
      <c r="C699" s="8">
        <v>17906.7</v>
      </c>
      <c r="D699" s="8">
        <v>-4452.3999999999996</v>
      </c>
      <c r="E699" s="8">
        <v>0</v>
      </c>
      <c r="F699" s="8">
        <v>-5705.4</v>
      </c>
      <c r="G699" s="8">
        <v>8984.4</v>
      </c>
      <c r="H699" s="8">
        <v>127.2</v>
      </c>
      <c r="I699" s="8">
        <v>0</v>
      </c>
      <c r="J699" s="10">
        <f t="shared" si="72"/>
        <v>16860.500000000004</v>
      </c>
      <c r="K699" s="8">
        <v>-75.900000000000006</v>
      </c>
      <c r="L699" s="8">
        <v>-536.36</v>
      </c>
      <c r="M699" s="8">
        <f t="shared" si="73"/>
        <v>-612.26</v>
      </c>
      <c r="N699" s="10">
        <f t="shared" si="77"/>
        <v>16248.240000000003</v>
      </c>
      <c r="O699" s="11">
        <f>IF(Table5[[#This Row],[Beans]]="","",O698+Table5[[#This Row],[Beans]])</f>
        <v>4272564.3999999985</v>
      </c>
      <c r="P699" s="11">
        <f>IF(Table5[[#This Row],[Meal]]="","",P698+Table5[[#This Row],[Meal]])</f>
        <v>1022476.8999999997</v>
      </c>
      <c r="Q699" s="11">
        <f>IF(Table5[[#This Row],[Oil]]="","",Q698+Table5[[#This Row],[Oil]])</f>
        <v>-464680.06000000023</v>
      </c>
      <c r="R699" s="11">
        <f>IF(Table5[[#This Row],[Corn]]="","",R698+Table5[[#This Row],[Corn]])</f>
        <v>740264.24</v>
      </c>
      <c r="S699" s="11">
        <f>IF(Table5[[#This Row],[Wheat]]="","",S698+Table5[[#This Row],[Wheat]])</f>
        <v>1524773.820000001</v>
      </c>
      <c r="T699" s="11">
        <f>IF(Table5[[#This Row],[KC Wheat]]="","",T698+Table5[[#This Row],[KC Wheat]])</f>
        <v>24928.299999999992</v>
      </c>
      <c r="U699" s="11">
        <f>IF(Table5[[#This Row],[Energies]]="","",U698+Table5[[#This Row],[Energies]])</f>
        <v>58860.250000000015</v>
      </c>
      <c r="V699" s="10">
        <f t="shared" si="76"/>
        <v>6612828.3579999963</v>
      </c>
      <c r="W699" s="8">
        <v>933893.82</v>
      </c>
      <c r="X699" s="12">
        <f t="shared" si="75"/>
        <v>1.7398380471133221E-2</v>
      </c>
      <c r="Y699" s="8">
        <v>-1125.71</v>
      </c>
      <c r="Z699" s="8"/>
      <c r="AA699" s="8"/>
      <c r="AB699" s="8"/>
      <c r="AC699" s="66">
        <v>1837366.82</v>
      </c>
      <c r="AE699" s="109"/>
    </row>
    <row r="700" spans="1:31" x14ac:dyDescent="0.25">
      <c r="A700" s="1" t="str">
        <f t="shared" si="74"/>
        <v>Sep</v>
      </c>
      <c r="B700" s="2">
        <v>45180</v>
      </c>
      <c r="C700" s="8">
        <v>18262.599999999999</v>
      </c>
      <c r="D700" s="8">
        <v>9011.1</v>
      </c>
      <c r="E700" s="8">
        <v>0</v>
      </c>
      <c r="F700" s="8">
        <v>7169.4</v>
      </c>
      <c r="G700" s="8">
        <v>15126.2</v>
      </c>
      <c r="H700" s="8">
        <v>-1877.1</v>
      </c>
      <c r="I700" s="8">
        <v>0</v>
      </c>
      <c r="J700" s="10">
        <f t="shared" si="72"/>
        <v>47692.200000000004</v>
      </c>
      <c r="K700" s="8">
        <v>-68.62</v>
      </c>
      <c r="L700" s="8">
        <v>-484.15</v>
      </c>
      <c r="M700" s="8">
        <f t="shared" si="73"/>
        <v>-552.77</v>
      </c>
      <c r="N700" s="10">
        <f t="shared" si="77"/>
        <v>47139.430000000008</v>
      </c>
      <c r="O700" s="11">
        <f>IF(Table5[[#This Row],[Beans]]="","",O699+Table5[[#This Row],[Beans]])</f>
        <v>4290826.9999999981</v>
      </c>
      <c r="P700" s="11">
        <f>IF(Table5[[#This Row],[Meal]]="","",P699+Table5[[#This Row],[Meal]])</f>
        <v>1031487.9999999997</v>
      </c>
      <c r="Q700" s="11">
        <f>IF(Table5[[#This Row],[Oil]]="","",Q699+Table5[[#This Row],[Oil]])</f>
        <v>-464680.06000000023</v>
      </c>
      <c r="R700" s="11">
        <f>IF(Table5[[#This Row],[Corn]]="","",R699+Table5[[#This Row],[Corn]])</f>
        <v>747433.64</v>
      </c>
      <c r="S700" s="11">
        <f>IF(Table5[[#This Row],[Wheat]]="","",S699+Table5[[#This Row],[Wheat]])</f>
        <v>1539900.0200000009</v>
      </c>
      <c r="T700" s="11">
        <f>IF(Table5[[#This Row],[KC Wheat]]="","",T699+Table5[[#This Row],[KC Wheat]])</f>
        <v>23051.199999999993</v>
      </c>
      <c r="U700" s="11">
        <f>IF(Table5[[#This Row],[Energies]]="","",U699+Table5[[#This Row],[Energies]])</f>
        <v>58860.250000000015</v>
      </c>
      <c r="V700" s="10">
        <f t="shared" si="76"/>
        <v>6659967.787999996</v>
      </c>
      <c r="W700" s="8">
        <v>929560.05</v>
      </c>
      <c r="X700" s="12">
        <f t="shared" si="75"/>
        <v>5.0711548974162565E-2</v>
      </c>
      <c r="Y700" s="8"/>
      <c r="Z700" s="8"/>
      <c r="AA700" s="8"/>
      <c r="AB700" s="1"/>
      <c r="AC700" s="66">
        <v>1848344.05</v>
      </c>
      <c r="AE700" s="109"/>
    </row>
    <row r="701" spans="1:31" x14ac:dyDescent="0.25">
      <c r="A701" s="1" t="str">
        <f t="shared" si="74"/>
        <v>Sep</v>
      </c>
      <c r="B701" s="2">
        <v>45181</v>
      </c>
      <c r="C701" s="8">
        <v>-46347.1</v>
      </c>
      <c r="D701" s="8">
        <v>-28948.7</v>
      </c>
      <c r="E701" s="8">
        <v>0</v>
      </c>
      <c r="F701" s="8">
        <v>4772.7</v>
      </c>
      <c r="G701" s="8">
        <v>-7408.7</v>
      </c>
      <c r="H701" s="8">
        <v>78.400000000000006</v>
      </c>
      <c r="I701" s="8">
        <v>0</v>
      </c>
      <c r="J701" s="10">
        <f t="shared" si="72"/>
        <v>-77853.400000000009</v>
      </c>
      <c r="K701" s="8">
        <v>-85.4</v>
      </c>
      <c r="L701" s="8">
        <v>-603.6</v>
      </c>
      <c r="M701" s="8">
        <f t="shared" si="73"/>
        <v>-689</v>
      </c>
      <c r="N701" s="10">
        <f t="shared" si="77"/>
        <v>-78542.400000000009</v>
      </c>
      <c r="O701" s="11">
        <f>IF(Table5[[#This Row],[Beans]]="","",O700+Table5[[#This Row],[Beans]])</f>
        <v>4244479.8999999985</v>
      </c>
      <c r="P701" s="11">
        <f>IF(Table5[[#This Row],[Meal]]="","",P700+Table5[[#This Row],[Meal]])</f>
        <v>1002539.2999999997</v>
      </c>
      <c r="Q701" s="11">
        <f>IF(Table5[[#This Row],[Oil]]="","",Q700+Table5[[#This Row],[Oil]])</f>
        <v>-464680.06000000023</v>
      </c>
      <c r="R701" s="11">
        <f>IF(Table5[[#This Row],[Corn]]="","",R700+Table5[[#This Row],[Corn]])</f>
        <v>752206.34</v>
      </c>
      <c r="S701" s="11">
        <f>IF(Table5[[#This Row],[Wheat]]="","",S700+Table5[[#This Row],[Wheat]])</f>
        <v>1532491.320000001</v>
      </c>
      <c r="T701" s="11">
        <f>IF(Table5[[#This Row],[KC Wheat]]="","",T700+Table5[[#This Row],[KC Wheat]])</f>
        <v>23129.599999999995</v>
      </c>
      <c r="U701" s="11">
        <f>IF(Table5[[#This Row],[Energies]]="","",U700+Table5[[#This Row],[Energies]])</f>
        <v>58860.250000000015</v>
      </c>
      <c r="V701" s="10">
        <f t="shared" si="76"/>
        <v>6581425.3879999956</v>
      </c>
      <c r="W701" s="8">
        <v>976031.84</v>
      </c>
      <c r="X701" s="12">
        <f t="shared" si="75"/>
        <v>-8.0471145285588241E-2</v>
      </c>
      <c r="Y701" s="8"/>
      <c r="Z701" s="8"/>
      <c r="AA701" s="8"/>
      <c r="AB701" s="8"/>
      <c r="AC701" s="66">
        <v>1777996.84</v>
      </c>
      <c r="AE701" s="109"/>
    </row>
    <row r="702" spans="1:31" x14ac:dyDescent="0.25">
      <c r="A702" s="1" t="str">
        <f t="shared" si="74"/>
        <v>Sep</v>
      </c>
      <c r="B702" s="2">
        <v>45182</v>
      </c>
      <c r="C702" s="8">
        <v>-9362</v>
      </c>
      <c r="D702" s="8">
        <v>-21068.5</v>
      </c>
      <c r="E702" s="8">
        <v>0</v>
      </c>
      <c r="F702" s="8">
        <v>-5532.4</v>
      </c>
      <c r="G702" s="8">
        <v>8020.9</v>
      </c>
      <c r="H702" s="8">
        <v>-1380.6</v>
      </c>
      <c r="I702" s="8">
        <v>0</v>
      </c>
      <c r="J702" s="10">
        <f t="shared" si="72"/>
        <v>-29322.6</v>
      </c>
      <c r="K702" s="8">
        <v>-65.34</v>
      </c>
      <c r="L702" s="8">
        <v>-460.33</v>
      </c>
      <c r="M702" s="8">
        <f t="shared" si="73"/>
        <v>-525.66999999999996</v>
      </c>
      <c r="N702" s="10">
        <f t="shared" si="77"/>
        <v>-29848.269999999997</v>
      </c>
      <c r="O702" s="11">
        <f>IF(Table5[[#This Row],[Beans]]="","",O701+Table5[[#This Row],[Beans]])</f>
        <v>4235117.8999999985</v>
      </c>
      <c r="P702" s="11">
        <f>IF(Table5[[#This Row],[Meal]]="","",P701+Table5[[#This Row],[Meal]])</f>
        <v>981470.7999999997</v>
      </c>
      <c r="Q702" s="11">
        <f>IF(Table5[[#This Row],[Oil]]="","",Q701+Table5[[#This Row],[Oil]])</f>
        <v>-464680.06000000023</v>
      </c>
      <c r="R702" s="11">
        <f>IF(Table5[[#This Row],[Corn]]="","",R701+Table5[[#This Row],[Corn]])</f>
        <v>746673.94</v>
      </c>
      <c r="S702" s="11">
        <f>IF(Table5[[#This Row],[Wheat]]="","",S701+Table5[[#This Row],[Wheat]])</f>
        <v>1540512.2200000009</v>
      </c>
      <c r="T702" s="11">
        <f>IF(Table5[[#This Row],[KC Wheat]]="","",T701+Table5[[#This Row],[KC Wheat]])</f>
        <v>21748.999999999996</v>
      </c>
      <c r="U702" s="11">
        <f>IF(Table5[[#This Row],[Energies]]="","",U701+Table5[[#This Row],[Energies]])</f>
        <v>58860.250000000015</v>
      </c>
      <c r="V702" s="10">
        <f t="shared" si="76"/>
        <v>6551577.1179999961</v>
      </c>
      <c r="W702" s="8">
        <v>1090438.42</v>
      </c>
      <c r="X702" s="12">
        <f t="shared" si="75"/>
        <v>-2.7372724082851005E-2</v>
      </c>
      <c r="Y702" s="8"/>
      <c r="Z702" s="8"/>
      <c r="AA702" s="8"/>
      <c r="AB702" s="1"/>
      <c r="AC702" s="66">
        <v>1783272.42</v>
      </c>
      <c r="AE702" s="109"/>
    </row>
    <row r="703" spans="1:31" x14ac:dyDescent="0.25">
      <c r="A703" s="1" t="str">
        <f t="shared" si="74"/>
        <v>Sep</v>
      </c>
      <c r="B703" s="2">
        <v>45183</v>
      </c>
      <c r="C703" s="8">
        <v>-25252.5</v>
      </c>
      <c r="D703" s="8">
        <v>-1010</v>
      </c>
      <c r="E703" s="8">
        <v>0</v>
      </c>
      <c r="F703" s="8">
        <v>-10425</v>
      </c>
      <c r="G703" s="8">
        <v>13708.7</v>
      </c>
      <c r="H703" s="8">
        <v>-695.2</v>
      </c>
      <c r="I703" s="8">
        <v>0</v>
      </c>
      <c r="J703" s="10">
        <f t="shared" si="72"/>
        <v>-23674</v>
      </c>
      <c r="K703" s="8">
        <v>-86.38</v>
      </c>
      <c r="L703" s="8">
        <v>-610.34</v>
      </c>
      <c r="M703" s="8">
        <f t="shared" si="73"/>
        <v>-696.72</v>
      </c>
      <c r="N703" s="10">
        <f t="shared" si="77"/>
        <v>-24370.720000000001</v>
      </c>
      <c r="O703" s="11">
        <f>IF(Table5[[#This Row],[Beans]]="","",O702+Table5[[#This Row],[Beans]])</f>
        <v>4209865.3999999985</v>
      </c>
      <c r="P703" s="11">
        <f>IF(Table5[[#This Row],[Meal]]="","",P702+Table5[[#This Row],[Meal]])</f>
        <v>980460.7999999997</v>
      </c>
      <c r="Q703" s="11">
        <f>IF(Table5[[#This Row],[Oil]]="","",Q702+Table5[[#This Row],[Oil]])</f>
        <v>-464680.06000000023</v>
      </c>
      <c r="R703" s="11">
        <f>IF(Table5[[#This Row],[Corn]]="","",R702+Table5[[#This Row],[Corn]])</f>
        <v>736248.94</v>
      </c>
      <c r="S703" s="11">
        <f>IF(Table5[[#This Row],[Wheat]]="","",S702+Table5[[#This Row],[Wheat]])</f>
        <v>1554220.9200000009</v>
      </c>
      <c r="T703" s="11">
        <f>IF(Table5[[#This Row],[KC Wheat]]="","",T702+Table5[[#This Row],[KC Wheat]])</f>
        <v>21053.799999999996</v>
      </c>
      <c r="U703" s="11">
        <f>IF(Table5[[#This Row],[Energies]]="","",U702+Table5[[#This Row],[Energies]])</f>
        <v>58860.250000000015</v>
      </c>
      <c r="V703" s="10">
        <f t="shared" si="76"/>
        <v>6527206.3979999963</v>
      </c>
      <c r="W703" s="8">
        <v>938026.95</v>
      </c>
      <c r="X703" s="12">
        <f t="shared" si="75"/>
        <v>-2.5980831360975291E-2</v>
      </c>
      <c r="Y703" s="8">
        <v>-5158.2299999999996</v>
      </c>
      <c r="Z703" s="8">
        <v>8666.84</v>
      </c>
      <c r="AA703" s="8"/>
      <c r="AB703" s="8"/>
      <c r="AC703" s="66">
        <v>1715931.95</v>
      </c>
      <c r="AE703" s="109"/>
    </row>
    <row r="704" spans="1:31" x14ac:dyDescent="0.25">
      <c r="A704" s="1" t="str">
        <f t="shared" si="74"/>
        <v>Sep</v>
      </c>
      <c r="B704" s="2">
        <v>45184</v>
      </c>
      <c r="C704" s="8">
        <v>30242.799999999999</v>
      </c>
      <c r="D704" s="8">
        <v>10637.5</v>
      </c>
      <c r="E704" s="8">
        <v>0</v>
      </c>
      <c r="F704" s="8">
        <v>-29820.7</v>
      </c>
      <c r="G704" s="8">
        <v>421.9</v>
      </c>
      <c r="H704" s="8">
        <v>-2375.5</v>
      </c>
      <c r="I704" s="8">
        <v>0</v>
      </c>
      <c r="J704" s="10">
        <f t="shared" si="72"/>
        <v>9106.0000000000018</v>
      </c>
      <c r="K704" s="8">
        <v>-70.31</v>
      </c>
      <c r="L704" s="8">
        <v>-492.51</v>
      </c>
      <c r="M704" s="8">
        <f t="shared" si="73"/>
        <v>-562.81999999999994</v>
      </c>
      <c r="N704" s="10">
        <f t="shared" si="77"/>
        <v>8543.1800000000021</v>
      </c>
      <c r="O704" s="11">
        <f>IF(Table5[[#This Row],[Beans]]="","",O703+Table5[[#This Row],[Beans]])</f>
        <v>4240108.1999999983</v>
      </c>
      <c r="P704" s="11">
        <f>IF(Table5[[#This Row],[Meal]]="","",P703+Table5[[#This Row],[Meal]])</f>
        <v>991098.2999999997</v>
      </c>
      <c r="Q704" s="11">
        <f>IF(Table5[[#This Row],[Oil]]="","",Q703+Table5[[#This Row],[Oil]])</f>
        <v>-464680.06000000023</v>
      </c>
      <c r="R704" s="11">
        <f>IF(Table5[[#This Row],[Corn]]="","",R703+Table5[[#This Row],[Corn]])</f>
        <v>706428.24</v>
      </c>
      <c r="S704" s="11">
        <f>IF(Table5[[#This Row],[Wheat]]="","",S703+Table5[[#This Row],[Wheat]])</f>
        <v>1554642.8200000008</v>
      </c>
      <c r="T704" s="11">
        <f>IF(Table5[[#This Row],[KC Wheat]]="","",T703+Table5[[#This Row],[KC Wheat]])</f>
        <v>18678.299999999996</v>
      </c>
      <c r="U704" s="11">
        <f>IF(Table5[[#This Row],[Energies]]="","",U703+Table5[[#This Row],[Energies]])</f>
        <v>58860.250000000015</v>
      </c>
      <c r="V704" s="10">
        <f t="shared" si="76"/>
        <v>6535749.577999996</v>
      </c>
      <c r="W704" s="8">
        <v>990843.88</v>
      </c>
      <c r="X704" s="12">
        <f t="shared" si="75"/>
        <v>8.6221252131062284E-3</v>
      </c>
      <c r="Y704" s="8"/>
      <c r="Z704" s="8"/>
      <c r="AA704" s="8"/>
      <c r="AB704" s="1"/>
      <c r="AC704" s="66">
        <v>1752032.88</v>
      </c>
      <c r="AE704" s="109"/>
    </row>
    <row r="705" spans="1:31" x14ac:dyDescent="0.25">
      <c r="A705" s="1" t="str">
        <f t="shared" si="74"/>
        <v>Sep</v>
      </c>
      <c r="B705" s="2">
        <v>45187</v>
      </c>
      <c r="C705" s="8">
        <v>58780.800000000003</v>
      </c>
      <c r="D705" s="8">
        <v>1108.3</v>
      </c>
      <c r="E705" s="8">
        <v>0</v>
      </c>
      <c r="F705" s="8">
        <v>9534.7999999999993</v>
      </c>
      <c r="G705" s="8">
        <v>6955</v>
      </c>
      <c r="H705" s="8">
        <v>-8514.2000000000007</v>
      </c>
      <c r="I705" s="8">
        <v>0</v>
      </c>
      <c r="J705" s="10">
        <f t="shared" si="72"/>
        <v>67864.700000000012</v>
      </c>
      <c r="K705" s="8">
        <v>-85.44</v>
      </c>
      <c r="L705" s="8">
        <v>-602.16999999999996</v>
      </c>
      <c r="M705" s="8">
        <f t="shared" si="73"/>
        <v>-687.6099999999999</v>
      </c>
      <c r="N705" s="10">
        <f t="shared" si="77"/>
        <v>67177.090000000011</v>
      </c>
      <c r="O705" s="11">
        <f>IF(Table5[[#This Row],[Beans]]="","",O704+Table5[[#This Row],[Beans]])</f>
        <v>4298888.9999999981</v>
      </c>
      <c r="P705" s="11">
        <f>IF(Table5[[#This Row],[Meal]]="","",P704+Table5[[#This Row],[Meal]])</f>
        <v>992206.59999999974</v>
      </c>
      <c r="Q705" s="11">
        <f>IF(Table5[[#This Row],[Oil]]="","",Q704+Table5[[#This Row],[Oil]])</f>
        <v>-464680.06000000023</v>
      </c>
      <c r="R705" s="11">
        <f>IF(Table5[[#This Row],[Corn]]="","",R704+Table5[[#This Row],[Corn]])</f>
        <v>715963.04</v>
      </c>
      <c r="S705" s="11">
        <f>IF(Table5[[#This Row],[Wheat]]="","",S704+Table5[[#This Row],[Wheat]])</f>
        <v>1561597.8200000008</v>
      </c>
      <c r="T705" s="11">
        <f>IF(Table5[[#This Row],[KC Wheat]]="","",T704+Table5[[#This Row],[KC Wheat]])</f>
        <v>10164.099999999995</v>
      </c>
      <c r="U705" s="11">
        <f>IF(Table5[[#This Row],[Energies]]="","",U704+Table5[[#This Row],[Energies]])</f>
        <v>58860.250000000015</v>
      </c>
      <c r="V705" s="10">
        <f t="shared" si="76"/>
        <v>6602926.6679999959</v>
      </c>
      <c r="W705" s="8">
        <v>1082520.52</v>
      </c>
      <c r="X705" s="12">
        <f t="shared" si="75"/>
        <v>6.2056181623236124E-2</v>
      </c>
      <c r="Y705" s="8"/>
      <c r="Z705" s="8"/>
      <c r="AA705" s="8"/>
      <c r="AB705" s="8"/>
      <c r="AC705" s="66">
        <v>1806436.52</v>
      </c>
      <c r="AE705" s="109"/>
    </row>
    <row r="706" spans="1:31" x14ac:dyDescent="0.25">
      <c r="A706" s="1" t="str">
        <f t="shared" si="74"/>
        <v>Sep</v>
      </c>
      <c r="B706" s="2">
        <v>45188</v>
      </c>
      <c r="C706" s="8">
        <v>-2886.9</v>
      </c>
      <c r="D706" s="8">
        <v>-12171.7</v>
      </c>
      <c r="E706" s="8">
        <v>0</v>
      </c>
      <c r="F706" s="8">
        <v>-1378.1</v>
      </c>
      <c r="G706" s="8">
        <v>-5260.3</v>
      </c>
      <c r="H706" s="8">
        <v>1644.8</v>
      </c>
      <c r="I706" s="8">
        <v>0</v>
      </c>
      <c r="J706" s="10">
        <f t="shared" si="72"/>
        <v>-20052.2</v>
      </c>
      <c r="K706" s="8">
        <v>-72.7</v>
      </c>
      <c r="L706" s="8">
        <v>-508.34</v>
      </c>
      <c r="M706" s="8">
        <f t="shared" si="73"/>
        <v>-581.04</v>
      </c>
      <c r="N706" s="10">
        <f t="shared" si="77"/>
        <v>-20633.240000000002</v>
      </c>
      <c r="O706" s="11">
        <f>IF(Table5[[#This Row],[Beans]]="","",O705+Table5[[#This Row],[Beans]])</f>
        <v>4296002.0999999978</v>
      </c>
      <c r="P706" s="11">
        <f>IF(Table5[[#This Row],[Meal]]="","",P705+Table5[[#This Row],[Meal]])</f>
        <v>980034.89999999979</v>
      </c>
      <c r="Q706" s="11">
        <f>IF(Table5[[#This Row],[Oil]]="","",Q705+Table5[[#This Row],[Oil]])</f>
        <v>-464680.06000000023</v>
      </c>
      <c r="R706" s="11">
        <f>IF(Table5[[#This Row],[Corn]]="","",R705+Table5[[#This Row],[Corn]])</f>
        <v>714584.94000000006</v>
      </c>
      <c r="S706" s="11">
        <f>IF(Table5[[#This Row],[Wheat]]="","",S705+Table5[[#This Row],[Wheat]])</f>
        <v>1556337.5200000007</v>
      </c>
      <c r="T706" s="11">
        <f>IF(Table5[[#This Row],[KC Wheat]]="","",T705+Table5[[#This Row],[KC Wheat]])</f>
        <v>11808.899999999994</v>
      </c>
      <c r="U706" s="11">
        <f>IF(Table5[[#This Row],[Energies]]="","",U705+Table5[[#This Row],[Energies]])</f>
        <v>58860.250000000015</v>
      </c>
      <c r="V706" s="10">
        <f t="shared" si="76"/>
        <v>6582293.4279999956</v>
      </c>
      <c r="W706" s="8">
        <v>1071988.42</v>
      </c>
      <c r="X706" s="12">
        <f t="shared" si="75"/>
        <v>-1.9247633290665585E-2</v>
      </c>
      <c r="Y706" s="8"/>
      <c r="Z706" s="8"/>
      <c r="AA706" s="8"/>
      <c r="AB706" s="1"/>
      <c r="AC706" s="66">
        <v>1822510.48</v>
      </c>
      <c r="AE706" s="109"/>
    </row>
    <row r="707" spans="1:31" x14ac:dyDescent="0.25">
      <c r="A707" s="1" t="str">
        <f t="shared" si="74"/>
        <v>Sep</v>
      </c>
      <c r="B707" s="2">
        <v>45189</v>
      </c>
      <c r="C707" s="8">
        <v>-19664.900000000001</v>
      </c>
      <c r="D707" s="8">
        <v>-856.5</v>
      </c>
      <c r="E707" s="8">
        <v>0</v>
      </c>
      <c r="F707" s="8">
        <v>-13666.4</v>
      </c>
      <c r="G707" s="8">
        <v>1421</v>
      </c>
      <c r="H707" s="8">
        <v>515.5</v>
      </c>
      <c r="I707" s="8">
        <v>0</v>
      </c>
      <c r="J707" s="10">
        <f t="shared" si="72"/>
        <v>-32251.300000000003</v>
      </c>
      <c r="K707" s="8">
        <v>-50.71</v>
      </c>
      <c r="L707" s="8">
        <v>-356.58</v>
      </c>
      <c r="M707" s="8">
        <f t="shared" si="73"/>
        <v>-407.28999999999996</v>
      </c>
      <c r="N707" s="10">
        <f t="shared" si="77"/>
        <v>-32658.590000000004</v>
      </c>
      <c r="O707" s="11">
        <f>IF(Table5[[#This Row],[Beans]]="","",O706+Table5[[#This Row],[Beans]])</f>
        <v>4276337.1999999974</v>
      </c>
      <c r="P707" s="11">
        <f>IF(Table5[[#This Row],[Meal]]="","",P706+Table5[[#This Row],[Meal]])</f>
        <v>979178.39999999979</v>
      </c>
      <c r="Q707" s="11">
        <f>IF(Table5[[#This Row],[Oil]]="","",Q706+Table5[[#This Row],[Oil]])</f>
        <v>-464680.06000000023</v>
      </c>
      <c r="R707" s="11">
        <f>IF(Table5[[#This Row],[Corn]]="","",R706+Table5[[#This Row],[Corn]])</f>
        <v>700918.54</v>
      </c>
      <c r="S707" s="11">
        <f>IF(Table5[[#This Row],[Wheat]]="","",S706+Table5[[#This Row],[Wheat]])</f>
        <v>1557758.5200000007</v>
      </c>
      <c r="T707" s="11">
        <f>IF(Table5[[#This Row],[KC Wheat]]="","",T706+Table5[[#This Row],[KC Wheat]])</f>
        <v>12324.399999999994</v>
      </c>
      <c r="U707" s="11">
        <f>IF(Table5[[#This Row],[Energies]]="","",U706+Table5[[#This Row],[Energies]])</f>
        <v>58860.250000000015</v>
      </c>
      <c r="V707" s="10">
        <f t="shared" si="76"/>
        <v>6549634.8379999958</v>
      </c>
      <c r="W707" s="8">
        <v>991540.94</v>
      </c>
      <c r="X707" s="12">
        <f t="shared" si="75"/>
        <v>-3.293720781715781E-2</v>
      </c>
      <c r="Y707" s="8"/>
      <c r="Z707" s="8"/>
      <c r="AA707" s="8"/>
      <c r="AB707" s="8"/>
      <c r="AC707" s="66">
        <v>1762576.94</v>
      </c>
      <c r="AE707" s="109"/>
    </row>
    <row r="708" spans="1:31" x14ac:dyDescent="0.25">
      <c r="A708" s="1" t="str">
        <f t="shared" si="74"/>
        <v>Sep</v>
      </c>
      <c r="B708" s="2">
        <v>45190</v>
      </c>
      <c r="C708" s="8">
        <v>55458.2</v>
      </c>
      <c r="D708" s="8">
        <v>386.9</v>
      </c>
      <c r="E708" s="8">
        <v>0</v>
      </c>
      <c r="F708" s="8">
        <v>-4228</v>
      </c>
      <c r="G708" s="8">
        <v>-990.1</v>
      </c>
      <c r="H708" s="8">
        <v>-3286</v>
      </c>
      <c r="I708" s="8">
        <v>0</v>
      </c>
      <c r="J708" s="10">
        <f t="shared" si="72"/>
        <v>47341</v>
      </c>
      <c r="K708" s="8">
        <v>-111.42</v>
      </c>
      <c r="L708" s="8">
        <v>-770.1</v>
      </c>
      <c r="M708" s="8">
        <f t="shared" si="73"/>
        <v>-881.52</v>
      </c>
      <c r="N708" s="10">
        <f t="shared" si="77"/>
        <v>46459.48</v>
      </c>
      <c r="O708" s="11">
        <f>IF(Table5[[#This Row],[Beans]]="","",O707+Table5[[#This Row],[Beans]])</f>
        <v>4331795.3999999976</v>
      </c>
      <c r="P708" s="11">
        <f>IF(Table5[[#This Row],[Meal]]="","",P707+Table5[[#This Row],[Meal]])</f>
        <v>979565.29999999981</v>
      </c>
      <c r="Q708" s="11">
        <f>IF(Table5[[#This Row],[Oil]]="","",Q707+Table5[[#This Row],[Oil]])</f>
        <v>-464680.06000000023</v>
      </c>
      <c r="R708" s="11">
        <f>IF(Table5[[#This Row],[Corn]]="","",R707+Table5[[#This Row],[Corn]])</f>
        <v>696690.54</v>
      </c>
      <c r="S708" s="11">
        <f>IF(Table5[[#This Row],[Wheat]]="","",S707+Table5[[#This Row],[Wheat]])</f>
        <v>1556768.4200000006</v>
      </c>
      <c r="T708" s="11">
        <f>IF(Table5[[#This Row],[KC Wheat]]="","",T707+Table5[[#This Row],[KC Wheat]])</f>
        <v>9038.3999999999942</v>
      </c>
      <c r="U708" s="11">
        <f>IF(Table5[[#This Row],[Energies]]="","",U707+Table5[[#This Row],[Energies]])</f>
        <v>58860.250000000015</v>
      </c>
      <c r="V708" s="10">
        <f t="shared" si="76"/>
        <v>6596094.3179999962</v>
      </c>
      <c r="W708" s="8">
        <v>657276</v>
      </c>
      <c r="X708" s="12">
        <f t="shared" si="75"/>
        <v>7.0684887322829376E-2</v>
      </c>
      <c r="Y708" s="8"/>
      <c r="Z708" s="8"/>
      <c r="AA708" s="8"/>
      <c r="AB708" s="1"/>
      <c r="AC708" s="66">
        <v>1806451.67</v>
      </c>
      <c r="AE708" s="109"/>
    </row>
    <row r="709" spans="1:31" x14ac:dyDescent="0.25">
      <c r="A709" s="1" t="str">
        <f t="shared" si="74"/>
        <v>Sep</v>
      </c>
      <c r="B709" s="2">
        <v>45191</v>
      </c>
      <c r="C709" s="8">
        <v>-7565.5</v>
      </c>
      <c r="D709" s="8">
        <v>10884.9</v>
      </c>
      <c r="E709" s="8">
        <v>0</v>
      </c>
      <c r="F709" s="8">
        <v>-2019.1</v>
      </c>
      <c r="G709" s="8">
        <v>-8227.4</v>
      </c>
      <c r="H709" s="8">
        <v>-39.700000000000003</v>
      </c>
      <c r="I709" s="8">
        <v>0</v>
      </c>
      <c r="J709" s="10">
        <f t="shared" si="72"/>
        <v>-6966.8</v>
      </c>
      <c r="K709" s="8">
        <v>-373.14</v>
      </c>
      <c r="L709" s="8">
        <v>-1731.9</v>
      </c>
      <c r="M709" s="8">
        <f t="shared" si="73"/>
        <v>-2105.04</v>
      </c>
      <c r="N709" s="10">
        <f t="shared" si="77"/>
        <v>-9071.84</v>
      </c>
      <c r="O709" s="11">
        <f>IF(Table5[[#This Row],[Beans]]="","",O708+Table5[[#This Row],[Beans]])</f>
        <v>4324229.8999999976</v>
      </c>
      <c r="P709" s="11">
        <f>IF(Table5[[#This Row],[Meal]]="","",P708+Table5[[#This Row],[Meal]])</f>
        <v>990450.19999999984</v>
      </c>
      <c r="Q709" s="11">
        <f>IF(Table5[[#This Row],[Oil]]="","",Q708+Table5[[#This Row],[Oil]])</f>
        <v>-464680.06000000023</v>
      </c>
      <c r="R709" s="11">
        <f>IF(Table5[[#This Row],[Corn]]="","",R708+Table5[[#This Row],[Corn]])</f>
        <v>694671.44000000006</v>
      </c>
      <c r="S709" s="11">
        <f>IF(Table5[[#This Row],[Wheat]]="","",S708+Table5[[#This Row],[Wheat]])</f>
        <v>1548541.0200000007</v>
      </c>
      <c r="T709" s="11">
        <f>IF(Table5[[#This Row],[KC Wheat]]="","",T708+Table5[[#This Row],[KC Wheat]])</f>
        <v>8998.6999999999935</v>
      </c>
      <c r="U709" s="11">
        <f>IF(Table5[[#This Row],[Energies]]="","",U708+Table5[[#This Row],[Energies]])</f>
        <v>58860.250000000015</v>
      </c>
      <c r="V709" s="10">
        <f t="shared" si="76"/>
        <v>6587022.4779999964</v>
      </c>
      <c r="W709" s="8">
        <v>941876.63</v>
      </c>
      <c r="X709" s="12">
        <f t="shared" si="75"/>
        <v>-9.6316648179284366E-3</v>
      </c>
      <c r="Y709" s="8"/>
      <c r="Z709" s="8"/>
      <c r="AA709" s="8"/>
      <c r="AB709" s="8"/>
      <c r="AC709" s="66">
        <v>1779441.63</v>
      </c>
      <c r="AE709" s="109"/>
    </row>
    <row r="710" spans="1:31" x14ac:dyDescent="0.25">
      <c r="A710" s="1" t="str">
        <f t="shared" si="74"/>
        <v>Sep</v>
      </c>
      <c r="B710" s="2">
        <v>45194</v>
      </c>
      <c r="C710" s="8">
        <v>-47266.9</v>
      </c>
      <c r="D710" s="8">
        <v>-6126.8</v>
      </c>
      <c r="E710" s="8">
        <v>0</v>
      </c>
      <c r="F710" s="8">
        <v>-21229.5</v>
      </c>
      <c r="G710" s="8">
        <v>930.1</v>
      </c>
      <c r="H710" s="8">
        <v>-2437.6999999999998</v>
      </c>
      <c r="I710" s="8">
        <v>0</v>
      </c>
      <c r="J710" s="10">
        <f t="shared" ref="J710:J772" si="78">IF(SUM(C710:I710)=0,"",SUM(C710:I710))</f>
        <v>-76130.8</v>
      </c>
      <c r="K710" s="8">
        <v>-43.11</v>
      </c>
      <c r="L710" s="8">
        <v>-304.52</v>
      </c>
      <c r="M710" s="8">
        <f t="shared" si="73"/>
        <v>-347.63</v>
      </c>
      <c r="N710" s="10">
        <f t="shared" si="77"/>
        <v>-76478.430000000008</v>
      </c>
      <c r="O710" s="11">
        <f>IF(Table5[[#This Row],[Beans]]="","",O709+Table5[[#This Row],[Beans]])</f>
        <v>4276962.9999999972</v>
      </c>
      <c r="P710" s="11">
        <f>IF(Table5[[#This Row],[Meal]]="","",P709+Table5[[#This Row],[Meal]])</f>
        <v>984323.39999999979</v>
      </c>
      <c r="Q710" s="11">
        <f>IF(Table5[[#This Row],[Oil]]="","",Q709+Table5[[#This Row],[Oil]])</f>
        <v>-464680.06000000023</v>
      </c>
      <c r="R710" s="11">
        <f>IF(Table5[[#This Row],[Corn]]="","",R709+Table5[[#This Row],[Corn]])</f>
        <v>673441.94000000006</v>
      </c>
      <c r="S710" s="11">
        <f>IF(Table5[[#This Row],[Wheat]]="","",S709+Table5[[#This Row],[Wheat]])</f>
        <v>1549471.1200000008</v>
      </c>
      <c r="T710" s="11">
        <f>IF(Table5[[#This Row],[KC Wheat]]="","",T709+Table5[[#This Row],[KC Wheat]])</f>
        <v>6560.9999999999936</v>
      </c>
      <c r="U710" s="11">
        <f>IF(Table5[[#This Row],[Energies]]="","",U709+Table5[[#This Row],[Energies]])</f>
        <v>58860.250000000015</v>
      </c>
      <c r="V710" s="10">
        <f t="shared" si="76"/>
        <v>6510544.0479999967</v>
      </c>
      <c r="W710" s="8">
        <v>932909.75</v>
      </c>
      <c r="X710" s="12">
        <f t="shared" si="75"/>
        <v>-8.1978380009427504E-2</v>
      </c>
      <c r="Y710" s="8"/>
      <c r="Z710" s="8"/>
      <c r="AA710" s="8"/>
      <c r="AB710" s="1"/>
      <c r="AC710" s="66">
        <v>1738447.75</v>
      </c>
      <c r="AE710" s="109"/>
    </row>
    <row r="711" spans="1:31" x14ac:dyDescent="0.25">
      <c r="A711" s="1" t="str">
        <f t="shared" si="74"/>
        <v>Sep</v>
      </c>
      <c r="B711" s="2">
        <v>45195</v>
      </c>
      <c r="C711" s="8">
        <v>6868</v>
      </c>
      <c r="D711" s="8">
        <v>-8774.7999999999993</v>
      </c>
      <c r="E711" s="8">
        <v>0</v>
      </c>
      <c r="F711" s="8">
        <v>9428.2000000000007</v>
      </c>
      <c r="G711" s="8">
        <v>13265.8</v>
      </c>
      <c r="H711" s="8">
        <v>-1439</v>
      </c>
      <c r="I711" s="8">
        <v>0</v>
      </c>
      <c r="J711" s="10">
        <f t="shared" si="78"/>
        <v>19348.2</v>
      </c>
      <c r="K711" s="8">
        <v>-92.66</v>
      </c>
      <c r="L711" s="8">
        <v>-655.73</v>
      </c>
      <c r="M711" s="8">
        <f t="shared" si="73"/>
        <v>-748.39</v>
      </c>
      <c r="N711" s="10">
        <f t="shared" si="77"/>
        <v>18599.810000000001</v>
      </c>
      <c r="O711" s="11">
        <f>IF(Table5[[#This Row],[Beans]]="","",O710+Table5[[#This Row],[Beans]])</f>
        <v>4283830.9999999972</v>
      </c>
      <c r="P711" s="11">
        <f>IF(Table5[[#This Row],[Meal]]="","",P710+Table5[[#This Row],[Meal]])</f>
        <v>975548.59999999974</v>
      </c>
      <c r="Q711" s="11">
        <f>IF(Table5[[#This Row],[Oil]]="","",Q710+Table5[[#This Row],[Oil]])</f>
        <v>-464680.06000000023</v>
      </c>
      <c r="R711" s="11">
        <f>IF(Table5[[#This Row],[Corn]]="","",R710+Table5[[#This Row],[Corn]])</f>
        <v>682870.14</v>
      </c>
      <c r="S711" s="11">
        <f>IF(Table5[[#This Row],[Wheat]]="","",S710+Table5[[#This Row],[Wheat]])</f>
        <v>1562736.9200000009</v>
      </c>
      <c r="T711" s="11">
        <f>IF(Table5[[#This Row],[KC Wheat]]="","",T710+Table5[[#This Row],[KC Wheat]])</f>
        <v>5121.9999999999936</v>
      </c>
      <c r="U711" s="11">
        <f>IF(Table5[[#This Row],[Energies]]="","",U710+Table5[[#This Row],[Energies]])</f>
        <v>58860.250000000015</v>
      </c>
      <c r="V711" s="10">
        <f t="shared" si="76"/>
        <v>6529143.8579999963</v>
      </c>
      <c r="W711" s="8">
        <v>999387.11</v>
      </c>
      <c r="X711" s="12">
        <f t="shared" si="75"/>
        <v>1.8611216628559479E-2</v>
      </c>
      <c r="Y711" s="8"/>
      <c r="Z711" s="8"/>
      <c r="AA711" s="8"/>
      <c r="AB711" s="8"/>
      <c r="AC711" s="66">
        <v>1755148.11</v>
      </c>
      <c r="AE711" s="109"/>
    </row>
    <row r="712" spans="1:31" x14ac:dyDescent="0.25">
      <c r="A712" s="1" t="str">
        <f t="shared" si="74"/>
        <v>Sep</v>
      </c>
      <c r="B712" s="2">
        <v>45196</v>
      </c>
      <c r="C712" s="8">
        <v>25805.4</v>
      </c>
      <c r="D712" s="8">
        <v>-14851.1</v>
      </c>
      <c r="E712" s="8">
        <v>0</v>
      </c>
      <c r="F712" s="8">
        <v>-1367.5</v>
      </c>
      <c r="G712" s="8">
        <v>-3121.8</v>
      </c>
      <c r="H712" s="8">
        <v>1029.0999999999999</v>
      </c>
      <c r="I712" s="8">
        <v>0</v>
      </c>
      <c r="J712" s="10">
        <f t="shared" si="78"/>
        <v>7494.1</v>
      </c>
      <c r="K712" s="8">
        <v>-63.04</v>
      </c>
      <c r="L712" s="8">
        <v>-446.66</v>
      </c>
      <c r="M712" s="8">
        <f t="shared" ref="M712:M775" si="79">IF(SUM(K712:L712)=0,"",SUM(K712:L712))</f>
        <v>-509.70000000000005</v>
      </c>
      <c r="N712" s="10">
        <f t="shared" si="77"/>
        <v>6984.4000000000005</v>
      </c>
      <c r="O712" s="11">
        <f>IF(Table5[[#This Row],[Beans]]="","",O711+Table5[[#This Row],[Beans]])</f>
        <v>4309636.3999999976</v>
      </c>
      <c r="P712" s="11">
        <f>IF(Table5[[#This Row],[Meal]]="","",P711+Table5[[#This Row],[Meal]])</f>
        <v>960697.49999999977</v>
      </c>
      <c r="Q712" s="11">
        <f>IF(Table5[[#This Row],[Oil]]="","",Q711+Table5[[#This Row],[Oil]])</f>
        <v>-464680.06000000023</v>
      </c>
      <c r="R712" s="11">
        <f>IF(Table5[[#This Row],[Corn]]="","",R711+Table5[[#This Row],[Corn]])</f>
        <v>681502.64</v>
      </c>
      <c r="S712" s="11">
        <f>IF(Table5[[#This Row],[Wheat]]="","",S711+Table5[[#This Row],[Wheat]])</f>
        <v>1559615.1200000008</v>
      </c>
      <c r="T712" s="11">
        <f>IF(Table5[[#This Row],[KC Wheat]]="","",T711+Table5[[#This Row],[KC Wheat]])</f>
        <v>6151.0999999999931</v>
      </c>
      <c r="U712" s="11">
        <f>IF(Table5[[#This Row],[Energies]]="","",U711+Table5[[#This Row],[Energies]])</f>
        <v>58860.250000000015</v>
      </c>
      <c r="V712" s="10">
        <f t="shared" si="76"/>
        <v>6536128.2579999967</v>
      </c>
      <c r="W712" s="8">
        <v>634361</v>
      </c>
      <c r="X712" s="12">
        <f t="shared" si="75"/>
        <v>1.1010134607896765E-2</v>
      </c>
      <c r="Y712" s="8">
        <v>-5158.2299999999996</v>
      </c>
      <c r="Z712" s="8"/>
      <c r="AA712" s="8"/>
      <c r="AB712" s="1"/>
      <c r="AC712" s="66">
        <v>1755998.41</v>
      </c>
      <c r="AE712" s="109"/>
    </row>
    <row r="713" spans="1:31" x14ac:dyDescent="0.25">
      <c r="A713" s="1" t="str">
        <f t="shared" ref="A713:A773" si="80">TEXT(B713,"mmm")</f>
        <v>Sep</v>
      </c>
      <c r="B713" s="2">
        <v>45197</v>
      </c>
      <c r="C713" s="8">
        <v>3577.5</v>
      </c>
      <c r="D713" s="8">
        <v>-3508.8</v>
      </c>
      <c r="E713" s="8">
        <v>0</v>
      </c>
      <c r="F713" s="8">
        <v>-7930.7</v>
      </c>
      <c r="G713" s="8">
        <v>4817.2</v>
      </c>
      <c r="H713" s="8">
        <v>-458.9</v>
      </c>
      <c r="I713" s="8">
        <v>0</v>
      </c>
      <c r="J713" s="10">
        <f t="shared" si="78"/>
        <v>-3503.7000000000003</v>
      </c>
      <c r="K713" s="8">
        <v>-65.95</v>
      </c>
      <c r="L713" s="8">
        <v>-465.75</v>
      </c>
      <c r="M713" s="8">
        <f t="shared" si="79"/>
        <v>-531.70000000000005</v>
      </c>
      <c r="N713" s="10">
        <f t="shared" si="77"/>
        <v>-4035.4000000000005</v>
      </c>
      <c r="O713" s="11">
        <f>IF(Table5[[#This Row],[Beans]]="","",O712+Table5[[#This Row],[Beans]])</f>
        <v>4313213.8999999976</v>
      </c>
      <c r="P713" s="11">
        <f>IF(Table5[[#This Row],[Meal]]="","",P712+Table5[[#This Row],[Meal]])</f>
        <v>957188.69999999972</v>
      </c>
      <c r="Q713" s="11">
        <f>IF(Table5[[#This Row],[Oil]]="","",Q712+Table5[[#This Row],[Oil]])</f>
        <v>-464680.06000000023</v>
      </c>
      <c r="R713" s="11">
        <f>IF(Table5[[#This Row],[Corn]]="","",R712+Table5[[#This Row],[Corn]])</f>
        <v>673571.94000000006</v>
      </c>
      <c r="S713" s="11">
        <f>IF(Table5[[#This Row],[Wheat]]="","",S712+Table5[[#This Row],[Wheat]])</f>
        <v>1564432.3200000008</v>
      </c>
      <c r="T713" s="11">
        <f>IF(Table5[[#This Row],[KC Wheat]]="","",T712+Table5[[#This Row],[KC Wheat]])</f>
        <v>5692.1999999999935</v>
      </c>
      <c r="U713" s="11">
        <f>IF(Table5[[#This Row],[Energies]]="","",U712+Table5[[#This Row],[Energies]])</f>
        <v>58860.250000000015</v>
      </c>
      <c r="V713" s="10">
        <f t="shared" si="76"/>
        <v>6532092.8579999963</v>
      </c>
      <c r="W713" s="8">
        <v>950924</v>
      </c>
      <c r="X713" s="12">
        <f t="shared" si="75"/>
        <v>-4.2436619540573177E-3</v>
      </c>
      <c r="Y713" s="8"/>
      <c r="Z713" s="8"/>
      <c r="AA713" s="8"/>
      <c r="AB713" s="8"/>
      <c r="AC713" s="66">
        <v>1747967.96</v>
      </c>
      <c r="AE713" s="109"/>
    </row>
    <row r="714" spans="1:31" x14ac:dyDescent="0.25">
      <c r="A714" s="1" t="str">
        <f t="shared" si="80"/>
        <v>Sep</v>
      </c>
      <c r="B714" s="2">
        <v>45198</v>
      </c>
      <c r="C714" s="8">
        <v>-21043.1</v>
      </c>
      <c r="D714" s="8">
        <v>17090.5</v>
      </c>
      <c r="E714" s="8">
        <v>0</v>
      </c>
      <c r="F714" s="8">
        <v>-11933.4</v>
      </c>
      <c r="G714" s="8">
        <v>522.29999999999995</v>
      </c>
      <c r="H714" s="8">
        <v>1020.9</v>
      </c>
      <c r="I714" s="8">
        <v>0</v>
      </c>
      <c r="J714" s="10">
        <f t="shared" si="78"/>
        <v>-14342.8</v>
      </c>
      <c r="K714" s="8">
        <v>-256.58999999999997</v>
      </c>
      <c r="L714" s="8">
        <v>-1815.85</v>
      </c>
      <c r="M714" s="8">
        <f t="shared" si="79"/>
        <v>-2072.44</v>
      </c>
      <c r="N714" s="10">
        <f t="shared" si="77"/>
        <v>-16415.239999999998</v>
      </c>
      <c r="O714" s="11">
        <f>IF(Table5[[#This Row],[Beans]]="","",O713+Table5[[#This Row],[Beans]])</f>
        <v>4292170.799999998</v>
      </c>
      <c r="P714" s="11">
        <f>IF(Table5[[#This Row],[Meal]]="","",P713+Table5[[#This Row],[Meal]])</f>
        <v>974279.19999999972</v>
      </c>
      <c r="Q714" s="11">
        <f>IF(Table5[[#This Row],[Oil]]="","",Q713+Table5[[#This Row],[Oil]])</f>
        <v>-464680.06000000023</v>
      </c>
      <c r="R714" s="11">
        <f>IF(Table5[[#This Row],[Corn]]="","",R713+Table5[[#This Row],[Corn]])</f>
        <v>661638.54</v>
      </c>
      <c r="S714" s="11">
        <f>IF(Table5[[#This Row],[Wheat]]="","",S713+Table5[[#This Row],[Wheat]])</f>
        <v>1564954.6200000008</v>
      </c>
      <c r="T714" s="11">
        <f>IF(Table5[[#This Row],[KC Wheat]]="","",T713+Table5[[#This Row],[KC Wheat]])</f>
        <v>6713.0999999999931</v>
      </c>
      <c r="U714" s="11">
        <f>IF(Table5[[#This Row],[Energies]]="","",U713+Table5[[#This Row],[Energies]])</f>
        <v>58860.250000000015</v>
      </c>
      <c r="V714" s="10">
        <f t="shared" si="76"/>
        <v>6515677.6179999961</v>
      </c>
      <c r="W714" s="8">
        <v>564897</v>
      </c>
      <c r="X714" s="12">
        <f t="shared" si="75"/>
        <v>-2.9058819572417623E-2</v>
      </c>
      <c r="Y714" s="8"/>
      <c r="Z714" s="8"/>
      <c r="AA714" s="8"/>
      <c r="AB714" s="1"/>
      <c r="AC714" s="66">
        <v>1759090.52</v>
      </c>
      <c r="AE714" s="109"/>
    </row>
    <row r="715" spans="1:31" x14ac:dyDescent="0.25">
      <c r="A715" s="1" t="str">
        <f t="shared" si="80"/>
        <v>Oct</v>
      </c>
      <c r="B715" s="2">
        <v>45201</v>
      </c>
      <c r="C715" s="8">
        <v>14959.4</v>
      </c>
      <c r="D715" s="8">
        <v>2883</v>
      </c>
      <c r="E715" s="8">
        <v>-418.4</v>
      </c>
      <c r="F715" s="8">
        <v>46024.2</v>
      </c>
      <c r="G715" s="8">
        <v>19.7</v>
      </c>
      <c r="H715" s="8">
        <v>1990.3</v>
      </c>
      <c r="I715" s="8">
        <v>0</v>
      </c>
      <c r="J715" s="10">
        <f t="shared" si="78"/>
        <v>65458.2</v>
      </c>
      <c r="K715" s="8">
        <v>-136.47999999999999</v>
      </c>
      <c r="L715" s="8">
        <v>-964.86</v>
      </c>
      <c r="M715" s="8">
        <f t="shared" si="79"/>
        <v>-1101.3399999999999</v>
      </c>
      <c r="N715" s="10">
        <f t="shared" si="77"/>
        <v>64356.86</v>
      </c>
      <c r="O715" s="11">
        <f>IF(Table5[[#This Row],[Beans]]="","",O714+Table5[[#This Row],[Beans]])</f>
        <v>4307130.1999999983</v>
      </c>
      <c r="P715" s="11">
        <f>IF(Table5[[#This Row],[Meal]]="","",P714+Table5[[#This Row],[Meal]])</f>
        <v>977162.19999999972</v>
      </c>
      <c r="Q715" s="11">
        <f>IF(Table5[[#This Row],[Oil]]="","",Q714+Table5[[#This Row],[Oil]])</f>
        <v>-465098.46000000025</v>
      </c>
      <c r="R715" s="11">
        <f>IF(Table5[[#This Row],[Corn]]="","",R714+Table5[[#This Row],[Corn]])</f>
        <v>707662.74</v>
      </c>
      <c r="S715" s="11">
        <f>IF(Table5[[#This Row],[Wheat]]="","",S714+Table5[[#This Row],[Wheat]])</f>
        <v>1564974.3200000008</v>
      </c>
      <c r="T715" s="11">
        <f>IF(Table5[[#This Row],[KC Wheat]]="","",T714+Table5[[#This Row],[KC Wheat]])</f>
        <v>8703.3999999999924</v>
      </c>
      <c r="U715" s="11">
        <f>IF(Table5[[#This Row],[Energies]]="","",U714+Table5[[#This Row],[Energies]])</f>
        <v>58860.250000000015</v>
      </c>
      <c r="V715" s="10">
        <f t="shared" si="76"/>
        <v>6580034.4779999964</v>
      </c>
      <c r="W715" s="8">
        <v>619041</v>
      </c>
      <c r="X715" s="12">
        <f t="shared" si="75"/>
        <v>0.10396219313421889</v>
      </c>
      <c r="Y715" s="8">
        <v>-1637.2</v>
      </c>
      <c r="Z715" s="8"/>
      <c r="AA715" s="8"/>
      <c r="AB715" s="8"/>
      <c r="AC715" s="66">
        <v>1789514.93</v>
      </c>
      <c r="AE715" s="109"/>
    </row>
    <row r="716" spans="1:31" x14ac:dyDescent="0.25">
      <c r="A716" s="1" t="str">
        <f t="shared" si="80"/>
        <v>Oct</v>
      </c>
      <c r="B716" s="2">
        <v>45202</v>
      </c>
      <c r="C716" s="8">
        <v>6940.8</v>
      </c>
      <c r="D716" s="8">
        <v>-15234.6</v>
      </c>
      <c r="E716" s="8">
        <v>-2786.8</v>
      </c>
      <c r="F716" s="8">
        <v>-18939.900000000001</v>
      </c>
      <c r="G716" s="8">
        <v>-5956.1</v>
      </c>
      <c r="H716" s="8">
        <v>-287.2</v>
      </c>
      <c r="I716" s="8">
        <v>0</v>
      </c>
      <c r="J716" s="10">
        <f t="shared" si="78"/>
        <v>-36263.799999999996</v>
      </c>
      <c r="K716" s="8">
        <v>-98.51</v>
      </c>
      <c r="L716" s="8">
        <v>-696.67</v>
      </c>
      <c r="M716" s="8">
        <f t="shared" si="79"/>
        <v>-795.18</v>
      </c>
      <c r="N716" s="10">
        <f t="shared" si="77"/>
        <v>-37058.979999999996</v>
      </c>
      <c r="O716" s="11">
        <f>IF(Table5[[#This Row],[Beans]]="","",O715+Table5[[#This Row],[Beans]])</f>
        <v>4314070.9999999981</v>
      </c>
      <c r="P716" s="11">
        <f>IF(Table5[[#This Row],[Meal]]="","",P715+Table5[[#This Row],[Meal]])</f>
        <v>961927.59999999974</v>
      </c>
      <c r="Q716" s="11">
        <f>IF(Table5[[#This Row],[Oil]]="","",Q715+Table5[[#This Row],[Oil]])</f>
        <v>-467885.26000000024</v>
      </c>
      <c r="R716" s="11">
        <f>IF(Table5[[#This Row],[Corn]]="","",R715+Table5[[#This Row],[Corn]])</f>
        <v>688722.84</v>
      </c>
      <c r="S716" s="11">
        <f>IF(Table5[[#This Row],[Wheat]]="","",S715+Table5[[#This Row],[Wheat]])</f>
        <v>1559018.2200000007</v>
      </c>
      <c r="T716" s="11">
        <f>IF(Table5[[#This Row],[KC Wheat]]="","",T715+Table5[[#This Row],[KC Wheat]])</f>
        <v>8416.1999999999916</v>
      </c>
      <c r="U716" s="11">
        <f>IF(Table5[[#This Row],[Energies]]="","",U715+Table5[[#This Row],[Energies]])</f>
        <v>58860.250000000015</v>
      </c>
      <c r="V716" s="10">
        <f t="shared" si="76"/>
        <v>6542975.4979999959</v>
      </c>
      <c r="W716" s="8">
        <v>584781</v>
      </c>
      <c r="X716" s="12">
        <f t="shared" si="75"/>
        <v>-6.3372407790266774E-2</v>
      </c>
      <c r="Y716" s="8"/>
      <c r="Z716" s="8"/>
      <c r="AA716" s="8"/>
      <c r="AB716" s="1"/>
      <c r="AC716" s="66">
        <v>1757519.25</v>
      </c>
      <c r="AE716" s="109"/>
    </row>
    <row r="717" spans="1:31" x14ac:dyDescent="0.25">
      <c r="A717" s="1" t="str">
        <f t="shared" si="80"/>
        <v>Oct</v>
      </c>
      <c r="B717" s="2">
        <v>45203</v>
      </c>
      <c r="C717" s="8">
        <v>758.8</v>
      </c>
      <c r="D717" s="8">
        <v>22659.8</v>
      </c>
      <c r="E717" s="8">
        <v>5486</v>
      </c>
      <c r="F717" s="8">
        <v>-22368.799999999999</v>
      </c>
      <c r="G717" s="8">
        <v>8122.4</v>
      </c>
      <c r="H717" s="8">
        <v>-2484.1999999999998</v>
      </c>
      <c r="I717" s="8">
        <v>0</v>
      </c>
      <c r="J717" s="10">
        <f t="shared" si="78"/>
        <v>12174</v>
      </c>
      <c r="K717" s="8">
        <v>-56.04</v>
      </c>
      <c r="L717" s="8">
        <v>-395.37</v>
      </c>
      <c r="M717" s="8">
        <f t="shared" si="79"/>
        <v>-451.41</v>
      </c>
      <c r="N717" s="10">
        <f t="shared" si="77"/>
        <v>11722.59</v>
      </c>
      <c r="O717" s="11">
        <f>IF(Table5[[#This Row],[Beans]]="","",O716+Table5[[#This Row],[Beans]])</f>
        <v>4314829.799999998</v>
      </c>
      <c r="P717" s="11">
        <f>IF(Table5[[#This Row],[Meal]]="","",P716+Table5[[#This Row],[Meal]])</f>
        <v>984587.39999999979</v>
      </c>
      <c r="Q717" s="11">
        <f>IF(Table5[[#This Row],[Oil]]="","",Q716+Table5[[#This Row],[Oil]])</f>
        <v>-462399.26000000024</v>
      </c>
      <c r="R717" s="11">
        <f>IF(Table5[[#This Row],[Corn]]="","",R716+Table5[[#This Row],[Corn]])</f>
        <v>666354.03999999992</v>
      </c>
      <c r="S717" s="11">
        <f>IF(Table5[[#This Row],[Wheat]]="","",S716+Table5[[#This Row],[Wheat]])</f>
        <v>1567140.6200000006</v>
      </c>
      <c r="T717" s="11">
        <f>IF(Table5[[#This Row],[KC Wheat]]="","",T716+Table5[[#This Row],[KC Wheat]])</f>
        <v>5931.9999999999918</v>
      </c>
      <c r="U717" s="11">
        <f>IF(Table5[[#This Row],[Energies]]="","",U716+Table5[[#This Row],[Energies]])</f>
        <v>58860.250000000015</v>
      </c>
      <c r="V717" s="10">
        <f t="shared" si="76"/>
        <v>6554698.0879999958</v>
      </c>
      <c r="W717" s="8">
        <v>566383</v>
      </c>
      <c r="X717" s="12">
        <f t="shared" si="75"/>
        <v>2.069728434645814E-2</v>
      </c>
      <c r="Y717" s="8">
        <v>-522</v>
      </c>
      <c r="Z717" s="8"/>
      <c r="AA717" s="8"/>
      <c r="AB717" s="8"/>
      <c r="AC717" s="66">
        <v>1797639.84</v>
      </c>
      <c r="AE717" s="109"/>
    </row>
    <row r="718" spans="1:31" x14ac:dyDescent="0.25">
      <c r="A718" s="1" t="str">
        <f t="shared" si="80"/>
        <v>Oct</v>
      </c>
      <c r="B718" s="2">
        <v>45204</v>
      </c>
      <c r="C718" s="8">
        <v>12397.1</v>
      </c>
      <c r="D718" s="8">
        <v>-4517.6000000000004</v>
      </c>
      <c r="E718" s="8">
        <v>423.3</v>
      </c>
      <c r="F718" s="8">
        <v>21773.9</v>
      </c>
      <c r="G718" s="8">
        <v>-8359.6</v>
      </c>
      <c r="H718" s="8">
        <v>1419.7</v>
      </c>
      <c r="I718" s="8">
        <v>0</v>
      </c>
      <c r="J718" s="10">
        <f t="shared" si="78"/>
        <v>23136.799999999999</v>
      </c>
      <c r="K718" s="8">
        <v>-108.66</v>
      </c>
      <c r="L718" s="8">
        <v>-768.89</v>
      </c>
      <c r="M718" s="8">
        <f t="shared" si="79"/>
        <v>-877.55</v>
      </c>
      <c r="N718" s="10">
        <f t="shared" si="77"/>
        <v>22259.25</v>
      </c>
      <c r="O718" s="11">
        <f>IF(Table5[[#This Row],[Beans]]="","",O717+Table5[[#This Row],[Beans]])</f>
        <v>4327226.8999999976</v>
      </c>
      <c r="P718" s="11">
        <f>IF(Table5[[#This Row],[Meal]]="","",P717+Table5[[#This Row],[Meal]])</f>
        <v>980069.79999999981</v>
      </c>
      <c r="Q718" s="11">
        <f>IF(Table5[[#This Row],[Oil]]="","",Q717+Table5[[#This Row],[Oil]])</f>
        <v>-461975.96000000025</v>
      </c>
      <c r="R718" s="11">
        <f>IF(Table5[[#This Row],[Corn]]="","",R717+Table5[[#This Row],[Corn]])</f>
        <v>688127.94</v>
      </c>
      <c r="S718" s="11">
        <f>IF(Table5[[#This Row],[Wheat]]="","",S717+Table5[[#This Row],[Wheat]])</f>
        <v>1558781.0200000005</v>
      </c>
      <c r="T718" s="11">
        <f>IF(Table5[[#This Row],[KC Wheat]]="","",T717+Table5[[#This Row],[KC Wheat]])</f>
        <v>7351.6999999999916</v>
      </c>
      <c r="U718" s="11">
        <f>IF(Table5[[#This Row],[Energies]]="","",U717+Table5[[#This Row],[Energies]])</f>
        <v>58860.250000000015</v>
      </c>
      <c r="V718" s="10">
        <f t="shared" ref="V718:V747" si="81">IF(N718&lt;&gt;"",IFERROR(V717+N718,""),"")</f>
        <v>6576957.3379999958</v>
      </c>
      <c r="W718" s="8">
        <v>608626</v>
      </c>
      <c r="X718" s="12">
        <f t="shared" si="75"/>
        <v>3.6572952847890167E-2</v>
      </c>
      <c r="Y718" s="8"/>
      <c r="Z718" s="8"/>
      <c r="AA718" s="8"/>
      <c r="AB718" s="1"/>
      <c r="AC718" s="66">
        <v>1813205.04</v>
      </c>
      <c r="AE718" s="109"/>
    </row>
    <row r="719" spans="1:31" x14ac:dyDescent="0.25">
      <c r="A719" s="1" t="str">
        <f t="shared" si="80"/>
        <v>Oct</v>
      </c>
      <c r="B719" s="2">
        <v>45205</v>
      </c>
      <c r="C719" s="8">
        <v>6883.8</v>
      </c>
      <c r="D719" s="8">
        <v>-6949.1</v>
      </c>
      <c r="E719" s="8">
        <v>-1590.1</v>
      </c>
      <c r="F719" s="8">
        <v>328.8</v>
      </c>
      <c r="G719" s="8">
        <v>2855.3</v>
      </c>
      <c r="H719" s="8">
        <v>-940.4</v>
      </c>
      <c r="I719" s="8">
        <v>0</v>
      </c>
      <c r="J719" s="10">
        <f t="shared" si="78"/>
        <v>588.30000000000007</v>
      </c>
      <c r="K719" s="8">
        <v>-109.81</v>
      </c>
      <c r="L719" s="8">
        <v>-776.71</v>
      </c>
      <c r="M719" s="8">
        <f t="shared" si="79"/>
        <v>-886.52</v>
      </c>
      <c r="N719" s="10">
        <f t="shared" si="77"/>
        <v>-298.21999999999991</v>
      </c>
      <c r="O719" s="11">
        <f>IF(Table5[[#This Row],[Beans]]="","",O718+Table5[[#This Row],[Beans]])</f>
        <v>4334110.6999999974</v>
      </c>
      <c r="P719" s="11">
        <f>IF(Table5[[#This Row],[Meal]]="","",P718+Table5[[#This Row],[Meal]])</f>
        <v>973120.69999999984</v>
      </c>
      <c r="Q719" s="11">
        <f>IF(Table5[[#This Row],[Oil]]="","",Q718+Table5[[#This Row],[Oil]])</f>
        <v>-463566.06000000023</v>
      </c>
      <c r="R719" s="11">
        <f>IF(Table5[[#This Row],[Corn]]="","",R718+Table5[[#This Row],[Corn]])</f>
        <v>688456.74</v>
      </c>
      <c r="S719" s="11">
        <f>IF(Table5[[#This Row],[Wheat]]="","",S718+Table5[[#This Row],[Wheat]])</f>
        <v>1561636.3200000005</v>
      </c>
      <c r="T719" s="11">
        <f>IF(Table5[[#This Row],[KC Wheat]]="","",T718+Table5[[#This Row],[KC Wheat]])</f>
        <v>6411.299999999992</v>
      </c>
      <c r="U719" s="11">
        <f>IF(Table5[[#This Row],[Energies]]="","",U718+Table5[[#This Row],[Energies]])</f>
        <v>58860.250000000015</v>
      </c>
      <c r="V719" s="10">
        <f t="shared" si="81"/>
        <v>6576659.1179999961</v>
      </c>
      <c r="W719" s="8">
        <v>597454</v>
      </c>
      <c r="X719" s="12">
        <f t="shared" si="75"/>
        <v>-4.9915139910352917E-4</v>
      </c>
      <c r="Y719" s="8">
        <v>-3940.58</v>
      </c>
      <c r="Z719" s="8"/>
      <c r="AA719" s="8"/>
      <c r="AB719" s="8"/>
      <c r="AC719" s="66">
        <v>1806952.27</v>
      </c>
      <c r="AE719" s="109"/>
    </row>
    <row r="720" spans="1:31" x14ac:dyDescent="0.25">
      <c r="A720" s="1" t="str">
        <f t="shared" si="80"/>
        <v>Oct</v>
      </c>
      <c r="B720" s="2">
        <v>45208</v>
      </c>
      <c r="C720" s="8">
        <v>5537</v>
      </c>
      <c r="D720" s="8">
        <v>-59738.3</v>
      </c>
      <c r="E720" s="8">
        <v>2471.6</v>
      </c>
      <c r="F720" s="8">
        <v>-4751.5</v>
      </c>
      <c r="G720" s="8">
        <v>3053.9</v>
      </c>
      <c r="H720" s="8">
        <v>45.3</v>
      </c>
      <c r="I720" s="8">
        <v>0</v>
      </c>
      <c r="J720" s="10">
        <f t="shared" si="78"/>
        <v>-53382</v>
      </c>
      <c r="K720" s="8">
        <v>-46.73</v>
      </c>
      <c r="L720" s="8">
        <v>-330.74</v>
      </c>
      <c r="M720" s="8">
        <f t="shared" si="79"/>
        <v>-377.47</v>
      </c>
      <c r="N720" s="10">
        <f t="shared" si="77"/>
        <v>-53759.47</v>
      </c>
      <c r="O720" s="11">
        <f>IF(Table5[[#This Row],[Beans]]="","",O719+Table5[[#This Row],[Beans]])</f>
        <v>4339647.6999999974</v>
      </c>
      <c r="P720" s="11">
        <f>IF(Table5[[#This Row],[Meal]]="","",P719+Table5[[#This Row],[Meal]])</f>
        <v>913382.39999999979</v>
      </c>
      <c r="Q720" s="11">
        <f>IF(Table5[[#This Row],[Oil]]="","",Q719+Table5[[#This Row],[Oil]])</f>
        <v>-461094.46000000025</v>
      </c>
      <c r="R720" s="11">
        <f>IF(Table5[[#This Row],[Corn]]="","",R719+Table5[[#This Row],[Corn]])</f>
        <v>683705.24</v>
      </c>
      <c r="S720" s="11">
        <f>IF(Table5[[#This Row],[Wheat]]="","",S719+Table5[[#This Row],[Wheat]])</f>
        <v>1564690.2200000004</v>
      </c>
      <c r="T720" s="11">
        <f>IF(Table5[[#This Row],[KC Wheat]]="","",T719+Table5[[#This Row],[KC Wheat]])</f>
        <v>6456.5999999999922</v>
      </c>
      <c r="U720" s="11">
        <f>IF(Table5[[#This Row],[Energies]]="","",U719+Table5[[#This Row],[Energies]])</f>
        <v>58860.250000000015</v>
      </c>
      <c r="V720" s="10">
        <f t="shared" si="81"/>
        <v>6522899.6479999963</v>
      </c>
      <c r="W720" s="8">
        <v>611008</v>
      </c>
      <c r="X720" s="12">
        <f t="shared" si="75"/>
        <v>-8.7984887268251807E-2</v>
      </c>
      <c r="Y720" s="8"/>
      <c r="Z720" s="8"/>
      <c r="AA720" s="8"/>
      <c r="AB720" s="1"/>
      <c r="AC720" s="66">
        <v>1711106.8</v>
      </c>
      <c r="AE720" s="109"/>
    </row>
    <row r="721" spans="1:31" x14ac:dyDescent="0.25">
      <c r="A721" s="1" t="str">
        <f t="shared" si="80"/>
        <v>Oct</v>
      </c>
      <c r="B721" s="2">
        <v>45209</v>
      </c>
      <c r="C721" s="8">
        <v>-7708.7</v>
      </c>
      <c r="D721" s="8">
        <v>-46611.8</v>
      </c>
      <c r="E721" s="8">
        <v>-795.4</v>
      </c>
      <c r="F721" s="8">
        <v>-7292.4</v>
      </c>
      <c r="G721" s="8">
        <v>6868.7</v>
      </c>
      <c r="H721" s="8">
        <v>-1104.4000000000001</v>
      </c>
      <c r="I721" s="8">
        <v>0</v>
      </c>
      <c r="J721" s="10">
        <f t="shared" si="78"/>
        <v>-56644.000000000007</v>
      </c>
      <c r="K721" s="8">
        <v>-83.92</v>
      </c>
      <c r="L721" s="8">
        <v>-592.71</v>
      </c>
      <c r="M721" s="8">
        <f t="shared" si="79"/>
        <v>-676.63</v>
      </c>
      <c r="N721" s="10">
        <f t="shared" si="77"/>
        <v>-57320.630000000005</v>
      </c>
      <c r="O721" s="11">
        <f>IF(Table5[[#This Row],[Beans]]="","",O720+Table5[[#This Row],[Beans]])</f>
        <v>4331938.9999999972</v>
      </c>
      <c r="P721" s="11">
        <f>IF(Table5[[#This Row],[Meal]]="","",P720+Table5[[#This Row],[Meal]])</f>
        <v>866770.59999999974</v>
      </c>
      <c r="Q721" s="11">
        <f>IF(Table5[[#This Row],[Oil]]="","",Q720+Table5[[#This Row],[Oil]])</f>
        <v>-461889.86000000028</v>
      </c>
      <c r="R721" s="11">
        <f>IF(Table5[[#This Row],[Corn]]="","",R720+Table5[[#This Row],[Corn]])</f>
        <v>676412.84</v>
      </c>
      <c r="S721" s="11">
        <f>IF(Table5[[#This Row],[Wheat]]="","",S720+Table5[[#This Row],[Wheat]])</f>
        <v>1571558.9200000004</v>
      </c>
      <c r="T721" s="11">
        <f>IF(Table5[[#This Row],[KC Wheat]]="","",T720+Table5[[#This Row],[KC Wheat]])</f>
        <v>5352.1999999999916</v>
      </c>
      <c r="U721" s="11">
        <f>IF(Table5[[#This Row],[Energies]]="","",U720+Table5[[#This Row],[Energies]])</f>
        <v>58860.250000000015</v>
      </c>
      <c r="V721" s="10">
        <f t="shared" si="81"/>
        <v>6465579.0179999964</v>
      </c>
      <c r="W721" s="8">
        <v>588626</v>
      </c>
      <c r="X721" s="12">
        <f t="shared" si="75"/>
        <v>-9.7380390944334774E-2</v>
      </c>
      <c r="Y721" s="8"/>
      <c r="Z721" s="8"/>
      <c r="AA721" s="8"/>
      <c r="AB721" s="8"/>
      <c r="AC721" s="66">
        <v>1709770.67</v>
      </c>
      <c r="AE721" s="109"/>
    </row>
    <row r="722" spans="1:31" x14ac:dyDescent="0.25">
      <c r="A722" s="1" t="str">
        <f t="shared" si="80"/>
        <v>Oct</v>
      </c>
      <c r="B722" s="2">
        <v>45210</v>
      </c>
      <c r="C722" s="8">
        <v>-677.2</v>
      </c>
      <c r="D722" s="8">
        <v>-24844.1</v>
      </c>
      <c r="E722" s="8">
        <v>863.2</v>
      </c>
      <c r="F722" s="8">
        <v>27517.3</v>
      </c>
      <c r="G722" s="8">
        <v>16601.099999999999</v>
      </c>
      <c r="H722" s="8">
        <v>2631.7</v>
      </c>
      <c r="I722" s="8">
        <v>0</v>
      </c>
      <c r="J722" s="10">
        <f t="shared" si="78"/>
        <v>22092</v>
      </c>
      <c r="K722" s="8">
        <v>-120.26</v>
      </c>
      <c r="L722" s="8">
        <v>-853.07</v>
      </c>
      <c r="M722" s="8">
        <f t="shared" si="79"/>
        <v>-973.33</v>
      </c>
      <c r="N722" s="10">
        <f t="shared" si="77"/>
        <v>21118.67</v>
      </c>
      <c r="O722" s="11">
        <f>IF(Table5[[#This Row],[Beans]]="","",O721+Table5[[#This Row],[Beans]])</f>
        <v>4331261.799999997</v>
      </c>
      <c r="P722" s="11">
        <f>IF(Table5[[#This Row],[Meal]]="","",P721+Table5[[#This Row],[Meal]])</f>
        <v>841926.49999999977</v>
      </c>
      <c r="Q722" s="11">
        <f>IF(Table5[[#This Row],[Oil]]="","",Q721+Table5[[#This Row],[Oil]])</f>
        <v>-461026.66000000027</v>
      </c>
      <c r="R722" s="11">
        <f>IF(Table5[[#This Row],[Corn]]="","",R721+Table5[[#This Row],[Corn]])</f>
        <v>703930.14</v>
      </c>
      <c r="S722" s="11">
        <f>IF(Table5[[#This Row],[Wheat]]="","",S721+Table5[[#This Row],[Wheat]])</f>
        <v>1588160.0200000005</v>
      </c>
      <c r="T722" s="11">
        <f>IF(Table5[[#This Row],[KC Wheat]]="","",T721+Table5[[#This Row],[KC Wheat]])</f>
        <v>7983.8999999999915</v>
      </c>
      <c r="U722" s="11">
        <f>IF(Table5[[#This Row],[Energies]]="","",U721+Table5[[#This Row],[Energies]])</f>
        <v>58860.250000000015</v>
      </c>
      <c r="V722" s="10">
        <f t="shared" si="81"/>
        <v>6486697.6879999964</v>
      </c>
      <c r="W722" s="8">
        <v>593580</v>
      </c>
      <c r="X722" s="12">
        <f t="shared" si="75"/>
        <v>3.5578472994373125E-2</v>
      </c>
      <c r="Y722" s="8"/>
      <c r="Z722" s="8"/>
      <c r="AA722" s="8"/>
      <c r="AB722" s="1"/>
      <c r="AC722" s="66">
        <v>1702478.09</v>
      </c>
      <c r="AE722" s="109"/>
    </row>
    <row r="723" spans="1:31" x14ac:dyDescent="0.25">
      <c r="A723" s="1" t="str">
        <f t="shared" si="80"/>
        <v>Oct</v>
      </c>
      <c r="B723" s="2">
        <v>45211</v>
      </c>
      <c r="C723" s="8">
        <v>4295.7</v>
      </c>
      <c r="D723" s="8">
        <v>28860.2</v>
      </c>
      <c r="E723" s="8">
        <v>-219</v>
      </c>
      <c r="F723" s="8">
        <v>-19624.900000000001</v>
      </c>
      <c r="G723" s="8">
        <v>-5937.8</v>
      </c>
      <c r="H723" s="8">
        <v>682.1</v>
      </c>
      <c r="I723" s="8">
        <v>0</v>
      </c>
      <c r="J723" s="10">
        <f t="shared" si="78"/>
        <v>8056.3</v>
      </c>
      <c r="K723" s="8">
        <v>-269.57</v>
      </c>
      <c r="L723" s="8">
        <v>-1907.62</v>
      </c>
      <c r="M723" s="8">
        <f t="shared" si="79"/>
        <v>-2177.19</v>
      </c>
      <c r="N723" s="10">
        <f t="shared" si="77"/>
        <v>5879.1100000000006</v>
      </c>
      <c r="O723" s="11">
        <f>IF(Table5[[#This Row],[Beans]]="","",O722+Table5[[#This Row],[Beans]])</f>
        <v>4335557.4999999972</v>
      </c>
      <c r="P723" s="11">
        <f>IF(Table5[[#This Row],[Meal]]="","",P722+Table5[[#This Row],[Meal]])</f>
        <v>870786.69999999972</v>
      </c>
      <c r="Q723" s="11">
        <f>IF(Table5[[#This Row],[Oil]]="","",Q722+Table5[[#This Row],[Oil]])</f>
        <v>-461245.66000000027</v>
      </c>
      <c r="R723" s="11">
        <f>IF(Table5[[#This Row],[Corn]]="","",R722+Table5[[#This Row],[Corn]])</f>
        <v>684305.24</v>
      </c>
      <c r="S723" s="11">
        <f>IF(Table5[[#This Row],[Wheat]]="","",S722+Table5[[#This Row],[Wheat]])</f>
        <v>1582222.2200000004</v>
      </c>
      <c r="T723" s="11">
        <f>IF(Table5[[#This Row],[KC Wheat]]="","",T722+Table5[[#This Row],[KC Wheat]])</f>
        <v>8665.9999999999909</v>
      </c>
      <c r="U723" s="11">
        <f>IF(Table5[[#This Row],[Energies]]="","",U722+Table5[[#This Row],[Energies]])</f>
        <v>58860.250000000015</v>
      </c>
      <c r="V723" s="10">
        <f t="shared" si="81"/>
        <v>6492576.7979999967</v>
      </c>
      <c r="W723" s="8">
        <v>596068</v>
      </c>
      <c r="X723" s="12">
        <f t="shared" si="75"/>
        <v>9.8631531972862164E-3</v>
      </c>
      <c r="Y723" s="8"/>
      <c r="Z723" s="8"/>
      <c r="AA723" s="8"/>
      <c r="AB723" s="8"/>
      <c r="AC723" s="66">
        <v>1729381.65</v>
      </c>
      <c r="AE723" s="109"/>
    </row>
    <row r="724" spans="1:31" x14ac:dyDescent="0.25">
      <c r="A724" s="1" t="str">
        <f t="shared" si="80"/>
        <v>Oct</v>
      </c>
      <c r="B724" s="2">
        <v>45212</v>
      </c>
      <c r="C724" s="8">
        <v>-15674.2</v>
      </c>
      <c r="D724" s="8">
        <v>73717.2</v>
      </c>
      <c r="E724" s="8">
        <v>687.2</v>
      </c>
      <c r="F724" s="8">
        <v>16817.5</v>
      </c>
      <c r="G724" s="8">
        <v>-5638</v>
      </c>
      <c r="H724" s="8">
        <v>-1143.5</v>
      </c>
      <c r="I724" s="8">
        <v>0</v>
      </c>
      <c r="J724" s="10">
        <f t="shared" si="78"/>
        <v>68766.2</v>
      </c>
      <c r="K724" s="8">
        <v>-101.55</v>
      </c>
      <c r="L724" s="8">
        <v>-717.6</v>
      </c>
      <c r="M724" s="8">
        <f t="shared" si="79"/>
        <v>-819.15</v>
      </c>
      <c r="N724" s="10">
        <f t="shared" si="77"/>
        <v>67947.05</v>
      </c>
      <c r="O724" s="11">
        <f>IF(Table5[[#This Row],[Beans]]="","",O723+Table5[[#This Row],[Beans]])</f>
        <v>4319883.299999997</v>
      </c>
      <c r="P724" s="11">
        <f>IF(Table5[[#This Row],[Meal]]="","",P723+Table5[[#This Row],[Meal]])</f>
        <v>944503.89999999967</v>
      </c>
      <c r="Q724" s="11">
        <f>IF(Table5[[#This Row],[Oil]]="","",Q723+Table5[[#This Row],[Oil]])</f>
        <v>-460558.46000000025</v>
      </c>
      <c r="R724" s="11">
        <f>IF(Table5[[#This Row],[Corn]]="","",R723+Table5[[#This Row],[Corn]])</f>
        <v>701122.74</v>
      </c>
      <c r="S724" s="11">
        <f>IF(Table5[[#This Row],[Wheat]]="","",S723+Table5[[#This Row],[Wheat]])</f>
        <v>1576584.2200000004</v>
      </c>
      <c r="T724" s="11">
        <f>IF(Table5[[#This Row],[KC Wheat]]="","",T723+Table5[[#This Row],[KC Wheat]])</f>
        <v>7522.4999999999909</v>
      </c>
      <c r="U724" s="11">
        <f>IF(Table5[[#This Row],[Energies]]="","",U723+Table5[[#This Row],[Energies]])</f>
        <v>58860.250000000015</v>
      </c>
      <c r="V724" s="10">
        <f t="shared" si="81"/>
        <v>6560523.8479999965</v>
      </c>
      <c r="W724" s="8">
        <v>667868</v>
      </c>
      <c r="X724" s="12">
        <f t="shared" si="75"/>
        <v>0.10173724448543725</v>
      </c>
      <c r="Y724" s="8">
        <v>-6892.65</v>
      </c>
      <c r="Z724" s="8"/>
      <c r="AA724" s="8"/>
      <c r="AB724" s="8">
        <v>30000</v>
      </c>
      <c r="AC724" s="66">
        <v>1809299.5</v>
      </c>
      <c r="AE724" s="109"/>
    </row>
    <row r="725" spans="1:31" x14ac:dyDescent="0.25">
      <c r="A725" s="1" t="str">
        <f t="shared" si="80"/>
        <v>Oct</v>
      </c>
      <c r="B725" s="2">
        <v>45215</v>
      </c>
      <c r="C725" s="8">
        <v>-33500.300000000003</v>
      </c>
      <c r="D725" s="8">
        <v>-45509.3</v>
      </c>
      <c r="E725" s="8">
        <v>-1015.3</v>
      </c>
      <c r="F725" s="8">
        <v>-7527.6</v>
      </c>
      <c r="G725" s="8">
        <v>14689</v>
      </c>
      <c r="H725" s="8">
        <v>1001.5</v>
      </c>
      <c r="I725" s="8">
        <v>0</v>
      </c>
      <c r="J725" s="10">
        <f t="shared" si="78"/>
        <v>-71862.000000000015</v>
      </c>
      <c r="K725" s="8">
        <v>-60.42</v>
      </c>
      <c r="L725" s="8">
        <v>-427.11</v>
      </c>
      <c r="M725" s="8">
        <f t="shared" si="79"/>
        <v>-487.53000000000003</v>
      </c>
      <c r="N725" s="10">
        <f t="shared" si="77"/>
        <v>-72349.530000000013</v>
      </c>
      <c r="O725" s="11">
        <f>IF(Table5[[#This Row],[Beans]]="","",O724+Table5[[#This Row],[Beans]])</f>
        <v>4286382.9999999972</v>
      </c>
      <c r="P725" s="11">
        <f>IF(Table5[[#This Row],[Meal]]="","",P724+Table5[[#This Row],[Meal]])</f>
        <v>898994.59999999963</v>
      </c>
      <c r="Q725" s="11">
        <f>IF(Table5[[#This Row],[Oil]]="","",Q724+Table5[[#This Row],[Oil]])</f>
        <v>-461573.76000000024</v>
      </c>
      <c r="R725" s="11">
        <f>IF(Table5[[#This Row],[Corn]]="","",R724+Table5[[#This Row],[Corn]])</f>
        <v>693595.14</v>
      </c>
      <c r="S725" s="11">
        <f>IF(Table5[[#This Row],[Wheat]]="","",S724+Table5[[#This Row],[Wheat]])</f>
        <v>1591273.2200000004</v>
      </c>
      <c r="T725" s="11">
        <f>IF(Table5[[#This Row],[KC Wheat]]="","",T724+Table5[[#This Row],[KC Wheat]])</f>
        <v>8523.9999999999909</v>
      </c>
      <c r="U725" s="11">
        <f>IF(Table5[[#This Row],[Energies]]="","",U724+Table5[[#This Row],[Energies]])</f>
        <v>58860.250000000015</v>
      </c>
      <c r="V725" s="10">
        <f t="shared" si="81"/>
        <v>6488174.3179999962</v>
      </c>
      <c r="W725" s="8">
        <v>463193</v>
      </c>
      <c r="X725" s="12">
        <f t="shared" si="75"/>
        <v>-0.15619737344908066</v>
      </c>
      <c r="Y725" s="8"/>
      <c r="Z725" s="8">
        <v>596.64</v>
      </c>
      <c r="AA725" s="8"/>
      <c r="AB725" s="8"/>
      <c r="AC725" s="66">
        <v>1719787.47</v>
      </c>
      <c r="AE725" s="109"/>
    </row>
    <row r="726" spans="1:31" x14ac:dyDescent="0.25">
      <c r="A726" s="1" t="str">
        <f t="shared" si="80"/>
        <v>Oct</v>
      </c>
      <c r="B726" s="2">
        <v>45216</v>
      </c>
      <c r="C726" s="8">
        <v>-6492.1</v>
      </c>
      <c r="D726" s="8">
        <v>89168.5</v>
      </c>
      <c r="E726" s="8">
        <v>443.1</v>
      </c>
      <c r="F726" s="8">
        <v>-11477.8</v>
      </c>
      <c r="G726" s="8">
        <v>-2792.6</v>
      </c>
      <c r="H726" s="8">
        <v>-126.8</v>
      </c>
      <c r="I726" s="8">
        <v>0</v>
      </c>
      <c r="J726" s="10">
        <f t="shared" si="78"/>
        <v>68722.299999999988</v>
      </c>
      <c r="K726" s="8">
        <v>-77.760000000000005</v>
      </c>
      <c r="L726" s="8">
        <v>-548.74</v>
      </c>
      <c r="M726" s="8">
        <f t="shared" si="79"/>
        <v>-626.5</v>
      </c>
      <c r="N726" s="10">
        <f t="shared" si="77"/>
        <v>68095.799999999988</v>
      </c>
      <c r="O726" s="11">
        <f>IF(Table5[[#This Row],[Beans]]="","",O725+Table5[[#This Row],[Beans]])</f>
        <v>4279890.8999999976</v>
      </c>
      <c r="P726" s="11">
        <f>IF(Table5[[#This Row],[Meal]]="","",P725+Table5[[#This Row],[Meal]])</f>
        <v>988163.09999999963</v>
      </c>
      <c r="Q726" s="11">
        <f>IF(Table5[[#This Row],[Oil]]="","",Q725+Table5[[#This Row],[Oil]])</f>
        <v>-461130.66000000027</v>
      </c>
      <c r="R726" s="11">
        <f>IF(Table5[[#This Row],[Corn]]="","",R725+Table5[[#This Row],[Corn]])</f>
        <v>682117.34</v>
      </c>
      <c r="S726" s="11">
        <f>IF(Table5[[#This Row],[Wheat]]="","",S725+Table5[[#This Row],[Wheat]])</f>
        <v>1588480.6200000003</v>
      </c>
      <c r="T726" s="11">
        <f>IF(Table5[[#This Row],[KC Wheat]]="","",T725+Table5[[#This Row],[KC Wheat]])</f>
        <v>8397.1999999999916</v>
      </c>
      <c r="U726" s="11">
        <f>IF(Table5[[#This Row],[Energies]]="","",U725+Table5[[#This Row],[Energies]])</f>
        <v>58860.250000000015</v>
      </c>
      <c r="V726" s="10">
        <f t="shared" si="81"/>
        <v>6556270.1179999961</v>
      </c>
      <c r="W726" s="8">
        <v>579145</v>
      </c>
      <c r="X726" s="12">
        <f t="shared" si="75"/>
        <v>0.11757988068618393</v>
      </c>
      <c r="Y726" s="8"/>
      <c r="Z726" s="8"/>
      <c r="AA726" s="8"/>
      <c r="AB726" s="1"/>
      <c r="AC726" s="66">
        <v>1791486.72</v>
      </c>
      <c r="AE726" s="109"/>
    </row>
    <row r="727" spans="1:31" x14ac:dyDescent="0.25">
      <c r="A727" s="1" t="str">
        <f t="shared" si="80"/>
        <v>Oct</v>
      </c>
      <c r="B727" s="2">
        <v>45217</v>
      </c>
      <c r="C727" s="8">
        <v>11668.4</v>
      </c>
      <c r="D727" s="8">
        <v>95004.9</v>
      </c>
      <c r="E727" s="8">
        <v>589.9</v>
      </c>
      <c r="F727" s="8">
        <v>14728.8</v>
      </c>
      <c r="G727" s="8">
        <v>3466.9</v>
      </c>
      <c r="H727" s="8">
        <v>857.3</v>
      </c>
      <c r="I727" s="8">
        <v>0</v>
      </c>
      <c r="J727" s="10">
        <f t="shared" si="78"/>
        <v>126316.19999999998</v>
      </c>
      <c r="K727" s="8">
        <v>-84.63</v>
      </c>
      <c r="L727" s="8">
        <v>-599.58000000000004</v>
      </c>
      <c r="M727" s="8">
        <f t="shared" si="79"/>
        <v>-684.21</v>
      </c>
      <c r="N727" s="10">
        <f t="shared" si="77"/>
        <v>125631.98999999998</v>
      </c>
      <c r="O727" s="11">
        <f>IF(Table5[[#This Row],[Beans]]="","",O726+Table5[[#This Row],[Beans]])</f>
        <v>4291559.299999998</v>
      </c>
      <c r="P727" s="11">
        <f>IF(Table5[[#This Row],[Meal]]="","",P726+Table5[[#This Row],[Meal]])</f>
        <v>1083167.9999999995</v>
      </c>
      <c r="Q727" s="11">
        <f>IF(Table5[[#This Row],[Oil]]="","",Q726+Table5[[#This Row],[Oil]])</f>
        <v>-460540.76000000024</v>
      </c>
      <c r="R727" s="11">
        <f>IF(Table5[[#This Row],[Corn]]="","",R726+Table5[[#This Row],[Corn]])</f>
        <v>696846.14</v>
      </c>
      <c r="S727" s="11">
        <f>IF(Table5[[#This Row],[Wheat]]="","",S726+Table5[[#This Row],[Wheat]])</f>
        <v>1591947.5200000003</v>
      </c>
      <c r="T727" s="11">
        <f>IF(Table5[[#This Row],[KC Wheat]]="","",T726+Table5[[#This Row],[KC Wheat]])</f>
        <v>9254.4999999999909</v>
      </c>
      <c r="U727" s="11">
        <f>IF(Table5[[#This Row],[Energies]]="","",U726+Table5[[#This Row],[Energies]])</f>
        <v>58860.250000000015</v>
      </c>
      <c r="V727" s="10">
        <f t="shared" si="81"/>
        <v>6681902.1079999963</v>
      </c>
      <c r="W727" s="8">
        <v>748459</v>
      </c>
      <c r="X727" s="12">
        <f t="shared" si="75"/>
        <v>0.16785420443872007</v>
      </c>
      <c r="Y727" s="8"/>
      <c r="Z727" s="8"/>
      <c r="AA727" s="8"/>
      <c r="AB727" s="8"/>
      <c r="AC727" s="66">
        <v>1906017.26</v>
      </c>
      <c r="AE727" s="109"/>
    </row>
    <row r="728" spans="1:31" x14ac:dyDescent="0.25">
      <c r="A728" s="1" t="str">
        <f t="shared" si="80"/>
        <v>Oct</v>
      </c>
      <c r="B728" s="2">
        <v>45218</v>
      </c>
      <c r="C728" s="8">
        <v>-14980.9</v>
      </c>
      <c r="D728" s="8">
        <v>14780.1</v>
      </c>
      <c r="E728" s="8">
        <v>250.7</v>
      </c>
      <c r="F728" s="8">
        <v>15855.7</v>
      </c>
      <c r="G728" s="8">
        <v>657.8</v>
      </c>
      <c r="H728" s="8">
        <v>104.5</v>
      </c>
      <c r="I728" s="8">
        <v>0</v>
      </c>
      <c r="J728" s="10">
        <f t="shared" si="78"/>
        <v>16667.900000000001</v>
      </c>
      <c r="K728" s="8">
        <v>-117.11</v>
      </c>
      <c r="L728" s="8">
        <v>-828.23</v>
      </c>
      <c r="M728" s="8">
        <f t="shared" si="79"/>
        <v>-945.34</v>
      </c>
      <c r="N728" s="10">
        <f t="shared" si="77"/>
        <v>15722.560000000001</v>
      </c>
      <c r="O728" s="11">
        <f>IF(Table5[[#This Row],[Beans]]="","",O727+Table5[[#This Row],[Beans]])</f>
        <v>4276578.3999999976</v>
      </c>
      <c r="P728" s="11">
        <f>IF(Table5[[#This Row],[Meal]]="","",P727+Table5[[#This Row],[Meal]])</f>
        <v>1097948.0999999996</v>
      </c>
      <c r="Q728" s="11">
        <f>IF(Table5[[#This Row],[Oil]]="","",Q727+Table5[[#This Row],[Oil]])</f>
        <v>-460290.06000000023</v>
      </c>
      <c r="R728" s="11">
        <f>IF(Table5[[#This Row],[Corn]]="","",R727+Table5[[#This Row],[Corn]])</f>
        <v>712701.84</v>
      </c>
      <c r="S728" s="11">
        <f>IF(Table5[[#This Row],[Wheat]]="","",S727+Table5[[#This Row],[Wheat]])</f>
        <v>1592605.3200000003</v>
      </c>
      <c r="T728" s="11">
        <f>IF(Table5[[#This Row],[KC Wheat]]="","",T727+Table5[[#This Row],[KC Wheat]])</f>
        <v>9358.9999999999909</v>
      </c>
      <c r="U728" s="11">
        <f>IF(Table5[[#This Row],[Energies]]="","",U727+Table5[[#This Row],[Energies]])</f>
        <v>58860.250000000015</v>
      </c>
      <c r="V728" s="10">
        <f t="shared" si="81"/>
        <v>6697624.6679999959</v>
      </c>
      <c r="W728" s="8">
        <v>609134</v>
      </c>
      <c r="X728" s="12">
        <f t="shared" si="75"/>
        <v>2.5811332153516307E-2</v>
      </c>
      <c r="Y728" s="8"/>
      <c r="Z728" s="8"/>
      <c r="AA728" s="8"/>
      <c r="AB728" s="1"/>
      <c r="AC728" s="66">
        <v>1920357.67</v>
      </c>
      <c r="AE728" s="109"/>
    </row>
    <row r="729" spans="1:31" x14ac:dyDescent="0.25">
      <c r="A729" s="1" t="str">
        <f t="shared" si="80"/>
        <v>Oct</v>
      </c>
      <c r="B729" s="2">
        <v>45219</v>
      </c>
      <c r="C729" s="8">
        <v>21237.200000000001</v>
      </c>
      <c r="D729" s="8">
        <v>7901.2</v>
      </c>
      <c r="E729" s="8">
        <v>-1666</v>
      </c>
      <c r="F729" s="8">
        <v>-3768.1</v>
      </c>
      <c r="G729" s="8">
        <v>-17778.7</v>
      </c>
      <c r="H729" s="8">
        <v>-177.6</v>
      </c>
      <c r="I729" s="8">
        <v>0</v>
      </c>
      <c r="J729" s="10">
        <f t="shared" si="78"/>
        <v>5748.0000000000018</v>
      </c>
      <c r="K729" s="8">
        <v>-29.31</v>
      </c>
      <c r="L729" s="8">
        <v>-206.77</v>
      </c>
      <c r="M729" s="8">
        <f t="shared" si="79"/>
        <v>-236.08</v>
      </c>
      <c r="N729" s="10">
        <f t="shared" si="77"/>
        <v>5511.9200000000019</v>
      </c>
      <c r="O729" s="11">
        <f>IF(Table5[[#This Row],[Beans]]="","",O728+Table5[[#This Row],[Beans]])</f>
        <v>4297815.5999999978</v>
      </c>
      <c r="P729" s="11">
        <f>IF(Table5[[#This Row],[Meal]]="","",P728+Table5[[#This Row],[Meal]])</f>
        <v>1105849.2999999996</v>
      </c>
      <c r="Q729" s="11">
        <f>IF(Table5[[#This Row],[Oil]]="","",Q728+Table5[[#This Row],[Oil]])</f>
        <v>-461956.06000000023</v>
      </c>
      <c r="R729" s="11">
        <f>IF(Table5[[#This Row],[Corn]]="","",R728+Table5[[#This Row],[Corn]])</f>
        <v>708933.74</v>
      </c>
      <c r="S729" s="11">
        <f>IF(Table5[[#This Row],[Wheat]]="","",S728+Table5[[#This Row],[Wheat]])</f>
        <v>1574826.6200000003</v>
      </c>
      <c r="T729" s="11">
        <f>IF(Table5[[#This Row],[KC Wheat]]="","",T728+Table5[[#This Row],[KC Wheat]])</f>
        <v>9181.3999999999905</v>
      </c>
      <c r="U729" s="11">
        <f>IF(Table5[[#This Row],[Energies]]="","",U728+Table5[[#This Row],[Energies]])</f>
        <v>58860.250000000015</v>
      </c>
      <c r="V729" s="10">
        <f t="shared" si="81"/>
        <v>6703136.5879999958</v>
      </c>
      <c r="W729" s="8">
        <v>645236</v>
      </c>
      <c r="X729" s="12">
        <f t="shared" si="75"/>
        <v>8.5424867800308751E-3</v>
      </c>
      <c r="Y729" s="8"/>
      <c r="Z729" s="8"/>
      <c r="AA729" s="8"/>
      <c r="AB729" s="8"/>
      <c r="AC729" s="66">
        <v>1951895.84</v>
      </c>
      <c r="AE729" s="109"/>
    </row>
    <row r="730" spans="1:31" x14ac:dyDescent="0.25">
      <c r="A730" s="1" t="str">
        <f t="shared" si="80"/>
        <v>Oct</v>
      </c>
      <c r="B730" s="2">
        <v>45222</v>
      </c>
      <c r="C730" s="8">
        <v>-5118.3</v>
      </c>
      <c r="D730" s="8">
        <v>-54026.8</v>
      </c>
      <c r="E730" s="8">
        <v>-189.7</v>
      </c>
      <c r="F730" s="8">
        <v>-11201.6</v>
      </c>
      <c r="G730" s="8">
        <v>-6127.9</v>
      </c>
      <c r="H730" s="8">
        <v>2033.4</v>
      </c>
      <c r="I730" s="8">
        <v>0</v>
      </c>
      <c r="J730" s="10">
        <f t="shared" si="78"/>
        <v>-74630.900000000009</v>
      </c>
      <c r="K730" s="8">
        <v>-94.03</v>
      </c>
      <c r="L730" s="8">
        <v>-665.62</v>
      </c>
      <c r="M730" s="8">
        <f t="shared" si="79"/>
        <v>-759.65</v>
      </c>
      <c r="N730" s="10">
        <f t="shared" si="77"/>
        <v>-75390.55</v>
      </c>
      <c r="O730" s="11">
        <f>IF(Table5[[#This Row],[Beans]]="","",O729+Table5[[#This Row],[Beans]])</f>
        <v>4292697.299999998</v>
      </c>
      <c r="P730" s="11">
        <f>IF(Table5[[#This Row],[Meal]]="","",P729+Table5[[#This Row],[Meal]])</f>
        <v>1051822.4999999995</v>
      </c>
      <c r="Q730" s="11">
        <f>IF(Table5[[#This Row],[Oil]]="","",Q729+Table5[[#This Row],[Oil]])</f>
        <v>-462145.76000000024</v>
      </c>
      <c r="R730" s="11">
        <f>IF(Table5[[#This Row],[Corn]]="","",R729+Table5[[#This Row],[Corn]])</f>
        <v>697732.14</v>
      </c>
      <c r="S730" s="11">
        <f>IF(Table5[[#This Row],[Wheat]]="","",S729+Table5[[#This Row],[Wheat]])</f>
        <v>1568698.7200000004</v>
      </c>
      <c r="T730" s="11">
        <f>IF(Table5[[#This Row],[KC Wheat]]="","",T729+Table5[[#This Row],[KC Wheat]])</f>
        <v>11214.79999999999</v>
      </c>
      <c r="U730" s="11">
        <f>IF(Table5[[#This Row],[Energies]]="","",U729+Table5[[#This Row],[Energies]])</f>
        <v>58860.250000000015</v>
      </c>
      <c r="V730" s="10">
        <f t="shared" si="81"/>
        <v>6627746.037999996</v>
      </c>
      <c r="W730" s="8">
        <v>540007</v>
      </c>
      <c r="X730" s="12">
        <f t="shared" si="75"/>
        <v>-0.13961031986622396</v>
      </c>
      <c r="Y730" s="8"/>
      <c r="Z730" s="8"/>
      <c r="AA730" s="8"/>
      <c r="AB730" s="1"/>
      <c r="AC730" s="66">
        <v>1847379.19</v>
      </c>
    </row>
    <row r="731" spans="1:31" x14ac:dyDescent="0.25">
      <c r="A731" s="1" t="str">
        <f t="shared" si="80"/>
        <v>Oct</v>
      </c>
      <c r="B731" s="2">
        <v>45223</v>
      </c>
      <c r="C731" s="8">
        <v>24601.599999999999</v>
      </c>
      <c r="D731" s="8">
        <v>-2640.8</v>
      </c>
      <c r="E731" s="8">
        <v>-3482.6</v>
      </c>
      <c r="F731" s="8">
        <v>-11035.2</v>
      </c>
      <c r="G731" s="8">
        <v>611.20000000000005</v>
      </c>
      <c r="H731" s="8">
        <v>-2527.8000000000002</v>
      </c>
      <c r="I731" s="8">
        <v>0</v>
      </c>
      <c r="J731" s="10">
        <f t="shared" si="78"/>
        <v>5526.4</v>
      </c>
      <c r="K731" s="8">
        <v>-135.29</v>
      </c>
      <c r="L731" s="8">
        <v>-956.77</v>
      </c>
      <c r="M731" s="8">
        <f t="shared" si="79"/>
        <v>-1092.06</v>
      </c>
      <c r="N731" s="10">
        <f t="shared" si="77"/>
        <v>4434.34</v>
      </c>
      <c r="O731" s="11">
        <f>IF(Table5[[#This Row],[Beans]]="","",O730+Table5[[#This Row],[Beans]])</f>
        <v>4317298.8999999976</v>
      </c>
      <c r="P731" s="11">
        <f>IF(Table5[[#This Row],[Meal]]="","",P730+Table5[[#This Row],[Meal]])</f>
        <v>1049181.6999999995</v>
      </c>
      <c r="Q731" s="11">
        <f>IF(Table5[[#This Row],[Oil]]="","",Q730+Table5[[#This Row],[Oil]])</f>
        <v>-465628.36000000022</v>
      </c>
      <c r="R731" s="11">
        <f>IF(Table5[[#This Row],[Corn]]="","",R730+Table5[[#This Row],[Corn]])</f>
        <v>686696.94000000006</v>
      </c>
      <c r="S731" s="11">
        <f>IF(Table5[[#This Row],[Wheat]]="","",S730+Table5[[#This Row],[Wheat]])</f>
        <v>1569309.9200000004</v>
      </c>
      <c r="T731" s="11">
        <f>IF(Table5[[#This Row],[KC Wheat]]="","",T730+Table5[[#This Row],[KC Wheat]])</f>
        <v>8686.9999999999891</v>
      </c>
      <c r="U731" s="11">
        <f>IF(Table5[[#This Row],[Energies]]="","",U730+Table5[[#This Row],[Energies]])</f>
        <v>58860.250000000015</v>
      </c>
      <c r="V731" s="10">
        <f t="shared" si="81"/>
        <v>6632180.3779999958</v>
      </c>
      <c r="W731" s="8">
        <v>586008</v>
      </c>
      <c r="X731" s="12">
        <f t="shared" si="75"/>
        <v>7.5670298016409336E-3</v>
      </c>
      <c r="Y731" s="8"/>
      <c r="Z731" s="8"/>
      <c r="AA731" s="8"/>
      <c r="AB731" s="8"/>
      <c r="AC731" s="66">
        <v>1865555.13</v>
      </c>
    </row>
    <row r="732" spans="1:31" x14ac:dyDescent="0.25">
      <c r="A732" s="1" t="str">
        <f t="shared" si="80"/>
        <v>Oct</v>
      </c>
      <c r="B732" s="2">
        <v>45224</v>
      </c>
      <c r="C732" s="8">
        <v>-12422.9</v>
      </c>
      <c r="D732" s="8">
        <v>12187.8</v>
      </c>
      <c r="E732" s="8">
        <v>-772.2</v>
      </c>
      <c r="F732" s="8">
        <v>365.5</v>
      </c>
      <c r="G732" s="8">
        <v>391.1</v>
      </c>
      <c r="H732" s="8">
        <v>850.3</v>
      </c>
      <c r="I732" s="8">
        <v>0</v>
      </c>
      <c r="J732" s="10">
        <f t="shared" si="78"/>
        <v>599.59999999999957</v>
      </c>
      <c r="K732" s="8">
        <v>-137.38999999999999</v>
      </c>
      <c r="L732" s="8">
        <v>-969.98</v>
      </c>
      <c r="M732" s="8">
        <f t="shared" si="79"/>
        <v>-1107.3699999999999</v>
      </c>
      <c r="N732" s="10">
        <f t="shared" si="77"/>
        <v>-507.77000000000032</v>
      </c>
      <c r="O732" s="11">
        <f>IF(Table5[[#This Row],[Beans]]="","",O731+Table5[[#This Row],[Beans]])</f>
        <v>4304875.9999999972</v>
      </c>
      <c r="P732" s="11">
        <f>IF(Table5[[#This Row],[Meal]]="","",P731+Table5[[#This Row],[Meal]])</f>
        <v>1061369.4999999995</v>
      </c>
      <c r="Q732" s="11">
        <f>IF(Table5[[#This Row],[Oil]]="","",Q731+Table5[[#This Row],[Oil]])</f>
        <v>-466400.56000000023</v>
      </c>
      <c r="R732" s="11">
        <f>IF(Table5[[#This Row],[Corn]]="","",R731+Table5[[#This Row],[Corn]])</f>
        <v>687062.44000000006</v>
      </c>
      <c r="S732" s="11">
        <f>IF(Table5[[#This Row],[Wheat]]="","",S731+Table5[[#This Row],[Wheat]])</f>
        <v>1569701.0200000005</v>
      </c>
      <c r="T732" s="11">
        <f>IF(Table5[[#This Row],[KC Wheat]]="","",T731+Table5[[#This Row],[KC Wheat]])</f>
        <v>9537.2999999999884</v>
      </c>
      <c r="U732" s="11">
        <f>IF(Table5[[#This Row],[Energies]]="","",U731+Table5[[#This Row],[Energies]])</f>
        <v>58860.250000000015</v>
      </c>
      <c r="V732" s="10">
        <f t="shared" si="81"/>
        <v>6631672.6079999963</v>
      </c>
      <c r="W732" s="8">
        <v>461694</v>
      </c>
      <c r="X732" s="12">
        <f t="shared" si="75"/>
        <v>-1.0997977015079258E-3</v>
      </c>
      <c r="Y732" s="8"/>
      <c r="Z732" s="8"/>
      <c r="AA732" s="8"/>
      <c r="AB732" s="1"/>
      <c r="AC732" s="66">
        <v>1866385.51</v>
      </c>
    </row>
    <row r="733" spans="1:31" x14ac:dyDescent="0.25">
      <c r="A733" s="1" t="str">
        <f t="shared" si="80"/>
        <v>Oct</v>
      </c>
      <c r="B733" s="2">
        <v>45225</v>
      </c>
      <c r="C733" s="8">
        <v>-15855.6</v>
      </c>
      <c r="D733" s="8">
        <v>-21461.4</v>
      </c>
      <c r="E733" s="8">
        <v>3173.7</v>
      </c>
      <c r="F733" s="8">
        <v>-3313.5</v>
      </c>
      <c r="G733" s="8">
        <v>1227.4000000000001</v>
      </c>
      <c r="H733" s="8">
        <v>2138.5</v>
      </c>
      <c r="I733" s="8">
        <v>0</v>
      </c>
      <c r="J733" s="10">
        <f t="shared" si="78"/>
        <v>-34090.9</v>
      </c>
      <c r="K733" s="8">
        <v>-94.15</v>
      </c>
      <c r="L733" s="8">
        <v>-644.39</v>
      </c>
      <c r="M733" s="8">
        <f t="shared" si="79"/>
        <v>-738.54</v>
      </c>
      <c r="N733" s="10">
        <f t="shared" si="77"/>
        <v>-34829.440000000002</v>
      </c>
      <c r="O733" s="11">
        <f>IF(Table5[[#This Row],[Beans]]="","",O732+Table5[[#This Row],[Beans]])</f>
        <v>4289020.3999999976</v>
      </c>
      <c r="P733" s="11">
        <f>IF(Table5[[#This Row],[Meal]]="","",P732+Table5[[#This Row],[Meal]])</f>
        <v>1039908.0999999995</v>
      </c>
      <c r="Q733" s="11">
        <f>IF(Table5[[#This Row],[Oil]]="","",Q732+Table5[[#This Row],[Oil]])</f>
        <v>-463226.86000000022</v>
      </c>
      <c r="R733" s="11">
        <f>IF(Table5[[#This Row],[Corn]]="","",R732+Table5[[#This Row],[Corn]])</f>
        <v>683748.94000000006</v>
      </c>
      <c r="S733" s="11">
        <f>IF(Table5[[#This Row],[Wheat]]="","",S732+Table5[[#This Row],[Wheat]])</f>
        <v>1570928.4200000004</v>
      </c>
      <c r="T733" s="11">
        <f>IF(Table5[[#This Row],[KC Wheat]]="","",T732+Table5[[#This Row],[KC Wheat]])</f>
        <v>11675.799999999988</v>
      </c>
      <c r="U733" s="11">
        <f>IF(Table5[[#This Row],[Energies]]="","",U732+Table5[[#This Row],[Energies]])</f>
        <v>58860.250000000015</v>
      </c>
      <c r="V733" s="10">
        <f t="shared" si="81"/>
        <v>6596843.1679999959</v>
      </c>
      <c r="W733" s="8">
        <v>411783</v>
      </c>
      <c r="X733" s="12">
        <f t="shared" si="75"/>
        <v>-8.4582024998603636E-2</v>
      </c>
      <c r="Y733" s="8"/>
      <c r="Z733" s="8"/>
      <c r="AA733" s="8"/>
      <c r="AB733" s="8"/>
      <c r="AC733" s="66">
        <v>1828482.22</v>
      </c>
    </row>
    <row r="734" spans="1:31" x14ac:dyDescent="0.25">
      <c r="A734" s="1" t="str">
        <f t="shared" si="80"/>
        <v>Oct</v>
      </c>
      <c r="B734" s="2">
        <v>45226</v>
      </c>
      <c r="C734" s="8">
        <v>6334.1</v>
      </c>
      <c r="D734" s="8">
        <v>61944.9</v>
      </c>
      <c r="E734" s="8">
        <v>-1880.8</v>
      </c>
      <c r="F734" s="8">
        <v>-4217.1000000000004</v>
      </c>
      <c r="G734" s="8">
        <v>-1577.1</v>
      </c>
      <c r="H734" s="8">
        <v>1478</v>
      </c>
      <c r="I734" s="8">
        <v>0</v>
      </c>
      <c r="J734" s="10">
        <f t="shared" si="78"/>
        <v>62082</v>
      </c>
      <c r="K734" s="8">
        <v>-444.6</v>
      </c>
      <c r="L734" s="8">
        <v>-2049.2199999999998</v>
      </c>
      <c r="M734" s="8">
        <f t="shared" si="79"/>
        <v>-2493.8199999999997</v>
      </c>
      <c r="N734" s="10">
        <f t="shared" si="77"/>
        <v>59588.18</v>
      </c>
      <c r="O734" s="11">
        <f>IF(Table5[[#This Row],[Beans]]="","",O733+Table5[[#This Row],[Beans]])</f>
        <v>4295354.4999999972</v>
      </c>
      <c r="P734" s="11">
        <f>IF(Table5[[#This Row],[Meal]]="","",P733+Table5[[#This Row],[Meal]])</f>
        <v>1101852.9999999995</v>
      </c>
      <c r="Q734" s="11">
        <f>IF(Table5[[#This Row],[Oil]]="","",Q733+Table5[[#This Row],[Oil]])</f>
        <v>-465107.66000000021</v>
      </c>
      <c r="R734" s="11">
        <f>IF(Table5[[#This Row],[Corn]]="","",R733+Table5[[#This Row],[Corn]])</f>
        <v>679531.84000000008</v>
      </c>
      <c r="S734" s="11">
        <f>IF(Table5[[#This Row],[Wheat]]="","",S733+Table5[[#This Row],[Wheat]])</f>
        <v>1569351.3200000003</v>
      </c>
      <c r="T734" s="11">
        <f>IF(Table5[[#This Row],[KC Wheat]]="","",T733+Table5[[#This Row],[KC Wheat]])</f>
        <v>13153.799999999988</v>
      </c>
      <c r="U734" s="11">
        <f>IF(Table5[[#This Row],[Energies]]="","",U733+Table5[[#This Row],[Energies]])</f>
        <v>58860.250000000015</v>
      </c>
      <c r="V734" s="10">
        <f t="shared" si="81"/>
        <v>6656431.3479999956</v>
      </c>
      <c r="W734" s="8">
        <v>581247</v>
      </c>
      <c r="X734" s="12">
        <f t="shared" si="75"/>
        <v>0.10251782804900499</v>
      </c>
      <c r="Y734" s="8"/>
      <c r="Z734" s="8"/>
      <c r="AA734" s="8"/>
      <c r="AB734" s="1"/>
      <c r="AC734" s="66">
        <v>1878441.9</v>
      </c>
    </row>
    <row r="735" spans="1:31" x14ac:dyDescent="0.25">
      <c r="A735" s="1" t="str">
        <f t="shared" si="80"/>
        <v>Oct</v>
      </c>
      <c r="B735" s="2">
        <v>45229</v>
      </c>
      <c r="C735" s="8">
        <v>-40672.800000000003</v>
      </c>
      <c r="D735" s="8">
        <v>24038.799999999999</v>
      </c>
      <c r="E735" s="8">
        <v>2375.8000000000002</v>
      </c>
      <c r="F735" s="8">
        <v>-1602.8</v>
      </c>
      <c r="G735" s="8">
        <v>-3622.9</v>
      </c>
      <c r="H735" s="8">
        <v>157.4</v>
      </c>
      <c r="I735" s="8">
        <v>0</v>
      </c>
      <c r="J735" s="10">
        <f t="shared" si="78"/>
        <v>-19326.500000000004</v>
      </c>
      <c r="K735" s="8">
        <v>-88.12</v>
      </c>
      <c r="L735" s="8">
        <v>-624.45000000000005</v>
      </c>
      <c r="M735" s="8">
        <f t="shared" si="79"/>
        <v>-712.57</v>
      </c>
      <c r="N735" s="10">
        <f t="shared" si="77"/>
        <v>-20039.070000000003</v>
      </c>
      <c r="O735" s="11">
        <f>IF(Table5[[#This Row],[Beans]]="","",O734+Table5[[#This Row],[Beans]])</f>
        <v>4254681.6999999974</v>
      </c>
      <c r="P735" s="11">
        <f>IF(Table5[[#This Row],[Meal]]="","",P734+Table5[[#This Row],[Meal]])</f>
        <v>1125891.7999999996</v>
      </c>
      <c r="Q735" s="11">
        <f>IF(Table5[[#This Row],[Oil]]="","",Q734+Table5[[#This Row],[Oil]])</f>
        <v>-462731.86000000022</v>
      </c>
      <c r="R735" s="11">
        <f>IF(Table5[[#This Row],[Corn]]="","",R734+Table5[[#This Row],[Corn]])</f>
        <v>677929.04</v>
      </c>
      <c r="S735" s="11">
        <f>IF(Table5[[#This Row],[Wheat]]="","",S734+Table5[[#This Row],[Wheat]])</f>
        <v>1565728.4200000004</v>
      </c>
      <c r="T735" s="11">
        <f>IF(Table5[[#This Row],[KC Wheat]]="","",T734+Table5[[#This Row],[KC Wheat]])</f>
        <v>13311.199999999988</v>
      </c>
      <c r="U735" s="11">
        <f>IF(Table5[[#This Row],[Energies]]="","",U734+Table5[[#This Row],[Energies]])</f>
        <v>58860.250000000015</v>
      </c>
      <c r="V735" s="10">
        <f t="shared" si="81"/>
        <v>6636392.2779999953</v>
      </c>
      <c r="W735" s="8">
        <v>535001</v>
      </c>
      <c r="X735" s="12">
        <f t="shared" si="75"/>
        <v>-3.7456135596008237E-2</v>
      </c>
      <c r="Y735" s="8"/>
      <c r="Z735" s="8"/>
      <c r="AA735" s="8"/>
      <c r="AB735" s="8"/>
      <c r="AC735" s="66">
        <v>1851869.58</v>
      </c>
    </row>
    <row r="736" spans="1:31" x14ac:dyDescent="0.25">
      <c r="A736" s="1" t="str">
        <f t="shared" si="80"/>
        <v>Oct</v>
      </c>
      <c r="B736" s="2">
        <v>45230</v>
      </c>
      <c r="C736" s="8">
        <v>-15210.9</v>
      </c>
      <c r="D736" s="8">
        <v>-3275.1</v>
      </c>
      <c r="E736" s="8">
        <v>56</v>
      </c>
      <c r="F736" s="8">
        <v>520.70000000000005</v>
      </c>
      <c r="G736" s="8">
        <v>302.10000000000002</v>
      </c>
      <c r="H736" s="8">
        <v>-739.4</v>
      </c>
      <c r="I736" s="8">
        <v>0</v>
      </c>
      <c r="J736" s="10">
        <f t="shared" si="78"/>
        <v>-18346.600000000002</v>
      </c>
      <c r="K736" s="8">
        <v>-65.709999999999994</v>
      </c>
      <c r="L736" s="8">
        <v>-465.06</v>
      </c>
      <c r="M736" s="8">
        <f t="shared" si="79"/>
        <v>-530.77</v>
      </c>
      <c r="N736" s="10">
        <f t="shared" si="77"/>
        <v>-18877.370000000003</v>
      </c>
      <c r="O736" s="11">
        <f>IF(Table5[[#This Row],[Beans]]="","",O735+Table5[[#This Row],[Beans]])</f>
        <v>4239470.799999997</v>
      </c>
      <c r="P736" s="11">
        <f>IF(Table5[[#This Row],[Meal]]="","",P735+Table5[[#This Row],[Meal]])</f>
        <v>1122616.6999999995</v>
      </c>
      <c r="Q736" s="11">
        <f>IF(Table5[[#This Row],[Oil]]="","",Q735+Table5[[#This Row],[Oil]])</f>
        <v>-462675.86000000022</v>
      </c>
      <c r="R736" s="11">
        <f>IF(Table5[[#This Row],[Corn]]="","",R735+Table5[[#This Row],[Corn]])</f>
        <v>678449.74</v>
      </c>
      <c r="S736" s="11">
        <f>IF(Table5[[#This Row],[Wheat]]="","",S735+Table5[[#This Row],[Wheat]])</f>
        <v>1566030.5200000005</v>
      </c>
      <c r="T736" s="11">
        <f>IF(Table5[[#This Row],[KC Wheat]]="","",T735+Table5[[#This Row],[KC Wheat]])</f>
        <v>12571.799999999988</v>
      </c>
      <c r="U736" s="11">
        <f>IF(Table5[[#This Row],[Energies]]="","",U735+Table5[[#This Row],[Energies]])</f>
        <v>58860.250000000015</v>
      </c>
      <c r="V736" s="10">
        <f t="shared" si="81"/>
        <v>6617514.9079999952</v>
      </c>
      <c r="W736" s="8">
        <v>488034</v>
      </c>
      <c r="X736" s="12">
        <f t="shared" si="75"/>
        <v>-3.8680440297192413E-2</v>
      </c>
      <c r="Y736" s="8">
        <v>-4861.1499999999996</v>
      </c>
      <c r="Z736" s="8"/>
      <c r="AA736" s="8"/>
      <c r="AB736" s="1"/>
      <c r="AC736" s="66">
        <v>1848231.06</v>
      </c>
    </row>
    <row r="737" spans="1:31" x14ac:dyDescent="0.25">
      <c r="A737" s="1" t="str">
        <f t="shared" si="80"/>
        <v>Nov</v>
      </c>
      <c r="B737" s="2">
        <v>45231</v>
      </c>
      <c r="C737" s="8">
        <v>-8663.5</v>
      </c>
      <c r="D737" s="8">
        <v>-6987.4</v>
      </c>
      <c r="E737" s="8">
        <v>-1377.6</v>
      </c>
      <c r="F737" s="8">
        <v>3527</v>
      </c>
      <c r="G737" s="8">
        <v>-675.6</v>
      </c>
      <c r="H737" s="8">
        <v>1251.0999999999999</v>
      </c>
      <c r="I737" s="8">
        <v>0</v>
      </c>
      <c r="J737" s="10">
        <f t="shared" si="78"/>
        <v>-12926</v>
      </c>
      <c r="K737" s="8">
        <v>-47.99</v>
      </c>
      <c r="L737" s="8">
        <v>-338.56</v>
      </c>
      <c r="M737" s="8">
        <f t="shared" si="79"/>
        <v>-386.55</v>
      </c>
      <c r="N737" s="10">
        <f t="shared" si="77"/>
        <v>-13312.55</v>
      </c>
      <c r="O737" s="11">
        <f>IF(Table5[[#This Row],[Beans]]="","",O736+Table5[[#This Row],[Beans]])</f>
        <v>4230807.299999997</v>
      </c>
      <c r="P737" s="11">
        <f>IF(Table5[[#This Row],[Meal]]="","",P736+Table5[[#This Row],[Meal]])</f>
        <v>1115629.2999999996</v>
      </c>
      <c r="Q737" s="11">
        <f>IF(Table5[[#This Row],[Oil]]="","",Q736+Table5[[#This Row],[Oil]])</f>
        <v>-464053.4600000002</v>
      </c>
      <c r="R737" s="11">
        <f>IF(Table5[[#This Row],[Corn]]="","",R736+Table5[[#This Row],[Corn]])</f>
        <v>681976.74</v>
      </c>
      <c r="S737" s="11">
        <f>IF(Table5[[#This Row],[Wheat]]="","",S736+Table5[[#This Row],[Wheat]])</f>
        <v>1565354.9200000004</v>
      </c>
      <c r="T737" s="11">
        <f>IF(Table5[[#This Row],[KC Wheat]]="","",T736+Table5[[#This Row],[KC Wheat]])</f>
        <v>13822.899999999989</v>
      </c>
      <c r="U737" s="11">
        <f>IF(Table5[[#This Row],[Energies]]="","",U736+Table5[[#This Row],[Energies]])</f>
        <v>58860.250000000015</v>
      </c>
      <c r="V737" s="10">
        <f t="shared" si="81"/>
        <v>6604202.3579999954</v>
      </c>
      <c r="W737" s="8">
        <v>462345</v>
      </c>
      <c r="X737" s="12">
        <f t="shared" si="75"/>
        <v>-2.8793541619353512E-2</v>
      </c>
      <c r="Y737" s="8">
        <v>-1714.58</v>
      </c>
      <c r="Z737" s="8"/>
      <c r="AA737" s="8"/>
      <c r="AB737" s="8"/>
      <c r="AC737" s="66">
        <v>1821872.1</v>
      </c>
    </row>
    <row r="738" spans="1:31" x14ac:dyDescent="0.25">
      <c r="A738" s="1" t="str">
        <f t="shared" si="80"/>
        <v>Nov</v>
      </c>
      <c r="B738" s="2">
        <v>45232</v>
      </c>
      <c r="C738" s="8">
        <v>-5155.8999999999996</v>
      </c>
      <c r="D738" s="8">
        <v>-22360.799999999999</v>
      </c>
      <c r="E738" s="8">
        <v>-1543.6</v>
      </c>
      <c r="F738" s="8">
        <v>-12335.1</v>
      </c>
      <c r="G738" s="8">
        <v>3249</v>
      </c>
      <c r="H738" s="8">
        <v>942.3</v>
      </c>
      <c r="I738" s="8">
        <v>0</v>
      </c>
      <c r="J738" s="10">
        <f t="shared" si="78"/>
        <v>-37204.099999999991</v>
      </c>
      <c r="K738" s="8">
        <v>-53.6</v>
      </c>
      <c r="L738" s="8">
        <v>-379.01</v>
      </c>
      <c r="M738" s="8">
        <f t="shared" si="79"/>
        <v>-432.61</v>
      </c>
      <c r="N738" s="10">
        <f t="shared" si="77"/>
        <v>-37636.709999999992</v>
      </c>
      <c r="O738" s="11">
        <f>IF(Table5[[#This Row],[Beans]]="","",O737+Table5[[#This Row],[Beans]])</f>
        <v>4225651.3999999966</v>
      </c>
      <c r="P738" s="11">
        <f>IF(Table5[[#This Row],[Meal]]="","",P737+Table5[[#This Row],[Meal]])</f>
        <v>1093268.4999999995</v>
      </c>
      <c r="Q738" s="11">
        <f>IF(Table5[[#This Row],[Oil]]="","",Q737+Table5[[#This Row],[Oil]])</f>
        <v>-465597.06000000017</v>
      </c>
      <c r="R738" s="11">
        <f>IF(Table5[[#This Row],[Corn]]="","",R737+Table5[[#This Row],[Corn]])</f>
        <v>669641.64</v>
      </c>
      <c r="S738" s="11">
        <f>IF(Table5[[#This Row],[Wheat]]="","",S737+Table5[[#This Row],[Wheat]])</f>
        <v>1568603.9200000004</v>
      </c>
      <c r="T738" s="11">
        <f>IF(Table5[[#This Row],[KC Wheat]]="","",T737+Table5[[#This Row],[KC Wheat]])</f>
        <v>14765.199999999988</v>
      </c>
      <c r="U738" s="11">
        <f>IF(Table5[[#This Row],[Energies]]="","",U737+Table5[[#This Row],[Energies]])</f>
        <v>58860.250000000015</v>
      </c>
      <c r="V738" s="10">
        <f t="shared" si="81"/>
        <v>6566565.6479999954</v>
      </c>
      <c r="W738" s="8">
        <v>431956</v>
      </c>
      <c r="X738" s="12">
        <f t="shared" ref="X738:X798" si="82">IFERROR(N738/W738,"")</f>
        <v>-8.7130888331218903E-2</v>
      </c>
      <c r="Y738" s="8"/>
      <c r="Z738" s="8"/>
      <c r="AA738" s="8"/>
      <c r="AB738" s="1"/>
      <c r="AC738" s="66">
        <v>1785735.9</v>
      </c>
    </row>
    <row r="739" spans="1:31" x14ac:dyDescent="0.25">
      <c r="A739" s="1" t="str">
        <f t="shared" si="80"/>
        <v>Nov</v>
      </c>
      <c r="B739" s="2">
        <v>45233</v>
      </c>
      <c r="C739" s="8">
        <v>88878.7</v>
      </c>
      <c r="D739" s="8">
        <v>12945.5</v>
      </c>
      <c r="E739" s="8">
        <v>1529.6</v>
      </c>
      <c r="F739" s="8">
        <v>11070.8</v>
      </c>
      <c r="G739" s="8">
        <v>-8865.9</v>
      </c>
      <c r="H739" s="8">
        <v>704.7</v>
      </c>
      <c r="I739" s="8">
        <v>0</v>
      </c>
      <c r="J739" s="10">
        <f t="shared" si="78"/>
        <v>106263.40000000001</v>
      </c>
      <c r="K739" s="8">
        <v>-95.8</v>
      </c>
      <c r="L739" s="8">
        <v>-676.12</v>
      </c>
      <c r="M739" s="8">
        <f t="shared" si="79"/>
        <v>-771.92</v>
      </c>
      <c r="N739" s="10">
        <f t="shared" si="77"/>
        <v>105491.48000000001</v>
      </c>
      <c r="O739" s="11">
        <f>IF(Table5[[#This Row],[Beans]]="","",O738+Table5[[#This Row],[Beans]])</f>
        <v>4314530.0999999968</v>
      </c>
      <c r="P739" s="11">
        <f>IF(Table5[[#This Row],[Meal]]="","",P738+Table5[[#This Row],[Meal]])</f>
        <v>1106213.9999999995</v>
      </c>
      <c r="Q739" s="11">
        <f>IF(Table5[[#This Row],[Oil]]="","",Q738+Table5[[#This Row],[Oil]])</f>
        <v>-464067.4600000002</v>
      </c>
      <c r="R739" s="11">
        <f>IF(Table5[[#This Row],[Corn]]="","",R738+Table5[[#This Row],[Corn]])</f>
        <v>680712.44000000006</v>
      </c>
      <c r="S739" s="11">
        <f>IF(Table5[[#This Row],[Wheat]]="","",S738+Table5[[#This Row],[Wheat]])</f>
        <v>1559738.0200000005</v>
      </c>
      <c r="T739" s="11">
        <f>IF(Table5[[#This Row],[KC Wheat]]="","",T738+Table5[[#This Row],[KC Wheat]])</f>
        <v>15469.899999999989</v>
      </c>
      <c r="U739" s="11">
        <f>IF(Table5[[#This Row],[Energies]]="","",U738+Table5[[#This Row],[Energies]])</f>
        <v>58860.250000000015</v>
      </c>
      <c r="V739" s="10">
        <f t="shared" si="81"/>
        <v>6672057.1279999958</v>
      </c>
      <c r="W739" s="8">
        <v>576612</v>
      </c>
      <c r="X739" s="12">
        <f t="shared" si="82"/>
        <v>0.18295054560085466</v>
      </c>
      <c r="Y739" s="8"/>
      <c r="Z739" s="8"/>
      <c r="AA739" s="8"/>
      <c r="AB739" s="8"/>
      <c r="AC739" s="66">
        <v>1898740.23</v>
      </c>
    </row>
    <row r="740" spans="1:31" x14ac:dyDescent="0.25">
      <c r="A740" s="1" t="str">
        <f t="shared" si="80"/>
        <v>Nov</v>
      </c>
      <c r="B740" s="2">
        <v>45236</v>
      </c>
      <c r="C740" s="8">
        <v>-8467.7000000000007</v>
      </c>
      <c r="D740" s="8">
        <v>1846.2</v>
      </c>
      <c r="E740" s="8">
        <v>1072.0999999999999</v>
      </c>
      <c r="F740" s="8">
        <v>-7063</v>
      </c>
      <c r="G740" s="8">
        <v>-81.099999999999994</v>
      </c>
      <c r="H740" s="8">
        <v>-562.4</v>
      </c>
      <c r="I740" s="8">
        <v>0</v>
      </c>
      <c r="J740" s="10">
        <f t="shared" si="78"/>
        <v>-13255.900000000001</v>
      </c>
      <c r="K740" s="8">
        <v>-73.56</v>
      </c>
      <c r="L740" s="8">
        <v>-512.35</v>
      </c>
      <c r="M740" s="8">
        <f t="shared" si="79"/>
        <v>-585.91000000000008</v>
      </c>
      <c r="N740" s="10">
        <f t="shared" si="77"/>
        <v>-13841.810000000001</v>
      </c>
      <c r="O740" s="11">
        <f>IF(Table5[[#This Row],[Beans]]="","",O739+Table5[[#This Row],[Beans]])</f>
        <v>4306062.3999999966</v>
      </c>
      <c r="P740" s="11">
        <f>IF(Table5[[#This Row],[Meal]]="","",P739+Table5[[#This Row],[Meal]])</f>
        <v>1108060.1999999995</v>
      </c>
      <c r="Q740" s="11">
        <f>IF(Table5[[#This Row],[Oil]]="","",Q739+Table5[[#This Row],[Oil]])</f>
        <v>-462995.36000000022</v>
      </c>
      <c r="R740" s="11">
        <f>IF(Table5[[#This Row],[Corn]]="","",R739+Table5[[#This Row],[Corn]])</f>
        <v>673649.44000000006</v>
      </c>
      <c r="S740" s="11">
        <f>IF(Table5[[#This Row],[Wheat]]="","",S739+Table5[[#This Row],[Wheat]])</f>
        <v>1559656.9200000004</v>
      </c>
      <c r="T740" s="11">
        <f>IF(Table5[[#This Row],[KC Wheat]]="","",T739+Table5[[#This Row],[KC Wheat]])</f>
        <v>14907.499999999989</v>
      </c>
      <c r="U740" s="11">
        <f>IF(Table5[[#This Row],[Energies]]="","",U739+Table5[[#This Row],[Energies]])</f>
        <v>58860.250000000015</v>
      </c>
      <c r="V740" s="10">
        <f t="shared" si="81"/>
        <v>6658215.3179999962</v>
      </c>
      <c r="W740" s="8">
        <v>622833</v>
      </c>
      <c r="X740" s="12">
        <f t="shared" si="82"/>
        <v>-2.2223950882499805E-2</v>
      </c>
      <c r="Y740" s="8"/>
      <c r="Z740" s="8"/>
      <c r="AA740" s="8"/>
      <c r="AB740" s="1"/>
      <c r="AC740" s="66">
        <v>1885761.32</v>
      </c>
    </row>
    <row r="741" spans="1:31" x14ac:dyDescent="0.25">
      <c r="A741" s="1" t="str">
        <f t="shared" si="80"/>
        <v>Nov</v>
      </c>
      <c r="B741" s="2">
        <v>45237</v>
      </c>
      <c r="C741" s="8">
        <v>8226.6</v>
      </c>
      <c r="D741" s="8">
        <v>28060.9</v>
      </c>
      <c r="E741" s="8">
        <v>1041.5999999999999</v>
      </c>
      <c r="F741" s="8">
        <v>11316.4</v>
      </c>
      <c r="G741" s="8">
        <v>9385.5</v>
      </c>
      <c r="H741" s="8">
        <v>-2830</v>
      </c>
      <c r="I741" s="8">
        <v>0</v>
      </c>
      <c r="J741" s="10">
        <f t="shared" si="78"/>
        <v>55201</v>
      </c>
      <c r="K741" s="8">
        <v>-128.1</v>
      </c>
      <c r="L741" s="8">
        <v>-906.2</v>
      </c>
      <c r="M741" s="8">
        <f t="shared" si="79"/>
        <v>-1034.3</v>
      </c>
      <c r="N741" s="10">
        <f t="shared" si="77"/>
        <v>54166.7</v>
      </c>
      <c r="O741" s="11">
        <f>IF(Table5[[#This Row],[Beans]]="","",O740+Table5[[#This Row],[Beans]])</f>
        <v>4314288.9999999963</v>
      </c>
      <c r="P741" s="11">
        <f>IF(Table5[[#This Row],[Meal]]="","",P740+Table5[[#This Row],[Meal]])</f>
        <v>1136121.0999999994</v>
      </c>
      <c r="Q741" s="11">
        <f>IF(Table5[[#This Row],[Oil]]="","",Q740+Table5[[#This Row],[Oil]])</f>
        <v>-461953.76000000024</v>
      </c>
      <c r="R741" s="11">
        <f>IF(Table5[[#This Row],[Corn]]="","",R740+Table5[[#This Row],[Corn]])</f>
        <v>684965.84000000008</v>
      </c>
      <c r="S741" s="11">
        <f>IF(Table5[[#This Row],[Wheat]]="","",S740+Table5[[#This Row],[Wheat]])</f>
        <v>1569042.4200000004</v>
      </c>
      <c r="T741" s="11">
        <f>IF(Table5[[#This Row],[KC Wheat]]="","",T740+Table5[[#This Row],[KC Wheat]])</f>
        <v>12077.499999999989</v>
      </c>
      <c r="U741" s="11">
        <f>IF(Table5[[#This Row],[Energies]]="","",U740+Table5[[#This Row],[Energies]])</f>
        <v>58860.250000000015</v>
      </c>
      <c r="V741" s="10">
        <f t="shared" si="81"/>
        <v>6712382.0179999964</v>
      </c>
      <c r="W741" s="8">
        <v>498862</v>
      </c>
      <c r="X741" s="12">
        <f t="shared" si="82"/>
        <v>0.10858052928465187</v>
      </c>
      <c r="Y741" s="8"/>
      <c r="Z741" s="8"/>
      <c r="AA741" s="8"/>
      <c r="AB741" s="8"/>
      <c r="AC741" s="66">
        <v>1934495.02</v>
      </c>
    </row>
    <row r="742" spans="1:31" x14ac:dyDescent="0.25">
      <c r="A742" s="1" t="str">
        <f t="shared" si="80"/>
        <v>Nov</v>
      </c>
      <c r="B742" s="2">
        <v>45238</v>
      </c>
      <c r="C742" s="8">
        <v>722.3</v>
      </c>
      <c r="D742" s="8">
        <v>-8737.4</v>
      </c>
      <c r="E742" s="8">
        <v>-5895.3</v>
      </c>
      <c r="F742" s="8">
        <v>-1053.2</v>
      </c>
      <c r="G742" s="8">
        <v>-491.3</v>
      </c>
      <c r="H742" s="8">
        <v>2766.6</v>
      </c>
      <c r="I742" s="8">
        <v>0</v>
      </c>
      <c r="J742" s="10">
        <f t="shared" si="78"/>
        <v>-12688.3</v>
      </c>
      <c r="K742" s="8">
        <v>-105.81</v>
      </c>
      <c r="L742" s="8">
        <v>-749.57</v>
      </c>
      <c r="M742" s="8">
        <f t="shared" si="79"/>
        <v>-855.38000000000011</v>
      </c>
      <c r="N742" s="10">
        <f t="shared" si="77"/>
        <v>-13543.68</v>
      </c>
      <c r="O742" s="11">
        <f>IF(Table5[[#This Row],[Beans]]="","",O741+Table5[[#This Row],[Beans]])</f>
        <v>4315011.2999999961</v>
      </c>
      <c r="P742" s="11">
        <f>IF(Table5[[#This Row],[Meal]]="","",P741+Table5[[#This Row],[Meal]])</f>
        <v>1127383.6999999995</v>
      </c>
      <c r="Q742" s="11">
        <f>IF(Table5[[#This Row],[Oil]]="","",Q741+Table5[[#This Row],[Oil]])</f>
        <v>-467849.06000000023</v>
      </c>
      <c r="R742" s="11">
        <f>IF(Table5[[#This Row],[Corn]]="","",R741+Table5[[#This Row],[Corn]])</f>
        <v>683912.64000000013</v>
      </c>
      <c r="S742" s="11">
        <f>IF(Table5[[#This Row],[Wheat]]="","",S741+Table5[[#This Row],[Wheat]])</f>
        <v>1568551.1200000003</v>
      </c>
      <c r="T742" s="11">
        <f>IF(Table5[[#This Row],[KC Wheat]]="","",T741+Table5[[#This Row],[KC Wheat]])</f>
        <v>14844.099999999989</v>
      </c>
      <c r="U742" s="11">
        <f>IF(Table5[[#This Row],[Energies]]="","",U741+Table5[[#This Row],[Energies]])</f>
        <v>58860.250000000015</v>
      </c>
      <c r="V742" s="10">
        <f t="shared" si="81"/>
        <v>6698838.3379999967</v>
      </c>
      <c r="W742" s="8">
        <v>512218</v>
      </c>
      <c r="X742" s="12">
        <f t="shared" si="82"/>
        <v>-2.6441241815008454E-2</v>
      </c>
      <c r="Y742" s="8">
        <v>-270</v>
      </c>
      <c r="Z742" s="8"/>
      <c r="AA742" s="8"/>
      <c r="AB742" s="1"/>
      <c r="AC742" s="66">
        <v>1922765.39</v>
      </c>
    </row>
    <row r="743" spans="1:31" x14ac:dyDescent="0.25">
      <c r="A743" s="1" t="str">
        <f t="shared" si="80"/>
        <v>Nov</v>
      </c>
      <c r="B743" s="2">
        <v>45239</v>
      </c>
      <c r="C743" s="8">
        <v>-7462.4</v>
      </c>
      <c r="D743" s="8">
        <v>-8770.4</v>
      </c>
      <c r="E743" s="8">
        <v>-5530.5</v>
      </c>
      <c r="F743" s="8">
        <v>-6528.5</v>
      </c>
      <c r="G743" s="8">
        <v>6249.9</v>
      </c>
      <c r="H743" s="8">
        <v>-924.5</v>
      </c>
      <c r="I743" s="8">
        <v>0</v>
      </c>
      <c r="J743" s="10">
        <f t="shared" si="78"/>
        <v>-22966.400000000001</v>
      </c>
      <c r="K743" s="8">
        <v>-159.51</v>
      </c>
      <c r="L743" s="8">
        <v>-1128.3800000000001</v>
      </c>
      <c r="M743" s="8">
        <f t="shared" si="79"/>
        <v>-1287.8900000000001</v>
      </c>
      <c r="N743" s="10">
        <f t="shared" si="77"/>
        <v>-24254.29</v>
      </c>
      <c r="O743" s="11">
        <f>IF(Table5[[#This Row],[Beans]]="","",O742+Table5[[#This Row],[Beans]])</f>
        <v>4307548.8999999957</v>
      </c>
      <c r="P743" s="11">
        <f>IF(Table5[[#This Row],[Meal]]="","",P742+Table5[[#This Row],[Meal]])</f>
        <v>1118613.2999999996</v>
      </c>
      <c r="Q743" s="11">
        <f>IF(Table5[[#This Row],[Oil]]="","",Q742+Table5[[#This Row],[Oil]])</f>
        <v>-473379.56000000023</v>
      </c>
      <c r="R743" s="11">
        <f>IF(Table5[[#This Row],[Corn]]="","",R742+Table5[[#This Row],[Corn]])</f>
        <v>677384.14000000013</v>
      </c>
      <c r="S743" s="11">
        <f>IF(Table5[[#This Row],[Wheat]]="","",S742+Table5[[#This Row],[Wheat]])</f>
        <v>1574801.0200000003</v>
      </c>
      <c r="T743" s="11">
        <f>IF(Table5[[#This Row],[KC Wheat]]="","",T742+Table5[[#This Row],[KC Wheat]])</f>
        <v>13919.599999999989</v>
      </c>
      <c r="U743" s="11">
        <f>IF(Table5[[#This Row],[Energies]]="","",U742+Table5[[#This Row],[Energies]])</f>
        <v>58860.250000000015</v>
      </c>
      <c r="V743" s="10">
        <f t="shared" si="81"/>
        <v>6674584.0479999967</v>
      </c>
      <c r="W743" s="8">
        <v>418456</v>
      </c>
      <c r="X743" s="12">
        <f t="shared" si="82"/>
        <v>-5.796138662129352E-2</v>
      </c>
      <c r="Y743" s="8">
        <v>-3940.58</v>
      </c>
      <c r="Z743" s="8"/>
      <c r="AA743" s="8"/>
      <c r="AB743" s="8"/>
      <c r="AC743" s="66">
        <v>1899261.25</v>
      </c>
    </row>
    <row r="744" spans="1:31" x14ac:dyDescent="0.25">
      <c r="A744" s="1" t="str">
        <f t="shared" si="80"/>
        <v>Nov</v>
      </c>
      <c r="B744" s="2">
        <v>45240</v>
      </c>
      <c r="C744" s="8">
        <v>-2668.1</v>
      </c>
      <c r="D744" s="8">
        <v>34100.800000000003</v>
      </c>
      <c r="E744" s="8">
        <v>-5316.1</v>
      </c>
      <c r="F744" s="8">
        <v>-4370.8999999999996</v>
      </c>
      <c r="G744" s="8">
        <v>-194.9</v>
      </c>
      <c r="H744" s="8">
        <v>-921</v>
      </c>
      <c r="I744" s="8">
        <v>0</v>
      </c>
      <c r="J744" s="10">
        <f t="shared" si="78"/>
        <v>20629.800000000003</v>
      </c>
      <c r="K744" s="8">
        <v>-62.96</v>
      </c>
      <c r="L744" s="8">
        <v>-441.43</v>
      </c>
      <c r="M744" s="8">
        <f t="shared" si="79"/>
        <v>-504.39</v>
      </c>
      <c r="N744" s="10">
        <f t="shared" si="77"/>
        <v>20125.410000000003</v>
      </c>
      <c r="O744" s="11">
        <f>IF(Table5[[#This Row],[Beans]]="","",O743+Table5[[#This Row],[Beans]])</f>
        <v>4304880.7999999961</v>
      </c>
      <c r="P744" s="11">
        <f>IF(Table5[[#This Row],[Meal]]="","",P743+Table5[[#This Row],[Meal]])</f>
        <v>1152714.0999999996</v>
      </c>
      <c r="Q744" s="11">
        <f>IF(Table5[[#This Row],[Oil]]="","",Q743+Table5[[#This Row],[Oil]])</f>
        <v>-478695.66000000021</v>
      </c>
      <c r="R744" s="11">
        <f>IF(Table5[[#This Row],[Corn]]="","",R743+Table5[[#This Row],[Corn]])</f>
        <v>673013.24000000011</v>
      </c>
      <c r="S744" s="11">
        <f>IF(Table5[[#This Row],[Wheat]]="","",S743+Table5[[#This Row],[Wheat]])</f>
        <v>1574606.1200000003</v>
      </c>
      <c r="T744" s="11">
        <f>IF(Table5[[#This Row],[KC Wheat]]="","",T743+Table5[[#This Row],[KC Wheat]])</f>
        <v>12998.599999999989</v>
      </c>
      <c r="U744" s="11">
        <f>IF(Table5[[#This Row],[Energies]]="","",U743+Table5[[#This Row],[Energies]])</f>
        <v>58860.250000000015</v>
      </c>
      <c r="V744" s="10">
        <f t="shared" si="81"/>
        <v>6694709.4579999968</v>
      </c>
      <c r="W744" s="8">
        <v>397098</v>
      </c>
      <c r="X744" s="12">
        <f t="shared" si="82"/>
        <v>5.0681217231010996E-2</v>
      </c>
      <c r="Y744" s="8"/>
      <c r="Z744" s="8"/>
      <c r="AA744" s="8"/>
      <c r="AB744" s="1"/>
      <c r="AC744" s="66">
        <v>1926821.11</v>
      </c>
    </row>
    <row r="745" spans="1:31" x14ac:dyDescent="0.25">
      <c r="A745" s="1" t="str">
        <f t="shared" si="80"/>
        <v>Nov</v>
      </c>
      <c r="B745" s="2">
        <v>45243</v>
      </c>
      <c r="C745" s="8">
        <v>52659.9</v>
      </c>
      <c r="D745" s="8">
        <v>7521</v>
      </c>
      <c r="E745" s="8">
        <v>13811.7</v>
      </c>
      <c r="F745" s="8">
        <v>2075.9</v>
      </c>
      <c r="G745" s="8">
        <v>-973.8</v>
      </c>
      <c r="H745" s="8">
        <v>926.5</v>
      </c>
      <c r="I745" s="8">
        <v>0</v>
      </c>
      <c r="J745" s="10">
        <f t="shared" si="78"/>
        <v>76021.2</v>
      </c>
      <c r="K745" s="8">
        <v>-133.32</v>
      </c>
      <c r="L745" s="8">
        <v>-944.38</v>
      </c>
      <c r="M745" s="8">
        <f t="shared" si="79"/>
        <v>-1077.7</v>
      </c>
      <c r="N745" s="10">
        <f t="shared" si="77"/>
        <v>74943.5</v>
      </c>
      <c r="O745" s="11">
        <f>IF(Table5[[#This Row],[Beans]]="","",O744+Table5[[#This Row],[Beans]])</f>
        <v>4357540.6999999965</v>
      </c>
      <c r="P745" s="11">
        <f>IF(Table5[[#This Row],[Meal]]="","",P744+Table5[[#This Row],[Meal]])</f>
        <v>1160235.0999999996</v>
      </c>
      <c r="Q745" s="11">
        <f>IF(Table5[[#This Row],[Oil]]="","",Q744+Table5[[#This Row],[Oil]])</f>
        <v>-464883.9600000002</v>
      </c>
      <c r="R745" s="11">
        <f>IF(Table5[[#This Row],[Corn]]="","",R744+Table5[[#This Row],[Corn]])</f>
        <v>675089.14000000013</v>
      </c>
      <c r="S745" s="11">
        <f>IF(Table5[[#This Row],[Wheat]]="","",S744+Table5[[#This Row],[Wheat]])</f>
        <v>1573632.3200000003</v>
      </c>
      <c r="T745" s="11">
        <f>IF(Table5[[#This Row],[KC Wheat]]="","",T744+Table5[[#This Row],[KC Wheat]])</f>
        <v>13925.099999999989</v>
      </c>
      <c r="U745" s="11">
        <f>IF(Table5[[#This Row],[Energies]]="","",U744+Table5[[#This Row],[Energies]])</f>
        <v>58860.250000000015</v>
      </c>
      <c r="V745" s="10">
        <f t="shared" si="81"/>
        <v>6769652.9579999968</v>
      </c>
      <c r="W745" s="8">
        <v>468903</v>
      </c>
      <c r="X745" s="12">
        <f t="shared" si="82"/>
        <v>0.15982729903626122</v>
      </c>
      <c r="Y745" s="8">
        <v>-4861.1499999999996</v>
      </c>
      <c r="Z745" s="8"/>
      <c r="AA745" s="8"/>
      <c r="AB745" s="8"/>
      <c r="AC745" s="66">
        <v>2001178.41</v>
      </c>
    </row>
    <row r="746" spans="1:31" x14ac:dyDescent="0.25">
      <c r="A746" s="1" t="str">
        <f t="shared" si="80"/>
        <v>Nov</v>
      </c>
      <c r="B746" s="2">
        <v>45244</v>
      </c>
      <c r="C746" s="8">
        <v>9955.9</v>
      </c>
      <c r="D746" s="8">
        <v>25025</v>
      </c>
      <c r="E746" s="8">
        <v>13291.5</v>
      </c>
      <c r="F746" s="8">
        <v>6455.6</v>
      </c>
      <c r="G746" s="8">
        <v>5488.5</v>
      </c>
      <c r="H746" s="8">
        <v>-1160.7</v>
      </c>
      <c r="I746" s="8">
        <v>0</v>
      </c>
      <c r="J746" s="10">
        <f t="shared" si="78"/>
        <v>59055.8</v>
      </c>
      <c r="K746" s="8">
        <v>-124.63</v>
      </c>
      <c r="L746" s="8">
        <v>-880.45</v>
      </c>
      <c r="M746" s="8">
        <f t="shared" si="79"/>
        <v>-1005.08</v>
      </c>
      <c r="N746" s="10">
        <f t="shared" si="77"/>
        <v>58050.720000000001</v>
      </c>
      <c r="O746" s="11">
        <f>IF(Table5[[#This Row],[Beans]]="","",O745+Table5[[#This Row],[Beans]])</f>
        <v>4367496.5999999968</v>
      </c>
      <c r="P746" s="11">
        <f>IF(Table5[[#This Row],[Meal]]="","",P745+Table5[[#This Row],[Meal]])</f>
        <v>1185260.0999999996</v>
      </c>
      <c r="Q746" s="11">
        <f>IF(Table5[[#This Row],[Oil]]="","",Q745+Table5[[#This Row],[Oil]])</f>
        <v>-451592.4600000002</v>
      </c>
      <c r="R746" s="11">
        <f>IF(Table5[[#This Row],[Corn]]="","",R745+Table5[[#This Row],[Corn]])</f>
        <v>681544.74000000011</v>
      </c>
      <c r="S746" s="11">
        <f>IF(Table5[[#This Row],[Wheat]]="","",S745+Table5[[#This Row],[Wheat]])</f>
        <v>1579120.8200000003</v>
      </c>
      <c r="T746" s="11">
        <f>IF(Table5[[#This Row],[KC Wheat]]="","",T745+Table5[[#This Row],[KC Wheat]])</f>
        <v>12764.399999999989</v>
      </c>
      <c r="U746" s="11">
        <f>IF(Table5[[#This Row],[Energies]]="","",U745+Table5[[#This Row],[Energies]])</f>
        <v>58860.250000000015</v>
      </c>
      <c r="V746" s="10">
        <f t="shared" si="81"/>
        <v>6827703.6779999966</v>
      </c>
      <c r="W746" s="8">
        <v>484049</v>
      </c>
      <c r="X746" s="12">
        <f t="shared" si="82"/>
        <v>0.11992736272567447</v>
      </c>
      <c r="Y746" s="8"/>
      <c r="Z746" s="8">
        <v>14334.99</v>
      </c>
      <c r="AA746" s="8"/>
      <c r="AB746" s="1"/>
      <c r="AC746" s="66">
        <v>2051415.33</v>
      </c>
    </row>
    <row r="747" spans="1:31" x14ac:dyDescent="0.25">
      <c r="A747" s="1" t="str">
        <f t="shared" si="80"/>
        <v>Nov</v>
      </c>
      <c r="B747" s="2">
        <v>45245</v>
      </c>
      <c r="C747" s="8">
        <v>-30848.799999999999</v>
      </c>
      <c r="D747" s="8">
        <v>15797.9</v>
      </c>
      <c r="E747" s="8">
        <v>-1968.5</v>
      </c>
      <c r="F747" s="8">
        <v>-5210.2</v>
      </c>
      <c r="G747" s="8">
        <v>-5168.7</v>
      </c>
      <c r="H747" s="8">
        <v>-401.6</v>
      </c>
      <c r="I747" s="8">
        <v>0</v>
      </c>
      <c r="J747" s="10">
        <f t="shared" si="78"/>
        <v>-27799.9</v>
      </c>
      <c r="K747" s="8">
        <v>-48.56</v>
      </c>
      <c r="L747" s="8">
        <v>-338.98</v>
      </c>
      <c r="M747" s="8">
        <f t="shared" si="79"/>
        <v>-387.54</v>
      </c>
      <c r="N747" s="10">
        <f t="shared" si="77"/>
        <v>-28187.440000000002</v>
      </c>
      <c r="O747" s="11">
        <f>IF(Table5[[#This Row],[Beans]]="","",O746+Table5[[#This Row],[Beans]])</f>
        <v>4336647.799999997</v>
      </c>
      <c r="P747" s="11">
        <f>IF(Table5[[#This Row],[Meal]]="","",P746+Table5[[#This Row],[Meal]])</f>
        <v>1201057.9999999995</v>
      </c>
      <c r="Q747" s="11">
        <f>IF(Table5[[#This Row],[Oil]]="","",Q746+Table5[[#This Row],[Oil]])</f>
        <v>-453560.9600000002</v>
      </c>
      <c r="R747" s="11">
        <f>IF(Table5[[#This Row],[Corn]]="","",R746+Table5[[#This Row],[Corn]])</f>
        <v>676334.54000000015</v>
      </c>
      <c r="S747" s="11">
        <f>IF(Table5[[#This Row],[Wheat]]="","",S746+Table5[[#This Row],[Wheat]])</f>
        <v>1573952.1200000003</v>
      </c>
      <c r="T747" s="11">
        <f>IF(Table5[[#This Row],[KC Wheat]]="","",T746+Table5[[#This Row],[KC Wheat]])</f>
        <v>12362.799999999988</v>
      </c>
      <c r="U747" s="11">
        <f>IF(Table5[[#This Row],[Energies]]="","",U746+Table5[[#This Row],[Energies]])</f>
        <v>58860.250000000015</v>
      </c>
      <c r="V747" s="10">
        <f t="shared" si="81"/>
        <v>6799516.2379999962</v>
      </c>
      <c r="W747" s="8">
        <v>467903</v>
      </c>
      <c r="X747" s="12">
        <f t="shared" si="82"/>
        <v>-6.024205871729825E-2</v>
      </c>
      <c r="Y747" s="8"/>
      <c r="Z747" s="8"/>
      <c r="AA747" s="8"/>
      <c r="AB747" s="8"/>
      <c r="AC747" s="66">
        <v>2032000.79</v>
      </c>
    </row>
    <row r="748" spans="1:31" x14ac:dyDescent="0.25">
      <c r="A748" s="1" t="str">
        <f t="shared" si="80"/>
        <v>Nov</v>
      </c>
      <c r="B748" s="2">
        <v>45246</v>
      </c>
      <c r="C748" s="8">
        <v>11662.5</v>
      </c>
      <c r="D748" s="8">
        <v>-32888.400000000001</v>
      </c>
      <c r="E748" s="8">
        <v>6168</v>
      </c>
      <c r="F748" s="8">
        <v>-2611.5</v>
      </c>
      <c r="G748" s="8">
        <v>5080.1000000000004</v>
      </c>
      <c r="H748" s="8">
        <v>-680.1</v>
      </c>
      <c r="I748" s="8">
        <v>0</v>
      </c>
      <c r="J748" s="10">
        <f t="shared" si="78"/>
        <v>-13269.400000000001</v>
      </c>
      <c r="K748" s="8">
        <v>-120.52</v>
      </c>
      <c r="L748" s="8">
        <v>-839.59</v>
      </c>
      <c r="M748" s="8">
        <f t="shared" si="79"/>
        <v>-960.11</v>
      </c>
      <c r="N748" s="10">
        <f t="shared" si="77"/>
        <v>-14229.510000000002</v>
      </c>
      <c r="O748" s="11">
        <f>IF(Table5[[#This Row],[Beans]]="","",O747+Table5[[#This Row],[Beans]])</f>
        <v>4348310.299999997</v>
      </c>
      <c r="P748" s="11">
        <f>IF(Table5[[#This Row],[Meal]]="","",P747+Table5[[#This Row],[Meal]])</f>
        <v>1168169.5999999996</v>
      </c>
      <c r="Q748" s="11">
        <f>IF(Table5[[#This Row],[Oil]]="","",Q747+Table5[[#This Row],[Oil]])</f>
        <v>-447392.9600000002</v>
      </c>
      <c r="R748" s="11">
        <f>IF(Table5[[#This Row],[Corn]]="","",R747+Table5[[#This Row],[Corn]])</f>
        <v>673723.04000000015</v>
      </c>
      <c r="S748" s="11">
        <f>IF(Table5[[#This Row],[Wheat]]="","",S747+Table5[[#This Row],[Wheat]])</f>
        <v>1579032.2200000004</v>
      </c>
      <c r="T748" s="11">
        <f>IF(Table5[[#This Row],[KC Wheat]]="","",T747+Table5[[#This Row],[KC Wheat]])</f>
        <v>11682.699999999988</v>
      </c>
      <c r="U748" s="11">
        <f>IF(Table5[[#This Row],[Energies]]="","",U747+Table5[[#This Row],[Energies]])</f>
        <v>58860.250000000015</v>
      </c>
      <c r="V748" s="10">
        <f>IF(N748&lt;&gt;"",IFERROR(V747+N748,""),"")</f>
        <v>6785286.7279999964</v>
      </c>
      <c r="W748" s="8">
        <v>420718</v>
      </c>
      <c r="X748" s="12">
        <f t="shared" si="82"/>
        <v>-3.38219662576833E-2</v>
      </c>
      <c r="Y748" s="8"/>
      <c r="Z748" s="8"/>
      <c r="AA748" s="8"/>
      <c r="AB748" s="1"/>
      <c r="AC748" s="66">
        <v>2015366.18</v>
      </c>
    </row>
    <row r="749" spans="1:31" x14ac:dyDescent="0.25">
      <c r="A749" s="1" t="str">
        <f t="shared" si="80"/>
        <v>Nov</v>
      </c>
      <c r="B749" s="2">
        <v>45247</v>
      </c>
      <c r="C749" s="8">
        <v>61351.5</v>
      </c>
      <c r="D749" s="8">
        <v>-65931.8</v>
      </c>
      <c r="E749" s="8">
        <v>-6255.7</v>
      </c>
      <c r="F749" s="8">
        <v>9452.9</v>
      </c>
      <c r="G749" s="8">
        <v>7040.9</v>
      </c>
      <c r="H749" s="8">
        <v>-918.5</v>
      </c>
      <c r="I749" s="8">
        <v>0</v>
      </c>
      <c r="J749" s="10">
        <f t="shared" si="78"/>
        <v>4739.2999999999956</v>
      </c>
      <c r="K749" s="8">
        <v>-90.73</v>
      </c>
      <c r="L749" s="8">
        <v>-637.65</v>
      </c>
      <c r="M749" s="8">
        <f t="shared" si="79"/>
        <v>-728.38</v>
      </c>
      <c r="N749" s="10">
        <f t="shared" si="77"/>
        <v>4010.9199999999955</v>
      </c>
      <c r="O749" s="11">
        <f>IF(Table5[[#This Row],[Beans]]="","",O748+Table5[[#This Row],[Beans]])</f>
        <v>4409661.799999997</v>
      </c>
      <c r="P749" s="11">
        <f>IF(Table5[[#This Row],[Meal]]="","",P748+Table5[[#This Row],[Meal]])</f>
        <v>1102237.7999999996</v>
      </c>
      <c r="Q749" s="11">
        <f>IF(Table5[[#This Row],[Oil]]="","",Q748+Table5[[#This Row],[Oil]])</f>
        <v>-453648.66000000021</v>
      </c>
      <c r="R749" s="11">
        <f>IF(Table5[[#This Row],[Corn]]="","",R748+Table5[[#This Row],[Corn]])</f>
        <v>683175.94000000018</v>
      </c>
      <c r="S749" s="11">
        <f>IF(Table5[[#This Row],[Wheat]]="","",S748+Table5[[#This Row],[Wheat]])</f>
        <v>1586073.1200000003</v>
      </c>
      <c r="T749" s="11">
        <f>IF(Table5[[#This Row],[KC Wheat]]="","",T748+Table5[[#This Row],[KC Wheat]])</f>
        <v>10764.199999999988</v>
      </c>
      <c r="U749" s="11">
        <f>IF(Table5[[#This Row],[Energies]]="","",U748+Table5[[#This Row],[Energies]])</f>
        <v>58860.250000000015</v>
      </c>
      <c r="V749" s="10">
        <f>IF(N749&lt;&gt;"",IFERROR(V748+N749,""),"")</f>
        <v>6789297.6479999963</v>
      </c>
      <c r="W749" s="8">
        <v>424778</v>
      </c>
      <c r="X749" s="12">
        <f t="shared" si="82"/>
        <v>9.4423910842840152E-3</v>
      </c>
      <c r="Y749" s="8"/>
      <c r="Z749" s="8"/>
      <c r="AA749" s="8"/>
      <c r="AB749" s="8"/>
      <c r="AC749" s="66">
        <v>2029439.8</v>
      </c>
    </row>
    <row r="750" spans="1:31" x14ac:dyDescent="0.25">
      <c r="A750" s="1" t="str">
        <f t="shared" si="80"/>
        <v>Nov</v>
      </c>
      <c r="B750" s="2">
        <v>45250</v>
      </c>
      <c r="C750" s="8">
        <v>7686.6</v>
      </c>
      <c r="D750" s="8">
        <v>46348.5</v>
      </c>
      <c r="E750" s="8">
        <v>966.7</v>
      </c>
      <c r="F750" s="8">
        <v>-11608.7</v>
      </c>
      <c r="G750" s="8">
        <v>-3921.5</v>
      </c>
      <c r="H750" s="8">
        <v>-1216.4000000000001</v>
      </c>
      <c r="I750" s="8">
        <v>0</v>
      </c>
      <c r="J750" s="10">
        <f t="shared" si="78"/>
        <v>38255.19999999999</v>
      </c>
      <c r="K750" s="8">
        <v>-80.88</v>
      </c>
      <c r="L750" s="8">
        <v>-565.86</v>
      </c>
      <c r="M750" s="8">
        <f t="shared" si="79"/>
        <v>-646.74</v>
      </c>
      <c r="N750" s="10">
        <f t="shared" si="77"/>
        <v>37608.459999999992</v>
      </c>
      <c r="O750" s="11">
        <f>IF(Table5[[#This Row],[Beans]]="","",O749+Table5[[#This Row],[Beans]])</f>
        <v>4417348.3999999966</v>
      </c>
      <c r="P750" s="11">
        <f>IF(Table5[[#This Row],[Meal]]="","",P749+Table5[[#This Row],[Meal]])</f>
        <v>1148586.2999999996</v>
      </c>
      <c r="Q750" s="11">
        <f>IF(Table5[[#This Row],[Oil]]="","",Q749+Table5[[#This Row],[Oil]])</f>
        <v>-452681.9600000002</v>
      </c>
      <c r="R750" s="11">
        <f>IF(Table5[[#This Row],[Corn]]="","",R749+Table5[[#This Row],[Corn]])</f>
        <v>671567.24000000022</v>
      </c>
      <c r="S750" s="11">
        <f>IF(Table5[[#This Row],[Wheat]]="","",S749+Table5[[#This Row],[Wheat]])</f>
        <v>1582151.6200000003</v>
      </c>
      <c r="T750" s="11">
        <f>IF(Table5[[#This Row],[KC Wheat]]="","",T749+Table5[[#This Row],[KC Wheat]])</f>
        <v>9547.7999999999884</v>
      </c>
      <c r="U750" s="11">
        <f>IF(Table5[[#This Row],[Energies]]="","",U749+Table5[[#This Row],[Energies]])</f>
        <v>58860.250000000015</v>
      </c>
      <c r="V750" s="10">
        <f>IF(N750&lt;&gt;"",IFERROR(V749+N750,""),"")</f>
        <v>6826906.1079999963</v>
      </c>
      <c r="W750" s="8">
        <v>454188</v>
      </c>
      <c r="X750" s="12">
        <f t="shared" si="82"/>
        <v>8.2803728852369488E-2</v>
      </c>
      <c r="Y750" s="8"/>
      <c r="Z750" s="8"/>
      <c r="AA750" s="8"/>
      <c r="AB750" s="1"/>
      <c r="AC750" s="66">
        <v>2064949.06</v>
      </c>
    </row>
    <row r="751" spans="1:31" x14ac:dyDescent="0.25">
      <c r="A751" s="1" t="str">
        <f t="shared" si="80"/>
        <v>Nov</v>
      </c>
      <c r="B751" s="2">
        <v>45251</v>
      </c>
      <c r="C751" s="8">
        <v>22616.400000000001</v>
      </c>
      <c r="D751" s="8">
        <v>3311.1</v>
      </c>
      <c r="E751" s="8">
        <v>-200.9</v>
      </c>
      <c r="F751" s="8">
        <v>726.4</v>
      </c>
      <c r="G751" s="8">
        <v>-2344.6999999999998</v>
      </c>
      <c r="H751" s="8">
        <v>716.6</v>
      </c>
      <c r="I751" s="8">
        <v>0</v>
      </c>
      <c r="J751" s="10">
        <f t="shared" si="78"/>
        <v>24824.899999999998</v>
      </c>
      <c r="K751" s="8">
        <v>-61.33</v>
      </c>
      <c r="L751" s="8">
        <v>-425.9</v>
      </c>
      <c r="M751" s="8">
        <f t="shared" si="79"/>
        <v>-487.22999999999996</v>
      </c>
      <c r="N751" s="10">
        <f t="shared" si="77"/>
        <v>24337.67</v>
      </c>
      <c r="O751" s="11">
        <f>IF(Table5[[#This Row],[Beans]]="","",O750+Table5[[#This Row],[Beans]])</f>
        <v>4439964.799999997</v>
      </c>
      <c r="P751" s="11">
        <f>IF(Table5[[#This Row],[Meal]]="","",P750+Table5[[#This Row],[Meal]])</f>
        <v>1151897.3999999997</v>
      </c>
      <c r="Q751" s="11">
        <f>IF(Table5[[#This Row],[Oil]]="","",Q750+Table5[[#This Row],[Oil]])</f>
        <v>-452882.86000000022</v>
      </c>
      <c r="R751" s="11">
        <f>IF(Table5[[#This Row],[Corn]]="","",R750+Table5[[#This Row],[Corn]])</f>
        <v>672293.64000000025</v>
      </c>
      <c r="S751" s="11">
        <f>IF(Table5[[#This Row],[Wheat]]="","",S750+Table5[[#This Row],[Wheat]])</f>
        <v>1579806.9200000004</v>
      </c>
      <c r="T751" s="11">
        <f>IF(Table5[[#This Row],[KC Wheat]]="","",T750+Table5[[#This Row],[KC Wheat]])</f>
        <v>10264.399999999989</v>
      </c>
      <c r="U751" s="11">
        <f>IF(Table5[[#This Row],[Energies]]="","",U750+Table5[[#This Row],[Energies]])</f>
        <v>58860.250000000015</v>
      </c>
      <c r="V751" s="10">
        <f>IF(N751&lt;&gt;"",IFERROR(V750+N751,""),"")</f>
        <v>6851243.7779999962</v>
      </c>
      <c r="W751" s="8">
        <v>393340</v>
      </c>
      <c r="X751" s="12">
        <f t="shared" si="82"/>
        <v>6.187438348502567E-2</v>
      </c>
      <c r="Y751" s="8"/>
      <c r="Z751" s="8"/>
      <c r="AA751" s="8"/>
      <c r="AB751" s="8"/>
      <c r="AC751" s="66">
        <v>2063049.33</v>
      </c>
      <c r="AE751" s="70"/>
    </row>
    <row r="752" spans="1:31" x14ac:dyDescent="0.25">
      <c r="A752" s="1" t="str">
        <f t="shared" si="80"/>
        <v>Nov</v>
      </c>
      <c r="B752" s="2">
        <v>45252</v>
      </c>
      <c r="C752" s="8">
        <v>-22704.1</v>
      </c>
      <c r="D752" s="8">
        <v>1664.3</v>
      </c>
      <c r="E752" s="8">
        <v>-2126.1999999999998</v>
      </c>
      <c r="F752" s="8">
        <v>8372.2999999999993</v>
      </c>
      <c r="G752" s="8">
        <v>3784.8</v>
      </c>
      <c r="H752" s="8">
        <v>-602.4</v>
      </c>
      <c r="I752" s="8">
        <v>0</v>
      </c>
      <c r="J752" s="10">
        <f t="shared" si="78"/>
        <v>-11611.300000000001</v>
      </c>
      <c r="K752" s="8">
        <v>-48.14</v>
      </c>
      <c r="L752" s="8">
        <v>-328.92</v>
      </c>
      <c r="M752" s="8">
        <f t="shared" si="79"/>
        <v>-377.06</v>
      </c>
      <c r="N752" s="10">
        <f t="shared" si="77"/>
        <v>-11988.36</v>
      </c>
      <c r="O752" s="11">
        <f>IF(Table5[[#This Row],[Beans]]="","",O751+Table5[[#This Row],[Beans]])</f>
        <v>4417260.6999999974</v>
      </c>
      <c r="P752" s="11">
        <f>IF(Table5[[#This Row],[Meal]]="","",P751+Table5[[#This Row],[Meal]])</f>
        <v>1153561.6999999997</v>
      </c>
      <c r="Q752" s="11">
        <f>IF(Table5[[#This Row],[Oil]]="","",Q751+Table5[[#This Row],[Oil]])</f>
        <v>-455009.06000000023</v>
      </c>
      <c r="R752" s="11">
        <f>IF(Table5[[#This Row],[Corn]]="","",R751+Table5[[#This Row],[Corn]])</f>
        <v>680665.94000000029</v>
      </c>
      <c r="S752" s="11">
        <f>IF(Table5[[#This Row],[Wheat]]="","",S751+Table5[[#This Row],[Wheat]])</f>
        <v>1583591.7200000004</v>
      </c>
      <c r="T752" s="11">
        <f>IF(Table5[[#This Row],[KC Wheat]]="","",T751+Table5[[#This Row],[KC Wheat]])</f>
        <v>9661.9999999999891</v>
      </c>
      <c r="U752" s="11">
        <f>IF(Table5[[#This Row],[Energies]]="","",U751+Table5[[#This Row],[Energies]])</f>
        <v>58860.250000000015</v>
      </c>
      <c r="V752" s="10">
        <f>IF(N752&lt;&gt;"",IFERROR(V751+N752,""),"")</f>
        <v>6839255.4179999959</v>
      </c>
      <c r="W752" s="8">
        <v>282817</v>
      </c>
      <c r="X752" s="12">
        <f t="shared" si="82"/>
        <v>-4.2389106736865183E-2</v>
      </c>
      <c r="Y752" s="8"/>
      <c r="Z752" s="8"/>
      <c r="AA752" s="8"/>
      <c r="AB752" s="1"/>
      <c r="AC752" s="66">
        <v>2081636.52</v>
      </c>
      <c r="AE752" s="70"/>
    </row>
    <row r="753" spans="1:31" x14ac:dyDescent="0.25">
      <c r="A753" s="1" t="str">
        <f t="shared" si="80"/>
        <v>Nov</v>
      </c>
      <c r="B753" s="2">
        <v>45254</v>
      </c>
      <c r="C753" s="8">
        <v>-31932.6</v>
      </c>
      <c r="D753" s="8">
        <v>38008.800000000003</v>
      </c>
      <c r="E753" s="8">
        <v>-3311.5</v>
      </c>
      <c r="F753" s="8">
        <v>-13249</v>
      </c>
      <c r="G753" s="8">
        <v>-13223.7</v>
      </c>
      <c r="H753" s="8">
        <v>-1875</v>
      </c>
      <c r="I753" s="8">
        <v>0</v>
      </c>
      <c r="J753" s="10">
        <f t="shared" si="78"/>
        <v>-25582.999999999996</v>
      </c>
      <c r="K753" s="8">
        <v>-453.67</v>
      </c>
      <c r="L753" s="8">
        <v>-1967.72</v>
      </c>
      <c r="M753" s="8">
        <f t="shared" si="79"/>
        <v>-2421.39</v>
      </c>
      <c r="N753" s="10">
        <f t="shared" si="77"/>
        <v>-28004.389999999996</v>
      </c>
      <c r="O753" s="11">
        <f>IF(Table5[[#This Row],[Beans]]="","",O752+Table5[[#This Row],[Beans]])</f>
        <v>4385328.0999999978</v>
      </c>
      <c r="P753" s="11">
        <f>IF(Table5[[#This Row],[Meal]]="","",P752+Table5[[#This Row],[Meal]])</f>
        <v>1191570.4999999998</v>
      </c>
      <c r="Q753" s="11">
        <f>IF(Table5[[#This Row],[Oil]]="","",Q752+Table5[[#This Row],[Oil]])</f>
        <v>-458320.56000000023</v>
      </c>
      <c r="R753" s="11">
        <f>IF(Table5[[#This Row],[Corn]]="","",R752+Table5[[#This Row],[Corn]])</f>
        <v>667416.94000000029</v>
      </c>
      <c r="S753" s="11">
        <f>IF(Table5[[#This Row],[Wheat]]="","",S752+Table5[[#This Row],[Wheat]])</f>
        <v>1570368.0200000005</v>
      </c>
      <c r="T753" s="11">
        <f>IF(Table5[[#This Row],[KC Wheat]]="","",T752+Table5[[#This Row],[KC Wheat]])</f>
        <v>7786.9999999999891</v>
      </c>
      <c r="U753" s="11">
        <f>IF(Table5[[#This Row],[Energies]]="","",U752+Table5[[#This Row],[Energies]])</f>
        <v>58860.250000000015</v>
      </c>
      <c r="V753" s="10">
        <f t="shared" ref="V753:V816" si="83">IF(N753&lt;&gt;"",IFERROR(V752+N753,""),"")</f>
        <v>6811251.0279999962</v>
      </c>
      <c r="W753" s="8">
        <v>343649</v>
      </c>
      <c r="X753" s="12">
        <f t="shared" si="82"/>
        <v>-8.1491259977477012E-2</v>
      </c>
      <c r="Y753" s="8"/>
      <c r="Z753" s="8"/>
      <c r="AA753" s="8"/>
      <c r="AB753" s="1"/>
      <c r="AC753" s="66">
        <v>2012925.9</v>
      </c>
      <c r="AE753" s="70"/>
    </row>
    <row r="754" spans="1:31" x14ac:dyDescent="0.25">
      <c r="A754" s="1" t="str">
        <f t="shared" si="80"/>
        <v>Nov</v>
      </c>
      <c r="B754" s="2">
        <v>45257</v>
      </c>
      <c r="C754" s="8">
        <v>-70002.3</v>
      </c>
      <c r="D754" s="8">
        <v>23004.1</v>
      </c>
      <c r="E754" s="8">
        <v>999.9</v>
      </c>
      <c r="F754" s="8">
        <v>1443.1</v>
      </c>
      <c r="G754" s="8">
        <v>4797.3</v>
      </c>
      <c r="H754" s="8">
        <v>199.2</v>
      </c>
      <c r="I754" s="8">
        <v>0</v>
      </c>
      <c r="J754" s="10">
        <f t="shared" si="78"/>
        <v>-39558.700000000004</v>
      </c>
      <c r="K754" s="8">
        <v>-101.65</v>
      </c>
      <c r="L754" s="8">
        <v>-718.52</v>
      </c>
      <c r="M754" s="8">
        <f t="shared" si="79"/>
        <v>-820.17</v>
      </c>
      <c r="N754" s="10">
        <f t="shared" si="77"/>
        <v>-40378.870000000003</v>
      </c>
      <c r="O754" s="11">
        <f>IF(Table5[[#This Row],[Beans]]="","",O753+Table5[[#This Row],[Beans]])</f>
        <v>4315325.799999998</v>
      </c>
      <c r="P754" s="11">
        <f>IF(Table5[[#This Row],[Meal]]="","",P753+Table5[[#This Row],[Meal]])</f>
        <v>1214574.5999999999</v>
      </c>
      <c r="Q754" s="11">
        <f>IF(Table5[[#This Row],[Oil]]="","",Q753+Table5[[#This Row],[Oil]])</f>
        <v>-457320.66000000021</v>
      </c>
      <c r="R754" s="11">
        <f>IF(Table5[[#This Row],[Corn]]="","",R753+Table5[[#This Row],[Corn]])</f>
        <v>668860.04000000027</v>
      </c>
      <c r="S754" s="11">
        <f>IF(Table5[[#This Row],[Wheat]]="","",S753+Table5[[#This Row],[Wheat]])</f>
        <v>1575165.3200000005</v>
      </c>
      <c r="T754" s="11">
        <f>IF(Table5[[#This Row],[KC Wheat]]="","",T753+Table5[[#This Row],[KC Wheat]])</f>
        <v>7986.1999999999889</v>
      </c>
      <c r="U754" s="11">
        <f>IF(Table5[[#This Row],[Energies]]="","",U753+Table5[[#This Row],[Energies]])</f>
        <v>58860.250000000015</v>
      </c>
      <c r="V754" s="10">
        <f t="shared" si="83"/>
        <v>6770872.1579999961</v>
      </c>
      <c r="W754" s="8">
        <v>402763</v>
      </c>
      <c r="X754" s="12">
        <f t="shared" si="82"/>
        <v>-0.10025466589532803</v>
      </c>
      <c r="Y754" s="8"/>
      <c r="Z754" s="8"/>
      <c r="AA754" s="8"/>
      <c r="AB754" s="8"/>
      <c r="AC754" s="66">
        <v>2004159.73</v>
      </c>
      <c r="AE754" s="70"/>
    </row>
    <row r="755" spans="1:31" x14ac:dyDescent="0.25">
      <c r="A755" s="1" t="str">
        <f t="shared" si="80"/>
        <v>Nov</v>
      </c>
      <c r="B755" s="2">
        <v>45258</v>
      </c>
      <c r="C755" s="8">
        <v>29293</v>
      </c>
      <c r="D755" s="8">
        <v>-37825.699999999997</v>
      </c>
      <c r="E755" s="8">
        <v>-2785</v>
      </c>
      <c r="F755" s="8">
        <v>10153.200000000001</v>
      </c>
      <c r="G755" s="8">
        <v>-4453.8</v>
      </c>
      <c r="H755" s="8">
        <v>3576.5</v>
      </c>
      <c r="I755" s="8">
        <v>0</v>
      </c>
      <c r="J755" s="10">
        <f t="shared" si="78"/>
        <v>-2041.7999999999965</v>
      </c>
      <c r="K755" s="8">
        <v>-79.489999999999995</v>
      </c>
      <c r="L755" s="8">
        <v>-562.12</v>
      </c>
      <c r="M755" s="8">
        <f t="shared" si="79"/>
        <v>-641.61</v>
      </c>
      <c r="N755" s="10">
        <f t="shared" si="77"/>
        <v>-2683.4099999999967</v>
      </c>
      <c r="O755" s="11">
        <f>IF(Table5[[#This Row],[Beans]]="","",O754+Table5[[#This Row],[Beans]])</f>
        <v>4344618.799999998</v>
      </c>
      <c r="P755" s="11">
        <f>IF(Table5[[#This Row],[Meal]]="","",P754+Table5[[#This Row],[Meal]])</f>
        <v>1176748.8999999999</v>
      </c>
      <c r="Q755" s="11">
        <f>IF(Table5[[#This Row],[Oil]]="","",Q754+Table5[[#This Row],[Oil]])</f>
        <v>-460105.66000000021</v>
      </c>
      <c r="R755" s="11">
        <f>IF(Table5[[#This Row],[Corn]]="","",R754+Table5[[#This Row],[Corn]])</f>
        <v>679013.24000000022</v>
      </c>
      <c r="S755" s="11">
        <f>IF(Table5[[#This Row],[Wheat]]="","",S754+Table5[[#This Row],[Wheat]])</f>
        <v>1570711.5200000005</v>
      </c>
      <c r="T755" s="11">
        <f>IF(Table5[[#This Row],[KC Wheat]]="","",T754+Table5[[#This Row],[KC Wheat]])</f>
        <v>11562.69999999999</v>
      </c>
      <c r="U755" s="11">
        <f>IF(Table5[[#This Row],[Energies]]="","",U754+Table5[[#This Row],[Energies]])</f>
        <v>58860.250000000015</v>
      </c>
      <c r="V755" s="10">
        <f t="shared" si="83"/>
        <v>6768188.7479999959</v>
      </c>
      <c r="W755" s="8">
        <v>436501</v>
      </c>
      <c r="X755" s="12">
        <f t="shared" si="82"/>
        <v>-6.1475460537318283E-3</v>
      </c>
      <c r="Y755" s="8">
        <v>-4861.1499999999996</v>
      </c>
      <c r="Z755" s="8"/>
      <c r="AA755" s="8"/>
      <c r="AB755" s="1"/>
      <c r="AC755" s="66">
        <v>1994783.39</v>
      </c>
      <c r="AE755" s="70"/>
    </row>
    <row r="756" spans="1:31" x14ac:dyDescent="0.25">
      <c r="A756" s="1" t="str">
        <f t="shared" si="80"/>
        <v>Nov</v>
      </c>
      <c r="B756" s="2">
        <v>45259</v>
      </c>
      <c r="C756" s="8">
        <v>-13058.6</v>
      </c>
      <c r="D756" s="8">
        <v>-28192.6</v>
      </c>
      <c r="E756" s="8">
        <v>-1429.4</v>
      </c>
      <c r="F756" s="8">
        <v>-18451.8</v>
      </c>
      <c r="G756" s="8">
        <v>519</v>
      </c>
      <c r="H756" s="8">
        <v>1353.3</v>
      </c>
      <c r="I756" s="8">
        <v>0</v>
      </c>
      <c r="J756" s="10">
        <f t="shared" si="78"/>
        <v>-59260.099999999991</v>
      </c>
      <c r="K756" s="8">
        <v>-79.040000000000006</v>
      </c>
      <c r="L756" s="8">
        <v>-556.87</v>
      </c>
      <c r="M756" s="8">
        <f t="shared" si="79"/>
        <v>-635.91</v>
      </c>
      <c r="N756" s="10">
        <f t="shared" si="77"/>
        <v>-59896.009999999995</v>
      </c>
      <c r="O756" s="11">
        <f>IF(Table5[[#This Row],[Beans]]="","",O755+Table5[[#This Row],[Beans]])</f>
        <v>4331560.1999999983</v>
      </c>
      <c r="P756" s="11">
        <f>IF(Table5[[#This Row],[Meal]]="","",P755+Table5[[#This Row],[Meal]])</f>
        <v>1148556.2999999998</v>
      </c>
      <c r="Q756" s="11">
        <f>IF(Table5[[#This Row],[Oil]]="","",Q755+Table5[[#This Row],[Oil]])</f>
        <v>-461535.06000000023</v>
      </c>
      <c r="R756" s="11">
        <f>IF(Table5[[#This Row],[Corn]]="","",R755+Table5[[#This Row],[Corn]])</f>
        <v>660561.44000000018</v>
      </c>
      <c r="S756" s="11">
        <f>IF(Table5[[#This Row],[Wheat]]="","",S755+Table5[[#This Row],[Wheat]])</f>
        <v>1571230.5200000005</v>
      </c>
      <c r="T756" s="11">
        <f>IF(Table5[[#This Row],[KC Wheat]]="","",T755+Table5[[#This Row],[KC Wheat]])</f>
        <v>12915.999999999989</v>
      </c>
      <c r="U756" s="11">
        <f>IF(Table5[[#This Row],[Energies]]="","",U755+Table5[[#This Row],[Energies]])</f>
        <v>58860.250000000015</v>
      </c>
      <c r="V756" s="10">
        <f t="shared" si="83"/>
        <v>6708292.7379999962</v>
      </c>
      <c r="W756" s="8">
        <v>460767</v>
      </c>
      <c r="X756" s="12">
        <f t="shared" si="82"/>
        <v>-0.12999196991103962</v>
      </c>
      <c r="Y756" s="8"/>
      <c r="Z756" s="8"/>
      <c r="AA756" s="8"/>
      <c r="AB756" s="8"/>
      <c r="AC756" s="66">
        <v>1927693.48</v>
      </c>
    </row>
    <row r="757" spans="1:31" x14ac:dyDescent="0.25">
      <c r="A757" s="1" t="str">
        <f t="shared" si="80"/>
        <v>Nov</v>
      </c>
      <c r="B757" s="2">
        <v>45260</v>
      </c>
      <c r="C757" s="8">
        <v>29354.9</v>
      </c>
      <c r="D757" s="8">
        <v>18448.7</v>
      </c>
      <c r="E757" s="8">
        <v>-575</v>
      </c>
      <c r="F757" s="8">
        <v>11226.1</v>
      </c>
      <c r="G757" s="8">
        <v>-5749.1</v>
      </c>
      <c r="H757" s="8">
        <v>-407.8</v>
      </c>
      <c r="I757" s="8">
        <v>0</v>
      </c>
      <c r="J757" s="10">
        <f t="shared" si="78"/>
        <v>52297.8</v>
      </c>
      <c r="K757" s="8">
        <v>-41.36</v>
      </c>
      <c r="L757" s="8">
        <v>-291.64</v>
      </c>
      <c r="M757" s="8">
        <f t="shared" si="79"/>
        <v>-333</v>
      </c>
      <c r="N757" s="10">
        <f t="shared" si="77"/>
        <v>51964.800000000003</v>
      </c>
      <c r="O757" s="11">
        <f>IF(Table5[[#This Row],[Beans]]="","",O756+Table5[[#This Row],[Beans]])</f>
        <v>4360915.0999999987</v>
      </c>
      <c r="P757" s="11">
        <f>IF(Table5[[#This Row],[Meal]]="","",P756+Table5[[#This Row],[Meal]])</f>
        <v>1167004.9999999998</v>
      </c>
      <c r="Q757" s="11">
        <f>IF(Table5[[#This Row],[Oil]]="","",Q756+Table5[[#This Row],[Oil]])</f>
        <v>-462110.06000000023</v>
      </c>
      <c r="R757" s="11">
        <f>IF(Table5[[#This Row],[Corn]]="","",R756+Table5[[#This Row],[Corn]])</f>
        <v>671787.54000000015</v>
      </c>
      <c r="S757" s="11">
        <f>IF(Table5[[#This Row],[Wheat]]="","",S756+Table5[[#This Row],[Wheat]])</f>
        <v>1565481.4200000004</v>
      </c>
      <c r="T757" s="11">
        <f>IF(Table5[[#This Row],[KC Wheat]]="","",T756+Table5[[#This Row],[KC Wheat]])</f>
        <v>12508.19999999999</v>
      </c>
      <c r="U757" s="11">
        <f>IF(Table5[[#This Row],[Energies]]="","",U756+Table5[[#This Row],[Energies]])</f>
        <v>58860.250000000015</v>
      </c>
      <c r="V757" s="10">
        <f t="shared" si="83"/>
        <v>6760257.537999996</v>
      </c>
      <c r="W757" s="8">
        <v>475442</v>
      </c>
      <c r="X757" s="12">
        <f t="shared" si="82"/>
        <v>0.10929787439898032</v>
      </c>
      <c r="Y757" s="8"/>
      <c r="Z757" s="8"/>
      <c r="AA757" s="8"/>
      <c r="AB757" s="1"/>
      <c r="AC757" s="66">
        <v>1984803.23</v>
      </c>
    </row>
    <row r="758" spans="1:31" x14ac:dyDescent="0.25">
      <c r="A758" s="1" t="str">
        <f t="shared" si="80"/>
        <v>Dec</v>
      </c>
      <c r="B758" s="2">
        <v>45261</v>
      </c>
      <c r="C758" s="8">
        <v>-3494</v>
      </c>
      <c r="D758" s="8">
        <v>-5739.4</v>
      </c>
      <c r="E758" s="8">
        <v>-901.1</v>
      </c>
      <c r="F758" s="8">
        <v>-20904.900000000001</v>
      </c>
      <c r="G758" s="8">
        <v>3350.4</v>
      </c>
      <c r="H758" s="8">
        <v>371.1</v>
      </c>
      <c r="I758" s="8">
        <v>0</v>
      </c>
      <c r="J758" s="10">
        <f t="shared" si="78"/>
        <v>-27317.9</v>
      </c>
      <c r="K758" s="8">
        <v>-110.87</v>
      </c>
      <c r="L758" s="8">
        <v>-783.61</v>
      </c>
      <c r="M758" s="8">
        <f t="shared" si="79"/>
        <v>-894.48</v>
      </c>
      <c r="N758" s="10">
        <f t="shared" si="77"/>
        <v>-28212.38</v>
      </c>
      <c r="O758" s="11">
        <f>IF(Table5[[#This Row],[Beans]]="","",O757+Table5[[#This Row],[Beans]])</f>
        <v>4357421.0999999987</v>
      </c>
      <c r="P758" s="11">
        <f>IF(Table5[[#This Row],[Meal]]="","",P757+Table5[[#This Row],[Meal]])</f>
        <v>1161265.5999999999</v>
      </c>
      <c r="Q758" s="11">
        <f>IF(Table5[[#This Row],[Oil]]="","",Q757+Table5[[#This Row],[Oil]])</f>
        <v>-463011.16000000021</v>
      </c>
      <c r="R758" s="11">
        <f>IF(Table5[[#This Row],[Corn]]="","",R757+Table5[[#This Row],[Corn]])</f>
        <v>650882.64000000013</v>
      </c>
      <c r="S758" s="11">
        <f>IF(Table5[[#This Row],[Wheat]]="","",S757+Table5[[#This Row],[Wheat]])</f>
        <v>1568831.8200000003</v>
      </c>
      <c r="T758" s="11">
        <f>IF(Table5[[#This Row],[KC Wheat]]="","",T757+Table5[[#This Row],[KC Wheat]])</f>
        <v>12879.29999999999</v>
      </c>
      <c r="U758" s="11">
        <f>IF(Table5[[#This Row],[Energies]]="","",U757+Table5[[#This Row],[Energies]])</f>
        <v>58860.250000000015</v>
      </c>
      <c r="V758" s="10">
        <f t="shared" si="83"/>
        <v>6732045.1579999961</v>
      </c>
      <c r="W758" s="8">
        <v>632641</v>
      </c>
      <c r="X758" s="12">
        <f t="shared" si="82"/>
        <v>-4.4594612110185713E-2</v>
      </c>
      <c r="Y758" s="8">
        <v>-5797.96</v>
      </c>
      <c r="Z758" s="8"/>
      <c r="AA758" s="8"/>
      <c r="AB758" s="8"/>
      <c r="AC758" s="66">
        <v>1937332.75</v>
      </c>
    </row>
    <row r="759" spans="1:31" x14ac:dyDescent="0.25">
      <c r="A759" s="1" t="str">
        <f t="shared" si="80"/>
        <v>Dec</v>
      </c>
      <c r="B759" s="2">
        <v>45264</v>
      </c>
      <c r="C759" s="8">
        <v>25325.5</v>
      </c>
      <c r="D759" s="8">
        <v>9569.9</v>
      </c>
      <c r="E759" s="8">
        <v>-5476.1</v>
      </c>
      <c r="F759" s="8">
        <v>9431</v>
      </c>
      <c r="G759" s="8">
        <v>-590.5</v>
      </c>
      <c r="H759" s="8">
        <v>5823.9</v>
      </c>
      <c r="I759" s="8">
        <v>0</v>
      </c>
      <c r="J759" s="10">
        <f t="shared" si="78"/>
        <v>44083.700000000004</v>
      </c>
      <c r="K759" s="8">
        <v>-88.36</v>
      </c>
      <c r="L759" s="8">
        <v>-625.6</v>
      </c>
      <c r="M759" s="8">
        <f t="shared" si="79"/>
        <v>-713.96</v>
      </c>
      <c r="N759" s="10">
        <f t="shared" ref="N759:N821" si="84">IFERROR(J759+M759,"")</f>
        <v>43369.740000000005</v>
      </c>
      <c r="O759" s="11">
        <f>IF(Table5[[#This Row],[Beans]]="","",O758+Table5[[#This Row],[Beans]])</f>
        <v>4382746.5999999987</v>
      </c>
      <c r="P759" s="11">
        <f>IF(Table5[[#This Row],[Meal]]="","",P758+Table5[[#This Row],[Meal]])</f>
        <v>1170835.4999999998</v>
      </c>
      <c r="Q759" s="11">
        <f>IF(Table5[[#This Row],[Oil]]="","",Q758+Table5[[#This Row],[Oil]])</f>
        <v>-468487.26000000018</v>
      </c>
      <c r="R759" s="11">
        <f>IF(Table5[[#This Row],[Corn]]="","",R758+Table5[[#This Row],[Corn]])</f>
        <v>660313.64000000013</v>
      </c>
      <c r="S759" s="11">
        <f>IF(Table5[[#This Row],[Wheat]]="","",S758+Table5[[#This Row],[Wheat]])</f>
        <v>1568241.3200000003</v>
      </c>
      <c r="T759" s="11">
        <f>IF(Table5[[#This Row],[KC Wheat]]="","",T758+Table5[[#This Row],[KC Wheat]])</f>
        <v>18703.19999999999</v>
      </c>
      <c r="U759" s="11">
        <f>IF(Table5[[#This Row],[Energies]]="","",U758+Table5[[#This Row],[Energies]])</f>
        <v>58860.250000000015</v>
      </c>
      <c r="V759" s="10">
        <f t="shared" si="83"/>
        <v>6775414.8979999963</v>
      </c>
      <c r="W759" s="8">
        <v>633160</v>
      </c>
      <c r="X759" s="12">
        <f t="shared" si="82"/>
        <v>6.8497283467054151E-2</v>
      </c>
      <c r="Y759" s="8">
        <v>-7814.97</v>
      </c>
      <c r="Z759" s="8"/>
      <c r="AA759" s="8"/>
      <c r="AB759" s="1"/>
      <c r="AC759" s="66">
        <v>1987219.54</v>
      </c>
    </row>
    <row r="760" spans="1:31" x14ac:dyDescent="0.25">
      <c r="A760" s="1" t="str">
        <f t="shared" si="80"/>
        <v>Dec</v>
      </c>
      <c r="B760" s="2">
        <v>45265</v>
      </c>
      <c r="C760" s="8">
        <v>14711.8</v>
      </c>
      <c r="D760" s="8">
        <v>-18769.2</v>
      </c>
      <c r="E760" s="8">
        <v>8251.6</v>
      </c>
      <c r="F760" s="8">
        <v>9563.2999999999993</v>
      </c>
      <c r="G760" s="8">
        <v>-858.6</v>
      </c>
      <c r="H760" s="8">
        <v>-727.2</v>
      </c>
      <c r="I760" s="8">
        <v>0</v>
      </c>
      <c r="J760" s="10">
        <f t="shared" si="78"/>
        <v>12171.699999999997</v>
      </c>
      <c r="K760" s="8">
        <v>-105.67</v>
      </c>
      <c r="L760" s="8">
        <v>-747.73</v>
      </c>
      <c r="M760" s="8">
        <f t="shared" si="79"/>
        <v>-853.4</v>
      </c>
      <c r="N760" s="10">
        <f t="shared" si="84"/>
        <v>11318.299999999997</v>
      </c>
      <c r="O760" s="11">
        <f>IF(Table5[[#This Row],[Beans]]="","",O759+Table5[[#This Row],[Beans]])</f>
        <v>4397458.3999999985</v>
      </c>
      <c r="P760" s="11">
        <f>IF(Table5[[#This Row],[Meal]]="","",P759+Table5[[#This Row],[Meal]])</f>
        <v>1152066.2999999998</v>
      </c>
      <c r="Q760" s="11">
        <f>IF(Table5[[#This Row],[Oil]]="","",Q759+Table5[[#This Row],[Oil]])</f>
        <v>-460235.66000000021</v>
      </c>
      <c r="R760" s="11">
        <f>IF(Table5[[#This Row],[Corn]]="","",R759+Table5[[#This Row],[Corn]])</f>
        <v>669876.94000000018</v>
      </c>
      <c r="S760" s="11">
        <f>IF(Table5[[#This Row],[Wheat]]="","",S759+Table5[[#This Row],[Wheat]])</f>
        <v>1567382.7200000002</v>
      </c>
      <c r="T760" s="11">
        <f>IF(Table5[[#This Row],[KC Wheat]]="","",T759+Table5[[#This Row],[KC Wheat]])</f>
        <v>17975.999999999989</v>
      </c>
      <c r="U760" s="11">
        <f>IF(Table5[[#This Row],[Energies]]="","",U759+Table5[[#This Row],[Energies]])</f>
        <v>58860.250000000015</v>
      </c>
      <c r="V760" s="10">
        <f t="shared" si="83"/>
        <v>6786733.1979999961</v>
      </c>
      <c r="W760" s="8">
        <v>701373</v>
      </c>
      <c r="X760" s="12">
        <f t="shared" si="82"/>
        <v>1.6137347745065745E-2</v>
      </c>
      <c r="Y760" s="8">
        <v>-270</v>
      </c>
      <c r="Z760" s="8"/>
      <c r="AA760" s="8"/>
      <c r="AB760" s="8"/>
      <c r="AC760" s="66">
        <v>2036319.14</v>
      </c>
    </row>
    <row r="761" spans="1:31" x14ac:dyDescent="0.25">
      <c r="A761" s="1" t="str">
        <f t="shared" si="80"/>
        <v>Dec</v>
      </c>
      <c r="B761" s="2">
        <v>45266</v>
      </c>
      <c r="C761" s="8">
        <v>37924.400000000001</v>
      </c>
      <c r="D761" s="8">
        <v>-29269.3</v>
      </c>
      <c r="E761" s="8">
        <v>4032.5</v>
      </c>
      <c r="F761" s="8">
        <v>14549.2</v>
      </c>
      <c r="G761" s="8">
        <v>-5648.5</v>
      </c>
      <c r="H761" s="8">
        <v>300</v>
      </c>
      <c r="I761" s="8">
        <v>0</v>
      </c>
      <c r="J761" s="10">
        <f t="shared" si="78"/>
        <v>21888.300000000003</v>
      </c>
      <c r="K761" s="8">
        <v>-93.22</v>
      </c>
      <c r="L761" s="8">
        <v>-658.72</v>
      </c>
      <c r="M761" s="8">
        <f t="shared" si="79"/>
        <v>-751.94</v>
      </c>
      <c r="N761" s="10">
        <f t="shared" si="84"/>
        <v>21136.360000000004</v>
      </c>
      <c r="O761" s="11">
        <f>IF(Table5[[#This Row],[Beans]]="","",O760+Table5[[#This Row],[Beans]])</f>
        <v>4435382.7999999989</v>
      </c>
      <c r="P761" s="11">
        <f>IF(Table5[[#This Row],[Meal]]="","",P760+Table5[[#This Row],[Meal]])</f>
        <v>1122796.9999999998</v>
      </c>
      <c r="Q761" s="11">
        <f>IF(Table5[[#This Row],[Oil]]="","",Q760+Table5[[#This Row],[Oil]])</f>
        <v>-456203.16000000021</v>
      </c>
      <c r="R761" s="11">
        <f>IF(Table5[[#This Row],[Corn]]="","",R760+Table5[[#This Row],[Corn]])</f>
        <v>684426.14000000013</v>
      </c>
      <c r="S761" s="11">
        <f>IF(Table5[[#This Row],[Wheat]]="","",S760+Table5[[#This Row],[Wheat]])</f>
        <v>1561734.2200000002</v>
      </c>
      <c r="T761" s="11">
        <f>IF(Table5[[#This Row],[KC Wheat]]="","",T760+Table5[[#This Row],[KC Wheat]])</f>
        <v>18275.999999999989</v>
      </c>
      <c r="U761" s="11">
        <f>IF(Table5[[#This Row],[Energies]]="","",U760+Table5[[#This Row],[Energies]])</f>
        <v>58860.250000000015</v>
      </c>
      <c r="V761" s="10">
        <f t="shared" si="83"/>
        <v>6807869.5579999965</v>
      </c>
      <c r="W761" s="8">
        <v>701399</v>
      </c>
      <c r="X761" s="12">
        <f t="shared" si="82"/>
        <v>3.0134573901588118E-2</v>
      </c>
      <c r="Y761" s="8"/>
      <c r="Z761" s="8"/>
      <c r="AA761" s="8"/>
      <c r="AB761" s="1"/>
      <c r="AC761" s="66">
        <v>2037438.2</v>
      </c>
    </row>
    <row r="762" spans="1:31" x14ac:dyDescent="0.25">
      <c r="A762" s="1" t="str">
        <f t="shared" si="80"/>
        <v>Dec</v>
      </c>
      <c r="B762" s="2">
        <v>45267</v>
      </c>
      <c r="C762" s="8">
        <v>39796.1</v>
      </c>
      <c r="D762" s="8">
        <v>7985.6</v>
      </c>
      <c r="E762" s="8">
        <v>14809.8</v>
      </c>
      <c r="F762" s="8">
        <v>-7067.6</v>
      </c>
      <c r="G762" s="8">
        <v>-17367</v>
      </c>
      <c r="H762" s="8">
        <v>-961.1</v>
      </c>
      <c r="I762" s="8">
        <v>0</v>
      </c>
      <c r="J762" s="10">
        <f t="shared" si="78"/>
        <v>37195.800000000003</v>
      </c>
      <c r="K762" s="8">
        <v>-148.37</v>
      </c>
      <c r="L762" s="8">
        <v>-1049.95</v>
      </c>
      <c r="M762" s="8">
        <f t="shared" si="79"/>
        <v>-1198.3200000000002</v>
      </c>
      <c r="N762" s="10">
        <f t="shared" si="84"/>
        <v>35997.480000000003</v>
      </c>
      <c r="O762" s="11">
        <f>IF(Table5[[#This Row],[Beans]]="","",O761+Table5[[#This Row],[Beans]])</f>
        <v>4475178.8999999985</v>
      </c>
      <c r="P762" s="11">
        <f>IF(Table5[[#This Row],[Meal]]="","",P761+Table5[[#This Row],[Meal]])</f>
        <v>1130782.5999999999</v>
      </c>
      <c r="Q762" s="11">
        <f>IF(Table5[[#This Row],[Oil]]="","",Q761+Table5[[#This Row],[Oil]])</f>
        <v>-441393.36000000022</v>
      </c>
      <c r="R762" s="11">
        <f>IF(Table5[[#This Row],[Corn]]="","",R761+Table5[[#This Row],[Corn]])</f>
        <v>677358.54000000015</v>
      </c>
      <c r="S762" s="11">
        <f>IF(Table5[[#This Row],[Wheat]]="","",S761+Table5[[#This Row],[Wheat]])</f>
        <v>1544367.2200000002</v>
      </c>
      <c r="T762" s="11">
        <f>IF(Table5[[#This Row],[KC Wheat]]="","",T761+Table5[[#This Row],[KC Wheat]])</f>
        <v>17314.899999999991</v>
      </c>
      <c r="U762" s="11">
        <f>IF(Table5[[#This Row],[Energies]]="","",U761+Table5[[#This Row],[Energies]])</f>
        <v>58860.250000000015</v>
      </c>
      <c r="V762" s="10">
        <f t="shared" si="83"/>
        <v>6843867.0379999969</v>
      </c>
      <c r="W762" s="8">
        <v>605218</v>
      </c>
      <c r="X762" s="12">
        <f t="shared" si="82"/>
        <v>5.9478535007220543E-2</v>
      </c>
      <c r="Y762" s="8"/>
      <c r="Z762" s="8"/>
      <c r="AA762" s="8"/>
      <c r="AB762" s="8"/>
      <c r="AC762" s="66">
        <v>2069799.88</v>
      </c>
    </row>
    <row r="763" spans="1:31" x14ac:dyDescent="0.25">
      <c r="A763" s="1" t="str">
        <f t="shared" si="80"/>
        <v>Dec</v>
      </c>
      <c r="B763" s="2">
        <v>45268</v>
      </c>
      <c r="C763" s="8">
        <v>593.79999999999995</v>
      </c>
      <c r="D763" s="8">
        <v>18041.7</v>
      </c>
      <c r="E763" s="8">
        <v>-5184.1000000000004</v>
      </c>
      <c r="F763" s="8">
        <v>-439.2</v>
      </c>
      <c r="G763" s="8">
        <v>-526.9</v>
      </c>
      <c r="H763" s="8">
        <v>-1202.2</v>
      </c>
      <c r="I763" s="8">
        <v>0</v>
      </c>
      <c r="J763" s="10">
        <f t="shared" si="78"/>
        <v>11283.099999999999</v>
      </c>
      <c r="K763" s="8">
        <v>-90.71</v>
      </c>
      <c r="L763" s="8">
        <v>-641.70000000000005</v>
      </c>
      <c r="M763" s="8">
        <f t="shared" si="79"/>
        <v>-732.41000000000008</v>
      </c>
      <c r="N763" s="10">
        <f t="shared" si="84"/>
        <v>10550.689999999999</v>
      </c>
      <c r="O763" s="11">
        <f>IF(Table5[[#This Row],[Beans]]="","",O762+Table5[[#This Row],[Beans]])</f>
        <v>4475772.6999999983</v>
      </c>
      <c r="P763" s="11">
        <f>IF(Table5[[#This Row],[Meal]]="","",P762+Table5[[#This Row],[Meal]])</f>
        <v>1148824.2999999998</v>
      </c>
      <c r="Q763" s="11">
        <f>IF(Table5[[#This Row],[Oil]]="","",Q762+Table5[[#This Row],[Oil]])</f>
        <v>-446577.4600000002</v>
      </c>
      <c r="R763" s="11">
        <f>IF(Table5[[#This Row],[Corn]]="","",R762+Table5[[#This Row],[Corn]])</f>
        <v>676919.3400000002</v>
      </c>
      <c r="S763" s="11">
        <f>IF(Table5[[#This Row],[Wheat]]="","",S762+Table5[[#This Row],[Wheat]])</f>
        <v>1543840.3200000003</v>
      </c>
      <c r="T763" s="11">
        <f>IF(Table5[[#This Row],[KC Wheat]]="","",T762+Table5[[#This Row],[KC Wheat]])</f>
        <v>16112.69999999999</v>
      </c>
      <c r="U763" s="11">
        <f>IF(Table5[[#This Row],[Energies]]="","",U762+Table5[[#This Row],[Energies]])</f>
        <v>58860.250000000015</v>
      </c>
      <c r="V763" s="10">
        <f t="shared" si="83"/>
        <v>6854417.7279999973</v>
      </c>
      <c r="W763" s="8">
        <v>644535</v>
      </c>
      <c r="X763" s="12">
        <f t="shared" si="82"/>
        <v>1.6369460153443954E-2</v>
      </c>
      <c r="Y763" s="8"/>
      <c r="Z763" s="8"/>
      <c r="AA763" s="8"/>
      <c r="AB763" s="1"/>
      <c r="AC763" s="66">
        <v>2072932.22</v>
      </c>
    </row>
    <row r="764" spans="1:31" x14ac:dyDescent="0.25">
      <c r="A764" s="1" t="str">
        <f t="shared" si="80"/>
        <v>Dec</v>
      </c>
      <c r="B764" s="2">
        <v>45271</v>
      </c>
      <c r="C764" s="8">
        <v>19657.2</v>
      </c>
      <c r="D764" s="8">
        <v>10770.3</v>
      </c>
      <c r="E764" s="8">
        <v>-631.29999999999995</v>
      </c>
      <c r="F764" s="8">
        <v>2942</v>
      </c>
      <c r="G764" s="8">
        <v>-13775.4</v>
      </c>
      <c r="H764" s="8">
        <v>-1291.9000000000001</v>
      </c>
      <c r="I764" s="8">
        <v>0</v>
      </c>
      <c r="J764" s="10">
        <f t="shared" si="78"/>
        <v>17670.900000000001</v>
      </c>
      <c r="K764" s="8">
        <v>-77.06</v>
      </c>
      <c r="L764" s="8">
        <v>-543.27</v>
      </c>
      <c r="M764" s="8">
        <f t="shared" si="79"/>
        <v>-620.32999999999993</v>
      </c>
      <c r="N764" s="10">
        <f t="shared" si="84"/>
        <v>17050.57</v>
      </c>
      <c r="O764" s="11">
        <f>IF(Table5[[#This Row],[Beans]]="","",O763+Table5[[#This Row],[Beans]])</f>
        <v>4495429.8999999985</v>
      </c>
      <c r="P764" s="11">
        <f>IF(Table5[[#This Row],[Meal]]="","",P763+Table5[[#This Row],[Meal]])</f>
        <v>1159594.5999999999</v>
      </c>
      <c r="Q764" s="11">
        <f>IF(Table5[[#This Row],[Oil]]="","",Q763+Table5[[#This Row],[Oil]])</f>
        <v>-447208.76000000018</v>
      </c>
      <c r="R764" s="11">
        <f>IF(Table5[[#This Row],[Corn]]="","",R763+Table5[[#This Row],[Corn]])</f>
        <v>679861.3400000002</v>
      </c>
      <c r="S764" s="11">
        <f>IF(Table5[[#This Row],[Wheat]]="","",S763+Table5[[#This Row],[Wheat]])</f>
        <v>1530064.9200000004</v>
      </c>
      <c r="T764" s="11">
        <f>IF(Table5[[#This Row],[KC Wheat]]="","",T763+Table5[[#This Row],[KC Wheat]])</f>
        <v>14820.79999999999</v>
      </c>
      <c r="U764" s="11">
        <f>IF(Table5[[#This Row],[Energies]]="","",U763+Table5[[#This Row],[Energies]])</f>
        <v>58860.250000000015</v>
      </c>
      <c r="V764" s="10">
        <f t="shared" si="83"/>
        <v>6871468.2979999976</v>
      </c>
      <c r="W764" s="8">
        <v>450214</v>
      </c>
      <c r="X764" s="12">
        <f t="shared" si="82"/>
        <v>3.7872145246482782E-2</v>
      </c>
      <c r="Y764" s="8"/>
      <c r="Z764" s="8"/>
      <c r="AA764" s="8"/>
      <c r="AB764" s="8"/>
      <c r="AC764" s="66">
        <v>2088824.64</v>
      </c>
    </row>
    <row r="765" spans="1:31" x14ac:dyDescent="0.25">
      <c r="A765" s="1" t="str">
        <f t="shared" si="80"/>
        <v>Dec</v>
      </c>
      <c r="B765" s="2">
        <v>45272</v>
      </c>
      <c r="C765" s="8">
        <v>-30376.3</v>
      </c>
      <c r="D765" s="8">
        <v>-2617.5</v>
      </c>
      <c r="E765" s="8">
        <v>1958.2</v>
      </c>
      <c r="F765" s="8">
        <v>76.2</v>
      </c>
      <c r="G765" s="8">
        <v>-985.7</v>
      </c>
      <c r="H765" s="8">
        <v>2503.4</v>
      </c>
      <c r="I765" s="8">
        <v>0</v>
      </c>
      <c r="J765" s="10">
        <f t="shared" si="78"/>
        <v>-29441.7</v>
      </c>
      <c r="K765" s="8">
        <v>-77.790000000000006</v>
      </c>
      <c r="L765" s="8">
        <v>-547.21</v>
      </c>
      <c r="M765" s="8">
        <f t="shared" si="79"/>
        <v>-625</v>
      </c>
      <c r="N765" s="10">
        <f t="shared" si="84"/>
        <v>-30066.7</v>
      </c>
      <c r="O765" s="11">
        <f>IF(Table5[[#This Row],[Beans]]="","",O764+Table5[[#This Row],[Beans]])</f>
        <v>4465053.5999999987</v>
      </c>
      <c r="P765" s="11">
        <f>IF(Table5[[#This Row],[Meal]]="","",P764+Table5[[#This Row],[Meal]])</f>
        <v>1156977.0999999999</v>
      </c>
      <c r="Q765" s="11">
        <f>IF(Table5[[#This Row],[Oil]]="","",Q764+Table5[[#This Row],[Oil]])</f>
        <v>-445250.56000000017</v>
      </c>
      <c r="R765" s="11">
        <f>IF(Table5[[#This Row],[Corn]]="","",R764+Table5[[#This Row],[Corn]])</f>
        <v>679937.54000000015</v>
      </c>
      <c r="S765" s="11">
        <f>IF(Table5[[#This Row],[Wheat]]="","",S764+Table5[[#This Row],[Wheat]])</f>
        <v>1529079.2200000004</v>
      </c>
      <c r="T765" s="11">
        <f>IF(Table5[[#This Row],[KC Wheat]]="","",T764+Table5[[#This Row],[KC Wheat]])</f>
        <v>17324.19999999999</v>
      </c>
      <c r="U765" s="11">
        <f>IF(Table5[[#This Row],[Energies]]="","",U764+Table5[[#This Row],[Energies]])</f>
        <v>58860.250000000015</v>
      </c>
      <c r="V765" s="10">
        <f t="shared" si="83"/>
        <v>6841401.5979999974</v>
      </c>
      <c r="W765" s="8">
        <v>575208</v>
      </c>
      <c r="X765" s="12">
        <f t="shared" si="82"/>
        <v>-5.227100457573608E-2</v>
      </c>
      <c r="Y765" s="8"/>
      <c r="Z765" s="8">
        <v>29599.38</v>
      </c>
      <c r="AA765" s="8"/>
      <c r="AB765" s="1"/>
      <c r="AC765" s="66">
        <v>2055215.89</v>
      </c>
    </row>
    <row r="766" spans="1:31" x14ac:dyDescent="0.25">
      <c r="A766" s="1" t="str">
        <f t="shared" si="80"/>
        <v>Dec</v>
      </c>
      <c r="B766" s="2">
        <v>45273</v>
      </c>
      <c r="C766" s="8">
        <v>-29624.9</v>
      </c>
      <c r="D766" s="8">
        <v>-6244.6</v>
      </c>
      <c r="E766" s="8">
        <v>-1592.6</v>
      </c>
      <c r="F766" s="8">
        <v>-6233.4</v>
      </c>
      <c r="G766" s="8">
        <v>-1961.9</v>
      </c>
      <c r="H766" s="8">
        <v>-179.5</v>
      </c>
      <c r="I766" s="8">
        <v>0</v>
      </c>
      <c r="J766" s="10">
        <f t="shared" si="78"/>
        <v>-45836.9</v>
      </c>
      <c r="K766" s="8">
        <v>-80.959999999999994</v>
      </c>
      <c r="L766" s="8">
        <v>-572.24</v>
      </c>
      <c r="M766" s="8">
        <f t="shared" si="79"/>
        <v>-653.20000000000005</v>
      </c>
      <c r="N766" s="10">
        <f t="shared" si="84"/>
        <v>-46490.1</v>
      </c>
      <c r="O766" s="11">
        <f>IF(Table5[[#This Row],[Beans]]="","",O765+Table5[[#This Row],[Beans]])</f>
        <v>4435428.6999999983</v>
      </c>
      <c r="P766" s="11">
        <f>IF(Table5[[#This Row],[Meal]]="","",P765+Table5[[#This Row],[Meal]])</f>
        <v>1150732.4999999998</v>
      </c>
      <c r="Q766" s="11">
        <f>IF(Table5[[#This Row],[Oil]]="","",Q765+Table5[[#This Row],[Oil]])</f>
        <v>-446843.16000000015</v>
      </c>
      <c r="R766" s="11">
        <f>IF(Table5[[#This Row],[Corn]]="","",R765+Table5[[#This Row],[Corn]])</f>
        <v>673704.14000000013</v>
      </c>
      <c r="S766" s="11">
        <f>IF(Table5[[#This Row],[Wheat]]="","",S765+Table5[[#This Row],[Wheat]])</f>
        <v>1527117.3200000005</v>
      </c>
      <c r="T766" s="11">
        <f>IF(Table5[[#This Row],[KC Wheat]]="","",T765+Table5[[#This Row],[KC Wheat]])</f>
        <v>17144.69999999999</v>
      </c>
      <c r="U766" s="11">
        <f>IF(Table5[[#This Row],[Energies]]="","",U765+Table5[[#This Row],[Energies]])</f>
        <v>58860.250000000015</v>
      </c>
      <c r="V766" s="10">
        <f t="shared" si="83"/>
        <v>6794911.4979999978</v>
      </c>
      <c r="W766" s="8">
        <v>602033</v>
      </c>
      <c r="X766" s="12">
        <f t="shared" si="82"/>
        <v>-7.7221846642958114E-2</v>
      </c>
      <c r="Y766" s="8"/>
      <c r="Z766" s="8"/>
      <c r="AA766" s="8"/>
      <c r="AB766" s="8"/>
      <c r="AC766" s="66">
        <v>2016194.44</v>
      </c>
    </row>
    <row r="767" spans="1:31" x14ac:dyDescent="0.25">
      <c r="A767" s="1" t="str">
        <f t="shared" si="80"/>
        <v>Dec</v>
      </c>
      <c r="B767" s="2">
        <v>45274</v>
      </c>
      <c r="C767" s="8">
        <v>-5375.8</v>
      </c>
      <c r="D767" s="8">
        <v>-45415.5</v>
      </c>
      <c r="E767" s="8">
        <v>-681.7</v>
      </c>
      <c r="F767" s="8">
        <v>-9419.4</v>
      </c>
      <c r="G767" s="8">
        <v>2837.8</v>
      </c>
      <c r="H767" s="8">
        <v>724.7</v>
      </c>
      <c r="I767" s="8">
        <v>0</v>
      </c>
      <c r="J767" s="10">
        <f t="shared" si="78"/>
        <v>-57329.9</v>
      </c>
      <c r="K767" s="8">
        <v>-59.05</v>
      </c>
      <c r="L767" s="8">
        <v>-417.45</v>
      </c>
      <c r="M767" s="8">
        <f t="shared" si="79"/>
        <v>-476.5</v>
      </c>
      <c r="N767" s="10">
        <f t="shared" si="84"/>
        <v>-57806.400000000001</v>
      </c>
      <c r="O767" s="11">
        <f>IF(Table5[[#This Row],[Beans]]="","",O766+Table5[[#This Row],[Beans]])</f>
        <v>4430052.8999999985</v>
      </c>
      <c r="P767" s="11">
        <f>IF(Table5[[#This Row],[Meal]]="","",P766+Table5[[#This Row],[Meal]])</f>
        <v>1105316.9999999998</v>
      </c>
      <c r="Q767" s="11">
        <f>IF(Table5[[#This Row],[Oil]]="","",Q766+Table5[[#This Row],[Oil]])</f>
        <v>-447524.86000000016</v>
      </c>
      <c r="R767" s="11">
        <f>IF(Table5[[#This Row],[Corn]]="","",R766+Table5[[#This Row],[Corn]])</f>
        <v>664284.74000000011</v>
      </c>
      <c r="S767" s="11">
        <f>IF(Table5[[#This Row],[Wheat]]="","",S766+Table5[[#This Row],[Wheat]])</f>
        <v>1529955.1200000006</v>
      </c>
      <c r="T767" s="11">
        <f>IF(Table5[[#This Row],[KC Wheat]]="","",T766+Table5[[#This Row],[KC Wheat]])</f>
        <v>17869.399999999991</v>
      </c>
      <c r="U767" s="11">
        <f>IF(Table5[[#This Row],[Energies]]="","",U766+Table5[[#This Row],[Energies]])</f>
        <v>58860.250000000015</v>
      </c>
      <c r="V767" s="10">
        <f t="shared" si="83"/>
        <v>6737105.0979999974</v>
      </c>
      <c r="W767" s="8">
        <v>721129</v>
      </c>
      <c r="X767" s="12">
        <f t="shared" si="82"/>
        <v>-8.0160969812613281E-2</v>
      </c>
      <c r="Y767" s="8"/>
      <c r="Z767" s="8"/>
      <c r="AA767" s="8"/>
      <c r="AB767" s="1"/>
      <c r="AC767" s="66">
        <v>1963581.94</v>
      </c>
    </row>
    <row r="768" spans="1:31" x14ac:dyDescent="0.25">
      <c r="A768" s="1" t="str">
        <f t="shared" si="80"/>
        <v>Dec</v>
      </c>
      <c r="B768" s="2">
        <v>45275</v>
      </c>
      <c r="C768" s="8">
        <v>-10321.299999999999</v>
      </c>
      <c r="D768" s="8">
        <v>2003.6</v>
      </c>
      <c r="E768" s="8">
        <v>-3504.1</v>
      </c>
      <c r="F768" s="8">
        <v>1269.3</v>
      </c>
      <c r="G768" s="8">
        <v>-2343.6</v>
      </c>
      <c r="H768" s="8">
        <v>-490.8</v>
      </c>
      <c r="I768" s="8">
        <v>0</v>
      </c>
      <c r="J768" s="10">
        <f t="shared" si="78"/>
        <v>-13386.9</v>
      </c>
      <c r="K768" s="8">
        <v>-42.25</v>
      </c>
      <c r="L768" s="8">
        <v>-298.47000000000003</v>
      </c>
      <c r="M768" s="8">
        <f t="shared" si="79"/>
        <v>-340.72</v>
      </c>
      <c r="N768" s="10">
        <f t="shared" si="84"/>
        <v>-13727.619999999999</v>
      </c>
      <c r="O768" s="11">
        <f>IF(Table5[[#This Row],[Beans]]="","",O767+Table5[[#This Row],[Beans]])</f>
        <v>4419731.5999999987</v>
      </c>
      <c r="P768" s="11">
        <f>IF(Table5[[#This Row],[Meal]]="","",P767+Table5[[#This Row],[Meal]])</f>
        <v>1107320.5999999999</v>
      </c>
      <c r="Q768" s="11">
        <f>IF(Table5[[#This Row],[Oil]]="","",Q767+Table5[[#This Row],[Oil]])</f>
        <v>-451028.96000000014</v>
      </c>
      <c r="R768" s="11">
        <f>IF(Table5[[#This Row],[Corn]]="","",R767+Table5[[#This Row],[Corn]])</f>
        <v>665554.04000000015</v>
      </c>
      <c r="S768" s="11">
        <f>IF(Table5[[#This Row],[Wheat]]="","",S767+Table5[[#This Row],[Wheat]])</f>
        <v>1527611.5200000005</v>
      </c>
      <c r="T768" s="11">
        <f>IF(Table5[[#This Row],[KC Wheat]]="","",T767+Table5[[#This Row],[KC Wheat]])</f>
        <v>17378.599999999991</v>
      </c>
      <c r="U768" s="11">
        <f>IF(Table5[[#This Row],[Energies]]="","",U767+Table5[[#This Row],[Energies]])</f>
        <v>58860.250000000015</v>
      </c>
      <c r="V768" s="10">
        <f t="shared" si="83"/>
        <v>6723377.4779999973</v>
      </c>
      <c r="W768" s="8">
        <v>713585</v>
      </c>
      <c r="X768" s="12">
        <f t="shared" si="82"/>
        <v>-1.9237540026766257E-2</v>
      </c>
      <c r="Y768" s="8"/>
      <c r="Z768" s="8"/>
      <c r="AA768" s="8"/>
      <c r="AB768" s="8"/>
      <c r="AC768" s="66">
        <v>1927054.97</v>
      </c>
    </row>
    <row r="769" spans="1:29" x14ac:dyDescent="0.25">
      <c r="A769" s="1" t="str">
        <f t="shared" si="80"/>
        <v>Dec</v>
      </c>
      <c r="B769" s="2">
        <v>45278</v>
      </c>
      <c r="C769" s="8">
        <v>-346.4</v>
      </c>
      <c r="D769" s="8">
        <v>20251.400000000001</v>
      </c>
      <c r="E769" s="8">
        <v>-1287.4000000000001</v>
      </c>
      <c r="F769" s="8">
        <v>7335.4</v>
      </c>
      <c r="G769" s="8">
        <v>-108.8</v>
      </c>
      <c r="H769" s="8">
        <v>-743.8</v>
      </c>
      <c r="I769" s="8">
        <v>0</v>
      </c>
      <c r="J769" s="10">
        <f t="shared" si="78"/>
        <v>25100.400000000001</v>
      </c>
      <c r="K769" s="8">
        <v>-70.66</v>
      </c>
      <c r="L769" s="8">
        <v>-494.6</v>
      </c>
      <c r="M769" s="8">
        <f t="shared" si="79"/>
        <v>-565.26</v>
      </c>
      <c r="N769" s="10">
        <f t="shared" si="84"/>
        <v>24535.140000000003</v>
      </c>
      <c r="O769" s="11">
        <f>IF(Table5[[#This Row],[Beans]]="","",O768+Table5[[#This Row],[Beans]])</f>
        <v>4419385.1999999983</v>
      </c>
      <c r="P769" s="11">
        <f>IF(Table5[[#This Row],[Meal]]="","",P768+Table5[[#This Row],[Meal]])</f>
        <v>1127571.9999999998</v>
      </c>
      <c r="Q769" s="11">
        <f>IF(Table5[[#This Row],[Oil]]="","",Q768+Table5[[#This Row],[Oil]])</f>
        <v>-452316.36000000016</v>
      </c>
      <c r="R769" s="11">
        <f>IF(Table5[[#This Row],[Corn]]="","",R768+Table5[[#This Row],[Corn]])</f>
        <v>672889.44000000018</v>
      </c>
      <c r="S769" s="11">
        <f>IF(Table5[[#This Row],[Wheat]]="","",S768+Table5[[#This Row],[Wheat]])</f>
        <v>1527502.7200000004</v>
      </c>
      <c r="T769" s="11">
        <f>IF(Table5[[#This Row],[KC Wheat]]="","",T768+Table5[[#This Row],[KC Wheat]])</f>
        <v>16634.799999999992</v>
      </c>
      <c r="U769" s="11">
        <f>IF(Table5[[#This Row],[Energies]]="","",U768+Table5[[#This Row],[Energies]])</f>
        <v>58860.250000000015</v>
      </c>
      <c r="V769" s="10">
        <f t="shared" si="83"/>
        <v>6747912.617999997</v>
      </c>
      <c r="W769" s="8">
        <v>654364</v>
      </c>
      <c r="X769" s="12">
        <f t="shared" si="82"/>
        <v>3.7494636012983605E-2</v>
      </c>
      <c r="Y769" s="8">
        <v>-7013.89</v>
      </c>
      <c r="Z769" s="8"/>
      <c r="AA769" s="8"/>
      <c r="AB769" s="1"/>
      <c r="AC769" s="66">
        <v>1954488.21</v>
      </c>
    </row>
    <row r="770" spans="1:29" x14ac:dyDescent="0.25">
      <c r="A770" s="1" t="str">
        <f t="shared" si="80"/>
        <v>Dec</v>
      </c>
      <c r="B770" s="2">
        <v>45279</v>
      </c>
      <c r="C770" s="8">
        <v>18616.2</v>
      </c>
      <c r="D770" s="8">
        <v>-8147.7</v>
      </c>
      <c r="E770" s="8">
        <v>-3445.2</v>
      </c>
      <c r="F770" s="8">
        <v>3590.8</v>
      </c>
      <c r="G770" s="8">
        <v>-3226.4</v>
      </c>
      <c r="H770" s="8">
        <v>-95.7</v>
      </c>
      <c r="I770" s="8">
        <v>0</v>
      </c>
      <c r="J770" s="10">
        <f t="shared" si="78"/>
        <v>7292.0000000000009</v>
      </c>
      <c r="K770" s="8">
        <v>-130.9</v>
      </c>
      <c r="L770" s="8">
        <v>-923.38</v>
      </c>
      <c r="M770" s="8">
        <f t="shared" si="79"/>
        <v>-1054.28</v>
      </c>
      <c r="N770" s="10">
        <f t="shared" si="84"/>
        <v>6237.7200000000012</v>
      </c>
      <c r="O770" s="11">
        <f>IF(Table5[[#This Row],[Beans]]="","",O769+Table5[[#This Row],[Beans]])</f>
        <v>4438001.3999999985</v>
      </c>
      <c r="P770" s="11">
        <f>IF(Table5[[#This Row],[Meal]]="","",P769+Table5[[#This Row],[Meal]])</f>
        <v>1119424.2999999998</v>
      </c>
      <c r="Q770" s="11">
        <f>IF(Table5[[#This Row],[Oil]]="","",Q769+Table5[[#This Row],[Oil]])</f>
        <v>-455761.56000000017</v>
      </c>
      <c r="R770" s="11">
        <f>IF(Table5[[#This Row],[Corn]]="","",R769+Table5[[#This Row],[Corn]])</f>
        <v>676480.24000000022</v>
      </c>
      <c r="S770" s="11">
        <f>IF(Table5[[#This Row],[Wheat]]="","",S769+Table5[[#This Row],[Wheat]])</f>
        <v>1524276.3200000005</v>
      </c>
      <c r="T770" s="11">
        <f>IF(Table5[[#This Row],[KC Wheat]]="","",T769+Table5[[#This Row],[KC Wheat]])</f>
        <v>16539.099999999991</v>
      </c>
      <c r="U770" s="11">
        <f>IF(Table5[[#This Row],[Energies]]="","",U769+Table5[[#This Row],[Energies]])</f>
        <v>58860.250000000015</v>
      </c>
      <c r="V770" s="10">
        <f t="shared" si="83"/>
        <v>6754150.3379999967</v>
      </c>
      <c r="W770" s="8">
        <v>647210</v>
      </c>
      <c r="X770" s="12">
        <f t="shared" si="82"/>
        <v>9.6378609724818848E-3</v>
      </c>
      <c r="Y770" s="8"/>
      <c r="Z770" s="8"/>
      <c r="AA770" s="8"/>
      <c r="AB770" s="8"/>
      <c r="AC770" s="66">
        <v>1985635.93</v>
      </c>
    </row>
    <row r="771" spans="1:29" x14ac:dyDescent="0.25">
      <c r="A771" s="1" t="str">
        <f t="shared" si="80"/>
        <v>Dec</v>
      </c>
      <c r="B771" s="2">
        <v>45280</v>
      </c>
      <c r="C771" s="8">
        <v>2896.5</v>
      </c>
      <c r="D771" s="8">
        <v>1562.8</v>
      </c>
      <c r="E771" s="8">
        <v>-411.3</v>
      </c>
      <c r="F771" s="8">
        <v>-13171.6</v>
      </c>
      <c r="G771" s="8">
        <v>-141.5</v>
      </c>
      <c r="H771" s="8">
        <v>-439.1</v>
      </c>
      <c r="I771" s="8">
        <v>0</v>
      </c>
      <c r="J771" s="10">
        <f t="shared" si="78"/>
        <v>-9704.2000000000007</v>
      </c>
      <c r="K771" s="8">
        <v>-54.04</v>
      </c>
      <c r="L771" s="8">
        <v>-382.49</v>
      </c>
      <c r="M771" s="8">
        <f t="shared" si="79"/>
        <v>-436.53000000000003</v>
      </c>
      <c r="N771" s="10">
        <f t="shared" si="84"/>
        <v>-10140.730000000001</v>
      </c>
      <c r="O771" s="11">
        <f>IF(Table5[[#This Row],[Beans]]="","",O770+Table5[[#This Row],[Beans]])</f>
        <v>4440897.8999999985</v>
      </c>
      <c r="P771" s="11">
        <f>IF(Table5[[#This Row],[Meal]]="","",P770+Table5[[#This Row],[Meal]])</f>
        <v>1120987.0999999999</v>
      </c>
      <c r="Q771" s="11">
        <f>IF(Table5[[#This Row],[Oil]]="","",Q770+Table5[[#This Row],[Oil]])</f>
        <v>-456172.86000000016</v>
      </c>
      <c r="R771" s="11">
        <f>IF(Table5[[#This Row],[Corn]]="","",R770+Table5[[#This Row],[Corn]])</f>
        <v>663308.64000000025</v>
      </c>
      <c r="S771" s="11">
        <f>IF(Table5[[#This Row],[Wheat]]="","",S770+Table5[[#This Row],[Wheat]])</f>
        <v>1524134.8200000005</v>
      </c>
      <c r="T771" s="11">
        <f>IF(Table5[[#This Row],[KC Wheat]]="","",T770+Table5[[#This Row],[KC Wheat]])</f>
        <v>16099.999999999991</v>
      </c>
      <c r="U771" s="11">
        <f>IF(Table5[[#This Row],[Energies]]="","",U770+Table5[[#This Row],[Energies]])</f>
        <v>58860.250000000015</v>
      </c>
      <c r="V771" s="10">
        <f t="shared" si="83"/>
        <v>6744009.6079999963</v>
      </c>
      <c r="W771" s="8">
        <v>648494</v>
      </c>
      <c r="X771" s="12">
        <f t="shared" si="82"/>
        <v>-1.5637353622392807E-2</v>
      </c>
      <c r="Y771" s="8"/>
      <c r="Z771" s="8"/>
      <c r="AA771" s="8"/>
      <c r="AB771" s="1"/>
      <c r="AC771" s="66">
        <v>1943772.15</v>
      </c>
    </row>
    <row r="772" spans="1:29" x14ac:dyDescent="0.25">
      <c r="A772" s="1" t="str">
        <f t="shared" si="80"/>
        <v>Dec</v>
      </c>
      <c r="B772" s="2">
        <v>45281</v>
      </c>
      <c r="C772" s="8">
        <v>4489</v>
      </c>
      <c r="D772" s="8">
        <v>12037.3</v>
      </c>
      <c r="E772" s="8">
        <v>-1911</v>
      </c>
      <c r="F772" s="8">
        <v>-13819.2</v>
      </c>
      <c r="G772" s="8">
        <v>-626.70000000000005</v>
      </c>
      <c r="H772" s="8">
        <v>326.8</v>
      </c>
      <c r="I772" s="8">
        <v>0</v>
      </c>
      <c r="J772" s="10">
        <f t="shared" si="78"/>
        <v>496.19999999999851</v>
      </c>
      <c r="K772" s="8">
        <v>-83.13</v>
      </c>
      <c r="L772" s="8">
        <v>-584.05999999999995</v>
      </c>
      <c r="M772" s="8">
        <f t="shared" si="79"/>
        <v>-667.18999999999994</v>
      </c>
      <c r="N772" s="10">
        <f t="shared" si="84"/>
        <v>-170.99000000000143</v>
      </c>
      <c r="O772" s="11">
        <f>IF(Table5[[#This Row],[Beans]]="","",O771+Table5[[#This Row],[Beans]])</f>
        <v>4445386.8999999985</v>
      </c>
      <c r="P772" s="11">
        <f>IF(Table5[[#This Row],[Meal]]="","",P771+Table5[[#This Row],[Meal]])</f>
        <v>1133024.3999999999</v>
      </c>
      <c r="Q772" s="11">
        <f>IF(Table5[[#This Row],[Oil]]="","",Q771+Table5[[#This Row],[Oil]])</f>
        <v>-458083.86000000016</v>
      </c>
      <c r="R772" s="11">
        <f>IF(Table5[[#This Row],[Corn]]="","",R771+Table5[[#This Row],[Corn]])</f>
        <v>649489.44000000029</v>
      </c>
      <c r="S772" s="11">
        <f>IF(Table5[[#This Row],[Wheat]]="","",S771+Table5[[#This Row],[Wheat]])</f>
        <v>1523508.1200000006</v>
      </c>
      <c r="T772" s="11">
        <f>IF(Table5[[#This Row],[KC Wheat]]="","",T771+Table5[[#This Row],[KC Wheat]])</f>
        <v>16426.799999999992</v>
      </c>
      <c r="U772" s="11">
        <f>IF(Table5[[#This Row],[Energies]]="","",U771+Table5[[#This Row],[Energies]])</f>
        <v>58860.250000000015</v>
      </c>
      <c r="V772" s="10">
        <f t="shared" si="83"/>
        <v>6743838.6179999961</v>
      </c>
      <c r="W772" s="8">
        <v>769158</v>
      </c>
      <c r="X772" s="12">
        <f t="shared" si="82"/>
        <v>-2.2230803033967199E-4</v>
      </c>
      <c r="Y772" s="8"/>
      <c r="Z772" s="8"/>
      <c r="AA772" s="8"/>
      <c r="AB772" s="8"/>
      <c r="AC772" s="66">
        <v>1968050.46</v>
      </c>
    </row>
    <row r="773" spans="1:29" x14ac:dyDescent="0.25">
      <c r="A773" s="1" t="str">
        <f t="shared" si="80"/>
        <v>Dec</v>
      </c>
      <c r="B773" s="2">
        <v>45282</v>
      </c>
      <c r="C773" s="8">
        <v>-63205.3</v>
      </c>
      <c r="D773" s="8">
        <v>-1903</v>
      </c>
      <c r="E773" s="8">
        <v>-668.7</v>
      </c>
      <c r="F773" s="8">
        <v>-12671.4</v>
      </c>
      <c r="G773" s="8">
        <v>1741.8</v>
      </c>
      <c r="H773" s="8">
        <v>-1485.6</v>
      </c>
      <c r="I773" s="8">
        <v>0</v>
      </c>
      <c r="J773" s="10">
        <f t="shared" ref="J773:J833" si="85">IF(SUM(C773:I773)=0,"",SUM(C773:I773))</f>
        <v>-78192.2</v>
      </c>
      <c r="K773" s="8">
        <v>-317.14999999999998</v>
      </c>
      <c r="L773" s="8">
        <v>-1532.85</v>
      </c>
      <c r="M773" s="8">
        <f t="shared" si="79"/>
        <v>-1850</v>
      </c>
      <c r="N773" s="10">
        <f t="shared" si="84"/>
        <v>-80042.2</v>
      </c>
      <c r="O773" s="11">
        <f>IF(Table5[[#This Row],[Beans]]="","",O772+Table5[[#This Row],[Beans]])</f>
        <v>4382181.5999999987</v>
      </c>
      <c r="P773" s="11">
        <f>IF(Table5[[#This Row],[Meal]]="","",P772+Table5[[#This Row],[Meal]])</f>
        <v>1131121.3999999999</v>
      </c>
      <c r="Q773" s="11">
        <f>IF(Table5[[#This Row],[Oil]]="","",Q772+Table5[[#This Row],[Oil]])</f>
        <v>-458752.56000000017</v>
      </c>
      <c r="R773" s="11">
        <f>IF(Table5[[#This Row],[Corn]]="","",R772+Table5[[#This Row],[Corn]])</f>
        <v>636818.04000000027</v>
      </c>
      <c r="S773" s="11">
        <f>IF(Table5[[#This Row],[Wheat]]="","",S772+Table5[[#This Row],[Wheat]])</f>
        <v>1525249.9200000006</v>
      </c>
      <c r="T773" s="11">
        <f>IF(Table5[[#This Row],[KC Wheat]]="","",T772+Table5[[#This Row],[KC Wheat]])</f>
        <v>14941.199999999992</v>
      </c>
      <c r="U773" s="11">
        <f>IF(Table5[[#This Row],[Energies]]="","",U772+Table5[[#This Row],[Energies]])</f>
        <v>58860.250000000015</v>
      </c>
      <c r="V773" s="10">
        <f t="shared" si="83"/>
        <v>6663796.4179999959</v>
      </c>
      <c r="W773" s="8">
        <v>850401</v>
      </c>
      <c r="X773" s="12">
        <f t="shared" si="82"/>
        <v>-9.4122890260006753E-2</v>
      </c>
      <c r="Y773" s="8"/>
      <c r="Z773" s="8"/>
      <c r="AA773" s="8"/>
      <c r="AB773" s="1"/>
      <c r="AC773" s="66">
        <v>1853987.71</v>
      </c>
    </row>
    <row r="774" spans="1:29" x14ac:dyDescent="0.25">
      <c r="A774" s="1" t="str">
        <f t="shared" ref="A774:A837" si="86">TEXT(B774,"mmm")</f>
        <v>Dec</v>
      </c>
      <c r="B774" s="2">
        <v>45286</v>
      </c>
      <c r="C774" s="8">
        <v>-22475.8</v>
      </c>
      <c r="D774" s="8">
        <v>4112</v>
      </c>
      <c r="E774" s="8">
        <v>180.8</v>
      </c>
      <c r="F774" s="8">
        <v>-27512.3</v>
      </c>
      <c r="G774" s="8">
        <v>-7020.6</v>
      </c>
      <c r="H774" s="8">
        <v>3099.8</v>
      </c>
      <c r="I774" s="8">
        <v>0</v>
      </c>
      <c r="J774" s="10">
        <f t="shared" si="85"/>
        <v>-49616.1</v>
      </c>
      <c r="K774" s="8">
        <v>-67.48</v>
      </c>
      <c r="L774" s="8">
        <v>-477.48</v>
      </c>
      <c r="M774" s="8">
        <f t="shared" si="79"/>
        <v>-544.96</v>
      </c>
      <c r="N774" s="10">
        <f t="shared" si="84"/>
        <v>-50161.06</v>
      </c>
      <c r="O774" s="11">
        <f>IF(Table5[[#This Row],[Beans]]="","",O773+Table5[[#This Row],[Beans]])</f>
        <v>4359705.7999999989</v>
      </c>
      <c r="P774" s="11">
        <f>IF(Table5[[#This Row],[Meal]]="","",P773+Table5[[#This Row],[Meal]])</f>
        <v>1135233.3999999999</v>
      </c>
      <c r="Q774" s="11">
        <f>IF(Table5[[#This Row],[Oil]]="","",Q773+Table5[[#This Row],[Oil]])</f>
        <v>-458571.76000000018</v>
      </c>
      <c r="R774" s="11">
        <f>IF(Table5[[#This Row],[Corn]]="","",R773+Table5[[#This Row],[Corn]])</f>
        <v>609305.74000000022</v>
      </c>
      <c r="S774" s="11">
        <f>IF(Table5[[#This Row],[Wheat]]="","",S773+Table5[[#This Row],[Wheat]])</f>
        <v>1518229.3200000005</v>
      </c>
      <c r="T774" s="11">
        <f>IF(Table5[[#This Row],[KC Wheat]]="","",T773+Table5[[#This Row],[KC Wheat]])</f>
        <v>18040.999999999993</v>
      </c>
      <c r="U774" s="11">
        <f>IF(Table5[[#This Row],[Energies]]="","",U773+Table5[[#This Row],[Energies]])</f>
        <v>58860.250000000015</v>
      </c>
      <c r="V774" s="10">
        <f t="shared" si="83"/>
        <v>6613635.3579999963</v>
      </c>
      <c r="W774" s="8">
        <v>762528</v>
      </c>
      <c r="X774" s="12">
        <f t="shared" si="82"/>
        <v>-6.5782581098661294E-2</v>
      </c>
      <c r="Y774" s="8"/>
      <c r="Z774" s="8"/>
      <c r="AA774" s="8"/>
      <c r="AB774" s="8"/>
      <c r="AC774" s="66">
        <v>1847440.52</v>
      </c>
    </row>
    <row r="775" spans="1:29" x14ac:dyDescent="0.25">
      <c r="A775" s="1" t="str">
        <f t="shared" si="86"/>
        <v>Dec</v>
      </c>
      <c r="B775" s="2">
        <v>45287</v>
      </c>
      <c r="C775" s="8">
        <v>-11697.4</v>
      </c>
      <c r="D775" s="8">
        <v>-10956.3</v>
      </c>
      <c r="E775" s="8">
        <v>1207.9000000000001</v>
      </c>
      <c r="F775" s="8">
        <v>11071.7</v>
      </c>
      <c r="G775" s="8">
        <v>-9306.4</v>
      </c>
      <c r="H775" s="8">
        <v>-1257.9000000000001</v>
      </c>
      <c r="I775" s="8">
        <v>0</v>
      </c>
      <c r="J775" s="10">
        <f t="shared" si="85"/>
        <v>-20938.399999999994</v>
      </c>
      <c r="K775" s="8">
        <v>-47.33</v>
      </c>
      <c r="L775" s="8">
        <v>-334.42</v>
      </c>
      <c r="M775" s="8">
        <f t="shared" si="79"/>
        <v>-381.75</v>
      </c>
      <c r="N775" s="10">
        <f t="shared" si="84"/>
        <v>-21320.149999999994</v>
      </c>
      <c r="O775" s="11">
        <f>IF(Table5[[#This Row],[Beans]]="","",O774+Table5[[#This Row],[Beans]])</f>
        <v>4348008.3999999985</v>
      </c>
      <c r="P775" s="11">
        <f>IF(Table5[[#This Row],[Meal]]="","",P774+Table5[[#This Row],[Meal]])</f>
        <v>1124277.0999999999</v>
      </c>
      <c r="Q775" s="11">
        <f>IF(Table5[[#This Row],[Oil]]="","",Q774+Table5[[#This Row],[Oil]])</f>
        <v>-457363.86000000016</v>
      </c>
      <c r="R775" s="11">
        <f>IF(Table5[[#This Row],[Corn]]="","",R774+Table5[[#This Row],[Corn]])</f>
        <v>620377.44000000018</v>
      </c>
      <c r="S775" s="11">
        <f>IF(Table5[[#This Row],[Wheat]]="","",S774+Table5[[#This Row],[Wheat]])</f>
        <v>1508922.9200000006</v>
      </c>
      <c r="T775" s="11">
        <f>IF(Table5[[#This Row],[KC Wheat]]="","",T774+Table5[[#This Row],[KC Wheat]])</f>
        <v>16783.099999999991</v>
      </c>
      <c r="U775" s="11">
        <f>IF(Table5[[#This Row],[Energies]]="","",U774+Table5[[#This Row],[Energies]])</f>
        <v>58860.250000000015</v>
      </c>
      <c r="V775" s="10">
        <f t="shared" si="83"/>
        <v>6592315.2079999959</v>
      </c>
      <c r="W775" s="8">
        <v>802285</v>
      </c>
      <c r="X775" s="12">
        <f t="shared" si="82"/>
        <v>-2.6574284699327537E-2</v>
      </c>
      <c r="Y775" s="8">
        <v>-4861.1499999999996</v>
      </c>
      <c r="Z775" s="8"/>
      <c r="AA775" s="8"/>
      <c r="AB775" s="1"/>
      <c r="AC775" s="66">
        <v>1796685.77</v>
      </c>
    </row>
    <row r="776" spans="1:29" x14ac:dyDescent="0.25">
      <c r="A776" s="1" t="str">
        <f t="shared" si="86"/>
        <v>Dec</v>
      </c>
      <c r="B776" s="2">
        <v>45288</v>
      </c>
      <c r="C776" s="8">
        <v>32354.400000000001</v>
      </c>
      <c r="D776" s="8">
        <v>-21977.1</v>
      </c>
      <c r="E776" s="8">
        <v>5400.7</v>
      </c>
      <c r="F776" s="8">
        <v>-7723.9</v>
      </c>
      <c r="G776" s="8">
        <v>2151</v>
      </c>
      <c r="H776" s="8">
        <v>21.9</v>
      </c>
      <c r="I776" s="8">
        <v>0</v>
      </c>
      <c r="J776" s="10">
        <f t="shared" si="85"/>
        <v>10227.000000000004</v>
      </c>
      <c r="K776" s="8">
        <v>-59.58</v>
      </c>
      <c r="L776" s="8">
        <v>-423.05</v>
      </c>
      <c r="M776" s="8">
        <f t="shared" ref="M776:M839" si="87">IF(SUM(K776:L776)=0,"",SUM(K776:L776))</f>
        <v>-482.63</v>
      </c>
      <c r="N776" s="10">
        <f t="shared" si="84"/>
        <v>9744.3700000000044</v>
      </c>
      <c r="O776" s="11">
        <f>IF(Table5[[#This Row],[Beans]]="","",O775+Table5[[#This Row],[Beans]])</f>
        <v>4380362.7999999989</v>
      </c>
      <c r="P776" s="11">
        <f>IF(Table5[[#This Row],[Meal]]="","",P775+Table5[[#This Row],[Meal]])</f>
        <v>1102299.9999999998</v>
      </c>
      <c r="Q776" s="11">
        <f>IF(Table5[[#This Row],[Oil]]="","",Q775+Table5[[#This Row],[Oil]])</f>
        <v>-451963.16000000015</v>
      </c>
      <c r="R776" s="11">
        <f>IF(Table5[[#This Row],[Corn]]="","",R775+Table5[[#This Row],[Corn]])</f>
        <v>612653.54000000015</v>
      </c>
      <c r="S776" s="11">
        <f>IF(Table5[[#This Row],[Wheat]]="","",S775+Table5[[#This Row],[Wheat]])</f>
        <v>1511073.9200000006</v>
      </c>
      <c r="T776" s="11">
        <f>IF(Table5[[#This Row],[KC Wheat]]="","",T775+Table5[[#This Row],[KC Wheat]])</f>
        <v>16804.999999999993</v>
      </c>
      <c r="U776" s="11">
        <f>IF(Table5[[#This Row],[Energies]]="","",U775+Table5[[#This Row],[Energies]])</f>
        <v>58860.250000000015</v>
      </c>
      <c r="V776" s="10">
        <f t="shared" si="83"/>
        <v>6602059.577999996</v>
      </c>
      <c r="W776" s="8">
        <v>768552</v>
      </c>
      <c r="X776" s="12">
        <f t="shared" si="82"/>
        <v>1.2678868833859004E-2</v>
      </c>
      <c r="Y776" s="8"/>
      <c r="Z776" s="8"/>
      <c r="AA776" s="8"/>
      <c r="AB776" s="8"/>
      <c r="AC776" s="66">
        <v>1805041.14</v>
      </c>
    </row>
    <row r="777" spans="1:29" x14ac:dyDescent="0.25">
      <c r="A777" s="1" t="str">
        <f t="shared" si="86"/>
        <v>Dec</v>
      </c>
      <c r="B777" s="2">
        <v>45289</v>
      </c>
      <c r="C777" s="8">
        <v>23081.1</v>
      </c>
      <c r="D777" s="8">
        <v>-24319.1</v>
      </c>
      <c r="E777" s="8">
        <v>-283</v>
      </c>
      <c r="F777" s="8">
        <v>15515.6</v>
      </c>
      <c r="G777" s="8">
        <v>10283.5</v>
      </c>
      <c r="H777" s="8">
        <v>-254.4</v>
      </c>
      <c r="I777" s="8">
        <v>0</v>
      </c>
      <c r="J777" s="10">
        <f t="shared" si="85"/>
        <v>24023.699999999997</v>
      </c>
      <c r="K777" s="8">
        <v>-51.04</v>
      </c>
      <c r="L777" s="8">
        <v>-362.25</v>
      </c>
      <c r="M777" s="8">
        <f t="shared" si="87"/>
        <v>-413.29</v>
      </c>
      <c r="N777" s="10">
        <f t="shared" si="84"/>
        <v>23610.409999999996</v>
      </c>
      <c r="O777" s="11">
        <f>IF(Table5[[#This Row],[Beans]]="","",O776+Table5[[#This Row],[Beans]])</f>
        <v>4403443.8999999985</v>
      </c>
      <c r="P777" s="11">
        <f>IF(Table5[[#This Row],[Meal]]="","",P776+Table5[[#This Row],[Meal]])</f>
        <v>1077980.8999999997</v>
      </c>
      <c r="Q777" s="11">
        <f>IF(Table5[[#This Row],[Oil]]="","",Q776+Table5[[#This Row],[Oil]])</f>
        <v>-452246.16000000015</v>
      </c>
      <c r="R777" s="11">
        <f>IF(Table5[[#This Row],[Corn]]="","",R776+Table5[[#This Row],[Corn]])</f>
        <v>628169.14000000013</v>
      </c>
      <c r="S777" s="11">
        <f>IF(Table5[[#This Row],[Wheat]]="","",S776+Table5[[#This Row],[Wheat]])</f>
        <v>1521357.4200000006</v>
      </c>
      <c r="T777" s="11">
        <f>IF(Table5[[#This Row],[KC Wheat]]="","",T776+Table5[[#This Row],[KC Wheat]])</f>
        <v>16550.599999999991</v>
      </c>
      <c r="U777" s="11">
        <f>IF(Table5[[#This Row],[Energies]]="","",U776+Table5[[#This Row],[Energies]])</f>
        <v>58860.250000000015</v>
      </c>
      <c r="V777" s="10">
        <f t="shared" si="83"/>
        <v>6625669.9879999962</v>
      </c>
      <c r="W777" s="8">
        <v>787979</v>
      </c>
      <c r="X777" s="12">
        <f t="shared" si="82"/>
        <v>2.9963247751526367E-2</v>
      </c>
      <c r="Y777" s="8"/>
      <c r="Z777" s="8"/>
      <c r="AA777" s="8"/>
      <c r="AB777" s="1"/>
      <c r="AC777" s="66">
        <v>1843661.35</v>
      </c>
    </row>
    <row r="778" spans="1:29" x14ac:dyDescent="0.25">
      <c r="A778" s="72" t="str">
        <f t="shared" si="86"/>
        <v>Jan</v>
      </c>
      <c r="B778" s="73">
        <v>45293</v>
      </c>
      <c r="C778" s="74">
        <v>60889.8</v>
      </c>
      <c r="D778" s="74">
        <v>34047.300000000003</v>
      </c>
      <c r="E778" s="74">
        <v>-237.7</v>
      </c>
      <c r="F778" s="74">
        <v>-21754</v>
      </c>
      <c r="G778" s="74">
        <v>-12300.8</v>
      </c>
      <c r="H778" s="74">
        <v>1031.5999999999999</v>
      </c>
      <c r="I778" s="74">
        <v>0</v>
      </c>
      <c r="J778" s="75">
        <f t="shared" si="85"/>
        <v>61676.200000000004</v>
      </c>
      <c r="K778" s="74">
        <v>-131.37</v>
      </c>
      <c r="L778" s="74">
        <v>-930.12</v>
      </c>
      <c r="M778" s="74">
        <f t="shared" si="87"/>
        <v>-1061.49</v>
      </c>
      <c r="N778" s="75">
        <f t="shared" si="84"/>
        <v>60614.710000000006</v>
      </c>
      <c r="O778" s="76">
        <f>IF(Table5[[#This Row],[Beans]]="","",O777+Table5[[#This Row],[Beans]])</f>
        <v>4464333.6999999983</v>
      </c>
      <c r="P778" s="76">
        <f>IF(Table5[[#This Row],[Meal]]="","",P777+Table5[[#This Row],[Meal]])</f>
        <v>1112028.1999999997</v>
      </c>
      <c r="Q778" s="76">
        <f>IF(Table5[[#This Row],[Oil]]="","",Q777+Table5[[#This Row],[Oil]])</f>
        <v>-452483.86000000016</v>
      </c>
      <c r="R778" s="76">
        <f>IF(Table5[[#This Row],[Corn]]="","",R777+Table5[[#This Row],[Corn]])</f>
        <v>606415.14000000013</v>
      </c>
      <c r="S778" s="76">
        <f>IF(Table5[[#This Row],[Wheat]]="","",S777+Table5[[#This Row],[Wheat]])</f>
        <v>1509056.6200000006</v>
      </c>
      <c r="T778" s="76">
        <f>IF(Table5[[#This Row],[KC Wheat]]="","",T777+Table5[[#This Row],[KC Wheat]])</f>
        <v>17582.19999999999</v>
      </c>
      <c r="U778" s="76">
        <f>IF(Table5[[#This Row],[Energies]]="","",U777+Table5[[#This Row],[Energies]])</f>
        <v>58860.250000000015</v>
      </c>
      <c r="V778" s="75">
        <f t="shared" si="83"/>
        <v>6686284.6979999961</v>
      </c>
      <c r="W778" s="74">
        <v>661502</v>
      </c>
      <c r="X778" s="77">
        <f t="shared" si="82"/>
        <v>9.163193762074795E-2</v>
      </c>
      <c r="Y778" s="74"/>
      <c r="Z778" s="74"/>
      <c r="AA778" s="72"/>
      <c r="AB778" s="72"/>
      <c r="AC778" s="78">
        <v>55184.01</v>
      </c>
    </row>
    <row r="779" spans="1:29" x14ac:dyDescent="0.25">
      <c r="A779" s="1" t="str">
        <f t="shared" si="86"/>
        <v>Jan</v>
      </c>
      <c r="B779" s="2">
        <v>45294</v>
      </c>
      <c r="C779" s="8">
        <v>-28525.1</v>
      </c>
      <c r="D779" s="8">
        <v>-4821</v>
      </c>
      <c r="E779" s="8">
        <v>-2648.3</v>
      </c>
      <c r="F779" s="8">
        <v>-3429.7</v>
      </c>
      <c r="G779" s="8">
        <v>-2798.5</v>
      </c>
      <c r="H779" s="8">
        <v>61.2</v>
      </c>
      <c r="I779" s="8">
        <v>0</v>
      </c>
      <c r="J779" s="10">
        <f t="shared" si="85"/>
        <v>-42161.4</v>
      </c>
      <c r="K779" s="8">
        <v>-45.53</v>
      </c>
      <c r="L779" s="8">
        <v>-322.45999999999998</v>
      </c>
      <c r="M779" s="8">
        <f t="shared" si="87"/>
        <v>-367.99</v>
      </c>
      <c r="N779" s="10">
        <f t="shared" si="84"/>
        <v>-42529.39</v>
      </c>
      <c r="O779" s="11">
        <f>IF(Table5[[#This Row],[Beans]]="","",O778+Table5[[#This Row],[Beans]])</f>
        <v>4435808.5999999987</v>
      </c>
      <c r="P779" s="11">
        <f>IF(Table5[[#This Row],[Meal]]="","",P778+Table5[[#This Row],[Meal]])</f>
        <v>1107207.1999999997</v>
      </c>
      <c r="Q779" s="11">
        <f>IF(Table5[[#This Row],[Oil]]="","",Q778+Table5[[#This Row],[Oil]])</f>
        <v>-455132.16000000015</v>
      </c>
      <c r="R779" s="11">
        <f>IF(Table5[[#This Row],[Corn]]="","",R778+Table5[[#This Row],[Corn]])</f>
        <v>602985.44000000018</v>
      </c>
      <c r="S779" s="11">
        <f>IF(Table5[[#This Row],[Wheat]]="","",S778+Table5[[#This Row],[Wheat]])</f>
        <v>1506258.1200000006</v>
      </c>
      <c r="T779" s="11">
        <f>IF(Table5[[#This Row],[KC Wheat]]="","",T778+Table5[[#This Row],[KC Wheat]])</f>
        <v>17643.399999999991</v>
      </c>
      <c r="U779" s="11">
        <f>IF(Table5[[#This Row],[Energies]]="","",U778+Table5[[#This Row],[Energies]])</f>
        <v>58860.250000000015</v>
      </c>
      <c r="V779" s="10">
        <f t="shared" si="83"/>
        <v>6643755.3079999965</v>
      </c>
      <c r="W779" s="8">
        <v>681789</v>
      </c>
      <c r="X779" s="12">
        <f t="shared" si="82"/>
        <v>-6.2379108492510146E-2</v>
      </c>
      <c r="Y779" s="8">
        <v>-2944.92</v>
      </c>
      <c r="Z779" s="8"/>
      <c r="AA779" s="8"/>
      <c r="AB779" s="8">
        <v>50000</v>
      </c>
      <c r="AC779" s="66">
        <v>3241.77</v>
      </c>
    </row>
    <row r="780" spans="1:29" x14ac:dyDescent="0.25">
      <c r="A780" s="1" t="str">
        <f t="shared" si="86"/>
        <v>Jan</v>
      </c>
      <c r="B780" s="2">
        <v>45295</v>
      </c>
      <c r="C780" s="8">
        <v>-1898</v>
      </c>
      <c r="D780" s="8">
        <v>-300.7</v>
      </c>
      <c r="E780" s="8">
        <v>663</v>
      </c>
      <c r="F780" s="8">
        <v>-3664.7</v>
      </c>
      <c r="G780" s="8">
        <v>20345.3</v>
      </c>
      <c r="H780" s="8">
        <v>1615.8</v>
      </c>
      <c r="I780" s="8">
        <v>0</v>
      </c>
      <c r="J780" s="10">
        <f t="shared" si="85"/>
        <v>16760.7</v>
      </c>
      <c r="K780" s="8">
        <v>-74.069999999999993</v>
      </c>
      <c r="L780" s="8">
        <v>-524.4</v>
      </c>
      <c r="M780" s="8">
        <f t="shared" si="87"/>
        <v>-598.47</v>
      </c>
      <c r="N780" s="10">
        <f t="shared" si="84"/>
        <v>16162.230000000001</v>
      </c>
      <c r="O780" s="11">
        <f>IF(Table5[[#This Row],[Beans]]="","",O779+Table5[[#This Row],[Beans]])</f>
        <v>4433910.5999999987</v>
      </c>
      <c r="P780" s="11">
        <f>IF(Table5[[#This Row],[Meal]]="","",P779+Table5[[#This Row],[Meal]])</f>
        <v>1106906.4999999998</v>
      </c>
      <c r="Q780" s="11">
        <f>IF(Table5[[#This Row],[Oil]]="","",Q779+Table5[[#This Row],[Oil]])</f>
        <v>-454469.16000000015</v>
      </c>
      <c r="R780" s="11">
        <f>IF(Table5[[#This Row],[Corn]]="","",R779+Table5[[#This Row],[Corn]])</f>
        <v>599320.74000000022</v>
      </c>
      <c r="S780" s="11">
        <f>IF(Table5[[#This Row],[Wheat]]="","",S779+Table5[[#This Row],[Wheat]])</f>
        <v>1526603.4200000006</v>
      </c>
      <c r="T780" s="11">
        <f>IF(Table5[[#This Row],[KC Wheat]]="","",T779+Table5[[#This Row],[KC Wheat]])</f>
        <v>19259.19999999999</v>
      </c>
      <c r="U780" s="11">
        <f>IF(Table5[[#This Row],[Energies]]="","",U779+Table5[[#This Row],[Energies]])</f>
        <v>58860.250000000015</v>
      </c>
      <c r="V780" s="10">
        <f t="shared" si="83"/>
        <v>6659917.5379999969</v>
      </c>
      <c r="W780" s="8">
        <v>659646</v>
      </c>
      <c r="X780" s="12">
        <f t="shared" si="82"/>
        <v>2.4501368916054977E-2</v>
      </c>
      <c r="Y780" s="8"/>
      <c r="Z780" s="8"/>
      <c r="AA780" s="8"/>
      <c r="AB780" s="1"/>
      <c r="AC780" s="66">
        <v>33476.550000000003</v>
      </c>
    </row>
    <row r="781" spans="1:29" x14ac:dyDescent="0.25">
      <c r="A781" s="1" t="str">
        <f t="shared" si="86"/>
        <v>Jan</v>
      </c>
      <c r="B781" s="2">
        <v>45296</v>
      </c>
      <c r="C781" s="8">
        <v>261.39999999999998</v>
      </c>
      <c r="D781" s="8">
        <v>1411.3</v>
      </c>
      <c r="E781" s="8">
        <v>3002.7</v>
      </c>
      <c r="F781" s="8">
        <v>19251</v>
      </c>
      <c r="G781" s="8">
        <v>-6504.1</v>
      </c>
      <c r="H781" s="8">
        <v>-715</v>
      </c>
      <c r="I781" s="8">
        <v>0</v>
      </c>
      <c r="J781" s="10">
        <f t="shared" si="85"/>
        <v>16707.300000000003</v>
      </c>
      <c r="K781" s="8">
        <v>-55.88</v>
      </c>
      <c r="L781" s="8">
        <v>-395.38</v>
      </c>
      <c r="M781" s="8">
        <f t="shared" si="87"/>
        <v>-451.26</v>
      </c>
      <c r="N781" s="10">
        <f t="shared" si="84"/>
        <v>16256.040000000003</v>
      </c>
      <c r="O781" s="11">
        <f>IF(Table5[[#This Row],[Beans]]="","",O780+Table5[[#This Row],[Beans]])</f>
        <v>4434171.9999999991</v>
      </c>
      <c r="P781" s="11">
        <f>IF(Table5[[#This Row],[Meal]]="","",P780+Table5[[#This Row],[Meal]])</f>
        <v>1108317.7999999998</v>
      </c>
      <c r="Q781" s="11">
        <f>IF(Table5[[#This Row],[Oil]]="","",Q780+Table5[[#This Row],[Oil]])</f>
        <v>-451466.46000000014</v>
      </c>
      <c r="R781" s="11">
        <f>IF(Table5[[#This Row],[Corn]]="","",R780+Table5[[#This Row],[Corn]])</f>
        <v>618571.74000000022</v>
      </c>
      <c r="S781" s="11">
        <f>IF(Table5[[#This Row],[Wheat]]="","",S780+Table5[[#This Row],[Wheat]])</f>
        <v>1520099.3200000005</v>
      </c>
      <c r="T781" s="11">
        <f>IF(Table5[[#This Row],[KC Wheat]]="","",T780+Table5[[#This Row],[KC Wheat]])</f>
        <v>18544.19999999999</v>
      </c>
      <c r="U781" s="11">
        <f>IF(Table5[[#This Row],[Energies]]="","",U780+Table5[[#This Row],[Energies]])</f>
        <v>58860.250000000015</v>
      </c>
      <c r="V781" s="10">
        <f t="shared" si="83"/>
        <v>6676173.577999997</v>
      </c>
      <c r="W781" s="8">
        <v>726823</v>
      </c>
      <c r="X781" s="12">
        <f t="shared" si="82"/>
        <v>2.2365885504448818E-2</v>
      </c>
      <c r="Y781" s="8"/>
      <c r="Z781" s="8"/>
      <c r="AA781" s="8"/>
      <c r="AB781" s="8"/>
      <c r="AC781" s="66">
        <v>39284.29</v>
      </c>
    </row>
    <row r="782" spans="1:29" x14ac:dyDescent="0.25">
      <c r="A782" s="1" t="str">
        <f t="shared" si="86"/>
        <v>Jan</v>
      </c>
      <c r="B782" s="2">
        <v>45299</v>
      </c>
      <c r="C782" s="8">
        <v>47788.5</v>
      </c>
      <c r="D782" s="8">
        <v>4853.8</v>
      </c>
      <c r="E782" s="8">
        <v>-863.8</v>
      </c>
      <c r="F782" s="8">
        <v>16543.400000000001</v>
      </c>
      <c r="G782" s="8">
        <v>-14515</v>
      </c>
      <c r="H782" s="8">
        <v>-355.3</v>
      </c>
      <c r="I782" s="8">
        <v>0</v>
      </c>
      <c r="J782" s="10">
        <f t="shared" si="85"/>
        <v>53451.599999999991</v>
      </c>
      <c r="K782" s="8">
        <v>-117.66</v>
      </c>
      <c r="L782" s="8">
        <v>-832.15</v>
      </c>
      <c r="M782" s="8">
        <f t="shared" si="87"/>
        <v>-949.81</v>
      </c>
      <c r="N782" s="10">
        <f t="shared" si="84"/>
        <v>52501.789999999994</v>
      </c>
      <c r="O782" s="11">
        <f>IF(Table5[[#This Row],[Beans]]="","",O781+Table5[[#This Row],[Beans]])</f>
        <v>4481960.4999999991</v>
      </c>
      <c r="P782" s="11">
        <f>IF(Table5[[#This Row],[Meal]]="","",P781+Table5[[#This Row],[Meal]])</f>
        <v>1113171.5999999999</v>
      </c>
      <c r="Q782" s="11">
        <f>IF(Table5[[#This Row],[Oil]]="","",Q781+Table5[[#This Row],[Oil]])</f>
        <v>-452330.26000000013</v>
      </c>
      <c r="R782" s="11">
        <f>IF(Table5[[#This Row],[Corn]]="","",R781+Table5[[#This Row],[Corn]])</f>
        <v>635115.14000000025</v>
      </c>
      <c r="S782" s="11">
        <f>IF(Table5[[#This Row],[Wheat]]="","",S781+Table5[[#This Row],[Wheat]])</f>
        <v>1505584.3200000005</v>
      </c>
      <c r="T782" s="11">
        <f>IF(Table5[[#This Row],[KC Wheat]]="","",T781+Table5[[#This Row],[KC Wheat]])</f>
        <v>18188.899999999991</v>
      </c>
      <c r="U782" s="11">
        <f>IF(Table5[[#This Row],[Energies]]="","",U781+Table5[[#This Row],[Energies]])</f>
        <v>58860.250000000015</v>
      </c>
      <c r="V782" s="10">
        <f t="shared" si="83"/>
        <v>6728675.367999997</v>
      </c>
      <c r="W782" s="8">
        <v>535210</v>
      </c>
      <c r="X782" s="12">
        <f t="shared" si="82"/>
        <v>9.8095682068720672E-2</v>
      </c>
      <c r="Y782" s="8">
        <f>-863.38-2897.2-171.18-26.09</f>
        <v>-3957.85</v>
      </c>
      <c r="Z782" s="8"/>
      <c r="AA782" s="8"/>
      <c r="AB782" s="1"/>
      <c r="AC782" s="66">
        <v>102534.23</v>
      </c>
    </row>
    <row r="783" spans="1:29" x14ac:dyDescent="0.25">
      <c r="A783" s="1" t="str">
        <f t="shared" si="86"/>
        <v>Jan</v>
      </c>
      <c r="B783" s="2">
        <v>45300</v>
      </c>
      <c r="C783" s="8">
        <v>31.1</v>
      </c>
      <c r="D783" s="8">
        <v>4453.3</v>
      </c>
      <c r="E783" s="8">
        <v>2066.6</v>
      </c>
      <c r="F783" s="8">
        <v>-644.4</v>
      </c>
      <c r="G783" s="8">
        <v>9874.2000000000007</v>
      </c>
      <c r="H783" s="8">
        <v>787.4</v>
      </c>
      <c r="I783" s="8">
        <v>0</v>
      </c>
      <c r="J783" s="10">
        <f t="shared" si="85"/>
        <v>16568.2</v>
      </c>
      <c r="K783" s="8">
        <v>-100.47</v>
      </c>
      <c r="L783" s="8">
        <v>-710.7</v>
      </c>
      <c r="M783" s="8">
        <f t="shared" si="87"/>
        <v>-811.17000000000007</v>
      </c>
      <c r="N783" s="10">
        <f t="shared" si="84"/>
        <v>15757.03</v>
      </c>
      <c r="O783" s="11">
        <f>IF(Table5[[#This Row],[Beans]]="","",O782+Table5[[#This Row],[Beans]])</f>
        <v>4481991.5999999987</v>
      </c>
      <c r="P783" s="11">
        <f>IF(Table5[[#This Row],[Meal]]="","",P782+Table5[[#This Row],[Meal]])</f>
        <v>1117624.8999999999</v>
      </c>
      <c r="Q783" s="11">
        <f>IF(Table5[[#This Row],[Oil]]="","",Q782+Table5[[#This Row],[Oil]])</f>
        <v>-450263.66000000015</v>
      </c>
      <c r="R783" s="11">
        <f>IF(Table5[[#This Row],[Corn]]="","",R782+Table5[[#This Row],[Corn]])</f>
        <v>634470.74000000022</v>
      </c>
      <c r="S783" s="11">
        <f>IF(Table5[[#This Row],[Wheat]]="","",S782+Table5[[#This Row],[Wheat]])</f>
        <v>1515458.5200000005</v>
      </c>
      <c r="T783" s="11">
        <f>IF(Table5[[#This Row],[KC Wheat]]="","",T782+Table5[[#This Row],[KC Wheat]])</f>
        <v>18976.299999999992</v>
      </c>
      <c r="U783" s="11">
        <f>IF(Table5[[#This Row],[Energies]]="","",U782+Table5[[#This Row],[Energies]])</f>
        <v>58860.250000000015</v>
      </c>
      <c r="V783" s="10">
        <f t="shared" si="83"/>
        <v>6744432.3979999973</v>
      </c>
      <c r="W783" s="8">
        <v>517657</v>
      </c>
      <c r="X783" s="12">
        <f t="shared" si="82"/>
        <v>3.0439132475751318E-2</v>
      </c>
      <c r="Y783" s="8"/>
      <c r="Z783" s="8"/>
      <c r="AA783" s="8"/>
      <c r="AB783" s="8"/>
      <c r="AC783" s="66">
        <v>137893.31</v>
      </c>
    </row>
    <row r="784" spans="1:29" x14ac:dyDescent="0.25">
      <c r="A784" s="1" t="str">
        <f t="shared" si="86"/>
        <v>Jan</v>
      </c>
      <c r="B784" s="2">
        <v>45301</v>
      </c>
      <c r="C784" s="8">
        <v>19277.599999999999</v>
      </c>
      <c r="D784" s="8">
        <v>3716.1</v>
      </c>
      <c r="E784" s="8">
        <v>-367.8</v>
      </c>
      <c r="F784" s="8">
        <v>8273.5</v>
      </c>
      <c r="G784" s="8">
        <v>1737</v>
      </c>
      <c r="H784" s="8">
        <v>-305.7</v>
      </c>
      <c r="I784" s="8">
        <v>0</v>
      </c>
      <c r="J784" s="10">
        <f t="shared" si="85"/>
        <v>32330.699999999997</v>
      </c>
      <c r="K784" s="8">
        <v>-140.87</v>
      </c>
      <c r="L784" s="8">
        <v>-997.28</v>
      </c>
      <c r="M784" s="8">
        <f t="shared" si="87"/>
        <v>-1138.1500000000001</v>
      </c>
      <c r="N784" s="10">
        <f t="shared" si="84"/>
        <v>31192.549999999996</v>
      </c>
      <c r="O784" s="11">
        <f>IF(Table5[[#This Row],[Beans]]="","",O783+Table5[[#This Row],[Beans]])</f>
        <v>4501269.1999999983</v>
      </c>
      <c r="P784" s="11">
        <f>IF(Table5[[#This Row],[Meal]]="","",P783+Table5[[#This Row],[Meal]])</f>
        <v>1121341</v>
      </c>
      <c r="Q784" s="11">
        <f>IF(Table5[[#This Row],[Oil]]="","",Q783+Table5[[#This Row],[Oil]])</f>
        <v>-450631.46000000014</v>
      </c>
      <c r="R784" s="11">
        <f>IF(Table5[[#This Row],[Corn]]="","",R783+Table5[[#This Row],[Corn]])</f>
        <v>642744.24000000022</v>
      </c>
      <c r="S784" s="11">
        <f>IF(Table5[[#This Row],[Wheat]]="","",S783+Table5[[#This Row],[Wheat]])</f>
        <v>1517195.5200000005</v>
      </c>
      <c r="T784" s="11">
        <f>IF(Table5[[#This Row],[KC Wheat]]="","",T783+Table5[[#This Row],[KC Wheat]])</f>
        <v>18670.599999999991</v>
      </c>
      <c r="U784" s="11">
        <f>IF(Table5[[#This Row],[Energies]]="","",U783+Table5[[#This Row],[Energies]])</f>
        <v>58860.250000000015</v>
      </c>
      <c r="V784" s="10">
        <f t="shared" si="83"/>
        <v>6775624.9479999971</v>
      </c>
      <c r="W784" s="8">
        <v>527369</v>
      </c>
      <c r="X784" s="12">
        <f t="shared" si="82"/>
        <v>5.9147484967830864E-2</v>
      </c>
      <c r="Y784" s="8"/>
      <c r="Z784" s="8"/>
      <c r="AA784" s="8"/>
      <c r="AB784" s="1"/>
      <c r="AC784" s="66">
        <v>157934.91</v>
      </c>
    </row>
    <row r="785" spans="1:29" x14ac:dyDescent="0.25">
      <c r="A785" s="1" t="str">
        <f t="shared" si="86"/>
        <v>Jan</v>
      </c>
      <c r="B785" s="2">
        <v>45302</v>
      </c>
      <c r="C785" s="8">
        <v>-18101.2</v>
      </c>
      <c r="D785" s="8">
        <v>35047.300000000003</v>
      </c>
      <c r="E785" s="8">
        <v>-3256</v>
      </c>
      <c r="F785" s="8">
        <v>-11926.2</v>
      </c>
      <c r="G785" s="8">
        <v>119.1</v>
      </c>
      <c r="H785" s="8">
        <v>795.8</v>
      </c>
      <c r="I785" s="8">
        <v>0</v>
      </c>
      <c r="J785" s="10">
        <f t="shared" si="85"/>
        <v>2678.8000000000011</v>
      </c>
      <c r="K785" s="8">
        <v>-207.48</v>
      </c>
      <c r="L785" s="8">
        <v>-1469.38</v>
      </c>
      <c r="M785" s="8">
        <f t="shared" si="87"/>
        <v>-1676.8600000000001</v>
      </c>
      <c r="N785" s="10">
        <f t="shared" si="84"/>
        <v>1001.940000000001</v>
      </c>
      <c r="O785" s="11">
        <f>IF(Table5[[#This Row],[Beans]]="","",O784+Table5[[#This Row],[Beans]])</f>
        <v>4483167.9999999981</v>
      </c>
      <c r="P785" s="11">
        <f>IF(Table5[[#This Row],[Meal]]="","",P784+Table5[[#This Row],[Meal]])</f>
        <v>1156388.3</v>
      </c>
      <c r="Q785" s="11">
        <f>IF(Table5[[#This Row],[Oil]]="","",Q784+Table5[[#This Row],[Oil]])</f>
        <v>-453887.46000000014</v>
      </c>
      <c r="R785" s="11">
        <f>IF(Table5[[#This Row],[Corn]]="","",R784+Table5[[#This Row],[Corn]])</f>
        <v>630818.04000000027</v>
      </c>
      <c r="S785" s="11">
        <f>IF(Table5[[#This Row],[Wheat]]="","",S784+Table5[[#This Row],[Wheat]])</f>
        <v>1517314.6200000006</v>
      </c>
      <c r="T785" s="11">
        <f>IF(Table5[[#This Row],[KC Wheat]]="","",T784+Table5[[#This Row],[KC Wheat]])</f>
        <v>19466.399999999991</v>
      </c>
      <c r="U785" s="11">
        <f>IF(Table5[[#This Row],[Energies]]="","",U784+Table5[[#This Row],[Energies]])</f>
        <v>58860.250000000015</v>
      </c>
      <c r="V785" s="10">
        <f t="shared" si="83"/>
        <v>6776626.8879999975</v>
      </c>
      <c r="W785" s="8">
        <v>543870</v>
      </c>
      <c r="X785" s="12">
        <f t="shared" si="82"/>
        <v>1.8422417121738669E-3</v>
      </c>
      <c r="Y785" s="8">
        <v>-5287.61</v>
      </c>
      <c r="Z785" s="8"/>
      <c r="AA785" s="8"/>
      <c r="AB785" s="8"/>
      <c r="AC785" s="66">
        <v>182055.55</v>
      </c>
    </row>
    <row r="786" spans="1:29" x14ac:dyDescent="0.25">
      <c r="A786" s="1" t="str">
        <f t="shared" si="86"/>
        <v>Jan</v>
      </c>
      <c r="B786" s="2">
        <v>45303</v>
      </c>
      <c r="C786" s="8">
        <v>-43930.6</v>
      </c>
      <c r="D786" s="8">
        <v>8337.1</v>
      </c>
      <c r="E786" s="8">
        <v>2069.3000000000002</v>
      </c>
      <c r="F786" s="8">
        <v>-11064.4</v>
      </c>
      <c r="G786" s="8">
        <v>2068.6</v>
      </c>
      <c r="H786" s="8">
        <v>-4178.5</v>
      </c>
      <c r="I786" s="8">
        <v>0</v>
      </c>
      <c r="J786" s="10">
        <f t="shared" si="85"/>
        <v>-46698.5</v>
      </c>
      <c r="K786" s="8">
        <v>-262.63</v>
      </c>
      <c r="L786" s="8">
        <v>-1857.86</v>
      </c>
      <c r="M786" s="8">
        <f t="shared" si="87"/>
        <v>-2120.4899999999998</v>
      </c>
      <c r="N786" s="10">
        <f t="shared" si="84"/>
        <v>-48818.99</v>
      </c>
      <c r="O786" s="11">
        <f>IF(Table5[[#This Row],[Beans]]="","",O785+Table5[[#This Row],[Beans]])</f>
        <v>4439237.3999999985</v>
      </c>
      <c r="P786" s="11">
        <f>IF(Table5[[#This Row],[Meal]]="","",P785+Table5[[#This Row],[Meal]])</f>
        <v>1164725.4000000001</v>
      </c>
      <c r="Q786" s="11">
        <f>IF(Table5[[#This Row],[Oil]]="","",Q785+Table5[[#This Row],[Oil]])</f>
        <v>-451818.16000000015</v>
      </c>
      <c r="R786" s="11">
        <f>IF(Table5[[#This Row],[Corn]]="","",R785+Table5[[#This Row],[Corn]])</f>
        <v>619753.64000000025</v>
      </c>
      <c r="S786" s="11">
        <f>IF(Table5[[#This Row],[Wheat]]="","",S785+Table5[[#This Row],[Wheat]])</f>
        <v>1519383.2200000007</v>
      </c>
      <c r="T786" s="11">
        <f>IF(Table5[[#This Row],[KC Wheat]]="","",T785+Table5[[#This Row],[KC Wheat]])</f>
        <v>15287.899999999991</v>
      </c>
      <c r="U786" s="11">
        <f>IF(Table5[[#This Row],[Energies]]="","",U785+Table5[[#This Row],[Energies]])</f>
        <v>58860.250000000015</v>
      </c>
      <c r="V786" s="10">
        <f t="shared" si="83"/>
        <v>6727807.8979999973</v>
      </c>
      <c r="W786" s="8">
        <v>657259.68999999994</v>
      </c>
      <c r="X786" s="12">
        <f t="shared" si="82"/>
        <v>-7.4276561825965634E-2</v>
      </c>
      <c r="Y786" s="8">
        <v>-2500</v>
      </c>
      <c r="Z786" s="8"/>
      <c r="AA786" s="8"/>
      <c r="AB786" s="1"/>
      <c r="AC786" s="66">
        <v>111977.31</v>
      </c>
    </row>
    <row r="787" spans="1:29" x14ac:dyDescent="0.25">
      <c r="A787" s="1" t="str">
        <f t="shared" si="86"/>
        <v>Jan</v>
      </c>
      <c r="B787" s="2">
        <v>45307</v>
      </c>
      <c r="C787" s="8">
        <v>25851.8</v>
      </c>
      <c r="D787" s="8">
        <v>28364.5</v>
      </c>
      <c r="E787" s="8">
        <v>2187.6999999999998</v>
      </c>
      <c r="F787" s="8">
        <v>26287.7</v>
      </c>
      <c r="G787" s="8">
        <v>2351</v>
      </c>
      <c r="H787" s="8">
        <v>-202.6</v>
      </c>
      <c r="I787" s="8">
        <v>0</v>
      </c>
      <c r="J787" s="10">
        <f t="shared" si="85"/>
        <v>84840.099999999991</v>
      </c>
      <c r="K787" s="8">
        <v>-172.65</v>
      </c>
      <c r="L787" s="8">
        <v>-1221.99</v>
      </c>
      <c r="M787" s="8">
        <f t="shared" si="87"/>
        <v>-1394.64</v>
      </c>
      <c r="N787" s="10">
        <f t="shared" si="84"/>
        <v>83445.459999999992</v>
      </c>
      <c r="O787" s="11">
        <f>IF(Table5[[#This Row],[Beans]]="","",O786+Table5[[#This Row],[Beans]])</f>
        <v>4465089.1999999983</v>
      </c>
      <c r="P787" s="11">
        <f>IF(Table5[[#This Row],[Meal]]="","",P786+Table5[[#This Row],[Meal]])</f>
        <v>1193089.9000000001</v>
      </c>
      <c r="Q787" s="11">
        <f>IF(Table5[[#This Row],[Oil]]="","",Q786+Table5[[#This Row],[Oil]])</f>
        <v>-449630.46000000014</v>
      </c>
      <c r="R787" s="11">
        <f>IF(Table5[[#This Row],[Corn]]="","",R786+Table5[[#This Row],[Corn]])</f>
        <v>646041.3400000002</v>
      </c>
      <c r="S787" s="11">
        <f>IF(Table5[[#This Row],[Wheat]]="","",S786+Table5[[#This Row],[Wheat]])</f>
        <v>1521734.2200000007</v>
      </c>
      <c r="T787" s="11">
        <f>IF(Table5[[#This Row],[KC Wheat]]="","",T786+Table5[[#This Row],[KC Wheat]])</f>
        <v>15085.29999999999</v>
      </c>
      <c r="U787" s="11">
        <f>IF(Table5[[#This Row],[Energies]]="","",U786+Table5[[#This Row],[Energies]])</f>
        <v>58860.250000000015</v>
      </c>
      <c r="V787" s="10">
        <f t="shared" si="83"/>
        <v>6811253.3579999972</v>
      </c>
      <c r="W787" s="8">
        <v>578956.26</v>
      </c>
      <c r="X787" s="12">
        <f t="shared" si="82"/>
        <v>0.14413085368487075</v>
      </c>
      <c r="Y787" s="8"/>
      <c r="Z787" s="8"/>
      <c r="AA787" s="8"/>
      <c r="AB787" s="1"/>
      <c r="AC787" s="66">
        <v>184902.74</v>
      </c>
    </row>
    <row r="788" spans="1:29" x14ac:dyDescent="0.25">
      <c r="A788" s="1" t="str">
        <f t="shared" si="86"/>
        <v>Jan</v>
      </c>
      <c r="B788" s="2">
        <v>45308</v>
      </c>
      <c r="C788" s="8">
        <v>45885.4</v>
      </c>
      <c r="D788" s="8">
        <v>12269.4</v>
      </c>
      <c r="E788" s="8">
        <v>645.20000000000005</v>
      </c>
      <c r="F788" s="8">
        <v>10119.200000000001</v>
      </c>
      <c r="G788" s="8">
        <v>-5067.3999999999996</v>
      </c>
      <c r="H788" s="8">
        <v>-1173.4000000000001</v>
      </c>
      <c r="I788" s="8">
        <v>0</v>
      </c>
      <c r="J788" s="10">
        <f t="shared" si="85"/>
        <v>62678.399999999994</v>
      </c>
      <c r="K788" s="8">
        <v>-238.76</v>
      </c>
      <c r="L788" s="8">
        <v>-1648.33</v>
      </c>
      <c r="M788" s="8">
        <f t="shared" si="87"/>
        <v>-1887.09</v>
      </c>
      <c r="N788" s="10">
        <f t="shared" si="84"/>
        <v>60791.31</v>
      </c>
      <c r="O788" s="11">
        <f>IF(Table5[[#This Row],[Beans]]="","",O787+Table5[[#This Row],[Beans]])</f>
        <v>4510974.5999999987</v>
      </c>
      <c r="P788" s="11">
        <f>IF(Table5[[#This Row],[Meal]]="","",P787+Table5[[#This Row],[Meal]])</f>
        <v>1205359.3</v>
      </c>
      <c r="Q788" s="11">
        <f>IF(Table5[[#This Row],[Oil]]="","",Q787+Table5[[#This Row],[Oil]])</f>
        <v>-448985.26000000013</v>
      </c>
      <c r="R788" s="11">
        <f>IF(Table5[[#This Row],[Corn]]="","",R787+Table5[[#This Row],[Corn]])</f>
        <v>656160.54000000015</v>
      </c>
      <c r="S788" s="11">
        <f>IF(Table5[[#This Row],[Wheat]]="","",S787+Table5[[#This Row],[Wheat]])</f>
        <v>1516666.8200000008</v>
      </c>
      <c r="T788" s="11">
        <f>IF(Table5[[#This Row],[KC Wheat]]="","",T787+Table5[[#This Row],[KC Wheat]])</f>
        <v>13911.899999999991</v>
      </c>
      <c r="U788" s="11">
        <f>IF(Table5[[#This Row],[Energies]]="","",U787+Table5[[#This Row],[Energies]])</f>
        <v>58860.250000000015</v>
      </c>
      <c r="V788" s="10">
        <f t="shared" si="83"/>
        <v>6872044.6679999968</v>
      </c>
      <c r="W788" s="8">
        <v>720106</v>
      </c>
      <c r="X788" s="12">
        <f t="shared" si="82"/>
        <v>8.4419946507875224E-2</v>
      </c>
      <c r="Y788" s="8"/>
      <c r="Z788" s="8"/>
      <c r="AA788" s="8"/>
      <c r="AB788" s="8"/>
      <c r="AC788" s="66">
        <v>247166.4</v>
      </c>
    </row>
    <row r="789" spans="1:29" x14ac:dyDescent="0.25">
      <c r="A789" s="1" t="str">
        <f t="shared" si="86"/>
        <v>Jan</v>
      </c>
      <c r="B789" s="2">
        <v>45309</v>
      </c>
      <c r="C789" s="8">
        <v>-1662.4</v>
      </c>
      <c r="D789" s="8">
        <v>-24275.7</v>
      </c>
      <c r="E789" s="8">
        <v>2417.3000000000002</v>
      </c>
      <c r="F789" s="8">
        <v>-373.3</v>
      </c>
      <c r="G789" s="8">
        <v>-2124.1</v>
      </c>
      <c r="H789" s="8">
        <v>711.8</v>
      </c>
      <c r="I789" s="8">
        <v>0</v>
      </c>
      <c r="J789" s="10">
        <f t="shared" si="85"/>
        <v>-25306.400000000001</v>
      </c>
      <c r="K789" s="8">
        <v>-98.36</v>
      </c>
      <c r="L789" s="8">
        <v>-696.21</v>
      </c>
      <c r="M789" s="8">
        <f t="shared" si="87"/>
        <v>-794.57</v>
      </c>
      <c r="N789" s="10">
        <f t="shared" si="84"/>
        <v>-26100.97</v>
      </c>
      <c r="O789" s="11">
        <f>IF(Table5[[#This Row],[Beans]]="","",O788+Table5[[#This Row],[Beans]])</f>
        <v>4509312.1999999983</v>
      </c>
      <c r="P789" s="11">
        <f>IF(Table5[[#This Row],[Meal]]="","",P788+Table5[[#This Row],[Meal]])</f>
        <v>1181083.6000000001</v>
      </c>
      <c r="Q789" s="11">
        <f>IF(Table5[[#This Row],[Oil]]="","",Q788+Table5[[#This Row],[Oil]])</f>
        <v>-446567.96000000014</v>
      </c>
      <c r="R789" s="11">
        <f>IF(Table5[[#This Row],[Corn]]="","",R788+Table5[[#This Row],[Corn]])</f>
        <v>655787.24000000011</v>
      </c>
      <c r="S789" s="11">
        <f>IF(Table5[[#This Row],[Wheat]]="","",S788+Table5[[#This Row],[Wheat]])</f>
        <v>1514542.7200000007</v>
      </c>
      <c r="T789" s="11">
        <f>IF(Table5[[#This Row],[KC Wheat]]="","",T788+Table5[[#This Row],[KC Wheat]])</f>
        <v>14623.69999999999</v>
      </c>
      <c r="U789" s="11">
        <f>IF(Table5[[#This Row],[Energies]]="","",U788+Table5[[#This Row],[Energies]])</f>
        <v>58860.250000000015</v>
      </c>
      <c r="V789" s="10">
        <f t="shared" si="83"/>
        <v>6845943.6979999971</v>
      </c>
      <c r="W789" s="8">
        <v>806068</v>
      </c>
      <c r="X789" s="12">
        <f t="shared" si="82"/>
        <v>-3.2380605606474891E-2</v>
      </c>
      <c r="Y789" s="8">
        <v>-306.5</v>
      </c>
      <c r="Z789" s="8"/>
      <c r="AA789" s="8"/>
      <c r="AB789" s="1"/>
      <c r="AC789" s="66">
        <v>232894.58</v>
      </c>
    </row>
    <row r="790" spans="1:29" x14ac:dyDescent="0.25">
      <c r="A790" s="1" t="str">
        <f t="shared" si="86"/>
        <v>Jan</v>
      </c>
      <c r="B790" s="2">
        <v>45310</v>
      </c>
      <c r="C790" s="8">
        <v>7020.2</v>
      </c>
      <c r="D790" s="8">
        <v>9069.9</v>
      </c>
      <c r="E790" s="8">
        <v>630</v>
      </c>
      <c r="F790" s="8">
        <v>-65017.8</v>
      </c>
      <c r="G790" s="8">
        <v>-1851.3</v>
      </c>
      <c r="H790" s="8">
        <v>-184.5</v>
      </c>
      <c r="I790" s="8">
        <v>0</v>
      </c>
      <c r="J790" s="10">
        <f t="shared" si="85"/>
        <v>-50333.500000000007</v>
      </c>
      <c r="K790" s="8">
        <v>-119.99</v>
      </c>
      <c r="L790" s="8">
        <v>-848.8</v>
      </c>
      <c r="M790" s="8">
        <f t="shared" si="87"/>
        <v>-968.79</v>
      </c>
      <c r="N790" s="10">
        <f t="shared" si="84"/>
        <v>-51302.290000000008</v>
      </c>
      <c r="O790" s="11">
        <f>IF(Table5[[#This Row],[Beans]]="","",O789+Table5[[#This Row],[Beans]])</f>
        <v>4516332.3999999985</v>
      </c>
      <c r="P790" s="11">
        <f>IF(Table5[[#This Row],[Meal]]="","",P789+Table5[[#This Row],[Meal]])</f>
        <v>1190153.5</v>
      </c>
      <c r="Q790" s="11">
        <f>IF(Table5[[#This Row],[Oil]]="","",Q789+Table5[[#This Row],[Oil]])</f>
        <v>-445937.96000000014</v>
      </c>
      <c r="R790" s="11">
        <f>IF(Table5[[#This Row],[Corn]]="","",R789+Table5[[#This Row],[Corn]])</f>
        <v>590769.44000000006</v>
      </c>
      <c r="S790" s="11">
        <f>IF(Table5[[#This Row],[Wheat]]="","",S789+Table5[[#This Row],[Wheat]])</f>
        <v>1512691.4200000006</v>
      </c>
      <c r="T790" s="11">
        <f>IF(Table5[[#This Row],[KC Wheat]]="","",T789+Table5[[#This Row],[KC Wheat]])</f>
        <v>14439.19999999999</v>
      </c>
      <c r="U790" s="11">
        <f>IF(Table5[[#This Row],[Energies]]="","",U789+Table5[[#This Row],[Energies]])</f>
        <v>58860.250000000015</v>
      </c>
      <c r="V790" s="10">
        <f t="shared" si="83"/>
        <v>6794641.407999997</v>
      </c>
      <c r="W790" s="8">
        <v>514997</v>
      </c>
      <c r="X790" s="12">
        <f t="shared" si="82"/>
        <v>-9.9616677378703195E-2</v>
      </c>
      <c r="Y790" s="8"/>
      <c r="Z790" s="8"/>
      <c r="AA790" s="8"/>
      <c r="AB790" s="8"/>
      <c r="AC790" s="66">
        <v>177057.54</v>
      </c>
    </row>
    <row r="791" spans="1:29" x14ac:dyDescent="0.25">
      <c r="A791" s="1" t="str">
        <f t="shared" si="86"/>
        <v>Jan</v>
      </c>
      <c r="B791" s="2">
        <v>45313</v>
      </c>
      <c r="C791" s="8">
        <v>5360.6</v>
      </c>
      <c r="D791" s="8">
        <v>4130.8999999999996</v>
      </c>
      <c r="E791" s="8">
        <v>1742.8</v>
      </c>
      <c r="F791" s="8">
        <v>-33698.6</v>
      </c>
      <c r="G791" s="8">
        <v>5439.2</v>
      </c>
      <c r="H791" s="8">
        <v>-1502.9</v>
      </c>
      <c r="I791" s="8">
        <v>0</v>
      </c>
      <c r="J791" s="10">
        <f t="shared" si="85"/>
        <v>-18528</v>
      </c>
      <c r="K791" s="8">
        <v>-96</v>
      </c>
      <c r="L791" s="8">
        <v>-678.96</v>
      </c>
      <c r="M791" s="8">
        <f t="shared" si="87"/>
        <v>-774.96</v>
      </c>
      <c r="N791" s="10">
        <f t="shared" si="84"/>
        <v>-19302.96</v>
      </c>
      <c r="O791" s="11">
        <f>IF(Table5[[#This Row],[Beans]]="","",O790+Table5[[#This Row],[Beans]])</f>
        <v>4521692.9999999981</v>
      </c>
      <c r="P791" s="11">
        <f>IF(Table5[[#This Row],[Meal]]="","",P790+Table5[[#This Row],[Meal]])</f>
        <v>1194284.3999999999</v>
      </c>
      <c r="Q791" s="11">
        <f>IF(Table5[[#This Row],[Oil]]="","",Q790+Table5[[#This Row],[Oil]])</f>
        <v>-444195.16000000015</v>
      </c>
      <c r="R791" s="11">
        <f>IF(Table5[[#This Row],[Corn]]="","",R790+Table5[[#This Row],[Corn]])</f>
        <v>557070.84000000008</v>
      </c>
      <c r="S791" s="11">
        <f>IF(Table5[[#This Row],[Wheat]]="","",S790+Table5[[#This Row],[Wheat]])</f>
        <v>1518130.6200000006</v>
      </c>
      <c r="T791" s="11">
        <f>IF(Table5[[#This Row],[KC Wheat]]="","",T790+Table5[[#This Row],[KC Wheat]])</f>
        <v>12936.29999999999</v>
      </c>
      <c r="U791" s="11">
        <f>IF(Table5[[#This Row],[Energies]]="","",U790+Table5[[#This Row],[Energies]])</f>
        <v>58860.250000000015</v>
      </c>
      <c r="V791" s="10">
        <f t="shared" si="83"/>
        <v>6775338.4479999971</v>
      </c>
      <c r="W791" s="8">
        <v>622047</v>
      </c>
      <c r="X791" s="12">
        <f t="shared" si="82"/>
        <v>-3.1031352936353684E-2</v>
      </c>
      <c r="Y791" s="8"/>
      <c r="Z791" s="8"/>
      <c r="AA791" s="8"/>
      <c r="AB791" s="1"/>
      <c r="AC791" s="66">
        <v>161568.82999999999</v>
      </c>
    </row>
    <row r="792" spans="1:29" x14ac:dyDescent="0.25">
      <c r="A792" s="1" t="str">
        <f t="shared" si="86"/>
        <v>Jan</v>
      </c>
      <c r="B792" s="2">
        <v>45314</v>
      </c>
      <c r="C792" s="8">
        <v>-3095.3</v>
      </c>
      <c r="D792" s="8">
        <v>-8957.2999999999993</v>
      </c>
      <c r="E792" s="8">
        <v>2764.8</v>
      </c>
      <c r="F792" s="8">
        <v>-1482.1</v>
      </c>
      <c r="G792" s="8">
        <v>-4954.5</v>
      </c>
      <c r="H792" s="8">
        <v>-712.3</v>
      </c>
      <c r="I792" s="8">
        <v>0</v>
      </c>
      <c r="J792" s="10">
        <f t="shared" si="85"/>
        <v>-16436.7</v>
      </c>
      <c r="K792" s="8">
        <v>-74.760000000000005</v>
      </c>
      <c r="L792" s="8">
        <v>-526.41999999999996</v>
      </c>
      <c r="M792" s="8">
        <f t="shared" si="87"/>
        <v>-601.17999999999995</v>
      </c>
      <c r="N792" s="10">
        <f t="shared" si="84"/>
        <v>-17037.88</v>
      </c>
      <c r="O792" s="11">
        <f>IF(Table5[[#This Row],[Beans]]="","",O791+Table5[[#This Row],[Beans]])</f>
        <v>4518597.6999999983</v>
      </c>
      <c r="P792" s="11">
        <f>IF(Table5[[#This Row],[Meal]]="","",P791+Table5[[#This Row],[Meal]])</f>
        <v>1185327.0999999999</v>
      </c>
      <c r="Q792" s="11">
        <f>IF(Table5[[#This Row],[Oil]]="","",Q791+Table5[[#This Row],[Oil]])</f>
        <v>-441430.36000000016</v>
      </c>
      <c r="R792" s="11">
        <f>IF(Table5[[#This Row],[Corn]]="","",R791+Table5[[#This Row],[Corn]])</f>
        <v>555588.74000000011</v>
      </c>
      <c r="S792" s="11">
        <f>IF(Table5[[#This Row],[Wheat]]="","",S791+Table5[[#This Row],[Wheat]])</f>
        <v>1513176.1200000006</v>
      </c>
      <c r="T792" s="11">
        <f>IF(Table5[[#This Row],[KC Wheat]]="","",T791+Table5[[#This Row],[KC Wheat]])</f>
        <v>12223.999999999991</v>
      </c>
      <c r="U792" s="11">
        <f>IF(Table5[[#This Row],[Energies]]="","",U791+Table5[[#This Row],[Energies]])</f>
        <v>58860.250000000015</v>
      </c>
      <c r="V792" s="10">
        <f t="shared" si="83"/>
        <v>6758300.5679999972</v>
      </c>
      <c r="W792" s="8">
        <v>586674</v>
      </c>
      <c r="X792" s="12">
        <f t="shared" si="82"/>
        <v>-2.9041477890617277E-2</v>
      </c>
      <c r="Y792" s="8"/>
      <c r="Z792" s="8"/>
      <c r="AA792" s="8"/>
      <c r="AB792" s="8"/>
      <c r="AC792" s="66">
        <v>108063.4</v>
      </c>
    </row>
    <row r="793" spans="1:29" x14ac:dyDescent="0.25">
      <c r="A793" s="1" t="str">
        <f t="shared" si="86"/>
        <v>Jan</v>
      </c>
      <c r="B793" s="2">
        <v>45315</v>
      </c>
      <c r="C793" s="8">
        <v>3039.6</v>
      </c>
      <c r="D793" s="8">
        <v>9079.2999999999993</v>
      </c>
      <c r="E793" s="8">
        <v>952.2</v>
      </c>
      <c r="F793" s="8">
        <v>-11864.1</v>
      </c>
      <c r="G793" s="8">
        <v>-4519.3999999999996</v>
      </c>
      <c r="H793" s="8">
        <v>1687.7</v>
      </c>
      <c r="I793" s="8">
        <v>0</v>
      </c>
      <c r="J793" s="10">
        <f t="shared" si="85"/>
        <v>-1624.6999999999996</v>
      </c>
      <c r="K793" s="8">
        <v>-73.45</v>
      </c>
      <c r="L793" s="8">
        <v>-519.16</v>
      </c>
      <c r="M793" s="8">
        <f t="shared" si="87"/>
        <v>-592.61</v>
      </c>
      <c r="N793" s="10">
        <f t="shared" si="84"/>
        <v>-2217.3099999999995</v>
      </c>
      <c r="O793" s="11">
        <f>IF(Table5[[#This Row],[Beans]]="","",O792+Table5[[#This Row],[Beans]])</f>
        <v>4521637.299999998</v>
      </c>
      <c r="P793" s="11">
        <f>IF(Table5[[#This Row],[Meal]]="","",P792+Table5[[#This Row],[Meal]])</f>
        <v>1194406.3999999999</v>
      </c>
      <c r="Q793" s="11">
        <f>IF(Table5[[#This Row],[Oil]]="","",Q792+Table5[[#This Row],[Oil]])</f>
        <v>-440478.16000000015</v>
      </c>
      <c r="R793" s="11">
        <f>IF(Table5[[#This Row],[Corn]]="","",R792+Table5[[#This Row],[Corn]])</f>
        <v>543724.64000000013</v>
      </c>
      <c r="S793" s="11">
        <f>IF(Table5[[#This Row],[Wheat]]="","",S792+Table5[[#This Row],[Wheat]])</f>
        <v>1508656.7200000007</v>
      </c>
      <c r="T793" s="11">
        <f>IF(Table5[[#This Row],[KC Wheat]]="","",T792+Table5[[#This Row],[KC Wheat]])</f>
        <v>13911.699999999992</v>
      </c>
      <c r="U793" s="11">
        <f>IF(Table5[[#This Row],[Energies]]="","",U792+Table5[[#This Row],[Energies]])</f>
        <v>58860.250000000015</v>
      </c>
      <c r="V793" s="10">
        <f t="shared" si="83"/>
        <v>6756083.2579999976</v>
      </c>
      <c r="W793" s="8">
        <v>661585</v>
      </c>
      <c r="X793" s="12">
        <f t="shared" si="82"/>
        <v>-3.3515118994535843E-3</v>
      </c>
      <c r="Y793" s="8"/>
      <c r="Z793" s="8"/>
      <c r="AA793" s="8"/>
      <c r="AB793" s="1"/>
      <c r="AC793" s="66">
        <v>121713.29</v>
      </c>
    </row>
    <row r="794" spans="1:29" x14ac:dyDescent="0.25">
      <c r="A794" s="1" t="str">
        <f t="shared" si="86"/>
        <v>Jan</v>
      </c>
      <c r="B794" s="2">
        <v>45316</v>
      </c>
      <c r="C794" s="8">
        <v>12379.7</v>
      </c>
      <c r="D794" s="8">
        <v>4791.7</v>
      </c>
      <c r="E794" s="8">
        <v>-2864.4</v>
      </c>
      <c r="F794" s="8">
        <v>6478.1</v>
      </c>
      <c r="G794" s="8">
        <v>6621</v>
      </c>
      <c r="H794" s="8">
        <v>864.8</v>
      </c>
      <c r="I794" s="8">
        <v>0</v>
      </c>
      <c r="J794" s="10">
        <f t="shared" si="85"/>
        <v>28270.9</v>
      </c>
      <c r="K794" s="8">
        <v>-66.14</v>
      </c>
      <c r="L794" s="8">
        <v>-467.16</v>
      </c>
      <c r="M794" s="8">
        <f t="shared" si="87"/>
        <v>-533.30000000000007</v>
      </c>
      <c r="N794" s="10">
        <f t="shared" si="84"/>
        <v>27737.600000000002</v>
      </c>
      <c r="O794" s="11">
        <f>IF(Table5[[#This Row],[Beans]]="","",O793+Table5[[#This Row],[Beans]])</f>
        <v>4534016.9999999981</v>
      </c>
      <c r="P794" s="11">
        <f>IF(Table5[[#This Row],[Meal]]="","",P793+Table5[[#This Row],[Meal]])</f>
        <v>1199198.0999999999</v>
      </c>
      <c r="Q794" s="11">
        <f>IF(Table5[[#This Row],[Oil]]="","",Q793+Table5[[#This Row],[Oil]])</f>
        <v>-443342.56000000017</v>
      </c>
      <c r="R794" s="11">
        <f>IF(Table5[[#This Row],[Corn]]="","",R793+Table5[[#This Row],[Corn]])</f>
        <v>550202.74000000011</v>
      </c>
      <c r="S794" s="11">
        <f>IF(Table5[[#This Row],[Wheat]]="","",S793+Table5[[#This Row],[Wheat]])</f>
        <v>1515277.7200000007</v>
      </c>
      <c r="T794" s="11">
        <f>IF(Table5[[#This Row],[KC Wheat]]="","",T793+Table5[[#This Row],[KC Wheat]])</f>
        <v>14776.499999999991</v>
      </c>
      <c r="U794" s="11">
        <f>IF(Table5[[#This Row],[Energies]]="","",U793+Table5[[#This Row],[Energies]])</f>
        <v>58860.250000000015</v>
      </c>
      <c r="V794" s="10">
        <f t="shared" si="83"/>
        <v>6783820.8579999972</v>
      </c>
      <c r="W794" s="8">
        <v>702248</v>
      </c>
      <c r="X794" s="12">
        <f t="shared" si="82"/>
        <v>3.9498296897961978E-2</v>
      </c>
      <c r="Y794" s="8"/>
      <c r="Z794" s="8"/>
      <c r="AA794" s="8"/>
      <c r="AB794" s="8"/>
      <c r="AC794" s="66">
        <v>166229.74</v>
      </c>
    </row>
    <row r="795" spans="1:29" x14ac:dyDescent="0.25">
      <c r="A795" s="1" t="str">
        <f t="shared" si="86"/>
        <v>Jan</v>
      </c>
      <c r="B795" s="2">
        <v>45317</v>
      </c>
      <c r="C795" s="8">
        <v>-23428.799999999999</v>
      </c>
      <c r="D795" s="8">
        <v>1434.5</v>
      </c>
      <c r="E795" s="8">
        <v>-3998.9</v>
      </c>
      <c r="F795" s="8">
        <v>17672.900000000001</v>
      </c>
      <c r="G795" s="8">
        <v>-7478.3</v>
      </c>
      <c r="H795" s="8">
        <v>2080.6</v>
      </c>
      <c r="I795" s="8">
        <v>0</v>
      </c>
      <c r="J795" s="10">
        <f t="shared" si="85"/>
        <v>-13717.999999999998</v>
      </c>
      <c r="K795" s="8">
        <v>-353.49</v>
      </c>
      <c r="L795" s="8">
        <v>-1738.58</v>
      </c>
      <c r="M795" s="8">
        <f t="shared" si="87"/>
        <v>-2092.0699999999997</v>
      </c>
      <c r="N795" s="10">
        <f t="shared" si="84"/>
        <v>-15810.069999999998</v>
      </c>
      <c r="O795" s="11">
        <f>IF(Table5[[#This Row],[Beans]]="","",O794+Table5[[#This Row],[Beans]])</f>
        <v>4510588.1999999983</v>
      </c>
      <c r="P795" s="11">
        <f>IF(Table5[[#This Row],[Meal]]="","",P794+Table5[[#This Row],[Meal]])</f>
        <v>1200632.5999999999</v>
      </c>
      <c r="Q795" s="11">
        <f>IF(Table5[[#This Row],[Oil]]="","",Q794+Table5[[#This Row],[Oil]])</f>
        <v>-447341.4600000002</v>
      </c>
      <c r="R795" s="11">
        <f>IF(Table5[[#This Row],[Corn]]="","",R794+Table5[[#This Row],[Corn]])</f>
        <v>567875.64000000013</v>
      </c>
      <c r="S795" s="11">
        <f>IF(Table5[[#This Row],[Wheat]]="","",S794+Table5[[#This Row],[Wheat]])</f>
        <v>1507799.4200000006</v>
      </c>
      <c r="T795" s="11">
        <f>IF(Table5[[#This Row],[KC Wheat]]="","",T794+Table5[[#This Row],[KC Wheat]])</f>
        <v>16857.099999999991</v>
      </c>
      <c r="U795" s="11">
        <f>IF(Table5[[#This Row],[Energies]]="","",U794+Table5[[#This Row],[Energies]])</f>
        <v>58860.250000000015</v>
      </c>
      <c r="V795" s="10">
        <f t="shared" si="83"/>
        <v>6768010.7879999969</v>
      </c>
      <c r="W795" s="8">
        <v>920849</v>
      </c>
      <c r="X795" s="12">
        <f t="shared" si="82"/>
        <v>-1.716901468101719E-2</v>
      </c>
      <c r="Y795" s="8"/>
      <c r="Z795" s="8"/>
      <c r="AA795" s="8"/>
      <c r="AB795" s="1"/>
      <c r="AC795" s="66">
        <v>138969.42000000001</v>
      </c>
    </row>
    <row r="796" spans="1:29" x14ac:dyDescent="0.25">
      <c r="A796" s="1" t="str">
        <f t="shared" si="86"/>
        <v>Jan</v>
      </c>
      <c r="B796" s="2">
        <v>45320</v>
      </c>
      <c r="C796" s="8">
        <v>362.7</v>
      </c>
      <c r="D796" s="8">
        <v>-4106.2</v>
      </c>
      <c r="E796" s="8">
        <v>5535.4</v>
      </c>
      <c r="F796" s="8">
        <v>9040.9</v>
      </c>
      <c r="G796" s="8">
        <v>-17095.7</v>
      </c>
      <c r="H796" s="8">
        <v>-1452.2</v>
      </c>
      <c r="I796" s="8">
        <v>0</v>
      </c>
      <c r="J796" s="10">
        <f t="shared" si="85"/>
        <v>-7715.1000000000013</v>
      </c>
      <c r="K796" s="8">
        <v>-100.23</v>
      </c>
      <c r="L796" s="8">
        <v>-709.09</v>
      </c>
      <c r="M796" s="8">
        <f t="shared" si="87"/>
        <v>-809.32</v>
      </c>
      <c r="N796" s="10">
        <f t="shared" si="84"/>
        <v>-8524.4200000000019</v>
      </c>
      <c r="O796" s="11">
        <f>IF(Table5[[#This Row],[Beans]]="","",O795+Table5[[#This Row],[Beans]])</f>
        <v>4510950.8999999985</v>
      </c>
      <c r="P796" s="11">
        <f>IF(Table5[[#This Row],[Meal]]="","",P795+Table5[[#This Row],[Meal]])</f>
        <v>1196526.3999999999</v>
      </c>
      <c r="Q796" s="11">
        <f>IF(Table5[[#This Row],[Oil]]="","",Q795+Table5[[#This Row],[Oil]])</f>
        <v>-441806.06000000017</v>
      </c>
      <c r="R796" s="11">
        <f>IF(Table5[[#This Row],[Corn]]="","",R795+Table5[[#This Row],[Corn]])</f>
        <v>576916.54000000015</v>
      </c>
      <c r="S796" s="11">
        <f>IF(Table5[[#This Row],[Wheat]]="","",S795+Table5[[#This Row],[Wheat]])</f>
        <v>1490703.7200000007</v>
      </c>
      <c r="T796" s="11">
        <f>IF(Table5[[#This Row],[KC Wheat]]="","",T795+Table5[[#This Row],[KC Wheat]])</f>
        <v>15404.899999999991</v>
      </c>
      <c r="U796" s="11">
        <f>IF(Table5[[#This Row],[Energies]]="","",U795+Table5[[#This Row],[Energies]])</f>
        <v>58860.250000000015</v>
      </c>
      <c r="V796" s="10">
        <f t="shared" si="83"/>
        <v>6759486.367999997</v>
      </c>
      <c r="W796" s="8">
        <v>805809</v>
      </c>
      <c r="X796" s="12">
        <f t="shared" si="82"/>
        <v>-1.0578710339546967E-2</v>
      </c>
      <c r="Y796" s="8">
        <v>-5272.11</v>
      </c>
      <c r="Z796" s="8"/>
      <c r="AA796" s="8"/>
      <c r="AB796" s="8"/>
      <c r="AC796" s="66">
        <v>113857.60000000001</v>
      </c>
    </row>
    <row r="797" spans="1:29" x14ac:dyDescent="0.25">
      <c r="A797" s="1" t="str">
        <f t="shared" si="86"/>
        <v>Jan</v>
      </c>
      <c r="B797" s="2">
        <v>45321</v>
      </c>
      <c r="C797" s="8">
        <v>-7135.8</v>
      </c>
      <c r="D797" s="8">
        <v>21516.3</v>
      </c>
      <c r="E797" s="8">
        <v>-1137.3</v>
      </c>
      <c r="F797" s="8">
        <v>-18382.2</v>
      </c>
      <c r="G797" s="8">
        <v>-4718.8999999999996</v>
      </c>
      <c r="H797" s="8">
        <v>819.3</v>
      </c>
      <c r="I797" s="8">
        <v>0</v>
      </c>
      <c r="J797" s="10">
        <f t="shared" si="85"/>
        <v>-9038.6</v>
      </c>
      <c r="K797" s="8">
        <v>-78.58</v>
      </c>
      <c r="L797" s="8">
        <v>-554.53</v>
      </c>
      <c r="M797" s="8">
        <f t="shared" si="87"/>
        <v>-633.11</v>
      </c>
      <c r="N797" s="10">
        <f t="shared" si="84"/>
        <v>-9671.7100000000009</v>
      </c>
      <c r="O797" s="11">
        <f>IF(Table5[[#This Row],[Beans]]="","",O796+Table5[[#This Row],[Beans]])</f>
        <v>4503815.0999999987</v>
      </c>
      <c r="P797" s="11">
        <f>IF(Table5[[#This Row],[Meal]]="","",P796+Table5[[#This Row],[Meal]])</f>
        <v>1218042.7</v>
      </c>
      <c r="Q797" s="11">
        <f>IF(Table5[[#This Row],[Oil]]="","",Q796+Table5[[#This Row],[Oil]])</f>
        <v>-442943.36000000016</v>
      </c>
      <c r="R797" s="11">
        <f>IF(Table5[[#This Row],[Corn]]="","",R796+Table5[[#This Row],[Corn]])</f>
        <v>558534.3400000002</v>
      </c>
      <c r="S797" s="11">
        <f>IF(Table5[[#This Row],[Wheat]]="","",S796+Table5[[#This Row],[Wheat]])</f>
        <v>1485984.8200000008</v>
      </c>
      <c r="T797" s="11">
        <f>IF(Table5[[#This Row],[KC Wheat]]="","",T796+Table5[[#This Row],[KC Wheat]])</f>
        <v>16224.19999999999</v>
      </c>
      <c r="U797" s="11">
        <f>IF(Table5[[#This Row],[Energies]]="","",U796+Table5[[#This Row],[Energies]])</f>
        <v>58860.250000000015</v>
      </c>
      <c r="V797" s="10">
        <f t="shared" si="83"/>
        <v>6749814.657999997</v>
      </c>
      <c r="W797" s="8">
        <v>946646</v>
      </c>
      <c r="X797" s="12">
        <f t="shared" si="82"/>
        <v>-1.0216818113634877E-2</v>
      </c>
      <c r="Y797" s="8"/>
      <c r="Z797" s="8"/>
      <c r="AA797" s="8"/>
      <c r="AB797" s="1"/>
      <c r="AC797" s="66">
        <v>103723.49</v>
      </c>
    </row>
    <row r="798" spans="1:29" x14ac:dyDescent="0.25">
      <c r="A798" s="1" t="str">
        <f t="shared" si="86"/>
        <v>Jan</v>
      </c>
      <c r="B798" s="2">
        <v>45322</v>
      </c>
      <c r="C798" s="8">
        <v>-26499.5</v>
      </c>
      <c r="D798" s="8">
        <v>18285.599999999999</v>
      </c>
      <c r="E798" s="8">
        <v>22.8</v>
      </c>
      <c r="F798" s="8">
        <v>-40634.800000000003</v>
      </c>
      <c r="G798" s="8">
        <v>-15917.6</v>
      </c>
      <c r="H798" s="8">
        <v>-966.7</v>
      </c>
      <c r="I798" s="8">
        <v>0</v>
      </c>
      <c r="J798" s="10">
        <f t="shared" si="85"/>
        <v>-65710.2</v>
      </c>
      <c r="K798" s="8">
        <v>-72.650000000000006</v>
      </c>
      <c r="L798" s="8">
        <v>-513.59</v>
      </c>
      <c r="M798" s="8">
        <f t="shared" si="87"/>
        <v>-586.24</v>
      </c>
      <c r="N798" s="10">
        <f t="shared" si="84"/>
        <v>-66296.44</v>
      </c>
      <c r="O798" s="11">
        <f>IF(Table5[[#This Row],[Beans]]="","",O797+Table5[[#This Row],[Beans]])</f>
        <v>4477315.5999999987</v>
      </c>
      <c r="P798" s="11">
        <f>IF(Table5[[#This Row],[Meal]]="","",P797+Table5[[#This Row],[Meal]])</f>
        <v>1236328.3</v>
      </c>
      <c r="Q798" s="11">
        <f>IF(Table5[[#This Row],[Oil]]="","",Q797+Table5[[#This Row],[Oil]])</f>
        <v>-442920.56000000017</v>
      </c>
      <c r="R798" s="11">
        <f>IF(Table5[[#This Row],[Corn]]="","",R797+Table5[[#This Row],[Corn]])</f>
        <v>517899.54000000021</v>
      </c>
      <c r="S798" s="11">
        <f>IF(Table5[[#This Row],[Wheat]]="","",S797+Table5[[#This Row],[Wheat]])</f>
        <v>1470067.2200000007</v>
      </c>
      <c r="T798" s="11">
        <f>IF(Table5[[#This Row],[KC Wheat]]="","",T797+Table5[[#This Row],[KC Wheat]])</f>
        <v>15257.499999999989</v>
      </c>
      <c r="U798" s="11">
        <f>IF(Table5[[#This Row],[Energies]]="","",U797+Table5[[#This Row],[Energies]])</f>
        <v>58860.250000000015</v>
      </c>
      <c r="V798" s="10">
        <f t="shared" si="83"/>
        <v>6683518.2179999966</v>
      </c>
      <c r="W798" s="8">
        <v>948466</v>
      </c>
      <c r="X798" s="12">
        <f t="shared" si="82"/>
        <v>-6.989859415097642E-2</v>
      </c>
      <c r="Y798" s="8"/>
      <c r="Z798" s="8"/>
      <c r="AA798" s="8"/>
      <c r="AB798" s="8"/>
      <c r="AC798" s="66">
        <v>82858</v>
      </c>
    </row>
    <row r="799" spans="1:29" x14ac:dyDescent="0.25">
      <c r="A799" s="1" t="str">
        <f t="shared" si="86"/>
        <v>Feb</v>
      </c>
      <c r="B799" s="2">
        <v>45323</v>
      </c>
      <c r="C799" s="8">
        <v>16985.7</v>
      </c>
      <c r="D799" s="8">
        <v>13748.5</v>
      </c>
      <c r="E799" s="8">
        <v>853.1</v>
      </c>
      <c r="F799" s="8">
        <v>-27966.799999999999</v>
      </c>
      <c r="G799" s="8">
        <v>-7589.4</v>
      </c>
      <c r="H799" s="8">
        <v>-581.6</v>
      </c>
      <c r="I799" s="8">
        <v>0</v>
      </c>
      <c r="J799" s="10">
        <f t="shared" si="85"/>
        <v>-4550.5</v>
      </c>
      <c r="K799" s="8">
        <v>-73.959999999999994</v>
      </c>
      <c r="L799" s="8">
        <v>-651.36</v>
      </c>
      <c r="M799" s="8">
        <f t="shared" si="87"/>
        <v>-725.32</v>
      </c>
      <c r="N799" s="10">
        <f t="shared" si="84"/>
        <v>-5275.82</v>
      </c>
      <c r="O799" s="11">
        <f>IF(Table5[[#This Row],[Beans]]="","",O798+Table5[[#This Row],[Beans]])</f>
        <v>4494301.2999999989</v>
      </c>
      <c r="P799" s="11">
        <f>IF(Table5[[#This Row],[Meal]]="","",P798+Table5[[#This Row],[Meal]])</f>
        <v>1250076.8</v>
      </c>
      <c r="Q799" s="11">
        <f>IF(Table5[[#This Row],[Oil]]="","",Q798+Table5[[#This Row],[Oil]])</f>
        <v>-442067.4600000002</v>
      </c>
      <c r="R799" s="11">
        <f>IF(Table5[[#This Row],[Corn]]="","",R798+Table5[[#This Row],[Corn]])</f>
        <v>489932.74000000022</v>
      </c>
      <c r="S799" s="11">
        <f>IF(Table5[[#This Row],[Wheat]]="","",S798+Table5[[#This Row],[Wheat]])</f>
        <v>1462477.8200000008</v>
      </c>
      <c r="T799" s="11">
        <f>IF(Table5[[#This Row],[KC Wheat]]="","",T798+Table5[[#This Row],[KC Wheat]])</f>
        <v>14675.899999999989</v>
      </c>
      <c r="U799" s="11">
        <f>IF(Table5[[#This Row],[Energies]]="","",U798+Table5[[#This Row],[Energies]])</f>
        <v>58860.250000000015</v>
      </c>
      <c r="V799" s="10">
        <f t="shared" si="83"/>
        <v>6678242.3979999963</v>
      </c>
      <c r="W799" s="8">
        <v>882621</v>
      </c>
      <c r="X799" s="12">
        <f t="shared" ref="X799:X862" si="88">IFERROR(N799/W799,"")</f>
        <v>-5.9774467183536309E-3</v>
      </c>
      <c r="Y799" s="8">
        <v>-4654.7</v>
      </c>
      <c r="Z799" s="8"/>
      <c r="AA799" s="8"/>
      <c r="AB799" s="1"/>
      <c r="AC799" s="66">
        <v>73254.179999999993</v>
      </c>
    </row>
    <row r="800" spans="1:29" x14ac:dyDescent="0.25">
      <c r="A800" s="1" t="str">
        <f t="shared" si="86"/>
        <v>Feb</v>
      </c>
      <c r="B800" s="2">
        <v>45324</v>
      </c>
      <c r="C800" s="8">
        <v>-17406.7</v>
      </c>
      <c r="D800" s="8">
        <v>-1858.5</v>
      </c>
      <c r="E800" s="8">
        <v>2579.8000000000002</v>
      </c>
      <c r="F800" s="8">
        <v>27670.3</v>
      </c>
      <c r="G800" s="8">
        <v>8843</v>
      </c>
      <c r="H800" s="8">
        <v>-166.2</v>
      </c>
      <c r="I800" s="8">
        <v>0</v>
      </c>
      <c r="J800" s="10">
        <f t="shared" si="85"/>
        <v>19661.699999999997</v>
      </c>
      <c r="K800" s="8">
        <v>-80.28</v>
      </c>
      <c r="L800" s="8">
        <v>-707.03</v>
      </c>
      <c r="M800" s="8">
        <f t="shared" si="87"/>
        <v>-787.31</v>
      </c>
      <c r="N800" s="10">
        <f t="shared" si="84"/>
        <v>18874.389999999996</v>
      </c>
      <c r="O800" s="11">
        <f>IF(Table5[[#This Row],[Beans]]="","",O799+Table5[[#This Row],[Beans]])</f>
        <v>4476894.5999999987</v>
      </c>
      <c r="P800" s="11">
        <f>IF(Table5[[#This Row],[Meal]]="","",P799+Table5[[#This Row],[Meal]])</f>
        <v>1248218.3</v>
      </c>
      <c r="Q800" s="11">
        <f>IF(Table5[[#This Row],[Oil]]="","",Q799+Table5[[#This Row],[Oil]])</f>
        <v>-439487.66000000021</v>
      </c>
      <c r="R800" s="11">
        <f>IF(Table5[[#This Row],[Corn]]="","",R799+Table5[[#This Row],[Corn]])</f>
        <v>517603.04000000021</v>
      </c>
      <c r="S800" s="11">
        <f>IF(Table5[[#This Row],[Wheat]]="","",S799+Table5[[#This Row],[Wheat]])</f>
        <v>1471320.8200000008</v>
      </c>
      <c r="T800" s="11">
        <f>IF(Table5[[#This Row],[KC Wheat]]="","",T799+Table5[[#This Row],[KC Wheat]])</f>
        <v>14509.699999999988</v>
      </c>
      <c r="U800" s="11">
        <f>IF(Table5[[#This Row],[Energies]]="","",U799+Table5[[#This Row],[Energies]])</f>
        <v>58860.250000000015</v>
      </c>
      <c r="V800" s="10">
        <f t="shared" si="83"/>
        <v>6697116.787999996</v>
      </c>
      <c r="W800" s="8">
        <v>589315</v>
      </c>
      <c r="X800" s="12">
        <f t="shared" si="88"/>
        <v>3.2027676200334282E-2</v>
      </c>
      <c r="Y800" s="8"/>
      <c r="Z800" s="8"/>
      <c r="AA800" s="8"/>
      <c r="AB800" s="8"/>
      <c r="AC800" s="66">
        <v>85021.37</v>
      </c>
    </row>
    <row r="801" spans="1:29" x14ac:dyDescent="0.25">
      <c r="A801" s="1" t="str">
        <f t="shared" si="86"/>
        <v>Feb</v>
      </c>
      <c r="B801" s="2">
        <v>45327</v>
      </c>
      <c r="C801" s="8">
        <v>-9147.2999999999993</v>
      </c>
      <c r="D801" s="8">
        <v>-2058</v>
      </c>
      <c r="E801" s="8">
        <v>-3617.9</v>
      </c>
      <c r="F801" s="8">
        <v>7334.4</v>
      </c>
      <c r="G801" s="8">
        <v>-9479.7999999999993</v>
      </c>
      <c r="H801" s="8">
        <v>-23.1</v>
      </c>
      <c r="I801" s="8">
        <v>0</v>
      </c>
      <c r="J801" s="10">
        <f t="shared" si="85"/>
        <v>-16991.699999999997</v>
      </c>
      <c r="K801" s="8">
        <v>-65.12</v>
      </c>
      <c r="L801" s="8">
        <v>-576.27</v>
      </c>
      <c r="M801" s="8">
        <f t="shared" si="87"/>
        <v>-641.39</v>
      </c>
      <c r="N801" s="10">
        <f t="shared" si="84"/>
        <v>-17633.089999999997</v>
      </c>
      <c r="O801" s="11">
        <f>IF(Table5[[#This Row],[Beans]]="","",O800+Table5[[#This Row],[Beans]])</f>
        <v>4467747.2999999989</v>
      </c>
      <c r="P801" s="11">
        <f>IF(Table5[[#This Row],[Meal]]="","",P800+Table5[[#This Row],[Meal]])</f>
        <v>1246160.3</v>
      </c>
      <c r="Q801" s="11">
        <f>IF(Table5[[#This Row],[Oil]]="","",Q800+Table5[[#This Row],[Oil]])</f>
        <v>-443105.56000000023</v>
      </c>
      <c r="R801" s="11">
        <f>IF(Table5[[#This Row],[Corn]]="","",R800+Table5[[#This Row],[Corn]])</f>
        <v>524937.44000000018</v>
      </c>
      <c r="S801" s="11">
        <f>IF(Table5[[#This Row],[Wheat]]="","",S800+Table5[[#This Row],[Wheat]])</f>
        <v>1461841.0200000007</v>
      </c>
      <c r="T801" s="11">
        <f>IF(Table5[[#This Row],[KC Wheat]]="","",T800+Table5[[#This Row],[KC Wheat]])</f>
        <v>14486.599999999988</v>
      </c>
      <c r="U801" s="11">
        <f>IF(Table5[[#This Row],[Energies]]="","",U800+Table5[[#This Row],[Energies]])</f>
        <v>58860.250000000015</v>
      </c>
      <c r="V801" s="10">
        <f t="shared" si="83"/>
        <v>6679483.6979999961</v>
      </c>
      <c r="W801" s="8">
        <v>649648</v>
      </c>
      <c r="X801" s="12">
        <f t="shared" si="88"/>
        <v>-2.7142529492894609E-2</v>
      </c>
      <c r="Y801" s="8"/>
      <c r="Z801" s="8"/>
      <c r="AA801" s="8"/>
      <c r="AB801" s="1"/>
      <c r="AC801" s="66">
        <v>58062.23</v>
      </c>
    </row>
    <row r="802" spans="1:29" x14ac:dyDescent="0.25">
      <c r="A802" s="1" t="str">
        <f t="shared" si="86"/>
        <v>Feb</v>
      </c>
      <c r="B802" s="2">
        <v>45328</v>
      </c>
      <c r="C802" s="8">
        <v>-20186.7</v>
      </c>
      <c r="D802" s="8">
        <v>7759.5</v>
      </c>
      <c r="E802" s="8">
        <v>3632.2</v>
      </c>
      <c r="F802" s="8">
        <v>-8757</v>
      </c>
      <c r="G802" s="8">
        <v>-4983.3</v>
      </c>
      <c r="H802" s="8">
        <v>-1035.4000000000001</v>
      </c>
      <c r="I802" s="8">
        <v>0</v>
      </c>
      <c r="J802" s="10">
        <f t="shared" si="85"/>
        <v>-23570.7</v>
      </c>
      <c r="K802" s="8">
        <v>-60.21</v>
      </c>
      <c r="L802" s="8">
        <v>-531.34</v>
      </c>
      <c r="M802" s="8">
        <f t="shared" si="87"/>
        <v>-591.55000000000007</v>
      </c>
      <c r="N802" s="10">
        <f t="shared" si="84"/>
        <v>-24162.25</v>
      </c>
      <c r="O802" s="11">
        <f>IF(Table5[[#This Row],[Beans]]="","",O801+Table5[[#This Row],[Beans]])</f>
        <v>4447560.5999999987</v>
      </c>
      <c r="P802" s="11">
        <f>IF(Table5[[#This Row],[Meal]]="","",P801+Table5[[#This Row],[Meal]])</f>
        <v>1253919.8</v>
      </c>
      <c r="Q802" s="11">
        <f>IF(Table5[[#This Row],[Oil]]="","",Q801+Table5[[#This Row],[Oil]])</f>
        <v>-439473.36000000022</v>
      </c>
      <c r="R802" s="11">
        <f>IF(Table5[[#This Row],[Corn]]="","",R801+Table5[[#This Row],[Corn]])</f>
        <v>516180.44000000018</v>
      </c>
      <c r="S802" s="11">
        <f>IF(Table5[[#This Row],[Wheat]]="","",S801+Table5[[#This Row],[Wheat]])</f>
        <v>1456857.7200000007</v>
      </c>
      <c r="T802" s="11">
        <f>IF(Table5[[#This Row],[KC Wheat]]="","",T801+Table5[[#This Row],[KC Wheat]])</f>
        <v>13451.199999999988</v>
      </c>
      <c r="U802" s="11">
        <f>IF(Table5[[#This Row],[Energies]]="","",U801+Table5[[#This Row],[Energies]])</f>
        <v>58860.250000000015</v>
      </c>
      <c r="V802" s="10">
        <f t="shared" si="83"/>
        <v>6655321.4479999961</v>
      </c>
      <c r="W802" s="8">
        <v>662451</v>
      </c>
      <c r="X802" s="12">
        <f t="shared" si="88"/>
        <v>-3.6474018455704652E-2</v>
      </c>
      <c r="Y802" s="8"/>
      <c r="Z802" s="8"/>
      <c r="AA802" s="8"/>
      <c r="AB802" s="8"/>
      <c r="AC802" s="66">
        <v>25379.43</v>
      </c>
    </row>
    <row r="803" spans="1:29" x14ac:dyDescent="0.25">
      <c r="A803" s="1" t="str">
        <f t="shared" si="86"/>
        <v>Feb</v>
      </c>
      <c r="B803" s="2">
        <v>45329</v>
      </c>
      <c r="C803" s="8">
        <v>3445.9</v>
      </c>
      <c r="D803" s="8">
        <v>-13555.4</v>
      </c>
      <c r="E803" s="8">
        <v>6084</v>
      </c>
      <c r="F803" s="8">
        <v>9187.6</v>
      </c>
      <c r="G803" s="8">
        <v>1003.4</v>
      </c>
      <c r="H803" s="8">
        <v>-671.4</v>
      </c>
      <c r="I803" s="8">
        <v>0</v>
      </c>
      <c r="J803" s="10">
        <f t="shared" si="85"/>
        <v>5494.1</v>
      </c>
      <c r="K803" s="8">
        <v>-96.51</v>
      </c>
      <c r="L803" s="8">
        <v>-849.59</v>
      </c>
      <c r="M803" s="8">
        <f t="shared" si="87"/>
        <v>-946.1</v>
      </c>
      <c r="N803" s="10">
        <f t="shared" si="84"/>
        <v>4548</v>
      </c>
      <c r="O803" s="11">
        <f>IF(Table5[[#This Row],[Beans]]="","",O802+Table5[[#This Row],[Beans]])</f>
        <v>4451006.4999999991</v>
      </c>
      <c r="P803" s="11">
        <f>IF(Table5[[#This Row],[Meal]]="","",P802+Table5[[#This Row],[Meal]])</f>
        <v>1240364.4000000001</v>
      </c>
      <c r="Q803" s="11">
        <f>IF(Table5[[#This Row],[Oil]]="","",Q802+Table5[[#This Row],[Oil]])</f>
        <v>-433389.36000000022</v>
      </c>
      <c r="R803" s="11">
        <f>IF(Table5[[#This Row],[Corn]]="","",R802+Table5[[#This Row],[Corn]])</f>
        <v>525368.04000000015</v>
      </c>
      <c r="S803" s="11">
        <f>IF(Table5[[#This Row],[Wheat]]="","",S802+Table5[[#This Row],[Wheat]])</f>
        <v>1457861.1200000006</v>
      </c>
      <c r="T803" s="11">
        <f>IF(Table5[[#This Row],[KC Wheat]]="","",T802+Table5[[#This Row],[KC Wheat]])</f>
        <v>12779.799999999988</v>
      </c>
      <c r="U803" s="11">
        <f>IF(Table5[[#This Row],[Energies]]="","",U802+Table5[[#This Row],[Energies]])</f>
        <v>58860.250000000015</v>
      </c>
      <c r="V803" s="10">
        <f t="shared" si="83"/>
        <v>6659869.4479999961</v>
      </c>
      <c r="W803" s="8">
        <v>517920</v>
      </c>
      <c r="X803" s="12">
        <f t="shared" si="88"/>
        <v>8.7812789620018532E-3</v>
      </c>
      <c r="Y803" s="8"/>
      <c r="Z803" s="8"/>
      <c r="AA803" s="8"/>
      <c r="AB803" s="1"/>
      <c r="AC803" s="66">
        <v>23235.08</v>
      </c>
    </row>
    <row r="804" spans="1:29" x14ac:dyDescent="0.25">
      <c r="A804" s="1" t="str">
        <f t="shared" si="86"/>
        <v>Feb</v>
      </c>
      <c r="B804" s="2">
        <v>45330</v>
      </c>
      <c r="C804" s="8">
        <v>26266</v>
      </c>
      <c r="D804" s="8">
        <v>-20350.8</v>
      </c>
      <c r="E804" s="8">
        <v>-1395</v>
      </c>
      <c r="F804" s="8">
        <v>42610</v>
      </c>
      <c r="G804" s="8">
        <v>-4831.3</v>
      </c>
      <c r="H804" s="8">
        <v>1280.9000000000001</v>
      </c>
      <c r="I804" s="8">
        <v>0</v>
      </c>
      <c r="J804" s="10">
        <f t="shared" si="85"/>
        <v>43579.799999999996</v>
      </c>
      <c r="K804" s="8">
        <v>-106.7</v>
      </c>
      <c r="L804" s="8">
        <v>-930.95</v>
      </c>
      <c r="M804" s="8">
        <f t="shared" si="87"/>
        <v>-1037.6500000000001</v>
      </c>
      <c r="N804" s="10">
        <f t="shared" si="84"/>
        <v>42542.149999999994</v>
      </c>
      <c r="O804" s="11">
        <f>IF(Table5[[#This Row],[Beans]]="","",O803+Table5[[#This Row],[Beans]])</f>
        <v>4477272.4999999991</v>
      </c>
      <c r="P804" s="11">
        <f>IF(Table5[[#This Row],[Meal]]="","",P803+Table5[[#This Row],[Meal]])</f>
        <v>1220013.6000000001</v>
      </c>
      <c r="Q804" s="11">
        <f>IF(Table5[[#This Row],[Oil]]="","",Q803+Table5[[#This Row],[Oil]])</f>
        <v>-434784.36000000022</v>
      </c>
      <c r="R804" s="11">
        <f>IF(Table5[[#This Row],[Corn]]="","",R803+Table5[[#This Row],[Corn]])</f>
        <v>567978.04000000015</v>
      </c>
      <c r="S804" s="11">
        <f>IF(Table5[[#This Row],[Wheat]]="","",S803+Table5[[#This Row],[Wheat]])</f>
        <v>1453029.8200000005</v>
      </c>
      <c r="T804" s="11">
        <f>IF(Table5[[#This Row],[KC Wheat]]="","",T803+Table5[[#This Row],[KC Wheat]])</f>
        <v>14060.699999999988</v>
      </c>
      <c r="U804" s="11">
        <f>IF(Table5[[#This Row],[Energies]]="","",U803+Table5[[#This Row],[Energies]])</f>
        <v>58860.250000000015</v>
      </c>
      <c r="V804" s="10">
        <f t="shared" si="83"/>
        <v>6702411.5979999965</v>
      </c>
      <c r="W804" s="8">
        <v>618416</v>
      </c>
      <c r="X804" s="12">
        <f t="shared" si="88"/>
        <v>6.8792123748415299E-2</v>
      </c>
      <c r="Y804" s="8"/>
      <c r="Z804" s="8"/>
      <c r="AA804" s="8"/>
      <c r="AB804" s="8"/>
      <c r="AC804" s="66">
        <v>95740.68</v>
      </c>
    </row>
    <row r="805" spans="1:29" x14ac:dyDescent="0.25">
      <c r="A805" s="1" t="str">
        <f t="shared" si="86"/>
        <v>Feb</v>
      </c>
      <c r="B805" s="2">
        <v>45331</v>
      </c>
      <c r="C805" s="8">
        <v>-192.7</v>
      </c>
      <c r="D805" s="8">
        <v>-17464.3</v>
      </c>
      <c r="E805" s="8">
        <v>-312.10000000000002</v>
      </c>
      <c r="F805" s="8">
        <v>-12370.5</v>
      </c>
      <c r="G805" s="8">
        <v>365.8</v>
      </c>
      <c r="H805" s="8">
        <v>409.2</v>
      </c>
      <c r="I805" s="8">
        <v>0</v>
      </c>
      <c r="J805" s="10">
        <f t="shared" si="85"/>
        <v>-29564.6</v>
      </c>
      <c r="K805" s="8">
        <v>-106.84</v>
      </c>
      <c r="L805" s="8">
        <v>-914.54</v>
      </c>
      <c r="M805" s="8">
        <f t="shared" si="87"/>
        <v>-1021.38</v>
      </c>
      <c r="N805" s="10">
        <f t="shared" si="84"/>
        <v>-30585.98</v>
      </c>
      <c r="O805" s="11">
        <f>IF(Table5[[#This Row],[Beans]]="","",O804+Table5[[#This Row],[Beans]])</f>
        <v>4477079.7999999989</v>
      </c>
      <c r="P805" s="11">
        <f>IF(Table5[[#This Row],[Meal]]="","",P804+Table5[[#This Row],[Meal]])</f>
        <v>1202549.3</v>
      </c>
      <c r="Q805" s="11">
        <f>IF(Table5[[#This Row],[Oil]]="","",Q804+Table5[[#This Row],[Oil]])</f>
        <v>-435096.4600000002</v>
      </c>
      <c r="R805" s="11">
        <f>IF(Table5[[#This Row],[Corn]]="","",R804+Table5[[#This Row],[Corn]])</f>
        <v>555607.54000000015</v>
      </c>
      <c r="S805" s="11">
        <f>IF(Table5[[#This Row],[Wheat]]="","",S804+Table5[[#This Row],[Wheat]])</f>
        <v>1453395.6200000006</v>
      </c>
      <c r="T805" s="11">
        <f>IF(Table5[[#This Row],[KC Wheat]]="","",T804+Table5[[#This Row],[KC Wheat]])</f>
        <v>14469.899999999989</v>
      </c>
      <c r="U805" s="11">
        <f>IF(Table5[[#This Row],[Energies]]="","",U804+Table5[[#This Row],[Energies]])</f>
        <v>58860.250000000015</v>
      </c>
      <c r="V805" s="10">
        <f t="shared" si="83"/>
        <v>6671825.6179999961</v>
      </c>
      <c r="W805" s="8">
        <v>446781</v>
      </c>
      <c r="X805" s="12">
        <f t="shared" si="88"/>
        <v>-6.8458551281276508E-2</v>
      </c>
      <c r="Y805" s="8"/>
      <c r="Z805" s="8"/>
      <c r="AA805" s="8"/>
      <c r="AB805" s="1"/>
      <c r="AC805" s="66">
        <v>51188.55</v>
      </c>
    </row>
    <row r="806" spans="1:29" x14ac:dyDescent="0.25">
      <c r="A806" s="1" t="str">
        <f t="shared" si="86"/>
        <v>Feb</v>
      </c>
      <c r="B806" s="2">
        <v>45334</v>
      </c>
      <c r="C806" s="8">
        <v>-4413.8</v>
      </c>
      <c r="D806" s="8">
        <v>5635.1</v>
      </c>
      <c r="E806" s="8">
        <v>-10120.200000000001</v>
      </c>
      <c r="F806" s="8">
        <v>-64629.9</v>
      </c>
      <c r="G806" s="8">
        <v>2923.5</v>
      </c>
      <c r="H806" s="8">
        <v>-244.9</v>
      </c>
      <c r="I806" s="8">
        <v>0</v>
      </c>
      <c r="J806" s="10">
        <f t="shared" si="85"/>
        <v>-70850.2</v>
      </c>
      <c r="K806" s="8">
        <v>-69.930000000000007</v>
      </c>
      <c r="L806" s="8">
        <v>-591.05999999999995</v>
      </c>
      <c r="M806" s="8">
        <f t="shared" si="87"/>
        <v>-660.99</v>
      </c>
      <c r="N806" s="10">
        <f t="shared" si="84"/>
        <v>-71511.19</v>
      </c>
      <c r="O806" s="11">
        <f>IF(Table5[[#This Row],[Beans]]="","",O805+Table5[[#This Row],[Beans]])</f>
        <v>4472665.9999999991</v>
      </c>
      <c r="P806" s="11">
        <f>IF(Table5[[#This Row],[Meal]]="","",P805+Table5[[#This Row],[Meal]])</f>
        <v>1208184.4000000001</v>
      </c>
      <c r="Q806" s="11">
        <f>IF(Table5[[#This Row],[Oil]]="","",Q805+Table5[[#This Row],[Oil]])</f>
        <v>-445216.66000000021</v>
      </c>
      <c r="R806" s="11">
        <f>IF(Table5[[#This Row],[Corn]]="","",R805+Table5[[#This Row],[Corn]])</f>
        <v>490977.64000000013</v>
      </c>
      <c r="S806" s="11">
        <f>IF(Table5[[#This Row],[Wheat]]="","",S805+Table5[[#This Row],[Wheat]])</f>
        <v>1456319.1200000006</v>
      </c>
      <c r="T806" s="11">
        <f>IF(Table5[[#This Row],[KC Wheat]]="","",T805+Table5[[#This Row],[KC Wheat]])</f>
        <v>14224.999999999989</v>
      </c>
      <c r="U806" s="11">
        <f>IF(Table5[[#This Row],[Energies]]="","",U805+Table5[[#This Row],[Energies]])</f>
        <v>58860.250000000015</v>
      </c>
      <c r="V806" s="10">
        <f t="shared" si="83"/>
        <v>6600314.4279999956</v>
      </c>
      <c r="W806" s="8">
        <v>429823</v>
      </c>
      <c r="X806" s="12">
        <f t="shared" si="88"/>
        <v>-0.16637357703054514</v>
      </c>
      <c r="Y806" s="8">
        <v>-3957.85</v>
      </c>
      <c r="Z806" s="8"/>
      <c r="AA806" s="8"/>
      <c r="AB806" s="8"/>
      <c r="AC806" s="66">
        <v>-56376.44</v>
      </c>
    </row>
    <row r="807" spans="1:29" x14ac:dyDescent="0.25">
      <c r="A807" s="1" t="str">
        <f t="shared" si="86"/>
        <v>Feb</v>
      </c>
      <c r="B807" s="2">
        <v>45335</v>
      </c>
      <c r="C807" s="8">
        <v>9613.4</v>
      </c>
      <c r="D807" s="8">
        <v>15017.2</v>
      </c>
      <c r="E807" s="8">
        <v>-3299</v>
      </c>
      <c r="F807" s="8">
        <v>-17761.400000000001</v>
      </c>
      <c r="G807" s="8">
        <v>2158.1</v>
      </c>
      <c r="H807" s="8">
        <v>-149.1</v>
      </c>
      <c r="I807" s="8">
        <v>0</v>
      </c>
      <c r="J807" s="10">
        <f t="shared" si="85"/>
        <v>5579.1999999999971</v>
      </c>
      <c r="K807" s="8">
        <v>-49.67</v>
      </c>
      <c r="L807" s="8">
        <v>-428.85</v>
      </c>
      <c r="M807" s="8">
        <f t="shared" si="87"/>
        <v>-478.52000000000004</v>
      </c>
      <c r="N807" s="10">
        <f t="shared" si="84"/>
        <v>5100.6799999999967</v>
      </c>
      <c r="O807" s="11">
        <f>IF(Table5[[#This Row],[Beans]]="","",O806+Table5[[#This Row],[Beans]])</f>
        <v>4482279.3999999994</v>
      </c>
      <c r="P807" s="11">
        <f>IF(Table5[[#This Row],[Meal]]="","",P806+Table5[[#This Row],[Meal]])</f>
        <v>1223201.6000000001</v>
      </c>
      <c r="Q807" s="11">
        <f>IF(Table5[[#This Row],[Oil]]="","",Q806+Table5[[#This Row],[Oil]])</f>
        <v>-448515.66000000021</v>
      </c>
      <c r="R807" s="11">
        <f>IF(Table5[[#This Row],[Corn]]="","",R806+Table5[[#This Row],[Corn]])</f>
        <v>473216.24000000011</v>
      </c>
      <c r="S807" s="11">
        <f>IF(Table5[[#This Row],[Wheat]]="","",S806+Table5[[#This Row],[Wheat]])</f>
        <v>1458477.2200000007</v>
      </c>
      <c r="T807" s="11">
        <f>IF(Table5[[#This Row],[KC Wheat]]="","",T806+Table5[[#This Row],[KC Wheat]])</f>
        <v>14075.899999999989</v>
      </c>
      <c r="U807" s="11">
        <f>IF(Table5[[#This Row],[Energies]]="","",U806+Table5[[#This Row],[Energies]])</f>
        <v>58860.250000000015</v>
      </c>
      <c r="V807" s="10">
        <f t="shared" si="83"/>
        <v>6605415.1079999954</v>
      </c>
      <c r="W807" s="8">
        <v>459587</v>
      </c>
      <c r="X807" s="12">
        <f t="shared" si="88"/>
        <v>1.1098399214947326E-2</v>
      </c>
      <c r="Y807" s="8"/>
      <c r="Z807" s="8"/>
      <c r="AA807" s="8"/>
      <c r="AB807" s="1"/>
      <c r="AC807" s="66">
        <v>14903.21</v>
      </c>
    </row>
    <row r="808" spans="1:29" x14ac:dyDescent="0.25">
      <c r="A808" s="1" t="str">
        <f t="shared" si="86"/>
        <v>Feb</v>
      </c>
      <c r="B808" s="2">
        <v>45336</v>
      </c>
      <c r="C808" s="8">
        <v>14172.6</v>
      </c>
      <c r="D808" s="8">
        <v>-4088.9</v>
      </c>
      <c r="E808" s="8">
        <v>5770.9</v>
      </c>
      <c r="F808" s="8">
        <v>14472.5</v>
      </c>
      <c r="G808" s="8">
        <v>30158.5</v>
      </c>
      <c r="H808" s="8">
        <v>-15.6</v>
      </c>
      <c r="I808" s="8">
        <v>0</v>
      </c>
      <c r="J808" s="10">
        <f t="shared" si="85"/>
        <v>60470</v>
      </c>
      <c r="K808" s="8">
        <v>-65.67</v>
      </c>
      <c r="L808" s="8">
        <v>-564.17999999999995</v>
      </c>
      <c r="M808" s="8">
        <f t="shared" si="87"/>
        <v>-629.84999999999991</v>
      </c>
      <c r="N808" s="10">
        <f t="shared" si="84"/>
        <v>59840.15</v>
      </c>
      <c r="O808" s="11">
        <f>IF(Table5[[#This Row],[Beans]]="","",O807+Table5[[#This Row],[Beans]])</f>
        <v>4496451.9999999991</v>
      </c>
      <c r="P808" s="11">
        <f>IF(Table5[[#This Row],[Meal]]="","",P807+Table5[[#This Row],[Meal]])</f>
        <v>1219112.7000000002</v>
      </c>
      <c r="Q808" s="11">
        <f>IF(Table5[[#This Row],[Oil]]="","",Q807+Table5[[#This Row],[Oil]])</f>
        <v>-442744.76000000018</v>
      </c>
      <c r="R808" s="11">
        <f>IF(Table5[[#This Row],[Corn]]="","",R807+Table5[[#This Row],[Corn]])</f>
        <v>487688.74000000011</v>
      </c>
      <c r="S808" s="11">
        <f>IF(Table5[[#This Row],[Wheat]]="","",S807+Table5[[#This Row],[Wheat]])</f>
        <v>1488635.7200000007</v>
      </c>
      <c r="T808" s="11">
        <f>IF(Table5[[#This Row],[KC Wheat]]="","",T807+Table5[[#This Row],[KC Wheat]])</f>
        <v>14060.299999999988</v>
      </c>
      <c r="U808" s="11">
        <f>IF(Table5[[#This Row],[Energies]]="","",U807+Table5[[#This Row],[Energies]])</f>
        <v>58860.250000000015</v>
      </c>
      <c r="V808" s="10">
        <f t="shared" si="83"/>
        <v>6665255.2579999957</v>
      </c>
      <c r="W808" s="8">
        <v>441768</v>
      </c>
      <c r="X808" s="12">
        <f t="shared" si="88"/>
        <v>0.13545605385632278</v>
      </c>
      <c r="Y808" s="8"/>
      <c r="Z808" s="8"/>
      <c r="AA808" s="8"/>
      <c r="AB808" s="8"/>
      <c r="AC808" s="66">
        <v>28292.94</v>
      </c>
    </row>
    <row r="809" spans="1:29" x14ac:dyDescent="0.25">
      <c r="A809" s="1" t="str">
        <f t="shared" si="86"/>
        <v>Feb</v>
      </c>
      <c r="B809" s="2">
        <v>45337</v>
      </c>
      <c r="C809" s="8">
        <v>-16031.6</v>
      </c>
      <c r="D809" s="8">
        <v>-13269.3</v>
      </c>
      <c r="E809" s="8">
        <v>1164.5999999999999</v>
      </c>
      <c r="F809" s="8">
        <v>35006.6</v>
      </c>
      <c r="G809" s="8">
        <v>-6980.5</v>
      </c>
      <c r="H809" s="8">
        <v>322.60000000000002</v>
      </c>
      <c r="I809" s="8">
        <v>0</v>
      </c>
      <c r="J809" s="10">
        <f t="shared" si="85"/>
        <v>212.39999999999566</v>
      </c>
      <c r="K809" s="8">
        <v>-121.95</v>
      </c>
      <c r="L809" s="8">
        <v>-1035.1300000000001</v>
      </c>
      <c r="M809" s="8">
        <f t="shared" si="87"/>
        <v>-1157.0800000000002</v>
      </c>
      <c r="N809" s="10">
        <f t="shared" si="84"/>
        <v>-944.6800000000045</v>
      </c>
      <c r="O809" s="11">
        <f>IF(Table5[[#This Row],[Beans]]="","",O808+Table5[[#This Row],[Beans]])</f>
        <v>4480420.3999999994</v>
      </c>
      <c r="P809" s="11">
        <f>IF(Table5[[#This Row],[Meal]]="","",P808+Table5[[#This Row],[Meal]])</f>
        <v>1205843.4000000001</v>
      </c>
      <c r="Q809" s="11">
        <f>IF(Table5[[#This Row],[Oil]]="","",Q808+Table5[[#This Row],[Oil]])</f>
        <v>-441580.16000000021</v>
      </c>
      <c r="R809" s="11">
        <f>IF(Table5[[#This Row],[Corn]]="","",R808+Table5[[#This Row],[Corn]])</f>
        <v>522695.34000000008</v>
      </c>
      <c r="S809" s="11">
        <f>IF(Table5[[#This Row],[Wheat]]="","",S808+Table5[[#This Row],[Wheat]])</f>
        <v>1481655.2200000007</v>
      </c>
      <c r="T809" s="11">
        <f>IF(Table5[[#This Row],[KC Wheat]]="","",T808+Table5[[#This Row],[KC Wheat]])</f>
        <v>14382.899999999989</v>
      </c>
      <c r="U809" s="11">
        <f>IF(Table5[[#This Row],[Energies]]="","",U808+Table5[[#This Row],[Energies]])</f>
        <v>58860.250000000015</v>
      </c>
      <c r="V809" s="10">
        <f t="shared" si="83"/>
        <v>6664310.577999996</v>
      </c>
      <c r="W809" s="8">
        <v>406404</v>
      </c>
      <c r="X809" s="12">
        <f t="shared" si="88"/>
        <v>-2.3244849952264359E-3</v>
      </c>
      <c r="Y809" s="8">
        <v>-269</v>
      </c>
      <c r="Z809" s="8">
        <v>17072.349999999999</v>
      </c>
      <c r="AA809" s="8"/>
      <c r="AB809" s="1"/>
      <c r="AC809" s="66">
        <v>33295.61</v>
      </c>
    </row>
    <row r="810" spans="1:29" x14ac:dyDescent="0.25">
      <c r="A810" s="1" t="str">
        <f t="shared" si="86"/>
        <v>Feb</v>
      </c>
      <c r="B810" s="2">
        <v>45338</v>
      </c>
      <c r="C810" s="8">
        <v>-5746.9</v>
      </c>
      <c r="D810" s="8">
        <v>20111.8</v>
      </c>
      <c r="E810" s="8">
        <v>-2112.9</v>
      </c>
      <c r="F810" s="8">
        <v>9190.5</v>
      </c>
      <c r="G810" s="8">
        <v>-8000.3</v>
      </c>
      <c r="H810" s="8">
        <v>-193.6</v>
      </c>
      <c r="I810" s="8">
        <v>0</v>
      </c>
      <c r="J810" s="10">
        <f t="shared" si="85"/>
        <v>13248.6</v>
      </c>
      <c r="K810" s="8">
        <v>-116.82</v>
      </c>
      <c r="L810" s="8">
        <v>-950.98</v>
      </c>
      <c r="M810" s="8">
        <f t="shared" si="87"/>
        <v>-1067.8</v>
      </c>
      <c r="N810" s="10">
        <f t="shared" si="84"/>
        <v>12180.800000000001</v>
      </c>
      <c r="O810" s="11">
        <f>IF(Table5[[#This Row],[Beans]]="","",O809+Table5[[#This Row],[Beans]])</f>
        <v>4474673.4999999991</v>
      </c>
      <c r="P810" s="11">
        <f>IF(Table5[[#This Row],[Meal]]="","",P809+Table5[[#This Row],[Meal]])</f>
        <v>1225955.2000000002</v>
      </c>
      <c r="Q810" s="11">
        <f>IF(Table5[[#This Row],[Oil]]="","",Q809+Table5[[#This Row],[Oil]])</f>
        <v>-443693.06000000023</v>
      </c>
      <c r="R810" s="11">
        <f>IF(Table5[[#This Row],[Corn]]="","",R809+Table5[[#This Row],[Corn]])</f>
        <v>531885.84000000008</v>
      </c>
      <c r="S810" s="11">
        <f>IF(Table5[[#This Row],[Wheat]]="","",S809+Table5[[#This Row],[Wheat]])</f>
        <v>1473654.9200000006</v>
      </c>
      <c r="T810" s="11">
        <f>IF(Table5[[#This Row],[KC Wheat]]="","",T809+Table5[[#This Row],[KC Wheat]])</f>
        <v>14189.299999999988</v>
      </c>
      <c r="U810" s="11">
        <f>IF(Table5[[#This Row],[Energies]]="","",U809+Table5[[#This Row],[Energies]])</f>
        <v>58860.250000000015</v>
      </c>
      <c r="V810" s="10">
        <f t="shared" si="83"/>
        <v>6676491.3779999958</v>
      </c>
      <c r="W810" s="8">
        <v>530829</v>
      </c>
      <c r="X810" s="12">
        <f t="shared" si="88"/>
        <v>2.2946749329821846E-2</v>
      </c>
      <c r="Y810" s="8"/>
      <c r="Z810" s="8"/>
      <c r="AA810" s="8"/>
      <c r="AB810" s="8"/>
      <c r="AC810" s="66">
        <v>42637.31</v>
      </c>
    </row>
    <row r="811" spans="1:29" x14ac:dyDescent="0.25">
      <c r="A811" s="1" t="str">
        <f t="shared" si="86"/>
        <v>Feb</v>
      </c>
      <c r="B811" s="2">
        <v>45342</v>
      </c>
      <c r="C811" s="8">
        <v>45287.199999999997</v>
      </c>
      <c r="D811" s="8">
        <v>4608.8999999999996</v>
      </c>
      <c r="E811" s="8">
        <v>-3380.3</v>
      </c>
      <c r="F811" s="8">
        <v>-9851.4</v>
      </c>
      <c r="G811" s="8">
        <v>314</v>
      </c>
      <c r="H811" s="8">
        <v>0</v>
      </c>
      <c r="I811" s="8">
        <v>0</v>
      </c>
      <c r="J811" s="10">
        <f t="shared" si="85"/>
        <v>36978.399999999994</v>
      </c>
      <c r="K811" s="8">
        <v>-112.46</v>
      </c>
      <c r="L811" s="8">
        <v>-990.44</v>
      </c>
      <c r="M811" s="8">
        <f t="shared" si="87"/>
        <v>-1102.9000000000001</v>
      </c>
      <c r="N811" s="10">
        <f t="shared" si="84"/>
        <v>35875.499999999993</v>
      </c>
      <c r="O811" s="11">
        <f>IF(Table5[[#This Row],[Beans]]="","",O810+Table5[[#This Row],[Beans]])</f>
        <v>4519960.6999999993</v>
      </c>
      <c r="P811" s="11">
        <f>IF(Table5[[#This Row],[Meal]]="","",P810+Table5[[#This Row],[Meal]])</f>
        <v>1230564.1000000001</v>
      </c>
      <c r="Q811" s="11">
        <f>IF(Table5[[#This Row],[Oil]]="","",Q810+Table5[[#This Row],[Oil]])</f>
        <v>-447073.36000000022</v>
      </c>
      <c r="R811" s="11">
        <f>IF(Table5[[#This Row],[Corn]]="","",R810+Table5[[#This Row],[Corn]])</f>
        <v>522034.44000000006</v>
      </c>
      <c r="S811" s="11">
        <f>IF(Table5[[#This Row],[Wheat]]="","",S810+Table5[[#This Row],[Wheat]])</f>
        <v>1473968.9200000006</v>
      </c>
      <c r="T811" s="11">
        <f>IF(Table5[[#This Row],[KC Wheat]]="","",T810+Table5[[#This Row],[KC Wheat]])</f>
        <v>14189.299999999988</v>
      </c>
      <c r="U811" s="11">
        <f>IF(Table5[[#This Row],[Energies]]="","",U810+Table5[[#This Row],[Energies]])</f>
        <v>58860.250000000015</v>
      </c>
      <c r="V811" s="10">
        <f t="shared" si="83"/>
        <v>6712366.8779999958</v>
      </c>
      <c r="W811" s="8">
        <v>521297</v>
      </c>
      <c r="X811" s="12">
        <f t="shared" si="88"/>
        <v>6.8819693955652905E-2</v>
      </c>
      <c r="Y811" s="8"/>
      <c r="Z811" s="8"/>
      <c r="AA811" s="8"/>
      <c r="AB811" s="8"/>
      <c r="AC811" s="66">
        <v>81263.05</v>
      </c>
    </row>
    <row r="812" spans="1:29" x14ac:dyDescent="0.25">
      <c r="A812" s="1" t="str">
        <f t="shared" si="86"/>
        <v>Feb</v>
      </c>
      <c r="B812" s="2">
        <v>45343</v>
      </c>
      <c r="C812" s="8">
        <v>11869.5</v>
      </c>
      <c r="D812" s="8">
        <v>6160.4</v>
      </c>
      <c r="E812" s="8">
        <v>2255.5</v>
      </c>
      <c r="F812" s="8">
        <v>-12743.1</v>
      </c>
      <c r="G812" s="8">
        <v>-3953.3</v>
      </c>
      <c r="H812" s="8">
        <v>0</v>
      </c>
      <c r="I812" s="8">
        <v>0</v>
      </c>
      <c r="J812" s="10">
        <f t="shared" si="85"/>
        <v>3589.0000000000009</v>
      </c>
      <c r="K812" s="8">
        <v>-81.819999999999993</v>
      </c>
      <c r="L812" s="8">
        <v>-716.21</v>
      </c>
      <c r="M812" s="8">
        <f t="shared" si="87"/>
        <v>-798.03</v>
      </c>
      <c r="N812" s="10">
        <f t="shared" si="84"/>
        <v>2790.9700000000012</v>
      </c>
      <c r="O812" s="11">
        <f>IF(Table5[[#This Row],[Beans]]="","",O811+Table5[[#This Row],[Beans]])</f>
        <v>4531830.1999999993</v>
      </c>
      <c r="P812" s="11">
        <f>IF(Table5[[#This Row],[Meal]]="","",P811+Table5[[#This Row],[Meal]])</f>
        <v>1236724.5</v>
      </c>
      <c r="Q812" s="11">
        <f>IF(Table5[[#This Row],[Oil]]="","",Q811+Table5[[#This Row],[Oil]])</f>
        <v>-444817.86000000022</v>
      </c>
      <c r="R812" s="11">
        <f>IF(Table5[[#This Row],[Corn]]="","",R811+Table5[[#This Row],[Corn]])</f>
        <v>509291.34000000008</v>
      </c>
      <c r="S812" s="11">
        <f>IF(Table5[[#This Row],[Wheat]]="","",S811+Table5[[#This Row],[Wheat]])</f>
        <v>1470015.6200000006</v>
      </c>
      <c r="T812" s="11">
        <f>IF(Table5[[#This Row],[KC Wheat]]="","",T811+Table5[[#This Row],[KC Wheat]])</f>
        <v>14189.299999999988</v>
      </c>
      <c r="U812" s="11">
        <f>IF(Table5[[#This Row],[Energies]]="","",U811+Table5[[#This Row],[Energies]])</f>
        <v>58860.250000000015</v>
      </c>
      <c r="V812" s="10">
        <f t="shared" si="83"/>
        <v>6715157.8479999956</v>
      </c>
      <c r="W812" s="8">
        <v>505388</v>
      </c>
      <c r="X812" s="12">
        <f t="shared" si="88"/>
        <v>5.5224302911822225E-3</v>
      </c>
      <c r="Y812" s="8">
        <v>-5219.4799999999996</v>
      </c>
      <c r="Z812" s="8"/>
      <c r="AA812" s="8"/>
      <c r="AB812" s="1"/>
      <c r="AC812" s="66">
        <v>111943.77</v>
      </c>
    </row>
    <row r="813" spans="1:29" x14ac:dyDescent="0.25">
      <c r="A813" s="1" t="str">
        <f t="shared" si="86"/>
        <v>Feb</v>
      </c>
      <c r="B813" s="2">
        <v>45344</v>
      </c>
      <c r="C813" s="8">
        <v>16934.8</v>
      </c>
      <c r="D813" s="8">
        <v>13386.9</v>
      </c>
      <c r="E813" s="8">
        <v>7452.8</v>
      </c>
      <c r="F813" s="8">
        <v>14266.7</v>
      </c>
      <c r="G813" s="8">
        <v>31134.6</v>
      </c>
      <c r="H813" s="8">
        <v>0</v>
      </c>
      <c r="I813" s="8">
        <v>0</v>
      </c>
      <c r="J813" s="10">
        <f t="shared" si="85"/>
        <v>83175.799999999988</v>
      </c>
      <c r="K813" s="8">
        <v>-122.71</v>
      </c>
      <c r="L813" s="8">
        <v>-1068.99</v>
      </c>
      <c r="M813" s="8">
        <f t="shared" si="87"/>
        <v>-1191.7</v>
      </c>
      <c r="N813" s="10">
        <f t="shared" si="84"/>
        <v>81984.099999999991</v>
      </c>
      <c r="O813" s="11">
        <f>IF(Table5[[#This Row],[Beans]]="","",O812+Table5[[#This Row],[Beans]])</f>
        <v>4548764.9999999991</v>
      </c>
      <c r="P813" s="11">
        <f>IF(Table5[[#This Row],[Meal]]="","",P812+Table5[[#This Row],[Meal]])</f>
        <v>1250111.3999999999</v>
      </c>
      <c r="Q813" s="11">
        <f>IF(Table5[[#This Row],[Oil]]="","",Q812+Table5[[#This Row],[Oil]])</f>
        <v>-437365.06000000023</v>
      </c>
      <c r="R813" s="11">
        <f>IF(Table5[[#This Row],[Corn]]="","",R812+Table5[[#This Row],[Corn]])</f>
        <v>523558.0400000001</v>
      </c>
      <c r="S813" s="11">
        <f>IF(Table5[[#This Row],[Wheat]]="","",S812+Table5[[#This Row],[Wheat]])</f>
        <v>1501150.2200000007</v>
      </c>
      <c r="T813" s="11">
        <f>IF(Table5[[#This Row],[KC Wheat]]="","",T812+Table5[[#This Row],[KC Wheat]])</f>
        <v>14189.299999999988</v>
      </c>
      <c r="U813" s="11">
        <f>IF(Table5[[#This Row],[Energies]]="","",U812+Table5[[#This Row],[Energies]])</f>
        <v>58860.250000000015</v>
      </c>
      <c r="V813" s="10">
        <f t="shared" si="83"/>
        <v>6797141.9479999952</v>
      </c>
      <c r="W813" s="8">
        <v>555519</v>
      </c>
      <c r="X813" s="12">
        <f t="shared" si="88"/>
        <v>0.14758109083577697</v>
      </c>
      <c r="Y813" s="8"/>
      <c r="Z813" s="8"/>
      <c r="AA813" s="8"/>
      <c r="AB813" s="8"/>
      <c r="AC813" s="66">
        <v>184033.07</v>
      </c>
    </row>
    <row r="814" spans="1:29" x14ac:dyDescent="0.25">
      <c r="A814" s="1" t="str">
        <f t="shared" si="86"/>
        <v>Feb</v>
      </c>
      <c r="B814" s="2">
        <v>45345</v>
      </c>
      <c r="C814" s="8">
        <v>34327.300000000003</v>
      </c>
      <c r="D814" s="8">
        <v>-31381.4</v>
      </c>
      <c r="E814" s="8">
        <v>-3213.1</v>
      </c>
      <c r="F814" s="8">
        <v>57045.9</v>
      </c>
      <c r="G814" s="8">
        <v>14574.8</v>
      </c>
      <c r="H814" s="8">
        <v>0</v>
      </c>
      <c r="I814" s="8">
        <v>0</v>
      </c>
      <c r="J814" s="10">
        <f t="shared" si="85"/>
        <v>71353.5</v>
      </c>
      <c r="K814" s="8">
        <v>-645.09</v>
      </c>
      <c r="L814" s="8">
        <v>-3243.22</v>
      </c>
      <c r="M814" s="8">
        <f t="shared" si="87"/>
        <v>-3888.31</v>
      </c>
      <c r="N814" s="10">
        <f t="shared" si="84"/>
        <v>67465.19</v>
      </c>
      <c r="O814" s="11">
        <f>IF(Table5[[#This Row],[Beans]]="","",O813+Table5[[#This Row],[Beans]])</f>
        <v>4583092.2999999989</v>
      </c>
      <c r="P814" s="11">
        <f>IF(Table5[[#This Row],[Meal]]="","",P813+Table5[[#This Row],[Meal]])</f>
        <v>1218730</v>
      </c>
      <c r="Q814" s="11">
        <f>IF(Table5[[#This Row],[Oil]]="","",Q813+Table5[[#This Row],[Oil]])</f>
        <v>-440578.16000000021</v>
      </c>
      <c r="R814" s="11">
        <f>IF(Table5[[#This Row],[Corn]]="","",R813+Table5[[#This Row],[Corn]])</f>
        <v>580603.94000000006</v>
      </c>
      <c r="S814" s="11">
        <f>IF(Table5[[#This Row],[Wheat]]="","",S813+Table5[[#This Row],[Wheat]])</f>
        <v>1515725.0200000007</v>
      </c>
      <c r="T814" s="11">
        <f>IF(Table5[[#This Row],[KC Wheat]]="","",T813+Table5[[#This Row],[KC Wheat]])</f>
        <v>14189.299999999988</v>
      </c>
      <c r="U814" s="11">
        <f>IF(Table5[[#This Row],[Energies]]="","",U813+Table5[[#This Row],[Energies]])</f>
        <v>58860.250000000015</v>
      </c>
      <c r="V814" s="10">
        <f t="shared" si="83"/>
        <v>6864607.1379999956</v>
      </c>
      <c r="W814" s="8">
        <v>637095</v>
      </c>
      <c r="X814" s="12">
        <f t="shared" si="88"/>
        <v>0.10589502350512875</v>
      </c>
      <c r="Y814" s="8"/>
      <c r="Z814" s="8"/>
      <c r="AA814" s="8"/>
      <c r="AB814" s="1"/>
      <c r="AC814" s="66">
        <v>250673.26</v>
      </c>
    </row>
    <row r="815" spans="1:29" x14ac:dyDescent="0.25">
      <c r="A815" s="1" t="str">
        <f t="shared" si="86"/>
        <v>Feb</v>
      </c>
      <c r="B815" s="2">
        <v>45348</v>
      </c>
      <c r="C815" s="8">
        <v>-3789.1</v>
      </c>
      <c r="D815" s="8">
        <v>27740.799999999999</v>
      </c>
      <c r="E815" s="8">
        <v>-7670.4</v>
      </c>
      <c r="F815" s="8">
        <v>46085.599999999999</v>
      </c>
      <c r="G815" s="8">
        <v>-36068.800000000003</v>
      </c>
      <c r="H815" s="8">
        <v>0</v>
      </c>
      <c r="I815" s="8">
        <v>0</v>
      </c>
      <c r="J815" s="10">
        <f t="shared" si="85"/>
        <v>26298.1</v>
      </c>
      <c r="K815" s="8">
        <v>-83.17</v>
      </c>
      <c r="L815" s="8">
        <v>-737.57</v>
      </c>
      <c r="M815" s="8">
        <f t="shared" si="87"/>
        <v>-820.74</v>
      </c>
      <c r="N815" s="10">
        <f t="shared" si="84"/>
        <v>25477.359999999997</v>
      </c>
      <c r="O815" s="11">
        <f>IF(Table5[[#This Row],[Beans]]="","",O814+Table5[[#This Row],[Beans]])</f>
        <v>4579303.1999999993</v>
      </c>
      <c r="P815" s="11">
        <f>IF(Table5[[#This Row],[Meal]]="","",P814+Table5[[#This Row],[Meal]])</f>
        <v>1246470.8</v>
      </c>
      <c r="Q815" s="11">
        <f>IF(Table5[[#This Row],[Oil]]="","",Q814+Table5[[#This Row],[Oil]])</f>
        <v>-448248.56000000023</v>
      </c>
      <c r="R815" s="11">
        <f>IF(Table5[[#This Row],[Corn]]="","",R814+Table5[[#This Row],[Corn]])</f>
        <v>626689.54</v>
      </c>
      <c r="S815" s="11">
        <f>IF(Table5[[#This Row],[Wheat]]="","",S814+Table5[[#This Row],[Wheat]])</f>
        <v>1479656.2200000007</v>
      </c>
      <c r="T815" s="11">
        <f>IF(Table5[[#This Row],[KC Wheat]]="","",T814+Table5[[#This Row],[KC Wheat]])</f>
        <v>14189.299999999988</v>
      </c>
      <c r="U815" s="11">
        <f>IF(Table5[[#This Row],[Energies]]="","",U814+Table5[[#This Row],[Energies]])</f>
        <v>58860.250000000015</v>
      </c>
      <c r="V815" s="10">
        <f t="shared" si="83"/>
        <v>6890084.4979999959</v>
      </c>
      <c r="W815" s="8">
        <v>547987</v>
      </c>
      <c r="X815" s="12">
        <f t="shared" si="88"/>
        <v>4.6492635774206315E-2</v>
      </c>
      <c r="Y815" s="8">
        <v>-5158.2300000000005</v>
      </c>
      <c r="Z815" s="8"/>
      <c r="AA815" s="8"/>
      <c r="AB815" s="8"/>
      <c r="AC815" s="66">
        <v>276307.27</v>
      </c>
    </row>
    <row r="816" spans="1:29" x14ac:dyDescent="0.25">
      <c r="A816" s="1" t="str">
        <f t="shared" si="86"/>
        <v>Feb</v>
      </c>
      <c r="B816" s="2">
        <v>45349</v>
      </c>
      <c r="C816" s="8">
        <v>25445.8</v>
      </c>
      <c r="D816" s="8">
        <v>10855</v>
      </c>
      <c r="E816" s="8">
        <v>-4293</v>
      </c>
      <c r="F816" s="8">
        <v>-54625.7</v>
      </c>
      <c r="G816" s="8">
        <v>-21089</v>
      </c>
      <c r="H816" s="8">
        <v>0</v>
      </c>
      <c r="I816" s="8">
        <v>0</v>
      </c>
      <c r="J816" s="10">
        <f t="shared" si="85"/>
        <v>-43706.899999999994</v>
      </c>
      <c r="K816" s="8">
        <v>-91.52</v>
      </c>
      <c r="L816" s="8">
        <v>-810.41</v>
      </c>
      <c r="M816" s="8">
        <f t="shared" si="87"/>
        <v>-901.93</v>
      </c>
      <c r="N816" s="10">
        <f t="shared" si="84"/>
        <v>-44608.829999999994</v>
      </c>
      <c r="O816" s="11">
        <f>IF(Table5[[#This Row],[Beans]]="","",O815+Table5[[#This Row],[Beans]])</f>
        <v>4604748.9999999991</v>
      </c>
      <c r="P816" s="11">
        <f>IF(Table5[[#This Row],[Meal]]="","",P815+Table5[[#This Row],[Meal]])</f>
        <v>1257325.8</v>
      </c>
      <c r="Q816" s="11">
        <f>IF(Table5[[#This Row],[Oil]]="","",Q815+Table5[[#This Row],[Oil]])</f>
        <v>-452541.56000000023</v>
      </c>
      <c r="R816" s="11">
        <f>IF(Table5[[#This Row],[Corn]]="","",R815+Table5[[#This Row],[Corn]])</f>
        <v>572063.84000000008</v>
      </c>
      <c r="S816" s="11">
        <f>IF(Table5[[#This Row],[Wheat]]="","",S815+Table5[[#This Row],[Wheat]])</f>
        <v>1458567.2200000007</v>
      </c>
      <c r="T816" s="11">
        <f>IF(Table5[[#This Row],[KC Wheat]]="","",T815+Table5[[#This Row],[KC Wheat]])</f>
        <v>14189.299999999988</v>
      </c>
      <c r="U816" s="11">
        <f>IF(Table5[[#This Row],[Energies]]="","",U815+Table5[[#This Row],[Energies]])</f>
        <v>58860.250000000015</v>
      </c>
      <c r="V816" s="10">
        <f t="shared" si="83"/>
        <v>6845475.6679999959</v>
      </c>
      <c r="W816" s="8">
        <v>576016</v>
      </c>
      <c r="X816" s="12">
        <f t="shared" si="88"/>
        <v>-7.7443734201827721E-2</v>
      </c>
      <c r="Y816" s="8"/>
      <c r="Z816" s="8"/>
      <c r="AA816" s="8"/>
      <c r="AB816" s="1"/>
      <c r="AC816" s="66">
        <v>216822.59</v>
      </c>
    </row>
    <row r="817" spans="1:29" x14ac:dyDescent="0.25">
      <c r="A817" s="1" t="str">
        <f t="shared" si="86"/>
        <v>Feb</v>
      </c>
      <c r="B817" s="2">
        <v>45350</v>
      </c>
      <c r="C817" s="8">
        <v>-6767.1</v>
      </c>
      <c r="D817" s="8">
        <v>39842</v>
      </c>
      <c r="E817" s="8">
        <v>-4748.3</v>
      </c>
      <c r="F817" s="8">
        <v>1532.5</v>
      </c>
      <c r="G817" s="8">
        <v>-8996.1</v>
      </c>
      <c r="H817" s="8">
        <v>0</v>
      </c>
      <c r="I817" s="8">
        <v>0</v>
      </c>
      <c r="J817" s="10">
        <f t="shared" si="85"/>
        <v>20863</v>
      </c>
      <c r="K817" s="8">
        <v>-80.61</v>
      </c>
      <c r="L817" s="8">
        <v>-712.18</v>
      </c>
      <c r="M817" s="8">
        <f t="shared" si="87"/>
        <v>-792.79</v>
      </c>
      <c r="N817" s="10">
        <f t="shared" si="84"/>
        <v>20070.21</v>
      </c>
      <c r="O817" s="11">
        <f>IF(Table5[[#This Row],[Beans]]="","",O816+Table5[[#This Row],[Beans]])</f>
        <v>4597981.8999999994</v>
      </c>
      <c r="P817" s="11">
        <f>IF(Table5[[#This Row],[Meal]]="","",P816+Table5[[#This Row],[Meal]])</f>
        <v>1297167.8</v>
      </c>
      <c r="Q817" s="11">
        <f>IF(Table5[[#This Row],[Oil]]="","",Q816+Table5[[#This Row],[Oil]])</f>
        <v>-457289.86000000022</v>
      </c>
      <c r="R817" s="11">
        <f>IF(Table5[[#This Row],[Corn]]="","",R816+Table5[[#This Row],[Corn]])</f>
        <v>573596.34000000008</v>
      </c>
      <c r="S817" s="11">
        <f>IF(Table5[[#This Row],[Wheat]]="","",S816+Table5[[#This Row],[Wheat]])</f>
        <v>1449571.1200000006</v>
      </c>
      <c r="T817" s="11">
        <f>IF(Table5[[#This Row],[KC Wheat]]="","",T816+Table5[[#This Row],[KC Wheat]])</f>
        <v>14189.299999999988</v>
      </c>
      <c r="U817" s="11">
        <f>IF(Table5[[#This Row],[Energies]]="","",U816+Table5[[#This Row],[Energies]])</f>
        <v>58860.250000000015</v>
      </c>
      <c r="V817" s="10">
        <f t="shared" ref="V817:V876" si="89">IF(N817&lt;&gt;"",IFERROR(V816+N817,""),"")</f>
        <v>6865545.8779999958</v>
      </c>
      <c r="W817" s="8">
        <v>409664</v>
      </c>
      <c r="X817" s="12">
        <f t="shared" si="88"/>
        <v>4.8991881151382595E-2</v>
      </c>
      <c r="Y817" s="8"/>
      <c r="Z817" s="8"/>
      <c r="AA817" s="8"/>
      <c r="AB817" s="8"/>
      <c r="AC817" s="66">
        <v>235479.55</v>
      </c>
    </row>
    <row r="818" spans="1:29" x14ac:dyDescent="0.25">
      <c r="A818" s="1" t="str">
        <f t="shared" si="86"/>
        <v>Feb</v>
      </c>
      <c r="B818" s="2">
        <v>45351</v>
      </c>
      <c r="C818" s="8">
        <v>-443</v>
      </c>
      <c r="D818" s="8">
        <v>-5237.5</v>
      </c>
      <c r="E818" s="8">
        <v>-2163.1999999999998</v>
      </c>
      <c r="F818" s="8">
        <v>-7551.4</v>
      </c>
      <c r="G818" s="8">
        <v>-14287.8</v>
      </c>
      <c r="H818" s="8">
        <v>0</v>
      </c>
      <c r="I818" s="8">
        <v>0</v>
      </c>
      <c r="J818" s="10">
        <f t="shared" si="85"/>
        <v>-29682.899999999998</v>
      </c>
      <c r="K818" s="8">
        <v>-51.44</v>
      </c>
      <c r="L818" s="8">
        <v>-456.37</v>
      </c>
      <c r="M818" s="8">
        <f t="shared" si="87"/>
        <v>-507.81</v>
      </c>
      <c r="N818" s="10">
        <f t="shared" si="84"/>
        <v>-30190.71</v>
      </c>
      <c r="O818" s="11">
        <f>IF(Table5[[#This Row],[Beans]]="","",O817+Table5[[#This Row],[Beans]])</f>
        <v>4597538.8999999994</v>
      </c>
      <c r="P818" s="11">
        <f>IF(Table5[[#This Row],[Meal]]="","",P817+Table5[[#This Row],[Meal]])</f>
        <v>1291930.3</v>
      </c>
      <c r="Q818" s="11">
        <f>IF(Table5[[#This Row],[Oil]]="","",Q817+Table5[[#This Row],[Oil]])</f>
        <v>-459453.06000000023</v>
      </c>
      <c r="R818" s="11">
        <f>IF(Table5[[#This Row],[Corn]]="","",R817+Table5[[#This Row],[Corn]])</f>
        <v>566044.94000000006</v>
      </c>
      <c r="S818" s="11">
        <f>IF(Table5[[#This Row],[Wheat]]="","",S817+Table5[[#This Row],[Wheat]])</f>
        <v>1435283.3200000005</v>
      </c>
      <c r="T818" s="11">
        <f>IF(Table5[[#This Row],[KC Wheat]]="","",T817+Table5[[#This Row],[KC Wheat]])</f>
        <v>14189.299999999988</v>
      </c>
      <c r="U818" s="11">
        <f>IF(Table5[[#This Row],[Energies]]="","",U817+Table5[[#This Row],[Energies]])</f>
        <v>58860.250000000015</v>
      </c>
      <c r="V818" s="10">
        <f t="shared" si="89"/>
        <v>6835355.1679999959</v>
      </c>
      <c r="W818" s="8">
        <v>527988</v>
      </c>
      <c r="X818" s="12">
        <f t="shared" si="88"/>
        <v>-5.7180674560785467E-2</v>
      </c>
      <c r="Y818" s="8"/>
      <c r="Z818" s="8"/>
      <c r="AA818" s="8"/>
      <c r="AB818" s="1"/>
      <c r="AC818" s="66">
        <v>200490.99</v>
      </c>
    </row>
    <row r="819" spans="1:29" x14ac:dyDescent="0.25">
      <c r="A819" s="1" t="str">
        <f t="shared" si="86"/>
        <v>Mar</v>
      </c>
      <c r="B819" s="2">
        <v>45352</v>
      </c>
      <c r="C819" s="8">
        <v>-5539.3</v>
      </c>
      <c r="D819" s="8">
        <v>-6226.1</v>
      </c>
      <c r="E819" s="8">
        <v>3531.4</v>
      </c>
      <c r="F819" s="8">
        <v>22075.7</v>
      </c>
      <c r="G819" s="8">
        <v>29897.8</v>
      </c>
      <c r="H819" s="8">
        <v>0</v>
      </c>
      <c r="I819" s="8">
        <v>0</v>
      </c>
      <c r="J819" s="10">
        <f t="shared" si="85"/>
        <v>43739.5</v>
      </c>
      <c r="K819" s="8">
        <v>-72.760000000000005</v>
      </c>
      <c r="L819" s="8">
        <v>-635.16999999999996</v>
      </c>
      <c r="M819" s="8">
        <f t="shared" si="87"/>
        <v>-707.93</v>
      </c>
      <c r="N819" s="10">
        <f t="shared" si="84"/>
        <v>43031.57</v>
      </c>
      <c r="O819" s="11">
        <f>IF(Table5[[#This Row],[Beans]]="","",O818+Table5[[#This Row],[Beans]])</f>
        <v>4591999.5999999996</v>
      </c>
      <c r="P819" s="11">
        <f>IF(Table5[[#This Row],[Meal]]="","",P818+Table5[[#This Row],[Meal]])</f>
        <v>1285704.2</v>
      </c>
      <c r="Q819" s="11">
        <f>IF(Table5[[#This Row],[Oil]]="","",Q818+Table5[[#This Row],[Oil]])</f>
        <v>-455921.66000000021</v>
      </c>
      <c r="R819" s="11">
        <f>IF(Table5[[#This Row],[Corn]]="","",R818+Table5[[#This Row],[Corn]])</f>
        <v>588120.64</v>
      </c>
      <c r="S819" s="11">
        <f>IF(Table5[[#This Row],[Wheat]]="","",S818+Table5[[#This Row],[Wheat]])</f>
        <v>1465181.1200000006</v>
      </c>
      <c r="T819" s="11">
        <f>IF(Table5[[#This Row],[KC Wheat]]="","",T818+Table5[[#This Row],[KC Wheat]])</f>
        <v>14189.299999999988</v>
      </c>
      <c r="U819" s="11">
        <f>IF(Table5[[#This Row],[Energies]]="","",U818+Table5[[#This Row],[Energies]])</f>
        <v>58860.250000000015</v>
      </c>
      <c r="V819" s="10">
        <f t="shared" si="89"/>
        <v>6878386.7379999962</v>
      </c>
      <c r="W819" s="8">
        <v>371867</v>
      </c>
      <c r="X819" s="12">
        <f t="shared" si="88"/>
        <v>0.11571763560627858</v>
      </c>
      <c r="Y819" s="8">
        <v>-4667.62</v>
      </c>
      <c r="Z819" s="8"/>
      <c r="AA819" s="8"/>
      <c r="AB819" s="8"/>
      <c r="AC819" s="66">
        <v>240201.06</v>
      </c>
    </row>
    <row r="820" spans="1:29" x14ac:dyDescent="0.25">
      <c r="A820" s="1" t="str">
        <f t="shared" si="86"/>
        <v>Mar</v>
      </c>
      <c r="B820" s="2">
        <v>45355</v>
      </c>
      <c r="C820" s="8">
        <v>-2133.1999999999998</v>
      </c>
      <c r="D820" s="8">
        <v>-1323.3</v>
      </c>
      <c r="E820" s="8">
        <v>-810</v>
      </c>
      <c r="F820" s="8">
        <v>21735.1</v>
      </c>
      <c r="G820" s="8">
        <v>-13578.7</v>
      </c>
      <c r="H820" s="8">
        <v>0</v>
      </c>
      <c r="I820" s="8">
        <v>0</v>
      </c>
      <c r="J820" s="10">
        <f t="shared" si="85"/>
        <v>3889.8999999999978</v>
      </c>
      <c r="K820" s="8">
        <v>-57.9</v>
      </c>
      <c r="L820" s="8">
        <v>-512.57000000000005</v>
      </c>
      <c r="M820" s="8">
        <f t="shared" si="87"/>
        <v>-570.47</v>
      </c>
      <c r="N820" s="10">
        <f t="shared" si="84"/>
        <v>3319.4299999999976</v>
      </c>
      <c r="O820" s="11">
        <f>IF(Table5[[#This Row],[Beans]]="","",O819+Table5[[#This Row],[Beans]])</f>
        <v>4589866.3999999994</v>
      </c>
      <c r="P820" s="11">
        <f>IF(Table5[[#This Row],[Meal]]="","",P819+Table5[[#This Row],[Meal]])</f>
        <v>1284380.8999999999</v>
      </c>
      <c r="Q820" s="11">
        <f>IF(Table5[[#This Row],[Oil]]="","",Q819+Table5[[#This Row],[Oil]])</f>
        <v>-456731.66000000021</v>
      </c>
      <c r="R820" s="11">
        <f>IF(Table5[[#This Row],[Corn]]="","",R819+Table5[[#This Row],[Corn]])</f>
        <v>609855.74</v>
      </c>
      <c r="S820" s="11">
        <f>IF(Table5[[#This Row],[Wheat]]="","",S819+Table5[[#This Row],[Wheat]])</f>
        <v>1451602.4200000006</v>
      </c>
      <c r="T820" s="11">
        <f>IF(Table5[[#This Row],[KC Wheat]]="","",T819+Table5[[#This Row],[KC Wheat]])</f>
        <v>14189.299999999988</v>
      </c>
      <c r="U820" s="11">
        <f>IF(Table5[[#This Row],[Energies]]="","",U819+Table5[[#This Row],[Energies]])</f>
        <v>58860.250000000015</v>
      </c>
      <c r="V820" s="10">
        <f t="shared" si="89"/>
        <v>6881706.1679999959</v>
      </c>
      <c r="W820" s="8">
        <v>519412</v>
      </c>
      <c r="X820" s="12">
        <f t="shared" si="88"/>
        <v>6.3907456893564215E-3</v>
      </c>
      <c r="Y820" s="8"/>
      <c r="Z820" s="8"/>
      <c r="AA820" s="8"/>
      <c r="AB820" s="1"/>
      <c r="AC820" s="66">
        <v>263398.34000000003</v>
      </c>
    </row>
    <row r="821" spans="1:29" x14ac:dyDescent="0.25">
      <c r="A821" s="1" t="str">
        <f t="shared" si="86"/>
        <v>Mar</v>
      </c>
      <c r="B821" s="2">
        <v>45356</v>
      </c>
      <c r="C821" s="8">
        <v>16706.599999999999</v>
      </c>
      <c r="D821" s="8">
        <v>-1155.3</v>
      </c>
      <c r="E821" s="8">
        <v>-5998.2</v>
      </c>
      <c r="F821" s="8">
        <v>1586.6</v>
      </c>
      <c r="G821" s="8">
        <v>1725.4</v>
      </c>
      <c r="H821" s="8">
        <v>0</v>
      </c>
      <c r="I821" s="8">
        <v>0</v>
      </c>
      <c r="J821" s="10">
        <f t="shared" si="85"/>
        <v>12865.099999999999</v>
      </c>
      <c r="K821" s="8">
        <v>-65.73</v>
      </c>
      <c r="L821" s="8">
        <v>-582.62</v>
      </c>
      <c r="M821" s="8">
        <f t="shared" si="87"/>
        <v>-648.35</v>
      </c>
      <c r="N821" s="10">
        <f t="shared" si="84"/>
        <v>12216.749999999998</v>
      </c>
      <c r="O821" s="11">
        <f>IF(Table5[[#This Row],[Beans]]="","",O820+Table5[[#This Row],[Beans]])</f>
        <v>4606572.9999999991</v>
      </c>
      <c r="P821" s="11">
        <f>IF(Table5[[#This Row],[Meal]]="","",P820+Table5[[#This Row],[Meal]])</f>
        <v>1283225.5999999999</v>
      </c>
      <c r="Q821" s="11">
        <f>IF(Table5[[#This Row],[Oil]]="","",Q820+Table5[[#This Row],[Oil]])</f>
        <v>-462729.86000000022</v>
      </c>
      <c r="R821" s="11">
        <f>IF(Table5[[#This Row],[Corn]]="","",R820+Table5[[#This Row],[Corn]])</f>
        <v>611442.34</v>
      </c>
      <c r="S821" s="11">
        <f>IF(Table5[[#This Row],[Wheat]]="","",S820+Table5[[#This Row],[Wheat]])</f>
        <v>1453327.8200000005</v>
      </c>
      <c r="T821" s="11">
        <f>IF(Table5[[#This Row],[KC Wheat]]="","",T820+Table5[[#This Row],[KC Wheat]])</f>
        <v>14189.299999999988</v>
      </c>
      <c r="U821" s="11">
        <f>IF(Table5[[#This Row],[Energies]]="","",U820+Table5[[#This Row],[Energies]])</f>
        <v>58860.250000000015</v>
      </c>
      <c r="V821" s="10">
        <f t="shared" si="89"/>
        <v>6893922.9179999959</v>
      </c>
      <c r="W821" s="8">
        <v>494782</v>
      </c>
      <c r="X821" s="12">
        <f t="shared" si="88"/>
        <v>2.4691177124470977E-2</v>
      </c>
      <c r="Y821" s="8"/>
      <c r="Z821" s="8"/>
      <c r="AA821" s="8"/>
      <c r="AB821" s="8"/>
      <c r="AC821" s="66">
        <v>266613.74</v>
      </c>
    </row>
    <row r="822" spans="1:29" x14ac:dyDescent="0.25">
      <c r="A822" s="1" t="str">
        <f t="shared" si="86"/>
        <v>Mar</v>
      </c>
      <c r="B822" s="2">
        <v>45357</v>
      </c>
      <c r="C822" s="8">
        <v>7087.6</v>
      </c>
      <c r="D822" s="8">
        <v>-274.7</v>
      </c>
      <c r="E822" s="8">
        <v>-6319.2</v>
      </c>
      <c r="F822" s="8">
        <v>5232.8</v>
      </c>
      <c r="G822" s="8">
        <v>19821.599999999999</v>
      </c>
      <c r="H822" s="8">
        <v>0</v>
      </c>
      <c r="I822" s="8">
        <v>0</v>
      </c>
      <c r="J822" s="10">
        <f t="shared" si="85"/>
        <v>25548.1</v>
      </c>
      <c r="K822" s="8">
        <v>-60.67</v>
      </c>
      <c r="L822" s="8">
        <v>-534.54</v>
      </c>
      <c r="M822" s="8">
        <f t="shared" si="87"/>
        <v>-595.20999999999992</v>
      </c>
      <c r="N822" s="10">
        <f t="shared" ref="N822:N885" si="90">IFERROR(J822+M822,"")</f>
        <v>24952.89</v>
      </c>
      <c r="O822" s="11">
        <f>IF(Table5[[#This Row],[Beans]]="","",O821+Table5[[#This Row],[Beans]])</f>
        <v>4613660.5999999987</v>
      </c>
      <c r="P822" s="11">
        <f>IF(Table5[[#This Row],[Meal]]="","",P821+Table5[[#This Row],[Meal]])</f>
        <v>1282950.8999999999</v>
      </c>
      <c r="Q822" s="11">
        <f>IF(Table5[[#This Row],[Oil]]="","",Q821+Table5[[#This Row],[Oil]])</f>
        <v>-469049.06000000023</v>
      </c>
      <c r="R822" s="11">
        <f>IF(Table5[[#This Row],[Corn]]="","",R821+Table5[[#This Row],[Corn]])</f>
        <v>616675.14</v>
      </c>
      <c r="S822" s="11">
        <f>IF(Table5[[#This Row],[Wheat]]="","",S821+Table5[[#This Row],[Wheat]])</f>
        <v>1473149.4200000006</v>
      </c>
      <c r="T822" s="11">
        <f>IF(Table5[[#This Row],[KC Wheat]]="","",T821+Table5[[#This Row],[KC Wheat]])</f>
        <v>14189.299999999988</v>
      </c>
      <c r="U822" s="11">
        <f>IF(Table5[[#This Row],[Energies]]="","",U821+Table5[[#This Row],[Energies]])</f>
        <v>58860.250000000015</v>
      </c>
      <c r="V822" s="10">
        <f t="shared" si="89"/>
        <v>6918875.8079999955</v>
      </c>
      <c r="W822" s="8">
        <v>450140</v>
      </c>
      <c r="X822" s="12">
        <f t="shared" si="88"/>
        <v>5.5433620651352912E-2</v>
      </c>
      <c r="Y822" s="8"/>
      <c r="Z822" s="8"/>
      <c r="AA822" s="8"/>
      <c r="AB822" s="1"/>
      <c r="AC822" s="66">
        <v>262892.79999999999</v>
      </c>
    </row>
    <row r="823" spans="1:29" x14ac:dyDescent="0.25">
      <c r="A823" s="1" t="str">
        <f t="shared" si="86"/>
        <v>Mar</v>
      </c>
      <c r="B823" s="2">
        <v>45358</v>
      </c>
      <c r="C823" s="8">
        <v>-7494.4</v>
      </c>
      <c r="D823" s="8">
        <v>7594.1</v>
      </c>
      <c r="E823" s="8">
        <v>-3906.6</v>
      </c>
      <c r="F823" s="8">
        <v>-2211.5</v>
      </c>
      <c r="G823" s="8">
        <v>-13526.4</v>
      </c>
      <c r="H823" s="8">
        <v>447</v>
      </c>
      <c r="I823" s="8">
        <v>0</v>
      </c>
      <c r="J823" s="10">
        <f t="shared" si="85"/>
        <v>-19097.8</v>
      </c>
      <c r="K823" s="8">
        <v>-119.58</v>
      </c>
      <c r="L823" s="8">
        <v>-1060.44</v>
      </c>
      <c r="M823" s="8">
        <f t="shared" si="87"/>
        <v>-1180.02</v>
      </c>
      <c r="N823" s="10">
        <f t="shared" si="90"/>
        <v>-20277.82</v>
      </c>
      <c r="O823" s="11">
        <f>IF(Table5[[#This Row],[Beans]]="","",O822+Table5[[#This Row],[Beans]])</f>
        <v>4606166.1999999983</v>
      </c>
      <c r="P823" s="11">
        <f>IF(Table5[[#This Row],[Meal]]="","",P822+Table5[[#This Row],[Meal]])</f>
        <v>1290545</v>
      </c>
      <c r="Q823" s="11">
        <f>IF(Table5[[#This Row],[Oil]]="","",Q822+Table5[[#This Row],[Oil]])</f>
        <v>-472955.66000000021</v>
      </c>
      <c r="R823" s="11">
        <f>IF(Table5[[#This Row],[Corn]]="","",R822+Table5[[#This Row],[Corn]])</f>
        <v>614463.64</v>
      </c>
      <c r="S823" s="11">
        <f>IF(Table5[[#This Row],[Wheat]]="","",S822+Table5[[#This Row],[Wheat]])</f>
        <v>1459623.0200000007</v>
      </c>
      <c r="T823" s="11">
        <f>IF(Table5[[#This Row],[KC Wheat]]="","",T822+Table5[[#This Row],[KC Wheat]])</f>
        <v>14636.299999999988</v>
      </c>
      <c r="U823" s="11">
        <f>IF(Table5[[#This Row],[Energies]]="","",U822+Table5[[#This Row],[Energies]])</f>
        <v>58860.250000000015</v>
      </c>
      <c r="V823" s="10">
        <f t="shared" si="89"/>
        <v>6898597.9879999952</v>
      </c>
      <c r="W823" s="8">
        <v>515220</v>
      </c>
      <c r="X823" s="12">
        <f t="shared" si="88"/>
        <v>-3.9357594813865922E-2</v>
      </c>
      <c r="Y823" s="8">
        <v>-3957.85</v>
      </c>
      <c r="Z823" s="8"/>
      <c r="AA823" s="8"/>
      <c r="AB823" s="8"/>
      <c r="AC823" s="66">
        <v>240596.28</v>
      </c>
    </row>
    <row r="824" spans="1:29" x14ac:dyDescent="0.25">
      <c r="A824" s="1" t="str">
        <f t="shared" si="86"/>
        <v>Mar</v>
      </c>
      <c r="B824" s="2">
        <v>45359</v>
      </c>
      <c r="C824" s="8">
        <v>-26381.7</v>
      </c>
      <c r="D824" s="8">
        <v>7878</v>
      </c>
      <c r="E824" s="8">
        <v>8811.5</v>
      </c>
      <c r="F824" s="8">
        <v>43329.9</v>
      </c>
      <c r="G824" s="8">
        <v>7876.2</v>
      </c>
      <c r="H824" s="8">
        <v>543.1</v>
      </c>
      <c r="I824" s="8">
        <v>0</v>
      </c>
      <c r="J824" s="10">
        <f t="shared" si="85"/>
        <v>42056.999999999993</v>
      </c>
      <c r="K824" s="8">
        <v>-237.23</v>
      </c>
      <c r="L824" s="8">
        <v>-2103.7399999999998</v>
      </c>
      <c r="M824" s="8">
        <f t="shared" si="87"/>
        <v>-2340.9699999999998</v>
      </c>
      <c r="N824" s="10">
        <f t="shared" si="90"/>
        <v>39716.029999999992</v>
      </c>
      <c r="O824" s="11">
        <f>IF(Table5[[#This Row],[Beans]]="","",O823+Table5[[#This Row],[Beans]])</f>
        <v>4579784.4999999981</v>
      </c>
      <c r="P824" s="11">
        <f>IF(Table5[[#This Row],[Meal]]="","",P823+Table5[[#This Row],[Meal]])</f>
        <v>1298423</v>
      </c>
      <c r="Q824" s="11">
        <f>IF(Table5[[#This Row],[Oil]]="","",Q823+Table5[[#This Row],[Oil]])</f>
        <v>-464144.16000000021</v>
      </c>
      <c r="R824" s="11">
        <f>IF(Table5[[#This Row],[Corn]]="","",R823+Table5[[#This Row],[Corn]])</f>
        <v>657793.54</v>
      </c>
      <c r="S824" s="11">
        <f>IF(Table5[[#This Row],[Wheat]]="","",S823+Table5[[#This Row],[Wheat]])</f>
        <v>1467499.2200000007</v>
      </c>
      <c r="T824" s="11">
        <f>IF(Table5[[#This Row],[KC Wheat]]="","",T823+Table5[[#This Row],[KC Wheat]])</f>
        <v>15179.399999999989</v>
      </c>
      <c r="U824" s="11">
        <f>IF(Table5[[#This Row],[Energies]]="","",U823+Table5[[#This Row],[Energies]])</f>
        <v>58860.250000000015</v>
      </c>
      <c r="V824" s="10">
        <f t="shared" si="89"/>
        <v>6938314.0179999955</v>
      </c>
      <c r="W824" s="8">
        <v>625976</v>
      </c>
      <c r="X824" s="12">
        <f t="shared" si="88"/>
        <v>6.3446569836543246E-2</v>
      </c>
      <c r="Y824" s="8">
        <v>-15</v>
      </c>
      <c r="Z824" s="8"/>
      <c r="AA824" s="8"/>
      <c r="AB824" s="1"/>
      <c r="AC824" s="66">
        <v>307003.06</v>
      </c>
    </row>
    <row r="825" spans="1:29" x14ac:dyDescent="0.25">
      <c r="A825" s="1" t="str">
        <f t="shared" si="86"/>
        <v>Mar</v>
      </c>
      <c r="B825" s="2">
        <v>45362</v>
      </c>
      <c r="C825" s="8">
        <v>8531.2999999999993</v>
      </c>
      <c r="D825" s="8">
        <v>-1091.2</v>
      </c>
      <c r="E825" s="8">
        <v>-14355.6</v>
      </c>
      <c r="F825" s="8">
        <v>-11799.6</v>
      </c>
      <c r="G825" s="8">
        <v>-2068.9</v>
      </c>
      <c r="H825" s="8">
        <v>12.8</v>
      </c>
      <c r="I825" s="8">
        <v>0</v>
      </c>
      <c r="J825" s="10">
        <f t="shared" si="85"/>
        <v>-20771.200000000004</v>
      </c>
      <c r="K825" s="8">
        <v>-79.59</v>
      </c>
      <c r="L825" s="8">
        <v>-704.01</v>
      </c>
      <c r="M825" s="8">
        <f t="shared" si="87"/>
        <v>-783.6</v>
      </c>
      <c r="N825" s="10">
        <f t="shared" si="90"/>
        <v>-21554.800000000003</v>
      </c>
      <c r="O825" s="11">
        <f>IF(Table5[[#This Row],[Beans]]="","",O824+Table5[[#This Row],[Beans]])</f>
        <v>4588315.799999998</v>
      </c>
      <c r="P825" s="11">
        <f>IF(Table5[[#This Row],[Meal]]="","",P824+Table5[[#This Row],[Meal]])</f>
        <v>1297331.8</v>
      </c>
      <c r="Q825" s="11">
        <f>IF(Table5[[#This Row],[Oil]]="","",Q824+Table5[[#This Row],[Oil]])</f>
        <v>-478499.76000000018</v>
      </c>
      <c r="R825" s="11">
        <f>IF(Table5[[#This Row],[Corn]]="","",R824+Table5[[#This Row],[Corn]])</f>
        <v>645993.94000000006</v>
      </c>
      <c r="S825" s="11">
        <f>IF(Table5[[#This Row],[Wheat]]="","",S824+Table5[[#This Row],[Wheat]])</f>
        <v>1465430.3200000008</v>
      </c>
      <c r="T825" s="11">
        <f>IF(Table5[[#This Row],[KC Wheat]]="","",T824+Table5[[#This Row],[KC Wheat]])</f>
        <v>15192.199999999988</v>
      </c>
      <c r="U825" s="11">
        <f>IF(Table5[[#This Row],[Energies]]="","",U824+Table5[[#This Row],[Energies]])</f>
        <v>58860.250000000015</v>
      </c>
      <c r="V825" s="10">
        <f t="shared" si="89"/>
        <v>6916759.2179999957</v>
      </c>
      <c r="W825" s="8">
        <v>657678</v>
      </c>
      <c r="X825" s="12">
        <f t="shared" si="88"/>
        <v>-3.2774093097229957E-2</v>
      </c>
      <c r="Y825" s="8"/>
      <c r="Z825" s="8"/>
      <c r="AA825" s="8"/>
      <c r="AB825" s="8"/>
      <c r="AC825" s="66">
        <v>289427.96000000002</v>
      </c>
    </row>
    <row r="826" spans="1:29" x14ac:dyDescent="0.25">
      <c r="A826" s="1" t="str">
        <f t="shared" si="86"/>
        <v>Mar</v>
      </c>
      <c r="B826" s="2">
        <v>45363</v>
      </c>
      <c r="C826" s="8">
        <v>19471.2</v>
      </c>
      <c r="D826" s="8">
        <v>17319.900000000001</v>
      </c>
      <c r="E826" s="8">
        <v>895.4</v>
      </c>
      <c r="F826" s="8">
        <v>-11369.5</v>
      </c>
      <c r="G826" s="8">
        <v>6391.3</v>
      </c>
      <c r="H826" s="8">
        <v>-1975.7</v>
      </c>
      <c r="I826" s="8">
        <v>0</v>
      </c>
      <c r="J826" s="10">
        <f t="shared" si="85"/>
        <v>30732.600000000006</v>
      </c>
      <c r="K826" s="8">
        <v>-63.67</v>
      </c>
      <c r="L826" s="8">
        <v>-565.17999999999995</v>
      </c>
      <c r="M826" s="8">
        <f t="shared" si="87"/>
        <v>-628.84999999999991</v>
      </c>
      <c r="N826" s="10">
        <f t="shared" si="90"/>
        <v>30103.750000000007</v>
      </c>
      <c r="O826" s="11">
        <f>IF(Table5[[#This Row],[Beans]]="","",O825+Table5[[#This Row],[Beans]])</f>
        <v>4607786.9999999981</v>
      </c>
      <c r="P826" s="11">
        <f>IF(Table5[[#This Row],[Meal]]="","",P825+Table5[[#This Row],[Meal]])</f>
        <v>1314651.7</v>
      </c>
      <c r="Q826" s="11">
        <f>IF(Table5[[#This Row],[Oil]]="","",Q825+Table5[[#This Row],[Oil]])</f>
        <v>-477604.36000000016</v>
      </c>
      <c r="R826" s="11">
        <f>IF(Table5[[#This Row],[Corn]]="","",R825+Table5[[#This Row],[Corn]])</f>
        <v>634624.44000000006</v>
      </c>
      <c r="S826" s="11">
        <f>IF(Table5[[#This Row],[Wheat]]="","",S825+Table5[[#This Row],[Wheat]])</f>
        <v>1471821.6200000008</v>
      </c>
      <c r="T826" s="11">
        <f>IF(Table5[[#This Row],[KC Wheat]]="","",T825+Table5[[#This Row],[KC Wheat]])</f>
        <v>13216.499999999987</v>
      </c>
      <c r="U826" s="11">
        <f>IF(Table5[[#This Row],[Energies]]="","",U825+Table5[[#This Row],[Energies]])</f>
        <v>58860.250000000015</v>
      </c>
      <c r="V826" s="10">
        <f t="shared" si="89"/>
        <v>6946862.9679999957</v>
      </c>
      <c r="W826" s="8">
        <v>725228</v>
      </c>
      <c r="X826" s="12">
        <f t="shared" si="88"/>
        <v>4.1509359815120224E-2</v>
      </c>
      <c r="Y826" s="8"/>
      <c r="Z826" s="8"/>
      <c r="AA826" s="8"/>
      <c r="AB826" s="1"/>
      <c r="AC826" s="66">
        <v>342964.61</v>
      </c>
    </row>
    <row r="827" spans="1:29" x14ac:dyDescent="0.25">
      <c r="A827" s="1" t="str">
        <f t="shared" si="86"/>
        <v>Mar</v>
      </c>
      <c r="B827" s="2">
        <v>45364</v>
      </c>
      <c r="C827" s="8">
        <v>9693.1</v>
      </c>
      <c r="D827" s="8">
        <v>317.10000000000002</v>
      </c>
      <c r="E827" s="8">
        <v>-19140.5</v>
      </c>
      <c r="F827" s="8">
        <v>-6192.3</v>
      </c>
      <c r="G827" s="8">
        <v>-10971.8</v>
      </c>
      <c r="H827" s="8">
        <v>-462.1</v>
      </c>
      <c r="I827" s="8">
        <v>0</v>
      </c>
      <c r="J827" s="10">
        <f t="shared" si="85"/>
        <v>-26756.499999999996</v>
      </c>
      <c r="K827" s="8">
        <v>-70.239999999999995</v>
      </c>
      <c r="L827" s="8">
        <v>-625.12</v>
      </c>
      <c r="M827" s="8">
        <f t="shared" si="87"/>
        <v>-695.36</v>
      </c>
      <c r="N827" s="10">
        <f t="shared" si="90"/>
        <v>-27451.859999999997</v>
      </c>
      <c r="O827" s="11">
        <f>IF(Table5[[#This Row],[Beans]]="","",O826+Table5[[#This Row],[Beans]])</f>
        <v>4617480.0999999978</v>
      </c>
      <c r="P827" s="11">
        <f>IF(Table5[[#This Row],[Meal]]="","",P826+Table5[[#This Row],[Meal]])</f>
        <v>1314968.8</v>
      </c>
      <c r="Q827" s="11">
        <f>IF(Table5[[#This Row],[Oil]]="","",Q826+Table5[[#This Row],[Oil]])</f>
        <v>-496744.86000000016</v>
      </c>
      <c r="R827" s="11">
        <f>IF(Table5[[#This Row],[Corn]]="","",R826+Table5[[#This Row],[Corn]])</f>
        <v>628432.14</v>
      </c>
      <c r="S827" s="11">
        <f>IF(Table5[[#This Row],[Wheat]]="","",S826+Table5[[#This Row],[Wheat]])</f>
        <v>1460849.8200000008</v>
      </c>
      <c r="T827" s="11">
        <f>IF(Table5[[#This Row],[KC Wheat]]="","",T826+Table5[[#This Row],[KC Wheat]])</f>
        <v>12754.399999999987</v>
      </c>
      <c r="U827" s="11">
        <f>IF(Table5[[#This Row],[Energies]]="","",U826+Table5[[#This Row],[Energies]])</f>
        <v>58860.250000000015</v>
      </c>
      <c r="V827" s="10">
        <f t="shared" si="89"/>
        <v>6919411.1079999954</v>
      </c>
      <c r="W827" s="8">
        <v>771723</v>
      </c>
      <c r="X827" s="12">
        <f t="shared" si="88"/>
        <v>-3.5572167733759388E-2</v>
      </c>
      <c r="Y827" s="8">
        <v>-5301.98</v>
      </c>
      <c r="Z827" s="8"/>
      <c r="AA827" s="8"/>
      <c r="AB827" s="8"/>
      <c r="AC827" s="66">
        <v>292512.75</v>
      </c>
    </row>
    <row r="828" spans="1:29" x14ac:dyDescent="0.25">
      <c r="A828" s="1" t="str">
        <f t="shared" si="86"/>
        <v>Mar</v>
      </c>
      <c r="B828" s="2">
        <v>45365</v>
      </c>
      <c r="C828" s="8">
        <v>6196.3</v>
      </c>
      <c r="D828" s="8">
        <v>4790.5</v>
      </c>
      <c r="E828" s="8">
        <v>10319.700000000001</v>
      </c>
      <c r="F828" s="8">
        <v>-2780.4</v>
      </c>
      <c r="G828" s="8">
        <v>-2486.4</v>
      </c>
      <c r="H828" s="8">
        <v>1538.7</v>
      </c>
      <c r="I828" s="8">
        <v>0</v>
      </c>
      <c r="J828" s="10">
        <f t="shared" si="85"/>
        <v>17578.399999999998</v>
      </c>
      <c r="K828" s="8">
        <v>-86.76</v>
      </c>
      <c r="L828" s="8">
        <v>-766.55</v>
      </c>
      <c r="M828" s="8">
        <f t="shared" si="87"/>
        <v>-853.31</v>
      </c>
      <c r="N828" s="10">
        <f t="shared" si="90"/>
        <v>16725.089999999997</v>
      </c>
      <c r="O828" s="11">
        <f>IF(Table5[[#This Row],[Beans]]="","",O827+Table5[[#This Row],[Beans]])</f>
        <v>4623676.3999999976</v>
      </c>
      <c r="P828" s="11">
        <f>IF(Table5[[#This Row],[Meal]]="","",P827+Table5[[#This Row],[Meal]])</f>
        <v>1319759.3</v>
      </c>
      <c r="Q828" s="11">
        <f>IF(Table5[[#This Row],[Oil]]="","",Q827+Table5[[#This Row],[Oil]])</f>
        <v>-486425.16000000015</v>
      </c>
      <c r="R828" s="11">
        <f>IF(Table5[[#This Row],[Corn]]="","",R827+Table5[[#This Row],[Corn]])</f>
        <v>625651.74</v>
      </c>
      <c r="S828" s="11">
        <f>IF(Table5[[#This Row],[Wheat]]="","",S827+Table5[[#This Row],[Wheat]])</f>
        <v>1458363.4200000009</v>
      </c>
      <c r="T828" s="11">
        <f>IF(Table5[[#This Row],[KC Wheat]]="","",T827+Table5[[#This Row],[KC Wheat]])</f>
        <v>14293.099999999988</v>
      </c>
      <c r="U828" s="11">
        <f>IF(Table5[[#This Row],[Energies]]="","",U827+Table5[[#This Row],[Energies]])</f>
        <v>58860.250000000015</v>
      </c>
      <c r="V828" s="10">
        <f t="shared" si="89"/>
        <v>6936136.1979999952</v>
      </c>
      <c r="W828" s="8">
        <v>858296</v>
      </c>
      <c r="X828" s="12">
        <f t="shared" si="88"/>
        <v>1.9486389310913715E-2</v>
      </c>
      <c r="Y828" s="8">
        <v>-284</v>
      </c>
      <c r="Z828" s="8"/>
      <c r="AA828" s="8"/>
      <c r="AB828" s="1"/>
      <c r="AC828" s="66">
        <v>285391.94</v>
      </c>
    </row>
    <row r="829" spans="1:29" x14ac:dyDescent="0.25">
      <c r="A829" s="1" t="str">
        <f t="shared" si="86"/>
        <v>Mar</v>
      </c>
      <c r="B829" s="2">
        <v>45366</v>
      </c>
      <c r="C829" s="8">
        <v>4699.3</v>
      </c>
      <c r="D829" s="8">
        <v>-3252.7</v>
      </c>
      <c r="E829" s="8">
        <v>-23132.799999999999</v>
      </c>
      <c r="F829" s="8">
        <v>838.3</v>
      </c>
      <c r="G829" s="8">
        <v>3969.2</v>
      </c>
      <c r="H829" s="8">
        <v>2466.3000000000002</v>
      </c>
      <c r="I829" s="8">
        <v>0</v>
      </c>
      <c r="J829" s="10">
        <f t="shared" si="85"/>
        <v>-14412.399999999998</v>
      </c>
      <c r="K829" s="8">
        <v>-89.7</v>
      </c>
      <c r="L829" s="8">
        <v>-795.02</v>
      </c>
      <c r="M829" s="8">
        <f t="shared" si="87"/>
        <v>-884.72</v>
      </c>
      <c r="N829" s="10">
        <f t="shared" si="90"/>
        <v>-15297.119999999997</v>
      </c>
      <c r="O829" s="11">
        <f>IF(Table5[[#This Row],[Beans]]="","",O828+Table5[[#This Row],[Beans]])</f>
        <v>4628375.6999999974</v>
      </c>
      <c r="P829" s="11">
        <f>IF(Table5[[#This Row],[Meal]]="","",P828+Table5[[#This Row],[Meal]])</f>
        <v>1316506.6000000001</v>
      </c>
      <c r="Q829" s="11">
        <f>IF(Table5[[#This Row],[Oil]]="","",Q828+Table5[[#This Row],[Oil]])</f>
        <v>-509557.96000000014</v>
      </c>
      <c r="R829" s="11">
        <f>IF(Table5[[#This Row],[Corn]]="","",R828+Table5[[#This Row],[Corn]])</f>
        <v>626490.04</v>
      </c>
      <c r="S829" s="11">
        <f>IF(Table5[[#This Row],[Wheat]]="","",S828+Table5[[#This Row],[Wheat]])</f>
        <v>1462332.6200000008</v>
      </c>
      <c r="T829" s="11">
        <f>IF(Table5[[#This Row],[KC Wheat]]="","",T828+Table5[[#This Row],[KC Wheat]])</f>
        <v>16759.399999999987</v>
      </c>
      <c r="U829" s="11">
        <f>IF(Table5[[#This Row],[Energies]]="","",U828+Table5[[#This Row],[Energies]])</f>
        <v>58860.250000000015</v>
      </c>
      <c r="V829" s="10">
        <f t="shared" si="89"/>
        <v>6920839.0779999951</v>
      </c>
      <c r="W829" s="8">
        <v>891056</v>
      </c>
      <c r="X829" s="12">
        <f t="shared" si="88"/>
        <v>-1.7167405864502341E-2</v>
      </c>
      <c r="Y829" s="8"/>
      <c r="Z829" s="8">
        <v>27430.87</v>
      </c>
      <c r="AA829" s="8"/>
      <c r="AB829" s="8"/>
      <c r="AC829" s="66">
        <v>288050.21999999997</v>
      </c>
    </row>
    <row r="830" spans="1:29" x14ac:dyDescent="0.25">
      <c r="A830" s="1" t="str">
        <f t="shared" si="86"/>
        <v>Mar</v>
      </c>
      <c r="B830" s="2">
        <v>45369</v>
      </c>
      <c r="C830" s="8">
        <v>-1543.2</v>
      </c>
      <c r="D830" s="8">
        <v>1656.4</v>
      </c>
      <c r="E830" s="8">
        <v>5373</v>
      </c>
      <c r="F830" s="8">
        <v>-8326.4</v>
      </c>
      <c r="G830" s="8">
        <v>-8191.8</v>
      </c>
      <c r="H830" s="8">
        <v>-4340</v>
      </c>
      <c r="I830" s="8">
        <v>0</v>
      </c>
      <c r="J830" s="10">
        <f t="shared" si="85"/>
        <v>-15372</v>
      </c>
      <c r="K830" s="8">
        <v>-90.85</v>
      </c>
      <c r="L830" s="8">
        <v>-775.56</v>
      </c>
      <c r="M830" s="8">
        <f t="shared" si="87"/>
        <v>-866.41</v>
      </c>
      <c r="N830" s="10">
        <f t="shared" si="90"/>
        <v>-16238.41</v>
      </c>
      <c r="O830" s="11">
        <f>IF(Table5[[#This Row],[Beans]]="","",O829+Table5[[#This Row],[Beans]])</f>
        <v>4626832.4999999972</v>
      </c>
      <c r="P830" s="11">
        <f>IF(Table5[[#This Row],[Meal]]="","",P829+Table5[[#This Row],[Meal]])</f>
        <v>1318163</v>
      </c>
      <c r="Q830" s="11">
        <f>IF(Table5[[#This Row],[Oil]]="","",Q829+Table5[[#This Row],[Oil]])</f>
        <v>-504184.96000000014</v>
      </c>
      <c r="R830" s="11">
        <f>IF(Table5[[#This Row],[Corn]]="","",R829+Table5[[#This Row],[Corn]])</f>
        <v>618163.64</v>
      </c>
      <c r="S830" s="11">
        <f>IF(Table5[[#This Row],[Wheat]]="","",S829+Table5[[#This Row],[Wheat]])</f>
        <v>1454140.8200000008</v>
      </c>
      <c r="T830" s="11">
        <f>IF(Table5[[#This Row],[KC Wheat]]="","",T829+Table5[[#This Row],[KC Wheat]])</f>
        <v>12419.399999999987</v>
      </c>
      <c r="U830" s="11">
        <f>IF(Table5[[#This Row],[Energies]]="","",U829+Table5[[#This Row],[Energies]])</f>
        <v>58860.250000000015</v>
      </c>
      <c r="V830" s="10">
        <f t="shared" si="89"/>
        <v>6904600.6679999949</v>
      </c>
      <c r="W830" s="8">
        <v>960935</v>
      </c>
      <c r="X830" s="12">
        <f t="shared" si="88"/>
        <v>-1.6898551931192017E-2</v>
      </c>
      <c r="Y830" s="8"/>
      <c r="Z830" s="8"/>
      <c r="AA830" s="8"/>
      <c r="AB830" s="1"/>
      <c r="AC830" s="66">
        <v>261947.81</v>
      </c>
    </row>
    <row r="831" spans="1:29" x14ac:dyDescent="0.25">
      <c r="A831" s="1" t="str">
        <f t="shared" si="86"/>
        <v>Mar</v>
      </c>
      <c r="B831" s="2">
        <v>45370</v>
      </c>
      <c r="C831" s="8">
        <v>10737.3</v>
      </c>
      <c r="D831" s="8">
        <v>-370.8</v>
      </c>
      <c r="E831" s="8">
        <v>3113.8</v>
      </c>
      <c r="F831" s="8">
        <v>2197</v>
      </c>
      <c r="G831" s="8">
        <v>-5027.1000000000004</v>
      </c>
      <c r="H831" s="8">
        <v>-2032.2</v>
      </c>
      <c r="I831" s="8">
        <v>0</v>
      </c>
      <c r="J831" s="10">
        <f t="shared" si="85"/>
        <v>8617.9999999999982</v>
      </c>
      <c r="K831" s="8">
        <v>-61.2</v>
      </c>
      <c r="L831" s="8">
        <v>-536.89</v>
      </c>
      <c r="M831" s="8">
        <f t="shared" si="87"/>
        <v>-598.09</v>
      </c>
      <c r="N831" s="10">
        <f t="shared" si="90"/>
        <v>8019.909999999998</v>
      </c>
      <c r="O831" s="11">
        <f>IF(Table5[[#This Row],[Beans]]="","",O830+Table5[[#This Row],[Beans]])</f>
        <v>4637569.799999997</v>
      </c>
      <c r="P831" s="11">
        <f>IF(Table5[[#This Row],[Meal]]="","",P830+Table5[[#This Row],[Meal]])</f>
        <v>1317792.2</v>
      </c>
      <c r="Q831" s="11">
        <f>IF(Table5[[#This Row],[Oil]]="","",Q830+Table5[[#This Row],[Oil]])</f>
        <v>-501071.16000000015</v>
      </c>
      <c r="R831" s="11">
        <f>IF(Table5[[#This Row],[Corn]]="","",R830+Table5[[#This Row],[Corn]])</f>
        <v>620360.64</v>
      </c>
      <c r="S831" s="11">
        <f>IF(Table5[[#This Row],[Wheat]]="","",S830+Table5[[#This Row],[Wheat]])</f>
        <v>1449113.7200000007</v>
      </c>
      <c r="T831" s="11">
        <f>IF(Table5[[#This Row],[KC Wheat]]="","",T830+Table5[[#This Row],[KC Wheat]])</f>
        <v>10387.199999999986</v>
      </c>
      <c r="U831" s="11">
        <f>IF(Table5[[#This Row],[Energies]]="","",U830+Table5[[#This Row],[Energies]])</f>
        <v>58860.250000000015</v>
      </c>
      <c r="V831" s="10">
        <f t="shared" si="89"/>
        <v>6912620.5779999951</v>
      </c>
      <c r="W831" s="8">
        <v>884498</v>
      </c>
      <c r="X831" s="12">
        <f t="shared" si="88"/>
        <v>9.0671883938686099E-3</v>
      </c>
      <c r="Y831" s="8"/>
      <c r="Z831" s="8"/>
      <c r="AA831" s="8"/>
      <c r="AB831" s="8"/>
      <c r="AC831" s="66">
        <v>272563.21999999997</v>
      </c>
    </row>
    <row r="832" spans="1:29" x14ac:dyDescent="0.25">
      <c r="A832" s="1" t="str">
        <f t="shared" si="86"/>
        <v>Mar</v>
      </c>
      <c r="B832" s="2">
        <v>45371</v>
      </c>
      <c r="C832" s="8">
        <v>-31967.1</v>
      </c>
      <c r="D832" s="8">
        <v>-9228.4</v>
      </c>
      <c r="E832" s="8">
        <v>-5947.7</v>
      </c>
      <c r="F832" s="8">
        <v>16451.2</v>
      </c>
      <c r="G832" s="8">
        <v>2099.6</v>
      </c>
      <c r="H832" s="8">
        <v>2842.2</v>
      </c>
      <c r="I832" s="8">
        <v>0</v>
      </c>
      <c r="J832" s="10">
        <f t="shared" si="85"/>
        <v>-25750.199999999997</v>
      </c>
      <c r="K832" s="8">
        <v>-100.5</v>
      </c>
      <c r="L832" s="8">
        <v>-886.07</v>
      </c>
      <c r="M832" s="8">
        <f t="shared" si="87"/>
        <v>-986.57</v>
      </c>
      <c r="N832" s="10">
        <f t="shared" si="90"/>
        <v>-26736.769999999997</v>
      </c>
      <c r="O832" s="11">
        <f>IF(Table5[[#This Row],[Beans]]="","",O831+Table5[[#This Row],[Beans]])</f>
        <v>4605602.6999999974</v>
      </c>
      <c r="P832" s="11">
        <f>IF(Table5[[#This Row],[Meal]]="","",P831+Table5[[#This Row],[Meal]])</f>
        <v>1308563.8</v>
      </c>
      <c r="Q832" s="11">
        <f>IF(Table5[[#This Row],[Oil]]="","",Q831+Table5[[#This Row],[Oil]])</f>
        <v>-507018.86000000016</v>
      </c>
      <c r="R832" s="11">
        <f>IF(Table5[[#This Row],[Corn]]="","",R831+Table5[[#This Row],[Corn]])</f>
        <v>636811.84</v>
      </c>
      <c r="S832" s="11">
        <f>IF(Table5[[#This Row],[Wheat]]="","",S831+Table5[[#This Row],[Wheat]])</f>
        <v>1451213.3200000008</v>
      </c>
      <c r="T832" s="11">
        <f>IF(Table5[[#This Row],[KC Wheat]]="","",T831+Table5[[#This Row],[KC Wheat]])</f>
        <v>13229.399999999987</v>
      </c>
      <c r="U832" s="11">
        <f>IF(Table5[[#This Row],[Energies]]="","",U831+Table5[[#This Row],[Energies]])</f>
        <v>58860.250000000015</v>
      </c>
      <c r="V832" s="10">
        <f t="shared" si="89"/>
        <v>6885883.8079999955</v>
      </c>
      <c r="W832" s="8">
        <v>1002319</v>
      </c>
      <c r="X832" s="12">
        <f t="shared" si="88"/>
        <v>-2.6674910881665414E-2</v>
      </c>
      <c r="Y832" s="8"/>
      <c r="Z832" s="8"/>
      <c r="AA832" s="8"/>
      <c r="AB832" s="1"/>
      <c r="AC832" s="66">
        <v>234239.4</v>
      </c>
    </row>
    <row r="833" spans="1:29" x14ac:dyDescent="0.25">
      <c r="A833" s="1" t="str">
        <f t="shared" si="86"/>
        <v>Mar</v>
      </c>
      <c r="B833" s="2">
        <v>45372</v>
      </c>
      <c r="C833" s="8">
        <v>-7972.7</v>
      </c>
      <c r="D833" s="8">
        <v>1878.1</v>
      </c>
      <c r="E833" s="8">
        <v>-1923.6</v>
      </c>
      <c r="F833" s="8">
        <v>-9308.4</v>
      </c>
      <c r="G833" s="8">
        <v>20012.5</v>
      </c>
      <c r="H833" s="8">
        <v>-2750.9</v>
      </c>
      <c r="I833" s="8">
        <v>0</v>
      </c>
      <c r="J833" s="10">
        <f t="shared" si="85"/>
        <v>-64.999999999998636</v>
      </c>
      <c r="K833" s="8">
        <v>-98.13</v>
      </c>
      <c r="L833" s="8">
        <v>-866.82</v>
      </c>
      <c r="M833" s="8">
        <f t="shared" si="87"/>
        <v>-964.95</v>
      </c>
      <c r="N833" s="10">
        <f t="shared" si="90"/>
        <v>-1029.9499999999987</v>
      </c>
      <c r="O833" s="11">
        <f>IF(Table5[[#This Row],[Beans]]="","",O832+Table5[[#This Row],[Beans]])</f>
        <v>4597629.9999999972</v>
      </c>
      <c r="P833" s="11">
        <f>IF(Table5[[#This Row],[Meal]]="","",P832+Table5[[#This Row],[Meal]])</f>
        <v>1310441.9000000001</v>
      </c>
      <c r="Q833" s="11">
        <f>IF(Table5[[#This Row],[Oil]]="","",Q832+Table5[[#This Row],[Oil]])</f>
        <v>-508942.46000000014</v>
      </c>
      <c r="R833" s="11">
        <f>IF(Table5[[#This Row],[Corn]]="","",R832+Table5[[#This Row],[Corn]])</f>
        <v>627503.43999999994</v>
      </c>
      <c r="S833" s="11">
        <f>IF(Table5[[#This Row],[Wheat]]="","",S832+Table5[[#This Row],[Wheat]])</f>
        <v>1471225.8200000008</v>
      </c>
      <c r="T833" s="11">
        <f>IF(Table5[[#This Row],[KC Wheat]]="","",T832+Table5[[#This Row],[KC Wheat]])</f>
        <v>10478.499999999987</v>
      </c>
      <c r="U833" s="11">
        <f>IF(Table5[[#This Row],[Energies]]="","",U832+Table5[[#This Row],[Energies]])</f>
        <v>58860.250000000015</v>
      </c>
      <c r="V833" s="10">
        <f t="shared" si="89"/>
        <v>6884853.8579999954</v>
      </c>
      <c r="W833" s="8">
        <v>1181635</v>
      </c>
      <c r="X833" s="12">
        <f t="shared" si="88"/>
        <v>-8.7163125669093987E-4</v>
      </c>
      <c r="Y833" s="8"/>
      <c r="Z833" s="8"/>
      <c r="AA833" s="8"/>
      <c r="AB833" s="8"/>
      <c r="AC833" s="66">
        <v>243730.2</v>
      </c>
    </row>
    <row r="834" spans="1:29" x14ac:dyDescent="0.25">
      <c r="A834" s="1" t="str">
        <f t="shared" si="86"/>
        <v>Mar</v>
      </c>
      <c r="B834" s="2">
        <v>45373</v>
      </c>
      <c r="C834" s="8">
        <v>8711.2000000000007</v>
      </c>
      <c r="D834" s="8">
        <v>-8913.7999999999993</v>
      </c>
      <c r="E834" s="8">
        <v>162</v>
      </c>
      <c r="F834" s="8">
        <v>15304.4</v>
      </c>
      <c r="G834" s="8">
        <v>6019.6</v>
      </c>
      <c r="H834" s="8">
        <v>-2791.3</v>
      </c>
      <c r="I834" s="8">
        <v>0</v>
      </c>
      <c r="J834" s="10">
        <f t="shared" ref="J834:J897" si="91">IF(SUM(C834:I834)=0,"",SUM(C834:I834))</f>
        <v>18492.100000000002</v>
      </c>
      <c r="K834" s="8">
        <v>-367.26</v>
      </c>
      <c r="L834" s="8">
        <v>-1997.83</v>
      </c>
      <c r="M834" s="8">
        <f t="shared" si="87"/>
        <v>-2365.09</v>
      </c>
      <c r="N834" s="10">
        <f t="shared" si="90"/>
        <v>16127.010000000002</v>
      </c>
      <c r="O834" s="11">
        <f>IF(Table5[[#This Row],[Beans]]="","",O833+Table5[[#This Row],[Beans]])</f>
        <v>4606341.1999999974</v>
      </c>
      <c r="P834" s="11">
        <f>IF(Table5[[#This Row],[Meal]]="","",P833+Table5[[#This Row],[Meal]])</f>
        <v>1301528.1000000001</v>
      </c>
      <c r="Q834" s="11">
        <f>IF(Table5[[#This Row],[Oil]]="","",Q833+Table5[[#This Row],[Oil]])</f>
        <v>-508780.46000000014</v>
      </c>
      <c r="R834" s="11">
        <f>IF(Table5[[#This Row],[Corn]]="","",R833+Table5[[#This Row],[Corn]])</f>
        <v>642807.84</v>
      </c>
      <c r="S834" s="11">
        <f>IF(Table5[[#This Row],[Wheat]]="","",S833+Table5[[#This Row],[Wheat]])</f>
        <v>1477245.4200000009</v>
      </c>
      <c r="T834" s="11">
        <f>IF(Table5[[#This Row],[KC Wheat]]="","",T833+Table5[[#This Row],[KC Wheat]])</f>
        <v>7687.1999999999871</v>
      </c>
      <c r="U834" s="11">
        <f>IF(Table5[[#This Row],[Energies]]="","",U833+Table5[[#This Row],[Energies]])</f>
        <v>58860.250000000015</v>
      </c>
      <c r="V834" s="10">
        <f t="shared" si="89"/>
        <v>6900980.8679999951</v>
      </c>
      <c r="W834" s="8">
        <v>754892</v>
      </c>
      <c r="X834" s="12">
        <f t="shared" si="88"/>
        <v>2.1363334092823878E-2</v>
      </c>
      <c r="Y834" s="8"/>
      <c r="Z834" s="8"/>
      <c r="AA834" s="8"/>
      <c r="AB834" s="1"/>
      <c r="AC834" s="66">
        <v>264889.36</v>
      </c>
    </row>
    <row r="835" spans="1:29" x14ac:dyDescent="0.25">
      <c r="A835" s="1" t="str">
        <f t="shared" si="86"/>
        <v>Mar</v>
      </c>
      <c r="B835" s="2">
        <v>45376</v>
      </c>
      <c r="C835" s="8">
        <v>-10191.4</v>
      </c>
      <c r="D835" s="8">
        <v>9777.2000000000007</v>
      </c>
      <c r="E835" s="8">
        <v>-18677.599999999999</v>
      </c>
      <c r="F835" s="8">
        <v>2257.5</v>
      </c>
      <c r="G835" s="8">
        <v>-11343.4</v>
      </c>
      <c r="H835" s="8">
        <v>-3643.2</v>
      </c>
      <c r="I835" s="8">
        <v>0</v>
      </c>
      <c r="J835" s="10">
        <f t="shared" si="91"/>
        <v>-31820.899999999998</v>
      </c>
      <c r="K835" s="8">
        <v>-31.74</v>
      </c>
      <c r="L835" s="8">
        <v>-279.27999999999997</v>
      </c>
      <c r="M835" s="8">
        <f t="shared" si="87"/>
        <v>-311.02</v>
      </c>
      <c r="N835" s="10">
        <f t="shared" si="90"/>
        <v>-32131.919999999998</v>
      </c>
      <c r="O835" s="11">
        <f>IF(Table5[[#This Row],[Beans]]="","",O834+Table5[[#This Row],[Beans]])</f>
        <v>4596149.799999997</v>
      </c>
      <c r="P835" s="11">
        <f>IF(Table5[[#This Row],[Meal]]="","",P834+Table5[[#This Row],[Meal]])</f>
        <v>1311305.3</v>
      </c>
      <c r="Q835" s="11">
        <f>IF(Table5[[#This Row],[Oil]]="","",Q834+Table5[[#This Row],[Oil]])</f>
        <v>-527458.06000000017</v>
      </c>
      <c r="R835" s="11">
        <f>IF(Table5[[#This Row],[Corn]]="","",R834+Table5[[#This Row],[Corn]])</f>
        <v>645065.34</v>
      </c>
      <c r="S835" s="11">
        <f>IF(Table5[[#This Row],[Wheat]]="","",S834+Table5[[#This Row],[Wheat]])</f>
        <v>1465902.0200000009</v>
      </c>
      <c r="T835" s="11">
        <f>IF(Table5[[#This Row],[KC Wheat]]="","",T834+Table5[[#This Row],[KC Wheat]])</f>
        <v>4043.9999999999873</v>
      </c>
      <c r="U835" s="11">
        <f>IF(Table5[[#This Row],[Energies]]="","",U834+Table5[[#This Row],[Energies]])</f>
        <v>58860.250000000015</v>
      </c>
      <c r="V835" s="10">
        <f t="shared" si="89"/>
        <v>6868848.9479999952</v>
      </c>
      <c r="W835" s="8">
        <v>729349</v>
      </c>
      <c r="X835" s="12">
        <f t="shared" si="88"/>
        <v>-4.4055616721213026E-2</v>
      </c>
      <c r="Y835" s="8"/>
      <c r="Z835" s="8"/>
      <c r="AA835" s="8"/>
      <c r="AB835" s="8"/>
      <c r="AC835" s="66">
        <v>250092.84</v>
      </c>
    </row>
    <row r="836" spans="1:29" x14ac:dyDescent="0.25">
      <c r="A836" s="1" t="str">
        <f t="shared" si="86"/>
        <v>Mar</v>
      </c>
      <c r="B836" s="2">
        <v>45377</v>
      </c>
      <c r="C836" s="8">
        <v>-35212.400000000001</v>
      </c>
      <c r="D836" s="8">
        <v>-7964.3</v>
      </c>
      <c r="E836" s="8">
        <v>4343.3</v>
      </c>
      <c r="F836" s="8">
        <v>21407</v>
      </c>
      <c r="G836" s="8">
        <v>5736.7</v>
      </c>
      <c r="H836" s="8">
        <v>3750.1</v>
      </c>
      <c r="I836" s="8">
        <v>0</v>
      </c>
      <c r="J836" s="10">
        <f t="shared" si="91"/>
        <v>-7939.6</v>
      </c>
      <c r="K836" s="8">
        <v>-97.68</v>
      </c>
      <c r="L836" s="8">
        <v>-862.62</v>
      </c>
      <c r="M836" s="8">
        <f t="shared" si="87"/>
        <v>-960.3</v>
      </c>
      <c r="N836" s="10">
        <f t="shared" si="90"/>
        <v>-8899.9</v>
      </c>
      <c r="O836" s="11">
        <f>IF(Table5[[#This Row],[Beans]]="","",O835+Table5[[#This Row],[Beans]])</f>
        <v>4560937.3999999966</v>
      </c>
      <c r="P836" s="11">
        <f>IF(Table5[[#This Row],[Meal]]="","",P835+Table5[[#This Row],[Meal]])</f>
        <v>1303341</v>
      </c>
      <c r="Q836" s="11">
        <f>IF(Table5[[#This Row],[Oil]]="","",Q835+Table5[[#This Row],[Oil]])</f>
        <v>-523114.76000000018</v>
      </c>
      <c r="R836" s="11">
        <f>IF(Table5[[#This Row],[Corn]]="","",R835+Table5[[#This Row],[Corn]])</f>
        <v>666472.34</v>
      </c>
      <c r="S836" s="11">
        <f>IF(Table5[[#This Row],[Wheat]]="","",S835+Table5[[#This Row],[Wheat]])</f>
        <v>1471638.7200000009</v>
      </c>
      <c r="T836" s="11">
        <f>IF(Table5[[#This Row],[KC Wheat]]="","",T835+Table5[[#This Row],[KC Wheat]])</f>
        <v>7794.0999999999876</v>
      </c>
      <c r="U836" s="11">
        <f>IF(Table5[[#This Row],[Energies]]="","",U835+Table5[[#This Row],[Energies]])</f>
        <v>58860.250000000015</v>
      </c>
      <c r="V836" s="10">
        <f t="shared" si="89"/>
        <v>6859949.0479999948</v>
      </c>
      <c r="W836" s="8">
        <v>734345</v>
      </c>
      <c r="X836" s="12">
        <f t="shared" si="88"/>
        <v>-1.2119507860746651E-2</v>
      </c>
      <c r="Y836" s="8"/>
      <c r="Z836" s="8"/>
      <c r="AA836" s="8"/>
      <c r="AB836" s="1"/>
      <c r="AC836" s="66">
        <v>230744.54</v>
      </c>
    </row>
    <row r="837" spans="1:29" x14ac:dyDescent="0.25">
      <c r="A837" s="1" t="str">
        <f t="shared" si="86"/>
        <v>Mar</v>
      </c>
      <c r="B837" s="2">
        <v>45378</v>
      </c>
      <c r="C837" s="8">
        <v>6313.9</v>
      </c>
      <c r="D837" s="8">
        <v>2400.6999999999998</v>
      </c>
      <c r="E837" s="8">
        <v>-1000.3</v>
      </c>
      <c r="F837" s="8">
        <v>13591.7</v>
      </c>
      <c r="G837" s="8">
        <v>-1439.4</v>
      </c>
      <c r="H837" s="8">
        <v>-1332.4</v>
      </c>
      <c r="I837" s="8">
        <v>0</v>
      </c>
      <c r="J837" s="10">
        <f t="shared" si="91"/>
        <v>18534.199999999997</v>
      </c>
      <c r="K837" s="8">
        <v>-92.69</v>
      </c>
      <c r="L837" s="8">
        <v>-822.92</v>
      </c>
      <c r="M837" s="8">
        <f t="shared" si="87"/>
        <v>-915.6099999999999</v>
      </c>
      <c r="N837" s="10">
        <f t="shared" si="90"/>
        <v>17618.589999999997</v>
      </c>
      <c r="O837" s="11">
        <f>IF(Table5[[#This Row],[Beans]]="","",O836+Table5[[#This Row],[Beans]])</f>
        <v>4567251.299999997</v>
      </c>
      <c r="P837" s="11">
        <f>IF(Table5[[#This Row],[Meal]]="","",P836+Table5[[#This Row],[Meal]])</f>
        <v>1305741.7</v>
      </c>
      <c r="Q837" s="11">
        <f>IF(Table5[[#This Row],[Oil]]="","",Q836+Table5[[#This Row],[Oil]])</f>
        <v>-524115.06000000017</v>
      </c>
      <c r="R837" s="11">
        <f>IF(Table5[[#This Row],[Corn]]="","",R836+Table5[[#This Row],[Corn]])</f>
        <v>680064.03999999992</v>
      </c>
      <c r="S837" s="11">
        <f>IF(Table5[[#This Row],[Wheat]]="","",S836+Table5[[#This Row],[Wheat]])</f>
        <v>1470199.320000001</v>
      </c>
      <c r="T837" s="11">
        <f>IF(Table5[[#This Row],[KC Wheat]]="","",T836+Table5[[#This Row],[KC Wheat]])</f>
        <v>6461.699999999988</v>
      </c>
      <c r="U837" s="11">
        <f>IF(Table5[[#This Row],[Energies]]="","",U836+Table5[[#This Row],[Energies]])</f>
        <v>58860.250000000015</v>
      </c>
      <c r="V837" s="10">
        <f t="shared" si="89"/>
        <v>6877567.6379999947</v>
      </c>
      <c r="W837" s="8">
        <v>751907</v>
      </c>
      <c r="X837" s="12">
        <f t="shared" si="88"/>
        <v>2.3431873888659097E-2</v>
      </c>
      <c r="Y837" s="8">
        <v>-5286.4800000000005</v>
      </c>
      <c r="Z837" s="8"/>
      <c r="AA837" s="8"/>
      <c r="AB837" s="8"/>
      <c r="AC837" s="66">
        <v>244264.93</v>
      </c>
    </row>
    <row r="838" spans="1:29" x14ac:dyDescent="0.25">
      <c r="A838" s="1" t="str">
        <f t="shared" ref="A838:A902" si="92">TEXT(B838,"mmm")</f>
        <v>Mar</v>
      </c>
      <c r="B838" s="2">
        <v>45379</v>
      </c>
      <c r="C838" s="8">
        <v>17622.8</v>
      </c>
      <c r="D838" s="8">
        <v>3464</v>
      </c>
      <c r="E838" s="8">
        <v>2257</v>
      </c>
      <c r="F838" s="8">
        <v>-15189.4</v>
      </c>
      <c r="G838" s="8">
        <v>-18470.7</v>
      </c>
      <c r="H838" s="8">
        <v>-3560.5</v>
      </c>
      <c r="I838" s="8">
        <v>0</v>
      </c>
      <c r="J838" s="10">
        <f t="shared" si="91"/>
        <v>-13876.800000000001</v>
      </c>
      <c r="K838" s="8">
        <v>-199</v>
      </c>
      <c r="L838" s="8">
        <v>-1724</v>
      </c>
      <c r="M838" s="8">
        <f t="shared" si="87"/>
        <v>-1923</v>
      </c>
      <c r="N838" s="10">
        <f t="shared" si="90"/>
        <v>-15799.800000000001</v>
      </c>
      <c r="O838" s="11">
        <f>IF(Table5[[#This Row],[Beans]]="","",O837+Table5[[#This Row],[Beans]])</f>
        <v>4584874.0999999968</v>
      </c>
      <c r="P838" s="11">
        <f>IF(Table5[[#This Row],[Meal]]="","",P837+Table5[[#This Row],[Meal]])</f>
        <v>1309205.7</v>
      </c>
      <c r="Q838" s="11">
        <f>IF(Table5[[#This Row],[Oil]]="","",Q837+Table5[[#This Row],[Oil]])</f>
        <v>-521858.06000000017</v>
      </c>
      <c r="R838" s="11">
        <f>IF(Table5[[#This Row],[Corn]]="","",R837+Table5[[#This Row],[Corn]])</f>
        <v>664874.6399999999</v>
      </c>
      <c r="S838" s="11">
        <f>IF(Table5[[#This Row],[Wheat]]="","",S837+Table5[[#This Row],[Wheat]])</f>
        <v>1451728.620000001</v>
      </c>
      <c r="T838" s="11">
        <f>IF(Table5[[#This Row],[KC Wheat]]="","",T837+Table5[[#This Row],[KC Wheat]])</f>
        <v>2901.199999999988</v>
      </c>
      <c r="U838" s="11">
        <f>IF(Table5[[#This Row],[Energies]]="","",U837+Table5[[#This Row],[Energies]])</f>
        <v>58860.250000000015</v>
      </c>
      <c r="V838" s="10">
        <f t="shared" si="89"/>
        <v>6861767.8379999949</v>
      </c>
      <c r="W838" s="8">
        <v>745465</v>
      </c>
      <c r="X838" s="12">
        <f t="shared" si="88"/>
        <v>-2.1194556417806338E-2</v>
      </c>
      <c r="Y838" s="8"/>
      <c r="Z838" s="8"/>
      <c r="AA838" s="8"/>
      <c r="AB838" s="1"/>
      <c r="AC838" s="66">
        <v>223028</v>
      </c>
    </row>
    <row r="839" spans="1:29" x14ac:dyDescent="0.25">
      <c r="A839" s="1" t="str">
        <f t="shared" si="92"/>
        <v>Apr</v>
      </c>
      <c r="B839" s="2">
        <v>45383</v>
      </c>
      <c r="C839" s="8">
        <v>4277.7</v>
      </c>
      <c r="D839" s="8">
        <v>3511.6</v>
      </c>
      <c r="E839" s="8">
        <v>1110</v>
      </c>
      <c r="F839" s="8">
        <v>12929.8</v>
      </c>
      <c r="G839" s="8">
        <v>26788.400000000001</v>
      </c>
      <c r="H839" s="8">
        <v>1133.2</v>
      </c>
      <c r="I839" s="8">
        <v>0</v>
      </c>
      <c r="J839" s="10">
        <f t="shared" si="91"/>
        <v>49750.7</v>
      </c>
      <c r="K839" s="8">
        <v>-90.73</v>
      </c>
      <c r="L839" s="8">
        <v>-804.14</v>
      </c>
      <c r="M839" s="8">
        <f t="shared" si="87"/>
        <v>-894.87</v>
      </c>
      <c r="N839" s="10">
        <f t="shared" si="90"/>
        <v>48855.829999999994</v>
      </c>
      <c r="O839" s="11">
        <f>IF(Table5[[#This Row],[Beans]]="","",O838+Table5[[#This Row],[Beans]])</f>
        <v>4589151.799999997</v>
      </c>
      <c r="P839" s="11">
        <f>IF(Table5[[#This Row],[Meal]]="","",P838+Table5[[#This Row],[Meal]])</f>
        <v>1312717.3</v>
      </c>
      <c r="Q839" s="11">
        <f>IF(Table5[[#This Row],[Oil]]="","",Q838+Table5[[#This Row],[Oil]])</f>
        <v>-520748.06000000017</v>
      </c>
      <c r="R839" s="11">
        <f>IF(Table5[[#This Row],[Corn]]="","",R838+Table5[[#This Row],[Corn]])</f>
        <v>677804.44</v>
      </c>
      <c r="S839" s="11">
        <f>IF(Table5[[#This Row],[Wheat]]="","",S838+Table5[[#This Row],[Wheat]])</f>
        <v>1478517.0200000009</v>
      </c>
      <c r="T839" s="11">
        <f>IF(Table5[[#This Row],[KC Wheat]]="","",T838+Table5[[#This Row],[KC Wheat]])</f>
        <v>4034.3999999999878</v>
      </c>
      <c r="U839" s="11">
        <f>IF(Table5[[#This Row],[Energies]]="","",U838+Table5[[#This Row],[Energies]])</f>
        <v>58860.250000000015</v>
      </c>
      <c r="V839" s="10">
        <f t="shared" si="89"/>
        <v>6910623.6679999949</v>
      </c>
      <c r="W839" s="8">
        <v>678467</v>
      </c>
      <c r="X839" s="12">
        <f t="shared" si="88"/>
        <v>7.2009147091899817E-2</v>
      </c>
      <c r="Y839" s="8"/>
      <c r="Z839" s="8"/>
      <c r="AA839" s="8"/>
      <c r="AB839" s="8"/>
      <c r="AC839" s="66">
        <v>282216.61</v>
      </c>
    </row>
    <row r="840" spans="1:29" x14ac:dyDescent="0.25">
      <c r="A840" s="1" t="str">
        <f t="shared" si="92"/>
        <v>Apr</v>
      </c>
      <c r="B840" s="2">
        <v>45384</v>
      </c>
      <c r="C840" s="8">
        <v>-40542.1</v>
      </c>
      <c r="D840" s="8">
        <v>5797.8</v>
      </c>
      <c r="E840" s="8">
        <v>-2071.6</v>
      </c>
      <c r="F840" s="8">
        <v>14225.4</v>
      </c>
      <c r="G840" s="8">
        <v>11748.9</v>
      </c>
      <c r="H840" s="8">
        <v>-4216.7</v>
      </c>
      <c r="I840" s="8">
        <v>0</v>
      </c>
      <c r="J840" s="10">
        <f t="shared" si="91"/>
        <v>-15058.299999999992</v>
      </c>
      <c r="K840" s="8">
        <v>-80.73</v>
      </c>
      <c r="L840" s="8">
        <v>-712.13</v>
      </c>
      <c r="M840" s="8">
        <f t="shared" ref="M840:M903" si="93">IF(SUM(K840:L840)=0,"",SUM(K840:L840))</f>
        <v>-792.86</v>
      </c>
      <c r="N840" s="10">
        <f t="shared" si="90"/>
        <v>-15851.159999999993</v>
      </c>
      <c r="O840" s="11">
        <f>IF(Table5[[#This Row],[Beans]]="","",O839+Table5[[#This Row],[Beans]])</f>
        <v>4548609.6999999974</v>
      </c>
      <c r="P840" s="11">
        <f>IF(Table5[[#This Row],[Meal]]="","",P839+Table5[[#This Row],[Meal]])</f>
        <v>1318515.1000000001</v>
      </c>
      <c r="Q840" s="11">
        <f>IF(Table5[[#This Row],[Oil]]="","",Q839+Table5[[#This Row],[Oil]])</f>
        <v>-522819.66000000015</v>
      </c>
      <c r="R840" s="11">
        <f>IF(Table5[[#This Row],[Corn]]="","",R839+Table5[[#This Row],[Corn]])</f>
        <v>692029.84</v>
      </c>
      <c r="S840" s="11">
        <f>IF(Table5[[#This Row],[Wheat]]="","",S839+Table5[[#This Row],[Wheat]])</f>
        <v>1490265.9200000009</v>
      </c>
      <c r="T840" s="11">
        <f>IF(Table5[[#This Row],[KC Wheat]]="","",T839+Table5[[#This Row],[KC Wheat]])</f>
        <v>-182.30000000001201</v>
      </c>
      <c r="U840" s="11">
        <f>IF(Table5[[#This Row],[Energies]]="","",U839+Table5[[#This Row],[Energies]])</f>
        <v>58860.250000000015</v>
      </c>
      <c r="V840" s="10">
        <f t="shared" si="89"/>
        <v>6894772.5079999948</v>
      </c>
      <c r="W840" s="8">
        <v>679340</v>
      </c>
      <c r="X840" s="12">
        <f t="shared" si="88"/>
        <v>-2.3333176318191175E-2</v>
      </c>
      <c r="Y840" s="8">
        <v>-4793.8999999999996</v>
      </c>
      <c r="Z840" s="8"/>
      <c r="AA840" s="8"/>
      <c r="AB840" s="1"/>
      <c r="AC840" s="66">
        <v>274671.75</v>
      </c>
    </row>
    <row r="841" spans="1:29" x14ac:dyDescent="0.25">
      <c r="A841" s="1" t="str">
        <f t="shared" si="92"/>
        <v>Apr</v>
      </c>
      <c r="B841" s="2">
        <v>45385</v>
      </c>
      <c r="C841" s="8">
        <v>29284</v>
      </c>
      <c r="D841" s="8">
        <v>-1584.2</v>
      </c>
      <c r="E841" s="8">
        <v>810.2</v>
      </c>
      <c r="F841" s="8">
        <v>-610.4</v>
      </c>
      <c r="G841" s="8">
        <v>10005.1</v>
      </c>
      <c r="H841" s="8">
        <v>6213.1</v>
      </c>
      <c r="I841" s="8">
        <v>0</v>
      </c>
      <c r="J841" s="10">
        <f t="shared" si="91"/>
        <v>44117.799999999996</v>
      </c>
      <c r="K841" s="8">
        <v>-55.55</v>
      </c>
      <c r="L841" s="8">
        <v>-491.88</v>
      </c>
      <c r="M841" s="8">
        <f t="shared" si="93"/>
        <v>-547.42999999999995</v>
      </c>
      <c r="N841" s="10">
        <f t="shared" si="90"/>
        <v>43570.369999999995</v>
      </c>
      <c r="O841" s="11">
        <f>IF(Table5[[#This Row],[Beans]]="","",O840+Table5[[#This Row],[Beans]])</f>
        <v>4577893.6999999974</v>
      </c>
      <c r="P841" s="11">
        <f>IF(Table5[[#This Row],[Meal]]="","",P840+Table5[[#This Row],[Meal]])</f>
        <v>1316930.9000000001</v>
      </c>
      <c r="Q841" s="11">
        <f>IF(Table5[[#This Row],[Oil]]="","",Q840+Table5[[#This Row],[Oil]])</f>
        <v>-522009.46000000014</v>
      </c>
      <c r="R841" s="11">
        <f>IF(Table5[[#This Row],[Corn]]="","",R840+Table5[[#This Row],[Corn]])</f>
        <v>691419.44</v>
      </c>
      <c r="S841" s="11">
        <f>IF(Table5[[#This Row],[Wheat]]="","",S840+Table5[[#This Row],[Wheat]])</f>
        <v>1500271.0200000009</v>
      </c>
      <c r="T841" s="11">
        <f>IF(Table5[[#This Row],[KC Wheat]]="","",T840+Table5[[#This Row],[KC Wheat]])</f>
        <v>6030.7999999999884</v>
      </c>
      <c r="U841" s="11">
        <f>IF(Table5[[#This Row],[Energies]]="","",U840+Table5[[#This Row],[Energies]])</f>
        <v>58860.250000000015</v>
      </c>
      <c r="V841" s="10">
        <f t="shared" si="89"/>
        <v>6938342.8779999949</v>
      </c>
      <c r="W841" s="8">
        <v>783670</v>
      </c>
      <c r="X841" s="12">
        <f t="shared" si="88"/>
        <v>5.5597853688414758E-2</v>
      </c>
      <c r="Y841" s="8"/>
      <c r="Z841" s="8"/>
      <c r="AA841" s="8"/>
      <c r="AB841" s="8"/>
      <c r="AC841" s="66">
        <v>304015.57</v>
      </c>
    </row>
    <row r="842" spans="1:29" x14ac:dyDescent="0.25">
      <c r="A842" s="1" t="str">
        <f t="shared" si="92"/>
        <v>Apr</v>
      </c>
      <c r="B842" s="2">
        <v>45386</v>
      </c>
      <c r="C842" s="8">
        <v>-19909.599999999999</v>
      </c>
      <c r="D842" s="8">
        <v>634.20000000000005</v>
      </c>
      <c r="E842" s="8">
        <v>1075.8</v>
      </c>
      <c r="F842" s="8">
        <v>737.2</v>
      </c>
      <c r="G842" s="8">
        <v>-10578.6</v>
      </c>
      <c r="H842" s="8">
        <v>1814.4</v>
      </c>
      <c r="I842" s="8">
        <v>0</v>
      </c>
      <c r="J842" s="10">
        <f t="shared" si="91"/>
        <v>-26226.6</v>
      </c>
      <c r="K842" s="8">
        <v>-48.41</v>
      </c>
      <c r="L842" s="8">
        <v>-401.12</v>
      </c>
      <c r="M842" s="8">
        <f t="shared" si="93"/>
        <v>-449.53</v>
      </c>
      <c r="N842" s="10">
        <f t="shared" si="90"/>
        <v>-26676.129999999997</v>
      </c>
      <c r="O842" s="11">
        <f>IF(Table5[[#This Row],[Beans]]="","",O841+Table5[[#This Row],[Beans]])</f>
        <v>4557984.0999999978</v>
      </c>
      <c r="P842" s="11">
        <f>IF(Table5[[#This Row],[Meal]]="","",P841+Table5[[#This Row],[Meal]])</f>
        <v>1317565.1000000001</v>
      </c>
      <c r="Q842" s="11">
        <f>IF(Table5[[#This Row],[Oil]]="","",Q841+Table5[[#This Row],[Oil]])</f>
        <v>-520933.66000000015</v>
      </c>
      <c r="R842" s="11">
        <f>IF(Table5[[#This Row],[Corn]]="","",R841+Table5[[#This Row],[Corn]])</f>
        <v>692156.6399999999</v>
      </c>
      <c r="S842" s="11">
        <f>IF(Table5[[#This Row],[Wheat]]="","",S841+Table5[[#This Row],[Wheat]])</f>
        <v>1489692.4200000009</v>
      </c>
      <c r="T842" s="11">
        <f>IF(Table5[[#This Row],[KC Wheat]]="","",T841+Table5[[#This Row],[KC Wheat]])</f>
        <v>7845.199999999988</v>
      </c>
      <c r="U842" s="11">
        <f>IF(Table5[[#This Row],[Energies]]="","",U841+Table5[[#This Row],[Energies]])</f>
        <v>58860.250000000015</v>
      </c>
      <c r="V842" s="10">
        <f t="shared" si="89"/>
        <v>6911666.747999995</v>
      </c>
      <c r="W842" s="8">
        <v>737193</v>
      </c>
      <c r="X842" s="12">
        <f t="shared" si="88"/>
        <v>-3.6186086954162609E-2</v>
      </c>
      <c r="Y842" s="8"/>
      <c r="Z842" s="8"/>
      <c r="AA842" s="8"/>
      <c r="AB842" s="1"/>
      <c r="AC842" s="66">
        <v>280641.03999999998</v>
      </c>
    </row>
    <row r="843" spans="1:29" x14ac:dyDescent="0.25">
      <c r="A843" s="1" t="str">
        <f t="shared" si="92"/>
        <v>Apr</v>
      </c>
      <c r="B843" s="2">
        <v>45387</v>
      </c>
      <c r="C843" s="8">
        <v>-10203.6</v>
      </c>
      <c r="D843" s="8">
        <v>23888.400000000001</v>
      </c>
      <c r="E843" s="8">
        <v>333.7</v>
      </c>
      <c r="F843" s="8">
        <v>-7006.5</v>
      </c>
      <c r="G843" s="8">
        <v>-9436.5</v>
      </c>
      <c r="H843" s="8">
        <v>3113.7</v>
      </c>
      <c r="I843" s="8">
        <v>0</v>
      </c>
      <c r="J843" s="10">
        <f t="shared" si="91"/>
        <v>689.20000000000164</v>
      </c>
      <c r="K843" s="8">
        <v>-49.73</v>
      </c>
      <c r="L843" s="8">
        <v>-436.12</v>
      </c>
      <c r="M843" s="8">
        <f t="shared" si="93"/>
        <v>-485.85</v>
      </c>
      <c r="N843" s="10">
        <f t="shared" si="90"/>
        <v>203.35000000000161</v>
      </c>
      <c r="O843" s="11">
        <f>IF(Table5[[#This Row],[Beans]]="","",O842+Table5[[#This Row],[Beans]])</f>
        <v>4547780.4999999981</v>
      </c>
      <c r="P843" s="11">
        <f>IF(Table5[[#This Row],[Meal]]="","",P842+Table5[[#This Row],[Meal]])</f>
        <v>1341453.5</v>
      </c>
      <c r="Q843" s="11">
        <f>IF(Table5[[#This Row],[Oil]]="","",Q842+Table5[[#This Row],[Oil]])</f>
        <v>-520599.96000000014</v>
      </c>
      <c r="R843" s="11">
        <f>IF(Table5[[#This Row],[Corn]]="","",R842+Table5[[#This Row],[Corn]])</f>
        <v>685150.1399999999</v>
      </c>
      <c r="S843" s="11">
        <f>IF(Table5[[#This Row],[Wheat]]="","",S842+Table5[[#This Row],[Wheat]])</f>
        <v>1480255.9200000009</v>
      </c>
      <c r="T843" s="11">
        <f>IF(Table5[[#This Row],[KC Wheat]]="","",T842+Table5[[#This Row],[KC Wheat]])</f>
        <v>10958.899999999987</v>
      </c>
      <c r="U843" s="11">
        <f>IF(Table5[[#This Row],[Energies]]="","",U842+Table5[[#This Row],[Energies]])</f>
        <v>58860.250000000015</v>
      </c>
      <c r="V843" s="10">
        <f t="shared" si="89"/>
        <v>6911870.0979999946</v>
      </c>
      <c r="W843" s="8">
        <v>878821</v>
      </c>
      <c r="X843" s="12">
        <f t="shared" si="88"/>
        <v>2.3138955486953728E-4</v>
      </c>
      <c r="Y843" s="8"/>
      <c r="Z843" s="8"/>
      <c r="AA843" s="8"/>
      <c r="AB843" s="8"/>
      <c r="AC843" s="66">
        <v>285469.23</v>
      </c>
    </row>
    <row r="844" spans="1:29" x14ac:dyDescent="0.25">
      <c r="A844" s="1" t="str">
        <f t="shared" si="92"/>
        <v>Apr</v>
      </c>
      <c r="B844" s="2">
        <v>45390</v>
      </c>
      <c r="C844" s="8">
        <v>-36544.199999999997</v>
      </c>
      <c r="D844" s="8">
        <v>-9502.1</v>
      </c>
      <c r="E844" s="8">
        <v>293.2</v>
      </c>
      <c r="F844" s="8">
        <v>-4813.5</v>
      </c>
      <c r="G844" s="8">
        <v>-1932.2</v>
      </c>
      <c r="H844" s="8">
        <v>-4254.8</v>
      </c>
      <c r="I844" s="8">
        <v>0</v>
      </c>
      <c r="J844" s="10">
        <f t="shared" si="91"/>
        <v>-56753.599999999999</v>
      </c>
      <c r="K844" s="8">
        <v>-54.6</v>
      </c>
      <c r="L844" s="8">
        <v>-481.56</v>
      </c>
      <c r="M844" s="8">
        <f t="shared" si="93"/>
        <v>-536.16</v>
      </c>
      <c r="N844" s="10">
        <f t="shared" si="90"/>
        <v>-57289.760000000002</v>
      </c>
      <c r="O844" s="11">
        <f>IF(Table5[[#This Row],[Beans]]="","",O843+Table5[[#This Row],[Beans]])</f>
        <v>4511236.299999998</v>
      </c>
      <c r="P844" s="11">
        <f>IF(Table5[[#This Row],[Meal]]="","",P843+Table5[[#This Row],[Meal]])</f>
        <v>1331951.3999999999</v>
      </c>
      <c r="Q844" s="11">
        <f>IF(Table5[[#This Row],[Oil]]="","",Q843+Table5[[#This Row],[Oil]])</f>
        <v>-520306.76000000013</v>
      </c>
      <c r="R844" s="11">
        <f>IF(Table5[[#This Row],[Corn]]="","",R843+Table5[[#This Row],[Corn]])</f>
        <v>680336.6399999999</v>
      </c>
      <c r="S844" s="11">
        <f>IF(Table5[[#This Row],[Wheat]]="","",S843+Table5[[#This Row],[Wheat]])</f>
        <v>1478323.7200000009</v>
      </c>
      <c r="T844" s="11">
        <f>IF(Table5[[#This Row],[KC Wheat]]="","",T843+Table5[[#This Row],[KC Wheat]])</f>
        <v>6704.0999999999867</v>
      </c>
      <c r="U844" s="11">
        <f>IF(Table5[[#This Row],[Energies]]="","",U843+Table5[[#This Row],[Energies]])</f>
        <v>58860.250000000015</v>
      </c>
      <c r="V844" s="10">
        <f t="shared" si="89"/>
        <v>6854580.3379999949</v>
      </c>
      <c r="W844" s="8">
        <v>826936</v>
      </c>
      <c r="X844" s="12">
        <f t="shared" si="88"/>
        <v>-6.9279557305523043E-2</v>
      </c>
      <c r="Y844" s="8"/>
      <c r="Z844" s="8"/>
      <c r="AA844" s="8"/>
      <c r="AB844" s="1"/>
      <c r="AC844" s="66">
        <v>209673.07</v>
      </c>
    </row>
    <row r="845" spans="1:29" x14ac:dyDescent="0.25">
      <c r="A845" s="1" t="str">
        <f t="shared" si="92"/>
        <v>Apr</v>
      </c>
      <c r="B845" s="2">
        <v>45391</v>
      </c>
      <c r="C845" s="8">
        <v>-46871.9</v>
      </c>
      <c r="D845" s="8">
        <v>11716.2</v>
      </c>
      <c r="E845" s="8">
        <v>949</v>
      </c>
      <c r="F845" s="8">
        <v>-207.3</v>
      </c>
      <c r="G845" s="8">
        <v>9688.6</v>
      </c>
      <c r="H845" s="8">
        <v>-465.4</v>
      </c>
      <c r="I845" s="8">
        <v>0</v>
      </c>
      <c r="J845" s="10">
        <f t="shared" si="91"/>
        <v>-25190.800000000003</v>
      </c>
      <c r="K845" s="8">
        <v>-51.17</v>
      </c>
      <c r="L845" s="8">
        <v>-449.42</v>
      </c>
      <c r="M845" s="8">
        <f t="shared" si="93"/>
        <v>-500.59000000000003</v>
      </c>
      <c r="N845" s="10">
        <f t="shared" si="90"/>
        <v>-25691.390000000003</v>
      </c>
      <c r="O845" s="11">
        <f>IF(Table5[[#This Row],[Beans]]="","",O844+Table5[[#This Row],[Beans]])</f>
        <v>4464364.3999999976</v>
      </c>
      <c r="P845" s="11">
        <f>IF(Table5[[#This Row],[Meal]]="","",P844+Table5[[#This Row],[Meal]])</f>
        <v>1343667.5999999999</v>
      </c>
      <c r="Q845" s="11">
        <f>IF(Table5[[#This Row],[Oil]]="","",Q844+Table5[[#This Row],[Oil]])</f>
        <v>-519357.76000000013</v>
      </c>
      <c r="R845" s="11">
        <f>IF(Table5[[#This Row],[Corn]]="","",R844+Table5[[#This Row],[Corn]])</f>
        <v>680129.33999999985</v>
      </c>
      <c r="S845" s="11">
        <f>IF(Table5[[#This Row],[Wheat]]="","",S844+Table5[[#This Row],[Wheat]])</f>
        <v>1488012.320000001</v>
      </c>
      <c r="T845" s="11">
        <f>IF(Table5[[#This Row],[KC Wheat]]="","",T844+Table5[[#This Row],[KC Wheat]])</f>
        <v>6238.6999999999871</v>
      </c>
      <c r="U845" s="11">
        <f>IF(Table5[[#This Row],[Energies]]="","",U844+Table5[[#This Row],[Energies]])</f>
        <v>58860.250000000015</v>
      </c>
      <c r="V845" s="10">
        <f t="shared" si="89"/>
        <v>6828888.9479999952</v>
      </c>
      <c r="W845" s="8">
        <v>802478</v>
      </c>
      <c r="X845" s="12">
        <f t="shared" si="88"/>
        <v>-3.2015070818140812E-2</v>
      </c>
      <c r="Y845" s="8">
        <v>-3957.85</v>
      </c>
      <c r="Z845" s="8"/>
      <c r="AA845" s="8"/>
      <c r="AB845" s="8"/>
      <c r="AC845" s="66">
        <v>204453.23</v>
      </c>
    </row>
    <row r="846" spans="1:29" x14ac:dyDescent="0.25">
      <c r="A846" s="1" t="str">
        <f t="shared" si="92"/>
        <v>Apr</v>
      </c>
      <c r="B846" s="2">
        <v>45392</v>
      </c>
      <c r="C846" s="8">
        <v>36107.5</v>
      </c>
      <c r="D846" s="8">
        <v>-7195.9</v>
      </c>
      <c r="E846" s="8">
        <v>-422.5</v>
      </c>
      <c r="F846" s="8">
        <v>-2388.3000000000002</v>
      </c>
      <c r="G846" s="8">
        <v>14881.9</v>
      </c>
      <c r="H846" s="8">
        <v>7109.5</v>
      </c>
      <c r="I846" s="8">
        <v>0</v>
      </c>
      <c r="J846" s="10">
        <f t="shared" si="91"/>
        <v>48092.2</v>
      </c>
      <c r="K846" s="8">
        <v>-40.5</v>
      </c>
      <c r="L846" s="8">
        <v>-346.96</v>
      </c>
      <c r="M846" s="8">
        <f t="shared" si="93"/>
        <v>-387.46</v>
      </c>
      <c r="N846" s="10">
        <f t="shared" si="90"/>
        <v>47704.74</v>
      </c>
      <c r="O846" s="11">
        <f>IF(Table5[[#This Row],[Beans]]="","",O845+Table5[[#This Row],[Beans]])</f>
        <v>4500471.8999999976</v>
      </c>
      <c r="P846" s="11">
        <f>IF(Table5[[#This Row],[Meal]]="","",P845+Table5[[#This Row],[Meal]])</f>
        <v>1336471.7</v>
      </c>
      <c r="Q846" s="11">
        <f>IF(Table5[[#This Row],[Oil]]="","",Q845+Table5[[#This Row],[Oil]])</f>
        <v>-519780.26000000013</v>
      </c>
      <c r="R846" s="11">
        <f>IF(Table5[[#This Row],[Corn]]="","",R845+Table5[[#This Row],[Corn]])</f>
        <v>677741.0399999998</v>
      </c>
      <c r="S846" s="11">
        <f>IF(Table5[[#This Row],[Wheat]]="","",S845+Table5[[#This Row],[Wheat]])</f>
        <v>1502894.2200000009</v>
      </c>
      <c r="T846" s="11">
        <f>IF(Table5[[#This Row],[KC Wheat]]="","",T845+Table5[[#This Row],[KC Wheat]])</f>
        <v>13348.199999999986</v>
      </c>
      <c r="U846" s="11">
        <f>IF(Table5[[#This Row],[Energies]]="","",U845+Table5[[#This Row],[Energies]])</f>
        <v>58860.250000000015</v>
      </c>
      <c r="V846" s="10">
        <f t="shared" si="89"/>
        <v>6876593.6879999954</v>
      </c>
      <c r="W846" s="8">
        <v>830137</v>
      </c>
      <c r="X846" s="12">
        <f t="shared" si="88"/>
        <v>5.7466104992308496E-2</v>
      </c>
      <c r="Y846" s="8">
        <v>-5273.23</v>
      </c>
      <c r="Z846" s="8"/>
      <c r="AA846" s="8"/>
      <c r="AB846" s="1"/>
      <c r="AC846" s="66">
        <v>250328.52</v>
      </c>
    </row>
    <row r="847" spans="1:29" x14ac:dyDescent="0.25">
      <c r="A847" s="1" t="str">
        <f t="shared" si="92"/>
        <v>Apr</v>
      </c>
      <c r="B847" s="2">
        <v>45393</v>
      </c>
      <c r="C847" s="8">
        <v>-5179</v>
      </c>
      <c r="D847" s="8">
        <v>-4749.8</v>
      </c>
      <c r="E847" s="8">
        <v>-3320.9</v>
      </c>
      <c r="F847" s="8">
        <v>2087.6999999999998</v>
      </c>
      <c r="G847" s="8">
        <v>15773</v>
      </c>
      <c r="H847" s="8">
        <v>2821.3</v>
      </c>
      <c r="I847" s="8">
        <v>0</v>
      </c>
      <c r="J847" s="10">
        <f t="shared" si="91"/>
        <v>7432.3</v>
      </c>
      <c r="K847" s="8">
        <v>-85.81</v>
      </c>
      <c r="L847" s="8">
        <v>-758.76</v>
      </c>
      <c r="M847" s="8">
        <f t="shared" si="93"/>
        <v>-844.56999999999994</v>
      </c>
      <c r="N847" s="10">
        <f t="shared" si="90"/>
        <v>6587.7300000000005</v>
      </c>
      <c r="O847" s="11">
        <f>IF(Table5[[#This Row],[Beans]]="","",O846+Table5[[#This Row],[Beans]])</f>
        <v>4495292.8999999976</v>
      </c>
      <c r="P847" s="11">
        <f>IF(Table5[[#This Row],[Meal]]="","",P846+Table5[[#This Row],[Meal]])</f>
        <v>1331721.8999999999</v>
      </c>
      <c r="Q847" s="11">
        <f>IF(Table5[[#This Row],[Oil]]="","",Q846+Table5[[#This Row],[Oil]])</f>
        <v>-523101.16000000015</v>
      </c>
      <c r="R847" s="11">
        <f>IF(Table5[[#This Row],[Corn]]="","",R846+Table5[[#This Row],[Corn]])</f>
        <v>679828.73999999976</v>
      </c>
      <c r="S847" s="11">
        <f>IF(Table5[[#This Row],[Wheat]]="","",S846+Table5[[#This Row],[Wheat]])</f>
        <v>1518667.2200000009</v>
      </c>
      <c r="T847" s="11">
        <f>IF(Table5[[#This Row],[KC Wheat]]="","",T846+Table5[[#This Row],[KC Wheat]])</f>
        <v>16169.499999999985</v>
      </c>
      <c r="U847" s="11">
        <f>IF(Table5[[#This Row],[Energies]]="","",U846+Table5[[#This Row],[Energies]])</f>
        <v>58860.250000000015</v>
      </c>
      <c r="V847" s="10">
        <f t="shared" si="89"/>
        <v>6883181.4179999959</v>
      </c>
      <c r="W847" s="8">
        <v>757389</v>
      </c>
      <c r="X847" s="12">
        <f t="shared" si="88"/>
        <v>8.6979478180961179E-3</v>
      </c>
      <c r="Y847" s="8"/>
      <c r="Z847" s="8"/>
      <c r="AA847" s="8"/>
      <c r="AB847" s="8"/>
      <c r="AC847" s="66">
        <v>262898.95</v>
      </c>
    </row>
    <row r="848" spans="1:29" x14ac:dyDescent="0.25">
      <c r="A848" s="1" t="str">
        <f t="shared" si="92"/>
        <v>Apr</v>
      </c>
      <c r="B848" s="2">
        <v>45394</v>
      </c>
      <c r="C848" s="8">
        <v>35659.800000000003</v>
      </c>
      <c r="D848" s="8">
        <v>4199.1000000000004</v>
      </c>
      <c r="E848" s="8">
        <v>-1473.4</v>
      </c>
      <c r="F848" s="8">
        <v>8917.7000000000007</v>
      </c>
      <c r="G848" s="8">
        <v>13385.9</v>
      </c>
      <c r="H848" s="8">
        <v>-627.29999999999995</v>
      </c>
      <c r="I848" s="8">
        <v>0</v>
      </c>
      <c r="J848" s="10">
        <f t="shared" si="91"/>
        <v>60061.799999999996</v>
      </c>
      <c r="K848" s="8">
        <v>-112.72</v>
      </c>
      <c r="L848" s="8">
        <v>-994.59</v>
      </c>
      <c r="M848" s="8">
        <f t="shared" si="93"/>
        <v>-1107.31</v>
      </c>
      <c r="N848" s="10">
        <f t="shared" si="90"/>
        <v>58954.49</v>
      </c>
      <c r="O848" s="11">
        <f>IF(Table5[[#This Row],[Beans]]="","",O847+Table5[[#This Row],[Beans]])</f>
        <v>4530952.6999999974</v>
      </c>
      <c r="P848" s="11">
        <f>IF(Table5[[#This Row],[Meal]]="","",P847+Table5[[#This Row],[Meal]])</f>
        <v>1335921</v>
      </c>
      <c r="Q848" s="11">
        <f>IF(Table5[[#This Row],[Oil]]="","",Q847+Table5[[#This Row],[Oil]])</f>
        <v>-524574.56000000017</v>
      </c>
      <c r="R848" s="11">
        <f>IF(Table5[[#This Row],[Corn]]="","",R847+Table5[[#This Row],[Corn]])</f>
        <v>688746.43999999971</v>
      </c>
      <c r="S848" s="11">
        <f>IF(Table5[[#This Row],[Wheat]]="","",S847+Table5[[#This Row],[Wheat]])</f>
        <v>1532053.1200000008</v>
      </c>
      <c r="T848" s="11">
        <f>IF(Table5[[#This Row],[KC Wheat]]="","",T847+Table5[[#This Row],[KC Wheat]])</f>
        <v>15542.199999999986</v>
      </c>
      <c r="U848" s="11">
        <f>IF(Table5[[#This Row],[Energies]]="","",U847+Table5[[#This Row],[Energies]])</f>
        <v>58860.250000000015</v>
      </c>
      <c r="V848" s="10">
        <f t="shared" si="89"/>
        <v>6942135.9079999961</v>
      </c>
      <c r="W848" s="8">
        <v>724094</v>
      </c>
      <c r="X848" s="12">
        <f t="shared" si="88"/>
        <v>8.1418282709151024E-2</v>
      </c>
      <c r="Y848" s="8">
        <v>-284</v>
      </c>
      <c r="Z848" s="8"/>
      <c r="AA848" s="8"/>
      <c r="AB848" s="1"/>
      <c r="AC848" s="66">
        <v>306121.89</v>
      </c>
    </row>
    <row r="849" spans="1:29" x14ac:dyDescent="0.25">
      <c r="A849" s="1" t="str">
        <f t="shared" si="92"/>
        <v>Apr</v>
      </c>
      <c r="B849" s="2">
        <v>45397</v>
      </c>
      <c r="C849" s="8">
        <v>-16425.2</v>
      </c>
      <c r="D849" s="8">
        <v>-6428.4</v>
      </c>
      <c r="E849" s="8">
        <v>1123.9000000000001</v>
      </c>
      <c r="F849" s="8">
        <v>-4540.7</v>
      </c>
      <c r="G849" s="8">
        <v>-25297.5</v>
      </c>
      <c r="H849" s="8">
        <v>-2921</v>
      </c>
      <c r="I849" s="8">
        <v>0</v>
      </c>
      <c r="J849" s="10">
        <f t="shared" si="91"/>
        <v>-54488.899999999994</v>
      </c>
      <c r="K849" s="8">
        <v>-54.85</v>
      </c>
      <c r="L849" s="8">
        <v>-472.4</v>
      </c>
      <c r="M849" s="8">
        <f t="shared" si="93"/>
        <v>-527.25</v>
      </c>
      <c r="N849" s="10">
        <f t="shared" si="90"/>
        <v>-55016.149999999994</v>
      </c>
      <c r="O849" s="11">
        <f>IF(Table5[[#This Row],[Beans]]="","",O848+Table5[[#This Row],[Beans]])</f>
        <v>4514527.4999999972</v>
      </c>
      <c r="P849" s="11">
        <f>IF(Table5[[#This Row],[Meal]]="","",P848+Table5[[#This Row],[Meal]])</f>
        <v>1329492.6000000001</v>
      </c>
      <c r="Q849" s="11">
        <f>IF(Table5[[#This Row],[Oil]]="","",Q848+Table5[[#This Row],[Oil]])</f>
        <v>-523450.66000000015</v>
      </c>
      <c r="R849" s="11">
        <f>IF(Table5[[#This Row],[Corn]]="","",R848+Table5[[#This Row],[Corn]])</f>
        <v>684205.73999999976</v>
      </c>
      <c r="S849" s="11">
        <f>IF(Table5[[#This Row],[Wheat]]="","",S848+Table5[[#This Row],[Wheat]])</f>
        <v>1506755.6200000008</v>
      </c>
      <c r="T849" s="11">
        <f>IF(Table5[[#This Row],[KC Wheat]]="","",T848+Table5[[#This Row],[KC Wheat]])</f>
        <v>12621.199999999986</v>
      </c>
      <c r="U849" s="11">
        <f>IF(Table5[[#This Row],[Energies]]="","",U848+Table5[[#This Row],[Energies]])</f>
        <v>58860.250000000015</v>
      </c>
      <c r="V849" s="10">
        <f t="shared" si="89"/>
        <v>6887119.7579999957</v>
      </c>
      <c r="W849" s="8">
        <v>765499</v>
      </c>
      <c r="X849" s="12">
        <f t="shared" si="88"/>
        <v>-7.1869656263430767E-2</v>
      </c>
      <c r="Y849" s="8"/>
      <c r="Z849" s="8">
        <v>2532.52</v>
      </c>
      <c r="AA849" s="8"/>
      <c r="AB849" s="8"/>
      <c r="AC849" s="66">
        <v>264369.39</v>
      </c>
    </row>
    <row r="850" spans="1:29" x14ac:dyDescent="0.25">
      <c r="A850" s="1" t="str">
        <f t="shared" si="92"/>
        <v>Apr</v>
      </c>
      <c r="B850" s="2">
        <v>45398</v>
      </c>
      <c r="C850" s="8">
        <v>32694.6</v>
      </c>
      <c r="D850" s="8">
        <v>-1717.5</v>
      </c>
      <c r="E850" s="8">
        <v>-1736.4</v>
      </c>
      <c r="F850" s="8">
        <v>-8607.4</v>
      </c>
      <c r="G850" s="8">
        <v>4586.8</v>
      </c>
      <c r="H850" s="8">
        <v>-1911.8</v>
      </c>
      <c r="I850" s="8">
        <v>0</v>
      </c>
      <c r="J850" s="10">
        <f t="shared" si="91"/>
        <v>23308.299999999996</v>
      </c>
      <c r="K850" s="8">
        <v>-62.24</v>
      </c>
      <c r="L850" s="8">
        <v>-551.78</v>
      </c>
      <c r="M850" s="8">
        <f t="shared" si="93"/>
        <v>-614.02</v>
      </c>
      <c r="N850" s="10">
        <f t="shared" si="90"/>
        <v>22694.279999999995</v>
      </c>
      <c r="O850" s="11">
        <f>IF(Table5[[#This Row],[Beans]]="","",O849+Table5[[#This Row],[Beans]])</f>
        <v>4547222.0999999968</v>
      </c>
      <c r="P850" s="11">
        <f>IF(Table5[[#This Row],[Meal]]="","",P849+Table5[[#This Row],[Meal]])</f>
        <v>1327775.1000000001</v>
      </c>
      <c r="Q850" s="11">
        <f>IF(Table5[[#This Row],[Oil]]="","",Q849+Table5[[#This Row],[Oil]])</f>
        <v>-525187.06000000017</v>
      </c>
      <c r="R850" s="11">
        <f>IF(Table5[[#This Row],[Corn]]="","",R849+Table5[[#This Row],[Corn]])</f>
        <v>675598.33999999973</v>
      </c>
      <c r="S850" s="11">
        <f>IF(Table5[[#This Row],[Wheat]]="","",S849+Table5[[#This Row],[Wheat]])</f>
        <v>1511342.4200000009</v>
      </c>
      <c r="T850" s="11">
        <f>IF(Table5[[#This Row],[KC Wheat]]="","",T849+Table5[[#This Row],[KC Wheat]])</f>
        <v>10709.399999999987</v>
      </c>
      <c r="U850" s="11">
        <f>IF(Table5[[#This Row],[Energies]]="","",U849+Table5[[#This Row],[Energies]])</f>
        <v>58860.250000000015</v>
      </c>
      <c r="V850" s="10">
        <f t="shared" si="89"/>
        <v>6909814.037999996</v>
      </c>
      <c r="W850" s="8">
        <v>782344</v>
      </c>
      <c r="X850" s="12">
        <f t="shared" si="88"/>
        <v>2.9008057836450454E-2</v>
      </c>
      <c r="Y850" s="8">
        <v>-400</v>
      </c>
      <c r="Z850" s="8"/>
      <c r="AA850" s="8"/>
      <c r="AB850" s="1"/>
      <c r="AC850" s="66">
        <v>281329.62</v>
      </c>
    </row>
    <row r="851" spans="1:29" x14ac:dyDescent="0.25">
      <c r="A851" s="1" t="str">
        <f t="shared" si="92"/>
        <v>Apr</v>
      </c>
      <c r="B851" s="2">
        <v>45399</v>
      </c>
      <c r="C851" s="8">
        <v>3318.7</v>
      </c>
      <c r="D851" s="8">
        <v>13544.4</v>
      </c>
      <c r="E851" s="8">
        <v>-1446.5</v>
      </c>
      <c r="F851" s="8">
        <v>-8174.6</v>
      </c>
      <c r="G851" s="8">
        <v>-9482.7000000000007</v>
      </c>
      <c r="H851" s="8">
        <v>4438.7</v>
      </c>
      <c r="I851" s="8">
        <v>0</v>
      </c>
      <c r="J851" s="10">
        <f t="shared" si="91"/>
        <v>2197.9999999999973</v>
      </c>
      <c r="K851" s="8">
        <v>-61.22</v>
      </c>
      <c r="L851" s="8">
        <v>-538.63</v>
      </c>
      <c r="M851" s="8">
        <f t="shared" si="93"/>
        <v>-599.85</v>
      </c>
      <c r="N851" s="10">
        <f t="shared" si="90"/>
        <v>1598.1499999999974</v>
      </c>
      <c r="O851" s="11">
        <f>IF(Table5[[#This Row],[Beans]]="","",O850+Table5[[#This Row],[Beans]])</f>
        <v>4550540.799999997</v>
      </c>
      <c r="P851" s="11">
        <f>IF(Table5[[#This Row],[Meal]]="","",P850+Table5[[#This Row],[Meal]])</f>
        <v>1341319.5</v>
      </c>
      <c r="Q851" s="11">
        <f>IF(Table5[[#This Row],[Oil]]="","",Q850+Table5[[#This Row],[Oil]])</f>
        <v>-526633.56000000017</v>
      </c>
      <c r="R851" s="11">
        <f>IF(Table5[[#This Row],[Corn]]="","",R850+Table5[[#This Row],[Corn]])</f>
        <v>667423.73999999976</v>
      </c>
      <c r="S851" s="11">
        <f>IF(Table5[[#This Row],[Wheat]]="","",S850+Table5[[#This Row],[Wheat]])</f>
        <v>1501859.7200000009</v>
      </c>
      <c r="T851" s="11">
        <f>IF(Table5[[#This Row],[KC Wheat]]="","",T850+Table5[[#This Row],[KC Wheat]])</f>
        <v>15148.099999999988</v>
      </c>
      <c r="U851" s="11">
        <f>IF(Table5[[#This Row],[Energies]]="","",U850+Table5[[#This Row],[Energies]])</f>
        <v>58860.250000000015</v>
      </c>
      <c r="V851" s="10">
        <f t="shared" si="89"/>
        <v>6911412.1879999964</v>
      </c>
      <c r="W851" s="8">
        <v>786912</v>
      </c>
      <c r="X851" s="12">
        <f t="shared" si="88"/>
        <v>2.0309132406164825E-3</v>
      </c>
      <c r="Y851" s="8"/>
      <c r="Z851" s="8"/>
      <c r="AA851" s="8"/>
      <c r="AB851" s="8"/>
      <c r="AC851" s="66">
        <v>288178.02</v>
      </c>
    </row>
    <row r="852" spans="1:29" x14ac:dyDescent="0.25">
      <c r="A852" s="1" t="str">
        <f t="shared" si="92"/>
        <v>Apr</v>
      </c>
      <c r="B852" s="2">
        <v>45400</v>
      </c>
      <c r="C852" s="8">
        <v>9741</v>
      </c>
      <c r="D852" s="8">
        <v>4226</v>
      </c>
      <c r="E852" s="8">
        <v>1427.1</v>
      </c>
      <c r="F852" s="8">
        <v>-15005.8</v>
      </c>
      <c r="G852" s="8">
        <v>-7819.4</v>
      </c>
      <c r="H852" s="8">
        <v>-2846.1</v>
      </c>
      <c r="I852" s="8">
        <v>0</v>
      </c>
      <c r="J852" s="10">
        <f t="shared" si="91"/>
        <v>-10277.199999999999</v>
      </c>
      <c r="K852" s="8">
        <v>-53.86</v>
      </c>
      <c r="L852" s="8">
        <v>-472.51</v>
      </c>
      <c r="M852" s="8">
        <f t="shared" si="93"/>
        <v>-526.37</v>
      </c>
      <c r="N852" s="10">
        <f t="shared" si="90"/>
        <v>-10803.57</v>
      </c>
      <c r="O852" s="11">
        <f>IF(Table5[[#This Row],[Beans]]="","",O851+Table5[[#This Row],[Beans]])</f>
        <v>4560281.799999997</v>
      </c>
      <c r="P852" s="11">
        <f>IF(Table5[[#This Row],[Meal]]="","",P851+Table5[[#This Row],[Meal]])</f>
        <v>1345545.5</v>
      </c>
      <c r="Q852" s="11">
        <f>IF(Table5[[#This Row],[Oil]]="","",Q851+Table5[[#This Row],[Oil]])</f>
        <v>-525206.4600000002</v>
      </c>
      <c r="R852" s="11">
        <f>IF(Table5[[#This Row],[Corn]]="","",R851+Table5[[#This Row],[Corn]])</f>
        <v>652417.93999999971</v>
      </c>
      <c r="S852" s="11">
        <f>IF(Table5[[#This Row],[Wheat]]="","",S851+Table5[[#This Row],[Wheat]])</f>
        <v>1494040.320000001</v>
      </c>
      <c r="T852" s="11">
        <f>IF(Table5[[#This Row],[KC Wheat]]="","",T851+Table5[[#This Row],[KC Wheat]])</f>
        <v>12301.999999999987</v>
      </c>
      <c r="U852" s="11">
        <f>IF(Table5[[#This Row],[Energies]]="","",U851+Table5[[#This Row],[Energies]])</f>
        <v>58860.250000000015</v>
      </c>
      <c r="V852" s="10">
        <f t="shared" si="89"/>
        <v>6900608.6179999961</v>
      </c>
      <c r="W852" s="8">
        <v>857225</v>
      </c>
      <c r="X852" s="12">
        <f t="shared" si="88"/>
        <v>-1.2602957216600076E-2</v>
      </c>
      <c r="Y852" s="8"/>
      <c r="Z852" s="8"/>
      <c r="AA852" s="8"/>
      <c r="AB852" s="1"/>
      <c r="AC852" s="66">
        <v>292409.15000000002</v>
      </c>
    </row>
    <row r="853" spans="1:29" x14ac:dyDescent="0.25">
      <c r="A853" s="1" t="str">
        <f t="shared" si="92"/>
        <v>Apr</v>
      </c>
      <c r="B853" s="2">
        <v>45401</v>
      </c>
      <c r="C853" s="8">
        <v>69747.3</v>
      </c>
      <c r="D853" s="8">
        <v>7906.8</v>
      </c>
      <c r="E853" s="8">
        <v>452.4</v>
      </c>
      <c r="F853" s="8">
        <v>3624</v>
      </c>
      <c r="G853" s="8">
        <v>-25937</v>
      </c>
      <c r="H853" s="8">
        <v>-5678.5</v>
      </c>
      <c r="I853" s="8">
        <v>0</v>
      </c>
      <c r="J853" s="10">
        <f t="shared" si="91"/>
        <v>50115</v>
      </c>
      <c r="K853" s="8">
        <v>-197.26</v>
      </c>
      <c r="L853" s="8">
        <v>-1709.76</v>
      </c>
      <c r="M853" s="8">
        <f t="shared" si="93"/>
        <v>-1907.02</v>
      </c>
      <c r="N853" s="10">
        <f t="shared" si="90"/>
        <v>48207.98</v>
      </c>
      <c r="O853" s="11">
        <f>IF(Table5[[#This Row],[Beans]]="","",O852+Table5[[#This Row],[Beans]])</f>
        <v>4630029.0999999968</v>
      </c>
      <c r="P853" s="11">
        <f>IF(Table5[[#This Row],[Meal]]="","",P852+Table5[[#This Row],[Meal]])</f>
        <v>1353452.3</v>
      </c>
      <c r="Q853" s="11">
        <f>IF(Table5[[#This Row],[Oil]]="","",Q852+Table5[[#This Row],[Oil]])</f>
        <v>-524754.06000000017</v>
      </c>
      <c r="R853" s="11">
        <f>IF(Table5[[#This Row],[Corn]]="","",R852+Table5[[#This Row],[Corn]])</f>
        <v>656041.93999999971</v>
      </c>
      <c r="S853" s="11">
        <f>IF(Table5[[#This Row],[Wheat]]="","",S852+Table5[[#This Row],[Wheat]])</f>
        <v>1468103.320000001</v>
      </c>
      <c r="T853" s="11">
        <f>IF(Table5[[#This Row],[KC Wheat]]="","",T852+Table5[[#This Row],[KC Wheat]])</f>
        <v>6623.4999999999873</v>
      </c>
      <c r="U853" s="11">
        <f>IF(Table5[[#This Row],[Energies]]="","",U852+Table5[[#This Row],[Energies]])</f>
        <v>58860.250000000015</v>
      </c>
      <c r="V853" s="10">
        <f t="shared" si="89"/>
        <v>6948816.5979999965</v>
      </c>
      <c r="W853" s="8">
        <v>684720</v>
      </c>
      <c r="X853" s="12">
        <f t="shared" si="88"/>
        <v>7.0405391985044988E-2</v>
      </c>
      <c r="Y853" s="8"/>
      <c r="Z853" s="8"/>
      <c r="AA853" s="8"/>
      <c r="AB853" s="8"/>
      <c r="AC853" s="66">
        <v>329108.13</v>
      </c>
    </row>
    <row r="854" spans="1:29" x14ac:dyDescent="0.25">
      <c r="A854" s="1" t="str">
        <f t="shared" si="92"/>
        <v>Apr</v>
      </c>
      <c r="B854" s="2">
        <v>45404</v>
      </c>
      <c r="C854" s="8">
        <v>4321.2</v>
      </c>
      <c r="D854" s="8">
        <v>6097.6</v>
      </c>
      <c r="E854" s="8">
        <v>-917.4</v>
      </c>
      <c r="F854" s="8">
        <v>17460.8</v>
      </c>
      <c r="G854" s="8">
        <v>-12866.2</v>
      </c>
      <c r="H854" s="8">
        <v>-2437.1999999999998</v>
      </c>
      <c r="I854" s="8">
        <v>0</v>
      </c>
      <c r="J854" s="10">
        <f t="shared" si="91"/>
        <v>11658.799999999996</v>
      </c>
      <c r="K854" s="8">
        <v>-60.36</v>
      </c>
      <c r="L854" s="8">
        <v>-518.08000000000004</v>
      </c>
      <c r="M854" s="8">
        <f t="shared" si="93"/>
        <v>-578.44000000000005</v>
      </c>
      <c r="N854" s="10">
        <f t="shared" si="90"/>
        <v>11080.359999999995</v>
      </c>
      <c r="O854" s="11">
        <f>IF(Table5[[#This Row],[Beans]]="","",O853+Table5[[#This Row],[Beans]])</f>
        <v>4634350.299999997</v>
      </c>
      <c r="P854" s="11">
        <f>IF(Table5[[#This Row],[Meal]]="","",P853+Table5[[#This Row],[Meal]])</f>
        <v>1359549.9000000001</v>
      </c>
      <c r="Q854" s="11">
        <f>IF(Table5[[#This Row],[Oil]]="","",Q853+Table5[[#This Row],[Oil]])</f>
        <v>-525671.4600000002</v>
      </c>
      <c r="R854" s="11">
        <f>IF(Table5[[#This Row],[Corn]]="","",R853+Table5[[#This Row],[Corn]])</f>
        <v>673502.73999999976</v>
      </c>
      <c r="S854" s="11">
        <f>IF(Table5[[#This Row],[Wheat]]="","",S853+Table5[[#This Row],[Wheat]])</f>
        <v>1455237.120000001</v>
      </c>
      <c r="T854" s="11">
        <f>IF(Table5[[#This Row],[KC Wheat]]="","",T853+Table5[[#This Row],[KC Wheat]])</f>
        <v>4186.2999999999874</v>
      </c>
      <c r="U854" s="11">
        <f>IF(Table5[[#This Row],[Energies]]="","",U853+Table5[[#This Row],[Energies]])</f>
        <v>58860.250000000015</v>
      </c>
      <c r="V854" s="10">
        <f t="shared" si="89"/>
        <v>6959896.9579999968</v>
      </c>
      <c r="W854" s="8">
        <v>616133</v>
      </c>
      <c r="X854" s="12">
        <f t="shared" si="88"/>
        <v>1.7983714555136626E-2</v>
      </c>
      <c r="Y854" s="8"/>
      <c r="Z854" s="8"/>
      <c r="AA854" s="8"/>
      <c r="AB854" s="1"/>
      <c r="AC854" s="66">
        <v>342347.44</v>
      </c>
    </row>
    <row r="855" spans="1:29" x14ac:dyDescent="0.25">
      <c r="A855" s="1" t="str">
        <f t="shared" si="92"/>
        <v>Apr</v>
      </c>
      <c r="B855" s="2">
        <v>45405</v>
      </c>
      <c r="C855" s="8">
        <v>-4848</v>
      </c>
      <c r="D855" s="8">
        <v>17858.7</v>
      </c>
      <c r="E855" s="8">
        <v>-409.9</v>
      </c>
      <c r="F855" s="8">
        <v>-17810.2</v>
      </c>
      <c r="G855" s="8">
        <v>-5798.2</v>
      </c>
      <c r="H855" s="8">
        <v>-5242.7</v>
      </c>
      <c r="I855" s="8">
        <v>0</v>
      </c>
      <c r="J855" s="10">
        <f t="shared" si="91"/>
        <v>-16250.3</v>
      </c>
      <c r="K855" s="8">
        <v>-51.42</v>
      </c>
      <c r="L855" s="8">
        <v>-450.98</v>
      </c>
      <c r="M855" s="8">
        <f t="shared" si="93"/>
        <v>-502.40000000000003</v>
      </c>
      <c r="N855" s="10">
        <f t="shared" si="90"/>
        <v>-16752.7</v>
      </c>
      <c r="O855" s="11">
        <f>IF(Table5[[#This Row],[Beans]]="","",O854+Table5[[#This Row],[Beans]])</f>
        <v>4629502.299999997</v>
      </c>
      <c r="P855" s="11">
        <f>IF(Table5[[#This Row],[Meal]]="","",P854+Table5[[#This Row],[Meal]])</f>
        <v>1377408.6</v>
      </c>
      <c r="Q855" s="11">
        <f>IF(Table5[[#This Row],[Oil]]="","",Q854+Table5[[#This Row],[Oil]])</f>
        <v>-526081.36000000022</v>
      </c>
      <c r="R855" s="11">
        <f>IF(Table5[[#This Row],[Corn]]="","",R854+Table5[[#This Row],[Corn]])</f>
        <v>655692.5399999998</v>
      </c>
      <c r="S855" s="11">
        <f>IF(Table5[[#This Row],[Wheat]]="","",S854+Table5[[#This Row],[Wheat]])</f>
        <v>1449438.9200000011</v>
      </c>
      <c r="T855" s="11">
        <f>IF(Table5[[#This Row],[KC Wheat]]="","",T854+Table5[[#This Row],[KC Wheat]])</f>
        <v>-1056.4000000000124</v>
      </c>
      <c r="U855" s="11">
        <f>IF(Table5[[#This Row],[Energies]]="","",U854+Table5[[#This Row],[Energies]])</f>
        <v>58860.250000000015</v>
      </c>
      <c r="V855" s="10">
        <f t="shared" si="89"/>
        <v>6943144.2579999967</v>
      </c>
      <c r="W855" s="8">
        <v>648703</v>
      </c>
      <c r="X855" s="12">
        <f t="shared" si="88"/>
        <v>-2.5824915253976011E-2</v>
      </c>
      <c r="Y855" s="8"/>
      <c r="Z855" s="8"/>
      <c r="AA855" s="8"/>
      <c r="AB855" s="8"/>
      <c r="AC855" s="66">
        <v>350086.54</v>
      </c>
    </row>
    <row r="856" spans="1:29" x14ac:dyDescent="0.25">
      <c r="A856" s="1" t="str">
        <f t="shared" si="92"/>
        <v>Apr</v>
      </c>
      <c r="B856" s="2">
        <v>45406</v>
      </c>
      <c r="C856" s="8">
        <v>-2612.1</v>
      </c>
      <c r="D856" s="8">
        <v>10409.6</v>
      </c>
      <c r="E856" s="8">
        <v>-783.4</v>
      </c>
      <c r="F856" s="8">
        <v>-5031.3999999999996</v>
      </c>
      <c r="G856" s="8">
        <v>5704</v>
      </c>
      <c r="H856" s="8">
        <v>-2059</v>
      </c>
      <c r="I856" s="8">
        <v>0</v>
      </c>
      <c r="J856" s="10">
        <f t="shared" si="91"/>
        <v>5627.7000000000007</v>
      </c>
      <c r="K856" s="8">
        <v>-117.28</v>
      </c>
      <c r="L856" s="8">
        <v>-1032.76</v>
      </c>
      <c r="M856" s="8">
        <f t="shared" si="93"/>
        <v>-1150.04</v>
      </c>
      <c r="N856" s="10">
        <f t="shared" si="90"/>
        <v>4477.6600000000008</v>
      </c>
      <c r="O856" s="11">
        <f>IF(Table5[[#This Row],[Beans]]="","",O855+Table5[[#This Row],[Beans]])</f>
        <v>4626890.1999999974</v>
      </c>
      <c r="P856" s="11">
        <f>IF(Table5[[#This Row],[Meal]]="","",P855+Table5[[#This Row],[Meal]])</f>
        <v>1387818.2000000002</v>
      </c>
      <c r="Q856" s="11">
        <f>IF(Table5[[#This Row],[Oil]]="","",Q855+Table5[[#This Row],[Oil]])</f>
        <v>-526864.76000000024</v>
      </c>
      <c r="R856" s="11">
        <f>IF(Table5[[#This Row],[Corn]]="","",R855+Table5[[#This Row],[Corn]])</f>
        <v>650661.13999999978</v>
      </c>
      <c r="S856" s="11">
        <f>IF(Table5[[#This Row],[Wheat]]="","",S855+Table5[[#This Row],[Wheat]])</f>
        <v>1455142.9200000011</v>
      </c>
      <c r="T856" s="11">
        <f>IF(Table5[[#This Row],[KC Wheat]]="","",T855+Table5[[#This Row],[KC Wheat]])</f>
        <v>-3115.4000000000124</v>
      </c>
      <c r="U856" s="11">
        <f>IF(Table5[[#This Row],[Energies]]="","",U855+Table5[[#This Row],[Energies]])</f>
        <v>58860.250000000015</v>
      </c>
      <c r="V856" s="10">
        <f t="shared" si="89"/>
        <v>6947621.9179999968</v>
      </c>
      <c r="W856" s="8">
        <v>671925</v>
      </c>
      <c r="X856" s="12">
        <f t="shared" si="88"/>
        <v>6.663928265803476E-3</v>
      </c>
      <c r="Y856" s="8"/>
      <c r="Z856" s="8"/>
      <c r="AA856" s="8"/>
      <c r="AB856" s="1"/>
      <c r="AC856" s="66">
        <v>335168.75</v>
      </c>
    </row>
    <row r="857" spans="1:29" x14ac:dyDescent="0.25">
      <c r="A857" s="1" t="str">
        <f t="shared" si="92"/>
        <v>Apr</v>
      </c>
      <c r="B857" s="2">
        <v>45407</v>
      </c>
      <c r="C857" s="8">
        <v>-9125</v>
      </c>
      <c r="D857" s="8">
        <v>-1114.3</v>
      </c>
      <c r="E857" s="8">
        <v>-405.1</v>
      </c>
      <c r="F857" s="8">
        <v>-19003.7</v>
      </c>
      <c r="G857" s="8">
        <v>2947.6</v>
      </c>
      <c r="H857" s="8">
        <v>-4117.5</v>
      </c>
      <c r="I857" s="8">
        <v>0</v>
      </c>
      <c r="J857" s="10">
        <f t="shared" si="91"/>
        <v>-30818</v>
      </c>
      <c r="K857" s="8">
        <v>-64.63</v>
      </c>
      <c r="L857" s="8">
        <v>-560.51</v>
      </c>
      <c r="M857" s="8">
        <f t="shared" si="93"/>
        <v>-625.14</v>
      </c>
      <c r="N857" s="10">
        <f t="shared" si="90"/>
        <v>-31443.14</v>
      </c>
      <c r="O857" s="11">
        <f>IF(Table5[[#This Row],[Beans]]="","",O856+Table5[[#This Row],[Beans]])</f>
        <v>4617765.1999999974</v>
      </c>
      <c r="P857" s="11">
        <f>IF(Table5[[#This Row],[Meal]]="","",P856+Table5[[#This Row],[Meal]])</f>
        <v>1386703.9000000001</v>
      </c>
      <c r="Q857" s="11">
        <f>IF(Table5[[#This Row],[Oil]]="","",Q856+Table5[[#This Row],[Oil]])</f>
        <v>-527269.86000000022</v>
      </c>
      <c r="R857" s="11">
        <f>IF(Table5[[#This Row],[Corn]]="","",R856+Table5[[#This Row],[Corn]])</f>
        <v>631657.43999999983</v>
      </c>
      <c r="S857" s="11">
        <f>IF(Table5[[#This Row],[Wheat]]="","",S856+Table5[[#This Row],[Wheat]])</f>
        <v>1458090.5200000012</v>
      </c>
      <c r="T857" s="11">
        <f>IF(Table5[[#This Row],[KC Wheat]]="","",T856+Table5[[#This Row],[KC Wheat]])</f>
        <v>-7232.9000000000124</v>
      </c>
      <c r="U857" s="11">
        <f>IF(Table5[[#This Row],[Energies]]="","",U856+Table5[[#This Row],[Energies]])</f>
        <v>58860.250000000015</v>
      </c>
      <c r="V857" s="10">
        <f t="shared" si="89"/>
        <v>6916178.7779999971</v>
      </c>
      <c r="W857" s="8">
        <v>775959</v>
      </c>
      <c r="X857" s="12">
        <f t="shared" si="88"/>
        <v>-4.0521651272812091E-2</v>
      </c>
      <c r="Y857" s="8"/>
      <c r="Z857" s="8"/>
      <c r="AA857" s="8"/>
      <c r="AB857" s="8"/>
      <c r="AC857" s="66">
        <v>280859.11</v>
      </c>
    </row>
    <row r="858" spans="1:29" x14ac:dyDescent="0.25">
      <c r="A858" s="1" t="str">
        <f t="shared" si="92"/>
        <v>Apr</v>
      </c>
      <c r="B858" s="2">
        <v>45408</v>
      </c>
      <c r="C858" s="8">
        <v>-3913.6</v>
      </c>
      <c r="D858" s="8">
        <v>2774.5</v>
      </c>
      <c r="E858" s="8">
        <v>1239.2</v>
      </c>
      <c r="F858" s="8">
        <v>3131.4</v>
      </c>
      <c r="G858" s="8">
        <v>-9158</v>
      </c>
      <c r="H858" s="8">
        <v>-4227.5</v>
      </c>
      <c r="I858" s="8">
        <v>0</v>
      </c>
      <c r="J858" s="10">
        <f t="shared" si="91"/>
        <v>-10154</v>
      </c>
      <c r="K858" s="8">
        <v>-555.58000000000004</v>
      </c>
      <c r="L858" s="8">
        <v>-2682.58</v>
      </c>
      <c r="M858" s="8">
        <f t="shared" si="93"/>
        <v>-3238.16</v>
      </c>
      <c r="N858" s="10">
        <f t="shared" si="90"/>
        <v>-13392.16</v>
      </c>
      <c r="O858" s="11">
        <f>IF(Table5[[#This Row],[Beans]]="","",O857+Table5[[#This Row],[Beans]])</f>
        <v>4613851.5999999978</v>
      </c>
      <c r="P858" s="11">
        <f>IF(Table5[[#This Row],[Meal]]="","",P857+Table5[[#This Row],[Meal]])</f>
        <v>1389478.4000000001</v>
      </c>
      <c r="Q858" s="11">
        <f>IF(Table5[[#This Row],[Oil]]="","",Q857+Table5[[#This Row],[Oil]])</f>
        <v>-526030.66000000027</v>
      </c>
      <c r="R858" s="11">
        <f>IF(Table5[[#This Row],[Corn]]="","",R857+Table5[[#This Row],[Corn]])</f>
        <v>634788.83999999985</v>
      </c>
      <c r="S858" s="11">
        <f>IF(Table5[[#This Row],[Wheat]]="","",S857+Table5[[#This Row],[Wheat]])</f>
        <v>1448932.5200000012</v>
      </c>
      <c r="T858" s="11">
        <f>IF(Table5[[#This Row],[KC Wheat]]="","",T857+Table5[[#This Row],[KC Wheat]])</f>
        <v>-11460.400000000012</v>
      </c>
      <c r="U858" s="11">
        <f>IF(Table5[[#This Row],[Energies]]="","",U857+Table5[[#This Row],[Energies]])</f>
        <v>58860.250000000015</v>
      </c>
      <c r="V858" s="10">
        <f t="shared" si="89"/>
        <v>6902786.617999997</v>
      </c>
      <c r="W858" s="8">
        <v>621840</v>
      </c>
      <c r="X858" s="12">
        <f t="shared" si="88"/>
        <v>-2.1536343754020325E-2</v>
      </c>
      <c r="Y858" s="8"/>
      <c r="Z858" s="8"/>
      <c r="AA858" s="8"/>
      <c r="AB858" s="1"/>
      <c r="AC858" s="66">
        <v>281938.2</v>
      </c>
    </row>
    <row r="859" spans="1:29" x14ac:dyDescent="0.25">
      <c r="A859" s="1" t="str">
        <f t="shared" si="92"/>
        <v>Apr</v>
      </c>
      <c r="B859" s="2">
        <v>45411</v>
      </c>
      <c r="C859" s="8">
        <v>8719.7000000000007</v>
      </c>
      <c r="D859" s="8">
        <v>20923.7</v>
      </c>
      <c r="E859" s="8">
        <v>-3096.9</v>
      </c>
      <c r="F859" s="8">
        <v>-8822.7999999999993</v>
      </c>
      <c r="G859" s="8">
        <v>-1147.3</v>
      </c>
      <c r="H859" s="8">
        <v>2667.7</v>
      </c>
      <c r="I859" s="8">
        <v>0</v>
      </c>
      <c r="J859" s="10">
        <f t="shared" si="91"/>
        <v>19244.100000000002</v>
      </c>
      <c r="K859" s="8">
        <v>-56.1</v>
      </c>
      <c r="L859" s="8">
        <v>-492.87</v>
      </c>
      <c r="M859" s="8">
        <f t="shared" si="93"/>
        <v>-548.97</v>
      </c>
      <c r="N859" s="10">
        <f t="shared" si="90"/>
        <v>18695.13</v>
      </c>
      <c r="O859" s="11">
        <f>IF(Table5[[#This Row],[Beans]]="","",O858+Table5[[#This Row],[Beans]])</f>
        <v>4622571.299999998</v>
      </c>
      <c r="P859" s="11">
        <f>IF(Table5[[#This Row],[Meal]]="","",P858+Table5[[#This Row],[Meal]])</f>
        <v>1410402.1</v>
      </c>
      <c r="Q859" s="11">
        <f>IF(Table5[[#This Row],[Oil]]="","",Q858+Table5[[#This Row],[Oil]])</f>
        <v>-529127.56000000029</v>
      </c>
      <c r="R859" s="11">
        <f>IF(Table5[[#This Row],[Corn]]="","",R858+Table5[[#This Row],[Corn]])</f>
        <v>625966.0399999998</v>
      </c>
      <c r="S859" s="11">
        <f>IF(Table5[[#This Row],[Wheat]]="","",S858+Table5[[#This Row],[Wheat]])</f>
        <v>1447785.2200000011</v>
      </c>
      <c r="T859" s="11">
        <f>IF(Table5[[#This Row],[KC Wheat]]="","",T858+Table5[[#This Row],[KC Wheat]])</f>
        <v>-8792.7000000000116</v>
      </c>
      <c r="U859" s="11">
        <f>IF(Table5[[#This Row],[Energies]]="","",U858+Table5[[#This Row],[Energies]])</f>
        <v>58860.250000000015</v>
      </c>
      <c r="V859" s="10">
        <f t="shared" si="89"/>
        <v>6921481.7479999969</v>
      </c>
      <c r="W859" s="8">
        <v>648868</v>
      </c>
      <c r="X859" s="12">
        <f t="shared" si="88"/>
        <v>2.8811915520568131E-2</v>
      </c>
      <c r="Y859" s="8">
        <v>-5273.23</v>
      </c>
      <c r="Z859" s="8"/>
      <c r="AA859" s="8"/>
      <c r="AB859" s="8"/>
      <c r="AC859" s="66">
        <v>300617.48</v>
      </c>
    </row>
    <row r="860" spans="1:29" x14ac:dyDescent="0.25">
      <c r="A860" s="1" t="str">
        <f t="shared" si="92"/>
        <v>Apr</v>
      </c>
      <c r="B860" s="2">
        <v>45412</v>
      </c>
      <c r="C860" s="8">
        <v>10244.200000000001</v>
      </c>
      <c r="D860" s="8">
        <v>7967</v>
      </c>
      <c r="E860" s="8">
        <v>-312.3</v>
      </c>
      <c r="F860" s="8">
        <v>-3292.4</v>
      </c>
      <c r="G860" s="8">
        <v>20413.400000000001</v>
      </c>
      <c r="H860" s="8">
        <v>1914.9</v>
      </c>
      <c r="I860" s="8">
        <v>0</v>
      </c>
      <c r="J860" s="10">
        <f t="shared" si="91"/>
        <v>36934.800000000003</v>
      </c>
      <c r="K860" s="8">
        <v>-55.63</v>
      </c>
      <c r="L860" s="8">
        <v>-489.23</v>
      </c>
      <c r="M860" s="8">
        <f t="shared" si="93"/>
        <v>-544.86</v>
      </c>
      <c r="N860" s="10">
        <f t="shared" si="90"/>
        <v>36389.94</v>
      </c>
      <c r="O860" s="11">
        <f>IF(Table5[[#This Row],[Beans]]="","",O859+Table5[[#This Row],[Beans]])</f>
        <v>4632815.4999999981</v>
      </c>
      <c r="P860" s="11">
        <f>IF(Table5[[#This Row],[Meal]]="","",P859+Table5[[#This Row],[Meal]])</f>
        <v>1418369.1</v>
      </c>
      <c r="Q860" s="11">
        <f>IF(Table5[[#This Row],[Oil]]="","",Q859+Table5[[#This Row],[Oil]])</f>
        <v>-529439.86000000034</v>
      </c>
      <c r="R860" s="11">
        <f>IF(Table5[[#This Row],[Corn]]="","",R859+Table5[[#This Row],[Corn]])</f>
        <v>622673.63999999978</v>
      </c>
      <c r="S860" s="11">
        <f>IF(Table5[[#This Row],[Wheat]]="","",S859+Table5[[#This Row],[Wheat]])</f>
        <v>1468198.620000001</v>
      </c>
      <c r="T860" s="11">
        <f>IF(Table5[[#This Row],[KC Wheat]]="","",T859+Table5[[#This Row],[KC Wheat]])</f>
        <v>-6877.800000000012</v>
      </c>
      <c r="U860" s="11">
        <f>IF(Table5[[#This Row],[Energies]]="","",U859+Table5[[#This Row],[Energies]])</f>
        <v>58860.250000000015</v>
      </c>
      <c r="V860" s="10">
        <f t="shared" si="89"/>
        <v>6957871.6879999973</v>
      </c>
      <c r="W860" s="8">
        <v>736061</v>
      </c>
      <c r="X860" s="12">
        <f t="shared" si="88"/>
        <v>4.9438755755297457E-2</v>
      </c>
      <c r="Y860" s="8"/>
      <c r="Z860" s="8"/>
      <c r="AA860" s="8"/>
      <c r="AB860" s="1"/>
      <c r="AC860" s="66">
        <v>355288.37</v>
      </c>
    </row>
    <row r="861" spans="1:29" x14ac:dyDescent="0.25">
      <c r="A861" s="1" t="str">
        <f t="shared" si="92"/>
        <v>May</v>
      </c>
      <c r="B861" s="2">
        <v>45413</v>
      </c>
      <c r="C861" s="8">
        <v>7838.3</v>
      </c>
      <c r="D861" s="8">
        <v>6905.7</v>
      </c>
      <c r="E861" s="8">
        <v>233</v>
      </c>
      <c r="F861" s="8">
        <v>863.3</v>
      </c>
      <c r="G861" s="8">
        <v>-6154.3</v>
      </c>
      <c r="H861" s="8">
        <v>3051.2</v>
      </c>
      <c r="I861" s="8">
        <v>0</v>
      </c>
      <c r="J861" s="10">
        <f t="shared" si="91"/>
        <v>12737.2</v>
      </c>
      <c r="K861" s="8">
        <v>-91.35</v>
      </c>
      <c r="L861" s="8">
        <v>-808.03</v>
      </c>
      <c r="M861" s="8">
        <f t="shared" si="93"/>
        <v>-899.38</v>
      </c>
      <c r="N861" s="10">
        <f t="shared" si="90"/>
        <v>11837.820000000002</v>
      </c>
      <c r="O861" s="11">
        <f>IF(Table5[[#This Row],[Beans]]="","",O860+Table5[[#This Row],[Beans]])</f>
        <v>4640653.799999998</v>
      </c>
      <c r="P861" s="11">
        <f>IF(Table5[[#This Row],[Meal]]="","",P860+Table5[[#This Row],[Meal]])</f>
        <v>1425274.8</v>
      </c>
      <c r="Q861" s="11">
        <f>IF(Table5[[#This Row],[Oil]]="","",Q860+Table5[[#This Row],[Oil]])</f>
        <v>-529206.86000000034</v>
      </c>
      <c r="R861" s="11">
        <f>IF(Table5[[#This Row],[Corn]]="","",R860+Table5[[#This Row],[Corn]])</f>
        <v>623536.93999999983</v>
      </c>
      <c r="S861" s="11">
        <f>IF(Table5[[#This Row],[Wheat]]="","",S860+Table5[[#This Row],[Wheat]])</f>
        <v>1462044.320000001</v>
      </c>
      <c r="T861" s="11">
        <f>IF(Table5[[#This Row],[KC Wheat]]="","",T860+Table5[[#This Row],[KC Wheat]])</f>
        <v>-3826.6000000000122</v>
      </c>
      <c r="U861" s="11">
        <f>IF(Table5[[#This Row],[Energies]]="","",U860+Table5[[#This Row],[Energies]])</f>
        <v>58860.250000000015</v>
      </c>
      <c r="V861" s="10">
        <f t="shared" si="89"/>
        <v>6969709.5079999976</v>
      </c>
      <c r="W861" s="8">
        <v>719900</v>
      </c>
      <c r="X861" s="12">
        <f t="shared" si="88"/>
        <v>1.6443700513960276E-2</v>
      </c>
      <c r="Y861" s="8">
        <v>-5293.24</v>
      </c>
      <c r="Z861" s="8"/>
      <c r="AA861" s="8"/>
      <c r="AB861" s="8"/>
      <c r="AC861" s="66">
        <v>341312.99</v>
      </c>
    </row>
    <row r="862" spans="1:29" x14ac:dyDescent="0.25">
      <c r="A862" s="1" t="str">
        <f t="shared" si="92"/>
        <v>May</v>
      </c>
      <c r="B862" s="2">
        <v>45414</v>
      </c>
      <c r="C862" s="8">
        <v>6588.6</v>
      </c>
      <c r="D862" s="8">
        <v>47218.9</v>
      </c>
      <c r="E862" s="8">
        <v>-41.6</v>
      </c>
      <c r="F862" s="8">
        <v>-8077.8</v>
      </c>
      <c r="G862" s="8">
        <v>14018.6</v>
      </c>
      <c r="H862" s="8">
        <v>665.1</v>
      </c>
      <c r="I862" s="8">
        <v>0</v>
      </c>
      <c r="J862" s="10">
        <f t="shared" si="91"/>
        <v>60371.799999999996</v>
      </c>
      <c r="K862" s="8">
        <v>-198.01</v>
      </c>
      <c r="L862" s="8">
        <v>-1754.38</v>
      </c>
      <c r="M862" s="8">
        <f t="shared" si="93"/>
        <v>-1952.39</v>
      </c>
      <c r="N862" s="10">
        <f t="shared" si="90"/>
        <v>58419.409999999996</v>
      </c>
      <c r="O862" s="11">
        <f>IF(Table5[[#This Row],[Beans]]="","",O861+Table5[[#This Row],[Beans]])</f>
        <v>4647242.3999999976</v>
      </c>
      <c r="P862" s="11">
        <f>IF(Table5[[#This Row],[Meal]]="","",P861+Table5[[#This Row],[Meal]])</f>
        <v>1472493.7</v>
      </c>
      <c r="Q862" s="11">
        <f>IF(Table5[[#This Row],[Oil]]="","",Q861+Table5[[#This Row],[Oil]])</f>
        <v>-529248.46000000031</v>
      </c>
      <c r="R862" s="11">
        <f>IF(Table5[[#This Row],[Corn]]="","",R861+Table5[[#This Row],[Corn]])</f>
        <v>615459.13999999978</v>
      </c>
      <c r="S862" s="11">
        <f>IF(Table5[[#This Row],[Wheat]]="","",S861+Table5[[#This Row],[Wheat]])</f>
        <v>1476062.9200000011</v>
      </c>
      <c r="T862" s="11">
        <f>IF(Table5[[#This Row],[KC Wheat]]="","",T861+Table5[[#This Row],[KC Wheat]])</f>
        <v>-3161.5000000000123</v>
      </c>
      <c r="U862" s="11">
        <f>IF(Table5[[#This Row],[Energies]]="","",U861+Table5[[#This Row],[Energies]])</f>
        <v>58860.250000000015</v>
      </c>
      <c r="V862" s="10">
        <f t="shared" si="89"/>
        <v>7028128.9179999977</v>
      </c>
      <c r="W862" s="8">
        <v>709947</v>
      </c>
      <c r="X862" s="12">
        <f t="shared" si="88"/>
        <v>8.2287001705761129E-2</v>
      </c>
      <c r="Y862" s="8"/>
      <c r="Z862" s="8"/>
      <c r="AA862" s="8"/>
      <c r="AB862" s="1"/>
      <c r="AC862" s="66">
        <v>417942.85</v>
      </c>
    </row>
    <row r="863" spans="1:29" x14ac:dyDescent="0.25">
      <c r="A863" s="1" t="str">
        <f t="shared" si="92"/>
        <v>May</v>
      </c>
      <c r="B863" s="2">
        <v>45415</v>
      </c>
      <c r="C863" s="8">
        <v>37086.300000000003</v>
      </c>
      <c r="D863" s="8">
        <v>36752.400000000001</v>
      </c>
      <c r="E863" s="8">
        <v>231.4</v>
      </c>
      <c r="F863" s="8">
        <v>10463.6</v>
      </c>
      <c r="G863" s="8">
        <v>-4054.1</v>
      </c>
      <c r="H863" s="8">
        <v>-5044.5</v>
      </c>
      <c r="I863" s="8">
        <v>0</v>
      </c>
      <c r="J863" s="10">
        <f t="shared" si="91"/>
        <v>75435.100000000006</v>
      </c>
      <c r="K863" s="8">
        <v>-144.93</v>
      </c>
      <c r="L863" s="8">
        <v>-1277.57</v>
      </c>
      <c r="M863" s="8">
        <f t="shared" si="93"/>
        <v>-1422.5</v>
      </c>
      <c r="N863" s="10">
        <f t="shared" si="90"/>
        <v>74012.600000000006</v>
      </c>
      <c r="O863" s="11">
        <f>IF(Table5[[#This Row],[Beans]]="","",O862+Table5[[#This Row],[Beans]])</f>
        <v>4684328.6999999974</v>
      </c>
      <c r="P863" s="11">
        <f>IF(Table5[[#This Row],[Meal]]="","",P862+Table5[[#This Row],[Meal]])</f>
        <v>1509246.0999999999</v>
      </c>
      <c r="Q863" s="11">
        <f>IF(Table5[[#This Row],[Oil]]="","",Q862+Table5[[#This Row],[Oil]])</f>
        <v>-529017.06000000029</v>
      </c>
      <c r="R863" s="11">
        <f>IF(Table5[[#This Row],[Corn]]="","",R862+Table5[[#This Row],[Corn]])</f>
        <v>625922.73999999976</v>
      </c>
      <c r="S863" s="11">
        <f>IF(Table5[[#This Row],[Wheat]]="","",S862+Table5[[#This Row],[Wheat]])</f>
        <v>1472008.820000001</v>
      </c>
      <c r="T863" s="11">
        <f>IF(Table5[[#This Row],[KC Wheat]]="","",T862+Table5[[#This Row],[KC Wheat]])</f>
        <v>-8206.0000000000127</v>
      </c>
      <c r="U863" s="11">
        <f>IF(Table5[[#This Row],[Energies]]="","",U862+Table5[[#This Row],[Energies]])</f>
        <v>58860.250000000015</v>
      </c>
      <c r="V863" s="10">
        <f t="shared" si="89"/>
        <v>7102141.5179999974</v>
      </c>
      <c r="W863" s="8">
        <v>713767</v>
      </c>
      <c r="X863" s="12">
        <f t="shared" ref="X863:X926" si="94">IFERROR(N863/W863,"")</f>
        <v>0.10369294181434559</v>
      </c>
      <c r="Y863" s="8"/>
      <c r="Z863" s="8"/>
      <c r="AA863" s="8"/>
      <c r="AB863" s="8"/>
      <c r="AC863" s="66">
        <v>484617.7</v>
      </c>
    </row>
    <row r="864" spans="1:29" x14ac:dyDescent="0.25">
      <c r="A864" s="1" t="str">
        <f t="shared" si="92"/>
        <v>May</v>
      </c>
      <c r="B864" s="2">
        <v>45418</v>
      </c>
      <c r="C864" s="8">
        <v>135805.1</v>
      </c>
      <c r="D864" s="8">
        <v>69921.3</v>
      </c>
      <c r="E864" s="8">
        <v>76.099999999999994</v>
      </c>
      <c r="F864" s="8">
        <v>-2433.1999999999998</v>
      </c>
      <c r="G864" s="8">
        <v>24463</v>
      </c>
      <c r="H864" s="8">
        <v>-2611.1</v>
      </c>
      <c r="I864" s="8">
        <v>0</v>
      </c>
      <c r="J864" s="10">
        <f t="shared" si="91"/>
        <v>225221.2</v>
      </c>
      <c r="K864" s="8">
        <v>-170.15</v>
      </c>
      <c r="L864" s="8">
        <v>-1500.04</v>
      </c>
      <c r="M864" s="8">
        <f t="shared" si="93"/>
        <v>-1670.19</v>
      </c>
      <c r="N864" s="10">
        <f t="shared" si="90"/>
        <v>223551.01</v>
      </c>
      <c r="O864" s="11">
        <f>IF(Table5[[#This Row],[Beans]]="","",O863+Table5[[#This Row],[Beans]])</f>
        <v>4820133.799999997</v>
      </c>
      <c r="P864" s="11">
        <f>IF(Table5[[#This Row],[Meal]]="","",P863+Table5[[#This Row],[Meal]])</f>
        <v>1579167.4</v>
      </c>
      <c r="Q864" s="11">
        <f>IF(Table5[[#This Row],[Oil]]="","",Q863+Table5[[#This Row],[Oil]])</f>
        <v>-528940.96000000031</v>
      </c>
      <c r="R864" s="11">
        <f>IF(Table5[[#This Row],[Corn]]="","",R863+Table5[[#This Row],[Corn]])</f>
        <v>623489.5399999998</v>
      </c>
      <c r="S864" s="11">
        <f>IF(Table5[[#This Row],[Wheat]]="","",S863+Table5[[#This Row],[Wheat]])</f>
        <v>1496471.820000001</v>
      </c>
      <c r="T864" s="11">
        <f>IF(Table5[[#This Row],[KC Wheat]]="","",T863+Table5[[#This Row],[KC Wheat]])</f>
        <v>-10817.100000000013</v>
      </c>
      <c r="U864" s="11">
        <f>IF(Table5[[#This Row],[Energies]]="","",U863+Table5[[#This Row],[Energies]])</f>
        <v>58860.250000000015</v>
      </c>
      <c r="V864" s="10">
        <f t="shared" si="89"/>
        <v>7325692.5279999971</v>
      </c>
      <c r="W864" s="8">
        <v>637060</v>
      </c>
      <c r="X864" s="12">
        <f t="shared" si="94"/>
        <v>0.35091044799547927</v>
      </c>
      <c r="Y864" s="8"/>
      <c r="Z864" s="8"/>
      <c r="AA864" s="8"/>
      <c r="AB864" s="1"/>
      <c r="AC864" s="66">
        <v>698874.25</v>
      </c>
    </row>
    <row r="865" spans="1:29" x14ac:dyDescent="0.25">
      <c r="A865" s="1" t="str">
        <f t="shared" si="92"/>
        <v>May</v>
      </c>
      <c r="B865" s="2">
        <v>45419</v>
      </c>
      <c r="C865" s="8">
        <v>31823.3</v>
      </c>
      <c r="D865" s="8">
        <v>26716.9</v>
      </c>
      <c r="E865" s="8">
        <v>-44.1</v>
      </c>
      <c r="F865" s="8">
        <v>4260.8999999999996</v>
      </c>
      <c r="G865" s="8">
        <v>3618</v>
      </c>
      <c r="H865" s="8">
        <v>291.39999999999998</v>
      </c>
      <c r="I865" s="8">
        <v>0</v>
      </c>
      <c r="J865" s="10">
        <f t="shared" si="91"/>
        <v>66666.399999999994</v>
      </c>
      <c r="K865" s="8">
        <v>-168.24</v>
      </c>
      <c r="L865" s="8">
        <v>-1491.96</v>
      </c>
      <c r="M865" s="8">
        <f t="shared" si="93"/>
        <v>-1660.2</v>
      </c>
      <c r="N865" s="10">
        <f t="shared" si="90"/>
        <v>65006.2</v>
      </c>
      <c r="O865" s="11">
        <f>IF(Table5[[#This Row],[Beans]]="","",O864+Table5[[#This Row],[Beans]])</f>
        <v>4851957.0999999968</v>
      </c>
      <c r="P865" s="11">
        <f>IF(Table5[[#This Row],[Meal]]="","",P864+Table5[[#This Row],[Meal]])</f>
        <v>1605884.2999999998</v>
      </c>
      <c r="Q865" s="11">
        <f>IF(Table5[[#This Row],[Oil]]="","",Q864+Table5[[#This Row],[Oil]])</f>
        <v>-528985.06000000029</v>
      </c>
      <c r="R865" s="11">
        <f>IF(Table5[[#This Row],[Corn]]="","",R864+Table5[[#This Row],[Corn]])</f>
        <v>627750.43999999983</v>
      </c>
      <c r="S865" s="11">
        <f>IF(Table5[[#This Row],[Wheat]]="","",S864+Table5[[#This Row],[Wheat]])</f>
        <v>1500089.820000001</v>
      </c>
      <c r="T865" s="11">
        <f>IF(Table5[[#This Row],[KC Wheat]]="","",T864+Table5[[#This Row],[KC Wheat]])</f>
        <v>-10525.700000000013</v>
      </c>
      <c r="U865" s="11">
        <f>IF(Table5[[#This Row],[Energies]]="","",U864+Table5[[#This Row],[Energies]])</f>
        <v>58860.250000000015</v>
      </c>
      <c r="V865" s="10">
        <f t="shared" si="89"/>
        <v>7390698.7279999973</v>
      </c>
      <c r="W865" s="8">
        <v>538726</v>
      </c>
      <c r="X865" s="12">
        <f t="shared" si="94"/>
        <v>0.12066653549299644</v>
      </c>
      <c r="Y865" s="8">
        <v>-3957.85</v>
      </c>
      <c r="Z865" s="8"/>
      <c r="AA865" s="8"/>
      <c r="AB865" s="8"/>
      <c r="AC865" s="66">
        <v>769358.55</v>
      </c>
    </row>
    <row r="866" spans="1:29" x14ac:dyDescent="0.25">
      <c r="A866" s="1" t="str">
        <f t="shared" si="92"/>
        <v>May</v>
      </c>
      <c r="B866" s="2">
        <v>45420</v>
      </c>
      <c r="C866" s="8">
        <v>-20434.099999999999</v>
      </c>
      <c r="D866" s="8">
        <v>-16213.1</v>
      </c>
      <c r="E866" s="8">
        <v>156.5</v>
      </c>
      <c r="F866" s="8">
        <v>46508.2</v>
      </c>
      <c r="G866" s="8">
        <v>6938.2</v>
      </c>
      <c r="H866" s="8">
        <v>187.6</v>
      </c>
      <c r="I866" s="8">
        <v>0</v>
      </c>
      <c r="J866" s="10">
        <f t="shared" si="91"/>
        <v>17143.3</v>
      </c>
      <c r="K866" s="8">
        <v>-142.22999999999999</v>
      </c>
      <c r="L866" s="8">
        <v>-1259.6099999999999</v>
      </c>
      <c r="M866" s="8">
        <f t="shared" si="93"/>
        <v>-1401.84</v>
      </c>
      <c r="N866" s="10">
        <f t="shared" si="90"/>
        <v>15741.46</v>
      </c>
      <c r="O866" s="11">
        <f>IF(Table5[[#This Row],[Beans]]="","",O865+Table5[[#This Row],[Beans]])</f>
        <v>4831522.9999999972</v>
      </c>
      <c r="P866" s="11">
        <f>IF(Table5[[#This Row],[Meal]]="","",P865+Table5[[#This Row],[Meal]])</f>
        <v>1589671.1999999997</v>
      </c>
      <c r="Q866" s="11">
        <f>IF(Table5[[#This Row],[Oil]]="","",Q865+Table5[[#This Row],[Oil]])</f>
        <v>-528828.56000000029</v>
      </c>
      <c r="R866" s="11">
        <f>IF(Table5[[#This Row],[Corn]]="","",R865+Table5[[#This Row],[Corn]])</f>
        <v>674258.63999999978</v>
      </c>
      <c r="S866" s="11">
        <f>IF(Table5[[#This Row],[Wheat]]="","",S865+Table5[[#This Row],[Wheat]])</f>
        <v>1507028.0200000009</v>
      </c>
      <c r="T866" s="11">
        <f>IF(Table5[[#This Row],[KC Wheat]]="","",T865+Table5[[#This Row],[KC Wheat]])</f>
        <v>-10338.100000000013</v>
      </c>
      <c r="U866" s="11">
        <f>IF(Table5[[#This Row],[Energies]]="","",U865+Table5[[#This Row],[Energies]])</f>
        <v>58860.250000000015</v>
      </c>
      <c r="V866" s="10">
        <f t="shared" si="89"/>
        <v>7406440.1879999973</v>
      </c>
      <c r="W866" s="8">
        <v>532333</v>
      </c>
      <c r="X866" s="12">
        <f t="shared" si="94"/>
        <v>2.9570701046149683E-2</v>
      </c>
      <c r="Y866" s="8"/>
      <c r="Z866" s="8"/>
      <c r="AA866" s="8"/>
      <c r="AB866" s="1"/>
      <c r="AC866" s="66">
        <v>810373.46</v>
      </c>
    </row>
    <row r="867" spans="1:29" x14ac:dyDescent="0.25">
      <c r="A867" s="1" t="str">
        <f t="shared" si="92"/>
        <v>May</v>
      </c>
      <c r="B867" s="2">
        <v>45421</v>
      </c>
      <c r="C867" s="8">
        <v>-2448.9</v>
      </c>
      <c r="D867" s="8">
        <v>-68.599999999999994</v>
      </c>
      <c r="E867" s="8">
        <v>-462.5</v>
      </c>
      <c r="F867" s="8">
        <v>-2299.8000000000002</v>
      </c>
      <c r="G867" s="8">
        <v>9418.6</v>
      </c>
      <c r="H867" s="8">
        <v>904.7</v>
      </c>
      <c r="I867" s="8">
        <v>0</v>
      </c>
      <c r="J867" s="10">
        <f t="shared" si="91"/>
        <v>5043.5</v>
      </c>
      <c r="K867" s="8">
        <v>-73.05</v>
      </c>
      <c r="L867" s="8">
        <v>-645.41</v>
      </c>
      <c r="M867" s="8">
        <f t="shared" si="93"/>
        <v>-718.45999999999992</v>
      </c>
      <c r="N867" s="10">
        <f t="shared" si="90"/>
        <v>4325.04</v>
      </c>
      <c r="O867" s="11">
        <f>IF(Table5[[#This Row],[Beans]]="","",O866+Table5[[#This Row],[Beans]])</f>
        <v>4829074.0999999968</v>
      </c>
      <c r="P867" s="11">
        <f>IF(Table5[[#This Row],[Meal]]="","",P866+Table5[[#This Row],[Meal]])</f>
        <v>1589602.5999999996</v>
      </c>
      <c r="Q867" s="11">
        <f>IF(Table5[[#This Row],[Oil]]="","",Q866+Table5[[#This Row],[Oil]])</f>
        <v>-529291.06000000029</v>
      </c>
      <c r="R867" s="11">
        <f>IF(Table5[[#This Row],[Corn]]="","",R866+Table5[[#This Row],[Corn]])</f>
        <v>671958.83999999973</v>
      </c>
      <c r="S867" s="11">
        <f>IF(Table5[[#This Row],[Wheat]]="","",S866+Table5[[#This Row],[Wheat]])</f>
        <v>1516446.620000001</v>
      </c>
      <c r="T867" s="11">
        <f>IF(Table5[[#This Row],[KC Wheat]]="","",T866+Table5[[#This Row],[KC Wheat]])</f>
        <v>-9433.4000000000124</v>
      </c>
      <c r="U867" s="11">
        <f>IF(Table5[[#This Row],[Energies]]="","",U866+Table5[[#This Row],[Energies]])</f>
        <v>58860.250000000015</v>
      </c>
      <c r="V867" s="10">
        <f t="shared" si="89"/>
        <v>7410765.2279999973</v>
      </c>
      <c r="W867" s="8">
        <v>523866</v>
      </c>
      <c r="X867" s="12">
        <f t="shared" si="94"/>
        <v>8.2560043980712625E-3</v>
      </c>
      <c r="Y867" s="8"/>
      <c r="Z867" s="8"/>
      <c r="AA867" s="8"/>
      <c r="AB867" s="8"/>
      <c r="AC867" s="66">
        <v>807530.25</v>
      </c>
    </row>
    <row r="868" spans="1:29" x14ac:dyDescent="0.25">
      <c r="A868" s="1" t="str">
        <f t="shared" si="92"/>
        <v>May</v>
      </c>
      <c r="B868" s="2">
        <v>45422</v>
      </c>
      <c r="C868" s="8">
        <v>-14089.1</v>
      </c>
      <c r="D868" s="8">
        <v>-19603</v>
      </c>
      <c r="E868" s="8">
        <v>374.5</v>
      </c>
      <c r="F868" s="8">
        <v>-2770.7</v>
      </c>
      <c r="G868" s="8">
        <v>-18121.400000000001</v>
      </c>
      <c r="H868" s="8">
        <v>-3449.9</v>
      </c>
      <c r="I868" s="8">
        <v>0</v>
      </c>
      <c r="J868" s="10">
        <f t="shared" si="91"/>
        <v>-57659.6</v>
      </c>
      <c r="K868" s="8">
        <v>-125.89</v>
      </c>
      <c r="L868" s="8">
        <v>-1115.03</v>
      </c>
      <c r="M868" s="8">
        <f t="shared" si="93"/>
        <v>-1240.92</v>
      </c>
      <c r="N868" s="10">
        <f t="shared" si="90"/>
        <v>-58900.52</v>
      </c>
      <c r="O868" s="11">
        <f>IF(Table5[[#This Row],[Beans]]="","",O867+Table5[[#This Row],[Beans]])</f>
        <v>4814984.9999999972</v>
      </c>
      <c r="P868" s="11">
        <f>IF(Table5[[#This Row],[Meal]]="","",P867+Table5[[#This Row],[Meal]])</f>
        <v>1569999.5999999996</v>
      </c>
      <c r="Q868" s="11">
        <f>IF(Table5[[#This Row],[Oil]]="","",Q867+Table5[[#This Row],[Oil]])</f>
        <v>-528916.56000000029</v>
      </c>
      <c r="R868" s="11">
        <f>IF(Table5[[#This Row],[Corn]]="","",R867+Table5[[#This Row],[Corn]])</f>
        <v>669188.13999999978</v>
      </c>
      <c r="S868" s="11">
        <f>IF(Table5[[#This Row],[Wheat]]="","",S867+Table5[[#This Row],[Wheat]])</f>
        <v>1498325.2200000011</v>
      </c>
      <c r="T868" s="11">
        <f>IF(Table5[[#This Row],[KC Wheat]]="","",T867+Table5[[#This Row],[KC Wheat]])</f>
        <v>-12883.300000000012</v>
      </c>
      <c r="U868" s="11">
        <f>IF(Table5[[#This Row],[Energies]]="","",U867+Table5[[#This Row],[Energies]])</f>
        <v>58860.250000000015</v>
      </c>
      <c r="V868" s="10">
        <f t="shared" si="89"/>
        <v>7351864.7079999978</v>
      </c>
      <c r="W868" s="8">
        <v>471717</v>
      </c>
      <c r="X868" s="12">
        <f t="shared" si="94"/>
        <v>-0.12486410284132222</v>
      </c>
      <c r="Y868" s="8"/>
      <c r="Z868" s="8"/>
      <c r="AA868" s="8"/>
      <c r="AB868" s="1"/>
      <c r="AC868" s="66">
        <v>774425.33</v>
      </c>
    </row>
    <row r="869" spans="1:29" x14ac:dyDescent="0.25">
      <c r="A869" s="1" t="str">
        <f t="shared" si="92"/>
        <v>May</v>
      </c>
      <c r="B869" s="2">
        <v>45425</v>
      </c>
      <c r="C869" s="8">
        <v>18577.2</v>
      </c>
      <c r="D869" s="8">
        <v>642.1</v>
      </c>
      <c r="E869" s="8">
        <v>128.69999999999999</v>
      </c>
      <c r="F869" s="8">
        <v>-19171.099999999999</v>
      </c>
      <c r="G869" s="8">
        <v>47564.6</v>
      </c>
      <c r="H869" s="8">
        <v>-2335</v>
      </c>
      <c r="I869" s="8">
        <v>0</v>
      </c>
      <c r="J869" s="10">
        <f t="shared" si="91"/>
        <v>45406.5</v>
      </c>
      <c r="K869" s="8">
        <v>-111.97</v>
      </c>
      <c r="L869" s="8">
        <v>-985.36</v>
      </c>
      <c r="M869" s="8">
        <f t="shared" si="93"/>
        <v>-1097.33</v>
      </c>
      <c r="N869" s="10">
        <f t="shared" si="90"/>
        <v>44309.17</v>
      </c>
      <c r="O869" s="11">
        <f>IF(Table5[[#This Row],[Beans]]="","",O868+Table5[[#This Row],[Beans]])</f>
        <v>4833562.1999999974</v>
      </c>
      <c r="P869" s="11">
        <f>IF(Table5[[#This Row],[Meal]]="","",P868+Table5[[#This Row],[Meal]])</f>
        <v>1570641.6999999997</v>
      </c>
      <c r="Q869" s="11">
        <f>IF(Table5[[#This Row],[Oil]]="","",Q868+Table5[[#This Row],[Oil]])</f>
        <v>-528787.86000000034</v>
      </c>
      <c r="R869" s="11">
        <f>IF(Table5[[#This Row],[Corn]]="","",R868+Table5[[#This Row],[Corn]])</f>
        <v>650017.0399999998</v>
      </c>
      <c r="S869" s="11">
        <f>IF(Table5[[#This Row],[Wheat]]="","",S868+Table5[[#This Row],[Wheat]])</f>
        <v>1545889.8200000012</v>
      </c>
      <c r="T869" s="11">
        <f>IF(Table5[[#This Row],[KC Wheat]]="","",T868+Table5[[#This Row],[KC Wheat]])</f>
        <v>-15218.300000000012</v>
      </c>
      <c r="U869" s="11">
        <f>IF(Table5[[#This Row],[Energies]]="","",U868+Table5[[#This Row],[Energies]])</f>
        <v>58860.250000000015</v>
      </c>
      <c r="V869" s="10">
        <f t="shared" si="89"/>
        <v>7396173.8779999977</v>
      </c>
      <c r="W869" s="8">
        <v>378632</v>
      </c>
      <c r="X869" s="12">
        <f t="shared" si="94"/>
        <v>0.11702436666737095</v>
      </c>
      <c r="Y869" s="8">
        <v>-5273.2300000000005</v>
      </c>
      <c r="Z869" s="8"/>
      <c r="AA869" s="8"/>
      <c r="AB869" s="8"/>
      <c r="AC869" s="66">
        <v>763239.5</v>
      </c>
    </row>
    <row r="870" spans="1:29" x14ac:dyDescent="0.25">
      <c r="A870" s="1" t="str">
        <f t="shared" si="92"/>
        <v>May</v>
      </c>
      <c r="B870" s="2">
        <v>45426</v>
      </c>
      <c r="C870" s="8">
        <v>12106.3</v>
      </c>
      <c r="D870" s="8">
        <v>-2156.1999999999998</v>
      </c>
      <c r="E870" s="8">
        <v>-65.400000000000006</v>
      </c>
      <c r="F870" s="8">
        <v>-2897.2</v>
      </c>
      <c r="G870" s="8">
        <v>3212.8</v>
      </c>
      <c r="H870" s="8">
        <v>1617.3</v>
      </c>
      <c r="I870" s="8">
        <v>0</v>
      </c>
      <c r="J870" s="10">
        <f t="shared" si="91"/>
        <v>11817.599999999999</v>
      </c>
      <c r="K870" s="8">
        <v>-142.84</v>
      </c>
      <c r="L870" s="8">
        <v>-1266.02</v>
      </c>
      <c r="M870" s="8">
        <f t="shared" si="93"/>
        <v>-1408.86</v>
      </c>
      <c r="N870" s="10">
        <f t="shared" si="90"/>
        <v>10408.739999999998</v>
      </c>
      <c r="O870" s="11">
        <f>IF(Table5[[#This Row],[Beans]]="","",O869+Table5[[#This Row],[Beans]])</f>
        <v>4845668.4999999972</v>
      </c>
      <c r="P870" s="11">
        <f>IF(Table5[[#This Row],[Meal]]="","",P869+Table5[[#This Row],[Meal]])</f>
        <v>1568485.4999999998</v>
      </c>
      <c r="Q870" s="11">
        <f>IF(Table5[[#This Row],[Oil]]="","",Q869+Table5[[#This Row],[Oil]])</f>
        <v>-528853.26000000036</v>
      </c>
      <c r="R870" s="11">
        <f>IF(Table5[[#This Row],[Corn]]="","",R869+Table5[[#This Row],[Corn]])</f>
        <v>647119.83999999985</v>
      </c>
      <c r="S870" s="11">
        <f>IF(Table5[[#This Row],[Wheat]]="","",S869+Table5[[#This Row],[Wheat]])</f>
        <v>1549102.6200000013</v>
      </c>
      <c r="T870" s="11">
        <f>IF(Table5[[#This Row],[KC Wheat]]="","",T869+Table5[[#This Row],[KC Wheat]])</f>
        <v>-13601.000000000013</v>
      </c>
      <c r="U870" s="11">
        <f>IF(Table5[[#This Row],[Energies]]="","",U869+Table5[[#This Row],[Energies]])</f>
        <v>58860.250000000015</v>
      </c>
      <c r="V870" s="10">
        <f t="shared" si="89"/>
        <v>7406582.6179999979</v>
      </c>
      <c r="W870" s="8">
        <v>503664</v>
      </c>
      <c r="X870" s="12">
        <f t="shared" si="94"/>
        <v>2.0666039264271414E-2</v>
      </c>
      <c r="Y870" s="8">
        <v>-284</v>
      </c>
      <c r="Z870" s="8"/>
      <c r="AA870" s="8"/>
      <c r="AB870" s="1"/>
      <c r="AC870" s="66">
        <v>776044.89</v>
      </c>
    </row>
    <row r="871" spans="1:29" x14ac:dyDescent="0.25">
      <c r="A871" s="1" t="str">
        <f t="shared" si="92"/>
        <v>May</v>
      </c>
      <c r="B871" s="2">
        <v>45427</v>
      </c>
      <c r="C871" s="8">
        <v>25843.200000000001</v>
      </c>
      <c r="D871" s="8">
        <v>-4088.8</v>
      </c>
      <c r="E871" s="8">
        <v>320.89999999999998</v>
      </c>
      <c r="F871" s="8">
        <v>-791.3</v>
      </c>
      <c r="G871" s="8">
        <v>2342.6999999999998</v>
      </c>
      <c r="H871" s="8">
        <v>1712.1</v>
      </c>
      <c r="I871" s="8">
        <v>0</v>
      </c>
      <c r="J871" s="10">
        <f t="shared" si="91"/>
        <v>25338.800000000003</v>
      </c>
      <c r="K871" s="8">
        <v>-100.4</v>
      </c>
      <c r="L871" s="8">
        <v>-886.38</v>
      </c>
      <c r="M871" s="8">
        <f t="shared" si="93"/>
        <v>-986.78</v>
      </c>
      <c r="N871" s="10">
        <f t="shared" si="90"/>
        <v>24352.020000000004</v>
      </c>
      <c r="O871" s="11">
        <f>IF(Table5[[#This Row],[Beans]]="","",O870+Table5[[#This Row],[Beans]])</f>
        <v>4871511.6999999974</v>
      </c>
      <c r="P871" s="11">
        <f>IF(Table5[[#This Row],[Meal]]="","",P870+Table5[[#This Row],[Meal]])</f>
        <v>1564396.6999999997</v>
      </c>
      <c r="Q871" s="11">
        <f>IF(Table5[[#This Row],[Oil]]="","",Q870+Table5[[#This Row],[Oil]])</f>
        <v>-528532.36000000034</v>
      </c>
      <c r="R871" s="11">
        <f>IF(Table5[[#This Row],[Corn]]="","",R870+Table5[[#This Row],[Corn]])</f>
        <v>646328.5399999998</v>
      </c>
      <c r="S871" s="11">
        <f>IF(Table5[[#This Row],[Wheat]]="","",S870+Table5[[#This Row],[Wheat]])</f>
        <v>1551445.3200000012</v>
      </c>
      <c r="T871" s="11">
        <f>IF(Table5[[#This Row],[KC Wheat]]="","",T870+Table5[[#This Row],[KC Wheat]])</f>
        <v>-11888.900000000012</v>
      </c>
      <c r="U871" s="11">
        <f>IF(Table5[[#This Row],[Energies]]="","",U870+Table5[[#This Row],[Energies]])</f>
        <v>58860.250000000015</v>
      </c>
      <c r="V871" s="10">
        <f t="shared" si="89"/>
        <v>7430934.6379999975</v>
      </c>
      <c r="W871" s="8">
        <v>506044</v>
      </c>
      <c r="X871" s="12">
        <f t="shared" si="94"/>
        <v>4.8122337188070609E-2</v>
      </c>
      <c r="Y871" s="8"/>
      <c r="Z871" s="8">
        <v>3002.35</v>
      </c>
      <c r="AA871" s="8"/>
      <c r="AB871" s="8"/>
      <c r="AC871" s="66">
        <v>831777.11</v>
      </c>
    </row>
    <row r="872" spans="1:29" x14ac:dyDescent="0.25">
      <c r="A872" s="1" t="str">
        <f t="shared" si="92"/>
        <v>May</v>
      </c>
      <c r="B872" s="2">
        <v>45428</v>
      </c>
      <c r="C872" s="8">
        <v>-27385.5</v>
      </c>
      <c r="D872" s="8">
        <v>8812.2000000000007</v>
      </c>
      <c r="E872" s="8">
        <v>-92.6</v>
      </c>
      <c r="F872" s="8">
        <v>-14138</v>
      </c>
      <c r="G872" s="8">
        <v>-4601.7</v>
      </c>
      <c r="H872" s="8">
        <v>428.8</v>
      </c>
      <c r="I872" s="8">
        <v>0</v>
      </c>
      <c r="J872" s="10">
        <f t="shared" si="91"/>
        <v>-36976.799999999988</v>
      </c>
      <c r="K872" s="8">
        <v>-126.04</v>
      </c>
      <c r="L872" s="8">
        <v>-1119.31</v>
      </c>
      <c r="M872" s="8">
        <f t="shared" si="93"/>
        <v>-1245.3499999999999</v>
      </c>
      <c r="N872" s="10">
        <f t="shared" si="90"/>
        <v>-38222.149999999987</v>
      </c>
      <c r="O872" s="11">
        <f>IF(Table5[[#This Row],[Beans]]="","",O871+Table5[[#This Row],[Beans]])</f>
        <v>4844126.1999999974</v>
      </c>
      <c r="P872" s="11">
        <f>IF(Table5[[#This Row],[Meal]]="","",P871+Table5[[#This Row],[Meal]])</f>
        <v>1573208.8999999997</v>
      </c>
      <c r="Q872" s="11">
        <f>IF(Table5[[#This Row],[Oil]]="","",Q871+Table5[[#This Row],[Oil]])</f>
        <v>-528624.96000000031</v>
      </c>
      <c r="R872" s="11">
        <f>IF(Table5[[#This Row],[Corn]]="","",R871+Table5[[#This Row],[Corn]])</f>
        <v>632190.5399999998</v>
      </c>
      <c r="S872" s="11">
        <f>IF(Table5[[#This Row],[Wheat]]="","",S871+Table5[[#This Row],[Wheat]])</f>
        <v>1546843.6200000013</v>
      </c>
      <c r="T872" s="11">
        <f>IF(Table5[[#This Row],[KC Wheat]]="","",T871+Table5[[#This Row],[KC Wheat]])</f>
        <v>-11460.100000000013</v>
      </c>
      <c r="U872" s="11">
        <f>IF(Table5[[#This Row],[Energies]]="","",U871+Table5[[#This Row],[Energies]])</f>
        <v>58860.250000000015</v>
      </c>
      <c r="V872" s="10">
        <f t="shared" si="89"/>
        <v>7392712.4879999971</v>
      </c>
      <c r="W872" s="8">
        <v>533605</v>
      </c>
      <c r="X872" s="12">
        <f t="shared" si="94"/>
        <v>-7.1630044695982956E-2</v>
      </c>
      <c r="Y872" s="8"/>
      <c r="Z872" s="8"/>
      <c r="AA872" s="8"/>
      <c r="AB872" s="1"/>
      <c r="AC872" s="66">
        <v>765605.26</v>
      </c>
    </row>
    <row r="873" spans="1:29" x14ac:dyDescent="0.25">
      <c r="A873" s="1" t="str">
        <f t="shared" si="92"/>
        <v>May</v>
      </c>
      <c r="B873" s="2">
        <v>45429</v>
      </c>
      <c r="C873" s="8">
        <v>-7519.8</v>
      </c>
      <c r="D873" s="8">
        <v>11219.6</v>
      </c>
      <c r="E873" s="8">
        <v>-321.89999999999998</v>
      </c>
      <c r="F873" s="8">
        <v>4538.2</v>
      </c>
      <c r="G873" s="8">
        <v>-15806.3</v>
      </c>
      <c r="H873" s="8">
        <v>1953.4</v>
      </c>
      <c r="I873" s="8">
        <v>0</v>
      </c>
      <c r="J873" s="10">
        <f t="shared" si="91"/>
        <v>-5936.7999999999993</v>
      </c>
      <c r="K873" s="8">
        <v>-71.989999999999995</v>
      </c>
      <c r="L873" s="8">
        <v>-637.08000000000004</v>
      </c>
      <c r="M873" s="8">
        <f t="shared" si="93"/>
        <v>-709.07</v>
      </c>
      <c r="N873" s="10">
        <f t="shared" si="90"/>
        <v>-6645.869999999999</v>
      </c>
      <c r="O873" s="11">
        <f>IF(Table5[[#This Row],[Beans]]="","",O872+Table5[[#This Row],[Beans]])</f>
        <v>4836606.3999999976</v>
      </c>
      <c r="P873" s="11">
        <f>IF(Table5[[#This Row],[Meal]]="","",P872+Table5[[#This Row],[Meal]])</f>
        <v>1584428.4999999998</v>
      </c>
      <c r="Q873" s="11">
        <f>IF(Table5[[#This Row],[Oil]]="","",Q872+Table5[[#This Row],[Oil]])</f>
        <v>-528946.86000000034</v>
      </c>
      <c r="R873" s="11">
        <f>IF(Table5[[#This Row],[Corn]]="","",R872+Table5[[#This Row],[Corn]])</f>
        <v>636728.73999999976</v>
      </c>
      <c r="S873" s="11">
        <f>IF(Table5[[#This Row],[Wheat]]="","",S872+Table5[[#This Row],[Wheat]])</f>
        <v>1531037.3200000012</v>
      </c>
      <c r="T873" s="11">
        <f>IF(Table5[[#This Row],[KC Wheat]]="","",T872+Table5[[#This Row],[KC Wheat]])</f>
        <v>-9506.7000000000135</v>
      </c>
      <c r="U873" s="11">
        <f>IF(Table5[[#This Row],[Energies]]="","",U872+Table5[[#This Row],[Energies]])</f>
        <v>58860.250000000015</v>
      </c>
      <c r="V873" s="10">
        <f t="shared" si="89"/>
        <v>7386066.617999997</v>
      </c>
      <c r="W873" s="8">
        <v>593532</v>
      </c>
      <c r="X873" s="12">
        <f t="shared" si="94"/>
        <v>-1.1197155334505972E-2</v>
      </c>
      <c r="Y873" s="8"/>
      <c r="Z873" s="8"/>
      <c r="AA873" s="8"/>
      <c r="AB873" s="8"/>
      <c r="AC873" s="66">
        <v>760107.19</v>
      </c>
    </row>
    <row r="874" spans="1:29" x14ac:dyDescent="0.25">
      <c r="A874" s="1" t="str">
        <f t="shared" si="92"/>
        <v>May</v>
      </c>
      <c r="B874" s="2">
        <v>45432</v>
      </c>
      <c r="C874" s="8">
        <v>23362</v>
      </c>
      <c r="D874" s="8">
        <v>12231.1</v>
      </c>
      <c r="E874" s="8">
        <v>-761.7</v>
      </c>
      <c r="F874" s="8">
        <v>-3249</v>
      </c>
      <c r="G874" s="8">
        <v>2200.1999999999998</v>
      </c>
      <c r="H874" s="8">
        <v>-1158.4000000000001</v>
      </c>
      <c r="I874" s="8">
        <v>0</v>
      </c>
      <c r="J874" s="10">
        <f t="shared" si="91"/>
        <v>32624.199999999997</v>
      </c>
      <c r="K874" s="8">
        <v>-114.15</v>
      </c>
      <c r="L874" s="8">
        <v>-991.64</v>
      </c>
      <c r="M874" s="8">
        <f t="shared" si="93"/>
        <v>-1105.79</v>
      </c>
      <c r="N874" s="10">
        <f t="shared" si="90"/>
        <v>31518.409999999996</v>
      </c>
      <c r="O874" s="11">
        <f>IF(Table5[[#This Row],[Beans]]="","",O873+Table5[[#This Row],[Beans]])</f>
        <v>4859968.3999999976</v>
      </c>
      <c r="P874" s="11">
        <f>IF(Table5[[#This Row],[Meal]]="","",P873+Table5[[#This Row],[Meal]])</f>
        <v>1596659.5999999999</v>
      </c>
      <c r="Q874" s="11">
        <f>IF(Table5[[#This Row],[Oil]]="","",Q873+Table5[[#This Row],[Oil]])</f>
        <v>-529708.56000000029</v>
      </c>
      <c r="R874" s="11">
        <f>IF(Table5[[#This Row],[Corn]]="","",R873+Table5[[#This Row],[Corn]])</f>
        <v>633479.73999999976</v>
      </c>
      <c r="S874" s="11">
        <f>IF(Table5[[#This Row],[Wheat]]="","",S873+Table5[[#This Row],[Wheat]])</f>
        <v>1533237.5200000012</v>
      </c>
      <c r="T874" s="11">
        <f>IF(Table5[[#This Row],[KC Wheat]]="","",T873+Table5[[#This Row],[KC Wheat]])</f>
        <v>-10665.100000000013</v>
      </c>
      <c r="U874" s="11">
        <f>IF(Table5[[#This Row],[Energies]]="","",U873+Table5[[#This Row],[Energies]])</f>
        <v>58860.250000000015</v>
      </c>
      <c r="V874" s="10">
        <f t="shared" si="89"/>
        <v>7417585.0279999971</v>
      </c>
      <c r="W874" s="8">
        <v>497241</v>
      </c>
      <c r="X874" s="12">
        <f t="shared" si="94"/>
        <v>6.3386587188103943E-2</v>
      </c>
      <c r="Y874" s="8"/>
      <c r="Z874" s="8"/>
      <c r="AA874" s="8"/>
      <c r="AB874" s="1"/>
      <c r="AC874" s="66">
        <v>791696.9</v>
      </c>
    </row>
    <row r="875" spans="1:29" x14ac:dyDescent="0.25">
      <c r="A875" s="1" t="str">
        <f t="shared" si="92"/>
        <v>May</v>
      </c>
      <c r="B875" s="2">
        <v>45433</v>
      </c>
      <c r="C875" s="8">
        <v>-12763.1</v>
      </c>
      <c r="D875" s="8">
        <v>-973.7</v>
      </c>
      <c r="E875" s="8">
        <v>452.2</v>
      </c>
      <c r="F875" s="8">
        <v>4845.1000000000004</v>
      </c>
      <c r="G875" s="8">
        <v>15884.7</v>
      </c>
      <c r="H875" s="8">
        <v>-134.30000000000001</v>
      </c>
      <c r="I875" s="8">
        <v>0</v>
      </c>
      <c r="J875" s="10">
        <f t="shared" si="91"/>
        <v>7310.9000000000005</v>
      </c>
      <c r="K875" s="8">
        <v>-126.07</v>
      </c>
      <c r="L875" s="8">
        <v>-1100.52</v>
      </c>
      <c r="M875" s="8">
        <f t="shared" si="93"/>
        <v>-1226.5899999999999</v>
      </c>
      <c r="N875" s="10">
        <f t="shared" si="90"/>
        <v>6084.31</v>
      </c>
      <c r="O875" s="11">
        <f>IF(Table5[[#This Row],[Beans]]="","",O874+Table5[[#This Row],[Beans]])</f>
        <v>4847205.299999998</v>
      </c>
      <c r="P875" s="11">
        <f>IF(Table5[[#This Row],[Meal]]="","",P874+Table5[[#This Row],[Meal]])</f>
        <v>1595685.9</v>
      </c>
      <c r="Q875" s="11">
        <f>IF(Table5[[#This Row],[Oil]]="","",Q874+Table5[[#This Row],[Oil]])</f>
        <v>-529256.36000000034</v>
      </c>
      <c r="R875" s="11">
        <f>IF(Table5[[#This Row],[Corn]]="","",R874+Table5[[#This Row],[Corn]])</f>
        <v>638324.83999999973</v>
      </c>
      <c r="S875" s="11">
        <f>IF(Table5[[#This Row],[Wheat]]="","",S874+Table5[[#This Row],[Wheat]])</f>
        <v>1549122.2200000011</v>
      </c>
      <c r="T875" s="11">
        <f>IF(Table5[[#This Row],[KC Wheat]]="","",T874+Table5[[#This Row],[KC Wheat]])</f>
        <v>-10799.400000000012</v>
      </c>
      <c r="U875" s="11">
        <f>IF(Table5[[#This Row],[Energies]]="","",U874+Table5[[#This Row],[Energies]])</f>
        <v>58860.250000000015</v>
      </c>
      <c r="V875" s="10">
        <f t="shared" si="89"/>
        <v>7423669.3379999967</v>
      </c>
      <c r="W875" s="8">
        <v>603116</v>
      </c>
      <c r="X875" s="12">
        <f t="shared" si="94"/>
        <v>1.0088125667367472E-2</v>
      </c>
      <c r="Y875" s="8"/>
      <c r="Z875" s="8"/>
      <c r="AA875" s="8"/>
      <c r="AB875" s="8"/>
      <c r="AC875" s="66">
        <v>815471.31</v>
      </c>
    </row>
    <row r="876" spans="1:29" x14ac:dyDescent="0.25">
      <c r="A876" s="1" t="str">
        <f t="shared" si="92"/>
        <v>May</v>
      </c>
      <c r="B876" s="2">
        <v>45434</v>
      </c>
      <c r="C876" s="8">
        <v>2924.7</v>
      </c>
      <c r="D876" s="8">
        <v>25323.1</v>
      </c>
      <c r="E876" s="8">
        <v>-424.2</v>
      </c>
      <c r="F876" s="8">
        <v>-4773.3999999999996</v>
      </c>
      <c r="G876" s="8">
        <v>666.1</v>
      </c>
      <c r="H876" s="8">
        <v>-559.6</v>
      </c>
      <c r="I876" s="8">
        <v>0</v>
      </c>
      <c r="J876" s="10">
        <f t="shared" si="91"/>
        <v>23156.699999999997</v>
      </c>
      <c r="K876" s="8">
        <v>-92.16</v>
      </c>
      <c r="L876" s="8">
        <v>-798.79</v>
      </c>
      <c r="M876" s="8">
        <f t="shared" si="93"/>
        <v>-890.94999999999993</v>
      </c>
      <c r="N876" s="10">
        <f t="shared" si="90"/>
        <v>22265.749999999996</v>
      </c>
      <c r="O876" s="11">
        <f>IF(Table5[[#This Row],[Beans]]="","",O875+Table5[[#This Row],[Beans]])</f>
        <v>4850129.9999999981</v>
      </c>
      <c r="P876" s="11">
        <f>IF(Table5[[#This Row],[Meal]]="","",P875+Table5[[#This Row],[Meal]])</f>
        <v>1621009</v>
      </c>
      <c r="Q876" s="11">
        <f>IF(Table5[[#This Row],[Oil]]="","",Q875+Table5[[#This Row],[Oil]])</f>
        <v>-529680.56000000029</v>
      </c>
      <c r="R876" s="11">
        <f>IF(Table5[[#This Row],[Corn]]="","",R875+Table5[[#This Row],[Corn]])</f>
        <v>633551.43999999971</v>
      </c>
      <c r="S876" s="11">
        <f>IF(Table5[[#This Row],[Wheat]]="","",S875+Table5[[#This Row],[Wheat]])</f>
        <v>1549788.3200000012</v>
      </c>
      <c r="T876" s="11">
        <f>IF(Table5[[#This Row],[KC Wheat]]="","",T875+Table5[[#This Row],[KC Wheat]])</f>
        <v>-11359.000000000013</v>
      </c>
      <c r="U876" s="11">
        <f>IF(Table5[[#This Row],[Energies]]="","",U875+Table5[[#This Row],[Energies]])</f>
        <v>58860.250000000015</v>
      </c>
      <c r="V876" s="10">
        <f t="shared" si="89"/>
        <v>7445935.0879999967</v>
      </c>
      <c r="W876" s="8">
        <v>633953</v>
      </c>
      <c r="X876" s="12">
        <f t="shared" si="94"/>
        <v>3.5122083182822693E-2</v>
      </c>
      <c r="Y876" s="8"/>
      <c r="Z876" s="8"/>
      <c r="AA876" s="8"/>
      <c r="AB876" s="1"/>
      <c r="AC876" s="66">
        <v>825302.11</v>
      </c>
    </row>
    <row r="877" spans="1:29" x14ac:dyDescent="0.25">
      <c r="A877" s="1" t="str">
        <f t="shared" si="92"/>
        <v>May</v>
      </c>
      <c r="B877" s="2">
        <v>45435</v>
      </c>
      <c r="C877" s="8">
        <v>-42463.199999999997</v>
      </c>
      <c r="D877" s="8">
        <v>-21090.3</v>
      </c>
      <c r="E877" s="8">
        <v>-2020</v>
      </c>
      <c r="F877" s="8">
        <v>-7929.1</v>
      </c>
      <c r="G877" s="8">
        <v>3929.3</v>
      </c>
      <c r="H877" s="8">
        <v>-238.4</v>
      </c>
      <c r="I877" s="8">
        <v>0</v>
      </c>
      <c r="J877" s="10">
        <f t="shared" si="91"/>
        <v>-69811.7</v>
      </c>
      <c r="K877" s="8">
        <v>-82.06</v>
      </c>
      <c r="L877" s="8">
        <v>-701.26</v>
      </c>
      <c r="M877" s="8">
        <f t="shared" si="93"/>
        <v>-783.31999999999994</v>
      </c>
      <c r="N877" s="10">
        <f t="shared" si="90"/>
        <v>-70595.02</v>
      </c>
      <c r="O877" s="11">
        <f>IF(Table5[[#This Row],[Beans]]="","",O876+Table5[[#This Row],[Beans]])</f>
        <v>4807666.799999998</v>
      </c>
      <c r="P877" s="11">
        <f>IF(Table5[[#This Row],[Meal]]="","",P876+Table5[[#This Row],[Meal]])</f>
        <v>1599918.7</v>
      </c>
      <c r="Q877" s="11">
        <f>IF(Table5[[#This Row],[Oil]]="","",Q876+Table5[[#This Row],[Oil]])</f>
        <v>-531700.56000000029</v>
      </c>
      <c r="R877" s="11">
        <f>IF(Table5[[#This Row],[Corn]]="","",R876+Table5[[#This Row],[Corn]])</f>
        <v>625622.33999999973</v>
      </c>
      <c r="S877" s="11">
        <f>IF(Table5[[#This Row],[Wheat]]="","",S876+Table5[[#This Row],[Wheat]])</f>
        <v>1553717.6200000013</v>
      </c>
      <c r="T877" s="11">
        <f>IF(Table5[[#This Row],[KC Wheat]]="","",T876+Table5[[#This Row],[KC Wheat]])</f>
        <v>-11597.400000000012</v>
      </c>
      <c r="U877" s="11">
        <f>IF(Table5[[#This Row],[Energies]]="","",U876+Table5[[#This Row],[Energies]])</f>
        <v>58860.250000000015</v>
      </c>
      <c r="V877" s="10">
        <f>IF(N877&lt;&gt;"",IFERROR(V876+N877,""),"")</f>
        <v>7375340.0679999972</v>
      </c>
      <c r="W877" s="8">
        <v>690375</v>
      </c>
      <c r="X877" s="12">
        <f t="shared" si="94"/>
        <v>-0.10225604924859678</v>
      </c>
      <c r="Y877" s="8"/>
      <c r="Z877" s="8"/>
      <c r="AA877" s="8"/>
      <c r="AB877" s="8"/>
      <c r="AC877" s="66">
        <v>764196.79</v>
      </c>
    </row>
    <row r="878" spans="1:29" x14ac:dyDescent="0.25">
      <c r="A878" s="1" t="str">
        <f t="shared" si="92"/>
        <v>May</v>
      </c>
      <c r="B878" s="2">
        <v>45436</v>
      </c>
      <c r="C878" s="8">
        <v>-13471.5</v>
      </c>
      <c r="D878" s="8">
        <v>31527</v>
      </c>
      <c r="E878" s="8">
        <v>-2549</v>
      </c>
      <c r="F878" s="8">
        <v>-578.4</v>
      </c>
      <c r="G878" s="8">
        <v>-59.2</v>
      </c>
      <c r="H878" s="8">
        <v>324.8</v>
      </c>
      <c r="I878" s="8">
        <v>0</v>
      </c>
      <c r="J878" s="10">
        <f t="shared" si="91"/>
        <v>15193.699999999999</v>
      </c>
      <c r="K878" s="8">
        <v>-273.22000000000003</v>
      </c>
      <c r="L878" s="8">
        <v>-1493.61</v>
      </c>
      <c r="M878" s="8">
        <f t="shared" si="93"/>
        <v>-1766.83</v>
      </c>
      <c r="N878" s="10">
        <f t="shared" si="90"/>
        <v>13426.869999999999</v>
      </c>
      <c r="O878" s="11">
        <f>IF(Table5[[#This Row],[Beans]]="","",O877+Table5[[#This Row],[Beans]])</f>
        <v>4794195.299999998</v>
      </c>
      <c r="P878" s="11">
        <f>IF(Table5[[#This Row],[Meal]]="","",P877+Table5[[#This Row],[Meal]])</f>
        <v>1631445.7</v>
      </c>
      <c r="Q878" s="11">
        <f>IF(Table5[[#This Row],[Oil]]="","",Q877+Table5[[#This Row],[Oil]])</f>
        <v>-534249.56000000029</v>
      </c>
      <c r="R878" s="11">
        <f>IF(Table5[[#This Row],[Corn]]="","",R877+Table5[[#This Row],[Corn]])</f>
        <v>625043.93999999971</v>
      </c>
      <c r="S878" s="11">
        <f>IF(Table5[[#This Row],[Wheat]]="","",S877+Table5[[#This Row],[Wheat]])</f>
        <v>1553658.4200000013</v>
      </c>
      <c r="T878" s="11">
        <f>IF(Table5[[#This Row],[KC Wheat]]="","",T877+Table5[[#This Row],[KC Wheat]])</f>
        <v>-11272.600000000013</v>
      </c>
      <c r="U878" s="11">
        <f>IF(Table5[[#This Row],[Energies]]="","",U877+Table5[[#This Row],[Energies]])</f>
        <v>58860.250000000015</v>
      </c>
      <c r="V878" s="10">
        <f t="shared" ref="V878:V941" si="95">IF(N878&lt;&gt;"",IFERROR(V877+N878,""),"")</f>
        <v>7388766.9379999973</v>
      </c>
      <c r="W878" s="8">
        <v>751569</v>
      </c>
      <c r="X878" s="12">
        <f t="shared" si="94"/>
        <v>1.7865119503332361E-2</v>
      </c>
      <c r="Y878" s="8"/>
      <c r="Z878" s="8"/>
      <c r="AA878" s="8"/>
      <c r="AB878" s="1"/>
      <c r="AC878" s="66">
        <v>769872.71</v>
      </c>
    </row>
    <row r="879" spans="1:29" x14ac:dyDescent="0.25">
      <c r="A879" s="1" t="str">
        <f t="shared" si="92"/>
        <v>May</v>
      </c>
      <c r="B879" s="2">
        <v>45440</v>
      </c>
      <c r="C879" s="8">
        <v>7074.6</v>
      </c>
      <c r="D879" s="8">
        <v>-17641.8</v>
      </c>
      <c r="E879" s="8">
        <v>-2837.6</v>
      </c>
      <c r="F879" s="8">
        <v>8952.7000000000007</v>
      </c>
      <c r="G879" s="8">
        <v>2894.5</v>
      </c>
      <c r="H879" s="8">
        <v>482</v>
      </c>
      <c r="I879" s="8">
        <v>0</v>
      </c>
      <c r="J879" s="10">
        <f t="shared" si="91"/>
        <v>-1075.5999999999985</v>
      </c>
      <c r="K879" s="8">
        <v>-61.58</v>
      </c>
      <c r="L879" s="8">
        <v>-541.75</v>
      </c>
      <c r="M879" s="8">
        <f t="shared" si="93"/>
        <v>-603.33000000000004</v>
      </c>
      <c r="N879" s="10">
        <f t="shared" si="90"/>
        <v>-1678.9299999999985</v>
      </c>
      <c r="O879" s="11">
        <f>IF(Table5[[#This Row],[Beans]]="","",O878+Table5[[#This Row],[Beans]])</f>
        <v>4801269.8999999976</v>
      </c>
      <c r="P879" s="11">
        <f>IF(Table5[[#This Row],[Meal]]="","",P878+Table5[[#This Row],[Meal]])</f>
        <v>1613803.9</v>
      </c>
      <c r="Q879" s="11">
        <f>IF(Table5[[#This Row],[Oil]]="","",Q878+Table5[[#This Row],[Oil]])</f>
        <v>-537087.16000000027</v>
      </c>
      <c r="R879" s="11">
        <f>IF(Table5[[#This Row],[Corn]]="","",R878+Table5[[#This Row],[Corn]])</f>
        <v>633996.63999999966</v>
      </c>
      <c r="S879" s="11">
        <f>IF(Table5[[#This Row],[Wheat]]="","",S878+Table5[[#This Row],[Wheat]])</f>
        <v>1556552.9200000013</v>
      </c>
      <c r="T879" s="11">
        <f>IF(Table5[[#This Row],[KC Wheat]]="","",T878+Table5[[#This Row],[KC Wheat]])</f>
        <v>-10790.600000000013</v>
      </c>
      <c r="U879" s="11">
        <f>IF(Table5[[#This Row],[Energies]]="","",U878+Table5[[#This Row],[Energies]])</f>
        <v>58860.250000000015</v>
      </c>
      <c r="V879" s="10">
        <f t="shared" si="95"/>
        <v>7387088.0079999976</v>
      </c>
      <c r="W879" s="8">
        <v>538643</v>
      </c>
      <c r="X879" s="12">
        <f t="shared" si="94"/>
        <v>-3.1169624408003047E-3</v>
      </c>
      <c r="Y879" s="8"/>
      <c r="Z879" s="8"/>
      <c r="AA879" s="8"/>
      <c r="AB879" s="8"/>
      <c r="AC879" s="66">
        <v>757672.38</v>
      </c>
    </row>
    <row r="880" spans="1:29" x14ac:dyDescent="0.25">
      <c r="A880" s="1" t="str">
        <f t="shared" si="92"/>
        <v>May</v>
      </c>
      <c r="B880" s="2">
        <v>45441</v>
      </c>
      <c r="C880" s="8">
        <v>2095.4</v>
      </c>
      <c r="D880" s="8">
        <v>5726.2</v>
      </c>
      <c r="E880" s="8">
        <v>-2573.6</v>
      </c>
      <c r="F880" s="8">
        <v>5030</v>
      </c>
      <c r="G880" s="8">
        <v>17881.3</v>
      </c>
      <c r="H880" s="8">
        <v>-829.9</v>
      </c>
      <c r="I880" s="8">
        <v>0</v>
      </c>
      <c r="J880" s="10">
        <f t="shared" si="91"/>
        <v>27329.399999999998</v>
      </c>
      <c r="K880" s="8">
        <v>-67.489999999999995</v>
      </c>
      <c r="L880" s="8">
        <v>-591.52</v>
      </c>
      <c r="M880" s="8">
        <f t="shared" si="93"/>
        <v>-659.01</v>
      </c>
      <c r="N880" s="10">
        <f t="shared" si="90"/>
        <v>26670.39</v>
      </c>
      <c r="O880" s="11">
        <f>IF(Table5[[#This Row],[Beans]]="","",O879+Table5[[#This Row],[Beans]])</f>
        <v>4803365.299999998</v>
      </c>
      <c r="P880" s="11">
        <f>IF(Table5[[#This Row],[Meal]]="","",P879+Table5[[#This Row],[Meal]])</f>
        <v>1619530.0999999999</v>
      </c>
      <c r="Q880" s="11">
        <f>IF(Table5[[#This Row],[Oil]]="","",Q879+Table5[[#This Row],[Oil]])</f>
        <v>-539660.76000000024</v>
      </c>
      <c r="R880" s="11">
        <f>IF(Table5[[#This Row],[Corn]]="","",R879+Table5[[#This Row],[Corn]])</f>
        <v>639026.63999999966</v>
      </c>
      <c r="S880" s="11">
        <f>IF(Table5[[#This Row],[Wheat]]="","",S879+Table5[[#This Row],[Wheat]])</f>
        <v>1574434.2200000014</v>
      </c>
      <c r="T880" s="11">
        <f>IF(Table5[[#This Row],[KC Wheat]]="","",T879+Table5[[#This Row],[KC Wheat]])</f>
        <v>-11620.500000000013</v>
      </c>
      <c r="U880" s="11">
        <f>IF(Table5[[#This Row],[Energies]]="","",U879+Table5[[#This Row],[Energies]])</f>
        <v>58860.250000000015</v>
      </c>
      <c r="V880" s="10">
        <f t="shared" si="95"/>
        <v>7413758.3979999973</v>
      </c>
      <c r="W880" s="8">
        <v>462576</v>
      </c>
      <c r="X880" s="12">
        <f t="shared" si="94"/>
        <v>5.7656233786448061E-2</v>
      </c>
      <c r="Y880" s="8">
        <v>-5273.2300000000005</v>
      </c>
      <c r="Z880" s="8"/>
      <c r="AA880" s="8"/>
      <c r="AB880" s="1"/>
      <c r="AC880" s="66">
        <v>804746.87</v>
      </c>
    </row>
    <row r="881" spans="1:29" x14ac:dyDescent="0.25">
      <c r="A881" s="1" t="str">
        <f t="shared" si="92"/>
        <v>May</v>
      </c>
      <c r="B881" s="2">
        <v>45442</v>
      </c>
      <c r="C881" s="8">
        <v>1028.4000000000001</v>
      </c>
      <c r="D881" s="8">
        <v>-1886.1</v>
      </c>
      <c r="E881" s="8">
        <v>-2249.1999999999998</v>
      </c>
      <c r="F881" s="8">
        <v>5704</v>
      </c>
      <c r="G881" s="8">
        <v>-7019.1</v>
      </c>
      <c r="H881" s="8">
        <v>-302.7</v>
      </c>
      <c r="I881" s="8">
        <v>0</v>
      </c>
      <c r="J881" s="10">
        <f t="shared" si="91"/>
        <v>-4724.7</v>
      </c>
      <c r="K881" s="8">
        <v>-59.25</v>
      </c>
      <c r="L881" s="8">
        <v>-522.02</v>
      </c>
      <c r="M881" s="8">
        <f t="shared" si="93"/>
        <v>-581.27</v>
      </c>
      <c r="N881" s="10">
        <f t="shared" si="90"/>
        <v>-5305.9699999999993</v>
      </c>
      <c r="O881" s="11">
        <f>IF(Table5[[#This Row],[Beans]]="","",O880+Table5[[#This Row],[Beans]])</f>
        <v>4804393.6999999983</v>
      </c>
      <c r="P881" s="11">
        <f>IF(Table5[[#This Row],[Meal]]="","",P880+Table5[[#This Row],[Meal]])</f>
        <v>1617643.9999999998</v>
      </c>
      <c r="Q881" s="11">
        <f>IF(Table5[[#This Row],[Oil]]="","",Q880+Table5[[#This Row],[Oil]])</f>
        <v>-541909.9600000002</v>
      </c>
      <c r="R881" s="11">
        <f>IF(Table5[[#This Row],[Corn]]="","",R880+Table5[[#This Row],[Corn]])</f>
        <v>644730.63999999966</v>
      </c>
      <c r="S881" s="11">
        <f>IF(Table5[[#This Row],[Wheat]]="","",S880+Table5[[#This Row],[Wheat]])</f>
        <v>1567415.1200000013</v>
      </c>
      <c r="T881" s="11">
        <f>IF(Table5[[#This Row],[KC Wheat]]="","",T880+Table5[[#This Row],[KC Wheat]])</f>
        <v>-11923.200000000013</v>
      </c>
      <c r="U881" s="11">
        <f>IF(Table5[[#This Row],[Energies]]="","",U880+Table5[[#This Row],[Energies]])</f>
        <v>58860.250000000015</v>
      </c>
      <c r="V881" s="10">
        <f t="shared" si="95"/>
        <v>7408452.4279999975</v>
      </c>
      <c r="W881" s="8">
        <v>529308</v>
      </c>
      <c r="X881" s="12">
        <f t="shared" si="94"/>
        <v>-1.0024352550877748E-2</v>
      </c>
      <c r="Y881" s="8"/>
      <c r="Z881" s="8"/>
      <c r="AA881" s="8"/>
      <c r="AB881" s="8"/>
      <c r="AC881" s="66">
        <v>787512.1</v>
      </c>
    </row>
    <row r="882" spans="1:29" x14ac:dyDescent="0.25">
      <c r="A882" s="1" t="str">
        <f t="shared" si="92"/>
        <v>May</v>
      </c>
      <c r="B882" s="2">
        <v>45443</v>
      </c>
      <c r="C882" s="8">
        <v>-19117.900000000001</v>
      </c>
      <c r="D882" s="8">
        <v>19880.3</v>
      </c>
      <c r="E882" s="8">
        <v>-3481.7</v>
      </c>
      <c r="F882" s="8">
        <v>3976.4</v>
      </c>
      <c r="G882" s="8">
        <v>13919.6</v>
      </c>
      <c r="H882" s="8">
        <v>1083.2</v>
      </c>
      <c r="I882" s="8">
        <v>0</v>
      </c>
      <c r="J882" s="10">
        <f t="shared" si="91"/>
        <v>16259.9</v>
      </c>
      <c r="K882" s="8">
        <v>-48.89</v>
      </c>
      <c r="L882" s="8">
        <v>-429.9</v>
      </c>
      <c r="M882" s="8">
        <f t="shared" si="93"/>
        <v>-478.78999999999996</v>
      </c>
      <c r="N882" s="10">
        <f t="shared" si="90"/>
        <v>15781.11</v>
      </c>
      <c r="O882" s="11">
        <f>IF(Table5[[#This Row],[Beans]]="","",O881+Table5[[#This Row],[Beans]])</f>
        <v>4785275.799999998</v>
      </c>
      <c r="P882" s="11">
        <f>IF(Table5[[#This Row],[Meal]]="","",P881+Table5[[#This Row],[Meal]])</f>
        <v>1637524.2999999998</v>
      </c>
      <c r="Q882" s="11">
        <f>IF(Table5[[#This Row],[Oil]]="","",Q881+Table5[[#This Row],[Oil]])</f>
        <v>-545391.66000000015</v>
      </c>
      <c r="R882" s="11">
        <f>IF(Table5[[#This Row],[Corn]]="","",R881+Table5[[#This Row],[Corn]])</f>
        <v>648707.03999999969</v>
      </c>
      <c r="S882" s="11">
        <f>IF(Table5[[#This Row],[Wheat]]="","",S881+Table5[[#This Row],[Wheat]])</f>
        <v>1581334.7200000014</v>
      </c>
      <c r="T882" s="11">
        <f>IF(Table5[[#This Row],[KC Wheat]]="","",T881+Table5[[#This Row],[KC Wheat]])</f>
        <v>-10840.000000000013</v>
      </c>
      <c r="U882" s="11">
        <f>IF(Table5[[#This Row],[Energies]]="","",U881+Table5[[#This Row],[Energies]])</f>
        <v>58860.250000000015</v>
      </c>
      <c r="V882" s="10">
        <f t="shared" si="95"/>
        <v>7424233.5379999978</v>
      </c>
      <c r="W882" s="8">
        <v>582661</v>
      </c>
      <c r="X882" s="12">
        <f t="shared" si="94"/>
        <v>2.7084548305103654E-2</v>
      </c>
      <c r="Y882" s="8"/>
      <c r="Z882" s="8"/>
      <c r="AA882" s="8"/>
      <c r="AB882" s="1"/>
      <c r="AC882" s="66">
        <v>813078.31</v>
      </c>
    </row>
    <row r="883" spans="1:29" x14ac:dyDescent="0.25">
      <c r="A883" s="1" t="str">
        <f t="shared" si="92"/>
        <v>Jun</v>
      </c>
      <c r="B883" s="2">
        <v>45446</v>
      </c>
      <c r="C883" s="8">
        <v>-13034.1</v>
      </c>
      <c r="D883" s="8">
        <v>6403</v>
      </c>
      <c r="E883" s="8">
        <v>6789.1</v>
      </c>
      <c r="F883" s="8">
        <v>-7493.7</v>
      </c>
      <c r="G883" s="8">
        <v>1521.9</v>
      </c>
      <c r="H883" s="8">
        <v>-760.2</v>
      </c>
      <c r="I883" s="8">
        <v>0</v>
      </c>
      <c r="J883" s="10">
        <f t="shared" si="91"/>
        <v>-6573.9999999999991</v>
      </c>
      <c r="K883" s="8">
        <v>-72.94</v>
      </c>
      <c r="L883" s="8">
        <v>-640.5</v>
      </c>
      <c r="M883" s="8">
        <f t="shared" si="93"/>
        <v>-713.44</v>
      </c>
      <c r="N883" s="10">
        <f t="shared" si="90"/>
        <v>-7287.4399999999987</v>
      </c>
      <c r="O883" s="11">
        <f>IF(Table5[[#This Row],[Beans]]="","",O882+Table5[[#This Row],[Beans]])</f>
        <v>4772241.6999999983</v>
      </c>
      <c r="P883" s="11">
        <f>IF(Table5[[#This Row],[Meal]]="","",P882+Table5[[#This Row],[Meal]])</f>
        <v>1643927.2999999998</v>
      </c>
      <c r="Q883" s="11">
        <f>IF(Table5[[#This Row],[Oil]]="","",Q882+Table5[[#This Row],[Oil]])</f>
        <v>-538602.56000000017</v>
      </c>
      <c r="R883" s="11">
        <f>IF(Table5[[#This Row],[Corn]]="","",R882+Table5[[#This Row],[Corn]])</f>
        <v>641213.33999999973</v>
      </c>
      <c r="S883" s="11">
        <f>IF(Table5[[#This Row],[Wheat]]="","",S882+Table5[[#This Row],[Wheat]])</f>
        <v>1582856.6200000013</v>
      </c>
      <c r="T883" s="11">
        <f>IF(Table5[[#This Row],[KC Wheat]]="","",T882+Table5[[#This Row],[KC Wheat]])</f>
        <v>-11600.200000000013</v>
      </c>
      <c r="U883" s="11">
        <f>IF(Table5[[#This Row],[Energies]]="","",U882+Table5[[#This Row],[Energies]])</f>
        <v>58860.250000000015</v>
      </c>
      <c r="V883" s="10">
        <f t="shared" si="95"/>
        <v>7416946.0979999974</v>
      </c>
      <c r="W883" s="8">
        <v>583022</v>
      </c>
      <c r="X883" s="12">
        <f t="shared" si="94"/>
        <v>-1.2499425407617549E-2</v>
      </c>
      <c r="Y883" s="8">
        <v>-5523.26</v>
      </c>
      <c r="Z883" s="8"/>
      <c r="AA883" s="8"/>
      <c r="AB883" s="8"/>
      <c r="AC883" s="66">
        <v>766529.62</v>
      </c>
    </row>
    <row r="884" spans="1:29" x14ac:dyDescent="0.25">
      <c r="A884" s="1" t="str">
        <f t="shared" si="92"/>
        <v>Jun</v>
      </c>
      <c r="B884" s="2">
        <v>45447</v>
      </c>
      <c r="C884" s="8">
        <v>20180.3</v>
      </c>
      <c r="D884" s="8">
        <v>-22985.1</v>
      </c>
      <c r="E884" s="8">
        <v>-901.4</v>
      </c>
      <c r="F884" s="8">
        <v>-2133.9</v>
      </c>
      <c r="G884" s="8">
        <v>-12801</v>
      </c>
      <c r="H884" s="8">
        <v>-192.5</v>
      </c>
      <c r="I884" s="8">
        <v>0</v>
      </c>
      <c r="J884" s="10">
        <f t="shared" si="91"/>
        <v>-18833.599999999999</v>
      </c>
      <c r="K884" s="8">
        <v>-78.14</v>
      </c>
      <c r="L884" s="8">
        <v>-691.27</v>
      </c>
      <c r="M884" s="8">
        <f t="shared" si="93"/>
        <v>-769.41</v>
      </c>
      <c r="N884" s="10">
        <f t="shared" si="90"/>
        <v>-19603.009999999998</v>
      </c>
      <c r="O884" s="11">
        <f>IF(Table5[[#This Row],[Beans]]="","",O883+Table5[[#This Row],[Beans]])</f>
        <v>4792421.9999999981</v>
      </c>
      <c r="P884" s="11">
        <f>IF(Table5[[#This Row],[Meal]]="","",P883+Table5[[#This Row],[Meal]])</f>
        <v>1620942.1999999997</v>
      </c>
      <c r="Q884" s="11">
        <f>IF(Table5[[#This Row],[Oil]]="","",Q883+Table5[[#This Row],[Oil]])</f>
        <v>-539503.9600000002</v>
      </c>
      <c r="R884" s="11">
        <f>IF(Table5[[#This Row],[Corn]]="","",R883+Table5[[#This Row],[Corn]])</f>
        <v>639079.43999999971</v>
      </c>
      <c r="S884" s="11">
        <f>IF(Table5[[#This Row],[Wheat]]="","",S883+Table5[[#This Row],[Wheat]])</f>
        <v>1570055.6200000013</v>
      </c>
      <c r="T884" s="11">
        <f>IF(Table5[[#This Row],[KC Wheat]]="","",T883+Table5[[#This Row],[KC Wheat]])</f>
        <v>-11792.700000000013</v>
      </c>
      <c r="U884" s="11">
        <f>IF(Table5[[#This Row],[Energies]]="","",U883+Table5[[#This Row],[Energies]])</f>
        <v>58860.250000000015</v>
      </c>
      <c r="V884" s="10">
        <f t="shared" si="95"/>
        <v>7397343.0879999977</v>
      </c>
      <c r="W884" s="8">
        <v>502982</v>
      </c>
      <c r="X884" s="12">
        <f t="shared" si="94"/>
        <v>-3.8973581559578668E-2</v>
      </c>
      <c r="Y884" s="8"/>
      <c r="Z884" s="8"/>
      <c r="AA884" s="8"/>
      <c r="AB884" s="1"/>
      <c r="AC884" s="66">
        <v>779514.71</v>
      </c>
    </row>
    <row r="885" spans="1:29" x14ac:dyDescent="0.25">
      <c r="A885" s="1" t="str">
        <f t="shared" si="92"/>
        <v>Jun</v>
      </c>
      <c r="B885" s="2">
        <v>45448</v>
      </c>
      <c r="C885" s="8">
        <v>-5329.4</v>
      </c>
      <c r="D885" s="8">
        <v>3513.2</v>
      </c>
      <c r="E885" s="8">
        <v>-924.2</v>
      </c>
      <c r="F885" s="8">
        <v>-331.3</v>
      </c>
      <c r="G885" s="8">
        <v>1554</v>
      </c>
      <c r="H885" s="8">
        <v>-1112.2</v>
      </c>
      <c r="I885" s="8">
        <v>0</v>
      </c>
      <c r="J885" s="10">
        <f t="shared" si="91"/>
        <v>-2629.8999999999996</v>
      </c>
      <c r="K885" s="8">
        <v>-63.36</v>
      </c>
      <c r="L885" s="8">
        <v>-555.95000000000005</v>
      </c>
      <c r="M885" s="8">
        <f t="shared" si="93"/>
        <v>-619.31000000000006</v>
      </c>
      <c r="N885" s="10">
        <f t="shared" si="90"/>
        <v>-3249.2099999999996</v>
      </c>
      <c r="O885" s="11">
        <f>IF(Table5[[#This Row],[Beans]]="","",O884+Table5[[#This Row],[Beans]])</f>
        <v>4787092.5999999978</v>
      </c>
      <c r="P885" s="11">
        <f>IF(Table5[[#This Row],[Meal]]="","",P884+Table5[[#This Row],[Meal]])</f>
        <v>1624455.3999999997</v>
      </c>
      <c r="Q885" s="11">
        <f>IF(Table5[[#This Row],[Oil]]="","",Q884+Table5[[#This Row],[Oil]])</f>
        <v>-540428.16000000015</v>
      </c>
      <c r="R885" s="11">
        <f>IF(Table5[[#This Row],[Corn]]="","",R884+Table5[[#This Row],[Corn]])</f>
        <v>638748.13999999966</v>
      </c>
      <c r="S885" s="11">
        <f>IF(Table5[[#This Row],[Wheat]]="","",S884+Table5[[#This Row],[Wheat]])</f>
        <v>1571609.6200000013</v>
      </c>
      <c r="T885" s="11">
        <f>IF(Table5[[#This Row],[KC Wheat]]="","",T884+Table5[[#This Row],[KC Wheat]])</f>
        <v>-12904.900000000014</v>
      </c>
      <c r="U885" s="11">
        <f>IF(Table5[[#This Row],[Energies]]="","",U884+Table5[[#This Row],[Energies]])</f>
        <v>58860.250000000015</v>
      </c>
      <c r="V885" s="10">
        <f t="shared" si="95"/>
        <v>7394093.8779999977</v>
      </c>
      <c r="W885" s="8">
        <v>557009</v>
      </c>
      <c r="X885" s="12">
        <f t="shared" si="94"/>
        <v>-5.8333168763879933E-3</v>
      </c>
      <c r="Y885" s="8"/>
      <c r="Z885" s="8"/>
      <c r="AA885" s="8"/>
      <c r="AB885" s="8"/>
      <c r="AC885" s="66">
        <v>765315.4</v>
      </c>
    </row>
    <row r="886" spans="1:29" x14ac:dyDescent="0.25">
      <c r="A886" s="1" t="str">
        <f t="shared" si="92"/>
        <v>Jun</v>
      </c>
      <c r="B886" s="2">
        <v>45449</v>
      </c>
      <c r="C886" s="8">
        <v>11600.2</v>
      </c>
      <c r="D886" s="8">
        <v>1115.8</v>
      </c>
      <c r="E886" s="8">
        <v>5110.3999999999996</v>
      </c>
      <c r="F886" s="8">
        <v>-18235</v>
      </c>
      <c r="G886" s="8">
        <v>-4799.8999999999996</v>
      </c>
      <c r="H886" s="8">
        <v>-1172.8</v>
      </c>
      <c r="I886" s="8">
        <v>0</v>
      </c>
      <c r="J886" s="10">
        <f t="shared" si="91"/>
        <v>-6381.2999999999984</v>
      </c>
      <c r="K886" s="8">
        <v>-47.8</v>
      </c>
      <c r="L886" s="8">
        <v>-416.42</v>
      </c>
      <c r="M886" s="8">
        <f t="shared" si="93"/>
        <v>-464.22</v>
      </c>
      <c r="N886" s="10">
        <f t="shared" ref="N886:N949" si="96">IFERROR(J886+M886,"")</f>
        <v>-6845.5199999999986</v>
      </c>
      <c r="O886" s="11">
        <f>IF(Table5[[#This Row],[Beans]]="","",O885+Table5[[#This Row],[Beans]])</f>
        <v>4798692.799999998</v>
      </c>
      <c r="P886" s="11">
        <f>IF(Table5[[#This Row],[Meal]]="","",P885+Table5[[#This Row],[Meal]])</f>
        <v>1625571.1999999997</v>
      </c>
      <c r="Q886" s="11">
        <f>IF(Table5[[#This Row],[Oil]]="","",Q885+Table5[[#This Row],[Oil]])</f>
        <v>-535317.76000000013</v>
      </c>
      <c r="R886" s="11">
        <f>IF(Table5[[#This Row],[Corn]]="","",R885+Table5[[#This Row],[Corn]])</f>
        <v>620513.13999999966</v>
      </c>
      <c r="S886" s="11">
        <f>IF(Table5[[#This Row],[Wheat]]="","",S885+Table5[[#This Row],[Wheat]])</f>
        <v>1566809.7200000014</v>
      </c>
      <c r="T886" s="11">
        <f>IF(Table5[[#This Row],[KC Wheat]]="","",T885+Table5[[#This Row],[KC Wheat]])</f>
        <v>-14077.700000000013</v>
      </c>
      <c r="U886" s="11">
        <f>IF(Table5[[#This Row],[Energies]]="","",U885+Table5[[#This Row],[Energies]])</f>
        <v>58860.250000000015</v>
      </c>
      <c r="V886" s="10">
        <f t="shared" si="95"/>
        <v>7387248.3579999981</v>
      </c>
      <c r="W886" s="8">
        <v>494017</v>
      </c>
      <c r="X886" s="12">
        <f t="shared" si="94"/>
        <v>-1.3856851080023559E-2</v>
      </c>
      <c r="Y886" s="8"/>
      <c r="Z886" s="8"/>
      <c r="AA886" s="8"/>
      <c r="AB886" s="1"/>
      <c r="AC886" s="66">
        <v>782359.22</v>
      </c>
    </row>
    <row r="887" spans="1:29" x14ac:dyDescent="0.25">
      <c r="A887" s="1" t="str">
        <f t="shared" si="92"/>
        <v>Jun</v>
      </c>
      <c r="B887" s="2">
        <v>45450</v>
      </c>
      <c r="C887" s="8">
        <v>21639.599999999999</v>
      </c>
      <c r="D887" s="8">
        <v>6168.5</v>
      </c>
      <c r="E887" s="8">
        <v>-2583.1</v>
      </c>
      <c r="F887" s="8">
        <v>4750.2</v>
      </c>
      <c r="G887" s="8">
        <v>-7110.4</v>
      </c>
      <c r="H887" s="8">
        <v>998.2</v>
      </c>
      <c r="I887" s="8">
        <v>0</v>
      </c>
      <c r="J887" s="10">
        <f t="shared" si="91"/>
        <v>23863.000000000004</v>
      </c>
      <c r="K887" s="8">
        <v>-80.83</v>
      </c>
      <c r="L887" s="8">
        <v>-712.14</v>
      </c>
      <c r="M887" s="8">
        <f t="shared" si="93"/>
        <v>-792.97</v>
      </c>
      <c r="N887" s="10">
        <f t="shared" si="96"/>
        <v>23070.030000000002</v>
      </c>
      <c r="O887" s="11">
        <f>IF(Table5[[#This Row],[Beans]]="","",O886+Table5[[#This Row],[Beans]])</f>
        <v>4820332.3999999976</v>
      </c>
      <c r="P887" s="11">
        <f>IF(Table5[[#This Row],[Meal]]="","",P886+Table5[[#This Row],[Meal]])</f>
        <v>1631739.6999999997</v>
      </c>
      <c r="Q887" s="11">
        <f>IF(Table5[[#This Row],[Oil]]="","",Q886+Table5[[#This Row],[Oil]])</f>
        <v>-537900.8600000001</v>
      </c>
      <c r="R887" s="11">
        <f>IF(Table5[[#This Row],[Corn]]="","",R886+Table5[[#This Row],[Corn]])</f>
        <v>625263.33999999962</v>
      </c>
      <c r="S887" s="11">
        <f>IF(Table5[[#This Row],[Wheat]]="","",S886+Table5[[#This Row],[Wheat]])</f>
        <v>1559699.3200000015</v>
      </c>
      <c r="T887" s="11">
        <f>IF(Table5[[#This Row],[KC Wheat]]="","",T886+Table5[[#This Row],[KC Wheat]])</f>
        <v>-13079.500000000013</v>
      </c>
      <c r="U887" s="11">
        <f>IF(Table5[[#This Row],[Energies]]="","",U886+Table5[[#This Row],[Energies]])</f>
        <v>58860.250000000015</v>
      </c>
      <c r="V887" s="10">
        <f t="shared" si="95"/>
        <v>7410318.3879999984</v>
      </c>
      <c r="W887" s="8">
        <v>557637</v>
      </c>
      <c r="X887" s="12">
        <f t="shared" si="94"/>
        <v>4.137105321203579E-2</v>
      </c>
      <c r="Y887" s="8">
        <v>-3957.85</v>
      </c>
      <c r="Z887" s="8"/>
      <c r="AA887" s="8"/>
      <c r="AB887" s="8"/>
      <c r="AC887" s="66">
        <v>782748.25</v>
      </c>
    </row>
    <row r="888" spans="1:29" x14ac:dyDescent="0.25">
      <c r="A888" s="1" t="str">
        <f t="shared" si="92"/>
        <v>Jun</v>
      </c>
      <c r="B888" s="2">
        <v>45453</v>
      </c>
      <c r="C888" s="8">
        <v>25723.1</v>
      </c>
      <c r="D888" s="8">
        <v>15851.8</v>
      </c>
      <c r="E888" s="8">
        <v>-3003.3</v>
      </c>
      <c r="F888" s="8">
        <v>9677.1</v>
      </c>
      <c r="G888" s="8">
        <v>8580.7999999999993</v>
      </c>
      <c r="H888" s="8">
        <v>-2622.4</v>
      </c>
      <c r="I888" s="8">
        <v>0</v>
      </c>
      <c r="J888" s="10">
        <f t="shared" si="91"/>
        <v>54207.099999999984</v>
      </c>
      <c r="K888" s="8">
        <v>-82.39</v>
      </c>
      <c r="L888" s="8">
        <v>-726.79</v>
      </c>
      <c r="M888" s="8">
        <f t="shared" si="93"/>
        <v>-809.18</v>
      </c>
      <c r="N888" s="10">
        <f t="shared" si="96"/>
        <v>53397.919999999984</v>
      </c>
      <c r="O888" s="11">
        <f>IF(Table5[[#This Row],[Beans]]="","",O887+Table5[[#This Row],[Beans]])</f>
        <v>4846055.4999999972</v>
      </c>
      <c r="P888" s="11">
        <f>IF(Table5[[#This Row],[Meal]]="","",P887+Table5[[#This Row],[Meal]])</f>
        <v>1647591.4999999998</v>
      </c>
      <c r="Q888" s="11">
        <f>IF(Table5[[#This Row],[Oil]]="","",Q887+Table5[[#This Row],[Oil]])</f>
        <v>-540904.16000000015</v>
      </c>
      <c r="R888" s="11">
        <f>IF(Table5[[#This Row],[Corn]]="","",R887+Table5[[#This Row],[Corn]])</f>
        <v>634940.43999999959</v>
      </c>
      <c r="S888" s="11">
        <f>IF(Table5[[#This Row],[Wheat]]="","",S887+Table5[[#This Row],[Wheat]])</f>
        <v>1568280.1200000015</v>
      </c>
      <c r="T888" s="11">
        <f>IF(Table5[[#This Row],[KC Wheat]]="","",T887+Table5[[#This Row],[KC Wheat]])</f>
        <v>-15701.900000000012</v>
      </c>
      <c r="U888" s="11">
        <f>IF(Table5[[#This Row],[Energies]]="","",U887+Table5[[#This Row],[Energies]])</f>
        <v>58860.250000000015</v>
      </c>
      <c r="V888" s="10">
        <f t="shared" si="95"/>
        <v>7463716.3079999983</v>
      </c>
      <c r="W888" s="8">
        <v>621762</v>
      </c>
      <c r="X888" s="12">
        <f t="shared" si="94"/>
        <v>8.5881607431782553E-2</v>
      </c>
      <c r="Y888" s="8">
        <v>-284</v>
      </c>
      <c r="Z888" s="8"/>
      <c r="AA888" s="8"/>
      <c r="AB888" s="1"/>
      <c r="AC888" s="66">
        <v>855494.82</v>
      </c>
    </row>
    <row r="889" spans="1:29" x14ac:dyDescent="0.25">
      <c r="A889" s="1" t="str">
        <f t="shared" si="92"/>
        <v>Jun</v>
      </c>
      <c r="B889" s="2">
        <v>45454</v>
      </c>
      <c r="C889" s="8">
        <v>-12899.8</v>
      </c>
      <c r="D889" s="8">
        <v>321.8</v>
      </c>
      <c r="E889" s="8">
        <v>-1222.0999999999999</v>
      </c>
      <c r="F889" s="8">
        <v>4148.8</v>
      </c>
      <c r="G889" s="8">
        <v>42051.9</v>
      </c>
      <c r="H889" s="8">
        <v>2506.5</v>
      </c>
      <c r="I889" s="8">
        <v>0</v>
      </c>
      <c r="J889" s="10">
        <f t="shared" si="91"/>
        <v>34907.100000000006</v>
      </c>
      <c r="K889" s="8">
        <v>-91.51</v>
      </c>
      <c r="L889" s="8">
        <v>-806.4</v>
      </c>
      <c r="M889" s="8">
        <f t="shared" si="93"/>
        <v>-897.91</v>
      </c>
      <c r="N889" s="10">
        <f t="shared" si="96"/>
        <v>34009.19</v>
      </c>
      <c r="O889" s="11">
        <f>IF(Table5[[#This Row],[Beans]]="","",O888+Table5[[#This Row],[Beans]])</f>
        <v>4833155.6999999974</v>
      </c>
      <c r="P889" s="11">
        <f>IF(Table5[[#This Row],[Meal]]="","",P888+Table5[[#This Row],[Meal]])</f>
        <v>1647913.2999999998</v>
      </c>
      <c r="Q889" s="11">
        <f>IF(Table5[[#This Row],[Oil]]="","",Q888+Table5[[#This Row],[Oil]])</f>
        <v>-542126.26000000013</v>
      </c>
      <c r="R889" s="11">
        <f>IF(Table5[[#This Row],[Corn]]="","",R888+Table5[[#This Row],[Corn]])</f>
        <v>639089.23999999964</v>
      </c>
      <c r="S889" s="11">
        <f>IF(Table5[[#This Row],[Wheat]]="","",S888+Table5[[#This Row],[Wheat]])</f>
        <v>1610332.0200000014</v>
      </c>
      <c r="T889" s="11">
        <f>IF(Table5[[#This Row],[KC Wheat]]="","",T888+Table5[[#This Row],[KC Wheat]])</f>
        <v>-13195.400000000012</v>
      </c>
      <c r="U889" s="11">
        <f>IF(Table5[[#This Row],[Energies]]="","",U888+Table5[[#This Row],[Energies]])</f>
        <v>58860.250000000015</v>
      </c>
      <c r="V889" s="10">
        <f t="shared" si="95"/>
        <v>7497725.4979999987</v>
      </c>
      <c r="W889" s="8">
        <v>554176</v>
      </c>
      <c r="X889" s="12">
        <f t="shared" si="94"/>
        <v>6.136893333525812E-2</v>
      </c>
      <c r="Y889" s="8"/>
      <c r="Z889" s="8"/>
      <c r="AA889" s="8"/>
      <c r="AB889" s="8"/>
      <c r="AC889" s="66">
        <v>908690.16</v>
      </c>
    </row>
    <row r="890" spans="1:29" x14ac:dyDescent="0.25">
      <c r="A890" s="1" t="str">
        <f t="shared" si="92"/>
        <v>Jun</v>
      </c>
      <c r="B890" s="2">
        <v>45455</v>
      </c>
      <c r="C890" s="8">
        <v>-2100.5</v>
      </c>
      <c r="D890" s="8">
        <v>20654.5</v>
      </c>
      <c r="E890" s="8">
        <v>-2290.1</v>
      </c>
      <c r="F890" s="8">
        <v>-2325.6</v>
      </c>
      <c r="G890" s="8">
        <v>-14543.2</v>
      </c>
      <c r="H890" s="8">
        <v>-328.3</v>
      </c>
      <c r="I890" s="8">
        <v>0</v>
      </c>
      <c r="J890" s="10">
        <f t="shared" si="91"/>
        <v>-933.20000000000141</v>
      </c>
      <c r="K890" s="8">
        <v>-121.22</v>
      </c>
      <c r="L890" s="8">
        <v>-1048.8</v>
      </c>
      <c r="M890" s="8">
        <f t="shared" si="93"/>
        <v>-1170.02</v>
      </c>
      <c r="N890" s="10">
        <f t="shared" si="96"/>
        <v>-2103.2200000000012</v>
      </c>
      <c r="O890" s="11">
        <f>IF(Table5[[#This Row],[Beans]]="","",O889+Table5[[#This Row],[Beans]])</f>
        <v>4831055.1999999974</v>
      </c>
      <c r="P890" s="11">
        <f>IF(Table5[[#This Row],[Meal]]="","",P889+Table5[[#This Row],[Meal]])</f>
        <v>1668567.7999999998</v>
      </c>
      <c r="Q890" s="11">
        <f>IF(Table5[[#This Row],[Oil]]="","",Q889+Table5[[#This Row],[Oil]])</f>
        <v>-544416.3600000001</v>
      </c>
      <c r="R890" s="11">
        <f>IF(Table5[[#This Row],[Corn]]="","",R889+Table5[[#This Row],[Corn]])</f>
        <v>636763.63999999966</v>
      </c>
      <c r="S890" s="11">
        <f>IF(Table5[[#This Row],[Wheat]]="","",S889+Table5[[#This Row],[Wheat]])</f>
        <v>1595788.8200000015</v>
      </c>
      <c r="T890" s="11">
        <f>IF(Table5[[#This Row],[KC Wheat]]="","",T889+Table5[[#This Row],[KC Wheat]])</f>
        <v>-13523.700000000012</v>
      </c>
      <c r="U890" s="11">
        <f>IF(Table5[[#This Row],[Energies]]="","",U889+Table5[[#This Row],[Energies]])</f>
        <v>58860.250000000015</v>
      </c>
      <c r="V890" s="10">
        <f t="shared" si="95"/>
        <v>7495622.277999999</v>
      </c>
      <c r="W890" s="8">
        <v>550623</v>
      </c>
      <c r="X890" s="12">
        <f t="shared" si="94"/>
        <v>-3.8197096743143697E-3</v>
      </c>
      <c r="Y890" s="8">
        <v>-5273.2300000000005</v>
      </c>
      <c r="Z890" s="8">
        <v>6702.63</v>
      </c>
      <c r="AA890" s="8"/>
      <c r="AB890" s="1"/>
      <c r="AC890" s="66">
        <v>866013.64</v>
      </c>
    </row>
    <row r="891" spans="1:29" x14ac:dyDescent="0.25">
      <c r="A891" s="1" t="str">
        <f t="shared" si="92"/>
        <v>Jun</v>
      </c>
      <c r="B891" s="2">
        <v>45456</v>
      </c>
      <c r="C891" s="8">
        <v>26424.1</v>
      </c>
      <c r="D891" s="8">
        <v>4249.2</v>
      </c>
      <c r="E891" s="8">
        <v>-1871.6</v>
      </c>
      <c r="F891" s="8">
        <v>-3654.5</v>
      </c>
      <c r="G891" s="8">
        <v>-1262.9000000000001</v>
      </c>
      <c r="H891" s="8">
        <v>-248.7</v>
      </c>
      <c r="I891" s="8">
        <v>0</v>
      </c>
      <c r="J891" s="10">
        <f t="shared" si="91"/>
        <v>23635.599999999999</v>
      </c>
      <c r="K891" s="8">
        <v>-100.59</v>
      </c>
      <c r="L891" s="8">
        <v>-888.07</v>
      </c>
      <c r="M891" s="8">
        <f t="shared" si="93"/>
        <v>-988.66000000000008</v>
      </c>
      <c r="N891" s="10">
        <f t="shared" si="96"/>
        <v>22646.94</v>
      </c>
      <c r="O891" s="11">
        <f>IF(Table5[[#This Row],[Beans]]="","",O890+Table5[[#This Row],[Beans]])</f>
        <v>4857479.299999997</v>
      </c>
      <c r="P891" s="11">
        <f>IF(Table5[[#This Row],[Meal]]="","",P890+Table5[[#This Row],[Meal]])</f>
        <v>1672816.9999999998</v>
      </c>
      <c r="Q891" s="11">
        <f>IF(Table5[[#This Row],[Oil]]="","",Q890+Table5[[#This Row],[Oil]])</f>
        <v>-546287.96000000008</v>
      </c>
      <c r="R891" s="11">
        <f>IF(Table5[[#This Row],[Corn]]="","",R890+Table5[[#This Row],[Corn]])</f>
        <v>633109.13999999966</v>
      </c>
      <c r="S891" s="11">
        <f>IF(Table5[[#This Row],[Wheat]]="","",S890+Table5[[#This Row],[Wheat]])</f>
        <v>1594525.9200000016</v>
      </c>
      <c r="T891" s="11">
        <f>IF(Table5[[#This Row],[KC Wheat]]="","",T890+Table5[[#This Row],[KC Wheat]])</f>
        <v>-13772.400000000012</v>
      </c>
      <c r="U891" s="11">
        <f>IF(Table5[[#This Row],[Energies]]="","",U890+Table5[[#This Row],[Energies]])</f>
        <v>58860.250000000015</v>
      </c>
      <c r="V891" s="10">
        <f t="shared" si="95"/>
        <v>7518269.2179999994</v>
      </c>
      <c r="W891" s="8">
        <v>595610</v>
      </c>
      <c r="X891" s="12">
        <f t="shared" si="94"/>
        <v>3.8023102365641943E-2</v>
      </c>
      <c r="Y891" s="8"/>
      <c r="Z891" s="8"/>
      <c r="AA891" s="8"/>
      <c r="AB891" s="8"/>
      <c r="AC891" s="66">
        <v>894075.48</v>
      </c>
    </row>
    <row r="892" spans="1:29" x14ac:dyDescent="0.25">
      <c r="A892" s="1" t="str">
        <f t="shared" si="92"/>
        <v>Jun</v>
      </c>
      <c r="B892" s="2">
        <v>45457</v>
      </c>
      <c r="C892" s="8">
        <v>2536.6999999999998</v>
      </c>
      <c r="D892" s="8">
        <v>-3318.8</v>
      </c>
      <c r="E892" s="8">
        <v>-2562.5</v>
      </c>
      <c r="F892" s="8">
        <v>9888.7999999999993</v>
      </c>
      <c r="G892" s="8">
        <v>-25747.599999999999</v>
      </c>
      <c r="H892" s="8">
        <v>541.29999999999995</v>
      </c>
      <c r="I892" s="8">
        <v>0</v>
      </c>
      <c r="J892" s="10">
        <f t="shared" si="91"/>
        <v>-18662.100000000002</v>
      </c>
      <c r="K892" s="8">
        <v>-129.27000000000001</v>
      </c>
      <c r="L892" s="8">
        <v>-1143.1400000000001</v>
      </c>
      <c r="M892" s="8">
        <f t="shared" si="93"/>
        <v>-1272.4100000000001</v>
      </c>
      <c r="N892" s="10">
        <f t="shared" si="96"/>
        <v>-19934.510000000002</v>
      </c>
      <c r="O892" s="11">
        <f>IF(Table5[[#This Row],[Beans]]="","",O891+Table5[[#This Row],[Beans]])</f>
        <v>4860015.9999999972</v>
      </c>
      <c r="P892" s="11">
        <f>IF(Table5[[#This Row],[Meal]]="","",P891+Table5[[#This Row],[Meal]])</f>
        <v>1669498.1999999997</v>
      </c>
      <c r="Q892" s="11">
        <f>IF(Table5[[#This Row],[Oil]]="","",Q891+Table5[[#This Row],[Oil]])</f>
        <v>-548850.46000000008</v>
      </c>
      <c r="R892" s="11">
        <f>IF(Table5[[#This Row],[Corn]]="","",R891+Table5[[#This Row],[Corn]])</f>
        <v>642997.93999999971</v>
      </c>
      <c r="S892" s="11">
        <f>IF(Table5[[#This Row],[Wheat]]="","",S891+Table5[[#This Row],[Wheat]])</f>
        <v>1568778.3200000015</v>
      </c>
      <c r="T892" s="11">
        <f>IF(Table5[[#This Row],[KC Wheat]]="","",T891+Table5[[#This Row],[KC Wheat]])</f>
        <v>-13231.100000000013</v>
      </c>
      <c r="U892" s="11">
        <f>IF(Table5[[#This Row],[Energies]]="","",U891+Table5[[#This Row],[Energies]])</f>
        <v>58860.250000000015</v>
      </c>
      <c r="V892" s="10">
        <f t="shared" si="95"/>
        <v>7498334.7079999996</v>
      </c>
      <c r="W892" s="8">
        <v>730125</v>
      </c>
      <c r="X892" s="12">
        <f t="shared" si="94"/>
        <v>-2.7302872795754156E-2</v>
      </c>
      <c r="Y892" s="8"/>
      <c r="Z892" s="8"/>
      <c r="AA892" s="8"/>
      <c r="AB892" s="1"/>
      <c r="AC892" s="66">
        <v>922388.82</v>
      </c>
    </row>
    <row r="893" spans="1:29" x14ac:dyDescent="0.25">
      <c r="A893" s="1" t="str">
        <f t="shared" si="92"/>
        <v>Jun</v>
      </c>
      <c r="B893" s="2">
        <v>45460</v>
      </c>
      <c r="C893" s="8">
        <v>25263.5</v>
      </c>
      <c r="D893" s="8">
        <v>3024.5</v>
      </c>
      <c r="E893" s="8">
        <v>-2079.1</v>
      </c>
      <c r="F893" s="8">
        <v>7657.7</v>
      </c>
      <c r="G893" s="8">
        <v>9575</v>
      </c>
      <c r="H893" s="8">
        <v>-1135.0999999999999</v>
      </c>
      <c r="I893" s="8">
        <v>0</v>
      </c>
      <c r="J893" s="10">
        <f t="shared" si="91"/>
        <v>42306.5</v>
      </c>
      <c r="K893" s="8">
        <v>-126.23</v>
      </c>
      <c r="L893" s="8">
        <v>-1093.1099999999999</v>
      </c>
      <c r="M893" s="8">
        <f t="shared" si="93"/>
        <v>-1219.3399999999999</v>
      </c>
      <c r="N893" s="10">
        <f t="shared" si="96"/>
        <v>41087.160000000003</v>
      </c>
      <c r="O893" s="11">
        <f>IF(Table5[[#This Row],[Beans]]="","",O892+Table5[[#This Row],[Beans]])</f>
        <v>4885279.4999999972</v>
      </c>
      <c r="P893" s="11">
        <f>IF(Table5[[#This Row],[Meal]]="","",P892+Table5[[#This Row],[Meal]])</f>
        <v>1672522.6999999997</v>
      </c>
      <c r="Q893" s="11">
        <f>IF(Table5[[#This Row],[Oil]]="","",Q892+Table5[[#This Row],[Oil]])</f>
        <v>-550929.56000000006</v>
      </c>
      <c r="R893" s="11">
        <f>IF(Table5[[#This Row],[Corn]]="","",R892+Table5[[#This Row],[Corn]])</f>
        <v>650655.63999999966</v>
      </c>
      <c r="S893" s="11">
        <f>IF(Table5[[#This Row],[Wheat]]="","",S892+Table5[[#This Row],[Wheat]])</f>
        <v>1578353.3200000015</v>
      </c>
      <c r="T893" s="11">
        <f>IF(Table5[[#This Row],[KC Wheat]]="","",T892+Table5[[#This Row],[KC Wheat]])</f>
        <v>-14366.200000000013</v>
      </c>
      <c r="U893" s="11">
        <f>IF(Table5[[#This Row],[Energies]]="","",U892+Table5[[#This Row],[Energies]])</f>
        <v>58860.250000000015</v>
      </c>
      <c r="V893" s="10">
        <f t="shared" si="95"/>
        <v>7539421.8679999998</v>
      </c>
      <c r="W893" s="8">
        <v>776349</v>
      </c>
      <c r="X893" s="12">
        <f t="shared" si="94"/>
        <v>5.2923569167990174E-2</v>
      </c>
      <c r="Y893" s="8"/>
      <c r="Z893" s="8"/>
      <c r="AA893" s="8"/>
      <c r="AB893" s="8"/>
      <c r="AC893" s="66">
        <v>934790.98</v>
      </c>
    </row>
    <row r="894" spans="1:29" x14ac:dyDescent="0.25">
      <c r="A894" s="1" t="str">
        <f t="shared" si="92"/>
        <v>Jun</v>
      </c>
      <c r="B894" s="2">
        <v>45461</v>
      </c>
      <c r="C894" s="8">
        <v>9623.9</v>
      </c>
      <c r="D894" s="8">
        <v>-4820.7</v>
      </c>
      <c r="E894" s="8">
        <v>-1752.1</v>
      </c>
      <c r="F894" s="8">
        <v>5558.4</v>
      </c>
      <c r="G894" s="8">
        <v>-25546.799999999999</v>
      </c>
      <c r="H894" s="8">
        <v>840.9</v>
      </c>
      <c r="I894" s="8">
        <v>0</v>
      </c>
      <c r="J894" s="10">
        <f t="shared" si="91"/>
        <v>-16096.4</v>
      </c>
      <c r="K894" s="8">
        <v>-101.7</v>
      </c>
      <c r="L894" s="8">
        <v>-897.69</v>
      </c>
      <c r="M894" s="8">
        <f t="shared" si="93"/>
        <v>-999.3900000000001</v>
      </c>
      <c r="N894" s="10">
        <f t="shared" si="96"/>
        <v>-17095.79</v>
      </c>
      <c r="O894" s="11">
        <f>IF(Table5[[#This Row],[Beans]]="","",O893+Table5[[#This Row],[Beans]])</f>
        <v>4894903.3999999976</v>
      </c>
      <c r="P894" s="11">
        <f>IF(Table5[[#This Row],[Meal]]="","",P893+Table5[[#This Row],[Meal]])</f>
        <v>1667701.9999999998</v>
      </c>
      <c r="Q894" s="11">
        <f>IF(Table5[[#This Row],[Oil]]="","",Q893+Table5[[#This Row],[Oil]])</f>
        <v>-552681.66</v>
      </c>
      <c r="R894" s="11">
        <f>IF(Table5[[#This Row],[Corn]]="","",R893+Table5[[#This Row],[Corn]])</f>
        <v>656214.03999999969</v>
      </c>
      <c r="S894" s="11">
        <f>IF(Table5[[#This Row],[Wheat]]="","",S893+Table5[[#This Row],[Wheat]])</f>
        <v>1552806.5200000014</v>
      </c>
      <c r="T894" s="11">
        <f>IF(Table5[[#This Row],[KC Wheat]]="","",T893+Table5[[#This Row],[KC Wheat]])</f>
        <v>-13525.300000000014</v>
      </c>
      <c r="U894" s="11">
        <f>IF(Table5[[#This Row],[Energies]]="","",U893+Table5[[#This Row],[Energies]])</f>
        <v>58860.250000000015</v>
      </c>
      <c r="V894" s="10">
        <f t="shared" si="95"/>
        <v>7522326.0779999997</v>
      </c>
      <c r="W894" s="8">
        <v>829836</v>
      </c>
      <c r="X894" s="12">
        <f t="shared" si="94"/>
        <v>-2.0601407989048439E-2</v>
      </c>
      <c r="Y894" s="8"/>
      <c r="Z894" s="8"/>
      <c r="AA894" s="8"/>
      <c r="AB894" s="1"/>
      <c r="AC894" s="66">
        <v>909955.09</v>
      </c>
    </row>
    <row r="895" spans="1:29" x14ac:dyDescent="0.25">
      <c r="A895" s="1" t="str">
        <f t="shared" si="92"/>
        <v>Jun</v>
      </c>
      <c r="B895" s="2">
        <v>45463</v>
      </c>
      <c r="C895" s="8">
        <v>14284.2</v>
      </c>
      <c r="D895" s="8">
        <v>-3750.3</v>
      </c>
      <c r="E895" s="8">
        <v>-1671.2</v>
      </c>
      <c r="F895" s="8">
        <v>22963.599999999999</v>
      </c>
      <c r="G895" s="8">
        <v>14428.4</v>
      </c>
      <c r="H895" s="8">
        <v>697.2</v>
      </c>
      <c r="I895" s="8">
        <v>0</v>
      </c>
      <c r="J895" s="10">
        <f t="shared" si="91"/>
        <v>46951.899999999994</v>
      </c>
      <c r="K895" s="8">
        <v>-102.6</v>
      </c>
      <c r="L895" s="8">
        <v>-888.12</v>
      </c>
      <c r="M895" s="8">
        <f t="shared" si="93"/>
        <v>-990.72</v>
      </c>
      <c r="N895" s="10">
        <f t="shared" si="96"/>
        <v>45961.179999999993</v>
      </c>
      <c r="O895" s="11">
        <f>IF(Table5[[#This Row],[Beans]]="","",O894+Table5[[#This Row],[Beans]])</f>
        <v>4909187.5999999978</v>
      </c>
      <c r="P895" s="11">
        <f>IF(Table5[[#This Row],[Meal]]="","",P894+Table5[[#This Row],[Meal]])</f>
        <v>1663951.6999999997</v>
      </c>
      <c r="Q895" s="11">
        <f>IF(Table5[[#This Row],[Oil]]="","",Q894+Table5[[#This Row],[Oil]])</f>
        <v>-554352.86</v>
      </c>
      <c r="R895" s="11">
        <f>IF(Table5[[#This Row],[Corn]]="","",R894+Table5[[#This Row],[Corn]])</f>
        <v>679177.63999999966</v>
      </c>
      <c r="S895" s="11">
        <f>IF(Table5[[#This Row],[Wheat]]="","",S894+Table5[[#This Row],[Wheat]])</f>
        <v>1567234.9200000013</v>
      </c>
      <c r="T895" s="11">
        <f>IF(Table5[[#This Row],[KC Wheat]]="","",T894+Table5[[#This Row],[KC Wheat]])</f>
        <v>-12828.100000000013</v>
      </c>
      <c r="U895" s="11">
        <f>IF(Table5[[#This Row],[Energies]]="","",U894+Table5[[#This Row],[Energies]])</f>
        <v>58860.250000000015</v>
      </c>
      <c r="V895" s="10">
        <f t="shared" si="95"/>
        <v>7568287.2579999994</v>
      </c>
      <c r="W895" s="8">
        <v>663691</v>
      </c>
      <c r="X895" s="12">
        <f t="shared" si="94"/>
        <v>6.9250871263886349E-2</v>
      </c>
      <c r="Y895" s="8"/>
      <c r="Z895" s="8"/>
      <c r="AA895" s="8"/>
      <c r="AB895" s="8"/>
      <c r="AC895" s="66">
        <v>980705.62</v>
      </c>
    </row>
    <row r="896" spans="1:29" x14ac:dyDescent="0.25">
      <c r="A896" s="1" t="str">
        <f t="shared" si="92"/>
        <v>Jun</v>
      </c>
      <c r="B896" s="2">
        <v>45464</v>
      </c>
      <c r="C896" s="8">
        <v>-5885.5</v>
      </c>
      <c r="D896" s="8">
        <v>213.5</v>
      </c>
      <c r="E896" s="8">
        <v>-997.7</v>
      </c>
      <c r="F896" s="8">
        <v>17911.400000000001</v>
      </c>
      <c r="G896" s="8">
        <v>-15839.2</v>
      </c>
      <c r="H896" s="8">
        <v>1751.2</v>
      </c>
      <c r="I896" s="8">
        <v>0</v>
      </c>
      <c r="J896" s="10">
        <f t="shared" si="91"/>
        <v>-2846.3</v>
      </c>
      <c r="K896" s="8">
        <v>-482.52</v>
      </c>
      <c r="L896" s="8">
        <v>-2519.79</v>
      </c>
      <c r="M896" s="8">
        <f t="shared" si="93"/>
        <v>-3002.31</v>
      </c>
      <c r="N896" s="10">
        <f t="shared" si="96"/>
        <v>-5848.6100000000006</v>
      </c>
      <c r="O896" s="11">
        <f>IF(Table5[[#This Row],[Beans]]="","",O895+Table5[[#This Row],[Beans]])</f>
        <v>4903302.0999999978</v>
      </c>
      <c r="P896" s="11">
        <f>IF(Table5[[#This Row],[Meal]]="","",P895+Table5[[#This Row],[Meal]])</f>
        <v>1664165.1999999997</v>
      </c>
      <c r="Q896" s="11">
        <f>IF(Table5[[#This Row],[Oil]]="","",Q895+Table5[[#This Row],[Oil]])</f>
        <v>-555350.55999999994</v>
      </c>
      <c r="R896" s="11">
        <f>IF(Table5[[#This Row],[Corn]]="","",R895+Table5[[#This Row],[Corn]])</f>
        <v>697089.03999999969</v>
      </c>
      <c r="S896" s="11">
        <f>IF(Table5[[#This Row],[Wheat]]="","",S895+Table5[[#This Row],[Wheat]])</f>
        <v>1551395.7200000014</v>
      </c>
      <c r="T896" s="11">
        <f>IF(Table5[[#This Row],[KC Wheat]]="","",T895+Table5[[#This Row],[KC Wheat]])</f>
        <v>-11076.900000000012</v>
      </c>
      <c r="U896" s="11">
        <f>IF(Table5[[#This Row],[Energies]]="","",U895+Table5[[#This Row],[Energies]])</f>
        <v>58860.250000000015</v>
      </c>
      <c r="V896" s="10">
        <f t="shared" si="95"/>
        <v>7562438.6479999991</v>
      </c>
      <c r="W896" s="8">
        <v>348851</v>
      </c>
      <c r="X896" s="12">
        <f t="shared" si="94"/>
        <v>-1.67653525430628E-2</v>
      </c>
      <c r="Y896" s="8"/>
      <c r="Z896" s="8"/>
      <c r="AA896" s="8"/>
      <c r="AB896" s="1"/>
      <c r="AC896" s="66">
        <v>950677.06</v>
      </c>
    </row>
    <row r="897" spans="1:29" x14ac:dyDescent="0.25">
      <c r="A897" s="1" t="str">
        <f t="shared" si="92"/>
        <v>Jun</v>
      </c>
      <c r="B897" s="2">
        <v>45467</v>
      </c>
      <c r="C897" s="8">
        <v>10000.4</v>
      </c>
      <c r="D897" s="8">
        <v>36046.699999999997</v>
      </c>
      <c r="E897" s="8">
        <v>0</v>
      </c>
      <c r="F897" s="8">
        <v>-324.8</v>
      </c>
      <c r="G897" s="8">
        <v>-7538.1</v>
      </c>
      <c r="H897" s="8">
        <v>0</v>
      </c>
      <c r="I897" s="8">
        <v>0</v>
      </c>
      <c r="J897" s="10">
        <f t="shared" si="91"/>
        <v>38184.199999999997</v>
      </c>
      <c r="K897" s="8">
        <v>-40.42</v>
      </c>
      <c r="L897" s="8">
        <v>-356.29</v>
      </c>
      <c r="M897" s="8">
        <f t="shared" si="93"/>
        <v>-396.71000000000004</v>
      </c>
      <c r="N897" s="10">
        <f t="shared" si="96"/>
        <v>37787.49</v>
      </c>
      <c r="O897" s="11">
        <f>IF(Table5[[#This Row],[Beans]]="","",O896+Table5[[#This Row],[Beans]])</f>
        <v>4913302.4999999981</v>
      </c>
      <c r="P897" s="11">
        <f>IF(Table5[[#This Row],[Meal]]="","",P896+Table5[[#This Row],[Meal]])</f>
        <v>1700211.8999999997</v>
      </c>
      <c r="Q897" s="11">
        <f>IF(Table5[[#This Row],[Oil]]="","",Q896+Table5[[#This Row],[Oil]])</f>
        <v>-555350.55999999994</v>
      </c>
      <c r="R897" s="11">
        <f>IF(Table5[[#This Row],[Corn]]="","",R896+Table5[[#This Row],[Corn]])</f>
        <v>696764.23999999964</v>
      </c>
      <c r="S897" s="11">
        <f>IF(Table5[[#This Row],[Wheat]]="","",S896+Table5[[#This Row],[Wheat]])</f>
        <v>1543857.6200000013</v>
      </c>
      <c r="T897" s="11">
        <f>IF(Table5[[#This Row],[KC Wheat]]="","",T896+Table5[[#This Row],[KC Wheat]])</f>
        <v>-11076.900000000012</v>
      </c>
      <c r="U897" s="11">
        <f>IF(Table5[[#This Row],[Energies]]="","",U896+Table5[[#This Row],[Energies]])</f>
        <v>58860.250000000015</v>
      </c>
      <c r="V897" s="10">
        <f t="shared" si="95"/>
        <v>7600226.1379999993</v>
      </c>
      <c r="W897" s="8">
        <v>405922</v>
      </c>
      <c r="X897" s="12">
        <f t="shared" si="94"/>
        <v>9.3090519853567921E-2</v>
      </c>
      <c r="Y897" s="8"/>
      <c r="Z897" s="8"/>
      <c r="AA897" s="8"/>
      <c r="AB897" s="8"/>
      <c r="AC897" s="66">
        <v>991057.85</v>
      </c>
    </row>
    <row r="898" spans="1:29" x14ac:dyDescent="0.25">
      <c r="A898" s="1" t="str">
        <f t="shared" si="92"/>
        <v>Jun</v>
      </c>
      <c r="B898" s="2">
        <v>45468</v>
      </c>
      <c r="C898" s="8">
        <v>-9699.7999999999993</v>
      </c>
      <c r="D898" s="8">
        <v>-9960.5</v>
      </c>
      <c r="E898" s="8">
        <v>0</v>
      </c>
      <c r="F898" s="8">
        <v>682.2</v>
      </c>
      <c r="G898" s="8">
        <v>2620.9</v>
      </c>
      <c r="H898" s="8">
        <v>0</v>
      </c>
      <c r="I898" s="8">
        <v>0</v>
      </c>
      <c r="J898" s="10">
        <f t="shared" ref="J898:J961" si="97">IF(SUM(C898:I898)=0,"",SUM(C898:I898))</f>
        <v>-16357.199999999999</v>
      </c>
      <c r="K898" s="8">
        <v>-42.72</v>
      </c>
      <c r="L898" s="8">
        <v>-375.64</v>
      </c>
      <c r="M898" s="8">
        <f t="shared" si="93"/>
        <v>-418.36</v>
      </c>
      <c r="N898" s="10">
        <f t="shared" si="96"/>
        <v>-16775.559999999998</v>
      </c>
      <c r="O898" s="11">
        <f>IF(Table5[[#This Row],[Beans]]="","",O897+Table5[[#This Row],[Beans]])</f>
        <v>4903602.6999999983</v>
      </c>
      <c r="P898" s="11">
        <f>IF(Table5[[#This Row],[Meal]]="","",P897+Table5[[#This Row],[Meal]])</f>
        <v>1690251.3999999997</v>
      </c>
      <c r="Q898" s="11">
        <f>IF(Table5[[#This Row],[Oil]]="","",Q897+Table5[[#This Row],[Oil]])</f>
        <v>-555350.55999999994</v>
      </c>
      <c r="R898" s="11">
        <f>IF(Table5[[#This Row],[Corn]]="","",R897+Table5[[#This Row],[Corn]])</f>
        <v>697446.43999999959</v>
      </c>
      <c r="S898" s="11">
        <f>IF(Table5[[#This Row],[Wheat]]="","",S897+Table5[[#This Row],[Wheat]])</f>
        <v>1546478.5200000012</v>
      </c>
      <c r="T898" s="11">
        <f>IF(Table5[[#This Row],[KC Wheat]]="","",T897+Table5[[#This Row],[KC Wheat]])</f>
        <v>-11076.900000000012</v>
      </c>
      <c r="U898" s="11">
        <f>IF(Table5[[#This Row],[Energies]]="","",U897+Table5[[#This Row],[Energies]])</f>
        <v>58860.250000000015</v>
      </c>
      <c r="V898" s="10">
        <f t="shared" si="95"/>
        <v>7583450.5779999997</v>
      </c>
      <c r="W898" s="8">
        <v>392177</v>
      </c>
      <c r="X898" s="12">
        <f t="shared" si="94"/>
        <v>-4.2775481479026045E-2</v>
      </c>
      <c r="Y898" s="8"/>
      <c r="Z898" s="8"/>
      <c r="AA898" s="8"/>
      <c r="AB898" s="1"/>
      <c r="AC898" s="66">
        <v>975001.99</v>
      </c>
    </row>
    <row r="899" spans="1:29" x14ac:dyDescent="0.25">
      <c r="A899" s="1" t="str">
        <f t="shared" si="92"/>
        <v>Jun</v>
      </c>
      <c r="B899" s="2">
        <v>45469</v>
      </c>
      <c r="C899" s="8">
        <v>-21906.7</v>
      </c>
      <c r="D899" s="8">
        <v>-366.6</v>
      </c>
      <c r="E899" s="8">
        <v>0</v>
      </c>
      <c r="F899" s="8">
        <v>-8137.5</v>
      </c>
      <c r="G899" s="8">
        <v>13995.5</v>
      </c>
      <c r="H899" s="8">
        <v>0</v>
      </c>
      <c r="I899" s="8">
        <v>0</v>
      </c>
      <c r="J899" s="10">
        <f t="shared" si="97"/>
        <v>-16415.3</v>
      </c>
      <c r="K899" s="8">
        <v>-51.34</v>
      </c>
      <c r="L899" s="8">
        <v>-453.33</v>
      </c>
      <c r="M899" s="8">
        <f t="shared" si="93"/>
        <v>-504.66999999999996</v>
      </c>
      <c r="N899" s="10">
        <f t="shared" si="96"/>
        <v>-16919.969999999998</v>
      </c>
      <c r="O899" s="11">
        <f>IF(Table5[[#This Row],[Beans]]="","",O898+Table5[[#This Row],[Beans]])</f>
        <v>4881695.9999999981</v>
      </c>
      <c r="P899" s="11">
        <f>IF(Table5[[#This Row],[Meal]]="","",P898+Table5[[#This Row],[Meal]])</f>
        <v>1689884.7999999996</v>
      </c>
      <c r="Q899" s="11">
        <f>IF(Table5[[#This Row],[Oil]]="","",Q898+Table5[[#This Row],[Oil]])</f>
        <v>-555350.55999999994</v>
      </c>
      <c r="R899" s="11">
        <f>IF(Table5[[#This Row],[Corn]]="","",R898+Table5[[#This Row],[Corn]])</f>
        <v>689308.93999999959</v>
      </c>
      <c r="S899" s="11">
        <f>IF(Table5[[#This Row],[Wheat]]="","",S898+Table5[[#This Row],[Wheat]])</f>
        <v>1560474.0200000012</v>
      </c>
      <c r="T899" s="11">
        <f>IF(Table5[[#This Row],[KC Wheat]]="","",T898+Table5[[#This Row],[KC Wheat]])</f>
        <v>-11076.900000000012</v>
      </c>
      <c r="U899" s="11">
        <f>IF(Table5[[#This Row],[Energies]]="","",U898+Table5[[#This Row],[Energies]])</f>
        <v>58860.250000000015</v>
      </c>
      <c r="V899" s="10">
        <f t="shared" si="95"/>
        <v>7566530.608</v>
      </c>
      <c r="W899" s="8">
        <v>343796</v>
      </c>
      <c r="X899" s="12">
        <f t="shared" si="94"/>
        <v>-4.9215145027865358E-2</v>
      </c>
      <c r="Y899" s="8">
        <v>-5273.2300000000005</v>
      </c>
      <c r="Z899" s="8"/>
      <c r="AA899" s="8"/>
      <c r="AB899" s="8"/>
      <c r="AC899" s="66">
        <v>983299.82</v>
      </c>
    </row>
    <row r="900" spans="1:29" x14ac:dyDescent="0.25">
      <c r="A900" s="1" t="str">
        <f t="shared" si="92"/>
        <v>Jun</v>
      </c>
      <c r="B900" s="2">
        <v>45470</v>
      </c>
      <c r="C900" s="8">
        <v>-22546.9</v>
      </c>
      <c r="D900" s="8">
        <v>-750.5</v>
      </c>
      <c r="E900" s="8">
        <v>0</v>
      </c>
      <c r="F900" s="8">
        <v>1744.7</v>
      </c>
      <c r="G900" s="8">
        <v>12204.6</v>
      </c>
      <c r="H900" s="8">
        <v>0</v>
      </c>
      <c r="I900" s="8">
        <v>0</v>
      </c>
      <c r="J900" s="10">
        <f t="shared" si="97"/>
        <v>-9348.1</v>
      </c>
      <c r="K900" s="8">
        <v>-116.08</v>
      </c>
      <c r="L900" s="8">
        <v>-1025.26</v>
      </c>
      <c r="M900" s="8">
        <f t="shared" si="93"/>
        <v>-1141.3399999999999</v>
      </c>
      <c r="N900" s="10">
        <f t="shared" si="96"/>
        <v>-10489.44</v>
      </c>
      <c r="O900" s="11">
        <f>IF(Table5[[#This Row],[Beans]]="","",O899+Table5[[#This Row],[Beans]])</f>
        <v>4859149.0999999978</v>
      </c>
      <c r="P900" s="11">
        <f>IF(Table5[[#This Row],[Meal]]="","",P899+Table5[[#This Row],[Meal]])</f>
        <v>1689134.2999999996</v>
      </c>
      <c r="Q900" s="11">
        <f>IF(Table5[[#This Row],[Oil]]="","",Q899+Table5[[#This Row],[Oil]])</f>
        <v>-555350.55999999994</v>
      </c>
      <c r="R900" s="11">
        <f>IF(Table5[[#This Row],[Corn]]="","",R899+Table5[[#This Row],[Corn]])</f>
        <v>691053.63999999955</v>
      </c>
      <c r="S900" s="11">
        <f>IF(Table5[[#This Row],[Wheat]]="","",S899+Table5[[#This Row],[Wheat]])</f>
        <v>1572678.6200000013</v>
      </c>
      <c r="T900" s="11">
        <f>IF(Table5[[#This Row],[KC Wheat]]="","",T899+Table5[[#This Row],[KC Wheat]])</f>
        <v>-11076.900000000012</v>
      </c>
      <c r="U900" s="11">
        <f>IF(Table5[[#This Row],[Energies]]="","",U899+Table5[[#This Row],[Energies]])</f>
        <v>58860.250000000015</v>
      </c>
      <c r="V900" s="10">
        <f t="shared" si="95"/>
        <v>7556041.1679999996</v>
      </c>
      <c r="W900" s="8">
        <v>335674</v>
      </c>
      <c r="X900" s="12">
        <f t="shared" si="94"/>
        <v>-3.1248890292367E-2</v>
      </c>
      <c r="Y900" s="8"/>
      <c r="Z900" s="8"/>
      <c r="AA900" s="8"/>
      <c r="AB900" s="1"/>
      <c r="AC900" s="66">
        <v>943755.98</v>
      </c>
    </row>
    <row r="901" spans="1:29" x14ac:dyDescent="0.25">
      <c r="A901" s="1" t="str">
        <f t="shared" si="92"/>
        <v>Jun</v>
      </c>
      <c r="B901" s="2">
        <v>45471</v>
      </c>
      <c r="C901" s="8">
        <v>-48141</v>
      </c>
      <c r="D901" s="8">
        <v>-14174.9</v>
      </c>
      <c r="E901" s="8">
        <v>0</v>
      </c>
      <c r="F901" s="8">
        <v>-11364.1</v>
      </c>
      <c r="G901" s="8">
        <v>4362.7</v>
      </c>
      <c r="H901" s="8">
        <v>0</v>
      </c>
      <c r="I901" s="8">
        <v>0</v>
      </c>
      <c r="J901" s="10">
        <f t="shared" si="97"/>
        <v>-69317.3</v>
      </c>
      <c r="K901" s="8">
        <v>-109.74</v>
      </c>
      <c r="L901" s="8">
        <v>-967.6</v>
      </c>
      <c r="M901" s="8">
        <f t="shared" si="93"/>
        <v>-1077.3399999999999</v>
      </c>
      <c r="N901" s="10">
        <f t="shared" si="96"/>
        <v>-70394.64</v>
      </c>
      <c r="O901" s="11">
        <f>IF(Table5[[#This Row],[Beans]]="","",O900+Table5[[#This Row],[Beans]])</f>
        <v>4811008.0999999978</v>
      </c>
      <c r="P901" s="11">
        <f>IF(Table5[[#This Row],[Meal]]="","",P900+Table5[[#This Row],[Meal]])</f>
        <v>1674959.3999999997</v>
      </c>
      <c r="Q901" s="11">
        <f>IF(Table5[[#This Row],[Oil]]="","",Q900+Table5[[#This Row],[Oil]])</f>
        <v>-555350.55999999994</v>
      </c>
      <c r="R901" s="11">
        <f>IF(Table5[[#This Row],[Corn]]="","",R900+Table5[[#This Row],[Corn]])</f>
        <v>679689.53999999957</v>
      </c>
      <c r="S901" s="11">
        <f>IF(Table5[[#This Row],[Wheat]]="","",S900+Table5[[#This Row],[Wheat]])</f>
        <v>1577041.3200000012</v>
      </c>
      <c r="T901" s="11">
        <f>IF(Table5[[#This Row],[KC Wheat]]="","",T900+Table5[[#This Row],[KC Wheat]])</f>
        <v>-11076.900000000012</v>
      </c>
      <c r="U901" s="11">
        <f>IF(Table5[[#This Row],[Energies]]="","",U900+Table5[[#This Row],[Energies]])</f>
        <v>58860.250000000015</v>
      </c>
      <c r="V901" s="10">
        <f t="shared" si="95"/>
        <v>7485646.5279999999</v>
      </c>
      <c r="W901" s="8">
        <v>367373</v>
      </c>
      <c r="X901" s="12">
        <f t="shared" si="94"/>
        <v>-0.19161625922427614</v>
      </c>
      <c r="Y901" s="8"/>
      <c r="Z901" s="8"/>
      <c r="AA901" s="8"/>
      <c r="AB901" s="8"/>
      <c r="AC901" s="66">
        <v>882241.14</v>
      </c>
    </row>
    <row r="902" spans="1:29" x14ac:dyDescent="0.25">
      <c r="A902" s="1" t="str">
        <f t="shared" si="92"/>
        <v>Jul</v>
      </c>
      <c r="B902" s="2">
        <v>45474</v>
      </c>
      <c r="C902" s="8">
        <v>2287.9</v>
      </c>
      <c r="D902" s="8">
        <v>-14426.4</v>
      </c>
      <c r="E902" s="8">
        <v>0</v>
      </c>
      <c r="F902" s="8">
        <v>700.7</v>
      </c>
      <c r="G902" s="8">
        <v>10444.299999999999</v>
      </c>
      <c r="H902" s="8">
        <v>0</v>
      </c>
      <c r="I902" s="8">
        <v>0</v>
      </c>
      <c r="J902" s="10">
        <f t="shared" si="97"/>
        <v>-993.5</v>
      </c>
      <c r="K902" s="8">
        <v>-67.33</v>
      </c>
      <c r="L902" s="8">
        <v>-593.9</v>
      </c>
      <c r="M902" s="8">
        <f t="shared" si="93"/>
        <v>-661.23</v>
      </c>
      <c r="N902" s="10">
        <f t="shared" si="96"/>
        <v>-1654.73</v>
      </c>
      <c r="O902" s="11">
        <f>IF(Table5[[#This Row],[Beans]]="","",O901+Table5[[#This Row],[Beans]])</f>
        <v>4813295.9999999981</v>
      </c>
      <c r="P902" s="11">
        <f>IF(Table5[[#This Row],[Meal]]="","",P901+Table5[[#This Row],[Meal]])</f>
        <v>1660532.9999999998</v>
      </c>
      <c r="Q902" s="11">
        <f>IF(Table5[[#This Row],[Oil]]="","",Q901+Table5[[#This Row],[Oil]])</f>
        <v>-555350.55999999994</v>
      </c>
      <c r="R902" s="11">
        <f>IF(Table5[[#This Row],[Corn]]="","",R901+Table5[[#This Row],[Corn]])</f>
        <v>680390.23999999953</v>
      </c>
      <c r="S902" s="11">
        <f>IF(Table5[[#This Row],[Wheat]]="","",S901+Table5[[#This Row],[Wheat]])</f>
        <v>1587485.6200000013</v>
      </c>
      <c r="T902" s="11">
        <f>IF(Table5[[#This Row],[KC Wheat]]="","",T901+Table5[[#This Row],[KC Wheat]])</f>
        <v>-11076.900000000012</v>
      </c>
      <c r="U902" s="11">
        <f>IF(Table5[[#This Row],[Energies]]="","",U901+Table5[[#This Row],[Energies]])</f>
        <v>58860.250000000015</v>
      </c>
      <c r="V902" s="10">
        <f t="shared" si="95"/>
        <v>7483991.7979999995</v>
      </c>
      <c r="W902" s="8">
        <v>388898</v>
      </c>
      <c r="X902" s="12">
        <f t="shared" si="94"/>
        <v>-4.2549203132955168E-3</v>
      </c>
      <c r="Y902" s="8">
        <v>-5517.9</v>
      </c>
      <c r="Z902" s="8"/>
      <c r="AA902" s="8"/>
      <c r="AB902" s="1"/>
      <c r="AC902" s="66">
        <v>861344.91</v>
      </c>
    </row>
    <row r="903" spans="1:29" x14ac:dyDescent="0.25">
      <c r="A903" s="1" t="str">
        <f t="shared" ref="A903:A966" si="98">TEXT(B903,"mmm")</f>
        <v>Jul</v>
      </c>
      <c r="B903" s="2">
        <v>45475</v>
      </c>
      <c r="C903" s="8">
        <v>-4771.5</v>
      </c>
      <c r="D903" s="8">
        <v>-28329.9</v>
      </c>
      <c r="E903" s="8">
        <v>0</v>
      </c>
      <c r="F903" s="8">
        <v>1795.5</v>
      </c>
      <c r="G903" s="8">
        <v>-11395.8</v>
      </c>
      <c r="H903" s="8">
        <v>0</v>
      </c>
      <c r="I903" s="8">
        <v>0</v>
      </c>
      <c r="J903" s="10">
        <f t="shared" si="97"/>
        <v>-42701.7</v>
      </c>
      <c r="K903" s="8">
        <v>-47.07</v>
      </c>
      <c r="L903" s="8">
        <v>-415.83</v>
      </c>
      <c r="M903" s="8">
        <f t="shared" si="93"/>
        <v>-462.9</v>
      </c>
      <c r="N903" s="10">
        <f t="shared" si="96"/>
        <v>-43164.6</v>
      </c>
      <c r="O903" s="11">
        <f>IF(Table5[[#This Row],[Beans]]="","",O902+Table5[[#This Row],[Beans]])</f>
        <v>4808524.4999999981</v>
      </c>
      <c r="P903" s="11">
        <f>IF(Table5[[#This Row],[Meal]]="","",P902+Table5[[#This Row],[Meal]])</f>
        <v>1632203.0999999999</v>
      </c>
      <c r="Q903" s="11">
        <f>IF(Table5[[#This Row],[Oil]]="","",Q902+Table5[[#This Row],[Oil]])</f>
        <v>-555350.55999999994</v>
      </c>
      <c r="R903" s="11">
        <f>IF(Table5[[#This Row],[Corn]]="","",R902+Table5[[#This Row],[Corn]])</f>
        <v>682185.73999999953</v>
      </c>
      <c r="S903" s="11">
        <f>IF(Table5[[#This Row],[Wheat]]="","",S902+Table5[[#This Row],[Wheat]])</f>
        <v>1576089.8200000012</v>
      </c>
      <c r="T903" s="11">
        <f>IF(Table5[[#This Row],[KC Wheat]]="","",T902+Table5[[#This Row],[KC Wheat]])</f>
        <v>-11076.900000000012</v>
      </c>
      <c r="U903" s="11">
        <f>IF(Table5[[#This Row],[Energies]]="","",U902+Table5[[#This Row],[Energies]])</f>
        <v>58860.250000000015</v>
      </c>
      <c r="V903" s="10">
        <f t="shared" si="95"/>
        <v>7440827.1979999999</v>
      </c>
      <c r="W903" s="8">
        <v>449251</v>
      </c>
      <c r="X903" s="12">
        <f t="shared" si="94"/>
        <v>-9.608125524484086E-2</v>
      </c>
      <c r="Y903" s="8"/>
      <c r="Z903" s="8"/>
      <c r="AA903" s="8"/>
      <c r="AB903" s="8"/>
      <c r="AC903" s="66">
        <v>831840.76</v>
      </c>
    </row>
    <row r="904" spans="1:29" x14ac:dyDescent="0.25">
      <c r="A904" s="1" t="str">
        <f t="shared" si="98"/>
        <v>Jul</v>
      </c>
      <c r="B904" s="2">
        <v>45476</v>
      </c>
      <c r="C904" s="8">
        <v>-2291.9</v>
      </c>
      <c r="D904" s="8">
        <v>-10168.200000000001</v>
      </c>
      <c r="E904" s="8">
        <v>0</v>
      </c>
      <c r="F904" s="8">
        <v>653.1</v>
      </c>
      <c r="G904" s="8">
        <v>-5993.5</v>
      </c>
      <c r="H904" s="8">
        <v>0</v>
      </c>
      <c r="I904" s="8">
        <v>0</v>
      </c>
      <c r="J904" s="10">
        <f t="shared" si="97"/>
        <v>-17800.5</v>
      </c>
      <c r="K904" s="8">
        <v>-30.71</v>
      </c>
      <c r="L904" s="8">
        <v>-270.62</v>
      </c>
      <c r="M904" s="8">
        <f t="shared" ref="M904:M967" si="99">IF(SUM(K904:L904)=0,"",SUM(K904:L904))</f>
        <v>-301.33</v>
      </c>
      <c r="N904" s="10">
        <f t="shared" si="96"/>
        <v>-18101.830000000002</v>
      </c>
      <c r="O904" s="11">
        <f>IF(Table5[[#This Row],[Beans]]="","",O903+Table5[[#This Row],[Beans]])</f>
        <v>4806232.5999999978</v>
      </c>
      <c r="P904" s="11">
        <f>IF(Table5[[#This Row],[Meal]]="","",P903+Table5[[#This Row],[Meal]])</f>
        <v>1622034.9</v>
      </c>
      <c r="Q904" s="11">
        <f>IF(Table5[[#This Row],[Oil]]="","",Q903+Table5[[#This Row],[Oil]])</f>
        <v>-555350.55999999994</v>
      </c>
      <c r="R904" s="11">
        <f>IF(Table5[[#This Row],[Corn]]="","",R903+Table5[[#This Row],[Corn]])</f>
        <v>682838.8399999995</v>
      </c>
      <c r="S904" s="11">
        <f>IF(Table5[[#This Row],[Wheat]]="","",S903+Table5[[#This Row],[Wheat]])</f>
        <v>1570096.3200000012</v>
      </c>
      <c r="T904" s="11">
        <f>IF(Table5[[#This Row],[KC Wheat]]="","",T903+Table5[[#This Row],[KC Wheat]])</f>
        <v>-11076.900000000012</v>
      </c>
      <c r="U904" s="11">
        <f>IF(Table5[[#This Row],[Energies]]="","",U903+Table5[[#This Row],[Energies]])</f>
        <v>58860.250000000015</v>
      </c>
      <c r="V904" s="10">
        <f t="shared" si="95"/>
        <v>7422725.3679999998</v>
      </c>
      <c r="W904" s="8">
        <v>473106</v>
      </c>
      <c r="X904" s="12">
        <f t="shared" si="94"/>
        <v>-3.8261679200855624E-2</v>
      </c>
      <c r="Y904" s="8">
        <v>-3957.8399999999997</v>
      </c>
      <c r="Z904" s="8"/>
      <c r="AA904" s="8"/>
      <c r="AB904" s="1"/>
      <c r="AC904" s="66">
        <v>815420.68</v>
      </c>
    </row>
    <row r="905" spans="1:29" x14ac:dyDescent="0.25">
      <c r="A905" s="1" t="str">
        <f t="shared" si="98"/>
        <v>Jul</v>
      </c>
      <c r="B905" s="2">
        <v>45478</v>
      </c>
      <c r="C905" s="8">
        <v>-12567.9</v>
      </c>
      <c r="D905" s="8">
        <v>-6096.2</v>
      </c>
      <c r="E905" s="8">
        <v>0</v>
      </c>
      <c r="F905" s="8">
        <v>-960</v>
      </c>
      <c r="G905" s="8">
        <v>-1043.7</v>
      </c>
      <c r="H905" s="8">
        <v>0</v>
      </c>
      <c r="I905" s="8">
        <v>0</v>
      </c>
      <c r="J905" s="10">
        <f t="shared" si="97"/>
        <v>-20667.8</v>
      </c>
      <c r="K905" s="8">
        <v>-38.15</v>
      </c>
      <c r="L905" s="8">
        <v>-334.35</v>
      </c>
      <c r="M905" s="8">
        <f t="shared" si="99"/>
        <v>-372.5</v>
      </c>
      <c r="N905" s="10">
        <f t="shared" si="96"/>
        <v>-21040.3</v>
      </c>
      <c r="O905" s="11">
        <f>IF(Table5[[#This Row],[Beans]]="","",O904+Table5[[#This Row],[Beans]])</f>
        <v>4793664.6999999974</v>
      </c>
      <c r="P905" s="11">
        <f>IF(Table5[[#This Row],[Meal]]="","",P904+Table5[[#This Row],[Meal]])</f>
        <v>1615938.7</v>
      </c>
      <c r="Q905" s="11">
        <f>IF(Table5[[#This Row],[Oil]]="","",Q904+Table5[[#This Row],[Oil]])</f>
        <v>-555350.55999999994</v>
      </c>
      <c r="R905" s="11">
        <f>IF(Table5[[#This Row],[Corn]]="","",R904+Table5[[#This Row],[Corn]])</f>
        <v>681878.8399999995</v>
      </c>
      <c r="S905" s="11">
        <f>IF(Table5[[#This Row],[Wheat]]="","",S904+Table5[[#This Row],[Wheat]])</f>
        <v>1569052.6200000013</v>
      </c>
      <c r="T905" s="11">
        <f>IF(Table5[[#This Row],[KC Wheat]]="","",T904+Table5[[#This Row],[KC Wheat]])</f>
        <v>-11076.900000000012</v>
      </c>
      <c r="U905" s="11">
        <f>IF(Table5[[#This Row],[Energies]]="","",U904+Table5[[#This Row],[Energies]])</f>
        <v>58860.250000000015</v>
      </c>
      <c r="V905" s="10">
        <f t="shared" si="95"/>
        <v>7401685.068</v>
      </c>
      <c r="W905" s="8">
        <v>527493</v>
      </c>
      <c r="X905" s="12">
        <f t="shared" si="94"/>
        <v>-3.9887353955407941E-2</v>
      </c>
      <c r="Y905" s="8"/>
      <c r="Z905" s="8"/>
      <c r="AA905" s="8"/>
      <c r="AB905" s="8"/>
      <c r="AC905" s="66">
        <v>811524.43</v>
      </c>
    </row>
    <row r="906" spans="1:29" x14ac:dyDescent="0.25">
      <c r="A906" s="1" t="str">
        <f t="shared" si="98"/>
        <v>Jul</v>
      </c>
      <c r="B906" s="2">
        <v>45481</v>
      </c>
      <c r="C906" s="8">
        <v>-25308.400000000001</v>
      </c>
      <c r="D906" s="8">
        <v>2193.1999999999998</v>
      </c>
      <c r="E906" s="8">
        <v>0</v>
      </c>
      <c r="F906" s="8">
        <v>-10235.799999999999</v>
      </c>
      <c r="G906" s="8">
        <v>12566.4</v>
      </c>
      <c r="H906" s="8">
        <v>0</v>
      </c>
      <c r="I906" s="8">
        <v>0</v>
      </c>
      <c r="J906" s="10">
        <f t="shared" si="97"/>
        <v>-20784.599999999999</v>
      </c>
      <c r="K906" s="8">
        <v>-86.62</v>
      </c>
      <c r="L906" s="8">
        <v>-743.95</v>
      </c>
      <c r="M906" s="8">
        <f t="shared" si="99"/>
        <v>-830.57</v>
      </c>
      <c r="N906" s="10">
        <f t="shared" si="96"/>
        <v>-21615.17</v>
      </c>
      <c r="O906" s="11">
        <f>IF(Table5[[#This Row],[Beans]]="","",O905+Table5[[#This Row],[Beans]])</f>
        <v>4768356.299999997</v>
      </c>
      <c r="P906" s="11">
        <f>IF(Table5[[#This Row],[Meal]]="","",P905+Table5[[#This Row],[Meal]])</f>
        <v>1618131.9</v>
      </c>
      <c r="Q906" s="11">
        <f>IF(Table5[[#This Row],[Oil]]="","",Q905+Table5[[#This Row],[Oil]])</f>
        <v>-555350.55999999994</v>
      </c>
      <c r="R906" s="11">
        <f>IF(Table5[[#This Row],[Corn]]="","",R905+Table5[[#This Row],[Corn]])</f>
        <v>671643.03999999946</v>
      </c>
      <c r="S906" s="11">
        <f>IF(Table5[[#This Row],[Wheat]]="","",S905+Table5[[#This Row],[Wheat]])</f>
        <v>1581619.0200000012</v>
      </c>
      <c r="T906" s="11">
        <f>IF(Table5[[#This Row],[KC Wheat]]="","",T905+Table5[[#This Row],[KC Wheat]])</f>
        <v>-11076.900000000012</v>
      </c>
      <c r="U906" s="11">
        <f>IF(Table5[[#This Row],[Energies]]="","",U905+Table5[[#This Row],[Energies]])</f>
        <v>58860.250000000015</v>
      </c>
      <c r="V906" s="10">
        <f t="shared" si="95"/>
        <v>7380069.898</v>
      </c>
      <c r="W906" s="8">
        <v>543392</v>
      </c>
      <c r="X906" s="12">
        <f t="shared" si="94"/>
        <v>-3.9778226400094222E-2</v>
      </c>
      <c r="Y906" s="8"/>
      <c r="Z906" s="8"/>
      <c r="AA906" s="8"/>
      <c r="AB906" s="1"/>
      <c r="AC906" s="66">
        <v>785642.48</v>
      </c>
    </row>
    <row r="907" spans="1:29" x14ac:dyDescent="0.25">
      <c r="A907" s="1" t="str">
        <f t="shared" si="98"/>
        <v>Jul</v>
      </c>
      <c r="B907" s="2">
        <v>45482</v>
      </c>
      <c r="C907" s="8">
        <v>8221.2999999999993</v>
      </c>
      <c r="D907" s="8">
        <v>-4629</v>
      </c>
      <c r="E907" s="8">
        <v>0</v>
      </c>
      <c r="F907" s="8">
        <v>1589</v>
      </c>
      <c r="G907" s="8">
        <v>6684.1</v>
      </c>
      <c r="H907" s="8">
        <v>0</v>
      </c>
      <c r="I907" s="8">
        <v>0</v>
      </c>
      <c r="J907" s="10">
        <f t="shared" si="97"/>
        <v>11865.4</v>
      </c>
      <c r="K907" s="8">
        <v>-79.47</v>
      </c>
      <c r="L907" s="8">
        <v>-701.97</v>
      </c>
      <c r="M907" s="8">
        <f t="shared" si="99"/>
        <v>-781.44</v>
      </c>
      <c r="N907" s="10">
        <f t="shared" si="96"/>
        <v>11083.96</v>
      </c>
      <c r="O907" s="11">
        <f>IF(Table5[[#This Row],[Beans]]="","",O906+Table5[[#This Row],[Beans]])</f>
        <v>4776577.5999999968</v>
      </c>
      <c r="P907" s="11">
        <f>IF(Table5[[#This Row],[Meal]]="","",P906+Table5[[#This Row],[Meal]])</f>
        <v>1613502.9</v>
      </c>
      <c r="Q907" s="11">
        <f>IF(Table5[[#This Row],[Oil]]="","",Q906+Table5[[#This Row],[Oil]])</f>
        <v>-555350.55999999994</v>
      </c>
      <c r="R907" s="11">
        <f>IF(Table5[[#This Row],[Corn]]="","",R906+Table5[[#This Row],[Corn]])</f>
        <v>673232.03999999946</v>
      </c>
      <c r="S907" s="11">
        <f>IF(Table5[[#This Row],[Wheat]]="","",S906+Table5[[#This Row],[Wheat]])</f>
        <v>1588303.1200000013</v>
      </c>
      <c r="T907" s="11">
        <f>IF(Table5[[#This Row],[KC Wheat]]="","",T906+Table5[[#This Row],[KC Wheat]])</f>
        <v>-11076.900000000012</v>
      </c>
      <c r="U907" s="11">
        <f>IF(Table5[[#This Row],[Energies]]="","",U906+Table5[[#This Row],[Energies]])</f>
        <v>58860.250000000015</v>
      </c>
      <c r="V907" s="10">
        <f t="shared" si="95"/>
        <v>7391153.858</v>
      </c>
      <c r="W907" s="8">
        <v>518860</v>
      </c>
      <c r="X907" s="12">
        <f t="shared" si="94"/>
        <v>2.1362140076321163E-2</v>
      </c>
      <c r="Y907" s="8"/>
      <c r="Z907" s="8"/>
      <c r="AA907" s="8"/>
      <c r="AB907" s="8"/>
      <c r="AC907" s="66">
        <v>789074.79</v>
      </c>
    </row>
    <row r="908" spans="1:29" x14ac:dyDescent="0.25">
      <c r="A908" s="1" t="str">
        <f t="shared" si="98"/>
        <v>Jul</v>
      </c>
      <c r="B908" s="2">
        <v>45483</v>
      </c>
      <c r="C908" s="8">
        <v>185.4</v>
      </c>
      <c r="D908" s="8">
        <v>-8673.2999999999993</v>
      </c>
      <c r="E908" s="8">
        <v>0</v>
      </c>
      <c r="F908" s="8">
        <v>-6039.2</v>
      </c>
      <c r="G908" s="8">
        <v>-5978.9</v>
      </c>
      <c r="H908" s="8">
        <v>0</v>
      </c>
      <c r="I908" s="8">
        <v>0</v>
      </c>
      <c r="J908" s="10">
        <f t="shared" si="97"/>
        <v>-20506</v>
      </c>
      <c r="K908" s="8">
        <v>-52.01</v>
      </c>
      <c r="L908" s="8">
        <v>-458.21</v>
      </c>
      <c r="M908" s="8">
        <f t="shared" si="99"/>
        <v>-510.21999999999997</v>
      </c>
      <c r="N908" s="10">
        <f t="shared" si="96"/>
        <v>-21016.22</v>
      </c>
      <c r="O908" s="11">
        <f>IF(Table5[[#This Row],[Beans]]="","",O907+Table5[[#This Row],[Beans]])</f>
        <v>4776762.9999999972</v>
      </c>
      <c r="P908" s="11">
        <f>IF(Table5[[#This Row],[Meal]]="","",P907+Table5[[#This Row],[Meal]])</f>
        <v>1604829.5999999999</v>
      </c>
      <c r="Q908" s="11">
        <f>IF(Table5[[#This Row],[Oil]]="","",Q907+Table5[[#This Row],[Oil]])</f>
        <v>-555350.55999999994</v>
      </c>
      <c r="R908" s="11">
        <f>IF(Table5[[#This Row],[Corn]]="","",R907+Table5[[#This Row],[Corn]])</f>
        <v>667192.8399999995</v>
      </c>
      <c r="S908" s="11">
        <f>IF(Table5[[#This Row],[Wheat]]="","",S907+Table5[[#This Row],[Wheat]])</f>
        <v>1582324.2200000014</v>
      </c>
      <c r="T908" s="11">
        <f>IF(Table5[[#This Row],[KC Wheat]]="","",T907+Table5[[#This Row],[KC Wheat]])</f>
        <v>-11076.900000000012</v>
      </c>
      <c r="U908" s="11">
        <f>IF(Table5[[#This Row],[Energies]]="","",U907+Table5[[#This Row],[Energies]])</f>
        <v>58860.250000000015</v>
      </c>
      <c r="V908" s="10">
        <f t="shared" si="95"/>
        <v>7370137.6380000003</v>
      </c>
      <c r="W908" s="8">
        <v>495649</v>
      </c>
      <c r="X908" s="12">
        <f t="shared" si="94"/>
        <v>-4.2401417131881634E-2</v>
      </c>
      <c r="Y908" s="8">
        <v>-284</v>
      </c>
      <c r="Z908" s="8"/>
      <c r="AA908" s="8"/>
      <c r="AB908" s="1"/>
      <c r="AC908" s="66">
        <v>776442.07</v>
      </c>
    </row>
    <row r="909" spans="1:29" x14ac:dyDescent="0.25">
      <c r="A909" s="1" t="str">
        <f t="shared" si="98"/>
        <v>Jul</v>
      </c>
      <c r="B909" s="2">
        <v>45484</v>
      </c>
      <c r="C909" s="8">
        <v>-35719</v>
      </c>
      <c r="D909" s="8">
        <v>-16600.5</v>
      </c>
      <c r="E909" s="8">
        <v>0</v>
      </c>
      <c r="F909" s="8">
        <v>-6235.6</v>
      </c>
      <c r="G909" s="8">
        <v>2592.1</v>
      </c>
      <c r="H909" s="8">
        <v>0</v>
      </c>
      <c r="I909" s="8">
        <v>0</v>
      </c>
      <c r="J909" s="10">
        <f t="shared" si="97"/>
        <v>-55963</v>
      </c>
      <c r="K909" s="8">
        <v>-49.28</v>
      </c>
      <c r="L909" s="8">
        <v>-432.55</v>
      </c>
      <c r="M909" s="8">
        <f t="shared" si="99"/>
        <v>-481.83000000000004</v>
      </c>
      <c r="N909" s="10">
        <f t="shared" si="96"/>
        <v>-56444.83</v>
      </c>
      <c r="O909" s="11">
        <f>IF(Table5[[#This Row],[Beans]]="","",O908+Table5[[#This Row],[Beans]])</f>
        <v>4741043.9999999972</v>
      </c>
      <c r="P909" s="11">
        <f>IF(Table5[[#This Row],[Meal]]="","",P908+Table5[[#This Row],[Meal]])</f>
        <v>1588229.0999999999</v>
      </c>
      <c r="Q909" s="11">
        <f>IF(Table5[[#This Row],[Oil]]="","",Q908+Table5[[#This Row],[Oil]])</f>
        <v>-555350.55999999994</v>
      </c>
      <c r="R909" s="11">
        <f>IF(Table5[[#This Row],[Corn]]="","",R908+Table5[[#This Row],[Corn]])</f>
        <v>660957.23999999953</v>
      </c>
      <c r="S909" s="11">
        <f>IF(Table5[[#This Row],[Wheat]]="","",S908+Table5[[#This Row],[Wheat]])</f>
        <v>1584916.3200000015</v>
      </c>
      <c r="T909" s="11">
        <f>IF(Table5[[#This Row],[KC Wheat]]="","",T908+Table5[[#This Row],[KC Wheat]])</f>
        <v>-11076.900000000012</v>
      </c>
      <c r="U909" s="11">
        <f>IF(Table5[[#This Row],[Energies]]="","",U908+Table5[[#This Row],[Energies]])</f>
        <v>58860.250000000015</v>
      </c>
      <c r="V909" s="10">
        <f t="shared" si="95"/>
        <v>7313692.8080000002</v>
      </c>
      <c r="W909" s="8">
        <v>479351</v>
      </c>
      <c r="X909" s="12">
        <f t="shared" si="94"/>
        <v>-0.11775260717094573</v>
      </c>
      <c r="Y909" s="8"/>
      <c r="Z909" s="8"/>
      <c r="AA909" s="8"/>
      <c r="AB909" s="8"/>
      <c r="AC909" s="66">
        <v>728261.49</v>
      </c>
    </row>
    <row r="910" spans="1:29" x14ac:dyDescent="0.25">
      <c r="A910" s="1" t="str">
        <f t="shared" si="98"/>
        <v>Jul</v>
      </c>
      <c r="B910" s="2">
        <v>45485</v>
      </c>
      <c r="C910" s="8">
        <v>3601.8</v>
      </c>
      <c r="D910" s="8">
        <v>-2697.3</v>
      </c>
      <c r="E910" s="8">
        <v>0</v>
      </c>
      <c r="F910" s="8">
        <v>-10024.9</v>
      </c>
      <c r="G910" s="8">
        <v>-14447.4</v>
      </c>
      <c r="H910" s="8">
        <v>0</v>
      </c>
      <c r="I910" s="8">
        <v>0</v>
      </c>
      <c r="J910" s="10">
        <f t="shared" si="97"/>
        <v>-23567.8</v>
      </c>
      <c r="K910" s="8">
        <v>-102.27</v>
      </c>
      <c r="L910" s="8">
        <v>-905.18</v>
      </c>
      <c r="M910" s="8">
        <f t="shared" si="99"/>
        <v>-1007.4499999999999</v>
      </c>
      <c r="N910" s="10">
        <f t="shared" si="96"/>
        <v>-24575.25</v>
      </c>
      <c r="O910" s="11">
        <f>IF(Table5[[#This Row],[Beans]]="","",O909+Table5[[#This Row],[Beans]])</f>
        <v>4744645.799999997</v>
      </c>
      <c r="P910" s="11">
        <f>IF(Table5[[#This Row],[Meal]]="","",P909+Table5[[#This Row],[Meal]])</f>
        <v>1585531.7999999998</v>
      </c>
      <c r="Q910" s="11">
        <f>IF(Table5[[#This Row],[Oil]]="","",Q909+Table5[[#This Row],[Oil]])</f>
        <v>-555350.55999999994</v>
      </c>
      <c r="R910" s="11">
        <f>IF(Table5[[#This Row],[Corn]]="","",R909+Table5[[#This Row],[Corn]])</f>
        <v>650932.3399999995</v>
      </c>
      <c r="S910" s="11">
        <f>IF(Table5[[#This Row],[Wheat]]="","",S909+Table5[[#This Row],[Wheat]])</f>
        <v>1570468.9200000016</v>
      </c>
      <c r="T910" s="11">
        <f>IF(Table5[[#This Row],[KC Wheat]]="","",T909+Table5[[#This Row],[KC Wheat]])</f>
        <v>-11076.900000000012</v>
      </c>
      <c r="U910" s="11">
        <f>IF(Table5[[#This Row],[Energies]]="","",U909+Table5[[#This Row],[Energies]])</f>
        <v>58860.250000000015</v>
      </c>
      <c r="V910" s="10">
        <f t="shared" si="95"/>
        <v>7289117.5580000002</v>
      </c>
      <c r="W910" s="8">
        <v>559354</v>
      </c>
      <c r="X910" s="12">
        <f t="shared" si="94"/>
        <v>-4.3935057226729406E-2</v>
      </c>
      <c r="Y910" s="8"/>
      <c r="Z910" s="8"/>
      <c r="AA910" s="8"/>
      <c r="AB910" s="1"/>
      <c r="AC910" s="66">
        <v>683539.04</v>
      </c>
    </row>
    <row r="911" spans="1:29" x14ac:dyDescent="0.25">
      <c r="A911" s="1" t="str">
        <f t="shared" si="98"/>
        <v>Jul</v>
      </c>
      <c r="B911" s="2">
        <v>45488</v>
      </c>
      <c r="C911" s="8">
        <v>24946.7</v>
      </c>
      <c r="D911" s="8">
        <v>-374.6</v>
      </c>
      <c r="E911" s="8">
        <v>0</v>
      </c>
      <c r="F911" s="8">
        <v>6415.9</v>
      </c>
      <c r="G911" s="8">
        <v>25877.4</v>
      </c>
      <c r="H911" s="8">
        <v>0</v>
      </c>
      <c r="I911" s="8">
        <v>0</v>
      </c>
      <c r="J911" s="10">
        <f t="shared" si="97"/>
        <v>56865.4</v>
      </c>
      <c r="K911" s="8">
        <v>-114.02</v>
      </c>
      <c r="L911" s="8">
        <v>-1004.02</v>
      </c>
      <c r="M911" s="8">
        <f t="shared" si="99"/>
        <v>-1118.04</v>
      </c>
      <c r="N911" s="10">
        <f t="shared" si="96"/>
        <v>55747.360000000001</v>
      </c>
      <c r="O911" s="11">
        <f>IF(Table5[[#This Row],[Beans]]="","",O910+Table5[[#This Row],[Beans]])</f>
        <v>4769592.4999999972</v>
      </c>
      <c r="P911" s="11">
        <f>IF(Table5[[#This Row],[Meal]]="","",P910+Table5[[#This Row],[Meal]])</f>
        <v>1585157.1999999997</v>
      </c>
      <c r="Q911" s="11">
        <f>IF(Table5[[#This Row],[Oil]]="","",Q910+Table5[[#This Row],[Oil]])</f>
        <v>-555350.55999999994</v>
      </c>
      <c r="R911" s="11">
        <f>IF(Table5[[#This Row],[Corn]]="","",R910+Table5[[#This Row],[Corn]])</f>
        <v>657348.23999999953</v>
      </c>
      <c r="S911" s="11">
        <f>IF(Table5[[#This Row],[Wheat]]="","",S910+Table5[[#This Row],[Wheat]])</f>
        <v>1596346.3200000015</v>
      </c>
      <c r="T911" s="11">
        <f>IF(Table5[[#This Row],[KC Wheat]]="","",T910+Table5[[#This Row],[KC Wheat]])</f>
        <v>-11076.900000000012</v>
      </c>
      <c r="U911" s="11">
        <f>IF(Table5[[#This Row],[Energies]]="","",U910+Table5[[#This Row],[Energies]])</f>
        <v>58860.250000000015</v>
      </c>
      <c r="V911" s="10">
        <f t="shared" si="95"/>
        <v>7344864.9180000005</v>
      </c>
      <c r="W911" s="8">
        <v>619482</v>
      </c>
      <c r="X911" s="12">
        <f t="shared" si="94"/>
        <v>8.9990282203518429E-2</v>
      </c>
      <c r="Y911" s="8">
        <v>-6324.5199999999995</v>
      </c>
      <c r="Z911" s="8">
        <v>16995.27</v>
      </c>
      <c r="AA911" s="8"/>
      <c r="AB911" s="8">
        <v>14000</v>
      </c>
      <c r="AC911" s="66">
        <v>758073.5</v>
      </c>
    </row>
    <row r="912" spans="1:29" x14ac:dyDescent="0.25">
      <c r="A912" s="1" t="str">
        <f t="shared" si="98"/>
        <v>Jul</v>
      </c>
      <c r="B912" s="2">
        <v>45489</v>
      </c>
      <c r="C912" s="8">
        <v>-734</v>
      </c>
      <c r="D912" s="8">
        <v>-7360.2</v>
      </c>
      <c r="E912" s="8">
        <v>0</v>
      </c>
      <c r="F912" s="8">
        <v>-2940.1</v>
      </c>
      <c r="G912" s="8">
        <v>-1415.2</v>
      </c>
      <c r="H912" s="8">
        <v>0</v>
      </c>
      <c r="I912" s="8">
        <v>0</v>
      </c>
      <c r="J912" s="10">
        <f t="shared" si="97"/>
        <v>-12449.5</v>
      </c>
      <c r="K912" s="8">
        <v>-64.05</v>
      </c>
      <c r="L912" s="8">
        <v>-564.19000000000005</v>
      </c>
      <c r="M912" s="8">
        <f t="shared" si="99"/>
        <v>-628.24</v>
      </c>
      <c r="N912" s="10">
        <f t="shared" si="96"/>
        <v>-13077.74</v>
      </c>
      <c r="O912" s="11">
        <f>IF(Table5[[#This Row],[Beans]]="","",O911+Table5[[#This Row],[Beans]])</f>
        <v>4768858.4999999972</v>
      </c>
      <c r="P912" s="11">
        <f>IF(Table5[[#This Row],[Meal]]="","",P911+Table5[[#This Row],[Meal]])</f>
        <v>1577796.9999999998</v>
      </c>
      <c r="Q912" s="11">
        <f>IF(Table5[[#This Row],[Oil]]="","",Q911+Table5[[#This Row],[Oil]])</f>
        <v>-555350.55999999994</v>
      </c>
      <c r="R912" s="11">
        <f>IF(Table5[[#This Row],[Corn]]="","",R911+Table5[[#This Row],[Corn]])</f>
        <v>654408.13999999955</v>
      </c>
      <c r="S912" s="11">
        <f>IF(Table5[[#This Row],[Wheat]]="","",S911+Table5[[#This Row],[Wheat]])</f>
        <v>1594931.1200000015</v>
      </c>
      <c r="T912" s="11">
        <f>IF(Table5[[#This Row],[KC Wheat]]="","",T911+Table5[[#This Row],[KC Wheat]])</f>
        <v>-11076.900000000012</v>
      </c>
      <c r="U912" s="11">
        <f>IF(Table5[[#This Row],[Energies]]="","",U911+Table5[[#This Row],[Energies]])</f>
        <v>58860.250000000015</v>
      </c>
      <c r="V912" s="10">
        <f t="shared" si="95"/>
        <v>7331787.1780000003</v>
      </c>
      <c r="W912" s="8">
        <v>607732</v>
      </c>
      <c r="X912" s="12">
        <f t="shared" si="94"/>
        <v>-2.1518926105586013E-2</v>
      </c>
      <c r="Y912" s="8"/>
      <c r="Z912" s="8"/>
      <c r="AA912" s="8"/>
      <c r="AB912" s="1"/>
      <c r="AC912" s="66">
        <v>729359.01</v>
      </c>
    </row>
    <row r="913" spans="1:29" x14ac:dyDescent="0.25">
      <c r="A913" s="1" t="str">
        <f t="shared" si="98"/>
        <v>Jul</v>
      </c>
      <c r="B913" s="2">
        <v>45490</v>
      </c>
      <c r="C913" s="8">
        <v>-24174.1</v>
      </c>
      <c r="D913" s="8">
        <v>-12064.8</v>
      </c>
      <c r="E913" s="8">
        <v>0</v>
      </c>
      <c r="F913" s="8">
        <v>-10344.4</v>
      </c>
      <c r="G913" s="8">
        <v>-489.9</v>
      </c>
      <c r="H913" s="8">
        <v>0</v>
      </c>
      <c r="I913" s="8">
        <v>0</v>
      </c>
      <c r="J913" s="10">
        <f t="shared" si="97"/>
        <v>-47073.2</v>
      </c>
      <c r="K913" s="8">
        <v>-66.5</v>
      </c>
      <c r="L913" s="8">
        <v>-588.84</v>
      </c>
      <c r="M913" s="8">
        <f t="shared" si="99"/>
        <v>-655.34</v>
      </c>
      <c r="N913" s="10">
        <f t="shared" si="96"/>
        <v>-47728.539999999994</v>
      </c>
      <c r="O913" s="11">
        <f>IF(Table5[[#This Row],[Beans]]="","",O912+Table5[[#This Row],[Beans]])</f>
        <v>4744684.3999999976</v>
      </c>
      <c r="P913" s="11">
        <f>IF(Table5[[#This Row],[Meal]]="","",P912+Table5[[#This Row],[Meal]])</f>
        <v>1565732.1999999997</v>
      </c>
      <c r="Q913" s="11">
        <f>IF(Table5[[#This Row],[Oil]]="","",Q912+Table5[[#This Row],[Oil]])</f>
        <v>-555350.55999999994</v>
      </c>
      <c r="R913" s="11">
        <f>IF(Table5[[#This Row],[Corn]]="","",R912+Table5[[#This Row],[Corn]])</f>
        <v>644063.73999999953</v>
      </c>
      <c r="S913" s="11">
        <f>IF(Table5[[#This Row],[Wheat]]="","",S912+Table5[[#This Row],[Wheat]])</f>
        <v>1594441.2200000016</v>
      </c>
      <c r="T913" s="11">
        <f>IF(Table5[[#This Row],[KC Wheat]]="","",T912+Table5[[#This Row],[KC Wheat]])</f>
        <v>-11076.900000000012</v>
      </c>
      <c r="U913" s="11">
        <f>IF(Table5[[#This Row],[Energies]]="","",U912+Table5[[#This Row],[Energies]])</f>
        <v>58860.250000000015</v>
      </c>
      <c r="V913" s="10">
        <f t="shared" si="95"/>
        <v>7284058.6380000003</v>
      </c>
      <c r="W913" s="8">
        <v>576414</v>
      </c>
      <c r="X913" s="12">
        <f t="shared" si="94"/>
        <v>-8.280253428959046E-2</v>
      </c>
      <c r="Y913" s="8"/>
      <c r="Z913" s="8"/>
      <c r="AA913" s="8"/>
      <c r="AB913" s="8"/>
      <c r="AC913" s="66">
        <v>672184.92</v>
      </c>
    </row>
    <row r="914" spans="1:29" x14ac:dyDescent="0.25">
      <c r="A914" s="1" t="str">
        <f t="shared" si="98"/>
        <v>Jul</v>
      </c>
      <c r="B914" s="2">
        <v>45491</v>
      </c>
      <c r="C914" s="8">
        <v>12925.1</v>
      </c>
      <c r="D914" s="8">
        <v>20983.9</v>
      </c>
      <c r="E914" s="8">
        <v>0</v>
      </c>
      <c r="F914" s="8">
        <v>17061.599999999999</v>
      </c>
      <c r="G914" s="8">
        <v>1390.3</v>
      </c>
      <c r="H914" s="8">
        <v>0</v>
      </c>
      <c r="I914" s="8">
        <v>0</v>
      </c>
      <c r="J914" s="10">
        <f t="shared" si="97"/>
        <v>52360.9</v>
      </c>
      <c r="K914" s="8">
        <v>-128.68</v>
      </c>
      <c r="L914" s="8">
        <v>-1041.0899999999999</v>
      </c>
      <c r="M914" s="8">
        <f t="shared" si="99"/>
        <v>-1169.77</v>
      </c>
      <c r="N914" s="10">
        <f t="shared" si="96"/>
        <v>51191.130000000005</v>
      </c>
      <c r="O914" s="11">
        <f>IF(Table5[[#This Row],[Beans]]="","",O913+Table5[[#This Row],[Beans]])</f>
        <v>4757609.4999999972</v>
      </c>
      <c r="P914" s="11">
        <f>IF(Table5[[#This Row],[Meal]]="","",P913+Table5[[#This Row],[Meal]])</f>
        <v>1586716.0999999996</v>
      </c>
      <c r="Q914" s="11">
        <f>IF(Table5[[#This Row],[Oil]]="","",Q913+Table5[[#This Row],[Oil]])</f>
        <v>-555350.55999999994</v>
      </c>
      <c r="R914" s="11">
        <f>IF(Table5[[#This Row],[Corn]]="","",R913+Table5[[#This Row],[Corn]])</f>
        <v>661125.3399999995</v>
      </c>
      <c r="S914" s="11">
        <f>IF(Table5[[#This Row],[Wheat]]="","",S913+Table5[[#This Row],[Wheat]])</f>
        <v>1595831.5200000016</v>
      </c>
      <c r="T914" s="11">
        <f>IF(Table5[[#This Row],[KC Wheat]]="","",T913+Table5[[#This Row],[KC Wheat]])</f>
        <v>-11076.900000000012</v>
      </c>
      <c r="U914" s="11">
        <f>IF(Table5[[#This Row],[Energies]]="","",U913+Table5[[#This Row],[Energies]])</f>
        <v>58860.250000000015</v>
      </c>
      <c r="V914" s="10">
        <f t="shared" si="95"/>
        <v>7335249.7680000002</v>
      </c>
      <c r="W914" s="8">
        <v>641962</v>
      </c>
      <c r="X914" s="12">
        <f t="shared" si="94"/>
        <v>7.9741682529495525E-2</v>
      </c>
      <c r="Y914" s="8"/>
      <c r="Z914" s="8"/>
      <c r="AA914" s="8"/>
      <c r="AB914" s="1"/>
      <c r="AC914" s="66">
        <v>722107.65</v>
      </c>
    </row>
    <row r="915" spans="1:29" x14ac:dyDescent="0.25">
      <c r="A915" s="1" t="str">
        <f t="shared" si="98"/>
        <v>Jul</v>
      </c>
      <c r="B915" s="2">
        <v>45492</v>
      </c>
      <c r="C915" s="8">
        <v>9140</v>
      </c>
      <c r="D915" s="8">
        <v>31660.3</v>
      </c>
      <c r="E915" s="8">
        <v>0</v>
      </c>
      <c r="F915" s="8">
        <v>-477.1</v>
      </c>
      <c r="G915" s="8">
        <v>-21797.3</v>
      </c>
      <c r="H915" s="8">
        <v>0</v>
      </c>
      <c r="I915" s="8">
        <v>0</v>
      </c>
      <c r="J915" s="10">
        <f t="shared" si="97"/>
        <v>18525.900000000005</v>
      </c>
      <c r="K915" s="8">
        <v>-57.76</v>
      </c>
      <c r="L915" s="8">
        <v>-508.26</v>
      </c>
      <c r="M915" s="8">
        <f t="shared" si="99"/>
        <v>-566.02</v>
      </c>
      <c r="N915" s="10">
        <f t="shared" si="96"/>
        <v>17959.880000000005</v>
      </c>
      <c r="O915" s="11">
        <f>IF(Table5[[#This Row],[Beans]]="","",O914+Table5[[#This Row],[Beans]])</f>
        <v>4766749.4999999972</v>
      </c>
      <c r="P915" s="11">
        <f>IF(Table5[[#This Row],[Meal]]="","",P914+Table5[[#This Row],[Meal]])</f>
        <v>1618376.3999999997</v>
      </c>
      <c r="Q915" s="11">
        <f>IF(Table5[[#This Row],[Oil]]="","",Q914+Table5[[#This Row],[Oil]])</f>
        <v>-555350.55999999994</v>
      </c>
      <c r="R915" s="11">
        <f>IF(Table5[[#This Row],[Corn]]="","",R914+Table5[[#This Row],[Corn]])</f>
        <v>660648.23999999953</v>
      </c>
      <c r="S915" s="11">
        <f>IF(Table5[[#This Row],[Wheat]]="","",S914+Table5[[#This Row],[Wheat]])</f>
        <v>1574034.2200000016</v>
      </c>
      <c r="T915" s="11">
        <f>IF(Table5[[#This Row],[KC Wheat]]="","",T914+Table5[[#This Row],[KC Wheat]])</f>
        <v>-11076.900000000012</v>
      </c>
      <c r="U915" s="11">
        <f>IF(Table5[[#This Row],[Energies]]="","",U914+Table5[[#This Row],[Energies]])</f>
        <v>58860.250000000015</v>
      </c>
      <c r="V915" s="10">
        <f t="shared" si="95"/>
        <v>7353209.648</v>
      </c>
      <c r="W915" s="8">
        <v>619546</v>
      </c>
      <c r="X915" s="12">
        <f t="shared" si="94"/>
        <v>2.8988775651848295E-2</v>
      </c>
      <c r="Y915" s="8"/>
      <c r="Z915" s="8"/>
      <c r="AA915" s="8"/>
      <c r="AB915" s="8"/>
      <c r="AC915" s="66">
        <v>750745.38</v>
      </c>
    </row>
    <row r="916" spans="1:29" x14ac:dyDescent="0.25">
      <c r="A916" s="1" t="str">
        <f t="shared" si="98"/>
        <v>Jul</v>
      </c>
      <c r="B916" s="2">
        <v>45495</v>
      </c>
      <c r="C916" s="8">
        <v>57769.3</v>
      </c>
      <c r="D916" s="8">
        <v>3429.2</v>
      </c>
      <c r="E916" s="8">
        <v>0</v>
      </c>
      <c r="F916" s="8">
        <v>-7661.7</v>
      </c>
      <c r="G916" s="8">
        <v>-15187</v>
      </c>
      <c r="H916" s="8">
        <v>0</v>
      </c>
      <c r="I916" s="8">
        <v>0</v>
      </c>
      <c r="J916" s="10">
        <f t="shared" si="97"/>
        <v>38349.800000000003</v>
      </c>
      <c r="K916" s="8">
        <v>-193.71</v>
      </c>
      <c r="L916" s="8">
        <v>-1706.58</v>
      </c>
      <c r="M916" s="8">
        <f t="shared" si="99"/>
        <v>-1900.29</v>
      </c>
      <c r="N916" s="10">
        <f t="shared" si="96"/>
        <v>36449.51</v>
      </c>
      <c r="O916" s="11">
        <f>IF(Table5[[#This Row],[Beans]]="","",O915+Table5[[#This Row],[Beans]])</f>
        <v>4824518.799999997</v>
      </c>
      <c r="P916" s="11">
        <f>IF(Table5[[#This Row],[Meal]]="","",P915+Table5[[#This Row],[Meal]])</f>
        <v>1621805.5999999996</v>
      </c>
      <c r="Q916" s="11">
        <f>IF(Table5[[#This Row],[Oil]]="","",Q915+Table5[[#This Row],[Oil]])</f>
        <v>-555350.55999999994</v>
      </c>
      <c r="R916" s="11">
        <f>IF(Table5[[#This Row],[Corn]]="","",R915+Table5[[#This Row],[Corn]])</f>
        <v>652986.53999999957</v>
      </c>
      <c r="S916" s="11">
        <f>IF(Table5[[#This Row],[Wheat]]="","",S915+Table5[[#This Row],[Wheat]])</f>
        <v>1558847.2200000016</v>
      </c>
      <c r="T916" s="11">
        <f>IF(Table5[[#This Row],[KC Wheat]]="","",T915+Table5[[#This Row],[KC Wheat]])</f>
        <v>-11076.900000000012</v>
      </c>
      <c r="U916" s="11">
        <f>IF(Table5[[#This Row],[Energies]]="","",U915+Table5[[#This Row],[Energies]])</f>
        <v>58860.250000000015</v>
      </c>
      <c r="V916" s="10">
        <f t="shared" si="95"/>
        <v>7389659.1579999998</v>
      </c>
      <c r="W916" s="8">
        <v>585554</v>
      </c>
      <c r="X916" s="12">
        <f t="shared" si="94"/>
        <v>6.2247905402405247E-2</v>
      </c>
      <c r="Y916" s="8"/>
      <c r="Z916" s="8"/>
      <c r="AA916" s="8"/>
      <c r="AB916" s="1"/>
      <c r="AC916" s="66">
        <v>796388.84</v>
      </c>
    </row>
    <row r="917" spans="1:29" x14ac:dyDescent="0.25">
      <c r="A917" s="1" t="str">
        <f t="shared" si="98"/>
        <v>Jul</v>
      </c>
      <c r="B917" s="2">
        <v>45496</v>
      </c>
      <c r="C917" s="8">
        <v>-1999.2</v>
      </c>
      <c r="D917" s="8">
        <v>-8033.3</v>
      </c>
      <c r="E917" s="8">
        <v>0</v>
      </c>
      <c r="F917" s="8">
        <v>-16622.7</v>
      </c>
      <c r="G917" s="8">
        <v>1135.5</v>
      </c>
      <c r="H917" s="8">
        <v>0</v>
      </c>
      <c r="I917" s="8">
        <v>0</v>
      </c>
      <c r="J917" s="10">
        <f t="shared" si="97"/>
        <v>-25519.7</v>
      </c>
      <c r="K917" s="8">
        <v>-83.57</v>
      </c>
      <c r="L917" s="8">
        <v>-739.3</v>
      </c>
      <c r="M917" s="8">
        <f t="shared" si="99"/>
        <v>-822.86999999999989</v>
      </c>
      <c r="N917" s="10">
        <f t="shared" si="96"/>
        <v>-26342.57</v>
      </c>
      <c r="O917" s="11">
        <f>IF(Table5[[#This Row],[Beans]]="","",O916+Table5[[#This Row],[Beans]])</f>
        <v>4822519.5999999968</v>
      </c>
      <c r="P917" s="11">
        <f>IF(Table5[[#This Row],[Meal]]="","",P916+Table5[[#This Row],[Meal]])</f>
        <v>1613772.2999999996</v>
      </c>
      <c r="Q917" s="11">
        <f>IF(Table5[[#This Row],[Oil]]="","",Q916+Table5[[#This Row],[Oil]])</f>
        <v>-555350.55999999994</v>
      </c>
      <c r="R917" s="11">
        <f>IF(Table5[[#This Row],[Corn]]="","",R916+Table5[[#This Row],[Corn]])</f>
        <v>636363.83999999962</v>
      </c>
      <c r="S917" s="11">
        <f>IF(Table5[[#This Row],[Wheat]]="","",S916+Table5[[#This Row],[Wheat]])</f>
        <v>1559982.7200000016</v>
      </c>
      <c r="T917" s="11">
        <f>IF(Table5[[#This Row],[KC Wheat]]="","",T916+Table5[[#This Row],[KC Wheat]])</f>
        <v>-11076.900000000012</v>
      </c>
      <c r="U917" s="11">
        <f>IF(Table5[[#This Row],[Energies]]="","",U916+Table5[[#This Row],[Energies]])</f>
        <v>58860.250000000015</v>
      </c>
      <c r="V917" s="10">
        <f t="shared" si="95"/>
        <v>7363316.5879999995</v>
      </c>
      <c r="W917" s="8">
        <v>558971</v>
      </c>
      <c r="X917" s="12">
        <f t="shared" si="94"/>
        <v>-4.7126899248798239E-2</v>
      </c>
      <c r="Y917" s="8"/>
      <c r="Z917" s="8"/>
      <c r="AA917" s="8"/>
      <c r="AB917" s="8"/>
      <c r="AC917" s="66">
        <v>745302.22</v>
      </c>
    </row>
    <row r="918" spans="1:29" x14ac:dyDescent="0.25">
      <c r="A918" s="1" t="str">
        <f t="shared" si="98"/>
        <v>Jul</v>
      </c>
      <c r="B918" s="2">
        <v>45497</v>
      </c>
      <c r="C918" s="8">
        <v>3043.9</v>
      </c>
      <c r="D918" s="8">
        <v>7886.1</v>
      </c>
      <c r="E918" s="8">
        <v>0</v>
      </c>
      <c r="F918" s="8">
        <v>-1504.8</v>
      </c>
      <c r="G918" s="8">
        <v>-5595.9</v>
      </c>
      <c r="H918" s="8">
        <v>0</v>
      </c>
      <c r="I918" s="8">
        <v>0</v>
      </c>
      <c r="J918" s="10">
        <f t="shared" si="97"/>
        <v>3829.3000000000011</v>
      </c>
      <c r="K918" s="8">
        <v>-98.21</v>
      </c>
      <c r="L918" s="8">
        <v>-863.17</v>
      </c>
      <c r="M918" s="8">
        <f t="shared" si="99"/>
        <v>-961.38</v>
      </c>
      <c r="N918" s="10">
        <f t="shared" si="96"/>
        <v>2867.920000000001</v>
      </c>
      <c r="O918" s="11">
        <f>IF(Table5[[#This Row],[Beans]]="","",O917+Table5[[#This Row],[Beans]])</f>
        <v>4825563.4999999972</v>
      </c>
      <c r="P918" s="11">
        <f>IF(Table5[[#This Row],[Meal]]="","",P917+Table5[[#This Row],[Meal]])</f>
        <v>1621658.3999999997</v>
      </c>
      <c r="Q918" s="11">
        <f>IF(Table5[[#This Row],[Oil]]="","",Q917+Table5[[#This Row],[Oil]])</f>
        <v>-555350.55999999994</v>
      </c>
      <c r="R918" s="11">
        <f>IF(Table5[[#This Row],[Corn]]="","",R917+Table5[[#This Row],[Corn]])</f>
        <v>634859.03999999957</v>
      </c>
      <c r="S918" s="11">
        <f>IF(Table5[[#This Row],[Wheat]]="","",S917+Table5[[#This Row],[Wheat]])</f>
        <v>1554386.8200000017</v>
      </c>
      <c r="T918" s="11">
        <f>IF(Table5[[#This Row],[KC Wheat]]="","",T917+Table5[[#This Row],[KC Wheat]])</f>
        <v>-11076.900000000012</v>
      </c>
      <c r="U918" s="11">
        <f>IF(Table5[[#This Row],[Energies]]="","",U917+Table5[[#This Row],[Energies]])</f>
        <v>58860.250000000015</v>
      </c>
      <c r="V918" s="10">
        <f t="shared" si="95"/>
        <v>7366184.5079999994</v>
      </c>
      <c r="W918" s="8">
        <v>842400</v>
      </c>
      <c r="X918" s="12">
        <f t="shared" si="94"/>
        <v>3.4044634377967723E-3</v>
      </c>
      <c r="Y918" s="8"/>
      <c r="Z918" s="8"/>
      <c r="AA918" s="8"/>
      <c r="AB918" s="1"/>
      <c r="AC918" s="66">
        <v>769498.34</v>
      </c>
    </row>
    <row r="919" spans="1:29" x14ac:dyDescent="0.25">
      <c r="A919" s="1" t="str">
        <f t="shared" si="98"/>
        <v>Jul</v>
      </c>
      <c r="B919" s="2">
        <v>45498</v>
      </c>
      <c r="C919" s="8">
        <v>-4489.3</v>
      </c>
      <c r="D919" s="8">
        <v>30459.4</v>
      </c>
      <c r="E919" s="8">
        <v>0</v>
      </c>
      <c r="F919" s="8">
        <v>-3285.1</v>
      </c>
      <c r="G919" s="8">
        <v>-7316</v>
      </c>
      <c r="H919" s="8">
        <v>0</v>
      </c>
      <c r="I919" s="8">
        <v>0</v>
      </c>
      <c r="J919" s="10">
        <f t="shared" si="97"/>
        <v>15369.000000000004</v>
      </c>
      <c r="K919" s="8">
        <v>-88.92</v>
      </c>
      <c r="L919" s="8">
        <v>-776.01</v>
      </c>
      <c r="M919" s="8">
        <f t="shared" si="99"/>
        <v>-864.93</v>
      </c>
      <c r="N919" s="10">
        <f t="shared" si="96"/>
        <v>14504.070000000003</v>
      </c>
      <c r="O919" s="11">
        <f>IF(Table5[[#This Row],[Beans]]="","",O918+Table5[[#This Row],[Beans]])</f>
        <v>4821074.1999999974</v>
      </c>
      <c r="P919" s="11">
        <f>IF(Table5[[#This Row],[Meal]]="","",P918+Table5[[#This Row],[Meal]])</f>
        <v>1652117.7999999996</v>
      </c>
      <c r="Q919" s="11">
        <f>IF(Table5[[#This Row],[Oil]]="","",Q918+Table5[[#This Row],[Oil]])</f>
        <v>-555350.55999999994</v>
      </c>
      <c r="R919" s="11">
        <f>IF(Table5[[#This Row],[Corn]]="","",R918+Table5[[#This Row],[Corn]])</f>
        <v>631573.93999999959</v>
      </c>
      <c r="S919" s="11">
        <f>IF(Table5[[#This Row],[Wheat]]="","",S918+Table5[[#This Row],[Wheat]])</f>
        <v>1547070.8200000017</v>
      </c>
      <c r="T919" s="11">
        <f>IF(Table5[[#This Row],[KC Wheat]]="","",T918+Table5[[#This Row],[KC Wheat]])</f>
        <v>-11076.900000000012</v>
      </c>
      <c r="U919" s="11">
        <f>IF(Table5[[#This Row],[Energies]]="","",U918+Table5[[#This Row],[Energies]])</f>
        <v>58860.250000000015</v>
      </c>
      <c r="V919" s="10">
        <f t="shared" si="95"/>
        <v>7380688.5779999997</v>
      </c>
      <c r="W919" s="8">
        <v>810780</v>
      </c>
      <c r="X919" s="12">
        <f t="shared" si="94"/>
        <v>1.7889032783245766E-2</v>
      </c>
      <c r="Y919" s="8"/>
      <c r="Z919" s="8"/>
      <c r="AA919" s="8"/>
      <c r="AB919" s="8"/>
      <c r="AC919" s="66">
        <v>761980.91</v>
      </c>
    </row>
    <row r="920" spans="1:29" x14ac:dyDescent="0.25">
      <c r="A920" s="1" t="str">
        <f t="shared" si="98"/>
        <v>Jul</v>
      </c>
      <c r="B920" s="2">
        <v>45499</v>
      </c>
      <c r="C920" s="8">
        <v>-9034.2999999999993</v>
      </c>
      <c r="D920" s="8">
        <v>-12268.1</v>
      </c>
      <c r="E920" s="8">
        <v>0</v>
      </c>
      <c r="F920" s="8">
        <v>-13025.8</v>
      </c>
      <c r="G920" s="8">
        <v>12467.6</v>
      </c>
      <c r="H920" s="8">
        <v>0</v>
      </c>
      <c r="I920" s="8">
        <v>0</v>
      </c>
      <c r="J920" s="10">
        <f t="shared" si="97"/>
        <v>-21860.6</v>
      </c>
      <c r="K920" s="8">
        <v>-454.09</v>
      </c>
      <c r="L920" s="8">
        <v>-2345.12</v>
      </c>
      <c r="M920" s="8">
        <f t="shared" si="99"/>
        <v>-2799.21</v>
      </c>
      <c r="N920" s="10">
        <f t="shared" si="96"/>
        <v>-24659.809999999998</v>
      </c>
      <c r="O920" s="11">
        <f>IF(Table5[[#This Row],[Beans]]="","",O919+Table5[[#This Row],[Beans]])</f>
        <v>4812039.8999999976</v>
      </c>
      <c r="P920" s="11">
        <f>IF(Table5[[#This Row],[Meal]]="","",P919+Table5[[#This Row],[Meal]])</f>
        <v>1639849.6999999995</v>
      </c>
      <c r="Q920" s="11">
        <f>IF(Table5[[#This Row],[Oil]]="","",Q919+Table5[[#This Row],[Oil]])</f>
        <v>-555350.55999999994</v>
      </c>
      <c r="R920" s="11">
        <f>IF(Table5[[#This Row],[Corn]]="","",R919+Table5[[#This Row],[Corn]])</f>
        <v>618548.13999999955</v>
      </c>
      <c r="S920" s="11">
        <f>IF(Table5[[#This Row],[Wheat]]="","",S919+Table5[[#This Row],[Wheat]])</f>
        <v>1559538.4200000018</v>
      </c>
      <c r="T920" s="11">
        <f>IF(Table5[[#This Row],[KC Wheat]]="","",T919+Table5[[#This Row],[KC Wheat]])</f>
        <v>-11076.900000000012</v>
      </c>
      <c r="U920" s="11">
        <f>IF(Table5[[#This Row],[Energies]]="","",U919+Table5[[#This Row],[Energies]])</f>
        <v>58860.250000000015</v>
      </c>
      <c r="V920" s="10">
        <f t="shared" si="95"/>
        <v>7356028.7680000002</v>
      </c>
      <c r="W920" s="8">
        <v>664376</v>
      </c>
      <c r="X920" s="12">
        <f t="shared" si="94"/>
        <v>-3.7117249870555223E-2</v>
      </c>
      <c r="Y920" s="8"/>
      <c r="Z920" s="8"/>
      <c r="AA920" s="8"/>
      <c r="AB920" s="1"/>
      <c r="AC920" s="66">
        <v>746896.7</v>
      </c>
    </row>
    <row r="921" spans="1:29" x14ac:dyDescent="0.25">
      <c r="A921" s="1" t="str">
        <f t="shared" si="98"/>
        <v>Jul</v>
      </c>
      <c r="B921" s="2">
        <v>45502</v>
      </c>
      <c r="C921" s="8">
        <v>35421.699999999997</v>
      </c>
      <c r="D921" s="8">
        <v>-38215.9</v>
      </c>
      <c r="E921" s="8">
        <v>0</v>
      </c>
      <c r="F921" s="8">
        <v>11290.3</v>
      </c>
      <c r="G921" s="8">
        <v>12502.8</v>
      </c>
      <c r="H921" s="8">
        <v>0</v>
      </c>
      <c r="I921" s="8">
        <v>0</v>
      </c>
      <c r="J921" s="10">
        <f t="shared" si="97"/>
        <v>20998.899999999994</v>
      </c>
      <c r="K921" s="8">
        <v>-81.849999999999994</v>
      </c>
      <c r="L921" s="8">
        <v>-719.56</v>
      </c>
      <c r="M921" s="8">
        <f t="shared" si="99"/>
        <v>-801.41</v>
      </c>
      <c r="N921" s="10">
        <f t="shared" si="96"/>
        <v>20197.489999999994</v>
      </c>
      <c r="O921" s="11">
        <f>IF(Table5[[#This Row],[Beans]]="","",O920+Table5[[#This Row],[Beans]])</f>
        <v>4847461.5999999978</v>
      </c>
      <c r="P921" s="11">
        <f>IF(Table5[[#This Row],[Meal]]="","",P920+Table5[[#This Row],[Meal]])</f>
        <v>1601633.7999999996</v>
      </c>
      <c r="Q921" s="11">
        <f>IF(Table5[[#This Row],[Oil]]="","",Q920+Table5[[#This Row],[Oil]])</f>
        <v>-555350.55999999994</v>
      </c>
      <c r="R921" s="11">
        <f>IF(Table5[[#This Row],[Corn]]="","",R920+Table5[[#This Row],[Corn]])</f>
        <v>629838.43999999959</v>
      </c>
      <c r="S921" s="11">
        <f>IF(Table5[[#This Row],[Wheat]]="","",S920+Table5[[#This Row],[Wheat]])</f>
        <v>1572041.2200000018</v>
      </c>
      <c r="T921" s="11">
        <f>IF(Table5[[#This Row],[KC Wheat]]="","",T920+Table5[[#This Row],[KC Wheat]])</f>
        <v>-11076.900000000012</v>
      </c>
      <c r="U921" s="11">
        <f>IF(Table5[[#This Row],[Energies]]="","",U920+Table5[[#This Row],[Energies]])</f>
        <v>58860.250000000015</v>
      </c>
      <c r="V921" s="10">
        <f t="shared" si="95"/>
        <v>7376226.2580000004</v>
      </c>
      <c r="W921" s="8">
        <v>683058</v>
      </c>
      <c r="X921" s="12">
        <f t="shared" si="94"/>
        <v>2.9569216669741067E-2</v>
      </c>
      <c r="Y921" s="8">
        <v>-5158.2300000000005</v>
      </c>
      <c r="Z921" s="8"/>
      <c r="AA921" s="8"/>
      <c r="AB921" s="8"/>
      <c r="AC921" s="66">
        <v>756146.54</v>
      </c>
    </row>
    <row r="922" spans="1:29" x14ac:dyDescent="0.25">
      <c r="A922" s="1" t="str">
        <f t="shared" si="98"/>
        <v>Jul</v>
      </c>
      <c r="B922" s="2">
        <v>45503</v>
      </c>
      <c r="C922" s="8">
        <v>25383.8</v>
      </c>
      <c r="D922" s="8">
        <v>-13817.6</v>
      </c>
      <c r="E922" s="8">
        <v>0</v>
      </c>
      <c r="F922" s="8">
        <v>11285.5</v>
      </c>
      <c r="G922" s="8">
        <v>-1017.4</v>
      </c>
      <c r="H922" s="8">
        <v>0</v>
      </c>
      <c r="I922" s="8">
        <v>0</v>
      </c>
      <c r="J922" s="10">
        <f t="shared" si="97"/>
        <v>21834.299999999996</v>
      </c>
      <c r="K922" s="8">
        <v>-70.92</v>
      </c>
      <c r="L922" s="8">
        <v>-617.52</v>
      </c>
      <c r="M922" s="8">
        <f t="shared" si="99"/>
        <v>-688.43999999999994</v>
      </c>
      <c r="N922" s="10">
        <f t="shared" si="96"/>
        <v>21145.859999999997</v>
      </c>
      <c r="O922" s="11">
        <f>IF(Table5[[#This Row],[Beans]]="","",O921+Table5[[#This Row],[Beans]])</f>
        <v>4872845.3999999976</v>
      </c>
      <c r="P922" s="11">
        <f>IF(Table5[[#This Row],[Meal]]="","",P921+Table5[[#This Row],[Meal]])</f>
        <v>1587816.1999999995</v>
      </c>
      <c r="Q922" s="11">
        <f>IF(Table5[[#This Row],[Oil]]="","",Q921+Table5[[#This Row],[Oil]])</f>
        <v>-555350.55999999994</v>
      </c>
      <c r="R922" s="11">
        <f>IF(Table5[[#This Row],[Corn]]="","",R921+Table5[[#This Row],[Corn]])</f>
        <v>641123.93999999959</v>
      </c>
      <c r="S922" s="11">
        <f>IF(Table5[[#This Row],[Wheat]]="","",S921+Table5[[#This Row],[Wheat]])</f>
        <v>1571023.8200000019</v>
      </c>
      <c r="T922" s="11">
        <f>IF(Table5[[#This Row],[KC Wheat]]="","",T921+Table5[[#This Row],[KC Wheat]])</f>
        <v>-11076.900000000012</v>
      </c>
      <c r="U922" s="11">
        <f>IF(Table5[[#This Row],[Energies]]="","",U921+Table5[[#This Row],[Energies]])</f>
        <v>58860.250000000015</v>
      </c>
      <c r="V922" s="10">
        <f t="shared" si="95"/>
        <v>7397372.1180000007</v>
      </c>
      <c r="W922" s="8">
        <v>700000</v>
      </c>
      <c r="X922" s="12">
        <f t="shared" si="94"/>
        <v>3.0208371428571423E-2</v>
      </c>
      <c r="Y922" s="8"/>
      <c r="Z922" s="8"/>
      <c r="AA922" s="8"/>
      <c r="AB922" s="1"/>
      <c r="AC922" s="66">
        <v>757580.6</v>
      </c>
    </row>
    <row r="923" spans="1:29" x14ac:dyDescent="0.25">
      <c r="A923" s="1" t="str">
        <f t="shared" si="98"/>
        <v>Jul</v>
      </c>
      <c r="B923" s="2">
        <v>45504</v>
      </c>
      <c r="C923" s="8">
        <v>-25525.1</v>
      </c>
      <c r="D923" s="8">
        <v>-9555.2999999999993</v>
      </c>
      <c r="E923" s="8">
        <v>0</v>
      </c>
      <c r="F923" s="8">
        <v>1871.5</v>
      </c>
      <c r="G923" s="8">
        <v>-7083.8</v>
      </c>
      <c r="H923" s="8">
        <v>0</v>
      </c>
      <c r="I923" s="8">
        <v>0</v>
      </c>
      <c r="J923" s="10">
        <f t="shared" si="97"/>
        <v>-40292.699999999997</v>
      </c>
      <c r="K923" s="8">
        <v>-81.36</v>
      </c>
      <c r="L923" s="8">
        <v>-714.9</v>
      </c>
      <c r="M923" s="8">
        <f t="shared" si="99"/>
        <v>-796.26</v>
      </c>
      <c r="N923" s="10">
        <f t="shared" si="96"/>
        <v>-41088.959999999999</v>
      </c>
      <c r="O923" s="11">
        <f>IF(Table5[[#This Row],[Beans]]="","",O922+Table5[[#This Row],[Beans]])</f>
        <v>4847320.299999998</v>
      </c>
      <c r="P923" s="11">
        <f>IF(Table5[[#This Row],[Meal]]="","",P922+Table5[[#This Row],[Meal]])</f>
        <v>1578260.8999999994</v>
      </c>
      <c r="Q923" s="11">
        <f>IF(Table5[[#This Row],[Oil]]="","",Q922+Table5[[#This Row],[Oil]])</f>
        <v>-555350.55999999994</v>
      </c>
      <c r="R923" s="11">
        <f>IF(Table5[[#This Row],[Corn]]="","",R922+Table5[[#This Row],[Corn]])</f>
        <v>642995.43999999959</v>
      </c>
      <c r="S923" s="11">
        <f>IF(Table5[[#This Row],[Wheat]]="","",S922+Table5[[#This Row],[Wheat]])</f>
        <v>1563940.0200000019</v>
      </c>
      <c r="T923" s="11">
        <f>IF(Table5[[#This Row],[KC Wheat]]="","",T922+Table5[[#This Row],[KC Wheat]])</f>
        <v>-11076.900000000012</v>
      </c>
      <c r="U923" s="11">
        <f>IF(Table5[[#This Row],[Energies]]="","",U922+Table5[[#This Row],[Energies]])</f>
        <v>58860.250000000015</v>
      </c>
      <c r="V923" s="10">
        <f t="shared" si="95"/>
        <v>7356283.1580000008</v>
      </c>
      <c r="W923" s="8">
        <v>746715</v>
      </c>
      <c r="X923" s="12">
        <f t="shared" si="94"/>
        <v>-5.5026295172857113E-2</v>
      </c>
      <c r="Y923" s="8"/>
      <c r="Z923" s="8"/>
      <c r="AA923" s="8"/>
      <c r="AB923" s="8"/>
      <c r="AC923" s="66">
        <v>732066.84</v>
      </c>
    </row>
    <row r="924" spans="1:29" x14ac:dyDescent="0.25">
      <c r="A924" s="1" t="str">
        <f t="shared" si="98"/>
        <v>Aug</v>
      </c>
      <c r="B924" s="2">
        <v>45505</v>
      </c>
      <c r="C924" s="8">
        <v>-12171.9</v>
      </c>
      <c r="D924" s="8">
        <v>23492.400000000001</v>
      </c>
      <c r="E924" s="8">
        <v>0</v>
      </c>
      <c r="F924" s="8">
        <v>-4691.5</v>
      </c>
      <c r="G924" s="8">
        <v>-891.9</v>
      </c>
      <c r="H924" s="8">
        <v>0</v>
      </c>
      <c r="I924" s="8">
        <v>0</v>
      </c>
      <c r="J924" s="10">
        <f t="shared" si="97"/>
        <v>5737.1000000000022</v>
      </c>
      <c r="K924" s="8">
        <v>-53.2</v>
      </c>
      <c r="L924" s="8">
        <v>-458.75</v>
      </c>
      <c r="M924" s="8">
        <f t="shared" si="99"/>
        <v>-511.95</v>
      </c>
      <c r="N924" s="10">
        <f t="shared" si="96"/>
        <v>5225.1500000000024</v>
      </c>
      <c r="O924" s="11">
        <f>IF(Table5[[#This Row],[Beans]]="","",O923+Table5[[#This Row],[Beans]])</f>
        <v>4835148.3999999976</v>
      </c>
      <c r="P924" s="11">
        <f>IF(Table5[[#This Row],[Meal]]="","",P923+Table5[[#This Row],[Meal]])</f>
        <v>1601753.2999999993</v>
      </c>
      <c r="Q924" s="11">
        <f>IF(Table5[[#This Row],[Oil]]="","",Q923+Table5[[#This Row],[Oil]])</f>
        <v>-555350.55999999994</v>
      </c>
      <c r="R924" s="11">
        <f>IF(Table5[[#This Row],[Corn]]="","",R923+Table5[[#This Row],[Corn]])</f>
        <v>638303.93999999959</v>
      </c>
      <c r="S924" s="11">
        <f>IF(Table5[[#This Row],[Wheat]]="","",S923+Table5[[#This Row],[Wheat]])</f>
        <v>1563048.120000002</v>
      </c>
      <c r="T924" s="11">
        <f>IF(Table5[[#This Row],[KC Wheat]]="","",T923+Table5[[#This Row],[KC Wheat]])</f>
        <v>-11076.900000000012</v>
      </c>
      <c r="U924" s="11">
        <f>IF(Table5[[#This Row],[Energies]]="","",U923+Table5[[#This Row],[Energies]])</f>
        <v>58860.250000000015</v>
      </c>
      <c r="V924" s="10">
        <f t="shared" si="95"/>
        <v>7361508.3080000011</v>
      </c>
      <c r="W924" s="8">
        <v>732992.39</v>
      </c>
      <c r="X924" s="12">
        <f t="shared" si="94"/>
        <v>7.1285187558359263E-3</v>
      </c>
      <c r="Y924" s="8">
        <v>-5833.08</v>
      </c>
      <c r="Z924" s="8"/>
      <c r="AA924" s="8"/>
      <c r="AB924" s="1"/>
      <c r="AC924" s="66">
        <v>732992.39</v>
      </c>
    </row>
    <row r="925" spans="1:29" x14ac:dyDescent="0.25">
      <c r="A925" s="1" t="str">
        <f t="shared" si="98"/>
        <v>Aug</v>
      </c>
      <c r="B925" s="2">
        <v>45506</v>
      </c>
      <c r="C925" s="8">
        <v>-29748.400000000001</v>
      </c>
      <c r="D925" s="8">
        <v>18122.400000000001</v>
      </c>
      <c r="E925" s="8">
        <v>0</v>
      </c>
      <c r="F925" s="8">
        <v>6322.2</v>
      </c>
      <c r="G925" s="8">
        <v>-4404.8</v>
      </c>
      <c r="H925" s="8">
        <v>0</v>
      </c>
      <c r="I925" s="8">
        <v>0</v>
      </c>
      <c r="J925" s="10">
        <f t="shared" si="97"/>
        <v>-9708.6</v>
      </c>
      <c r="K925" s="8">
        <v>-58.06</v>
      </c>
      <c r="L925" s="8">
        <v>-504.03</v>
      </c>
      <c r="M925" s="8">
        <f t="shared" si="99"/>
        <v>-562.08999999999992</v>
      </c>
      <c r="N925" s="10">
        <f t="shared" si="96"/>
        <v>-10270.69</v>
      </c>
      <c r="O925" s="11">
        <f>IF(Table5[[#This Row],[Beans]]="","",O924+Table5[[#This Row],[Beans]])</f>
        <v>4805399.9999999972</v>
      </c>
      <c r="P925" s="11">
        <f>IF(Table5[[#This Row],[Meal]]="","",P924+Table5[[#This Row],[Meal]])</f>
        <v>1619875.6999999993</v>
      </c>
      <c r="Q925" s="11">
        <f>IF(Table5[[#This Row],[Oil]]="","",Q924+Table5[[#This Row],[Oil]])</f>
        <v>-555350.55999999994</v>
      </c>
      <c r="R925" s="11">
        <f>IF(Table5[[#This Row],[Corn]]="","",R924+Table5[[#This Row],[Corn]])</f>
        <v>644626.13999999955</v>
      </c>
      <c r="S925" s="11">
        <f>IF(Table5[[#This Row],[Wheat]]="","",S924+Table5[[#This Row],[Wheat]])</f>
        <v>1558643.3200000019</v>
      </c>
      <c r="T925" s="11">
        <f>IF(Table5[[#This Row],[KC Wheat]]="","",T924+Table5[[#This Row],[KC Wheat]])</f>
        <v>-11076.900000000012</v>
      </c>
      <c r="U925" s="11">
        <f>IF(Table5[[#This Row],[Energies]]="","",U924+Table5[[#This Row],[Energies]])</f>
        <v>58860.250000000015</v>
      </c>
      <c r="V925" s="10">
        <f t="shared" si="95"/>
        <v>7351237.6180000007</v>
      </c>
      <c r="W925" s="8">
        <v>602892</v>
      </c>
      <c r="X925" s="12">
        <f t="shared" si="94"/>
        <v>-1.70357045706362E-2</v>
      </c>
      <c r="Y925" s="8"/>
      <c r="Z925" s="8"/>
      <c r="AA925" s="8"/>
      <c r="AB925" s="8"/>
      <c r="AC925" s="66">
        <v>721735.3</v>
      </c>
    </row>
    <row r="926" spans="1:29" x14ac:dyDescent="0.25">
      <c r="A926" s="1" t="str">
        <f t="shared" si="98"/>
        <v>Aug</v>
      </c>
      <c r="B926" s="2">
        <v>45509</v>
      </c>
      <c r="C926" s="8">
        <v>29777.200000000001</v>
      </c>
      <c r="D926" s="8">
        <v>17661.8</v>
      </c>
      <c r="E926" s="8">
        <v>0</v>
      </c>
      <c r="F926" s="8">
        <v>-13943.6</v>
      </c>
      <c r="G926" s="8">
        <v>1280.8</v>
      </c>
      <c r="H926" s="8">
        <v>0</v>
      </c>
      <c r="I926" s="8">
        <v>0</v>
      </c>
      <c r="J926" s="10">
        <f t="shared" si="97"/>
        <v>34776.200000000004</v>
      </c>
      <c r="K926" s="8">
        <v>-68.489999999999995</v>
      </c>
      <c r="L926" s="8">
        <v>-599.27</v>
      </c>
      <c r="M926" s="8">
        <f t="shared" si="99"/>
        <v>-667.76</v>
      </c>
      <c r="N926" s="10">
        <f t="shared" si="96"/>
        <v>34108.44</v>
      </c>
      <c r="O926" s="11">
        <f>IF(Table5[[#This Row],[Beans]]="","",O925+Table5[[#This Row],[Beans]])</f>
        <v>4835177.1999999974</v>
      </c>
      <c r="P926" s="11">
        <f>IF(Table5[[#This Row],[Meal]]="","",P925+Table5[[#This Row],[Meal]])</f>
        <v>1637537.4999999993</v>
      </c>
      <c r="Q926" s="11">
        <f>IF(Table5[[#This Row],[Oil]]="","",Q925+Table5[[#This Row],[Oil]])</f>
        <v>-555350.55999999994</v>
      </c>
      <c r="R926" s="11">
        <f>IF(Table5[[#This Row],[Corn]]="","",R925+Table5[[#This Row],[Corn]])</f>
        <v>630682.53999999957</v>
      </c>
      <c r="S926" s="11">
        <f>IF(Table5[[#This Row],[Wheat]]="","",S925+Table5[[#This Row],[Wheat]])</f>
        <v>1559924.120000002</v>
      </c>
      <c r="T926" s="11">
        <f>IF(Table5[[#This Row],[KC Wheat]]="","",T925+Table5[[#This Row],[KC Wheat]])</f>
        <v>-11076.900000000012</v>
      </c>
      <c r="U926" s="11">
        <f>IF(Table5[[#This Row],[Energies]]="","",U925+Table5[[#This Row],[Energies]])</f>
        <v>58860.250000000015</v>
      </c>
      <c r="V926" s="10">
        <f t="shared" si="95"/>
        <v>7385346.0580000011</v>
      </c>
      <c r="W926" s="8">
        <v>673860</v>
      </c>
      <c r="X926" s="12">
        <f t="shared" si="94"/>
        <v>5.061650787997507E-2</v>
      </c>
      <c r="Y926" s="8"/>
      <c r="Z926" s="8"/>
      <c r="AA926" s="8"/>
      <c r="AB926" s="1"/>
      <c r="AC926" s="66">
        <v>757588.79</v>
      </c>
    </row>
    <row r="927" spans="1:29" x14ac:dyDescent="0.25">
      <c r="A927" s="1" t="str">
        <f t="shared" si="98"/>
        <v>Aug</v>
      </c>
      <c r="B927" s="2">
        <v>45510</v>
      </c>
      <c r="C927" s="8">
        <v>7806.8</v>
      </c>
      <c r="D927" s="8">
        <v>7480.3</v>
      </c>
      <c r="E927" s="8">
        <v>0</v>
      </c>
      <c r="F927" s="8">
        <v>-9575.2000000000007</v>
      </c>
      <c r="G927" s="8">
        <v>1913.8</v>
      </c>
      <c r="H927" s="8">
        <v>0</v>
      </c>
      <c r="I927" s="8">
        <v>0</v>
      </c>
      <c r="J927" s="10">
        <f t="shared" si="97"/>
        <v>7625.7</v>
      </c>
      <c r="K927" s="8">
        <v>-83.84</v>
      </c>
      <c r="L927" s="8">
        <v>-740.09</v>
      </c>
      <c r="M927" s="8">
        <f t="shared" si="99"/>
        <v>-823.93000000000006</v>
      </c>
      <c r="N927" s="10">
        <f t="shared" si="96"/>
        <v>6801.7699999999995</v>
      </c>
      <c r="O927" s="11">
        <f>IF(Table5[[#This Row],[Beans]]="","",O926+Table5[[#This Row],[Beans]])</f>
        <v>4842983.9999999972</v>
      </c>
      <c r="P927" s="11">
        <f>IF(Table5[[#This Row],[Meal]]="","",P926+Table5[[#This Row],[Meal]])</f>
        <v>1645017.7999999993</v>
      </c>
      <c r="Q927" s="11">
        <f>IF(Table5[[#This Row],[Oil]]="","",Q926+Table5[[#This Row],[Oil]])</f>
        <v>-555350.55999999994</v>
      </c>
      <c r="R927" s="11">
        <f>IF(Table5[[#This Row],[Corn]]="","",R926+Table5[[#This Row],[Corn]])</f>
        <v>621107.33999999962</v>
      </c>
      <c r="S927" s="11">
        <f>IF(Table5[[#This Row],[Wheat]]="","",S926+Table5[[#This Row],[Wheat]])</f>
        <v>1561837.920000002</v>
      </c>
      <c r="T927" s="11">
        <f>IF(Table5[[#This Row],[KC Wheat]]="","",T926+Table5[[#This Row],[KC Wheat]])</f>
        <v>-11076.900000000012</v>
      </c>
      <c r="U927" s="11">
        <f>IF(Table5[[#This Row],[Energies]]="","",U926+Table5[[#This Row],[Energies]])</f>
        <v>58860.250000000015</v>
      </c>
      <c r="V927" s="10">
        <f t="shared" si="95"/>
        <v>7392147.8280000007</v>
      </c>
      <c r="W927" s="8">
        <v>692266</v>
      </c>
      <c r="X927" s="12">
        <f t="shared" ref="X927:X990" si="100">IFERROR(N927/W927,"")</f>
        <v>9.8253705945402486E-3</v>
      </c>
      <c r="Y927" s="8"/>
      <c r="Z927" s="8"/>
      <c r="AA927" s="8"/>
      <c r="AB927" s="8"/>
      <c r="AC927" s="66">
        <v>771464.86</v>
      </c>
    </row>
    <row r="928" spans="1:29" x14ac:dyDescent="0.25">
      <c r="A928" s="1" t="str">
        <f t="shared" si="98"/>
        <v>Aug</v>
      </c>
      <c r="B928" s="2">
        <v>45511</v>
      </c>
      <c r="C928" s="8">
        <v>-14696.4</v>
      </c>
      <c r="D928" s="8">
        <v>-36206.6</v>
      </c>
      <c r="E928" s="8">
        <v>0</v>
      </c>
      <c r="F928" s="8">
        <v>16910.7</v>
      </c>
      <c r="G928" s="8">
        <v>1865.2</v>
      </c>
      <c r="H928" s="8">
        <v>0</v>
      </c>
      <c r="I928" s="8">
        <v>0</v>
      </c>
      <c r="J928" s="10">
        <f t="shared" si="97"/>
        <v>-32127.100000000002</v>
      </c>
      <c r="K928" s="8">
        <v>-54.55</v>
      </c>
      <c r="L928" s="8">
        <v>-472</v>
      </c>
      <c r="M928" s="8">
        <f t="shared" si="99"/>
        <v>-526.54999999999995</v>
      </c>
      <c r="N928" s="10">
        <f t="shared" si="96"/>
        <v>-32653.65</v>
      </c>
      <c r="O928" s="11">
        <f>IF(Table5[[#This Row],[Beans]]="","",O927+Table5[[#This Row],[Beans]])</f>
        <v>4828287.5999999968</v>
      </c>
      <c r="P928" s="11">
        <f>IF(Table5[[#This Row],[Meal]]="","",P927+Table5[[#This Row],[Meal]])</f>
        <v>1608811.1999999993</v>
      </c>
      <c r="Q928" s="11">
        <f>IF(Table5[[#This Row],[Oil]]="","",Q927+Table5[[#This Row],[Oil]])</f>
        <v>-555350.55999999994</v>
      </c>
      <c r="R928" s="11">
        <f>IF(Table5[[#This Row],[Corn]]="","",R927+Table5[[#This Row],[Corn]])</f>
        <v>638018.03999999957</v>
      </c>
      <c r="S928" s="11">
        <f>IF(Table5[[#This Row],[Wheat]]="","",S927+Table5[[#This Row],[Wheat]])</f>
        <v>1563703.120000002</v>
      </c>
      <c r="T928" s="11">
        <f>IF(Table5[[#This Row],[KC Wheat]]="","",T927+Table5[[#This Row],[KC Wheat]])</f>
        <v>-11076.900000000012</v>
      </c>
      <c r="U928" s="11">
        <f>IF(Table5[[#This Row],[Energies]]="","",U927+Table5[[#This Row],[Energies]])</f>
        <v>58860.250000000015</v>
      </c>
      <c r="V928" s="10">
        <f t="shared" si="95"/>
        <v>7359494.1780000003</v>
      </c>
      <c r="W928" s="8">
        <v>696954</v>
      </c>
      <c r="X928" s="12">
        <f t="shared" si="100"/>
        <v>-4.6851944317702461E-2</v>
      </c>
      <c r="Y928" s="8">
        <v>-4241.8200000000006</v>
      </c>
      <c r="Z928" s="8"/>
      <c r="AA928" s="8"/>
      <c r="AB928" s="1"/>
      <c r="AC928" s="66">
        <v>755641.3</v>
      </c>
    </row>
    <row r="929" spans="1:32" x14ac:dyDescent="0.25">
      <c r="A929" s="1" t="str">
        <f t="shared" si="98"/>
        <v>Aug</v>
      </c>
      <c r="B929" s="2">
        <v>45512</v>
      </c>
      <c r="C929" s="8">
        <v>-4451.6000000000004</v>
      </c>
      <c r="D929" s="8">
        <v>-24457.599999999999</v>
      </c>
      <c r="E929" s="8">
        <v>0</v>
      </c>
      <c r="F929" s="8">
        <v>2288</v>
      </c>
      <c r="G929" s="8">
        <v>685.5</v>
      </c>
      <c r="H929" s="8">
        <v>0</v>
      </c>
      <c r="I929" s="8">
        <v>0</v>
      </c>
      <c r="J929" s="10">
        <f t="shared" si="97"/>
        <v>-25935.699999999997</v>
      </c>
      <c r="K929" s="8">
        <v>-46.29</v>
      </c>
      <c r="L929" s="8">
        <v>-396.74</v>
      </c>
      <c r="M929" s="8">
        <f t="shared" si="99"/>
        <v>-443.03000000000003</v>
      </c>
      <c r="N929" s="10">
        <f t="shared" si="96"/>
        <v>-26378.729999999996</v>
      </c>
      <c r="O929" s="11">
        <f>IF(Table5[[#This Row],[Beans]]="","",O928+Table5[[#This Row],[Beans]])</f>
        <v>4823835.9999999972</v>
      </c>
      <c r="P929" s="11">
        <f>IF(Table5[[#This Row],[Meal]]="","",P928+Table5[[#This Row],[Meal]])</f>
        <v>1584353.5999999992</v>
      </c>
      <c r="Q929" s="11">
        <f>IF(Table5[[#This Row],[Oil]]="","",Q928+Table5[[#This Row],[Oil]])</f>
        <v>-555350.55999999994</v>
      </c>
      <c r="R929" s="11">
        <f>IF(Table5[[#This Row],[Corn]]="","",R928+Table5[[#This Row],[Corn]])</f>
        <v>640306.03999999957</v>
      </c>
      <c r="S929" s="11">
        <f>IF(Table5[[#This Row],[Wheat]]="","",S928+Table5[[#This Row],[Wheat]])</f>
        <v>1564388.620000002</v>
      </c>
      <c r="T929" s="11">
        <f>IF(Table5[[#This Row],[KC Wheat]]="","",T928+Table5[[#This Row],[KC Wheat]])</f>
        <v>-11076.900000000012</v>
      </c>
      <c r="U929" s="11">
        <f>IF(Table5[[#This Row],[Energies]]="","",U928+Table5[[#This Row],[Energies]])</f>
        <v>58860.250000000015</v>
      </c>
      <c r="V929" s="10">
        <f t="shared" si="95"/>
        <v>7333115.4479999999</v>
      </c>
      <c r="W929" s="8">
        <v>630903</v>
      </c>
      <c r="X929" s="12">
        <f>IFERROR(N929/W929,"")</f>
        <v>-4.1811070798522115E-2</v>
      </c>
      <c r="Y929" s="8"/>
      <c r="Z929" s="8"/>
      <c r="AA929" s="8"/>
      <c r="AB929" s="8"/>
      <c r="AC929" s="66">
        <v>710062.02</v>
      </c>
    </row>
    <row r="930" spans="1:32" x14ac:dyDescent="0.25">
      <c r="A930" s="1" t="str">
        <f t="shared" si="98"/>
        <v>Aug</v>
      </c>
      <c r="B930" s="2">
        <v>45513</v>
      </c>
      <c r="C930" s="8">
        <v>20961.400000000001</v>
      </c>
      <c r="D930" s="8">
        <v>-12402.3</v>
      </c>
      <c r="E930" s="8">
        <v>0</v>
      </c>
      <c r="F930" s="8">
        <v>-10816.7</v>
      </c>
      <c r="G930" s="8">
        <v>-189.9</v>
      </c>
      <c r="H930" s="8">
        <v>0</v>
      </c>
      <c r="I930" s="8">
        <v>0</v>
      </c>
      <c r="J930" s="10">
        <f t="shared" si="97"/>
        <v>-2447.4999999999986</v>
      </c>
      <c r="K930" s="8">
        <v>-55.54</v>
      </c>
      <c r="L930" s="8">
        <v>-487.46</v>
      </c>
      <c r="M930" s="8">
        <f t="shared" si="99"/>
        <v>-543</v>
      </c>
      <c r="N930" s="10">
        <f t="shared" si="96"/>
        <v>-2990.4999999999986</v>
      </c>
      <c r="O930" s="11">
        <f>IF(Table5[[#This Row],[Beans]]="","",O929+Table5[[#This Row],[Beans]])</f>
        <v>4844797.3999999976</v>
      </c>
      <c r="P930" s="11">
        <f>IF(Table5[[#This Row],[Meal]]="","",P929+Table5[[#This Row],[Meal]])</f>
        <v>1571951.2999999991</v>
      </c>
      <c r="Q930" s="11">
        <f>IF(Table5[[#This Row],[Oil]]="","",Q929+Table5[[#This Row],[Oil]])</f>
        <v>-555350.55999999994</v>
      </c>
      <c r="R930" s="11">
        <f>IF(Table5[[#This Row],[Corn]]="","",R929+Table5[[#This Row],[Corn]])</f>
        <v>629489.33999999962</v>
      </c>
      <c r="S930" s="11">
        <f>IF(Table5[[#This Row],[Wheat]]="","",S929+Table5[[#This Row],[Wheat]])</f>
        <v>1564198.7200000021</v>
      </c>
      <c r="T930" s="11">
        <f>IF(Table5[[#This Row],[KC Wheat]]="","",T929+Table5[[#This Row],[KC Wheat]])</f>
        <v>-11076.900000000012</v>
      </c>
      <c r="U930" s="11">
        <f>IF(Table5[[#This Row],[Energies]]="","",U929+Table5[[#This Row],[Energies]])</f>
        <v>58860.250000000015</v>
      </c>
      <c r="V930" s="10">
        <f t="shared" si="95"/>
        <v>7330124.9479999999</v>
      </c>
      <c r="W930" s="8">
        <v>625473</v>
      </c>
      <c r="X930" s="12">
        <f t="shared" si="100"/>
        <v>-4.7811816017637827E-3</v>
      </c>
      <c r="Y930" s="8"/>
      <c r="Z930" s="8"/>
      <c r="AA930" s="8"/>
      <c r="AB930" s="1"/>
      <c r="AC930" s="66">
        <v>712095.27</v>
      </c>
    </row>
    <row r="931" spans="1:32" x14ac:dyDescent="0.25">
      <c r="A931" s="1" t="str">
        <f t="shared" si="98"/>
        <v>Aug</v>
      </c>
      <c r="B931" s="2">
        <v>45516</v>
      </c>
      <c r="C931" s="8">
        <v>-33347.300000000003</v>
      </c>
      <c r="D931" s="8">
        <v>-27999.9</v>
      </c>
      <c r="E931" s="8">
        <v>0</v>
      </c>
      <c r="F931" s="8">
        <v>-2550.4</v>
      </c>
      <c r="G931" s="8">
        <v>-3234.2</v>
      </c>
      <c r="H931" s="8">
        <v>0</v>
      </c>
      <c r="I931" s="8">
        <v>0</v>
      </c>
      <c r="J931" s="10">
        <f t="shared" si="97"/>
        <v>-67131.8</v>
      </c>
      <c r="K931" s="8">
        <v>-123.96</v>
      </c>
      <c r="L931" s="8">
        <v>-1090.68</v>
      </c>
      <c r="M931" s="8">
        <f t="shared" si="99"/>
        <v>-1214.6400000000001</v>
      </c>
      <c r="N931" s="10">
        <f t="shared" si="96"/>
        <v>-68346.44</v>
      </c>
      <c r="O931" s="11">
        <f>IF(Table5[[#This Row],[Beans]]="","",O930+Table5[[#This Row],[Beans]])</f>
        <v>4811450.0999999978</v>
      </c>
      <c r="P931" s="11">
        <f>IF(Table5[[#This Row],[Meal]]="","",P930+Table5[[#This Row],[Meal]])</f>
        <v>1543951.3999999992</v>
      </c>
      <c r="Q931" s="11">
        <f>IF(Table5[[#This Row],[Oil]]="","",Q930+Table5[[#This Row],[Oil]])</f>
        <v>-555350.55999999994</v>
      </c>
      <c r="R931" s="11">
        <f>IF(Table5[[#This Row],[Corn]]="","",R930+Table5[[#This Row],[Corn]])</f>
        <v>626938.93999999959</v>
      </c>
      <c r="S931" s="11">
        <f>IF(Table5[[#This Row],[Wheat]]="","",S930+Table5[[#This Row],[Wheat]])</f>
        <v>1560964.5200000021</v>
      </c>
      <c r="T931" s="11">
        <f>IF(Table5[[#This Row],[KC Wheat]]="","",T930+Table5[[#This Row],[KC Wheat]])</f>
        <v>-11076.900000000012</v>
      </c>
      <c r="U931" s="11">
        <f>IF(Table5[[#This Row],[Energies]]="","",U930+Table5[[#This Row],[Energies]])</f>
        <v>58860.250000000015</v>
      </c>
      <c r="V931" s="10">
        <f t="shared" si="95"/>
        <v>7261778.5079999994</v>
      </c>
      <c r="W931" s="8">
        <v>546920</v>
      </c>
      <c r="X931" s="12">
        <f t="shared" si="100"/>
        <v>-0.12496606450669202</v>
      </c>
      <c r="Y931" s="8"/>
      <c r="Z931" s="8"/>
      <c r="AA931" s="8"/>
      <c r="AB931" s="8"/>
      <c r="AC931" s="66">
        <v>640183.13</v>
      </c>
    </row>
    <row r="932" spans="1:32" x14ac:dyDescent="0.25">
      <c r="A932" s="1" t="str">
        <f t="shared" si="98"/>
        <v>Aug</v>
      </c>
      <c r="B932" s="2">
        <v>45517</v>
      </c>
      <c r="C932" s="8">
        <v>-18717.400000000001</v>
      </c>
      <c r="D932" s="8">
        <v>-3309.4</v>
      </c>
      <c r="E932" s="8">
        <v>0</v>
      </c>
      <c r="F932" s="8">
        <v>9066.2000000000007</v>
      </c>
      <c r="G932" s="8">
        <v>11295.6</v>
      </c>
      <c r="H932" s="8">
        <v>0</v>
      </c>
      <c r="I932" s="8">
        <v>0</v>
      </c>
      <c r="J932" s="10">
        <f t="shared" si="97"/>
        <v>-1665.0000000000018</v>
      </c>
      <c r="K932" s="8">
        <v>-96.61</v>
      </c>
      <c r="L932" s="8">
        <v>-784.17</v>
      </c>
      <c r="M932" s="8">
        <f t="shared" si="99"/>
        <v>-880.78</v>
      </c>
      <c r="N932" s="10">
        <f t="shared" si="96"/>
        <v>-2545.7800000000016</v>
      </c>
      <c r="O932" s="11">
        <f>IF(Table5[[#This Row],[Beans]]="","",O931+Table5[[#This Row],[Beans]])</f>
        <v>4792732.6999999974</v>
      </c>
      <c r="P932" s="11">
        <f>IF(Table5[[#This Row],[Meal]]="","",P931+Table5[[#This Row],[Meal]])</f>
        <v>1540641.9999999993</v>
      </c>
      <c r="Q932" s="11">
        <f>IF(Table5[[#This Row],[Oil]]="","",Q931+Table5[[#This Row],[Oil]])</f>
        <v>-555350.55999999994</v>
      </c>
      <c r="R932" s="11">
        <f>IF(Table5[[#This Row],[Corn]]="","",R931+Table5[[#This Row],[Corn]])</f>
        <v>636005.13999999955</v>
      </c>
      <c r="S932" s="11">
        <f>IF(Table5[[#This Row],[Wheat]]="","",S931+Table5[[#This Row],[Wheat]])</f>
        <v>1572260.1200000022</v>
      </c>
      <c r="T932" s="11">
        <f>IF(Table5[[#This Row],[KC Wheat]]="","",T931+Table5[[#This Row],[KC Wheat]])</f>
        <v>-11076.900000000012</v>
      </c>
      <c r="U932" s="11">
        <f>IF(Table5[[#This Row],[Energies]]="","",U931+Table5[[#This Row],[Energies]])</f>
        <v>58860.250000000015</v>
      </c>
      <c r="V932" s="10">
        <f t="shared" si="95"/>
        <v>7259232.7279999992</v>
      </c>
      <c r="W932" s="8">
        <v>577602</v>
      </c>
      <c r="X932" s="12">
        <f t="shared" si="100"/>
        <v>-4.4074985889938079E-3</v>
      </c>
      <c r="Y932" s="8"/>
      <c r="Z932" s="8"/>
      <c r="AA932" s="8"/>
      <c r="AB932" s="1"/>
      <c r="AC932" s="66">
        <v>666836.1</v>
      </c>
    </row>
    <row r="933" spans="1:32" x14ac:dyDescent="0.25">
      <c r="A933" s="1" t="str">
        <f t="shared" si="98"/>
        <v>Aug</v>
      </c>
      <c r="B933" s="2">
        <v>45518</v>
      </c>
      <c r="C933" s="8">
        <v>-3641.3</v>
      </c>
      <c r="D933" s="8">
        <v>19808.5</v>
      </c>
      <c r="E933" s="8">
        <v>0</v>
      </c>
      <c r="F933" s="8">
        <v>11848.1</v>
      </c>
      <c r="G933" s="8">
        <v>-7851.3</v>
      </c>
      <c r="H933" s="8">
        <v>0</v>
      </c>
      <c r="I933" s="8">
        <v>0</v>
      </c>
      <c r="J933" s="10">
        <f t="shared" si="97"/>
        <v>20164.000000000004</v>
      </c>
      <c r="K933" s="8">
        <v>-110.2</v>
      </c>
      <c r="L933" s="8">
        <v>-956.42</v>
      </c>
      <c r="M933" s="8">
        <f t="shared" si="99"/>
        <v>-1066.6199999999999</v>
      </c>
      <c r="N933" s="10">
        <f t="shared" si="96"/>
        <v>19097.380000000005</v>
      </c>
      <c r="O933" s="11">
        <f>IF(Table5[[#This Row],[Beans]]="","",O932+Table5[[#This Row],[Beans]])</f>
        <v>4789091.3999999976</v>
      </c>
      <c r="P933" s="11">
        <f>IF(Table5[[#This Row],[Meal]]="","",P932+Table5[[#This Row],[Meal]])</f>
        <v>1560450.4999999993</v>
      </c>
      <c r="Q933" s="11">
        <f>IF(Table5[[#This Row],[Oil]]="","",Q932+Table5[[#This Row],[Oil]])</f>
        <v>-555350.55999999994</v>
      </c>
      <c r="R933" s="11">
        <f>IF(Table5[[#This Row],[Corn]]="","",R932+Table5[[#This Row],[Corn]])</f>
        <v>647853.23999999953</v>
      </c>
      <c r="S933" s="11">
        <f>IF(Table5[[#This Row],[Wheat]]="","",S932+Table5[[#This Row],[Wheat]])</f>
        <v>1564408.8200000022</v>
      </c>
      <c r="T933" s="11">
        <f>IF(Table5[[#This Row],[KC Wheat]]="","",T932+Table5[[#This Row],[KC Wheat]])</f>
        <v>-11076.900000000012</v>
      </c>
      <c r="U933" s="11">
        <f>IF(Table5[[#This Row],[Energies]]="","",U932+Table5[[#This Row],[Energies]])</f>
        <v>58860.250000000015</v>
      </c>
      <c r="V933" s="10">
        <f t="shared" si="95"/>
        <v>7278330.1079999991</v>
      </c>
      <c r="W933" s="8">
        <v>570860</v>
      </c>
      <c r="X933" s="12">
        <f t="shared" si="100"/>
        <v>3.3453701432925767E-2</v>
      </c>
      <c r="Y933" s="8"/>
      <c r="Z933" s="8"/>
      <c r="AA933" s="8"/>
      <c r="AB933" s="8"/>
      <c r="AC933" s="66">
        <v>670118.23</v>
      </c>
    </row>
    <row r="934" spans="1:32" x14ac:dyDescent="0.25">
      <c r="A934" s="1" t="str">
        <f t="shared" si="98"/>
        <v>Aug</v>
      </c>
      <c r="B934" s="2">
        <v>45519</v>
      </c>
      <c r="C934" s="8">
        <v>16921.599999999999</v>
      </c>
      <c r="D934" s="8">
        <v>-2670.3</v>
      </c>
      <c r="E934" s="8">
        <v>0</v>
      </c>
      <c r="F934" s="8">
        <v>2261.6</v>
      </c>
      <c r="G934" s="8">
        <v>-1068.0999999999999</v>
      </c>
      <c r="H934" s="8">
        <v>0</v>
      </c>
      <c r="I934" s="8">
        <v>0</v>
      </c>
      <c r="J934" s="10">
        <f t="shared" si="97"/>
        <v>15444.799999999997</v>
      </c>
      <c r="K934" s="8">
        <v>-73.790000000000006</v>
      </c>
      <c r="L934" s="8">
        <v>-607.49</v>
      </c>
      <c r="M934" s="8">
        <f>IF(SUM(K934:L934)=0,"",SUM(K934:L934))</f>
        <v>-681.28</v>
      </c>
      <c r="N934" s="10">
        <f t="shared" si="96"/>
        <v>14763.519999999997</v>
      </c>
      <c r="O934" s="11">
        <f>IF(Table5[[#This Row],[Beans]]="","",O933+Table5[[#This Row],[Beans]])</f>
        <v>4806012.9999999972</v>
      </c>
      <c r="P934" s="11">
        <f>IF(Table5[[#This Row],[Meal]]="","",P933+Table5[[#This Row],[Meal]])</f>
        <v>1557780.1999999993</v>
      </c>
      <c r="Q934" s="11">
        <f>IF(Table5[[#This Row],[Oil]]="","",Q933+Table5[[#This Row],[Oil]])</f>
        <v>-555350.55999999994</v>
      </c>
      <c r="R934" s="11">
        <f>IF(Table5[[#This Row],[Corn]]="","",R933+Table5[[#This Row],[Corn]])</f>
        <v>650114.8399999995</v>
      </c>
      <c r="S934" s="11">
        <f>IF(Table5[[#This Row],[Wheat]]="","",S933+Table5[[#This Row],[Wheat]])</f>
        <v>1563340.7200000021</v>
      </c>
      <c r="T934" s="11">
        <f>IF(Table5[[#This Row],[KC Wheat]]="","",T933+Table5[[#This Row],[KC Wheat]])</f>
        <v>-11076.900000000012</v>
      </c>
      <c r="U934" s="11">
        <f>IF(Table5[[#This Row],[Energies]]="","",U933+Table5[[#This Row],[Energies]])</f>
        <v>58860.250000000015</v>
      </c>
      <c r="V934" s="10">
        <f t="shared" si="95"/>
        <v>7293093.6279999986</v>
      </c>
      <c r="W934" s="8">
        <v>630664</v>
      </c>
      <c r="X934" s="12">
        <f t="shared" si="100"/>
        <v>2.3409485875204541E-2</v>
      </c>
      <c r="Y934" s="8"/>
      <c r="Z934" s="8">
        <v>56335.68</v>
      </c>
      <c r="AA934" s="8"/>
      <c r="AB934" s="1"/>
      <c r="AC934" s="66">
        <v>693904.45</v>
      </c>
      <c r="AF934" s="70"/>
    </row>
    <row r="935" spans="1:32" x14ac:dyDescent="0.25">
      <c r="A935" s="1" t="str">
        <f t="shared" si="98"/>
        <v>Aug</v>
      </c>
      <c r="B935" s="2">
        <v>45520</v>
      </c>
      <c r="C935" s="8">
        <v>30916.799999999999</v>
      </c>
      <c r="D935" s="8">
        <v>11792.7</v>
      </c>
      <c r="E935" s="8">
        <v>0</v>
      </c>
      <c r="F935" s="8">
        <v>6611.9</v>
      </c>
      <c r="G935" s="8">
        <v>8236.6</v>
      </c>
      <c r="H935" s="8">
        <v>0</v>
      </c>
      <c r="I935" s="8">
        <v>0</v>
      </c>
      <c r="J935" s="10">
        <f t="shared" si="97"/>
        <v>57558</v>
      </c>
      <c r="K935" s="8">
        <v>-52.57</v>
      </c>
      <c r="L935" s="8">
        <v>-419.72</v>
      </c>
      <c r="M935" s="8">
        <f t="shared" si="99"/>
        <v>-472.29</v>
      </c>
      <c r="N935" s="10">
        <f t="shared" si="96"/>
        <v>57085.71</v>
      </c>
      <c r="O935" s="11">
        <f>IF(Table5[[#This Row],[Beans]]="","",O934+Table5[[#This Row],[Beans]])</f>
        <v>4836929.799999997</v>
      </c>
      <c r="P935" s="11">
        <f>IF(Table5[[#This Row],[Meal]]="","",P934+Table5[[#This Row],[Meal]])</f>
        <v>1569572.8999999992</v>
      </c>
      <c r="Q935" s="11">
        <f>IF(Table5[[#This Row],[Oil]]="","",Q934+Table5[[#This Row],[Oil]])</f>
        <v>-555350.55999999994</v>
      </c>
      <c r="R935" s="11">
        <f>IF(Table5[[#This Row],[Corn]]="","",R934+Table5[[#This Row],[Corn]])</f>
        <v>656726.73999999953</v>
      </c>
      <c r="S935" s="11">
        <f>IF(Table5[[#This Row],[Wheat]]="","",S934+Table5[[#This Row],[Wheat]])</f>
        <v>1571577.3200000022</v>
      </c>
      <c r="T935" s="11">
        <f>IF(Table5[[#This Row],[KC Wheat]]="","",T934+Table5[[#This Row],[KC Wheat]])</f>
        <v>-11076.900000000012</v>
      </c>
      <c r="U935" s="11">
        <f>IF(Table5[[#This Row],[Energies]]="","",U934+Table5[[#This Row],[Energies]])</f>
        <v>58860.250000000015</v>
      </c>
      <c r="V935" s="10">
        <f t="shared" si="95"/>
        <v>7350179.3379999986</v>
      </c>
      <c r="W935" s="8">
        <v>558326</v>
      </c>
      <c r="X935" s="12">
        <f t="shared" si="100"/>
        <v>0.10224440559816309</v>
      </c>
      <c r="Y935" s="8"/>
      <c r="Z935" s="8"/>
      <c r="AA935" s="8"/>
      <c r="AB935" s="8"/>
      <c r="AC935" s="66">
        <v>734665.91</v>
      </c>
    </row>
    <row r="936" spans="1:32" x14ac:dyDescent="0.25">
      <c r="A936" s="1" t="str">
        <f t="shared" si="98"/>
        <v>Aug</v>
      </c>
      <c r="B936" s="2">
        <v>45523</v>
      </c>
      <c r="C936" s="8">
        <v>-496.2</v>
      </c>
      <c r="D936" s="8">
        <v>9330.7000000000007</v>
      </c>
      <c r="E936" s="8">
        <v>0</v>
      </c>
      <c r="F936" s="8">
        <v>1771.5</v>
      </c>
      <c r="G936" s="8">
        <v>-1323.7</v>
      </c>
      <c r="H936" s="8">
        <v>0</v>
      </c>
      <c r="I936" s="8">
        <v>0</v>
      </c>
      <c r="J936" s="10">
        <f t="shared" si="97"/>
        <v>9282.2999999999993</v>
      </c>
      <c r="K936" s="8">
        <v>-110.38</v>
      </c>
      <c r="L936" s="8">
        <v>-939.27</v>
      </c>
      <c r="M936" s="8">
        <f t="shared" si="99"/>
        <v>-1049.6500000000001</v>
      </c>
      <c r="N936" s="10">
        <f t="shared" si="96"/>
        <v>8232.65</v>
      </c>
      <c r="O936" s="11">
        <f>IF(Table5[[#This Row],[Beans]]="","",O935+Table5[[#This Row],[Beans]])</f>
        <v>4836433.5999999968</v>
      </c>
      <c r="P936" s="11">
        <f>IF(Table5[[#This Row],[Meal]]="","",P935+Table5[[#This Row],[Meal]])</f>
        <v>1578903.5999999992</v>
      </c>
      <c r="Q936" s="11">
        <f>IF(Table5[[#This Row],[Oil]]="","",Q935+Table5[[#This Row],[Oil]])</f>
        <v>-555350.55999999994</v>
      </c>
      <c r="R936" s="11">
        <f>IF(Table5[[#This Row],[Corn]]="","",R935+Table5[[#This Row],[Corn]])</f>
        <v>658498.23999999953</v>
      </c>
      <c r="S936" s="11">
        <f>IF(Table5[[#This Row],[Wheat]]="","",S935+Table5[[#This Row],[Wheat]])</f>
        <v>1570253.6200000022</v>
      </c>
      <c r="T936" s="11">
        <f>IF(Table5[[#This Row],[KC Wheat]]="","",T935+Table5[[#This Row],[KC Wheat]])</f>
        <v>-11076.900000000012</v>
      </c>
      <c r="U936" s="11">
        <f>IF(Table5[[#This Row],[Energies]]="","",U935+Table5[[#This Row],[Energies]])</f>
        <v>58860.250000000015</v>
      </c>
      <c r="V936" s="10">
        <f t="shared" si="95"/>
        <v>7358411.987999999</v>
      </c>
      <c r="W936" s="8">
        <v>715312</v>
      </c>
      <c r="X936" s="12">
        <f t="shared" si="100"/>
        <v>1.1509173619343727E-2</v>
      </c>
      <c r="Y936" s="8"/>
      <c r="Z936" s="8"/>
      <c r="AA936" s="8"/>
      <c r="AB936" s="1"/>
      <c r="AC936" s="66">
        <v>752238.76</v>
      </c>
    </row>
    <row r="937" spans="1:32" x14ac:dyDescent="0.25">
      <c r="A937" s="1" t="str">
        <f t="shared" si="98"/>
        <v>Aug</v>
      </c>
      <c r="B937" s="2">
        <v>45524</v>
      </c>
      <c r="C937" s="8">
        <v>36147.800000000003</v>
      </c>
      <c r="D937" s="8">
        <v>-8292.9</v>
      </c>
      <c r="E937" s="8">
        <v>0</v>
      </c>
      <c r="F937" s="8">
        <v>-9226</v>
      </c>
      <c r="G937" s="8">
        <v>13004.3</v>
      </c>
      <c r="H937" s="8">
        <v>0</v>
      </c>
      <c r="I937" s="8">
        <v>0</v>
      </c>
      <c r="J937" s="10">
        <f t="shared" si="97"/>
        <v>31633.200000000001</v>
      </c>
      <c r="K937" s="8">
        <v>-88.7</v>
      </c>
      <c r="L937" s="8">
        <v>-779.73</v>
      </c>
      <c r="M937" s="8">
        <f t="shared" si="99"/>
        <v>-868.43000000000006</v>
      </c>
      <c r="N937" s="10">
        <f t="shared" si="96"/>
        <v>30764.77</v>
      </c>
      <c r="O937" s="11">
        <f>IF(Table5[[#This Row],[Beans]]="","",O936+Table5[[#This Row],[Beans]])</f>
        <v>4872581.3999999966</v>
      </c>
      <c r="P937" s="11">
        <f>IF(Table5[[#This Row],[Meal]]="","",P936+Table5[[#This Row],[Meal]])</f>
        <v>1570610.6999999993</v>
      </c>
      <c r="Q937" s="11">
        <f>IF(Table5[[#This Row],[Oil]]="","",Q936+Table5[[#This Row],[Oil]])</f>
        <v>-555350.55999999994</v>
      </c>
      <c r="R937" s="11">
        <f>IF(Table5[[#This Row],[Corn]]="","",R936+Table5[[#This Row],[Corn]])</f>
        <v>649272.23999999953</v>
      </c>
      <c r="S937" s="11">
        <f>IF(Table5[[#This Row],[Wheat]]="","",S936+Table5[[#This Row],[Wheat]])</f>
        <v>1583257.9200000023</v>
      </c>
      <c r="T937" s="11">
        <f>IF(Table5[[#This Row],[KC Wheat]]="","",T936+Table5[[#This Row],[KC Wheat]])</f>
        <v>-11076.900000000012</v>
      </c>
      <c r="U937" s="11">
        <f>IF(Table5[[#This Row],[Energies]]="","",U936+Table5[[#This Row],[Energies]])</f>
        <v>58860.250000000015</v>
      </c>
      <c r="V937" s="10">
        <f t="shared" si="95"/>
        <v>7389176.7579999985</v>
      </c>
      <c r="W937" s="8">
        <v>769090</v>
      </c>
      <c r="X937" s="12">
        <f t="shared" si="100"/>
        <v>4.0001521278393945E-2</v>
      </c>
      <c r="Y937" s="8"/>
      <c r="Z937" s="8"/>
      <c r="AA937" s="8"/>
      <c r="AB937" s="8"/>
      <c r="AC937" s="66">
        <v>775209.08</v>
      </c>
    </row>
    <row r="938" spans="1:32" x14ac:dyDescent="0.25">
      <c r="A938" s="1" t="str">
        <f t="shared" si="98"/>
        <v>Aug</v>
      </c>
      <c r="B938" s="2">
        <v>45525</v>
      </c>
      <c r="C938" s="8">
        <v>-10958.3</v>
      </c>
      <c r="D938" s="8">
        <v>-161.30000000000001</v>
      </c>
      <c r="E938" s="8">
        <v>0</v>
      </c>
      <c r="F938" s="8">
        <v>-8107.4</v>
      </c>
      <c r="G938" s="8">
        <v>-13927.5</v>
      </c>
      <c r="H938" s="8">
        <v>0</v>
      </c>
      <c r="I938" s="8">
        <v>0</v>
      </c>
      <c r="J938" s="10">
        <f t="shared" si="97"/>
        <v>-33154.5</v>
      </c>
      <c r="K938" s="8">
        <v>-93.76</v>
      </c>
      <c r="L938" s="8">
        <v>-827.2</v>
      </c>
      <c r="M938" s="8">
        <f t="shared" si="99"/>
        <v>-920.96</v>
      </c>
      <c r="N938" s="10">
        <f t="shared" si="96"/>
        <v>-34075.46</v>
      </c>
      <c r="O938" s="11">
        <f>IF(Table5[[#This Row],[Beans]]="","",O937+Table5[[#This Row],[Beans]])</f>
        <v>4861623.0999999968</v>
      </c>
      <c r="P938" s="11">
        <f>IF(Table5[[#This Row],[Meal]]="","",P937+Table5[[#This Row],[Meal]])</f>
        <v>1570449.3999999992</v>
      </c>
      <c r="Q938" s="11">
        <f>IF(Table5[[#This Row],[Oil]]="","",Q937+Table5[[#This Row],[Oil]])</f>
        <v>-555350.55999999994</v>
      </c>
      <c r="R938" s="11">
        <f>IF(Table5[[#This Row],[Corn]]="","",R937+Table5[[#This Row],[Corn]])</f>
        <v>641164.8399999995</v>
      </c>
      <c r="S938" s="11">
        <f>IF(Table5[[#This Row],[Wheat]]="","",S937+Table5[[#This Row],[Wheat]])</f>
        <v>1569330.4200000023</v>
      </c>
      <c r="T938" s="11">
        <f>IF(Table5[[#This Row],[KC Wheat]]="","",T937+Table5[[#This Row],[KC Wheat]])</f>
        <v>-11076.900000000012</v>
      </c>
      <c r="U938" s="11">
        <f>IF(Table5[[#This Row],[Energies]]="","",U937+Table5[[#This Row],[Energies]])</f>
        <v>58860.250000000015</v>
      </c>
      <c r="V938" s="10">
        <f t="shared" si="95"/>
        <v>7355101.2979999986</v>
      </c>
      <c r="W938" s="8">
        <v>611253</v>
      </c>
      <c r="X938" s="12">
        <f t="shared" si="100"/>
        <v>-5.5746900219712625E-2</v>
      </c>
      <c r="Y938" s="8"/>
      <c r="Z938" s="8"/>
      <c r="AA938" s="8"/>
      <c r="AB938" s="1"/>
      <c r="AC938" s="66">
        <v>776233.12</v>
      </c>
    </row>
    <row r="939" spans="1:32" x14ac:dyDescent="0.25">
      <c r="A939" s="1" t="str">
        <f t="shared" si="98"/>
        <v>Aug</v>
      </c>
      <c r="B939" s="2">
        <v>45526</v>
      </c>
      <c r="C939" s="8">
        <v>53968.7</v>
      </c>
      <c r="D939" s="8">
        <v>11212.9</v>
      </c>
      <c r="E939" s="8">
        <v>0</v>
      </c>
      <c r="F939" s="8">
        <v>-6788.2</v>
      </c>
      <c r="G939" s="8">
        <v>5630.8</v>
      </c>
      <c r="H939" s="8">
        <v>0</v>
      </c>
      <c r="I939" s="8">
        <v>0</v>
      </c>
      <c r="J939" s="10">
        <f t="shared" si="97"/>
        <v>64024.200000000004</v>
      </c>
      <c r="K939" s="8">
        <v>-193.35</v>
      </c>
      <c r="L939" s="8">
        <v>-1671.03</v>
      </c>
      <c r="M939" s="8">
        <f t="shared" si="99"/>
        <v>-1864.3799999999999</v>
      </c>
      <c r="N939" s="10">
        <f t="shared" si="96"/>
        <v>62159.820000000007</v>
      </c>
      <c r="O939" s="11">
        <f>IF(Table5[[#This Row],[Beans]]="","",O938+Table5[[#This Row],[Beans]])</f>
        <v>4915591.799999997</v>
      </c>
      <c r="P939" s="11">
        <f>IF(Table5[[#This Row],[Meal]]="","",P938+Table5[[#This Row],[Meal]])</f>
        <v>1581662.2999999991</v>
      </c>
      <c r="Q939" s="11">
        <f>IF(Table5[[#This Row],[Oil]]="","",Q938+Table5[[#This Row],[Oil]])</f>
        <v>-555350.55999999994</v>
      </c>
      <c r="R939" s="11">
        <f>IF(Table5[[#This Row],[Corn]]="","",R938+Table5[[#This Row],[Corn]])</f>
        <v>634376.63999999955</v>
      </c>
      <c r="S939" s="11">
        <f>IF(Table5[[#This Row],[Wheat]]="","",S938+Table5[[#This Row],[Wheat]])</f>
        <v>1574961.2200000023</v>
      </c>
      <c r="T939" s="11">
        <f>IF(Table5[[#This Row],[KC Wheat]]="","",T938+Table5[[#This Row],[KC Wheat]])</f>
        <v>-11076.900000000012</v>
      </c>
      <c r="U939" s="11">
        <f>IF(Table5[[#This Row],[Energies]]="","",U938+Table5[[#This Row],[Energies]])</f>
        <v>58860.250000000015</v>
      </c>
      <c r="V939" s="10">
        <f t="shared" si="95"/>
        <v>7417261.1179999989</v>
      </c>
      <c r="W939" s="8">
        <v>588406</v>
      </c>
      <c r="X939" s="12">
        <f t="shared" si="100"/>
        <v>0.10564103697107101</v>
      </c>
      <c r="Y939" s="8"/>
      <c r="Z939" s="8"/>
      <c r="AA939" s="8"/>
      <c r="AB939" s="8"/>
      <c r="AC939" s="66">
        <v>831207.49</v>
      </c>
    </row>
    <row r="940" spans="1:32" x14ac:dyDescent="0.25">
      <c r="A940" s="1" t="str">
        <f t="shared" si="98"/>
        <v>Aug</v>
      </c>
      <c r="B940" s="2">
        <v>45527</v>
      </c>
      <c r="C940" s="8">
        <v>-10388.200000000001</v>
      </c>
      <c r="D940" s="8">
        <v>-12961.9</v>
      </c>
      <c r="E940" s="8">
        <v>0</v>
      </c>
      <c r="F940" s="8">
        <v>1073.4000000000001</v>
      </c>
      <c r="G940" s="8">
        <v>3140.4</v>
      </c>
      <c r="H940" s="8">
        <v>0</v>
      </c>
      <c r="I940" s="8">
        <v>0</v>
      </c>
      <c r="J940" s="10">
        <f t="shared" si="97"/>
        <v>-19136.299999999996</v>
      </c>
      <c r="K940" s="8">
        <v>-522.82000000000005</v>
      </c>
      <c r="L940" s="8">
        <v>-2296.2399999999998</v>
      </c>
      <c r="M940" s="8">
        <f t="shared" si="99"/>
        <v>-2819.06</v>
      </c>
      <c r="N940" s="10">
        <f t="shared" si="96"/>
        <v>-21955.359999999997</v>
      </c>
      <c r="O940" s="11">
        <f>IF(Table5[[#This Row],[Beans]]="","",O939+Table5[[#This Row],[Beans]])</f>
        <v>4905203.5999999968</v>
      </c>
      <c r="P940" s="11">
        <f>IF(Table5[[#This Row],[Meal]]="","",P939+Table5[[#This Row],[Meal]])</f>
        <v>1568700.3999999992</v>
      </c>
      <c r="Q940" s="11">
        <f>IF(Table5[[#This Row],[Oil]]="","",Q939+Table5[[#This Row],[Oil]])</f>
        <v>-555350.55999999994</v>
      </c>
      <c r="R940" s="11">
        <f>IF(Table5[[#This Row],[Corn]]="","",R939+Table5[[#This Row],[Corn]])</f>
        <v>635450.03999999957</v>
      </c>
      <c r="S940" s="11">
        <f>IF(Table5[[#This Row],[Wheat]]="","",S939+Table5[[#This Row],[Wheat]])</f>
        <v>1578101.6200000022</v>
      </c>
      <c r="T940" s="11">
        <f>IF(Table5[[#This Row],[KC Wheat]]="","",T939+Table5[[#This Row],[KC Wheat]])</f>
        <v>-11076.900000000012</v>
      </c>
      <c r="U940" s="11">
        <f>IF(Table5[[#This Row],[Energies]]="","",U939+Table5[[#This Row],[Energies]])</f>
        <v>58860.250000000015</v>
      </c>
      <c r="V940" s="10">
        <f t="shared" si="95"/>
        <v>7395305.7579999985</v>
      </c>
      <c r="W940" s="8">
        <v>572407</v>
      </c>
      <c r="X940" s="12">
        <f t="shared" si="100"/>
        <v>-3.8356204588693002E-2</v>
      </c>
      <c r="Y940" s="8"/>
      <c r="Z940" s="8"/>
      <c r="AA940" s="8"/>
      <c r="AB940" s="1"/>
      <c r="AC940" s="66">
        <v>799069.68</v>
      </c>
    </row>
    <row r="941" spans="1:32" x14ac:dyDescent="0.25">
      <c r="A941" s="1" t="str">
        <f t="shared" si="98"/>
        <v>Aug</v>
      </c>
      <c r="B941" s="2">
        <v>45530</v>
      </c>
      <c r="C941" s="8">
        <v>-2540.4</v>
      </c>
      <c r="D941" s="8">
        <v>3249.7</v>
      </c>
      <c r="E941" s="8">
        <v>0</v>
      </c>
      <c r="F941" s="8">
        <v>4223.7</v>
      </c>
      <c r="G941" s="8">
        <v>-1883.1</v>
      </c>
      <c r="H941" s="8">
        <v>0</v>
      </c>
      <c r="I941" s="8">
        <v>0</v>
      </c>
      <c r="J941" s="10">
        <f t="shared" si="97"/>
        <v>3049.9</v>
      </c>
      <c r="K941" s="8">
        <v>-77.05</v>
      </c>
      <c r="L941" s="8">
        <v>-682.5</v>
      </c>
      <c r="M941" s="8">
        <f t="shared" si="99"/>
        <v>-759.55</v>
      </c>
      <c r="N941" s="10">
        <f t="shared" si="96"/>
        <v>2290.3500000000004</v>
      </c>
      <c r="O941" s="11">
        <f>IF(Table5[[#This Row],[Beans]]="","",O940+Table5[[#This Row],[Beans]])</f>
        <v>4902663.1999999965</v>
      </c>
      <c r="P941" s="11">
        <f>IF(Table5[[#This Row],[Meal]]="","",P940+Table5[[#This Row],[Meal]])</f>
        <v>1571950.0999999992</v>
      </c>
      <c r="Q941" s="11">
        <f>IF(Table5[[#This Row],[Oil]]="","",Q940+Table5[[#This Row],[Oil]])</f>
        <v>-555350.55999999994</v>
      </c>
      <c r="R941" s="11">
        <f>IF(Table5[[#This Row],[Corn]]="","",R940+Table5[[#This Row],[Corn]])</f>
        <v>639673.73999999953</v>
      </c>
      <c r="S941" s="11">
        <f>IF(Table5[[#This Row],[Wheat]]="","",S940+Table5[[#This Row],[Wheat]])</f>
        <v>1576218.5200000021</v>
      </c>
      <c r="T941" s="11">
        <f>IF(Table5[[#This Row],[KC Wheat]]="","",T940+Table5[[#This Row],[KC Wheat]])</f>
        <v>-11076.900000000012</v>
      </c>
      <c r="U941" s="11">
        <f>IF(Table5[[#This Row],[Energies]]="","",U940+Table5[[#This Row],[Energies]])</f>
        <v>58860.250000000015</v>
      </c>
      <c r="V941" s="10">
        <f t="shared" si="95"/>
        <v>7397596.1079999981</v>
      </c>
      <c r="W941" s="8">
        <v>599342</v>
      </c>
      <c r="X941" s="12">
        <f t="shared" si="100"/>
        <v>3.8214408467953194E-3</v>
      </c>
      <c r="Y941" s="8"/>
      <c r="Z941" s="8"/>
      <c r="AA941" s="8"/>
      <c r="AB941" s="8"/>
      <c r="AC941" s="66">
        <v>770125.13</v>
      </c>
    </row>
    <row r="942" spans="1:32" x14ac:dyDescent="0.25">
      <c r="A942" s="1" t="str">
        <f t="shared" si="98"/>
        <v>Aug</v>
      </c>
      <c r="B942" s="2">
        <v>45531</v>
      </c>
      <c r="C942" s="8">
        <v>19171.8</v>
      </c>
      <c r="D942" s="8">
        <v>5430.4</v>
      </c>
      <c r="E942" s="8">
        <v>0</v>
      </c>
      <c r="F942" s="8">
        <v>-2653</v>
      </c>
      <c r="G942" s="8">
        <v>-1903</v>
      </c>
      <c r="H942" s="8">
        <v>0</v>
      </c>
      <c r="I942" s="8">
        <v>0</v>
      </c>
      <c r="J942" s="10">
        <f t="shared" si="97"/>
        <v>20046.199999999997</v>
      </c>
      <c r="K942" s="8">
        <v>-71.27</v>
      </c>
      <c r="L942" s="8">
        <v>-630.21</v>
      </c>
      <c r="M942" s="8">
        <f t="shared" si="99"/>
        <v>-701.48</v>
      </c>
      <c r="N942" s="10">
        <f t="shared" si="96"/>
        <v>19344.719999999998</v>
      </c>
      <c r="O942" s="11">
        <f>IF(Table5[[#This Row],[Beans]]="","",O941+Table5[[#This Row],[Beans]])</f>
        <v>4921834.9999999963</v>
      </c>
      <c r="P942" s="11">
        <f>IF(Table5[[#This Row],[Meal]]="","",P941+Table5[[#This Row],[Meal]])</f>
        <v>1577380.4999999991</v>
      </c>
      <c r="Q942" s="11">
        <f>IF(Table5[[#This Row],[Oil]]="","",Q941+Table5[[#This Row],[Oil]])</f>
        <v>-555350.55999999994</v>
      </c>
      <c r="R942" s="11">
        <f>IF(Table5[[#This Row],[Corn]]="","",R941+Table5[[#This Row],[Corn]])</f>
        <v>637020.73999999953</v>
      </c>
      <c r="S942" s="11">
        <f>IF(Table5[[#This Row],[Wheat]]="","",S941+Table5[[#This Row],[Wheat]])</f>
        <v>1574315.5200000021</v>
      </c>
      <c r="T942" s="11">
        <f>IF(Table5[[#This Row],[KC Wheat]]="","",T941+Table5[[#This Row],[KC Wheat]])</f>
        <v>-11076.900000000012</v>
      </c>
      <c r="U942" s="11">
        <f>IF(Table5[[#This Row],[Energies]]="","",U941+Table5[[#This Row],[Energies]])</f>
        <v>58860.250000000015</v>
      </c>
      <c r="V942" s="10">
        <f t="shared" ref="V942:V1005" si="101">IF(N942&lt;&gt;"",IFERROR(V941+N942,""),"")</f>
        <v>7416940.8279999979</v>
      </c>
      <c r="W942" s="8">
        <v>600156</v>
      </c>
      <c r="X942" s="12">
        <f t="shared" si="100"/>
        <v>3.2232819466938595E-2</v>
      </c>
      <c r="Y942" s="8"/>
      <c r="Z942" s="8"/>
      <c r="AA942" s="8"/>
      <c r="AB942" s="1"/>
      <c r="AC942" s="66">
        <v>800742.40000000002</v>
      </c>
    </row>
    <row r="943" spans="1:32" x14ac:dyDescent="0.25">
      <c r="A943" s="1" t="str">
        <f t="shared" si="98"/>
        <v>Aug</v>
      </c>
      <c r="B943" s="2">
        <v>45532</v>
      </c>
      <c r="C943" s="8">
        <v>-17305.3</v>
      </c>
      <c r="D943" s="8">
        <v>-5484.1</v>
      </c>
      <c r="E943" s="8">
        <v>0</v>
      </c>
      <c r="F943" s="8">
        <v>5776.4</v>
      </c>
      <c r="G943" s="8">
        <v>7722.9</v>
      </c>
      <c r="H943" s="8">
        <v>0</v>
      </c>
      <c r="I943" s="8">
        <v>0</v>
      </c>
      <c r="J943" s="10">
        <f t="shared" si="97"/>
        <v>-9290.1</v>
      </c>
      <c r="K943" s="8">
        <v>-73.930000000000007</v>
      </c>
      <c r="L943" s="8">
        <v>-654.24</v>
      </c>
      <c r="M943" s="8">
        <f t="shared" si="99"/>
        <v>-728.17000000000007</v>
      </c>
      <c r="N943" s="10">
        <f t="shared" si="96"/>
        <v>-10018.27</v>
      </c>
      <c r="O943" s="11">
        <f>IF(Table5[[#This Row],[Beans]]="","",O942+Table5[[#This Row],[Beans]])</f>
        <v>4904529.6999999965</v>
      </c>
      <c r="P943" s="11">
        <f>IF(Table5[[#This Row],[Meal]]="","",P942+Table5[[#This Row],[Meal]])</f>
        <v>1571896.399999999</v>
      </c>
      <c r="Q943" s="11">
        <f>IF(Table5[[#This Row],[Oil]]="","",Q942+Table5[[#This Row],[Oil]])</f>
        <v>-555350.55999999994</v>
      </c>
      <c r="R943" s="11">
        <f>IF(Table5[[#This Row],[Corn]]="","",R942+Table5[[#This Row],[Corn]])</f>
        <v>642797.13999999955</v>
      </c>
      <c r="S943" s="11">
        <f>IF(Table5[[#This Row],[Wheat]]="","",S942+Table5[[#This Row],[Wheat]])</f>
        <v>1582038.420000002</v>
      </c>
      <c r="T943" s="11">
        <f>IF(Table5[[#This Row],[KC Wheat]]="","",T942+Table5[[#This Row],[KC Wheat]])</f>
        <v>-11076.900000000012</v>
      </c>
      <c r="U943" s="11">
        <f>IF(Table5[[#This Row],[Energies]]="","",U942+Table5[[#This Row],[Energies]])</f>
        <v>58860.250000000015</v>
      </c>
      <c r="V943" s="10">
        <f t="shared" si="101"/>
        <v>7406922.5579999983</v>
      </c>
      <c r="W943" s="8">
        <v>574050</v>
      </c>
      <c r="X943" s="12">
        <f t="shared" si="100"/>
        <v>-1.7451911854368087E-2</v>
      </c>
      <c r="Y943" s="8"/>
      <c r="Z943" s="8"/>
      <c r="AA943" s="8"/>
      <c r="AB943" s="8"/>
      <c r="AC943" s="66">
        <v>788567.98</v>
      </c>
    </row>
    <row r="944" spans="1:32" x14ac:dyDescent="0.25">
      <c r="A944" s="1" t="str">
        <f t="shared" si="98"/>
        <v>Aug</v>
      </c>
      <c r="B944" s="2">
        <v>45533</v>
      </c>
      <c r="C944" s="8">
        <v>-12129.8</v>
      </c>
      <c r="D944" s="8">
        <v>-959.8</v>
      </c>
      <c r="E944" s="8">
        <v>0</v>
      </c>
      <c r="F944" s="8">
        <v>-3974.4</v>
      </c>
      <c r="G944" s="8">
        <v>-7478.9</v>
      </c>
      <c r="H944" s="8">
        <v>0</v>
      </c>
      <c r="I944" s="8">
        <v>0</v>
      </c>
      <c r="J944" s="10">
        <f t="shared" si="97"/>
        <v>-24542.9</v>
      </c>
      <c r="K944" s="8">
        <v>-70.62</v>
      </c>
      <c r="L944" s="8">
        <v>-624.52</v>
      </c>
      <c r="M944" s="8">
        <f t="shared" si="99"/>
        <v>-695.14</v>
      </c>
      <c r="N944" s="10">
        <f t="shared" si="96"/>
        <v>-25238.04</v>
      </c>
      <c r="O944" s="11">
        <f>IF(Table5[[#This Row],[Beans]]="","",O943+Table5[[#This Row],[Beans]])</f>
        <v>4892399.8999999966</v>
      </c>
      <c r="P944" s="11">
        <f>IF(Table5[[#This Row],[Meal]]="","",P943+Table5[[#This Row],[Meal]])</f>
        <v>1570936.5999999989</v>
      </c>
      <c r="Q944" s="11">
        <f>IF(Table5[[#This Row],[Oil]]="","",Q943+Table5[[#This Row],[Oil]])</f>
        <v>-555350.55999999994</v>
      </c>
      <c r="R944" s="11">
        <f>IF(Table5[[#This Row],[Corn]]="","",R943+Table5[[#This Row],[Corn]])</f>
        <v>638822.73999999953</v>
      </c>
      <c r="S944" s="11">
        <f>IF(Table5[[#This Row],[Wheat]]="","",S943+Table5[[#This Row],[Wheat]])</f>
        <v>1574559.5200000021</v>
      </c>
      <c r="T944" s="11">
        <f>IF(Table5[[#This Row],[KC Wheat]]="","",T943+Table5[[#This Row],[KC Wheat]])</f>
        <v>-11076.900000000012</v>
      </c>
      <c r="U944" s="11">
        <f>IF(Table5[[#This Row],[Energies]]="","",U943+Table5[[#This Row],[Energies]])</f>
        <v>58860.250000000015</v>
      </c>
      <c r="V944" s="10">
        <f t="shared" si="101"/>
        <v>7381684.5179999983</v>
      </c>
      <c r="W944" s="8">
        <v>620021</v>
      </c>
      <c r="X944" s="12">
        <f t="shared" si="100"/>
        <v>-4.0705137406636227E-2</v>
      </c>
      <c r="Y944" s="8">
        <v>-5158.2300000000005</v>
      </c>
      <c r="Z944" s="8"/>
      <c r="AA944" s="8"/>
      <c r="AB944" s="1"/>
      <c r="AC944" s="66">
        <v>760056.59</v>
      </c>
    </row>
    <row r="945" spans="1:29" x14ac:dyDescent="0.25">
      <c r="A945" s="1" t="str">
        <f t="shared" si="98"/>
        <v>Aug</v>
      </c>
      <c r="B945" s="2">
        <v>45534</v>
      </c>
      <c r="C945" s="8">
        <v>5550.2</v>
      </c>
      <c r="D945" s="8">
        <v>11610</v>
      </c>
      <c r="E945" s="8">
        <v>0</v>
      </c>
      <c r="F945" s="8">
        <v>-6057.7</v>
      </c>
      <c r="G945" s="8">
        <v>-721</v>
      </c>
      <c r="H945" s="8">
        <v>0</v>
      </c>
      <c r="I945" s="8">
        <v>0</v>
      </c>
      <c r="J945" s="10">
        <f t="shared" si="97"/>
        <v>10381.5</v>
      </c>
      <c r="K945" s="8">
        <v>-92.63</v>
      </c>
      <c r="L945" s="8">
        <v>-821.13</v>
      </c>
      <c r="M945" s="8">
        <f t="shared" si="99"/>
        <v>-913.76</v>
      </c>
      <c r="N945" s="10">
        <f t="shared" si="96"/>
        <v>9467.74</v>
      </c>
      <c r="O945" s="11">
        <f>IF(Table5[[#This Row],[Beans]]="","",O944+Table5[[#This Row],[Beans]])</f>
        <v>4897950.0999999968</v>
      </c>
      <c r="P945" s="11">
        <f>IF(Table5[[#This Row],[Meal]]="","",P944+Table5[[#This Row],[Meal]])</f>
        <v>1582546.5999999989</v>
      </c>
      <c r="Q945" s="11">
        <f>IF(Table5[[#This Row],[Oil]]="","",Q944+Table5[[#This Row],[Oil]])</f>
        <v>-555350.55999999994</v>
      </c>
      <c r="R945" s="11">
        <f>IF(Table5[[#This Row],[Corn]]="","",R944+Table5[[#This Row],[Corn]])</f>
        <v>632765.03999999957</v>
      </c>
      <c r="S945" s="11">
        <f>IF(Table5[[#This Row],[Wheat]]="","",S944+Table5[[#This Row],[Wheat]])</f>
        <v>1573838.5200000021</v>
      </c>
      <c r="T945" s="11">
        <f>IF(Table5[[#This Row],[KC Wheat]]="","",T944+Table5[[#This Row],[KC Wheat]])</f>
        <v>-11076.900000000012</v>
      </c>
      <c r="U945" s="11">
        <f>IF(Table5[[#This Row],[Energies]]="","",U944+Table5[[#This Row],[Energies]])</f>
        <v>58860.250000000015</v>
      </c>
      <c r="V945" s="10">
        <f t="shared" si="101"/>
        <v>7391152.2579999985</v>
      </c>
      <c r="W945" s="8">
        <v>784602</v>
      </c>
      <c r="X945" s="12">
        <f t="shared" si="100"/>
        <v>1.2066933298666075E-2</v>
      </c>
      <c r="Y945" s="8"/>
      <c r="Z945" s="8"/>
      <c r="AA945" s="8"/>
      <c r="AB945" s="8"/>
      <c r="AC945" s="66">
        <v>780910.33</v>
      </c>
    </row>
    <row r="946" spans="1:29" x14ac:dyDescent="0.25">
      <c r="A946" s="1" t="str">
        <f t="shared" si="98"/>
        <v>Sep</v>
      </c>
      <c r="B946" s="2">
        <v>45538</v>
      </c>
      <c r="C946" s="8">
        <v>-23705.3</v>
      </c>
      <c r="D946" s="8">
        <v>26693.1</v>
      </c>
      <c r="E946" s="8">
        <v>0</v>
      </c>
      <c r="F946" s="8">
        <v>-41.3</v>
      </c>
      <c r="G946" s="8">
        <v>-16595.2</v>
      </c>
      <c r="H946" s="8">
        <v>0</v>
      </c>
      <c r="I946" s="8">
        <v>0</v>
      </c>
      <c r="J946" s="10">
        <f t="shared" si="97"/>
        <v>-13648.7</v>
      </c>
      <c r="K946" s="8">
        <v>-68.59</v>
      </c>
      <c r="L946" s="8">
        <v>-603.54</v>
      </c>
      <c r="M946" s="8">
        <f t="shared" si="99"/>
        <v>-672.13</v>
      </c>
      <c r="N946" s="10">
        <f t="shared" si="96"/>
        <v>-14320.83</v>
      </c>
      <c r="O946" s="11">
        <f>IF(Table5[[#This Row],[Beans]]="","",O945+Table5[[#This Row],[Beans]])</f>
        <v>4874244.799999997</v>
      </c>
      <c r="P946" s="11">
        <f>IF(Table5[[#This Row],[Meal]]="","",P945+Table5[[#This Row],[Meal]])</f>
        <v>1609239.699999999</v>
      </c>
      <c r="Q946" s="11">
        <f>IF(Table5[[#This Row],[Oil]]="","",Q945+Table5[[#This Row],[Oil]])</f>
        <v>-555350.55999999994</v>
      </c>
      <c r="R946" s="11">
        <f>IF(Table5[[#This Row],[Corn]]="","",R945+Table5[[#This Row],[Corn]])</f>
        <v>632723.73999999953</v>
      </c>
      <c r="S946" s="11">
        <f>IF(Table5[[#This Row],[Wheat]]="","",S945+Table5[[#This Row],[Wheat]])</f>
        <v>1557243.3200000022</v>
      </c>
      <c r="T946" s="11">
        <f>IF(Table5[[#This Row],[KC Wheat]]="","",T945+Table5[[#This Row],[KC Wheat]])</f>
        <v>-11076.900000000012</v>
      </c>
      <c r="U946" s="11">
        <f>IF(Table5[[#This Row],[Energies]]="","",U945+Table5[[#This Row],[Energies]])</f>
        <v>58860.250000000015</v>
      </c>
      <c r="V946" s="10">
        <f t="shared" si="101"/>
        <v>7376831.4279999984</v>
      </c>
      <c r="W946" s="8">
        <v>784142</v>
      </c>
      <c r="X946" s="12">
        <f t="shared" si="100"/>
        <v>-1.8263056946318395E-2</v>
      </c>
      <c r="Y946" s="8">
        <v>-5812.26</v>
      </c>
      <c r="Z946" s="8"/>
      <c r="AA946" s="8"/>
      <c r="AB946" s="1"/>
      <c r="AC946" s="66">
        <v>754186.95</v>
      </c>
    </row>
    <row r="947" spans="1:29" x14ac:dyDescent="0.25">
      <c r="A947" s="1" t="str">
        <f t="shared" si="98"/>
        <v>Sep</v>
      </c>
      <c r="B947" s="2">
        <v>45539</v>
      </c>
      <c r="C947" s="8">
        <v>17287.5</v>
      </c>
      <c r="D947" s="8">
        <v>50455.4</v>
      </c>
      <c r="E947" s="8">
        <v>0</v>
      </c>
      <c r="F947" s="8">
        <v>3734</v>
      </c>
      <c r="G947" s="8">
        <v>1032.2</v>
      </c>
      <c r="H947" s="8">
        <v>0</v>
      </c>
      <c r="I947" s="8">
        <v>0</v>
      </c>
      <c r="J947" s="10">
        <f t="shared" si="97"/>
        <v>72509.099999999991</v>
      </c>
      <c r="K947" s="8">
        <v>-156.41999999999999</v>
      </c>
      <c r="L947" s="8">
        <v>-1384.9</v>
      </c>
      <c r="M947" s="8">
        <f t="shared" si="99"/>
        <v>-1541.3200000000002</v>
      </c>
      <c r="N947" s="10">
        <f t="shared" si="96"/>
        <v>70967.779999999984</v>
      </c>
      <c r="O947" s="11">
        <f>IF(Table5[[#This Row],[Beans]]="","",O946+Table5[[#This Row],[Beans]])</f>
        <v>4891532.299999997</v>
      </c>
      <c r="P947" s="11">
        <f>IF(Table5[[#This Row],[Meal]]="","",P946+Table5[[#This Row],[Meal]])</f>
        <v>1659695.0999999989</v>
      </c>
      <c r="Q947" s="11">
        <f>IF(Table5[[#This Row],[Oil]]="","",Q946+Table5[[#This Row],[Oil]])</f>
        <v>-555350.55999999994</v>
      </c>
      <c r="R947" s="11">
        <f>IF(Table5[[#This Row],[Corn]]="","",R946+Table5[[#This Row],[Corn]])</f>
        <v>636457.73999999953</v>
      </c>
      <c r="S947" s="11">
        <f>IF(Table5[[#This Row],[Wheat]]="","",S946+Table5[[#This Row],[Wheat]])</f>
        <v>1558275.5200000021</v>
      </c>
      <c r="T947" s="11">
        <f>IF(Table5[[#This Row],[KC Wheat]]="","",T946+Table5[[#This Row],[KC Wheat]])</f>
        <v>-11076.900000000012</v>
      </c>
      <c r="U947" s="11">
        <f>IF(Table5[[#This Row],[Energies]]="","",U946+Table5[[#This Row],[Energies]])</f>
        <v>58860.250000000015</v>
      </c>
      <c r="V947" s="10">
        <f t="shared" si="101"/>
        <v>7447799.2079999987</v>
      </c>
      <c r="W947" s="8">
        <v>802733</v>
      </c>
      <c r="X947" s="12">
        <f t="shared" si="100"/>
        <v>8.8407702187402265E-2</v>
      </c>
      <c r="Y947" s="8"/>
      <c r="Z947" s="8"/>
      <c r="AA947" s="8"/>
      <c r="AB947" s="8"/>
      <c r="AC947" s="66">
        <v>839899.38</v>
      </c>
    </row>
    <row r="948" spans="1:29" x14ac:dyDescent="0.25">
      <c r="A948" s="1" t="str">
        <f t="shared" si="98"/>
        <v>Sep</v>
      </c>
      <c r="B948" s="2">
        <v>45540</v>
      </c>
      <c r="C948" s="8">
        <v>21321.7</v>
      </c>
      <c r="D948" s="8">
        <v>30443.4</v>
      </c>
      <c r="E948" s="8">
        <v>0</v>
      </c>
      <c r="F948" s="8">
        <v>-870.7</v>
      </c>
      <c r="G948" s="8">
        <v>-5548.5</v>
      </c>
      <c r="H948" s="8">
        <v>0</v>
      </c>
      <c r="I948" s="8">
        <v>0</v>
      </c>
      <c r="J948" s="10">
        <f t="shared" si="97"/>
        <v>45345.900000000009</v>
      </c>
      <c r="K948" s="8">
        <v>-137.66</v>
      </c>
      <c r="L948" s="8">
        <v>-1222.01</v>
      </c>
      <c r="M948" s="8">
        <f t="shared" si="99"/>
        <v>-1359.67</v>
      </c>
      <c r="N948" s="10">
        <f t="shared" si="96"/>
        <v>43986.23000000001</v>
      </c>
      <c r="O948" s="11">
        <f>IF(Table5[[#This Row],[Beans]]="","",O947+Table5[[#This Row],[Beans]])</f>
        <v>4912853.9999999972</v>
      </c>
      <c r="P948" s="11">
        <f>IF(Table5[[#This Row],[Meal]]="","",P947+Table5[[#This Row],[Meal]])</f>
        <v>1690138.4999999988</v>
      </c>
      <c r="Q948" s="11">
        <f>IF(Table5[[#This Row],[Oil]]="","",Q947+Table5[[#This Row],[Oil]])</f>
        <v>-555350.55999999994</v>
      </c>
      <c r="R948" s="11">
        <f>IF(Table5[[#This Row],[Corn]]="","",R947+Table5[[#This Row],[Corn]])</f>
        <v>635587.03999999957</v>
      </c>
      <c r="S948" s="11">
        <f>IF(Table5[[#This Row],[Wheat]]="","",S947+Table5[[#This Row],[Wheat]])</f>
        <v>1552727.0200000021</v>
      </c>
      <c r="T948" s="11">
        <f>IF(Table5[[#This Row],[KC Wheat]]="","",T947+Table5[[#This Row],[KC Wheat]])</f>
        <v>-11076.900000000012</v>
      </c>
      <c r="U948" s="11">
        <f>IF(Table5[[#This Row],[Energies]]="","",U947+Table5[[#This Row],[Energies]])</f>
        <v>58860.250000000015</v>
      </c>
      <c r="V948" s="10">
        <f t="shared" si="101"/>
        <v>7491785.4379999992</v>
      </c>
      <c r="W948" s="8">
        <v>592013</v>
      </c>
      <c r="X948" s="12">
        <f t="shared" si="100"/>
        <v>7.4299432613810862E-2</v>
      </c>
      <c r="Y948" s="8"/>
      <c r="Z948" s="8"/>
      <c r="AA948" s="8"/>
      <c r="AB948" s="1"/>
      <c r="AC948" s="66">
        <v>900430.96</v>
      </c>
    </row>
    <row r="949" spans="1:29" x14ac:dyDescent="0.25">
      <c r="A949" s="1" t="str">
        <f t="shared" si="98"/>
        <v>Sep</v>
      </c>
      <c r="B949" s="2">
        <v>45541</v>
      </c>
      <c r="C949" s="8">
        <v>-12160.3</v>
      </c>
      <c r="D949" s="8">
        <v>21112.400000000001</v>
      </c>
      <c r="E949" s="8">
        <v>0</v>
      </c>
      <c r="F949" s="8">
        <v>-2742.1</v>
      </c>
      <c r="G949" s="8">
        <v>4817.5</v>
      </c>
      <c r="H949" s="8">
        <v>0</v>
      </c>
      <c r="I949" s="8">
        <v>0</v>
      </c>
      <c r="J949" s="10">
        <f t="shared" si="97"/>
        <v>11027.500000000002</v>
      </c>
      <c r="K949" s="8">
        <v>-98.53</v>
      </c>
      <c r="L949" s="8">
        <v>-872.62</v>
      </c>
      <c r="M949" s="8">
        <f t="shared" si="99"/>
        <v>-971.15</v>
      </c>
      <c r="N949" s="10">
        <f t="shared" si="96"/>
        <v>10056.350000000002</v>
      </c>
      <c r="O949" s="11">
        <f>IF(Table5[[#This Row],[Beans]]="","",O948+Table5[[#This Row],[Beans]])</f>
        <v>4900693.6999999974</v>
      </c>
      <c r="P949" s="11">
        <f>IF(Table5[[#This Row],[Meal]]="","",P948+Table5[[#This Row],[Meal]])</f>
        <v>1711250.8999999987</v>
      </c>
      <c r="Q949" s="11">
        <f>IF(Table5[[#This Row],[Oil]]="","",Q948+Table5[[#This Row],[Oil]])</f>
        <v>-555350.55999999994</v>
      </c>
      <c r="R949" s="11">
        <f>IF(Table5[[#This Row],[Corn]]="","",R948+Table5[[#This Row],[Corn]])</f>
        <v>632844.93999999959</v>
      </c>
      <c r="S949" s="11">
        <f>IF(Table5[[#This Row],[Wheat]]="","",S948+Table5[[#This Row],[Wheat]])</f>
        <v>1557544.5200000021</v>
      </c>
      <c r="T949" s="11">
        <f>IF(Table5[[#This Row],[KC Wheat]]="","",T948+Table5[[#This Row],[KC Wheat]])</f>
        <v>-11076.900000000012</v>
      </c>
      <c r="U949" s="11">
        <f>IF(Table5[[#This Row],[Energies]]="","",U948+Table5[[#This Row],[Energies]])</f>
        <v>58860.250000000015</v>
      </c>
      <c r="V949" s="10">
        <f t="shared" si="101"/>
        <v>7501841.7879999988</v>
      </c>
      <c r="W949" s="8">
        <v>632716</v>
      </c>
      <c r="X949" s="12">
        <f t="shared" si="100"/>
        <v>1.5893939777087987E-2</v>
      </c>
      <c r="Y949" s="8"/>
      <c r="Z949" s="8"/>
      <c r="AA949" s="8"/>
      <c r="AB949" s="8"/>
      <c r="AC949" s="66">
        <v>892136.06</v>
      </c>
    </row>
    <row r="950" spans="1:29" x14ac:dyDescent="0.25">
      <c r="A950" s="1" t="str">
        <f t="shared" si="98"/>
        <v>Sep</v>
      </c>
      <c r="B950" s="2">
        <v>45544</v>
      </c>
      <c r="C950" s="8">
        <v>-30873.4</v>
      </c>
      <c r="D950" s="8">
        <v>-9746.5</v>
      </c>
      <c r="E950" s="8">
        <v>0</v>
      </c>
      <c r="F950" s="8">
        <v>967.3</v>
      </c>
      <c r="G950" s="8">
        <v>-19452.2</v>
      </c>
      <c r="H950" s="8">
        <v>0</v>
      </c>
      <c r="I950" s="8">
        <v>0</v>
      </c>
      <c r="J950" s="10">
        <f t="shared" si="97"/>
        <v>-59104.800000000003</v>
      </c>
      <c r="K950" s="8">
        <v>-60.09</v>
      </c>
      <c r="L950" s="8">
        <v>-533.57000000000005</v>
      </c>
      <c r="M950" s="8">
        <f t="shared" si="99"/>
        <v>-593.66000000000008</v>
      </c>
      <c r="N950" s="10">
        <f t="shared" ref="N950:N1013" si="102">IFERROR(J950+M950,"")</f>
        <v>-59698.460000000006</v>
      </c>
      <c r="O950" s="11">
        <f>IF(Table5[[#This Row],[Beans]]="","",O949+Table5[[#This Row],[Beans]])</f>
        <v>4869820.299999997</v>
      </c>
      <c r="P950" s="11">
        <f>IF(Table5[[#This Row],[Meal]]="","",P949+Table5[[#This Row],[Meal]])</f>
        <v>1701504.3999999987</v>
      </c>
      <c r="Q950" s="11">
        <f>IF(Table5[[#This Row],[Oil]]="","",Q949+Table5[[#This Row],[Oil]])</f>
        <v>-555350.55999999994</v>
      </c>
      <c r="R950" s="11">
        <f>IF(Table5[[#This Row],[Corn]]="","",R949+Table5[[#This Row],[Corn]])</f>
        <v>633812.23999999964</v>
      </c>
      <c r="S950" s="11">
        <f>IF(Table5[[#This Row],[Wheat]]="","",S949+Table5[[#This Row],[Wheat]])</f>
        <v>1538092.3200000022</v>
      </c>
      <c r="T950" s="11">
        <f>IF(Table5[[#This Row],[KC Wheat]]="","",T949+Table5[[#This Row],[KC Wheat]])</f>
        <v>-11076.900000000012</v>
      </c>
      <c r="U950" s="11">
        <f>IF(Table5[[#This Row],[Energies]]="","",U949+Table5[[#This Row],[Energies]])</f>
        <v>58860.250000000015</v>
      </c>
      <c r="V950" s="10">
        <f t="shared" si="101"/>
        <v>7442143.3279999988</v>
      </c>
      <c r="W950" s="8">
        <v>651912</v>
      </c>
      <c r="X950" s="12">
        <f t="shared" si="100"/>
        <v>-9.1574414951711286E-2</v>
      </c>
      <c r="Y950" s="8">
        <f>-863.38-2897.2-171.18-26.09</f>
        <v>-3957.85</v>
      </c>
      <c r="Z950" s="8"/>
      <c r="AA950" s="8"/>
      <c r="AB950" s="1"/>
      <c r="AC950" s="66">
        <v>814820.47</v>
      </c>
    </row>
    <row r="951" spans="1:29" x14ac:dyDescent="0.25">
      <c r="A951" s="1" t="str">
        <f t="shared" si="98"/>
        <v>Sep</v>
      </c>
      <c r="B951" s="2">
        <v>45545</v>
      </c>
      <c r="C951" s="8">
        <v>8018.7</v>
      </c>
      <c r="D951" s="8">
        <v>8331.4</v>
      </c>
      <c r="E951" s="8">
        <v>0</v>
      </c>
      <c r="F951" s="8">
        <v>-19542</v>
      </c>
      <c r="G951" s="8">
        <v>18482.3</v>
      </c>
      <c r="H951" s="8">
        <v>0</v>
      </c>
      <c r="I951" s="8">
        <v>0</v>
      </c>
      <c r="J951" s="10">
        <f t="shared" si="97"/>
        <v>15290.399999999998</v>
      </c>
      <c r="K951" s="8">
        <v>-74.38</v>
      </c>
      <c r="L951" s="8">
        <v>-654.42999999999995</v>
      </c>
      <c r="M951" s="8">
        <f t="shared" si="99"/>
        <v>-728.81</v>
      </c>
      <c r="N951" s="10">
        <f t="shared" si="102"/>
        <v>14561.589999999998</v>
      </c>
      <c r="O951" s="11">
        <f>IF(Table5[[#This Row],[Beans]]="","",O950+Table5[[#This Row],[Beans]])</f>
        <v>4877838.9999999972</v>
      </c>
      <c r="P951" s="11">
        <f>IF(Table5[[#This Row],[Meal]]="","",P950+Table5[[#This Row],[Meal]])</f>
        <v>1709835.7999999986</v>
      </c>
      <c r="Q951" s="11">
        <f>IF(Table5[[#This Row],[Oil]]="","",Q950+Table5[[#This Row],[Oil]])</f>
        <v>-555350.55999999994</v>
      </c>
      <c r="R951" s="11">
        <f>IF(Table5[[#This Row],[Corn]]="","",R950+Table5[[#This Row],[Corn]])</f>
        <v>614270.23999999964</v>
      </c>
      <c r="S951" s="11">
        <f>IF(Table5[[#This Row],[Wheat]]="","",S950+Table5[[#This Row],[Wheat]])</f>
        <v>1556574.6200000022</v>
      </c>
      <c r="T951" s="11">
        <f>IF(Table5[[#This Row],[KC Wheat]]="","",T950+Table5[[#This Row],[KC Wheat]])</f>
        <v>-11076.900000000012</v>
      </c>
      <c r="U951" s="11">
        <f>IF(Table5[[#This Row],[Energies]]="","",U950+Table5[[#This Row],[Energies]])</f>
        <v>58860.250000000015</v>
      </c>
      <c r="V951" s="10">
        <f t="shared" si="101"/>
        <v>7456704.9179999987</v>
      </c>
      <c r="W951" s="8">
        <v>646342</v>
      </c>
      <c r="X951" s="12">
        <f t="shared" si="100"/>
        <v>2.2529233749315376E-2</v>
      </c>
      <c r="Y951" s="8"/>
      <c r="Z951" s="8"/>
      <c r="AA951" s="8"/>
      <c r="AB951" s="8"/>
      <c r="AC951" s="66">
        <v>847647.91</v>
      </c>
    </row>
    <row r="952" spans="1:29" x14ac:dyDescent="0.25">
      <c r="A952" s="1" t="str">
        <f t="shared" si="98"/>
        <v>Sep</v>
      </c>
      <c r="B952" s="2">
        <v>45546</v>
      </c>
      <c r="C952" s="8">
        <v>950.2</v>
      </c>
      <c r="D952" s="8">
        <v>-16930.8</v>
      </c>
      <c r="E952" s="8">
        <v>834.7</v>
      </c>
      <c r="F952" s="8">
        <v>-16518.8</v>
      </c>
      <c r="G952" s="8">
        <v>-677.4</v>
      </c>
      <c r="H952" s="8">
        <v>0</v>
      </c>
      <c r="I952" s="8">
        <v>0</v>
      </c>
      <c r="J952" s="10">
        <f t="shared" si="97"/>
        <v>-32342.1</v>
      </c>
      <c r="K952" s="8">
        <v>-62.59</v>
      </c>
      <c r="L952" s="8">
        <v>-555.20000000000005</v>
      </c>
      <c r="M952" s="8">
        <f t="shared" si="99"/>
        <v>-617.79000000000008</v>
      </c>
      <c r="N952" s="10">
        <f t="shared" si="102"/>
        <v>-32959.89</v>
      </c>
      <c r="O952" s="11">
        <f>IF(Table5[[#This Row],[Beans]]="","",O951+Table5[[#This Row],[Beans]])</f>
        <v>4878789.1999999974</v>
      </c>
      <c r="P952" s="11">
        <f>IF(Table5[[#This Row],[Meal]]="","",P951+Table5[[#This Row],[Meal]])</f>
        <v>1692904.9999999986</v>
      </c>
      <c r="Q952" s="11">
        <f>IF(Table5[[#This Row],[Oil]]="","",Q951+Table5[[#This Row],[Oil]])</f>
        <v>-554515.86</v>
      </c>
      <c r="R952" s="11">
        <f>IF(Table5[[#This Row],[Corn]]="","",R951+Table5[[#This Row],[Corn]])</f>
        <v>597751.43999999959</v>
      </c>
      <c r="S952" s="11">
        <f>IF(Table5[[#This Row],[Wheat]]="","",S951+Table5[[#This Row],[Wheat]])</f>
        <v>1555897.2200000023</v>
      </c>
      <c r="T952" s="11">
        <f>IF(Table5[[#This Row],[KC Wheat]]="","",T951+Table5[[#This Row],[KC Wheat]])</f>
        <v>-11076.900000000012</v>
      </c>
      <c r="U952" s="11">
        <f>IF(Table5[[#This Row],[Energies]]="","",U951+Table5[[#This Row],[Energies]])</f>
        <v>58860.250000000015</v>
      </c>
      <c r="V952" s="10">
        <f t="shared" si="101"/>
        <v>7423745.027999999</v>
      </c>
      <c r="W952" s="8">
        <v>686018</v>
      </c>
      <c r="X952" s="12">
        <f t="shared" si="100"/>
        <v>-4.8045226218554032E-2</v>
      </c>
      <c r="Y952" s="8">
        <v>-5442.2300000000005</v>
      </c>
      <c r="Z952" s="8"/>
      <c r="AA952" s="8"/>
      <c r="AB952" s="1"/>
      <c r="AC952" s="66">
        <v>819678.12</v>
      </c>
    </row>
    <row r="953" spans="1:29" x14ac:dyDescent="0.25">
      <c r="A953" s="1" t="str">
        <f t="shared" si="98"/>
        <v>Sep</v>
      </c>
      <c r="B953" s="2">
        <v>45547</v>
      </c>
      <c r="C953" s="8">
        <v>-27101.4</v>
      </c>
      <c r="D953" s="8">
        <v>-12179.4</v>
      </c>
      <c r="E953" s="8">
        <v>-2948.2</v>
      </c>
      <c r="F953" s="8">
        <v>11368.3</v>
      </c>
      <c r="G953" s="8">
        <v>-18178.3</v>
      </c>
      <c r="H953" s="8">
        <v>0</v>
      </c>
      <c r="I953" s="8">
        <v>0</v>
      </c>
      <c r="J953" s="10">
        <f t="shared" si="97"/>
        <v>-49039</v>
      </c>
      <c r="K953" s="8">
        <v>-98.99</v>
      </c>
      <c r="L953" s="8">
        <v>-874.28</v>
      </c>
      <c r="M953" s="8">
        <f t="shared" si="99"/>
        <v>-973.27</v>
      </c>
      <c r="N953" s="10">
        <f t="shared" si="102"/>
        <v>-50012.27</v>
      </c>
      <c r="O953" s="11">
        <f>IF(Table5[[#This Row],[Beans]]="","",O952+Table5[[#This Row],[Beans]])</f>
        <v>4851687.799999997</v>
      </c>
      <c r="P953" s="11">
        <f>IF(Table5[[#This Row],[Meal]]="","",P952+Table5[[#This Row],[Meal]])</f>
        <v>1680725.5999999987</v>
      </c>
      <c r="Q953" s="11">
        <f>IF(Table5[[#This Row],[Oil]]="","",Q952+Table5[[#This Row],[Oil]])</f>
        <v>-557464.05999999994</v>
      </c>
      <c r="R953" s="11">
        <f>IF(Table5[[#This Row],[Corn]]="","",R952+Table5[[#This Row],[Corn]])</f>
        <v>609119.73999999964</v>
      </c>
      <c r="S953" s="11">
        <f>IF(Table5[[#This Row],[Wheat]]="","",S952+Table5[[#This Row],[Wheat]])</f>
        <v>1537718.9200000023</v>
      </c>
      <c r="T953" s="11">
        <f>IF(Table5[[#This Row],[KC Wheat]]="","",T952+Table5[[#This Row],[KC Wheat]])</f>
        <v>-11076.900000000012</v>
      </c>
      <c r="U953" s="11">
        <f>IF(Table5[[#This Row],[Energies]]="","",U952+Table5[[#This Row],[Energies]])</f>
        <v>58860.250000000015</v>
      </c>
      <c r="V953" s="10">
        <f t="shared" si="101"/>
        <v>7373732.7579999994</v>
      </c>
      <c r="W953" s="8">
        <v>668277</v>
      </c>
      <c r="X953" s="12">
        <f t="shared" si="100"/>
        <v>-7.4837634693398089E-2</v>
      </c>
      <c r="Y953" s="8"/>
      <c r="Z953" s="8"/>
      <c r="AA953" s="8"/>
      <c r="AB953" s="8"/>
      <c r="AC953" s="66">
        <v>749365.85</v>
      </c>
    </row>
    <row r="954" spans="1:29" x14ac:dyDescent="0.25">
      <c r="A954" s="1" t="str">
        <f t="shared" si="98"/>
        <v>Sep</v>
      </c>
      <c r="B954" s="2">
        <v>45548</v>
      </c>
      <c r="C954" s="8">
        <v>8588.9</v>
      </c>
      <c r="D954" s="8">
        <v>6729.6</v>
      </c>
      <c r="E954" s="8">
        <v>3628</v>
      </c>
      <c r="F954" s="8">
        <v>14887.5</v>
      </c>
      <c r="G954" s="8">
        <v>8822.2000000000007</v>
      </c>
      <c r="H954" s="8">
        <v>0</v>
      </c>
      <c r="I954" s="8">
        <v>0</v>
      </c>
      <c r="J954" s="10">
        <f t="shared" si="97"/>
        <v>42656.2</v>
      </c>
      <c r="K954" s="8">
        <v>-126.27</v>
      </c>
      <c r="L954" s="8">
        <v>-1114.49</v>
      </c>
      <c r="M954" s="8">
        <f t="shared" si="99"/>
        <v>-1240.76</v>
      </c>
      <c r="N954" s="10">
        <f t="shared" si="102"/>
        <v>41415.439999999995</v>
      </c>
      <c r="O954" s="11">
        <f>IF(Table5[[#This Row],[Beans]]="","",O953+Table5[[#This Row],[Beans]])</f>
        <v>4860276.6999999974</v>
      </c>
      <c r="P954" s="11">
        <f>IF(Table5[[#This Row],[Meal]]="","",P953+Table5[[#This Row],[Meal]])</f>
        <v>1687455.1999999988</v>
      </c>
      <c r="Q954" s="11">
        <f>IF(Table5[[#This Row],[Oil]]="","",Q953+Table5[[#This Row],[Oil]])</f>
        <v>-553836.05999999994</v>
      </c>
      <c r="R954" s="11">
        <f>IF(Table5[[#This Row],[Corn]]="","",R953+Table5[[#This Row],[Corn]])</f>
        <v>624007.23999999964</v>
      </c>
      <c r="S954" s="11">
        <f>IF(Table5[[#This Row],[Wheat]]="","",S953+Table5[[#This Row],[Wheat]])</f>
        <v>1546541.1200000022</v>
      </c>
      <c r="T954" s="11">
        <f>IF(Table5[[#This Row],[KC Wheat]]="","",T953+Table5[[#This Row],[KC Wheat]])</f>
        <v>-11076.900000000012</v>
      </c>
      <c r="U954" s="11">
        <f>IF(Table5[[#This Row],[Energies]]="","",U953+Table5[[#This Row],[Energies]])</f>
        <v>58860.250000000015</v>
      </c>
      <c r="V954" s="10">
        <f t="shared" si="101"/>
        <v>7415148.1979999999</v>
      </c>
      <c r="W954" s="8">
        <v>825984</v>
      </c>
      <c r="X954" s="12">
        <f t="shared" si="100"/>
        <v>5.0140729118239573E-2</v>
      </c>
      <c r="Y954" s="8"/>
      <c r="Z954" s="8"/>
      <c r="AA954" s="8"/>
      <c r="AB954" s="1"/>
      <c r="AC954" s="66">
        <v>808614.59</v>
      </c>
    </row>
    <row r="955" spans="1:29" x14ac:dyDescent="0.25">
      <c r="A955" s="1" t="str">
        <f t="shared" si="98"/>
        <v>Sep</v>
      </c>
      <c r="B955" s="2">
        <v>45551</v>
      </c>
      <c r="C955" s="8">
        <v>-10807.7</v>
      </c>
      <c r="D955" s="8">
        <v>-6794.2</v>
      </c>
      <c r="E955" s="8">
        <v>-3729.7</v>
      </c>
      <c r="F955" s="8">
        <v>-11295.3</v>
      </c>
      <c r="G955" s="8">
        <v>15987.6</v>
      </c>
      <c r="H955" s="8">
        <v>0</v>
      </c>
      <c r="I955" s="8">
        <v>0</v>
      </c>
      <c r="J955" s="10">
        <f t="shared" si="97"/>
        <v>-16639.300000000003</v>
      </c>
      <c r="K955" s="8">
        <v>-76.72</v>
      </c>
      <c r="L955" s="8">
        <v>-679.01</v>
      </c>
      <c r="M955" s="8">
        <f t="shared" si="99"/>
        <v>-755.73</v>
      </c>
      <c r="N955" s="10">
        <f t="shared" si="102"/>
        <v>-17395.030000000002</v>
      </c>
      <c r="O955" s="11">
        <f>IF(Table5[[#This Row],[Beans]]="","",O954+Table5[[#This Row],[Beans]])</f>
        <v>4849468.9999999972</v>
      </c>
      <c r="P955" s="11">
        <f>IF(Table5[[#This Row],[Meal]]="","",P954+Table5[[#This Row],[Meal]])</f>
        <v>1680660.9999999988</v>
      </c>
      <c r="Q955" s="11">
        <f>IF(Table5[[#This Row],[Oil]]="","",Q954+Table5[[#This Row],[Oil]])</f>
        <v>-557565.75999999989</v>
      </c>
      <c r="R955" s="11">
        <f>IF(Table5[[#This Row],[Corn]]="","",R954+Table5[[#This Row],[Corn]])</f>
        <v>612711.93999999959</v>
      </c>
      <c r="S955" s="11">
        <f>IF(Table5[[#This Row],[Wheat]]="","",S954+Table5[[#This Row],[Wheat]])</f>
        <v>1562528.7200000023</v>
      </c>
      <c r="T955" s="11">
        <f>IF(Table5[[#This Row],[KC Wheat]]="","",T954+Table5[[#This Row],[KC Wheat]])</f>
        <v>-11076.900000000012</v>
      </c>
      <c r="U955" s="11">
        <f>IF(Table5[[#This Row],[Energies]]="","",U954+Table5[[#This Row],[Energies]])</f>
        <v>58860.250000000015</v>
      </c>
      <c r="V955" s="10">
        <f t="shared" si="101"/>
        <v>7397753.1679999996</v>
      </c>
      <c r="W955" s="8">
        <v>844250</v>
      </c>
      <c r="X955" s="12">
        <f t="shared" si="100"/>
        <v>-2.0604122001776727E-2</v>
      </c>
      <c r="Y955" s="8"/>
      <c r="Z955" s="8">
        <v>71202.77</v>
      </c>
      <c r="AA955" s="8"/>
      <c r="AB955" s="8"/>
      <c r="AC955" s="66">
        <v>791289.86</v>
      </c>
    </row>
    <row r="956" spans="1:29" x14ac:dyDescent="0.25">
      <c r="A956" s="1" t="str">
        <f t="shared" si="98"/>
        <v>Sep</v>
      </c>
      <c r="B956" s="2">
        <v>45552</v>
      </c>
      <c r="C956" s="8">
        <v>-46409.5</v>
      </c>
      <c r="D956" s="8">
        <v>-17908.5</v>
      </c>
      <c r="E956" s="8">
        <v>4051.6</v>
      </c>
      <c r="F956" s="8">
        <v>5960</v>
      </c>
      <c r="G956" s="8">
        <v>-14155.2</v>
      </c>
      <c r="H956" s="8">
        <v>0</v>
      </c>
      <c r="I956" s="8">
        <v>0</v>
      </c>
      <c r="J956" s="10">
        <f t="shared" si="97"/>
        <v>-68461.600000000006</v>
      </c>
      <c r="K956" s="8">
        <v>-60.61</v>
      </c>
      <c r="L956" s="8">
        <v>-532.24</v>
      </c>
      <c r="M956" s="8">
        <f t="shared" si="99"/>
        <v>-592.85</v>
      </c>
      <c r="N956" s="10">
        <f t="shared" si="102"/>
        <v>-69054.450000000012</v>
      </c>
      <c r="O956" s="11">
        <f>IF(Table5[[#This Row],[Beans]]="","",O955+Table5[[#This Row],[Beans]])</f>
        <v>4803059.4999999972</v>
      </c>
      <c r="P956" s="11">
        <f>IF(Table5[[#This Row],[Meal]]="","",P955+Table5[[#This Row],[Meal]])</f>
        <v>1662752.4999999988</v>
      </c>
      <c r="Q956" s="11">
        <f>IF(Table5[[#This Row],[Oil]]="","",Q955+Table5[[#This Row],[Oil]])</f>
        <v>-553514.15999999992</v>
      </c>
      <c r="R956" s="11">
        <f>IF(Table5[[#This Row],[Corn]]="","",R955+Table5[[#This Row],[Corn]])</f>
        <v>618671.93999999959</v>
      </c>
      <c r="S956" s="11">
        <f>IF(Table5[[#This Row],[Wheat]]="","",S955+Table5[[#This Row],[Wheat]])</f>
        <v>1548373.5200000023</v>
      </c>
      <c r="T956" s="11">
        <f>IF(Table5[[#This Row],[KC Wheat]]="","",T955+Table5[[#This Row],[KC Wheat]])</f>
        <v>-11076.900000000012</v>
      </c>
      <c r="U956" s="11">
        <f>IF(Table5[[#This Row],[Energies]]="","",U955+Table5[[#This Row],[Energies]])</f>
        <v>58860.250000000015</v>
      </c>
      <c r="V956" s="10">
        <f t="shared" si="101"/>
        <v>7328698.7179999994</v>
      </c>
      <c r="W956" s="8">
        <v>789670</v>
      </c>
      <c r="X956" s="12">
        <f t="shared" si="100"/>
        <v>-8.744722479010221E-2</v>
      </c>
      <c r="Y956" s="8"/>
      <c r="Z956" s="8"/>
      <c r="AA956" s="8"/>
      <c r="AB956" s="1"/>
      <c r="AC956" s="66">
        <v>703718.76</v>
      </c>
    </row>
    <row r="957" spans="1:29" x14ac:dyDescent="0.25">
      <c r="A957" s="1" t="str">
        <f t="shared" si="98"/>
        <v>Sep</v>
      </c>
      <c r="B957" s="2">
        <v>45553</v>
      </c>
      <c r="C957" s="8">
        <v>-13331.1</v>
      </c>
      <c r="D957" s="8">
        <v>-17778.400000000001</v>
      </c>
      <c r="E957" s="8">
        <v>-2178.3000000000002</v>
      </c>
      <c r="F957" s="8">
        <v>6432.9</v>
      </c>
      <c r="G957" s="8">
        <v>8307.1</v>
      </c>
      <c r="H957" s="8">
        <v>0</v>
      </c>
      <c r="I957" s="8">
        <v>0</v>
      </c>
      <c r="J957" s="10">
        <f t="shared" si="97"/>
        <v>-18547.800000000003</v>
      </c>
      <c r="K957" s="8">
        <v>-116.12</v>
      </c>
      <c r="L957" s="8">
        <v>-1027.72</v>
      </c>
      <c r="M957" s="8">
        <f t="shared" si="99"/>
        <v>-1143.8400000000001</v>
      </c>
      <c r="N957" s="10">
        <f t="shared" si="102"/>
        <v>-19691.640000000003</v>
      </c>
      <c r="O957" s="11">
        <f>IF(Table5[[#This Row],[Beans]]="","",O956+Table5[[#This Row],[Beans]])</f>
        <v>4789728.3999999976</v>
      </c>
      <c r="P957" s="11">
        <f>IF(Table5[[#This Row],[Meal]]="","",P956+Table5[[#This Row],[Meal]])</f>
        <v>1644974.0999999989</v>
      </c>
      <c r="Q957" s="11">
        <f>IF(Table5[[#This Row],[Oil]]="","",Q956+Table5[[#This Row],[Oil]])</f>
        <v>-555692.46</v>
      </c>
      <c r="R957" s="11">
        <f>IF(Table5[[#This Row],[Corn]]="","",R956+Table5[[#This Row],[Corn]])</f>
        <v>625104.83999999962</v>
      </c>
      <c r="S957" s="11">
        <f>IF(Table5[[#This Row],[Wheat]]="","",S956+Table5[[#This Row],[Wheat]])</f>
        <v>1556680.6200000024</v>
      </c>
      <c r="T957" s="11">
        <f>IF(Table5[[#This Row],[KC Wheat]]="","",T956+Table5[[#This Row],[KC Wheat]])</f>
        <v>-11076.900000000012</v>
      </c>
      <c r="U957" s="11">
        <f>IF(Table5[[#This Row],[Energies]]="","",U956+Table5[[#This Row],[Energies]])</f>
        <v>58860.250000000015</v>
      </c>
      <c r="V957" s="10">
        <f t="shared" si="101"/>
        <v>7309007.0779999997</v>
      </c>
      <c r="W957" s="8">
        <v>842809</v>
      </c>
      <c r="X957" s="12">
        <f t="shared" si="100"/>
        <v>-2.3364297248842862E-2</v>
      </c>
      <c r="Y957" s="8"/>
      <c r="Z957" s="8"/>
      <c r="AA957" s="8"/>
      <c r="AB957" s="8"/>
      <c r="AC957" s="66">
        <v>704830.17</v>
      </c>
    </row>
    <row r="958" spans="1:29" x14ac:dyDescent="0.25">
      <c r="A958" s="1" t="str">
        <f t="shared" si="98"/>
        <v>Sep</v>
      </c>
      <c r="B958" s="2">
        <v>45554</v>
      </c>
      <c r="C958" s="8">
        <v>-5766.7</v>
      </c>
      <c r="D958" s="8">
        <v>-4688.2</v>
      </c>
      <c r="E958" s="8">
        <v>3917.5</v>
      </c>
      <c r="F958" s="8">
        <v>-3458.7</v>
      </c>
      <c r="G958" s="8">
        <v>-11476.8</v>
      </c>
      <c r="H958" s="8">
        <v>0</v>
      </c>
      <c r="I958" s="8">
        <v>0</v>
      </c>
      <c r="J958" s="10">
        <f t="shared" si="97"/>
        <v>-21472.899999999998</v>
      </c>
      <c r="K958" s="8">
        <v>-135.97</v>
      </c>
      <c r="L958" s="8">
        <v>-1198.43</v>
      </c>
      <c r="M958" s="8">
        <f t="shared" si="99"/>
        <v>-1334.4</v>
      </c>
      <c r="N958" s="10">
        <f t="shared" si="102"/>
        <v>-22807.3</v>
      </c>
      <c r="O958" s="11">
        <f>IF(Table5[[#This Row],[Beans]]="","",O957+Table5[[#This Row],[Beans]])</f>
        <v>4783961.6999999974</v>
      </c>
      <c r="P958" s="11">
        <f>IF(Table5[[#This Row],[Meal]]="","",P957+Table5[[#This Row],[Meal]])</f>
        <v>1640285.899999999</v>
      </c>
      <c r="Q958" s="11">
        <f>IF(Table5[[#This Row],[Oil]]="","",Q957+Table5[[#This Row],[Oil]])</f>
        <v>-551774.96</v>
      </c>
      <c r="R958" s="11">
        <f>IF(Table5[[#This Row],[Corn]]="","",R957+Table5[[#This Row],[Corn]])</f>
        <v>621646.13999999966</v>
      </c>
      <c r="S958" s="11">
        <f>IF(Table5[[#This Row],[Wheat]]="","",S957+Table5[[#This Row],[Wheat]])</f>
        <v>1545203.8200000024</v>
      </c>
      <c r="T958" s="11">
        <f>IF(Table5[[#This Row],[KC Wheat]]="","",T957+Table5[[#This Row],[KC Wheat]])</f>
        <v>-11076.900000000012</v>
      </c>
      <c r="U958" s="11">
        <f>IF(Table5[[#This Row],[Energies]]="","",U957+Table5[[#This Row],[Energies]])</f>
        <v>58860.250000000015</v>
      </c>
      <c r="V958" s="10">
        <f t="shared" si="101"/>
        <v>7286199.7779999999</v>
      </c>
      <c r="W958" s="8">
        <v>958103</v>
      </c>
      <c r="X958" s="12">
        <f t="shared" si="100"/>
        <v>-2.3804643133358311E-2</v>
      </c>
      <c r="Y958" s="8"/>
      <c r="Z958" s="8"/>
      <c r="AA958" s="8"/>
      <c r="AB958" s="1"/>
      <c r="AC958" s="66">
        <v>648799.27</v>
      </c>
    </row>
    <row r="959" spans="1:29" x14ac:dyDescent="0.25">
      <c r="A959" s="1" t="str">
        <f t="shared" si="98"/>
        <v>Sep</v>
      </c>
      <c r="B959" s="2">
        <v>45555</v>
      </c>
      <c r="C959" s="8">
        <v>8588.9</v>
      </c>
      <c r="D959" s="8">
        <v>6729.6</v>
      </c>
      <c r="E959" s="8">
        <v>3628</v>
      </c>
      <c r="F959" s="8">
        <v>14887.5</v>
      </c>
      <c r="G959" s="8">
        <v>8822.2000000000007</v>
      </c>
      <c r="H959" s="8">
        <v>0</v>
      </c>
      <c r="I959" s="8">
        <v>0</v>
      </c>
      <c r="J959" s="10">
        <f t="shared" si="97"/>
        <v>42656.2</v>
      </c>
      <c r="K959" s="8">
        <v>-326.94</v>
      </c>
      <c r="L959" s="8">
        <v>-1894.57</v>
      </c>
      <c r="M959" s="8">
        <f t="shared" si="99"/>
        <v>-2221.5099999999998</v>
      </c>
      <c r="N959" s="10">
        <f t="shared" si="102"/>
        <v>40434.689999999995</v>
      </c>
      <c r="O959" s="11">
        <f>IF(Table5[[#This Row],[Beans]]="","",O958+Table5[[#This Row],[Beans]])</f>
        <v>4792550.5999999978</v>
      </c>
      <c r="P959" s="11">
        <f>IF(Table5[[#This Row],[Meal]]="","",P958+Table5[[#This Row],[Meal]])</f>
        <v>1647015.4999999991</v>
      </c>
      <c r="Q959" s="11">
        <f>IF(Table5[[#This Row],[Oil]]="","",Q958+Table5[[#This Row],[Oil]])</f>
        <v>-548146.96</v>
      </c>
      <c r="R959" s="11">
        <f>IF(Table5[[#This Row],[Corn]]="","",R958+Table5[[#This Row],[Corn]])</f>
        <v>636533.63999999966</v>
      </c>
      <c r="S959" s="11">
        <f>IF(Table5[[#This Row],[Wheat]]="","",S958+Table5[[#This Row],[Wheat]])</f>
        <v>1554026.0200000023</v>
      </c>
      <c r="T959" s="11">
        <f>IF(Table5[[#This Row],[KC Wheat]]="","",T958+Table5[[#This Row],[KC Wheat]])</f>
        <v>-11076.900000000012</v>
      </c>
      <c r="U959" s="11">
        <f>IF(Table5[[#This Row],[Energies]]="","",U958+Table5[[#This Row],[Energies]])</f>
        <v>58860.250000000015</v>
      </c>
      <c r="V959" s="10">
        <f t="shared" si="101"/>
        <v>7326634.4680000003</v>
      </c>
      <c r="W959" s="8">
        <v>427686</v>
      </c>
      <c r="X959" s="12">
        <f t="shared" si="100"/>
        <v>9.4542935705166864E-2</v>
      </c>
      <c r="Y959" s="8"/>
      <c r="Z959" s="8"/>
      <c r="AA959" s="8"/>
      <c r="AB959" s="8"/>
      <c r="AC959" s="66">
        <v>727558.01</v>
      </c>
    </row>
    <row r="960" spans="1:29" x14ac:dyDescent="0.25">
      <c r="A960" s="1" t="str">
        <f t="shared" si="98"/>
        <v>Sep</v>
      </c>
      <c r="B960" s="2">
        <v>45558</v>
      </c>
      <c r="C960" s="8">
        <v>167886.5</v>
      </c>
      <c r="D960" s="8">
        <v>26354.9</v>
      </c>
      <c r="E960" s="8">
        <v>550.20000000000005</v>
      </c>
      <c r="F960" s="8">
        <v>35295.9</v>
      </c>
      <c r="G960" s="8">
        <v>-17037.400000000001</v>
      </c>
      <c r="H960" s="8">
        <v>0</v>
      </c>
      <c r="I960" s="8">
        <v>0</v>
      </c>
      <c r="J960" s="10">
        <f t="shared" si="97"/>
        <v>213050.1</v>
      </c>
      <c r="K960" s="8">
        <v>-262.89</v>
      </c>
      <c r="L960" s="8">
        <v>-2321.19</v>
      </c>
      <c r="M960" s="8">
        <f t="shared" si="99"/>
        <v>-2584.08</v>
      </c>
      <c r="N960" s="10">
        <f t="shared" si="102"/>
        <v>210466.02000000002</v>
      </c>
      <c r="O960" s="11">
        <f>IF(Table5[[#This Row],[Beans]]="","",O959+Table5[[#This Row],[Beans]])</f>
        <v>4960437.0999999978</v>
      </c>
      <c r="P960" s="11">
        <f>IF(Table5[[#This Row],[Meal]]="","",P959+Table5[[#This Row],[Meal]])</f>
        <v>1673370.399999999</v>
      </c>
      <c r="Q960" s="11">
        <f>IF(Table5[[#This Row],[Oil]]="","",Q959+Table5[[#This Row],[Oil]])</f>
        <v>-547596.76</v>
      </c>
      <c r="R960" s="11">
        <f>IF(Table5[[#This Row],[Corn]]="","",R959+Table5[[#This Row],[Corn]])</f>
        <v>671829.53999999969</v>
      </c>
      <c r="S960" s="11">
        <f>IF(Table5[[#This Row],[Wheat]]="","",S959+Table5[[#This Row],[Wheat]])</f>
        <v>1536988.6200000024</v>
      </c>
      <c r="T960" s="11">
        <f>IF(Table5[[#This Row],[KC Wheat]]="","",T959+Table5[[#This Row],[KC Wheat]])</f>
        <v>-11076.900000000012</v>
      </c>
      <c r="U960" s="11">
        <f>IF(Table5[[#This Row],[Energies]]="","",U959+Table5[[#This Row],[Energies]])</f>
        <v>58860.250000000015</v>
      </c>
      <c r="V960" s="10">
        <f t="shared" si="101"/>
        <v>7537100.4879999999</v>
      </c>
      <c r="W960" s="8">
        <v>392560</v>
      </c>
      <c r="X960" s="12">
        <f t="shared" si="100"/>
        <v>0.53613720195638892</v>
      </c>
      <c r="Y960" s="8"/>
      <c r="Z960" s="8"/>
      <c r="AA960" s="8"/>
      <c r="AB960" s="1"/>
      <c r="AC960" s="66">
        <v>909538.18</v>
      </c>
    </row>
    <row r="961" spans="1:29" x14ac:dyDescent="0.25">
      <c r="A961" s="1" t="str">
        <f t="shared" si="98"/>
        <v>Sep</v>
      </c>
      <c r="B961" s="2">
        <v>45559</v>
      </c>
      <c r="C961" s="8">
        <v>22443.599999999999</v>
      </c>
      <c r="D961" s="8">
        <v>-17893.2</v>
      </c>
      <c r="E961" s="8">
        <v>1314.7</v>
      </c>
      <c r="F961" s="8">
        <v>8210.7000000000007</v>
      </c>
      <c r="G961" s="8">
        <v>4422.1000000000004</v>
      </c>
      <c r="H961" s="8">
        <v>0</v>
      </c>
      <c r="I961" s="8">
        <v>0</v>
      </c>
      <c r="J961" s="10">
        <f t="shared" si="97"/>
        <v>18497.900000000001</v>
      </c>
      <c r="K961" s="8">
        <v>-138.88</v>
      </c>
      <c r="L961" s="8">
        <v>-1232.3399999999999</v>
      </c>
      <c r="M961" s="8">
        <f t="shared" si="99"/>
        <v>-1371.2199999999998</v>
      </c>
      <c r="N961" s="10">
        <f t="shared" si="102"/>
        <v>17126.68</v>
      </c>
      <c r="O961" s="11">
        <f>IF(Table5[[#This Row],[Beans]]="","",O960+Table5[[#This Row],[Beans]])</f>
        <v>4982880.6999999974</v>
      </c>
      <c r="P961" s="11">
        <f>IF(Table5[[#This Row],[Meal]]="","",P960+Table5[[#This Row],[Meal]])</f>
        <v>1655477.199999999</v>
      </c>
      <c r="Q961" s="11">
        <f>IF(Table5[[#This Row],[Oil]]="","",Q960+Table5[[#This Row],[Oil]])</f>
        <v>-546282.06000000006</v>
      </c>
      <c r="R961" s="11">
        <f>IF(Table5[[#This Row],[Corn]]="","",R960+Table5[[#This Row],[Corn]])</f>
        <v>680040.23999999964</v>
      </c>
      <c r="S961" s="11">
        <f>IF(Table5[[#This Row],[Wheat]]="","",S960+Table5[[#This Row],[Wheat]])</f>
        <v>1541410.7200000025</v>
      </c>
      <c r="T961" s="11">
        <f>IF(Table5[[#This Row],[KC Wheat]]="","",T960+Table5[[#This Row],[KC Wheat]])</f>
        <v>-11076.900000000012</v>
      </c>
      <c r="U961" s="11">
        <f>IF(Table5[[#This Row],[Energies]]="","",U960+Table5[[#This Row],[Energies]])</f>
        <v>58860.250000000015</v>
      </c>
      <c r="V961" s="10">
        <f t="shared" si="101"/>
        <v>7554227.1679999996</v>
      </c>
      <c r="W961" s="8">
        <v>313138</v>
      </c>
      <c r="X961" s="12">
        <f t="shared" si="100"/>
        <v>5.4693713314896308E-2</v>
      </c>
      <c r="Y961" s="8"/>
      <c r="Z961" s="8"/>
      <c r="AA961" s="8"/>
      <c r="AB961" s="8"/>
      <c r="AC961" s="66">
        <v>934088.21</v>
      </c>
    </row>
    <row r="962" spans="1:29" x14ac:dyDescent="0.25">
      <c r="A962" s="1" t="str">
        <f t="shared" si="98"/>
        <v>Sep</v>
      </c>
      <c r="B962" s="2">
        <v>45560</v>
      </c>
      <c r="C962" s="8">
        <v>2919.6</v>
      </c>
      <c r="D962" s="8">
        <v>2636.8</v>
      </c>
      <c r="E962" s="8">
        <v>126.8</v>
      </c>
      <c r="F962" s="8">
        <v>-4437.3999999999996</v>
      </c>
      <c r="G962" s="8">
        <v>-21133</v>
      </c>
      <c r="H962" s="8">
        <v>0</v>
      </c>
      <c r="I962" s="8">
        <v>0</v>
      </c>
      <c r="J962" s="10">
        <f t="shared" ref="J962:J1025" si="103">IF(SUM(C962:I962)=0,"",SUM(C962:I962))</f>
        <v>-19887.2</v>
      </c>
      <c r="K962" s="8">
        <v>-85.01</v>
      </c>
      <c r="L962" s="8">
        <v>-753.02</v>
      </c>
      <c r="M962" s="8">
        <f t="shared" si="99"/>
        <v>-838.03</v>
      </c>
      <c r="N962" s="10">
        <f t="shared" si="102"/>
        <v>-20725.23</v>
      </c>
      <c r="O962" s="11">
        <f>IF(Table5[[#This Row],[Beans]]="","",O961+Table5[[#This Row],[Beans]])</f>
        <v>4985800.299999997</v>
      </c>
      <c r="P962" s="11">
        <f>IF(Table5[[#This Row],[Meal]]="","",P961+Table5[[#This Row],[Meal]])</f>
        <v>1658113.9999999991</v>
      </c>
      <c r="Q962" s="11">
        <f>IF(Table5[[#This Row],[Oil]]="","",Q961+Table5[[#This Row],[Oil]])</f>
        <v>-546155.26</v>
      </c>
      <c r="R962" s="11">
        <f>IF(Table5[[#This Row],[Corn]]="","",R961+Table5[[#This Row],[Corn]])</f>
        <v>675602.83999999962</v>
      </c>
      <c r="S962" s="11">
        <f>IF(Table5[[#This Row],[Wheat]]="","",S961+Table5[[#This Row],[Wheat]])</f>
        <v>1520277.7200000025</v>
      </c>
      <c r="T962" s="11">
        <f>IF(Table5[[#This Row],[KC Wheat]]="","",T961+Table5[[#This Row],[KC Wheat]])</f>
        <v>-11076.900000000012</v>
      </c>
      <c r="U962" s="11">
        <f>IF(Table5[[#This Row],[Energies]]="","",U961+Table5[[#This Row],[Energies]])</f>
        <v>58860.250000000015</v>
      </c>
      <c r="V962" s="10">
        <f t="shared" si="101"/>
        <v>7533501.9379999992</v>
      </c>
      <c r="W962" s="8">
        <v>324858</v>
      </c>
      <c r="X962" s="12">
        <f t="shared" si="100"/>
        <v>-6.3797813198382056E-2</v>
      </c>
      <c r="Y962" s="8">
        <v>-5158.2300000000005</v>
      </c>
      <c r="Z962" s="8"/>
      <c r="AA962" s="8"/>
      <c r="AB962" s="1"/>
      <c r="AC962" s="66">
        <v>894983.18</v>
      </c>
    </row>
    <row r="963" spans="1:29" x14ac:dyDescent="0.25">
      <c r="A963" s="1" t="str">
        <f t="shared" si="98"/>
        <v>Sep</v>
      </c>
      <c r="B963" s="2">
        <v>45561</v>
      </c>
      <c r="C963" s="8">
        <v>21620.1</v>
      </c>
      <c r="D963" s="8">
        <v>4120.2</v>
      </c>
      <c r="E963" s="8">
        <v>-536.5</v>
      </c>
      <c r="F963" s="8">
        <v>-2184</v>
      </c>
      <c r="G963" s="8">
        <v>4845.3999999999996</v>
      </c>
      <c r="H963" s="8">
        <v>0</v>
      </c>
      <c r="I963" s="8">
        <v>0</v>
      </c>
      <c r="J963" s="10">
        <f t="shared" si="103"/>
        <v>27865.199999999997</v>
      </c>
      <c r="K963" s="8">
        <v>-108.68</v>
      </c>
      <c r="L963" s="8">
        <v>-964.79</v>
      </c>
      <c r="M963" s="8">
        <f t="shared" si="99"/>
        <v>-1073.47</v>
      </c>
      <c r="N963" s="10">
        <f t="shared" si="102"/>
        <v>26791.729999999996</v>
      </c>
      <c r="O963" s="11">
        <f>IF(Table5[[#This Row],[Beans]]="","",O962+Table5[[#This Row],[Beans]])</f>
        <v>5007420.3999999966</v>
      </c>
      <c r="P963" s="11">
        <f>IF(Table5[[#This Row],[Meal]]="","",P962+Table5[[#This Row],[Meal]])</f>
        <v>1662234.199999999</v>
      </c>
      <c r="Q963" s="11">
        <f>IF(Table5[[#This Row],[Oil]]="","",Q962+Table5[[#This Row],[Oil]])</f>
        <v>-546691.76</v>
      </c>
      <c r="R963" s="11">
        <f>IF(Table5[[#This Row],[Corn]]="","",R962+Table5[[#This Row],[Corn]])</f>
        <v>673418.83999999962</v>
      </c>
      <c r="S963" s="11">
        <f>IF(Table5[[#This Row],[Wheat]]="","",S962+Table5[[#This Row],[Wheat]])</f>
        <v>1525123.1200000024</v>
      </c>
      <c r="T963" s="11">
        <f>IF(Table5[[#This Row],[KC Wheat]]="","",T962+Table5[[#This Row],[KC Wheat]])</f>
        <v>-11076.900000000012</v>
      </c>
      <c r="U963" s="11">
        <f>IF(Table5[[#This Row],[Energies]]="","",U962+Table5[[#This Row],[Energies]])</f>
        <v>58860.250000000015</v>
      </c>
      <c r="V963" s="10">
        <f t="shared" si="101"/>
        <v>7560293.6679999996</v>
      </c>
      <c r="W963" s="8">
        <v>267938</v>
      </c>
      <c r="X963" s="12">
        <f t="shared" si="100"/>
        <v>9.99922743321216E-2</v>
      </c>
      <c r="Y963" s="8"/>
      <c r="Z963" s="8"/>
      <c r="AA963" s="8"/>
      <c r="AB963" s="8"/>
      <c r="AC963" s="66">
        <v>954412.46</v>
      </c>
    </row>
    <row r="964" spans="1:29" x14ac:dyDescent="0.25">
      <c r="A964" s="1" t="str">
        <f t="shared" si="98"/>
        <v>Sep</v>
      </c>
      <c r="B964" s="2">
        <v>45562</v>
      </c>
      <c r="C964" s="8">
        <v>24013.1</v>
      </c>
      <c r="D964" s="8">
        <v>64611.3</v>
      </c>
      <c r="E964" s="8">
        <v>55.3</v>
      </c>
      <c r="F964" s="8">
        <v>-1345.4</v>
      </c>
      <c r="G964" s="8">
        <v>-16164</v>
      </c>
      <c r="H964" s="8">
        <v>0</v>
      </c>
      <c r="I964" s="8">
        <v>0</v>
      </c>
      <c r="J964" s="10">
        <f t="shared" si="103"/>
        <v>71170.3</v>
      </c>
      <c r="K964" s="8">
        <v>-218.56</v>
      </c>
      <c r="L964" s="8">
        <v>-1933.15</v>
      </c>
      <c r="M964" s="8">
        <f t="shared" si="99"/>
        <v>-2151.71</v>
      </c>
      <c r="N964" s="10">
        <f t="shared" si="102"/>
        <v>69018.59</v>
      </c>
      <c r="O964" s="11">
        <f>IF(Table5[[#This Row],[Beans]]="","",O963+Table5[[#This Row],[Beans]])</f>
        <v>5031433.4999999963</v>
      </c>
      <c r="P964" s="11">
        <f>IF(Table5[[#This Row],[Meal]]="","",P963+Table5[[#This Row],[Meal]])</f>
        <v>1726845.4999999991</v>
      </c>
      <c r="Q964" s="11">
        <f>IF(Table5[[#This Row],[Oil]]="","",Q963+Table5[[#This Row],[Oil]])</f>
        <v>-546636.46</v>
      </c>
      <c r="R964" s="11">
        <f>IF(Table5[[#This Row],[Corn]]="","",R963+Table5[[#This Row],[Corn]])</f>
        <v>672073.43999999959</v>
      </c>
      <c r="S964" s="11">
        <f>IF(Table5[[#This Row],[Wheat]]="","",S963+Table5[[#This Row],[Wheat]])</f>
        <v>1508959.1200000024</v>
      </c>
      <c r="T964" s="11">
        <f>IF(Table5[[#This Row],[KC Wheat]]="","",T963+Table5[[#This Row],[KC Wheat]])</f>
        <v>-11076.900000000012</v>
      </c>
      <c r="U964" s="11">
        <f>IF(Table5[[#This Row],[Energies]]="","",U963+Table5[[#This Row],[Energies]])</f>
        <v>58860.250000000015</v>
      </c>
      <c r="V964" s="10">
        <f t="shared" si="101"/>
        <v>7629312.2579999994</v>
      </c>
      <c r="W964" s="8">
        <v>309735</v>
      </c>
      <c r="X964" s="12">
        <f t="shared" si="100"/>
        <v>0.2228310975511324</v>
      </c>
      <c r="Y964" s="8"/>
      <c r="Z964" s="8"/>
      <c r="AA964" s="8"/>
      <c r="AB964" s="1"/>
      <c r="AC964" s="66">
        <v>1028695.75</v>
      </c>
    </row>
    <row r="965" spans="1:29" x14ac:dyDescent="0.25">
      <c r="A965" s="1" t="str">
        <f t="shared" si="98"/>
        <v>Sep</v>
      </c>
      <c r="B965" s="2">
        <v>45565</v>
      </c>
      <c r="C965" s="8">
        <v>-23185.1</v>
      </c>
      <c r="D965" s="8">
        <v>1171.8</v>
      </c>
      <c r="E965" s="8">
        <v>354.6</v>
      </c>
      <c r="F965" s="8">
        <v>-14976</v>
      </c>
      <c r="G965" s="8">
        <v>-24724.799999999999</v>
      </c>
      <c r="H965" s="8">
        <v>0</v>
      </c>
      <c r="I965" s="8">
        <v>0</v>
      </c>
      <c r="J965" s="10">
        <f t="shared" si="103"/>
        <v>-61359.5</v>
      </c>
      <c r="K965" s="8">
        <v>-145.63</v>
      </c>
      <c r="L965" s="8">
        <v>-1292.6600000000001</v>
      </c>
      <c r="M965" s="8">
        <f t="shared" si="99"/>
        <v>-1438.29</v>
      </c>
      <c r="N965" s="10">
        <f t="shared" si="102"/>
        <v>-62797.79</v>
      </c>
      <c r="O965" s="11">
        <f>IF(Table5[[#This Row],[Beans]]="","",O964+Table5[[#This Row],[Beans]])</f>
        <v>5008248.3999999966</v>
      </c>
      <c r="P965" s="11">
        <f>IF(Table5[[#This Row],[Meal]]="","",P964+Table5[[#This Row],[Meal]])</f>
        <v>1728017.2999999991</v>
      </c>
      <c r="Q965" s="11">
        <f>IF(Table5[[#This Row],[Oil]]="","",Q964+Table5[[#This Row],[Oil]])</f>
        <v>-546281.86</v>
      </c>
      <c r="R965" s="11">
        <f>IF(Table5[[#This Row],[Corn]]="","",R964+Table5[[#This Row],[Corn]])</f>
        <v>657097.43999999959</v>
      </c>
      <c r="S965" s="11">
        <f>IF(Table5[[#This Row],[Wheat]]="","",S964+Table5[[#This Row],[Wheat]])</f>
        <v>1484234.3200000024</v>
      </c>
      <c r="T965" s="11">
        <f>IF(Table5[[#This Row],[KC Wheat]]="","",T964+Table5[[#This Row],[KC Wheat]])</f>
        <v>-11076.900000000012</v>
      </c>
      <c r="U965" s="11">
        <f>IF(Table5[[#This Row],[Energies]]="","",U964+Table5[[#This Row],[Energies]])</f>
        <v>58860.250000000015</v>
      </c>
      <c r="V965" s="10">
        <f t="shared" si="101"/>
        <v>7566514.4679999994</v>
      </c>
      <c r="W965" s="8">
        <v>333576</v>
      </c>
      <c r="X965" s="12">
        <f t="shared" si="100"/>
        <v>-0.18825631939947718</v>
      </c>
      <c r="Y965" s="8"/>
      <c r="Z965" s="8"/>
      <c r="AA965" s="8"/>
      <c r="AB965" s="8"/>
      <c r="AC965" s="66">
        <v>962571.71</v>
      </c>
    </row>
    <row r="966" spans="1:29" x14ac:dyDescent="0.25">
      <c r="A966" s="1" t="str">
        <f t="shared" si="98"/>
        <v>Oct</v>
      </c>
      <c r="B966" s="2">
        <v>45566</v>
      </c>
      <c r="C966" s="8">
        <v>14439.9</v>
      </c>
      <c r="D966" s="8">
        <v>31654</v>
      </c>
      <c r="E966" s="8">
        <v>-565.20000000000005</v>
      </c>
      <c r="F966" s="8">
        <v>7213</v>
      </c>
      <c r="G966" s="8">
        <v>5042.8</v>
      </c>
      <c r="H966" s="8">
        <v>0</v>
      </c>
      <c r="I966" s="8">
        <v>0</v>
      </c>
      <c r="J966" s="10">
        <f t="shared" si="103"/>
        <v>57784.500000000007</v>
      </c>
      <c r="K966" s="8">
        <v>-161.16</v>
      </c>
      <c r="L966" s="8">
        <v>-1428.75</v>
      </c>
      <c r="M966" s="8">
        <f t="shared" si="99"/>
        <v>-1589.91</v>
      </c>
      <c r="N966" s="10">
        <f t="shared" si="102"/>
        <v>56194.590000000004</v>
      </c>
      <c r="O966" s="11">
        <f>IF(Table5[[#This Row],[Beans]]="","",O965+Table5[[#This Row],[Beans]])</f>
        <v>5022688.299999997</v>
      </c>
      <c r="P966" s="11">
        <f>IF(Table5[[#This Row],[Meal]]="","",P965+Table5[[#This Row],[Meal]])</f>
        <v>1759671.2999999991</v>
      </c>
      <c r="Q966" s="11">
        <f>IF(Table5[[#This Row],[Oil]]="","",Q965+Table5[[#This Row],[Oil]])</f>
        <v>-546847.05999999994</v>
      </c>
      <c r="R966" s="11">
        <f>IF(Table5[[#This Row],[Corn]]="","",R965+Table5[[#This Row],[Corn]])</f>
        <v>664310.43999999959</v>
      </c>
      <c r="S966" s="11">
        <f>IF(Table5[[#This Row],[Wheat]]="","",S965+Table5[[#This Row],[Wheat]])</f>
        <v>1489277.1200000024</v>
      </c>
      <c r="T966" s="11">
        <f>IF(Table5[[#This Row],[KC Wheat]]="","",T965+Table5[[#This Row],[KC Wheat]])</f>
        <v>-11076.900000000012</v>
      </c>
      <c r="U966" s="11">
        <f>IF(Table5[[#This Row],[Energies]]="","",U965+Table5[[#This Row],[Energies]])</f>
        <v>58860.250000000015</v>
      </c>
      <c r="V966" s="10">
        <f t="shared" si="101"/>
        <v>7622709.0579999993</v>
      </c>
      <c r="W966" s="8">
        <v>350624</v>
      </c>
      <c r="X966" s="12">
        <f t="shared" si="100"/>
        <v>0.16027023249977185</v>
      </c>
      <c r="Y966" s="8">
        <v>-5809.1399999999994</v>
      </c>
      <c r="Z966" s="8"/>
      <c r="AA966" s="8"/>
      <c r="AB966" s="1"/>
      <c r="AC966" s="66">
        <v>1011970.55</v>
      </c>
    </row>
    <row r="967" spans="1:29" x14ac:dyDescent="0.25">
      <c r="A967" s="1" t="str">
        <f t="shared" ref="A967:A1029" si="104">TEXT(B967,"mmm")</f>
        <v>Oct</v>
      </c>
      <c r="B967" s="2">
        <v>45567</v>
      </c>
      <c r="C967" s="8">
        <v>-7002.2</v>
      </c>
      <c r="D967" s="8">
        <v>16013.4</v>
      </c>
      <c r="E967" s="8">
        <v>182.8</v>
      </c>
      <c r="F967" s="8">
        <v>6266.8</v>
      </c>
      <c r="G967" s="8">
        <v>-24459.7</v>
      </c>
      <c r="H967" s="8">
        <v>0</v>
      </c>
      <c r="I967" s="8">
        <v>0</v>
      </c>
      <c r="J967" s="10">
        <f t="shared" si="103"/>
        <v>-8998.9000000000015</v>
      </c>
      <c r="K967" s="8">
        <v>-233.85</v>
      </c>
      <c r="L967" s="8">
        <v>-2079.9499999999998</v>
      </c>
      <c r="M967" s="8">
        <f t="shared" si="99"/>
        <v>-2313.7999999999997</v>
      </c>
      <c r="N967" s="10">
        <f t="shared" si="102"/>
        <v>-11312.7</v>
      </c>
      <c r="O967" s="11">
        <f>IF(Table5[[#This Row],[Beans]]="","",O966+Table5[[#This Row],[Beans]])</f>
        <v>5015686.0999999968</v>
      </c>
      <c r="P967" s="11">
        <f>IF(Table5[[#This Row],[Meal]]="","",P966+Table5[[#This Row],[Meal]])</f>
        <v>1775684.699999999</v>
      </c>
      <c r="Q967" s="11">
        <f>IF(Table5[[#This Row],[Oil]]="","",Q966+Table5[[#This Row],[Oil]])</f>
        <v>-546664.25999999989</v>
      </c>
      <c r="R967" s="11">
        <f>IF(Table5[[#This Row],[Corn]]="","",R966+Table5[[#This Row],[Corn]])</f>
        <v>670577.23999999964</v>
      </c>
      <c r="S967" s="11">
        <f>IF(Table5[[#This Row],[Wheat]]="","",S966+Table5[[#This Row],[Wheat]])</f>
        <v>1464817.4200000025</v>
      </c>
      <c r="T967" s="11">
        <f>IF(Table5[[#This Row],[KC Wheat]]="","",T966+Table5[[#This Row],[KC Wheat]])</f>
        <v>-11076.900000000012</v>
      </c>
      <c r="U967" s="11">
        <f>IF(Table5[[#This Row],[Energies]]="","",U966+Table5[[#This Row],[Energies]])</f>
        <v>58860.250000000015</v>
      </c>
      <c r="V967" s="10">
        <f t="shared" si="101"/>
        <v>7611396.3579999991</v>
      </c>
      <c r="W967" s="8">
        <v>327087</v>
      </c>
      <c r="X967" s="12">
        <f t="shared" si="100"/>
        <v>-3.4586211008080424E-2</v>
      </c>
      <c r="Y967" s="8"/>
      <c r="Z967" s="8"/>
      <c r="AA967" s="8"/>
      <c r="AB967" s="8"/>
      <c r="AC967" s="66">
        <v>975981.25</v>
      </c>
    </row>
    <row r="968" spans="1:29" x14ac:dyDescent="0.25">
      <c r="A968" s="1" t="str">
        <f t="shared" si="104"/>
        <v>Oct</v>
      </c>
      <c r="B968" s="2">
        <v>45568</v>
      </c>
      <c r="C968" s="8">
        <v>1209.5999999999999</v>
      </c>
      <c r="D968" s="8">
        <v>-25741.3</v>
      </c>
      <c r="E968" s="8">
        <v>119.9</v>
      </c>
      <c r="F968" s="8">
        <v>-6100.2</v>
      </c>
      <c r="G968" s="8">
        <v>16974</v>
      </c>
      <c r="H968" s="8">
        <v>0</v>
      </c>
      <c r="I968" s="8">
        <v>0</v>
      </c>
      <c r="J968" s="10">
        <f t="shared" si="103"/>
        <v>-13538</v>
      </c>
      <c r="K968" s="8">
        <v>-53.97</v>
      </c>
      <c r="L968" s="8">
        <v>-476.18</v>
      </c>
      <c r="M968" s="8">
        <f t="shared" ref="M968:M1030" si="105">IF(SUM(K968:L968)=0,"",SUM(K968:L968))</f>
        <v>-530.15</v>
      </c>
      <c r="N968" s="10">
        <f t="shared" si="102"/>
        <v>-14068.15</v>
      </c>
      <c r="O968" s="11">
        <f>IF(Table5[[#This Row],[Beans]]="","",O967+Table5[[#This Row],[Beans]])</f>
        <v>5016895.6999999965</v>
      </c>
      <c r="P968" s="11">
        <f>IF(Table5[[#This Row],[Meal]]="","",P967+Table5[[#This Row],[Meal]])</f>
        <v>1749943.399999999</v>
      </c>
      <c r="Q968" s="11">
        <f>IF(Table5[[#This Row],[Oil]]="","",Q967+Table5[[#This Row],[Oil]])</f>
        <v>-546544.35999999987</v>
      </c>
      <c r="R968" s="11">
        <f>IF(Table5[[#This Row],[Corn]]="","",R967+Table5[[#This Row],[Corn]])</f>
        <v>664477.03999999969</v>
      </c>
      <c r="S968" s="11">
        <f>IF(Table5[[#This Row],[Wheat]]="","",S967+Table5[[#This Row],[Wheat]])</f>
        <v>1481791.4200000025</v>
      </c>
      <c r="T968" s="11">
        <f>IF(Table5[[#This Row],[KC Wheat]]="","",T967+Table5[[#This Row],[KC Wheat]])</f>
        <v>-11076.900000000012</v>
      </c>
      <c r="U968" s="11">
        <f>IF(Table5[[#This Row],[Energies]]="","",U967+Table5[[#This Row],[Energies]])</f>
        <v>58860.250000000015</v>
      </c>
      <c r="V968" s="10">
        <f t="shared" si="101"/>
        <v>7597328.2079999987</v>
      </c>
      <c r="W968" s="8">
        <v>297797</v>
      </c>
      <c r="X968" s="12">
        <f t="shared" si="100"/>
        <v>-4.7240737818043832E-2</v>
      </c>
      <c r="Y968" s="8">
        <v>-3957.85</v>
      </c>
      <c r="Z968" s="8"/>
      <c r="AA968" s="8"/>
      <c r="AB968" s="1"/>
      <c r="AC968" s="66">
        <v>980972.1</v>
      </c>
    </row>
    <row r="969" spans="1:29" x14ac:dyDescent="0.25">
      <c r="A969" s="1" t="str">
        <f t="shared" si="104"/>
        <v>Oct</v>
      </c>
      <c r="B969" s="2">
        <v>45569</v>
      </c>
      <c r="C969" s="8">
        <v>14300.8</v>
      </c>
      <c r="D969" s="8">
        <v>-12868.1</v>
      </c>
      <c r="E969" s="8">
        <v>-626.20000000000005</v>
      </c>
      <c r="F969" s="8">
        <v>74.8</v>
      </c>
      <c r="G969" s="8">
        <v>9715.7000000000007</v>
      </c>
      <c r="H969" s="8">
        <v>0</v>
      </c>
      <c r="I969" s="8">
        <v>0</v>
      </c>
      <c r="J969" s="10">
        <f t="shared" si="103"/>
        <v>10597</v>
      </c>
      <c r="K969" s="8">
        <v>-61.26</v>
      </c>
      <c r="L969" s="8">
        <v>-537.22</v>
      </c>
      <c r="M969" s="8">
        <f t="shared" si="105"/>
        <v>-598.48</v>
      </c>
      <c r="N969" s="10">
        <f t="shared" si="102"/>
        <v>9998.52</v>
      </c>
      <c r="O969" s="11">
        <f>IF(Table5[[#This Row],[Beans]]="","",O968+Table5[[#This Row],[Beans]])</f>
        <v>5031196.4999999963</v>
      </c>
      <c r="P969" s="11">
        <f>IF(Table5[[#This Row],[Meal]]="","",P968+Table5[[#This Row],[Meal]])</f>
        <v>1737075.2999999989</v>
      </c>
      <c r="Q969" s="11">
        <f>IF(Table5[[#This Row],[Oil]]="","",Q968+Table5[[#This Row],[Oil]])</f>
        <v>-547170.55999999982</v>
      </c>
      <c r="R969" s="11">
        <f>IF(Table5[[#This Row],[Corn]]="","",R968+Table5[[#This Row],[Corn]])</f>
        <v>664551.83999999973</v>
      </c>
      <c r="S969" s="11">
        <f>IF(Table5[[#This Row],[Wheat]]="","",S968+Table5[[#This Row],[Wheat]])</f>
        <v>1491507.1200000024</v>
      </c>
      <c r="T969" s="11">
        <f>IF(Table5[[#This Row],[KC Wheat]]="","",T968+Table5[[#This Row],[KC Wheat]])</f>
        <v>-11076.900000000012</v>
      </c>
      <c r="U969" s="11">
        <f>IF(Table5[[#This Row],[Energies]]="","",U968+Table5[[#This Row],[Energies]])</f>
        <v>58860.250000000015</v>
      </c>
      <c r="V969" s="10">
        <f t="shared" si="101"/>
        <v>7607326.7279999983</v>
      </c>
      <c r="W969" s="8">
        <v>347220</v>
      </c>
      <c r="X969" s="12">
        <f t="shared" si="100"/>
        <v>2.8795921893900123E-2</v>
      </c>
      <c r="Y969" s="8"/>
      <c r="Z969" s="8"/>
      <c r="AA969" s="8"/>
      <c r="AB969" s="8"/>
      <c r="AC969" s="66">
        <v>989999.44</v>
      </c>
    </row>
    <row r="970" spans="1:29" x14ac:dyDescent="0.25">
      <c r="A970" s="1" t="str">
        <f t="shared" si="104"/>
        <v>Oct</v>
      </c>
      <c r="B970" s="2">
        <v>45572</v>
      </c>
      <c r="C970" s="8">
        <v>-35237.300000000003</v>
      </c>
      <c r="D970" s="8">
        <v>-15160.7</v>
      </c>
      <c r="E970" s="8">
        <v>-699.6</v>
      </c>
      <c r="F970" s="8">
        <v>-7451.9</v>
      </c>
      <c r="G970" s="8">
        <v>377.7</v>
      </c>
      <c r="H970" s="8">
        <v>0</v>
      </c>
      <c r="I970" s="8">
        <v>0</v>
      </c>
      <c r="J970" s="10">
        <f t="shared" si="103"/>
        <v>-58171.8</v>
      </c>
      <c r="K970" s="8">
        <v>-110.99</v>
      </c>
      <c r="L970" s="8">
        <v>-981.43</v>
      </c>
      <c r="M970" s="8">
        <f t="shared" si="105"/>
        <v>-1092.4199999999998</v>
      </c>
      <c r="N970" s="10">
        <f t="shared" si="102"/>
        <v>-59264.22</v>
      </c>
      <c r="O970" s="11">
        <f>IF(Table5[[#This Row],[Beans]]="","",O969+Table5[[#This Row],[Beans]])</f>
        <v>4995959.1999999965</v>
      </c>
      <c r="P970" s="11">
        <f>IF(Table5[[#This Row],[Meal]]="","",P969+Table5[[#This Row],[Meal]])</f>
        <v>1721914.5999999989</v>
      </c>
      <c r="Q970" s="11">
        <f>IF(Table5[[#This Row],[Oil]]="","",Q969+Table5[[#This Row],[Oil]])</f>
        <v>-547870.1599999998</v>
      </c>
      <c r="R970" s="11">
        <f>IF(Table5[[#This Row],[Corn]]="","",R969+Table5[[#This Row],[Corn]])</f>
        <v>657099.93999999971</v>
      </c>
      <c r="S970" s="11">
        <f>IF(Table5[[#This Row],[Wheat]]="","",S969+Table5[[#This Row],[Wheat]])</f>
        <v>1491884.8200000024</v>
      </c>
      <c r="T970" s="11">
        <f>IF(Table5[[#This Row],[KC Wheat]]="","",T969+Table5[[#This Row],[KC Wheat]])</f>
        <v>-11076.900000000012</v>
      </c>
      <c r="U970" s="11">
        <f>IF(Table5[[#This Row],[Energies]]="","",U969+Table5[[#This Row],[Energies]])</f>
        <v>58860.250000000015</v>
      </c>
      <c r="V970" s="10">
        <f t="shared" si="101"/>
        <v>7548062.5079999985</v>
      </c>
      <c r="W970" s="8">
        <v>311155</v>
      </c>
      <c r="X970" s="12">
        <f t="shared" si="100"/>
        <v>-0.19046526650704634</v>
      </c>
      <c r="Y970" s="8">
        <v>-284</v>
      </c>
      <c r="Z970" s="8"/>
      <c r="AA970" s="8"/>
      <c r="AB970" s="1"/>
      <c r="AC970" s="66">
        <v>953996.02</v>
      </c>
    </row>
    <row r="971" spans="1:29" x14ac:dyDescent="0.25">
      <c r="A971" s="1" t="str">
        <f t="shared" si="104"/>
        <v>Oct</v>
      </c>
      <c r="B971" s="2">
        <v>45573</v>
      </c>
      <c r="C971" s="8">
        <v>21749.599999999999</v>
      </c>
      <c r="D971" s="8">
        <v>-24514.799999999999</v>
      </c>
      <c r="E971" s="8">
        <v>430</v>
      </c>
      <c r="F971" s="8">
        <v>7138.6</v>
      </c>
      <c r="G971" s="8">
        <v>-2382.5</v>
      </c>
      <c r="H971" s="8">
        <v>0</v>
      </c>
      <c r="I971" s="8">
        <v>0</v>
      </c>
      <c r="J971" s="10">
        <f t="shared" si="103"/>
        <v>2420.8999999999996</v>
      </c>
      <c r="K971" s="8">
        <v>-116.98</v>
      </c>
      <c r="L971" s="8">
        <v>-1036.0899999999999</v>
      </c>
      <c r="M971" s="8">
        <f t="shared" si="105"/>
        <v>-1153.07</v>
      </c>
      <c r="N971" s="10">
        <f t="shared" si="102"/>
        <v>1267.8299999999997</v>
      </c>
      <c r="O971" s="11">
        <f>IF(Table5[[#This Row],[Beans]]="","",O970+Table5[[#This Row],[Beans]])</f>
        <v>5017708.7999999961</v>
      </c>
      <c r="P971" s="11">
        <f>IF(Table5[[#This Row],[Meal]]="","",P970+Table5[[#This Row],[Meal]])</f>
        <v>1697399.7999999989</v>
      </c>
      <c r="Q971" s="11">
        <f>IF(Table5[[#This Row],[Oil]]="","",Q970+Table5[[#This Row],[Oil]])</f>
        <v>-547440.1599999998</v>
      </c>
      <c r="R971" s="11">
        <f>IF(Table5[[#This Row],[Corn]]="","",R970+Table5[[#This Row],[Corn]])</f>
        <v>664238.53999999969</v>
      </c>
      <c r="S971" s="11">
        <f>IF(Table5[[#This Row],[Wheat]]="","",S970+Table5[[#This Row],[Wheat]])</f>
        <v>1489502.3200000024</v>
      </c>
      <c r="T971" s="11">
        <f>IF(Table5[[#This Row],[KC Wheat]]="","",T970+Table5[[#This Row],[KC Wheat]])</f>
        <v>-11076.900000000012</v>
      </c>
      <c r="U971" s="11">
        <f>IF(Table5[[#This Row],[Energies]]="","",U970+Table5[[#This Row],[Energies]])</f>
        <v>58860.250000000015</v>
      </c>
      <c r="V971" s="10">
        <f t="shared" si="101"/>
        <v>7549330.3379999986</v>
      </c>
      <c r="W971" s="8">
        <v>370315</v>
      </c>
      <c r="X971" s="12">
        <f t="shared" si="100"/>
        <v>3.4236528360989961E-3</v>
      </c>
      <c r="Y971" s="8"/>
      <c r="Z971" s="8"/>
      <c r="AA971" s="8"/>
      <c r="AB971" s="8"/>
      <c r="AC971" s="66">
        <v>911421.95</v>
      </c>
    </row>
    <row r="972" spans="1:29" x14ac:dyDescent="0.25">
      <c r="A972" s="1" t="str">
        <f t="shared" si="104"/>
        <v>Oct</v>
      </c>
      <c r="B972" s="2">
        <v>45574</v>
      </c>
      <c r="C972" s="8">
        <v>2771.5</v>
      </c>
      <c r="D972" s="8">
        <v>5907.1</v>
      </c>
      <c r="E972" s="8">
        <v>-547.4</v>
      </c>
      <c r="F972" s="8">
        <v>-5322.3</v>
      </c>
      <c r="G972" s="8">
        <v>-30240.2</v>
      </c>
      <c r="H972" s="8">
        <v>0</v>
      </c>
      <c r="I972" s="8">
        <v>0</v>
      </c>
      <c r="J972" s="10">
        <f t="shared" si="103"/>
        <v>-27431.3</v>
      </c>
      <c r="K972" s="8">
        <v>-90.44</v>
      </c>
      <c r="L972" s="8">
        <v>-802.06</v>
      </c>
      <c r="M972" s="8">
        <f t="shared" si="105"/>
        <v>-892.5</v>
      </c>
      <c r="N972" s="10">
        <f t="shared" si="102"/>
        <v>-28323.8</v>
      </c>
      <c r="O972" s="11">
        <f>IF(Table5[[#This Row],[Beans]]="","",O971+Table5[[#This Row],[Beans]])</f>
        <v>5020480.2999999961</v>
      </c>
      <c r="P972" s="11">
        <f>IF(Table5[[#This Row],[Meal]]="","",P971+Table5[[#This Row],[Meal]])</f>
        <v>1703306.899999999</v>
      </c>
      <c r="Q972" s="11">
        <f>IF(Table5[[#This Row],[Oil]]="","",Q971+Table5[[#This Row],[Oil]])</f>
        <v>-547987.55999999982</v>
      </c>
      <c r="R972" s="11">
        <f>IF(Table5[[#This Row],[Corn]]="","",R971+Table5[[#This Row],[Corn]])</f>
        <v>658916.23999999964</v>
      </c>
      <c r="S972" s="11">
        <f>IF(Table5[[#This Row],[Wheat]]="","",S971+Table5[[#This Row],[Wheat]])</f>
        <v>1459262.1200000024</v>
      </c>
      <c r="T972" s="11">
        <f>IF(Table5[[#This Row],[KC Wheat]]="","",T971+Table5[[#This Row],[KC Wheat]])</f>
        <v>-11076.900000000012</v>
      </c>
      <c r="U972" s="11">
        <f>IF(Table5[[#This Row],[Energies]]="","",U971+Table5[[#This Row],[Energies]])</f>
        <v>58860.250000000015</v>
      </c>
      <c r="V972" s="10">
        <f t="shared" si="101"/>
        <v>7521006.5379999988</v>
      </c>
      <c r="W972" s="8">
        <v>368698</v>
      </c>
      <c r="X972" s="12">
        <f t="shared" si="100"/>
        <v>-7.6821138167280534E-2</v>
      </c>
      <c r="Y972" s="8"/>
      <c r="Z972" s="8"/>
      <c r="AA972" s="8"/>
      <c r="AB972" s="1"/>
      <c r="AC972" s="66">
        <v>900539.2</v>
      </c>
    </row>
    <row r="973" spans="1:29" x14ac:dyDescent="0.25">
      <c r="A973" s="1" t="str">
        <f t="shared" si="104"/>
        <v>Oct</v>
      </c>
      <c r="B973" s="2">
        <v>45575</v>
      </c>
      <c r="C973" s="8">
        <v>-4988.1000000000004</v>
      </c>
      <c r="D973" s="8">
        <v>2046</v>
      </c>
      <c r="E973" s="8">
        <v>-415.2</v>
      </c>
      <c r="F973" s="8">
        <v>-3929.7</v>
      </c>
      <c r="G973" s="8">
        <v>-1772.5</v>
      </c>
      <c r="H973" s="8">
        <v>0</v>
      </c>
      <c r="I973" s="8">
        <v>0</v>
      </c>
      <c r="J973" s="10">
        <f t="shared" si="103"/>
        <v>-9059.5</v>
      </c>
      <c r="K973" s="8">
        <v>-59.34</v>
      </c>
      <c r="L973" s="8">
        <v>-522.41</v>
      </c>
      <c r="M973" s="8">
        <f t="shared" si="105"/>
        <v>-581.75</v>
      </c>
      <c r="N973" s="10">
        <f t="shared" si="102"/>
        <v>-9641.25</v>
      </c>
      <c r="O973" s="11">
        <f>IF(Table5[[#This Row],[Beans]]="","",O972+Table5[[#This Row],[Beans]])</f>
        <v>5015492.1999999965</v>
      </c>
      <c r="P973" s="11">
        <f>IF(Table5[[#This Row],[Meal]]="","",P972+Table5[[#This Row],[Meal]])</f>
        <v>1705352.899999999</v>
      </c>
      <c r="Q973" s="11">
        <f>IF(Table5[[#This Row],[Oil]]="","",Q972+Table5[[#This Row],[Oil]])</f>
        <v>-548402.75999999978</v>
      </c>
      <c r="R973" s="11">
        <f>IF(Table5[[#This Row],[Corn]]="","",R972+Table5[[#This Row],[Corn]])</f>
        <v>654986.53999999969</v>
      </c>
      <c r="S973" s="11">
        <f>IF(Table5[[#This Row],[Wheat]]="","",S972+Table5[[#This Row],[Wheat]])</f>
        <v>1457489.6200000024</v>
      </c>
      <c r="T973" s="11">
        <f>IF(Table5[[#This Row],[KC Wheat]]="","",T972+Table5[[#This Row],[KC Wheat]])</f>
        <v>-11076.900000000012</v>
      </c>
      <c r="U973" s="11">
        <f>IF(Table5[[#This Row],[Energies]]="","",U972+Table5[[#This Row],[Energies]])</f>
        <v>58860.250000000015</v>
      </c>
      <c r="V973" s="10">
        <f t="shared" si="101"/>
        <v>7511365.2879999988</v>
      </c>
      <c r="W973" s="8">
        <v>358268</v>
      </c>
      <c r="X973" s="12">
        <f t="shared" si="100"/>
        <v>-2.6910720466243147E-2</v>
      </c>
      <c r="Y973" s="8"/>
      <c r="Z973" s="8"/>
      <c r="AA973" s="8"/>
      <c r="AB973" s="8"/>
      <c r="AC973" s="66">
        <v>890847.2</v>
      </c>
    </row>
    <row r="974" spans="1:29" x14ac:dyDescent="0.25">
      <c r="A974" s="1" t="str">
        <f t="shared" si="104"/>
        <v>Oct</v>
      </c>
      <c r="B974" s="2">
        <v>45576</v>
      </c>
      <c r="C974" s="8">
        <v>-11362</v>
      </c>
      <c r="D974" s="8">
        <v>-5750</v>
      </c>
      <c r="E974" s="8">
        <v>-387.1</v>
      </c>
      <c r="F974" s="8">
        <v>-10570.2</v>
      </c>
      <c r="G974" s="8">
        <v>14767.2</v>
      </c>
      <c r="H974" s="8">
        <v>0</v>
      </c>
      <c r="I974" s="8">
        <v>0</v>
      </c>
      <c r="J974" s="10">
        <f t="shared" si="103"/>
        <v>-13302.099999999999</v>
      </c>
      <c r="K974" s="8">
        <v>-136.33000000000001</v>
      </c>
      <c r="L974" s="8">
        <v>-1194.81</v>
      </c>
      <c r="M974" s="8">
        <f t="shared" si="105"/>
        <v>-1331.1399999999999</v>
      </c>
      <c r="N974" s="10">
        <f t="shared" si="102"/>
        <v>-14633.239999999998</v>
      </c>
      <c r="O974" s="11">
        <f>IF(Table5[[#This Row],[Beans]]="","",O973+Table5[[#This Row],[Beans]])</f>
        <v>5004130.1999999965</v>
      </c>
      <c r="P974" s="11">
        <f>IF(Table5[[#This Row],[Meal]]="","",P973+Table5[[#This Row],[Meal]])</f>
        <v>1699602.899999999</v>
      </c>
      <c r="Q974" s="11">
        <f>IF(Table5[[#This Row],[Oil]]="","",Q973+Table5[[#This Row],[Oil]])</f>
        <v>-548789.85999999975</v>
      </c>
      <c r="R974" s="11">
        <f>IF(Table5[[#This Row],[Corn]]="","",R973+Table5[[#This Row],[Corn]])</f>
        <v>644416.33999999973</v>
      </c>
      <c r="S974" s="11">
        <f>IF(Table5[[#This Row],[Wheat]]="","",S973+Table5[[#This Row],[Wheat]])</f>
        <v>1472256.8200000024</v>
      </c>
      <c r="T974" s="11">
        <f>IF(Table5[[#This Row],[KC Wheat]]="","",T973+Table5[[#This Row],[KC Wheat]])</f>
        <v>-11076.900000000012</v>
      </c>
      <c r="U974" s="11">
        <f>IF(Table5[[#This Row],[Energies]]="","",U973+Table5[[#This Row],[Energies]])</f>
        <v>58860.250000000015</v>
      </c>
      <c r="V974" s="10">
        <f t="shared" si="101"/>
        <v>7496732.0479999986</v>
      </c>
      <c r="W974" s="8">
        <v>321373</v>
      </c>
      <c r="X974" s="12">
        <f t="shared" si="100"/>
        <v>-4.5533507793125115E-2</v>
      </c>
      <c r="Y974" s="8">
        <v>-5158.2300000000005</v>
      </c>
      <c r="Z974" s="8"/>
      <c r="AA974" s="8"/>
      <c r="AB974" s="1"/>
      <c r="AC974" s="66">
        <v>894509.31</v>
      </c>
    </row>
    <row r="975" spans="1:29" x14ac:dyDescent="0.25">
      <c r="A975" s="1" t="str">
        <f t="shared" si="104"/>
        <v>Oct</v>
      </c>
      <c r="B975" s="2">
        <v>45579</v>
      </c>
      <c r="C975" s="8">
        <v>3085.5</v>
      </c>
      <c r="D975" s="8">
        <v>-32394</v>
      </c>
      <c r="E975" s="8">
        <v>809.9</v>
      </c>
      <c r="F975" s="8">
        <v>-1268.0999999999999</v>
      </c>
      <c r="G975" s="8">
        <v>26752.7</v>
      </c>
      <c r="H975" s="8">
        <v>0</v>
      </c>
      <c r="I975" s="8">
        <v>0</v>
      </c>
      <c r="J975" s="10">
        <f t="shared" si="103"/>
        <v>-3013.9999999999964</v>
      </c>
      <c r="K975" s="8">
        <v>-70.78</v>
      </c>
      <c r="L975" s="8">
        <v>-623.34</v>
      </c>
      <c r="M975" s="8">
        <f t="shared" si="105"/>
        <v>-694.12</v>
      </c>
      <c r="N975" s="10">
        <f t="shared" si="102"/>
        <v>-3708.1199999999963</v>
      </c>
      <c r="O975" s="11">
        <f>IF(Table5[[#This Row],[Beans]]="","",O974+Table5[[#This Row],[Beans]])</f>
        <v>5007215.6999999965</v>
      </c>
      <c r="P975" s="11">
        <f>IF(Table5[[#This Row],[Meal]]="","",P974+Table5[[#This Row],[Meal]])</f>
        <v>1667208.899999999</v>
      </c>
      <c r="Q975" s="11">
        <f>IF(Table5[[#This Row],[Oil]]="","",Q974+Table5[[#This Row],[Oil]])</f>
        <v>-547979.95999999973</v>
      </c>
      <c r="R975" s="11">
        <f>IF(Table5[[#This Row],[Corn]]="","",R974+Table5[[#This Row],[Corn]])</f>
        <v>643148.23999999976</v>
      </c>
      <c r="S975" s="11">
        <f>IF(Table5[[#This Row],[Wheat]]="","",S974+Table5[[#This Row],[Wheat]])</f>
        <v>1499009.5200000023</v>
      </c>
      <c r="T975" s="11">
        <f>IF(Table5[[#This Row],[KC Wheat]]="","",T974+Table5[[#This Row],[KC Wheat]])</f>
        <v>-11076.900000000012</v>
      </c>
      <c r="U975" s="11">
        <f>IF(Table5[[#This Row],[Energies]]="","",U974+Table5[[#This Row],[Energies]])</f>
        <v>58860.250000000015</v>
      </c>
      <c r="V975" s="10">
        <f t="shared" si="101"/>
        <v>7493023.9279999984</v>
      </c>
      <c r="W975" s="8">
        <v>379078</v>
      </c>
      <c r="X975" s="12">
        <f t="shared" si="100"/>
        <v>-9.7819446129820149E-3</v>
      </c>
      <c r="Y975" s="8"/>
      <c r="Z975" s="8"/>
      <c r="AA975" s="8"/>
      <c r="AB975" s="8"/>
      <c r="AC975" s="66">
        <v>875912.69</v>
      </c>
    </row>
    <row r="976" spans="1:29" x14ac:dyDescent="0.25">
      <c r="A976" s="1" t="str">
        <f t="shared" si="104"/>
        <v>Oct</v>
      </c>
      <c r="B976" s="2">
        <v>45580</v>
      </c>
      <c r="C976" s="8">
        <v>-2307.1</v>
      </c>
      <c r="D976" s="8">
        <v>17100.8</v>
      </c>
      <c r="E976" s="8">
        <v>-558.29999999999995</v>
      </c>
      <c r="F976" s="8">
        <v>640.70000000000005</v>
      </c>
      <c r="G976" s="8">
        <v>31768.1</v>
      </c>
      <c r="H976" s="8">
        <v>0</v>
      </c>
      <c r="I976" s="8">
        <v>0</v>
      </c>
      <c r="J976" s="10">
        <f t="shared" si="103"/>
        <v>46644.2</v>
      </c>
      <c r="K976" s="8">
        <v>-192.66</v>
      </c>
      <c r="L976" s="8">
        <v>-1707.34</v>
      </c>
      <c r="M976" s="8">
        <f t="shared" si="105"/>
        <v>-1900</v>
      </c>
      <c r="N976" s="10">
        <f t="shared" si="102"/>
        <v>44744.2</v>
      </c>
      <c r="O976" s="11">
        <f>IF(Table5[[#This Row],[Beans]]="","",O975+Table5[[#This Row],[Beans]])</f>
        <v>5004908.5999999968</v>
      </c>
      <c r="P976" s="11">
        <f>IF(Table5[[#This Row],[Meal]]="","",P975+Table5[[#This Row],[Meal]])</f>
        <v>1684309.699999999</v>
      </c>
      <c r="Q976" s="11">
        <f>IF(Table5[[#This Row],[Oil]]="","",Q975+Table5[[#This Row],[Oil]])</f>
        <v>-548538.25999999978</v>
      </c>
      <c r="R976" s="11">
        <f>IF(Table5[[#This Row],[Corn]]="","",R975+Table5[[#This Row],[Corn]])</f>
        <v>643788.93999999971</v>
      </c>
      <c r="S976" s="11">
        <f>IF(Table5[[#This Row],[Wheat]]="","",S975+Table5[[#This Row],[Wheat]])</f>
        <v>1530777.6200000024</v>
      </c>
      <c r="T976" s="11">
        <f>IF(Table5[[#This Row],[KC Wheat]]="","",T975+Table5[[#This Row],[KC Wheat]])</f>
        <v>-11076.900000000012</v>
      </c>
      <c r="U976" s="11">
        <f>IF(Table5[[#This Row],[Energies]]="","",U975+Table5[[#This Row],[Energies]])</f>
        <v>58860.250000000015</v>
      </c>
      <c r="V976" s="10">
        <f t="shared" si="101"/>
        <v>7537768.1279999986</v>
      </c>
      <c r="W976" s="8">
        <v>439470</v>
      </c>
      <c r="X976" s="12">
        <f t="shared" si="100"/>
        <v>0.10181400323116481</v>
      </c>
      <c r="Y976" s="8"/>
      <c r="Z976" s="8">
        <v>29366.36</v>
      </c>
      <c r="AA976" s="8"/>
      <c r="AB976" s="1"/>
      <c r="AC976" s="66">
        <v>935507.69</v>
      </c>
    </row>
    <row r="977" spans="1:29" x14ac:dyDescent="0.25">
      <c r="A977" s="1" t="str">
        <f t="shared" si="104"/>
        <v>Oct</v>
      </c>
      <c r="B977" s="2">
        <v>45581</v>
      </c>
      <c r="C977" s="8">
        <v>-651.70000000000005</v>
      </c>
      <c r="D977" s="8">
        <v>12183.4</v>
      </c>
      <c r="E977" s="8">
        <v>-194.5</v>
      </c>
      <c r="F977" s="8">
        <v>-156.03899999999999</v>
      </c>
      <c r="G977" s="8">
        <v>-6490.7</v>
      </c>
      <c r="H977" s="8">
        <v>0</v>
      </c>
      <c r="I977" s="8">
        <v>0</v>
      </c>
      <c r="J977" s="10">
        <f t="shared" si="103"/>
        <v>4690.4609999999984</v>
      </c>
      <c r="K977" s="8">
        <v>-157.38</v>
      </c>
      <c r="L977" s="8">
        <v>-1355.28</v>
      </c>
      <c r="M977" s="8">
        <f t="shared" si="105"/>
        <v>-1512.6599999999999</v>
      </c>
      <c r="N977" s="10">
        <f t="shared" si="102"/>
        <v>3177.8009999999986</v>
      </c>
      <c r="O977" s="11">
        <f>IF(Table5[[#This Row],[Beans]]="","",O976+Table5[[#This Row],[Beans]])</f>
        <v>5004256.8999999966</v>
      </c>
      <c r="P977" s="11">
        <f>IF(Table5[[#This Row],[Meal]]="","",P976+Table5[[#This Row],[Meal]])</f>
        <v>1696493.0999999989</v>
      </c>
      <c r="Q977" s="11">
        <f>IF(Table5[[#This Row],[Oil]]="","",Q976+Table5[[#This Row],[Oil]])</f>
        <v>-548732.75999999978</v>
      </c>
      <c r="R977" s="11">
        <f>IF(Table5[[#This Row],[Corn]]="","",R976+Table5[[#This Row],[Corn]])</f>
        <v>643632.90099999972</v>
      </c>
      <c r="S977" s="11">
        <f>IF(Table5[[#This Row],[Wheat]]="","",S976+Table5[[#This Row],[Wheat]])</f>
        <v>1524286.9200000025</v>
      </c>
      <c r="T977" s="11">
        <f>IF(Table5[[#This Row],[KC Wheat]]="","",T976+Table5[[#This Row],[KC Wheat]])</f>
        <v>-11076.900000000012</v>
      </c>
      <c r="U977" s="11">
        <f>IF(Table5[[#This Row],[Energies]]="","",U976+Table5[[#This Row],[Energies]])</f>
        <v>58860.250000000015</v>
      </c>
      <c r="V977" s="10">
        <f t="shared" si="101"/>
        <v>7540945.9289999986</v>
      </c>
      <c r="W977" s="8">
        <v>537015</v>
      </c>
      <c r="X977" s="12">
        <f t="shared" si="100"/>
        <v>5.9175274433675012E-3</v>
      </c>
      <c r="Y977" s="8"/>
      <c r="Z977" s="8"/>
      <c r="AA977" s="8"/>
      <c r="AB977" s="8"/>
      <c r="AC977" s="66">
        <v>904149.28</v>
      </c>
    </row>
    <row r="978" spans="1:29" x14ac:dyDescent="0.25">
      <c r="A978" s="1" t="str">
        <f t="shared" si="104"/>
        <v>Oct</v>
      </c>
      <c r="B978" s="2">
        <v>45582</v>
      </c>
      <c r="C978" s="8">
        <v>-3718.4</v>
      </c>
      <c r="D978" s="8">
        <v>41015.4</v>
      </c>
      <c r="E978" s="8">
        <v>400.7</v>
      </c>
      <c r="F978" s="8">
        <v>-5979</v>
      </c>
      <c r="G978" s="8">
        <v>-23199.200000000001</v>
      </c>
      <c r="H978" s="8">
        <v>0</v>
      </c>
      <c r="I978" s="8">
        <v>0</v>
      </c>
      <c r="J978" s="10">
        <f t="shared" si="103"/>
        <v>8519.4999999999964</v>
      </c>
      <c r="K978" s="8">
        <v>-100.9</v>
      </c>
      <c r="L978" s="8">
        <v>-890.72</v>
      </c>
      <c r="M978" s="8">
        <f t="shared" si="105"/>
        <v>-991.62</v>
      </c>
      <c r="N978" s="10">
        <f t="shared" si="102"/>
        <v>7527.8799999999965</v>
      </c>
      <c r="O978" s="11">
        <f>IF(Table5[[#This Row],[Beans]]="","",O977+Table5[[#This Row],[Beans]])</f>
        <v>5000538.4999999963</v>
      </c>
      <c r="P978" s="11">
        <f>IF(Table5[[#This Row],[Meal]]="","",P977+Table5[[#This Row],[Meal]])</f>
        <v>1737508.4999999988</v>
      </c>
      <c r="Q978" s="11">
        <f>IF(Table5[[#This Row],[Oil]]="","",Q977+Table5[[#This Row],[Oil]])</f>
        <v>-548332.05999999982</v>
      </c>
      <c r="R978" s="11">
        <f>IF(Table5[[#This Row],[Corn]]="","",R977+Table5[[#This Row],[Corn]])</f>
        <v>637653.90099999972</v>
      </c>
      <c r="S978" s="11">
        <f>IF(Table5[[#This Row],[Wheat]]="","",S977+Table5[[#This Row],[Wheat]])</f>
        <v>1501087.7200000025</v>
      </c>
      <c r="T978" s="11">
        <f>IF(Table5[[#This Row],[KC Wheat]]="","",T977+Table5[[#This Row],[KC Wheat]])</f>
        <v>-11076.900000000012</v>
      </c>
      <c r="U978" s="11">
        <f>IF(Table5[[#This Row],[Energies]]="","",U977+Table5[[#This Row],[Energies]])</f>
        <v>58860.250000000015</v>
      </c>
      <c r="V978" s="10">
        <f t="shared" si="101"/>
        <v>7548473.8089999985</v>
      </c>
      <c r="W978" s="8">
        <v>586311</v>
      </c>
      <c r="X978" s="12">
        <f t="shared" si="100"/>
        <v>1.2839397521110804E-2</v>
      </c>
      <c r="Y978" s="8"/>
      <c r="Z978" s="8"/>
      <c r="AA978" s="8"/>
      <c r="AB978" s="1"/>
      <c r="AC978" s="66">
        <v>943595.91</v>
      </c>
    </row>
    <row r="979" spans="1:29" x14ac:dyDescent="0.25">
      <c r="A979" s="1" t="str">
        <f t="shared" si="104"/>
        <v>Oct</v>
      </c>
      <c r="B979" s="2">
        <v>45583</v>
      </c>
      <c r="C979" s="8">
        <v>-6548.4</v>
      </c>
      <c r="D979" s="8">
        <v>-14016.3</v>
      </c>
      <c r="E979" s="8">
        <v>439.2</v>
      </c>
      <c r="F979" s="8">
        <v>-8692.6</v>
      </c>
      <c r="G979" s="8">
        <v>16076.6</v>
      </c>
      <c r="H979" s="8">
        <v>0</v>
      </c>
      <c r="I979" s="8">
        <v>0</v>
      </c>
      <c r="J979" s="10">
        <f t="shared" si="103"/>
        <v>-12741.499999999998</v>
      </c>
      <c r="K979" s="8">
        <v>-53.78</v>
      </c>
      <c r="L979" s="8">
        <v>-470.2</v>
      </c>
      <c r="M979" s="8">
        <f t="shared" si="105"/>
        <v>-523.98</v>
      </c>
      <c r="N979" s="10">
        <f t="shared" si="102"/>
        <v>-13265.479999999998</v>
      </c>
      <c r="O979" s="11">
        <f>IF(Table5[[#This Row],[Beans]]="","",O978+Table5[[#This Row],[Beans]])</f>
        <v>4993990.0999999959</v>
      </c>
      <c r="P979" s="11">
        <f>IF(Table5[[#This Row],[Meal]]="","",P978+Table5[[#This Row],[Meal]])</f>
        <v>1723492.1999999988</v>
      </c>
      <c r="Q979" s="11">
        <f>IF(Table5[[#This Row],[Oil]]="","",Q978+Table5[[#This Row],[Oil]])</f>
        <v>-547892.85999999987</v>
      </c>
      <c r="R979" s="11">
        <f>IF(Table5[[#This Row],[Corn]]="","",R978+Table5[[#This Row],[Corn]])</f>
        <v>628961.30099999974</v>
      </c>
      <c r="S979" s="11">
        <f>IF(Table5[[#This Row],[Wheat]]="","",S978+Table5[[#This Row],[Wheat]])</f>
        <v>1517164.3200000026</v>
      </c>
      <c r="T979" s="11">
        <f>IF(Table5[[#This Row],[KC Wheat]]="","",T978+Table5[[#This Row],[KC Wheat]])</f>
        <v>-11076.900000000012</v>
      </c>
      <c r="U979" s="11">
        <f>IF(Table5[[#This Row],[Energies]]="","",U978+Table5[[#This Row],[Energies]])</f>
        <v>58860.250000000015</v>
      </c>
      <c r="V979" s="10">
        <f t="shared" si="101"/>
        <v>7535208.328999998</v>
      </c>
      <c r="W979" s="8">
        <v>610461</v>
      </c>
      <c r="X979" s="12">
        <f t="shared" si="100"/>
        <v>-2.1730266143127893E-2</v>
      </c>
      <c r="Y979" s="8"/>
      <c r="Z979" s="8"/>
      <c r="AA979" s="8"/>
      <c r="AB979" s="8"/>
      <c r="AC979" s="66">
        <v>932912.18</v>
      </c>
    </row>
    <row r="980" spans="1:29" x14ac:dyDescent="0.25">
      <c r="A980" s="1" t="str">
        <f t="shared" si="104"/>
        <v>Oct</v>
      </c>
      <c r="B980" s="2">
        <v>45586</v>
      </c>
      <c r="C980" s="8">
        <v>-4808.3999999999996</v>
      </c>
      <c r="D980" s="8">
        <v>20960.3</v>
      </c>
      <c r="E980" s="8">
        <v>-387.9</v>
      </c>
      <c r="F980" s="8">
        <v>-926.3</v>
      </c>
      <c r="G980" s="8">
        <v>-6779.7</v>
      </c>
      <c r="H980" s="8">
        <v>0</v>
      </c>
      <c r="I980" s="8">
        <v>0</v>
      </c>
      <c r="J980" s="10">
        <f t="shared" si="103"/>
        <v>8058.0000000000009</v>
      </c>
      <c r="K980" s="8">
        <v>-127.15</v>
      </c>
      <c r="L980" s="8">
        <v>-1126.9100000000001</v>
      </c>
      <c r="M980" s="8">
        <f t="shared" si="105"/>
        <v>-1254.0600000000002</v>
      </c>
      <c r="N980" s="10">
        <f t="shared" si="102"/>
        <v>6803.9400000000005</v>
      </c>
      <c r="O980" s="11">
        <f>IF(Table5[[#This Row],[Beans]]="","",O979+Table5[[#This Row],[Beans]])</f>
        <v>4989181.6999999955</v>
      </c>
      <c r="P980" s="11">
        <f>IF(Table5[[#This Row],[Meal]]="","",P979+Table5[[#This Row],[Meal]])</f>
        <v>1744452.4999999988</v>
      </c>
      <c r="Q980" s="11">
        <f>IF(Table5[[#This Row],[Oil]]="","",Q979+Table5[[#This Row],[Oil]])</f>
        <v>-548280.75999999989</v>
      </c>
      <c r="R980" s="11">
        <f>IF(Table5[[#This Row],[Corn]]="","",R979+Table5[[#This Row],[Corn]])</f>
        <v>628035.0009999997</v>
      </c>
      <c r="S980" s="11">
        <f>IF(Table5[[#This Row],[Wheat]]="","",S979+Table5[[#This Row],[Wheat]])</f>
        <v>1510384.6200000027</v>
      </c>
      <c r="T980" s="11">
        <f>IF(Table5[[#This Row],[KC Wheat]]="","",T979+Table5[[#This Row],[KC Wheat]])</f>
        <v>-11076.900000000012</v>
      </c>
      <c r="U980" s="11">
        <f>IF(Table5[[#This Row],[Energies]]="","",U979+Table5[[#This Row],[Energies]])</f>
        <v>58860.250000000015</v>
      </c>
      <c r="V980" s="10">
        <f t="shared" si="101"/>
        <v>7542012.2689999985</v>
      </c>
      <c r="W980" s="8">
        <v>649733</v>
      </c>
      <c r="X980" s="12">
        <f t="shared" si="100"/>
        <v>1.0471901534938198E-2</v>
      </c>
      <c r="Y980" s="8"/>
      <c r="Z980" s="8"/>
      <c r="AA980" s="8"/>
      <c r="AB980" s="1"/>
      <c r="AC980" s="66">
        <v>918281.62</v>
      </c>
    </row>
    <row r="981" spans="1:29" x14ac:dyDescent="0.25">
      <c r="A981" s="1" t="str">
        <f t="shared" si="104"/>
        <v>Oct</v>
      </c>
      <c r="B981" s="2">
        <v>45587</v>
      </c>
      <c r="C981" s="8">
        <v>-12978.1</v>
      </c>
      <c r="D981" s="8">
        <v>22148.2</v>
      </c>
      <c r="E981" s="8">
        <v>580.6</v>
      </c>
      <c r="F981" s="8">
        <v>-10664.1</v>
      </c>
      <c r="G981" s="8">
        <v>-6666.9</v>
      </c>
      <c r="H981" s="8">
        <v>0</v>
      </c>
      <c r="I981" s="8">
        <v>0</v>
      </c>
      <c r="J981" s="10">
        <f t="shared" si="103"/>
        <v>-7580.2999999999993</v>
      </c>
      <c r="K981" s="8">
        <v>-133.84</v>
      </c>
      <c r="L981" s="8">
        <v>-1184.43</v>
      </c>
      <c r="M981" s="8">
        <f t="shared" si="105"/>
        <v>-1318.27</v>
      </c>
      <c r="N981" s="10">
        <f t="shared" si="102"/>
        <v>-8898.57</v>
      </c>
      <c r="O981" s="11">
        <f>IF(Table5[[#This Row],[Beans]]="","",O980+Table5[[#This Row],[Beans]])</f>
        <v>4976203.5999999959</v>
      </c>
      <c r="P981" s="11">
        <f>IF(Table5[[#This Row],[Meal]]="","",P980+Table5[[#This Row],[Meal]])</f>
        <v>1766600.6999999988</v>
      </c>
      <c r="Q981" s="11">
        <f>IF(Table5[[#This Row],[Oil]]="","",Q980+Table5[[#This Row],[Oil]])</f>
        <v>-547700.15999999992</v>
      </c>
      <c r="R981" s="11">
        <f>IF(Table5[[#This Row],[Corn]]="","",R980+Table5[[#This Row],[Corn]])</f>
        <v>617370.90099999972</v>
      </c>
      <c r="S981" s="11">
        <f>IF(Table5[[#This Row],[Wheat]]="","",S980+Table5[[#This Row],[Wheat]])</f>
        <v>1503717.7200000028</v>
      </c>
      <c r="T981" s="11">
        <f>IF(Table5[[#This Row],[KC Wheat]]="","",T980+Table5[[#This Row],[KC Wheat]])</f>
        <v>-11076.900000000012</v>
      </c>
      <c r="U981" s="11">
        <f>IF(Table5[[#This Row],[Energies]]="","",U980+Table5[[#This Row],[Energies]])</f>
        <v>58860.250000000015</v>
      </c>
      <c r="V981" s="10">
        <f t="shared" si="101"/>
        <v>7533113.6989999982</v>
      </c>
      <c r="W981" s="8">
        <v>701092</v>
      </c>
      <c r="X981" s="12">
        <f t="shared" si="100"/>
        <v>-1.2692442646614139E-2</v>
      </c>
      <c r="Y981" s="8"/>
      <c r="Z981" s="8"/>
      <c r="AA981" s="8"/>
      <c r="AB981" s="8"/>
      <c r="AC981" s="66">
        <v>898309.1</v>
      </c>
    </row>
    <row r="982" spans="1:29" x14ac:dyDescent="0.25">
      <c r="A982" s="1" t="str">
        <f t="shared" si="104"/>
        <v>Oct</v>
      </c>
      <c r="B982" s="2">
        <v>45588</v>
      </c>
      <c r="C982" s="8">
        <v>-21772.5</v>
      </c>
      <c r="D982" s="8">
        <v>2171.9</v>
      </c>
      <c r="E982" s="8">
        <v>-526.70000000000005</v>
      </c>
      <c r="F982" s="8">
        <v>9675.4</v>
      </c>
      <c r="G982" s="8">
        <v>-8879.5</v>
      </c>
      <c r="H982" s="8">
        <v>0</v>
      </c>
      <c r="I982" s="8">
        <v>0</v>
      </c>
      <c r="J982" s="10">
        <f t="shared" si="103"/>
        <v>-19331.400000000001</v>
      </c>
      <c r="K982" s="8">
        <v>-162.21</v>
      </c>
      <c r="L982" s="8">
        <v>-1437.57</v>
      </c>
      <c r="M982" s="8">
        <f t="shared" si="105"/>
        <v>-1599.78</v>
      </c>
      <c r="N982" s="10">
        <f t="shared" si="102"/>
        <v>-20931.18</v>
      </c>
      <c r="O982" s="11">
        <f>IF(Table5[[#This Row],[Beans]]="","",O981+Table5[[#This Row],[Beans]])</f>
        <v>4954431.0999999959</v>
      </c>
      <c r="P982" s="11">
        <f>IF(Table5[[#This Row],[Meal]]="","",P981+Table5[[#This Row],[Meal]])</f>
        <v>1768772.5999999987</v>
      </c>
      <c r="Q982" s="11">
        <f>IF(Table5[[#This Row],[Oil]]="","",Q981+Table5[[#This Row],[Oil]])</f>
        <v>-548226.85999999987</v>
      </c>
      <c r="R982" s="11">
        <f>IF(Table5[[#This Row],[Corn]]="","",R981+Table5[[#This Row],[Corn]])</f>
        <v>627046.30099999974</v>
      </c>
      <c r="S982" s="11">
        <f>IF(Table5[[#This Row],[Wheat]]="","",S981+Table5[[#This Row],[Wheat]])</f>
        <v>1494838.2200000028</v>
      </c>
      <c r="T982" s="11">
        <f>IF(Table5[[#This Row],[KC Wheat]]="","",T981+Table5[[#This Row],[KC Wheat]])</f>
        <v>-11076.900000000012</v>
      </c>
      <c r="U982" s="11">
        <f>IF(Table5[[#This Row],[Energies]]="","",U981+Table5[[#This Row],[Energies]])</f>
        <v>58860.250000000015</v>
      </c>
      <c r="V982" s="10">
        <f t="shared" si="101"/>
        <v>7512182.5189999985</v>
      </c>
      <c r="W982" s="8">
        <v>898293</v>
      </c>
      <c r="X982" s="12">
        <f t="shared" si="100"/>
        <v>-2.3301061012386829E-2</v>
      </c>
      <c r="Y982" s="8"/>
      <c r="Z982" s="8"/>
      <c r="AA982" s="8"/>
      <c r="AB982" s="1"/>
      <c r="AC982" s="66">
        <v>898293</v>
      </c>
    </row>
    <row r="983" spans="1:29" x14ac:dyDescent="0.25">
      <c r="A983" s="1" t="str">
        <f t="shared" si="104"/>
        <v>Oct</v>
      </c>
      <c r="B983" s="2">
        <v>45589</v>
      </c>
      <c r="C983" s="8">
        <v>20152.400000000001</v>
      </c>
      <c r="D983" s="8">
        <v>-21734.9</v>
      </c>
      <c r="E983" s="8">
        <v>-1259.8</v>
      </c>
      <c r="F983" s="8">
        <v>-33.9</v>
      </c>
      <c r="G983" s="8">
        <v>9170.7000000000007</v>
      </c>
      <c r="H983" s="8">
        <v>0</v>
      </c>
      <c r="I983" s="8">
        <v>0</v>
      </c>
      <c r="J983" s="10">
        <f t="shared" si="103"/>
        <v>6294.5</v>
      </c>
      <c r="K983" s="8">
        <v>-92.29</v>
      </c>
      <c r="L983" s="8">
        <v>-809.63</v>
      </c>
      <c r="M983" s="8">
        <f t="shared" si="105"/>
        <v>-901.92</v>
      </c>
      <c r="N983" s="10">
        <f t="shared" si="102"/>
        <v>5392.58</v>
      </c>
      <c r="O983" s="11">
        <f>IF(Table5[[#This Row],[Beans]]="","",O982+Table5[[#This Row],[Beans]])</f>
        <v>4974583.4999999963</v>
      </c>
      <c r="P983" s="11">
        <f>IF(Table5[[#This Row],[Meal]]="","",P982+Table5[[#This Row],[Meal]])</f>
        <v>1747037.6999999988</v>
      </c>
      <c r="Q983" s="11">
        <f>IF(Table5[[#This Row],[Oil]]="","",Q982+Table5[[#This Row],[Oil]])</f>
        <v>-549486.65999999992</v>
      </c>
      <c r="R983" s="11">
        <f>IF(Table5[[#This Row],[Corn]]="","",R982+Table5[[#This Row],[Corn]])</f>
        <v>627012.40099999972</v>
      </c>
      <c r="S983" s="11">
        <f>IF(Table5[[#This Row],[Wheat]]="","",S982+Table5[[#This Row],[Wheat]])</f>
        <v>1504008.9200000027</v>
      </c>
      <c r="T983" s="11">
        <f>IF(Table5[[#This Row],[KC Wheat]]="","",T982+Table5[[#This Row],[KC Wheat]])</f>
        <v>-11076.900000000012</v>
      </c>
      <c r="U983" s="11">
        <f>IF(Table5[[#This Row],[Energies]]="","",U982+Table5[[#This Row],[Energies]])</f>
        <v>58860.250000000015</v>
      </c>
      <c r="V983" s="10">
        <f t="shared" si="101"/>
        <v>7517575.0989999985</v>
      </c>
      <c r="W983" s="8">
        <v>842746</v>
      </c>
      <c r="X983" s="12">
        <f t="shared" si="100"/>
        <v>6.3988200477961329E-3</v>
      </c>
      <c r="Y983" s="8"/>
      <c r="Z983" s="8"/>
      <c r="AA983" s="8"/>
      <c r="AB983" s="8"/>
      <c r="AC983" s="66">
        <v>896615.65</v>
      </c>
    </row>
    <row r="984" spans="1:29" x14ac:dyDescent="0.25">
      <c r="A984" s="1" t="str">
        <f t="shared" si="104"/>
        <v>Oct</v>
      </c>
      <c r="B984" s="2">
        <v>45590</v>
      </c>
      <c r="C984" s="8">
        <v>25622</v>
      </c>
      <c r="D984" s="8">
        <v>8428.2000000000007</v>
      </c>
      <c r="E984" s="8">
        <v>-3.7</v>
      </c>
      <c r="F984" s="8">
        <v>28831.9</v>
      </c>
      <c r="G984" s="8">
        <v>12010.8</v>
      </c>
      <c r="H984" s="8">
        <v>0</v>
      </c>
      <c r="I984" s="8">
        <v>0</v>
      </c>
      <c r="J984" s="10">
        <f t="shared" si="103"/>
        <v>74889.2</v>
      </c>
      <c r="K984" s="8">
        <v>-604.73</v>
      </c>
      <c r="L984" s="8">
        <v>-3021.05</v>
      </c>
      <c r="M984" s="8">
        <f t="shared" si="105"/>
        <v>-3625.78</v>
      </c>
      <c r="N984" s="10">
        <f t="shared" si="102"/>
        <v>71263.42</v>
      </c>
      <c r="O984" s="11">
        <f>IF(Table5[[#This Row],[Beans]]="","",O983+Table5[[#This Row],[Beans]])</f>
        <v>5000205.4999999963</v>
      </c>
      <c r="P984" s="11">
        <f>IF(Table5[[#This Row],[Meal]]="","",P983+Table5[[#This Row],[Meal]])</f>
        <v>1755465.8999999987</v>
      </c>
      <c r="Q984" s="11">
        <f>IF(Table5[[#This Row],[Oil]]="","",Q983+Table5[[#This Row],[Oil]])</f>
        <v>-549490.35999999987</v>
      </c>
      <c r="R984" s="11">
        <f>IF(Table5[[#This Row],[Corn]]="","",R983+Table5[[#This Row],[Corn]])</f>
        <v>655844.30099999974</v>
      </c>
      <c r="S984" s="11">
        <f>IF(Table5[[#This Row],[Wheat]]="","",S983+Table5[[#This Row],[Wheat]])</f>
        <v>1516019.7200000028</v>
      </c>
      <c r="T984" s="11">
        <f>IF(Table5[[#This Row],[KC Wheat]]="","",T983+Table5[[#This Row],[KC Wheat]])</f>
        <v>-11076.900000000012</v>
      </c>
      <c r="U984" s="11">
        <f>IF(Table5[[#This Row],[Energies]]="","",U983+Table5[[#This Row],[Energies]])</f>
        <v>58860.250000000015</v>
      </c>
      <c r="V984" s="10">
        <f t="shared" si="101"/>
        <v>7588838.5189999985</v>
      </c>
      <c r="W984" s="8">
        <v>925417</v>
      </c>
      <c r="X984" s="12">
        <f t="shared" si="100"/>
        <v>7.7006819628340523E-2</v>
      </c>
      <c r="Y984" s="8"/>
      <c r="Z984" s="8"/>
      <c r="AA984" s="8"/>
      <c r="AB984" s="1"/>
      <c r="AC984" s="66">
        <v>922288.62</v>
      </c>
    </row>
    <row r="985" spans="1:29" x14ac:dyDescent="0.25">
      <c r="A985" s="1" t="str">
        <f t="shared" si="104"/>
        <v>Oct</v>
      </c>
      <c r="B985" s="2">
        <v>45593</v>
      </c>
      <c r="C985" s="8">
        <v>6254</v>
      </c>
      <c r="D985" s="8">
        <v>4428.3</v>
      </c>
      <c r="E985" s="8">
        <v>-26.5</v>
      </c>
      <c r="F985" s="8">
        <v>17846.7</v>
      </c>
      <c r="G985" s="8">
        <v>-16278.1</v>
      </c>
      <c r="H985" s="8">
        <v>0</v>
      </c>
      <c r="I985" s="8">
        <v>0</v>
      </c>
      <c r="J985" s="10">
        <f t="shared" si="103"/>
        <v>12224.4</v>
      </c>
      <c r="K985" s="8">
        <v>-70.16</v>
      </c>
      <c r="L985" s="8">
        <v>-618.99</v>
      </c>
      <c r="M985" s="8">
        <f t="shared" si="105"/>
        <v>-689.15</v>
      </c>
      <c r="N985" s="10">
        <f t="shared" si="102"/>
        <v>11535.25</v>
      </c>
      <c r="O985" s="11">
        <f>IF(Table5[[#This Row],[Beans]]="","",O984+Table5[[#This Row],[Beans]])</f>
        <v>5006459.4999999963</v>
      </c>
      <c r="P985" s="11">
        <f>IF(Table5[[#This Row],[Meal]]="","",P984+Table5[[#This Row],[Meal]])</f>
        <v>1759894.1999999988</v>
      </c>
      <c r="Q985" s="11">
        <f>IF(Table5[[#This Row],[Oil]]="","",Q984+Table5[[#This Row],[Oil]])</f>
        <v>-549516.85999999987</v>
      </c>
      <c r="R985" s="11">
        <f>IF(Table5[[#This Row],[Corn]]="","",R984+Table5[[#This Row],[Corn]])</f>
        <v>673691.0009999997</v>
      </c>
      <c r="S985" s="11">
        <f>IF(Table5[[#This Row],[Wheat]]="","",S984+Table5[[#This Row],[Wheat]])</f>
        <v>1499741.6200000027</v>
      </c>
      <c r="T985" s="11">
        <f>IF(Table5[[#This Row],[KC Wheat]]="","",T984+Table5[[#This Row],[KC Wheat]])</f>
        <v>-11076.900000000012</v>
      </c>
      <c r="U985" s="11">
        <f>IF(Table5[[#This Row],[Energies]]="","",U984+Table5[[#This Row],[Energies]])</f>
        <v>58860.250000000015</v>
      </c>
      <c r="V985" s="10">
        <f t="shared" si="101"/>
        <v>7600373.7689999985</v>
      </c>
      <c r="W985" s="8">
        <v>788795</v>
      </c>
      <c r="X985" s="12">
        <f t="shared" si="100"/>
        <v>1.4623888336006186E-2</v>
      </c>
      <c r="Y985" s="8">
        <v>-5158.2300000000005</v>
      </c>
      <c r="Z985" s="8"/>
      <c r="AA985" s="8"/>
      <c r="AB985" s="8"/>
      <c r="AC985" s="66">
        <v>940884.47</v>
      </c>
    </row>
    <row r="986" spans="1:29" x14ac:dyDescent="0.25">
      <c r="A986" s="1" t="str">
        <f t="shared" si="104"/>
        <v>Oct</v>
      </c>
      <c r="B986" s="2">
        <v>45594</v>
      </c>
      <c r="C986" s="8">
        <v>5768.8</v>
      </c>
      <c r="D986" s="8">
        <v>-863.9</v>
      </c>
      <c r="E986" s="8">
        <v>3</v>
      </c>
      <c r="F986" s="8">
        <v>-11541.9</v>
      </c>
      <c r="G986" s="8">
        <v>17783.599999999999</v>
      </c>
      <c r="H986" s="8">
        <v>0</v>
      </c>
      <c r="I986" s="8">
        <v>0</v>
      </c>
      <c r="J986" s="10">
        <f t="shared" si="103"/>
        <v>11149.599999999999</v>
      </c>
      <c r="K986" s="8">
        <v>-93.08</v>
      </c>
      <c r="L986" s="8">
        <v>-822.61</v>
      </c>
      <c r="M986" s="8">
        <f t="shared" si="105"/>
        <v>-915.69</v>
      </c>
      <c r="N986" s="10">
        <f t="shared" si="102"/>
        <v>10233.909999999998</v>
      </c>
      <c r="O986" s="11">
        <f>IF(Table5[[#This Row],[Beans]]="","",O985+Table5[[#This Row],[Beans]])</f>
        <v>5012228.2999999961</v>
      </c>
      <c r="P986" s="11">
        <f>IF(Table5[[#This Row],[Meal]]="","",P985+Table5[[#This Row],[Meal]])</f>
        <v>1759030.2999999989</v>
      </c>
      <c r="Q986" s="11">
        <f>IF(Table5[[#This Row],[Oil]]="","",Q985+Table5[[#This Row],[Oil]])</f>
        <v>-549513.85999999987</v>
      </c>
      <c r="R986" s="11">
        <f>IF(Table5[[#This Row],[Corn]]="","",R985+Table5[[#This Row],[Corn]])</f>
        <v>662149.10099999967</v>
      </c>
      <c r="S986" s="11">
        <f>IF(Table5[[#This Row],[Wheat]]="","",S985+Table5[[#This Row],[Wheat]])</f>
        <v>1517525.2200000028</v>
      </c>
      <c r="T986" s="11">
        <f>IF(Table5[[#This Row],[KC Wheat]]="","",T985+Table5[[#This Row],[KC Wheat]])</f>
        <v>-11076.900000000012</v>
      </c>
      <c r="U986" s="11">
        <f>IF(Table5[[#This Row],[Energies]]="","",U985+Table5[[#This Row],[Energies]])</f>
        <v>58860.250000000015</v>
      </c>
      <c r="V986" s="10">
        <f t="shared" si="101"/>
        <v>7610607.6789999986</v>
      </c>
      <c r="W986" s="8">
        <v>747520</v>
      </c>
      <c r="X986" s="12">
        <f t="shared" si="100"/>
        <v>1.3690483197773971E-2</v>
      </c>
      <c r="Y986" s="8"/>
      <c r="Z986" s="8"/>
      <c r="AA986" s="8"/>
      <c r="AB986" s="1"/>
      <c r="AC986" s="66">
        <v>988977.53</v>
      </c>
    </row>
    <row r="987" spans="1:29" x14ac:dyDescent="0.25">
      <c r="A987" s="1" t="str">
        <f t="shared" si="104"/>
        <v>Oct</v>
      </c>
      <c r="B987" s="2">
        <v>45595</v>
      </c>
      <c r="C987" s="8">
        <v>-11352.3</v>
      </c>
      <c r="D987" s="8">
        <v>-12232.3</v>
      </c>
      <c r="E987" s="8">
        <v>17.5</v>
      </c>
      <c r="F987" s="8">
        <v>17349</v>
      </c>
      <c r="G987" s="8">
        <v>-10192.4</v>
      </c>
      <c r="H987" s="8">
        <v>0</v>
      </c>
      <c r="I987" s="8">
        <v>0</v>
      </c>
      <c r="J987" s="10">
        <f t="shared" si="103"/>
        <v>-16410.5</v>
      </c>
      <c r="K987" s="8">
        <v>-102.86</v>
      </c>
      <c r="L987" s="8">
        <v>-910.46</v>
      </c>
      <c r="M987" s="8">
        <f t="shared" si="105"/>
        <v>-1013.32</v>
      </c>
      <c r="N987" s="10">
        <f t="shared" si="102"/>
        <v>-17423.82</v>
      </c>
      <c r="O987" s="11">
        <f>IF(Table5[[#This Row],[Beans]]="","",O986+Table5[[#This Row],[Beans]])</f>
        <v>5000875.9999999963</v>
      </c>
      <c r="P987" s="11">
        <f>IF(Table5[[#This Row],[Meal]]="","",P986+Table5[[#This Row],[Meal]])</f>
        <v>1746797.9999999988</v>
      </c>
      <c r="Q987" s="11">
        <f>IF(Table5[[#This Row],[Oil]]="","",Q986+Table5[[#This Row],[Oil]])</f>
        <v>-549496.35999999987</v>
      </c>
      <c r="R987" s="11">
        <f>IF(Table5[[#This Row],[Corn]]="","",R986+Table5[[#This Row],[Corn]])</f>
        <v>679498.10099999967</v>
      </c>
      <c r="S987" s="11">
        <f>IF(Table5[[#This Row],[Wheat]]="","",S986+Table5[[#This Row],[Wheat]])</f>
        <v>1507332.8200000029</v>
      </c>
      <c r="T987" s="11">
        <f>IF(Table5[[#This Row],[KC Wheat]]="","",T986+Table5[[#This Row],[KC Wheat]])</f>
        <v>-11076.900000000012</v>
      </c>
      <c r="U987" s="11">
        <f>IF(Table5[[#This Row],[Energies]]="","",U986+Table5[[#This Row],[Energies]])</f>
        <v>58860.250000000015</v>
      </c>
      <c r="V987" s="10">
        <f t="shared" si="101"/>
        <v>7593183.8589999983</v>
      </c>
      <c r="W987" s="8">
        <v>785080</v>
      </c>
      <c r="X987" s="12">
        <f t="shared" si="100"/>
        <v>-2.2193687267539612E-2</v>
      </c>
      <c r="Y987" s="8"/>
      <c r="Z987" s="8"/>
      <c r="AA987" s="8"/>
      <c r="AB987" s="8"/>
      <c r="AC987" s="66">
        <v>916116.71</v>
      </c>
    </row>
    <row r="988" spans="1:29" x14ac:dyDescent="0.25">
      <c r="A988" s="1" t="str">
        <f t="shared" si="104"/>
        <v>Oct</v>
      </c>
      <c r="B988" s="2">
        <v>45596</v>
      </c>
      <c r="C988" s="8">
        <v>-9888.6</v>
      </c>
      <c r="D988" s="8">
        <v>-886.1</v>
      </c>
      <c r="E988" s="8">
        <v>20.7</v>
      </c>
      <c r="F988" s="8">
        <v>10208.1</v>
      </c>
      <c r="G988" s="8">
        <v>-11896.8</v>
      </c>
      <c r="H988" s="8">
        <v>0</v>
      </c>
      <c r="I988" s="8">
        <v>0</v>
      </c>
      <c r="J988" s="10">
        <f t="shared" si="103"/>
        <v>-12442.699999999999</v>
      </c>
      <c r="K988" s="8">
        <v>-52.44</v>
      </c>
      <c r="L988" s="8">
        <v>-460.8</v>
      </c>
      <c r="M988" s="8">
        <f t="shared" si="105"/>
        <v>-513.24</v>
      </c>
      <c r="N988" s="10">
        <f t="shared" si="102"/>
        <v>-12955.939999999999</v>
      </c>
      <c r="O988" s="11">
        <f>IF(Table5[[#This Row],[Beans]]="","",O987+Table5[[#This Row],[Beans]])</f>
        <v>4990987.3999999966</v>
      </c>
      <c r="P988" s="11">
        <f>IF(Table5[[#This Row],[Meal]]="","",P987+Table5[[#This Row],[Meal]])</f>
        <v>1745911.8999999987</v>
      </c>
      <c r="Q988" s="11">
        <f>IF(Table5[[#This Row],[Oil]]="","",Q987+Table5[[#This Row],[Oil]])</f>
        <v>-549475.65999999992</v>
      </c>
      <c r="R988" s="11">
        <f>IF(Table5[[#This Row],[Corn]]="","",R987+Table5[[#This Row],[Corn]])</f>
        <v>689706.20099999965</v>
      </c>
      <c r="S988" s="11">
        <f>IF(Table5[[#This Row],[Wheat]]="","",S987+Table5[[#This Row],[Wheat]])</f>
        <v>1495436.0200000028</v>
      </c>
      <c r="T988" s="11">
        <f>IF(Table5[[#This Row],[KC Wheat]]="","",T987+Table5[[#This Row],[KC Wheat]])</f>
        <v>-11076.900000000012</v>
      </c>
      <c r="U988" s="11">
        <f>IF(Table5[[#This Row],[Energies]]="","",U987+Table5[[#This Row],[Energies]])</f>
        <v>58860.250000000015</v>
      </c>
      <c r="V988" s="10">
        <f t="shared" si="101"/>
        <v>7580227.9189999979</v>
      </c>
      <c r="W988" s="8">
        <v>814268</v>
      </c>
      <c r="X988" s="12">
        <f t="shared" si="100"/>
        <v>-1.5911149646062474E-2</v>
      </c>
      <c r="Y988" s="8"/>
      <c r="Z988" s="8"/>
      <c r="AA988" s="8"/>
      <c r="AB988" s="1"/>
      <c r="AC988" s="66">
        <v>912659.72</v>
      </c>
    </row>
    <row r="989" spans="1:29" x14ac:dyDescent="0.25">
      <c r="A989" s="1" t="str">
        <f t="shared" si="104"/>
        <v>Nov</v>
      </c>
      <c r="B989" s="2">
        <v>45597</v>
      </c>
      <c r="C989" s="8">
        <v>-17399.400000000001</v>
      </c>
      <c r="D989" s="8">
        <v>30455.5</v>
      </c>
      <c r="E989" s="8">
        <v>15.3</v>
      </c>
      <c r="F989" s="8">
        <v>9892.5</v>
      </c>
      <c r="G989" s="8">
        <v>10444.700000000001</v>
      </c>
      <c r="H989" s="8">
        <v>0</v>
      </c>
      <c r="I989" s="8">
        <v>0</v>
      </c>
      <c r="J989" s="10">
        <f t="shared" si="103"/>
        <v>33408.6</v>
      </c>
      <c r="K989" s="8">
        <v>-71.930000000000007</v>
      </c>
      <c r="L989" s="8">
        <v>-633.27</v>
      </c>
      <c r="M989" s="8">
        <f t="shared" si="105"/>
        <v>-705.2</v>
      </c>
      <c r="N989" s="10">
        <f t="shared" si="102"/>
        <v>32703.399999999998</v>
      </c>
      <c r="O989" s="11">
        <f>IF(Table5[[#This Row],[Beans]]="","",O988+Table5[[#This Row],[Beans]])</f>
        <v>4973587.9999999963</v>
      </c>
      <c r="P989" s="11">
        <f>IF(Table5[[#This Row],[Meal]]="","",P988+Table5[[#This Row],[Meal]])</f>
        <v>1776367.3999999987</v>
      </c>
      <c r="Q989" s="11">
        <f>IF(Table5[[#This Row],[Oil]]="","",Q988+Table5[[#This Row],[Oil]])</f>
        <v>-549460.35999999987</v>
      </c>
      <c r="R989" s="11">
        <f>IF(Table5[[#This Row],[Corn]]="","",R988+Table5[[#This Row],[Corn]])</f>
        <v>699598.70099999965</v>
      </c>
      <c r="S989" s="11">
        <f>IF(Table5[[#This Row],[Wheat]]="","",S988+Table5[[#This Row],[Wheat]])</f>
        <v>1505880.7200000028</v>
      </c>
      <c r="T989" s="11">
        <f>IF(Table5[[#This Row],[KC Wheat]]="","",T988+Table5[[#This Row],[KC Wheat]])</f>
        <v>-11076.900000000012</v>
      </c>
      <c r="U989" s="11">
        <f>IF(Table5[[#This Row],[Energies]]="","",U988+Table5[[#This Row],[Energies]])</f>
        <v>58860.250000000015</v>
      </c>
      <c r="V989" s="10">
        <f t="shared" si="101"/>
        <v>7612931.3189999983</v>
      </c>
      <c r="W989" s="8">
        <v>827089</v>
      </c>
      <c r="X989" s="12">
        <f t="shared" si="100"/>
        <v>3.9540363854434039E-2</v>
      </c>
      <c r="Y989" s="8">
        <v>-5779.26</v>
      </c>
      <c r="Z989" s="8"/>
      <c r="AA989" s="8"/>
      <c r="AB989" s="8"/>
      <c r="AC989" s="66">
        <v>952920.77</v>
      </c>
    </row>
    <row r="990" spans="1:29" x14ac:dyDescent="0.25">
      <c r="A990" s="1" t="str">
        <f t="shared" si="104"/>
        <v>Nov</v>
      </c>
      <c r="B990" s="2">
        <v>45600</v>
      </c>
      <c r="C990" s="8">
        <v>4616.5</v>
      </c>
      <c r="D990" s="8">
        <v>-315.5</v>
      </c>
      <c r="E990" s="8">
        <v>-11.8</v>
      </c>
      <c r="F990" s="8">
        <v>3519.7</v>
      </c>
      <c r="G990" s="8">
        <v>-1803.8</v>
      </c>
      <c r="H990" s="8">
        <v>0</v>
      </c>
      <c r="I990" s="8">
        <v>0</v>
      </c>
      <c r="J990" s="10">
        <f t="shared" si="103"/>
        <v>6005.0999999999995</v>
      </c>
      <c r="K990" s="8">
        <v>-58.01</v>
      </c>
      <c r="L990" s="8">
        <v>-508.57</v>
      </c>
      <c r="M990" s="8">
        <f t="shared" si="105"/>
        <v>-566.58000000000004</v>
      </c>
      <c r="N990" s="10">
        <f t="shared" si="102"/>
        <v>5438.5199999999995</v>
      </c>
      <c r="O990" s="11">
        <f>IF(Table5[[#This Row],[Beans]]="","",O989+Table5[[#This Row],[Beans]])</f>
        <v>4978204.4999999963</v>
      </c>
      <c r="P990" s="11">
        <f>IF(Table5[[#This Row],[Meal]]="","",P989+Table5[[#This Row],[Meal]])</f>
        <v>1776051.8999999987</v>
      </c>
      <c r="Q990" s="11">
        <f>IF(Table5[[#This Row],[Oil]]="","",Q989+Table5[[#This Row],[Oil]])</f>
        <v>-549472.15999999992</v>
      </c>
      <c r="R990" s="11">
        <f>IF(Table5[[#This Row],[Corn]]="","",R989+Table5[[#This Row],[Corn]])</f>
        <v>703118.40099999961</v>
      </c>
      <c r="S990" s="11">
        <f>IF(Table5[[#This Row],[Wheat]]="","",S989+Table5[[#This Row],[Wheat]])</f>
        <v>1504076.9200000027</v>
      </c>
      <c r="T990" s="11">
        <f>IF(Table5[[#This Row],[KC Wheat]]="","",T989+Table5[[#This Row],[KC Wheat]])</f>
        <v>-11076.900000000012</v>
      </c>
      <c r="U990" s="11">
        <f>IF(Table5[[#This Row],[Energies]]="","",U989+Table5[[#This Row],[Energies]])</f>
        <v>58860.250000000015</v>
      </c>
      <c r="V990" s="10">
        <f t="shared" si="101"/>
        <v>7618369.8389999978</v>
      </c>
      <c r="W990" s="8">
        <v>851338</v>
      </c>
      <c r="X990" s="12">
        <f t="shared" si="100"/>
        <v>6.3882030403905376E-3</v>
      </c>
      <c r="Y990" s="8"/>
      <c r="Z990" s="8"/>
      <c r="AA990" s="8"/>
      <c r="AB990" s="1"/>
      <c r="AC990" s="66">
        <v>988834.19</v>
      </c>
    </row>
    <row r="991" spans="1:29" x14ac:dyDescent="0.25">
      <c r="A991" s="1" t="str">
        <f t="shared" si="104"/>
        <v>Nov</v>
      </c>
      <c r="B991" s="2">
        <v>45601</v>
      </c>
      <c r="C991" s="8">
        <v>1269.9000000000001</v>
      </c>
      <c r="D991" s="8">
        <v>-17243.5</v>
      </c>
      <c r="E991" s="8">
        <v>-8.5</v>
      </c>
      <c r="F991" s="8">
        <v>-1331.5</v>
      </c>
      <c r="G991" s="8">
        <v>-2353.6999999999998</v>
      </c>
      <c r="H991" s="8">
        <v>0</v>
      </c>
      <c r="I991" s="8">
        <v>0</v>
      </c>
      <c r="J991" s="10">
        <f t="shared" si="103"/>
        <v>-19667.3</v>
      </c>
      <c r="K991" s="8">
        <v>-73.180000000000007</v>
      </c>
      <c r="L991" s="8">
        <v>-648.59</v>
      </c>
      <c r="M991" s="8">
        <f t="shared" si="105"/>
        <v>-721.77</v>
      </c>
      <c r="N991" s="10">
        <f t="shared" si="102"/>
        <v>-20389.07</v>
      </c>
      <c r="O991" s="11">
        <f>IF(Table5[[#This Row],[Beans]]="","",O990+Table5[[#This Row],[Beans]])</f>
        <v>4979474.3999999966</v>
      </c>
      <c r="P991" s="11">
        <f>IF(Table5[[#This Row],[Meal]]="","",P990+Table5[[#This Row],[Meal]])</f>
        <v>1758808.3999999987</v>
      </c>
      <c r="Q991" s="11">
        <f>IF(Table5[[#This Row],[Oil]]="","",Q990+Table5[[#This Row],[Oil]])</f>
        <v>-549480.65999999992</v>
      </c>
      <c r="R991" s="11">
        <f>IF(Table5[[#This Row],[Corn]]="","",R990+Table5[[#This Row],[Corn]])</f>
        <v>701786.90099999961</v>
      </c>
      <c r="S991" s="11">
        <f>IF(Table5[[#This Row],[Wheat]]="","",S990+Table5[[#This Row],[Wheat]])</f>
        <v>1501723.2200000028</v>
      </c>
      <c r="T991" s="11">
        <f>IF(Table5[[#This Row],[KC Wheat]]="","",T990+Table5[[#This Row],[KC Wheat]])</f>
        <v>-11076.900000000012</v>
      </c>
      <c r="U991" s="11">
        <f>IF(Table5[[#This Row],[Energies]]="","",U990+Table5[[#This Row],[Energies]])</f>
        <v>58860.250000000015</v>
      </c>
      <c r="V991" s="10">
        <f t="shared" si="101"/>
        <v>7597980.7689999975</v>
      </c>
      <c r="W991" s="8">
        <v>869977</v>
      </c>
      <c r="X991" s="12">
        <f t="shared" ref="X991:X1052" si="106">IFERROR(N991/W991,"")</f>
        <v>-2.3436332224874911E-2</v>
      </c>
      <c r="Y991" s="8"/>
      <c r="Z991" s="8"/>
      <c r="AA991" s="8"/>
      <c r="AB991" s="8"/>
      <c r="AC991" s="66">
        <v>962988.67</v>
      </c>
    </row>
    <row r="992" spans="1:29" x14ac:dyDescent="0.25">
      <c r="A992" s="1" t="str">
        <f t="shared" si="104"/>
        <v>Nov</v>
      </c>
      <c r="B992" s="2">
        <v>45602</v>
      </c>
      <c r="C992" s="8">
        <v>-4445.8</v>
      </c>
      <c r="D992" s="8">
        <v>-20389</v>
      </c>
      <c r="E992" s="8">
        <v>14.3</v>
      </c>
      <c r="F992" s="8">
        <v>-15596.9</v>
      </c>
      <c r="G992" s="8">
        <v>372</v>
      </c>
      <c r="H992" s="8">
        <v>0</v>
      </c>
      <c r="I992" s="8">
        <v>0</v>
      </c>
      <c r="J992" s="10">
        <f t="shared" si="103"/>
        <v>-40045.4</v>
      </c>
      <c r="K992" s="8">
        <v>-107.28</v>
      </c>
      <c r="L992" s="8">
        <v>-947.63</v>
      </c>
      <c r="M992" s="8">
        <f t="shared" si="105"/>
        <v>-1054.9100000000001</v>
      </c>
      <c r="N992" s="10">
        <f t="shared" si="102"/>
        <v>-41100.310000000005</v>
      </c>
      <c r="O992" s="11">
        <f>IF(Table5[[#This Row],[Beans]]="","",O991+Table5[[#This Row],[Beans]])</f>
        <v>4975028.5999999968</v>
      </c>
      <c r="P992" s="11">
        <f>IF(Table5[[#This Row],[Meal]]="","",P991+Table5[[#This Row],[Meal]])</f>
        <v>1738419.3999999987</v>
      </c>
      <c r="Q992" s="11">
        <f>IF(Table5[[#This Row],[Oil]]="","",Q991+Table5[[#This Row],[Oil]])</f>
        <v>-549466.35999999987</v>
      </c>
      <c r="R992" s="11">
        <f>IF(Table5[[#This Row],[Corn]]="","",R991+Table5[[#This Row],[Corn]])</f>
        <v>686190.00099999958</v>
      </c>
      <c r="S992" s="11">
        <f>IF(Table5[[#This Row],[Wheat]]="","",S991+Table5[[#This Row],[Wheat]])</f>
        <v>1502095.2200000028</v>
      </c>
      <c r="T992" s="11">
        <f>IF(Table5[[#This Row],[KC Wheat]]="","",T991+Table5[[#This Row],[KC Wheat]])</f>
        <v>-11076.900000000012</v>
      </c>
      <c r="U992" s="11">
        <f>IF(Table5[[#This Row],[Energies]]="","",U991+Table5[[#This Row],[Energies]])</f>
        <v>58860.250000000015</v>
      </c>
      <c r="V992" s="10">
        <f t="shared" si="101"/>
        <v>7556880.4589999979</v>
      </c>
      <c r="W992" s="8">
        <v>903536</v>
      </c>
      <c r="X992" s="12">
        <f t="shared" si="106"/>
        <v>-4.5488292663490998E-2</v>
      </c>
      <c r="Y992" s="8"/>
      <c r="Z992" s="8"/>
      <c r="AA992" s="8"/>
      <c r="AB992" s="1"/>
      <c r="AC992" s="66">
        <v>897482.51</v>
      </c>
    </row>
    <row r="993" spans="1:29" x14ac:dyDescent="0.25">
      <c r="A993" s="1" t="str">
        <f t="shared" si="104"/>
        <v>Nov</v>
      </c>
      <c r="B993" s="2">
        <v>45603</v>
      </c>
      <c r="C993" s="8">
        <v>-4345.3</v>
      </c>
      <c r="D993" s="8">
        <v>-35089</v>
      </c>
      <c r="E993" s="8">
        <v>15.8</v>
      </c>
      <c r="F993" s="8">
        <v>-1515.2</v>
      </c>
      <c r="G993" s="8">
        <v>6803.5</v>
      </c>
      <c r="H993" s="8">
        <v>0</v>
      </c>
      <c r="I993" s="8">
        <v>0</v>
      </c>
      <c r="J993" s="10">
        <f t="shared" si="103"/>
        <v>-34130.199999999997</v>
      </c>
      <c r="K993" s="8">
        <v>-97.17</v>
      </c>
      <c r="L993" s="8">
        <v>-853.22</v>
      </c>
      <c r="M993" s="8">
        <f t="shared" si="105"/>
        <v>-950.39</v>
      </c>
      <c r="N993" s="10">
        <f t="shared" si="102"/>
        <v>-35080.589999999997</v>
      </c>
      <c r="O993" s="11">
        <f>IF(Table5[[#This Row],[Beans]]="","",O992+Table5[[#This Row],[Beans]])</f>
        <v>4970683.299999997</v>
      </c>
      <c r="P993" s="11">
        <f>IF(Table5[[#This Row],[Meal]]="","",P992+Table5[[#This Row],[Meal]])</f>
        <v>1703330.3999999987</v>
      </c>
      <c r="Q993" s="11">
        <f>IF(Table5[[#This Row],[Oil]]="","",Q992+Table5[[#This Row],[Oil]])</f>
        <v>-549450.55999999982</v>
      </c>
      <c r="R993" s="11">
        <f>IF(Table5[[#This Row],[Corn]]="","",R992+Table5[[#This Row],[Corn]])</f>
        <v>684674.80099999963</v>
      </c>
      <c r="S993" s="11">
        <f>IF(Table5[[#This Row],[Wheat]]="","",S992+Table5[[#This Row],[Wheat]])</f>
        <v>1508898.7200000028</v>
      </c>
      <c r="T993" s="11">
        <f>IF(Table5[[#This Row],[KC Wheat]]="","",T992+Table5[[#This Row],[KC Wheat]])</f>
        <v>-11076.900000000012</v>
      </c>
      <c r="U993" s="11">
        <f>IF(Table5[[#This Row],[Energies]]="","",U992+Table5[[#This Row],[Energies]])</f>
        <v>58860.250000000015</v>
      </c>
      <c r="V993" s="10">
        <f t="shared" si="101"/>
        <v>7521799.8689999981</v>
      </c>
      <c r="W993" s="8">
        <v>856851</v>
      </c>
      <c r="X993" s="12">
        <f t="shared" si="106"/>
        <v>-4.094129551112153E-2</v>
      </c>
      <c r="Y993" s="8">
        <v>-284</v>
      </c>
      <c r="Z993" s="8"/>
      <c r="AA993" s="8"/>
      <c r="AB993" s="8"/>
      <c r="AC993" s="66">
        <v>867177.12</v>
      </c>
    </row>
    <row r="994" spans="1:29" x14ac:dyDescent="0.25">
      <c r="A994" s="1" t="str">
        <f t="shared" si="104"/>
        <v>Nov</v>
      </c>
      <c r="B994" s="2">
        <v>45604</v>
      </c>
      <c r="C994" s="8">
        <v>-30367.9</v>
      </c>
      <c r="D994" s="8">
        <v>-31020.7</v>
      </c>
      <c r="E994" s="8">
        <v>-1.7</v>
      </c>
      <c r="F994" s="8">
        <v>-8429.2000000000007</v>
      </c>
      <c r="G994" s="8">
        <v>-10028.799999999999</v>
      </c>
      <c r="H994" s="8">
        <v>0</v>
      </c>
      <c r="I994" s="8">
        <v>0</v>
      </c>
      <c r="J994" s="10">
        <f t="shared" si="103"/>
        <v>-79848.3</v>
      </c>
      <c r="K994" s="8">
        <v>-71.36</v>
      </c>
      <c r="L994" s="8">
        <v>-627.25</v>
      </c>
      <c r="M994" s="8">
        <f t="shared" si="105"/>
        <v>-698.61</v>
      </c>
      <c r="N994" s="10">
        <f t="shared" si="102"/>
        <v>-80546.91</v>
      </c>
      <c r="O994" s="11">
        <f>IF(Table5[[#This Row],[Beans]]="","",O993+Table5[[#This Row],[Beans]])</f>
        <v>4940315.3999999966</v>
      </c>
      <c r="P994" s="11">
        <f>IF(Table5[[#This Row],[Meal]]="","",P993+Table5[[#This Row],[Meal]])</f>
        <v>1672309.6999999988</v>
      </c>
      <c r="Q994" s="11">
        <f>IF(Table5[[#This Row],[Oil]]="","",Q993+Table5[[#This Row],[Oil]])</f>
        <v>-549452.25999999978</v>
      </c>
      <c r="R994" s="11">
        <f>IF(Table5[[#This Row],[Corn]]="","",R993+Table5[[#This Row],[Corn]])</f>
        <v>676245.60099999967</v>
      </c>
      <c r="S994" s="11">
        <f>IF(Table5[[#This Row],[Wheat]]="","",S993+Table5[[#This Row],[Wheat]])</f>
        <v>1498869.9200000027</v>
      </c>
      <c r="T994" s="11">
        <f>IF(Table5[[#This Row],[KC Wheat]]="","",T993+Table5[[#This Row],[KC Wheat]])</f>
        <v>-11076.900000000012</v>
      </c>
      <c r="U994" s="11">
        <f>IF(Table5[[#This Row],[Energies]]="","",U993+Table5[[#This Row],[Energies]])</f>
        <v>58860.250000000015</v>
      </c>
      <c r="V994" s="10">
        <f t="shared" si="101"/>
        <v>7441252.9589999979</v>
      </c>
      <c r="W994" s="8">
        <v>978898</v>
      </c>
      <c r="X994" s="12">
        <f t="shared" si="106"/>
        <v>-8.2283251166107199E-2</v>
      </c>
      <c r="Y994" s="8"/>
      <c r="Z994" s="8"/>
      <c r="AA994" s="8"/>
      <c r="AB994" s="1"/>
      <c r="AC994" s="66">
        <v>808331.95</v>
      </c>
    </row>
    <row r="995" spans="1:29" x14ac:dyDescent="0.25">
      <c r="A995" s="1" t="str">
        <f t="shared" si="104"/>
        <v>Nov</v>
      </c>
      <c r="B995" s="2">
        <v>45607</v>
      </c>
      <c r="C995" s="8">
        <v>-22392.799999999999</v>
      </c>
      <c r="D995" s="8">
        <v>8240.5</v>
      </c>
      <c r="E995" s="8">
        <v>-8.3000000000000007</v>
      </c>
      <c r="F995" s="8">
        <v>6261.2</v>
      </c>
      <c r="G995" s="8">
        <v>-6405</v>
      </c>
      <c r="H995" s="8">
        <v>0</v>
      </c>
      <c r="I995" s="8">
        <v>0</v>
      </c>
      <c r="J995" s="10">
        <f t="shared" si="103"/>
        <v>-14304.399999999998</v>
      </c>
      <c r="K995" s="8">
        <v>-120.53</v>
      </c>
      <c r="L995" s="8">
        <v>-1065.4100000000001</v>
      </c>
      <c r="M995" s="8">
        <f t="shared" si="105"/>
        <v>-1185.94</v>
      </c>
      <c r="N995" s="10">
        <f t="shared" si="102"/>
        <v>-15490.339999999998</v>
      </c>
      <c r="O995" s="11">
        <f>IF(Table5[[#This Row],[Beans]]="","",O994+Table5[[#This Row],[Beans]])</f>
        <v>4917922.5999999968</v>
      </c>
      <c r="P995" s="11">
        <f>IF(Table5[[#This Row],[Meal]]="","",P994+Table5[[#This Row],[Meal]])</f>
        <v>1680550.1999999988</v>
      </c>
      <c r="Q995" s="11">
        <f>IF(Table5[[#This Row],[Oil]]="","",Q994+Table5[[#This Row],[Oil]])</f>
        <v>-549460.55999999982</v>
      </c>
      <c r="R995" s="11">
        <f>IF(Table5[[#This Row],[Corn]]="","",R994+Table5[[#This Row],[Corn]])</f>
        <v>682506.80099999963</v>
      </c>
      <c r="S995" s="11">
        <f>IF(Table5[[#This Row],[Wheat]]="","",S994+Table5[[#This Row],[Wheat]])</f>
        <v>1492464.9200000027</v>
      </c>
      <c r="T995" s="11">
        <f>IF(Table5[[#This Row],[KC Wheat]]="","",T994+Table5[[#This Row],[KC Wheat]])</f>
        <v>-11076.900000000012</v>
      </c>
      <c r="U995" s="11">
        <f>IF(Table5[[#This Row],[Energies]]="","",U994+Table5[[#This Row],[Energies]])</f>
        <v>58860.250000000015</v>
      </c>
      <c r="V995" s="10">
        <f t="shared" si="101"/>
        <v>7425762.6189999981</v>
      </c>
      <c r="W995" s="8">
        <v>996859</v>
      </c>
      <c r="X995" s="12">
        <f t="shared" si="106"/>
        <v>-1.5539148465329599E-2</v>
      </c>
      <c r="Y995" s="8">
        <v>-3957.85</v>
      </c>
      <c r="Z995" s="8"/>
      <c r="AA995" s="8"/>
      <c r="AB995" s="8"/>
      <c r="AC995" s="66">
        <v>823574.76</v>
      </c>
    </row>
    <row r="996" spans="1:29" x14ac:dyDescent="0.25">
      <c r="A996" s="1" t="str">
        <f t="shared" si="104"/>
        <v>Nov</v>
      </c>
      <c r="B996" s="2">
        <v>45608</v>
      </c>
      <c r="C996" s="8">
        <v>-3806.2</v>
      </c>
      <c r="D996" s="8">
        <v>-6318.7</v>
      </c>
      <c r="E996" s="8">
        <v>-126.3</v>
      </c>
      <c r="F996" s="8">
        <v>-7666.8</v>
      </c>
      <c r="G996" s="8">
        <v>-19622.3</v>
      </c>
      <c r="H996" s="8">
        <v>0</v>
      </c>
      <c r="I996" s="8">
        <v>0</v>
      </c>
      <c r="J996" s="10">
        <f t="shared" si="103"/>
        <v>-37540.300000000003</v>
      </c>
      <c r="K996" s="8">
        <v>-111.64</v>
      </c>
      <c r="L996" s="8">
        <v>-981.66</v>
      </c>
      <c r="M996" s="8">
        <f t="shared" si="105"/>
        <v>-1093.3</v>
      </c>
      <c r="N996" s="10">
        <f t="shared" si="102"/>
        <v>-38633.600000000006</v>
      </c>
      <c r="O996" s="11">
        <f>IF(Table5[[#This Row],[Beans]]="","",O995+Table5[[#This Row],[Beans]])</f>
        <v>4914116.3999999966</v>
      </c>
      <c r="P996" s="11">
        <f>IF(Table5[[#This Row],[Meal]]="","",P995+Table5[[#This Row],[Meal]])</f>
        <v>1674231.4999999988</v>
      </c>
      <c r="Q996" s="11">
        <f>IF(Table5[[#This Row],[Oil]]="","",Q995+Table5[[#This Row],[Oil]])</f>
        <v>-549586.85999999987</v>
      </c>
      <c r="R996" s="11">
        <f>IF(Table5[[#This Row],[Corn]]="","",R995+Table5[[#This Row],[Corn]])</f>
        <v>674840.00099999958</v>
      </c>
      <c r="S996" s="11">
        <f>IF(Table5[[#This Row],[Wheat]]="","",S995+Table5[[#This Row],[Wheat]])</f>
        <v>1472842.6200000027</v>
      </c>
      <c r="T996" s="11">
        <f>IF(Table5[[#This Row],[KC Wheat]]="","",T995+Table5[[#This Row],[KC Wheat]])</f>
        <v>-11076.900000000012</v>
      </c>
      <c r="U996" s="11">
        <f>IF(Table5[[#This Row],[Energies]]="","",U995+Table5[[#This Row],[Energies]])</f>
        <v>58860.250000000015</v>
      </c>
      <c r="V996" s="10">
        <f t="shared" si="101"/>
        <v>7387129.0189999985</v>
      </c>
      <c r="W996" s="8">
        <v>993610</v>
      </c>
      <c r="X996" s="12">
        <f t="shared" si="106"/>
        <v>-3.888205634001269E-2</v>
      </c>
      <c r="Y996" s="8"/>
      <c r="Z996" s="8"/>
      <c r="AA996" s="8"/>
      <c r="AB996" s="1"/>
      <c r="AC996" s="66">
        <v>761236.96</v>
      </c>
    </row>
    <row r="997" spans="1:29" x14ac:dyDescent="0.25">
      <c r="A997" s="1" t="str">
        <f t="shared" si="104"/>
        <v>Nov</v>
      </c>
      <c r="B997" s="2">
        <v>45609</v>
      </c>
      <c r="C997" s="8">
        <v>-14760.4</v>
      </c>
      <c r="D997" s="8">
        <v>9112.5</v>
      </c>
      <c r="E997" s="8">
        <v>853.2</v>
      </c>
      <c r="F997" s="8">
        <v>22288.6</v>
      </c>
      <c r="G997" s="8">
        <v>9151.9</v>
      </c>
      <c r="H997" s="8">
        <v>0</v>
      </c>
      <c r="I997" s="8">
        <v>0</v>
      </c>
      <c r="J997" s="10">
        <f t="shared" si="103"/>
        <v>26645.799999999996</v>
      </c>
      <c r="K997" s="8">
        <v>-229.09</v>
      </c>
      <c r="L997" s="8">
        <v>-2025.2</v>
      </c>
      <c r="M997" s="8">
        <f t="shared" si="105"/>
        <v>-2254.29</v>
      </c>
      <c r="N997" s="10">
        <f t="shared" si="102"/>
        <v>24391.509999999995</v>
      </c>
      <c r="O997" s="11">
        <f>IF(Table5[[#This Row],[Beans]]="","",O996+Table5[[#This Row],[Beans]])</f>
        <v>4899355.9999999963</v>
      </c>
      <c r="P997" s="11">
        <f>IF(Table5[[#This Row],[Meal]]="","",P996+Table5[[#This Row],[Meal]])</f>
        <v>1683343.9999999988</v>
      </c>
      <c r="Q997" s="11">
        <f>IF(Table5[[#This Row],[Oil]]="","",Q996+Table5[[#This Row],[Oil]])</f>
        <v>-548733.65999999992</v>
      </c>
      <c r="R997" s="11">
        <f>IF(Table5[[#This Row],[Corn]]="","",R996+Table5[[#This Row],[Corn]])</f>
        <v>697128.60099999956</v>
      </c>
      <c r="S997" s="11">
        <f>IF(Table5[[#This Row],[Wheat]]="","",S996+Table5[[#This Row],[Wheat]])</f>
        <v>1481994.5200000026</v>
      </c>
      <c r="T997" s="11">
        <f>IF(Table5[[#This Row],[KC Wheat]]="","",T996+Table5[[#This Row],[KC Wheat]])</f>
        <v>-11076.900000000012</v>
      </c>
      <c r="U997" s="11">
        <f>IF(Table5[[#This Row],[Energies]]="","",U996+Table5[[#This Row],[Energies]])</f>
        <v>58860.250000000015</v>
      </c>
      <c r="V997" s="10">
        <f t="shared" si="101"/>
        <v>7411520.5289999982</v>
      </c>
      <c r="W997" s="8">
        <v>1027533</v>
      </c>
      <c r="X997" s="12">
        <f t="shared" si="106"/>
        <v>2.3737933477562274E-2</v>
      </c>
      <c r="Y997" s="8"/>
      <c r="Z997" s="8"/>
      <c r="AA997" s="8"/>
      <c r="AB997" s="8"/>
      <c r="AC997" s="66">
        <v>811231.42</v>
      </c>
    </row>
    <row r="998" spans="1:29" x14ac:dyDescent="0.25">
      <c r="A998" s="1" t="str">
        <f t="shared" si="104"/>
        <v>Nov</v>
      </c>
      <c r="B998" s="2">
        <v>45610</v>
      </c>
      <c r="C998" s="8">
        <v>22901.7</v>
      </c>
      <c r="D998" s="8">
        <v>-25323.8</v>
      </c>
      <c r="E998" s="8">
        <v>-418.1</v>
      </c>
      <c r="F998" s="8">
        <v>-14497.4</v>
      </c>
      <c r="G998" s="8">
        <v>30755.7</v>
      </c>
      <c r="H998" s="8">
        <v>0</v>
      </c>
      <c r="I998" s="8">
        <v>0</v>
      </c>
      <c r="J998" s="10">
        <f t="shared" si="103"/>
        <v>13418.100000000002</v>
      </c>
      <c r="K998" s="8">
        <v>-108.02</v>
      </c>
      <c r="L998" s="8">
        <v>-933.85</v>
      </c>
      <c r="M998" s="8">
        <f t="shared" si="105"/>
        <v>-1041.8700000000001</v>
      </c>
      <c r="N998" s="10">
        <f t="shared" si="102"/>
        <v>12376.230000000001</v>
      </c>
      <c r="O998" s="11">
        <f>IF(Table5[[#This Row],[Beans]]="","",O997+Table5[[#This Row],[Beans]])</f>
        <v>4922257.6999999965</v>
      </c>
      <c r="P998" s="11">
        <f>IF(Table5[[#This Row],[Meal]]="","",P997+Table5[[#This Row],[Meal]])</f>
        <v>1658020.1999999988</v>
      </c>
      <c r="Q998" s="11">
        <f>IF(Table5[[#This Row],[Oil]]="","",Q997+Table5[[#This Row],[Oil]])</f>
        <v>-549151.75999999989</v>
      </c>
      <c r="R998" s="11">
        <f>IF(Table5[[#This Row],[Corn]]="","",R997+Table5[[#This Row],[Corn]])</f>
        <v>682631.20099999954</v>
      </c>
      <c r="S998" s="11">
        <f>IF(Table5[[#This Row],[Wheat]]="","",S997+Table5[[#This Row],[Wheat]])</f>
        <v>1512750.2200000025</v>
      </c>
      <c r="T998" s="11">
        <f>IF(Table5[[#This Row],[KC Wheat]]="","",T997+Table5[[#This Row],[KC Wheat]])</f>
        <v>-11076.900000000012</v>
      </c>
      <c r="U998" s="11">
        <f>IF(Table5[[#This Row],[Energies]]="","",U997+Table5[[#This Row],[Energies]])</f>
        <v>58860.250000000015</v>
      </c>
      <c r="V998" s="10">
        <f t="shared" si="101"/>
        <v>7423896.7589999987</v>
      </c>
      <c r="W998" s="8">
        <v>939136</v>
      </c>
      <c r="X998" s="12">
        <f t="shared" si="106"/>
        <v>1.3178314961837264E-2</v>
      </c>
      <c r="Y998" s="8">
        <v>-5158.2300000000005</v>
      </c>
      <c r="Z998" s="8"/>
      <c r="AA998" s="8"/>
      <c r="AB998" s="1"/>
      <c r="AC998" s="66">
        <v>772829.55</v>
      </c>
    </row>
    <row r="999" spans="1:29" x14ac:dyDescent="0.25">
      <c r="A999" s="1" t="str">
        <f t="shared" si="104"/>
        <v>Nov</v>
      </c>
      <c r="B999" s="2">
        <v>45611</v>
      </c>
      <c r="C999" s="8">
        <v>-27970.2</v>
      </c>
      <c r="D999" s="8">
        <v>-14386.5</v>
      </c>
      <c r="E999" s="8">
        <v>-1004</v>
      </c>
      <c r="F999" s="8">
        <v>3287.4</v>
      </c>
      <c r="G999" s="8">
        <v>-11146.6</v>
      </c>
      <c r="H999" s="8">
        <v>0</v>
      </c>
      <c r="I999" s="8">
        <v>0</v>
      </c>
      <c r="J999" s="10">
        <f t="shared" si="103"/>
        <v>-51219.899999999994</v>
      </c>
      <c r="K999" s="8">
        <v>-130.82</v>
      </c>
      <c r="L999" s="8">
        <v>-1158.27</v>
      </c>
      <c r="M999" s="8">
        <f t="shared" si="105"/>
        <v>-1289.0899999999999</v>
      </c>
      <c r="N999" s="10">
        <f t="shared" si="102"/>
        <v>-52508.989999999991</v>
      </c>
      <c r="O999" s="11">
        <f>IF(Table5[[#This Row],[Beans]]="","",O998+Table5[[#This Row],[Beans]])</f>
        <v>4894287.4999999963</v>
      </c>
      <c r="P999" s="11">
        <f>IF(Table5[[#This Row],[Meal]]="","",P998+Table5[[#This Row],[Meal]])</f>
        <v>1643633.6999999988</v>
      </c>
      <c r="Q999" s="11">
        <f>IF(Table5[[#This Row],[Oil]]="","",Q998+Table5[[#This Row],[Oil]])</f>
        <v>-550155.75999999989</v>
      </c>
      <c r="R999" s="11">
        <f>IF(Table5[[#This Row],[Corn]]="","",R998+Table5[[#This Row],[Corn]])</f>
        <v>685918.60099999956</v>
      </c>
      <c r="S999" s="11">
        <f>IF(Table5[[#This Row],[Wheat]]="","",S998+Table5[[#This Row],[Wheat]])</f>
        <v>1501603.6200000024</v>
      </c>
      <c r="T999" s="11">
        <f>IF(Table5[[#This Row],[KC Wheat]]="","",T998+Table5[[#This Row],[KC Wheat]])</f>
        <v>-11076.900000000012</v>
      </c>
      <c r="U999" s="11">
        <f>IF(Table5[[#This Row],[Energies]]="","",U998+Table5[[#This Row],[Energies]])</f>
        <v>58860.250000000015</v>
      </c>
      <c r="V999" s="10">
        <f t="shared" si="101"/>
        <v>7371387.7689999985</v>
      </c>
      <c r="W999" s="8">
        <v>957067</v>
      </c>
      <c r="X999" s="12">
        <f t="shared" si="106"/>
        <v>-5.4864487021284811E-2</v>
      </c>
      <c r="Y999" s="8"/>
      <c r="Z999" s="8">
        <v>22468.39</v>
      </c>
      <c r="AA999" s="8"/>
      <c r="AB999" s="8"/>
      <c r="AC999" s="66">
        <v>743200.71</v>
      </c>
    </row>
    <row r="1000" spans="1:29" x14ac:dyDescent="0.25">
      <c r="A1000" s="1" t="str">
        <f t="shared" si="104"/>
        <v>Nov</v>
      </c>
      <c r="B1000" s="2">
        <v>45614</v>
      </c>
      <c r="C1000" s="8">
        <v>9829.2999999999993</v>
      </c>
      <c r="D1000" s="8">
        <v>10164.5</v>
      </c>
      <c r="E1000" s="8">
        <v>-3024.1</v>
      </c>
      <c r="F1000" s="8">
        <v>1255</v>
      </c>
      <c r="G1000" s="8">
        <v>7303.2</v>
      </c>
      <c r="H1000" s="8">
        <v>0</v>
      </c>
      <c r="I1000" s="8">
        <v>0</v>
      </c>
      <c r="J1000" s="10">
        <f t="shared" si="103"/>
        <v>25527.9</v>
      </c>
      <c r="K1000" s="8">
        <v>-190.48</v>
      </c>
      <c r="L1000" s="8">
        <v>-1684.2</v>
      </c>
      <c r="M1000" s="8">
        <f t="shared" si="105"/>
        <v>-1874.68</v>
      </c>
      <c r="N1000" s="10">
        <f t="shared" si="102"/>
        <v>23653.22</v>
      </c>
      <c r="O1000" s="11">
        <f>IF(Table5[[#This Row],[Beans]]="","",O999+Table5[[#This Row],[Beans]])</f>
        <v>4904116.7999999961</v>
      </c>
      <c r="P1000" s="11">
        <f>IF(Table5[[#This Row],[Meal]]="","",P999+Table5[[#This Row],[Meal]])</f>
        <v>1653798.1999999988</v>
      </c>
      <c r="Q1000" s="11">
        <f>IF(Table5[[#This Row],[Oil]]="","",Q999+Table5[[#This Row],[Oil]])</f>
        <v>-553179.85999999987</v>
      </c>
      <c r="R1000" s="11">
        <f>IF(Table5[[#This Row],[Corn]]="","",R999+Table5[[#This Row],[Corn]])</f>
        <v>687173.60099999956</v>
      </c>
      <c r="S1000" s="11">
        <f>IF(Table5[[#This Row],[Wheat]]="","",S999+Table5[[#This Row],[Wheat]])</f>
        <v>1508906.8200000024</v>
      </c>
      <c r="T1000" s="11">
        <f>IF(Table5[[#This Row],[KC Wheat]]="","",T999+Table5[[#This Row],[KC Wheat]])</f>
        <v>-11076.900000000012</v>
      </c>
      <c r="U1000" s="11">
        <f>IF(Table5[[#This Row],[Energies]]="","",U999+Table5[[#This Row],[Energies]])</f>
        <v>58860.250000000015</v>
      </c>
      <c r="V1000" s="10">
        <f t="shared" si="101"/>
        <v>7395040.9889999982</v>
      </c>
      <c r="W1000" s="8">
        <v>855990</v>
      </c>
      <c r="X1000" s="12">
        <f t="shared" si="106"/>
        <v>2.7632589165761282E-2</v>
      </c>
      <c r="Y1000" s="8"/>
      <c r="Z1000" s="8"/>
      <c r="AA1000" s="8"/>
      <c r="AB1000" s="1"/>
      <c r="AC1000" s="66">
        <v>749844.28</v>
      </c>
    </row>
    <row r="1001" spans="1:29" x14ac:dyDescent="0.25">
      <c r="A1001" s="1" t="str">
        <f t="shared" si="104"/>
        <v>Nov</v>
      </c>
      <c r="B1001" s="2">
        <v>45615</v>
      </c>
      <c r="C1001" s="8">
        <v>37049.699999999997</v>
      </c>
      <c r="D1001" s="8">
        <v>-2774.1</v>
      </c>
      <c r="E1001" s="8">
        <v>-5</v>
      </c>
      <c r="F1001" s="8">
        <v>-9556.4</v>
      </c>
      <c r="G1001" s="8">
        <v>-10028</v>
      </c>
      <c r="H1001" s="8">
        <v>0</v>
      </c>
      <c r="I1001" s="8">
        <v>0</v>
      </c>
      <c r="J1001" s="10">
        <f t="shared" si="103"/>
        <v>14686.199999999997</v>
      </c>
      <c r="K1001" s="8">
        <v>-158.91999999999999</v>
      </c>
      <c r="L1001" s="8">
        <v>-1403.22</v>
      </c>
      <c r="M1001" s="8">
        <f t="shared" si="105"/>
        <v>-1562.14</v>
      </c>
      <c r="N1001" s="10">
        <f t="shared" si="102"/>
        <v>13124.059999999998</v>
      </c>
      <c r="O1001" s="11">
        <f>IF(Table5[[#This Row],[Beans]]="","",O1000+Table5[[#This Row],[Beans]])</f>
        <v>4941166.4999999963</v>
      </c>
      <c r="P1001" s="11">
        <f>IF(Table5[[#This Row],[Meal]]="","",P1000+Table5[[#This Row],[Meal]])</f>
        <v>1651024.0999999987</v>
      </c>
      <c r="Q1001" s="11">
        <f>IF(Table5[[#This Row],[Oil]]="","",Q1000+Table5[[#This Row],[Oil]])</f>
        <v>-553184.85999999987</v>
      </c>
      <c r="R1001" s="11">
        <f>IF(Table5[[#This Row],[Corn]]="","",R1000+Table5[[#This Row],[Corn]])</f>
        <v>677617.20099999954</v>
      </c>
      <c r="S1001" s="11">
        <f>IF(Table5[[#This Row],[Wheat]]="","",S1000+Table5[[#This Row],[Wheat]])</f>
        <v>1498878.8200000024</v>
      </c>
      <c r="T1001" s="11">
        <f>IF(Table5[[#This Row],[KC Wheat]]="","",T1000+Table5[[#This Row],[KC Wheat]])</f>
        <v>-11076.900000000012</v>
      </c>
      <c r="U1001" s="11">
        <f>IF(Table5[[#This Row],[Energies]]="","",U1000+Table5[[#This Row],[Energies]])</f>
        <v>58860.250000000015</v>
      </c>
      <c r="V1001" s="10">
        <f t="shared" si="101"/>
        <v>7408165.0489999978</v>
      </c>
      <c r="W1001" s="8">
        <v>831235</v>
      </c>
      <c r="X1001" s="12">
        <f t="shared" si="106"/>
        <v>1.578862776471154E-2</v>
      </c>
      <c r="Y1001" s="8"/>
      <c r="Z1001" s="8"/>
      <c r="AA1001" s="8"/>
      <c r="AB1001" s="8"/>
      <c r="AC1001" s="66">
        <v>776368.64000000001</v>
      </c>
    </row>
    <row r="1002" spans="1:29" x14ac:dyDescent="0.25">
      <c r="A1002" s="1" t="str">
        <f t="shared" si="104"/>
        <v>Nov</v>
      </c>
      <c r="B1002" s="2">
        <v>45616</v>
      </c>
      <c r="C1002" s="8">
        <v>-9159.6</v>
      </c>
      <c r="D1002" s="8">
        <v>5147.2</v>
      </c>
      <c r="E1002" s="8">
        <v>4591.3999999999996</v>
      </c>
      <c r="F1002" s="8">
        <v>2198.4</v>
      </c>
      <c r="G1002" s="8">
        <v>7381.7</v>
      </c>
      <c r="H1002" s="8">
        <v>0</v>
      </c>
      <c r="I1002" s="8">
        <v>0</v>
      </c>
      <c r="J1002" s="10">
        <f t="shared" si="103"/>
        <v>10159.099999999999</v>
      </c>
      <c r="K1002" s="8">
        <v>-200.76</v>
      </c>
      <c r="L1002" s="8">
        <v>-1772.27</v>
      </c>
      <c r="M1002" s="8">
        <f t="shared" si="105"/>
        <v>-1973.03</v>
      </c>
      <c r="N1002" s="10">
        <f t="shared" si="102"/>
        <v>8186.0699999999988</v>
      </c>
      <c r="O1002" s="11">
        <f>IF(Table5[[#This Row],[Beans]]="","",O1001+Table5[[#This Row],[Beans]])</f>
        <v>4932006.8999999966</v>
      </c>
      <c r="P1002" s="11">
        <f>IF(Table5[[#This Row],[Meal]]="","",P1001+Table5[[#This Row],[Meal]])</f>
        <v>1656171.2999999986</v>
      </c>
      <c r="Q1002" s="11">
        <f>IF(Table5[[#This Row],[Oil]]="","",Q1001+Table5[[#This Row],[Oil]])</f>
        <v>-548593.45999999985</v>
      </c>
      <c r="R1002" s="11">
        <f>IF(Table5[[#This Row],[Corn]]="","",R1001+Table5[[#This Row],[Corn]])</f>
        <v>679815.60099999956</v>
      </c>
      <c r="S1002" s="11">
        <f>IF(Table5[[#This Row],[Wheat]]="","",S1001+Table5[[#This Row],[Wheat]])</f>
        <v>1506260.5200000023</v>
      </c>
      <c r="T1002" s="11">
        <f>IF(Table5[[#This Row],[KC Wheat]]="","",T1001+Table5[[#This Row],[KC Wheat]])</f>
        <v>-11076.900000000012</v>
      </c>
      <c r="U1002" s="11">
        <f>IF(Table5[[#This Row],[Energies]]="","",U1001+Table5[[#This Row],[Energies]])</f>
        <v>58860.250000000015</v>
      </c>
      <c r="V1002" s="10">
        <f t="shared" si="101"/>
        <v>7416351.1189999981</v>
      </c>
      <c r="W1002" s="8">
        <v>651773</v>
      </c>
      <c r="X1002" s="12">
        <f t="shared" si="106"/>
        <v>1.2559694863088834E-2</v>
      </c>
      <c r="Y1002" s="8"/>
      <c r="Z1002" s="8"/>
      <c r="AA1002" s="8"/>
      <c r="AB1002" s="1"/>
      <c r="AC1002" s="66">
        <v>798659.86</v>
      </c>
    </row>
    <row r="1003" spans="1:29" x14ac:dyDescent="0.25">
      <c r="A1003" s="1" t="str">
        <f t="shared" si="104"/>
        <v>Nov</v>
      </c>
      <c r="B1003" s="2">
        <v>45617</v>
      </c>
      <c r="C1003" s="8">
        <v>14046.8</v>
      </c>
      <c r="D1003" s="8">
        <v>-6805</v>
      </c>
      <c r="E1003" s="8">
        <v>1410.8</v>
      </c>
      <c r="F1003" s="8">
        <v>-3644.1</v>
      </c>
      <c r="G1003" s="8">
        <v>9751.2000000000007</v>
      </c>
      <c r="H1003" s="8">
        <v>0</v>
      </c>
      <c r="I1003" s="8">
        <v>0</v>
      </c>
      <c r="J1003" s="10">
        <f t="shared" si="103"/>
        <v>14759.699999999999</v>
      </c>
      <c r="K1003" s="8">
        <v>-190.65</v>
      </c>
      <c r="L1003" s="8">
        <v>-1675.95</v>
      </c>
      <c r="M1003" s="8">
        <f t="shared" si="105"/>
        <v>-1866.6000000000001</v>
      </c>
      <c r="N1003" s="10">
        <f t="shared" si="102"/>
        <v>12893.099999999999</v>
      </c>
      <c r="O1003" s="11">
        <f>IF(Table5[[#This Row],[Beans]]="","",O1002+Table5[[#This Row],[Beans]])</f>
        <v>4946053.6999999965</v>
      </c>
      <c r="P1003" s="11">
        <f>IF(Table5[[#This Row],[Meal]]="","",P1002+Table5[[#This Row],[Meal]])</f>
        <v>1649366.2999999986</v>
      </c>
      <c r="Q1003" s="11">
        <f>IF(Table5[[#This Row],[Oil]]="","",Q1002+Table5[[#This Row],[Oil]])</f>
        <v>-547182.6599999998</v>
      </c>
      <c r="R1003" s="11">
        <f>IF(Table5[[#This Row],[Corn]]="","",R1002+Table5[[#This Row],[Corn]])</f>
        <v>676171.50099999958</v>
      </c>
      <c r="S1003" s="11">
        <f>IF(Table5[[#This Row],[Wheat]]="","",S1002+Table5[[#This Row],[Wheat]])</f>
        <v>1516011.7200000023</v>
      </c>
      <c r="T1003" s="11">
        <f>IF(Table5[[#This Row],[KC Wheat]]="","",T1002+Table5[[#This Row],[KC Wheat]])</f>
        <v>-11076.900000000012</v>
      </c>
      <c r="U1003" s="11">
        <f>IF(Table5[[#This Row],[Energies]]="","",U1002+Table5[[#This Row],[Energies]])</f>
        <v>58860.250000000015</v>
      </c>
      <c r="V1003" s="10">
        <f t="shared" si="101"/>
        <v>7429244.2189999977</v>
      </c>
      <c r="W1003" s="8">
        <v>715025</v>
      </c>
      <c r="X1003" s="12">
        <f t="shared" si="106"/>
        <v>1.8031677214083421E-2</v>
      </c>
      <c r="Y1003" s="8"/>
      <c r="Z1003" s="8"/>
      <c r="AA1003" s="8"/>
      <c r="AB1003" s="8"/>
      <c r="AC1003" s="66">
        <v>793753.26</v>
      </c>
    </row>
    <row r="1004" spans="1:29" x14ac:dyDescent="0.25">
      <c r="A1004" s="1" t="str">
        <f t="shared" si="104"/>
        <v>Nov</v>
      </c>
      <c r="B1004" s="2">
        <v>45618</v>
      </c>
      <c r="C1004" s="8">
        <v>-9041.7000000000007</v>
      </c>
      <c r="D1004" s="8">
        <v>17894.3</v>
      </c>
      <c r="E1004" s="8">
        <v>914.7</v>
      </c>
      <c r="F1004" s="8">
        <v>-14814.6</v>
      </c>
      <c r="G1004" s="8">
        <v>22568.7</v>
      </c>
      <c r="H1004" s="8">
        <v>0</v>
      </c>
      <c r="I1004" s="8">
        <v>0</v>
      </c>
      <c r="J1004" s="10">
        <f t="shared" si="103"/>
        <v>17521.400000000001</v>
      </c>
      <c r="K1004" s="8">
        <v>-562.69000000000005</v>
      </c>
      <c r="L1004" s="8">
        <v>-2681.61</v>
      </c>
      <c r="M1004" s="8">
        <f t="shared" si="105"/>
        <v>-3244.3</v>
      </c>
      <c r="N1004" s="10">
        <f t="shared" si="102"/>
        <v>14277.100000000002</v>
      </c>
      <c r="O1004" s="11">
        <f>IF(Table5[[#This Row],[Beans]]="","",O1003+Table5[[#This Row],[Beans]])</f>
        <v>4937011.9999999963</v>
      </c>
      <c r="P1004" s="11">
        <f>IF(Table5[[#This Row],[Meal]]="","",P1003+Table5[[#This Row],[Meal]])</f>
        <v>1667260.5999999987</v>
      </c>
      <c r="Q1004" s="11">
        <f>IF(Table5[[#This Row],[Oil]]="","",Q1003+Table5[[#This Row],[Oil]])</f>
        <v>-546267.95999999985</v>
      </c>
      <c r="R1004" s="11">
        <f>IF(Table5[[#This Row],[Corn]]="","",R1003+Table5[[#This Row],[Corn]])</f>
        <v>661356.90099999961</v>
      </c>
      <c r="S1004" s="11">
        <f>IF(Table5[[#This Row],[Wheat]]="","",S1003+Table5[[#This Row],[Wheat]])</f>
        <v>1538580.4200000023</v>
      </c>
      <c r="T1004" s="11">
        <f>IF(Table5[[#This Row],[KC Wheat]]="","",T1003+Table5[[#This Row],[KC Wheat]])</f>
        <v>-11076.900000000012</v>
      </c>
      <c r="U1004" s="11">
        <f>IF(Table5[[#This Row],[Energies]]="","",U1003+Table5[[#This Row],[Energies]])</f>
        <v>58860.250000000015</v>
      </c>
      <c r="V1004" s="10">
        <f t="shared" si="101"/>
        <v>7443521.3189999973</v>
      </c>
      <c r="W1004" s="8">
        <v>1417750</v>
      </c>
      <c r="X1004" s="12">
        <f t="shared" si="106"/>
        <v>1.0070252160112857E-2</v>
      </c>
      <c r="Y1004" s="8"/>
      <c r="Z1004" s="8"/>
      <c r="AA1004" s="8"/>
      <c r="AB1004" s="1"/>
      <c r="AC1004" s="66">
        <v>782120.21</v>
      </c>
    </row>
    <row r="1005" spans="1:29" x14ac:dyDescent="0.25">
      <c r="A1005" s="1" t="str">
        <f t="shared" si="104"/>
        <v>Nov</v>
      </c>
      <c r="B1005" s="2">
        <v>45621</v>
      </c>
      <c r="C1005" s="8">
        <v>10016.799999999999</v>
      </c>
      <c r="D1005" s="8">
        <v>-13261.2</v>
      </c>
      <c r="E1005" s="8">
        <v>654.6</v>
      </c>
      <c r="F1005" s="8">
        <v>-1330.9</v>
      </c>
      <c r="G1005" s="8">
        <v>-12112</v>
      </c>
      <c r="H1005" s="8">
        <v>0</v>
      </c>
      <c r="I1005" s="8">
        <v>0</v>
      </c>
      <c r="J1005" s="10">
        <f t="shared" si="103"/>
        <v>-16032.7</v>
      </c>
      <c r="K1005" s="8">
        <v>-74.59</v>
      </c>
      <c r="L1005" s="8">
        <v>-656.85</v>
      </c>
      <c r="M1005" s="8">
        <f t="shared" si="105"/>
        <v>-731.44</v>
      </c>
      <c r="N1005" s="10">
        <f t="shared" si="102"/>
        <v>-16764.14</v>
      </c>
      <c r="O1005" s="11">
        <f>IF(Table5[[#This Row],[Beans]]="","",O1004+Table5[[#This Row],[Beans]])</f>
        <v>4947028.7999999961</v>
      </c>
      <c r="P1005" s="11">
        <f>IF(Table5[[#This Row],[Meal]]="","",P1004+Table5[[#This Row],[Meal]])</f>
        <v>1653999.3999999987</v>
      </c>
      <c r="Q1005" s="11">
        <f>IF(Table5[[#This Row],[Oil]]="","",Q1004+Table5[[#This Row],[Oil]])</f>
        <v>-545613.35999999987</v>
      </c>
      <c r="R1005" s="11">
        <f>IF(Table5[[#This Row],[Corn]]="","",R1004+Table5[[#This Row],[Corn]])</f>
        <v>660026.00099999958</v>
      </c>
      <c r="S1005" s="11">
        <f>IF(Table5[[#This Row],[Wheat]]="","",S1004+Table5[[#This Row],[Wheat]])</f>
        <v>1526468.4200000023</v>
      </c>
      <c r="T1005" s="11">
        <f>IF(Table5[[#This Row],[KC Wheat]]="","",T1004+Table5[[#This Row],[KC Wheat]])</f>
        <v>-11076.900000000012</v>
      </c>
      <c r="U1005" s="11">
        <f>IF(Table5[[#This Row],[Energies]]="","",U1004+Table5[[#This Row],[Energies]])</f>
        <v>58860.250000000015</v>
      </c>
      <c r="V1005" s="10">
        <f t="shared" si="101"/>
        <v>7426757.1789999977</v>
      </c>
      <c r="W1005" s="8">
        <v>1092500</v>
      </c>
      <c r="X1005" s="12">
        <f t="shared" si="106"/>
        <v>-1.5344750572082379E-2</v>
      </c>
      <c r="Y1005" s="8"/>
      <c r="Z1005" s="8"/>
      <c r="AA1005" s="8"/>
      <c r="AB1005" s="8"/>
      <c r="AC1005" s="66">
        <v>754096.27</v>
      </c>
    </row>
    <row r="1006" spans="1:29" x14ac:dyDescent="0.25">
      <c r="A1006" s="1" t="str">
        <f t="shared" si="104"/>
        <v>Nov</v>
      </c>
      <c r="B1006" s="2">
        <v>45622</v>
      </c>
      <c r="C1006" s="8">
        <v>7111.6</v>
      </c>
      <c r="D1006" s="8">
        <v>-18872</v>
      </c>
      <c r="E1006" s="8">
        <v>-1205.9000000000001</v>
      </c>
      <c r="F1006" s="8">
        <v>26519.9</v>
      </c>
      <c r="G1006" s="8">
        <v>2806.9</v>
      </c>
      <c r="H1006" s="8">
        <v>0</v>
      </c>
      <c r="I1006" s="8">
        <v>0</v>
      </c>
      <c r="J1006" s="10">
        <f t="shared" si="103"/>
        <v>16360.500000000002</v>
      </c>
      <c r="K1006" s="8">
        <v>-118.96</v>
      </c>
      <c r="L1006" s="8">
        <v>-1052.7</v>
      </c>
      <c r="M1006" s="8">
        <f t="shared" si="105"/>
        <v>-1171.6600000000001</v>
      </c>
      <c r="N1006" s="10">
        <f t="shared" si="102"/>
        <v>15188.840000000002</v>
      </c>
      <c r="O1006" s="11">
        <f>IF(Table5[[#This Row],[Beans]]="","",O1005+Table5[[#This Row],[Beans]])</f>
        <v>4954140.3999999957</v>
      </c>
      <c r="P1006" s="11">
        <f>IF(Table5[[#This Row],[Meal]]="","",P1005+Table5[[#This Row],[Meal]])</f>
        <v>1635127.3999999987</v>
      </c>
      <c r="Q1006" s="11">
        <f>IF(Table5[[#This Row],[Oil]]="","",Q1005+Table5[[#This Row],[Oil]])</f>
        <v>-546819.25999999989</v>
      </c>
      <c r="R1006" s="11">
        <f>IF(Table5[[#This Row],[Corn]]="","",R1005+Table5[[#This Row],[Corn]])</f>
        <v>686545.90099999961</v>
      </c>
      <c r="S1006" s="11">
        <f>IF(Table5[[#This Row],[Wheat]]="","",S1005+Table5[[#This Row],[Wheat]])</f>
        <v>1529275.3200000022</v>
      </c>
      <c r="T1006" s="11">
        <f>IF(Table5[[#This Row],[KC Wheat]]="","",T1005+Table5[[#This Row],[KC Wheat]])</f>
        <v>-11076.900000000012</v>
      </c>
      <c r="U1006" s="11">
        <f>IF(Table5[[#This Row],[Energies]]="","",U1005+Table5[[#This Row],[Energies]])</f>
        <v>58860.250000000015</v>
      </c>
      <c r="V1006" s="10">
        <f t="shared" ref="V1006:V1069" si="107">IF(N1006&lt;&gt;"",IFERROR(V1005+N1006,""),"")</f>
        <v>7441946.0189999975</v>
      </c>
      <c r="W1006" s="8">
        <v>960199</v>
      </c>
      <c r="X1006" s="12">
        <f t="shared" si="106"/>
        <v>1.5818429304758703E-2</v>
      </c>
      <c r="Y1006" s="8">
        <v>-5158.2300000000005</v>
      </c>
      <c r="Z1006" s="8"/>
      <c r="AA1006" s="8"/>
      <c r="AB1006" s="1"/>
      <c r="AC1006" s="66">
        <v>776968.61</v>
      </c>
    </row>
    <row r="1007" spans="1:29" x14ac:dyDescent="0.25">
      <c r="A1007" s="1" t="str">
        <f t="shared" si="104"/>
        <v>Nov</v>
      </c>
      <c r="B1007" s="2">
        <v>45623</v>
      </c>
      <c r="C1007" s="8">
        <v>-591.79999999999995</v>
      </c>
      <c r="D1007" s="8">
        <v>17647.5</v>
      </c>
      <c r="E1007" s="8">
        <v>-1493.9</v>
      </c>
      <c r="F1007" s="8">
        <v>-8978.7999999999993</v>
      </c>
      <c r="G1007" s="8">
        <v>-11170.8</v>
      </c>
      <c r="H1007" s="8">
        <v>0</v>
      </c>
      <c r="I1007" s="8">
        <v>0</v>
      </c>
      <c r="J1007" s="10">
        <f t="shared" si="103"/>
        <v>-4587.7999999999975</v>
      </c>
      <c r="K1007" s="8">
        <v>-36.01</v>
      </c>
      <c r="L1007" s="8">
        <v>-318.45</v>
      </c>
      <c r="M1007" s="8">
        <f t="shared" si="105"/>
        <v>-354.46</v>
      </c>
      <c r="N1007" s="10">
        <f t="shared" si="102"/>
        <v>-4942.2599999999975</v>
      </c>
      <c r="O1007" s="11">
        <f>IF(Table5[[#This Row],[Beans]]="","",O1006+Table5[[#This Row],[Beans]])</f>
        <v>4953548.5999999959</v>
      </c>
      <c r="P1007" s="11">
        <f>IF(Table5[[#This Row],[Meal]]="","",P1006+Table5[[#This Row],[Meal]])</f>
        <v>1652774.8999999987</v>
      </c>
      <c r="Q1007" s="11">
        <f>IF(Table5[[#This Row],[Oil]]="","",Q1006+Table5[[#This Row],[Oil]])</f>
        <v>-548313.15999999992</v>
      </c>
      <c r="R1007" s="11">
        <f>IF(Table5[[#This Row],[Corn]]="","",R1006+Table5[[#This Row],[Corn]])</f>
        <v>677567.10099999956</v>
      </c>
      <c r="S1007" s="11">
        <f>IF(Table5[[#This Row],[Wheat]]="","",S1006+Table5[[#This Row],[Wheat]])</f>
        <v>1518104.5200000021</v>
      </c>
      <c r="T1007" s="11">
        <f>IF(Table5[[#This Row],[KC Wheat]]="","",T1006+Table5[[#This Row],[KC Wheat]])</f>
        <v>-11076.900000000012</v>
      </c>
      <c r="U1007" s="11">
        <f>IF(Table5[[#This Row],[Energies]]="","",U1006+Table5[[#This Row],[Energies]])</f>
        <v>58860.250000000015</v>
      </c>
      <c r="V1007" s="10">
        <f t="shared" si="107"/>
        <v>7437003.7589999977</v>
      </c>
      <c r="W1007" s="8">
        <v>678693</v>
      </c>
      <c r="X1007" s="12">
        <f t="shared" si="106"/>
        <v>-7.2820258938872178E-3</v>
      </c>
      <c r="Y1007" s="8"/>
      <c r="Z1007" s="8"/>
      <c r="AA1007" s="8"/>
      <c r="AB1007" s="8"/>
      <c r="AC1007" s="66">
        <v>816947.15</v>
      </c>
    </row>
    <row r="1008" spans="1:29" x14ac:dyDescent="0.25">
      <c r="A1008" s="1" t="str">
        <f t="shared" si="104"/>
        <v>Nov</v>
      </c>
      <c r="B1008" s="2">
        <v>45625</v>
      </c>
      <c r="C1008" s="8">
        <v>-9411.5</v>
      </c>
      <c r="D1008" s="8">
        <v>-19866.900000000001</v>
      </c>
      <c r="E1008" s="8">
        <v>-83.6</v>
      </c>
      <c r="F1008" s="8">
        <v>-13731.1</v>
      </c>
      <c r="G1008" s="8">
        <v>2825.5</v>
      </c>
      <c r="H1008" s="8">
        <v>0</v>
      </c>
      <c r="I1008" s="8">
        <v>0</v>
      </c>
      <c r="J1008" s="10">
        <f t="shared" si="103"/>
        <v>-40267.599999999999</v>
      </c>
      <c r="K1008" s="8">
        <v>-31.67</v>
      </c>
      <c r="L1008" s="8">
        <v>-281.5</v>
      </c>
      <c r="M1008" s="8">
        <f t="shared" si="105"/>
        <v>-313.17</v>
      </c>
      <c r="N1008" s="10">
        <f t="shared" si="102"/>
        <v>-40580.769999999997</v>
      </c>
      <c r="O1008" s="11">
        <f>IF(Table5[[#This Row],[Beans]]="","",O1007+Table5[[#This Row],[Beans]])</f>
        <v>4944137.0999999959</v>
      </c>
      <c r="P1008" s="11">
        <f>IF(Table5[[#This Row],[Meal]]="","",P1007+Table5[[#This Row],[Meal]])</f>
        <v>1632907.9999999988</v>
      </c>
      <c r="Q1008" s="11">
        <f>IF(Table5[[#This Row],[Oil]]="","",Q1007+Table5[[#This Row],[Oil]])</f>
        <v>-548396.75999999989</v>
      </c>
      <c r="R1008" s="11">
        <f>IF(Table5[[#This Row],[Corn]]="","",R1007+Table5[[#This Row],[Corn]])</f>
        <v>663836.00099999958</v>
      </c>
      <c r="S1008" s="11">
        <f>IF(Table5[[#This Row],[Wheat]]="","",S1007+Table5[[#This Row],[Wheat]])</f>
        <v>1520930.0200000021</v>
      </c>
      <c r="T1008" s="11">
        <f>IF(Table5[[#This Row],[KC Wheat]]="","",T1007+Table5[[#This Row],[KC Wheat]])</f>
        <v>-11076.900000000012</v>
      </c>
      <c r="U1008" s="11">
        <f>IF(Table5[[#This Row],[Energies]]="","",U1007+Table5[[#This Row],[Energies]])</f>
        <v>58860.250000000015</v>
      </c>
      <c r="V1008" s="10">
        <f t="shared" si="107"/>
        <v>7396422.9889999982</v>
      </c>
      <c r="W1008" s="8">
        <v>665052</v>
      </c>
      <c r="X1008" s="12">
        <f t="shared" si="106"/>
        <v>-6.1018942879654516E-2</v>
      </c>
      <c r="Y1008" s="8"/>
      <c r="Z1008" s="8"/>
      <c r="AA1008" s="8"/>
      <c r="AB1008" s="1"/>
      <c r="AC1008" s="66">
        <v>755448.73</v>
      </c>
    </row>
    <row r="1009" spans="1:29" x14ac:dyDescent="0.25">
      <c r="A1009" s="1" t="str">
        <f t="shared" si="104"/>
        <v>Dec</v>
      </c>
      <c r="B1009" s="2">
        <v>45628</v>
      </c>
      <c r="C1009" s="8">
        <v>1218</v>
      </c>
      <c r="D1009" s="8">
        <v>-49519.1</v>
      </c>
      <c r="E1009" s="8">
        <v>3214.2</v>
      </c>
      <c r="F1009" s="8">
        <v>19950.400000000001</v>
      </c>
      <c r="G1009" s="8">
        <v>14765.6</v>
      </c>
      <c r="H1009" s="8">
        <v>0</v>
      </c>
      <c r="I1009" s="8">
        <v>0</v>
      </c>
      <c r="J1009" s="10">
        <f t="shared" si="103"/>
        <v>-10370.9</v>
      </c>
      <c r="K1009" s="8">
        <v>-87.44</v>
      </c>
      <c r="L1009" s="8">
        <v>-759.26</v>
      </c>
      <c r="M1009" s="8">
        <f t="shared" si="105"/>
        <v>-846.7</v>
      </c>
      <c r="N1009" s="10">
        <f t="shared" si="102"/>
        <v>-11217.6</v>
      </c>
      <c r="O1009" s="11">
        <f>IF(Table5[[#This Row],[Beans]]="","",O1008+Table5[[#This Row],[Beans]])</f>
        <v>4945355.0999999959</v>
      </c>
      <c r="P1009" s="11">
        <f>IF(Table5[[#This Row],[Meal]]="","",P1008+Table5[[#This Row],[Meal]])</f>
        <v>1583388.8999999987</v>
      </c>
      <c r="Q1009" s="11">
        <f>IF(Table5[[#This Row],[Oil]]="","",Q1008+Table5[[#This Row],[Oil]])</f>
        <v>-545182.55999999994</v>
      </c>
      <c r="R1009" s="11">
        <f>IF(Table5[[#This Row],[Corn]]="","",R1008+Table5[[#This Row],[Corn]])</f>
        <v>683786.40099999961</v>
      </c>
      <c r="S1009" s="11">
        <f>IF(Table5[[#This Row],[Wheat]]="","",S1008+Table5[[#This Row],[Wheat]])</f>
        <v>1535695.6200000022</v>
      </c>
      <c r="T1009" s="11">
        <f>IF(Table5[[#This Row],[KC Wheat]]="","",T1008+Table5[[#This Row],[KC Wheat]])</f>
        <v>-11076.900000000012</v>
      </c>
      <c r="U1009" s="11">
        <f>IF(Table5[[#This Row],[Energies]]="","",U1008+Table5[[#This Row],[Energies]])</f>
        <v>58860.250000000015</v>
      </c>
      <c r="V1009" s="10">
        <f t="shared" si="107"/>
        <v>7385205.3889999986</v>
      </c>
      <c r="W1009" s="8">
        <v>627928</v>
      </c>
      <c r="X1009" s="12">
        <f t="shared" si="106"/>
        <v>-1.7864468537794144E-2</v>
      </c>
      <c r="Y1009" s="8">
        <v>-5830.02</v>
      </c>
      <c r="Z1009" s="8"/>
      <c r="AA1009" s="8"/>
      <c r="AB1009" s="8"/>
      <c r="AC1009" s="66">
        <v>741292.78</v>
      </c>
    </row>
    <row r="1010" spans="1:29" x14ac:dyDescent="0.25">
      <c r="A1010" s="1" t="str">
        <f t="shared" si="104"/>
        <v>Dec</v>
      </c>
      <c r="B1010" s="2">
        <v>45629</v>
      </c>
      <c r="C1010" s="8">
        <v>-15304.9</v>
      </c>
      <c r="D1010" s="8">
        <v>14091.7</v>
      </c>
      <c r="E1010" s="8">
        <v>1205.7</v>
      </c>
      <c r="F1010" s="8">
        <v>5397.1</v>
      </c>
      <c r="G1010" s="8">
        <v>60043.3</v>
      </c>
      <c r="H1010" s="8">
        <v>0</v>
      </c>
      <c r="I1010" s="8">
        <v>0</v>
      </c>
      <c r="J1010" s="10">
        <f t="shared" si="103"/>
        <v>65432.9</v>
      </c>
      <c r="K1010" s="8">
        <v>-138.94999999999999</v>
      </c>
      <c r="L1010" s="8">
        <v>-1231.1199999999999</v>
      </c>
      <c r="M1010" s="8">
        <f t="shared" si="105"/>
        <v>-1370.07</v>
      </c>
      <c r="N1010" s="10">
        <f t="shared" si="102"/>
        <v>64062.83</v>
      </c>
      <c r="O1010" s="11">
        <f>IF(Table5[[#This Row],[Beans]]="","",O1009+Table5[[#This Row],[Beans]])</f>
        <v>4930050.1999999955</v>
      </c>
      <c r="P1010" s="11">
        <f>IF(Table5[[#This Row],[Meal]]="","",P1009+Table5[[#This Row],[Meal]])</f>
        <v>1597480.5999999987</v>
      </c>
      <c r="Q1010" s="11">
        <f>IF(Table5[[#This Row],[Oil]]="","",Q1009+Table5[[#This Row],[Oil]])</f>
        <v>-543976.86</v>
      </c>
      <c r="R1010" s="11">
        <f>IF(Table5[[#This Row],[Corn]]="","",R1009+Table5[[#This Row],[Corn]])</f>
        <v>689183.50099999958</v>
      </c>
      <c r="S1010" s="11">
        <f>IF(Table5[[#This Row],[Wheat]]="","",S1009+Table5[[#This Row],[Wheat]])</f>
        <v>1595738.9200000023</v>
      </c>
      <c r="T1010" s="11">
        <f>IF(Table5[[#This Row],[KC Wheat]]="","",T1009+Table5[[#This Row],[KC Wheat]])</f>
        <v>-11076.900000000012</v>
      </c>
      <c r="U1010" s="11">
        <f>IF(Table5[[#This Row],[Energies]]="","",U1009+Table5[[#This Row],[Energies]])</f>
        <v>58860.250000000015</v>
      </c>
      <c r="V1010" s="10">
        <f t="shared" si="107"/>
        <v>7449268.2189999986</v>
      </c>
      <c r="W1010" s="8">
        <v>631470</v>
      </c>
      <c r="X1010" s="12">
        <f t="shared" si="106"/>
        <v>0.10145031434589133</v>
      </c>
      <c r="Y1010" s="8"/>
      <c r="Z1010" s="8"/>
      <c r="AA1010" s="8"/>
      <c r="AB1010" s="1"/>
      <c r="AC1010" s="66">
        <v>824844.71</v>
      </c>
    </row>
    <row r="1011" spans="1:29" x14ac:dyDescent="0.25">
      <c r="A1011" s="1" t="str">
        <f t="shared" si="104"/>
        <v>Dec</v>
      </c>
      <c r="B1011" s="2">
        <v>45630</v>
      </c>
      <c r="C1011" s="8">
        <v>14292.6</v>
      </c>
      <c r="D1011" s="8">
        <v>10785.8</v>
      </c>
      <c r="E1011" s="8">
        <v>684.8</v>
      </c>
      <c r="F1011" s="8">
        <v>21493.1</v>
      </c>
      <c r="G1011" s="8">
        <v>-13536.8</v>
      </c>
      <c r="H1011" s="8">
        <v>0</v>
      </c>
      <c r="I1011" s="8">
        <v>0</v>
      </c>
      <c r="J1011" s="10">
        <f t="shared" si="103"/>
        <v>33719.5</v>
      </c>
      <c r="K1011" s="8">
        <v>-139.46</v>
      </c>
      <c r="L1011" s="8">
        <v>-1224.8399999999999</v>
      </c>
      <c r="M1011" s="8">
        <f t="shared" si="105"/>
        <v>-1364.3</v>
      </c>
      <c r="N1011" s="10">
        <f t="shared" si="102"/>
        <v>32355.200000000001</v>
      </c>
      <c r="O1011" s="11">
        <f>IF(Table5[[#This Row],[Beans]]="","",O1010+Table5[[#This Row],[Beans]])</f>
        <v>4944342.7999999952</v>
      </c>
      <c r="P1011" s="11">
        <f>IF(Table5[[#This Row],[Meal]]="","",P1010+Table5[[#This Row],[Meal]])</f>
        <v>1608266.3999999987</v>
      </c>
      <c r="Q1011" s="11">
        <f>IF(Table5[[#This Row],[Oil]]="","",Q1010+Table5[[#This Row],[Oil]])</f>
        <v>-543292.05999999994</v>
      </c>
      <c r="R1011" s="11">
        <f>IF(Table5[[#This Row],[Corn]]="","",R1010+Table5[[#This Row],[Corn]])</f>
        <v>710676.60099999956</v>
      </c>
      <c r="S1011" s="11">
        <f>IF(Table5[[#This Row],[Wheat]]="","",S1010+Table5[[#This Row],[Wheat]])</f>
        <v>1582202.1200000022</v>
      </c>
      <c r="T1011" s="11">
        <f>IF(Table5[[#This Row],[KC Wheat]]="","",T1010+Table5[[#This Row],[KC Wheat]])</f>
        <v>-11076.900000000012</v>
      </c>
      <c r="U1011" s="11">
        <f>IF(Table5[[#This Row],[Energies]]="","",U1010+Table5[[#This Row],[Energies]])</f>
        <v>58860.250000000015</v>
      </c>
      <c r="V1011" s="10">
        <f t="shared" si="107"/>
        <v>7481623.4189999988</v>
      </c>
      <c r="W1011" s="8">
        <v>848049</v>
      </c>
      <c r="X1011" s="12">
        <f t="shared" si="106"/>
        <v>3.8152512413787414E-2</v>
      </c>
      <c r="Y1011" s="8"/>
      <c r="Z1011" s="8"/>
      <c r="AA1011" s="8"/>
      <c r="AB1011" s="8"/>
      <c r="AC1011" s="66">
        <v>841751.91</v>
      </c>
    </row>
    <row r="1012" spans="1:29" x14ac:dyDescent="0.25">
      <c r="A1012" s="1" t="str">
        <f t="shared" si="104"/>
        <v>Dec</v>
      </c>
      <c r="B1012" s="2">
        <v>45631</v>
      </c>
      <c r="C1012" s="8">
        <v>-29329.8</v>
      </c>
      <c r="D1012" s="8">
        <v>-2032.2</v>
      </c>
      <c r="E1012" s="8">
        <v>714.5</v>
      </c>
      <c r="F1012" s="8">
        <v>13896.5</v>
      </c>
      <c r="G1012" s="8">
        <v>-26151.8</v>
      </c>
      <c r="H1012" s="8">
        <v>0</v>
      </c>
      <c r="I1012" s="8">
        <v>0</v>
      </c>
      <c r="J1012" s="10">
        <f t="shared" si="103"/>
        <v>-42902.8</v>
      </c>
      <c r="K1012" s="8">
        <v>-80.94</v>
      </c>
      <c r="L1012" s="8">
        <v>-714.64</v>
      </c>
      <c r="M1012" s="8">
        <f t="shared" si="105"/>
        <v>-795.57999999999993</v>
      </c>
      <c r="N1012" s="10">
        <f t="shared" si="102"/>
        <v>-43698.380000000005</v>
      </c>
      <c r="O1012" s="11">
        <f>IF(Table5[[#This Row],[Beans]]="","",O1011+Table5[[#This Row],[Beans]])</f>
        <v>4915012.9999999953</v>
      </c>
      <c r="P1012" s="11">
        <f>IF(Table5[[#This Row],[Meal]]="","",P1011+Table5[[#This Row],[Meal]])</f>
        <v>1606234.1999999988</v>
      </c>
      <c r="Q1012" s="11">
        <f>IF(Table5[[#This Row],[Oil]]="","",Q1011+Table5[[#This Row],[Oil]])</f>
        <v>-542577.55999999994</v>
      </c>
      <c r="R1012" s="11">
        <f>IF(Table5[[#This Row],[Corn]]="","",R1011+Table5[[#This Row],[Corn]])</f>
        <v>724573.10099999956</v>
      </c>
      <c r="S1012" s="11">
        <f>IF(Table5[[#This Row],[Wheat]]="","",S1011+Table5[[#This Row],[Wheat]])</f>
        <v>1556050.3200000022</v>
      </c>
      <c r="T1012" s="11">
        <f>IF(Table5[[#This Row],[KC Wheat]]="","",T1011+Table5[[#This Row],[KC Wheat]])</f>
        <v>-11076.900000000012</v>
      </c>
      <c r="U1012" s="11">
        <f>IF(Table5[[#This Row],[Energies]]="","",U1011+Table5[[#This Row],[Energies]])</f>
        <v>58860.250000000015</v>
      </c>
      <c r="V1012" s="10">
        <f t="shared" si="107"/>
        <v>7437925.0389999989</v>
      </c>
      <c r="W1012" s="8">
        <v>932889</v>
      </c>
      <c r="X1012" s="12">
        <f t="shared" si="106"/>
        <v>-4.6841992991663535E-2</v>
      </c>
      <c r="Y1012" s="8">
        <v>-3957.85</v>
      </c>
      <c r="Z1012" s="8"/>
      <c r="AA1012" s="8"/>
      <c r="AB1012" s="1"/>
      <c r="AC1012" s="66">
        <v>782154.58</v>
      </c>
    </row>
    <row r="1013" spans="1:29" x14ac:dyDescent="0.25">
      <c r="A1013" s="1" t="str">
        <f t="shared" si="104"/>
        <v>Dec</v>
      </c>
      <c r="B1013" s="2">
        <v>45632</v>
      </c>
      <c r="C1013" s="8">
        <v>-7510.5</v>
      </c>
      <c r="D1013" s="8">
        <v>3524.4</v>
      </c>
      <c r="E1013" s="8">
        <v>284.2</v>
      </c>
      <c r="F1013" s="8">
        <v>1127.4000000000001</v>
      </c>
      <c r="G1013" s="8">
        <v>-55688.2</v>
      </c>
      <c r="H1013" s="8">
        <v>0</v>
      </c>
      <c r="I1013" s="8">
        <v>0</v>
      </c>
      <c r="J1013" s="10">
        <f t="shared" si="103"/>
        <v>-58262.7</v>
      </c>
      <c r="K1013" s="8">
        <v>-70.209999999999994</v>
      </c>
      <c r="L1013" s="8">
        <v>-622.24</v>
      </c>
      <c r="M1013" s="8">
        <f t="shared" si="105"/>
        <v>-692.45</v>
      </c>
      <c r="N1013" s="10">
        <f t="shared" si="102"/>
        <v>-58955.149999999994</v>
      </c>
      <c r="O1013" s="11">
        <f>IF(Table5[[#This Row],[Beans]]="","",O1012+Table5[[#This Row],[Beans]])</f>
        <v>4907502.4999999953</v>
      </c>
      <c r="P1013" s="11">
        <f>IF(Table5[[#This Row],[Meal]]="","",P1012+Table5[[#This Row],[Meal]])</f>
        <v>1609758.5999999987</v>
      </c>
      <c r="Q1013" s="11">
        <f>IF(Table5[[#This Row],[Oil]]="","",Q1012+Table5[[#This Row],[Oil]])</f>
        <v>-542293.36</v>
      </c>
      <c r="R1013" s="11">
        <f>IF(Table5[[#This Row],[Corn]]="","",R1012+Table5[[#This Row],[Corn]])</f>
        <v>725700.50099999958</v>
      </c>
      <c r="S1013" s="11">
        <f>IF(Table5[[#This Row],[Wheat]]="","",S1012+Table5[[#This Row],[Wheat]])</f>
        <v>1500362.1200000022</v>
      </c>
      <c r="T1013" s="11">
        <f>IF(Table5[[#This Row],[KC Wheat]]="","",T1012+Table5[[#This Row],[KC Wheat]])</f>
        <v>-11076.900000000012</v>
      </c>
      <c r="U1013" s="11">
        <f>IF(Table5[[#This Row],[Energies]]="","",U1012+Table5[[#This Row],[Energies]])</f>
        <v>58860.250000000015</v>
      </c>
      <c r="V1013" s="10">
        <f t="shared" si="107"/>
        <v>7378969.8889999986</v>
      </c>
      <c r="W1013" s="8">
        <v>888280</v>
      </c>
      <c r="X1013" s="12">
        <f t="shared" si="106"/>
        <v>-6.6370007204935369E-2</v>
      </c>
      <c r="Y1013" s="8">
        <v>-495.2</v>
      </c>
      <c r="Z1013" s="8"/>
      <c r="AA1013" s="8"/>
      <c r="AB1013" s="8"/>
      <c r="AC1013" s="66">
        <v>733120.38</v>
      </c>
    </row>
    <row r="1014" spans="1:29" x14ac:dyDescent="0.25">
      <c r="A1014" s="1" t="str">
        <f t="shared" si="104"/>
        <v>Dec</v>
      </c>
      <c r="B1014" s="2">
        <v>45635</v>
      </c>
      <c r="C1014" s="8">
        <v>22269.1</v>
      </c>
      <c r="D1014" s="8">
        <v>12434.5</v>
      </c>
      <c r="E1014" s="8">
        <v>940.3</v>
      </c>
      <c r="F1014" s="8">
        <v>-25711.200000000001</v>
      </c>
      <c r="G1014" s="8">
        <v>21692.2</v>
      </c>
      <c r="H1014" s="8">
        <v>0</v>
      </c>
      <c r="I1014" s="8">
        <v>0</v>
      </c>
      <c r="J1014" s="10">
        <f t="shared" si="103"/>
        <v>31624.9</v>
      </c>
      <c r="K1014" s="8">
        <v>-115.82</v>
      </c>
      <c r="L1014" s="8">
        <v>-1028.8499999999999</v>
      </c>
      <c r="M1014" s="8">
        <f t="shared" si="105"/>
        <v>-1144.6699999999998</v>
      </c>
      <c r="N1014" s="10">
        <f t="shared" ref="N1014:N1069" si="108">IFERROR(J1014+M1014,"")</f>
        <v>30480.230000000003</v>
      </c>
      <c r="O1014" s="11">
        <f>IF(Table5[[#This Row],[Beans]]="","",O1013+Table5[[#This Row],[Beans]])</f>
        <v>4929771.599999995</v>
      </c>
      <c r="P1014" s="11">
        <f>IF(Table5[[#This Row],[Meal]]="","",P1013+Table5[[#This Row],[Meal]])</f>
        <v>1622193.0999999987</v>
      </c>
      <c r="Q1014" s="11">
        <f>IF(Table5[[#This Row],[Oil]]="","",Q1013+Table5[[#This Row],[Oil]])</f>
        <v>-541353.05999999994</v>
      </c>
      <c r="R1014" s="11">
        <f>IF(Table5[[#This Row],[Corn]]="","",R1013+Table5[[#This Row],[Corn]])</f>
        <v>699989.30099999963</v>
      </c>
      <c r="S1014" s="11">
        <f>IF(Table5[[#This Row],[Wheat]]="","",S1013+Table5[[#This Row],[Wheat]])</f>
        <v>1522054.3200000022</v>
      </c>
      <c r="T1014" s="11">
        <f>IF(Table5[[#This Row],[KC Wheat]]="","",T1013+Table5[[#This Row],[KC Wheat]])</f>
        <v>-11076.900000000012</v>
      </c>
      <c r="U1014" s="11">
        <f>IF(Table5[[#This Row],[Energies]]="","",U1013+Table5[[#This Row],[Energies]])</f>
        <v>58860.250000000015</v>
      </c>
      <c r="V1014" s="10">
        <f t="shared" si="107"/>
        <v>7409450.118999999</v>
      </c>
      <c r="W1014" s="8">
        <v>872362</v>
      </c>
      <c r="X1014" s="12">
        <f t="shared" si="106"/>
        <v>3.4939887340347246E-2</v>
      </c>
      <c r="Y1014" s="8"/>
      <c r="Z1014" s="8"/>
      <c r="AA1014" s="8"/>
      <c r="AB1014" s="1"/>
      <c r="AC1014" s="66">
        <v>789865.21</v>
      </c>
    </row>
    <row r="1015" spans="1:29" x14ac:dyDescent="0.25">
      <c r="A1015" s="1" t="str">
        <f t="shared" si="104"/>
        <v>Dec</v>
      </c>
      <c r="B1015" s="2">
        <v>45636</v>
      </c>
      <c r="C1015" s="8">
        <v>12560.6</v>
      </c>
      <c r="D1015" s="8">
        <v>43798.1</v>
      </c>
      <c r="E1015" s="8">
        <v>754.3</v>
      </c>
      <c r="F1015" s="8">
        <v>6767.7</v>
      </c>
      <c r="G1015" s="8">
        <v>-37268.699999999997</v>
      </c>
      <c r="H1015" s="8">
        <v>0</v>
      </c>
      <c r="I1015" s="8">
        <v>0</v>
      </c>
      <c r="J1015" s="10">
        <f t="shared" si="103"/>
        <v>26612</v>
      </c>
      <c r="K1015" s="8">
        <v>-104.49</v>
      </c>
      <c r="L1015" s="8">
        <v>-922.89</v>
      </c>
      <c r="M1015" s="8">
        <f t="shared" si="105"/>
        <v>-1027.3799999999999</v>
      </c>
      <c r="N1015" s="10">
        <f t="shared" si="108"/>
        <v>25584.62</v>
      </c>
      <c r="O1015" s="11">
        <f>IF(Table5[[#This Row],[Beans]]="","",O1014+Table5[[#This Row],[Beans]])</f>
        <v>4942332.1999999946</v>
      </c>
      <c r="P1015" s="11">
        <f>IF(Table5[[#This Row],[Meal]]="","",P1014+Table5[[#This Row],[Meal]])</f>
        <v>1665991.1999999988</v>
      </c>
      <c r="Q1015" s="11">
        <f>IF(Table5[[#This Row],[Oil]]="","",Q1014+Table5[[#This Row],[Oil]])</f>
        <v>-540598.75999999989</v>
      </c>
      <c r="R1015" s="11">
        <f>IF(Table5[[#This Row],[Corn]]="","",R1014+Table5[[#This Row],[Corn]])</f>
        <v>706757.00099999958</v>
      </c>
      <c r="S1015" s="11">
        <f>IF(Table5[[#This Row],[Wheat]]="","",S1014+Table5[[#This Row],[Wheat]])</f>
        <v>1484785.6200000022</v>
      </c>
      <c r="T1015" s="11">
        <f>IF(Table5[[#This Row],[KC Wheat]]="","",T1014+Table5[[#This Row],[KC Wheat]])</f>
        <v>-11076.900000000012</v>
      </c>
      <c r="U1015" s="11">
        <f>IF(Table5[[#This Row],[Energies]]="","",U1014+Table5[[#This Row],[Energies]])</f>
        <v>58860.250000000015</v>
      </c>
      <c r="V1015" s="10">
        <f t="shared" si="107"/>
        <v>7435034.7389999991</v>
      </c>
      <c r="W1015" s="8">
        <v>925347</v>
      </c>
      <c r="X1015" s="12">
        <f t="shared" si="106"/>
        <v>2.7648676658594017E-2</v>
      </c>
      <c r="Y1015" s="8"/>
      <c r="Z1015" s="8"/>
      <c r="AA1015" s="8"/>
      <c r="AB1015" s="8"/>
      <c r="AC1015" s="66">
        <v>818682.58</v>
      </c>
    </row>
    <row r="1016" spans="1:29" x14ac:dyDescent="0.25">
      <c r="A1016" s="1" t="str">
        <f t="shared" si="104"/>
        <v>Dec</v>
      </c>
      <c r="B1016" s="2">
        <v>45637</v>
      </c>
      <c r="C1016" s="8">
        <v>267</v>
      </c>
      <c r="D1016" s="8">
        <v>1392</v>
      </c>
      <c r="E1016" s="8">
        <v>238.7</v>
      </c>
      <c r="F1016" s="8">
        <v>-1960.8</v>
      </c>
      <c r="G1016" s="8">
        <v>56191.1</v>
      </c>
      <c r="H1016" s="8">
        <v>0</v>
      </c>
      <c r="I1016" s="8">
        <v>0</v>
      </c>
      <c r="J1016" s="10">
        <f t="shared" si="103"/>
        <v>56128</v>
      </c>
      <c r="K1016" s="8">
        <v>-118.92</v>
      </c>
      <c r="L1016" s="8">
        <v>-1055.69</v>
      </c>
      <c r="M1016" s="8">
        <f t="shared" si="105"/>
        <v>-1174.6100000000001</v>
      </c>
      <c r="N1016" s="10">
        <f t="shared" si="108"/>
        <v>54953.39</v>
      </c>
      <c r="O1016" s="11">
        <f>IF(Table5[[#This Row],[Beans]]="","",O1015+Table5[[#This Row],[Beans]])</f>
        <v>4942599.1999999946</v>
      </c>
      <c r="P1016" s="11">
        <f>IF(Table5[[#This Row],[Meal]]="","",P1015+Table5[[#This Row],[Meal]])</f>
        <v>1667383.1999999988</v>
      </c>
      <c r="Q1016" s="11">
        <f>IF(Table5[[#This Row],[Oil]]="","",Q1015+Table5[[#This Row],[Oil]])</f>
        <v>-540360.05999999994</v>
      </c>
      <c r="R1016" s="11">
        <f>IF(Table5[[#This Row],[Corn]]="","",R1015+Table5[[#This Row],[Corn]])</f>
        <v>704796.20099999954</v>
      </c>
      <c r="S1016" s="11">
        <f>IF(Table5[[#This Row],[Wheat]]="","",S1015+Table5[[#This Row],[Wheat]])</f>
        <v>1540976.7200000023</v>
      </c>
      <c r="T1016" s="11">
        <f>IF(Table5[[#This Row],[KC Wheat]]="","",T1015+Table5[[#This Row],[KC Wheat]])</f>
        <v>-11076.900000000012</v>
      </c>
      <c r="U1016" s="11">
        <f>IF(Table5[[#This Row],[Energies]]="","",U1015+Table5[[#This Row],[Energies]])</f>
        <v>58860.250000000015</v>
      </c>
      <c r="V1016" s="10">
        <f t="shared" si="107"/>
        <v>7489988.1289999988</v>
      </c>
      <c r="W1016" s="8">
        <v>850640.22</v>
      </c>
      <c r="X1016" s="12">
        <f t="shared" si="106"/>
        <v>6.4602388539775374E-2</v>
      </c>
      <c r="Y1016" s="8"/>
      <c r="Z1016" s="8"/>
      <c r="AA1016" s="8"/>
      <c r="AB1016" s="1"/>
      <c r="AC1016" s="66">
        <v>850640.22</v>
      </c>
    </row>
    <row r="1017" spans="1:29" x14ac:dyDescent="0.25">
      <c r="A1017" s="1" t="str">
        <f t="shared" si="104"/>
        <v>Dec</v>
      </c>
      <c r="B1017" s="2">
        <v>45638</v>
      </c>
      <c r="C1017" s="8">
        <v>16187.6</v>
      </c>
      <c r="D1017" s="8">
        <v>8357.7000000000007</v>
      </c>
      <c r="E1017" s="8">
        <v>855</v>
      </c>
      <c r="F1017" s="8">
        <v>-7262.6</v>
      </c>
      <c r="G1017" s="8">
        <v>11385.7</v>
      </c>
      <c r="H1017" s="8">
        <v>0</v>
      </c>
      <c r="I1017" s="8">
        <v>0</v>
      </c>
      <c r="J1017" s="10">
        <f t="shared" si="103"/>
        <v>29523.400000000005</v>
      </c>
      <c r="K1017" s="8">
        <v>-93.09</v>
      </c>
      <c r="L1017" s="8">
        <v>-826.51</v>
      </c>
      <c r="M1017" s="8">
        <f t="shared" si="105"/>
        <v>-919.6</v>
      </c>
      <c r="N1017" s="10">
        <f t="shared" si="108"/>
        <v>28603.800000000007</v>
      </c>
      <c r="O1017" s="11">
        <f>IF(Table5[[#This Row],[Beans]]="","",O1016+Table5[[#This Row],[Beans]])</f>
        <v>4958786.7999999942</v>
      </c>
      <c r="P1017" s="11">
        <f>IF(Table5[[#This Row],[Meal]]="","",P1016+Table5[[#This Row],[Meal]])</f>
        <v>1675740.8999999987</v>
      </c>
      <c r="Q1017" s="11">
        <f>IF(Table5[[#This Row],[Oil]]="","",Q1016+Table5[[#This Row],[Oil]])</f>
        <v>-539505.05999999994</v>
      </c>
      <c r="R1017" s="11">
        <f>IF(Table5[[#This Row],[Corn]]="","",R1016+Table5[[#This Row],[Corn]])</f>
        <v>697533.60099999956</v>
      </c>
      <c r="S1017" s="11">
        <f>IF(Table5[[#This Row],[Wheat]]="","",S1016+Table5[[#This Row],[Wheat]])</f>
        <v>1552362.4200000023</v>
      </c>
      <c r="T1017" s="11">
        <f>IF(Table5[[#This Row],[KC Wheat]]="","",T1016+Table5[[#This Row],[KC Wheat]])</f>
        <v>-11076.900000000012</v>
      </c>
      <c r="U1017" s="11">
        <f>IF(Table5[[#This Row],[Energies]]="","",U1016+Table5[[#This Row],[Energies]])</f>
        <v>58860.250000000015</v>
      </c>
      <c r="V1017" s="10">
        <f t="shared" si="107"/>
        <v>7518591.9289999986</v>
      </c>
      <c r="W1017" s="8">
        <v>892086.69</v>
      </c>
      <c r="X1017" s="12">
        <f t="shared" si="106"/>
        <v>3.2063924191044715E-2</v>
      </c>
      <c r="Y1017" s="8">
        <v>-2450</v>
      </c>
      <c r="Z1017" s="8"/>
      <c r="AA1017" s="8"/>
      <c r="AB1017" s="8"/>
      <c r="AC1017" s="66">
        <v>892086.69</v>
      </c>
    </row>
    <row r="1018" spans="1:29" x14ac:dyDescent="0.25">
      <c r="A1018" s="1" t="str">
        <f t="shared" si="104"/>
        <v>Dec</v>
      </c>
      <c r="B1018" s="2">
        <v>45639</v>
      </c>
      <c r="C1018" s="8">
        <v>-2004</v>
      </c>
      <c r="D1018" s="8">
        <v>-6295.3</v>
      </c>
      <c r="E1018" s="8">
        <v>136.80000000000001</v>
      </c>
      <c r="F1018" s="8">
        <v>321.10000000000002</v>
      </c>
      <c r="G1018" s="8">
        <v>20483</v>
      </c>
      <c r="H1018" s="8">
        <v>0</v>
      </c>
      <c r="I1018" s="8">
        <v>0</v>
      </c>
      <c r="J1018" s="10">
        <f t="shared" si="103"/>
        <v>12641.600000000002</v>
      </c>
      <c r="K1018" s="8">
        <v>-109.44</v>
      </c>
      <c r="L1018" s="8">
        <v>-967.69</v>
      </c>
      <c r="M1018" s="8">
        <f t="shared" si="105"/>
        <v>-1077.1300000000001</v>
      </c>
      <c r="N1018" s="10">
        <f t="shared" si="108"/>
        <v>11564.470000000001</v>
      </c>
      <c r="O1018" s="11">
        <f>IF(Table5[[#This Row],[Beans]]="","",O1017+Table5[[#This Row],[Beans]])</f>
        <v>4956782.7999999942</v>
      </c>
      <c r="P1018" s="11">
        <f>IF(Table5[[#This Row],[Meal]]="","",P1017+Table5[[#This Row],[Meal]])</f>
        <v>1669445.5999999987</v>
      </c>
      <c r="Q1018" s="11">
        <f>IF(Table5[[#This Row],[Oil]]="","",Q1017+Table5[[#This Row],[Oil]])</f>
        <v>-539368.25999999989</v>
      </c>
      <c r="R1018" s="11">
        <f>IF(Table5[[#This Row],[Corn]]="","",R1017+Table5[[#This Row],[Corn]])</f>
        <v>697854.70099999954</v>
      </c>
      <c r="S1018" s="11">
        <f>IF(Table5[[#This Row],[Wheat]]="","",S1017+Table5[[#This Row],[Wheat]])</f>
        <v>1572845.4200000023</v>
      </c>
      <c r="T1018" s="11">
        <f>IF(Table5[[#This Row],[KC Wheat]]="","",T1017+Table5[[#This Row],[KC Wheat]])</f>
        <v>-11076.900000000012</v>
      </c>
      <c r="U1018" s="11">
        <f>IF(Table5[[#This Row],[Energies]]="","",U1017+Table5[[#This Row],[Energies]])</f>
        <v>58860.250000000015</v>
      </c>
      <c r="V1018" s="10">
        <f t="shared" si="107"/>
        <v>7530156.3989999983</v>
      </c>
      <c r="W1018" s="8">
        <v>800510</v>
      </c>
      <c r="X1018" s="12">
        <f t="shared" si="106"/>
        <v>1.4446377934067034E-2</v>
      </c>
      <c r="Y1018" s="8"/>
      <c r="Z1018" s="8"/>
      <c r="AA1018" s="8"/>
      <c r="AB1018" s="1"/>
      <c r="AC1018" s="66">
        <v>872870.06</v>
      </c>
    </row>
    <row r="1019" spans="1:29" x14ac:dyDescent="0.25">
      <c r="A1019" s="1" t="str">
        <f t="shared" si="104"/>
        <v>Dec</v>
      </c>
      <c r="B1019" s="2">
        <v>45642</v>
      </c>
      <c r="C1019" s="8">
        <v>-10686.6</v>
      </c>
      <c r="D1019" s="8">
        <v>-5329.2</v>
      </c>
      <c r="E1019" s="8">
        <v>-148.19999999999999</v>
      </c>
      <c r="F1019" s="8">
        <v>-2942.5</v>
      </c>
      <c r="G1019" s="8">
        <v>4842.1000000000004</v>
      </c>
      <c r="H1019" s="8">
        <v>0</v>
      </c>
      <c r="I1019" s="8">
        <v>0</v>
      </c>
      <c r="J1019" s="10">
        <f t="shared" si="103"/>
        <v>-14264.4</v>
      </c>
      <c r="K1019" s="8">
        <v>-115.82</v>
      </c>
      <c r="L1019" s="8">
        <v>-1025.44</v>
      </c>
      <c r="M1019" s="8">
        <f t="shared" si="105"/>
        <v>-1141.26</v>
      </c>
      <c r="N1019" s="10">
        <f t="shared" si="108"/>
        <v>-15405.66</v>
      </c>
      <c r="O1019" s="11">
        <f>IF(Table5[[#This Row],[Beans]]="","",O1018+Table5[[#This Row],[Beans]])</f>
        <v>4946096.1999999946</v>
      </c>
      <c r="P1019" s="11">
        <f>IF(Table5[[#This Row],[Meal]]="","",P1018+Table5[[#This Row],[Meal]])</f>
        <v>1664116.3999999987</v>
      </c>
      <c r="Q1019" s="11">
        <f>IF(Table5[[#This Row],[Oil]]="","",Q1018+Table5[[#This Row],[Oil]])</f>
        <v>-539516.45999999985</v>
      </c>
      <c r="R1019" s="11">
        <f>IF(Table5[[#This Row],[Corn]]="","",R1018+Table5[[#This Row],[Corn]])</f>
        <v>694912.20099999954</v>
      </c>
      <c r="S1019" s="11">
        <f>IF(Table5[[#This Row],[Wheat]]="","",S1018+Table5[[#This Row],[Wheat]])</f>
        <v>1577687.5200000023</v>
      </c>
      <c r="T1019" s="11">
        <f>IF(Table5[[#This Row],[KC Wheat]]="","",T1018+Table5[[#This Row],[KC Wheat]])</f>
        <v>-11076.900000000012</v>
      </c>
      <c r="U1019" s="11">
        <f>IF(Table5[[#This Row],[Energies]]="","",U1018+Table5[[#This Row],[Energies]])</f>
        <v>58860.250000000015</v>
      </c>
      <c r="V1019" s="10">
        <f t="shared" si="107"/>
        <v>7514750.7389999982</v>
      </c>
      <c r="W1019" s="8">
        <v>860367</v>
      </c>
      <c r="X1019" s="12">
        <f t="shared" si="106"/>
        <v>-1.7905916893604705E-2</v>
      </c>
      <c r="Y1019" s="8"/>
      <c r="Z1019" s="8">
        <v>27770.06</v>
      </c>
      <c r="AA1019" s="8"/>
      <c r="AB1019" s="8"/>
      <c r="AC1019" s="66">
        <v>873262.05</v>
      </c>
    </row>
    <row r="1020" spans="1:29" x14ac:dyDescent="0.25">
      <c r="A1020" s="1" t="str">
        <f t="shared" si="104"/>
        <v>Dec</v>
      </c>
      <c r="B1020" s="2">
        <v>45643</v>
      </c>
      <c r="C1020" s="8">
        <v>-9983.1</v>
      </c>
      <c r="D1020" s="8">
        <v>3383.4</v>
      </c>
      <c r="E1020" s="8">
        <v>-472.1</v>
      </c>
      <c r="F1020" s="8">
        <v>4599.8999999999996</v>
      </c>
      <c r="G1020" s="8">
        <v>-21554.6</v>
      </c>
      <c r="H1020" s="8">
        <v>0</v>
      </c>
      <c r="I1020" s="8">
        <v>0</v>
      </c>
      <c r="J1020" s="10">
        <f t="shared" si="103"/>
        <v>-24026.5</v>
      </c>
      <c r="K1020" s="8">
        <v>-126.39</v>
      </c>
      <c r="L1020" s="8">
        <v>-1108.5999999999999</v>
      </c>
      <c r="M1020" s="8">
        <f t="shared" si="105"/>
        <v>-1234.99</v>
      </c>
      <c r="N1020" s="10">
        <f t="shared" si="108"/>
        <v>-25261.49</v>
      </c>
      <c r="O1020" s="11">
        <f>IF(Table5[[#This Row],[Beans]]="","",O1019+Table5[[#This Row],[Beans]])</f>
        <v>4936113.099999995</v>
      </c>
      <c r="P1020" s="11">
        <f>IF(Table5[[#This Row],[Meal]]="","",P1019+Table5[[#This Row],[Meal]])</f>
        <v>1667499.7999999986</v>
      </c>
      <c r="Q1020" s="11">
        <f>IF(Table5[[#This Row],[Oil]]="","",Q1019+Table5[[#This Row],[Oil]])</f>
        <v>-539988.55999999982</v>
      </c>
      <c r="R1020" s="11">
        <f>IF(Table5[[#This Row],[Corn]]="","",R1019+Table5[[#This Row],[Corn]])</f>
        <v>699512.10099999956</v>
      </c>
      <c r="S1020" s="11">
        <f>IF(Table5[[#This Row],[Wheat]]="","",S1019+Table5[[#This Row],[Wheat]])</f>
        <v>1556132.9200000023</v>
      </c>
      <c r="T1020" s="11">
        <f>IF(Table5[[#This Row],[KC Wheat]]="","",T1019+Table5[[#This Row],[KC Wheat]])</f>
        <v>-11076.900000000012</v>
      </c>
      <c r="U1020" s="11">
        <f>IF(Table5[[#This Row],[Energies]]="","",U1019+Table5[[#This Row],[Energies]])</f>
        <v>58860.250000000015</v>
      </c>
      <c r="V1020" s="10">
        <f t="shared" si="107"/>
        <v>7489489.248999998</v>
      </c>
      <c r="W1020" s="8">
        <v>1080598</v>
      </c>
      <c r="X1020" s="12">
        <f t="shared" si="106"/>
        <v>-2.3377324407411453E-2</v>
      </c>
      <c r="Y1020" s="8"/>
      <c r="Z1020" s="8"/>
      <c r="AA1020" s="8"/>
      <c r="AB1020" s="1"/>
      <c r="AC1020" s="66">
        <v>870190.81</v>
      </c>
    </row>
    <row r="1021" spans="1:29" x14ac:dyDescent="0.25">
      <c r="A1021" s="1" t="str">
        <f t="shared" si="104"/>
        <v>Dec</v>
      </c>
      <c r="B1021" s="2">
        <v>45644</v>
      </c>
      <c r="C1021" s="8">
        <v>-51034.400000000001</v>
      </c>
      <c r="D1021" s="8">
        <v>7652.5</v>
      </c>
      <c r="E1021" s="8">
        <v>-563.9</v>
      </c>
      <c r="F1021" s="8">
        <v>-7544.1</v>
      </c>
      <c r="G1021" s="8">
        <v>-3876.8</v>
      </c>
      <c r="H1021" s="8">
        <v>0</v>
      </c>
      <c r="I1021" s="8">
        <v>0</v>
      </c>
      <c r="J1021" s="10">
        <f t="shared" si="103"/>
        <v>-55366.700000000004</v>
      </c>
      <c r="K1021" s="8">
        <v>-154.55000000000001</v>
      </c>
      <c r="L1021" s="8">
        <v>-1353.17</v>
      </c>
      <c r="M1021" s="8">
        <f t="shared" si="105"/>
        <v>-1507.72</v>
      </c>
      <c r="N1021" s="10">
        <f t="shared" si="108"/>
        <v>-56874.420000000006</v>
      </c>
      <c r="O1021" s="11">
        <f>IF(Table5[[#This Row],[Beans]]="","",O1020+Table5[[#This Row],[Beans]])</f>
        <v>4885078.6999999946</v>
      </c>
      <c r="P1021" s="11">
        <f>IF(Table5[[#This Row],[Meal]]="","",P1020+Table5[[#This Row],[Meal]])</f>
        <v>1675152.2999999986</v>
      </c>
      <c r="Q1021" s="11">
        <f>IF(Table5[[#This Row],[Oil]]="","",Q1020+Table5[[#This Row],[Oil]])</f>
        <v>-540552.45999999985</v>
      </c>
      <c r="R1021" s="11">
        <f>IF(Table5[[#This Row],[Corn]]="","",R1020+Table5[[#This Row],[Corn]])</f>
        <v>691968.00099999958</v>
      </c>
      <c r="S1021" s="11">
        <f>IF(Table5[[#This Row],[Wheat]]="","",S1020+Table5[[#This Row],[Wheat]])</f>
        <v>1552256.1200000022</v>
      </c>
      <c r="T1021" s="11">
        <f>IF(Table5[[#This Row],[KC Wheat]]="","",T1020+Table5[[#This Row],[KC Wheat]])</f>
        <v>-11076.900000000012</v>
      </c>
      <c r="U1021" s="11">
        <f>IF(Table5[[#This Row],[Energies]]="","",U1020+Table5[[#This Row],[Energies]])</f>
        <v>58860.250000000015</v>
      </c>
      <c r="V1021" s="10">
        <f t="shared" si="107"/>
        <v>7432614.828999998</v>
      </c>
      <c r="W1021" s="8">
        <v>787491</v>
      </c>
      <c r="X1021" s="12">
        <f t="shared" si="106"/>
        <v>-7.2222311112126999E-2</v>
      </c>
      <c r="Y1021" s="8"/>
      <c r="Z1021" s="8"/>
      <c r="AA1021" s="8"/>
      <c r="AB1021" s="8"/>
      <c r="AC1021" s="66">
        <v>818213.34</v>
      </c>
    </row>
    <row r="1022" spans="1:29" x14ac:dyDescent="0.25">
      <c r="A1022" s="1" t="str">
        <f t="shared" si="104"/>
        <v>Dec</v>
      </c>
      <c r="B1022" s="2">
        <v>45645</v>
      </c>
      <c r="C1022" s="8">
        <v>28511.5</v>
      </c>
      <c r="D1022" s="8">
        <v>14829.5</v>
      </c>
      <c r="E1022" s="8">
        <v>-133.4</v>
      </c>
      <c r="F1022" s="8">
        <v>-86.6</v>
      </c>
      <c r="G1022" s="8">
        <v>42606.5</v>
      </c>
      <c r="H1022" s="8">
        <v>0</v>
      </c>
      <c r="I1022" s="8">
        <v>0</v>
      </c>
      <c r="J1022" s="10">
        <f t="shared" si="103"/>
        <v>85727.5</v>
      </c>
      <c r="K1022" s="8">
        <v>-133.16</v>
      </c>
      <c r="L1022" s="8">
        <v>-1159.0999999999999</v>
      </c>
      <c r="M1022" s="8">
        <f t="shared" si="105"/>
        <v>-1292.26</v>
      </c>
      <c r="N1022" s="10">
        <f t="shared" si="108"/>
        <v>84435.24</v>
      </c>
      <c r="O1022" s="11">
        <f>IF(Table5[[#This Row],[Beans]]="","",O1021+Table5[[#This Row],[Beans]])</f>
        <v>4913590.1999999946</v>
      </c>
      <c r="P1022" s="11">
        <f>IF(Table5[[#This Row],[Meal]]="","",P1021+Table5[[#This Row],[Meal]])</f>
        <v>1689981.7999999986</v>
      </c>
      <c r="Q1022" s="11">
        <f>IF(Table5[[#This Row],[Oil]]="","",Q1021+Table5[[#This Row],[Oil]])</f>
        <v>-540685.85999999987</v>
      </c>
      <c r="R1022" s="11">
        <f>IF(Table5[[#This Row],[Corn]]="","",R1021+Table5[[#This Row],[Corn]])</f>
        <v>691881.40099999961</v>
      </c>
      <c r="S1022" s="11">
        <f>IF(Table5[[#This Row],[Wheat]]="","",S1021+Table5[[#This Row],[Wheat]])</f>
        <v>1594862.6200000022</v>
      </c>
      <c r="T1022" s="11">
        <f>IF(Table5[[#This Row],[KC Wheat]]="","",T1021+Table5[[#This Row],[KC Wheat]])</f>
        <v>-11076.900000000012</v>
      </c>
      <c r="U1022" s="11">
        <f>IF(Table5[[#This Row],[Energies]]="","",U1021+Table5[[#This Row],[Energies]])</f>
        <v>58860.250000000015</v>
      </c>
      <c r="V1022" s="10">
        <f t="shared" si="107"/>
        <v>7517050.0689999983</v>
      </c>
      <c r="W1022" s="8">
        <v>900427</v>
      </c>
      <c r="X1022" s="12">
        <f t="shared" si="106"/>
        <v>9.3772443518464019E-2</v>
      </c>
      <c r="Y1022" s="8"/>
      <c r="Z1022" s="8"/>
      <c r="AA1022" s="8"/>
      <c r="AB1022" s="1"/>
      <c r="AC1022" s="66">
        <v>890613.58</v>
      </c>
    </row>
    <row r="1023" spans="1:29" x14ac:dyDescent="0.25">
      <c r="A1023" s="1" t="str">
        <f t="shared" si="104"/>
        <v>Dec</v>
      </c>
      <c r="B1023" s="2">
        <v>45646</v>
      </c>
      <c r="C1023" s="8">
        <v>2636.4</v>
      </c>
      <c r="D1023" s="8">
        <v>-15872.5</v>
      </c>
      <c r="E1023" s="8">
        <v>122.8</v>
      </c>
      <c r="F1023" s="8">
        <v>-26006.799999999999</v>
      </c>
      <c r="G1023" s="8">
        <v>-19025.400000000001</v>
      </c>
      <c r="H1023" s="8">
        <v>0</v>
      </c>
      <c r="I1023" s="8">
        <v>0</v>
      </c>
      <c r="J1023" s="10">
        <f t="shared" si="103"/>
        <v>-58145.5</v>
      </c>
      <c r="K1023" s="8">
        <v>-123.77</v>
      </c>
      <c r="L1023" s="8">
        <v>-1085.6500000000001</v>
      </c>
      <c r="M1023" s="8">
        <f t="shared" si="105"/>
        <v>-1209.42</v>
      </c>
      <c r="N1023" s="10">
        <f t="shared" si="108"/>
        <v>-59354.92</v>
      </c>
      <c r="O1023" s="11">
        <f>IF(Table5[[#This Row],[Beans]]="","",O1022+Table5[[#This Row],[Beans]])</f>
        <v>4916226.599999995</v>
      </c>
      <c r="P1023" s="11">
        <f>IF(Table5[[#This Row],[Meal]]="","",P1022+Table5[[#This Row],[Meal]])</f>
        <v>1674109.2999999986</v>
      </c>
      <c r="Q1023" s="11">
        <f>IF(Table5[[#This Row],[Oil]]="","",Q1022+Table5[[#This Row],[Oil]])</f>
        <v>-540563.05999999982</v>
      </c>
      <c r="R1023" s="11">
        <f>IF(Table5[[#This Row],[Corn]]="","",R1022+Table5[[#This Row],[Corn]])</f>
        <v>665874.60099999956</v>
      </c>
      <c r="S1023" s="11">
        <f>IF(Table5[[#This Row],[Wheat]]="","",S1022+Table5[[#This Row],[Wheat]])</f>
        <v>1575837.2200000023</v>
      </c>
      <c r="T1023" s="11">
        <f>IF(Table5[[#This Row],[KC Wheat]]="","",T1022+Table5[[#This Row],[KC Wheat]])</f>
        <v>-11076.900000000012</v>
      </c>
      <c r="U1023" s="11">
        <f>IF(Table5[[#This Row],[Energies]]="","",U1022+Table5[[#This Row],[Energies]])</f>
        <v>58860.250000000015</v>
      </c>
      <c r="V1023" s="10">
        <f t="shared" si="107"/>
        <v>7457695.1489999983</v>
      </c>
      <c r="W1023" s="8">
        <v>1006544</v>
      </c>
      <c r="X1023" s="12">
        <f t="shared" si="106"/>
        <v>-5.8969026689344922E-2</v>
      </c>
      <c r="Y1023" s="8">
        <v>-7311.17</v>
      </c>
      <c r="Z1023" s="8"/>
      <c r="AA1023" s="8"/>
      <c r="AB1023" s="8"/>
      <c r="AC1023" s="66">
        <v>836241.66</v>
      </c>
    </row>
    <row r="1024" spans="1:29" x14ac:dyDescent="0.25">
      <c r="A1024" s="1" t="str">
        <f t="shared" si="104"/>
        <v>Dec</v>
      </c>
      <c r="B1024" s="2">
        <v>45649</v>
      </c>
      <c r="C1024" s="8">
        <v>-5205</v>
      </c>
      <c r="D1024" s="8">
        <v>19650</v>
      </c>
      <c r="E1024" s="8">
        <v>75.599999999999994</v>
      </c>
      <c r="F1024" s="8">
        <v>4343.7</v>
      </c>
      <c r="G1024" s="8">
        <v>-6185.2</v>
      </c>
      <c r="H1024" s="8">
        <v>0</v>
      </c>
      <c r="I1024" s="8">
        <v>0</v>
      </c>
      <c r="J1024" s="10">
        <f t="shared" si="103"/>
        <v>12679.099999999999</v>
      </c>
      <c r="K1024" s="8">
        <v>-56.54</v>
      </c>
      <c r="L1024" s="8">
        <v>-500.52</v>
      </c>
      <c r="M1024" s="8">
        <f t="shared" si="105"/>
        <v>-557.05999999999995</v>
      </c>
      <c r="N1024" s="10">
        <f t="shared" si="108"/>
        <v>12122.039999999999</v>
      </c>
      <c r="O1024" s="11">
        <f>IF(Table5[[#This Row],[Beans]]="","",O1023+Table5[[#This Row],[Beans]])</f>
        <v>4911021.599999995</v>
      </c>
      <c r="P1024" s="11">
        <f>IF(Table5[[#This Row],[Meal]]="","",P1023+Table5[[#This Row],[Meal]])</f>
        <v>1693759.2999999986</v>
      </c>
      <c r="Q1024" s="11">
        <f>IF(Table5[[#This Row],[Oil]]="","",Q1023+Table5[[#This Row],[Oil]])</f>
        <v>-540487.45999999985</v>
      </c>
      <c r="R1024" s="11">
        <f>IF(Table5[[#This Row],[Corn]]="","",R1023+Table5[[#This Row],[Corn]])</f>
        <v>670218.30099999951</v>
      </c>
      <c r="S1024" s="11">
        <f>IF(Table5[[#This Row],[Wheat]]="","",S1023+Table5[[#This Row],[Wheat]])</f>
        <v>1569652.0200000023</v>
      </c>
      <c r="T1024" s="11">
        <f>IF(Table5[[#This Row],[KC Wheat]]="","",T1023+Table5[[#This Row],[KC Wheat]])</f>
        <v>-11076.900000000012</v>
      </c>
      <c r="U1024" s="11">
        <f>IF(Table5[[#This Row],[Energies]]="","",U1023+Table5[[#This Row],[Energies]])</f>
        <v>58860.250000000015</v>
      </c>
      <c r="V1024" s="10">
        <f t="shared" si="107"/>
        <v>7469817.1889999984</v>
      </c>
      <c r="W1024" s="8">
        <v>972947</v>
      </c>
      <c r="X1024" s="12">
        <f t="shared" si="106"/>
        <v>1.245909592197725E-2</v>
      </c>
      <c r="Y1024" s="8"/>
      <c r="Z1024" s="8"/>
      <c r="AA1024" s="8"/>
      <c r="AB1024" s="1"/>
      <c r="AC1024" s="66">
        <v>839435.85</v>
      </c>
    </row>
    <row r="1025" spans="1:29" x14ac:dyDescent="0.25">
      <c r="A1025" s="1" t="str">
        <f t="shared" si="104"/>
        <v>Dec</v>
      </c>
      <c r="B1025" s="2">
        <v>45650</v>
      </c>
      <c r="C1025" s="8">
        <v>3323.1</v>
      </c>
      <c r="D1025" s="8">
        <v>-538.20000000000005</v>
      </c>
      <c r="E1025" s="8">
        <v>63</v>
      </c>
      <c r="F1025" s="8">
        <v>-20778.099999999999</v>
      </c>
      <c r="G1025" s="8">
        <v>-8460</v>
      </c>
      <c r="H1025" s="8">
        <v>0</v>
      </c>
      <c r="I1025" s="8">
        <v>0</v>
      </c>
      <c r="J1025" s="10">
        <f t="shared" si="103"/>
        <v>-26390.199999999997</v>
      </c>
      <c r="K1025" s="8">
        <v>-63.63</v>
      </c>
      <c r="L1025" s="8">
        <v>-559.13</v>
      </c>
      <c r="M1025" s="8">
        <f t="shared" si="105"/>
        <v>-622.76</v>
      </c>
      <c r="N1025" s="10">
        <f t="shared" si="108"/>
        <v>-27012.959999999995</v>
      </c>
      <c r="O1025" s="11">
        <f>IF(Table5[[#This Row],[Beans]]="","",O1024+Table5[[#This Row],[Beans]])</f>
        <v>4914344.6999999946</v>
      </c>
      <c r="P1025" s="11">
        <f>IF(Table5[[#This Row],[Meal]]="","",P1024+Table5[[#This Row],[Meal]])</f>
        <v>1693221.0999999987</v>
      </c>
      <c r="Q1025" s="11">
        <f>IF(Table5[[#This Row],[Oil]]="","",Q1024+Table5[[#This Row],[Oil]])</f>
        <v>-540424.45999999985</v>
      </c>
      <c r="R1025" s="11">
        <f>IF(Table5[[#This Row],[Corn]]="","",R1024+Table5[[#This Row],[Corn]])</f>
        <v>649440.20099999954</v>
      </c>
      <c r="S1025" s="11">
        <f>IF(Table5[[#This Row],[Wheat]]="","",S1024+Table5[[#This Row],[Wheat]])</f>
        <v>1561192.0200000023</v>
      </c>
      <c r="T1025" s="11">
        <f>IF(Table5[[#This Row],[KC Wheat]]="","",T1024+Table5[[#This Row],[KC Wheat]])</f>
        <v>-11076.900000000012</v>
      </c>
      <c r="U1025" s="11">
        <f>IF(Table5[[#This Row],[Energies]]="","",U1024+Table5[[#This Row],[Energies]])</f>
        <v>58860.250000000015</v>
      </c>
      <c r="V1025" s="10">
        <f t="shared" si="107"/>
        <v>7442804.2289999984</v>
      </c>
      <c r="W1025" s="8">
        <v>1021886</v>
      </c>
      <c r="X1025" s="12">
        <f t="shared" si="106"/>
        <v>-2.6434416363469111E-2</v>
      </c>
      <c r="Y1025" s="8"/>
      <c r="Z1025" s="8"/>
      <c r="AA1025" s="8"/>
      <c r="AB1025" s="8"/>
      <c r="AC1025" s="66">
        <v>815168.59</v>
      </c>
    </row>
    <row r="1026" spans="1:29" x14ac:dyDescent="0.25">
      <c r="A1026" s="1" t="str">
        <f t="shared" si="104"/>
        <v>Dec</v>
      </c>
      <c r="B1026" s="2">
        <v>45652</v>
      </c>
      <c r="C1026" s="8">
        <v>45187.8</v>
      </c>
      <c r="D1026" s="8">
        <v>-2787.5</v>
      </c>
      <c r="E1026" s="8">
        <v>-20.9</v>
      </c>
      <c r="F1026" s="8">
        <v>236.9</v>
      </c>
      <c r="G1026" s="8">
        <v>-29151.200000000001</v>
      </c>
      <c r="H1026" s="8">
        <v>0</v>
      </c>
      <c r="I1026" s="8">
        <v>0</v>
      </c>
      <c r="J1026" s="10">
        <f t="shared" ref="J1026:J1069" si="109">IF(SUM(C1026:I1026)=0,"",SUM(C1026:I1026))</f>
        <v>13465.100000000002</v>
      </c>
      <c r="K1026" s="8">
        <v>-158.06</v>
      </c>
      <c r="L1026" s="8">
        <v>-1389.54</v>
      </c>
      <c r="M1026" s="8">
        <f t="shared" si="105"/>
        <v>-1547.6</v>
      </c>
      <c r="N1026" s="10">
        <f t="shared" si="108"/>
        <v>11917.500000000002</v>
      </c>
      <c r="O1026" s="11">
        <f>IF(Table5[[#This Row],[Beans]]="","",O1025+Table5[[#This Row],[Beans]])</f>
        <v>4959532.4999999944</v>
      </c>
      <c r="P1026" s="11">
        <f>IF(Table5[[#This Row],[Meal]]="","",P1025+Table5[[#This Row],[Meal]])</f>
        <v>1690433.5999999987</v>
      </c>
      <c r="Q1026" s="11">
        <f>IF(Table5[[#This Row],[Oil]]="","",Q1025+Table5[[#This Row],[Oil]])</f>
        <v>-540445.35999999987</v>
      </c>
      <c r="R1026" s="11">
        <f>IF(Table5[[#This Row],[Corn]]="","",R1025+Table5[[#This Row],[Corn]])</f>
        <v>649677.10099999956</v>
      </c>
      <c r="S1026" s="11">
        <f>IF(Table5[[#This Row],[Wheat]]="","",S1025+Table5[[#This Row],[Wheat]])</f>
        <v>1532040.8200000024</v>
      </c>
      <c r="T1026" s="11">
        <f>IF(Table5[[#This Row],[KC Wheat]]="","",T1025+Table5[[#This Row],[KC Wheat]])</f>
        <v>-11076.900000000012</v>
      </c>
      <c r="U1026" s="11">
        <f>IF(Table5[[#This Row],[Energies]]="","",U1025+Table5[[#This Row],[Energies]])</f>
        <v>58860.250000000015</v>
      </c>
      <c r="V1026" s="10">
        <f t="shared" si="107"/>
        <v>7454721.7289999984</v>
      </c>
      <c r="W1026" s="8">
        <v>1068830</v>
      </c>
      <c r="X1026" s="12">
        <f t="shared" si="106"/>
        <v>1.1150042569912897E-2</v>
      </c>
      <c r="Y1026" s="8"/>
      <c r="Z1026" s="8"/>
      <c r="AA1026" s="8"/>
      <c r="AB1026" s="1"/>
      <c r="AC1026" s="66">
        <v>835903.99</v>
      </c>
    </row>
    <row r="1027" spans="1:29" x14ac:dyDescent="0.25">
      <c r="A1027" s="1" t="str">
        <f t="shared" si="104"/>
        <v>Dec</v>
      </c>
      <c r="B1027" s="2">
        <v>45653</v>
      </c>
      <c r="C1027" s="8">
        <v>-27244.799999999999</v>
      </c>
      <c r="D1027" s="8">
        <v>15335.7</v>
      </c>
      <c r="E1027" s="8">
        <v>22.5</v>
      </c>
      <c r="F1027" s="8">
        <v>-62121.8</v>
      </c>
      <c r="G1027" s="8">
        <v>-15697.7</v>
      </c>
      <c r="H1027" s="8">
        <v>0</v>
      </c>
      <c r="I1027" s="8">
        <v>0</v>
      </c>
      <c r="J1027" s="10">
        <f t="shared" si="109"/>
        <v>-89706.099999999991</v>
      </c>
      <c r="K1027" s="8">
        <v>-454.06</v>
      </c>
      <c r="L1027" s="8">
        <v>-2171.79</v>
      </c>
      <c r="M1027" s="8">
        <f t="shared" si="105"/>
        <v>-2625.85</v>
      </c>
      <c r="N1027" s="10">
        <f t="shared" si="108"/>
        <v>-92331.95</v>
      </c>
      <c r="O1027" s="11">
        <f>IF(Table5[[#This Row],[Beans]]="","",O1026+Table5[[#This Row],[Beans]])</f>
        <v>4932287.6999999946</v>
      </c>
      <c r="P1027" s="11">
        <f>IF(Table5[[#This Row],[Meal]]="","",P1026+Table5[[#This Row],[Meal]])</f>
        <v>1705769.2999999986</v>
      </c>
      <c r="Q1027" s="11">
        <f>IF(Table5[[#This Row],[Oil]]="","",Q1026+Table5[[#This Row],[Oil]])</f>
        <v>-540422.85999999987</v>
      </c>
      <c r="R1027" s="11">
        <f>IF(Table5[[#This Row],[Corn]]="","",R1026+Table5[[#This Row],[Corn]])</f>
        <v>587555.30099999951</v>
      </c>
      <c r="S1027" s="11">
        <f>IF(Table5[[#This Row],[Wheat]]="","",S1026+Table5[[#This Row],[Wheat]])</f>
        <v>1516343.1200000024</v>
      </c>
      <c r="T1027" s="11">
        <f>IF(Table5[[#This Row],[KC Wheat]]="","",T1026+Table5[[#This Row],[KC Wheat]])</f>
        <v>-11076.900000000012</v>
      </c>
      <c r="U1027" s="11">
        <f>IF(Table5[[#This Row],[Energies]]="","",U1026+Table5[[#This Row],[Energies]])</f>
        <v>58860.250000000015</v>
      </c>
      <c r="V1027" s="10">
        <f t="shared" si="107"/>
        <v>7362389.7789999982</v>
      </c>
      <c r="W1027" s="8">
        <v>536821</v>
      </c>
      <c r="X1027" s="12">
        <f t="shared" si="106"/>
        <v>-0.17199764912326454</v>
      </c>
      <c r="Y1027" s="8"/>
      <c r="Z1027" s="8"/>
      <c r="AA1027" s="8"/>
      <c r="AB1027" s="8"/>
      <c r="AC1027" s="66">
        <v>722433.39</v>
      </c>
    </row>
    <row r="1028" spans="1:29" x14ac:dyDescent="0.25">
      <c r="A1028" s="1" t="str">
        <f t="shared" si="104"/>
        <v>Dec</v>
      </c>
      <c r="B1028" s="2">
        <v>45656</v>
      </c>
      <c r="C1028" s="8">
        <v>-11479.2</v>
      </c>
      <c r="D1028" s="8">
        <v>-4480.2</v>
      </c>
      <c r="E1028" s="8">
        <v>0</v>
      </c>
      <c r="F1028" s="8">
        <v>20730.900000000001</v>
      </c>
      <c r="G1028" s="8">
        <v>-6992</v>
      </c>
      <c r="H1028" s="8">
        <v>0</v>
      </c>
      <c r="I1028" s="8">
        <v>0</v>
      </c>
      <c r="J1028" s="10">
        <f t="shared" si="109"/>
        <v>-2220.5</v>
      </c>
      <c r="K1028" s="8">
        <v>-59.23</v>
      </c>
      <c r="L1028" s="8">
        <v>-523.79</v>
      </c>
      <c r="M1028" s="8">
        <f t="shared" si="105"/>
        <v>-583.02</v>
      </c>
      <c r="N1028" s="10">
        <f t="shared" si="108"/>
        <v>-2803.52</v>
      </c>
      <c r="O1028" s="11">
        <f>IF(Table5[[#This Row],[Beans]]="","",O1027+Table5[[#This Row],[Beans]])</f>
        <v>4920808.4999999944</v>
      </c>
      <c r="P1028" s="11">
        <f>IF(Table5[[#This Row],[Meal]]="","",P1027+Table5[[#This Row],[Meal]])</f>
        <v>1701289.0999999987</v>
      </c>
      <c r="Q1028" s="11">
        <f>IF(Table5[[#This Row],[Oil]]="","",Q1027+Table5[[#This Row],[Oil]])</f>
        <v>-540422.85999999987</v>
      </c>
      <c r="R1028" s="11">
        <f>IF(Table5[[#This Row],[Corn]]="","",R1027+Table5[[#This Row],[Corn]])</f>
        <v>608286.20099999954</v>
      </c>
      <c r="S1028" s="11">
        <f>IF(Table5[[#This Row],[Wheat]]="","",S1027+Table5[[#This Row],[Wheat]])</f>
        <v>1509351.1200000024</v>
      </c>
      <c r="T1028" s="11">
        <f>IF(Table5[[#This Row],[KC Wheat]]="","",T1027+Table5[[#This Row],[KC Wheat]])</f>
        <v>-11076.900000000012</v>
      </c>
      <c r="U1028" s="11">
        <f>IF(Table5[[#This Row],[Energies]]="","",U1027+Table5[[#This Row],[Energies]])</f>
        <v>58860.250000000015</v>
      </c>
      <c r="V1028" s="10">
        <f t="shared" si="107"/>
        <v>7359586.2589999987</v>
      </c>
      <c r="W1028" s="8">
        <v>537396</v>
      </c>
      <c r="X1028" s="12">
        <f t="shared" si="106"/>
        <v>-5.216860564648788E-3</v>
      </c>
      <c r="Y1028" s="8">
        <v>-5158.2300000000005</v>
      </c>
      <c r="Z1028" s="8"/>
      <c r="AA1028" s="8"/>
      <c r="AB1028" s="1"/>
      <c r="AC1028" s="66">
        <v>707507.87</v>
      </c>
    </row>
    <row r="1029" spans="1:29" x14ac:dyDescent="0.25">
      <c r="A1029" s="1" t="str">
        <f t="shared" si="104"/>
        <v>Dec</v>
      </c>
      <c r="B1029" s="2">
        <v>45657</v>
      </c>
      <c r="C1029" s="8">
        <v>10242.299999999999</v>
      </c>
      <c r="D1029" s="8">
        <v>-2098.3000000000002</v>
      </c>
      <c r="E1029" s="8">
        <v>0</v>
      </c>
      <c r="F1029" s="8">
        <v>-2377.1</v>
      </c>
      <c r="G1029" s="8">
        <v>-5738.1</v>
      </c>
      <c r="H1029" s="8">
        <v>0</v>
      </c>
      <c r="I1029" s="8">
        <v>0</v>
      </c>
      <c r="J1029" s="10">
        <f t="shared" si="109"/>
        <v>28.799999999999272</v>
      </c>
      <c r="K1029" s="8">
        <v>-25.68</v>
      </c>
      <c r="L1029" s="8">
        <v>-224.74</v>
      </c>
      <c r="M1029" s="8">
        <f t="shared" si="105"/>
        <v>-250.42000000000002</v>
      </c>
      <c r="N1029" s="10">
        <f t="shared" si="108"/>
        <v>-221.62000000000074</v>
      </c>
      <c r="O1029" s="11">
        <f>IF(Table5[[#This Row],[Beans]]="","",O1028+Table5[[#This Row],[Beans]])</f>
        <v>4931050.7999999942</v>
      </c>
      <c r="P1029" s="11">
        <f>IF(Table5[[#This Row],[Meal]]="","",P1028+Table5[[#This Row],[Meal]])</f>
        <v>1699190.7999999986</v>
      </c>
      <c r="Q1029" s="11">
        <f>IF(Table5[[#This Row],[Oil]]="","",Q1028+Table5[[#This Row],[Oil]])</f>
        <v>-540422.85999999987</v>
      </c>
      <c r="R1029" s="11">
        <f>IF(Table5[[#This Row],[Corn]]="","",R1028+Table5[[#This Row],[Corn]])</f>
        <v>605909.10099999956</v>
      </c>
      <c r="S1029" s="11">
        <f>IF(Table5[[#This Row],[Wheat]]="","",S1028+Table5[[#This Row],[Wheat]])</f>
        <v>1503613.0200000023</v>
      </c>
      <c r="T1029" s="11">
        <f>IF(Table5[[#This Row],[KC Wheat]]="","",T1028+Table5[[#This Row],[KC Wheat]])</f>
        <v>-11076.900000000012</v>
      </c>
      <c r="U1029" s="11">
        <f>IF(Table5[[#This Row],[Energies]]="","",U1028+Table5[[#This Row],[Energies]])</f>
        <v>58860.250000000015</v>
      </c>
      <c r="V1029" s="10">
        <f t="shared" si="107"/>
        <v>7359364.6389999986</v>
      </c>
      <c r="W1029" s="8">
        <v>577051</v>
      </c>
      <c r="X1029" s="12">
        <f t="shared" si="106"/>
        <v>-3.8405617527740313E-4</v>
      </c>
      <c r="Y1029" s="8"/>
      <c r="Z1029" s="8"/>
      <c r="AA1029" s="8"/>
      <c r="AB1029" s="8"/>
      <c r="AC1029" s="66">
        <v>724838.7</v>
      </c>
    </row>
    <row r="1030" spans="1:29" x14ac:dyDescent="0.25">
      <c r="A1030" s="1" t="str">
        <f t="shared" ref="A1030:A1093" si="110">TEXT(B1030,"mmm")</f>
        <v>Jan</v>
      </c>
      <c r="B1030" s="2">
        <v>45659</v>
      </c>
      <c r="C1030" s="8">
        <v>3331</v>
      </c>
      <c r="D1030" s="8">
        <v>7649.5</v>
      </c>
      <c r="E1030" s="8">
        <v>0</v>
      </c>
      <c r="F1030" s="8">
        <v>-2447.3000000000002</v>
      </c>
      <c r="G1030" s="8">
        <v>456.8</v>
      </c>
      <c r="H1030" s="8">
        <v>0</v>
      </c>
      <c r="I1030" s="8">
        <v>0</v>
      </c>
      <c r="J1030" s="10">
        <f t="shared" si="109"/>
        <v>8990</v>
      </c>
      <c r="K1030" s="8">
        <v>-24.08</v>
      </c>
      <c r="L1030" s="8">
        <v>-214.01</v>
      </c>
      <c r="M1030" s="8">
        <f t="shared" si="105"/>
        <v>-238.08999999999997</v>
      </c>
      <c r="N1030" s="10">
        <f t="shared" si="108"/>
        <v>8751.91</v>
      </c>
      <c r="O1030" s="11">
        <f>IF(Table5[[#This Row],[Beans]]="","",O1029+Table5[[#This Row],[Beans]])</f>
        <v>4934381.7999999942</v>
      </c>
      <c r="P1030" s="11">
        <f>IF(Table5[[#This Row],[Meal]]="","",P1029+Table5[[#This Row],[Meal]])</f>
        <v>1706840.2999999986</v>
      </c>
      <c r="Q1030" s="11">
        <f>IF(Table5[[#This Row],[Oil]]="","",Q1029+Table5[[#This Row],[Oil]])</f>
        <v>-540422.85999999987</v>
      </c>
      <c r="R1030" s="11">
        <f>IF(Table5[[#This Row],[Corn]]="","",R1029+Table5[[#This Row],[Corn]])</f>
        <v>603461.80099999951</v>
      </c>
      <c r="S1030" s="11">
        <f>IF(Table5[[#This Row],[Wheat]]="","",S1029+Table5[[#This Row],[Wheat]])</f>
        <v>1504069.8200000024</v>
      </c>
      <c r="T1030" s="11">
        <f>IF(Table5[[#This Row],[KC Wheat]]="","",T1029+Table5[[#This Row],[KC Wheat]])</f>
        <v>-11076.900000000012</v>
      </c>
      <c r="U1030" s="11">
        <f>IF(Table5[[#This Row],[Energies]]="","",U1029+Table5[[#This Row],[Energies]])</f>
        <v>58860.250000000015</v>
      </c>
      <c r="V1030" s="10">
        <f t="shared" si="107"/>
        <v>7368116.5489999987</v>
      </c>
      <c r="W1030" s="8">
        <v>609826</v>
      </c>
      <c r="X1030" s="12">
        <f t="shared" si="106"/>
        <v>1.4351487145513639E-2</v>
      </c>
      <c r="Y1030" s="8">
        <v>-6165.26</v>
      </c>
      <c r="Z1030" s="8"/>
      <c r="AA1030" s="8"/>
      <c r="AB1030" s="8"/>
      <c r="AC1030" s="66">
        <v>742485.61</v>
      </c>
    </row>
    <row r="1031" spans="1:29" x14ac:dyDescent="0.25">
      <c r="A1031" s="1" t="str">
        <f t="shared" si="110"/>
        <v>Jan</v>
      </c>
      <c r="B1031" s="2">
        <v>45660</v>
      </c>
      <c r="C1031" s="8">
        <v>26317.200000000001</v>
      </c>
      <c r="D1031" s="8">
        <v>5461.6</v>
      </c>
      <c r="E1031" s="8">
        <v>0</v>
      </c>
      <c r="F1031" s="8">
        <v>8454.7999999999993</v>
      </c>
      <c r="G1031" s="8">
        <v>71791.899999999994</v>
      </c>
      <c r="H1031" s="8">
        <v>0</v>
      </c>
      <c r="I1031" s="8">
        <v>0</v>
      </c>
      <c r="J1031" s="10">
        <f t="shared" si="109"/>
        <v>112025.5</v>
      </c>
      <c r="K1031" s="8">
        <v>-87.47</v>
      </c>
      <c r="L1031" s="8">
        <v>-772.37</v>
      </c>
      <c r="M1031" s="8">
        <f t="shared" ref="M1031:M1094" si="111">IF(SUM(K1031:L1031)=0,"",SUM(K1031:L1031))</f>
        <v>-859.84</v>
      </c>
      <c r="N1031" s="10">
        <f t="shared" si="108"/>
        <v>111165.66</v>
      </c>
      <c r="O1031" s="11">
        <f>IF(Table5[[#This Row],[Beans]]="","",O1030+Table5[[#This Row],[Beans]])</f>
        <v>4960698.9999999944</v>
      </c>
      <c r="P1031" s="11">
        <f>IF(Table5[[#This Row],[Meal]]="","",P1030+Table5[[#This Row],[Meal]])</f>
        <v>1712301.8999999987</v>
      </c>
      <c r="Q1031" s="11">
        <f>IF(Table5[[#This Row],[Oil]]="","",Q1030+Table5[[#This Row],[Oil]])</f>
        <v>-540422.85999999987</v>
      </c>
      <c r="R1031" s="11">
        <f>IF(Table5[[#This Row],[Corn]]="","",R1030+Table5[[#This Row],[Corn]])</f>
        <v>611916.60099999956</v>
      </c>
      <c r="S1031" s="11">
        <f>IF(Table5[[#This Row],[Wheat]]="","",S1030+Table5[[#This Row],[Wheat]])</f>
        <v>1575861.7200000023</v>
      </c>
      <c r="T1031" s="11">
        <f>IF(Table5[[#This Row],[KC Wheat]]="","",T1030+Table5[[#This Row],[KC Wheat]])</f>
        <v>-11076.900000000012</v>
      </c>
      <c r="U1031" s="11">
        <f>IF(Table5[[#This Row],[Energies]]="","",U1030+Table5[[#This Row],[Energies]])</f>
        <v>58860.250000000015</v>
      </c>
      <c r="V1031" s="10">
        <f t="shared" si="107"/>
        <v>7479282.2089999989</v>
      </c>
      <c r="W1031" s="8">
        <v>511648</v>
      </c>
      <c r="X1031" s="12">
        <f t="shared" si="106"/>
        <v>0.21726980267684035</v>
      </c>
      <c r="Y1031" s="8"/>
      <c r="Z1031" s="8"/>
      <c r="AA1031" s="8">
        <v>-724838.7</v>
      </c>
      <c r="AB1031" s="1"/>
      <c r="AC1031" s="66">
        <v>122923.32</v>
      </c>
    </row>
    <row r="1032" spans="1:29" x14ac:dyDescent="0.25">
      <c r="A1032" s="1" t="str">
        <f t="shared" si="110"/>
        <v>Jan</v>
      </c>
      <c r="B1032" s="2">
        <v>45663</v>
      </c>
      <c r="C1032" s="8">
        <v>3190.5</v>
      </c>
      <c r="D1032" s="8">
        <v>2188.6</v>
      </c>
      <c r="E1032" s="8">
        <v>0</v>
      </c>
      <c r="F1032" s="8">
        <v>4137.8</v>
      </c>
      <c r="G1032" s="8">
        <v>-1459.3</v>
      </c>
      <c r="H1032" s="8">
        <v>0</v>
      </c>
      <c r="I1032" s="8">
        <v>0</v>
      </c>
      <c r="J1032" s="10">
        <f t="shared" si="109"/>
        <v>8057.6000000000013</v>
      </c>
      <c r="K1032" s="8">
        <v>-110.85</v>
      </c>
      <c r="L1032" s="8">
        <v>-984</v>
      </c>
      <c r="M1032" s="8">
        <f t="shared" si="111"/>
        <v>-1094.8499999999999</v>
      </c>
      <c r="N1032" s="10">
        <f t="shared" si="108"/>
        <v>6962.7500000000018</v>
      </c>
      <c r="O1032" s="11">
        <f>IF(Table5[[#This Row],[Beans]]="","",O1031+Table5[[#This Row],[Beans]])</f>
        <v>4963889.4999999944</v>
      </c>
      <c r="P1032" s="11">
        <f>IF(Table5[[#This Row],[Meal]]="","",P1031+Table5[[#This Row],[Meal]])</f>
        <v>1714490.4999999988</v>
      </c>
      <c r="Q1032" s="11">
        <f>IF(Table5[[#This Row],[Oil]]="","",Q1031+Table5[[#This Row],[Oil]])</f>
        <v>-540422.85999999987</v>
      </c>
      <c r="R1032" s="11">
        <f>IF(Table5[[#This Row],[Corn]]="","",R1031+Table5[[#This Row],[Corn]])</f>
        <v>616054.40099999961</v>
      </c>
      <c r="S1032" s="11">
        <f>IF(Table5[[#This Row],[Wheat]]="","",S1031+Table5[[#This Row],[Wheat]])</f>
        <v>1574402.4200000023</v>
      </c>
      <c r="T1032" s="11">
        <f>IF(Table5[[#This Row],[KC Wheat]]="","",T1031+Table5[[#This Row],[KC Wheat]])</f>
        <v>-11076.900000000012</v>
      </c>
      <c r="U1032" s="11">
        <f>IF(Table5[[#This Row],[Energies]]="","",U1031+Table5[[#This Row],[Energies]])</f>
        <v>58860.250000000015</v>
      </c>
      <c r="V1032" s="10">
        <f t="shared" si="107"/>
        <v>7486244.9589999989</v>
      </c>
      <c r="W1032" s="8">
        <v>513854</v>
      </c>
      <c r="X1032" s="12">
        <f t="shared" si="106"/>
        <v>1.3550055074009353E-2</v>
      </c>
      <c r="Y1032" s="8"/>
      <c r="Z1032" s="8"/>
      <c r="AA1032" s="8"/>
      <c r="AB1032" s="8"/>
      <c r="AC1032" s="66">
        <v>92605.97</v>
      </c>
    </row>
    <row r="1033" spans="1:29" x14ac:dyDescent="0.25">
      <c r="A1033" s="1" t="str">
        <f t="shared" si="110"/>
        <v>Jan</v>
      </c>
      <c r="B1033" s="2">
        <v>45664</v>
      </c>
      <c r="C1033" s="8">
        <v>-15065.7</v>
      </c>
      <c r="D1033" s="8">
        <v>-1916.3</v>
      </c>
      <c r="E1033" s="8">
        <v>0</v>
      </c>
      <c r="F1033" s="8">
        <v>5447</v>
      </c>
      <c r="G1033" s="8">
        <v>13752.6</v>
      </c>
      <c r="H1033" s="8">
        <v>0</v>
      </c>
      <c r="I1033" s="8">
        <v>0</v>
      </c>
      <c r="J1033" s="10">
        <f t="shared" si="109"/>
        <v>2217.6000000000004</v>
      </c>
      <c r="K1033" s="8">
        <v>-102.03</v>
      </c>
      <c r="L1033" s="8">
        <v>-909.51</v>
      </c>
      <c r="M1033" s="8">
        <f t="shared" si="111"/>
        <v>-1011.54</v>
      </c>
      <c r="N1033" s="10">
        <f t="shared" si="108"/>
        <v>1206.0600000000004</v>
      </c>
      <c r="O1033" s="11">
        <f>IF(Table5[[#This Row],[Beans]]="","",O1032+Table5[[#This Row],[Beans]])</f>
        <v>4948823.7999999942</v>
      </c>
      <c r="P1033" s="11">
        <f>IF(Table5[[#This Row],[Meal]]="","",P1032+Table5[[#This Row],[Meal]])</f>
        <v>1712574.1999999988</v>
      </c>
      <c r="Q1033" s="11">
        <f>IF(Table5[[#This Row],[Oil]]="","",Q1032+Table5[[#This Row],[Oil]])</f>
        <v>-540422.85999999987</v>
      </c>
      <c r="R1033" s="11">
        <f>IF(Table5[[#This Row],[Corn]]="","",R1032+Table5[[#This Row],[Corn]])</f>
        <v>621501.40099999961</v>
      </c>
      <c r="S1033" s="11">
        <f>IF(Table5[[#This Row],[Wheat]]="","",S1032+Table5[[#This Row],[Wheat]])</f>
        <v>1588155.0200000023</v>
      </c>
      <c r="T1033" s="11">
        <f>IF(Table5[[#This Row],[KC Wheat]]="","",T1032+Table5[[#This Row],[KC Wheat]])</f>
        <v>-11076.900000000012</v>
      </c>
      <c r="U1033" s="11">
        <f>IF(Table5[[#This Row],[Energies]]="","",U1032+Table5[[#This Row],[Energies]])</f>
        <v>58860.250000000015</v>
      </c>
      <c r="V1033" s="10">
        <f t="shared" si="107"/>
        <v>7487451.0189999985</v>
      </c>
      <c r="W1033" s="8">
        <v>486965</v>
      </c>
      <c r="X1033" s="12">
        <f t="shared" si="106"/>
        <v>2.4766872362490125E-3</v>
      </c>
      <c r="Y1033" s="8"/>
      <c r="Z1033" s="8"/>
      <c r="AA1033" s="8"/>
      <c r="AB1033" s="1"/>
      <c r="AC1033" s="66">
        <v>118295.67999999999</v>
      </c>
    </row>
    <row r="1034" spans="1:29" x14ac:dyDescent="0.25">
      <c r="A1034" s="1" t="str">
        <f t="shared" si="110"/>
        <v>Jan</v>
      </c>
      <c r="B1034" s="2">
        <v>45665</v>
      </c>
      <c r="C1034" s="8">
        <v>347.9</v>
      </c>
      <c r="D1034" s="8">
        <v>1252.5</v>
      </c>
      <c r="E1034" s="8">
        <v>0</v>
      </c>
      <c r="F1034" s="8">
        <v>19068</v>
      </c>
      <c r="G1034" s="8">
        <v>32396</v>
      </c>
      <c r="H1034" s="8">
        <v>0</v>
      </c>
      <c r="I1034" s="8">
        <v>0</v>
      </c>
      <c r="J1034" s="10">
        <f t="shared" si="109"/>
        <v>53064.4</v>
      </c>
      <c r="K1034" s="8">
        <v>-187.97</v>
      </c>
      <c r="L1034" s="8">
        <v>-1641.21</v>
      </c>
      <c r="M1034" s="8">
        <f t="shared" si="111"/>
        <v>-1829.18</v>
      </c>
      <c r="N1034" s="10">
        <f t="shared" si="108"/>
        <v>51235.22</v>
      </c>
      <c r="O1034" s="11">
        <f>IF(Table5[[#This Row],[Beans]]="","",O1033+Table5[[#This Row],[Beans]])</f>
        <v>4949171.6999999946</v>
      </c>
      <c r="P1034" s="11">
        <f>IF(Table5[[#This Row],[Meal]]="","",P1033+Table5[[#This Row],[Meal]])</f>
        <v>1713826.6999999988</v>
      </c>
      <c r="Q1034" s="11">
        <f>IF(Table5[[#This Row],[Oil]]="","",Q1033+Table5[[#This Row],[Oil]])</f>
        <v>-540422.85999999987</v>
      </c>
      <c r="R1034" s="11">
        <f>IF(Table5[[#This Row],[Corn]]="","",R1033+Table5[[#This Row],[Corn]])</f>
        <v>640569.40099999961</v>
      </c>
      <c r="S1034" s="11">
        <f>IF(Table5[[#This Row],[Wheat]]="","",S1033+Table5[[#This Row],[Wheat]])</f>
        <v>1620551.0200000023</v>
      </c>
      <c r="T1034" s="11">
        <f>IF(Table5[[#This Row],[KC Wheat]]="","",T1033+Table5[[#This Row],[KC Wheat]])</f>
        <v>-11076.900000000012</v>
      </c>
      <c r="U1034" s="11">
        <f>IF(Table5[[#This Row],[Energies]]="","",U1033+Table5[[#This Row],[Energies]])</f>
        <v>58860.250000000015</v>
      </c>
      <c r="V1034" s="10">
        <f t="shared" si="107"/>
        <v>7538686.2389999982</v>
      </c>
      <c r="W1034" s="8">
        <v>437490</v>
      </c>
      <c r="X1034" s="12">
        <f t="shared" si="106"/>
        <v>0.11711175112574002</v>
      </c>
      <c r="Y1034" s="8">
        <v>-284</v>
      </c>
      <c r="Z1034" s="8"/>
      <c r="AA1034" s="8"/>
      <c r="AB1034" s="8"/>
      <c r="AC1034" s="66">
        <v>168025.75</v>
      </c>
    </row>
    <row r="1035" spans="1:29" x14ac:dyDescent="0.25">
      <c r="A1035" s="1" t="str">
        <f t="shared" si="110"/>
        <v>Jan</v>
      </c>
      <c r="B1035" s="2">
        <v>45666</v>
      </c>
      <c r="C1035" s="8">
        <v>-10519.2</v>
      </c>
      <c r="D1035" s="8">
        <v>478.2</v>
      </c>
      <c r="E1035" s="8">
        <v>0</v>
      </c>
      <c r="F1035" s="8">
        <v>6622.1</v>
      </c>
      <c r="G1035" s="8">
        <v>12135.9</v>
      </c>
      <c r="H1035" s="8">
        <v>0</v>
      </c>
      <c r="I1035" s="8">
        <v>0</v>
      </c>
      <c r="J1035" s="10">
        <f t="shared" si="109"/>
        <v>8717</v>
      </c>
      <c r="K1035" s="8">
        <v>-158.88</v>
      </c>
      <c r="L1035" s="8">
        <v>-1415.37</v>
      </c>
      <c r="M1035" s="8">
        <f t="shared" si="111"/>
        <v>-1574.25</v>
      </c>
      <c r="N1035" s="10">
        <f t="shared" si="108"/>
        <v>7142.75</v>
      </c>
      <c r="O1035" s="11">
        <f>IF(Table5[[#This Row],[Beans]]="","",O1034+Table5[[#This Row],[Beans]])</f>
        <v>4938652.4999999944</v>
      </c>
      <c r="P1035" s="11">
        <f>IF(Table5[[#This Row],[Meal]]="","",P1034+Table5[[#This Row],[Meal]])</f>
        <v>1714304.8999999987</v>
      </c>
      <c r="Q1035" s="11">
        <f>IF(Table5[[#This Row],[Oil]]="","",Q1034+Table5[[#This Row],[Oil]])</f>
        <v>-540422.85999999987</v>
      </c>
      <c r="R1035" s="11">
        <f>IF(Table5[[#This Row],[Corn]]="","",R1034+Table5[[#This Row],[Corn]])</f>
        <v>647191.50099999958</v>
      </c>
      <c r="S1035" s="11">
        <f>IF(Table5[[#This Row],[Wheat]]="","",S1034+Table5[[#This Row],[Wheat]])</f>
        <v>1632686.9200000023</v>
      </c>
      <c r="T1035" s="11">
        <f>IF(Table5[[#This Row],[KC Wheat]]="","",T1034+Table5[[#This Row],[KC Wheat]])</f>
        <v>-11076.900000000012</v>
      </c>
      <c r="U1035" s="11">
        <f>IF(Table5[[#This Row],[Energies]]="","",U1034+Table5[[#This Row],[Energies]])</f>
        <v>58860.250000000015</v>
      </c>
      <c r="V1035" s="10">
        <f t="shared" si="107"/>
        <v>7545828.9889999982</v>
      </c>
      <c r="W1035" s="8">
        <v>503460</v>
      </c>
      <c r="X1035" s="12">
        <f t="shared" si="106"/>
        <v>1.4187323719858579E-2</v>
      </c>
      <c r="Y1035" s="8"/>
      <c r="Z1035" s="8"/>
      <c r="AA1035" s="8"/>
      <c r="AB1035" s="1"/>
      <c r="AC1035" s="66">
        <v>196831.5</v>
      </c>
    </row>
    <row r="1036" spans="1:29" x14ac:dyDescent="0.25">
      <c r="A1036" s="1" t="str">
        <f t="shared" si="110"/>
        <v>Jan</v>
      </c>
      <c r="B1036" s="2">
        <v>45667</v>
      </c>
      <c r="C1036" s="8">
        <v>84627.6</v>
      </c>
      <c r="D1036" s="8">
        <v>29598.9</v>
      </c>
      <c r="E1036" s="8">
        <v>0</v>
      </c>
      <c r="F1036" s="8">
        <v>28168.5</v>
      </c>
      <c r="G1036" s="8">
        <v>20215.400000000001</v>
      </c>
      <c r="H1036" s="8">
        <v>0</v>
      </c>
      <c r="I1036" s="8">
        <v>0</v>
      </c>
      <c r="J1036" s="10">
        <f t="shared" si="109"/>
        <v>162610.4</v>
      </c>
      <c r="K1036" s="8">
        <v>-394.44</v>
      </c>
      <c r="L1036" s="8">
        <v>-3504.25</v>
      </c>
      <c r="M1036" s="8">
        <f t="shared" si="111"/>
        <v>-3898.69</v>
      </c>
      <c r="N1036" s="10">
        <f t="shared" si="108"/>
        <v>158711.71</v>
      </c>
      <c r="O1036" s="11">
        <f>IF(Table5[[#This Row],[Beans]]="","",O1035+Table5[[#This Row],[Beans]])</f>
        <v>5023280.099999994</v>
      </c>
      <c r="P1036" s="11">
        <f>IF(Table5[[#This Row],[Meal]]="","",P1035+Table5[[#This Row],[Meal]])</f>
        <v>1743903.7999999986</v>
      </c>
      <c r="Q1036" s="11">
        <f>IF(Table5[[#This Row],[Oil]]="","",Q1035+Table5[[#This Row],[Oil]])</f>
        <v>-540422.85999999987</v>
      </c>
      <c r="R1036" s="11">
        <f>IF(Table5[[#This Row],[Corn]]="","",R1035+Table5[[#This Row],[Corn]])</f>
        <v>675360.00099999958</v>
      </c>
      <c r="S1036" s="11">
        <f>IF(Table5[[#This Row],[Wheat]]="","",S1035+Table5[[#This Row],[Wheat]])</f>
        <v>1652902.3200000022</v>
      </c>
      <c r="T1036" s="11">
        <f>IF(Table5[[#This Row],[KC Wheat]]="","",T1035+Table5[[#This Row],[KC Wheat]])</f>
        <v>-11076.900000000012</v>
      </c>
      <c r="U1036" s="11">
        <f>IF(Table5[[#This Row],[Energies]]="","",U1035+Table5[[#This Row],[Energies]])</f>
        <v>58860.250000000015</v>
      </c>
      <c r="V1036" s="10">
        <f t="shared" si="107"/>
        <v>7704540.6989999982</v>
      </c>
      <c r="W1036" s="8">
        <v>572855</v>
      </c>
      <c r="X1036" s="12">
        <f t="shared" si="106"/>
        <v>0.27705389671033681</v>
      </c>
      <c r="Y1036" s="8"/>
      <c r="Z1036" s="8"/>
      <c r="AA1036" s="8"/>
      <c r="AB1036" s="8"/>
      <c r="AC1036" s="66">
        <v>336042.41</v>
      </c>
    </row>
    <row r="1037" spans="1:29" x14ac:dyDescent="0.25">
      <c r="A1037" s="1" t="str">
        <f t="shared" si="110"/>
        <v>Jan</v>
      </c>
      <c r="B1037" s="2">
        <v>45670</v>
      </c>
      <c r="C1037" s="8">
        <v>8706</v>
      </c>
      <c r="D1037" s="8">
        <v>-25087.200000000001</v>
      </c>
      <c r="E1037" s="8">
        <v>0</v>
      </c>
      <c r="F1037" s="8">
        <v>-3629.2</v>
      </c>
      <c r="G1037" s="8">
        <v>-21274.3</v>
      </c>
      <c r="H1037" s="8">
        <v>0</v>
      </c>
      <c r="I1037" s="8">
        <v>0</v>
      </c>
      <c r="J1037" s="10">
        <f t="shared" si="109"/>
        <v>-41284.699999999997</v>
      </c>
      <c r="K1037" s="8">
        <v>-201.55</v>
      </c>
      <c r="L1037" s="8">
        <v>-1784.24</v>
      </c>
      <c r="M1037" s="8">
        <f t="shared" si="111"/>
        <v>-1985.79</v>
      </c>
      <c r="N1037" s="10">
        <f t="shared" si="108"/>
        <v>-43270.49</v>
      </c>
      <c r="O1037" s="11">
        <f>IF(Table5[[#This Row],[Beans]]="","",O1036+Table5[[#This Row],[Beans]])</f>
        <v>5031986.099999994</v>
      </c>
      <c r="P1037" s="11">
        <f>IF(Table5[[#This Row],[Meal]]="","",P1036+Table5[[#This Row],[Meal]])</f>
        <v>1718816.5999999987</v>
      </c>
      <c r="Q1037" s="11">
        <f>IF(Table5[[#This Row],[Oil]]="","",Q1036+Table5[[#This Row],[Oil]])</f>
        <v>-540422.85999999987</v>
      </c>
      <c r="R1037" s="11">
        <f>IF(Table5[[#This Row],[Corn]]="","",R1036+Table5[[#This Row],[Corn]])</f>
        <v>671730.80099999963</v>
      </c>
      <c r="S1037" s="11">
        <f>IF(Table5[[#This Row],[Wheat]]="","",S1036+Table5[[#This Row],[Wheat]])</f>
        <v>1631628.0200000021</v>
      </c>
      <c r="T1037" s="11">
        <f>IF(Table5[[#This Row],[KC Wheat]]="","",T1036+Table5[[#This Row],[KC Wheat]])</f>
        <v>-11076.900000000012</v>
      </c>
      <c r="U1037" s="11">
        <f>IF(Table5[[#This Row],[Energies]]="","",U1036+Table5[[#This Row],[Energies]])</f>
        <v>58860.250000000015</v>
      </c>
      <c r="V1037" s="10">
        <f t="shared" si="107"/>
        <v>7661270.2089999979</v>
      </c>
      <c r="W1037" s="8">
        <v>705664</v>
      </c>
      <c r="X1037" s="12">
        <f t="shared" si="106"/>
        <v>-6.1318828791039358E-2</v>
      </c>
      <c r="Y1037" s="8"/>
      <c r="Z1037" s="8"/>
      <c r="AA1037" s="8"/>
      <c r="AB1037" s="1"/>
      <c r="AC1037" s="66">
        <v>309121.62</v>
      </c>
    </row>
    <row r="1038" spans="1:29" x14ac:dyDescent="0.25">
      <c r="A1038" s="1" t="str">
        <f t="shared" si="110"/>
        <v>Jan</v>
      </c>
      <c r="B1038" s="2">
        <v>45671</v>
      </c>
      <c r="C1038" s="8">
        <v>-23718</v>
      </c>
      <c r="D1038" s="8">
        <v>24515.1</v>
      </c>
      <c r="E1038" s="8">
        <v>0</v>
      </c>
      <c r="F1038" s="8">
        <v>-4119.5</v>
      </c>
      <c r="G1038" s="8">
        <v>-22018.799999999999</v>
      </c>
      <c r="H1038" s="8">
        <v>0</v>
      </c>
      <c r="I1038" s="8">
        <v>0</v>
      </c>
      <c r="J1038" s="10">
        <f t="shared" si="109"/>
        <v>-25341.200000000001</v>
      </c>
      <c r="K1038" s="8">
        <v>-114.11</v>
      </c>
      <c r="L1038" s="8">
        <v>-1011.4</v>
      </c>
      <c r="M1038" s="8">
        <f t="shared" si="111"/>
        <v>-1125.51</v>
      </c>
      <c r="N1038" s="10">
        <f t="shared" si="108"/>
        <v>-26466.71</v>
      </c>
      <c r="O1038" s="11">
        <f>IF(Table5[[#This Row],[Beans]]="","",O1037+Table5[[#This Row],[Beans]])</f>
        <v>5008268.099999994</v>
      </c>
      <c r="P1038" s="11">
        <f>IF(Table5[[#This Row],[Meal]]="","",P1037+Table5[[#This Row],[Meal]])</f>
        <v>1743331.6999999988</v>
      </c>
      <c r="Q1038" s="11">
        <f>IF(Table5[[#This Row],[Oil]]="","",Q1037+Table5[[#This Row],[Oil]])</f>
        <v>-540422.85999999987</v>
      </c>
      <c r="R1038" s="11">
        <f>IF(Table5[[#This Row],[Corn]]="","",R1037+Table5[[#This Row],[Corn]])</f>
        <v>667611.30099999963</v>
      </c>
      <c r="S1038" s="11">
        <f>IF(Table5[[#This Row],[Wheat]]="","",S1037+Table5[[#This Row],[Wheat]])</f>
        <v>1609609.2200000021</v>
      </c>
      <c r="T1038" s="11">
        <f>IF(Table5[[#This Row],[KC Wheat]]="","",T1037+Table5[[#This Row],[KC Wheat]])</f>
        <v>-11076.900000000012</v>
      </c>
      <c r="U1038" s="11">
        <f>IF(Table5[[#This Row],[Energies]]="","",U1037+Table5[[#This Row],[Energies]])</f>
        <v>58860.250000000015</v>
      </c>
      <c r="V1038" s="10">
        <f t="shared" si="107"/>
        <v>7634803.498999998</v>
      </c>
      <c r="W1038" s="8">
        <v>666657</v>
      </c>
      <c r="X1038" s="12">
        <f t="shared" si="106"/>
        <v>-3.9700640659289556E-2</v>
      </c>
      <c r="Y1038" s="8"/>
      <c r="Z1038" s="8"/>
      <c r="AA1038" s="8"/>
      <c r="AB1038" s="8"/>
      <c r="AC1038" s="66">
        <v>289703.61</v>
      </c>
    </row>
    <row r="1039" spans="1:29" x14ac:dyDescent="0.25">
      <c r="A1039" s="1" t="str">
        <f t="shared" si="110"/>
        <v>Jan</v>
      </c>
      <c r="B1039" s="2">
        <v>45672</v>
      </c>
      <c r="C1039" s="8">
        <v>-18887.8</v>
      </c>
      <c r="D1039" s="8">
        <v>547.79999999999995</v>
      </c>
      <c r="E1039" s="8">
        <v>0</v>
      </c>
      <c r="F1039" s="8">
        <v>21737.7</v>
      </c>
      <c r="G1039" s="8">
        <v>-11791.8</v>
      </c>
      <c r="H1039" s="8">
        <v>0</v>
      </c>
      <c r="I1039" s="8">
        <v>0</v>
      </c>
      <c r="J1039" s="10">
        <f t="shared" si="109"/>
        <v>-8394.0999999999985</v>
      </c>
      <c r="K1039" s="8">
        <v>-80.599999999999994</v>
      </c>
      <c r="L1039" s="8">
        <v>-714.65</v>
      </c>
      <c r="M1039" s="8">
        <f t="shared" si="111"/>
        <v>-795.25</v>
      </c>
      <c r="N1039" s="10">
        <f t="shared" si="108"/>
        <v>-9189.3499999999985</v>
      </c>
      <c r="O1039" s="11">
        <f>IF(Table5[[#This Row],[Beans]]="","",O1038+Table5[[#This Row],[Beans]])</f>
        <v>4989380.2999999942</v>
      </c>
      <c r="P1039" s="11">
        <f>IF(Table5[[#This Row],[Meal]]="","",P1038+Table5[[#This Row],[Meal]])</f>
        <v>1743879.4999999988</v>
      </c>
      <c r="Q1039" s="11">
        <f>IF(Table5[[#This Row],[Oil]]="","",Q1038+Table5[[#This Row],[Oil]])</f>
        <v>-540422.85999999987</v>
      </c>
      <c r="R1039" s="11">
        <f>IF(Table5[[#This Row],[Corn]]="","",R1038+Table5[[#This Row],[Corn]])</f>
        <v>689349.00099999958</v>
      </c>
      <c r="S1039" s="11">
        <f>IF(Table5[[#This Row],[Wheat]]="","",S1038+Table5[[#This Row],[Wheat]])</f>
        <v>1597817.420000002</v>
      </c>
      <c r="T1039" s="11">
        <f>IF(Table5[[#This Row],[KC Wheat]]="","",T1038+Table5[[#This Row],[KC Wheat]])</f>
        <v>-11076.900000000012</v>
      </c>
      <c r="U1039" s="11">
        <f>IF(Table5[[#This Row],[Energies]]="","",U1038+Table5[[#This Row],[Energies]])</f>
        <v>58860.250000000015</v>
      </c>
      <c r="V1039" s="10">
        <f t="shared" si="107"/>
        <v>7625614.1489999983</v>
      </c>
      <c r="W1039" s="8">
        <v>692862</v>
      </c>
      <c r="X1039" s="12">
        <f t="shared" si="106"/>
        <v>-1.3262886404507677E-2</v>
      </c>
      <c r="Y1039" s="8">
        <v>-5646.84</v>
      </c>
      <c r="Z1039" s="8">
        <v>19877.41</v>
      </c>
      <c r="AA1039" s="8"/>
      <c r="AB1039" s="1"/>
      <c r="AC1039" s="66">
        <v>260978.36</v>
      </c>
    </row>
    <row r="1040" spans="1:29" x14ac:dyDescent="0.25">
      <c r="A1040" s="1" t="str">
        <f t="shared" si="110"/>
        <v>Jan</v>
      </c>
      <c r="B1040" s="2">
        <v>45673</v>
      </c>
      <c r="C1040" s="8">
        <v>-21597.599999999999</v>
      </c>
      <c r="D1040" s="8">
        <v>-9550.7999999999993</v>
      </c>
      <c r="E1040" s="8">
        <v>0</v>
      </c>
      <c r="F1040" s="8">
        <v>6118</v>
      </c>
      <c r="G1040" s="8">
        <v>14941</v>
      </c>
      <c r="H1040" s="8">
        <v>0</v>
      </c>
      <c r="I1040" s="8">
        <v>0</v>
      </c>
      <c r="J1040" s="10">
        <f t="shared" si="109"/>
        <v>-10089.399999999998</v>
      </c>
      <c r="K1040" s="8">
        <v>-139.96</v>
      </c>
      <c r="L1040" s="8">
        <v>-1239.53</v>
      </c>
      <c r="M1040" s="8">
        <f t="shared" si="111"/>
        <v>-1379.49</v>
      </c>
      <c r="N1040" s="10">
        <f t="shared" si="108"/>
        <v>-11468.889999999998</v>
      </c>
      <c r="O1040" s="11">
        <f>IF(Table5[[#This Row],[Beans]]="","",O1039+Table5[[#This Row],[Beans]])</f>
        <v>4967782.6999999946</v>
      </c>
      <c r="P1040" s="11">
        <f>IF(Table5[[#This Row],[Meal]]="","",P1039+Table5[[#This Row],[Meal]])</f>
        <v>1734328.6999999988</v>
      </c>
      <c r="Q1040" s="11">
        <f>IF(Table5[[#This Row],[Oil]]="","",Q1039+Table5[[#This Row],[Oil]])</f>
        <v>-540422.85999999987</v>
      </c>
      <c r="R1040" s="11">
        <f>IF(Table5[[#This Row],[Corn]]="","",R1039+Table5[[#This Row],[Corn]])</f>
        <v>695467.00099999958</v>
      </c>
      <c r="S1040" s="11">
        <f>IF(Table5[[#This Row],[Wheat]]="","",S1039+Table5[[#This Row],[Wheat]])</f>
        <v>1612758.420000002</v>
      </c>
      <c r="T1040" s="11">
        <f>IF(Table5[[#This Row],[KC Wheat]]="","",T1039+Table5[[#This Row],[KC Wheat]])</f>
        <v>-11076.900000000012</v>
      </c>
      <c r="U1040" s="11">
        <f>IF(Table5[[#This Row],[Energies]]="","",U1039+Table5[[#This Row],[Energies]])</f>
        <v>58860.250000000015</v>
      </c>
      <c r="V1040" s="10">
        <f t="shared" si="107"/>
        <v>7614145.2589999987</v>
      </c>
      <c r="W1040" s="8">
        <v>521152</v>
      </c>
      <c r="X1040" s="12">
        <f t="shared" si="106"/>
        <v>-2.2006804156944611E-2</v>
      </c>
      <c r="Y1040" s="8"/>
      <c r="Z1040" s="8"/>
      <c r="AA1040" s="8"/>
      <c r="AB1040" s="8"/>
      <c r="AC1040" s="66">
        <v>261442.62</v>
      </c>
    </row>
    <row r="1041" spans="1:29" x14ac:dyDescent="0.25">
      <c r="A1041" s="1" t="str">
        <f t="shared" si="110"/>
        <v>Jan</v>
      </c>
      <c r="B1041" s="2">
        <v>45674</v>
      </c>
      <c r="C1041" s="8">
        <v>-3136.9</v>
      </c>
      <c r="D1041" s="8">
        <v>628.9</v>
      </c>
      <c r="E1041" s="8">
        <v>0</v>
      </c>
      <c r="F1041" s="8">
        <v>-3028.7</v>
      </c>
      <c r="G1041" s="8">
        <v>-3748.3</v>
      </c>
      <c r="H1041" s="8">
        <v>0</v>
      </c>
      <c r="I1041" s="8">
        <v>0</v>
      </c>
      <c r="J1041" s="10">
        <f t="shared" si="109"/>
        <v>-9285</v>
      </c>
      <c r="K1041" s="8">
        <v>-121.33</v>
      </c>
      <c r="L1041" s="8">
        <v>-1074.8599999999999</v>
      </c>
      <c r="M1041" s="8">
        <f t="shared" si="111"/>
        <v>-1196.1899999999998</v>
      </c>
      <c r="N1041" s="10">
        <f t="shared" si="108"/>
        <v>-10481.19</v>
      </c>
      <c r="O1041" s="11">
        <f>IF(Table5[[#This Row],[Beans]]="","",O1040+Table5[[#This Row],[Beans]])</f>
        <v>4964645.7999999942</v>
      </c>
      <c r="P1041" s="11">
        <f>IF(Table5[[#This Row],[Meal]]="","",P1040+Table5[[#This Row],[Meal]])</f>
        <v>1734957.5999999987</v>
      </c>
      <c r="Q1041" s="11">
        <f>IF(Table5[[#This Row],[Oil]]="","",Q1040+Table5[[#This Row],[Oil]])</f>
        <v>-540422.85999999987</v>
      </c>
      <c r="R1041" s="11">
        <f>IF(Table5[[#This Row],[Corn]]="","",R1040+Table5[[#This Row],[Corn]])</f>
        <v>692438.30099999963</v>
      </c>
      <c r="S1041" s="11">
        <f>IF(Table5[[#This Row],[Wheat]]="","",S1040+Table5[[#This Row],[Wheat]])</f>
        <v>1609010.120000002</v>
      </c>
      <c r="T1041" s="11">
        <f>IF(Table5[[#This Row],[KC Wheat]]="","",T1040+Table5[[#This Row],[KC Wheat]])</f>
        <v>-11076.900000000012</v>
      </c>
      <c r="U1041" s="11">
        <f>IF(Table5[[#This Row],[Energies]]="","",U1040+Table5[[#This Row],[Energies]])</f>
        <v>58860.250000000015</v>
      </c>
      <c r="V1041" s="10">
        <f t="shared" si="107"/>
        <v>7603664.0689999983</v>
      </c>
      <c r="W1041" s="8">
        <v>563500</v>
      </c>
      <c r="X1041" s="12">
        <f t="shared" si="106"/>
        <v>-1.8600159716060338E-2</v>
      </c>
      <c r="Y1041" s="8"/>
      <c r="Z1041" s="8"/>
      <c r="AA1041" s="8"/>
      <c r="AB1041" s="1"/>
      <c r="AC1041" s="66">
        <v>235597.68</v>
      </c>
    </row>
    <row r="1042" spans="1:29" x14ac:dyDescent="0.25">
      <c r="A1042" s="1" t="str">
        <f t="shared" si="110"/>
        <v>Jan</v>
      </c>
      <c r="B1042" s="2">
        <v>45678</v>
      </c>
      <c r="C1042" s="8">
        <v>19064.2</v>
      </c>
      <c r="D1042" s="8">
        <v>4303.1000000000004</v>
      </c>
      <c r="E1042" s="8">
        <v>0</v>
      </c>
      <c r="F1042" s="8">
        <v>12221.4</v>
      </c>
      <c r="G1042" s="8">
        <v>14441.9</v>
      </c>
      <c r="H1042" s="8">
        <v>0</v>
      </c>
      <c r="I1042" s="8">
        <v>0</v>
      </c>
      <c r="J1042" s="10">
        <f t="shared" si="109"/>
        <v>50030.600000000006</v>
      </c>
      <c r="K1042" s="8">
        <v>-122.67</v>
      </c>
      <c r="L1042" s="8">
        <v>-1082.1400000000001</v>
      </c>
      <c r="M1042" s="8">
        <f t="shared" si="111"/>
        <v>-1204.8100000000002</v>
      </c>
      <c r="N1042" s="10">
        <f t="shared" si="108"/>
        <v>48825.790000000008</v>
      </c>
      <c r="O1042" s="11">
        <f>IF(Table5[[#This Row],[Beans]]="","",O1041+Table5[[#This Row],[Beans]])</f>
        <v>4983709.9999999944</v>
      </c>
      <c r="P1042" s="11">
        <f>IF(Table5[[#This Row],[Meal]]="","",P1041+Table5[[#This Row],[Meal]])</f>
        <v>1739260.6999999988</v>
      </c>
      <c r="Q1042" s="11">
        <f>IF(Table5[[#This Row],[Oil]]="","",Q1041+Table5[[#This Row],[Oil]])</f>
        <v>-540422.85999999987</v>
      </c>
      <c r="R1042" s="11">
        <f>IF(Table5[[#This Row],[Corn]]="","",R1041+Table5[[#This Row],[Corn]])</f>
        <v>704659.70099999965</v>
      </c>
      <c r="S1042" s="11">
        <f>IF(Table5[[#This Row],[Wheat]]="","",S1041+Table5[[#This Row],[Wheat]])</f>
        <v>1623452.0200000019</v>
      </c>
      <c r="T1042" s="11">
        <f>IF(Table5[[#This Row],[KC Wheat]]="","",T1041+Table5[[#This Row],[KC Wheat]])</f>
        <v>-11076.900000000012</v>
      </c>
      <c r="U1042" s="11">
        <f>IF(Table5[[#This Row],[Energies]]="","",U1041+Table5[[#This Row],[Energies]])</f>
        <v>58860.250000000015</v>
      </c>
      <c r="V1042" s="10">
        <f t="shared" si="107"/>
        <v>7652489.8589999983</v>
      </c>
      <c r="W1042" s="8">
        <v>608342</v>
      </c>
      <c r="X1042" s="12">
        <f t="shared" si="106"/>
        <v>8.0260429166488595E-2</v>
      </c>
      <c r="Y1042" s="8"/>
      <c r="Z1042" s="8"/>
      <c r="AA1042" s="8"/>
      <c r="AB1042" s="1"/>
      <c r="AC1042" s="66">
        <v>302229.12</v>
      </c>
    </row>
    <row r="1043" spans="1:29" x14ac:dyDescent="0.25">
      <c r="A1043" s="1" t="str">
        <f t="shared" si="110"/>
        <v>Jan</v>
      </c>
      <c r="B1043" s="2">
        <v>45679</v>
      </c>
      <c r="C1043" s="8">
        <v>-25104.5</v>
      </c>
      <c r="D1043" s="8">
        <v>10601.1</v>
      </c>
      <c r="E1043" s="8">
        <v>0</v>
      </c>
      <c r="F1043" s="8">
        <v>13024.9</v>
      </c>
      <c r="G1043" s="8">
        <v>-11319.6</v>
      </c>
      <c r="H1043" s="8">
        <v>0</v>
      </c>
      <c r="I1043" s="8">
        <v>0</v>
      </c>
      <c r="J1043" s="10">
        <f t="shared" si="109"/>
        <v>-12798.1</v>
      </c>
      <c r="K1043" s="8">
        <v>-93.06</v>
      </c>
      <c r="L1043" s="8">
        <v>-821.19</v>
      </c>
      <c r="M1043" s="8">
        <f t="shared" si="111"/>
        <v>-914.25</v>
      </c>
      <c r="N1043" s="10">
        <f t="shared" si="108"/>
        <v>-13712.35</v>
      </c>
      <c r="O1043" s="11">
        <f>IF(Table5[[#This Row],[Beans]]="","",O1042+Table5[[#This Row],[Beans]])</f>
        <v>4958605.4999999944</v>
      </c>
      <c r="P1043" s="11">
        <f>IF(Table5[[#This Row],[Meal]]="","",P1042+Table5[[#This Row],[Meal]])</f>
        <v>1749861.7999999989</v>
      </c>
      <c r="Q1043" s="11">
        <f>IF(Table5[[#This Row],[Oil]]="","",Q1042+Table5[[#This Row],[Oil]])</f>
        <v>-540422.85999999987</v>
      </c>
      <c r="R1043" s="11">
        <f>IF(Table5[[#This Row],[Corn]]="","",R1042+Table5[[#This Row],[Corn]])</f>
        <v>717684.60099999967</v>
      </c>
      <c r="S1043" s="11">
        <f>IF(Table5[[#This Row],[Wheat]]="","",S1042+Table5[[#This Row],[Wheat]])</f>
        <v>1612132.4200000018</v>
      </c>
      <c r="T1043" s="11">
        <f>IF(Table5[[#This Row],[KC Wheat]]="","",T1042+Table5[[#This Row],[KC Wheat]])</f>
        <v>-11076.900000000012</v>
      </c>
      <c r="U1043" s="11">
        <f>IF(Table5[[#This Row],[Energies]]="","",U1042+Table5[[#This Row],[Energies]])</f>
        <v>58860.250000000015</v>
      </c>
      <c r="V1043" s="10">
        <f t="shared" si="107"/>
        <v>7638777.5089999987</v>
      </c>
      <c r="W1043" s="8">
        <v>329576</v>
      </c>
      <c r="X1043" s="12">
        <f t="shared" si="106"/>
        <v>-4.1606033206301428E-2</v>
      </c>
      <c r="Y1043" s="8"/>
      <c r="Z1043" s="8"/>
      <c r="AA1043" s="8"/>
      <c r="AB1043" s="8"/>
      <c r="AC1043" s="66">
        <v>282048.62</v>
      </c>
    </row>
    <row r="1044" spans="1:29" x14ac:dyDescent="0.25">
      <c r="A1044" s="1" t="str">
        <f t="shared" si="110"/>
        <v>Jan</v>
      </c>
      <c r="B1044" s="2">
        <v>45680</v>
      </c>
      <c r="C1044" s="8">
        <v>-4745.8999999999996</v>
      </c>
      <c r="D1044" s="8">
        <v>-7725.5</v>
      </c>
      <c r="E1044" s="8">
        <v>0</v>
      </c>
      <c r="F1044" s="8">
        <v>-6780.3</v>
      </c>
      <c r="G1044" s="8">
        <v>-25906.7</v>
      </c>
      <c r="H1044" s="8">
        <v>0</v>
      </c>
      <c r="I1044" s="8">
        <v>0</v>
      </c>
      <c r="J1044" s="10">
        <f t="shared" si="109"/>
        <v>-45158.400000000001</v>
      </c>
      <c r="K1044" s="8">
        <v>-131</v>
      </c>
      <c r="L1044" s="8">
        <v>-1056.4000000000001</v>
      </c>
      <c r="M1044" s="8">
        <f t="shared" si="111"/>
        <v>-1187.4000000000001</v>
      </c>
      <c r="N1044" s="10">
        <f t="shared" si="108"/>
        <v>-46345.8</v>
      </c>
      <c r="O1044" s="11">
        <f>IF(Table5[[#This Row],[Beans]]="","",O1043+Table5[[#This Row],[Beans]])</f>
        <v>4953859.599999994</v>
      </c>
      <c r="P1044" s="11">
        <f>IF(Table5[[#This Row],[Meal]]="","",P1043+Table5[[#This Row],[Meal]])</f>
        <v>1742136.2999999989</v>
      </c>
      <c r="Q1044" s="11">
        <f>IF(Table5[[#This Row],[Oil]]="","",Q1043+Table5[[#This Row],[Oil]])</f>
        <v>-540422.85999999987</v>
      </c>
      <c r="R1044" s="11">
        <f>IF(Table5[[#This Row],[Corn]]="","",R1043+Table5[[#This Row],[Corn]])</f>
        <v>710904.30099999963</v>
      </c>
      <c r="S1044" s="11">
        <f>IF(Table5[[#This Row],[Wheat]]="","",S1043+Table5[[#This Row],[Wheat]])</f>
        <v>1586225.7200000018</v>
      </c>
      <c r="T1044" s="11">
        <f>IF(Table5[[#This Row],[KC Wheat]]="","",T1043+Table5[[#This Row],[KC Wheat]])</f>
        <v>-11076.900000000012</v>
      </c>
      <c r="U1044" s="11">
        <f>IF(Table5[[#This Row],[Energies]]="","",U1043+Table5[[#This Row],[Energies]])</f>
        <v>58860.250000000015</v>
      </c>
      <c r="V1044" s="10">
        <f t="shared" si="107"/>
        <v>7592431.7089999989</v>
      </c>
      <c r="W1044" s="8">
        <v>476436</v>
      </c>
      <c r="X1044" s="12">
        <f t="shared" si="106"/>
        <v>-9.7276024481777204E-2</v>
      </c>
      <c r="Y1044" s="8"/>
      <c r="Z1044" s="8"/>
      <c r="AA1044" s="8"/>
      <c r="AB1044" s="1"/>
      <c r="AC1044" s="66">
        <v>235041.22</v>
      </c>
    </row>
    <row r="1045" spans="1:29" x14ac:dyDescent="0.25">
      <c r="A1045" s="1" t="str">
        <f t="shared" si="110"/>
        <v>Jan</v>
      </c>
      <c r="B1045" s="2">
        <v>45681</v>
      </c>
      <c r="C1045" s="8">
        <v>18296.599999999999</v>
      </c>
      <c r="D1045" s="8">
        <v>6665.7</v>
      </c>
      <c r="E1045" s="8">
        <v>0</v>
      </c>
      <c r="F1045" s="8">
        <v>18092.400000000001</v>
      </c>
      <c r="G1045" s="8">
        <v>15948.7</v>
      </c>
      <c r="H1045" s="8">
        <v>0</v>
      </c>
      <c r="I1045" s="8">
        <v>0</v>
      </c>
      <c r="J1045" s="10">
        <f t="shared" si="109"/>
        <v>59003.399999999994</v>
      </c>
      <c r="K1045" s="8">
        <v>-407.5</v>
      </c>
      <c r="L1045" s="8">
        <v>-2320.2600000000002</v>
      </c>
      <c r="M1045" s="8">
        <f t="shared" si="111"/>
        <v>-2727.76</v>
      </c>
      <c r="N1045" s="10">
        <f t="shared" si="108"/>
        <v>56275.639999999992</v>
      </c>
      <c r="O1045" s="11">
        <f>IF(Table5[[#This Row],[Beans]]="","",O1044+Table5[[#This Row],[Beans]])</f>
        <v>4972156.1999999937</v>
      </c>
      <c r="P1045" s="11">
        <f>IF(Table5[[#This Row],[Meal]]="","",P1044+Table5[[#This Row],[Meal]])</f>
        <v>1748801.9999999988</v>
      </c>
      <c r="Q1045" s="11">
        <f>IF(Table5[[#This Row],[Oil]]="","",Q1044+Table5[[#This Row],[Oil]])</f>
        <v>-540422.85999999987</v>
      </c>
      <c r="R1045" s="11">
        <f>IF(Table5[[#This Row],[Corn]]="","",R1044+Table5[[#This Row],[Corn]])</f>
        <v>728996.70099999965</v>
      </c>
      <c r="S1045" s="11">
        <f>IF(Table5[[#This Row],[Wheat]]="","",S1044+Table5[[#This Row],[Wheat]])</f>
        <v>1602174.4200000018</v>
      </c>
      <c r="T1045" s="11">
        <f>IF(Table5[[#This Row],[KC Wheat]]="","",T1044+Table5[[#This Row],[KC Wheat]])</f>
        <v>-11076.900000000012</v>
      </c>
      <c r="U1045" s="11">
        <f>IF(Table5[[#This Row],[Energies]]="","",U1044+Table5[[#This Row],[Energies]])</f>
        <v>58860.250000000015</v>
      </c>
      <c r="V1045" s="10">
        <f t="shared" si="107"/>
        <v>7648707.3489999985</v>
      </c>
      <c r="W1045" s="8">
        <v>504668</v>
      </c>
      <c r="X1045" s="12">
        <f t="shared" si="106"/>
        <v>0.11151022058065896</v>
      </c>
      <c r="Y1045" s="8"/>
      <c r="Z1045" s="8"/>
      <c r="AA1045" s="8"/>
      <c r="AB1045" s="8"/>
      <c r="AC1045" s="66">
        <v>278685.96000000002</v>
      </c>
    </row>
    <row r="1046" spans="1:29" x14ac:dyDescent="0.25">
      <c r="A1046" s="1" t="str">
        <f t="shared" si="110"/>
        <v>Jan</v>
      </c>
      <c r="B1046" s="2">
        <v>45684</v>
      </c>
      <c r="C1046" s="8">
        <v>11419.3</v>
      </c>
      <c r="D1046" s="8">
        <v>-1837.9</v>
      </c>
      <c r="E1046" s="8">
        <v>0</v>
      </c>
      <c r="F1046" s="8">
        <v>11081.7</v>
      </c>
      <c r="G1046" s="8">
        <v>-9226.7000000000007</v>
      </c>
      <c r="H1046" s="8">
        <v>0</v>
      </c>
      <c r="I1046" s="8">
        <v>0</v>
      </c>
      <c r="J1046" s="10">
        <f t="shared" si="109"/>
        <v>11436.399999999998</v>
      </c>
      <c r="K1046" s="8">
        <v>-126.96</v>
      </c>
      <c r="L1046" s="8">
        <v>-1126.69</v>
      </c>
      <c r="M1046" s="8">
        <f t="shared" si="111"/>
        <v>-1253.6500000000001</v>
      </c>
      <c r="N1046" s="10">
        <f t="shared" si="108"/>
        <v>10182.749999999998</v>
      </c>
      <c r="O1046" s="11">
        <f>IF(Table5[[#This Row],[Beans]]="","",O1045+Table5[[#This Row],[Beans]])</f>
        <v>4983575.4999999935</v>
      </c>
      <c r="P1046" s="11">
        <f>IF(Table5[[#This Row],[Meal]]="","",P1045+Table5[[#This Row],[Meal]])</f>
        <v>1746964.0999999989</v>
      </c>
      <c r="Q1046" s="11">
        <f>IF(Table5[[#This Row],[Oil]]="","",Q1045+Table5[[#This Row],[Oil]])</f>
        <v>-540422.85999999987</v>
      </c>
      <c r="R1046" s="11">
        <f>IF(Table5[[#This Row],[Corn]]="","",R1045+Table5[[#This Row],[Corn]])</f>
        <v>740078.40099999961</v>
      </c>
      <c r="S1046" s="11">
        <f>IF(Table5[[#This Row],[Wheat]]="","",S1045+Table5[[#This Row],[Wheat]])</f>
        <v>1592947.7200000018</v>
      </c>
      <c r="T1046" s="11">
        <f>IF(Table5[[#This Row],[KC Wheat]]="","",T1045+Table5[[#This Row],[KC Wheat]])</f>
        <v>-11076.900000000012</v>
      </c>
      <c r="U1046" s="11">
        <f>IF(Table5[[#This Row],[Energies]]="","",U1045+Table5[[#This Row],[Energies]])</f>
        <v>58860.250000000015</v>
      </c>
      <c r="V1046" s="10">
        <f t="shared" si="107"/>
        <v>7658890.0989999985</v>
      </c>
      <c r="W1046" s="8">
        <v>500740</v>
      </c>
      <c r="X1046" s="12">
        <f t="shared" si="106"/>
        <v>2.0335403602668049E-2</v>
      </c>
      <c r="Y1046" s="8"/>
      <c r="Z1046" s="8"/>
      <c r="AA1046" s="8"/>
      <c r="AB1046" s="1"/>
      <c r="AC1046" s="66">
        <v>284343.56</v>
      </c>
    </row>
    <row r="1047" spans="1:29" x14ac:dyDescent="0.25">
      <c r="A1047" s="1" t="str">
        <f t="shared" si="110"/>
        <v>Jan</v>
      </c>
      <c r="B1047" s="2">
        <v>45685</v>
      </c>
      <c r="C1047" s="8">
        <v>32066.2</v>
      </c>
      <c r="D1047" s="8">
        <v>-18826.2</v>
      </c>
      <c r="E1047" s="8">
        <v>0</v>
      </c>
      <c r="F1047" s="8">
        <v>-19096.099999999999</v>
      </c>
      <c r="G1047" s="8">
        <v>-8977.5</v>
      </c>
      <c r="H1047" s="8">
        <v>0</v>
      </c>
      <c r="I1047" s="8">
        <v>0</v>
      </c>
      <c r="J1047" s="10">
        <f t="shared" si="109"/>
        <v>-14833.599999999999</v>
      </c>
      <c r="K1047" s="8">
        <v>-112.95</v>
      </c>
      <c r="L1047" s="8">
        <v>-998.16</v>
      </c>
      <c r="M1047" s="8">
        <f t="shared" si="111"/>
        <v>-1111.1099999999999</v>
      </c>
      <c r="N1047" s="10">
        <f t="shared" si="108"/>
        <v>-15944.71</v>
      </c>
      <c r="O1047" s="11">
        <f>IF(Table5[[#This Row],[Beans]]="","",O1046+Table5[[#This Row],[Beans]])</f>
        <v>5015641.6999999937</v>
      </c>
      <c r="P1047" s="11">
        <f>IF(Table5[[#This Row],[Meal]]="","",P1046+Table5[[#This Row],[Meal]])</f>
        <v>1728137.899999999</v>
      </c>
      <c r="Q1047" s="11">
        <f>IF(Table5[[#This Row],[Oil]]="","",Q1046+Table5[[#This Row],[Oil]])</f>
        <v>-540422.85999999987</v>
      </c>
      <c r="R1047" s="11">
        <f>IF(Table5[[#This Row],[Corn]]="","",R1046+Table5[[#This Row],[Corn]])</f>
        <v>720982.30099999963</v>
      </c>
      <c r="S1047" s="11">
        <f>IF(Table5[[#This Row],[Wheat]]="","",S1046+Table5[[#This Row],[Wheat]])</f>
        <v>1583970.2200000018</v>
      </c>
      <c r="T1047" s="11">
        <f>IF(Table5[[#This Row],[KC Wheat]]="","",T1046+Table5[[#This Row],[KC Wheat]])</f>
        <v>-11076.900000000012</v>
      </c>
      <c r="U1047" s="11">
        <f>IF(Table5[[#This Row],[Energies]]="","",U1046+Table5[[#This Row],[Energies]])</f>
        <v>58860.250000000015</v>
      </c>
      <c r="V1047" s="10">
        <f t="shared" si="107"/>
        <v>7642945.3889999986</v>
      </c>
      <c r="W1047" s="8">
        <v>534628</v>
      </c>
      <c r="X1047" s="12">
        <f t="shared" si="106"/>
        <v>-2.9823933651062045E-2</v>
      </c>
      <c r="Y1047" s="8"/>
      <c r="Z1047" s="8"/>
      <c r="AA1047" s="8"/>
      <c r="AB1047" s="8"/>
      <c r="AC1047" s="66">
        <v>289457.45</v>
      </c>
    </row>
    <row r="1048" spans="1:29" x14ac:dyDescent="0.25">
      <c r="A1048" s="1" t="str">
        <f t="shared" si="110"/>
        <v>Jan</v>
      </c>
      <c r="B1048" s="2">
        <v>45686</v>
      </c>
      <c r="C1048" s="8">
        <v>23014.3</v>
      </c>
      <c r="D1048" s="8">
        <v>9009</v>
      </c>
      <c r="E1048" s="8">
        <v>0</v>
      </c>
      <c r="F1048" s="8">
        <v>-932</v>
      </c>
      <c r="G1048" s="8">
        <v>1629.8</v>
      </c>
      <c r="H1048" s="8">
        <v>0</v>
      </c>
      <c r="I1048" s="8">
        <v>0</v>
      </c>
      <c r="J1048" s="10">
        <f t="shared" si="109"/>
        <v>32721.1</v>
      </c>
      <c r="K1048" s="8">
        <v>-82.49</v>
      </c>
      <c r="L1048" s="8">
        <v>-724.57</v>
      </c>
      <c r="M1048" s="8">
        <f t="shared" si="111"/>
        <v>-807.06000000000006</v>
      </c>
      <c r="N1048" s="10">
        <f t="shared" si="108"/>
        <v>31914.039999999997</v>
      </c>
      <c r="O1048" s="11">
        <f>IF(Table5[[#This Row],[Beans]]="","",O1047+Table5[[#This Row],[Beans]])</f>
        <v>5038655.9999999935</v>
      </c>
      <c r="P1048" s="11">
        <f>IF(Table5[[#This Row],[Meal]]="","",P1047+Table5[[#This Row],[Meal]])</f>
        <v>1737146.899999999</v>
      </c>
      <c r="Q1048" s="11">
        <f>IF(Table5[[#This Row],[Oil]]="","",Q1047+Table5[[#This Row],[Oil]])</f>
        <v>-540422.85999999987</v>
      </c>
      <c r="R1048" s="11">
        <f>IF(Table5[[#This Row],[Corn]]="","",R1047+Table5[[#This Row],[Corn]])</f>
        <v>720050.30099999963</v>
      </c>
      <c r="S1048" s="11">
        <f>IF(Table5[[#This Row],[Wheat]]="","",S1047+Table5[[#This Row],[Wheat]])</f>
        <v>1585600.0200000019</v>
      </c>
      <c r="T1048" s="11">
        <f>IF(Table5[[#This Row],[KC Wheat]]="","",T1047+Table5[[#This Row],[KC Wheat]])</f>
        <v>-11076.900000000012</v>
      </c>
      <c r="U1048" s="11">
        <f>IF(Table5[[#This Row],[Energies]]="","",U1047+Table5[[#This Row],[Energies]])</f>
        <v>58860.250000000015</v>
      </c>
      <c r="V1048" s="10">
        <f t="shared" si="107"/>
        <v>7674859.4289999986</v>
      </c>
      <c r="W1048" s="8">
        <v>529697</v>
      </c>
      <c r="X1048" s="12">
        <f t="shared" si="106"/>
        <v>6.0249614402195964E-2</v>
      </c>
      <c r="Y1048" s="8">
        <v>-9286.4599999999991</v>
      </c>
      <c r="Z1048" s="8"/>
      <c r="AA1048" s="8"/>
      <c r="AB1048" s="1"/>
      <c r="AC1048" s="66">
        <v>296621.64</v>
      </c>
    </row>
    <row r="1049" spans="1:29" x14ac:dyDescent="0.25">
      <c r="A1049" s="1" t="str">
        <f t="shared" si="110"/>
        <v>Jan</v>
      </c>
      <c r="B1049" s="2">
        <v>45687</v>
      </c>
      <c r="C1049" s="8">
        <v>-11265.2</v>
      </c>
      <c r="D1049" s="8">
        <v>-12476.9</v>
      </c>
      <c r="E1049" s="8">
        <v>0</v>
      </c>
      <c r="F1049" s="8">
        <v>5387.1</v>
      </c>
      <c r="G1049" s="8">
        <v>21423.9</v>
      </c>
      <c r="H1049" s="8">
        <v>0</v>
      </c>
      <c r="I1049" s="8">
        <v>0</v>
      </c>
      <c r="J1049" s="10">
        <f t="shared" si="109"/>
        <v>3068.9000000000015</v>
      </c>
      <c r="K1049" s="8">
        <v>-57.78</v>
      </c>
      <c r="L1049" s="8">
        <v>-508.69</v>
      </c>
      <c r="M1049" s="8">
        <f t="shared" si="111"/>
        <v>-566.47</v>
      </c>
      <c r="N1049" s="10">
        <f t="shared" si="108"/>
        <v>2502.4300000000012</v>
      </c>
      <c r="O1049" s="11">
        <f>IF(Table5[[#This Row],[Beans]]="","",O1048+Table5[[#This Row],[Beans]])</f>
        <v>5027390.7999999933</v>
      </c>
      <c r="P1049" s="11">
        <f>IF(Table5[[#This Row],[Meal]]="","",P1048+Table5[[#This Row],[Meal]])</f>
        <v>1724669.9999999991</v>
      </c>
      <c r="Q1049" s="11">
        <f>IF(Table5[[#This Row],[Oil]]="","",Q1048+Table5[[#This Row],[Oil]])</f>
        <v>-540422.85999999987</v>
      </c>
      <c r="R1049" s="11">
        <f>IF(Table5[[#This Row],[Corn]]="","",R1048+Table5[[#This Row],[Corn]])</f>
        <v>725437.40099999961</v>
      </c>
      <c r="S1049" s="11">
        <f>IF(Table5[[#This Row],[Wheat]]="","",S1048+Table5[[#This Row],[Wheat]])</f>
        <v>1607023.9200000018</v>
      </c>
      <c r="T1049" s="11">
        <f>IF(Table5[[#This Row],[KC Wheat]]="","",T1048+Table5[[#This Row],[KC Wheat]])</f>
        <v>-11076.900000000012</v>
      </c>
      <c r="U1049" s="11">
        <f>IF(Table5[[#This Row],[Energies]]="","",U1048+Table5[[#This Row],[Energies]])</f>
        <v>58860.250000000015</v>
      </c>
      <c r="V1049" s="10">
        <f t="shared" si="107"/>
        <v>7677361.8589999983</v>
      </c>
      <c r="W1049" s="8">
        <v>342329</v>
      </c>
      <c r="X1049" s="12">
        <f t="shared" si="106"/>
        <v>7.3100146350440695E-3</v>
      </c>
      <c r="Y1049" s="8"/>
      <c r="Z1049" s="8"/>
      <c r="AA1049" s="8"/>
      <c r="AB1049" s="8"/>
      <c r="AC1049" s="66">
        <v>280742.67</v>
      </c>
    </row>
    <row r="1050" spans="1:29" x14ac:dyDescent="0.25">
      <c r="A1050" s="1" t="str">
        <f t="shared" si="110"/>
        <v>Jan</v>
      </c>
      <c r="B1050" s="2">
        <v>45688</v>
      </c>
      <c r="C1050" s="8">
        <v>-6829.3</v>
      </c>
      <c r="D1050" s="8">
        <v>2147.6999999999998</v>
      </c>
      <c r="E1050" s="8">
        <v>0</v>
      </c>
      <c r="F1050" s="8">
        <v>17071.7</v>
      </c>
      <c r="G1050" s="8">
        <v>-3683.1</v>
      </c>
      <c r="H1050" s="8">
        <v>0</v>
      </c>
      <c r="I1050" s="8">
        <v>0</v>
      </c>
      <c r="J1050" s="10">
        <f t="shared" si="109"/>
        <v>8707</v>
      </c>
      <c r="K1050" s="8">
        <v>-132.6</v>
      </c>
      <c r="L1050" s="8">
        <v>-1173.8499999999999</v>
      </c>
      <c r="M1050" s="8">
        <f t="shared" si="111"/>
        <v>-1306.4499999999998</v>
      </c>
      <c r="N1050" s="10">
        <f t="shared" si="108"/>
        <v>7400.55</v>
      </c>
      <c r="O1050" s="11">
        <f>IF(Table5[[#This Row],[Beans]]="","",O1049+Table5[[#This Row],[Beans]])</f>
        <v>5020561.4999999935</v>
      </c>
      <c r="P1050" s="11">
        <f>IF(Table5[[#This Row],[Meal]]="","",P1049+Table5[[#This Row],[Meal]])</f>
        <v>1726817.699999999</v>
      </c>
      <c r="Q1050" s="11">
        <f>IF(Table5[[#This Row],[Oil]]="","",Q1049+Table5[[#This Row],[Oil]])</f>
        <v>-540422.85999999987</v>
      </c>
      <c r="R1050" s="11">
        <f>IF(Table5[[#This Row],[Corn]]="","",R1049+Table5[[#This Row],[Corn]])</f>
        <v>742509.10099999956</v>
      </c>
      <c r="S1050" s="11">
        <f>IF(Table5[[#This Row],[Wheat]]="","",S1049+Table5[[#This Row],[Wheat]])</f>
        <v>1603340.8200000017</v>
      </c>
      <c r="T1050" s="11">
        <f>IF(Table5[[#This Row],[KC Wheat]]="","",T1049+Table5[[#This Row],[KC Wheat]])</f>
        <v>-11076.900000000012</v>
      </c>
      <c r="U1050" s="11">
        <f>IF(Table5[[#This Row],[Energies]]="","",U1049+Table5[[#This Row],[Energies]])</f>
        <v>58860.250000000015</v>
      </c>
      <c r="V1050" s="10">
        <f t="shared" si="107"/>
        <v>7684762.4089999981</v>
      </c>
      <c r="W1050" s="8">
        <v>489933</v>
      </c>
      <c r="X1050" s="12">
        <f t="shared" si="106"/>
        <v>1.5105228674124829E-2</v>
      </c>
      <c r="Y1050" s="8"/>
      <c r="Z1050" s="8"/>
      <c r="AA1050" s="8"/>
      <c r="AB1050" s="1"/>
      <c r="AC1050" s="66">
        <v>315269.96999999997</v>
      </c>
    </row>
    <row r="1051" spans="1:29" x14ac:dyDescent="0.25">
      <c r="A1051" s="1" t="str">
        <f t="shared" si="110"/>
        <v>Feb</v>
      </c>
      <c r="B1051" s="2">
        <v>45691</v>
      </c>
      <c r="C1051" s="8">
        <v>1284</v>
      </c>
      <c r="D1051" s="8">
        <v>9353.7999999999993</v>
      </c>
      <c r="E1051" s="8">
        <v>0</v>
      </c>
      <c r="F1051" s="8">
        <v>18285.3</v>
      </c>
      <c r="G1051" s="8">
        <v>-2187.1</v>
      </c>
      <c r="H1051" s="8">
        <v>0</v>
      </c>
      <c r="I1051" s="8">
        <v>0</v>
      </c>
      <c r="J1051" s="10">
        <f t="shared" si="109"/>
        <v>26736</v>
      </c>
      <c r="K1051" s="8">
        <v>-92.01</v>
      </c>
      <c r="L1051" s="8">
        <v>-809.9</v>
      </c>
      <c r="M1051" s="8">
        <f t="shared" si="111"/>
        <v>-901.91</v>
      </c>
      <c r="N1051" s="10">
        <f t="shared" si="108"/>
        <v>25834.09</v>
      </c>
      <c r="O1051" s="11">
        <f>IF(Table5[[#This Row],[Beans]]="","",O1050+Table5[[#This Row],[Beans]])</f>
        <v>5021845.4999999935</v>
      </c>
      <c r="P1051" s="11">
        <f>IF(Table5[[#This Row],[Meal]]="","",P1050+Table5[[#This Row],[Meal]])</f>
        <v>1736171.4999999991</v>
      </c>
      <c r="Q1051" s="11">
        <f>IF(Table5[[#This Row],[Oil]]="","",Q1050+Table5[[#This Row],[Oil]])</f>
        <v>-540422.85999999987</v>
      </c>
      <c r="R1051" s="11">
        <f>IF(Table5[[#This Row],[Corn]]="","",R1050+Table5[[#This Row],[Corn]])</f>
        <v>760794.40099999961</v>
      </c>
      <c r="S1051" s="11">
        <f>IF(Table5[[#This Row],[Wheat]]="","",S1050+Table5[[#This Row],[Wheat]])</f>
        <v>1601153.7200000016</v>
      </c>
      <c r="T1051" s="11">
        <f>IF(Table5[[#This Row],[KC Wheat]]="","",T1050+Table5[[#This Row],[KC Wheat]])</f>
        <v>-11076.900000000012</v>
      </c>
      <c r="U1051" s="11">
        <f>IF(Table5[[#This Row],[Energies]]="","",U1050+Table5[[#This Row],[Energies]])</f>
        <v>58860.250000000015</v>
      </c>
      <c r="V1051" s="10">
        <f t="shared" si="107"/>
        <v>7710596.498999998</v>
      </c>
      <c r="W1051" s="8">
        <v>507036</v>
      </c>
      <c r="X1051" s="12">
        <f t="shared" si="106"/>
        <v>5.0951194786957928E-2</v>
      </c>
      <c r="Y1051" s="8">
        <f>-2500-1639.82-1639.82</f>
        <v>-5779.6399999999994</v>
      </c>
      <c r="Z1051" s="8"/>
      <c r="AA1051" s="8"/>
      <c r="AB1051" s="8"/>
      <c r="AC1051" s="66">
        <v>334814.31</v>
      </c>
    </row>
    <row r="1052" spans="1:29" x14ac:dyDescent="0.25">
      <c r="A1052" s="1" t="str">
        <f t="shared" si="110"/>
        <v>Feb</v>
      </c>
      <c r="B1052" s="2">
        <v>45692</v>
      </c>
      <c r="C1052" s="8">
        <v>8124.6</v>
      </c>
      <c r="D1052" s="8">
        <v>24325.3</v>
      </c>
      <c r="E1052" s="8">
        <v>0</v>
      </c>
      <c r="F1052" s="8">
        <v>2410.1999999999998</v>
      </c>
      <c r="G1052" s="8">
        <v>-5045</v>
      </c>
      <c r="H1052" s="8">
        <v>0</v>
      </c>
      <c r="I1052" s="8">
        <v>0</v>
      </c>
      <c r="J1052" s="10">
        <f t="shared" si="109"/>
        <v>29815.1</v>
      </c>
      <c r="K1052" s="8">
        <v>-120.43</v>
      </c>
      <c r="L1052" s="8">
        <v>-1058.96</v>
      </c>
      <c r="M1052" s="8">
        <f t="shared" si="111"/>
        <v>-1179.3900000000001</v>
      </c>
      <c r="N1052" s="10">
        <f t="shared" si="108"/>
        <v>28635.71</v>
      </c>
      <c r="O1052" s="11">
        <f>IF(Table5[[#This Row],[Beans]]="","",O1051+Table5[[#This Row],[Beans]])</f>
        <v>5029970.0999999931</v>
      </c>
      <c r="P1052" s="11">
        <f>IF(Table5[[#This Row],[Meal]]="","",P1051+Table5[[#This Row],[Meal]])</f>
        <v>1760496.7999999991</v>
      </c>
      <c r="Q1052" s="11">
        <f>IF(Table5[[#This Row],[Oil]]="","",Q1051+Table5[[#This Row],[Oil]])</f>
        <v>-540422.85999999987</v>
      </c>
      <c r="R1052" s="11">
        <f>IF(Table5[[#This Row],[Corn]]="","",R1051+Table5[[#This Row],[Corn]])</f>
        <v>763204.60099999956</v>
      </c>
      <c r="S1052" s="11">
        <f>IF(Table5[[#This Row],[Wheat]]="","",S1051+Table5[[#This Row],[Wheat]])</f>
        <v>1596108.7200000016</v>
      </c>
      <c r="T1052" s="11">
        <f>IF(Table5[[#This Row],[KC Wheat]]="","",T1051+Table5[[#This Row],[KC Wheat]])</f>
        <v>-11076.900000000012</v>
      </c>
      <c r="U1052" s="11">
        <f>IF(Table5[[#This Row],[Energies]]="","",U1051+Table5[[#This Row],[Energies]])</f>
        <v>58860.250000000015</v>
      </c>
      <c r="V1052" s="10">
        <f t="shared" si="107"/>
        <v>7739232.2089999979</v>
      </c>
      <c r="W1052" s="8">
        <v>478807</v>
      </c>
      <c r="X1052" s="12">
        <f t="shared" si="106"/>
        <v>5.9806372922701627E-2</v>
      </c>
      <c r="Y1052" s="8"/>
      <c r="Z1052" s="8"/>
      <c r="AA1052" s="8"/>
      <c r="AB1052" s="1"/>
      <c r="AC1052" s="66">
        <v>367883.67</v>
      </c>
    </row>
    <row r="1053" spans="1:29" x14ac:dyDescent="0.25">
      <c r="A1053" s="1" t="str">
        <f t="shared" si="110"/>
        <v>Feb</v>
      </c>
      <c r="B1053" s="2">
        <v>45693</v>
      </c>
      <c r="C1053" s="8">
        <v>-26540</v>
      </c>
      <c r="D1053" s="8">
        <v>-14725</v>
      </c>
      <c r="E1053" s="8">
        <v>0</v>
      </c>
      <c r="F1053" s="8">
        <v>-4171</v>
      </c>
      <c r="G1053" s="8">
        <v>8633</v>
      </c>
      <c r="H1053" s="8">
        <v>0</v>
      </c>
      <c r="I1053" s="8">
        <v>0</v>
      </c>
      <c r="J1053" s="10">
        <f t="shared" si="109"/>
        <v>-36803</v>
      </c>
      <c r="K1053" s="8">
        <v>-106.65</v>
      </c>
      <c r="L1053" s="8">
        <v>-945.47</v>
      </c>
      <c r="M1053" s="8">
        <f t="shared" si="111"/>
        <v>-1052.1200000000001</v>
      </c>
      <c r="N1053" s="10">
        <f t="shared" si="108"/>
        <v>-37855.120000000003</v>
      </c>
      <c r="O1053" s="11">
        <f>IF(Table5[[#This Row],[Beans]]="","",O1052+Table5[[#This Row],[Beans]])</f>
        <v>5003430.0999999931</v>
      </c>
      <c r="P1053" s="11">
        <f>IF(Table5[[#This Row],[Meal]]="","",P1052+Table5[[#This Row],[Meal]])</f>
        <v>1745771.7999999991</v>
      </c>
      <c r="Q1053" s="11">
        <f>IF(Table5[[#This Row],[Oil]]="","",Q1052+Table5[[#This Row],[Oil]])</f>
        <v>-540422.85999999987</v>
      </c>
      <c r="R1053" s="11">
        <f>IF(Table5[[#This Row],[Corn]]="","",R1052+Table5[[#This Row],[Corn]])</f>
        <v>759033.60099999956</v>
      </c>
      <c r="S1053" s="11">
        <f>IF(Table5[[#This Row],[Wheat]]="","",S1052+Table5[[#This Row],[Wheat]])</f>
        <v>1604741.7200000016</v>
      </c>
      <c r="T1053" s="11">
        <f>IF(Table5[[#This Row],[KC Wheat]]="","",T1052+Table5[[#This Row],[KC Wheat]])</f>
        <v>-11076.900000000012</v>
      </c>
      <c r="U1053" s="11">
        <f>IF(Table5[[#This Row],[Energies]]="","",U1052+Table5[[#This Row],[Energies]])</f>
        <v>58860.250000000015</v>
      </c>
      <c r="V1053" s="10">
        <f t="shared" si="107"/>
        <v>7701377.0889999978</v>
      </c>
      <c r="W1053" s="8">
        <v>417767</v>
      </c>
      <c r="X1053" s="12">
        <f t="shared" ref="X1053:X1098" si="112">IFERROR(N1053/W1053,"")</f>
        <v>-9.0612997197002165E-2</v>
      </c>
      <c r="Y1053" s="8"/>
      <c r="Z1053" s="8"/>
      <c r="AA1053" s="8"/>
      <c r="AB1053" s="8"/>
      <c r="AC1053" s="66">
        <v>305840.3</v>
      </c>
    </row>
    <row r="1054" spans="1:29" x14ac:dyDescent="0.25">
      <c r="A1054" s="1" t="str">
        <f t="shared" si="110"/>
        <v>Feb</v>
      </c>
      <c r="B1054" s="2">
        <v>45694</v>
      </c>
      <c r="C1054" s="8">
        <v>21367.8</v>
      </c>
      <c r="D1054" s="8">
        <v>-4189.2</v>
      </c>
      <c r="E1054" s="8">
        <v>0</v>
      </c>
      <c r="F1054" s="8">
        <v>-1706.2</v>
      </c>
      <c r="G1054" s="8">
        <v>-12242.6</v>
      </c>
      <c r="H1054" s="8">
        <v>0</v>
      </c>
      <c r="I1054" s="8">
        <v>0</v>
      </c>
      <c r="J1054" s="10">
        <f t="shared" si="109"/>
        <v>3229.7999999999975</v>
      </c>
      <c r="K1054" s="8">
        <v>-57.11</v>
      </c>
      <c r="L1054" s="8">
        <v>-497.04</v>
      </c>
      <c r="M1054" s="8">
        <f t="shared" si="111"/>
        <v>-554.15</v>
      </c>
      <c r="N1054" s="10">
        <f t="shared" si="108"/>
        <v>2675.6499999999974</v>
      </c>
      <c r="O1054" s="11">
        <f>IF(Table5[[#This Row],[Beans]]="","",O1053+Table5[[#This Row],[Beans]])</f>
        <v>5024797.8999999929</v>
      </c>
      <c r="P1054" s="11">
        <f>IF(Table5[[#This Row],[Meal]]="","",P1053+Table5[[#This Row],[Meal]])</f>
        <v>1741582.5999999992</v>
      </c>
      <c r="Q1054" s="11">
        <f>IF(Table5[[#This Row],[Oil]]="","",Q1053+Table5[[#This Row],[Oil]])</f>
        <v>-540422.85999999987</v>
      </c>
      <c r="R1054" s="11">
        <f>IF(Table5[[#This Row],[Corn]]="","",R1053+Table5[[#This Row],[Corn]])</f>
        <v>757327.40099999961</v>
      </c>
      <c r="S1054" s="11">
        <f>IF(Table5[[#This Row],[Wheat]]="","",S1053+Table5[[#This Row],[Wheat]])</f>
        <v>1592499.1200000015</v>
      </c>
      <c r="T1054" s="11">
        <f>IF(Table5[[#This Row],[KC Wheat]]="","",T1053+Table5[[#This Row],[KC Wheat]])</f>
        <v>-11076.900000000012</v>
      </c>
      <c r="U1054" s="11">
        <f>IF(Table5[[#This Row],[Energies]]="","",U1053+Table5[[#This Row],[Energies]])</f>
        <v>58860.250000000015</v>
      </c>
      <c r="V1054" s="10">
        <f t="shared" si="107"/>
        <v>7704052.7389999982</v>
      </c>
      <c r="W1054" s="8">
        <v>360250</v>
      </c>
      <c r="X1054" s="12">
        <f t="shared" si="112"/>
        <v>7.4272033310201178E-3</v>
      </c>
      <c r="Y1054" s="8"/>
      <c r="Z1054" s="8"/>
      <c r="AA1054" s="8"/>
      <c r="AB1054" s="1"/>
      <c r="AC1054" s="66">
        <v>309684.90000000002</v>
      </c>
    </row>
    <row r="1055" spans="1:29" x14ac:dyDescent="0.25">
      <c r="A1055" s="1" t="str">
        <f t="shared" si="110"/>
        <v>Feb</v>
      </c>
      <c r="B1055" s="2">
        <v>45695</v>
      </c>
      <c r="C1055" s="8">
        <v>-2790.7</v>
      </c>
      <c r="D1055" s="8">
        <v>11069.5</v>
      </c>
      <c r="E1055" s="8">
        <v>0</v>
      </c>
      <c r="F1055" s="8">
        <v>-15787.4</v>
      </c>
      <c r="G1055" s="8">
        <v>-6090.8</v>
      </c>
      <c r="H1055" s="8">
        <v>0</v>
      </c>
      <c r="I1055" s="8">
        <v>0</v>
      </c>
      <c r="J1055" s="10">
        <f t="shared" si="109"/>
        <v>-13599.400000000001</v>
      </c>
      <c r="K1055" s="8">
        <v>-95.7</v>
      </c>
      <c r="L1055" s="8">
        <v>-839.19</v>
      </c>
      <c r="M1055" s="8">
        <f t="shared" si="111"/>
        <v>-934.8900000000001</v>
      </c>
      <c r="N1055" s="10">
        <f t="shared" si="108"/>
        <v>-14534.29</v>
      </c>
      <c r="O1055" s="11">
        <f>IF(Table5[[#This Row],[Beans]]="","",O1054+Table5[[#This Row],[Beans]])</f>
        <v>5022007.1999999927</v>
      </c>
      <c r="P1055" s="11">
        <f>IF(Table5[[#This Row],[Meal]]="","",P1054+Table5[[#This Row],[Meal]])</f>
        <v>1752652.0999999992</v>
      </c>
      <c r="Q1055" s="11">
        <f>IF(Table5[[#This Row],[Oil]]="","",Q1054+Table5[[#This Row],[Oil]])</f>
        <v>-540422.85999999987</v>
      </c>
      <c r="R1055" s="11">
        <f>IF(Table5[[#This Row],[Corn]]="","",R1054+Table5[[#This Row],[Corn]])</f>
        <v>741540.00099999958</v>
      </c>
      <c r="S1055" s="11">
        <f>IF(Table5[[#This Row],[Wheat]]="","",S1054+Table5[[#This Row],[Wheat]])</f>
        <v>1586408.3200000015</v>
      </c>
      <c r="T1055" s="11">
        <f>IF(Table5[[#This Row],[KC Wheat]]="","",T1054+Table5[[#This Row],[KC Wheat]])</f>
        <v>-11076.900000000012</v>
      </c>
      <c r="U1055" s="11">
        <f>IF(Table5[[#This Row],[Energies]]="","",U1054+Table5[[#This Row],[Energies]])</f>
        <v>58860.250000000015</v>
      </c>
      <c r="V1055" s="10">
        <f t="shared" si="107"/>
        <v>7689518.4489999982</v>
      </c>
      <c r="W1055" s="8">
        <v>404381</v>
      </c>
      <c r="X1055" s="12">
        <f t="shared" si="112"/>
        <v>-3.5942069483976748E-2</v>
      </c>
      <c r="Y1055" s="8"/>
      <c r="Z1055" s="8"/>
      <c r="AA1055" s="8"/>
      <c r="AB1055" s="8"/>
      <c r="AC1055" s="66">
        <v>302032.95</v>
      </c>
    </row>
    <row r="1056" spans="1:29" x14ac:dyDescent="0.25">
      <c r="A1056" s="1" t="str">
        <f t="shared" si="110"/>
        <v>Feb</v>
      </c>
      <c r="B1056" s="2">
        <v>45698</v>
      </c>
      <c r="C1056" s="8">
        <v>-3480.7</v>
      </c>
      <c r="D1056" s="8">
        <v>-25669.4</v>
      </c>
      <c r="E1056" s="8">
        <v>0</v>
      </c>
      <c r="F1056" s="8">
        <v>-15530.2</v>
      </c>
      <c r="G1056" s="8">
        <v>9612.5</v>
      </c>
      <c r="H1056" s="8">
        <v>0</v>
      </c>
      <c r="I1056" s="8">
        <v>0</v>
      </c>
      <c r="J1056" s="10">
        <f t="shared" si="109"/>
        <v>-35067.800000000003</v>
      </c>
      <c r="K1056" s="8">
        <v>-48.56</v>
      </c>
      <c r="L1056" s="8">
        <v>-420.26</v>
      </c>
      <c r="M1056" s="8">
        <f t="shared" si="111"/>
        <v>-468.82</v>
      </c>
      <c r="N1056" s="10">
        <f t="shared" si="108"/>
        <v>-35536.620000000003</v>
      </c>
      <c r="O1056" s="11">
        <f>IF(Table5[[#This Row],[Beans]]="","",O1055+Table5[[#This Row],[Beans]])</f>
        <v>5018526.4999999925</v>
      </c>
      <c r="P1056" s="11">
        <f>IF(Table5[[#This Row],[Meal]]="","",P1055+Table5[[#This Row],[Meal]])</f>
        <v>1726982.6999999993</v>
      </c>
      <c r="Q1056" s="11">
        <f>IF(Table5[[#This Row],[Oil]]="","",Q1055+Table5[[#This Row],[Oil]])</f>
        <v>-540422.85999999987</v>
      </c>
      <c r="R1056" s="11">
        <f>IF(Table5[[#This Row],[Corn]]="","",R1055+Table5[[#This Row],[Corn]])</f>
        <v>726009.80099999963</v>
      </c>
      <c r="S1056" s="11">
        <f>IF(Table5[[#This Row],[Wheat]]="","",S1055+Table5[[#This Row],[Wheat]])</f>
        <v>1596020.8200000015</v>
      </c>
      <c r="T1056" s="11">
        <f>IF(Table5[[#This Row],[KC Wheat]]="","",T1055+Table5[[#This Row],[KC Wheat]])</f>
        <v>-11076.900000000012</v>
      </c>
      <c r="U1056" s="11">
        <f>IF(Table5[[#This Row],[Energies]]="","",U1055+Table5[[#This Row],[Energies]])</f>
        <v>58860.250000000015</v>
      </c>
      <c r="V1056" s="10">
        <f t="shared" si="107"/>
        <v>7653981.828999998</v>
      </c>
      <c r="W1056" s="8">
        <v>357273</v>
      </c>
      <c r="X1056" s="12">
        <f t="shared" si="112"/>
        <v>-9.9466290483747735E-2</v>
      </c>
      <c r="Y1056" s="8"/>
      <c r="Z1056" s="8"/>
      <c r="AA1056" s="8"/>
      <c r="AB1056" s="1"/>
      <c r="AC1056" s="66">
        <v>291950.38</v>
      </c>
    </row>
    <row r="1057" spans="1:29" x14ac:dyDescent="0.25">
      <c r="A1057" s="1" t="str">
        <f t="shared" si="110"/>
        <v>Feb</v>
      </c>
      <c r="B1057" s="2">
        <v>45699</v>
      </c>
      <c r="C1057" s="8">
        <v>32881.1</v>
      </c>
      <c r="D1057" s="8">
        <v>-18664.599999999999</v>
      </c>
      <c r="E1057" s="8">
        <v>0</v>
      </c>
      <c r="F1057" s="8">
        <v>26308.2</v>
      </c>
      <c r="G1057" s="8">
        <v>-9084.2999999999993</v>
      </c>
      <c r="H1057" s="8">
        <v>0</v>
      </c>
      <c r="I1057" s="8">
        <v>0</v>
      </c>
      <c r="J1057" s="10">
        <f t="shared" si="109"/>
        <v>31440.399999999998</v>
      </c>
      <c r="K1057" s="8">
        <v>-84.18</v>
      </c>
      <c r="L1057" s="8">
        <v>-743</v>
      </c>
      <c r="M1057" s="8">
        <f t="shared" si="111"/>
        <v>-827.18000000000006</v>
      </c>
      <c r="N1057" s="10">
        <f t="shared" si="108"/>
        <v>30613.219999999998</v>
      </c>
      <c r="O1057" s="11">
        <f>IF(Table5[[#This Row],[Beans]]="","",O1056+Table5[[#This Row],[Beans]])</f>
        <v>5051407.5999999922</v>
      </c>
      <c r="P1057" s="11">
        <f>IF(Table5[[#This Row],[Meal]]="","",P1056+Table5[[#This Row],[Meal]])</f>
        <v>1708318.0999999992</v>
      </c>
      <c r="Q1057" s="11">
        <f>IF(Table5[[#This Row],[Oil]]="","",Q1056+Table5[[#This Row],[Oil]])</f>
        <v>-540422.85999999987</v>
      </c>
      <c r="R1057" s="11">
        <f>IF(Table5[[#This Row],[Corn]]="","",R1056+Table5[[#This Row],[Corn]])</f>
        <v>752318.00099999958</v>
      </c>
      <c r="S1057" s="11">
        <f>IF(Table5[[#This Row],[Wheat]]="","",S1056+Table5[[#This Row],[Wheat]])</f>
        <v>1586936.5200000014</v>
      </c>
      <c r="T1057" s="11">
        <f>IF(Table5[[#This Row],[KC Wheat]]="","",T1056+Table5[[#This Row],[KC Wheat]])</f>
        <v>-11076.900000000012</v>
      </c>
      <c r="U1057" s="11">
        <f>IF(Table5[[#This Row],[Energies]]="","",U1056+Table5[[#This Row],[Energies]])</f>
        <v>58860.250000000015</v>
      </c>
      <c r="V1057" s="10">
        <f t="shared" si="107"/>
        <v>7684595.0489999978</v>
      </c>
      <c r="W1057" s="8">
        <v>407027</v>
      </c>
      <c r="X1057" s="12">
        <f t="shared" si="112"/>
        <v>7.5211767278337796E-2</v>
      </c>
      <c r="Y1057" s="8"/>
      <c r="Z1057" s="8"/>
      <c r="AA1057" s="8"/>
      <c r="AB1057" s="8"/>
      <c r="AC1057" s="66">
        <v>311169.45</v>
      </c>
    </row>
    <row r="1058" spans="1:29" x14ac:dyDescent="0.25">
      <c r="A1058" s="1" t="str">
        <f t="shared" si="110"/>
        <v>Feb</v>
      </c>
      <c r="B1058" s="2">
        <v>45700</v>
      </c>
      <c r="C1058" s="8">
        <v>-57.1</v>
      </c>
      <c r="D1058" s="8">
        <v>-9512.1</v>
      </c>
      <c r="E1058" s="8">
        <v>0</v>
      </c>
      <c r="F1058" s="8">
        <v>8443.7999999999993</v>
      </c>
      <c r="G1058" s="8">
        <v>6721.1</v>
      </c>
      <c r="H1058" s="8">
        <v>0</v>
      </c>
      <c r="I1058" s="8">
        <v>0</v>
      </c>
      <c r="J1058" s="10">
        <f t="shared" si="109"/>
        <v>5595.6999999999989</v>
      </c>
      <c r="K1058" s="8">
        <v>-183.05</v>
      </c>
      <c r="L1058" s="8">
        <v>-1613.98</v>
      </c>
      <c r="M1058" s="8">
        <f t="shared" si="111"/>
        <v>-1797.03</v>
      </c>
      <c r="N1058" s="10">
        <f t="shared" si="108"/>
        <v>3798.6699999999992</v>
      </c>
      <c r="O1058" s="11">
        <f>IF(Table5[[#This Row],[Beans]]="","",O1057+Table5[[#This Row],[Beans]])</f>
        <v>5051350.4999999925</v>
      </c>
      <c r="P1058" s="11">
        <f>IF(Table5[[#This Row],[Meal]]="","",P1057+Table5[[#This Row],[Meal]])</f>
        <v>1698805.9999999991</v>
      </c>
      <c r="Q1058" s="11">
        <f>IF(Table5[[#This Row],[Oil]]="","",Q1057+Table5[[#This Row],[Oil]])</f>
        <v>-540422.85999999987</v>
      </c>
      <c r="R1058" s="11">
        <f>IF(Table5[[#This Row],[Corn]]="","",R1057+Table5[[#This Row],[Corn]])</f>
        <v>760761.80099999963</v>
      </c>
      <c r="S1058" s="11">
        <f>IF(Table5[[#This Row],[Wheat]]="","",S1057+Table5[[#This Row],[Wheat]])</f>
        <v>1593657.6200000015</v>
      </c>
      <c r="T1058" s="11">
        <f>IF(Table5[[#This Row],[KC Wheat]]="","",T1057+Table5[[#This Row],[KC Wheat]])</f>
        <v>-11076.900000000012</v>
      </c>
      <c r="U1058" s="11">
        <f>IF(Table5[[#This Row],[Energies]]="","",U1057+Table5[[#This Row],[Energies]])</f>
        <v>58860.250000000015</v>
      </c>
      <c r="V1058" s="10">
        <f t="shared" si="107"/>
        <v>7688393.7189999977</v>
      </c>
      <c r="W1058" s="8">
        <v>346294</v>
      </c>
      <c r="X1058" s="12">
        <f t="shared" si="112"/>
        <v>1.0969494129265881E-2</v>
      </c>
      <c r="Y1058" s="8">
        <f>-146.5-146.5</f>
        <v>-293</v>
      </c>
      <c r="Z1058" s="8"/>
      <c r="AA1058" s="8"/>
      <c r="AB1058" s="1"/>
      <c r="AC1058" s="66">
        <v>310199.92</v>
      </c>
    </row>
    <row r="1059" spans="1:29" x14ac:dyDescent="0.25">
      <c r="A1059" s="1" t="str">
        <f t="shared" si="110"/>
        <v>Feb</v>
      </c>
      <c r="B1059" s="2">
        <v>45701</v>
      </c>
      <c r="C1059" s="8">
        <v>-18620.599999999999</v>
      </c>
      <c r="D1059" s="8">
        <v>-8180.8</v>
      </c>
      <c r="E1059" s="8">
        <v>0</v>
      </c>
      <c r="F1059" s="8">
        <v>18668.8</v>
      </c>
      <c r="G1059" s="8">
        <v>8575.2000000000007</v>
      </c>
      <c r="H1059" s="8">
        <v>0</v>
      </c>
      <c r="I1059" s="8">
        <v>0</v>
      </c>
      <c r="J1059" s="10">
        <f t="shared" si="109"/>
        <v>442.60000000000218</v>
      </c>
      <c r="K1059" s="8">
        <v>-82.39</v>
      </c>
      <c r="L1059" s="8">
        <v>-696.64</v>
      </c>
      <c r="M1059" s="8">
        <f t="shared" si="111"/>
        <v>-779.03</v>
      </c>
      <c r="N1059" s="10">
        <f t="shared" si="108"/>
        <v>-336.42999999999779</v>
      </c>
      <c r="O1059" s="11">
        <f>IF(Table5[[#This Row],[Beans]]="","",O1058+Table5[[#This Row],[Beans]])</f>
        <v>5032729.8999999929</v>
      </c>
      <c r="P1059" s="11">
        <f>IF(Table5[[#This Row],[Meal]]="","",P1058+Table5[[#This Row],[Meal]])</f>
        <v>1690625.199999999</v>
      </c>
      <c r="Q1059" s="11">
        <f>IF(Table5[[#This Row],[Oil]]="","",Q1058+Table5[[#This Row],[Oil]])</f>
        <v>-540422.85999999987</v>
      </c>
      <c r="R1059" s="11">
        <f>IF(Table5[[#This Row],[Corn]]="","",R1058+Table5[[#This Row],[Corn]])</f>
        <v>779430.60099999967</v>
      </c>
      <c r="S1059" s="11">
        <f>IF(Table5[[#This Row],[Wheat]]="","",S1058+Table5[[#This Row],[Wheat]])</f>
        <v>1602232.8200000015</v>
      </c>
      <c r="T1059" s="11">
        <f>IF(Table5[[#This Row],[KC Wheat]]="","",T1058+Table5[[#This Row],[KC Wheat]])</f>
        <v>-11076.900000000012</v>
      </c>
      <c r="U1059" s="11">
        <f>IF(Table5[[#This Row],[Energies]]="","",U1058+Table5[[#This Row],[Energies]])</f>
        <v>58860.250000000015</v>
      </c>
      <c r="V1059" s="10">
        <f t="shared" si="107"/>
        <v>7688057.288999998</v>
      </c>
      <c r="W1059" s="8">
        <v>426218</v>
      </c>
      <c r="X1059" s="12">
        <f t="shared" si="112"/>
        <v>-7.8933785058349902E-4</v>
      </c>
      <c r="Y1059" s="8">
        <f>-756.14-3061.17-182.31-26.09-4854.87-361.43</f>
        <v>-9242.01</v>
      </c>
      <c r="Z1059" s="8"/>
      <c r="AA1059" s="8"/>
      <c r="AB1059" s="8"/>
      <c r="AC1059" s="66">
        <v>325270.89</v>
      </c>
    </row>
    <row r="1060" spans="1:29" x14ac:dyDescent="0.25">
      <c r="A1060" s="1" t="str">
        <f t="shared" si="110"/>
        <v>Feb</v>
      </c>
      <c r="B1060" s="2">
        <v>45702</v>
      </c>
      <c r="C1060" s="8">
        <v>10097.799999999999</v>
      </c>
      <c r="D1060" s="8">
        <v>11133.2</v>
      </c>
      <c r="E1060" s="8">
        <v>0</v>
      </c>
      <c r="F1060" s="8">
        <v>-182.2</v>
      </c>
      <c r="G1060" s="8">
        <v>-26154.7</v>
      </c>
      <c r="H1060" s="8">
        <v>0</v>
      </c>
      <c r="I1060" s="8">
        <v>0</v>
      </c>
      <c r="J1060" s="10">
        <f t="shared" si="109"/>
        <v>-5105.9000000000015</v>
      </c>
      <c r="K1060" s="8">
        <v>-134.05000000000001</v>
      </c>
      <c r="L1060" s="8">
        <v>-1178.75</v>
      </c>
      <c r="M1060" s="8">
        <f t="shared" si="111"/>
        <v>-1312.8</v>
      </c>
      <c r="N1060" s="10">
        <f t="shared" si="108"/>
        <v>-6418.7000000000016</v>
      </c>
      <c r="O1060" s="11">
        <f>IF(Table5[[#This Row],[Beans]]="","",O1059+Table5[[#This Row],[Beans]])</f>
        <v>5042827.6999999927</v>
      </c>
      <c r="P1060" s="11">
        <f>IF(Table5[[#This Row],[Meal]]="","",P1059+Table5[[#This Row],[Meal]])</f>
        <v>1701758.399999999</v>
      </c>
      <c r="Q1060" s="11">
        <f>IF(Table5[[#This Row],[Oil]]="","",Q1059+Table5[[#This Row],[Oil]])</f>
        <v>-540422.85999999987</v>
      </c>
      <c r="R1060" s="11">
        <f>IF(Table5[[#This Row],[Corn]]="","",R1059+Table5[[#This Row],[Corn]])</f>
        <v>779248.40099999972</v>
      </c>
      <c r="S1060" s="11">
        <f>IF(Table5[[#This Row],[Wheat]]="","",S1059+Table5[[#This Row],[Wheat]])</f>
        <v>1576078.1200000015</v>
      </c>
      <c r="T1060" s="11">
        <f>IF(Table5[[#This Row],[KC Wheat]]="","",T1059+Table5[[#This Row],[KC Wheat]])</f>
        <v>-11076.900000000012</v>
      </c>
      <c r="U1060" s="11">
        <f>IF(Table5[[#This Row],[Energies]]="","",U1059+Table5[[#This Row],[Energies]])</f>
        <v>58860.250000000015</v>
      </c>
      <c r="V1060" s="10">
        <f t="shared" si="107"/>
        <v>7681638.5889999978</v>
      </c>
      <c r="W1060" s="8">
        <v>410950</v>
      </c>
      <c r="X1060" s="12">
        <f t="shared" si="112"/>
        <v>-1.5619175082126784E-2</v>
      </c>
      <c r="Y1060" s="8"/>
      <c r="Z1060" s="8">
        <v>9775.65</v>
      </c>
      <c r="AA1060" s="8"/>
      <c r="AB1060" s="1"/>
      <c r="AC1060" s="66">
        <v>358341.84</v>
      </c>
    </row>
    <row r="1061" spans="1:29" x14ac:dyDescent="0.25">
      <c r="A1061" s="1" t="str">
        <f t="shared" si="110"/>
        <v>Feb</v>
      </c>
      <c r="B1061" s="2">
        <v>45706</v>
      </c>
      <c r="C1061" s="8">
        <v>5813.7</v>
      </c>
      <c r="D1061" s="8">
        <v>-24783.4</v>
      </c>
      <c r="E1061" s="8">
        <v>0</v>
      </c>
      <c r="F1061" s="8">
        <v>-6010.5</v>
      </c>
      <c r="G1061" s="8">
        <v>-15786.7</v>
      </c>
      <c r="H1061" s="8">
        <v>0</v>
      </c>
      <c r="I1061" s="8">
        <v>0</v>
      </c>
      <c r="J1061" s="10">
        <f t="shared" si="109"/>
        <v>-40766.9</v>
      </c>
      <c r="K1061" s="8">
        <v>-78.91</v>
      </c>
      <c r="L1061" s="8">
        <v>-655.43</v>
      </c>
      <c r="M1061" s="8">
        <f t="shared" si="111"/>
        <v>-734.33999999999992</v>
      </c>
      <c r="N1061" s="10">
        <f t="shared" si="108"/>
        <v>-41501.24</v>
      </c>
      <c r="O1061" s="11">
        <f>IF(Table5[[#This Row],[Beans]]="","",O1060+Table5[[#This Row],[Beans]])</f>
        <v>5048641.3999999929</v>
      </c>
      <c r="P1061" s="11">
        <f>IF(Table5[[#This Row],[Meal]]="","",P1060+Table5[[#This Row],[Meal]])</f>
        <v>1676974.9999999991</v>
      </c>
      <c r="Q1061" s="11">
        <f>IF(Table5[[#This Row],[Oil]]="","",Q1060+Table5[[#This Row],[Oil]])</f>
        <v>-540422.85999999987</v>
      </c>
      <c r="R1061" s="11">
        <f>IF(Table5[[#This Row],[Corn]]="","",R1060+Table5[[#This Row],[Corn]])</f>
        <v>773237.90099999972</v>
      </c>
      <c r="S1061" s="11">
        <f>IF(Table5[[#This Row],[Wheat]]="","",S1060+Table5[[#This Row],[Wheat]])</f>
        <v>1560291.4200000016</v>
      </c>
      <c r="T1061" s="11">
        <f>IF(Table5[[#This Row],[KC Wheat]]="","",T1060+Table5[[#This Row],[KC Wheat]])</f>
        <v>-11076.900000000012</v>
      </c>
      <c r="U1061" s="11">
        <f>IF(Table5[[#This Row],[Energies]]="","",U1060+Table5[[#This Row],[Energies]])</f>
        <v>58860.250000000015</v>
      </c>
      <c r="V1061" s="10">
        <f t="shared" si="107"/>
        <v>7640137.3489999976</v>
      </c>
      <c r="W1061" s="8">
        <v>371916</v>
      </c>
      <c r="X1061" s="12">
        <f t="shared" si="112"/>
        <v>-0.11158767033416148</v>
      </c>
      <c r="Y1061" s="8"/>
      <c r="Z1061" s="8"/>
      <c r="AA1061" s="8"/>
      <c r="AB1061" s="1"/>
      <c r="AC1061" s="66">
        <v>286867.5</v>
      </c>
    </row>
    <row r="1062" spans="1:29" x14ac:dyDescent="0.25">
      <c r="A1062" s="1" t="str">
        <f t="shared" si="110"/>
        <v>Feb</v>
      </c>
      <c r="B1062" s="2">
        <v>45707</v>
      </c>
      <c r="C1062" s="8">
        <v>-16542.599999999999</v>
      </c>
      <c r="D1062" s="8">
        <v>1988.1</v>
      </c>
      <c r="E1062" s="8">
        <v>0</v>
      </c>
      <c r="F1062" s="8">
        <v>26324.3</v>
      </c>
      <c r="G1062" s="8">
        <v>-14522.1</v>
      </c>
      <c r="H1062" s="8">
        <v>0</v>
      </c>
      <c r="I1062" s="8">
        <v>0</v>
      </c>
      <c r="J1062" s="10">
        <f t="shared" si="109"/>
        <v>-2752.2999999999993</v>
      </c>
      <c r="K1062" s="8">
        <v>-67.13</v>
      </c>
      <c r="L1062" s="8">
        <v>-569.98</v>
      </c>
      <c r="M1062" s="8">
        <f t="shared" si="111"/>
        <v>-637.11</v>
      </c>
      <c r="N1062" s="10">
        <f t="shared" si="108"/>
        <v>-3389.4099999999994</v>
      </c>
      <c r="O1062" s="11">
        <f>IF(Table5[[#This Row],[Beans]]="","",O1061+Table5[[#This Row],[Beans]])</f>
        <v>5032098.7999999933</v>
      </c>
      <c r="P1062" s="11">
        <f>IF(Table5[[#This Row],[Meal]]="","",P1061+Table5[[#This Row],[Meal]])</f>
        <v>1678963.0999999992</v>
      </c>
      <c r="Q1062" s="11">
        <f>IF(Table5[[#This Row],[Oil]]="","",Q1061+Table5[[#This Row],[Oil]])</f>
        <v>-540422.85999999987</v>
      </c>
      <c r="R1062" s="11">
        <f>IF(Table5[[#This Row],[Corn]]="","",R1061+Table5[[#This Row],[Corn]])</f>
        <v>799562.20099999977</v>
      </c>
      <c r="S1062" s="11">
        <f>IF(Table5[[#This Row],[Wheat]]="","",S1061+Table5[[#This Row],[Wheat]])</f>
        <v>1545769.3200000015</v>
      </c>
      <c r="T1062" s="11">
        <f>IF(Table5[[#This Row],[KC Wheat]]="","",T1061+Table5[[#This Row],[KC Wheat]])</f>
        <v>-11076.900000000012</v>
      </c>
      <c r="U1062" s="11">
        <f>IF(Table5[[#This Row],[Energies]]="","",U1061+Table5[[#This Row],[Energies]])</f>
        <v>58860.250000000015</v>
      </c>
      <c r="V1062" s="10">
        <f t="shared" si="107"/>
        <v>7636747.9389999975</v>
      </c>
      <c r="W1062" s="8">
        <v>372297</v>
      </c>
      <c r="X1062" s="12">
        <f t="shared" si="112"/>
        <v>-9.1040486493310438E-3</v>
      </c>
      <c r="Y1062" s="8"/>
      <c r="Z1062" s="8"/>
      <c r="AA1062" s="8"/>
      <c r="AB1062" s="8"/>
      <c r="AC1062" s="66">
        <v>283555.39</v>
      </c>
    </row>
    <row r="1063" spans="1:29" x14ac:dyDescent="0.25">
      <c r="A1063" s="1" t="str">
        <f t="shared" si="110"/>
        <v>Feb</v>
      </c>
      <c r="B1063" s="2">
        <v>45708</v>
      </c>
      <c r="C1063" s="8">
        <v>-6200</v>
      </c>
      <c r="D1063" s="8">
        <v>-3677.3</v>
      </c>
      <c r="E1063" s="8">
        <v>0</v>
      </c>
      <c r="F1063" s="8">
        <v>1044.4000000000001</v>
      </c>
      <c r="G1063" s="8">
        <v>-3602.2</v>
      </c>
      <c r="H1063" s="8">
        <v>0</v>
      </c>
      <c r="I1063" s="8">
        <v>0</v>
      </c>
      <c r="J1063" s="10">
        <f t="shared" si="109"/>
        <v>-12435.099999999999</v>
      </c>
      <c r="K1063" s="8">
        <v>-56.63</v>
      </c>
      <c r="L1063" s="8">
        <v>-455.52</v>
      </c>
      <c r="M1063" s="8">
        <f t="shared" si="111"/>
        <v>-512.15</v>
      </c>
      <c r="N1063" s="10">
        <f t="shared" si="108"/>
        <v>-12947.249999999998</v>
      </c>
      <c r="O1063" s="11">
        <f>IF(Table5[[#This Row],[Beans]]="","",O1062+Table5[[#This Row],[Beans]])</f>
        <v>5025898.7999999933</v>
      </c>
      <c r="P1063" s="11">
        <f>IF(Table5[[#This Row],[Meal]]="","",P1062+Table5[[#This Row],[Meal]])</f>
        <v>1675285.7999999991</v>
      </c>
      <c r="Q1063" s="11">
        <f>IF(Table5[[#This Row],[Oil]]="","",Q1062+Table5[[#This Row],[Oil]])</f>
        <v>-540422.85999999987</v>
      </c>
      <c r="R1063" s="11">
        <f>IF(Table5[[#This Row],[Corn]]="","",R1062+Table5[[#This Row],[Corn]])</f>
        <v>800606.60099999979</v>
      </c>
      <c r="S1063" s="11">
        <f>IF(Table5[[#This Row],[Wheat]]="","",S1062+Table5[[#This Row],[Wheat]])</f>
        <v>1542167.1200000015</v>
      </c>
      <c r="T1063" s="11">
        <f>IF(Table5[[#This Row],[KC Wheat]]="","",T1062+Table5[[#This Row],[KC Wheat]])</f>
        <v>-11076.900000000012</v>
      </c>
      <c r="U1063" s="11">
        <f>IF(Table5[[#This Row],[Energies]]="","",U1062+Table5[[#This Row],[Energies]])</f>
        <v>58860.250000000015</v>
      </c>
      <c r="V1063" s="10">
        <f t="shared" si="107"/>
        <v>7623800.6889999975</v>
      </c>
      <c r="W1063" s="8">
        <v>310887</v>
      </c>
      <c r="X1063" s="12">
        <f t="shared" si="112"/>
        <v>-4.1646160823707645E-2</v>
      </c>
      <c r="Y1063" s="8">
        <f>-48.98-2248.26</f>
        <v>-2297.2400000000002</v>
      </c>
      <c r="Z1063" s="8"/>
      <c r="AA1063" s="8"/>
      <c r="AB1063" s="1"/>
      <c r="AC1063" s="66">
        <v>255390.74</v>
      </c>
    </row>
    <row r="1064" spans="1:29" x14ac:dyDescent="0.25">
      <c r="A1064" s="1" t="str">
        <f t="shared" si="110"/>
        <v>Feb</v>
      </c>
      <c r="B1064" s="2">
        <v>45709</v>
      </c>
      <c r="C1064" s="8">
        <v>-5904.1</v>
      </c>
      <c r="D1064" s="8">
        <v>-6589.1</v>
      </c>
      <c r="E1064" s="8">
        <v>0</v>
      </c>
      <c r="F1064" s="8">
        <v>-462.6</v>
      </c>
      <c r="G1064" s="8">
        <v>35555.300000000003</v>
      </c>
      <c r="H1064" s="8">
        <v>0</v>
      </c>
      <c r="I1064" s="8">
        <v>0</v>
      </c>
      <c r="J1064" s="10">
        <f t="shared" si="109"/>
        <v>22599.5</v>
      </c>
      <c r="K1064" s="8">
        <v>-590.73</v>
      </c>
      <c r="L1064" s="8">
        <v>-2618.5100000000002</v>
      </c>
      <c r="M1064" s="8">
        <f t="shared" si="111"/>
        <v>-3209.2400000000002</v>
      </c>
      <c r="N1064" s="10">
        <f t="shared" si="108"/>
        <v>19390.259999999998</v>
      </c>
      <c r="O1064" s="11">
        <f>IF(Table5[[#This Row],[Beans]]="","",O1063+Table5[[#This Row],[Beans]])</f>
        <v>5019994.6999999937</v>
      </c>
      <c r="P1064" s="11">
        <f>IF(Table5[[#This Row],[Meal]]="","",P1063+Table5[[#This Row],[Meal]])</f>
        <v>1668696.699999999</v>
      </c>
      <c r="Q1064" s="11">
        <f>IF(Table5[[#This Row],[Oil]]="","",Q1063+Table5[[#This Row],[Oil]])</f>
        <v>-540422.85999999987</v>
      </c>
      <c r="R1064" s="11">
        <f>IF(Table5[[#This Row],[Corn]]="","",R1063+Table5[[#This Row],[Corn]])</f>
        <v>800144.00099999981</v>
      </c>
      <c r="S1064" s="11">
        <f>IF(Table5[[#This Row],[Wheat]]="","",S1063+Table5[[#This Row],[Wheat]])</f>
        <v>1577722.4200000016</v>
      </c>
      <c r="T1064" s="11">
        <f>IF(Table5[[#This Row],[KC Wheat]]="","",T1063+Table5[[#This Row],[KC Wheat]])</f>
        <v>-11076.900000000012</v>
      </c>
      <c r="U1064" s="11">
        <f>IF(Table5[[#This Row],[Energies]]="","",U1063+Table5[[#This Row],[Energies]])</f>
        <v>58860.250000000015</v>
      </c>
      <c r="V1064" s="10">
        <f t="shared" si="107"/>
        <v>7643190.9489999972</v>
      </c>
      <c r="W1064" s="8">
        <v>501188</v>
      </c>
      <c r="X1064" s="12">
        <f t="shared" si="112"/>
        <v>3.8688595896150743E-2</v>
      </c>
      <c r="Y1064" s="8"/>
      <c r="Z1064" s="8"/>
      <c r="AA1064" s="8"/>
      <c r="AB1064" s="8"/>
      <c r="AC1064" s="66">
        <v>194480.25</v>
      </c>
    </row>
    <row r="1065" spans="1:29" x14ac:dyDescent="0.25">
      <c r="A1065" s="1" t="str">
        <f t="shared" si="110"/>
        <v>Feb</v>
      </c>
      <c r="B1065" s="2">
        <v>45712</v>
      </c>
      <c r="C1065" s="8">
        <v>2668.2</v>
      </c>
      <c r="D1065" s="8">
        <v>-28854.400000000001</v>
      </c>
      <c r="E1065" s="8">
        <v>0</v>
      </c>
      <c r="F1065" s="8">
        <v>-8299.1</v>
      </c>
      <c r="G1065" s="8">
        <v>79.400000000000006</v>
      </c>
      <c r="H1065" s="8">
        <v>0</v>
      </c>
      <c r="I1065" s="8">
        <v>0</v>
      </c>
      <c r="J1065" s="10">
        <f t="shared" si="109"/>
        <v>-34405.9</v>
      </c>
      <c r="K1065" s="8">
        <v>-75.14</v>
      </c>
      <c r="L1065" s="8">
        <v>-662.17</v>
      </c>
      <c r="M1065" s="8">
        <f t="shared" si="111"/>
        <v>-737.31</v>
      </c>
      <c r="N1065" s="10">
        <f t="shared" si="108"/>
        <v>-35143.21</v>
      </c>
      <c r="O1065" s="11">
        <f>IF(Table5[[#This Row],[Beans]]="","",O1064+Table5[[#This Row],[Beans]])</f>
        <v>5022662.8999999939</v>
      </c>
      <c r="P1065" s="11">
        <f>IF(Table5[[#This Row],[Meal]]="","",P1064+Table5[[#This Row],[Meal]])</f>
        <v>1639842.2999999991</v>
      </c>
      <c r="Q1065" s="11">
        <f>IF(Table5[[#This Row],[Oil]]="","",Q1064+Table5[[#This Row],[Oil]])</f>
        <v>-540422.85999999987</v>
      </c>
      <c r="R1065" s="11">
        <f>IF(Table5[[#This Row],[Corn]]="","",R1064+Table5[[#This Row],[Corn]])</f>
        <v>791844.90099999984</v>
      </c>
      <c r="S1065" s="11">
        <f>IF(Table5[[#This Row],[Wheat]]="","",S1064+Table5[[#This Row],[Wheat]])</f>
        <v>1577801.8200000015</v>
      </c>
      <c r="T1065" s="11">
        <f>IF(Table5[[#This Row],[KC Wheat]]="","",T1064+Table5[[#This Row],[KC Wheat]])</f>
        <v>-11076.900000000012</v>
      </c>
      <c r="U1065" s="11">
        <f>IF(Table5[[#This Row],[Energies]]="","",U1064+Table5[[#This Row],[Energies]])</f>
        <v>58860.250000000015</v>
      </c>
      <c r="V1065" s="10">
        <f t="shared" si="107"/>
        <v>7608047.7389999973</v>
      </c>
      <c r="W1065" s="8">
        <v>421796</v>
      </c>
      <c r="X1065" s="12">
        <f t="shared" si="112"/>
        <v>-8.3318025775493368E-2</v>
      </c>
      <c r="Y1065" s="8"/>
      <c r="Z1065" s="8"/>
      <c r="AA1065" s="8"/>
      <c r="AB1065" s="1"/>
      <c r="AC1065" s="66">
        <v>215439.19</v>
      </c>
    </row>
    <row r="1066" spans="1:29" x14ac:dyDescent="0.25">
      <c r="A1066" s="1" t="str">
        <f t="shared" si="110"/>
        <v>Feb</v>
      </c>
      <c r="B1066" s="2">
        <v>45713</v>
      </c>
      <c r="C1066" s="8">
        <v>24064.6</v>
      </c>
      <c r="D1066" s="8">
        <v>-10063.700000000001</v>
      </c>
      <c r="E1066" s="8">
        <v>0</v>
      </c>
      <c r="F1066" s="8">
        <v>5143.8</v>
      </c>
      <c r="G1066" s="8">
        <v>-5798.9</v>
      </c>
      <c r="H1066" s="8">
        <v>0</v>
      </c>
      <c r="I1066" s="8">
        <v>0</v>
      </c>
      <c r="J1066" s="10">
        <f t="shared" si="109"/>
        <v>13345.799999999997</v>
      </c>
      <c r="K1066" s="8">
        <v>-121.57</v>
      </c>
      <c r="L1066" s="8">
        <v>-1078.1400000000001</v>
      </c>
      <c r="M1066" s="8">
        <f t="shared" si="111"/>
        <v>-1199.71</v>
      </c>
      <c r="N1066" s="10">
        <f t="shared" si="108"/>
        <v>12146.089999999997</v>
      </c>
      <c r="O1066" s="11">
        <f>IF(Table5[[#This Row],[Beans]]="","",O1065+Table5[[#This Row],[Beans]])</f>
        <v>5046727.4999999935</v>
      </c>
      <c r="P1066" s="11">
        <f>IF(Table5[[#This Row],[Meal]]="","",P1065+Table5[[#This Row],[Meal]])</f>
        <v>1629778.5999999992</v>
      </c>
      <c r="Q1066" s="11">
        <f>IF(Table5[[#This Row],[Oil]]="","",Q1065+Table5[[#This Row],[Oil]])</f>
        <v>-540422.85999999987</v>
      </c>
      <c r="R1066" s="11">
        <f>IF(Table5[[#This Row],[Corn]]="","",R1065+Table5[[#This Row],[Corn]])</f>
        <v>796988.70099999988</v>
      </c>
      <c r="S1066" s="11">
        <f>IF(Table5[[#This Row],[Wheat]]="","",S1065+Table5[[#This Row],[Wheat]])</f>
        <v>1572002.9200000016</v>
      </c>
      <c r="T1066" s="11">
        <f>IF(Table5[[#This Row],[KC Wheat]]="","",T1065+Table5[[#This Row],[KC Wheat]])</f>
        <v>-11076.900000000012</v>
      </c>
      <c r="U1066" s="11">
        <f>IF(Table5[[#This Row],[Energies]]="","",U1065+Table5[[#This Row],[Energies]])</f>
        <v>58860.250000000015</v>
      </c>
      <c r="V1066" s="10">
        <f t="shared" si="107"/>
        <v>7620193.8289999971</v>
      </c>
      <c r="W1066" s="8">
        <v>458821</v>
      </c>
      <c r="X1066" s="12">
        <f t="shared" si="112"/>
        <v>2.6472393373450642E-2</v>
      </c>
      <c r="Y1066" s="8">
        <f>-4854.87-361.43</f>
        <v>-5216.3</v>
      </c>
      <c r="Z1066" s="8"/>
      <c r="AA1066" s="8"/>
      <c r="AB1066" s="8"/>
      <c r="AC1066" s="66">
        <v>254959.48</v>
      </c>
    </row>
    <row r="1067" spans="1:29" x14ac:dyDescent="0.25">
      <c r="A1067" s="1" t="str">
        <f t="shared" si="110"/>
        <v>Feb</v>
      </c>
      <c r="B1067" s="2">
        <v>45714</v>
      </c>
      <c r="C1067" s="8">
        <v>18295.7</v>
      </c>
      <c r="D1067" s="8">
        <v>1046.9000000000001</v>
      </c>
      <c r="E1067" s="8">
        <v>0</v>
      </c>
      <c r="F1067" s="8">
        <v>-15860.5</v>
      </c>
      <c r="G1067" s="8">
        <v>11387.9</v>
      </c>
      <c r="H1067" s="8">
        <v>0</v>
      </c>
      <c r="I1067" s="8">
        <v>0</v>
      </c>
      <c r="J1067" s="10">
        <f t="shared" si="109"/>
        <v>14870.000000000002</v>
      </c>
      <c r="K1067" s="8">
        <v>-110.02</v>
      </c>
      <c r="L1067" s="8">
        <v>-976.76</v>
      </c>
      <c r="M1067" s="8">
        <f t="shared" si="111"/>
        <v>-1086.78</v>
      </c>
      <c r="N1067" s="10">
        <f t="shared" si="108"/>
        <v>13783.220000000001</v>
      </c>
      <c r="O1067" s="11">
        <f>IF(Table5[[#This Row],[Beans]]="","",O1066+Table5[[#This Row],[Beans]])</f>
        <v>5065023.1999999937</v>
      </c>
      <c r="P1067" s="11">
        <f>IF(Table5[[#This Row],[Meal]]="","",P1066+Table5[[#This Row],[Meal]])</f>
        <v>1630825.4999999991</v>
      </c>
      <c r="Q1067" s="11">
        <f>IF(Table5[[#This Row],[Oil]]="","",Q1066+Table5[[#This Row],[Oil]])</f>
        <v>-540422.85999999987</v>
      </c>
      <c r="R1067" s="11">
        <f>IF(Table5[[#This Row],[Corn]]="","",R1066+Table5[[#This Row],[Corn]])</f>
        <v>781128.20099999988</v>
      </c>
      <c r="S1067" s="11">
        <f>IF(Table5[[#This Row],[Wheat]]="","",S1066+Table5[[#This Row],[Wheat]])</f>
        <v>1583390.8200000015</v>
      </c>
      <c r="T1067" s="11">
        <f>IF(Table5[[#This Row],[KC Wheat]]="","",T1066+Table5[[#This Row],[KC Wheat]])</f>
        <v>-11076.900000000012</v>
      </c>
      <c r="U1067" s="11">
        <f>IF(Table5[[#This Row],[Energies]]="","",U1066+Table5[[#This Row],[Energies]])</f>
        <v>58860.250000000015</v>
      </c>
      <c r="V1067" s="10">
        <f t="shared" si="107"/>
        <v>7633977.0489999969</v>
      </c>
      <c r="W1067" s="8">
        <v>497894</v>
      </c>
      <c r="X1067" s="12">
        <f t="shared" si="112"/>
        <v>2.7683040968559575E-2</v>
      </c>
      <c r="Y1067" s="8"/>
      <c r="Z1067" s="8"/>
      <c r="AA1067" s="8"/>
      <c r="AB1067" s="1"/>
      <c r="AC1067" s="66">
        <v>274676.45</v>
      </c>
    </row>
    <row r="1068" spans="1:29" x14ac:dyDescent="0.25">
      <c r="A1068" s="1" t="str">
        <f t="shared" si="110"/>
        <v>Feb</v>
      </c>
      <c r="B1068" s="2">
        <v>45715</v>
      </c>
      <c r="C1068" s="8">
        <v>14308.6</v>
      </c>
      <c r="D1068" s="8">
        <v>15819.1</v>
      </c>
      <c r="E1068" s="8">
        <v>0</v>
      </c>
      <c r="F1068" s="8">
        <v>-11329.7</v>
      </c>
      <c r="G1068" s="8">
        <v>36800.699999999997</v>
      </c>
      <c r="H1068" s="8">
        <v>0</v>
      </c>
      <c r="I1068" s="8">
        <v>0</v>
      </c>
      <c r="J1068" s="10">
        <f t="shared" si="109"/>
        <v>55598.7</v>
      </c>
      <c r="K1068" s="8">
        <v>-188.14</v>
      </c>
      <c r="L1068" s="8">
        <v>-1663.61</v>
      </c>
      <c r="M1068" s="8">
        <f t="shared" si="111"/>
        <v>-1851.75</v>
      </c>
      <c r="N1068" s="10">
        <f t="shared" si="108"/>
        <v>53746.95</v>
      </c>
      <c r="O1068" s="11">
        <f>IF(Table5[[#This Row],[Beans]]="","",O1067+Table5[[#This Row],[Beans]])</f>
        <v>5079331.7999999933</v>
      </c>
      <c r="P1068" s="11">
        <f>IF(Table5[[#This Row],[Meal]]="","",P1067+Table5[[#This Row],[Meal]])</f>
        <v>1646644.5999999992</v>
      </c>
      <c r="Q1068" s="11">
        <f>IF(Table5[[#This Row],[Oil]]="","",Q1067+Table5[[#This Row],[Oil]])</f>
        <v>-540422.85999999987</v>
      </c>
      <c r="R1068" s="11">
        <f>IF(Table5[[#This Row],[Corn]]="","",R1067+Table5[[#This Row],[Corn]])</f>
        <v>769798.50099999993</v>
      </c>
      <c r="S1068" s="11">
        <f>IF(Table5[[#This Row],[Wheat]]="","",S1067+Table5[[#This Row],[Wheat]])</f>
        <v>1620191.5200000014</v>
      </c>
      <c r="T1068" s="11">
        <f>IF(Table5[[#This Row],[KC Wheat]]="","",T1067+Table5[[#This Row],[KC Wheat]])</f>
        <v>-11076.900000000012</v>
      </c>
      <c r="U1068" s="11">
        <f>IF(Table5[[#This Row],[Energies]]="","",U1067+Table5[[#This Row],[Energies]])</f>
        <v>58860.250000000015</v>
      </c>
      <c r="V1068" s="10">
        <f t="shared" si="107"/>
        <v>7687723.998999997</v>
      </c>
      <c r="W1068" s="8">
        <v>569447</v>
      </c>
      <c r="X1068" s="12">
        <f t="shared" si="112"/>
        <v>9.4384464225819073E-2</v>
      </c>
      <c r="Y1068" s="8"/>
      <c r="Z1068" s="8"/>
      <c r="AA1068" s="8"/>
      <c r="AB1068" s="8"/>
      <c r="AC1068" s="66">
        <v>312898.45</v>
      </c>
    </row>
    <row r="1069" spans="1:29" x14ac:dyDescent="0.25">
      <c r="A1069" s="1" t="str">
        <f t="shared" si="110"/>
        <v>Feb</v>
      </c>
      <c r="B1069" s="2">
        <v>45716</v>
      </c>
      <c r="C1069" s="8">
        <v>10933.3</v>
      </c>
      <c r="D1069" s="8">
        <v>-7474.8</v>
      </c>
      <c r="E1069" s="8">
        <v>0</v>
      </c>
      <c r="F1069" s="8">
        <v>-9519.7999999999993</v>
      </c>
      <c r="G1069" s="8">
        <v>-12540.3</v>
      </c>
      <c r="H1069" s="8">
        <v>0</v>
      </c>
      <c r="I1069" s="8">
        <v>0</v>
      </c>
      <c r="J1069" s="10">
        <f t="shared" si="109"/>
        <v>-18601.599999999999</v>
      </c>
      <c r="K1069" s="8">
        <v>-138.57</v>
      </c>
      <c r="L1069" s="8">
        <v>-1226.8499999999999</v>
      </c>
      <c r="M1069" s="8">
        <f t="shared" si="111"/>
        <v>-1365.4199999999998</v>
      </c>
      <c r="N1069" s="10">
        <f t="shared" si="108"/>
        <v>-19967.019999999997</v>
      </c>
      <c r="O1069" s="11">
        <f>IF(Table5[[#This Row],[Beans]]="","",O1068+Table5[[#This Row],[Beans]])</f>
        <v>5090265.0999999931</v>
      </c>
      <c r="P1069" s="11">
        <f>IF(Table5[[#This Row],[Meal]]="","",P1068+Table5[[#This Row],[Meal]])</f>
        <v>1639169.7999999991</v>
      </c>
      <c r="Q1069" s="11">
        <f>IF(Table5[[#This Row],[Oil]]="","",Q1068+Table5[[#This Row],[Oil]])</f>
        <v>-540422.85999999987</v>
      </c>
      <c r="R1069" s="11">
        <f>IF(Table5[[#This Row],[Corn]]="","",R1068+Table5[[#This Row],[Corn]])</f>
        <v>760278.70099999988</v>
      </c>
      <c r="S1069" s="11">
        <f>IF(Table5[[#This Row],[Wheat]]="","",S1068+Table5[[#This Row],[Wheat]])</f>
        <v>1607651.2200000014</v>
      </c>
      <c r="T1069" s="11">
        <f>IF(Table5[[#This Row],[KC Wheat]]="","",T1068+Table5[[#This Row],[KC Wheat]])</f>
        <v>-11076.900000000012</v>
      </c>
      <c r="U1069" s="11">
        <f>IF(Table5[[#This Row],[Energies]]="","",U1068+Table5[[#This Row],[Energies]])</f>
        <v>58860.250000000015</v>
      </c>
      <c r="V1069" s="10">
        <f t="shared" si="107"/>
        <v>7667756.9789999975</v>
      </c>
      <c r="W1069" s="8">
        <v>661085</v>
      </c>
      <c r="X1069" s="12">
        <f t="shared" si="112"/>
        <v>-3.0203408033762674E-2</v>
      </c>
      <c r="Y1069" s="8"/>
      <c r="Z1069" s="8"/>
      <c r="AA1069" s="8"/>
      <c r="AB1069" s="1"/>
      <c r="AC1069" s="66">
        <v>298238.03000000003</v>
      </c>
    </row>
    <row r="1070" spans="1:29" x14ac:dyDescent="0.25">
      <c r="A1070" s="1" t="str">
        <f t="shared" si="110"/>
        <v>Mar</v>
      </c>
      <c r="B1070" s="2">
        <v>45719</v>
      </c>
      <c r="C1070" s="8">
        <v>8311.4</v>
      </c>
      <c r="D1070" s="8">
        <v>15890.1</v>
      </c>
      <c r="E1070" s="8">
        <v>0</v>
      </c>
      <c r="F1070" s="8">
        <v>18389.900000000001</v>
      </c>
      <c r="G1070" s="8">
        <v>-7572.4</v>
      </c>
      <c r="H1070" s="8">
        <v>0</v>
      </c>
      <c r="I1070" s="8">
        <v>0</v>
      </c>
      <c r="J1070" s="10">
        <f t="shared" ref="J1070:J1131" si="113">IF(SUM(C1070:I1070)=0,"",SUM(C1070:I1070))</f>
        <v>35019</v>
      </c>
      <c r="K1070" s="8">
        <v>-181.78</v>
      </c>
      <c r="L1070" s="8">
        <v>-1612.2</v>
      </c>
      <c r="M1070" s="8">
        <f t="shared" si="111"/>
        <v>-1793.98</v>
      </c>
      <c r="N1070" s="10">
        <f t="shared" ref="N1070:N1133" si="114">IFERROR(J1070+M1070,"")</f>
        <v>33225.019999999997</v>
      </c>
      <c r="O1070" s="11">
        <f>IF(Table5[[#This Row],[Beans]]="","",O1069+Table5[[#This Row],[Beans]])</f>
        <v>5098576.4999999935</v>
      </c>
      <c r="P1070" s="11">
        <f>IF(Table5[[#This Row],[Meal]]="","",P1069+Table5[[#This Row],[Meal]])</f>
        <v>1655059.8999999992</v>
      </c>
      <c r="Q1070" s="11">
        <f>IF(Table5[[#This Row],[Oil]]="","",Q1069+Table5[[#This Row],[Oil]])</f>
        <v>-540422.85999999987</v>
      </c>
      <c r="R1070" s="11">
        <f>IF(Table5[[#This Row],[Corn]]="","",R1069+Table5[[#This Row],[Corn]])</f>
        <v>778668.60099999991</v>
      </c>
      <c r="S1070" s="11">
        <f>IF(Table5[[#This Row],[Wheat]]="","",S1069+Table5[[#This Row],[Wheat]])</f>
        <v>1600078.8200000015</v>
      </c>
      <c r="T1070" s="11">
        <f>IF(Table5[[#This Row],[KC Wheat]]="","",T1069+Table5[[#This Row],[KC Wheat]])</f>
        <v>-11076.900000000012</v>
      </c>
      <c r="U1070" s="11">
        <f>IF(Table5[[#This Row],[Energies]]="","",U1069+Table5[[#This Row],[Energies]])</f>
        <v>58860.250000000015</v>
      </c>
      <c r="V1070" s="10">
        <f t="shared" ref="V1070:V1133" si="115">IF(N1070&lt;&gt;"",IFERROR(V1069+N1070,""),"")</f>
        <v>7700981.998999997</v>
      </c>
      <c r="W1070" s="8">
        <v>619574</v>
      </c>
      <c r="X1070" s="12">
        <f t="shared" si="112"/>
        <v>5.3625587903946899E-2</v>
      </c>
      <c r="Y1070" s="8">
        <f>-2500-1644.45-1644.45</f>
        <v>-5788.9</v>
      </c>
      <c r="Z1070" s="8"/>
      <c r="AA1070" s="8"/>
      <c r="AB1070" s="1"/>
      <c r="AC1070" s="66">
        <v>309790.3</v>
      </c>
    </row>
    <row r="1071" spans="1:29" x14ac:dyDescent="0.25">
      <c r="A1071" s="1" t="str">
        <f t="shared" si="110"/>
        <v>Mar</v>
      </c>
      <c r="B1071" s="2">
        <v>45720</v>
      </c>
      <c r="C1071" s="8">
        <v>29188.6</v>
      </c>
      <c r="D1071" s="8">
        <v>54380.6</v>
      </c>
      <c r="E1071" s="8">
        <v>0</v>
      </c>
      <c r="F1071" s="8">
        <v>-28080.2</v>
      </c>
      <c r="G1071" s="8">
        <v>3593.6</v>
      </c>
      <c r="H1071" s="8">
        <v>0</v>
      </c>
      <c r="I1071" s="8">
        <v>0</v>
      </c>
      <c r="J1071" s="10">
        <f t="shared" si="113"/>
        <v>59082.6</v>
      </c>
      <c r="K1071" s="8">
        <v>-177.45</v>
      </c>
      <c r="L1071" s="8">
        <v>-1565.49</v>
      </c>
      <c r="M1071" s="8">
        <f t="shared" si="111"/>
        <v>-1742.94</v>
      </c>
      <c r="N1071" s="10">
        <f t="shared" si="114"/>
        <v>57339.659999999996</v>
      </c>
      <c r="O1071" s="11">
        <f>IF(Table5[[#This Row],[Beans]]="","",O1070+Table5[[#This Row],[Beans]])</f>
        <v>5127765.0999999931</v>
      </c>
      <c r="P1071" s="11">
        <f>IF(Table5[[#This Row],[Meal]]="","",P1070+Table5[[#This Row],[Meal]])</f>
        <v>1709440.4999999993</v>
      </c>
      <c r="Q1071" s="11">
        <f>IF(Table5[[#This Row],[Oil]]="","",Q1070+Table5[[#This Row],[Oil]])</f>
        <v>-540422.85999999987</v>
      </c>
      <c r="R1071" s="11">
        <f>IF(Table5[[#This Row],[Corn]]="","",R1070+Table5[[#This Row],[Corn]])</f>
        <v>750588.40099999995</v>
      </c>
      <c r="S1071" s="11">
        <f>IF(Table5[[#This Row],[Wheat]]="","",S1070+Table5[[#This Row],[Wheat]])</f>
        <v>1603672.4200000016</v>
      </c>
      <c r="T1071" s="11">
        <f>IF(Table5[[#This Row],[KC Wheat]]="","",T1070+Table5[[#This Row],[KC Wheat]])</f>
        <v>-11076.900000000012</v>
      </c>
      <c r="U1071" s="11">
        <f>IF(Table5[[#This Row],[Energies]]="","",U1070+Table5[[#This Row],[Energies]])</f>
        <v>58860.250000000015</v>
      </c>
      <c r="V1071" s="10">
        <f t="shared" si="115"/>
        <v>7758321.6589999972</v>
      </c>
      <c r="W1071" s="8">
        <v>585320</v>
      </c>
      <c r="X1071" s="12">
        <f t="shared" si="112"/>
        <v>9.7962926262557232E-2</v>
      </c>
      <c r="Y1071" s="8"/>
      <c r="Z1071" s="8"/>
      <c r="AA1071" s="8"/>
      <c r="AB1071" s="8"/>
      <c r="AC1071" s="66">
        <v>398657.36</v>
      </c>
    </row>
    <row r="1072" spans="1:29" x14ac:dyDescent="0.25">
      <c r="A1072" s="1" t="str">
        <f t="shared" si="110"/>
        <v>Mar</v>
      </c>
      <c r="B1072" s="2">
        <v>45721</v>
      </c>
      <c r="C1072" s="8">
        <v>3944.5</v>
      </c>
      <c r="D1072" s="8">
        <v>-4638.5</v>
      </c>
      <c r="E1072" s="8">
        <v>0</v>
      </c>
      <c r="F1072" s="8">
        <v>28852.400000000001</v>
      </c>
      <c r="G1072" s="8">
        <v>-12715.8</v>
      </c>
      <c r="H1072" s="8">
        <v>0</v>
      </c>
      <c r="I1072" s="8">
        <v>0</v>
      </c>
      <c r="J1072" s="10">
        <f t="shared" si="113"/>
        <v>15442.600000000002</v>
      </c>
      <c r="K1072" s="8">
        <v>-111.77</v>
      </c>
      <c r="L1072" s="8">
        <v>-988.64</v>
      </c>
      <c r="M1072" s="8">
        <f t="shared" si="111"/>
        <v>-1100.4100000000001</v>
      </c>
      <c r="N1072" s="10">
        <f t="shared" si="114"/>
        <v>14342.190000000002</v>
      </c>
      <c r="O1072" s="11">
        <f>IF(Table5[[#This Row],[Beans]]="","",O1071+Table5[[#This Row],[Beans]])</f>
        <v>5131709.5999999931</v>
      </c>
      <c r="P1072" s="11">
        <f>IF(Table5[[#This Row],[Meal]]="","",P1071+Table5[[#This Row],[Meal]])</f>
        <v>1704801.9999999993</v>
      </c>
      <c r="Q1072" s="11">
        <f>IF(Table5[[#This Row],[Oil]]="","",Q1071+Table5[[#This Row],[Oil]])</f>
        <v>-540422.85999999987</v>
      </c>
      <c r="R1072" s="11">
        <f>IF(Table5[[#This Row],[Corn]]="","",R1071+Table5[[#This Row],[Corn]])</f>
        <v>779440.80099999998</v>
      </c>
      <c r="S1072" s="11">
        <f>IF(Table5[[#This Row],[Wheat]]="","",S1071+Table5[[#This Row],[Wheat]])</f>
        <v>1590956.6200000015</v>
      </c>
      <c r="T1072" s="11">
        <f>IF(Table5[[#This Row],[KC Wheat]]="","",T1071+Table5[[#This Row],[KC Wheat]])</f>
        <v>-11076.900000000012</v>
      </c>
      <c r="U1072" s="11">
        <f>IF(Table5[[#This Row],[Energies]]="","",U1071+Table5[[#This Row],[Energies]])</f>
        <v>58860.250000000015</v>
      </c>
      <c r="V1072" s="10">
        <f t="shared" si="115"/>
        <v>7772663.8489999976</v>
      </c>
      <c r="W1072" s="8">
        <v>578958</v>
      </c>
      <c r="X1072" s="12">
        <f t="shared" si="112"/>
        <v>2.4772418724674332E-2</v>
      </c>
      <c r="Y1072" s="8"/>
      <c r="Z1072" s="8"/>
      <c r="AA1072" s="8"/>
      <c r="AB1072" s="1"/>
      <c r="AC1072" s="66">
        <v>421066.95</v>
      </c>
    </row>
    <row r="1073" spans="1:29" x14ac:dyDescent="0.25">
      <c r="A1073" s="1" t="str">
        <f t="shared" si="110"/>
        <v>Mar</v>
      </c>
      <c r="B1073" s="2">
        <v>45722</v>
      </c>
      <c r="C1073" s="8">
        <v>-14479.9</v>
      </c>
      <c r="D1073" s="8">
        <v>5341.6</v>
      </c>
      <c r="E1073" s="8">
        <v>0</v>
      </c>
      <c r="F1073" s="8">
        <v>-4584.5</v>
      </c>
      <c r="G1073" s="8">
        <v>47553.1</v>
      </c>
      <c r="H1073" s="8">
        <v>0</v>
      </c>
      <c r="I1073" s="8">
        <v>0</v>
      </c>
      <c r="J1073" s="10">
        <f t="shared" si="113"/>
        <v>33830.300000000003</v>
      </c>
      <c r="K1073" s="8">
        <v>-198.55</v>
      </c>
      <c r="L1073" s="8">
        <v>-1757</v>
      </c>
      <c r="M1073" s="8">
        <f t="shared" si="111"/>
        <v>-1955.55</v>
      </c>
      <c r="N1073" s="10">
        <f t="shared" si="114"/>
        <v>31874.750000000004</v>
      </c>
      <c r="O1073" s="11">
        <f>IF(Table5[[#This Row],[Beans]]="","",O1072+Table5[[#This Row],[Beans]])</f>
        <v>5117229.6999999927</v>
      </c>
      <c r="P1073" s="11">
        <f>IF(Table5[[#This Row],[Meal]]="","",P1072+Table5[[#This Row],[Meal]])</f>
        <v>1710143.5999999994</v>
      </c>
      <c r="Q1073" s="11">
        <f>IF(Table5[[#This Row],[Oil]]="","",Q1072+Table5[[#This Row],[Oil]])</f>
        <v>-540422.85999999987</v>
      </c>
      <c r="R1073" s="11">
        <f>IF(Table5[[#This Row],[Corn]]="","",R1072+Table5[[#This Row],[Corn]])</f>
        <v>774856.30099999998</v>
      </c>
      <c r="S1073" s="11">
        <f>IF(Table5[[#This Row],[Wheat]]="","",S1072+Table5[[#This Row],[Wheat]])</f>
        <v>1638509.7200000016</v>
      </c>
      <c r="T1073" s="11">
        <f>IF(Table5[[#This Row],[KC Wheat]]="","",T1072+Table5[[#This Row],[KC Wheat]])</f>
        <v>-11076.900000000012</v>
      </c>
      <c r="U1073" s="11">
        <f>IF(Table5[[#This Row],[Energies]]="","",U1072+Table5[[#This Row],[Energies]])</f>
        <v>58860.250000000015</v>
      </c>
      <c r="V1073" s="10">
        <f t="shared" si="115"/>
        <v>7804538.5989999976</v>
      </c>
      <c r="W1073" s="8">
        <v>543895</v>
      </c>
      <c r="X1073" s="12">
        <f t="shared" si="112"/>
        <v>5.8604601991193161E-2</v>
      </c>
      <c r="Y1073" s="8"/>
      <c r="Z1073" s="8"/>
      <c r="AA1073" s="8"/>
      <c r="AB1073" s="8"/>
      <c r="AC1073" s="66">
        <v>429556.4</v>
      </c>
    </row>
    <row r="1074" spans="1:29" x14ac:dyDescent="0.25">
      <c r="A1074" s="1" t="str">
        <f t="shared" si="110"/>
        <v>Mar</v>
      </c>
      <c r="B1074" s="2">
        <v>45723</v>
      </c>
      <c r="C1074" s="8">
        <v>-2373.5</v>
      </c>
      <c r="D1074" s="8">
        <v>-2707.3</v>
      </c>
      <c r="E1074" s="8">
        <v>0</v>
      </c>
      <c r="F1074" s="8">
        <v>-1063.9000000000001</v>
      </c>
      <c r="G1074" s="8">
        <v>-3848.8</v>
      </c>
      <c r="H1074" s="8">
        <v>0</v>
      </c>
      <c r="I1074" s="8">
        <v>0</v>
      </c>
      <c r="J1074" s="10">
        <f t="shared" si="113"/>
        <v>-9993.5</v>
      </c>
      <c r="K1074" s="8">
        <v>-104.15</v>
      </c>
      <c r="L1074" s="8">
        <v>-924.14</v>
      </c>
      <c r="M1074" s="8">
        <f t="shared" si="111"/>
        <v>-1028.29</v>
      </c>
      <c r="N1074" s="10">
        <f t="shared" si="114"/>
        <v>-11021.79</v>
      </c>
      <c r="O1074" s="11">
        <f>IF(Table5[[#This Row],[Beans]]="","",O1073+Table5[[#This Row],[Beans]])</f>
        <v>5114856.1999999927</v>
      </c>
      <c r="P1074" s="11">
        <f>IF(Table5[[#This Row],[Meal]]="","",P1073+Table5[[#This Row],[Meal]])</f>
        <v>1707436.2999999993</v>
      </c>
      <c r="Q1074" s="11">
        <f>IF(Table5[[#This Row],[Oil]]="","",Q1073+Table5[[#This Row],[Oil]])</f>
        <v>-540422.85999999987</v>
      </c>
      <c r="R1074" s="11">
        <f>IF(Table5[[#This Row],[Corn]]="","",R1073+Table5[[#This Row],[Corn]])</f>
        <v>773792.40099999995</v>
      </c>
      <c r="S1074" s="11">
        <f>IF(Table5[[#This Row],[Wheat]]="","",S1073+Table5[[#This Row],[Wheat]])</f>
        <v>1634660.9200000016</v>
      </c>
      <c r="T1074" s="11">
        <f>IF(Table5[[#This Row],[KC Wheat]]="","",T1073+Table5[[#This Row],[KC Wheat]])</f>
        <v>-11076.900000000012</v>
      </c>
      <c r="U1074" s="11">
        <f>IF(Table5[[#This Row],[Energies]]="","",U1073+Table5[[#This Row],[Energies]])</f>
        <v>58860.250000000015</v>
      </c>
      <c r="V1074" s="10">
        <f t="shared" si="115"/>
        <v>7793516.8089999976</v>
      </c>
      <c r="W1074" s="8">
        <v>478039</v>
      </c>
      <c r="X1074" s="12">
        <f t="shared" si="112"/>
        <v>-2.3056256916276708E-2</v>
      </c>
      <c r="Y1074" s="8">
        <f>-146.5-146.5</f>
        <v>-293</v>
      </c>
      <c r="Z1074" s="8"/>
      <c r="AA1074" s="8"/>
      <c r="AB1074" s="1"/>
      <c r="AC1074" s="66">
        <v>426328.11</v>
      </c>
    </row>
    <row r="1075" spans="1:29" x14ac:dyDescent="0.25">
      <c r="A1075" s="1" t="str">
        <f t="shared" si="110"/>
        <v>Mar</v>
      </c>
      <c r="B1075" s="2">
        <v>45726</v>
      </c>
      <c r="C1075" s="8">
        <v>-10223.4</v>
      </c>
      <c r="D1075" s="8">
        <v>-9027.2000000000007</v>
      </c>
      <c r="E1075" s="8">
        <v>0</v>
      </c>
      <c r="F1075" s="8">
        <v>-13394.1</v>
      </c>
      <c r="G1075" s="8">
        <v>33572.699999999997</v>
      </c>
      <c r="H1075" s="8">
        <v>0</v>
      </c>
      <c r="I1075" s="8">
        <v>0</v>
      </c>
      <c r="J1075" s="10">
        <f t="shared" si="113"/>
        <v>928</v>
      </c>
      <c r="K1075" s="8">
        <v>-77.55</v>
      </c>
      <c r="L1075" s="8">
        <v>-683.17</v>
      </c>
      <c r="M1075" s="8">
        <f t="shared" si="111"/>
        <v>-760.71999999999991</v>
      </c>
      <c r="N1075" s="10">
        <f t="shared" si="114"/>
        <v>167.28000000000009</v>
      </c>
      <c r="O1075" s="11">
        <f>IF(Table5[[#This Row],[Beans]]="","",O1074+Table5[[#This Row],[Beans]])</f>
        <v>5104632.7999999924</v>
      </c>
      <c r="P1075" s="11">
        <f>IF(Table5[[#This Row],[Meal]]="","",P1074+Table5[[#This Row],[Meal]])</f>
        <v>1698409.0999999994</v>
      </c>
      <c r="Q1075" s="11">
        <f>IF(Table5[[#This Row],[Oil]]="","",Q1074+Table5[[#This Row],[Oil]])</f>
        <v>-540422.85999999987</v>
      </c>
      <c r="R1075" s="11">
        <f>IF(Table5[[#This Row],[Corn]]="","",R1074+Table5[[#This Row],[Corn]])</f>
        <v>760398.30099999998</v>
      </c>
      <c r="S1075" s="11">
        <f>IF(Table5[[#This Row],[Wheat]]="","",S1074+Table5[[#This Row],[Wheat]])</f>
        <v>1668233.6200000015</v>
      </c>
      <c r="T1075" s="11">
        <f>IF(Table5[[#This Row],[KC Wheat]]="","",T1074+Table5[[#This Row],[KC Wheat]])</f>
        <v>-11076.900000000012</v>
      </c>
      <c r="U1075" s="11">
        <f>IF(Table5[[#This Row],[Energies]]="","",U1074+Table5[[#This Row],[Energies]])</f>
        <v>58860.250000000015</v>
      </c>
      <c r="V1075" s="10">
        <f t="shared" si="115"/>
        <v>7793684.0889999978</v>
      </c>
      <c r="W1075" s="8">
        <v>443145</v>
      </c>
      <c r="X1075" s="12">
        <f t="shared" si="112"/>
        <v>3.7748366787394665E-4</v>
      </c>
      <c r="Y1075" s="8">
        <f>-756.14-3061.17-182.31-26.09</f>
        <v>-4025.71</v>
      </c>
      <c r="Z1075" s="8"/>
      <c r="AA1075" s="8"/>
      <c r="AB1075" s="8"/>
      <c r="AC1075" s="66">
        <v>401574.89</v>
      </c>
    </row>
    <row r="1076" spans="1:29" x14ac:dyDescent="0.25">
      <c r="A1076" s="1" t="str">
        <f t="shared" si="110"/>
        <v>Mar</v>
      </c>
      <c r="B1076" s="2">
        <v>45727</v>
      </c>
      <c r="C1076" s="8">
        <v>-11063</v>
      </c>
      <c r="D1076" s="8">
        <v>-19178.3</v>
      </c>
      <c r="E1076" s="8">
        <v>0</v>
      </c>
      <c r="F1076" s="8">
        <v>36882.9</v>
      </c>
      <c r="G1076" s="8">
        <v>-5315.3</v>
      </c>
      <c r="H1076" s="8">
        <v>0</v>
      </c>
      <c r="I1076" s="8">
        <v>0</v>
      </c>
      <c r="J1076" s="10">
        <f t="shared" si="113"/>
        <v>1326.300000000002</v>
      </c>
      <c r="K1076" s="8">
        <v>-107.32</v>
      </c>
      <c r="L1076" s="8">
        <v>-949.07</v>
      </c>
      <c r="M1076" s="8">
        <f t="shared" si="111"/>
        <v>-1056.3900000000001</v>
      </c>
      <c r="N1076" s="10">
        <f t="shared" si="114"/>
        <v>269.9100000000019</v>
      </c>
      <c r="O1076" s="11">
        <f>IF(Table5[[#This Row],[Beans]]="","",O1075+Table5[[#This Row],[Beans]])</f>
        <v>5093569.7999999924</v>
      </c>
      <c r="P1076" s="11">
        <f>IF(Table5[[#This Row],[Meal]]="","",P1075+Table5[[#This Row],[Meal]])</f>
        <v>1679230.7999999993</v>
      </c>
      <c r="Q1076" s="11">
        <f>IF(Table5[[#This Row],[Oil]]="","",Q1075+Table5[[#This Row],[Oil]])</f>
        <v>-540422.85999999987</v>
      </c>
      <c r="R1076" s="11">
        <f>IF(Table5[[#This Row],[Corn]]="","",R1075+Table5[[#This Row],[Corn]])</f>
        <v>797281.201</v>
      </c>
      <c r="S1076" s="11">
        <f>IF(Table5[[#This Row],[Wheat]]="","",S1075+Table5[[#This Row],[Wheat]])</f>
        <v>1662918.3200000015</v>
      </c>
      <c r="T1076" s="11">
        <f>IF(Table5[[#This Row],[KC Wheat]]="","",T1075+Table5[[#This Row],[KC Wheat]])</f>
        <v>-11076.900000000012</v>
      </c>
      <c r="U1076" s="11">
        <f>IF(Table5[[#This Row],[Energies]]="","",U1075+Table5[[#This Row],[Energies]])</f>
        <v>58860.250000000015</v>
      </c>
      <c r="V1076" s="10">
        <f t="shared" si="115"/>
        <v>7793953.998999998</v>
      </c>
      <c r="W1076" s="8">
        <v>388121</v>
      </c>
      <c r="X1076" s="12">
        <f t="shared" si="112"/>
        <v>6.9542745690133207E-4</v>
      </c>
      <c r="Y1076" s="8">
        <f>-4854.87-361.43</f>
        <v>-5216.3</v>
      </c>
      <c r="Z1076" s="8"/>
      <c r="AA1076" s="8"/>
      <c r="AB1076" s="1"/>
      <c r="AC1076" s="66">
        <v>424314.72</v>
      </c>
    </row>
    <row r="1077" spans="1:29" x14ac:dyDescent="0.25">
      <c r="A1077" s="1" t="str">
        <f t="shared" si="110"/>
        <v>Mar</v>
      </c>
      <c r="B1077" s="2">
        <v>45728</v>
      </c>
      <c r="C1077" s="8">
        <v>-74.5</v>
      </c>
      <c r="D1077" s="8">
        <v>10499.2</v>
      </c>
      <c r="E1077" s="8">
        <v>0</v>
      </c>
      <c r="F1077" s="8">
        <v>24308.799999999999</v>
      </c>
      <c r="G1077" s="8">
        <v>-9805.4</v>
      </c>
      <c r="H1077" s="8">
        <v>0</v>
      </c>
      <c r="I1077" s="8">
        <v>0</v>
      </c>
      <c r="J1077" s="10">
        <f t="shared" si="113"/>
        <v>24928.1</v>
      </c>
      <c r="K1077" s="8">
        <v>-93.35</v>
      </c>
      <c r="L1077" s="8">
        <v>-823.95</v>
      </c>
      <c r="M1077" s="8">
        <f t="shared" si="111"/>
        <v>-917.30000000000007</v>
      </c>
      <c r="N1077" s="10">
        <f t="shared" si="114"/>
        <v>24010.799999999999</v>
      </c>
      <c r="O1077" s="11">
        <f>IF(Table5[[#This Row],[Beans]]="","",O1076+Table5[[#This Row],[Beans]])</f>
        <v>5093495.2999999924</v>
      </c>
      <c r="P1077" s="11">
        <f>IF(Table5[[#This Row],[Meal]]="","",P1076+Table5[[#This Row],[Meal]])</f>
        <v>1689729.9999999993</v>
      </c>
      <c r="Q1077" s="11">
        <f>IF(Table5[[#This Row],[Oil]]="","",Q1076+Table5[[#This Row],[Oil]])</f>
        <v>-540422.85999999987</v>
      </c>
      <c r="R1077" s="11">
        <f>IF(Table5[[#This Row],[Corn]]="","",R1076+Table5[[#This Row],[Corn]])</f>
        <v>821590.00100000005</v>
      </c>
      <c r="S1077" s="11">
        <f>IF(Table5[[#This Row],[Wheat]]="","",S1076+Table5[[#This Row],[Wheat]])</f>
        <v>1653112.9200000016</v>
      </c>
      <c r="T1077" s="11">
        <f>IF(Table5[[#This Row],[KC Wheat]]="","",T1076+Table5[[#This Row],[KC Wheat]])</f>
        <v>-11076.900000000012</v>
      </c>
      <c r="U1077" s="11">
        <f>IF(Table5[[#This Row],[Energies]]="","",U1076+Table5[[#This Row],[Energies]])</f>
        <v>58860.250000000015</v>
      </c>
      <c r="V1077" s="10">
        <f t="shared" si="115"/>
        <v>7817964.7989999978</v>
      </c>
      <c r="W1077" s="8">
        <v>486128</v>
      </c>
      <c r="X1077" s="12">
        <f t="shared" si="112"/>
        <v>4.9391929697528224E-2</v>
      </c>
      <c r="Y1077" s="8"/>
      <c r="Z1077" s="8"/>
      <c r="AA1077" s="8"/>
      <c r="AB1077" s="8"/>
      <c r="AC1077" s="66">
        <v>464836.17</v>
      </c>
    </row>
    <row r="1078" spans="1:29" x14ac:dyDescent="0.25">
      <c r="A1078" s="1" t="str">
        <f t="shared" si="110"/>
        <v>Mar</v>
      </c>
      <c r="B1078" s="2">
        <v>45729</v>
      </c>
      <c r="C1078" s="8">
        <v>-4191.6000000000004</v>
      </c>
      <c r="D1078" s="8">
        <v>53765.8</v>
      </c>
      <c r="E1078" s="8">
        <v>0</v>
      </c>
      <c r="F1078" s="8">
        <v>-8857.2000000000007</v>
      </c>
      <c r="G1078" s="8">
        <v>2681.8</v>
      </c>
      <c r="H1078" s="8">
        <v>0</v>
      </c>
      <c r="I1078" s="8">
        <v>0</v>
      </c>
      <c r="J1078" s="10">
        <f t="shared" si="113"/>
        <v>43398.8</v>
      </c>
      <c r="K1078" s="8">
        <v>-64.92</v>
      </c>
      <c r="L1078" s="8">
        <v>-567.66</v>
      </c>
      <c r="M1078" s="8">
        <f t="shared" si="111"/>
        <v>-632.57999999999993</v>
      </c>
      <c r="N1078" s="10">
        <f t="shared" si="114"/>
        <v>42766.22</v>
      </c>
      <c r="O1078" s="11">
        <f>IF(Table5[[#This Row],[Beans]]="","",O1077+Table5[[#This Row],[Beans]])</f>
        <v>5089303.6999999927</v>
      </c>
      <c r="P1078" s="11">
        <f>IF(Table5[[#This Row],[Meal]]="","",P1077+Table5[[#This Row],[Meal]])</f>
        <v>1743495.7999999993</v>
      </c>
      <c r="Q1078" s="11">
        <f>IF(Table5[[#This Row],[Oil]]="","",Q1077+Table5[[#This Row],[Oil]])</f>
        <v>-540422.85999999987</v>
      </c>
      <c r="R1078" s="11">
        <f>IF(Table5[[#This Row],[Corn]]="","",R1077+Table5[[#This Row],[Corn]])</f>
        <v>812732.80100000009</v>
      </c>
      <c r="S1078" s="11">
        <f>IF(Table5[[#This Row],[Wheat]]="","",S1077+Table5[[#This Row],[Wheat]])</f>
        <v>1655794.7200000016</v>
      </c>
      <c r="T1078" s="11">
        <f>IF(Table5[[#This Row],[KC Wheat]]="","",T1077+Table5[[#This Row],[KC Wheat]])</f>
        <v>-11076.900000000012</v>
      </c>
      <c r="U1078" s="11">
        <f>IF(Table5[[#This Row],[Energies]]="","",U1077+Table5[[#This Row],[Energies]])</f>
        <v>58860.250000000015</v>
      </c>
      <c r="V1078" s="10">
        <f t="shared" si="115"/>
        <v>7860731.0189999975</v>
      </c>
      <c r="W1078" s="8">
        <v>433952</v>
      </c>
      <c r="X1078" s="12">
        <f t="shared" si="112"/>
        <v>9.8550577022343488E-2</v>
      </c>
      <c r="Y1078" s="8"/>
      <c r="Z1078" s="8"/>
      <c r="AA1078" s="8"/>
      <c r="AB1078" s="1"/>
      <c r="AC1078" s="66">
        <v>499352.34</v>
      </c>
    </row>
    <row r="1079" spans="1:29" x14ac:dyDescent="0.25">
      <c r="A1079" s="1" t="str">
        <f t="shared" si="110"/>
        <v>Mar</v>
      </c>
      <c r="B1079" s="2">
        <v>45730</v>
      </c>
      <c r="C1079" s="8">
        <v>5202.8</v>
      </c>
      <c r="D1079" s="8">
        <v>201.4</v>
      </c>
      <c r="E1079" s="8">
        <v>0</v>
      </c>
      <c r="F1079" s="8">
        <v>28770.400000000001</v>
      </c>
      <c r="G1079" s="8">
        <v>-3005.2</v>
      </c>
      <c r="H1079" s="8">
        <v>0</v>
      </c>
      <c r="I1079" s="8">
        <v>0</v>
      </c>
      <c r="J1079" s="10">
        <f t="shared" si="113"/>
        <v>31169.399999999998</v>
      </c>
      <c r="K1079" s="8">
        <v>-64.06</v>
      </c>
      <c r="L1079" s="8">
        <v>-566.16</v>
      </c>
      <c r="M1079" s="8">
        <f t="shared" si="111"/>
        <v>-630.22</v>
      </c>
      <c r="N1079" s="10">
        <f t="shared" si="114"/>
        <v>30539.179999999997</v>
      </c>
      <c r="O1079" s="11">
        <f>IF(Table5[[#This Row],[Beans]]="","",O1078+Table5[[#This Row],[Beans]])</f>
        <v>5094506.4999999925</v>
      </c>
      <c r="P1079" s="11">
        <f>IF(Table5[[#This Row],[Meal]]="","",P1078+Table5[[#This Row],[Meal]])</f>
        <v>1743697.1999999993</v>
      </c>
      <c r="Q1079" s="11">
        <f>IF(Table5[[#This Row],[Oil]]="","",Q1078+Table5[[#This Row],[Oil]])</f>
        <v>-540422.85999999987</v>
      </c>
      <c r="R1079" s="11">
        <f>IF(Table5[[#This Row],[Corn]]="","",R1078+Table5[[#This Row],[Corn]])</f>
        <v>841503.20100000012</v>
      </c>
      <c r="S1079" s="11">
        <f>IF(Table5[[#This Row],[Wheat]]="","",S1078+Table5[[#This Row],[Wheat]])</f>
        <v>1652789.5200000016</v>
      </c>
      <c r="T1079" s="11">
        <f>IF(Table5[[#This Row],[KC Wheat]]="","",T1078+Table5[[#This Row],[KC Wheat]])</f>
        <v>-11076.900000000012</v>
      </c>
      <c r="U1079" s="11">
        <f>IF(Table5[[#This Row],[Energies]]="","",U1078+Table5[[#This Row],[Energies]])</f>
        <v>58860.250000000015</v>
      </c>
      <c r="V1079" s="10">
        <f t="shared" si="115"/>
        <v>7891270.1989999972</v>
      </c>
      <c r="W1079" s="8">
        <v>551256</v>
      </c>
      <c r="X1079" s="12">
        <f t="shared" si="112"/>
        <v>5.5399270030620978E-2</v>
      </c>
      <c r="Y1079" s="8"/>
      <c r="Z1079" s="8">
        <v>10366.799999999999</v>
      </c>
      <c r="AA1079" s="8"/>
      <c r="AB1079" s="8"/>
      <c r="AC1079" s="66">
        <v>524917.12</v>
      </c>
    </row>
    <row r="1080" spans="1:29" x14ac:dyDescent="0.25">
      <c r="A1080" s="1" t="str">
        <f t="shared" si="110"/>
        <v>Mar</v>
      </c>
      <c r="B1080" s="2">
        <v>45733</v>
      </c>
      <c r="C1080" s="8">
        <v>-23584.9</v>
      </c>
      <c r="D1080" s="8">
        <v>-24617.3</v>
      </c>
      <c r="E1080" s="8">
        <v>0</v>
      </c>
      <c r="F1080" s="8">
        <v>11294.2</v>
      </c>
      <c r="G1080" s="8">
        <v>-23167.5</v>
      </c>
      <c r="H1080" s="8">
        <v>0</v>
      </c>
      <c r="I1080" s="8">
        <v>0</v>
      </c>
      <c r="J1080" s="10">
        <f t="shared" si="113"/>
        <v>-60075.5</v>
      </c>
      <c r="K1080" s="8">
        <v>-105.29</v>
      </c>
      <c r="L1080" s="8">
        <v>-930.4</v>
      </c>
      <c r="M1080" s="8">
        <f t="shared" si="111"/>
        <v>-1035.69</v>
      </c>
      <c r="N1080" s="10">
        <f t="shared" si="114"/>
        <v>-61111.19</v>
      </c>
      <c r="O1080" s="11">
        <f>IF(Table5[[#This Row],[Beans]]="","",O1079+Table5[[#This Row],[Beans]])</f>
        <v>5070921.5999999922</v>
      </c>
      <c r="P1080" s="11">
        <f>IF(Table5[[#This Row],[Meal]]="","",P1079+Table5[[#This Row],[Meal]])</f>
        <v>1719079.8999999992</v>
      </c>
      <c r="Q1080" s="11">
        <f>IF(Table5[[#This Row],[Oil]]="","",Q1079+Table5[[#This Row],[Oil]])</f>
        <v>-540422.85999999987</v>
      </c>
      <c r="R1080" s="11">
        <f>IF(Table5[[#This Row],[Corn]]="","",R1079+Table5[[#This Row],[Corn]])</f>
        <v>852797.40100000007</v>
      </c>
      <c r="S1080" s="11">
        <f>IF(Table5[[#This Row],[Wheat]]="","",S1079+Table5[[#This Row],[Wheat]])</f>
        <v>1629622.0200000016</v>
      </c>
      <c r="T1080" s="11">
        <f>IF(Table5[[#This Row],[KC Wheat]]="","",T1079+Table5[[#This Row],[KC Wheat]])</f>
        <v>-11076.900000000012</v>
      </c>
      <c r="U1080" s="11">
        <f>IF(Table5[[#This Row],[Energies]]="","",U1079+Table5[[#This Row],[Energies]])</f>
        <v>58860.250000000015</v>
      </c>
      <c r="V1080" s="10">
        <f t="shared" si="115"/>
        <v>7830159.0089999968</v>
      </c>
      <c r="W1080" s="8">
        <v>498914</v>
      </c>
      <c r="X1080" s="12">
        <f t="shared" si="112"/>
        <v>-0.1224884248587933</v>
      </c>
      <c r="Y1080" s="8"/>
      <c r="Z1080" s="8"/>
      <c r="AA1080" s="8"/>
      <c r="AB1080" s="1"/>
      <c r="AC1080" s="66">
        <v>446300.18</v>
      </c>
    </row>
    <row r="1081" spans="1:29" x14ac:dyDescent="0.25">
      <c r="A1081" s="1" t="str">
        <f t="shared" si="110"/>
        <v>Mar</v>
      </c>
      <c r="B1081" s="2">
        <v>45734</v>
      </c>
      <c r="C1081" s="8">
        <v>-9158.5</v>
      </c>
      <c r="D1081" s="8">
        <v>-18327.5</v>
      </c>
      <c r="E1081" s="8">
        <v>0</v>
      </c>
      <c r="F1081" s="8">
        <v>8888.4</v>
      </c>
      <c r="G1081" s="8">
        <v>-14589.2</v>
      </c>
      <c r="H1081" s="8">
        <v>0</v>
      </c>
      <c r="I1081" s="8">
        <v>0</v>
      </c>
      <c r="J1081" s="10">
        <f t="shared" si="113"/>
        <v>-33186.800000000003</v>
      </c>
      <c r="K1081" s="8">
        <v>-149.47</v>
      </c>
      <c r="L1081" s="8">
        <v>-1322.93</v>
      </c>
      <c r="M1081" s="8">
        <f t="shared" si="111"/>
        <v>-1472.4</v>
      </c>
      <c r="N1081" s="10">
        <f t="shared" si="114"/>
        <v>-34659.200000000004</v>
      </c>
      <c r="O1081" s="11">
        <f>IF(Table5[[#This Row],[Beans]]="","",O1080+Table5[[#This Row],[Beans]])</f>
        <v>5061763.0999999922</v>
      </c>
      <c r="P1081" s="11">
        <f>IF(Table5[[#This Row],[Meal]]="","",P1080+Table5[[#This Row],[Meal]])</f>
        <v>1700752.3999999992</v>
      </c>
      <c r="Q1081" s="11">
        <f>IF(Table5[[#This Row],[Oil]]="","",Q1080+Table5[[#This Row],[Oil]])</f>
        <v>-540422.85999999987</v>
      </c>
      <c r="R1081" s="11">
        <f>IF(Table5[[#This Row],[Corn]]="","",R1080+Table5[[#This Row],[Corn]])</f>
        <v>861685.80100000009</v>
      </c>
      <c r="S1081" s="11">
        <f>IF(Table5[[#This Row],[Wheat]]="","",S1080+Table5[[#This Row],[Wheat]])</f>
        <v>1615032.8200000017</v>
      </c>
      <c r="T1081" s="11">
        <f>IF(Table5[[#This Row],[KC Wheat]]="","",T1080+Table5[[#This Row],[KC Wheat]])</f>
        <v>-11076.900000000012</v>
      </c>
      <c r="U1081" s="11">
        <f>IF(Table5[[#This Row],[Energies]]="","",U1080+Table5[[#This Row],[Energies]])</f>
        <v>58860.250000000015</v>
      </c>
      <c r="V1081" s="10">
        <f t="shared" si="115"/>
        <v>7795499.8089999966</v>
      </c>
      <c r="W1081" s="8">
        <v>524881</v>
      </c>
      <c r="X1081" s="12">
        <f t="shared" si="112"/>
        <v>-6.6032491174189967E-2</v>
      </c>
      <c r="Y1081" s="8"/>
      <c r="Z1081" s="8"/>
      <c r="AA1081" s="8"/>
      <c r="AB1081" s="8"/>
      <c r="AC1081" s="66">
        <v>421600.28</v>
      </c>
    </row>
    <row r="1082" spans="1:29" x14ac:dyDescent="0.25">
      <c r="A1082" s="1" t="str">
        <f t="shared" si="110"/>
        <v>Mar</v>
      </c>
      <c r="B1082" s="2">
        <v>45735</v>
      </c>
      <c r="C1082" s="8">
        <v>1878.7</v>
      </c>
      <c r="D1082" s="8">
        <v>-7482.4</v>
      </c>
      <c r="E1082" s="8">
        <v>0</v>
      </c>
      <c r="F1082" s="8">
        <v>-4254.3999999999996</v>
      </c>
      <c r="G1082" s="8">
        <v>3994.8</v>
      </c>
      <c r="H1082" s="8">
        <v>0</v>
      </c>
      <c r="I1082" s="8">
        <v>0</v>
      </c>
      <c r="J1082" s="10">
        <f t="shared" si="113"/>
        <v>-5863.2999999999984</v>
      </c>
      <c r="K1082" s="8">
        <v>-78.36</v>
      </c>
      <c r="L1082" s="8">
        <v>-678.03</v>
      </c>
      <c r="M1082" s="8">
        <f t="shared" si="111"/>
        <v>-756.39</v>
      </c>
      <c r="N1082" s="10">
        <f t="shared" si="114"/>
        <v>-6619.6899999999987</v>
      </c>
      <c r="O1082" s="11">
        <f>IF(Table5[[#This Row],[Beans]]="","",O1081+Table5[[#This Row],[Beans]])</f>
        <v>5063641.7999999924</v>
      </c>
      <c r="P1082" s="11">
        <f>IF(Table5[[#This Row],[Meal]]="","",P1081+Table5[[#This Row],[Meal]])</f>
        <v>1693269.9999999993</v>
      </c>
      <c r="Q1082" s="11">
        <f>IF(Table5[[#This Row],[Oil]]="","",Q1081+Table5[[#This Row],[Oil]])</f>
        <v>-540422.85999999987</v>
      </c>
      <c r="R1082" s="11">
        <f>IF(Table5[[#This Row],[Corn]]="","",R1081+Table5[[#This Row],[Corn]])</f>
        <v>857431.40100000007</v>
      </c>
      <c r="S1082" s="11">
        <f>IF(Table5[[#This Row],[Wheat]]="","",S1081+Table5[[#This Row],[Wheat]])</f>
        <v>1619027.6200000017</v>
      </c>
      <c r="T1082" s="11">
        <f>IF(Table5[[#This Row],[KC Wheat]]="","",T1081+Table5[[#This Row],[KC Wheat]])</f>
        <v>-11076.900000000012</v>
      </c>
      <c r="U1082" s="11">
        <f>IF(Table5[[#This Row],[Energies]]="","",U1081+Table5[[#This Row],[Energies]])</f>
        <v>58860.250000000015</v>
      </c>
      <c r="V1082" s="10">
        <f t="shared" si="115"/>
        <v>7788880.1189999962</v>
      </c>
      <c r="W1082" s="8">
        <v>544992</v>
      </c>
      <c r="X1082" s="12">
        <f t="shared" si="112"/>
        <v>-1.2146398479243729E-2</v>
      </c>
      <c r="Y1082" s="8"/>
      <c r="Z1082" s="8"/>
      <c r="AA1082" s="8"/>
      <c r="AB1082" s="1"/>
      <c r="AC1082" s="66">
        <v>416780.14</v>
      </c>
    </row>
    <row r="1083" spans="1:29" x14ac:dyDescent="0.25">
      <c r="A1083" s="1" t="str">
        <f t="shared" si="110"/>
        <v>Mar</v>
      </c>
      <c r="B1083" s="2">
        <v>45736</v>
      </c>
      <c r="C1083" s="8">
        <v>-11214.8</v>
      </c>
      <c r="D1083" s="8">
        <v>-9810.5</v>
      </c>
      <c r="E1083" s="8">
        <v>0</v>
      </c>
      <c r="F1083" s="8">
        <v>-7957.3</v>
      </c>
      <c r="G1083" s="8">
        <v>6669</v>
      </c>
      <c r="H1083" s="8">
        <v>0</v>
      </c>
      <c r="I1083" s="8">
        <v>0</v>
      </c>
      <c r="J1083" s="10">
        <f t="shared" si="113"/>
        <v>-22313.599999999999</v>
      </c>
      <c r="K1083" s="8">
        <v>-95.53</v>
      </c>
      <c r="L1083" s="8">
        <v>-834.49</v>
      </c>
      <c r="M1083" s="8">
        <f t="shared" si="111"/>
        <v>-930.02</v>
      </c>
      <c r="N1083" s="10">
        <f t="shared" si="114"/>
        <v>-23243.62</v>
      </c>
      <c r="O1083" s="11">
        <f>IF(Table5[[#This Row],[Beans]]="","",O1082+Table5[[#This Row],[Beans]])</f>
        <v>5052426.9999999925</v>
      </c>
      <c r="P1083" s="11">
        <f>IF(Table5[[#This Row],[Meal]]="","",P1082+Table5[[#This Row],[Meal]])</f>
        <v>1683459.4999999993</v>
      </c>
      <c r="Q1083" s="11">
        <f>IF(Table5[[#This Row],[Oil]]="","",Q1082+Table5[[#This Row],[Oil]])</f>
        <v>-540422.85999999987</v>
      </c>
      <c r="R1083" s="11">
        <f>IF(Table5[[#This Row],[Corn]]="","",R1082+Table5[[#This Row],[Corn]])</f>
        <v>849474.10100000002</v>
      </c>
      <c r="S1083" s="11">
        <f>IF(Table5[[#This Row],[Wheat]]="","",S1082+Table5[[#This Row],[Wheat]])</f>
        <v>1625696.6200000017</v>
      </c>
      <c r="T1083" s="11">
        <f>IF(Table5[[#This Row],[KC Wheat]]="","",T1082+Table5[[#This Row],[KC Wheat]])</f>
        <v>-11076.900000000012</v>
      </c>
      <c r="U1083" s="11">
        <f>IF(Table5[[#This Row],[Energies]]="","",U1082+Table5[[#This Row],[Energies]])</f>
        <v>58860.250000000015</v>
      </c>
      <c r="V1083" s="10">
        <f t="shared" si="115"/>
        <v>7765636.4989999961</v>
      </c>
      <c r="W1083" s="8">
        <v>612235</v>
      </c>
      <c r="X1083" s="12">
        <f t="shared" si="112"/>
        <v>-3.7965193103955179E-2</v>
      </c>
      <c r="Y1083" s="8"/>
      <c r="Z1083" s="8"/>
      <c r="AA1083" s="8"/>
      <c r="AB1083" s="8"/>
      <c r="AC1083" s="66">
        <v>438882.62</v>
      </c>
    </row>
    <row r="1084" spans="1:29" x14ac:dyDescent="0.25">
      <c r="A1084" s="1" t="str">
        <f t="shared" si="110"/>
        <v>Mar</v>
      </c>
      <c r="B1084" s="2">
        <v>45737</v>
      </c>
      <c r="C1084" s="8">
        <v>1825.6</v>
      </c>
      <c r="D1084" s="8">
        <v>12983.8</v>
      </c>
      <c r="E1084" s="8">
        <v>0</v>
      </c>
      <c r="F1084" s="8">
        <v>-4861.8999999999996</v>
      </c>
      <c r="G1084" s="8">
        <v>-3165</v>
      </c>
      <c r="H1084" s="8">
        <v>0</v>
      </c>
      <c r="I1084" s="8">
        <v>0</v>
      </c>
      <c r="J1084" s="10">
        <f t="shared" si="113"/>
        <v>6782.5</v>
      </c>
      <c r="K1084" s="8">
        <v>-357.92</v>
      </c>
      <c r="L1084" s="8">
        <v>-1647.95</v>
      </c>
      <c r="M1084" s="8">
        <f t="shared" si="111"/>
        <v>-2005.8700000000001</v>
      </c>
      <c r="N1084" s="10">
        <f t="shared" si="114"/>
        <v>4776.63</v>
      </c>
      <c r="O1084" s="11">
        <f>IF(Table5[[#This Row],[Beans]]="","",O1083+Table5[[#This Row],[Beans]])</f>
        <v>5054252.5999999922</v>
      </c>
      <c r="P1084" s="11">
        <f>IF(Table5[[#This Row],[Meal]]="","",P1083+Table5[[#This Row],[Meal]])</f>
        <v>1696443.2999999993</v>
      </c>
      <c r="Q1084" s="11">
        <f>IF(Table5[[#This Row],[Oil]]="","",Q1083+Table5[[#This Row],[Oil]])</f>
        <v>-540422.85999999987</v>
      </c>
      <c r="R1084" s="11">
        <f>IF(Table5[[#This Row],[Corn]]="","",R1083+Table5[[#This Row],[Corn]])</f>
        <v>844612.201</v>
      </c>
      <c r="S1084" s="11">
        <f>IF(Table5[[#This Row],[Wheat]]="","",S1083+Table5[[#This Row],[Wheat]])</f>
        <v>1622531.6200000017</v>
      </c>
      <c r="T1084" s="11">
        <f>IF(Table5[[#This Row],[KC Wheat]]="","",T1083+Table5[[#This Row],[KC Wheat]])</f>
        <v>-11076.900000000012</v>
      </c>
      <c r="U1084" s="11">
        <f>IF(Table5[[#This Row],[Energies]]="","",U1083+Table5[[#This Row],[Energies]])</f>
        <v>58860.250000000015</v>
      </c>
      <c r="V1084" s="10">
        <f t="shared" si="115"/>
        <v>7770413.128999996</v>
      </c>
      <c r="W1084" s="8">
        <v>891789</v>
      </c>
      <c r="X1084" s="12">
        <f t="shared" si="112"/>
        <v>5.3562333691041268E-3</v>
      </c>
      <c r="Y1084" s="8"/>
      <c r="Z1084" s="8"/>
      <c r="AA1084" s="8"/>
      <c r="AB1084" s="1"/>
      <c r="AC1084" s="66">
        <v>398178</v>
      </c>
    </row>
    <row r="1085" spans="1:29" x14ac:dyDescent="0.25">
      <c r="A1085" s="1" t="str">
        <f t="shared" si="110"/>
        <v>Mar</v>
      </c>
      <c r="B1085" s="2">
        <v>45740</v>
      </c>
      <c r="C1085" s="8">
        <v>-870.6</v>
      </c>
      <c r="D1085" s="8">
        <v>-2838.3</v>
      </c>
      <c r="E1085" s="8">
        <v>0</v>
      </c>
      <c r="F1085" s="8">
        <v>-6596.3</v>
      </c>
      <c r="G1085" s="8">
        <v>11071</v>
      </c>
      <c r="H1085" s="8">
        <v>0</v>
      </c>
      <c r="I1085" s="8">
        <v>0</v>
      </c>
      <c r="J1085" s="10">
        <f t="shared" si="113"/>
        <v>765.79999999999927</v>
      </c>
      <c r="K1085" s="8">
        <v>-53.71</v>
      </c>
      <c r="L1085" s="8">
        <v>-474.99</v>
      </c>
      <c r="M1085" s="8">
        <f t="shared" si="111"/>
        <v>-528.70000000000005</v>
      </c>
      <c r="N1085" s="10">
        <f t="shared" si="114"/>
        <v>237.09999999999923</v>
      </c>
      <c r="O1085" s="11">
        <f>IF(Table5[[#This Row],[Beans]]="","",O1084+Table5[[#This Row],[Beans]])</f>
        <v>5053381.9999999925</v>
      </c>
      <c r="P1085" s="11">
        <f>IF(Table5[[#This Row],[Meal]]="","",P1084+Table5[[#This Row],[Meal]])</f>
        <v>1693604.9999999993</v>
      </c>
      <c r="Q1085" s="11">
        <f>IF(Table5[[#This Row],[Oil]]="","",Q1084+Table5[[#This Row],[Oil]])</f>
        <v>-540422.85999999987</v>
      </c>
      <c r="R1085" s="11">
        <f>IF(Table5[[#This Row],[Corn]]="","",R1084+Table5[[#This Row],[Corn]])</f>
        <v>838015.90099999995</v>
      </c>
      <c r="S1085" s="11">
        <f>IF(Table5[[#This Row],[Wheat]]="","",S1084+Table5[[#This Row],[Wheat]])</f>
        <v>1633602.6200000017</v>
      </c>
      <c r="T1085" s="11">
        <f>IF(Table5[[#This Row],[KC Wheat]]="","",T1084+Table5[[#This Row],[KC Wheat]])</f>
        <v>-11076.900000000012</v>
      </c>
      <c r="U1085" s="11">
        <f>IF(Table5[[#This Row],[Energies]]="","",U1084+Table5[[#This Row],[Energies]])</f>
        <v>58860.250000000015</v>
      </c>
      <c r="V1085" s="10">
        <f t="shared" si="115"/>
        <v>7770650.2289999956</v>
      </c>
      <c r="W1085" s="8">
        <v>799382</v>
      </c>
      <c r="X1085" s="12">
        <f t="shared" si="112"/>
        <v>2.9660412668786539E-4</v>
      </c>
      <c r="Y1085" s="8"/>
      <c r="Z1085" s="8"/>
      <c r="AA1085" s="8"/>
      <c r="AB1085" s="8"/>
      <c r="AC1085" s="66">
        <v>430086.8</v>
      </c>
    </row>
    <row r="1086" spans="1:29" x14ac:dyDescent="0.25">
      <c r="A1086" s="1" t="str">
        <f t="shared" si="110"/>
        <v>Mar</v>
      </c>
      <c r="B1086" s="2">
        <v>45741</v>
      </c>
      <c r="C1086" s="8">
        <v>-1558.5</v>
      </c>
      <c r="D1086" s="8">
        <v>-35507.599999999999</v>
      </c>
      <c r="E1086" s="8">
        <v>0</v>
      </c>
      <c r="F1086" s="8">
        <v>13530.5</v>
      </c>
      <c r="G1086" s="8">
        <v>7294.5</v>
      </c>
      <c r="H1086" s="8">
        <v>0</v>
      </c>
      <c r="I1086" s="8">
        <v>0</v>
      </c>
      <c r="J1086" s="10">
        <f t="shared" si="113"/>
        <v>-16241.099999999999</v>
      </c>
      <c r="K1086" s="8">
        <v>-112.98</v>
      </c>
      <c r="L1086" s="8">
        <v>-998.96</v>
      </c>
      <c r="M1086" s="8">
        <f t="shared" si="111"/>
        <v>-1111.94</v>
      </c>
      <c r="N1086" s="10">
        <f t="shared" si="114"/>
        <v>-17353.039999999997</v>
      </c>
      <c r="O1086" s="11">
        <f>IF(Table5[[#This Row],[Beans]]="","",O1085+Table5[[#This Row],[Beans]])</f>
        <v>5051823.4999999925</v>
      </c>
      <c r="P1086" s="11">
        <f>IF(Table5[[#This Row],[Meal]]="","",P1085+Table5[[#This Row],[Meal]])</f>
        <v>1658097.3999999992</v>
      </c>
      <c r="Q1086" s="11">
        <f>IF(Table5[[#This Row],[Oil]]="","",Q1085+Table5[[#This Row],[Oil]])</f>
        <v>-540422.85999999987</v>
      </c>
      <c r="R1086" s="11">
        <f>IF(Table5[[#This Row],[Corn]]="","",R1085+Table5[[#This Row],[Corn]])</f>
        <v>851546.40099999995</v>
      </c>
      <c r="S1086" s="11">
        <f>IF(Table5[[#This Row],[Wheat]]="","",S1085+Table5[[#This Row],[Wheat]])</f>
        <v>1640897.1200000017</v>
      </c>
      <c r="T1086" s="11">
        <f>IF(Table5[[#This Row],[KC Wheat]]="","",T1085+Table5[[#This Row],[KC Wheat]])</f>
        <v>-11076.900000000012</v>
      </c>
      <c r="U1086" s="11">
        <f>IF(Table5[[#This Row],[Energies]]="","",U1085+Table5[[#This Row],[Energies]])</f>
        <v>58860.250000000015</v>
      </c>
      <c r="V1086" s="10">
        <f t="shared" si="115"/>
        <v>7753297.1889999956</v>
      </c>
      <c r="W1086" s="8">
        <v>847493</v>
      </c>
      <c r="X1086" s="12">
        <f t="shared" si="112"/>
        <v>-2.0475732542923654E-2</v>
      </c>
      <c r="Y1086" s="8"/>
      <c r="Z1086" s="8"/>
      <c r="AA1086" s="8"/>
      <c r="AB1086" s="1"/>
      <c r="AC1086" s="66">
        <v>387483.61</v>
      </c>
    </row>
    <row r="1087" spans="1:29" x14ac:dyDescent="0.25">
      <c r="A1087" s="1" t="str">
        <f t="shared" si="110"/>
        <v>Mar</v>
      </c>
      <c r="B1087" s="2">
        <v>45742</v>
      </c>
      <c r="C1087" s="8">
        <v>-70.099999999999994</v>
      </c>
      <c r="D1087" s="8">
        <v>-19897.400000000001</v>
      </c>
      <c r="E1087" s="8">
        <v>0</v>
      </c>
      <c r="F1087" s="8">
        <v>-15304.2</v>
      </c>
      <c r="G1087" s="8">
        <v>9508.2000000000007</v>
      </c>
      <c r="H1087" s="8">
        <v>0</v>
      </c>
      <c r="I1087" s="8">
        <v>0</v>
      </c>
      <c r="J1087" s="10">
        <f t="shared" si="113"/>
        <v>-25763.499999999996</v>
      </c>
      <c r="K1087" s="8">
        <v>-39.770000000000003</v>
      </c>
      <c r="L1087" s="8">
        <v>-349.17</v>
      </c>
      <c r="M1087" s="8">
        <f t="shared" si="111"/>
        <v>-388.94</v>
      </c>
      <c r="N1087" s="10">
        <f t="shared" si="114"/>
        <v>-26152.439999999995</v>
      </c>
      <c r="O1087" s="11">
        <f>IF(Table5[[#This Row],[Beans]]="","",O1086+Table5[[#This Row],[Beans]])</f>
        <v>5051753.3999999929</v>
      </c>
      <c r="P1087" s="11">
        <f>IF(Table5[[#This Row],[Meal]]="","",P1086+Table5[[#This Row],[Meal]])</f>
        <v>1638199.9999999993</v>
      </c>
      <c r="Q1087" s="11">
        <f>IF(Table5[[#This Row],[Oil]]="","",Q1086+Table5[[#This Row],[Oil]])</f>
        <v>-540422.85999999987</v>
      </c>
      <c r="R1087" s="11">
        <f>IF(Table5[[#This Row],[Corn]]="","",R1086+Table5[[#This Row],[Corn]])</f>
        <v>836242.201</v>
      </c>
      <c r="S1087" s="11">
        <f>IF(Table5[[#This Row],[Wheat]]="","",S1086+Table5[[#This Row],[Wheat]])</f>
        <v>1650405.3200000017</v>
      </c>
      <c r="T1087" s="11">
        <f>IF(Table5[[#This Row],[KC Wheat]]="","",T1086+Table5[[#This Row],[KC Wheat]])</f>
        <v>-11076.900000000012</v>
      </c>
      <c r="U1087" s="11">
        <f>IF(Table5[[#This Row],[Energies]]="","",U1086+Table5[[#This Row],[Energies]])</f>
        <v>58860.250000000015</v>
      </c>
      <c r="V1087" s="10">
        <f t="shared" si="115"/>
        <v>7727144.7489999952</v>
      </c>
      <c r="W1087" s="8">
        <v>861891</v>
      </c>
      <c r="X1087" s="12">
        <f t="shared" si="112"/>
        <v>-3.0343094428413795E-2</v>
      </c>
      <c r="Y1087" s="8"/>
      <c r="Z1087" s="8"/>
      <c r="AA1087" s="8"/>
      <c r="AB1087" s="8"/>
      <c r="AC1087" s="66">
        <v>353889.67</v>
      </c>
    </row>
    <row r="1088" spans="1:29" x14ac:dyDescent="0.25">
      <c r="A1088" s="1" t="str">
        <f t="shared" si="110"/>
        <v>Mar</v>
      </c>
      <c r="B1088" s="2">
        <v>45743</v>
      </c>
      <c r="C1088" s="8">
        <v>-11557.4</v>
      </c>
      <c r="D1088" s="8">
        <v>14973.6</v>
      </c>
      <c r="E1088" s="8">
        <v>0</v>
      </c>
      <c r="F1088" s="8">
        <v>-23229.200000000001</v>
      </c>
      <c r="G1088" s="8">
        <v>34786.699999999997</v>
      </c>
      <c r="H1088" s="8">
        <v>0</v>
      </c>
      <c r="I1088" s="8">
        <v>0</v>
      </c>
      <c r="J1088" s="10">
        <f t="shared" si="113"/>
        <v>14973.699999999997</v>
      </c>
      <c r="K1088" s="8">
        <v>-69.8</v>
      </c>
      <c r="L1088" s="8">
        <v>-614.62</v>
      </c>
      <c r="M1088" s="8">
        <f t="shared" si="111"/>
        <v>-684.42</v>
      </c>
      <c r="N1088" s="10">
        <f t="shared" si="114"/>
        <v>14289.279999999997</v>
      </c>
      <c r="O1088" s="11">
        <f>IF(Table5[[#This Row],[Beans]]="","",O1087+Table5[[#This Row],[Beans]])</f>
        <v>5040195.9999999925</v>
      </c>
      <c r="P1088" s="11">
        <f>IF(Table5[[#This Row],[Meal]]="","",P1087+Table5[[#This Row],[Meal]])</f>
        <v>1653173.5999999994</v>
      </c>
      <c r="Q1088" s="11">
        <f>IF(Table5[[#This Row],[Oil]]="","",Q1087+Table5[[#This Row],[Oil]])</f>
        <v>-540422.85999999987</v>
      </c>
      <c r="R1088" s="11">
        <f>IF(Table5[[#This Row],[Corn]]="","",R1087+Table5[[#This Row],[Corn]])</f>
        <v>813013.00100000005</v>
      </c>
      <c r="S1088" s="11">
        <f>IF(Table5[[#This Row],[Wheat]]="","",S1087+Table5[[#This Row],[Wheat]])</f>
        <v>1685192.0200000016</v>
      </c>
      <c r="T1088" s="11">
        <f>IF(Table5[[#This Row],[KC Wheat]]="","",T1087+Table5[[#This Row],[KC Wheat]])</f>
        <v>-11076.900000000012</v>
      </c>
      <c r="U1088" s="11">
        <f>IF(Table5[[#This Row],[Energies]]="","",U1087+Table5[[#This Row],[Energies]])</f>
        <v>58860.250000000015</v>
      </c>
      <c r="V1088" s="10">
        <f t="shared" si="115"/>
        <v>7741434.0289999954</v>
      </c>
      <c r="W1088" s="8">
        <v>771617</v>
      </c>
      <c r="X1088" s="12">
        <f t="shared" si="112"/>
        <v>1.8518617396972848E-2</v>
      </c>
      <c r="Y1088" s="8">
        <f>-4854.87-361.43</f>
        <v>-5216.3</v>
      </c>
      <c r="Z1088" s="8"/>
      <c r="AA1088" s="8"/>
      <c r="AB1088" s="1"/>
      <c r="AC1088" s="66">
        <v>385016.5</v>
      </c>
    </row>
    <row r="1089" spans="1:29" x14ac:dyDescent="0.25">
      <c r="A1089" s="1" t="str">
        <f t="shared" si="110"/>
        <v>Mar</v>
      </c>
      <c r="B1089" s="2">
        <v>45744</v>
      </c>
      <c r="C1089" s="8">
        <v>-20026.099999999999</v>
      </c>
      <c r="D1089" s="8">
        <v>-26430.799999999999</v>
      </c>
      <c r="E1089" s="8">
        <v>0</v>
      </c>
      <c r="F1089" s="8">
        <v>-48487.3</v>
      </c>
      <c r="G1089" s="8">
        <v>26603.1</v>
      </c>
      <c r="H1089" s="8">
        <v>0</v>
      </c>
      <c r="I1089" s="8">
        <v>0</v>
      </c>
      <c r="J1089" s="10">
        <f t="shared" si="113"/>
        <v>-68341.100000000006</v>
      </c>
      <c r="K1089" s="8">
        <v>-103.86</v>
      </c>
      <c r="L1089" s="8">
        <v>-917.37</v>
      </c>
      <c r="M1089" s="8">
        <f t="shared" si="111"/>
        <v>-1021.23</v>
      </c>
      <c r="N1089" s="10">
        <f t="shared" si="114"/>
        <v>-69362.33</v>
      </c>
      <c r="O1089" s="11">
        <f>IF(Table5[[#This Row],[Beans]]="","",O1088+Table5[[#This Row],[Beans]])</f>
        <v>5020169.8999999929</v>
      </c>
      <c r="P1089" s="11">
        <f>IF(Table5[[#This Row],[Meal]]="","",P1088+Table5[[#This Row],[Meal]])</f>
        <v>1626742.7999999993</v>
      </c>
      <c r="Q1089" s="11">
        <f>IF(Table5[[#This Row],[Oil]]="","",Q1088+Table5[[#This Row],[Oil]])</f>
        <v>-540422.85999999987</v>
      </c>
      <c r="R1089" s="11">
        <f>IF(Table5[[#This Row],[Corn]]="","",R1088+Table5[[#This Row],[Corn]])</f>
        <v>764525.701</v>
      </c>
      <c r="S1089" s="11">
        <f>IF(Table5[[#This Row],[Wheat]]="","",S1088+Table5[[#This Row],[Wheat]])</f>
        <v>1711795.1200000017</v>
      </c>
      <c r="T1089" s="11">
        <f>IF(Table5[[#This Row],[KC Wheat]]="","",T1088+Table5[[#This Row],[KC Wheat]])</f>
        <v>-11076.900000000012</v>
      </c>
      <c r="U1089" s="11">
        <f>IF(Table5[[#This Row],[Energies]]="","",U1088+Table5[[#This Row],[Energies]])</f>
        <v>58860.250000000015</v>
      </c>
      <c r="V1089" s="10">
        <f t="shared" si="115"/>
        <v>7672071.6989999954</v>
      </c>
      <c r="W1089" s="8">
        <v>884334</v>
      </c>
      <c r="X1089" s="12">
        <f t="shared" si="112"/>
        <v>-7.843453943871885E-2</v>
      </c>
      <c r="Y1089" s="8"/>
      <c r="Z1089" s="8"/>
      <c r="AA1089" s="8"/>
      <c r="AB1089" s="8"/>
      <c r="AC1089" s="66">
        <v>295559.02</v>
      </c>
    </row>
    <row r="1090" spans="1:29" x14ac:dyDescent="0.25">
      <c r="A1090" s="1" t="str">
        <f t="shared" si="110"/>
        <v>Mar</v>
      </c>
      <c r="B1090" s="2">
        <v>45747</v>
      </c>
      <c r="C1090" s="8">
        <v>-1452.8</v>
      </c>
      <c r="D1090" s="8">
        <v>-20262.3</v>
      </c>
      <c r="E1090" s="8">
        <v>0</v>
      </c>
      <c r="F1090" s="8">
        <v>60954.400000000001</v>
      </c>
      <c r="G1090" s="8">
        <v>8735.4</v>
      </c>
      <c r="H1090" s="8">
        <v>0</v>
      </c>
      <c r="I1090" s="8">
        <v>0</v>
      </c>
      <c r="J1090" s="10">
        <f t="shared" si="113"/>
        <v>47974.700000000004</v>
      </c>
      <c r="K1090" s="8">
        <v>-144.04</v>
      </c>
      <c r="L1090" s="8">
        <v>-1272.6199999999999</v>
      </c>
      <c r="M1090" s="8">
        <f t="shared" si="111"/>
        <v>-1416.6599999999999</v>
      </c>
      <c r="N1090" s="10">
        <f t="shared" si="114"/>
        <v>46558.040000000008</v>
      </c>
      <c r="O1090" s="11">
        <f>IF(Table5[[#This Row],[Beans]]="","",O1089+Table5[[#This Row],[Beans]])</f>
        <v>5018717.0999999931</v>
      </c>
      <c r="P1090" s="11">
        <f>IF(Table5[[#This Row],[Meal]]="","",P1089+Table5[[#This Row],[Meal]])</f>
        <v>1606480.4999999993</v>
      </c>
      <c r="Q1090" s="11">
        <f>IF(Table5[[#This Row],[Oil]]="","",Q1089+Table5[[#This Row],[Oil]])</f>
        <v>-540422.85999999987</v>
      </c>
      <c r="R1090" s="11">
        <f>IF(Table5[[#This Row],[Corn]]="","",R1089+Table5[[#This Row],[Corn]])</f>
        <v>825480.10100000002</v>
      </c>
      <c r="S1090" s="11">
        <f>IF(Table5[[#This Row],[Wheat]]="","",S1089+Table5[[#This Row],[Wheat]])</f>
        <v>1720530.5200000016</v>
      </c>
      <c r="T1090" s="11">
        <f>IF(Table5[[#This Row],[KC Wheat]]="","",T1089+Table5[[#This Row],[KC Wheat]])</f>
        <v>-11076.900000000012</v>
      </c>
      <c r="U1090" s="11">
        <f>IF(Table5[[#This Row],[Energies]]="","",U1089+Table5[[#This Row],[Energies]])</f>
        <v>58860.250000000015</v>
      </c>
      <c r="V1090" s="10">
        <f t="shared" si="115"/>
        <v>7718629.7389999954</v>
      </c>
      <c r="W1090" s="8">
        <v>853938</v>
      </c>
      <c r="X1090" s="12">
        <f t="shared" si="112"/>
        <v>5.4521569481625141E-2</v>
      </c>
      <c r="Y1090" s="8"/>
      <c r="Z1090" s="8"/>
      <c r="AA1090" s="8"/>
      <c r="AB1090" s="1"/>
      <c r="AC1090" s="66">
        <v>378903.61</v>
      </c>
    </row>
    <row r="1091" spans="1:29" x14ac:dyDescent="0.25">
      <c r="A1091" s="1" t="str">
        <f t="shared" si="110"/>
        <v>Apr</v>
      </c>
      <c r="B1091" s="2">
        <v>45748</v>
      </c>
      <c r="C1091" s="8">
        <v>27498</v>
      </c>
      <c r="D1091" s="8">
        <v>-13259.2</v>
      </c>
      <c r="E1091" s="8">
        <v>0</v>
      </c>
      <c r="F1091" s="8">
        <v>19348.7</v>
      </c>
      <c r="G1091" s="8">
        <v>-2016</v>
      </c>
      <c r="H1091" s="8">
        <v>0</v>
      </c>
      <c r="I1091" s="8">
        <v>0</v>
      </c>
      <c r="J1091" s="10">
        <f t="shared" si="113"/>
        <v>31571.5</v>
      </c>
      <c r="K1091" s="8">
        <v>-92.46</v>
      </c>
      <c r="L1091" s="8">
        <v>-818.76</v>
      </c>
      <c r="M1091" s="8">
        <f t="shared" si="111"/>
        <v>-911.22</v>
      </c>
      <c r="N1091" s="10">
        <f t="shared" si="114"/>
        <v>30660.28</v>
      </c>
      <c r="O1091" s="11">
        <f>IF(Table5[[#This Row],[Beans]]="","",O1090+Table5[[#This Row],[Beans]])</f>
        <v>5046215.0999999931</v>
      </c>
      <c r="P1091" s="11">
        <f>IF(Table5[[#This Row],[Meal]]="","",P1090+Table5[[#This Row],[Meal]])</f>
        <v>1593221.2999999993</v>
      </c>
      <c r="Q1091" s="11">
        <f>IF(Table5[[#This Row],[Oil]]="","",Q1090+Table5[[#This Row],[Oil]])</f>
        <v>-540422.85999999987</v>
      </c>
      <c r="R1091" s="11">
        <f>IF(Table5[[#This Row],[Corn]]="","",R1090+Table5[[#This Row],[Corn]])</f>
        <v>844828.80099999998</v>
      </c>
      <c r="S1091" s="11">
        <f>IF(Table5[[#This Row],[Wheat]]="","",S1090+Table5[[#This Row],[Wheat]])</f>
        <v>1718514.5200000016</v>
      </c>
      <c r="T1091" s="11">
        <f>IF(Table5[[#This Row],[KC Wheat]]="","",T1090+Table5[[#This Row],[KC Wheat]])</f>
        <v>-11076.900000000012</v>
      </c>
      <c r="U1091" s="11">
        <f>IF(Table5[[#This Row],[Energies]]="","",U1090+Table5[[#This Row],[Energies]])</f>
        <v>58860.250000000015</v>
      </c>
      <c r="V1091" s="10">
        <f t="shared" si="115"/>
        <v>7749290.0189999957</v>
      </c>
      <c r="W1091" s="8">
        <v>671311</v>
      </c>
      <c r="X1091" s="12">
        <f t="shared" si="112"/>
        <v>4.5672244310014286E-2</v>
      </c>
      <c r="Y1091" s="8">
        <f>-2500-1632.41-1632.41</f>
        <v>-5764.82</v>
      </c>
      <c r="Z1091" s="8"/>
      <c r="AA1091" s="8"/>
      <c r="AB1091" s="8"/>
      <c r="AC1091" s="66">
        <v>397949.89</v>
      </c>
    </row>
    <row r="1092" spans="1:29" x14ac:dyDescent="0.25">
      <c r="A1092" s="1" t="str">
        <f t="shared" si="110"/>
        <v>Apr</v>
      </c>
      <c r="B1092" s="2">
        <v>45749</v>
      </c>
      <c r="C1092" s="8">
        <v>12315.8</v>
      </c>
      <c r="D1092" s="8">
        <v>24699.8</v>
      </c>
      <c r="E1092" s="8">
        <v>0</v>
      </c>
      <c r="F1092" s="8">
        <v>2381.1999999999998</v>
      </c>
      <c r="G1092" s="8">
        <v>-1723</v>
      </c>
      <c r="H1092" s="8">
        <v>0</v>
      </c>
      <c r="I1092" s="8">
        <v>0</v>
      </c>
      <c r="J1092" s="10">
        <f t="shared" si="113"/>
        <v>37673.799999999996</v>
      </c>
      <c r="K1092" s="8">
        <v>-139.02000000000001</v>
      </c>
      <c r="L1092" s="8">
        <v>-1229.51</v>
      </c>
      <c r="M1092" s="8">
        <f t="shared" si="111"/>
        <v>-1368.53</v>
      </c>
      <c r="N1092" s="10">
        <f t="shared" si="114"/>
        <v>36305.269999999997</v>
      </c>
      <c r="O1092" s="11">
        <f>IF(Table5[[#This Row],[Beans]]="","",O1091+Table5[[#This Row],[Beans]])</f>
        <v>5058530.8999999929</v>
      </c>
      <c r="P1092" s="11">
        <f>IF(Table5[[#This Row],[Meal]]="","",P1091+Table5[[#This Row],[Meal]])</f>
        <v>1617921.0999999994</v>
      </c>
      <c r="Q1092" s="11">
        <f>IF(Table5[[#This Row],[Oil]]="","",Q1091+Table5[[#This Row],[Oil]])</f>
        <v>-540422.85999999987</v>
      </c>
      <c r="R1092" s="11">
        <f>IF(Table5[[#This Row],[Corn]]="","",R1091+Table5[[#This Row],[Corn]])</f>
        <v>847210.00099999993</v>
      </c>
      <c r="S1092" s="11">
        <f>IF(Table5[[#This Row],[Wheat]]="","",S1091+Table5[[#This Row],[Wheat]])</f>
        <v>1716791.5200000016</v>
      </c>
      <c r="T1092" s="11">
        <f>IF(Table5[[#This Row],[KC Wheat]]="","",T1091+Table5[[#This Row],[KC Wheat]])</f>
        <v>-11076.900000000012</v>
      </c>
      <c r="U1092" s="11">
        <f>IF(Table5[[#This Row],[Energies]]="","",U1091+Table5[[#This Row],[Energies]])</f>
        <v>58860.250000000015</v>
      </c>
      <c r="V1092" s="10">
        <f t="shared" si="115"/>
        <v>7785595.2889999952</v>
      </c>
      <c r="W1092" s="8">
        <v>648243</v>
      </c>
      <c r="X1092" s="12">
        <f t="shared" si="112"/>
        <v>5.6005649116149338E-2</v>
      </c>
      <c r="Y1092" s="8"/>
      <c r="Z1092" s="8"/>
      <c r="AA1092" s="8"/>
      <c r="AB1092" s="1"/>
      <c r="AC1092" s="66">
        <v>420088.86</v>
      </c>
    </row>
    <row r="1093" spans="1:29" x14ac:dyDescent="0.25">
      <c r="A1093" s="1" t="str">
        <f t="shared" si="110"/>
        <v>Apr</v>
      </c>
      <c r="B1093" s="2">
        <v>45750</v>
      </c>
      <c r="C1093" s="8">
        <v>9284.2999999999993</v>
      </c>
      <c r="D1093" s="8">
        <v>15186.1</v>
      </c>
      <c r="E1093" s="8">
        <v>0</v>
      </c>
      <c r="F1093" s="8">
        <v>-1560.1</v>
      </c>
      <c r="G1093" s="8">
        <v>-18043.8</v>
      </c>
      <c r="H1093" s="8">
        <v>0</v>
      </c>
      <c r="I1093" s="8">
        <v>0</v>
      </c>
      <c r="J1093" s="10">
        <f t="shared" si="113"/>
        <v>4866.5000000000036</v>
      </c>
      <c r="K1093" s="8">
        <v>-127.8</v>
      </c>
      <c r="L1093" s="8">
        <v>-1129.1300000000001</v>
      </c>
      <c r="M1093" s="8">
        <f t="shared" si="111"/>
        <v>-1256.93</v>
      </c>
      <c r="N1093" s="10">
        <f t="shared" si="114"/>
        <v>3609.5700000000033</v>
      </c>
      <c r="O1093" s="11">
        <f>IF(Table5[[#This Row],[Beans]]="","",O1092+Table5[[#This Row],[Beans]])</f>
        <v>5067815.1999999927</v>
      </c>
      <c r="P1093" s="11">
        <f>IF(Table5[[#This Row],[Meal]]="","",P1092+Table5[[#This Row],[Meal]])</f>
        <v>1633107.1999999995</v>
      </c>
      <c r="Q1093" s="11">
        <f>IF(Table5[[#This Row],[Oil]]="","",Q1092+Table5[[#This Row],[Oil]])</f>
        <v>-540422.85999999987</v>
      </c>
      <c r="R1093" s="11">
        <f>IF(Table5[[#This Row],[Corn]]="","",R1092+Table5[[#This Row],[Corn]])</f>
        <v>845649.90099999995</v>
      </c>
      <c r="S1093" s="11">
        <f>IF(Table5[[#This Row],[Wheat]]="","",S1092+Table5[[#This Row],[Wheat]])</f>
        <v>1698747.7200000016</v>
      </c>
      <c r="T1093" s="11">
        <f>IF(Table5[[#This Row],[KC Wheat]]="","",T1092+Table5[[#This Row],[KC Wheat]])</f>
        <v>-11076.900000000012</v>
      </c>
      <c r="U1093" s="11">
        <f>IF(Table5[[#This Row],[Energies]]="","",U1092+Table5[[#This Row],[Energies]])</f>
        <v>58860.250000000015</v>
      </c>
      <c r="V1093" s="10">
        <f t="shared" si="115"/>
        <v>7789204.8589999955</v>
      </c>
      <c r="W1093" s="8">
        <v>560987</v>
      </c>
      <c r="X1093" s="12">
        <f t="shared" si="112"/>
        <v>6.4343202248893531E-3</v>
      </c>
      <c r="Y1093" s="8"/>
      <c r="Z1093" s="8"/>
      <c r="AA1093" s="8"/>
      <c r="AB1093" s="8"/>
      <c r="AC1093" s="66">
        <v>401870.68</v>
      </c>
    </row>
    <row r="1094" spans="1:29" x14ac:dyDescent="0.25">
      <c r="A1094" s="1" t="str">
        <f t="shared" ref="A1094:A1157" si="116">TEXT(B1094,"mmm")</f>
        <v>Apr</v>
      </c>
      <c r="B1094" s="2">
        <v>45751</v>
      </c>
      <c r="C1094" s="8">
        <v>42935.9</v>
      </c>
      <c r="D1094" s="8">
        <v>37111.9</v>
      </c>
      <c r="E1094" s="8">
        <v>0</v>
      </c>
      <c r="F1094" s="8">
        <v>-20323.900000000001</v>
      </c>
      <c r="G1094" s="8">
        <v>-10039.299999999999</v>
      </c>
      <c r="H1094" s="8">
        <v>0</v>
      </c>
      <c r="I1094" s="8">
        <v>0</v>
      </c>
      <c r="J1094" s="10">
        <f t="shared" si="113"/>
        <v>49684.600000000006</v>
      </c>
      <c r="K1094" s="8">
        <v>-178.5</v>
      </c>
      <c r="L1094" s="8">
        <v>-1579.77</v>
      </c>
      <c r="M1094" s="8">
        <f t="shared" si="111"/>
        <v>-1758.27</v>
      </c>
      <c r="N1094" s="10">
        <f t="shared" si="114"/>
        <v>47926.330000000009</v>
      </c>
      <c r="O1094" s="11">
        <f>IF(Table5[[#This Row],[Beans]]="","",O1093+Table5[[#This Row],[Beans]])</f>
        <v>5110751.0999999931</v>
      </c>
      <c r="P1094" s="11">
        <f>IF(Table5[[#This Row],[Meal]]="","",P1093+Table5[[#This Row],[Meal]])</f>
        <v>1670219.0999999994</v>
      </c>
      <c r="Q1094" s="11">
        <f>IF(Table5[[#This Row],[Oil]]="","",Q1093+Table5[[#This Row],[Oil]])</f>
        <v>-540422.85999999987</v>
      </c>
      <c r="R1094" s="11">
        <f>IF(Table5[[#This Row],[Corn]]="","",R1093+Table5[[#This Row],[Corn]])</f>
        <v>825326.00099999993</v>
      </c>
      <c r="S1094" s="11">
        <f>IF(Table5[[#This Row],[Wheat]]="","",S1093+Table5[[#This Row],[Wheat]])</f>
        <v>1688708.4200000016</v>
      </c>
      <c r="T1094" s="11">
        <f>IF(Table5[[#This Row],[KC Wheat]]="","",T1093+Table5[[#This Row],[KC Wheat]])</f>
        <v>-11076.900000000012</v>
      </c>
      <c r="U1094" s="11">
        <f>IF(Table5[[#This Row],[Energies]]="","",U1093+Table5[[#This Row],[Energies]])</f>
        <v>58860.250000000015</v>
      </c>
      <c r="V1094" s="10">
        <f t="shared" si="115"/>
        <v>7837131.1889999956</v>
      </c>
      <c r="W1094" s="8">
        <v>559710</v>
      </c>
      <c r="X1094" s="12">
        <f t="shared" si="112"/>
        <v>8.5627074735130704E-2</v>
      </c>
      <c r="Y1094" s="8"/>
      <c r="Z1094" s="8"/>
      <c r="AA1094" s="8"/>
      <c r="AB1094" s="1"/>
      <c r="AC1094" s="66">
        <v>462543.66</v>
      </c>
    </row>
    <row r="1095" spans="1:29" x14ac:dyDescent="0.25">
      <c r="A1095" s="1" t="str">
        <f t="shared" si="116"/>
        <v>Apr</v>
      </c>
      <c r="B1095" s="2">
        <v>45754</v>
      </c>
      <c r="C1095" s="8">
        <v>18731.099999999999</v>
      </c>
      <c r="D1095" s="8">
        <v>45246.400000000001</v>
      </c>
      <c r="E1095" s="8">
        <v>0</v>
      </c>
      <c r="F1095" s="8">
        <v>14898.8</v>
      </c>
      <c r="G1095" s="8">
        <v>-9305.2999999999993</v>
      </c>
      <c r="H1095" s="8">
        <v>0</v>
      </c>
      <c r="I1095" s="8">
        <v>0</v>
      </c>
      <c r="J1095" s="10">
        <f t="shared" si="113"/>
        <v>69571</v>
      </c>
      <c r="K1095" s="8">
        <v>-130.12</v>
      </c>
      <c r="L1095" s="8">
        <v>-1153.21</v>
      </c>
      <c r="M1095" s="8">
        <f t="shared" ref="M1095:M1155" si="117">IF(SUM(K1095:L1095)=0,"",SUM(K1095:L1095))</f>
        <v>-1283.33</v>
      </c>
      <c r="N1095" s="10">
        <f t="shared" si="114"/>
        <v>68287.67</v>
      </c>
      <c r="O1095" s="11">
        <f>IF(Table5[[#This Row],[Beans]]="","",O1094+Table5[[#This Row],[Beans]])</f>
        <v>5129482.1999999927</v>
      </c>
      <c r="P1095" s="11">
        <f>IF(Table5[[#This Row],[Meal]]="","",P1094+Table5[[#This Row],[Meal]])</f>
        <v>1715465.4999999993</v>
      </c>
      <c r="Q1095" s="11">
        <f>IF(Table5[[#This Row],[Oil]]="","",Q1094+Table5[[#This Row],[Oil]])</f>
        <v>-540422.85999999987</v>
      </c>
      <c r="R1095" s="11">
        <f>IF(Table5[[#This Row],[Corn]]="","",R1094+Table5[[#This Row],[Corn]])</f>
        <v>840224.80099999998</v>
      </c>
      <c r="S1095" s="11">
        <f>IF(Table5[[#This Row],[Wheat]]="","",S1094+Table5[[#This Row],[Wheat]])</f>
        <v>1679403.1200000015</v>
      </c>
      <c r="T1095" s="11">
        <f>IF(Table5[[#This Row],[KC Wheat]]="","",T1094+Table5[[#This Row],[KC Wheat]])</f>
        <v>-11076.900000000012</v>
      </c>
      <c r="U1095" s="11">
        <f>IF(Table5[[#This Row],[Energies]]="","",U1094+Table5[[#This Row],[Energies]])</f>
        <v>58860.250000000015</v>
      </c>
      <c r="V1095" s="10">
        <f t="shared" si="115"/>
        <v>7905418.8589999955</v>
      </c>
      <c r="W1095" s="8">
        <v>498926</v>
      </c>
      <c r="X1095" s="12">
        <f t="shared" si="112"/>
        <v>0.13686933533229376</v>
      </c>
      <c r="Y1095" s="8">
        <v>-653.24</v>
      </c>
      <c r="Z1095" s="8"/>
      <c r="AA1095" s="8"/>
      <c r="AB1095" s="8"/>
      <c r="AC1095" s="66">
        <v>516235.79</v>
      </c>
    </row>
    <row r="1096" spans="1:29" x14ac:dyDescent="0.25">
      <c r="A1096" s="1" t="str">
        <f t="shared" si="116"/>
        <v>Apr</v>
      </c>
      <c r="B1096" s="2">
        <v>45755</v>
      </c>
      <c r="C1096" s="8">
        <v>8408.7000000000007</v>
      </c>
      <c r="D1096" s="8">
        <v>-5268.3</v>
      </c>
      <c r="E1096" s="8">
        <v>0</v>
      </c>
      <c r="F1096" s="8">
        <v>-3680.6</v>
      </c>
      <c r="G1096" s="8">
        <v>19730.099999999999</v>
      </c>
  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="L1096" s="8">
        <v>-720.45</v>
      </c>
      <c r="M1096" s="8">
        <f t="shared" si="117"/>
        <v>-802.08</v>
      </c>
      <c r="N1096" s="10">
        <f t="shared" si="114"/>
        <v>18387.819999999996</v>
      </c>
      <c r="O1096" s="11">
        <f>IF(Table5[[#This Row],[Beans]]="","",O1095+Table5[[#This Row],[Beans]])</f>
        <v>5137890.8999999929</v>
      </c>
      <c r="P1096" s="11">
        <f>IF(Table5[[#This Row],[Meal]]="","",P1095+Table5[[#This Row],[Meal]])</f>
        <v>1710197.1999999993</v>
      </c>
      <c r="Q1096" s="11">
        <f>IF(Table5[[#This Row],[Oil]]="","",Q1095+Table5[[#This Row],[Oil]])</f>
        <v>-540422.85999999987</v>
      </c>
      <c r="R1096" s="11">
        <f>IF(Table5[[#This Row],[Corn]]="","",R1095+Table5[[#This Row],[Corn]])</f>
        <v>836544.201</v>
      </c>
      <c r="S1096" s="11">
        <f>IF(Table5[[#This Row],[Wheat]]="","",S1095+Table5[[#This Row],[Wheat]])</f>
        <v>1699133.2200000016</v>
      </c>
      <c r="T1096" s="11">
        <f>IF(Table5[[#This Row],[KC Wheat]]="","",T1095+Table5[[#This Row],[KC Wheat]])</f>
        <v>-11076.900000000012</v>
      </c>
      <c r="U1096" s="11">
        <f>IF(Table5[[#This Row],[Energies]]="","",U1095+Table5[[#This Row],[Energies]])</f>
        <v>58860.250000000015</v>
      </c>
      <c r="V1096" s="10">
        <f t="shared" si="115"/>
        <v>7923806.6789999958</v>
      </c>
      <c r="W1096" s="8">
        <v>317885</v>
      </c>
      <c r="X1096" s="12">
        <f t="shared" si="112"/>
        <v>5.784425185208486E-2</v>
      </c>
      <c r="Y1096" s="8"/>
      <c r="Z1096" s="8"/>
      <c r="AA1096" s="8"/>
      <c r="AB1096" s="1"/>
      <c r="AC1096" s="66">
        <v>537662.46</v>
      </c>
    </row>
    <row r="1097" spans="1:29" x14ac:dyDescent="0.25">
      <c r="A1097" s="1" t="str">
        <f t="shared" si="116"/>
        <v>Apr</v>
      </c>
      <c r="B1097" s="2">
        <v>45756</v>
      </c>
      <c r="C1097" s="8">
        <v>-9596.7000000000007</v>
      </c>
      <c r="D1097" s="8">
        <v>13001.7</v>
      </c>
      <c r="E1097" s="8">
        <v>0</v>
      </c>
      <c r="F1097" s="8">
        <v>3786.4</v>
      </c>
      <c r="G1097" s="8">
        <v>8359.4</v>
      </c>
      <c r="H1097" s="8">
        <v>0</v>
      </c>
      <c r="I1097" s="8">
        <v>0</v>
      </c>
      <c r="J1097" s="10">
        <f t="shared" si="113"/>
        <v>15550.8</v>
      </c>
      <c r="K1097" s="8">
        <v>-116.91</v>
      </c>
      <c r="L1097" s="8">
        <v>-1035.74</v>
      </c>
      <c r="M1097" s="8">
        <f t="shared" si="117"/>
        <v>-1152.6500000000001</v>
      </c>
      <c r="N1097" s="10">
        <f t="shared" si="114"/>
        <v>14398.15</v>
      </c>
      <c r="O1097" s="11">
        <f>IF(Table5[[#This Row],[Beans]]="","",O1096+Table5[[#This Row],[Beans]])</f>
        <v>5128294.1999999927</v>
      </c>
      <c r="P1097" s="11">
        <f>IF(Table5[[#This Row],[Meal]]="","",P1096+Table5[[#This Row],[Meal]])</f>
        <v>1723198.8999999992</v>
      </c>
      <c r="Q1097" s="11">
        <f>IF(Table5[[#This Row],[Oil]]="","",Q1096+Table5[[#This Row],[Oil]])</f>
        <v>-540422.85999999987</v>
      </c>
      <c r="R1097" s="11">
        <f>IF(Table5[[#This Row],[Corn]]="","",R1096+Table5[[#This Row],[Corn]])</f>
        <v>840330.60100000002</v>
      </c>
      <c r="S1097" s="11">
        <f>IF(Table5[[#This Row],[Wheat]]="","",S1096+Table5[[#This Row],[Wheat]])</f>
        <v>1707492.6200000015</v>
      </c>
      <c r="T1097" s="11">
        <f>IF(Table5[[#This Row],[KC Wheat]]="","",T1096+Table5[[#This Row],[KC Wheat]])</f>
        <v>-11076.900000000012</v>
      </c>
      <c r="U1097" s="11">
        <f>IF(Table5[[#This Row],[Energies]]="","",U1096+Table5[[#This Row],[Energies]])</f>
        <v>58860.250000000015</v>
      </c>
      <c r="V1097" s="10">
        <f t="shared" si="115"/>
        <v>7938204.8289999962</v>
      </c>
      <c r="W1097" s="8">
        <v>302308</v>
      </c>
      <c r="X1097" s="12">
        <f t="shared" si="112"/>
        <v>4.7627419717638966E-2</v>
      </c>
      <c r="Y1097" s="8">
        <f>-146.5-146.5</f>
        <v>-293</v>
      </c>
      <c r="Z1097" s="8"/>
      <c r="AA1097" s="8"/>
      <c r="AB1097" s="8"/>
      <c r="AC1097" s="66">
        <v>585468.56000000006</v>
      </c>
    </row>
    <row r="1098" spans="1:29" x14ac:dyDescent="0.25">
      <c r="A1098" s="1" t="str">
        <f t="shared" si="116"/>
        <v>Apr</v>
      </c>
      <c r="B1098" s="2">
        <v>45757</v>
      </c>
      <c r="C1098" s="8">
        <v>-18658.8</v>
      </c>
      <c r="D1098" s="8">
        <v>-8299.2000000000007</v>
      </c>
      <c r="E1098" s="8">
        <v>0</v>
      </c>
      <c r="F1098" s="8">
        <v>11551.2</v>
      </c>
      <c r="G1098" s="8">
        <v>6326.3</v>
      </c>
      <c r="H1098" s="8">
        <v>0</v>
      </c>
      <c r="I1098" s="8">
        <v>0</v>
      </c>
      <c r="J1098" s="10">
        <f t="shared" si="113"/>
        <v>-9080.5</v>
      </c>
      <c r="K1098" s="8">
        <v>-54.51</v>
      </c>
      <c r="L1098" s="8">
        <v>-480.6</v>
      </c>
      <c r="M1098" s="8">
        <f t="shared" si="117"/>
        <v>-535.11</v>
      </c>
      <c r="N1098" s="10">
        <f t="shared" si="114"/>
        <v>-9615.61</v>
      </c>
      <c r="O1098" s="11">
        <f>IF(Table5[[#This Row],[Beans]]="","",O1097+Table5[[#This Row],[Beans]])</f>
        <v>5109635.3999999929</v>
      </c>
      <c r="P1098" s="11">
        <f>IF(Table5[[#This Row],[Meal]]="","",P1097+Table5[[#This Row],[Meal]])</f>
        <v>1714899.6999999993</v>
      </c>
      <c r="Q1098" s="11">
        <f>IF(Table5[[#This Row],[Oil]]="","",Q1097+Table5[[#This Row],[Oil]])</f>
        <v>-540422.85999999987</v>
      </c>
      <c r="R1098" s="11">
        <f>IF(Table5[[#This Row],[Corn]]="","",R1097+Table5[[#This Row],[Corn]])</f>
        <v>851881.80099999998</v>
      </c>
      <c r="S1098" s="11">
        <f>IF(Table5[[#This Row],[Wheat]]="","",S1097+Table5[[#This Row],[Wheat]])</f>
        <v>1713818.9200000016</v>
      </c>
      <c r="T1098" s="11">
        <f>IF(Table5[[#This Row],[KC Wheat]]="","",T1097+Table5[[#This Row],[KC Wheat]])</f>
        <v>-11076.900000000012</v>
      </c>
      <c r="U1098" s="11">
        <f>IF(Table5[[#This Row],[Energies]]="","",U1097+Table5[[#This Row],[Energies]])</f>
        <v>58860.250000000015</v>
      </c>
      <c r="V1098" s="10">
        <f t="shared" si="115"/>
        <v>7928589.2189999959</v>
      </c>
      <c r="W1098" s="8">
        <v>270984</v>
      </c>
      <c r="X1098" s="12">
        <f t="shared" si="112"/>
        <v>-3.5484050718861633E-2</v>
      </c>
      <c r="Y1098" s="8"/>
      <c r="Z1098" s="8"/>
      <c r="AA1098" s="8"/>
      <c r="AB1098" s="1"/>
      <c r="AC1098" s="66">
        <v>555090.94999999995</v>
      </c>
    </row>
    <row r="1099" spans="1:29" x14ac:dyDescent="0.25">
      <c r="A1099" s="1" t="str">
        <f t="shared" si="116"/>
        <v>Apr</v>
      </c>
      <c r="B1099" s="2">
        <v>45758</v>
      </c>
      <c r="C1099" s="8">
        <v>48406.400000000001</v>
      </c>
      <c r="D1099" s="8">
        <v>-12313.8</v>
      </c>
      <c r="E1099" s="8">
        <v>0</v>
      </c>
      <c r="F1099" s="8">
        <v>37437.300000000003</v>
      </c>
      <c r="G1099" s="8">
        <v>-3751.4</v>
      </c>
      <c r="H1099" s="8">
        <v>0</v>
      </c>
      <c r="I1099" s="8">
        <v>0</v>
      </c>
      <c r="J1099" s="10">
        <f t="shared" si="113"/>
        <v>69778.500000000015</v>
      </c>
      <c r="K1099" s="8">
        <v>-99.78</v>
      </c>
      <c r="L1099" s="8">
        <v>-880.65</v>
      </c>
      <c r="M1099" s="8">
        <f t="shared" si="117"/>
        <v>-980.43</v>
      </c>
      <c r="N1099" s="10">
        <f t="shared" si="114"/>
        <v>68798.070000000022</v>
      </c>
      <c r="O1099" s="11">
        <f>IF(Table5[[#This Row],[Beans]]="","",O1098+Table5[[#This Row],[Beans]])</f>
        <v>5158041.7999999933</v>
      </c>
      <c r="P1099" s="11">
        <f>IF(Table5[[#This Row],[Meal]]="","",P1098+Table5[[#This Row],[Meal]])</f>
        <v>1702585.8999999992</v>
      </c>
      <c r="Q1099" s="11">
        <f>IF(Table5[[#This Row],[Oil]]="","",Q1098+Table5[[#This Row],[Oil]])</f>
        <v>-540422.85999999987</v>
      </c>
      <c r="R1099" s="11">
        <f>IF(Table5[[#This Row],[Corn]]="","",R1098+Table5[[#This Row],[Corn]])</f>
        <v>889319.10100000002</v>
      </c>
      <c r="S1099" s="11">
        <f>IF(Table5[[#This Row],[Wheat]]="","",S1098+Table5[[#This Row],[Wheat]])</f>
        <v>1710067.5200000016</v>
      </c>
      <c r="T1099" s="11">
        <f>IF(Table5[[#This Row],[KC Wheat]]="","",T1098+Table5[[#This Row],[KC Wheat]])</f>
        <v>-11076.900000000012</v>
      </c>
      <c r="U1099" s="11">
        <f>IF(Table5[[#This Row],[Energies]]="","",U1098+Table5[[#This Row],[Energies]])</f>
        <v>58860.250000000015</v>
      </c>
      <c r="V1099" s="10">
        <f t="shared" si="115"/>
        <v>7997387.2889999961</v>
      </c>
      <c r="W1099" s="8">
        <v>285218</v>
      </c>
      <c r="X1099" s="12">
        <f t="shared" ref="X1099:X1161" si="118">IFERROR(N1099/W1099,"")</f>
        <v>0.24121223064462979</v>
      </c>
      <c r="Y1099" s="8">
        <f>-4854.87-361.43</f>
        <v>-5216.3</v>
      </c>
      <c r="Z1099" s="8"/>
      <c r="AA1099" s="8"/>
      <c r="AB1099" s="8"/>
      <c r="AC1099" s="66">
        <v>642179.27</v>
      </c>
    </row>
    <row r="1100" spans="1:29" x14ac:dyDescent="0.25">
      <c r="A1100" s="1" t="str">
        <f t="shared" si="116"/>
        <v>Apr</v>
      </c>
      <c r="B1100" s="2">
        <v>45761</v>
      </c>
      <c r="C1100" s="8">
        <v>-33380.199999999997</v>
      </c>
      <c r="D1100" s="8">
        <v>-21032.400000000001</v>
      </c>
      <c r="E1100" s="8">
        <v>0</v>
      </c>
      <c r="F1100" s="8">
        <v>-8215</v>
      </c>
      <c r="G1100" s="8">
        <v>12509.2</v>
      </c>
      <c r="H1100" s="8">
        <v>0</v>
      </c>
      <c r="I1100" s="8">
        <v>0</v>
      </c>
      <c r="J1100" s="10">
        <f t="shared" si="113"/>
        <v>-50118.399999999994</v>
      </c>
      <c r="K1100" s="8">
        <v>-51.78</v>
      </c>
      <c r="L1100" s="8">
        <v>-456.76</v>
      </c>
      <c r="M1100" s="8">
        <f t="shared" si="117"/>
        <v>-508.53999999999996</v>
      </c>
      <c r="N1100" s="10">
        <f t="shared" si="114"/>
        <v>-50626.939999999995</v>
      </c>
      <c r="O1100" s="11">
        <f>IF(Table5[[#This Row],[Beans]]="","",O1099+Table5[[#This Row],[Beans]])</f>
        <v>5124661.5999999931</v>
      </c>
      <c r="P1100" s="11">
        <f>IF(Table5[[#This Row],[Meal]]="","",P1099+Table5[[#This Row],[Meal]])</f>
        <v>1681553.4999999993</v>
      </c>
      <c r="Q1100" s="11">
        <f>IF(Table5[[#This Row],[Oil]]="","",Q1099+Table5[[#This Row],[Oil]])</f>
        <v>-540422.85999999987</v>
      </c>
      <c r="R1100" s="11">
        <f>IF(Table5[[#This Row],[Corn]]="","",R1099+Table5[[#This Row],[Corn]])</f>
        <v>881104.10100000002</v>
      </c>
      <c r="S1100" s="11">
        <f>IF(Table5[[#This Row],[Wheat]]="","",S1099+Table5[[#This Row],[Wheat]])</f>
        <v>1722576.7200000016</v>
      </c>
      <c r="T1100" s="11">
        <f>IF(Table5[[#This Row],[KC Wheat]]="","",T1099+Table5[[#This Row],[KC Wheat]])</f>
        <v>-11076.900000000012</v>
      </c>
      <c r="U1100" s="11">
        <f>IF(Table5[[#This Row],[Energies]]="","",U1099+Table5[[#This Row],[Energies]])</f>
        <v>58860.250000000015</v>
      </c>
      <c r="V1100" s="10">
        <f t="shared" si="115"/>
        <v>7946760.3489999957</v>
      </c>
      <c r="W1100" s="8">
        <v>257973</v>
      </c>
      <c r="X1100" s="12">
        <f t="shared" si="118"/>
        <v>-0.19624898729712023</v>
      </c>
      <c r="Y1100" s="8"/>
      <c r="Z1100" s="8"/>
      <c r="AA1100" s="8"/>
      <c r="AB1100" s="1"/>
      <c r="AC1100" s="66">
        <v>574173.23</v>
      </c>
    </row>
    <row r="1101" spans="1:29" x14ac:dyDescent="0.25">
      <c r="A1101" s="1" t="str">
        <f t="shared" si="116"/>
        <v>Apr</v>
      </c>
      <c r="B1101" s="2">
        <v>45762</v>
      </c>
      <c r="C1101" s="8">
        <v>-20402.400000000001</v>
      </c>
      <c r="D1101" s="8">
        <v>-6610.1</v>
      </c>
      <c r="E1101" s="8">
        <v>0</v>
      </c>
      <c r="F1101" s="8">
        <v>4115</v>
      </c>
      <c r="G1101" s="8">
        <v>16263.8</v>
      </c>
      <c r="H1101" s="8">
        <v>0</v>
      </c>
      <c r="I1101" s="8">
        <v>0</v>
      </c>
      <c r="J1101" s="10">
        <f t="shared" si="113"/>
        <v>-6633.7000000000007</v>
      </c>
      <c r="K1101" s="8">
        <v>-40.1</v>
      </c>
      <c r="L1101" s="8">
        <v>-350.66</v>
      </c>
      <c r="M1101" s="8">
        <f t="shared" si="117"/>
        <v>-390.76000000000005</v>
      </c>
      <c r="N1101" s="10">
        <f t="shared" si="114"/>
        <v>-7024.4600000000009</v>
      </c>
      <c r="O1101" s="11">
        <f>IF(Table5[[#This Row],[Beans]]="","",O1100+Table5[[#This Row],[Beans]])</f>
        <v>5104259.1999999927</v>
      </c>
      <c r="P1101" s="11">
        <f>IF(Table5[[#This Row],[Meal]]="","",P1100+Table5[[#This Row],[Meal]])</f>
        <v>1674943.3999999992</v>
      </c>
      <c r="Q1101" s="11">
        <f>IF(Table5[[#This Row],[Oil]]="","",Q1100+Table5[[#This Row],[Oil]])</f>
        <v>-540422.85999999987</v>
      </c>
      <c r="R1101" s="11">
        <f>IF(Table5[[#This Row],[Corn]]="","",R1100+Table5[[#This Row],[Corn]])</f>
        <v>885219.10100000002</v>
      </c>
      <c r="S1101" s="11">
        <f>IF(Table5[[#This Row],[Wheat]]="","",S1100+Table5[[#This Row],[Wheat]])</f>
        <v>1738840.5200000016</v>
      </c>
      <c r="T1101" s="11">
        <f>IF(Table5[[#This Row],[KC Wheat]]="","",T1100+Table5[[#This Row],[KC Wheat]])</f>
        <v>-11076.900000000012</v>
      </c>
      <c r="U1101" s="11">
        <f>IF(Table5[[#This Row],[Energies]]="","",U1100+Table5[[#This Row],[Energies]])</f>
        <v>58860.250000000015</v>
      </c>
      <c r="V1101" s="10">
        <f t="shared" si="115"/>
        <v>7939735.8889999958</v>
      </c>
      <c r="W1101" s="8">
        <v>269704</v>
      </c>
      <c r="X1101" s="12">
        <f t="shared" si="118"/>
        <v>-2.6045071634087744E-2</v>
      </c>
      <c r="Y1101" s="8"/>
      <c r="Z1101" s="8">
        <v>2168.52</v>
      </c>
      <c r="AA1101" s="8"/>
      <c r="AB1101" s="8"/>
      <c r="AC1101" s="66">
        <v>567254.97</v>
      </c>
    </row>
    <row r="1102" spans="1:29" x14ac:dyDescent="0.25">
      <c r="A1102" s="1" t="str">
        <f t="shared" si="116"/>
        <v>Apr</v>
      </c>
      <c r="B1102" s="2">
        <v>45763</v>
      </c>
      <c r="C1102" s="8">
        <v>-3553.4</v>
      </c>
      <c r="D1102" s="8">
        <v>-9712.5</v>
      </c>
      <c r="E1102" s="8">
        <v>0</v>
      </c>
      <c r="F1102" s="8">
        <v>5364.9</v>
      </c>
      <c r="G1102" s="8">
        <v>-4300.8</v>
      </c>
      <c r="H1102" s="8">
        <v>0</v>
      </c>
      <c r="I1102" s="8">
        <v>0</v>
      </c>
      <c r="J1102" s="10">
        <f t="shared" si="113"/>
        <v>-12201.8</v>
      </c>
      <c r="K1102" s="8">
        <v>-124.22</v>
      </c>
      <c r="L1102" s="8">
        <v>-1096.42</v>
      </c>
      <c r="M1102" s="8">
        <f t="shared" si="117"/>
        <v>-1220.6400000000001</v>
      </c>
      <c r="N1102" s="10">
        <f t="shared" si="114"/>
        <v>-13422.439999999999</v>
      </c>
      <c r="O1102" s="11">
        <f>IF(Table5[[#This Row],[Beans]]="","",O1101+Table5[[#This Row],[Beans]])</f>
        <v>5100705.7999999924</v>
      </c>
      <c r="P1102" s="11">
        <f>IF(Table5[[#This Row],[Meal]]="","",P1101+Table5[[#This Row],[Meal]])</f>
        <v>1665230.8999999992</v>
      </c>
      <c r="Q1102" s="11">
        <f>IF(Table5[[#This Row],[Oil]]="","",Q1101+Table5[[#This Row],[Oil]])</f>
        <v>-540422.85999999987</v>
      </c>
      <c r="R1102" s="11">
        <f>IF(Table5[[#This Row],[Corn]]="","",R1101+Table5[[#This Row],[Corn]])</f>
        <v>890584.00100000005</v>
      </c>
      <c r="S1102" s="11">
        <f>IF(Table5[[#This Row],[Wheat]]="","",S1101+Table5[[#This Row],[Wheat]])</f>
        <v>1734539.7200000016</v>
      </c>
      <c r="T1102" s="11">
        <f>IF(Table5[[#This Row],[KC Wheat]]="","",T1101+Table5[[#This Row],[KC Wheat]])</f>
        <v>-11076.900000000012</v>
      </c>
      <c r="U1102" s="11">
        <f>IF(Table5[[#This Row],[Energies]]="","",U1101+Table5[[#This Row],[Energies]])</f>
        <v>58860.250000000015</v>
      </c>
      <c r="V1102" s="10">
        <f t="shared" si="115"/>
        <v>7926313.4489999954</v>
      </c>
      <c r="W1102" s="8">
        <v>300795</v>
      </c>
      <c r="X1102" s="12">
        <f t="shared" si="118"/>
        <v>-4.462321514652836E-2</v>
      </c>
      <c r="Y1102" s="8"/>
      <c r="Z1102" s="8"/>
      <c r="AA1102" s="8"/>
      <c r="AB1102" s="1"/>
      <c r="AC1102" s="66">
        <v>548816.82999999996</v>
      </c>
    </row>
    <row r="1103" spans="1:29" x14ac:dyDescent="0.25">
      <c r="A1103" s="1" t="str">
        <f t="shared" si="116"/>
        <v>Apr</v>
      </c>
      <c r="B1103" s="2">
        <v>45764</v>
      </c>
      <c r="C1103" s="8">
        <v>6669.2</v>
      </c>
      <c r="D1103" s="8">
        <v>4038.8</v>
      </c>
      <c r="E1103" s="8">
        <v>0</v>
      </c>
      <c r="F1103" s="8">
        <v>-13238.5</v>
      </c>
      <c r="G1103" s="8">
        <v>-9742.7000000000007</v>
      </c>
      <c r="H1103" s="8">
        <v>0</v>
      </c>
      <c r="I1103" s="8">
        <v>0</v>
      </c>
      <c r="J1103" s="10">
        <f t="shared" si="113"/>
        <v>-12273.2</v>
      </c>
      <c r="K1103" s="8">
        <v>-83.14</v>
      </c>
      <c r="L1103" s="8">
        <v>-730.7</v>
      </c>
      <c r="M1103" s="8">
        <f t="shared" si="117"/>
        <v>-813.84</v>
      </c>
      <c r="N1103" s="10">
        <f t="shared" si="114"/>
        <v>-13087.04</v>
      </c>
      <c r="O1103" s="11">
        <f>IF(Table5[[#This Row],[Beans]]="","",O1102+Table5[[#This Row],[Beans]])</f>
        <v>5107374.9999999925</v>
      </c>
      <c r="P1103" s="11">
        <f>IF(Table5[[#This Row],[Meal]]="","",P1102+Table5[[#This Row],[Meal]])</f>
        <v>1669269.6999999993</v>
      </c>
      <c r="Q1103" s="11">
        <f>IF(Table5[[#This Row],[Oil]]="","",Q1102+Table5[[#This Row],[Oil]])</f>
        <v>-540422.85999999987</v>
      </c>
      <c r="R1103" s="11">
        <f>IF(Table5[[#This Row],[Corn]]="","",R1102+Table5[[#This Row],[Corn]])</f>
        <v>877345.50100000005</v>
      </c>
      <c r="S1103" s="11">
        <f>IF(Table5[[#This Row],[Wheat]]="","",S1102+Table5[[#This Row],[Wheat]])</f>
        <v>1724797.0200000016</v>
      </c>
      <c r="T1103" s="11">
        <f>IF(Table5[[#This Row],[KC Wheat]]="","",T1102+Table5[[#This Row],[KC Wheat]])</f>
        <v>-11076.900000000012</v>
      </c>
      <c r="U1103" s="11">
        <f>IF(Table5[[#This Row],[Energies]]="","",U1102+Table5[[#This Row],[Energies]])</f>
        <v>58860.250000000015</v>
      </c>
      <c r="V1103" s="10">
        <f t="shared" si="115"/>
        <v>7913226.4089999953</v>
      </c>
      <c r="W1103" s="8">
        <v>356209</v>
      </c>
      <c r="X1103" s="12">
        <f t="shared" si="118"/>
        <v>-3.6739779174585707E-2</v>
      </c>
      <c r="Y1103" s="8">
        <f>-756.14-3061.17-182.31-26.09</f>
        <v>-4025.71</v>
      </c>
      <c r="Z1103" s="8"/>
      <c r="AA1103" s="8"/>
      <c r="AB1103" s="8"/>
      <c r="AC1103" s="66">
        <v>542935.49</v>
      </c>
    </row>
    <row r="1104" spans="1:29" x14ac:dyDescent="0.25">
      <c r="A1104" s="1" t="str">
        <f t="shared" si="116"/>
        <v>Apr</v>
      </c>
      <c r="B1104" s="2">
        <v>45768</v>
      </c>
      <c r="C1104" s="8">
        <v>-5278.5</v>
      </c>
      <c r="D1104" s="8">
        <v>-13097.8</v>
      </c>
      <c r="E1104" s="8">
        <v>0</v>
      </c>
      <c r="F1104" s="8">
        <v>-6640.5</v>
      </c>
      <c r="G1104" s="8">
        <v>5666.9</v>
      </c>
      <c r="H1104" s="8">
        <v>0</v>
      </c>
      <c r="I1104" s="8">
        <v>0</v>
      </c>
      <c r="J1104" s="10">
        <f t="shared" si="113"/>
        <v>-19349.900000000001</v>
      </c>
      <c r="K1104" s="8">
        <v>-92.01</v>
      </c>
      <c r="L1104" s="8">
        <v>-810.62</v>
      </c>
      <c r="M1104" s="8">
        <f t="shared" si="117"/>
        <v>-902.63</v>
      </c>
      <c r="N1104" s="10">
        <f t="shared" si="114"/>
        <v>-20252.530000000002</v>
      </c>
      <c r="O1104" s="11">
        <f>IF(Table5[[#This Row],[Beans]]="","",O1103+Table5[[#This Row],[Beans]])</f>
        <v>5102096.4999999925</v>
      </c>
      <c r="P1104" s="11">
        <f>IF(Table5[[#This Row],[Meal]]="","",P1103+Table5[[#This Row],[Meal]])</f>
        <v>1656171.8999999992</v>
      </c>
      <c r="Q1104" s="11">
        <f>IF(Table5[[#This Row],[Oil]]="","",Q1103+Table5[[#This Row],[Oil]])</f>
        <v>-540422.85999999987</v>
      </c>
      <c r="R1104" s="11">
        <f>IF(Table5[[#This Row],[Corn]]="","",R1103+Table5[[#This Row],[Corn]])</f>
        <v>870705.00100000005</v>
      </c>
      <c r="S1104" s="11">
        <f>IF(Table5[[#This Row],[Wheat]]="","",S1103+Table5[[#This Row],[Wheat]])</f>
        <v>1730463.9200000016</v>
      </c>
      <c r="T1104" s="11">
        <f>IF(Table5[[#This Row],[KC Wheat]]="","",T1103+Table5[[#This Row],[KC Wheat]])</f>
        <v>-11076.900000000012</v>
      </c>
      <c r="U1104" s="11">
        <f>IF(Table5[[#This Row],[Energies]]="","",U1103+Table5[[#This Row],[Energies]])</f>
        <v>58860.250000000015</v>
      </c>
      <c r="V1104" s="10">
        <f t="shared" si="115"/>
        <v>7892973.8789999951</v>
      </c>
      <c r="W1104" s="8">
        <v>329943</v>
      </c>
      <c r="X1104" s="12">
        <f t="shared" si="118"/>
        <v>-6.1381905359410571E-2</v>
      </c>
      <c r="Y1104" s="8"/>
      <c r="Z1104" s="8"/>
      <c r="AA1104" s="8"/>
      <c r="AB1104" s="8"/>
      <c r="AC1104" s="66">
        <v>536357.86</v>
      </c>
    </row>
    <row r="1105" spans="1:29" x14ac:dyDescent="0.25">
      <c r="A1105" s="1" t="str">
        <f t="shared" si="116"/>
        <v>Apr</v>
      </c>
      <c r="B1105" s="2">
        <v>45769</v>
      </c>
      <c r="C1105" s="8">
        <v>-7162.5</v>
      </c>
      <c r="D1105" s="8">
        <v>-9608</v>
      </c>
      <c r="E1105" s="8">
        <v>0</v>
      </c>
      <c r="F1105" s="8">
        <v>4927.3999999999996</v>
      </c>
      <c r="G1105" s="8">
        <v>1310.3</v>
      </c>
      <c r="H1105" s="8">
        <v>0</v>
      </c>
      <c r="I1105" s="8">
        <v>0</v>
      </c>
      <c r="J1105" s="10">
        <f t="shared" si="113"/>
        <v>-10532.800000000001</v>
      </c>
      <c r="K1105" s="8">
        <v>-75.33</v>
      </c>
      <c r="L1105" s="8">
        <v>-663.89</v>
      </c>
      <c r="M1105" s="8">
        <f t="shared" si="117"/>
        <v>-739.22</v>
      </c>
      <c r="N1105" s="10">
        <f t="shared" si="114"/>
        <v>-11272.02</v>
      </c>
      <c r="O1105" s="11">
        <f>IF(Table5[[#This Row],[Beans]]="","",O1104+Table5[[#This Row],[Beans]])</f>
        <v>5094933.9999999925</v>
      </c>
      <c r="P1105" s="11">
        <f>IF(Table5[[#This Row],[Meal]]="","",P1104+Table5[[#This Row],[Meal]])</f>
        <v>1646563.8999999992</v>
      </c>
      <c r="Q1105" s="11">
        <f>IF(Table5[[#This Row],[Oil]]="","",Q1104+Table5[[#This Row],[Oil]])</f>
        <v>-540422.85999999987</v>
      </c>
      <c r="R1105" s="11">
        <f>IF(Table5[[#This Row],[Corn]]="","",R1104+Table5[[#This Row],[Corn]])</f>
        <v>875632.40100000007</v>
      </c>
      <c r="S1105" s="11">
        <f>IF(Table5[[#This Row],[Wheat]]="","",S1104+Table5[[#This Row],[Wheat]])</f>
        <v>1731774.2200000016</v>
      </c>
      <c r="T1105" s="11">
        <f>IF(Table5[[#This Row],[KC Wheat]]="","",T1104+Table5[[#This Row],[KC Wheat]])</f>
        <v>-11076.900000000012</v>
      </c>
      <c r="U1105" s="11">
        <f>IF(Table5[[#This Row],[Energies]]="","",U1104+Table5[[#This Row],[Energies]])</f>
        <v>58860.250000000015</v>
      </c>
      <c r="V1105" s="10">
        <f t="shared" si="115"/>
        <v>7881701.8589999955</v>
      </c>
      <c r="W1105" s="8">
        <v>304416</v>
      </c>
      <c r="X1105" s="12">
        <f t="shared" si="118"/>
        <v>-3.7028342794071273E-2</v>
      </c>
      <c r="Y1105" s="8"/>
      <c r="Z1105" s="8"/>
      <c r="AA1105" s="8"/>
      <c r="AB1105" s="1"/>
      <c r="AC1105" s="66">
        <v>509399.89</v>
      </c>
    </row>
    <row r="1106" spans="1:29" x14ac:dyDescent="0.25">
      <c r="A1106" s="1" t="str">
        <f t="shared" si="116"/>
        <v>Apr</v>
      </c>
      <c r="B1106" s="2">
        <v>45770</v>
      </c>
      <c r="C1106" s="8">
        <v>-14203.8</v>
      </c>
      <c r="D1106" s="8">
        <v>-6607.7</v>
      </c>
      <c r="E1106" s="8">
        <v>0</v>
      </c>
      <c r="F1106" s="8">
        <v>2228.6999999999998</v>
      </c>
      <c r="G1106" s="8">
        <v>17734</v>
      </c>
      <c r="H1106" s="8">
        <v>0</v>
      </c>
      <c r="I1106" s="8">
        <v>0</v>
      </c>
      <c r="J1106" s="10">
        <f t="shared" si="113"/>
        <v>-848.79999999999927</v>
      </c>
      <c r="K1106" s="8">
        <v>-50.61</v>
      </c>
      <c r="L1106" s="8">
        <v>-437.73</v>
      </c>
      <c r="M1106" s="8">
        <f t="shared" si="117"/>
        <v>-488.34000000000003</v>
      </c>
      <c r="N1106" s="10">
        <f t="shared" si="114"/>
        <v>-1337.1399999999994</v>
      </c>
      <c r="O1106" s="11">
        <f>IF(Table5[[#This Row],[Beans]]="","",O1105+Table5[[#This Row],[Beans]])</f>
        <v>5080730.1999999927</v>
      </c>
      <c r="P1106" s="11">
        <f>IF(Table5[[#This Row],[Meal]]="","",P1105+Table5[[#This Row],[Meal]])</f>
        <v>1639956.1999999993</v>
      </c>
      <c r="Q1106" s="11">
        <f>IF(Table5[[#This Row],[Oil]]="","",Q1105+Table5[[#This Row],[Oil]])</f>
        <v>-540422.85999999987</v>
      </c>
      <c r="R1106" s="11">
        <f>IF(Table5[[#This Row],[Corn]]="","",R1105+Table5[[#This Row],[Corn]])</f>
        <v>877861.10100000002</v>
      </c>
      <c r="S1106" s="11">
        <f>IF(Table5[[#This Row],[Wheat]]="","",S1105+Table5[[#This Row],[Wheat]])</f>
        <v>1749508.2200000016</v>
      </c>
      <c r="T1106" s="11">
        <f>IF(Table5[[#This Row],[KC Wheat]]="","",T1105+Table5[[#This Row],[KC Wheat]])</f>
        <v>-11076.900000000012</v>
      </c>
      <c r="U1106" s="11">
        <f>IF(Table5[[#This Row],[Energies]]="","",U1105+Table5[[#This Row],[Energies]])</f>
        <v>58860.250000000015</v>
      </c>
      <c r="V1106" s="10">
        <f t="shared" si="115"/>
        <v>7880364.7189999959</v>
      </c>
      <c r="W1106" s="8">
        <v>311523</v>
      </c>
      <c r="X1106" s="12">
        <f t="shared" si="118"/>
        <v>-4.2922673446262379E-3</v>
      </c>
      <c r="Y1106" s="8"/>
      <c r="Z1106" s="8"/>
      <c r="AA1106" s="8"/>
      <c r="AB1106" s="8"/>
      <c r="AC1106" s="66">
        <v>529982.80000000005</v>
      </c>
    </row>
    <row r="1107" spans="1:29" x14ac:dyDescent="0.25">
      <c r="A1107" s="1" t="str">
        <f t="shared" si="116"/>
        <v>Apr</v>
      </c>
      <c r="B1107" s="2">
        <v>45771</v>
      </c>
      <c r="C1107" s="8">
        <v>27209.7</v>
      </c>
      <c r="D1107" s="8">
        <v>-11653.1</v>
      </c>
      <c r="E1107" s="8">
        <v>0</v>
      </c>
      <c r="F1107" s="8">
        <v>3012</v>
      </c>
      <c r="G1107" s="8">
        <v>-9297.2999999999993</v>
      </c>
      <c r="H1107" s="8">
        <v>0</v>
      </c>
      <c r="I1107" s="8">
        <v>0</v>
      </c>
      <c r="J1107" s="10">
        <f t="shared" si="113"/>
        <v>9271.2999999999993</v>
      </c>
      <c r="K1107" s="8">
        <v>-74.97</v>
      </c>
      <c r="L1107" s="8">
        <v>-637.92999999999995</v>
      </c>
      <c r="M1107" s="8">
        <f t="shared" si="117"/>
        <v>-712.9</v>
      </c>
      <c r="N1107" s="10">
        <f t="shared" si="114"/>
        <v>8558.4</v>
      </c>
      <c r="O1107" s="11">
        <f>IF(Table5[[#This Row],[Beans]]="","",O1106+Table5[[#This Row],[Beans]])</f>
        <v>5107939.8999999929</v>
      </c>
      <c r="P1107" s="11">
        <f>IF(Table5[[#This Row],[Meal]]="","",P1106+Table5[[#This Row],[Meal]])</f>
        <v>1628303.0999999992</v>
      </c>
      <c r="Q1107" s="11">
        <f>IF(Table5[[#This Row],[Oil]]="","",Q1106+Table5[[#This Row],[Oil]])</f>
        <v>-540422.85999999987</v>
      </c>
      <c r="R1107" s="11">
        <f>IF(Table5[[#This Row],[Corn]]="","",R1106+Table5[[#This Row],[Corn]])</f>
        <v>880873.10100000002</v>
      </c>
      <c r="S1107" s="11">
        <f>IF(Table5[[#This Row],[Wheat]]="","",S1106+Table5[[#This Row],[Wheat]])</f>
        <v>1740210.9200000016</v>
      </c>
      <c r="T1107" s="11">
        <f>IF(Table5[[#This Row],[KC Wheat]]="","",T1106+Table5[[#This Row],[KC Wheat]])</f>
        <v>-11076.900000000012</v>
      </c>
      <c r="U1107" s="11">
        <f>IF(Table5[[#This Row],[Energies]]="","",U1106+Table5[[#This Row],[Energies]])</f>
        <v>58860.250000000015</v>
      </c>
      <c r="V1107" s="10">
        <f t="shared" si="115"/>
        <v>7888923.1189999962</v>
      </c>
      <c r="W1107" s="8">
        <v>260414</v>
      </c>
      <c r="X1107" s="12">
        <f t="shared" si="118"/>
        <v>3.2864592533427543E-2</v>
      </c>
      <c r="Y1107" s="8">
        <f>-4854.87-361.43</f>
        <v>-5216.3</v>
      </c>
      <c r="Z1107" s="8"/>
      <c r="AA1107" s="8"/>
      <c r="AB1107" s="1"/>
      <c r="AC1107" s="66">
        <v>532949.93000000005</v>
      </c>
    </row>
    <row r="1108" spans="1:29" x14ac:dyDescent="0.25">
      <c r="A1108" s="1" t="str">
        <f t="shared" si="116"/>
        <v>Apr</v>
      </c>
      <c r="B1108" s="2">
        <v>45772</v>
      </c>
      <c r="C1108" s="8">
        <v>-14377.5</v>
      </c>
      <c r="D1108" s="8">
        <v>261.89999999999998</v>
      </c>
      <c r="E1108" s="8">
        <v>0</v>
      </c>
      <c r="F1108" s="8">
        <v>-4993.5</v>
      </c>
      <c r="G1108" s="8">
        <v>12251.2</v>
      </c>
      <c r="H1108" s="8">
        <v>0</v>
      </c>
      <c r="I1108" s="8">
        <v>0</v>
      </c>
      <c r="J1108" s="10">
        <f t="shared" si="113"/>
        <v>-6857.8999999999978</v>
      </c>
      <c r="K1108" s="8">
        <v>-491.81</v>
      </c>
      <c r="L1108" s="8">
        <v>-2434.25</v>
      </c>
      <c r="M1108" s="8">
        <f t="shared" si="117"/>
        <v>-2926.06</v>
      </c>
      <c r="N1108" s="10">
        <f t="shared" si="114"/>
        <v>-9783.9599999999973</v>
      </c>
      <c r="O1108" s="11">
        <f>IF(Table5[[#This Row],[Beans]]="","",O1107+Table5[[#This Row],[Beans]])</f>
        <v>5093562.3999999929</v>
      </c>
      <c r="P1108" s="11">
        <f>IF(Table5[[#This Row],[Meal]]="","",P1107+Table5[[#This Row],[Meal]])</f>
        <v>1628564.9999999991</v>
      </c>
      <c r="Q1108" s="11">
        <f>IF(Table5[[#This Row],[Oil]]="","",Q1107+Table5[[#This Row],[Oil]])</f>
        <v>-540422.85999999987</v>
      </c>
      <c r="R1108" s="11">
        <f>IF(Table5[[#This Row],[Corn]]="","",R1107+Table5[[#This Row],[Corn]])</f>
        <v>875879.60100000002</v>
      </c>
      <c r="S1108" s="11">
        <f>IF(Table5[[#This Row],[Wheat]]="","",S1107+Table5[[#This Row],[Wheat]])</f>
        <v>1752462.1200000015</v>
      </c>
      <c r="T1108" s="11">
        <f>IF(Table5[[#This Row],[KC Wheat]]="","",T1107+Table5[[#This Row],[KC Wheat]])</f>
        <v>-11076.900000000012</v>
      </c>
      <c r="U1108" s="11">
        <f>IF(Table5[[#This Row],[Energies]]="","",U1107+Table5[[#This Row],[Energies]])</f>
        <v>58860.250000000015</v>
      </c>
      <c r="V1108" s="10">
        <f t="shared" si="115"/>
        <v>7879139.1589999963</v>
      </c>
      <c r="W1108" s="8">
        <v>392330</v>
      </c>
      <c r="X1108" s="12">
        <f t="shared" si="118"/>
        <v>-2.4938087834221183E-2</v>
      </c>
      <c r="Y1108" s="8">
        <v>-450</v>
      </c>
      <c r="Z1108" s="8"/>
      <c r="AA1108" s="8"/>
      <c r="AB1108" s="8"/>
      <c r="AC1108" s="66">
        <v>465641.37</v>
      </c>
    </row>
    <row r="1109" spans="1:29" x14ac:dyDescent="0.25">
      <c r="A1109" s="1" t="str">
        <f t="shared" si="116"/>
        <v>Apr</v>
      </c>
      <c r="B1109" s="2">
        <v>45775</v>
      </c>
      <c r="C1109" s="8">
        <v>9896.9</v>
      </c>
      <c r="D1109" s="8">
        <v>4609.5</v>
      </c>
      <c r="E1109" s="8">
        <v>0</v>
      </c>
      <c r="F1109" s="8">
        <v>1272.4000000000001</v>
      </c>
      <c r="G1109" s="8">
        <v>-22904.1</v>
      </c>
      <c r="H1109" s="8">
        <v>0</v>
      </c>
      <c r="I1109" s="8">
        <v>0</v>
      </c>
      <c r="J1109" s="10">
        <f t="shared" si="113"/>
        <v>-7125.2999999999993</v>
      </c>
      <c r="K1109" s="8">
        <v>-37.049999999999997</v>
      </c>
      <c r="L1109" s="8">
        <v>-325.61</v>
      </c>
      <c r="M1109" s="8">
        <f t="shared" si="117"/>
        <v>-362.66</v>
      </c>
      <c r="N1109" s="10">
        <f t="shared" si="114"/>
        <v>-7487.9599999999991</v>
      </c>
      <c r="O1109" s="11">
        <f>IF(Table5[[#This Row],[Beans]]="","",O1108+Table5[[#This Row],[Beans]])</f>
        <v>5103459.2999999933</v>
      </c>
      <c r="P1109" s="11">
        <f>IF(Table5[[#This Row],[Meal]]="","",P1108+Table5[[#This Row],[Meal]])</f>
        <v>1633174.4999999991</v>
      </c>
      <c r="Q1109" s="11">
        <f>IF(Table5[[#This Row],[Oil]]="","",Q1108+Table5[[#This Row],[Oil]])</f>
        <v>-540422.85999999987</v>
      </c>
      <c r="R1109" s="11">
        <f>IF(Table5[[#This Row],[Corn]]="","",R1108+Table5[[#This Row],[Corn]])</f>
        <v>877152.00100000005</v>
      </c>
      <c r="S1109" s="11">
        <f>IF(Table5[[#This Row],[Wheat]]="","",S1108+Table5[[#This Row],[Wheat]])</f>
        <v>1729558.0200000014</v>
      </c>
      <c r="T1109" s="11">
        <f>IF(Table5[[#This Row],[KC Wheat]]="","",T1108+Table5[[#This Row],[KC Wheat]])</f>
        <v>-11076.900000000012</v>
      </c>
      <c r="U1109" s="11">
        <f>IF(Table5[[#This Row],[Energies]]="","",U1108+Table5[[#This Row],[Energies]])</f>
        <v>58860.250000000015</v>
      </c>
      <c r="V1109" s="10">
        <f t="shared" si="115"/>
        <v>7871651.1989999963</v>
      </c>
      <c r="W1109" s="8">
        <v>302279</v>
      </c>
      <c r="X1109" s="12">
        <f t="shared" si="118"/>
        <v>-2.477168443722521E-2</v>
      </c>
      <c r="Y1109" s="8"/>
      <c r="Z1109" s="8"/>
      <c r="AA1109" s="8"/>
      <c r="AB1109" s="1"/>
      <c r="AC1109" s="66">
        <v>459427.46</v>
      </c>
    </row>
    <row r="1110" spans="1:29" x14ac:dyDescent="0.25">
      <c r="A1110" s="1" t="str">
        <f t="shared" si="116"/>
        <v>Apr</v>
      </c>
      <c r="B1110" s="2">
        <v>45776</v>
      </c>
      <c r="C1110" s="8">
        <v>-5557</v>
      </c>
      <c r="D1110" s="8">
        <v>14811</v>
      </c>
      <c r="E1110" s="8">
        <v>0</v>
      </c>
      <c r="F1110" s="8">
        <v>-8918.5</v>
      </c>
      <c r="G1110" s="8">
        <v>37890.9</v>
      </c>
      <c r="H1110" s="8">
        <v>0</v>
      </c>
      <c r="I1110" s="8">
        <v>0</v>
      </c>
      <c r="J1110" s="10">
        <f t="shared" si="113"/>
        <v>38226.400000000001</v>
      </c>
      <c r="K1110" s="8">
        <v>-84.23</v>
      </c>
      <c r="L1110" s="8">
        <v>-748.44</v>
      </c>
      <c r="M1110" s="8">
        <f t="shared" si="117"/>
        <v>-832.67000000000007</v>
      </c>
      <c r="N1110" s="10">
        <f t="shared" si="114"/>
        <v>37393.730000000003</v>
      </c>
      <c r="O1110" s="11">
        <f>IF(Table5[[#This Row],[Beans]]="","",O1109+Table5[[#This Row],[Beans]])</f>
        <v>5097902.2999999933</v>
      </c>
      <c r="P1110" s="11">
        <f>IF(Table5[[#This Row],[Meal]]="","",P1109+Table5[[#This Row],[Meal]])</f>
        <v>1647985.4999999991</v>
      </c>
      <c r="Q1110" s="11">
        <f>IF(Table5[[#This Row],[Oil]]="","",Q1109+Table5[[#This Row],[Oil]])</f>
        <v>-540422.85999999987</v>
      </c>
      <c r="R1110" s="11">
        <f>IF(Table5[[#This Row],[Corn]]="","",R1109+Table5[[#This Row],[Corn]])</f>
        <v>868233.50100000005</v>
      </c>
      <c r="S1110" s="11">
        <f>IF(Table5[[#This Row],[Wheat]]="","",S1109+Table5[[#This Row],[Wheat]])</f>
        <v>1767448.9200000013</v>
      </c>
      <c r="T1110" s="11">
        <f>IF(Table5[[#This Row],[KC Wheat]]="","",T1109+Table5[[#This Row],[KC Wheat]])</f>
        <v>-11076.900000000012</v>
      </c>
      <c r="U1110" s="11">
        <f>IF(Table5[[#This Row],[Energies]]="","",U1109+Table5[[#This Row],[Energies]])</f>
        <v>58860.250000000015</v>
      </c>
      <c r="V1110" s="10">
        <f t="shared" si="115"/>
        <v>7909044.9289999967</v>
      </c>
      <c r="W1110" s="8">
        <v>335155</v>
      </c>
      <c r="X1110" s="12">
        <f t="shared" si="118"/>
        <v>0.11157145201473946</v>
      </c>
      <c r="Y1110" s="8"/>
      <c r="Z1110" s="8"/>
      <c r="AA1110" s="8"/>
      <c r="AB1110" s="8"/>
      <c r="AC1110" s="66">
        <v>540538.54</v>
      </c>
    </row>
    <row r="1111" spans="1:29" x14ac:dyDescent="0.25">
      <c r="A1111" s="1" t="str">
        <f t="shared" si="116"/>
        <v>Apr</v>
      </c>
      <c r="B1111" s="2">
        <v>45777</v>
      </c>
      <c r="C1111" s="8">
        <v>24876.5</v>
      </c>
      <c r="D1111" s="8">
        <v>11429.3</v>
      </c>
      <c r="E1111" s="8">
        <v>0</v>
      </c>
      <c r="F1111" s="8">
        <v>-5749.6</v>
      </c>
      <c r="G1111" s="8">
        <v>-7648.9</v>
      </c>
      <c r="H1111" s="8">
        <v>0</v>
      </c>
      <c r="I1111" s="8">
        <v>0</v>
      </c>
      <c r="J1111" s="10">
        <f t="shared" si="113"/>
        <v>22907.300000000003</v>
      </c>
      <c r="K1111" s="8">
        <v>-90.53</v>
      </c>
      <c r="L1111" s="8">
        <v>-803.33</v>
      </c>
      <c r="M1111" s="8">
        <f t="shared" si="117"/>
        <v>-893.86</v>
      </c>
      <c r="N1111" s="10">
        <f t="shared" si="114"/>
        <v>22013.440000000002</v>
      </c>
      <c r="O1111" s="11">
        <f>IF(Table5[[#This Row],[Beans]]="","",O1110+Table5[[#This Row],[Beans]])</f>
        <v>5122778.7999999933</v>
      </c>
      <c r="P1111" s="11">
        <f>IF(Table5[[#This Row],[Meal]]="","",P1110+Table5[[#This Row],[Meal]])</f>
        <v>1659414.7999999991</v>
      </c>
      <c r="Q1111" s="11">
        <f>IF(Table5[[#This Row],[Oil]]="","",Q1110+Table5[[#This Row],[Oil]])</f>
        <v>-540422.85999999987</v>
      </c>
      <c r="R1111" s="11">
        <f>IF(Table5[[#This Row],[Corn]]="","",R1110+Table5[[#This Row],[Corn]])</f>
        <v>862483.90100000007</v>
      </c>
      <c r="S1111" s="11">
        <f>IF(Table5[[#This Row],[Wheat]]="","",S1110+Table5[[#This Row],[Wheat]])</f>
        <v>1759800.0200000014</v>
      </c>
      <c r="T1111" s="11">
        <f>IF(Table5[[#This Row],[KC Wheat]]="","",T1110+Table5[[#This Row],[KC Wheat]])</f>
        <v>-11076.900000000012</v>
      </c>
      <c r="U1111" s="11">
        <f>IF(Table5[[#This Row],[Energies]]="","",U1110+Table5[[#This Row],[Energies]])</f>
        <v>58860.250000000015</v>
      </c>
      <c r="V1111" s="10">
        <f t="shared" si="115"/>
        <v>7931058.3689999972</v>
      </c>
      <c r="W1111" s="8">
        <v>317464</v>
      </c>
      <c r="X1111" s="12">
        <f t="shared" si="118"/>
        <v>6.9341531638233006E-2</v>
      </c>
      <c r="Y1111" s="8"/>
      <c r="Z1111" s="8"/>
      <c r="AA1111" s="8"/>
      <c r="AB1111" s="1"/>
      <c r="AC1111" s="66">
        <v>559542.18000000005</v>
      </c>
    </row>
    <row r="1112" spans="1:29" x14ac:dyDescent="0.25">
      <c r="A1112" s="1" t="str">
        <f t="shared" si="116"/>
        <v>May</v>
      </c>
      <c r="B1112" s="2">
        <v>45778</v>
      </c>
      <c r="C1112" s="8">
        <v>-11022.1</v>
      </c>
      <c r="D1112" s="8">
        <v>-11462.7</v>
      </c>
      <c r="E1112" s="8">
        <v>0</v>
      </c>
      <c r="F1112" s="8">
        <v>5938.4</v>
      </c>
      <c r="G1112" s="8">
        <v>-5110.8</v>
      </c>
      <c r="H1112" s="8">
        <v>0</v>
      </c>
      <c r="I1112" s="8">
        <v>0</v>
      </c>
      <c r="J1112" s="10">
        <f t="shared" si="113"/>
        <v>-21657.200000000001</v>
      </c>
      <c r="K1112" s="8">
        <v>-53.73</v>
      </c>
      <c r="L1112" s="8">
        <v>-476.4</v>
      </c>
      <c r="M1112" s="8">
        <f t="shared" si="117"/>
        <v>-530.13</v>
      </c>
      <c r="N1112" s="10">
        <f t="shared" si="114"/>
        <v>-22187.33</v>
      </c>
      <c r="O1112" s="11">
        <f>IF(Table5[[#This Row],[Beans]]="","",O1111+Table5[[#This Row],[Beans]])</f>
        <v>5111756.6999999937</v>
      </c>
      <c r="P1112" s="11">
        <f>IF(Table5[[#This Row],[Meal]]="","",P1111+Table5[[#This Row],[Meal]])</f>
        <v>1647952.0999999992</v>
      </c>
      <c r="Q1112" s="11">
        <f>IF(Table5[[#This Row],[Oil]]="","",Q1111+Table5[[#This Row],[Oil]])</f>
        <v>-540422.85999999987</v>
      </c>
      <c r="R1112" s="11">
        <f>IF(Table5[[#This Row],[Corn]]="","",R1111+Table5[[#This Row],[Corn]])</f>
        <v>868422.30100000009</v>
      </c>
      <c r="S1112" s="11">
        <f>IF(Table5[[#This Row],[Wheat]]="","",S1111+Table5[[#This Row],[Wheat]])</f>
        <v>1754689.2200000014</v>
      </c>
      <c r="T1112" s="11">
        <f>IF(Table5[[#This Row],[KC Wheat]]="","",T1111+Table5[[#This Row],[KC Wheat]])</f>
        <v>-11076.900000000012</v>
      </c>
      <c r="U1112" s="11">
        <f>IF(Table5[[#This Row],[Energies]]="","",U1111+Table5[[#This Row],[Energies]])</f>
        <v>58860.250000000015</v>
      </c>
      <c r="V1112" s="10">
        <f t="shared" si="115"/>
        <v>7908871.0389999971</v>
      </c>
      <c r="W1112" s="8">
        <v>314899</v>
      </c>
      <c r="X1112" s="12">
        <f t="shared" si="118"/>
        <v>-7.0458559728674916E-2</v>
      </c>
      <c r="Y1112" s="8">
        <f>-2500-1637.61-1637.61</f>
        <v>-5775.2199999999993</v>
      </c>
      <c r="Z1112" s="8"/>
      <c r="AA1112" s="8"/>
      <c r="AB1112" s="8"/>
      <c r="AC1112" s="66">
        <v>530782.05000000005</v>
      </c>
    </row>
    <row r="1113" spans="1:29" x14ac:dyDescent="0.25">
      <c r="A1113" s="1" t="str">
        <f t="shared" si="116"/>
        <v>May</v>
      </c>
      <c r="B1113" s="2">
        <v>45779</v>
      </c>
      <c r="C1113" s="8">
        <v>32246.3</v>
      </c>
      <c r="D1113" s="8">
        <v>-29578.400000000001</v>
      </c>
      <c r="E1113" s="8">
        <v>0</v>
      </c>
      <c r="F1113" s="8">
        <v>-3388.9</v>
      </c>
      <c r="G1113" s="8">
        <v>10688.4</v>
      </c>
      <c r="H1113" s="8">
        <v>0</v>
      </c>
      <c r="I1113" s="8">
        <v>0</v>
      </c>
      <c r="J1113" s="10">
        <f t="shared" si="113"/>
        <v>9967.3999999999978</v>
      </c>
      <c r="K1113" s="8">
        <v>-73.45</v>
      </c>
      <c r="L1113" s="8">
        <v>-650.15</v>
      </c>
      <c r="M1113" s="8">
        <f t="shared" si="117"/>
        <v>-723.6</v>
      </c>
      <c r="N1113" s="10">
        <f t="shared" si="114"/>
        <v>9243.7999999999975</v>
      </c>
      <c r="O1113" s="11">
        <f>IF(Table5[[#This Row],[Beans]]="","",O1112+Table5[[#This Row],[Beans]])</f>
        <v>5144002.9999999935</v>
      </c>
      <c r="P1113" s="11">
        <f>IF(Table5[[#This Row],[Meal]]="","",P1112+Table5[[#This Row],[Meal]])</f>
        <v>1618373.6999999993</v>
      </c>
      <c r="Q1113" s="11">
        <f>IF(Table5[[#This Row],[Oil]]="","",Q1112+Table5[[#This Row],[Oil]])</f>
        <v>-540422.85999999987</v>
      </c>
      <c r="R1113" s="11">
        <f>IF(Table5[[#This Row],[Corn]]="","",R1112+Table5[[#This Row],[Corn]])</f>
        <v>865033.40100000007</v>
      </c>
      <c r="S1113" s="11">
        <f>IF(Table5[[#This Row],[Wheat]]="","",S1112+Table5[[#This Row],[Wheat]])</f>
        <v>1765377.6200000013</v>
      </c>
      <c r="T1113" s="11">
        <f>IF(Table5[[#This Row],[KC Wheat]]="","",T1112+Table5[[#This Row],[KC Wheat]])</f>
        <v>-11076.900000000012</v>
      </c>
      <c r="U1113" s="11">
        <f>IF(Table5[[#This Row],[Energies]]="","",U1112+Table5[[#This Row],[Energies]])</f>
        <v>58860.250000000015</v>
      </c>
      <c r="V1113" s="10">
        <f t="shared" si="115"/>
        <v>7918114.8389999969</v>
      </c>
      <c r="W1113" s="8">
        <v>358802</v>
      </c>
      <c r="X1113" s="12">
        <f t="shared" si="118"/>
        <v>2.5762955613402371E-2</v>
      </c>
      <c r="Y1113" s="8"/>
      <c r="Z1113" s="8"/>
      <c r="AA1113" s="8"/>
      <c r="AB1113" s="1"/>
      <c r="AC1113" s="66">
        <v>514657.2</v>
      </c>
    </row>
    <row r="1114" spans="1:29" x14ac:dyDescent="0.25">
      <c r="A1114" s="1" t="str">
        <f t="shared" si="116"/>
        <v>May</v>
      </c>
      <c r="B1114" s="2">
        <v>45782</v>
      </c>
      <c r="C1114" s="8">
        <v>6485.9</v>
      </c>
      <c r="D1114" s="8">
        <v>-21608</v>
      </c>
      <c r="E1114" s="8">
        <v>0</v>
      </c>
      <c r="F1114" s="8">
        <v>-6949.5</v>
      </c>
      <c r="G1114" s="8">
        <v>-18081.2</v>
      </c>
      <c r="H1114" s="8">
        <v>0</v>
      </c>
      <c r="I1114" s="8">
        <v>0</v>
      </c>
      <c r="J1114" s="10">
        <f t="shared" si="113"/>
        <v>-40152.800000000003</v>
      </c>
      <c r="K1114" s="8">
        <v>-71.52</v>
      </c>
      <c r="L1114" s="8">
        <v>-634.57000000000005</v>
      </c>
      <c r="M1114" s="8">
        <f t="shared" si="117"/>
        <v>-706.09</v>
      </c>
      <c r="N1114" s="10">
        <f t="shared" si="114"/>
        <v>-40858.89</v>
      </c>
      <c r="O1114" s="11">
        <f>IF(Table5[[#This Row],[Beans]]="","",O1113+Table5[[#This Row],[Beans]])</f>
        <v>5150488.8999999939</v>
      </c>
      <c r="P1114" s="11">
        <f>IF(Table5[[#This Row],[Meal]]="","",P1113+Table5[[#This Row],[Meal]])</f>
        <v>1596765.6999999993</v>
      </c>
      <c r="Q1114" s="11">
        <f>IF(Table5[[#This Row],[Oil]]="","",Q1113+Table5[[#This Row],[Oil]])</f>
        <v>-540422.85999999987</v>
      </c>
      <c r="R1114" s="11">
        <f>IF(Table5[[#This Row],[Corn]]="","",R1113+Table5[[#This Row],[Corn]])</f>
        <v>858083.90100000007</v>
      </c>
      <c r="S1114" s="11">
        <f>IF(Table5[[#This Row],[Wheat]]="","",S1113+Table5[[#This Row],[Wheat]])</f>
        <v>1747296.4200000013</v>
      </c>
      <c r="T1114" s="11">
        <f>IF(Table5[[#This Row],[KC Wheat]]="","",T1113+Table5[[#This Row],[KC Wheat]])</f>
        <v>-11076.900000000012</v>
      </c>
      <c r="U1114" s="11">
        <f>IF(Table5[[#This Row],[Energies]]="","",U1113+Table5[[#This Row],[Energies]])</f>
        <v>58860.250000000015</v>
      </c>
      <c r="V1114" s="10">
        <f t="shared" si="115"/>
        <v>7877255.9489999972</v>
      </c>
      <c r="W1114" s="8">
        <v>387886</v>
      </c>
      <c r="X1114" s="12">
        <f t="shared" si="118"/>
        <v>-0.10533736716457928</v>
      </c>
      <c r="Y1114" s="8"/>
      <c r="Z1114" s="8"/>
      <c r="AA1114" s="8"/>
      <c r="AB1114" s="8"/>
      <c r="AC1114" s="66">
        <v>492869.86</v>
      </c>
    </row>
    <row r="1115" spans="1:29" x14ac:dyDescent="0.25">
      <c r="A1115" s="1" t="str">
        <f t="shared" si="116"/>
        <v>May</v>
      </c>
      <c r="B1115" s="2">
        <v>45783</v>
      </c>
      <c r="C1115" s="8">
        <v>-5261.7</v>
      </c>
      <c r="D1115" s="8">
        <v>-20966.900000000001</v>
      </c>
      <c r="E1115" s="8">
        <v>0</v>
      </c>
      <c r="F1115" s="8">
        <v>8709.6</v>
      </c>
      <c r="G1115" s="8">
        <v>-11479.7</v>
      </c>
      <c r="H1115" s="8">
        <v>0</v>
      </c>
      <c r="I1115" s="8">
        <v>0</v>
      </c>
      <c r="J1115" s="10">
        <f t="shared" si="113"/>
        <v>-28998.7</v>
      </c>
      <c r="K1115" s="8">
        <v>-68.39</v>
      </c>
      <c r="L1115" s="8">
        <v>-605.62</v>
      </c>
      <c r="M1115" s="8">
        <f t="shared" si="117"/>
        <v>-674.01</v>
      </c>
      <c r="N1115" s="10">
        <f t="shared" si="114"/>
        <v>-29672.71</v>
      </c>
      <c r="O1115" s="11">
        <f>IF(Table5[[#This Row],[Beans]]="","",O1114+Table5[[#This Row],[Beans]])</f>
        <v>5145227.1999999937</v>
      </c>
      <c r="P1115" s="11">
        <f>IF(Table5[[#This Row],[Meal]]="","",P1114+Table5[[#This Row],[Meal]])</f>
        <v>1575798.7999999993</v>
      </c>
      <c r="Q1115" s="11">
        <f>IF(Table5[[#This Row],[Oil]]="","",Q1114+Table5[[#This Row],[Oil]])</f>
        <v>-540422.85999999987</v>
      </c>
      <c r="R1115" s="11">
        <f>IF(Table5[[#This Row],[Corn]]="","",R1114+Table5[[#This Row],[Corn]])</f>
        <v>866793.50100000005</v>
      </c>
      <c r="S1115" s="11">
        <f>IF(Table5[[#This Row],[Wheat]]="","",S1114+Table5[[#This Row],[Wheat]])</f>
        <v>1735816.7200000014</v>
      </c>
      <c r="T1115" s="11">
        <f>IF(Table5[[#This Row],[KC Wheat]]="","",T1114+Table5[[#This Row],[KC Wheat]])</f>
        <v>-11076.900000000012</v>
      </c>
      <c r="U1115" s="11">
        <f>IF(Table5[[#This Row],[Energies]]="","",U1114+Table5[[#This Row],[Energies]])</f>
        <v>58860.250000000015</v>
      </c>
      <c r="V1115" s="10">
        <f t="shared" si="115"/>
        <v>7847583.2389999973</v>
      </c>
      <c r="W1115" s="8">
        <v>317895</v>
      </c>
      <c r="X1115" s="12">
        <f t="shared" si="118"/>
        <v>-9.3341229022161409E-2</v>
      </c>
      <c r="Y1115" s="8"/>
      <c r="Z1115" s="8"/>
      <c r="AA1115" s="8"/>
      <c r="AB1115" s="1"/>
      <c r="AC1115" s="66">
        <v>452152.1</v>
      </c>
    </row>
    <row r="1116" spans="1:29" x14ac:dyDescent="0.25">
      <c r="A1116" s="1" t="str">
        <f t="shared" si="116"/>
        <v>May</v>
      </c>
      <c r="B1116" s="2">
        <v>45784</v>
      </c>
      <c r="C1116" s="8">
        <v>-6571.4</v>
      </c>
      <c r="D1116" s="8">
        <v>20993.9</v>
      </c>
      <c r="E1116" s="8">
        <v>0</v>
      </c>
      <c r="F1116" s="8">
        <v>-2483.4</v>
      </c>
      <c r="G1116" s="8">
        <v>-4864.1000000000004</v>
      </c>
      <c r="H1116" s="8">
        <v>0</v>
      </c>
      <c r="I1116" s="8">
        <v>0</v>
      </c>
      <c r="J1116" s="10">
        <f t="shared" si="113"/>
        <v>7075.0000000000018</v>
      </c>
      <c r="K1116" s="8">
        <v>-76.33</v>
      </c>
      <c r="L1116" s="8">
        <v>-676.27</v>
      </c>
      <c r="M1116" s="8">
        <f t="shared" si="117"/>
        <v>-752.6</v>
      </c>
      <c r="N1116" s="10">
        <f t="shared" si="114"/>
        <v>6322.4000000000015</v>
      </c>
      <c r="O1116" s="11">
        <f>IF(Table5[[#This Row],[Beans]]="","",O1115+Table5[[#This Row],[Beans]])</f>
        <v>5138655.7999999933</v>
      </c>
      <c r="P1116" s="11">
        <f>IF(Table5[[#This Row],[Meal]]="","",P1115+Table5[[#This Row],[Meal]])</f>
        <v>1596792.6999999993</v>
      </c>
      <c r="Q1116" s="11">
        <f>IF(Table5[[#This Row],[Oil]]="","",Q1115+Table5[[#This Row],[Oil]])</f>
        <v>-540422.85999999987</v>
      </c>
      <c r="R1116" s="11">
        <f>IF(Table5[[#This Row],[Corn]]="","",R1115+Table5[[#This Row],[Corn]])</f>
        <v>864310.10100000002</v>
      </c>
      <c r="S1116" s="11">
        <f>IF(Table5[[#This Row],[Wheat]]="","",S1115+Table5[[#This Row],[Wheat]])</f>
        <v>1730952.6200000013</v>
      </c>
      <c r="T1116" s="11">
        <f>IF(Table5[[#This Row],[KC Wheat]]="","",T1115+Table5[[#This Row],[KC Wheat]])</f>
        <v>-11076.900000000012</v>
      </c>
      <c r="U1116" s="11">
        <f>IF(Table5[[#This Row],[Energies]]="","",U1115+Table5[[#This Row],[Energies]])</f>
        <v>58860.250000000015</v>
      </c>
      <c r="V1116" s="10">
        <f t="shared" si="115"/>
        <v>7853905.6389999976</v>
      </c>
      <c r="W1116" s="8">
        <v>317954</v>
      </c>
      <c r="X1116" s="12">
        <f t="shared" si="118"/>
        <v>1.9884637400378675E-2</v>
      </c>
      <c r="Y1116" s="8">
        <f>-756.14-3061.17-182.31-26.09</f>
        <v>-4025.71</v>
      </c>
      <c r="Z1116" s="8"/>
      <c r="AA1116" s="8"/>
      <c r="AB1116" s="8"/>
      <c r="AC1116" s="66">
        <v>448108.25</v>
      </c>
    </row>
    <row r="1117" spans="1:29" x14ac:dyDescent="0.25">
      <c r="A1117" s="1" t="str">
        <f t="shared" si="116"/>
        <v>May</v>
      </c>
      <c r="B1117" s="2">
        <v>45785</v>
      </c>
      <c r="C1117" s="8">
        <v>-4377.3999999999996</v>
      </c>
      <c r="D1117" s="8">
        <v>-2674.2</v>
      </c>
      <c r="E1117" s="8">
        <v>0</v>
      </c>
      <c r="F1117" s="8">
        <v>-7616.6</v>
      </c>
      <c r="G1117" s="8">
        <v>4305.8999999999996</v>
      </c>
      <c r="H1117" s="8">
        <v>0</v>
      </c>
      <c r="I1117" s="8">
        <v>0</v>
      </c>
      <c r="J1117" s="10">
        <f t="shared" si="113"/>
        <v>-10362.300000000001</v>
      </c>
      <c r="K1117" s="8">
        <v>-67.75</v>
      </c>
      <c r="L1117" s="8">
        <v>-602.07000000000005</v>
      </c>
      <c r="M1117" s="8">
        <f t="shared" si="117"/>
        <v>-669.82</v>
      </c>
      <c r="N1117" s="10">
        <f t="shared" si="114"/>
        <v>-11032.12</v>
      </c>
      <c r="O1117" s="11">
        <f>IF(Table5[[#This Row],[Beans]]="","",O1116+Table5[[#This Row],[Beans]])</f>
        <v>5134278.3999999929</v>
      </c>
      <c r="P1117" s="11">
        <f>IF(Table5[[#This Row],[Meal]]="","",P1116+Table5[[#This Row],[Meal]])</f>
        <v>1594118.4999999993</v>
      </c>
      <c r="Q1117" s="11">
        <f>IF(Table5[[#This Row],[Oil]]="","",Q1116+Table5[[#This Row],[Oil]])</f>
        <v>-540422.85999999987</v>
      </c>
      <c r="R1117" s="11">
        <f>IF(Table5[[#This Row],[Corn]]="","",R1116+Table5[[#This Row],[Corn]])</f>
        <v>856693.50100000005</v>
      </c>
      <c r="S1117" s="11">
        <f>IF(Table5[[#This Row],[Wheat]]="","",S1116+Table5[[#This Row],[Wheat]])</f>
        <v>1735258.5200000012</v>
      </c>
      <c r="T1117" s="11">
        <f>IF(Table5[[#This Row],[KC Wheat]]="","",T1116+Table5[[#This Row],[KC Wheat]])</f>
        <v>-11076.900000000012</v>
      </c>
      <c r="U1117" s="11">
        <f>IF(Table5[[#This Row],[Energies]]="","",U1116+Table5[[#This Row],[Energies]])</f>
        <v>58860.250000000015</v>
      </c>
      <c r="V1117" s="10">
        <f t="shared" si="115"/>
        <v>7842873.5189999975</v>
      </c>
      <c r="W1117" s="8">
        <v>362730</v>
      </c>
      <c r="X1117" s="12">
        <f t="shared" si="118"/>
        <v>-3.0414137237063384E-2</v>
      </c>
      <c r="Y1117" s="8"/>
      <c r="Z1117" s="8"/>
      <c r="AA1117" s="8"/>
      <c r="AB1117" s="1"/>
      <c r="AC1117" s="66">
        <v>461769.68</v>
      </c>
    </row>
    <row r="1118" spans="1:29" x14ac:dyDescent="0.25">
      <c r="A1118" s="1" t="str">
        <f t="shared" si="116"/>
        <v>May</v>
      </c>
      <c r="B1118" s="2">
        <v>45786</v>
      </c>
      <c r="C1118" s="8">
        <v>2919.4</v>
      </c>
      <c r="D1118" s="8">
        <v>-20911.3</v>
      </c>
      <c r="E1118" s="8">
        <v>0</v>
      </c>
      <c r="F1118" s="8">
        <v>-3635.2</v>
      </c>
      <c r="G1118" s="8">
        <v>-28180.3</v>
      </c>
      <c r="H1118" s="8">
        <v>0</v>
      </c>
      <c r="I1118" s="8">
        <v>0</v>
      </c>
      <c r="J1118" s="10">
        <f t="shared" si="113"/>
        <v>-49807.399999999994</v>
      </c>
      <c r="K1118" s="8">
        <v>-100.78</v>
      </c>
      <c r="L1118" s="8">
        <v>-891.94</v>
      </c>
      <c r="M1118" s="8">
        <f t="shared" si="117"/>
        <v>-992.72</v>
      </c>
      <c r="N1118" s="10">
        <f t="shared" si="114"/>
        <v>-50800.119999999995</v>
      </c>
      <c r="O1118" s="11">
        <f>IF(Table5[[#This Row],[Beans]]="","",O1117+Table5[[#This Row],[Beans]])</f>
        <v>5137197.7999999933</v>
      </c>
      <c r="P1118" s="11">
        <f>IF(Table5[[#This Row],[Meal]]="","",P1117+Table5[[#This Row],[Meal]])</f>
        <v>1573207.1999999993</v>
      </c>
      <c r="Q1118" s="11">
        <f>IF(Table5[[#This Row],[Oil]]="","",Q1117+Table5[[#This Row],[Oil]])</f>
        <v>-540422.85999999987</v>
      </c>
      <c r="R1118" s="11">
        <f>IF(Table5[[#This Row],[Corn]]="","",R1117+Table5[[#This Row],[Corn]])</f>
        <v>853058.30100000009</v>
      </c>
      <c r="S1118" s="11">
        <f>IF(Table5[[#This Row],[Wheat]]="","",S1117+Table5[[#This Row],[Wheat]])</f>
        <v>1707078.2200000011</v>
      </c>
      <c r="T1118" s="11">
        <f>IF(Table5[[#This Row],[KC Wheat]]="","",T1117+Table5[[#This Row],[KC Wheat]])</f>
        <v>-11076.900000000012</v>
      </c>
      <c r="U1118" s="11">
        <f>IF(Table5[[#This Row],[Energies]]="","",U1117+Table5[[#This Row],[Energies]])</f>
        <v>58860.250000000015</v>
      </c>
      <c r="V1118" s="10">
        <f t="shared" si="115"/>
        <v>7792073.3989999974</v>
      </c>
      <c r="W1118" s="8">
        <v>324989</v>
      </c>
      <c r="X1118" s="12">
        <f t="shared" si="118"/>
        <v>-0.1563133521442264</v>
      </c>
      <c r="Y1118" s="8"/>
      <c r="Z1118" s="8"/>
      <c r="AA1118" s="8"/>
      <c r="AB1118" s="8"/>
      <c r="AC1118" s="66">
        <v>409958.13</v>
      </c>
    </row>
    <row r="1119" spans="1:29" x14ac:dyDescent="0.25">
      <c r="A1119" s="1" t="str">
        <f t="shared" si="116"/>
        <v>May</v>
      </c>
      <c r="B1119" s="2">
        <v>45789</v>
      </c>
      <c r="C1119" s="8">
        <v>23124.2</v>
      </c>
      <c r="D1119" s="8">
        <v>15394</v>
      </c>
      <c r="E1119" s="8">
        <v>0</v>
      </c>
      <c r="F1119" s="8">
        <v>7139.9</v>
      </c>
      <c r="G1119" s="8">
        <v>-23087</v>
      </c>
      <c r="H1119" s="8">
        <v>0</v>
      </c>
      <c r="I1119" s="8">
        <v>0</v>
      </c>
      <c r="J1119" s="10">
        <f t="shared" si="113"/>
        <v>22571.1</v>
      </c>
      <c r="K1119" s="8">
        <v>-89.54</v>
      </c>
      <c r="L1119" s="8">
        <v>-788.52</v>
      </c>
      <c r="M1119" s="8">
        <f t="shared" si="117"/>
        <v>-878.06</v>
      </c>
      <c r="N1119" s="10">
        <f t="shared" si="114"/>
        <v>21693.039999999997</v>
      </c>
      <c r="O1119" s="11">
        <f>IF(Table5[[#This Row],[Beans]]="","",O1118+Table5[[#This Row],[Beans]])</f>
        <v>5160321.9999999935</v>
      </c>
      <c r="P1119" s="11">
        <f>IF(Table5[[#This Row],[Meal]]="","",P1118+Table5[[#This Row],[Meal]])</f>
        <v>1588601.1999999993</v>
      </c>
      <c r="Q1119" s="11">
        <f>IF(Table5[[#This Row],[Oil]]="","",Q1118+Table5[[#This Row],[Oil]])</f>
        <v>-540422.85999999987</v>
      </c>
      <c r="R1119" s="11">
        <f>IF(Table5[[#This Row],[Corn]]="","",R1118+Table5[[#This Row],[Corn]])</f>
        <v>860198.20100000012</v>
      </c>
      <c r="S1119" s="11">
        <f>IF(Table5[[#This Row],[Wheat]]="","",S1118+Table5[[#This Row],[Wheat]])</f>
        <v>1683991.2200000011</v>
      </c>
      <c r="T1119" s="11">
        <f>IF(Table5[[#This Row],[KC Wheat]]="","",T1118+Table5[[#This Row],[KC Wheat]])</f>
        <v>-11076.900000000012</v>
      </c>
      <c r="U1119" s="11">
        <f>IF(Table5[[#This Row],[Energies]]="","",U1118+Table5[[#This Row],[Energies]])</f>
        <v>58860.250000000015</v>
      </c>
      <c r="V1119" s="10">
        <f t="shared" si="115"/>
        <v>7813766.4389999975</v>
      </c>
      <c r="W1119" s="8">
        <v>364140</v>
      </c>
      <c r="X1119" s="12">
        <f t="shared" si="118"/>
        <v>5.9573350908991039E-2</v>
      </c>
      <c r="Y1119" s="8"/>
      <c r="Z1119" s="8"/>
      <c r="AA1119" s="8"/>
      <c r="AB1119" s="1"/>
      <c r="AC1119" s="66">
        <v>446246.32</v>
      </c>
    </row>
    <row r="1120" spans="1:29" x14ac:dyDescent="0.25">
      <c r="A1120" s="1" t="str">
        <f t="shared" si="116"/>
        <v>May</v>
      </c>
      <c r="B1120" s="2">
        <v>45790</v>
      </c>
      <c r="C1120" s="8">
        <v>1988.2</v>
      </c>
      <c r="D1120" s="8">
        <v>-5409.1</v>
      </c>
      <c r="E1120" s="8">
        <v>0</v>
      </c>
      <c r="F1120" s="8">
        <v>2067.6</v>
      </c>
      <c r="G1120" s="8">
        <v>-20</v>
      </c>
      <c r="H1120" s="8">
        <v>0</v>
      </c>
      <c r="I1120" s="8">
        <v>0</v>
      </c>
      <c r="J1120" s="10">
        <f t="shared" si="113"/>
        <v>-1373.3000000000006</v>
      </c>
      <c r="K1120" s="8">
        <v>-106.14</v>
      </c>
      <c r="L1120" s="8">
        <v>-939.95</v>
      </c>
      <c r="M1120" s="8">
        <f t="shared" si="117"/>
        <v>-1046.0900000000001</v>
      </c>
      <c r="N1120" s="10">
        <f t="shared" si="114"/>
        <v>-2419.3900000000008</v>
      </c>
      <c r="O1120" s="11">
        <f>IF(Table5[[#This Row],[Beans]]="","",O1119+Table5[[#This Row],[Beans]])</f>
        <v>5162310.1999999937</v>
      </c>
      <c r="P1120" s="11">
        <f>IF(Table5[[#This Row],[Meal]]="","",P1119+Table5[[#This Row],[Meal]])</f>
        <v>1583192.0999999992</v>
      </c>
      <c r="Q1120" s="11">
        <f>IF(Table5[[#This Row],[Oil]]="","",Q1119+Table5[[#This Row],[Oil]])</f>
        <v>-540422.85999999987</v>
      </c>
      <c r="R1120" s="11">
        <f>IF(Table5[[#This Row],[Corn]]="","",R1119+Table5[[#This Row],[Corn]])</f>
        <v>862265.80100000009</v>
      </c>
      <c r="S1120" s="11">
        <f>IF(Table5[[#This Row],[Wheat]]="","",S1119+Table5[[#This Row],[Wheat]])</f>
        <v>1683971.2200000011</v>
      </c>
      <c r="T1120" s="11">
        <f>IF(Table5[[#This Row],[KC Wheat]]="","",T1119+Table5[[#This Row],[KC Wheat]])</f>
        <v>-11076.900000000012</v>
      </c>
      <c r="U1120" s="11">
        <f>IF(Table5[[#This Row],[Energies]]="","",U1119+Table5[[#This Row],[Energies]])</f>
        <v>58860.250000000015</v>
      </c>
      <c r="V1120" s="10">
        <f t="shared" si="115"/>
        <v>7811347.0489999978</v>
      </c>
      <c r="W1120" s="8">
        <v>288752</v>
      </c>
      <c r="X1120" s="12">
        <f t="shared" si="118"/>
        <v>-8.3787817919875902E-3</v>
      </c>
      <c r="Y1120" s="8">
        <f>-146.5-146.5-4854.87-361.43</f>
        <v>-5509.3</v>
      </c>
      <c r="Z1120" s="8"/>
      <c r="AA1120" s="8"/>
      <c r="AB1120" s="8"/>
      <c r="AC1120" s="66">
        <v>427903.98</v>
      </c>
    </row>
    <row r="1121" spans="1:29" x14ac:dyDescent="0.25">
      <c r="A1121" s="1" t="str">
        <f t="shared" si="116"/>
        <v>May</v>
      </c>
      <c r="B1121" s="2">
        <v>45791</v>
      </c>
      <c r="C1121" s="8">
        <v>-15547</v>
      </c>
      <c r="D1121" s="8">
        <v>-2764.8</v>
      </c>
      <c r="E1121" s="8">
        <v>0</v>
      </c>
      <c r="F1121" s="8">
        <v>-1270.5</v>
      </c>
      <c r="G1121" s="8">
        <v>8288.2999999999993</v>
      </c>
      <c r="H1121" s="8">
        <v>0</v>
      </c>
      <c r="I1121" s="8">
        <v>0</v>
      </c>
      <c r="J1121" s="10">
        <f t="shared" si="113"/>
        <v>-11294</v>
      </c>
      <c r="K1121" s="8">
        <v>-80.41</v>
      </c>
      <c r="L1121" s="8">
        <v>-712.41</v>
      </c>
      <c r="M1121" s="8">
        <f t="shared" si="117"/>
        <v>-792.81999999999994</v>
      </c>
      <c r="N1121" s="10">
        <f t="shared" si="114"/>
        <v>-12086.82</v>
      </c>
      <c r="O1121" s="11">
        <f>IF(Table5[[#This Row],[Beans]]="","",O1120+Table5[[#This Row],[Beans]])</f>
        <v>5146763.1999999937</v>
      </c>
      <c r="P1121" s="11">
        <f>IF(Table5[[#This Row],[Meal]]="","",P1120+Table5[[#This Row],[Meal]])</f>
        <v>1580427.2999999991</v>
      </c>
      <c r="Q1121" s="11">
        <f>IF(Table5[[#This Row],[Oil]]="","",Q1120+Table5[[#This Row],[Oil]])</f>
        <v>-540422.85999999987</v>
      </c>
      <c r="R1121" s="11">
        <f>IF(Table5[[#This Row],[Corn]]="","",R1120+Table5[[#This Row],[Corn]])</f>
        <v>860995.30100000009</v>
      </c>
      <c r="S1121" s="11">
        <f>IF(Table5[[#This Row],[Wheat]]="","",S1120+Table5[[#This Row],[Wheat]])</f>
        <v>1692259.5200000012</v>
      </c>
      <c r="T1121" s="11">
        <f>IF(Table5[[#This Row],[KC Wheat]]="","",T1120+Table5[[#This Row],[KC Wheat]])</f>
        <v>-11076.900000000012</v>
      </c>
      <c r="U1121" s="11">
        <f>IF(Table5[[#This Row],[Energies]]="","",U1120+Table5[[#This Row],[Energies]])</f>
        <v>58860.250000000015</v>
      </c>
      <c r="V1121" s="10">
        <f t="shared" si="115"/>
        <v>7799260.2289999975</v>
      </c>
      <c r="W1121" s="8">
        <v>577826</v>
      </c>
      <c r="X1121" s="12">
        <f t="shared" si="118"/>
        <v>-2.0917750326222773E-2</v>
      </c>
      <c r="Y1121" s="8"/>
      <c r="Z1121" s="8"/>
      <c r="AA1121" s="8"/>
      <c r="AB1121" s="1"/>
      <c r="AC1121" s="66">
        <v>411492.41</v>
      </c>
    </row>
    <row r="1122" spans="1:29" x14ac:dyDescent="0.25">
      <c r="A1122" s="1" t="str">
        <f t="shared" si="116"/>
        <v>May</v>
      </c>
      <c r="B1122" s="2">
        <v>45792</v>
      </c>
      <c r="C1122" s="8">
        <v>38067.699999999997</v>
      </c>
      <c r="D1122" s="8">
        <v>21406.3</v>
      </c>
      <c r="E1122" s="8">
        <v>0</v>
      </c>
      <c r="F1122" s="8">
        <v>-1670.8</v>
      </c>
      <c r="G1122" s="8">
        <v>2195.5</v>
      </c>
      <c r="H1122" s="8">
        <v>0</v>
      </c>
      <c r="I1122" s="8">
        <v>0</v>
      </c>
      <c r="J1122" s="10">
        <f t="shared" si="113"/>
        <v>59998.7</v>
      </c>
      <c r="K1122" s="8">
        <v>-92.65</v>
      </c>
      <c r="L1122" s="8">
        <v>-815.16</v>
      </c>
      <c r="M1122" s="8">
        <f t="shared" si="117"/>
        <v>-907.81</v>
      </c>
      <c r="N1122" s="10">
        <f t="shared" si="114"/>
        <v>59090.89</v>
      </c>
      <c r="O1122" s="11">
        <f>IF(Table5[[#This Row],[Beans]]="","",O1121+Table5[[#This Row],[Beans]])</f>
        <v>5184830.8999999939</v>
      </c>
      <c r="P1122" s="11">
        <f>IF(Table5[[#This Row],[Meal]]="","",P1121+Table5[[#This Row],[Meal]])</f>
        <v>1601833.5999999992</v>
      </c>
      <c r="Q1122" s="11">
        <f>IF(Table5[[#This Row],[Oil]]="","",Q1121+Table5[[#This Row],[Oil]])</f>
        <v>-540422.85999999987</v>
      </c>
      <c r="R1122" s="11">
        <f>IF(Table5[[#This Row],[Corn]]="","",R1121+Table5[[#This Row],[Corn]])</f>
        <v>859324.50100000005</v>
      </c>
      <c r="S1122" s="11">
        <f>IF(Table5[[#This Row],[Wheat]]="","",S1121+Table5[[#This Row],[Wheat]])</f>
        <v>1694455.0200000012</v>
      </c>
      <c r="T1122" s="11">
        <f>IF(Table5[[#This Row],[KC Wheat]]="","",T1121+Table5[[#This Row],[KC Wheat]])</f>
        <v>-11076.900000000012</v>
      </c>
      <c r="U1122" s="11">
        <f>IF(Table5[[#This Row],[Energies]]="","",U1121+Table5[[#This Row],[Energies]])</f>
        <v>58860.250000000015</v>
      </c>
      <c r="V1122" s="10">
        <f t="shared" si="115"/>
        <v>7858351.1189999972</v>
      </c>
      <c r="W1122" s="8">
        <v>600936</v>
      </c>
      <c r="X1122" s="12">
        <f t="shared" si="118"/>
        <v>9.8331419652009533E-2</v>
      </c>
      <c r="Y1122" s="8"/>
      <c r="Z1122" s="8">
        <v>6469.99</v>
      </c>
      <c r="AA1122" s="8"/>
      <c r="AB1122" s="8"/>
      <c r="AC1122" s="66">
        <v>482725.85</v>
      </c>
    </row>
    <row r="1123" spans="1:29" x14ac:dyDescent="0.25">
      <c r="A1123" s="1" t="str">
        <f t="shared" si="116"/>
        <v>May</v>
      </c>
      <c r="B1123" s="2">
        <v>45793</v>
      </c>
      <c r="C1123" s="8">
        <v>-21421.200000000001</v>
      </c>
      <c r="D1123" s="8">
        <v>16195.8</v>
      </c>
      <c r="E1123" s="8">
        <v>0</v>
      </c>
      <c r="F1123" s="8">
        <v>-5506.8</v>
      </c>
      <c r="G1123" s="8">
        <v>-4899.3</v>
      </c>
      <c r="H1123" s="8">
        <v>0</v>
      </c>
      <c r="I1123" s="8">
        <v>0</v>
      </c>
      <c r="J1123" s="10">
        <f t="shared" si="113"/>
        <v>-15631.5</v>
      </c>
      <c r="K1123" s="8">
        <v>-76.05</v>
      </c>
      <c r="L1123" s="8">
        <v>-670.99</v>
      </c>
      <c r="M1123" s="8">
        <f t="shared" si="117"/>
        <v>-747.04</v>
      </c>
      <c r="N1123" s="10">
        <f t="shared" si="114"/>
        <v>-16378.54</v>
      </c>
      <c r="O1123" s="11">
        <f>IF(Table5[[#This Row],[Beans]]="","",O1122+Table5[[#This Row],[Beans]])</f>
        <v>5163409.6999999937</v>
      </c>
      <c r="P1123" s="11">
        <f>IF(Table5[[#This Row],[Meal]]="","",P1122+Table5[[#This Row],[Meal]])</f>
        <v>1618029.3999999992</v>
      </c>
      <c r="Q1123" s="11">
        <f>IF(Table5[[#This Row],[Oil]]="","",Q1122+Table5[[#This Row],[Oil]])</f>
        <v>-540422.85999999987</v>
      </c>
      <c r="R1123" s="11">
        <f>IF(Table5[[#This Row],[Corn]]="","",R1122+Table5[[#This Row],[Corn]])</f>
        <v>853817.701</v>
      </c>
      <c r="S1123" s="11">
        <f>IF(Table5[[#This Row],[Wheat]]="","",S1122+Table5[[#This Row],[Wheat]])</f>
        <v>1689555.7200000011</v>
      </c>
      <c r="T1123" s="11">
        <f>IF(Table5[[#This Row],[KC Wheat]]="","",T1122+Table5[[#This Row],[KC Wheat]])</f>
        <v>-11076.900000000012</v>
      </c>
      <c r="U1123" s="11">
        <f>IF(Table5[[#This Row],[Energies]]="","",U1122+Table5[[#This Row],[Energies]])</f>
        <v>58860.250000000015</v>
      </c>
      <c r="V1123" s="10">
        <f t="shared" si="115"/>
        <v>7841972.5789999971</v>
      </c>
      <c r="W1123" s="8">
        <v>610874</v>
      </c>
      <c r="X1123" s="12">
        <f t="shared" si="118"/>
        <v>-2.6811650193002159E-2</v>
      </c>
      <c r="Y1123" s="8"/>
      <c r="Z1123" s="8"/>
      <c r="AA1123" s="8"/>
      <c r="AB1123" s="1"/>
      <c r="AC1123" s="66">
        <v>439867.56</v>
      </c>
    </row>
    <row r="1124" spans="1:29" x14ac:dyDescent="0.25">
      <c r="A1124" s="1" t="str">
        <f t="shared" si="116"/>
        <v>May</v>
      </c>
      <c r="B1124" s="2">
        <v>45796</v>
      </c>
      <c r="C1124" s="8">
        <v>-19870.5</v>
      </c>
      <c r="D1124" s="8">
        <v>-34129.599999999999</v>
      </c>
      <c r="E1124" s="8">
        <v>0</v>
      </c>
      <c r="F1124" s="8">
        <v>2871.6</v>
      </c>
      <c r="G1124" s="8">
        <v>8129.1</v>
      </c>
      <c r="H1124" s="8">
        <v>0</v>
      </c>
      <c r="I1124" s="8">
        <v>0</v>
      </c>
      <c r="J1124" s="10">
        <f t="shared" si="113"/>
        <v>-42999.4</v>
      </c>
      <c r="K1124" s="8">
        <v>-60.04</v>
      </c>
      <c r="L1124" s="8">
        <v>-531.91999999999996</v>
      </c>
      <c r="M1124" s="8">
        <f t="shared" si="117"/>
        <v>-591.95999999999992</v>
      </c>
      <c r="N1124" s="10">
        <f t="shared" si="114"/>
        <v>-43591.360000000001</v>
      </c>
      <c r="O1124" s="11">
        <f>IF(Table5[[#This Row],[Beans]]="","",O1123+Table5[[#This Row],[Beans]])</f>
        <v>5143539.1999999937</v>
      </c>
      <c r="P1124" s="11">
        <f>IF(Table5[[#This Row],[Meal]]="","",P1123+Table5[[#This Row],[Meal]])</f>
        <v>1583899.7999999991</v>
      </c>
      <c r="Q1124" s="11">
        <f>IF(Table5[[#This Row],[Oil]]="","",Q1123+Table5[[#This Row],[Oil]])</f>
        <v>-540422.85999999987</v>
      </c>
      <c r="R1124" s="11">
        <f>IF(Table5[[#This Row],[Corn]]="","",R1123+Table5[[#This Row],[Corn]])</f>
        <v>856689.30099999998</v>
      </c>
      <c r="S1124" s="11">
        <f>IF(Table5[[#This Row],[Wheat]]="","",S1123+Table5[[#This Row],[Wheat]])</f>
        <v>1697684.8200000012</v>
      </c>
      <c r="T1124" s="11">
        <f>IF(Table5[[#This Row],[KC Wheat]]="","",T1123+Table5[[#This Row],[KC Wheat]])</f>
        <v>-11076.900000000012</v>
      </c>
      <c r="U1124" s="11">
        <f>IF(Table5[[#This Row],[Energies]]="","",U1123+Table5[[#This Row],[Energies]])</f>
        <v>58860.250000000015</v>
      </c>
      <c r="V1124" s="10">
        <f t="shared" si="115"/>
        <v>7798381.2189999968</v>
      </c>
      <c r="W1124" s="8">
        <v>599382</v>
      </c>
      <c r="X1124" s="12">
        <f t="shared" si="118"/>
        <v>-7.2727175657593984E-2</v>
      </c>
      <c r="Y1124" s="8"/>
      <c r="Z1124" s="8"/>
      <c r="AA1124" s="8"/>
      <c r="AB1124" s="8"/>
      <c r="AC1124" s="66">
        <v>418726.85</v>
      </c>
    </row>
    <row r="1125" spans="1:29" x14ac:dyDescent="0.25">
      <c r="A1125" s="1" t="str">
        <f t="shared" si="116"/>
        <v>May</v>
      </c>
      <c r="B1125" s="2">
        <v>45797</v>
      </c>
      <c r="C1125" s="8">
        <v>-26107.8</v>
      </c>
      <c r="D1125" s="8">
        <v>-10873.5</v>
      </c>
      <c r="E1125" s="8">
        <v>0</v>
      </c>
      <c r="F1125" s="8">
        <v>-6053.1</v>
      </c>
      <c r="G1125" s="8">
        <v>24037.8</v>
      </c>
      <c r="H1125" s="8">
        <v>0</v>
      </c>
      <c r="I1125" s="8">
        <v>0</v>
      </c>
      <c r="J1125" s="10">
        <f t="shared" si="113"/>
        <v>-18996.600000000002</v>
      </c>
      <c r="K1125" s="8">
        <v>-59.62</v>
      </c>
      <c r="L1125" s="8">
        <v>-524.79999999999995</v>
      </c>
      <c r="M1125" s="8">
        <f t="shared" si="117"/>
        <v>-584.41999999999996</v>
      </c>
      <c r="N1125" s="10">
        <f t="shared" si="114"/>
        <v>-19581.02</v>
      </c>
      <c r="O1125" s="11">
        <f>IF(Table5[[#This Row],[Beans]]="","",O1124+Table5[[#This Row],[Beans]])</f>
        <v>5117431.3999999939</v>
      </c>
      <c r="P1125" s="11">
        <f>IF(Table5[[#This Row],[Meal]]="","",P1124+Table5[[#This Row],[Meal]])</f>
        <v>1573026.2999999991</v>
      </c>
      <c r="Q1125" s="11">
        <f>IF(Table5[[#This Row],[Oil]]="","",Q1124+Table5[[#This Row],[Oil]])</f>
        <v>-540422.85999999987</v>
      </c>
      <c r="R1125" s="11">
        <f>IF(Table5[[#This Row],[Corn]]="","",R1124+Table5[[#This Row],[Corn]])</f>
        <v>850636.201</v>
      </c>
      <c r="S1125" s="11">
        <f>IF(Table5[[#This Row],[Wheat]]="","",S1124+Table5[[#This Row],[Wheat]])</f>
        <v>1721722.6200000013</v>
      </c>
      <c r="T1125" s="11">
        <f>IF(Table5[[#This Row],[KC Wheat]]="","",T1124+Table5[[#This Row],[KC Wheat]])</f>
        <v>-11076.900000000012</v>
      </c>
      <c r="U1125" s="11">
        <f>IF(Table5[[#This Row],[Energies]]="","",U1124+Table5[[#This Row],[Energies]])</f>
        <v>58860.250000000015</v>
      </c>
      <c r="V1125" s="10">
        <f t="shared" si="115"/>
        <v>7778800.1989999972</v>
      </c>
      <c r="W1125" s="8">
        <v>653477</v>
      </c>
      <c r="X1125" s="12">
        <f t="shared" si="118"/>
        <v>-2.9964359878006417E-2</v>
      </c>
      <c r="Y1125" s="8"/>
      <c r="Z1125" s="8"/>
      <c r="AA1125" s="8"/>
      <c r="AB1125" s="1"/>
      <c r="AC1125" s="66">
        <v>387029.93</v>
      </c>
    </row>
    <row r="1126" spans="1:29" x14ac:dyDescent="0.25">
      <c r="A1126" s="1" t="str">
        <f t="shared" si="116"/>
        <v>May</v>
      </c>
      <c r="B1126" s="2">
        <v>45798</v>
      </c>
      <c r="C1126" s="8">
        <v>4326.2</v>
      </c>
      <c r="D1126" s="8">
        <v>18193.5</v>
      </c>
      <c r="E1126" s="8">
        <v>0</v>
      </c>
      <c r="F1126" s="8">
        <v>-486.4</v>
      </c>
      <c r="G1126" s="8">
        <v>1530.2</v>
      </c>
      <c r="H1126" s="8">
        <v>0</v>
      </c>
      <c r="I1126" s="8">
        <v>0</v>
      </c>
      <c r="J1126" s="10">
        <f t="shared" si="113"/>
        <v>23563.5</v>
      </c>
      <c r="K1126" s="8">
        <v>-99.23</v>
      </c>
      <c r="L1126" s="8">
        <v>-877.13</v>
      </c>
      <c r="M1126" s="8">
        <f t="shared" si="117"/>
        <v>-976.36</v>
      </c>
      <c r="N1126" s="10">
        <f t="shared" si="114"/>
        <v>22587.14</v>
      </c>
      <c r="O1126" s="11">
        <f>IF(Table5[[#This Row],[Beans]]="","",O1125+Table5[[#This Row],[Beans]])</f>
        <v>5121757.599999994</v>
      </c>
      <c r="P1126" s="11">
        <f>IF(Table5[[#This Row],[Meal]]="","",P1125+Table5[[#This Row],[Meal]])</f>
        <v>1591219.7999999991</v>
      </c>
      <c r="Q1126" s="11">
        <f>IF(Table5[[#This Row],[Oil]]="","",Q1125+Table5[[#This Row],[Oil]])</f>
        <v>-540422.85999999987</v>
      </c>
      <c r="R1126" s="11">
        <f>IF(Table5[[#This Row],[Corn]]="","",R1125+Table5[[#This Row],[Corn]])</f>
        <v>850149.80099999998</v>
      </c>
      <c r="S1126" s="11">
        <f>IF(Table5[[#This Row],[Wheat]]="","",S1125+Table5[[#This Row],[Wheat]])</f>
        <v>1723252.8200000012</v>
      </c>
      <c r="T1126" s="11">
        <f>IF(Table5[[#This Row],[KC Wheat]]="","",T1125+Table5[[#This Row],[KC Wheat]])</f>
        <v>-11076.900000000012</v>
      </c>
      <c r="U1126" s="11">
        <f>IF(Table5[[#This Row],[Energies]]="","",U1125+Table5[[#This Row],[Energies]])</f>
        <v>58860.250000000015</v>
      </c>
      <c r="V1126" s="10">
        <f t="shared" si="115"/>
        <v>7801387.3389999969</v>
      </c>
      <c r="W1126" s="8">
        <v>703705</v>
      </c>
      <c r="X1126" s="12">
        <f t="shared" si="118"/>
        <v>3.2097455609950191E-2</v>
      </c>
      <c r="Y1126" s="8"/>
      <c r="Z1126" s="8"/>
      <c r="AA1126" s="8"/>
      <c r="AB1126" s="8"/>
      <c r="AC1126" s="66">
        <v>417329.82</v>
      </c>
    </row>
    <row r="1127" spans="1:29" x14ac:dyDescent="0.25">
      <c r="A1127" s="1" t="str">
        <f t="shared" si="116"/>
        <v>May</v>
      </c>
      <c r="B1127" s="2">
        <v>45799</v>
      </c>
      <c r="C1127" s="8">
        <v>-6800.8</v>
      </c>
      <c r="D1127" s="8">
        <v>10801.9</v>
      </c>
      <c r="E1127" s="8">
        <v>0</v>
      </c>
      <c r="F1127" s="8">
        <v>-3314.9</v>
      </c>
      <c r="G1127" s="8">
        <v>-13986.2</v>
      </c>
      <c r="H1127" s="8">
        <v>0</v>
      </c>
      <c r="I1127" s="8">
        <v>0</v>
      </c>
      <c r="J1127" s="10">
        <f t="shared" si="113"/>
        <v>-13300.000000000002</v>
      </c>
      <c r="K1127" s="8">
        <v>-86.13</v>
      </c>
      <c r="L1127" s="8">
        <v>-747.45</v>
      </c>
      <c r="M1127" s="8">
        <f t="shared" si="117"/>
        <v>-833.58</v>
      </c>
      <c r="N1127" s="10">
        <f t="shared" si="114"/>
        <v>-14133.580000000002</v>
      </c>
      <c r="O1127" s="11">
        <f>IF(Table5[[#This Row],[Beans]]="","",O1126+Table5[[#This Row],[Beans]])</f>
        <v>5114956.7999999942</v>
      </c>
      <c r="P1127" s="11">
        <f>IF(Table5[[#This Row],[Meal]]="","",P1126+Table5[[#This Row],[Meal]])</f>
        <v>1602021.699999999</v>
      </c>
      <c r="Q1127" s="11">
        <f>IF(Table5[[#This Row],[Oil]]="","",Q1126+Table5[[#This Row],[Oil]])</f>
        <v>-540422.85999999987</v>
      </c>
      <c r="R1127" s="11">
        <f>IF(Table5[[#This Row],[Corn]]="","",R1126+Table5[[#This Row],[Corn]])</f>
        <v>846834.90099999995</v>
      </c>
      <c r="S1127" s="11">
        <f>IF(Table5[[#This Row],[Wheat]]="","",S1126+Table5[[#This Row],[Wheat]])</f>
        <v>1709266.6200000013</v>
      </c>
      <c r="T1127" s="11">
        <f>IF(Table5[[#This Row],[KC Wheat]]="","",T1126+Table5[[#This Row],[KC Wheat]])</f>
        <v>-11076.900000000012</v>
      </c>
      <c r="U1127" s="11">
        <f>IF(Table5[[#This Row],[Energies]]="","",U1126+Table5[[#This Row],[Energies]])</f>
        <v>58860.250000000015</v>
      </c>
      <c r="V1127" s="10">
        <f t="shared" si="115"/>
        <v>7787253.7589999968</v>
      </c>
      <c r="W1127" s="8">
        <v>417336.24</v>
      </c>
      <c r="X1127" s="12">
        <f t="shared" si="118"/>
        <v>-3.3866169877794464E-2</v>
      </c>
      <c r="Y1127" s="8"/>
      <c r="Z1127" s="8"/>
      <c r="AA1127" s="8"/>
      <c r="AB1127" s="1"/>
      <c r="AC1127" s="66">
        <v>417336.24</v>
      </c>
    </row>
    <row r="1128" spans="1:29" x14ac:dyDescent="0.25">
      <c r="A1128" s="1" t="str">
        <f t="shared" si="116"/>
        <v>May</v>
      </c>
      <c r="B1128" s="2">
        <v>45800</v>
      </c>
      <c r="C1128" s="8">
        <v>5855</v>
      </c>
      <c r="D1128" s="8">
        <v>-1063.9000000000001</v>
      </c>
      <c r="E1128" s="8">
        <v>0</v>
      </c>
      <c r="F1128" s="8">
        <v>310.39999999999998</v>
      </c>
      <c r="G1128" s="8">
        <v>-21234.9</v>
      </c>
      <c r="H1128" s="8">
        <v>0</v>
      </c>
      <c r="I1128" s="8">
        <v>0</v>
      </c>
      <c r="J1128" s="10">
        <f t="shared" si="113"/>
        <v>-16133.400000000001</v>
      </c>
      <c r="K1128" s="8">
        <v>-215.67</v>
      </c>
      <c r="L1128" s="8">
        <v>-1070.3</v>
      </c>
      <c r="M1128" s="8">
        <f t="shared" si="117"/>
        <v>-1285.97</v>
      </c>
      <c r="N1128" s="10">
        <f t="shared" si="114"/>
        <v>-17419.370000000003</v>
      </c>
      <c r="O1128" s="11">
        <f>IF(Table5[[#This Row],[Beans]]="","",O1127+Table5[[#This Row],[Beans]])</f>
        <v>5120811.7999999942</v>
      </c>
      <c r="P1128" s="11">
        <f>IF(Table5[[#This Row],[Meal]]="","",P1127+Table5[[#This Row],[Meal]])</f>
        <v>1600957.7999999991</v>
      </c>
      <c r="Q1128" s="11">
        <f>IF(Table5[[#This Row],[Oil]]="","",Q1127+Table5[[#This Row],[Oil]])</f>
        <v>-540422.85999999987</v>
      </c>
      <c r="R1128" s="11">
        <f>IF(Table5[[#This Row],[Corn]]="","",R1127+Table5[[#This Row],[Corn]])</f>
        <v>847145.30099999998</v>
      </c>
      <c r="S1128" s="11">
        <f>IF(Table5[[#This Row],[Wheat]]="","",S1127+Table5[[#This Row],[Wheat]])</f>
        <v>1688031.7200000014</v>
      </c>
      <c r="T1128" s="11">
        <f>IF(Table5[[#This Row],[KC Wheat]]="","",T1127+Table5[[#This Row],[KC Wheat]])</f>
        <v>-11076.900000000012</v>
      </c>
      <c r="U1128" s="11">
        <f>IF(Table5[[#This Row],[Energies]]="","",U1127+Table5[[#This Row],[Energies]])</f>
        <v>58860.250000000015</v>
      </c>
      <c r="V1128" s="10">
        <f t="shared" si="115"/>
        <v>7769834.3889999967</v>
      </c>
      <c r="W1128" s="8">
        <v>659572</v>
      </c>
      <c r="X1128" s="12">
        <f t="shared" si="118"/>
        <v>-2.6410111405578168E-2</v>
      </c>
      <c r="Y1128" s="8"/>
      <c r="Z1128" s="8"/>
      <c r="AA1128" s="8"/>
      <c r="AB1128" s="8"/>
      <c r="AC1128" s="66">
        <v>389164.02</v>
      </c>
    </row>
    <row r="1129" spans="1:29" x14ac:dyDescent="0.25">
      <c r="A1129" s="1" t="str">
        <f t="shared" si="116"/>
        <v>May</v>
      </c>
      <c r="B1129" s="2">
        <v>45804</v>
      </c>
      <c r="C1129" s="8">
        <v>-13371.9</v>
      </c>
      <c r="D1129" s="8">
        <v>-17617.900000000001</v>
      </c>
      <c r="E1129" s="8">
        <v>0</v>
      </c>
      <c r="F1129" s="8">
        <v>837.1</v>
      </c>
      <c r="G1129" s="8">
        <v>-19069.5</v>
      </c>
      <c r="H1129" s="8">
        <v>0</v>
      </c>
      <c r="I1129" s="8">
        <v>0</v>
      </c>
      <c r="J1129" s="10">
        <f t="shared" si="113"/>
        <v>-49222.200000000004</v>
      </c>
      <c r="K1129" s="8">
        <v>-48.59</v>
      </c>
      <c r="L1129" s="8">
        <v>-427.1</v>
      </c>
      <c r="M1129" s="8">
        <f t="shared" si="117"/>
        <v>-475.69000000000005</v>
      </c>
      <c r="N1129" s="10">
        <f t="shared" si="114"/>
        <v>-49697.890000000007</v>
      </c>
      <c r="O1129" s="11">
        <f>IF(Table5[[#This Row],[Beans]]="","",O1128+Table5[[#This Row],[Beans]])</f>
        <v>5107439.8999999939</v>
      </c>
      <c r="P1129" s="11">
        <f>IF(Table5[[#This Row],[Meal]]="","",P1128+Table5[[#This Row],[Meal]])</f>
        <v>1583339.8999999992</v>
      </c>
      <c r="Q1129" s="11">
        <f>IF(Table5[[#This Row],[Oil]]="","",Q1128+Table5[[#This Row],[Oil]])</f>
        <v>-540422.85999999987</v>
      </c>
      <c r="R1129" s="11">
        <f>IF(Table5[[#This Row],[Corn]]="","",R1128+Table5[[#This Row],[Corn]])</f>
        <v>847982.40099999995</v>
      </c>
      <c r="S1129" s="11">
        <f>IF(Table5[[#This Row],[Wheat]]="","",S1128+Table5[[#This Row],[Wheat]])</f>
        <v>1668962.2200000014</v>
      </c>
      <c r="T1129" s="11">
        <f>IF(Table5[[#This Row],[KC Wheat]]="","",T1128+Table5[[#This Row],[KC Wheat]])</f>
        <v>-11076.900000000012</v>
      </c>
      <c r="U1129" s="11">
        <f>IF(Table5[[#This Row],[Energies]]="","",U1128+Table5[[#This Row],[Energies]])</f>
        <v>58860.250000000015</v>
      </c>
      <c r="V1129" s="10">
        <f t="shared" si="115"/>
        <v>7720136.498999997</v>
      </c>
      <c r="W1129" s="8">
        <v>647846</v>
      </c>
      <c r="X1129" s="12">
        <f t="shared" si="118"/>
        <v>-7.6712505749823273E-2</v>
      </c>
      <c r="Y1129" s="8">
        <f>-4854.87-361.43</f>
        <v>-5216.3</v>
      </c>
      <c r="Z1129" s="8"/>
      <c r="AA1129" s="8"/>
      <c r="AB1129" s="8"/>
      <c r="AC1129" s="66">
        <v>324793.33</v>
      </c>
    </row>
    <row r="1130" spans="1:29" x14ac:dyDescent="0.25">
      <c r="A1130" s="1" t="str">
        <f t="shared" si="116"/>
        <v>May</v>
      </c>
      <c r="B1130" s="2">
        <v>45805</v>
      </c>
      <c r="C1130" s="8">
        <v>-17155.099999999999</v>
      </c>
      <c r="D1130" s="8">
        <v>-16789.2</v>
      </c>
      <c r="E1130" s="8">
        <v>0</v>
      </c>
      <c r="F1130" s="8">
        <v>-3095.6</v>
      </c>
      <c r="G1130" s="8">
        <v>-5778.8</v>
      </c>
      <c r="H1130" s="8">
        <v>0</v>
      </c>
      <c r="I1130" s="8">
        <v>0</v>
      </c>
      <c r="J1130" s="10">
        <f t="shared" si="113"/>
        <v>-42818.700000000004</v>
      </c>
      <c r="K1130" s="8">
        <v>-46.69</v>
      </c>
      <c r="L1130" s="8">
        <v>-411.4</v>
      </c>
      <c r="M1130" s="8">
        <f t="shared" si="117"/>
        <v>-458.09</v>
      </c>
      <c r="N1130" s="10">
        <f t="shared" si="114"/>
        <v>-43276.79</v>
      </c>
      <c r="O1130" s="11">
        <f>IF(Table5[[#This Row],[Beans]]="","",O1129+Table5[[#This Row],[Beans]])</f>
        <v>5090284.7999999942</v>
      </c>
      <c r="P1130" s="11">
        <f>IF(Table5[[#This Row],[Meal]]="","",P1129+Table5[[#This Row],[Meal]])</f>
        <v>1566550.6999999993</v>
      </c>
      <c r="Q1130" s="11">
        <f>IF(Table5[[#This Row],[Oil]]="","",Q1129+Table5[[#This Row],[Oil]])</f>
        <v>-540422.85999999987</v>
      </c>
      <c r="R1130" s="11">
        <f>IF(Table5[[#This Row],[Corn]]="","",R1129+Table5[[#This Row],[Corn]])</f>
        <v>844886.80099999998</v>
      </c>
      <c r="S1130" s="11">
        <f>IF(Table5[[#This Row],[Wheat]]="","",S1129+Table5[[#This Row],[Wheat]])</f>
        <v>1663183.4200000013</v>
      </c>
      <c r="T1130" s="11">
        <f>IF(Table5[[#This Row],[KC Wheat]]="","",T1129+Table5[[#This Row],[KC Wheat]])</f>
        <v>-11076.900000000012</v>
      </c>
      <c r="U1130" s="11">
        <f>IF(Table5[[#This Row],[Energies]]="","",U1129+Table5[[#This Row],[Energies]])</f>
        <v>58860.250000000015</v>
      </c>
      <c r="V1130" s="10">
        <f t="shared" si="115"/>
        <v>7676859.708999997</v>
      </c>
      <c r="W1130" s="8">
        <v>706579</v>
      </c>
      <c r="X1130" s="12">
        <f t="shared" si="118"/>
        <v>-6.1248338826939384E-2</v>
      </c>
      <c r="Y1130" s="8"/>
      <c r="Z1130" s="8"/>
      <c r="AA1130" s="8"/>
      <c r="AB1130" s="1"/>
      <c r="AC1130" s="66">
        <v>285652.7</v>
      </c>
    </row>
    <row r="1131" spans="1:29" x14ac:dyDescent="0.25">
      <c r="A1131" s="1" t="str">
        <f t="shared" si="116"/>
        <v>May</v>
      </c>
      <c r="B1131" s="2">
        <v>45806</v>
      </c>
      <c r="C1131" s="8">
        <v>-20027.3</v>
      </c>
      <c r="D1131" s="8">
        <v>-12801.5</v>
      </c>
      <c r="E1131" s="8">
        <v>0</v>
      </c>
      <c r="F1131" s="8">
        <v>-8844.2000000000007</v>
      </c>
      <c r="G1131" s="8">
        <v>-4673.7</v>
      </c>
      <c r="H1131" s="8">
        <v>0</v>
      </c>
      <c r="I1131" s="8">
        <v>0</v>
      </c>
      <c r="J1131" s="10">
        <f t="shared" si="113"/>
        <v>-46346.7</v>
      </c>
      <c r="K1131" s="8">
        <v>-42.27</v>
      </c>
      <c r="L1131" s="8">
        <v>-373.8</v>
      </c>
      <c r="M1131" s="8">
        <f t="shared" si="117"/>
        <v>-416.07</v>
      </c>
      <c r="N1131" s="10">
        <f t="shared" si="114"/>
        <v>-46762.77</v>
      </c>
      <c r="O1131" s="11">
        <f>IF(Table5[[#This Row],[Beans]]="","",O1130+Table5[[#This Row],[Beans]])</f>
        <v>5070257.4999999944</v>
      </c>
      <c r="P1131" s="11">
        <f>IF(Table5[[#This Row],[Meal]]="","",P1130+Table5[[#This Row],[Meal]])</f>
        <v>1553749.1999999993</v>
      </c>
      <c r="Q1131" s="11">
        <f>IF(Table5[[#This Row],[Oil]]="","",Q1130+Table5[[#This Row],[Oil]])</f>
        <v>-540422.85999999987</v>
      </c>
      <c r="R1131" s="11">
        <f>IF(Table5[[#This Row],[Corn]]="","",R1130+Table5[[#This Row],[Corn]])</f>
        <v>836042.60100000002</v>
      </c>
      <c r="S1131" s="11">
        <f>IF(Table5[[#This Row],[Wheat]]="","",S1130+Table5[[#This Row],[Wheat]])</f>
        <v>1658509.7200000014</v>
      </c>
      <c r="T1131" s="11">
        <f>IF(Table5[[#This Row],[KC Wheat]]="","",T1130+Table5[[#This Row],[KC Wheat]])</f>
        <v>-11076.900000000012</v>
      </c>
      <c r="U1131" s="11">
        <f>IF(Table5[[#This Row],[Energies]]="","",U1130+Table5[[#This Row],[Energies]])</f>
        <v>58860.250000000015</v>
      </c>
      <c r="V1131" s="10">
        <f t="shared" si="115"/>
        <v>7630096.9389999975</v>
      </c>
      <c r="W1131" s="8">
        <v>699911</v>
      </c>
      <c r="X1131" s="12">
        <f t="shared" si="118"/>
        <v>-6.6812451868880463E-2</v>
      </c>
      <c r="Y1131" s="8"/>
      <c r="Z1131" s="8"/>
      <c r="AA1131" s="8"/>
      <c r="AB1131" s="8"/>
      <c r="AC1131" s="66">
        <v>239220.38</v>
      </c>
    </row>
    <row r="1132" spans="1:29" x14ac:dyDescent="0.25">
      <c r="A1132" s="1" t="str">
        <f t="shared" si="116"/>
        <v>May</v>
      </c>
      <c r="B1132" s="2">
        <v>45807</v>
      </c>
      <c r="C1132" s="8">
        <v>-27665.5</v>
      </c>
      <c r="D1132" s="8">
        <v>-12168.8</v>
      </c>
      <c r="E1132" s="8">
        <v>0</v>
      </c>
      <c r="F1132" s="8">
        <v>-2550</v>
      </c>
      <c r="G1132" s="8">
        <v>-13406.4</v>
      </c>
      <c r="H1132" s="8">
        <v>0</v>
      </c>
      <c r="I1132" s="8">
        <v>0</v>
      </c>
      <c r="J1132" s="10">
        <f t="shared" ref="J1132:J1195" si="119">IF(SUM(C1132:I1132)=0,"",SUM(C1132:I1132))</f>
        <v>-55790.700000000004</v>
      </c>
      <c r="K1132" s="8">
        <v>-54.23</v>
      </c>
      <c r="L1132" s="8">
        <v>-477.55</v>
      </c>
      <c r="M1132" s="8">
        <f t="shared" si="117"/>
        <v>-531.78</v>
      </c>
      <c r="N1132" s="10">
        <f t="shared" si="114"/>
        <v>-56322.48</v>
      </c>
      <c r="O1132" s="11">
        <f>IF(Table5[[#This Row],[Beans]]="","",O1131+Table5[[#This Row],[Beans]])</f>
        <v>5042591.9999999944</v>
      </c>
      <c r="P1132" s="11">
        <f>IF(Table5[[#This Row],[Meal]]="","",P1131+Table5[[#This Row],[Meal]])</f>
        <v>1541580.3999999992</v>
      </c>
      <c r="Q1132" s="11">
        <f>IF(Table5[[#This Row],[Oil]]="","",Q1131+Table5[[#This Row],[Oil]])</f>
        <v>-540422.85999999987</v>
      </c>
      <c r="R1132" s="11">
        <f>IF(Table5[[#This Row],[Corn]]="","",R1131+Table5[[#This Row],[Corn]])</f>
        <v>833492.60100000002</v>
      </c>
      <c r="S1132" s="11">
        <f>IF(Table5[[#This Row],[Wheat]]="","",S1131+Table5[[#This Row],[Wheat]])</f>
        <v>1645103.3200000015</v>
      </c>
      <c r="T1132" s="11">
        <f>IF(Table5[[#This Row],[KC Wheat]]="","",T1131+Table5[[#This Row],[KC Wheat]])</f>
        <v>-11076.900000000012</v>
      </c>
      <c r="U1132" s="11">
        <f>IF(Table5[[#This Row],[Energies]]="","",U1131+Table5[[#This Row],[Energies]])</f>
        <v>58860.250000000015</v>
      </c>
      <c r="V1132" s="10">
        <f t="shared" si="115"/>
        <v>7573774.458999997</v>
      </c>
      <c r="W1132" s="8">
        <v>702045</v>
      </c>
      <c r="X1132" s="12">
        <f t="shared" si="118"/>
        <v>-8.0226310279255614E-2</v>
      </c>
      <c r="Y1132" s="8"/>
      <c r="Z1132" s="8"/>
      <c r="AA1132" s="8"/>
      <c r="AB1132" s="1"/>
      <c r="AC1132" s="66">
        <v>191806.1</v>
      </c>
    </row>
    <row r="1133" spans="1:29" x14ac:dyDescent="0.25">
      <c r="A1133" s="1" t="str">
        <f t="shared" si="116"/>
        <v>Jun</v>
      </c>
      <c r="B1133" s="2">
        <v>45810</v>
      </c>
      <c r="C1133" s="8">
        <v>-19246.599999999999</v>
      </c>
      <c r="D1133" s="8">
        <v>-7657.6</v>
      </c>
      <c r="E1133" s="8">
        <v>0</v>
      </c>
      <c r="F1133" s="8">
        <v>-836</v>
      </c>
      <c r="G1133" s="8">
        <v>10409</v>
      </c>
      <c r="H1133" s="8">
        <v>0</v>
      </c>
      <c r="I1133" s="8">
        <v>0</v>
      </c>
      <c r="J1133" s="10">
        <f t="shared" si="119"/>
        <v>-17331.199999999997</v>
      </c>
      <c r="K1133" s="8">
        <v>-69.510000000000005</v>
      </c>
      <c r="L1133" s="8">
        <v>-611.88</v>
      </c>
      <c r="M1133" s="8">
        <f t="shared" si="117"/>
        <v>-681.39</v>
      </c>
      <c r="N1133" s="10">
        <f t="shared" si="114"/>
        <v>-18012.589999999997</v>
      </c>
      <c r="O1133" s="11">
        <f>IF(Table5[[#This Row],[Beans]]="","",O1132+Table5[[#This Row],[Beans]])</f>
        <v>5023345.3999999948</v>
      </c>
      <c r="P1133" s="11">
        <f>IF(Table5[[#This Row],[Meal]]="","",P1132+Table5[[#This Row],[Meal]])</f>
        <v>1533922.7999999991</v>
      </c>
      <c r="Q1133" s="11">
        <f>IF(Table5[[#This Row],[Oil]]="","",Q1132+Table5[[#This Row],[Oil]])</f>
        <v>-540422.85999999987</v>
      </c>
      <c r="R1133" s="11">
        <f>IF(Table5[[#This Row],[Corn]]="","",R1132+Table5[[#This Row],[Corn]])</f>
        <v>832656.60100000002</v>
      </c>
      <c r="S1133" s="11">
        <f>IF(Table5[[#This Row],[Wheat]]="","",S1132+Table5[[#This Row],[Wheat]])</f>
        <v>1655512.3200000015</v>
      </c>
      <c r="T1133" s="11">
        <f>IF(Table5[[#This Row],[KC Wheat]]="","",T1132+Table5[[#This Row],[KC Wheat]])</f>
        <v>-11076.900000000012</v>
      </c>
      <c r="U1133" s="11">
        <f>IF(Table5[[#This Row],[Energies]]="","",U1132+Table5[[#This Row],[Energies]])</f>
        <v>58860.250000000015</v>
      </c>
      <c r="V1133" s="10">
        <f t="shared" si="115"/>
        <v>7555761.8689999972</v>
      </c>
      <c r="W1133" s="8">
        <v>651423</v>
      </c>
      <c r="X1133" s="12">
        <f t="shared" si="118"/>
        <v>-2.7651142191786285E-2</v>
      </c>
      <c r="Y1133" s="8">
        <f>-2500-1648.29-1648.29</f>
        <v>-5796.58</v>
      </c>
      <c r="Z1133" s="8"/>
      <c r="AA1133" s="8"/>
      <c r="AB1133" s="8"/>
      <c r="AC1133" s="66">
        <v>177724.71</v>
      </c>
    </row>
    <row r="1134" spans="1:29" x14ac:dyDescent="0.25">
      <c r="A1134" s="1" t="str">
        <f t="shared" si="116"/>
        <v>Jun</v>
      </c>
      <c r="B1134" s="2">
        <v>45811</v>
      </c>
      <c r="C1134" s="8">
        <v>41.9</v>
      </c>
      <c r="D1134" s="8">
        <v>609.79999999999995</v>
      </c>
      <c r="E1134" s="8">
        <v>0</v>
      </c>
      <c r="F1134" s="8">
        <v>9086.9</v>
      </c>
      <c r="G1134" s="8">
        <v>-28394.2</v>
      </c>
      <c r="H1134" s="8">
        <v>0</v>
      </c>
      <c r="I1134" s="8">
        <v>0</v>
      </c>
      <c r="J1134" s="10">
        <f t="shared" si="119"/>
        <v>-18655.599999999999</v>
      </c>
      <c r="K1134" s="8">
        <v>-28.86</v>
      </c>
      <c r="L1134" s="8">
        <v>-254.39</v>
      </c>
      <c r="M1134" s="8">
        <f t="shared" si="117"/>
        <v>-283.25</v>
      </c>
      <c r="N1134" s="10">
        <f t="shared" ref="N1134:N1196" si="120">IFERROR(J1134+M1134,"")</f>
        <v>-18938.849999999999</v>
      </c>
      <c r="O1134" s="11">
        <f>IF(Table5[[#This Row],[Beans]]="","",O1133+Table5[[#This Row],[Beans]])</f>
        <v>5023387.2999999952</v>
      </c>
      <c r="P1134" s="11">
        <f>IF(Table5[[#This Row],[Meal]]="","",P1133+Table5[[#This Row],[Meal]])</f>
        <v>1534532.5999999992</v>
      </c>
      <c r="Q1134" s="11">
        <f>IF(Table5[[#This Row],[Oil]]="","",Q1133+Table5[[#This Row],[Oil]])</f>
        <v>-540422.85999999987</v>
      </c>
      <c r="R1134" s="11">
        <f>IF(Table5[[#This Row],[Corn]]="","",R1133+Table5[[#This Row],[Corn]])</f>
        <v>841743.50100000005</v>
      </c>
      <c r="S1134" s="11">
        <f>IF(Table5[[#This Row],[Wheat]]="","",S1133+Table5[[#This Row],[Wheat]])</f>
        <v>1627118.1200000015</v>
      </c>
      <c r="T1134" s="11">
        <f>IF(Table5[[#This Row],[KC Wheat]]="","",T1133+Table5[[#This Row],[KC Wheat]])</f>
        <v>-11076.900000000012</v>
      </c>
      <c r="U1134" s="11">
        <f>IF(Table5[[#This Row],[Energies]]="","",U1133+Table5[[#This Row],[Energies]])</f>
        <v>58860.250000000015</v>
      </c>
      <c r="V1134" s="10">
        <f t="shared" ref="V1134:V1195" si="121">IF(N1134&lt;&gt;"",IFERROR(V1133+N1134,""),"")</f>
        <v>7536823.0189999975</v>
      </c>
      <c r="W1134" s="8">
        <v>678258</v>
      </c>
      <c r="X1134" s="12">
        <f t="shared" si="118"/>
        <v>-2.7922781596383676E-2</v>
      </c>
      <c r="Y1134" s="8"/>
      <c r="Z1134" s="8"/>
      <c r="AA1134" s="8"/>
      <c r="AB1134" s="1"/>
      <c r="AC1134" s="66">
        <v>158538.96</v>
      </c>
    </row>
    <row r="1135" spans="1:29" x14ac:dyDescent="0.25">
      <c r="A1135" s="1" t="str">
        <f t="shared" si="116"/>
        <v>Jun</v>
      </c>
      <c r="B1135" s="2">
        <v>45812</v>
      </c>
      <c r="C1135" s="8">
        <v>-3860</v>
      </c>
      <c r="D1135" s="8">
        <v>-6226.7</v>
      </c>
      <c r="E1135" s="8">
        <v>0</v>
      </c>
      <c r="F1135" s="8">
        <v>-355.7</v>
      </c>
      <c r="G1135" s="8">
        <v>29050.5</v>
      </c>
      <c r="H1135" s="8">
        <v>0</v>
      </c>
      <c r="I1135" s="8">
        <v>0</v>
      </c>
      <c r="J1135" s="10">
        <f t="shared" si="119"/>
        <v>18608.099999999999</v>
      </c>
      <c r="K1135" s="8">
        <v>-67.33</v>
      </c>
      <c r="L1135" s="8">
        <v>-594.01</v>
      </c>
      <c r="M1135" s="8">
        <f t="shared" si="117"/>
        <v>-661.34</v>
      </c>
      <c r="N1135" s="10">
        <f t="shared" si="120"/>
        <v>17946.759999999998</v>
      </c>
      <c r="O1135" s="11">
        <f>IF(Table5[[#This Row],[Beans]]="","",O1134+Table5[[#This Row],[Beans]])</f>
        <v>5019527.2999999952</v>
      </c>
      <c r="P1135" s="11">
        <f>IF(Table5[[#This Row],[Meal]]="","",P1134+Table5[[#This Row],[Meal]])</f>
        <v>1528305.8999999992</v>
      </c>
      <c r="Q1135" s="11">
        <f>IF(Table5[[#This Row],[Oil]]="","",Q1134+Table5[[#This Row],[Oil]])</f>
        <v>-540422.85999999987</v>
      </c>
      <c r="R1135" s="11">
        <f>IF(Table5[[#This Row],[Corn]]="","",R1134+Table5[[#This Row],[Corn]])</f>
        <v>841387.80100000009</v>
      </c>
      <c r="S1135" s="11">
        <f>IF(Table5[[#This Row],[Wheat]]="","",S1134+Table5[[#This Row],[Wheat]])</f>
        <v>1656168.6200000015</v>
      </c>
      <c r="T1135" s="11">
        <f>IF(Table5[[#This Row],[KC Wheat]]="","",T1134+Table5[[#This Row],[KC Wheat]])</f>
        <v>-11076.900000000012</v>
      </c>
      <c r="U1135" s="11">
        <f>IF(Table5[[#This Row],[Energies]]="","",U1134+Table5[[#This Row],[Energies]])</f>
        <v>58860.250000000015</v>
      </c>
      <c r="V1135" s="10">
        <f t="shared" si="121"/>
        <v>7554769.7789999973</v>
      </c>
      <c r="W1135" s="8">
        <v>718585</v>
      </c>
      <c r="X1135" s="12">
        <f t="shared" si="118"/>
        <v>2.4975138640522691E-2</v>
      </c>
      <c r="Y1135" s="8"/>
      <c r="Z1135" s="8"/>
      <c r="AA1135" s="8"/>
      <c r="AB1135" s="8"/>
      <c r="AC1135" s="66">
        <v>181200.12</v>
      </c>
    </row>
    <row r="1136" spans="1:29" x14ac:dyDescent="0.25">
      <c r="A1136" s="1" t="str">
        <f t="shared" si="116"/>
        <v>Jun</v>
      </c>
      <c r="B1136" s="2">
        <v>45813</v>
      </c>
      <c r="C1136" s="8">
        <v>9209.2999999999993</v>
      </c>
      <c r="D1136" s="8">
        <v>-12514.6</v>
      </c>
      <c r="E1136" s="8">
        <v>0</v>
      </c>
      <c r="F1136" s="8">
        <v>-6461</v>
      </c>
      <c r="G1136" s="8">
        <v>13332.5</v>
      </c>
      <c r="H1136" s="8">
        <v>0</v>
      </c>
      <c r="I1136" s="8">
        <v>0</v>
      </c>
      <c r="J1136" s="10">
        <f t="shared" si="119"/>
        <v>3566.1999999999989</v>
      </c>
      <c r="K1136" s="8">
        <v>-124.89</v>
      </c>
      <c r="L1136" s="8">
        <v>-1104.52</v>
      </c>
      <c r="M1136" s="8">
        <f t="shared" si="117"/>
        <v>-1229.4100000000001</v>
      </c>
      <c r="N1136" s="10">
        <f t="shared" si="120"/>
        <v>2336.7899999999991</v>
      </c>
      <c r="O1136" s="11">
        <f>IF(Table5[[#This Row],[Beans]]="","",O1135+Table5[[#This Row],[Beans]])</f>
        <v>5028736.599999995</v>
      </c>
      <c r="P1136" s="11">
        <f>IF(Table5[[#This Row],[Meal]]="","",P1135+Table5[[#This Row],[Meal]])</f>
        <v>1515791.2999999991</v>
      </c>
      <c r="Q1136" s="11">
        <f>IF(Table5[[#This Row],[Oil]]="","",Q1135+Table5[[#This Row],[Oil]])</f>
        <v>-540422.85999999987</v>
      </c>
      <c r="R1136" s="11">
        <f>IF(Table5[[#This Row],[Corn]]="","",R1135+Table5[[#This Row],[Corn]])</f>
        <v>834926.80100000009</v>
      </c>
      <c r="S1136" s="11">
        <f>IF(Table5[[#This Row],[Wheat]]="","",S1135+Table5[[#This Row],[Wheat]])</f>
        <v>1669501.1200000015</v>
      </c>
      <c r="T1136" s="11">
        <f>IF(Table5[[#This Row],[KC Wheat]]="","",T1135+Table5[[#This Row],[KC Wheat]])</f>
        <v>-11076.900000000012</v>
      </c>
      <c r="U1136" s="11">
        <f>IF(Table5[[#This Row],[Energies]]="","",U1135+Table5[[#This Row],[Energies]])</f>
        <v>58860.250000000015</v>
      </c>
      <c r="V1136" s="10">
        <f t="shared" si="121"/>
        <v>7557106.5689999973</v>
      </c>
      <c r="W1136" s="8">
        <v>721600</v>
      </c>
      <c r="X1136" s="12">
        <f t="shared" si="118"/>
        <v>3.2383453436807081E-3</v>
      </c>
      <c r="Y1136" s="8"/>
      <c r="Z1136" s="8"/>
      <c r="AA1136" s="8"/>
      <c r="AB1136" s="1"/>
      <c r="AC1136" s="66">
        <v>205293.21</v>
      </c>
    </row>
    <row r="1137" spans="1:29" x14ac:dyDescent="0.25">
      <c r="A1137" s="1" t="str">
        <f t="shared" si="116"/>
        <v>Jun</v>
      </c>
      <c r="B1137" s="2">
        <v>45814</v>
      </c>
      <c r="C1137" s="8">
        <v>841.4</v>
      </c>
      <c r="D1137" s="8">
        <v>3408.9</v>
      </c>
      <c r="E1137" s="8">
        <v>0</v>
      </c>
      <c r="F1137" s="8">
        <v>-6060.8</v>
      </c>
      <c r="G1137" s="8">
        <v>24356.799999999999</v>
      </c>
      <c r="H1137" s="8">
        <v>0</v>
      </c>
      <c r="I1137" s="8">
        <v>0</v>
      </c>
      <c r="J1137" s="10">
        <f t="shared" si="119"/>
        <v>22546.3</v>
      </c>
      <c r="K1137" s="8">
        <v>-53.06</v>
      </c>
      <c r="L1137" s="8">
        <v>-467.58</v>
      </c>
      <c r="M1137" s="8">
        <f t="shared" si="117"/>
        <v>-520.64</v>
      </c>
      <c r="N1137" s="10">
        <f t="shared" si="120"/>
        <v>22025.66</v>
      </c>
      <c r="O1137" s="11">
        <f>IF(Table5[[#This Row],[Beans]]="","",O1136+Table5[[#This Row],[Beans]])</f>
        <v>5029577.9999999953</v>
      </c>
      <c r="P1137" s="11">
        <f>IF(Table5[[#This Row],[Meal]]="","",P1136+Table5[[#This Row],[Meal]])</f>
        <v>1519200.199999999</v>
      </c>
      <c r="Q1137" s="11">
        <f>IF(Table5[[#This Row],[Oil]]="","",Q1136+Table5[[#This Row],[Oil]])</f>
        <v>-540422.85999999987</v>
      </c>
      <c r="R1137" s="11">
        <f>IF(Table5[[#This Row],[Corn]]="","",R1136+Table5[[#This Row],[Corn]])</f>
        <v>828866.00100000005</v>
      </c>
      <c r="S1137" s="11">
        <f>IF(Table5[[#This Row],[Wheat]]="","",S1136+Table5[[#This Row],[Wheat]])</f>
        <v>1693857.9200000016</v>
      </c>
      <c r="T1137" s="11">
        <f>IF(Table5[[#This Row],[KC Wheat]]="","",T1136+Table5[[#This Row],[KC Wheat]])</f>
        <v>-11076.900000000012</v>
      </c>
      <c r="U1137" s="11">
        <f>IF(Table5[[#This Row],[Energies]]="","",U1136+Table5[[#This Row],[Energies]])</f>
        <v>58860.250000000015</v>
      </c>
      <c r="V1137" s="10">
        <f t="shared" si="121"/>
        <v>7579132.2289999975</v>
      </c>
      <c r="W1137" s="8">
        <v>710455</v>
      </c>
      <c r="X1137" s="12">
        <f t="shared" si="118"/>
        <v>3.1002188738202981E-2</v>
      </c>
      <c r="Y1137" s="8">
        <f>-146.5-146.5</f>
        <v>-293</v>
      </c>
      <c r="Z1137" s="8"/>
      <c r="AA1137" s="8"/>
      <c r="AB1137" s="8"/>
      <c r="AC1137" s="66">
        <v>175407.57</v>
      </c>
    </row>
    <row r="1138" spans="1:29" x14ac:dyDescent="0.25">
      <c r="A1138" s="1" t="str">
        <f t="shared" si="116"/>
        <v>Jun</v>
      </c>
      <c r="B1138" s="2">
        <v>45817</v>
      </c>
      <c r="C1138" s="8">
        <v>-22795.9</v>
      </c>
      <c r="D1138" s="8">
        <v>-19901.900000000001</v>
      </c>
      <c r="E1138" s="8">
        <v>0</v>
      </c>
      <c r="F1138" s="8">
        <v>6545.8</v>
      </c>
      <c r="G1138" s="8">
        <v>-29216.2</v>
      </c>
      <c r="H1138" s="8">
        <v>0</v>
      </c>
      <c r="I1138" s="8">
        <v>0</v>
      </c>
      <c r="J1138" s="10">
        <f t="shared" si="119"/>
        <v>-65368.2</v>
      </c>
      <c r="K1138" s="8">
        <v>-62.43</v>
      </c>
      <c r="L1138" s="8">
        <v>-546.76</v>
      </c>
      <c r="M1138" s="8">
        <f t="shared" si="117"/>
        <v>-609.18999999999994</v>
      </c>
      <c r="N1138" s="10">
        <f t="shared" si="120"/>
        <v>-65977.39</v>
      </c>
      <c r="O1138" s="11">
        <f>IF(Table5[[#This Row],[Beans]]="","",O1137+Table5[[#This Row],[Beans]])</f>
        <v>5006782.099999995</v>
      </c>
      <c r="P1138" s="11">
        <f>IF(Table5[[#This Row],[Meal]]="","",P1137+Table5[[#This Row],[Meal]])</f>
        <v>1499298.2999999991</v>
      </c>
      <c r="Q1138" s="11">
        <f>IF(Table5[[#This Row],[Oil]]="","",Q1137+Table5[[#This Row],[Oil]])</f>
        <v>-540422.85999999987</v>
      </c>
      <c r="R1138" s="11">
        <f>IF(Table5[[#This Row],[Corn]]="","",R1137+Table5[[#This Row],[Corn]])</f>
        <v>835411.80100000009</v>
      </c>
      <c r="S1138" s="11">
        <f>IF(Table5[[#This Row],[Wheat]]="","",S1137+Table5[[#This Row],[Wheat]])</f>
        <v>1664641.7200000016</v>
      </c>
      <c r="T1138" s="11">
        <f>IF(Table5[[#This Row],[KC Wheat]]="","",T1137+Table5[[#This Row],[KC Wheat]])</f>
        <v>-11076.900000000012</v>
      </c>
      <c r="U1138" s="11">
        <f>IF(Table5[[#This Row],[Energies]]="","",U1137+Table5[[#This Row],[Energies]])</f>
        <v>58860.250000000015</v>
      </c>
      <c r="V1138" s="10">
        <f t="shared" si="121"/>
        <v>7513154.8389999978</v>
      </c>
      <c r="W1138" s="8">
        <v>650511</v>
      </c>
      <c r="X1138" s="12">
        <f t="shared" si="118"/>
        <v>-0.10142394210090221</v>
      </c>
      <c r="Y1138" s="8"/>
      <c r="Z1138" s="8"/>
      <c r="AA1138" s="8"/>
      <c r="AB1138" s="1"/>
      <c r="AC1138" s="66">
        <v>139197.13</v>
      </c>
    </row>
    <row r="1139" spans="1:29" x14ac:dyDescent="0.25">
      <c r="A1139" s="1" t="str">
        <f t="shared" si="116"/>
        <v>Jun</v>
      </c>
      <c r="B1139" s="2">
        <v>45818</v>
      </c>
      <c r="C1139" s="8">
        <v>-12376</v>
      </c>
      <c r="D1139" s="8">
        <v>-2829.8</v>
      </c>
      <c r="E1139" s="8">
        <v>0</v>
      </c>
      <c r="F1139" s="8">
        <v>3206.1</v>
      </c>
      <c r="G1139" s="8">
        <v>-44114.1</v>
      </c>
      <c r="H1139" s="8">
        <v>0</v>
      </c>
      <c r="I1139" s="8">
        <v>0</v>
      </c>
      <c r="J1139" s="10">
        <f t="shared" si="119"/>
        <v>-56113.799999999996</v>
      </c>
      <c r="K1139" s="8">
        <v>-33.590000000000003</v>
      </c>
      <c r="L1139" s="8">
        <v>-294.44</v>
      </c>
      <c r="M1139" s="8">
        <f t="shared" si="117"/>
        <v>-328.03</v>
      </c>
      <c r="N1139" s="10">
        <f t="shared" si="120"/>
        <v>-56441.829999999994</v>
      </c>
      <c r="O1139" s="11">
        <f>IF(Table5[[#This Row],[Beans]]="","",O1138+Table5[[#This Row],[Beans]])</f>
        <v>4994406.099999995</v>
      </c>
      <c r="P1139" s="11">
        <f>IF(Table5[[#This Row],[Meal]]="","",P1138+Table5[[#This Row],[Meal]])</f>
        <v>1496468.4999999991</v>
      </c>
      <c r="Q1139" s="11">
        <f>IF(Table5[[#This Row],[Oil]]="","",Q1138+Table5[[#This Row],[Oil]])</f>
        <v>-540422.85999999987</v>
      </c>
      <c r="R1139" s="11">
        <f>IF(Table5[[#This Row],[Corn]]="","",R1138+Table5[[#This Row],[Corn]])</f>
        <v>838617.90100000007</v>
      </c>
      <c r="S1139" s="11">
        <f>IF(Table5[[#This Row],[Wheat]]="","",S1138+Table5[[#This Row],[Wheat]])</f>
        <v>1620527.6200000015</v>
      </c>
      <c r="T1139" s="11">
        <f>IF(Table5[[#This Row],[KC Wheat]]="","",T1138+Table5[[#This Row],[KC Wheat]])</f>
        <v>-11076.900000000012</v>
      </c>
      <c r="U1139" s="11">
        <f>IF(Table5[[#This Row],[Energies]]="","",U1138+Table5[[#This Row],[Energies]])</f>
        <v>58860.250000000015</v>
      </c>
      <c r="V1139" s="10">
        <f t="shared" si="121"/>
        <v>7456713.0089999977</v>
      </c>
      <c r="W1139" s="8">
        <v>622165</v>
      </c>
      <c r="X1139" s="12">
        <f t="shared" si="118"/>
        <v>-9.071842678389172E-2</v>
      </c>
      <c r="Y1139" s="8"/>
      <c r="Z1139" s="8"/>
      <c r="AA1139" s="8"/>
      <c r="AB1139" s="8"/>
      <c r="AC1139" s="66">
        <v>88430.41</v>
      </c>
    </row>
    <row r="1140" spans="1:29" x14ac:dyDescent="0.25">
      <c r="A1140" s="1" t="str">
        <f t="shared" si="116"/>
        <v>Jun</v>
      </c>
      <c r="B1140" s="2">
        <v>45819</v>
      </c>
      <c r="C1140" s="8">
        <v>-45345.1</v>
      </c>
      <c r="D1140" s="8">
        <v>5167.8999999999996</v>
      </c>
      <c r="E1140" s="8">
        <v>0</v>
      </c>
      <c r="F1140" s="8">
        <v>537</v>
      </c>
      <c r="G1140" s="8">
        <v>-22623.8</v>
      </c>
      <c r="H1140" s="8">
        <v>0</v>
      </c>
      <c r="I1140" s="8">
        <v>0</v>
      </c>
      <c r="J1140" s="10">
        <f t="shared" si="119"/>
        <v>-62264</v>
      </c>
      <c r="K1140" s="8">
        <v>-50.85</v>
      </c>
      <c r="L1140" s="8">
        <v>-448.43</v>
      </c>
      <c r="M1140" s="8">
        <f t="shared" si="117"/>
        <v>-499.28000000000003</v>
      </c>
      <c r="N1140" s="10">
        <f t="shared" si="120"/>
        <v>-62763.28</v>
      </c>
      <c r="O1140" s="11">
        <f>IF(Table5[[#This Row],[Beans]]="","",O1139+Table5[[#This Row],[Beans]])</f>
        <v>4949060.9999999953</v>
      </c>
      <c r="P1140" s="11">
        <f>IF(Table5[[#This Row],[Meal]]="","",P1139+Table5[[#This Row],[Meal]])</f>
        <v>1501636.399999999</v>
      </c>
      <c r="Q1140" s="11">
        <f>IF(Table5[[#This Row],[Oil]]="","",Q1139+Table5[[#This Row],[Oil]])</f>
        <v>-540422.85999999987</v>
      </c>
      <c r="R1140" s="11">
        <f>IF(Table5[[#This Row],[Corn]]="","",R1139+Table5[[#This Row],[Corn]])</f>
        <v>839154.90100000007</v>
      </c>
      <c r="S1140" s="11">
        <f>IF(Table5[[#This Row],[Wheat]]="","",S1139+Table5[[#This Row],[Wheat]])</f>
        <v>1597903.8200000015</v>
      </c>
      <c r="T1140" s="11">
        <f>IF(Table5[[#This Row],[KC Wheat]]="","",T1139+Table5[[#This Row],[KC Wheat]])</f>
        <v>-11076.900000000012</v>
      </c>
      <c r="U1140" s="11">
        <f>IF(Table5[[#This Row],[Energies]]="","",U1139+Table5[[#This Row],[Energies]])</f>
        <v>58860.250000000015</v>
      </c>
      <c r="V1140" s="10">
        <f t="shared" si="121"/>
        <v>7393949.7289999975</v>
      </c>
      <c r="W1140" s="8">
        <v>560983</v>
      </c>
      <c r="X1140" s="12">
        <f t="shared" si="118"/>
        <v>-0.11188089478647303</v>
      </c>
      <c r="Y1140" s="8"/>
      <c r="Z1140" s="8"/>
      <c r="AA1140" s="8"/>
      <c r="AB1140" s="1"/>
      <c r="AC1140" s="66">
        <v>5087.38</v>
      </c>
    </row>
    <row r="1141" spans="1:29" x14ac:dyDescent="0.25">
      <c r="A1141" s="1" t="str">
        <f t="shared" si="116"/>
        <v>Jun</v>
      </c>
      <c r="B1141" s="2">
        <v>45820</v>
      </c>
      <c r="C1141" s="8">
        <v>5578.7</v>
      </c>
      <c r="D1141" s="8">
        <v>-736.5</v>
      </c>
      <c r="E1141" s="8">
        <v>0</v>
      </c>
      <c r="F1141" s="8">
        <v>486.8</v>
      </c>
      <c r="G1141" s="8">
        <v>-28040.9</v>
      </c>
      <c r="H1141" s="8">
        <v>0</v>
      </c>
      <c r="I1141" s="8">
        <v>0</v>
      </c>
      <c r="J1141" s="10">
        <f t="shared" si="119"/>
        <v>-22711.9</v>
      </c>
      <c r="K1141" s="8">
        <v>-102.28</v>
      </c>
      <c r="L1141" s="8">
        <v>-904.84</v>
      </c>
      <c r="M1141" s="8">
        <f t="shared" si="117"/>
        <v>-1007.12</v>
      </c>
      <c r="N1141" s="10">
        <f t="shared" si="120"/>
        <v>-23719.02</v>
      </c>
      <c r="O1141" s="11">
        <f>IF(Table5[[#This Row],[Beans]]="","",O1140+Table5[[#This Row],[Beans]])</f>
        <v>4954639.6999999955</v>
      </c>
      <c r="P1141" s="11">
        <f>IF(Table5[[#This Row],[Meal]]="","",P1140+Table5[[#This Row],[Meal]])</f>
        <v>1500899.899999999</v>
      </c>
      <c r="Q1141" s="11">
        <f>IF(Table5[[#This Row],[Oil]]="","",Q1140+Table5[[#This Row],[Oil]])</f>
        <v>-540422.85999999987</v>
      </c>
      <c r="R1141" s="11">
        <f>IF(Table5[[#This Row],[Corn]]="","",R1140+Table5[[#This Row],[Corn]])</f>
        <v>839641.70100000012</v>
      </c>
      <c r="S1141" s="11">
        <f>IF(Table5[[#This Row],[Wheat]]="","",S1140+Table5[[#This Row],[Wheat]])</f>
        <v>1569862.9200000016</v>
      </c>
      <c r="T1141" s="11">
        <f>IF(Table5[[#This Row],[KC Wheat]]="","",T1140+Table5[[#This Row],[KC Wheat]])</f>
        <v>-11076.900000000012</v>
      </c>
      <c r="U1141" s="11">
        <f>IF(Table5[[#This Row],[Energies]]="","",U1140+Table5[[#This Row],[Energies]])</f>
        <v>58860.250000000015</v>
      </c>
      <c r="V1141" s="10">
        <f t="shared" si="121"/>
        <v>7370230.7089999979</v>
      </c>
      <c r="W1141" s="8">
        <v>373281</v>
      </c>
      <c r="X1141" s="12">
        <f t="shared" si="118"/>
        <v>-6.3541996512011062E-2</v>
      </c>
      <c r="Y1141" s="8"/>
      <c r="Z1141" s="8"/>
      <c r="AA1141" s="8"/>
      <c r="AB1141" s="8"/>
      <c r="AC1141" s="66">
        <v>-21888.49</v>
      </c>
    </row>
    <row r="1142" spans="1:29" x14ac:dyDescent="0.25">
      <c r="A1142" s="1" t="str">
        <f t="shared" si="116"/>
        <v>Jun</v>
      </c>
      <c r="B1142" s="2">
        <v>45821</v>
      </c>
      <c r="C1142" s="8">
        <v>61870.1</v>
      </c>
      <c r="D1142" s="8">
        <v>-9071.9</v>
      </c>
      <c r="E1142" s="8">
        <v>0</v>
      </c>
      <c r="F1142" s="8">
        <v>-12012.7</v>
      </c>
      <c r="G1142" s="8">
        <v>63023.3</v>
      </c>
      <c r="H1142" s="8">
        <v>0</v>
      </c>
      <c r="I1142" s="8">
        <v>0</v>
      </c>
      <c r="J1142" s="10">
        <f t="shared" si="119"/>
        <v>103808.8</v>
      </c>
      <c r="K1142" s="8">
        <v>-145.54</v>
      </c>
      <c r="L1142" s="8">
        <v>-1279.72</v>
      </c>
      <c r="M1142" s="8">
        <f t="shared" si="117"/>
        <v>-1425.26</v>
      </c>
      <c r="N1142" s="10">
        <f t="shared" si="120"/>
        <v>102383.54000000001</v>
      </c>
      <c r="O1142" s="11">
        <f>IF(Table5[[#This Row],[Beans]]="","",O1141+Table5[[#This Row],[Beans]])</f>
        <v>5016509.7999999952</v>
      </c>
      <c r="P1142" s="11">
        <f>IF(Table5[[#This Row],[Meal]]="","",P1141+Table5[[#This Row],[Meal]])</f>
        <v>1491827.9999999991</v>
      </c>
      <c r="Q1142" s="11">
        <f>IF(Table5[[#This Row],[Oil]]="","",Q1141+Table5[[#This Row],[Oil]])</f>
        <v>-540422.85999999987</v>
      </c>
      <c r="R1142" s="11">
        <f>IF(Table5[[#This Row],[Corn]]="","",R1141+Table5[[#This Row],[Corn]])</f>
        <v>827629.00100000016</v>
      </c>
      <c r="S1142" s="11">
        <f>IF(Table5[[#This Row],[Wheat]]="","",S1141+Table5[[#This Row],[Wheat]])</f>
        <v>1632886.2200000016</v>
      </c>
      <c r="T1142" s="11">
        <f>IF(Table5[[#This Row],[KC Wheat]]="","",T1141+Table5[[#This Row],[KC Wheat]])</f>
        <v>-11076.900000000012</v>
      </c>
      <c r="U1142" s="11">
        <f>IF(Table5[[#This Row],[Energies]]="","",U1141+Table5[[#This Row],[Energies]])</f>
        <v>58860.250000000015</v>
      </c>
      <c r="V1142" s="10">
        <f t="shared" si="121"/>
        <v>7472614.248999998</v>
      </c>
      <c r="W1142" s="8">
        <v>478406</v>
      </c>
      <c r="X1142" s="12">
        <f t="shared" si="118"/>
        <v>0.21400973231941073</v>
      </c>
      <c r="Y1142" s="8"/>
      <c r="Z1142" s="8"/>
      <c r="AA1142" s="8"/>
      <c r="AB1142" s="1"/>
      <c r="AC1142" s="66">
        <v>76933.75</v>
      </c>
    </row>
    <row r="1143" spans="1:29" x14ac:dyDescent="0.25">
      <c r="A1143" s="1" t="str">
        <f t="shared" si="116"/>
        <v>Jun</v>
      </c>
      <c r="B1143" s="2">
        <v>45824</v>
      </c>
      <c r="C1143" s="8">
        <v>-22665.8</v>
      </c>
      <c r="D1143" s="8">
        <v>69430.8</v>
      </c>
      <c r="E1143" s="8">
        <v>0</v>
      </c>
      <c r="F1143" s="8">
        <v>5834.6</v>
      </c>
      <c r="G1143" s="8">
        <v>-2335</v>
      </c>
      <c r="H1143" s="8">
        <v>0</v>
      </c>
      <c r="I1143" s="8">
        <v>0</v>
      </c>
      <c r="J1143" s="10">
        <f t="shared" si="119"/>
        <v>50264.6</v>
      </c>
      <c r="K1143" s="8">
        <v>-175.9</v>
      </c>
      <c r="L1143" s="8">
        <v>-1555.65</v>
      </c>
      <c r="M1143" s="8">
        <f t="shared" si="117"/>
        <v>-1731.5500000000002</v>
      </c>
      <c r="N1143" s="10">
        <f t="shared" si="120"/>
        <v>48533.049999999996</v>
      </c>
      <c r="O1143" s="11">
        <f>IF(Table5[[#This Row],[Beans]]="","",O1142+Table5[[#This Row],[Beans]])</f>
        <v>4993843.9999999953</v>
      </c>
      <c r="P1143" s="11">
        <f>IF(Table5[[#This Row],[Meal]]="","",P1142+Table5[[#This Row],[Meal]])</f>
        <v>1561258.7999999991</v>
      </c>
      <c r="Q1143" s="11">
        <f>IF(Table5[[#This Row],[Oil]]="","",Q1142+Table5[[#This Row],[Oil]])</f>
        <v>-540422.85999999987</v>
      </c>
      <c r="R1143" s="11">
        <f>IF(Table5[[#This Row],[Corn]]="","",R1142+Table5[[#This Row],[Corn]])</f>
        <v>833463.60100000014</v>
      </c>
      <c r="S1143" s="11">
        <f>IF(Table5[[#This Row],[Wheat]]="","",S1142+Table5[[#This Row],[Wheat]])</f>
        <v>1630551.2200000016</v>
      </c>
      <c r="T1143" s="11">
        <f>IF(Table5[[#This Row],[KC Wheat]]="","",T1142+Table5[[#This Row],[KC Wheat]])</f>
        <v>-11076.900000000012</v>
      </c>
      <c r="U1143" s="11">
        <f>IF(Table5[[#This Row],[Energies]]="","",U1142+Table5[[#This Row],[Energies]])</f>
        <v>58860.250000000015</v>
      </c>
      <c r="V1143" s="10">
        <f t="shared" si="121"/>
        <v>7521147.2989999978</v>
      </c>
      <c r="W1143" s="8">
        <v>499513</v>
      </c>
      <c r="X1143" s="12">
        <f t="shared" si="118"/>
        <v>9.7160734555457012E-2</v>
      </c>
      <c r="Y1143" s="8"/>
      <c r="Z1143" s="8">
        <v>5013.95</v>
      </c>
      <c r="AA1143" s="8"/>
      <c r="AB1143" s="8"/>
      <c r="AC1143" s="66">
        <v>151177.20000000001</v>
      </c>
    </row>
    <row r="1144" spans="1:29" x14ac:dyDescent="0.25">
      <c r="A1144" s="1" t="str">
        <f t="shared" si="116"/>
        <v>Jun</v>
      </c>
      <c r="B1144" s="2">
        <v>45825</v>
      </c>
      <c r="C1144" s="8">
        <v>-7110</v>
      </c>
      <c r="D1144" s="8">
        <v>-20199.3</v>
      </c>
      <c r="E1144" s="8">
        <v>0</v>
      </c>
      <c r="F1144" s="8">
        <v>9993.4</v>
      </c>
      <c r="G1144" s="8">
        <v>32221.4</v>
      </c>
      <c r="H1144" s="8">
        <v>0</v>
      </c>
      <c r="I1144" s="8">
        <v>0</v>
      </c>
      <c r="J1144" s="10">
        <f t="shared" si="119"/>
        <v>14905.5</v>
      </c>
      <c r="K1144" s="8">
        <v>-78.69</v>
      </c>
      <c r="L1144" s="8">
        <v>-678.83</v>
      </c>
      <c r="M1144" s="8">
        <f t="shared" si="117"/>
        <v>-757.52</v>
      </c>
      <c r="N1144" s="10">
        <f t="shared" si="120"/>
        <v>14147.98</v>
      </c>
      <c r="O1144" s="11">
        <f>IF(Table5[[#This Row],[Beans]]="","",O1143+Table5[[#This Row],[Beans]])</f>
        <v>4986733.9999999953</v>
      </c>
      <c r="P1144" s="11">
        <f>IF(Table5[[#This Row],[Meal]]="","",P1143+Table5[[#This Row],[Meal]])</f>
        <v>1541059.4999999991</v>
      </c>
      <c r="Q1144" s="11">
        <f>IF(Table5[[#This Row],[Oil]]="","",Q1143+Table5[[#This Row],[Oil]])</f>
        <v>-540422.85999999987</v>
      </c>
      <c r="R1144" s="11">
        <f>IF(Table5[[#This Row],[Corn]]="","",R1143+Table5[[#This Row],[Corn]])</f>
        <v>843457.00100000016</v>
      </c>
      <c r="S1144" s="11">
        <f>IF(Table5[[#This Row],[Wheat]]="","",S1143+Table5[[#This Row],[Wheat]])</f>
        <v>1662772.6200000015</v>
      </c>
      <c r="T1144" s="11">
        <f>IF(Table5[[#This Row],[KC Wheat]]="","",T1143+Table5[[#This Row],[KC Wheat]])</f>
        <v>-11076.900000000012</v>
      </c>
      <c r="U1144" s="11">
        <f>IF(Table5[[#This Row],[Energies]]="","",U1143+Table5[[#This Row],[Energies]])</f>
        <v>58860.250000000015</v>
      </c>
      <c r="V1144" s="10">
        <f t="shared" si="121"/>
        <v>7535295.2789999982</v>
      </c>
      <c r="W1144" s="8">
        <v>464381</v>
      </c>
      <c r="X1144" s="12">
        <f t="shared" si="118"/>
        <v>3.046631968146845E-2</v>
      </c>
      <c r="Y1144" s="8">
        <f>-4854.87-361.43</f>
        <v>-5216.3</v>
      </c>
      <c r="Z1144" s="8"/>
      <c r="AA1144" s="8"/>
      <c r="AB1144" s="1"/>
      <c r="AC1144" s="66">
        <v>156757.18</v>
      </c>
    </row>
    <row r="1145" spans="1:29" x14ac:dyDescent="0.25">
      <c r="A1145" s="1" t="str">
        <f t="shared" si="116"/>
        <v>Jun</v>
      </c>
      <c r="B1145" s="2">
        <v>45826</v>
      </c>
      <c r="C1145" s="8">
        <v>3955.3</v>
      </c>
      <c r="D1145" s="8">
        <v>-9920.2999999999993</v>
      </c>
      <c r="E1145" s="8">
        <v>0</v>
      </c>
      <c r="F1145" s="8">
        <v>-3893.4</v>
      </c>
      <c r="G1145" s="8">
        <v>48200.1</v>
      </c>
      <c r="H1145" s="8">
        <v>0</v>
      </c>
      <c r="I1145" s="8">
        <v>0</v>
      </c>
      <c r="J1145" s="10">
        <f t="shared" si="119"/>
        <v>38341.699999999997</v>
      </c>
      <c r="K1145" s="8">
        <v>-116.28</v>
      </c>
      <c r="L1145" s="8">
        <v>-1017.72</v>
      </c>
      <c r="M1145" s="8">
        <f t="shared" si="117"/>
        <v>-1134</v>
      </c>
      <c r="N1145" s="10">
        <f t="shared" si="120"/>
        <v>37207.699999999997</v>
      </c>
      <c r="O1145" s="11">
        <f>IF(Table5[[#This Row],[Beans]]="","",O1144+Table5[[#This Row],[Beans]])</f>
        <v>4990689.2999999952</v>
      </c>
      <c r="P1145" s="11">
        <f>IF(Table5[[#This Row],[Meal]]="","",P1144+Table5[[#This Row],[Meal]])</f>
        <v>1531139.199999999</v>
      </c>
      <c r="Q1145" s="11">
        <f>IF(Table5[[#This Row],[Oil]]="","",Q1144+Table5[[#This Row],[Oil]])</f>
        <v>-540422.85999999987</v>
      </c>
      <c r="R1145" s="11">
        <f>IF(Table5[[#This Row],[Corn]]="","",R1144+Table5[[#This Row],[Corn]])</f>
        <v>839563.60100000014</v>
      </c>
      <c r="S1145" s="11">
        <f>IF(Table5[[#This Row],[Wheat]]="","",S1144+Table5[[#This Row],[Wheat]])</f>
        <v>1710972.7200000016</v>
      </c>
      <c r="T1145" s="11">
        <f>IF(Table5[[#This Row],[KC Wheat]]="","",T1144+Table5[[#This Row],[KC Wheat]])</f>
        <v>-11076.900000000012</v>
      </c>
      <c r="U1145" s="11">
        <f>IF(Table5[[#This Row],[Energies]]="","",U1144+Table5[[#This Row],[Energies]])</f>
        <v>58860.250000000015</v>
      </c>
      <c r="V1145" s="10">
        <f t="shared" si="121"/>
        <v>7572502.9789999984</v>
      </c>
      <c r="W1145" s="8">
        <v>420897</v>
      </c>
      <c r="X1145" s="12">
        <f t="shared" si="118"/>
        <v>8.8400962705840136E-2</v>
      </c>
      <c r="Y1145" s="8"/>
      <c r="Z1145" s="8"/>
      <c r="AA1145" s="8"/>
      <c r="AB1145" s="8"/>
      <c r="AC1145" s="66">
        <v>201908.18</v>
      </c>
    </row>
    <row r="1146" spans="1:29" x14ac:dyDescent="0.25">
      <c r="A1146" s="1" t="str">
        <f t="shared" si="116"/>
        <v>Jun</v>
      </c>
      <c r="B1146" s="2">
        <v>45828</v>
      </c>
      <c r="C1146" s="8">
        <v>1940.4</v>
      </c>
      <c r="D1146" s="8">
        <v>364.5</v>
      </c>
      <c r="E1146" s="8">
        <v>0</v>
      </c>
      <c r="F1146" s="8">
        <v>688.6</v>
      </c>
      <c r="G1146" s="8">
        <v>20827.599999999999</v>
      </c>
      <c r="H1146" s="8">
        <v>0</v>
      </c>
      <c r="I1146" s="8">
        <v>0</v>
      </c>
      <c r="J1146" s="10">
        <f t="shared" si="119"/>
        <v>23821.1</v>
      </c>
      <c r="K1146" s="8">
        <v>-517.21</v>
      </c>
      <c r="L1146" s="8">
        <v>-2534.77</v>
      </c>
      <c r="M1146" s="8">
        <f t="shared" si="117"/>
        <v>-3051.98</v>
      </c>
      <c r="N1146" s="10">
        <f t="shared" si="120"/>
        <v>20769.12</v>
      </c>
      <c r="O1146" s="11">
        <f>IF(Table5[[#This Row],[Beans]]="","",O1145+Table5[[#This Row],[Beans]])</f>
        <v>4992629.6999999955</v>
      </c>
      <c r="P1146" s="11">
        <f>IF(Table5[[#This Row],[Meal]]="","",P1145+Table5[[#This Row],[Meal]])</f>
        <v>1531503.699999999</v>
      </c>
      <c r="Q1146" s="11">
        <f>IF(Table5[[#This Row],[Oil]]="","",Q1145+Table5[[#This Row],[Oil]])</f>
        <v>-540422.85999999987</v>
      </c>
      <c r="R1146" s="11">
        <f>IF(Table5[[#This Row],[Corn]]="","",R1145+Table5[[#This Row],[Corn]])</f>
        <v>840252.20100000012</v>
      </c>
      <c r="S1146" s="11">
        <f>IF(Table5[[#This Row],[Wheat]]="","",S1145+Table5[[#This Row],[Wheat]])</f>
        <v>1731800.3200000017</v>
      </c>
      <c r="T1146" s="11">
        <f>IF(Table5[[#This Row],[KC Wheat]]="","",T1145+Table5[[#This Row],[KC Wheat]])</f>
        <v>-11076.900000000012</v>
      </c>
      <c r="U1146" s="11">
        <f>IF(Table5[[#This Row],[Energies]]="","",U1145+Table5[[#This Row],[Energies]])</f>
        <v>58860.250000000015</v>
      </c>
      <c r="V1146" s="10">
        <f t="shared" si="121"/>
        <v>7593272.0989999985</v>
      </c>
      <c r="W1146" s="8">
        <v>372136</v>
      </c>
      <c r="X1146" s="12">
        <f t="shared" si="118"/>
        <v>5.581056387987187E-2</v>
      </c>
      <c r="Y1146" s="8"/>
      <c r="Z1146" s="8"/>
      <c r="AA1146" s="8"/>
      <c r="AB1146" s="1"/>
      <c r="AC1146" s="66">
        <v>216589.95</v>
      </c>
    </row>
    <row r="1147" spans="1:29" x14ac:dyDescent="0.25">
      <c r="A1147" s="1" t="str">
        <f t="shared" si="116"/>
        <v>Jun</v>
      </c>
      <c r="B1147" s="2">
        <v>45831</v>
      </c>
      <c r="C1147" s="8">
        <v>-10987</v>
      </c>
      <c r="D1147" s="8">
        <v>-27758.6</v>
      </c>
      <c r="E1147" s="8">
        <v>0</v>
      </c>
      <c r="F1147" s="8">
        <v>10856.5</v>
      </c>
      <c r="G1147" s="8">
        <v>-22451.3</v>
      </c>
      <c r="H1147" s="8">
        <v>0</v>
      </c>
      <c r="I1147" s="8">
        <v>0</v>
      </c>
      <c r="J1147" s="10">
        <f t="shared" si="119"/>
        <v>-50340.399999999994</v>
      </c>
      <c r="K1147" s="8">
        <v>-68.72</v>
      </c>
      <c r="L1147" s="8">
        <v>-607.97</v>
      </c>
      <c r="M1147" s="8">
        <f t="shared" si="117"/>
        <v>-676.69</v>
      </c>
      <c r="N1147" s="10">
        <f t="shared" si="120"/>
        <v>-51017.09</v>
      </c>
      <c r="O1147" s="11">
        <f>IF(Table5[[#This Row],[Beans]]="","",O1146+Table5[[#This Row],[Beans]])</f>
        <v>4981642.6999999955</v>
      </c>
      <c r="P1147" s="11">
        <f>IF(Table5[[#This Row],[Meal]]="","",P1146+Table5[[#This Row],[Meal]])</f>
        <v>1503745.0999999989</v>
      </c>
      <c r="Q1147" s="11">
        <f>IF(Table5[[#This Row],[Oil]]="","",Q1146+Table5[[#This Row],[Oil]])</f>
        <v>-540422.85999999987</v>
      </c>
      <c r="R1147" s="11">
        <f>IF(Table5[[#This Row],[Corn]]="","",R1146+Table5[[#This Row],[Corn]])</f>
        <v>851108.70100000012</v>
      </c>
      <c r="S1147" s="11">
        <f>IF(Table5[[#This Row],[Wheat]]="","",S1146+Table5[[#This Row],[Wheat]])</f>
        <v>1709349.0200000016</v>
      </c>
      <c r="T1147" s="11">
        <f>IF(Table5[[#This Row],[KC Wheat]]="","",T1146+Table5[[#This Row],[KC Wheat]])</f>
        <v>-11076.900000000012</v>
      </c>
      <c r="U1147" s="11">
        <f>IF(Table5[[#This Row],[Energies]]="","",U1146+Table5[[#This Row],[Energies]])</f>
        <v>58860.250000000015</v>
      </c>
      <c r="V1147" s="10">
        <f t="shared" si="121"/>
        <v>7542255.0089999987</v>
      </c>
      <c r="W1147" s="8">
        <v>274117</v>
      </c>
      <c r="X1147" s="12">
        <f t="shared" si="118"/>
        <v>-0.18611428696505505</v>
      </c>
      <c r="Y1147" s="8"/>
      <c r="Z1147" s="8"/>
      <c r="AA1147" s="8"/>
      <c r="AB1147" s="8"/>
      <c r="AC1147" s="66">
        <v>164690.76</v>
      </c>
    </row>
    <row r="1148" spans="1:29" x14ac:dyDescent="0.25">
      <c r="A1148" s="1" t="str">
        <f t="shared" si="116"/>
        <v>Jun</v>
      </c>
      <c r="B1148" s="2">
        <v>45832</v>
      </c>
      <c r="C1148" s="8">
        <v>-6781.8</v>
      </c>
      <c r="D1148" s="8">
        <v>-19453.7</v>
      </c>
      <c r="E1148" s="8">
        <v>0</v>
      </c>
      <c r="F1148" s="8">
        <v>-48.4</v>
      </c>
      <c r="G1148" s="8">
        <v>1289.8</v>
      </c>
      <c r="H1148" s="8">
        <v>0</v>
      </c>
      <c r="I1148" s="8">
        <v>0</v>
      </c>
      <c r="J1148" s="10">
        <f t="shared" si="119"/>
        <v>-24994.100000000002</v>
      </c>
      <c r="K1148" s="8">
        <v>-87.91</v>
      </c>
      <c r="L1148" s="8">
        <v>-774.13</v>
      </c>
      <c r="M1148" s="8">
        <f t="shared" si="117"/>
        <v>-862.04</v>
      </c>
      <c r="N1148" s="10">
        <f t="shared" si="120"/>
        <v>-25856.140000000003</v>
      </c>
      <c r="O1148" s="11">
        <f>IF(Table5[[#This Row],[Beans]]="","",O1147+Table5[[#This Row],[Beans]])</f>
        <v>4974860.8999999957</v>
      </c>
      <c r="P1148" s="11">
        <f>IF(Table5[[#This Row],[Meal]]="","",P1147+Table5[[#This Row],[Meal]])</f>
        <v>1484291.399999999</v>
      </c>
      <c r="Q1148" s="11">
        <f>IF(Table5[[#This Row],[Oil]]="","",Q1147+Table5[[#This Row],[Oil]])</f>
        <v>-540422.85999999987</v>
      </c>
      <c r="R1148" s="11">
        <f>IF(Table5[[#This Row],[Corn]]="","",R1147+Table5[[#This Row],[Corn]])</f>
        <v>851060.30100000009</v>
      </c>
      <c r="S1148" s="11">
        <f>IF(Table5[[#This Row],[Wheat]]="","",S1147+Table5[[#This Row],[Wheat]])</f>
        <v>1710638.8200000017</v>
      </c>
      <c r="T1148" s="11">
        <f>IF(Table5[[#This Row],[KC Wheat]]="","",T1147+Table5[[#This Row],[KC Wheat]])</f>
        <v>-11076.900000000012</v>
      </c>
      <c r="U1148" s="11">
        <f>IF(Table5[[#This Row],[Energies]]="","",U1147+Table5[[#This Row],[Energies]])</f>
        <v>58860.250000000015</v>
      </c>
      <c r="V1148" s="10">
        <f t="shared" si="121"/>
        <v>7516398.868999999</v>
      </c>
      <c r="W1148" s="8">
        <v>238203</v>
      </c>
      <c r="X1148" s="12">
        <f t="shared" si="118"/>
        <v>-0.10854665978178278</v>
      </c>
      <c r="Y1148" s="8">
        <f>-756.14-3061.17-182.31-26.09</f>
        <v>-4025.71</v>
      </c>
      <c r="Z1148" s="8"/>
      <c r="AA1148" s="8"/>
      <c r="AB1148" s="1"/>
      <c r="AC1148" s="66">
        <v>127497.47</v>
      </c>
    </row>
    <row r="1149" spans="1:29" x14ac:dyDescent="0.25">
      <c r="A1149" s="1" t="str">
        <f t="shared" si="116"/>
        <v>Jun</v>
      </c>
      <c r="B1149" s="2">
        <v>45833</v>
      </c>
      <c r="C1149" s="8">
        <v>28871</v>
      </c>
      <c r="D1149" s="8">
        <v>29733.8</v>
      </c>
      <c r="E1149" s="8">
        <v>0</v>
      </c>
      <c r="F1149" s="8">
        <v>-4024.9</v>
      </c>
      <c r="G1149" s="8">
        <v>-6100</v>
      </c>
      <c r="H1149" s="8">
        <v>0</v>
      </c>
      <c r="I1149" s="8">
        <v>0</v>
      </c>
      <c r="J1149" s="10">
        <f t="shared" si="119"/>
        <v>48479.9</v>
      </c>
      <c r="K1149" s="8">
        <v>-143.51</v>
      </c>
      <c r="L1149" s="8">
        <v>-1269.26</v>
      </c>
      <c r="M1149" s="8">
        <f t="shared" si="117"/>
        <v>-1412.77</v>
      </c>
      <c r="N1149" s="10">
        <f t="shared" si="120"/>
        <v>47067.130000000005</v>
      </c>
      <c r="O1149" s="11">
        <f>IF(Table5[[#This Row],[Beans]]="","",O1148+Table5[[#This Row],[Beans]])</f>
        <v>5003731.8999999957</v>
      </c>
      <c r="P1149" s="11">
        <f>IF(Table5[[#This Row],[Meal]]="","",P1148+Table5[[#This Row],[Meal]])</f>
        <v>1514025.199999999</v>
      </c>
      <c r="Q1149" s="11">
        <f>IF(Table5[[#This Row],[Oil]]="","",Q1148+Table5[[#This Row],[Oil]])</f>
        <v>-540422.85999999987</v>
      </c>
      <c r="R1149" s="11">
        <f>IF(Table5[[#This Row],[Corn]]="","",R1148+Table5[[#This Row],[Corn]])</f>
        <v>847035.40100000007</v>
      </c>
      <c r="S1149" s="11">
        <f>IF(Table5[[#This Row],[Wheat]]="","",S1148+Table5[[#This Row],[Wheat]])</f>
        <v>1704538.8200000017</v>
      </c>
      <c r="T1149" s="11">
        <f>IF(Table5[[#This Row],[KC Wheat]]="","",T1148+Table5[[#This Row],[KC Wheat]])</f>
        <v>-11076.900000000012</v>
      </c>
      <c r="U1149" s="11">
        <f>IF(Table5[[#This Row],[Energies]]="","",U1148+Table5[[#This Row],[Energies]])</f>
        <v>58860.250000000015</v>
      </c>
      <c r="V1149" s="10">
        <f t="shared" si="121"/>
        <v>7563465.9989999989</v>
      </c>
      <c r="W1149" s="8">
        <v>264626</v>
      </c>
      <c r="X1149" s="12">
        <f t="shared" si="118"/>
        <v>0.17786283282821796</v>
      </c>
      <c r="Y1149" s="8"/>
      <c r="Z1149" s="8"/>
      <c r="AA1149" s="8"/>
      <c r="AB1149" s="8"/>
      <c r="AC1149" s="66">
        <v>190274.7</v>
      </c>
    </row>
    <row r="1150" spans="1:29" x14ac:dyDescent="0.25">
      <c r="A1150" s="1" t="str">
        <f t="shared" si="116"/>
        <v>Jun</v>
      </c>
      <c r="B1150" s="2">
        <v>45834</v>
      </c>
      <c r="C1150" s="8">
        <v>-2663.2</v>
      </c>
      <c r="D1150" s="8">
        <v>23623.9</v>
      </c>
      <c r="E1150" s="8">
        <v>0</v>
      </c>
      <c r="F1150" s="8">
        <v>-2105.6999999999998</v>
      </c>
      <c r="G1150" s="8">
        <v>-9717.4</v>
      </c>
      <c r="H1150" s="8">
        <v>0</v>
      </c>
      <c r="I1150" s="8">
        <v>0</v>
      </c>
      <c r="J1150" s="10">
        <f t="shared" si="119"/>
        <v>9137.6</v>
      </c>
      <c r="K1150" s="8">
        <v>-106.33</v>
      </c>
      <c r="L1150" s="8">
        <v>-940.41</v>
      </c>
      <c r="M1150" s="8">
        <f t="shared" si="117"/>
        <v>-1046.74</v>
      </c>
      <c r="N1150" s="10">
        <f t="shared" si="120"/>
        <v>8090.8600000000006</v>
      </c>
      <c r="O1150" s="11">
        <f>IF(Table5[[#This Row],[Beans]]="","",O1149+Table5[[#This Row],[Beans]])</f>
        <v>5001068.6999999955</v>
      </c>
      <c r="P1150" s="11">
        <f>IF(Table5[[#This Row],[Meal]]="","",P1149+Table5[[#This Row],[Meal]])</f>
        <v>1537649.0999999989</v>
      </c>
      <c r="Q1150" s="11">
        <f>IF(Table5[[#This Row],[Oil]]="","",Q1149+Table5[[#This Row],[Oil]])</f>
        <v>-540422.85999999987</v>
      </c>
      <c r="R1150" s="11">
        <f>IF(Table5[[#This Row],[Corn]]="","",R1149+Table5[[#This Row],[Corn]])</f>
        <v>844929.70100000012</v>
      </c>
      <c r="S1150" s="11">
        <f>IF(Table5[[#This Row],[Wheat]]="","",S1149+Table5[[#This Row],[Wheat]])</f>
        <v>1694821.4200000018</v>
      </c>
      <c r="T1150" s="11">
        <f>IF(Table5[[#This Row],[KC Wheat]]="","",T1149+Table5[[#This Row],[KC Wheat]])</f>
        <v>-11076.900000000012</v>
      </c>
      <c r="U1150" s="11">
        <f>IF(Table5[[#This Row],[Energies]]="","",U1149+Table5[[#This Row],[Energies]])</f>
        <v>58860.250000000015</v>
      </c>
      <c r="V1150" s="10">
        <f t="shared" si="121"/>
        <v>7571556.8589999992</v>
      </c>
      <c r="W1150" s="8">
        <v>286271</v>
      </c>
      <c r="X1150" s="12">
        <f t="shared" si="118"/>
        <v>2.8262939662068463E-2</v>
      </c>
      <c r="Y1150" s="8">
        <f>-4854.87-361.43</f>
        <v>-5216.3</v>
      </c>
      <c r="Z1150" s="8"/>
      <c r="AA1150" s="8"/>
      <c r="AB1150" s="1"/>
      <c r="AC1150" s="66">
        <v>198366.71</v>
      </c>
    </row>
    <row r="1151" spans="1:29" x14ac:dyDescent="0.25">
      <c r="A1151" s="1" t="str">
        <f t="shared" si="116"/>
        <v>Jun</v>
      </c>
      <c r="B1151" s="2">
        <v>45835</v>
      </c>
      <c r="C1151" s="8">
        <v>22636.7</v>
      </c>
      <c r="D1151" s="8">
        <v>-11595.5</v>
      </c>
      <c r="E1151" s="8">
        <v>0</v>
      </c>
      <c r="F1151" s="8">
        <v>7177.8</v>
      </c>
      <c r="G1151" s="8">
        <v>9513.7999999999993</v>
      </c>
      <c r="H1151" s="8">
        <v>0</v>
      </c>
      <c r="I1151" s="8">
        <v>0</v>
      </c>
      <c r="J1151" s="10">
        <f t="shared" si="119"/>
        <v>27732.799999999999</v>
      </c>
      <c r="K1151" s="8">
        <v>-63.51</v>
      </c>
      <c r="L1151" s="8">
        <v>-560.38</v>
      </c>
      <c r="M1151" s="8">
        <f t="shared" si="117"/>
        <v>-623.89</v>
      </c>
      <c r="N1151" s="10">
        <f t="shared" si="120"/>
        <v>27108.91</v>
      </c>
      <c r="O1151" s="11">
        <f>IF(Table5[[#This Row],[Beans]]="","",O1150+Table5[[#This Row],[Beans]])</f>
        <v>5023705.3999999957</v>
      </c>
      <c r="P1151" s="11">
        <f>IF(Table5[[#This Row],[Meal]]="","",P1150+Table5[[#This Row],[Meal]])</f>
        <v>1526053.5999999989</v>
      </c>
      <c r="Q1151" s="11">
        <f>IF(Table5[[#This Row],[Oil]]="","",Q1150+Table5[[#This Row],[Oil]])</f>
        <v>-540422.85999999987</v>
      </c>
      <c r="R1151" s="11">
        <f>IF(Table5[[#This Row],[Corn]]="","",R1150+Table5[[#This Row],[Corn]])</f>
        <v>852107.50100000016</v>
      </c>
      <c r="S1151" s="11">
        <f>IF(Table5[[#This Row],[Wheat]]="","",S1150+Table5[[#This Row],[Wheat]])</f>
        <v>1704335.2200000018</v>
      </c>
      <c r="T1151" s="11">
        <f>IF(Table5[[#This Row],[KC Wheat]]="","",T1150+Table5[[#This Row],[KC Wheat]])</f>
        <v>-11076.900000000012</v>
      </c>
      <c r="U1151" s="11">
        <f>IF(Table5[[#This Row],[Energies]]="","",U1150+Table5[[#This Row],[Energies]])</f>
        <v>58860.250000000015</v>
      </c>
      <c r="V1151" s="10">
        <f t="shared" si="121"/>
        <v>7598665.7689999994</v>
      </c>
      <c r="W1151" s="8">
        <v>330740</v>
      </c>
      <c r="X1151" s="12">
        <f t="shared" si="118"/>
        <v>8.1964413134183955E-2</v>
      </c>
      <c r="Y1151" s="8"/>
      <c r="Z1151" s="8"/>
      <c r="AA1151" s="8"/>
      <c r="AB1151" s="8"/>
      <c r="AC1151" s="66">
        <v>222467.82</v>
      </c>
    </row>
    <row r="1152" spans="1:29" x14ac:dyDescent="0.25">
      <c r="A1152" s="1" t="str">
        <f t="shared" si="116"/>
        <v>Jun</v>
      </c>
      <c r="B1152" s="2">
        <v>45838</v>
      </c>
      <c r="C1152" s="8">
        <v>-13863.6</v>
      </c>
      <c r="D1152" s="8">
        <v>-80771.199999999997</v>
      </c>
      <c r="E1152" s="8">
        <v>0</v>
      </c>
      <c r="F1152" s="8">
        <v>21962.5</v>
      </c>
      <c r="G1152" s="8">
        <v>-76719.600000000006</v>
      </c>
      <c r="H1152" s="8">
        <v>0</v>
      </c>
      <c r="I1152" s="8">
        <v>0</v>
      </c>
      <c r="J1152" s="10">
        <f t="shared" si="119"/>
        <v>-149391.90000000002</v>
      </c>
      <c r="K1152" s="8">
        <v>-71.09</v>
      </c>
      <c r="L1152" s="8">
        <v>-625.99</v>
      </c>
      <c r="M1152" s="8">
        <f t="shared" si="117"/>
        <v>-697.08</v>
      </c>
      <c r="N1152" s="10">
        <f t="shared" si="120"/>
        <v>-150088.98000000001</v>
      </c>
      <c r="O1152" s="11">
        <f>IF(Table5[[#This Row],[Beans]]="","",O1151+Table5[[#This Row],[Beans]])</f>
        <v>5009841.7999999961</v>
      </c>
      <c r="P1152" s="11">
        <f>IF(Table5[[#This Row],[Meal]]="","",P1151+Table5[[#This Row],[Meal]])</f>
        <v>1445282.399999999</v>
      </c>
      <c r="Q1152" s="11">
        <f>IF(Table5[[#This Row],[Oil]]="","",Q1151+Table5[[#This Row],[Oil]])</f>
        <v>-540422.85999999987</v>
      </c>
      <c r="R1152" s="11">
        <f>IF(Table5[[#This Row],[Corn]]="","",R1151+Table5[[#This Row],[Corn]])</f>
        <v>874070.00100000016</v>
      </c>
      <c r="S1152" s="11">
        <f>IF(Table5[[#This Row],[Wheat]]="","",S1151+Table5[[#This Row],[Wheat]])</f>
        <v>1627615.6200000017</v>
      </c>
      <c r="T1152" s="11">
        <f>IF(Table5[[#This Row],[KC Wheat]]="","",T1151+Table5[[#This Row],[KC Wheat]])</f>
        <v>-11076.900000000012</v>
      </c>
      <c r="U1152" s="11">
        <f>IF(Table5[[#This Row],[Energies]]="","",U1151+Table5[[#This Row],[Energies]])</f>
        <v>58860.250000000015</v>
      </c>
      <c r="V1152" s="10">
        <f t="shared" si="121"/>
        <v>7448576.7889999989</v>
      </c>
      <c r="W1152" s="8">
        <v>276848</v>
      </c>
      <c r="X1152" s="12">
        <f t="shared" si="118"/>
        <v>-0.54213496214529278</v>
      </c>
      <c r="Y1152" s="8"/>
      <c r="Z1152" s="8"/>
      <c r="AA1152" s="8"/>
      <c r="AB1152" s="1"/>
      <c r="AC1152" s="66">
        <v>62073.24</v>
      </c>
    </row>
    <row r="1153" spans="1:29" x14ac:dyDescent="0.25">
      <c r="A1153" s="1" t="str">
        <f t="shared" si="116"/>
        <v>Jul</v>
      </c>
      <c r="B1153" s="2">
        <v>45839</v>
      </c>
      <c r="C1153" s="8">
        <v>22636.7</v>
      </c>
      <c r="D1153" s="8">
        <v>-11595.5</v>
      </c>
      <c r="E1153" s="8">
        <v>0</v>
      </c>
      <c r="F1153" s="8">
        <v>7177.8</v>
      </c>
      <c r="G1153" s="8">
        <v>9513.7999999999993</v>
      </c>
      <c r="H1153" s="8">
        <v>0</v>
      </c>
      <c r="I1153" s="8">
        <v>0</v>
      </c>
      <c r="J1153" s="10">
        <f t="shared" si="119"/>
        <v>27732.799999999999</v>
      </c>
      <c r="K1153" s="8">
        <v>-51.33</v>
      </c>
      <c r="L1153" s="8">
        <v>-452.24</v>
      </c>
      <c r="M1153" s="8">
        <f t="shared" si="117"/>
        <v>-503.57</v>
      </c>
      <c r="N1153" s="10">
        <f t="shared" si="120"/>
        <v>27229.23</v>
      </c>
      <c r="O1153" s="11">
        <f>IF(Table5[[#This Row],[Beans]]="","",O1152+Table5[[#This Row],[Beans]])</f>
        <v>5032478.4999999963</v>
      </c>
      <c r="P1153" s="11">
        <f>IF(Table5[[#This Row],[Meal]]="","",P1152+Table5[[#This Row],[Meal]])</f>
        <v>1433686.899999999</v>
      </c>
      <c r="Q1153" s="11">
        <f>IF(Table5[[#This Row],[Oil]]="","",Q1152+Table5[[#This Row],[Oil]])</f>
        <v>-540422.85999999987</v>
      </c>
      <c r="R1153" s="11">
        <f>IF(Table5[[#This Row],[Corn]]="","",R1152+Table5[[#This Row],[Corn]])</f>
        <v>881247.80100000021</v>
      </c>
      <c r="S1153" s="11">
        <f>IF(Table5[[#This Row],[Wheat]]="","",S1152+Table5[[#This Row],[Wheat]])</f>
        <v>1637129.4200000018</v>
      </c>
      <c r="T1153" s="11">
        <f>IF(Table5[[#This Row],[KC Wheat]]="","",T1152+Table5[[#This Row],[KC Wheat]])</f>
        <v>-11076.900000000012</v>
      </c>
      <c r="U1153" s="11">
        <f>IF(Table5[[#This Row],[Energies]]="","",U1152+Table5[[#This Row],[Energies]])</f>
        <v>58860.250000000015</v>
      </c>
      <c r="V1153" s="10">
        <f t="shared" si="121"/>
        <v>7475806.0189999994</v>
      </c>
      <c r="W1153" s="8">
        <v>240666</v>
      </c>
      <c r="X1153" s="12">
        <f t="shared" si="118"/>
        <v>0.11314115828575702</v>
      </c>
      <c r="Y1153" s="8">
        <f>-2500-1656.46-1656.46</f>
        <v>-5812.92</v>
      </c>
      <c r="Z1153" s="8"/>
      <c r="AA1153" s="8"/>
      <c r="AB1153" s="8"/>
      <c r="AC1153" s="66">
        <v>93795.92</v>
      </c>
    </row>
    <row r="1154" spans="1:29" x14ac:dyDescent="0.25">
      <c r="A1154" s="1" t="str">
        <f t="shared" si="116"/>
        <v>Jul</v>
      </c>
      <c r="B1154" s="2">
        <v>45840</v>
      </c>
      <c r="C1154" s="8">
        <v>23300.2</v>
      </c>
      <c r="D1154" s="8">
        <v>-1819.9</v>
      </c>
      <c r="E1154" s="8">
        <v>0</v>
      </c>
      <c r="F1154" s="8">
        <v>-2162.6</v>
      </c>
      <c r="G1154" s="8">
        <v>14942</v>
      </c>
      <c r="H1154" s="8">
        <v>0</v>
      </c>
      <c r="I1154" s="8">
        <v>0</v>
      </c>
      <c r="J1154" s="10">
        <f t="shared" si="119"/>
        <v>34259.699999999997</v>
      </c>
      <c r="K1154" s="8">
        <v>-124.87</v>
      </c>
      <c r="L1154" s="8">
        <v>-1104.47</v>
      </c>
      <c r="M1154" s="8">
        <f t="shared" si="117"/>
        <v>-1229.3400000000001</v>
      </c>
      <c r="N1154" s="10">
        <f t="shared" si="120"/>
        <v>33030.36</v>
      </c>
      <c r="O1154" s="11">
        <f>IF(Table5[[#This Row],[Beans]]="","",O1153+Table5[[#This Row],[Beans]])</f>
        <v>5055778.6999999965</v>
      </c>
      <c r="P1154" s="11">
        <f>IF(Table5[[#This Row],[Meal]]="","",P1153+Table5[[#This Row],[Meal]])</f>
        <v>1431866.9999999991</v>
      </c>
      <c r="Q1154" s="11">
        <f>IF(Table5[[#This Row],[Oil]]="","",Q1153+Table5[[#This Row],[Oil]])</f>
        <v>-540422.85999999987</v>
      </c>
      <c r="R1154" s="11">
        <f>IF(Table5[[#This Row],[Corn]]="","",R1153+Table5[[#This Row],[Corn]])</f>
        <v>879085.20100000023</v>
      </c>
      <c r="S1154" s="11">
        <f>IF(Table5[[#This Row],[Wheat]]="","",S1153+Table5[[#This Row],[Wheat]])</f>
        <v>1652071.4200000018</v>
      </c>
      <c r="T1154" s="11">
        <f>IF(Table5[[#This Row],[KC Wheat]]="","",T1153+Table5[[#This Row],[KC Wheat]])</f>
        <v>-11076.900000000012</v>
      </c>
      <c r="U1154" s="11">
        <f>IF(Table5[[#This Row],[Energies]]="","",U1153+Table5[[#This Row],[Energies]])</f>
        <v>58860.250000000015</v>
      </c>
      <c r="V1154" s="10">
        <f t="shared" si="121"/>
        <v>7508836.3789999997</v>
      </c>
      <c r="W1154" s="8">
        <v>249035</v>
      </c>
      <c r="X1154" s="12">
        <f t="shared" si="118"/>
        <v>0.13263340494308029</v>
      </c>
      <c r="Y1154" s="8"/>
      <c r="Z1154" s="8"/>
      <c r="AA1154" s="8"/>
      <c r="AB1154" s="1"/>
      <c r="AC1154" s="66">
        <v>124027.83</v>
      </c>
    </row>
    <row r="1155" spans="1:29" x14ac:dyDescent="0.25">
      <c r="A1155" s="1" t="str">
        <f t="shared" si="116"/>
        <v>Jul</v>
      </c>
      <c r="B1155" s="2">
        <v>45841</v>
      </c>
      <c r="C1155" s="8">
        <v>2931.3</v>
      </c>
      <c r="D1155" s="8">
        <v>2325.9</v>
      </c>
      <c r="E1155" s="8">
        <v>0</v>
      </c>
      <c r="F1155" s="8">
        <v>9561.2000000000007</v>
      </c>
      <c r="G1155" s="8">
        <v>-13353.9</v>
      </c>
      <c r="H1155" s="8">
        <v>0</v>
      </c>
      <c r="I1155" s="8">
        <v>0</v>
      </c>
      <c r="J1155" s="10">
        <f t="shared" si="119"/>
        <v>1464.5000000000018</v>
      </c>
      <c r="K1155" s="8">
        <v>-93.26</v>
      </c>
      <c r="L1155" s="8">
        <v>-823.61</v>
      </c>
      <c r="M1155" s="8">
        <f t="shared" si="117"/>
        <v>-916.87</v>
      </c>
      <c r="N1155" s="10">
        <f t="shared" si="120"/>
        <v>547.63000000000181</v>
      </c>
      <c r="O1155" s="11">
        <f>IF(Table5[[#This Row],[Beans]]="","",O1154+Table5[[#This Row],[Beans]])</f>
        <v>5058709.9999999963</v>
      </c>
      <c r="P1155" s="11">
        <f>IF(Table5[[#This Row],[Meal]]="","",P1154+Table5[[#This Row],[Meal]])</f>
        <v>1434192.899999999</v>
      </c>
      <c r="Q1155" s="11">
        <f>IF(Table5[[#This Row],[Oil]]="","",Q1154+Table5[[#This Row],[Oil]])</f>
        <v>-540422.85999999987</v>
      </c>
      <c r="R1155" s="11">
        <f>IF(Table5[[#This Row],[Corn]]="","",R1154+Table5[[#This Row],[Corn]])</f>
        <v>888646.40100000019</v>
      </c>
      <c r="S1155" s="11">
        <f>IF(Table5[[#This Row],[Wheat]]="","",S1154+Table5[[#This Row],[Wheat]])</f>
        <v>1638717.5200000019</v>
      </c>
      <c r="T1155" s="11">
        <f>IF(Table5[[#This Row],[KC Wheat]]="","",T1154+Table5[[#This Row],[KC Wheat]])</f>
        <v>-11076.900000000012</v>
      </c>
      <c r="U1155" s="11">
        <f>IF(Table5[[#This Row],[Energies]]="","",U1154+Table5[[#This Row],[Energies]])</f>
        <v>58860.250000000015</v>
      </c>
      <c r="V1155" s="10">
        <f t="shared" si="121"/>
        <v>7509384.0089999996</v>
      </c>
      <c r="W1155" s="8">
        <v>258996</v>
      </c>
      <c r="X1155" s="12">
        <f t="shared" si="118"/>
        <v>2.1144341997559879E-3</v>
      </c>
      <c r="Y1155" s="8"/>
      <c r="Z1155" s="8"/>
      <c r="AA1155" s="8"/>
      <c r="AB1155" s="8"/>
      <c r="AC1155" s="66">
        <v>142388.46</v>
      </c>
    </row>
    <row r="1156" spans="1:29" x14ac:dyDescent="0.25">
      <c r="A1156" s="1" t="str">
        <f t="shared" si="116"/>
        <v>Jul</v>
      </c>
      <c r="B1156" s="2">
        <v>45845</v>
      </c>
      <c r="C1156" s="8">
        <v>4168.7</v>
      </c>
      <c r="D1156" s="8">
        <v>-21703.7</v>
      </c>
      <c r="E1156" s="8">
        <v>0</v>
      </c>
      <c r="F1156" s="8">
        <v>-9033.4</v>
      </c>
      <c r="G1156" s="8">
        <v>-12969.1</v>
      </c>
      <c r="H1156" s="8">
        <v>0</v>
      </c>
      <c r="I1156" s="8">
        <v>0</v>
      </c>
      <c r="J1156" s="10">
        <f t="shared" si="119"/>
        <v>-39537.5</v>
      </c>
      <c r="K1156" s="8">
        <v>-83.81</v>
      </c>
      <c r="L1156" s="8">
        <v>-735.77</v>
      </c>
      <c r="M1156" s="8">
        <f t="shared" ref="M1156:M1218" si="122">IF(SUM(K1156:L1156)=0,"",SUM(K1156:L1156))</f>
        <v>-819.57999999999993</v>
      </c>
      <c r="N1156" s="10">
        <f t="shared" si="120"/>
        <v>-40357.08</v>
      </c>
      <c r="O1156" s="11">
        <f>IF(Table5[[#This Row],[Beans]]="","",O1155+Table5[[#This Row],[Beans]])</f>
        <v>5062878.6999999965</v>
      </c>
      <c r="P1156" s="11">
        <f>IF(Table5[[#This Row],[Meal]]="","",P1155+Table5[[#This Row],[Meal]])</f>
        <v>1412489.199999999</v>
      </c>
      <c r="Q1156" s="11">
        <f>IF(Table5[[#This Row],[Oil]]="","",Q1155+Table5[[#This Row],[Oil]])</f>
        <v>-540422.85999999987</v>
      </c>
      <c r="R1156" s="11">
        <f>IF(Table5[[#This Row],[Corn]]="","",R1155+Table5[[#This Row],[Corn]])</f>
        <v>879613.00100000016</v>
      </c>
      <c r="S1156" s="11">
        <f>IF(Table5[[#This Row],[Wheat]]="","",S1155+Table5[[#This Row],[Wheat]])</f>
        <v>1625748.4200000018</v>
      </c>
      <c r="T1156" s="11">
        <f>IF(Table5[[#This Row],[KC Wheat]]="","",T1155+Table5[[#This Row],[KC Wheat]])</f>
        <v>-11076.900000000012</v>
      </c>
      <c r="U1156" s="11">
        <f>IF(Table5[[#This Row],[Energies]]="","",U1155+Table5[[#This Row],[Energies]])</f>
        <v>58860.250000000015</v>
      </c>
      <c r="V1156" s="10">
        <f t="shared" si="121"/>
        <v>7469026.9289999995</v>
      </c>
      <c r="W1156" s="8">
        <v>221962</v>
      </c>
      <c r="X1156" s="12">
        <f t="shared" si="118"/>
        <v>-0.18181977095178456</v>
      </c>
      <c r="Y1156" s="8"/>
      <c r="Z1156" s="8"/>
      <c r="AA1156" s="8"/>
      <c r="AB1156" s="8"/>
      <c r="AC1156" s="66">
        <v>81315.850000000006</v>
      </c>
    </row>
    <row r="1157" spans="1:29" x14ac:dyDescent="0.25">
      <c r="A1157" s="1" t="str">
        <f t="shared" si="116"/>
        <v>Jul</v>
      </c>
      <c r="B1157" s="2">
        <v>45846</v>
      </c>
      <c r="C1157" s="8">
        <v>10144.5</v>
      </c>
      <c r="D1157" s="8">
        <v>-7992.6</v>
      </c>
      <c r="E1157" s="8">
        <v>0</v>
      </c>
      <c r="F1157" s="8">
        <v>-7404.9</v>
      </c>
      <c r="G1157" s="8">
        <v>-20539</v>
      </c>
      <c r="H1157" s="8">
        <v>0</v>
      </c>
      <c r="I1157" s="8">
        <v>0</v>
      </c>
      <c r="J1157" s="10">
        <f t="shared" si="119"/>
        <v>-25792</v>
      </c>
      <c r="K1157" s="8">
        <v>-74.930000000000007</v>
      </c>
      <c r="L1157" s="8">
        <v>-661.12</v>
      </c>
      <c r="M1157" s="8">
        <f t="shared" si="122"/>
        <v>-736.05</v>
      </c>
      <c r="N1157" s="10">
        <f t="shared" si="120"/>
        <v>-26528.05</v>
      </c>
      <c r="O1157" s="11">
        <f>IF(Table5[[#This Row],[Beans]]="","",O1156+Table5[[#This Row],[Beans]])</f>
        <v>5073023.1999999965</v>
      </c>
      <c r="P1157" s="11">
        <f>IF(Table5[[#This Row],[Meal]]="","",P1156+Table5[[#This Row],[Meal]])</f>
        <v>1404496.5999999989</v>
      </c>
      <c r="Q1157" s="11">
        <f>IF(Table5[[#This Row],[Oil]]="","",Q1156+Table5[[#This Row],[Oil]])</f>
        <v>-540422.85999999987</v>
      </c>
      <c r="R1157" s="11">
        <f>IF(Table5[[#This Row],[Corn]]="","",R1156+Table5[[#This Row],[Corn]])</f>
        <v>872208.10100000014</v>
      </c>
      <c r="S1157" s="11">
        <f>IF(Table5[[#This Row],[Wheat]]="","",S1156+Table5[[#This Row],[Wheat]])</f>
        <v>1605209.4200000018</v>
      </c>
      <c r="T1157" s="11">
        <f>IF(Table5[[#This Row],[KC Wheat]]="","",T1156+Table5[[#This Row],[KC Wheat]])</f>
        <v>-11076.900000000012</v>
      </c>
      <c r="U1157" s="11">
        <f>IF(Table5[[#This Row],[Energies]]="","",U1156+Table5[[#This Row],[Energies]])</f>
        <v>58860.250000000015</v>
      </c>
      <c r="V1157" s="10">
        <f t="shared" si="121"/>
        <v>7442498.8789999997</v>
      </c>
      <c r="W1157" s="8">
        <v>250672</v>
      </c>
      <c r="X1157" s="12">
        <f t="shared" si="118"/>
        <v>-0.10582773504819046</v>
      </c>
      <c r="Y1157" s="8"/>
      <c r="Z1157" s="8"/>
      <c r="AA1157" s="8"/>
      <c r="AB1157" s="1"/>
      <c r="AC1157" s="66">
        <v>58441.05</v>
      </c>
    </row>
    <row r="1158" spans="1:29" x14ac:dyDescent="0.25">
      <c r="A1158" s="1" t="str">
        <f t="shared" ref="A1158:A1221" si="123">TEXT(B1158,"mmm")</f>
        <v>Jul</v>
      </c>
      <c r="B1158" s="2">
        <v>45847</v>
      </c>
      <c r="C1158" s="8">
        <v>11875.5</v>
      </c>
      <c r="D1158" s="8">
        <v>1611.4</v>
      </c>
      <c r="E1158" s="8">
        <v>0</v>
      </c>
      <c r="F1158" s="8">
        <v>-2351.5</v>
      </c>
      <c r="G1158" s="8">
        <v>-10566.4</v>
      </c>
      <c r="H1158" s="8">
        <v>0</v>
      </c>
      <c r="I1158" s="8">
        <v>0</v>
      </c>
      <c r="J1158" s="10">
        <f t="shared" si="119"/>
        <v>569</v>
      </c>
      <c r="K1158" s="8">
        <v>-55.98</v>
      </c>
      <c r="L1158" s="8">
        <v>-495.15</v>
      </c>
      <c r="M1158" s="8">
        <f t="shared" si="122"/>
        <v>-551.13</v>
      </c>
      <c r="N1158" s="10">
        <f t="shared" si="120"/>
        <v>17.870000000000005</v>
      </c>
      <c r="O1158" s="11">
        <f>IF(Table5[[#This Row],[Beans]]="","",O1157+Table5[[#This Row],[Beans]])</f>
        <v>5084898.6999999965</v>
      </c>
      <c r="P1158" s="11">
        <f>IF(Table5[[#This Row],[Meal]]="","",P1157+Table5[[#This Row],[Meal]])</f>
        <v>1406107.9999999988</v>
      </c>
      <c r="Q1158" s="11">
        <f>IF(Table5[[#This Row],[Oil]]="","",Q1157+Table5[[#This Row],[Oil]])</f>
        <v>-540422.85999999987</v>
      </c>
      <c r="R1158" s="11">
        <f>IF(Table5[[#This Row],[Corn]]="","",R1157+Table5[[#This Row],[Corn]])</f>
        <v>869856.60100000014</v>
      </c>
      <c r="S1158" s="11">
        <f>IF(Table5[[#This Row],[Wheat]]="","",S1157+Table5[[#This Row],[Wheat]])</f>
        <v>1594643.0200000019</v>
      </c>
      <c r="T1158" s="11">
        <f>IF(Table5[[#This Row],[KC Wheat]]="","",T1157+Table5[[#This Row],[KC Wheat]])</f>
        <v>-11076.900000000012</v>
      </c>
      <c r="U1158" s="11">
        <f>IF(Table5[[#This Row],[Energies]]="","",U1157+Table5[[#This Row],[Energies]])</f>
        <v>58860.250000000015</v>
      </c>
      <c r="V1158" s="10">
        <f t="shared" si="121"/>
        <v>7442516.7489999998</v>
      </c>
      <c r="W1158" s="8">
        <v>255766</v>
      </c>
      <c r="X1158" s="12">
        <f t="shared" si="118"/>
        <v>6.9868551723059372E-5</v>
      </c>
      <c r="Y1158" s="8"/>
      <c r="Z1158" s="8"/>
      <c r="AA1158" s="8"/>
      <c r="AB1158" s="8"/>
      <c r="AC1158" s="66">
        <v>77378.67</v>
      </c>
    </row>
    <row r="1159" spans="1:29" x14ac:dyDescent="0.25">
      <c r="A1159" s="1" t="str">
        <f t="shared" si="123"/>
        <v>Jul</v>
      </c>
      <c r="B1159" s="2">
        <v>45848</v>
      </c>
      <c r="C1159" s="8">
        <v>4841.8999999999996</v>
      </c>
      <c r="D1159" s="8">
        <v>1486.4</v>
      </c>
      <c r="E1159" s="8">
        <v>0</v>
      </c>
      <c r="F1159" s="8">
        <v>-11577.6</v>
      </c>
      <c r="G1159" s="8">
        <v>15981.3</v>
      </c>
      <c r="H1159" s="8">
        <v>0</v>
      </c>
      <c r="I1159" s="8">
        <v>0</v>
      </c>
      <c r="J1159" s="10">
        <f t="shared" si="119"/>
        <v>10731.999999999998</v>
      </c>
      <c r="K1159" s="8">
        <v>-92.88</v>
      </c>
      <c r="L1159" s="8">
        <v>-821.12</v>
      </c>
      <c r="M1159" s="8">
        <f t="shared" si="122"/>
        <v>-914</v>
      </c>
      <c r="N1159" s="10">
        <f t="shared" si="120"/>
        <v>9817.9999999999982</v>
      </c>
      <c r="O1159" s="11">
        <f>IF(Table5[[#This Row],[Beans]]="","",O1158+Table5[[#This Row],[Beans]])</f>
        <v>5089740.5999999968</v>
      </c>
      <c r="P1159" s="11">
        <f>IF(Table5[[#This Row],[Meal]]="","",P1158+Table5[[#This Row],[Meal]])</f>
        <v>1407594.3999999987</v>
      </c>
      <c r="Q1159" s="11">
        <f>IF(Table5[[#This Row],[Oil]]="","",Q1158+Table5[[#This Row],[Oil]])</f>
        <v>-540422.85999999987</v>
      </c>
      <c r="R1159" s="11">
        <f>IF(Table5[[#This Row],[Corn]]="","",R1158+Table5[[#This Row],[Corn]])</f>
        <v>858279.00100000016</v>
      </c>
      <c r="S1159" s="11">
        <f>IF(Table5[[#This Row],[Wheat]]="","",S1158+Table5[[#This Row],[Wheat]])</f>
        <v>1610624.3200000019</v>
      </c>
      <c r="T1159" s="11">
        <f>IF(Table5[[#This Row],[KC Wheat]]="","",T1158+Table5[[#This Row],[KC Wheat]])</f>
        <v>-11076.900000000012</v>
      </c>
      <c r="U1159" s="11">
        <f>IF(Table5[[#This Row],[Energies]]="","",U1158+Table5[[#This Row],[Energies]])</f>
        <v>58860.250000000015</v>
      </c>
      <c r="V1159" s="10">
        <f t="shared" si="121"/>
        <v>7452334.7489999998</v>
      </c>
      <c r="W1159" s="8">
        <v>276480</v>
      </c>
      <c r="X1159" s="12">
        <f t="shared" si="118"/>
        <v>3.5510706018518509E-2</v>
      </c>
      <c r="Y1159" s="8"/>
      <c r="Z1159" s="8"/>
      <c r="AA1159" s="8"/>
      <c r="AB1159" s="1"/>
      <c r="AC1159" s="66">
        <v>82748.42</v>
      </c>
    </row>
    <row r="1160" spans="1:29" x14ac:dyDescent="0.25">
      <c r="A1160" s="1" t="str">
        <f t="shared" si="123"/>
        <v>Jul</v>
      </c>
      <c r="B1160" s="2">
        <v>45849</v>
      </c>
      <c r="C1160" s="8">
        <v>-9684.5</v>
      </c>
      <c r="D1160" s="8">
        <v>-2030.6</v>
      </c>
      <c r="E1160" s="8">
        <v>0</v>
      </c>
      <c r="F1160" s="8">
        <v>-7314.5</v>
      </c>
      <c r="G1160" s="8">
        <v>486.2</v>
      </c>
      <c r="H1160" s="8">
        <v>0</v>
      </c>
      <c r="I1160" s="8">
        <v>0</v>
      </c>
      <c r="J1160" s="10">
        <f t="shared" si="119"/>
        <v>-18543.399999999998</v>
      </c>
      <c r="K1160" s="8">
        <v>-105.89</v>
      </c>
      <c r="L1160" s="8">
        <v>-933.64</v>
      </c>
      <c r="M1160" s="8">
        <f t="shared" si="122"/>
        <v>-1039.53</v>
      </c>
      <c r="N1160" s="10">
        <f t="shared" si="120"/>
        <v>-19582.929999999997</v>
      </c>
      <c r="O1160" s="11">
        <f>IF(Table5[[#This Row],[Beans]]="","",O1159+Table5[[#This Row],[Beans]])</f>
        <v>5080056.0999999968</v>
      </c>
      <c r="P1160" s="11">
        <f>IF(Table5[[#This Row],[Meal]]="","",P1159+Table5[[#This Row],[Meal]])</f>
        <v>1405563.7999999986</v>
      </c>
      <c r="Q1160" s="11">
        <f>IF(Table5[[#This Row],[Oil]]="","",Q1159+Table5[[#This Row],[Oil]])</f>
        <v>-540422.85999999987</v>
      </c>
      <c r="R1160" s="11">
        <f>IF(Table5[[#This Row],[Corn]]="","",R1159+Table5[[#This Row],[Corn]])</f>
        <v>850964.50100000016</v>
      </c>
      <c r="S1160" s="11">
        <f>IF(Table5[[#This Row],[Wheat]]="","",S1159+Table5[[#This Row],[Wheat]])</f>
        <v>1611110.5200000019</v>
      </c>
      <c r="T1160" s="11">
        <f>IF(Table5[[#This Row],[KC Wheat]]="","",T1159+Table5[[#This Row],[KC Wheat]])</f>
        <v>-11076.900000000012</v>
      </c>
      <c r="U1160" s="11">
        <f>IF(Table5[[#This Row],[Energies]]="","",U1159+Table5[[#This Row],[Energies]])</f>
        <v>58860.250000000015</v>
      </c>
      <c r="V1160" s="10">
        <f t="shared" si="121"/>
        <v>7432751.8190000001</v>
      </c>
      <c r="W1160" s="8">
        <v>331172</v>
      </c>
      <c r="X1160" s="12">
        <f t="shared" si="118"/>
        <v>-5.9132203205585002E-2</v>
      </c>
      <c r="Y1160" s="8"/>
      <c r="Z1160" s="8"/>
      <c r="AA1160" s="8"/>
      <c r="AB1160" s="8"/>
      <c r="AC1160" s="66">
        <v>53323.89</v>
      </c>
    </row>
    <row r="1161" spans="1:29" x14ac:dyDescent="0.25">
      <c r="A1161" s="1" t="str">
        <f t="shared" si="123"/>
        <v>Jul</v>
      </c>
      <c r="B1161" s="2">
        <v>45852</v>
      </c>
      <c r="C1161" s="8">
        <v>-18935.599999999999</v>
      </c>
      <c r="D1161" s="8">
        <v>-35348.699999999997</v>
      </c>
      <c r="E1161" s="8">
        <v>0</v>
      </c>
      <c r="F1161" s="8">
        <v>51.8</v>
      </c>
      <c r="G1161" s="8">
        <v>23944.9</v>
      </c>
      <c r="H1161" s="8">
        <v>0</v>
      </c>
      <c r="I1161" s="8">
        <v>0</v>
      </c>
      <c r="J1161" s="10">
        <f t="shared" si="119"/>
        <v>-30287.599999999991</v>
      </c>
      <c r="K1161" s="8">
        <v>-34.67</v>
      </c>
      <c r="L1161" s="8">
        <v>-304.06</v>
      </c>
      <c r="M1161" s="8">
        <f t="shared" si="122"/>
        <v>-338.73</v>
      </c>
      <c r="N1161" s="10">
        <f t="shared" si="120"/>
        <v>-30626.329999999991</v>
      </c>
      <c r="O1161" s="11">
        <f>IF(Table5[[#This Row],[Beans]]="","",O1160+Table5[[#This Row],[Beans]])</f>
        <v>5061120.4999999972</v>
      </c>
      <c r="P1161" s="11">
        <f>IF(Table5[[#This Row],[Meal]]="","",P1160+Table5[[#This Row],[Meal]])</f>
        <v>1370215.0999999987</v>
      </c>
      <c r="Q1161" s="11">
        <f>IF(Table5[[#This Row],[Oil]]="","",Q1160+Table5[[#This Row],[Oil]])</f>
        <v>-540422.85999999987</v>
      </c>
      <c r="R1161" s="11">
        <f>IF(Table5[[#This Row],[Corn]]="","",R1160+Table5[[#This Row],[Corn]])</f>
        <v>851016.30100000021</v>
      </c>
      <c r="S1161" s="11">
        <f>IF(Table5[[#This Row],[Wheat]]="","",S1160+Table5[[#This Row],[Wheat]])</f>
        <v>1635055.4200000018</v>
      </c>
      <c r="T1161" s="11">
        <f>IF(Table5[[#This Row],[KC Wheat]]="","",T1160+Table5[[#This Row],[KC Wheat]])</f>
        <v>-11076.900000000012</v>
      </c>
      <c r="U1161" s="11">
        <f>IF(Table5[[#This Row],[Energies]]="","",U1160+Table5[[#This Row],[Energies]])</f>
        <v>58860.250000000015</v>
      </c>
      <c r="V1161" s="10">
        <f t="shared" si="121"/>
        <v>7402125.4890000001</v>
      </c>
      <c r="W1161" s="8">
        <v>516470</v>
      </c>
      <c r="X1161" s="12">
        <f t="shared" si="118"/>
        <v>-5.9299339748678515E-2</v>
      </c>
      <c r="Y1161" s="8"/>
      <c r="Z1161" s="8"/>
      <c r="AA1161" s="8"/>
      <c r="AB1161" s="1"/>
      <c r="AC1161" s="66">
        <v>37511.410000000003</v>
      </c>
    </row>
    <row r="1162" spans="1:29" x14ac:dyDescent="0.25">
      <c r="A1162" s="1" t="str">
        <f t="shared" si="123"/>
        <v>Jul</v>
      </c>
      <c r="B1162" s="2">
        <v>45853</v>
      </c>
      <c r="C1162" s="8">
        <v>956.1</v>
      </c>
      <c r="D1162" s="8">
        <v>-141.1</v>
      </c>
      <c r="E1162" s="8">
        <v>0</v>
      </c>
      <c r="F1162" s="8">
        <v>3436.7</v>
      </c>
      <c r="G1162" s="8">
        <v>-6267.9</v>
      </c>
      <c r="H1162" s="8">
        <v>0</v>
      </c>
      <c r="I1162" s="8">
        <v>0</v>
      </c>
      <c r="J1162" s="10">
        <f t="shared" si="119"/>
        <v>-2016.1999999999998</v>
      </c>
      <c r="K1162" s="8">
        <v>-46.12</v>
      </c>
      <c r="L1162" s="8">
        <v>-406.97</v>
      </c>
      <c r="M1162" s="8">
        <f t="shared" si="122"/>
        <v>-453.09000000000003</v>
      </c>
      <c r="N1162" s="10">
        <f t="shared" si="120"/>
        <v>-2469.29</v>
      </c>
      <c r="O1162" s="11">
        <f>IF(Table5[[#This Row],[Beans]]="","",O1161+Table5[[#This Row],[Beans]])</f>
        <v>5062076.5999999968</v>
      </c>
      <c r="P1162" s="11">
        <f>IF(Table5[[#This Row],[Meal]]="","",P1161+Table5[[#This Row],[Meal]])</f>
        <v>1370073.9999999986</v>
      </c>
      <c r="Q1162" s="11">
        <f>IF(Table5[[#This Row],[Oil]]="","",Q1161+Table5[[#This Row],[Oil]])</f>
        <v>-540422.85999999987</v>
      </c>
      <c r="R1162" s="11">
        <f>IF(Table5[[#This Row],[Corn]]="","",R1161+Table5[[#This Row],[Corn]])</f>
        <v>854453.00100000016</v>
      </c>
      <c r="S1162" s="11">
        <f>IF(Table5[[#This Row],[Wheat]]="","",S1161+Table5[[#This Row],[Wheat]])</f>
        <v>1628787.5200000019</v>
      </c>
      <c r="T1162" s="11">
        <f>IF(Table5[[#This Row],[KC Wheat]]="","",T1161+Table5[[#This Row],[KC Wheat]])</f>
        <v>-11076.900000000012</v>
      </c>
      <c r="U1162" s="11">
        <f>IF(Table5[[#This Row],[Energies]]="","",U1161+Table5[[#This Row],[Energies]])</f>
        <v>58860.250000000015</v>
      </c>
      <c r="V1162" s="10">
        <f t="shared" si="121"/>
        <v>7399656.199</v>
      </c>
      <c r="W1162" s="8">
        <v>510928</v>
      </c>
      <c r="X1162" s="12">
        <f t="shared" ref="X1162:X1224" si="124">IFERROR(N1162/W1162,"")</f>
        <v>-4.8329510224532617E-3</v>
      </c>
      <c r="Y1162" s="8">
        <f>-146.5-146.5</f>
        <v>-293</v>
      </c>
      <c r="Z1162" s="8">
        <v>3831.16</v>
      </c>
      <c r="AA1162" s="8"/>
      <c r="AB1162" s="8"/>
      <c r="AC1162" s="66">
        <v>17149.57</v>
      </c>
    </row>
    <row r="1163" spans="1:29" x14ac:dyDescent="0.25">
      <c r="A1163" s="1" t="str">
        <f t="shared" si="123"/>
        <v>Jul</v>
      </c>
      <c r="B1163" s="2">
        <v>45854</v>
      </c>
      <c r="C1163" s="8">
        <v>49377.599999999999</v>
      </c>
      <c r="D1163" s="8">
        <v>115383.5</v>
      </c>
      <c r="E1163" s="8">
        <v>0</v>
      </c>
      <c r="F1163" s="8">
        <v>-277.8</v>
      </c>
      <c r="G1163" s="8">
        <v>-517.70000000000005</v>
      </c>
      <c r="H1163" s="8">
        <v>0</v>
      </c>
      <c r="I1163" s="8">
        <v>0</v>
      </c>
      <c r="J1163" s="10">
        <f t="shared" si="119"/>
        <v>163965.6</v>
      </c>
      <c r="K1163" s="8">
        <v>-106.66</v>
      </c>
      <c r="L1163" s="8">
        <v>-941.27</v>
      </c>
      <c r="M1163" s="8">
        <f t="shared" si="122"/>
        <v>-1047.93</v>
      </c>
      <c r="N1163" s="10">
        <f t="shared" si="120"/>
        <v>162917.67000000001</v>
      </c>
      <c r="O1163" s="11">
        <f>IF(Table5[[#This Row],[Beans]]="","",O1162+Table5[[#This Row],[Beans]])</f>
        <v>5111454.1999999965</v>
      </c>
      <c r="P1163" s="11">
        <f>IF(Table5[[#This Row],[Meal]]="","",P1162+Table5[[#This Row],[Meal]])</f>
        <v>1485457.4999999986</v>
      </c>
      <c r="Q1163" s="11">
        <f>IF(Table5[[#This Row],[Oil]]="","",Q1162+Table5[[#This Row],[Oil]])</f>
        <v>-540422.85999999987</v>
      </c>
      <c r="R1163" s="11">
        <f>IF(Table5[[#This Row],[Corn]]="","",R1162+Table5[[#This Row],[Corn]])</f>
        <v>854175.20100000012</v>
      </c>
      <c r="S1163" s="11">
        <f>IF(Table5[[#This Row],[Wheat]]="","",S1162+Table5[[#This Row],[Wheat]])</f>
        <v>1628269.8200000019</v>
      </c>
      <c r="T1163" s="11">
        <f>IF(Table5[[#This Row],[KC Wheat]]="","",T1162+Table5[[#This Row],[KC Wheat]])</f>
        <v>-11076.900000000012</v>
      </c>
      <c r="U1163" s="11">
        <f>IF(Table5[[#This Row],[Energies]]="","",U1162+Table5[[#This Row],[Energies]])</f>
        <v>58860.250000000015</v>
      </c>
      <c r="V1163" s="10">
        <f t="shared" si="121"/>
        <v>7562573.8689999999</v>
      </c>
      <c r="W1163" s="8">
        <v>635116</v>
      </c>
      <c r="X1163" s="12">
        <f t="shared" si="124"/>
        <v>0.25651640015367272</v>
      </c>
      <c r="Y1163" s="8"/>
      <c r="Z1163" s="8"/>
      <c r="AA1163" s="8"/>
      <c r="AB1163" s="1"/>
      <c r="AC1163" s="66">
        <v>189944.14</v>
      </c>
    </row>
    <row r="1164" spans="1:29" x14ac:dyDescent="0.25">
      <c r="A1164" s="1" t="str">
        <f t="shared" si="123"/>
        <v>Jul</v>
      </c>
      <c r="B1164" s="2">
        <v>45855</v>
      </c>
      <c r="C1164" s="8">
        <v>-12842.7</v>
      </c>
      <c r="D1164" s="8">
        <v>-10801.6</v>
      </c>
      <c r="E1164" s="8">
        <v>0</v>
      </c>
      <c r="F1164" s="8">
        <v>5459.5</v>
      </c>
      <c r="G1164" s="8">
        <v>843.5</v>
      </c>
      <c r="H1164" s="8">
        <v>0</v>
      </c>
      <c r="I1164" s="8">
        <v>0</v>
      </c>
      <c r="J1164" s="10">
        <f t="shared" si="119"/>
        <v>-17341.300000000003</v>
      </c>
      <c r="K1164" s="8">
        <v>-40.049999999999997</v>
      </c>
      <c r="L1164" s="8">
        <v>-353.51</v>
      </c>
      <c r="M1164" s="8">
        <f t="shared" si="122"/>
        <v>-393.56</v>
      </c>
      <c r="N1164" s="10">
        <f t="shared" si="120"/>
        <v>-17734.860000000004</v>
      </c>
      <c r="O1164" s="11">
        <f>IF(Table5[[#This Row],[Beans]]="","",O1163+Table5[[#This Row],[Beans]])</f>
        <v>5098611.4999999963</v>
      </c>
      <c r="P1164" s="11">
        <f>IF(Table5[[#This Row],[Meal]]="","",P1163+Table5[[#This Row],[Meal]])</f>
        <v>1474655.8999999985</v>
      </c>
      <c r="Q1164" s="11">
        <f>IF(Table5[[#This Row],[Oil]]="","",Q1163+Table5[[#This Row],[Oil]])</f>
        <v>-540422.85999999987</v>
      </c>
      <c r="R1164" s="11">
        <f>IF(Table5[[#This Row],[Corn]]="","",R1163+Table5[[#This Row],[Corn]])</f>
        <v>859634.70100000012</v>
      </c>
      <c r="S1164" s="11">
        <f>IF(Table5[[#This Row],[Wheat]]="","",S1163+Table5[[#This Row],[Wheat]])</f>
        <v>1629113.3200000019</v>
      </c>
      <c r="T1164" s="11">
        <f>IF(Table5[[#This Row],[KC Wheat]]="","",T1163+Table5[[#This Row],[KC Wheat]])</f>
        <v>-11076.900000000012</v>
      </c>
      <c r="U1164" s="11">
        <f>IF(Table5[[#This Row],[Energies]]="","",U1163+Table5[[#This Row],[Energies]])</f>
        <v>58860.250000000015</v>
      </c>
      <c r="V1164" s="10">
        <f t="shared" si="121"/>
        <v>7544839.0089999996</v>
      </c>
      <c r="W1164" s="8">
        <v>639034</v>
      </c>
      <c r="X1164" s="12">
        <f t="shared" si="124"/>
        <v>-2.7752607842462224E-2</v>
      </c>
      <c r="Y1164" s="8">
        <f>-4854.87-361.43</f>
        <v>-5216.3</v>
      </c>
      <c r="Z1164" s="8"/>
      <c r="AA1164" s="8"/>
      <c r="AB1164" s="8"/>
      <c r="AC1164" s="66">
        <v>164306.82999999999</v>
      </c>
    </row>
    <row r="1165" spans="1:29" x14ac:dyDescent="0.25">
      <c r="A1165" s="1" t="str">
        <f t="shared" si="123"/>
        <v>Jul</v>
      </c>
      <c r="B1165" s="2">
        <v>45856</v>
      </c>
      <c r="C1165" s="8">
        <v>4204.3</v>
      </c>
      <c r="D1165" s="8">
        <v>27719.5</v>
      </c>
      <c r="E1165" s="8">
        <v>0</v>
      </c>
      <c r="F1165" s="8">
        <v>-4408.8</v>
      </c>
      <c r="G1165" s="8">
        <v>27964.799999999999</v>
      </c>
      <c r="H1165" s="8">
        <v>0</v>
      </c>
      <c r="I1165" s="8">
        <v>0</v>
      </c>
      <c r="J1165" s="10">
        <f t="shared" si="119"/>
        <v>55479.8</v>
      </c>
      <c r="K1165" s="8">
        <v>-89.81</v>
      </c>
      <c r="L1165" s="8">
        <v>-788.15</v>
      </c>
      <c r="M1165" s="8">
        <f t="shared" si="122"/>
        <v>-877.96</v>
      </c>
      <c r="N1165" s="10">
        <f t="shared" si="120"/>
        <v>54601.840000000004</v>
      </c>
      <c r="O1165" s="11">
        <f>IF(Table5[[#This Row],[Beans]]="","",O1164+Table5[[#This Row],[Beans]])</f>
        <v>5102815.7999999961</v>
      </c>
      <c r="P1165" s="11">
        <f>IF(Table5[[#This Row],[Meal]]="","",P1164+Table5[[#This Row],[Meal]])</f>
        <v>1502375.3999999985</v>
      </c>
      <c r="Q1165" s="11">
        <f>IF(Table5[[#This Row],[Oil]]="","",Q1164+Table5[[#This Row],[Oil]])</f>
        <v>-540422.85999999987</v>
      </c>
      <c r="R1165" s="11">
        <f>IF(Table5[[#This Row],[Corn]]="","",R1164+Table5[[#This Row],[Corn]])</f>
        <v>855225.90100000007</v>
      </c>
      <c r="S1165" s="11">
        <f>IF(Table5[[#This Row],[Wheat]]="","",S1164+Table5[[#This Row],[Wheat]])</f>
        <v>1657078.120000002</v>
      </c>
      <c r="T1165" s="11">
        <f>IF(Table5[[#This Row],[KC Wheat]]="","",T1164+Table5[[#This Row],[KC Wheat]])</f>
        <v>-11076.900000000012</v>
      </c>
      <c r="U1165" s="11">
        <f>IF(Table5[[#This Row],[Energies]]="","",U1164+Table5[[#This Row],[Energies]])</f>
        <v>58860.250000000015</v>
      </c>
      <c r="V1165" s="10">
        <f t="shared" si="121"/>
        <v>7599440.8489999995</v>
      </c>
      <c r="W1165" s="8">
        <v>682118</v>
      </c>
      <c r="X1165" s="12">
        <f t="shared" si="124"/>
        <v>8.0047499113056697E-2</v>
      </c>
      <c r="Y1165" s="8"/>
      <c r="Z1165" s="8"/>
      <c r="AA1165" s="8"/>
      <c r="AB1165" s="1"/>
      <c r="AC1165" s="66">
        <v>221873.87</v>
      </c>
    </row>
    <row r="1166" spans="1:29" x14ac:dyDescent="0.25">
      <c r="A1166" s="1" t="str">
        <f t="shared" si="123"/>
        <v>Jul</v>
      </c>
      <c r="B1166" s="2">
        <v>45859</v>
      </c>
      <c r="C1166" s="8">
        <v>-27237</v>
      </c>
      <c r="D1166" s="8">
        <v>10013.799999999999</v>
      </c>
      <c r="E1166" s="8">
        <v>0</v>
      </c>
      <c r="F1166" s="8">
        <v>4506.3999999999996</v>
      </c>
      <c r="G1166" s="8">
        <v>-6995.4</v>
      </c>
      <c r="H1166" s="8">
        <v>0</v>
      </c>
      <c r="I1166" s="8">
        <v>0</v>
      </c>
      <c r="J1166" s="10">
        <f t="shared" si="119"/>
        <v>-19712.2</v>
      </c>
      <c r="K1166" s="8">
        <v>-62.63</v>
      </c>
      <c r="L1166" s="8">
        <v>-550.36</v>
      </c>
      <c r="M1166" s="8">
        <f t="shared" si="122"/>
        <v>-612.99</v>
      </c>
      <c r="N1166" s="10">
        <f t="shared" si="120"/>
        <v>-20325.190000000002</v>
      </c>
      <c r="O1166" s="11">
        <f>IF(Table5[[#This Row],[Beans]]="","",O1165+Table5[[#This Row],[Beans]])</f>
        <v>5075578.7999999961</v>
      </c>
      <c r="P1166" s="11">
        <f>IF(Table5[[#This Row],[Meal]]="","",P1165+Table5[[#This Row],[Meal]])</f>
        <v>1512389.1999999986</v>
      </c>
      <c r="Q1166" s="11">
        <f>IF(Table5[[#This Row],[Oil]]="","",Q1165+Table5[[#This Row],[Oil]])</f>
        <v>-540422.85999999987</v>
      </c>
      <c r="R1166" s="11">
        <f>IF(Table5[[#This Row],[Corn]]="","",R1165+Table5[[#This Row],[Corn]])</f>
        <v>859732.30100000009</v>
      </c>
      <c r="S1166" s="11">
        <f>IF(Table5[[#This Row],[Wheat]]="","",S1165+Table5[[#This Row],[Wheat]])</f>
        <v>1650082.7200000021</v>
      </c>
      <c r="T1166" s="11">
        <f>IF(Table5[[#This Row],[KC Wheat]]="","",T1165+Table5[[#This Row],[KC Wheat]])</f>
        <v>-11076.900000000012</v>
      </c>
      <c r="U1166" s="11">
        <f>IF(Table5[[#This Row],[Energies]]="","",U1165+Table5[[#This Row],[Energies]])</f>
        <v>58860.250000000015</v>
      </c>
      <c r="V1166" s="10">
        <f t="shared" si="121"/>
        <v>7579115.6589999991</v>
      </c>
      <c r="W1166" s="8">
        <v>681599</v>
      </c>
      <c r="X1166" s="12">
        <f t="shared" si="124"/>
        <v>-2.9819864759191256E-2</v>
      </c>
      <c r="Y1166" s="8"/>
      <c r="Z1166" s="8"/>
      <c r="AA1166" s="8"/>
      <c r="AB1166" s="8"/>
      <c r="AC1166" s="66">
        <v>210183.38</v>
      </c>
    </row>
    <row r="1167" spans="1:29" x14ac:dyDescent="0.25">
      <c r="A1167" s="1" t="str">
        <f t="shared" si="123"/>
        <v>Jul</v>
      </c>
      <c r="B1167" s="2">
        <v>45860</v>
      </c>
      <c r="C1167" s="8">
        <v>-16616.599999999999</v>
      </c>
      <c r="D1167" s="8">
        <v>16096.2</v>
      </c>
      <c r="E1167" s="8">
        <v>0</v>
      </c>
      <c r="F1167" s="8">
        <v>6107.2</v>
      </c>
      <c r="G1167" s="8">
        <v>-12322.3</v>
      </c>
      <c r="H1167" s="8">
        <v>0</v>
      </c>
      <c r="I1167" s="8">
        <v>0</v>
      </c>
      <c r="J1167" s="10">
        <f t="shared" si="119"/>
        <v>-6735.4999999999973</v>
      </c>
      <c r="K1167" s="8">
        <v>-62.35</v>
      </c>
      <c r="L1167" s="8">
        <v>-545.09</v>
      </c>
      <c r="M1167" s="8">
        <f t="shared" si="122"/>
        <v>-607.44000000000005</v>
      </c>
      <c r="N1167" s="10">
        <f t="shared" si="120"/>
        <v>-7342.9399999999969</v>
      </c>
      <c r="O1167" s="11">
        <f>IF(Table5[[#This Row],[Beans]]="","",O1166+Table5[[#This Row],[Beans]])</f>
        <v>5058962.1999999965</v>
      </c>
      <c r="P1167" s="11">
        <f>IF(Table5[[#This Row],[Meal]]="","",P1166+Table5[[#This Row],[Meal]])</f>
        <v>1528485.3999999985</v>
      </c>
      <c r="Q1167" s="11">
        <f>IF(Table5[[#This Row],[Oil]]="","",Q1166+Table5[[#This Row],[Oil]])</f>
        <v>-540422.85999999987</v>
      </c>
      <c r="R1167" s="11">
        <f>IF(Table5[[#This Row],[Corn]]="","",R1166+Table5[[#This Row],[Corn]])</f>
        <v>865839.50100000005</v>
      </c>
      <c r="S1167" s="11">
        <f>IF(Table5[[#This Row],[Wheat]]="","",S1166+Table5[[#This Row],[Wheat]])</f>
        <v>1637760.420000002</v>
      </c>
      <c r="T1167" s="11">
        <f>IF(Table5[[#This Row],[KC Wheat]]="","",T1166+Table5[[#This Row],[KC Wheat]])</f>
        <v>-11076.900000000012</v>
      </c>
      <c r="U1167" s="11">
        <f>IF(Table5[[#This Row],[Energies]]="","",U1166+Table5[[#This Row],[Energies]])</f>
        <v>58860.250000000015</v>
      </c>
      <c r="V1167" s="10">
        <f t="shared" si="121"/>
        <v>7571772.7189999986</v>
      </c>
      <c r="W1167" s="8">
        <v>701226</v>
      </c>
      <c r="X1167" s="12">
        <f t="shared" si="124"/>
        <v>-1.0471574071697279E-2</v>
      </c>
      <c r="Y1167" s="8"/>
      <c r="Z1167" s="8"/>
      <c r="AA1167" s="8"/>
      <c r="AB1167" s="1"/>
      <c r="AC1167" s="66">
        <v>188592.19</v>
      </c>
    </row>
    <row r="1168" spans="1:29" x14ac:dyDescent="0.25">
      <c r="A1168" s="1" t="str">
        <f t="shared" si="123"/>
        <v>Jul</v>
      </c>
      <c r="B1168" s="2">
        <v>45861</v>
      </c>
      <c r="C1168" s="8">
        <v>-31678.1</v>
      </c>
      <c r="D1168" s="8">
        <v>-26010.9</v>
      </c>
      <c r="E1168" s="8">
        <v>0</v>
      </c>
      <c r="F1168" s="8">
        <v>-2098.1</v>
      </c>
      <c r="G1168" s="8">
        <v>-3810.9</v>
      </c>
      <c r="H1168" s="8">
        <v>0</v>
      </c>
      <c r="I1168" s="8">
        <v>0</v>
      </c>
      <c r="J1168" s="10">
        <f>IF(SUM(C1168:I1168)=0,"",SUM(C1168:I1168))</f>
        <v>-63598</v>
      </c>
      <c r="K1168" s="8">
        <v>-31.63</v>
      </c>
      <c r="L1168" s="8">
        <v>-278.22000000000003</v>
      </c>
      <c r="M1168" s="8">
        <f t="shared" si="122"/>
        <v>-309.85000000000002</v>
      </c>
      <c r="N1168" s="10">
        <f t="shared" si="120"/>
        <v>-63907.85</v>
      </c>
      <c r="O1168" s="11">
        <f>IF(Table5[[#This Row],[Beans]]="","",O1167+Table5[[#This Row],[Beans]])</f>
        <v>5027284.0999999968</v>
      </c>
      <c r="P1168" s="11">
        <f>IF(Table5[[#This Row],[Meal]]="","",P1167+Table5[[#This Row],[Meal]])</f>
        <v>1502474.4999999986</v>
      </c>
      <c r="Q1168" s="11">
        <f>IF(Table5[[#This Row],[Oil]]="","",Q1167+Table5[[#This Row],[Oil]])</f>
        <v>-540422.85999999987</v>
      </c>
      <c r="R1168" s="11">
        <f>IF(Table5[[#This Row],[Corn]]="","",R1167+Table5[[#This Row],[Corn]])</f>
        <v>863741.40100000007</v>
      </c>
      <c r="S1168" s="11">
        <f>IF(Table5[[#This Row],[Wheat]]="","",S1167+Table5[[#This Row],[Wheat]])</f>
        <v>1633949.5200000021</v>
      </c>
      <c r="T1168" s="11">
        <f>IF(Table5[[#This Row],[KC Wheat]]="","",T1167+Table5[[#This Row],[KC Wheat]])</f>
        <v>-11076.900000000012</v>
      </c>
      <c r="U1168" s="11">
        <f>IF(Table5[[#This Row],[Energies]]="","",U1167+Table5[[#This Row],[Energies]])</f>
        <v>58860.250000000015</v>
      </c>
      <c r="V1168" s="10">
        <f t="shared" si="121"/>
        <v>7507864.868999999</v>
      </c>
      <c r="W1168" s="8">
        <v>657006</v>
      </c>
      <c r="X1168" s="12">
        <f t="shared" si="124"/>
        <v>-9.7271333899538209E-2</v>
      </c>
      <c r="Y1168" s="8"/>
      <c r="Z1168" s="8"/>
      <c r="AA1168" s="8"/>
      <c r="AB1168" s="8"/>
      <c r="AC1168" s="66">
        <v>129003.59</v>
      </c>
    </row>
    <row r="1169" spans="1:29" x14ac:dyDescent="0.25">
      <c r="A1169" s="1" t="str">
        <f t="shared" si="123"/>
        <v>Jul</v>
      </c>
      <c r="B1169" s="2">
        <v>45862</v>
      </c>
      <c r="C1169" s="8">
        <v>-12234.4</v>
      </c>
      <c r="D1169" s="8">
        <v>-10664.8</v>
      </c>
      <c r="E1169" s="8">
        <v>0</v>
      </c>
      <c r="F1169" s="8">
        <v>506.6</v>
      </c>
      <c r="G1169" s="8">
        <v>1562.1</v>
      </c>
      <c r="H1169" s="8">
        <v>0</v>
      </c>
      <c r="I1169" s="8">
        <v>0</v>
      </c>
      <c r="J1169" s="10">
        <f t="shared" si="119"/>
        <v>-20830.5</v>
      </c>
      <c r="K1169" s="8">
        <v>-32.21</v>
      </c>
      <c r="L1169" s="8">
        <v>-267.41000000000003</v>
      </c>
      <c r="M1169" s="8">
        <f t="shared" si="122"/>
        <v>-299.62</v>
      </c>
      <c r="N1169" s="10">
        <f t="shared" si="120"/>
        <v>-21130.12</v>
      </c>
      <c r="O1169" s="11">
        <f>IF(Table5[[#This Row],[Beans]]="","",O1168+Table5[[#This Row],[Beans]])</f>
        <v>5015049.6999999965</v>
      </c>
      <c r="P1169" s="11">
        <f>IF(Table5[[#This Row],[Meal]]="","",P1168+Table5[[#This Row],[Meal]])</f>
        <v>1491809.6999999986</v>
      </c>
      <c r="Q1169" s="11">
        <f>IF(Table5[[#This Row],[Oil]]="","",Q1168+Table5[[#This Row],[Oil]])</f>
        <v>-540422.85999999987</v>
      </c>
      <c r="R1169" s="11">
        <f>IF(Table5[[#This Row],[Corn]]="","",R1168+Table5[[#This Row],[Corn]])</f>
        <v>864248.00100000005</v>
      </c>
      <c r="S1169" s="11">
        <f>IF(Table5[[#This Row],[Wheat]]="","",S1168+Table5[[#This Row],[Wheat]])</f>
        <v>1635511.6200000022</v>
      </c>
      <c r="T1169" s="11">
        <f>IF(Table5[[#This Row],[KC Wheat]]="","",T1168+Table5[[#This Row],[KC Wheat]])</f>
        <v>-11076.900000000012</v>
      </c>
      <c r="U1169" s="11">
        <f>IF(Table5[[#This Row],[Energies]]="","",U1168+Table5[[#This Row],[Energies]])</f>
        <v>58860.250000000015</v>
      </c>
      <c r="V1169" s="10">
        <f t="shared" si="121"/>
        <v>7486734.7489999989</v>
      </c>
      <c r="W1169" s="8">
        <v>628756</v>
      </c>
      <c r="X1169" s="12">
        <f t="shared" si="124"/>
        <v>-3.3606231988243453E-2</v>
      </c>
      <c r="Y1169" s="8"/>
      <c r="Z1169" s="8"/>
      <c r="AA1169" s="8"/>
      <c r="AB1169" s="1"/>
      <c r="AC1169" s="66">
        <v>111995.22</v>
      </c>
    </row>
    <row r="1170" spans="1:29" x14ac:dyDescent="0.25">
      <c r="A1170" s="1" t="str">
        <f t="shared" si="123"/>
        <v>Jul</v>
      </c>
      <c r="B1170" s="2">
        <v>45863</v>
      </c>
      <c r="C1170" s="8">
        <v>-2140.6</v>
      </c>
      <c r="D1170" s="8">
        <v>-6958.2</v>
      </c>
      <c r="E1170" s="8">
        <v>0</v>
      </c>
      <c r="F1170" s="8">
        <v>297.5</v>
      </c>
      <c r="G1170" s="8">
        <v>479.6</v>
      </c>
      <c r="H1170" s="8">
        <v>0</v>
      </c>
      <c r="I1170" s="8">
        <v>0</v>
      </c>
      <c r="J1170" s="10">
        <f t="shared" si="119"/>
        <v>-8321.6999999999989</v>
      </c>
      <c r="K1170" s="8">
        <v>-222.45</v>
      </c>
      <c r="L1170" s="8">
        <v>-1100.42</v>
      </c>
      <c r="M1170" s="8">
        <f t="shared" si="122"/>
        <v>-1322.8700000000001</v>
      </c>
      <c r="N1170" s="10">
        <f t="shared" si="120"/>
        <v>-9644.57</v>
      </c>
      <c r="O1170" s="11">
        <f>IF(Table5[[#This Row],[Beans]]="","",O1169+Table5[[#This Row],[Beans]])</f>
        <v>5012909.0999999968</v>
      </c>
      <c r="P1170" s="11">
        <f>IF(Table5[[#This Row],[Meal]]="","",P1169+Table5[[#This Row],[Meal]])</f>
        <v>1484851.4999999986</v>
      </c>
      <c r="Q1170" s="11">
        <f>IF(Table5[[#This Row],[Oil]]="","",Q1169+Table5[[#This Row],[Oil]])</f>
        <v>-540422.85999999987</v>
      </c>
      <c r="R1170" s="11">
        <f>IF(Table5[[#This Row],[Corn]]="","",R1169+Table5[[#This Row],[Corn]])</f>
        <v>864545.50100000005</v>
      </c>
      <c r="S1170" s="11">
        <f>IF(Table5[[#This Row],[Wheat]]="","",S1169+Table5[[#This Row],[Wheat]])</f>
        <v>1635991.2200000023</v>
      </c>
      <c r="T1170" s="11">
        <f>IF(Table5[[#This Row],[KC Wheat]]="","",T1169+Table5[[#This Row],[KC Wheat]])</f>
        <v>-11076.900000000012</v>
      </c>
      <c r="U1170" s="11">
        <f>IF(Table5[[#This Row],[Energies]]="","",U1169+Table5[[#This Row],[Energies]])</f>
        <v>58860.250000000015</v>
      </c>
      <c r="V1170" s="10">
        <f t="shared" si="121"/>
        <v>7477090.1789999986</v>
      </c>
      <c r="W1170" s="8">
        <v>591724</v>
      </c>
      <c r="X1170" s="12">
        <f t="shared" si="124"/>
        <v>-1.6299102284173025E-2</v>
      </c>
      <c r="Y1170" s="8">
        <v>-15</v>
      </c>
      <c r="Z1170" s="8"/>
      <c r="AA1170" s="8"/>
      <c r="AB1170" s="8"/>
      <c r="AC1170" s="66">
        <v>95231.1</v>
      </c>
    </row>
    <row r="1171" spans="1:29" x14ac:dyDescent="0.25">
      <c r="A1171" s="1" t="str">
        <f t="shared" si="123"/>
        <v>Jul</v>
      </c>
      <c r="B1171" s="2">
        <v>45866</v>
      </c>
      <c r="C1171" s="8">
        <v>-1106.5999999999999</v>
      </c>
      <c r="D1171" s="8">
        <v>-20602.900000000001</v>
      </c>
      <c r="E1171" s="8">
        <v>0</v>
      </c>
      <c r="F1171" s="8">
        <v>-12187.9</v>
      </c>
      <c r="G1171" s="8">
        <v>-6067.1</v>
      </c>
      <c r="H1171" s="8">
        <v>0</v>
      </c>
      <c r="I1171" s="8">
        <v>0</v>
      </c>
      <c r="J1171" s="10">
        <f t="shared" si="119"/>
        <v>-39964.5</v>
      </c>
      <c r="K1171" s="8">
        <v>-51.56</v>
      </c>
      <c r="L1171" s="8">
        <v>-452.77</v>
      </c>
      <c r="M1171" s="8">
        <f t="shared" si="122"/>
        <v>-504.33</v>
      </c>
      <c r="N1171" s="10">
        <f t="shared" si="120"/>
        <v>-40468.83</v>
      </c>
      <c r="O1171" s="11">
        <f>IF(Table5[[#This Row],[Beans]]="","",O1170+Table5[[#This Row],[Beans]])</f>
        <v>5011802.4999999972</v>
      </c>
      <c r="P1171" s="11">
        <f>IF(Table5[[#This Row],[Meal]]="","",P1170+Table5[[#This Row],[Meal]])</f>
        <v>1464248.5999999987</v>
      </c>
      <c r="Q1171" s="11">
        <f>IF(Table5[[#This Row],[Oil]]="","",Q1170+Table5[[#This Row],[Oil]])</f>
        <v>-540422.85999999987</v>
      </c>
      <c r="R1171" s="11">
        <f>IF(Table5[[#This Row],[Corn]]="","",R1170+Table5[[#This Row],[Corn]])</f>
        <v>852357.60100000002</v>
      </c>
      <c r="S1171" s="11">
        <f>IF(Table5[[#This Row],[Wheat]]="","",S1170+Table5[[#This Row],[Wheat]])</f>
        <v>1629924.1200000022</v>
      </c>
      <c r="T1171" s="11">
        <f>IF(Table5[[#This Row],[KC Wheat]]="","",T1170+Table5[[#This Row],[KC Wheat]])</f>
        <v>-11076.900000000012</v>
      </c>
      <c r="U1171" s="11">
        <f>IF(Table5[[#This Row],[Energies]]="","",U1170+Table5[[#This Row],[Energies]])</f>
        <v>58860.250000000015</v>
      </c>
      <c r="V1171" s="10">
        <f t="shared" si="121"/>
        <v>7436621.3489999985</v>
      </c>
      <c r="W1171" s="8">
        <v>546417</v>
      </c>
      <c r="X1171" s="12">
        <f t="shared" si="124"/>
        <v>-7.4062172296981976E-2</v>
      </c>
      <c r="Y1171" s="8"/>
      <c r="Z1171" s="8"/>
      <c r="AA1171" s="8"/>
      <c r="AB1171" s="1"/>
      <c r="AC1171" s="66">
        <v>54725.52</v>
      </c>
    </row>
    <row r="1172" spans="1:29" x14ac:dyDescent="0.25">
      <c r="A1172" s="1" t="str">
        <f t="shared" si="123"/>
        <v>Jul</v>
      </c>
      <c r="B1172" s="2">
        <v>45867</v>
      </c>
      <c r="C1172" s="8">
        <v>-17673.900000000001</v>
      </c>
      <c r="D1172" s="8">
        <v>-11847.2</v>
      </c>
      <c r="E1172" s="8">
        <v>0</v>
      </c>
      <c r="F1172" s="8">
        <v>-10067</v>
      </c>
      <c r="G1172" s="8">
        <v>10908</v>
      </c>
      <c r="H1172" s="8">
        <v>0</v>
      </c>
      <c r="I1172" s="8">
        <v>0</v>
      </c>
      <c r="J1172" s="10">
        <f t="shared" si="119"/>
        <v>-28680.100000000006</v>
      </c>
      <c r="K1172" s="8">
        <v>-110.51</v>
      </c>
      <c r="L1172" s="8">
        <v>-972.83</v>
      </c>
      <c r="M1172" s="8">
        <f t="shared" si="122"/>
        <v>-1083.3400000000001</v>
      </c>
      <c r="N1172" s="10">
        <f t="shared" si="120"/>
        <v>-29763.440000000006</v>
      </c>
      <c r="O1172" s="11">
        <f>IF(Table5[[#This Row],[Beans]]="","",O1171+Table5[[#This Row],[Beans]])</f>
        <v>4994128.5999999968</v>
      </c>
      <c r="P1172" s="11">
        <f>IF(Table5[[#This Row],[Meal]]="","",P1171+Table5[[#This Row],[Meal]])</f>
        <v>1452401.3999999987</v>
      </c>
      <c r="Q1172" s="11">
        <f>IF(Table5[[#This Row],[Oil]]="","",Q1171+Table5[[#This Row],[Oil]])</f>
        <v>-540422.85999999987</v>
      </c>
      <c r="R1172" s="11">
        <f>IF(Table5[[#This Row],[Corn]]="","",R1171+Table5[[#This Row],[Corn]])</f>
        <v>842290.60100000002</v>
      </c>
      <c r="S1172" s="11">
        <f>IF(Table5[[#This Row],[Wheat]]="","",S1171+Table5[[#This Row],[Wheat]])</f>
        <v>1640832.1200000022</v>
      </c>
      <c r="T1172" s="11">
        <f>IF(Table5[[#This Row],[KC Wheat]]="","",T1171+Table5[[#This Row],[KC Wheat]])</f>
        <v>-11076.900000000012</v>
      </c>
      <c r="U1172" s="11">
        <f>IF(Table5[[#This Row],[Energies]]="","",U1171+Table5[[#This Row],[Energies]])</f>
        <v>58860.250000000015</v>
      </c>
      <c r="V1172" s="10">
        <f t="shared" si="121"/>
        <v>7406857.9089999981</v>
      </c>
      <c r="W1172" s="8">
        <v>581278</v>
      </c>
      <c r="X1172" s="12">
        <f t="shared" si="124"/>
        <v>-5.1203451704692086E-2</v>
      </c>
      <c r="Y1172" s="8">
        <f>-756.14-3061.17-182.31-26.09-4854.87-361.43</f>
        <v>-9242.01</v>
      </c>
      <c r="Z1172" s="8"/>
      <c r="AA1172" s="8"/>
      <c r="AB1172" s="8"/>
      <c r="AC1172" s="66">
        <v>28028.43</v>
      </c>
    </row>
    <row r="1173" spans="1:29" x14ac:dyDescent="0.25">
      <c r="A1173" s="1" t="str">
        <f t="shared" si="123"/>
        <v>Jul</v>
      </c>
      <c r="B1173" s="2">
        <v>45868</v>
      </c>
      <c r="C1173" s="8">
        <v>39640.199999999997</v>
      </c>
      <c r="D1173" s="8">
        <v>-3971.6</v>
      </c>
      <c r="E1173" s="8">
        <v>0</v>
      </c>
      <c r="F1173" s="8">
        <v>-4523.1000000000004</v>
      </c>
      <c r="G1173" s="8">
        <v>-8972.9</v>
      </c>
      <c r="H1173" s="8">
        <v>0</v>
      </c>
      <c r="I1173" s="8">
        <v>0</v>
      </c>
      <c r="J1173" s="10">
        <f t="shared" si="119"/>
        <v>22172.6</v>
      </c>
      <c r="K1173" s="8">
        <v>-61.78</v>
      </c>
      <c r="L1173" s="8">
        <v>-545.04</v>
      </c>
      <c r="M1173" s="8">
        <f t="shared" si="122"/>
        <v>-606.81999999999994</v>
      </c>
      <c r="N1173" s="10">
        <f t="shared" si="120"/>
        <v>21565.78</v>
      </c>
      <c r="O1173" s="11">
        <f>IF(Table5[[#This Row],[Beans]]="","",O1172+Table5[[#This Row],[Beans]])</f>
        <v>5033768.799999997</v>
      </c>
      <c r="P1173" s="11">
        <f>IF(Table5[[#This Row],[Meal]]="","",P1172+Table5[[#This Row],[Meal]])</f>
        <v>1448429.7999999986</v>
      </c>
      <c r="Q1173" s="11">
        <f>IF(Table5[[#This Row],[Oil]]="","",Q1172+Table5[[#This Row],[Oil]])</f>
        <v>-540422.85999999987</v>
      </c>
      <c r="R1173" s="11">
        <f>IF(Table5[[#This Row],[Corn]]="","",R1172+Table5[[#This Row],[Corn]])</f>
        <v>837767.50100000005</v>
      </c>
      <c r="S1173" s="11">
        <f>IF(Table5[[#This Row],[Wheat]]="","",S1172+Table5[[#This Row],[Wheat]])</f>
        <v>1631859.2200000023</v>
      </c>
      <c r="T1173" s="11">
        <f>IF(Table5[[#This Row],[KC Wheat]]="","",T1172+Table5[[#This Row],[KC Wheat]])</f>
        <v>-11076.900000000012</v>
      </c>
      <c r="U1173" s="11">
        <f>IF(Table5[[#This Row],[Energies]]="","",U1172+Table5[[#This Row],[Energies]])</f>
        <v>58860.250000000015</v>
      </c>
      <c r="V1173" s="10">
        <f t="shared" si="121"/>
        <v>7428423.6889999984</v>
      </c>
      <c r="W1173" s="8">
        <v>660262</v>
      </c>
      <c r="X1173" s="12">
        <f t="shared" si="124"/>
        <v>3.26624582362759E-2</v>
      </c>
      <c r="Y1173" s="8"/>
      <c r="Z1173" s="8"/>
      <c r="AA1173" s="8"/>
      <c r="AB1173" s="1"/>
      <c r="AC1173" s="66">
        <v>46090.36</v>
      </c>
    </row>
    <row r="1174" spans="1:29" x14ac:dyDescent="0.25">
      <c r="A1174" s="1" t="str">
        <f t="shared" si="123"/>
        <v>Jul</v>
      </c>
      <c r="B1174" s="2">
        <v>45869</v>
      </c>
      <c r="C1174" s="8">
        <v>-17970.3</v>
      </c>
      <c r="D1174" s="8">
        <v>-7841.7</v>
      </c>
      <c r="E1174" s="8">
        <v>0</v>
      </c>
      <c r="F1174" s="8">
        <v>1823.9</v>
      </c>
      <c r="G1174" s="8">
        <v>5132</v>
      </c>
      <c r="H1174" s="8">
        <v>0</v>
      </c>
      <c r="I1174" s="8">
        <v>0</v>
      </c>
      <c r="J1174" s="10">
        <f t="shared" si="119"/>
        <v>-18856.099999999999</v>
      </c>
      <c r="K1174" s="8">
        <v>-37.520000000000003</v>
      </c>
      <c r="L1174" s="8">
        <v>-332.63</v>
      </c>
      <c r="M1174" s="8">
        <f t="shared" si="122"/>
        <v>-370.15</v>
      </c>
      <c r="N1174" s="10">
        <f t="shared" si="120"/>
        <v>-19226.25</v>
      </c>
      <c r="O1174" s="11">
        <f>IF(Table5[[#This Row],[Beans]]="","",O1173+Table5[[#This Row],[Beans]])</f>
        <v>5015798.4999999972</v>
      </c>
      <c r="P1174" s="11">
        <f>IF(Table5[[#This Row],[Meal]]="","",P1173+Table5[[#This Row],[Meal]])</f>
        <v>1440588.0999999987</v>
      </c>
      <c r="Q1174" s="11">
        <f>IF(Table5[[#This Row],[Oil]]="","",Q1173+Table5[[#This Row],[Oil]])</f>
        <v>-540422.85999999987</v>
      </c>
      <c r="R1174" s="11">
        <f>IF(Table5[[#This Row],[Corn]]="","",R1173+Table5[[#This Row],[Corn]])</f>
        <v>839591.40100000007</v>
      </c>
      <c r="S1174" s="11">
        <f>IF(Table5[[#This Row],[Wheat]]="","",S1173+Table5[[#This Row],[Wheat]])</f>
        <v>1636991.2200000023</v>
      </c>
      <c r="T1174" s="11">
        <f>IF(Table5[[#This Row],[KC Wheat]]="","",T1173+Table5[[#This Row],[KC Wheat]])</f>
        <v>-11076.900000000012</v>
      </c>
      <c r="U1174" s="11">
        <f>IF(Table5[[#This Row],[Energies]]="","",U1173+Table5[[#This Row],[Energies]])</f>
        <v>58860.250000000015</v>
      </c>
      <c r="V1174" s="10">
        <f t="shared" si="121"/>
        <v>7409197.4389999984</v>
      </c>
      <c r="W1174" s="8">
        <v>642670</v>
      </c>
      <c r="X1174" s="12">
        <f t="shared" si="124"/>
        <v>-2.9916208940824994E-2</v>
      </c>
      <c r="Y1174" s="8"/>
      <c r="Z1174" s="8"/>
      <c r="AA1174" s="8"/>
      <c r="AB1174" s="8"/>
      <c r="AC1174" s="66">
        <v>23492.71</v>
      </c>
    </row>
    <row r="1175" spans="1:29" x14ac:dyDescent="0.25">
      <c r="A1175" s="1" t="str">
        <f t="shared" si="123"/>
        <v>Aug</v>
      </c>
      <c r="B1175" s="2">
        <v>45870</v>
      </c>
      <c r="C1175" s="8">
        <v>-10898</v>
      </c>
      <c r="D1175" s="8">
        <v>32527.200000000001</v>
      </c>
      <c r="E1175" s="8">
        <v>0</v>
      </c>
      <c r="F1175" s="8">
        <v>-7190.4</v>
      </c>
      <c r="G1175" s="8">
        <v>-3552</v>
      </c>
      <c r="H1175" s="8">
        <v>0</v>
      </c>
      <c r="I1175" s="8">
        <v>0</v>
      </c>
      <c r="J1175" s="10">
        <f t="shared" si="119"/>
        <v>10886.800000000001</v>
      </c>
      <c r="K1175" s="8">
        <v>-40.1</v>
      </c>
      <c r="L1175" s="8">
        <v>-352.06</v>
      </c>
      <c r="M1175" s="8">
        <f t="shared" si="122"/>
        <v>-392.16</v>
      </c>
      <c r="N1175" s="10">
        <f t="shared" si="120"/>
        <v>10494.640000000001</v>
      </c>
      <c r="O1175" s="11">
        <f>IF(Table5[[#This Row],[Beans]]="","",O1174+Table5[[#This Row],[Beans]])</f>
        <v>5004900.4999999972</v>
      </c>
      <c r="P1175" s="11">
        <f>IF(Table5[[#This Row],[Meal]]="","",P1174+Table5[[#This Row],[Meal]])</f>
        <v>1473115.2999999986</v>
      </c>
      <c r="Q1175" s="11">
        <f>IF(Table5[[#This Row],[Oil]]="","",Q1174+Table5[[#This Row],[Oil]])</f>
        <v>-540422.85999999987</v>
      </c>
      <c r="R1175" s="11">
        <f>IF(Table5[[#This Row],[Corn]]="","",R1174+Table5[[#This Row],[Corn]])</f>
        <v>832401.00100000005</v>
      </c>
      <c r="S1175" s="11">
        <f>IF(Table5[[#This Row],[Wheat]]="","",S1174+Table5[[#This Row],[Wheat]])</f>
        <v>1633439.2200000023</v>
      </c>
      <c r="T1175" s="11">
        <f>IF(Table5[[#This Row],[KC Wheat]]="","",T1174+Table5[[#This Row],[KC Wheat]])</f>
        <v>-11076.900000000012</v>
      </c>
      <c r="U1175" s="11">
        <f>IF(Table5[[#This Row],[Energies]]="","",U1174+Table5[[#This Row],[Energies]])</f>
        <v>58860.250000000015</v>
      </c>
      <c r="V1175" s="10">
        <f t="shared" si="121"/>
        <v>7419692.078999998</v>
      </c>
      <c r="W1175" s="8">
        <v>684849</v>
      </c>
      <c r="X1175" s="12">
        <f t="shared" si="124"/>
        <v>1.5324020331489134E-2</v>
      </c>
      <c r="Y1175" s="8">
        <f>-2500-1617.59-1617.59</f>
        <v>-5735.18</v>
      </c>
      <c r="Z1175" s="8"/>
      <c r="AA1175" s="8"/>
      <c r="AB1175" s="1"/>
      <c r="AC1175" s="66">
        <v>37968.050000000003</v>
      </c>
    </row>
    <row r="1176" spans="1:29" x14ac:dyDescent="0.25">
      <c r="A1176" s="1" t="str">
        <f t="shared" si="123"/>
        <v>Aug</v>
      </c>
      <c r="B1176" s="2">
        <v>45873</v>
      </c>
      <c r="C1176" s="8">
        <v>11800.9</v>
      </c>
      <c r="D1176" s="8">
        <v>22851.9</v>
      </c>
      <c r="E1176" s="8">
        <v>0</v>
      </c>
      <c r="F1176" s="8">
        <v>2886.7</v>
      </c>
      <c r="G1176" s="8">
        <v>796.1</v>
      </c>
      <c r="H1176" s="8">
        <v>0</v>
      </c>
      <c r="I1176" s="8">
        <v>0</v>
      </c>
      <c r="J1176" s="10">
        <f t="shared" si="119"/>
        <v>38335.599999999999</v>
      </c>
      <c r="K1176" s="8">
        <v>-68.64</v>
      </c>
      <c r="L1176" s="8">
        <v>-604.17999999999995</v>
      </c>
      <c r="M1176" s="8">
        <f t="shared" si="122"/>
        <v>-672.81999999999994</v>
      </c>
      <c r="N1176" s="10">
        <f t="shared" si="120"/>
        <v>37662.78</v>
      </c>
      <c r="O1176" s="11">
        <f>IF(Table5[[#This Row],[Beans]]="","",O1175+Table5[[#This Row],[Beans]])</f>
        <v>5016701.3999999976</v>
      </c>
      <c r="P1176" s="11">
        <f>IF(Table5[[#This Row],[Meal]]="","",P1175+Table5[[#This Row],[Meal]])</f>
        <v>1495967.1999999986</v>
      </c>
      <c r="Q1176" s="11">
        <f>IF(Table5[[#This Row],[Oil]]="","",Q1175+Table5[[#This Row],[Oil]])</f>
        <v>-540422.85999999987</v>
      </c>
      <c r="R1176" s="11">
        <f>IF(Table5[[#This Row],[Corn]]="","",R1175+Table5[[#This Row],[Corn]])</f>
        <v>835287.701</v>
      </c>
      <c r="S1176" s="11">
        <f>IF(Table5[[#This Row],[Wheat]]="","",S1175+Table5[[#This Row],[Wheat]])</f>
        <v>1634235.3200000024</v>
      </c>
      <c r="T1176" s="11">
        <f>IF(Table5[[#This Row],[KC Wheat]]="","",T1175+Table5[[#This Row],[KC Wheat]])</f>
        <v>-11076.900000000012</v>
      </c>
      <c r="U1176" s="11">
        <f>IF(Table5[[#This Row],[Energies]]="","",U1175+Table5[[#This Row],[Energies]])</f>
        <v>58860.250000000015</v>
      </c>
      <c r="V1176" s="10">
        <f t="shared" si="121"/>
        <v>7457354.8589999983</v>
      </c>
      <c r="W1176" s="8">
        <v>682214</v>
      </c>
      <c r="X1176" s="12">
        <f t="shared" si="124"/>
        <v>5.5206694673518866E-2</v>
      </c>
      <c r="Y1176" s="8"/>
      <c r="Z1176" s="8"/>
      <c r="AA1176" s="8"/>
      <c r="AB1176" s="8"/>
      <c r="AC1176" s="66">
        <v>64645.23</v>
      </c>
    </row>
    <row r="1177" spans="1:29" x14ac:dyDescent="0.25">
      <c r="A1177" s="1" t="str">
        <f t="shared" si="123"/>
        <v>Aug</v>
      </c>
      <c r="B1177" s="2">
        <v>45874</v>
      </c>
      <c r="C1177" s="8">
        <v>-786.6</v>
      </c>
      <c r="D1177" s="8">
        <v>-9009.7000000000007</v>
      </c>
      <c r="E1177" s="8">
        <v>0</v>
      </c>
      <c r="F1177" s="8">
        <v>3665.1</v>
      </c>
      <c r="G1177" s="8">
        <v>11750.7</v>
      </c>
      <c r="H1177" s="8">
        <v>0</v>
      </c>
      <c r="I1177" s="8">
        <v>0</v>
      </c>
      <c r="J1177" s="10">
        <f t="shared" si="119"/>
        <v>5619.5</v>
      </c>
      <c r="K1177" s="8">
        <v>-74.62</v>
      </c>
      <c r="L1177" s="8">
        <v>-659.05</v>
      </c>
      <c r="M1177" s="8">
        <f t="shared" si="122"/>
        <v>-733.67</v>
      </c>
      <c r="N1177" s="10">
        <f t="shared" si="120"/>
        <v>4885.83</v>
      </c>
      <c r="O1177" s="11">
        <f>IF(Table5[[#This Row],[Beans]]="","",O1176+Table5[[#This Row],[Beans]])</f>
        <v>5015914.799999998</v>
      </c>
      <c r="P1177" s="11">
        <f>IF(Table5[[#This Row],[Meal]]="","",P1176+Table5[[#This Row],[Meal]])</f>
        <v>1486957.4999999986</v>
      </c>
      <c r="Q1177" s="11">
        <f>IF(Table5[[#This Row],[Oil]]="","",Q1176+Table5[[#This Row],[Oil]])</f>
        <v>-540422.85999999987</v>
      </c>
      <c r="R1177" s="11">
        <f>IF(Table5[[#This Row],[Corn]]="","",R1176+Table5[[#This Row],[Corn]])</f>
        <v>838952.80099999998</v>
      </c>
      <c r="S1177" s="11">
        <f>IF(Table5[[#This Row],[Wheat]]="","",S1176+Table5[[#This Row],[Wheat]])</f>
        <v>1645986.0200000023</v>
      </c>
      <c r="T1177" s="11">
        <f>IF(Table5[[#This Row],[KC Wheat]]="","",T1176+Table5[[#This Row],[KC Wheat]])</f>
        <v>-11076.900000000012</v>
      </c>
      <c r="U1177" s="11">
        <f>IF(Table5[[#This Row],[Energies]]="","",U1176+Table5[[#This Row],[Energies]])</f>
        <v>58860.250000000015</v>
      </c>
      <c r="V1177" s="10">
        <f t="shared" si="121"/>
        <v>7462240.6889999984</v>
      </c>
      <c r="W1177" s="8">
        <v>666922</v>
      </c>
      <c r="X1177" s="12">
        <f t="shared" si="124"/>
        <v>7.3259391652996898E-3</v>
      </c>
      <c r="Y1177" s="8"/>
      <c r="Z1177" s="8"/>
      <c r="AA1177" s="8"/>
      <c r="AB1177" s="1"/>
      <c r="AC1177" s="66">
        <v>67421.56</v>
      </c>
    </row>
    <row r="1178" spans="1:29" x14ac:dyDescent="0.25">
      <c r="A1178" s="1" t="str">
        <f t="shared" si="123"/>
        <v>Aug</v>
      </c>
      <c r="B1178" s="2">
        <v>45875</v>
      </c>
      <c r="C1178" s="8">
        <v>1838.3</v>
      </c>
      <c r="D1178" s="8">
        <v>-12544.6</v>
      </c>
      <c r="E1178" s="8">
        <v>0</v>
      </c>
      <c r="F1178" s="8">
        <v>-749</v>
      </c>
      <c r="G1178" s="8">
        <v>-3560.9</v>
      </c>
      <c r="H1178" s="8">
        <v>0</v>
      </c>
      <c r="I1178" s="8">
        <v>0</v>
      </c>
      <c r="J1178" s="10">
        <f t="shared" si="119"/>
        <v>-15016.2</v>
      </c>
      <c r="K1178" s="8">
        <v>-107.56</v>
      </c>
      <c r="L1178" s="8">
        <v>-950.6</v>
      </c>
      <c r="M1178" s="8">
        <f t="shared" si="122"/>
        <v>-1058.1600000000001</v>
      </c>
      <c r="N1178" s="10">
        <f t="shared" si="120"/>
        <v>-16074.36</v>
      </c>
      <c r="O1178" s="11">
        <f>IF(Table5[[#This Row],[Beans]]="","",O1177+Table5[[#This Row],[Beans]])</f>
        <v>5017753.0999999978</v>
      </c>
      <c r="P1178" s="11">
        <f>IF(Table5[[#This Row],[Meal]]="","",P1177+Table5[[#This Row],[Meal]])</f>
        <v>1474412.8999999985</v>
      </c>
      <c r="Q1178" s="11">
        <f>IF(Table5[[#This Row],[Oil]]="","",Q1177+Table5[[#This Row],[Oil]])</f>
        <v>-540422.85999999987</v>
      </c>
      <c r="R1178" s="11">
        <f>IF(Table5[[#This Row],[Corn]]="","",R1177+Table5[[#This Row],[Corn]])</f>
        <v>838203.80099999998</v>
      </c>
      <c r="S1178" s="11">
        <f>IF(Table5[[#This Row],[Wheat]]="","",S1177+Table5[[#This Row],[Wheat]])</f>
        <v>1642425.1200000024</v>
      </c>
      <c r="T1178" s="11">
        <f>IF(Table5[[#This Row],[KC Wheat]]="","",T1177+Table5[[#This Row],[KC Wheat]])</f>
        <v>-11076.900000000012</v>
      </c>
      <c r="U1178" s="11">
        <f>IF(Table5[[#This Row],[Energies]]="","",U1177+Table5[[#This Row],[Energies]])</f>
        <v>58860.250000000015</v>
      </c>
      <c r="V1178" s="10">
        <f t="shared" si="121"/>
        <v>7446166.328999998</v>
      </c>
      <c r="W1178" s="8">
        <v>602454</v>
      </c>
      <c r="X1178" s="12">
        <f t="shared" si="124"/>
        <v>-2.668147277634475E-2</v>
      </c>
      <c r="Y1178" s="8"/>
      <c r="Z1178" s="8"/>
      <c r="AA1178" s="8"/>
      <c r="AB1178" s="8"/>
      <c r="AC1178" s="66">
        <v>58688.4</v>
      </c>
    </row>
    <row r="1179" spans="1:29" x14ac:dyDescent="0.25">
      <c r="A1179" s="1" t="str">
        <f t="shared" si="123"/>
        <v>Aug</v>
      </c>
      <c r="B1179" s="2">
        <v>45876</v>
      </c>
      <c r="C1179" s="8">
        <v>-8451.2000000000007</v>
      </c>
      <c r="D1179" s="8">
        <v>42718.6</v>
      </c>
      <c r="E1179" s="8">
        <v>0</v>
      </c>
      <c r="F1179" s="8">
        <v>1431.2</v>
      </c>
      <c r="G1179" s="8">
        <v>-16213.9</v>
      </c>
      <c r="H1179" s="8">
        <v>0</v>
      </c>
      <c r="I1179" s="8">
        <v>0</v>
      </c>
      <c r="J1179" s="10">
        <f t="shared" si="119"/>
        <v>19484.69999999999</v>
      </c>
      <c r="K1179" s="8">
        <v>-114.5</v>
      </c>
      <c r="L1179" s="8">
        <v>-1009.23</v>
      </c>
      <c r="M1179" s="8">
        <f t="shared" si="122"/>
        <v>-1123.73</v>
      </c>
      <c r="N1179" s="10">
        <f t="shared" si="120"/>
        <v>18360.96999999999</v>
      </c>
      <c r="O1179" s="11">
        <f>IF(Table5[[#This Row],[Beans]]="","",O1178+Table5[[#This Row],[Beans]])</f>
        <v>5009301.8999999976</v>
      </c>
      <c r="P1179" s="11">
        <f>IF(Table5[[#This Row],[Meal]]="","",P1178+Table5[[#This Row],[Meal]])</f>
        <v>1517131.4999999986</v>
      </c>
      <c r="Q1179" s="11">
        <f>IF(Table5[[#This Row],[Oil]]="","",Q1178+Table5[[#This Row],[Oil]])</f>
        <v>-540422.85999999987</v>
      </c>
      <c r="R1179" s="11">
        <f>IF(Table5[[#This Row],[Corn]]="","",R1178+Table5[[#This Row],[Corn]])</f>
        <v>839635.00099999993</v>
      </c>
      <c r="S1179" s="11">
        <f>IF(Table5[[#This Row],[Wheat]]="","",S1178+Table5[[#This Row],[Wheat]])</f>
        <v>1626211.2200000025</v>
      </c>
      <c r="T1179" s="11">
        <f>IF(Table5[[#This Row],[KC Wheat]]="","",T1178+Table5[[#This Row],[KC Wheat]])</f>
        <v>-11076.900000000012</v>
      </c>
      <c r="U1179" s="11">
        <f>IF(Table5[[#This Row],[Energies]]="","",U1178+Table5[[#This Row],[Energies]])</f>
        <v>58860.250000000015</v>
      </c>
      <c r="V1179" s="10">
        <f t="shared" si="121"/>
        <v>7464527.2989999978</v>
      </c>
      <c r="W1179" s="8">
        <v>577088</v>
      </c>
      <c r="X1179" s="12">
        <f t="shared" si="124"/>
        <v>3.1816586031939653E-2</v>
      </c>
      <c r="Y1179" s="8"/>
      <c r="Z1179" s="8"/>
      <c r="AA1179" s="8"/>
      <c r="AB1179" s="1"/>
      <c r="AC1179" s="66">
        <v>83242.17</v>
      </c>
    </row>
    <row r="1180" spans="1:29" x14ac:dyDescent="0.25">
      <c r="A1180" s="1" t="str">
        <f t="shared" si="123"/>
        <v>Aug</v>
      </c>
      <c r="B1180" s="2">
        <v>45877</v>
      </c>
      <c r="C1180" s="8">
        <v>-9946</v>
      </c>
      <c r="D1180" s="8">
        <v>-19982.7</v>
      </c>
      <c r="E1180" s="8">
        <v>0</v>
      </c>
      <c r="F1180" s="8">
        <v>8003.1</v>
      </c>
      <c r="G1180" s="8">
        <v>3062.6</v>
      </c>
      <c r="H1180" s="8">
        <v>0</v>
      </c>
      <c r="I1180" s="8">
        <v>0</v>
      </c>
      <c r="J1180" s="10">
        <f t="shared" si="119"/>
        <v>-18863</v>
      </c>
      <c r="K1180" s="8">
        <v>-49.65</v>
      </c>
      <c r="L1180" s="8">
        <v>-440.12</v>
      </c>
      <c r="M1180" s="8">
        <f t="shared" si="122"/>
        <v>-489.77</v>
      </c>
      <c r="N1180" s="10">
        <f t="shared" si="120"/>
        <v>-19352.77</v>
      </c>
      <c r="O1180" s="11">
        <f>IF(Table5[[#This Row],[Beans]]="","",O1179+Table5[[#This Row],[Beans]])</f>
        <v>4999355.8999999976</v>
      </c>
      <c r="P1180" s="11">
        <f>IF(Table5[[#This Row],[Meal]]="","",P1179+Table5[[#This Row],[Meal]])</f>
        <v>1497148.7999999986</v>
      </c>
      <c r="Q1180" s="11">
        <f>IF(Table5[[#This Row],[Oil]]="","",Q1179+Table5[[#This Row],[Oil]])</f>
        <v>-540422.85999999987</v>
      </c>
      <c r="R1180" s="11">
        <f>IF(Table5[[#This Row],[Corn]]="","",R1179+Table5[[#This Row],[Corn]])</f>
        <v>847638.10099999991</v>
      </c>
      <c r="S1180" s="11">
        <f>IF(Table5[[#This Row],[Wheat]]="","",S1179+Table5[[#This Row],[Wheat]])</f>
        <v>1629273.8200000026</v>
      </c>
      <c r="T1180" s="11">
        <f>IF(Table5[[#This Row],[KC Wheat]]="","",T1179+Table5[[#This Row],[KC Wheat]])</f>
        <v>-11076.900000000012</v>
      </c>
      <c r="U1180" s="11">
        <f>IF(Table5[[#This Row],[Energies]]="","",U1179+Table5[[#This Row],[Energies]])</f>
        <v>58860.250000000015</v>
      </c>
      <c r="V1180" s="10">
        <f t="shared" si="121"/>
        <v>7445174.5289999982</v>
      </c>
      <c r="W1180" s="8">
        <v>565809</v>
      </c>
      <c r="X1180" s="12">
        <f t="shared" si="124"/>
        <v>-3.420371538805498E-2</v>
      </c>
      <c r="Y1180" s="8"/>
      <c r="Z1180" s="8"/>
      <c r="AA1180" s="8"/>
      <c r="AB1180" s="8"/>
      <c r="AC1180" s="66">
        <v>64738.65</v>
      </c>
    </row>
    <row r="1181" spans="1:29" x14ac:dyDescent="0.25">
      <c r="A1181" s="1" t="str">
        <f t="shared" si="123"/>
        <v>Aug</v>
      </c>
      <c r="B1181" s="2">
        <v>45880</v>
      </c>
      <c r="C1181" s="8">
        <v>37015</v>
      </c>
      <c r="D1181" s="8">
        <v>16757.3</v>
      </c>
      <c r="E1181" s="8">
        <v>0</v>
      </c>
      <c r="F1181" s="8">
        <v>-1028.0999999999999</v>
      </c>
      <c r="G1181" s="8">
        <v>998</v>
      </c>
      <c r="H1181" s="8">
        <v>0</v>
      </c>
      <c r="I1181" s="8">
        <v>0</v>
      </c>
      <c r="J1181" s="10">
        <f t="shared" si="119"/>
        <v>53742.200000000004</v>
      </c>
      <c r="K1181" s="8">
        <v>-135.59</v>
      </c>
      <c r="L1181" s="8">
        <v>-1197.78</v>
      </c>
      <c r="M1181" s="8">
        <f t="shared" si="122"/>
        <v>-1333.37</v>
      </c>
      <c r="N1181" s="10">
        <f t="shared" si="120"/>
        <v>52408.83</v>
      </c>
      <c r="O1181" s="11">
        <f>IF(Table5[[#This Row],[Beans]]="","",O1180+Table5[[#This Row],[Beans]])</f>
        <v>5036370.8999999976</v>
      </c>
      <c r="P1181" s="11">
        <f>IF(Table5[[#This Row],[Meal]]="","",P1180+Table5[[#This Row],[Meal]])</f>
        <v>1513906.0999999987</v>
      </c>
      <c r="Q1181" s="11">
        <f>IF(Table5[[#This Row],[Oil]]="","",Q1180+Table5[[#This Row],[Oil]])</f>
        <v>-540422.85999999987</v>
      </c>
      <c r="R1181" s="11">
        <f>IF(Table5[[#This Row],[Corn]]="","",R1180+Table5[[#This Row],[Corn]])</f>
        <v>846610.00099999993</v>
      </c>
      <c r="S1181" s="11">
        <f>IF(Table5[[#This Row],[Wheat]]="","",S1180+Table5[[#This Row],[Wheat]])</f>
        <v>1630271.8200000026</v>
      </c>
      <c r="T1181" s="11">
        <f>IF(Table5[[#This Row],[KC Wheat]]="","",T1180+Table5[[#This Row],[KC Wheat]])</f>
        <v>-11076.900000000012</v>
      </c>
      <c r="U1181" s="11">
        <f>IF(Table5[[#This Row],[Energies]]="","",U1180+Table5[[#This Row],[Energies]])</f>
        <v>58860.250000000015</v>
      </c>
      <c r="V1181" s="10">
        <f t="shared" si="121"/>
        <v>7497583.3589999983</v>
      </c>
      <c r="W1181" s="8">
        <v>530847</v>
      </c>
      <c r="X1181" s="12">
        <f t="shared" si="124"/>
        <v>9.8726808289394119E-2</v>
      </c>
      <c r="Y1181" s="8"/>
      <c r="Z1181" s="8"/>
      <c r="AA1181" s="8"/>
      <c r="AB1181" s="1"/>
      <c r="AC1181" s="66">
        <v>93412.78</v>
      </c>
    </row>
    <row r="1182" spans="1:29" x14ac:dyDescent="0.25">
      <c r="A1182" s="1" t="str">
        <f t="shared" si="123"/>
        <v>Aug</v>
      </c>
      <c r="B1182" s="2">
        <v>45881</v>
      </c>
      <c r="C1182" s="8">
        <v>39594</v>
      </c>
      <c r="D1182" s="8">
        <v>13250.1</v>
      </c>
      <c r="E1182" s="8">
        <v>0</v>
      </c>
      <c r="F1182" s="8">
        <v>18447.599999999999</v>
      </c>
      <c r="G1182" s="8">
        <v>2246.5</v>
      </c>
      <c r="H1182" s="8">
        <v>0</v>
      </c>
      <c r="I1182" s="8">
        <v>0</v>
      </c>
      <c r="J1182" s="10">
        <f t="shared" si="119"/>
        <v>73538.2</v>
      </c>
      <c r="K1182" s="8">
        <v>-167.76</v>
      </c>
      <c r="L1182" s="8">
        <v>-1466.27</v>
      </c>
      <c r="M1182" s="8">
        <f t="shared" si="122"/>
        <v>-1634.03</v>
      </c>
      <c r="N1182" s="10">
        <f t="shared" si="120"/>
        <v>71904.17</v>
      </c>
      <c r="O1182" s="11">
        <f>IF(Table5[[#This Row],[Beans]]="","",O1181+Table5[[#This Row],[Beans]])</f>
        <v>5075964.8999999976</v>
      </c>
      <c r="P1182" s="11">
        <f>IF(Table5[[#This Row],[Meal]]="","",P1181+Table5[[#This Row],[Meal]])</f>
        <v>1527156.1999999988</v>
      </c>
      <c r="Q1182" s="11">
        <f>IF(Table5[[#This Row],[Oil]]="","",Q1181+Table5[[#This Row],[Oil]])</f>
        <v>-540422.85999999987</v>
      </c>
      <c r="R1182" s="11">
        <f>IF(Table5[[#This Row],[Corn]]="","",R1181+Table5[[#This Row],[Corn]])</f>
        <v>865057.60099999991</v>
      </c>
      <c r="S1182" s="11">
        <f>IF(Table5[[#This Row],[Wheat]]="","",S1181+Table5[[#This Row],[Wheat]])</f>
        <v>1632518.3200000026</v>
      </c>
      <c r="T1182" s="11">
        <f>IF(Table5[[#This Row],[KC Wheat]]="","",T1181+Table5[[#This Row],[KC Wheat]])</f>
        <v>-11076.900000000012</v>
      </c>
      <c r="U1182" s="11">
        <f>IF(Table5[[#This Row],[Energies]]="","",U1181+Table5[[#This Row],[Energies]])</f>
        <v>58860.250000000015</v>
      </c>
      <c r="V1182" s="10">
        <f t="shared" si="121"/>
        <v>7569487.5289999982</v>
      </c>
      <c r="W1182" s="8">
        <v>540847</v>
      </c>
      <c r="X1182" s="12">
        <f t="shared" si="124"/>
        <v>0.13294734000558384</v>
      </c>
      <c r="Y1182" s="8"/>
      <c r="Z1182" s="8"/>
      <c r="AA1182" s="8"/>
      <c r="AB1182" s="8"/>
      <c r="AC1182" s="66">
        <v>180801.25</v>
      </c>
    </row>
    <row r="1183" spans="1:29" x14ac:dyDescent="0.25">
      <c r="A1183" s="1" t="str">
        <f t="shared" si="123"/>
        <v>Aug</v>
      </c>
      <c r="B1183" s="2">
        <v>45882</v>
      </c>
      <c r="C1183" s="8">
        <v>16826.900000000001</v>
      </c>
      <c r="D1183" s="8">
        <v>24932.5</v>
      </c>
      <c r="E1183" s="8">
        <v>0</v>
      </c>
      <c r="F1183" s="8">
        <v>-429.7</v>
      </c>
      <c r="G1183" s="8">
        <v>-10096.200000000001</v>
      </c>
      <c r="H1183" s="8">
        <v>0</v>
      </c>
      <c r="I1183" s="8">
        <v>0</v>
      </c>
      <c r="J1183" s="10">
        <f t="shared" si="119"/>
        <v>31233.500000000004</v>
      </c>
      <c r="K1183" s="8">
        <v>-96.68</v>
      </c>
      <c r="L1183" s="8">
        <v>-852.68</v>
      </c>
      <c r="M1183" s="8">
        <f t="shared" si="122"/>
        <v>-949.3599999999999</v>
      </c>
      <c r="N1183" s="10">
        <f t="shared" si="120"/>
        <v>30284.140000000003</v>
      </c>
      <c r="O1183" s="11">
        <f>IF(Table5[[#This Row],[Beans]]="","",O1182+Table5[[#This Row],[Beans]])</f>
        <v>5092791.799999998</v>
      </c>
      <c r="P1183" s="11">
        <f>IF(Table5[[#This Row],[Meal]]="","",P1182+Table5[[#This Row],[Meal]])</f>
        <v>1552088.6999999988</v>
      </c>
      <c r="Q1183" s="11">
        <f>IF(Table5[[#This Row],[Oil]]="","",Q1182+Table5[[#This Row],[Oil]])</f>
        <v>-540422.85999999987</v>
      </c>
      <c r="R1183" s="11">
        <f>IF(Table5[[#This Row],[Corn]]="","",R1182+Table5[[#This Row],[Corn]])</f>
        <v>864627.90099999995</v>
      </c>
      <c r="S1183" s="11">
        <f>IF(Table5[[#This Row],[Wheat]]="","",S1182+Table5[[#This Row],[Wheat]])</f>
        <v>1622422.1200000027</v>
      </c>
      <c r="T1183" s="11">
        <f>IF(Table5[[#This Row],[KC Wheat]]="","",T1182+Table5[[#This Row],[KC Wheat]])</f>
        <v>-11076.900000000012</v>
      </c>
      <c r="U1183" s="11">
        <f>IF(Table5[[#This Row],[Energies]]="","",U1182+Table5[[#This Row],[Energies]])</f>
        <v>58860.250000000015</v>
      </c>
      <c r="V1183" s="10">
        <f t="shared" si="121"/>
        <v>7599771.6689999979</v>
      </c>
      <c r="W1183" s="8">
        <v>548712</v>
      </c>
      <c r="X1183" s="12">
        <f t="shared" si="124"/>
        <v>5.5191320765720454E-2</v>
      </c>
      <c r="Y1183" s="8"/>
      <c r="Z1183" s="8"/>
      <c r="AA1183" s="8"/>
      <c r="AB1183" s="1"/>
      <c r="AC1183" s="66">
        <v>215658.1</v>
      </c>
    </row>
    <row r="1184" spans="1:29" x14ac:dyDescent="0.25">
      <c r="A1184" s="1" t="str">
        <f t="shared" si="123"/>
        <v>Aug</v>
      </c>
      <c r="B1184" s="2">
        <v>45883</v>
      </c>
      <c r="C1184" s="8">
        <v>2160.8000000000002</v>
      </c>
      <c r="D1184" s="8">
        <v>-34510.300000000003</v>
      </c>
      <c r="E1184" s="8">
        <v>0</v>
      </c>
      <c r="F1184" s="8">
        <v>-7181.2</v>
      </c>
      <c r="G1184" s="8">
        <v>2329.8000000000002</v>
      </c>
      <c r="H1184" s="8">
        <v>0</v>
      </c>
      <c r="I1184" s="8">
        <v>0</v>
      </c>
      <c r="J1184" s="10">
        <f t="shared" si="119"/>
        <v>-37200.9</v>
      </c>
      <c r="K1184" s="8">
        <v>-86.14</v>
      </c>
      <c r="L1184" s="8">
        <v>-759.94</v>
      </c>
      <c r="M1184" s="8">
        <f t="shared" si="122"/>
        <v>-846.08</v>
      </c>
      <c r="N1184" s="10">
        <f t="shared" si="120"/>
        <v>-38046.980000000003</v>
      </c>
      <c r="O1184" s="11">
        <f>IF(Table5[[#This Row],[Beans]]="","",O1183+Table5[[#This Row],[Beans]])</f>
        <v>5094952.5999999978</v>
      </c>
      <c r="P1184" s="11">
        <f>IF(Table5[[#This Row],[Meal]]="","",P1183+Table5[[#This Row],[Meal]])</f>
        <v>1517578.3999999987</v>
      </c>
      <c r="Q1184" s="11">
        <f>IF(Table5[[#This Row],[Oil]]="","",Q1183+Table5[[#This Row],[Oil]])</f>
        <v>-540422.85999999987</v>
      </c>
      <c r="R1184" s="11">
        <f>IF(Table5[[#This Row],[Corn]]="","",R1183+Table5[[#This Row],[Corn]])</f>
        <v>857446.701</v>
      </c>
      <c r="S1184" s="11">
        <f>IF(Table5[[#This Row],[Wheat]]="","",S1183+Table5[[#This Row],[Wheat]])</f>
        <v>1624751.9200000027</v>
      </c>
      <c r="T1184" s="11">
        <f>IF(Table5[[#This Row],[KC Wheat]]="","",T1183+Table5[[#This Row],[KC Wheat]])</f>
        <v>-11076.900000000012</v>
      </c>
      <c r="U1184" s="11">
        <f>IF(Table5[[#This Row],[Energies]]="","",U1183+Table5[[#This Row],[Energies]])</f>
        <v>58860.250000000015</v>
      </c>
      <c r="V1184" s="10">
        <f t="shared" si="121"/>
        <v>7561724.6889999975</v>
      </c>
      <c r="W1184" s="8">
        <v>554724</v>
      </c>
      <c r="X1184" s="12">
        <f t="shared" si="124"/>
        <v>-6.8587225358917231E-2</v>
      </c>
      <c r="Y1184" s="8"/>
      <c r="Z1184" s="8"/>
      <c r="AA1184" s="8"/>
      <c r="AB1184" s="8"/>
      <c r="AC1184" s="66">
        <v>179102.02</v>
      </c>
    </row>
    <row r="1185" spans="1:29" x14ac:dyDescent="0.25">
      <c r="A1185" s="1" t="str">
        <f t="shared" si="123"/>
        <v>Aug</v>
      </c>
      <c r="B1185" s="2">
        <v>45884</v>
      </c>
      <c r="C1185" s="8">
        <v>12847.8</v>
      </c>
      <c r="D1185" s="8">
        <v>-5264.8</v>
      </c>
      <c r="E1185" s="8">
        <v>0</v>
      </c>
      <c r="F1185" s="8">
        <v>11362.6</v>
      </c>
      <c r="G1185" s="8">
        <v>-6856.3</v>
      </c>
      <c r="H1185" s="8">
        <v>0</v>
      </c>
      <c r="I1185" s="8">
        <v>0</v>
      </c>
      <c r="J1185" s="10">
        <f t="shared" si="119"/>
        <v>12089.3</v>
      </c>
      <c r="K1185" s="8">
        <v>-48.32</v>
      </c>
      <c r="L1185" s="8">
        <v>-422.63</v>
      </c>
      <c r="M1185" s="8">
        <f t="shared" si="122"/>
        <v>-470.95</v>
      </c>
      <c r="N1185" s="10">
        <f t="shared" si="120"/>
        <v>11618.349999999999</v>
      </c>
      <c r="O1185" s="11">
        <f>IF(Table5[[#This Row],[Beans]]="","",O1184+Table5[[#This Row],[Beans]])</f>
        <v>5107800.3999999976</v>
      </c>
      <c r="P1185" s="11">
        <f>IF(Table5[[#This Row],[Meal]]="","",P1184+Table5[[#This Row],[Meal]])</f>
        <v>1512313.5999999987</v>
      </c>
      <c r="Q1185" s="11">
        <f>IF(Table5[[#This Row],[Oil]]="","",Q1184+Table5[[#This Row],[Oil]])</f>
        <v>-540422.85999999987</v>
      </c>
      <c r="R1185" s="11">
        <f>IF(Table5[[#This Row],[Corn]]="","",R1184+Table5[[#This Row],[Corn]])</f>
        <v>868809.30099999998</v>
      </c>
      <c r="S1185" s="11">
        <f>IF(Table5[[#This Row],[Wheat]]="","",S1184+Table5[[#This Row],[Wheat]])</f>
        <v>1617895.6200000027</v>
      </c>
      <c r="T1185" s="11">
        <f>IF(Table5[[#This Row],[KC Wheat]]="","",T1184+Table5[[#This Row],[KC Wheat]])</f>
        <v>-11076.900000000012</v>
      </c>
      <c r="U1185" s="11">
        <f>IF(Table5[[#This Row],[Energies]]="","",U1184+Table5[[#This Row],[Energies]])</f>
        <v>58860.250000000015</v>
      </c>
      <c r="V1185" s="10">
        <f t="shared" si="121"/>
        <v>7573343.0389999971</v>
      </c>
      <c r="W1185" s="8">
        <v>656413</v>
      </c>
      <c r="X1185" s="12">
        <f t="shared" si="124"/>
        <v>1.7699756098675679E-2</v>
      </c>
      <c r="Y1185" s="8">
        <f>-146.5-146.5</f>
        <v>-293</v>
      </c>
      <c r="Z1185" s="8">
        <v>6515.44</v>
      </c>
      <c r="AA1185" s="8"/>
      <c r="AB1185" s="1"/>
      <c r="AC1185" s="66">
        <v>175462.32</v>
      </c>
    </row>
    <row r="1186" spans="1:29" x14ac:dyDescent="0.25">
      <c r="A1186" s="1" t="str">
        <f t="shared" si="123"/>
        <v>Aug</v>
      </c>
      <c r="B1186" s="2">
        <v>45887</v>
      </c>
      <c r="C1186" s="8">
        <v>-13541.4</v>
      </c>
      <c r="D1186" s="8">
        <v>6246.9</v>
      </c>
      <c r="E1186" s="8">
        <v>0</v>
      </c>
      <c r="F1186" s="8">
        <v>-1665.9</v>
      </c>
      <c r="G1186" s="8">
        <v>-6647.7</v>
      </c>
      <c r="H1186" s="8">
        <v>0</v>
      </c>
      <c r="I1186" s="8">
        <v>0</v>
      </c>
      <c r="J1186" s="10">
        <f t="shared" si="119"/>
        <v>-15608.099999999999</v>
      </c>
      <c r="K1186" s="8">
        <v>-52.25</v>
      </c>
      <c r="L1186" s="8">
        <v>-453.58</v>
      </c>
      <c r="M1186" s="8">
        <f t="shared" si="122"/>
        <v>-505.83</v>
      </c>
      <c r="N1186" s="10">
        <f t="shared" si="120"/>
        <v>-16113.929999999998</v>
      </c>
      <c r="O1186" s="11">
        <f>IF(Table5[[#This Row],[Beans]]="","",O1185+Table5[[#This Row],[Beans]])</f>
        <v>5094258.9999999972</v>
      </c>
      <c r="P1186" s="11">
        <f>IF(Table5[[#This Row],[Meal]]="","",P1185+Table5[[#This Row],[Meal]])</f>
        <v>1518560.4999999986</v>
      </c>
      <c r="Q1186" s="11">
        <f>IF(Table5[[#This Row],[Oil]]="","",Q1185+Table5[[#This Row],[Oil]])</f>
        <v>-540422.85999999987</v>
      </c>
      <c r="R1186" s="11">
        <f>IF(Table5[[#This Row],[Corn]]="","",R1185+Table5[[#This Row],[Corn]])</f>
        <v>867143.40099999995</v>
      </c>
      <c r="S1186" s="11">
        <f>IF(Table5[[#This Row],[Wheat]]="","",S1185+Table5[[#This Row],[Wheat]])</f>
        <v>1611247.9200000027</v>
      </c>
      <c r="T1186" s="11">
        <f>IF(Table5[[#This Row],[KC Wheat]]="","",T1185+Table5[[#This Row],[KC Wheat]])</f>
        <v>-11076.900000000012</v>
      </c>
      <c r="U1186" s="11">
        <f>IF(Table5[[#This Row],[Energies]]="","",U1185+Table5[[#This Row],[Energies]])</f>
        <v>58860.250000000015</v>
      </c>
      <c r="V1186" s="10">
        <f t="shared" si="121"/>
        <v>7557229.1089999974</v>
      </c>
      <c r="W1186" s="8">
        <v>646055</v>
      </c>
      <c r="X1186" s="12">
        <f t="shared" si="124"/>
        <v>-2.4942040538344257E-2</v>
      </c>
      <c r="Y1186" s="8"/>
      <c r="Z1186" s="8"/>
      <c r="AA1186" s="8"/>
      <c r="AB1186" s="8"/>
      <c r="AC1186" s="66">
        <v>191995.24</v>
      </c>
    </row>
    <row r="1187" spans="1:29" x14ac:dyDescent="0.25">
      <c r="A1187" s="1" t="str">
        <f t="shared" si="123"/>
        <v>Aug</v>
      </c>
      <c r="B1187" s="2">
        <v>45888</v>
      </c>
      <c r="C1187" s="8">
        <v>-12515.2</v>
      </c>
      <c r="D1187" s="8">
        <v>-17410.2</v>
      </c>
      <c r="E1187" s="8">
        <v>0</v>
      </c>
      <c r="F1187" s="8">
        <v>-899</v>
      </c>
      <c r="G1187" s="8">
        <v>13115.9</v>
      </c>
      <c r="H1187" s="8">
        <v>0</v>
      </c>
      <c r="I1187" s="8">
        <v>0</v>
      </c>
      <c r="J1187" s="10">
        <f t="shared" si="119"/>
        <v>-17708.5</v>
      </c>
      <c r="K1187" s="8">
        <v>-70.39</v>
      </c>
      <c r="L1187" s="8">
        <v>-577.95000000000005</v>
      </c>
      <c r="M1187" s="8">
        <f t="shared" si="122"/>
        <v>-648.34</v>
      </c>
      <c r="N1187" s="10">
        <f t="shared" si="120"/>
        <v>-18356.84</v>
      </c>
      <c r="O1187" s="11">
        <f>IF(Table5[[#This Row],[Beans]]="","",O1186+Table5[[#This Row],[Beans]])</f>
        <v>5081743.799999997</v>
      </c>
      <c r="P1187" s="11">
        <f>IF(Table5[[#This Row],[Meal]]="","",P1186+Table5[[#This Row],[Meal]])</f>
        <v>1501150.2999999986</v>
      </c>
      <c r="Q1187" s="11">
        <f>IF(Table5[[#This Row],[Oil]]="","",Q1186+Table5[[#This Row],[Oil]])</f>
        <v>-540422.85999999987</v>
      </c>
      <c r="R1187" s="11">
        <f>IF(Table5[[#This Row],[Corn]]="","",R1186+Table5[[#This Row],[Corn]])</f>
        <v>866244.40099999995</v>
      </c>
      <c r="S1187" s="11">
        <f>IF(Table5[[#This Row],[Wheat]]="","",S1186+Table5[[#This Row],[Wheat]])</f>
        <v>1624363.8200000026</v>
      </c>
      <c r="T1187" s="11">
        <f>IF(Table5[[#This Row],[KC Wheat]]="","",T1186+Table5[[#This Row],[KC Wheat]])</f>
        <v>-11076.900000000012</v>
      </c>
      <c r="U1187" s="11">
        <f>IF(Table5[[#This Row],[Energies]]="","",U1186+Table5[[#This Row],[Energies]])</f>
        <v>58860.250000000015</v>
      </c>
      <c r="V1187" s="10">
        <f t="shared" si="121"/>
        <v>7538872.2689999975</v>
      </c>
      <c r="W1187" s="8">
        <v>632364</v>
      </c>
      <c r="X1187" s="12">
        <f t="shared" si="124"/>
        <v>-2.9028913726904124E-2</v>
      </c>
      <c r="Y1187" s="8">
        <f>-4854.87-361.43</f>
        <v>-5216.3</v>
      </c>
      <c r="Z1187" s="8"/>
      <c r="AA1187" s="8"/>
      <c r="AB1187" s="1"/>
      <c r="AC1187" s="66">
        <v>155796.9</v>
      </c>
    </row>
    <row r="1188" spans="1:29" x14ac:dyDescent="0.25">
      <c r="A1188" s="1" t="str">
        <f t="shared" si="123"/>
        <v>Aug</v>
      </c>
      <c r="B1188" s="2">
        <v>45889</v>
      </c>
      <c r="C1188" s="8">
        <v>-13069.4</v>
      </c>
      <c r="D1188" s="8">
        <v>12524.3</v>
      </c>
      <c r="E1188" s="8">
        <v>0</v>
      </c>
      <c r="F1188" s="8">
        <v>-10717</v>
      </c>
      <c r="G1188" s="8">
        <v>-12672.8</v>
      </c>
      <c r="H1188" s="8">
        <v>0</v>
      </c>
      <c r="I1188" s="8">
        <v>0</v>
      </c>
      <c r="J1188" s="10">
        <f t="shared" si="119"/>
        <v>-23934.9</v>
      </c>
      <c r="K1188" s="8">
        <v>-95</v>
      </c>
      <c r="L1188" s="8">
        <v>-840.05</v>
      </c>
      <c r="M1188" s="8">
        <f t="shared" si="122"/>
        <v>-935.05</v>
      </c>
      <c r="N1188" s="10">
        <f t="shared" si="120"/>
        <v>-24869.95</v>
      </c>
      <c r="O1188" s="11">
        <f>IF(Table5[[#This Row],[Beans]]="","",O1187+Table5[[#This Row],[Beans]])</f>
        <v>5068674.3999999966</v>
      </c>
      <c r="P1188" s="11">
        <f>IF(Table5[[#This Row],[Meal]]="","",P1187+Table5[[#This Row],[Meal]])</f>
        <v>1513674.5999999987</v>
      </c>
      <c r="Q1188" s="11">
        <f>IF(Table5[[#This Row],[Oil]]="","",Q1187+Table5[[#This Row],[Oil]])</f>
        <v>-540422.85999999987</v>
      </c>
      <c r="R1188" s="11">
        <f>IF(Table5[[#This Row],[Corn]]="","",R1187+Table5[[#This Row],[Corn]])</f>
        <v>855527.40099999995</v>
      </c>
      <c r="S1188" s="11">
        <f>IF(Table5[[#This Row],[Wheat]]="","",S1187+Table5[[#This Row],[Wheat]])</f>
        <v>1611691.0200000026</v>
      </c>
      <c r="T1188" s="11">
        <f>IF(Table5[[#This Row],[KC Wheat]]="","",T1187+Table5[[#This Row],[KC Wheat]])</f>
        <v>-11076.900000000012</v>
      </c>
      <c r="U1188" s="11">
        <f>IF(Table5[[#This Row],[Energies]]="","",U1187+Table5[[#This Row],[Energies]])</f>
        <v>58860.250000000015</v>
      </c>
      <c r="V1188" s="10">
        <f t="shared" si="121"/>
        <v>7514002.3189999973</v>
      </c>
      <c r="W1188" s="8">
        <v>641730</v>
      </c>
      <c r="X1188" s="12">
        <f t="shared" si="124"/>
        <v>-3.8754538513081825E-2</v>
      </c>
      <c r="Y1188" s="8"/>
      <c r="Z1188" s="8"/>
      <c r="AA1188" s="8"/>
      <c r="AB1188" s="8"/>
      <c r="AC1188" s="66">
        <v>118530.6</v>
      </c>
    </row>
    <row r="1189" spans="1:29" x14ac:dyDescent="0.25">
      <c r="A1189" s="1" t="str">
        <f t="shared" si="123"/>
        <v>Aug</v>
      </c>
      <c r="B1189" s="2">
        <v>45890</v>
      </c>
      <c r="C1189" s="8">
        <v>60845</v>
      </c>
      <c r="D1189" s="8">
        <v>22096.2</v>
      </c>
      <c r="E1189" s="8">
        <v>0</v>
      </c>
      <c r="F1189" s="8">
        <v>18881.7</v>
      </c>
      <c r="G1189" s="8">
        <v>304.5</v>
      </c>
      <c r="H1189" s="8">
        <v>0</v>
      </c>
      <c r="I1189" s="8">
        <v>0</v>
      </c>
      <c r="J1189" s="10">
        <f t="shared" si="119"/>
        <v>102127.4</v>
      </c>
      <c r="K1189" s="8">
        <v>-148.91999999999999</v>
      </c>
      <c r="L1189" s="8">
        <v>-1301.46</v>
      </c>
      <c r="M1189" s="8">
        <f t="shared" si="122"/>
        <v>-1450.38</v>
      </c>
      <c r="N1189" s="10">
        <f t="shared" si="120"/>
        <v>100677.01999999999</v>
      </c>
      <c r="O1189" s="11">
        <f>IF(Table5[[#This Row],[Beans]]="","",O1188+Table5[[#This Row],[Beans]])</f>
        <v>5129519.3999999966</v>
      </c>
      <c r="P1189" s="11">
        <f>IF(Table5[[#This Row],[Meal]]="","",P1188+Table5[[#This Row],[Meal]])</f>
        <v>1535770.7999999986</v>
      </c>
      <c r="Q1189" s="11">
        <f>IF(Table5[[#This Row],[Oil]]="","",Q1188+Table5[[#This Row],[Oil]])</f>
        <v>-540422.85999999987</v>
      </c>
      <c r="R1189" s="11">
        <f>IF(Table5[[#This Row],[Corn]]="","",R1188+Table5[[#This Row],[Corn]])</f>
        <v>874409.10099999991</v>
      </c>
      <c r="S1189" s="11">
        <f>IF(Table5[[#This Row],[Wheat]]="","",S1188+Table5[[#This Row],[Wheat]])</f>
        <v>1611995.5200000026</v>
      </c>
      <c r="T1189" s="11">
        <f>IF(Table5[[#This Row],[KC Wheat]]="","",T1188+Table5[[#This Row],[KC Wheat]])</f>
        <v>-11076.900000000012</v>
      </c>
      <c r="U1189" s="11">
        <f>IF(Table5[[#This Row],[Energies]]="","",U1188+Table5[[#This Row],[Energies]])</f>
        <v>58860.250000000015</v>
      </c>
      <c r="V1189" s="10">
        <f t="shared" si="121"/>
        <v>7614679.3389999969</v>
      </c>
      <c r="W1189" s="8">
        <v>712920</v>
      </c>
      <c r="X1189" s="12">
        <f t="shared" si="124"/>
        <v>0.14121783650339448</v>
      </c>
      <c r="Y1189" s="8"/>
      <c r="Z1189" s="8"/>
      <c r="AA1189" s="8"/>
      <c r="AB1189" s="1"/>
      <c r="AC1189" s="66">
        <v>237850.22</v>
      </c>
    </row>
    <row r="1190" spans="1:29" x14ac:dyDescent="0.25">
      <c r="A1190" s="1" t="str">
        <f t="shared" si="123"/>
        <v>Aug</v>
      </c>
      <c r="B1190" s="2">
        <v>45891</v>
      </c>
      <c r="C1190" s="8">
        <v>-11303.5</v>
      </c>
      <c r="D1190" s="8">
        <v>-4026.6</v>
      </c>
      <c r="E1190" s="8">
        <v>0</v>
      </c>
      <c r="F1190" s="8">
        <v>-31719.3</v>
      </c>
      <c r="G1190" s="8">
        <v>-6638.6</v>
      </c>
      <c r="H1190" s="8">
        <v>0</v>
      </c>
      <c r="I1190" s="8">
        <v>0</v>
      </c>
      <c r="J1190" s="10">
        <f t="shared" si="119"/>
        <v>-53688</v>
      </c>
      <c r="K1190" s="8">
        <v>-377.06</v>
      </c>
      <c r="L1190" s="8">
        <v>-1753.94</v>
      </c>
      <c r="M1190" s="8">
        <f t="shared" si="122"/>
        <v>-2131</v>
      </c>
      <c r="N1190" s="10">
        <f t="shared" si="120"/>
        <v>-55819</v>
      </c>
      <c r="O1190" s="11">
        <f>IF(Table5[[#This Row],[Beans]]="","",O1189+Table5[[#This Row],[Beans]])</f>
        <v>5118215.8999999966</v>
      </c>
      <c r="P1190" s="11">
        <f>IF(Table5[[#This Row],[Meal]]="","",P1189+Table5[[#This Row],[Meal]])</f>
        <v>1531744.1999999986</v>
      </c>
      <c r="Q1190" s="11">
        <f>IF(Table5[[#This Row],[Oil]]="","",Q1189+Table5[[#This Row],[Oil]])</f>
        <v>-540422.85999999987</v>
      </c>
      <c r="R1190" s="11">
        <f>IF(Table5[[#This Row],[Corn]]="","",R1189+Table5[[#This Row],[Corn]])</f>
        <v>842689.80099999986</v>
      </c>
      <c r="S1190" s="11">
        <f>IF(Table5[[#This Row],[Wheat]]="","",S1189+Table5[[#This Row],[Wheat]])</f>
        <v>1605356.9200000025</v>
      </c>
      <c r="T1190" s="11">
        <f>IF(Table5[[#This Row],[KC Wheat]]="","",T1189+Table5[[#This Row],[KC Wheat]])</f>
        <v>-11076.900000000012</v>
      </c>
      <c r="U1190" s="11">
        <f>IF(Table5[[#This Row],[Energies]]="","",U1189+Table5[[#This Row],[Energies]])</f>
        <v>58860.250000000015</v>
      </c>
      <c r="V1190" s="10">
        <f t="shared" si="121"/>
        <v>7558860.3389999969</v>
      </c>
      <c r="W1190" s="8">
        <v>751843</v>
      </c>
      <c r="X1190" s="12">
        <f t="shared" si="124"/>
        <v>-7.4242893795646164E-2</v>
      </c>
      <c r="Y1190" s="8"/>
      <c r="Z1190" s="8"/>
      <c r="AA1190" s="8"/>
      <c r="AB1190" s="8"/>
      <c r="AC1190" s="66">
        <v>175493.97</v>
      </c>
    </row>
    <row r="1191" spans="1:29" x14ac:dyDescent="0.25">
      <c r="A1191" s="1" t="str">
        <f t="shared" si="123"/>
        <v>Aug</v>
      </c>
      <c r="B1191" s="2">
        <v>45894</v>
      </c>
      <c r="C1191" s="8">
        <v>-24342</v>
      </c>
      <c r="D1191" s="8">
        <v>-28330.6</v>
      </c>
      <c r="E1191" s="8">
        <v>0</v>
      </c>
      <c r="F1191" s="8">
        <v>-21420.2</v>
      </c>
      <c r="G1191" s="8">
        <v>-13546.5</v>
      </c>
      <c r="H1191" s="8">
        <v>0</v>
      </c>
      <c r="I1191" s="8">
        <v>0</v>
      </c>
      <c r="J1191" s="10">
        <f t="shared" si="119"/>
        <v>-87639.3</v>
      </c>
      <c r="K1191" s="8">
        <v>-44.89</v>
      </c>
      <c r="L1191" s="8">
        <v>-397.47</v>
      </c>
      <c r="M1191" s="8">
        <f t="shared" si="122"/>
        <v>-442.36</v>
      </c>
      <c r="N1191" s="10">
        <f t="shared" si="120"/>
        <v>-88081.66</v>
      </c>
      <c r="O1191" s="11">
        <f>IF(Table5[[#This Row],[Beans]]="","",O1190+Table5[[#This Row],[Beans]])</f>
        <v>5093873.8999999966</v>
      </c>
      <c r="P1191" s="11">
        <f>IF(Table5[[#This Row],[Meal]]="","",P1190+Table5[[#This Row],[Meal]])</f>
        <v>1503413.5999999985</v>
      </c>
      <c r="Q1191" s="11">
        <f>IF(Table5[[#This Row],[Oil]]="","",Q1190+Table5[[#This Row],[Oil]])</f>
        <v>-540422.85999999987</v>
      </c>
      <c r="R1191" s="11">
        <f>IF(Table5[[#This Row],[Corn]]="","",R1190+Table5[[#This Row],[Corn]])</f>
        <v>821269.60099999991</v>
      </c>
      <c r="S1191" s="11">
        <f>IF(Table5[[#This Row],[Wheat]]="","",S1190+Table5[[#This Row],[Wheat]])</f>
        <v>1591810.4200000025</v>
      </c>
      <c r="T1191" s="11">
        <f>IF(Table5[[#This Row],[KC Wheat]]="","",T1190+Table5[[#This Row],[KC Wheat]])</f>
        <v>-11076.900000000012</v>
      </c>
      <c r="U1191" s="11">
        <f>IF(Table5[[#This Row],[Energies]]="","",U1190+Table5[[#This Row],[Energies]])</f>
        <v>58860.250000000015</v>
      </c>
      <c r="V1191" s="10">
        <f t="shared" si="121"/>
        <v>7470778.6789999967</v>
      </c>
      <c r="W1191" s="8">
        <v>715731</v>
      </c>
      <c r="X1191" s="12">
        <f t="shared" si="124"/>
        <v>-0.12306531364437198</v>
      </c>
      <c r="Y1191" s="8">
        <f>-756.14-3061.17-182.31-26.09</f>
        <v>-4025.71</v>
      </c>
      <c r="Z1191" s="8"/>
      <c r="AA1191" s="8"/>
      <c r="AB1191" s="1"/>
      <c r="AC1191" s="66">
        <v>85540.36</v>
      </c>
    </row>
    <row r="1192" spans="1:29" x14ac:dyDescent="0.25">
      <c r="A1192" s="1" t="str">
        <f t="shared" si="123"/>
        <v>Aug</v>
      </c>
      <c r="B1192" s="2">
        <v>45895</v>
      </c>
      <c r="C1192" s="8">
        <v>20971.400000000001</v>
      </c>
      <c r="D1192" s="8">
        <v>44691.5</v>
      </c>
      <c r="E1192" s="8">
        <v>0</v>
      </c>
      <c r="F1192" s="8">
        <v>4057.9</v>
      </c>
      <c r="G1192" s="8">
        <v>11639.9</v>
      </c>
      <c r="H1192" s="8">
        <v>0</v>
      </c>
      <c r="I1192" s="8">
        <v>0</v>
      </c>
      <c r="J1192" s="10">
        <f t="shared" si="119"/>
        <v>81360.699999999983</v>
      </c>
      <c r="K1192" s="8">
        <v>-102.58</v>
      </c>
      <c r="L1192" s="8">
        <v>-907.52</v>
      </c>
      <c r="M1192" s="8">
        <f t="shared" si="122"/>
        <v>-1010.1</v>
      </c>
      <c r="N1192" s="10">
        <f t="shared" si="120"/>
        <v>80350.599999999977</v>
      </c>
      <c r="O1192" s="11">
        <f>IF(Table5[[#This Row],[Beans]]="","",O1191+Table5[[#This Row],[Beans]])</f>
        <v>5114845.299999997</v>
      </c>
      <c r="P1192" s="11">
        <f>IF(Table5[[#This Row],[Meal]]="","",P1191+Table5[[#This Row],[Meal]])</f>
        <v>1548105.0999999985</v>
      </c>
      <c r="Q1192" s="11">
        <f>IF(Table5[[#This Row],[Oil]]="","",Q1191+Table5[[#This Row],[Oil]])</f>
        <v>-540422.85999999987</v>
      </c>
      <c r="R1192" s="11">
        <f>IF(Table5[[#This Row],[Corn]]="","",R1191+Table5[[#This Row],[Corn]])</f>
        <v>825327.50099999993</v>
      </c>
      <c r="S1192" s="11">
        <f>IF(Table5[[#This Row],[Wheat]]="","",S1191+Table5[[#This Row],[Wheat]])</f>
        <v>1603450.3200000024</v>
      </c>
      <c r="T1192" s="11">
        <f>IF(Table5[[#This Row],[KC Wheat]]="","",T1191+Table5[[#This Row],[KC Wheat]])</f>
        <v>-11076.900000000012</v>
      </c>
      <c r="U1192" s="11">
        <f>IF(Table5[[#This Row],[Energies]]="","",U1191+Table5[[#This Row],[Energies]])</f>
        <v>58860.250000000015</v>
      </c>
      <c r="V1192" s="10">
        <f t="shared" si="121"/>
        <v>7551129.2789999964</v>
      </c>
      <c r="W1192" s="8">
        <v>651748</v>
      </c>
      <c r="X1192" s="12">
        <f t="shared" si="124"/>
        <v>0.12328476650484539</v>
      </c>
      <c r="Y1192" s="8"/>
      <c r="Z1192" s="8"/>
      <c r="AA1192" s="8"/>
      <c r="AB1192" s="8"/>
      <c r="AC1192" s="66">
        <v>164311.51</v>
      </c>
    </row>
    <row r="1193" spans="1:29" x14ac:dyDescent="0.25">
      <c r="A1193" s="1" t="str">
        <f t="shared" si="123"/>
        <v>Aug</v>
      </c>
      <c r="B1193" s="2">
        <v>45896</v>
      </c>
      <c r="C1193" s="8">
        <v>-3866.5</v>
      </c>
      <c r="D1193" s="8">
        <v>-4645.1000000000004</v>
      </c>
      <c r="E1193" s="8">
        <v>0</v>
      </c>
      <c r="F1193" s="8">
        <v>-1538.8</v>
      </c>
      <c r="G1193" s="8">
        <v>4839.8</v>
      </c>
      <c r="H1193" s="8">
        <v>0</v>
      </c>
      <c r="I1193" s="8">
        <v>0</v>
      </c>
      <c r="J1193" s="10">
        <f t="shared" si="119"/>
        <v>-5210.5999999999995</v>
      </c>
      <c r="K1193" s="8">
        <v>-51.99</v>
      </c>
      <c r="L1193" s="8">
        <v>-458.34</v>
      </c>
      <c r="M1193" s="8">
        <f t="shared" si="122"/>
        <v>-510.33</v>
      </c>
      <c r="N1193" s="10">
        <f t="shared" si="120"/>
        <v>-5720.9299999999994</v>
      </c>
      <c r="O1193" s="11">
        <f>IF(Table5[[#This Row],[Beans]]="","",O1192+Table5[[#This Row],[Beans]])</f>
        <v>5110978.799999997</v>
      </c>
      <c r="P1193" s="11">
        <f>IF(Table5[[#This Row],[Meal]]="","",P1192+Table5[[#This Row],[Meal]])</f>
        <v>1543459.9999999984</v>
      </c>
      <c r="Q1193" s="11">
        <f>IF(Table5[[#This Row],[Oil]]="","",Q1192+Table5[[#This Row],[Oil]])</f>
        <v>-540422.85999999987</v>
      </c>
      <c r="R1193" s="11">
        <f>IF(Table5[[#This Row],[Corn]]="","",R1192+Table5[[#This Row],[Corn]])</f>
        <v>823788.70099999988</v>
      </c>
      <c r="S1193" s="11">
        <f>IF(Table5[[#This Row],[Wheat]]="","",S1192+Table5[[#This Row],[Wheat]])</f>
        <v>1608290.1200000024</v>
      </c>
      <c r="T1193" s="11">
        <f>IF(Table5[[#This Row],[KC Wheat]]="","",T1192+Table5[[#This Row],[KC Wheat]])</f>
        <v>-11076.900000000012</v>
      </c>
      <c r="U1193" s="11">
        <f>IF(Table5[[#This Row],[Energies]]="","",U1192+Table5[[#This Row],[Energies]])</f>
        <v>58860.250000000015</v>
      </c>
      <c r="V1193" s="10">
        <f t="shared" si="121"/>
        <v>7545408.3489999967</v>
      </c>
      <c r="W1193" s="8">
        <v>631988</v>
      </c>
      <c r="X1193" s="12">
        <f t="shared" si="124"/>
        <v>-9.0522763090438423E-3</v>
      </c>
      <c r="Y1193" s="8">
        <f>-4854.87-361.43</f>
        <v>-5216.3</v>
      </c>
      <c r="Z1193" s="8"/>
      <c r="AA1193" s="8"/>
      <c r="AB1193" s="1"/>
      <c r="AC1193" s="66">
        <v>163526.09</v>
      </c>
    </row>
    <row r="1194" spans="1:29" x14ac:dyDescent="0.25">
      <c r="A1194" s="1" t="str">
        <f t="shared" si="123"/>
        <v>Aug</v>
      </c>
      <c r="B1194" s="2">
        <v>45897</v>
      </c>
      <c r="C1194" s="8">
        <v>-3530.6</v>
      </c>
      <c r="D1194" s="8">
        <v>-53786</v>
      </c>
      <c r="E1194" s="8">
        <v>0</v>
      </c>
      <c r="F1194" s="8">
        <v>-6188.9</v>
      </c>
      <c r="G1194" s="8">
        <v>5530.4</v>
      </c>
      <c r="H1194" s="8">
        <v>0</v>
      </c>
      <c r="I1194" s="8">
        <v>0</v>
      </c>
      <c r="J1194" s="10">
        <f t="shared" si="119"/>
        <v>-57975.1</v>
      </c>
      <c r="K1194" s="8">
        <v>-35.57</v>
      </c>
      <c r="L1194" s="8">
        <v>-313.56</v>
      </c>
      <c r="M1194" s="8">
        <f t="shared" si="122"/>
        <v>-349.13</v>
      </c>
      <c r="N1194" s="10">
        <f t="shared" si="120"/>
        <v>-58324.229999999996</v>
      </c>
      <c r="O1194" s="11">
        <f>IF(Table5[[#This Row],[Beans]]="","",O1193+Table5[[#This Row],[Beans]])</f>
        <v>5107448.1999999974</v>
      </c>
      <c r="P1194" s="11">
        <f>IF(Table5[[#This Row],[Meal]]="","",P1193+Table5[[#This Row],[Meal]])</f>
        <v>1489673.9999999984</v>
      </c>
      <c r="Q1194" s="11">
        <f>IF(Table5[[#This Row],[Oil]]="","",Q1193+Table5[[#This Row],[Oil]])</f>
        <v>-540422.85999999987</v>
      </c>
      <c r="R1194" s="11">
        <f>IF(Table5[[#This Row],[Corn]]="","",R1193+Table5[[#This Row],[Corn]])</f>
        <v>817599.80099999986</v>
      </c>
      <c r="S1194" s="11">
        <f>IF(Table5[[#This Row],[Wheat]]="","",S1193+Table5[[#This Row],[Wheat]])</f>
        <v>1613820.5200000023</v>
      </c>
      <c r="T1194" s="11">
        <f>IF(Table5[[#This Row],[KC Wheat]]="","",T1193+Table5[[#This Row],[KC Wheat]])</f>
        <v>-11076.900000000012</v>
      </c>
      <c r="U1194" s="11">
        <f>IF(Table5[[#This Row],[Energies]]="","",U1193+Table5[[#This Row],[Energies]])</f>
        <v>58860.250000000015</v>
      </c>
      <c r="V1194" s="10">
        <f t="shared" si="121"/>
        <v>7487084.1189999962</v>
      </c>
      <c r="W1194" s="8">
        <v>595055</v>
      </c>
      <c r="X1194" s="12">
        <f t="shared" si="124"/>
        <v>-9.8014855769634729E-2</v>
      </c>
      <c r="Y1194" s="8"/>
      <c r="Z1194" s="8"/>
      <c r="AA1194" s="8"/>
      <c r="AB1194" s="8"/>
      <c r="AC1194" s="66">
        <v>93174.46</v>
      </c>
    </row>
    <row r="1195" spans="1:29" x14ac:dyDescent="0.25">
      <c r="A1195" s="1" t="str">
        <f t="shared" si="123"/>
        <v>Aug</v>
      </c>
      <c r="B1195" s="2">
        <v>45898</v>
      </c>
      <c r="C1195" s="8">
        <v>21258.5</v>
      </c>
      <c r="D1195" s="8">
        <v>6865.8</v>
      </c>
      <c r="E1195" s="8">
        <v>0</v>
      </c>
      <c r="F1195" s="8">
        <v>28940.1</v>
      </c>
      <c r="G1195" s="8">
        <v>1409.1</v>
      </c>
      <c r="H1195" s="8">
        <v>0</v>
      </c>
      <c r="I1195" s="8">
        <v>0</v>
      </c>
      <c r="J1195" s="10">
        <f t="shared" si="119"/>
        <v>58473.499999999993</v>
      </c>
      <c r="K1195" s="8">
        <v>-44.25</v>
      </c>
      <c r="L1195" s="8">
        <v>-387.22</v>
      </c>
      <c r="M1195" s="8">
        <f t="shared" si="122"/>
        <v>-431.47</v>
      </c>
      <c r="N1195" s="10">
        <f t="shared" si="120"/>
        <v>58042.029999999992</v>
      </c>
      <c r="O1195" s="11">
        <f>IF(Table5[[#This Row],[Beans]]="","",O1194+Table5[[#This Row],[Beans]])</f>
        <v>5128706.6999999974</v>
      </c>
      <c r="P1195" s="11">
        <f>IF(Table5[[#This Row],[Meal]]="","",P1194+Table5[[#This Row],[Meal]])</f>
        <v>1496539.7999999984</v>
      </c>
      <c r="Q1195" s="11">
        <f>IF(Table5[[#This Row],[Oil]]="","",Q1194+Table5[[#This Row],[Oil]])</f>
        <v>-540422.85999999987</v>
      </c>
      <c r="R1195" s="11">
        <f>IF(Table5[[#This Row],[Corn]]="","",R1194+Table5[[#This Row],[Corn]])</f>
        <v>846539.90099999984</v>
      </c>
      <c r="S1195" s="11">
        <f>IF(Table5[[#This Row],[Wheat]]="","",S1194+Table5[[#This Row],[Wheat]])</f>
        <v>1615229.6200000024</v>
      </c>
      <c r="T1195" s="11">
        <f>IF(Table5[[#This Row],[KC Wheat]]="","",T1194+Table5[[#This Row],[KC Wheat]])</f>
        <v>-11076.900000000012</v>
      </c>
      <c r="U1195" s="11">
        <f>IF(Table5[[#This Row],[Energies]]="","",U1194+Table5[[#This Row],[Energies]])</f>
        <v>58860.250000000015</v>
      </c>
      <c r="V1195" s="10">
        <f t="shared" si="121"/>
        <v>7545126.1489999965</v>
      </c>
      <c r="W1195" s="8">
        <v>616270</v>
      </c>
      <c r="X1195" s="12">
        <f t="shared" si="124"/>
        <v>9.4182793256202629E-2</v>
      </c>
      <c r="Y1195" s="8"/>
      <c r="Z1195" s="8"/>
      <c r="AA1195" s="8"/>
      <c r="AB1195" s="1"/>
      <c r="AC1195" s="66">
        <v>172219.24</v>
      </c>
    </row>
    <row r="1196" spans="1:29" x14ac:dyDescent="0.25">
      <c r="A1196" s="1" t="str">
        <f t="shared" si="123"/>
        <v>Sep</v>
      </c>
      <c r="B1196" s="2">
        <v>45902</v>
      </c>
      <c r="C1196" s="8">
        <v>-14565.5</v>
      </c>
      <c r="D1196" s="8">
        <v>-17905.5</v>
      </c>
      <c r="E1196" s="8">
        <v>0</v>
      </c>
      <c r="F1196" s="8">
        <v>-7839.6</v>
      </c>
      <c r="G1196" s="8">
        <v>5059.5</v>
      </c>
      <c r="H1196" s="8">
        <v>0</v>
      </c>
      <c r="I1196" s="8">
        <v>0</v>
      </c>
      <c r="J1196" s="10">
        <f t="shared" ref="J1196:J1257" si="125">IF(SUM(C1196:I1196)=0,"",SUM(C1196:I1196))</f>
        <v>-35251.1</v>
      </c>
      <c r="K1196" s="8">
        <v>-85.12</v>
      </c>
      <c r="L1196" s="8">
        <v>-753.15</v>
      </c>
      <c r="M1196" s="8">
        <f t="shared" si="122"/>
        <v>-838.27</v>
      </c>
      <c r="N1196" s="10">
        <f t="shared" si="120"/>
        <v>-36089.369999999995</v>
      </c>
      <c r="O1196" s="11">
        <f>IF(Table5[[#This Row],[Beans]]="","",O1195+Table5[[#This Row],[Beans]])</f>
        <v>5114141.1999999974</v>
      </c>
      <c r="P1196" s="11">
        <f>IF(Table5[[#This Row],[Meal]]="","",P1195+Table5[[#This Row],[Meal]])</f>
        <v>1478634.2999999984</v>
      </c>
      <c r="Q1196" s="11">
        <f>IF(Table5[[#This Row],[Oil]]="","",Q1195+Table5[[#This Row],[Oil]])</f>
        <v>-540422.85999999987</v>
      </c>
      <c r="R1196" s="11">
        <f>IF(Table5[[#This Row],[Corn]]="","",R1195+Table5[[#This Row],[Corn]])</f>
        <v>838700.30099999986</v>
      </c>
      <c r="S1196" s="11">
        <f>IF(Table5[[#This Row],[Wheat]]="","",S1195+Table5[[#This Row],[Wheat]])</f>
        <v>1620289.1200000024</v>
      </c>
      <c r="T1196" s="11">
        <f>IF(Table5[[#This Row],[KC Wheat]]="","",T1195+Table5[[#This Row],[KC Wheat]])</f>
        <v>-11076.900000000012</v>
      </c>
      <c r="U1196" s="11">
        <f>IF(Table5[[#This Row],[Energies]]="","",U1195+Table5[[#This Row],[Energies]])</f>
        <v>58860.250000000015</v>
      </c>
      <c r="V1196" s="10">
        <f t="shared" ref="V1196:V1245" si="126">IF(N1196&lt;&gt;"",IFERROR(V1195+N1196,""),"")</f>
        <v>7509036.7789999964</v>
      </c>
      <c r="W1196" s="8">
        <v>556801</v>
      </c>
      <c r="X1196" s="12">
        <f t="shared" si="124"/>
        <v>-6.4815562472050156E-2</v>
      </c>
      <c r="Y1196" s="8">
        <f>-2500-1612.03-1612.03</f>
        <v>-5724.0599999999995</v>
      </c>
      <c r="Z1196" s="8"/>
      <c r="AA1196" s="8"/>
      <c r="AB1196" s="1"/>
      <c r="AC1196" s="66">
        <v>133608.47</v>
      </c>
    </row>
    <row r="1197" spans="1:29" x14ac:dyDescent="0.25">
      <c r="A1197" s="1" t="str">
        <f t="shared" si="123"/>
        <v>Sep</v>
      </c>
      <c r="B1197" s="2">
        <v>45903</v>
      </c>
      <c r="C1197" s="8">
        <v>-4848.3999999999996</v>
      </c>
      <c r="D1197" s="8">
        <v>-20224</v>
      </c>
      <c r="E1197" s="8">
        <v>0</v>
      </c>
      <c r="F1197" s="8">
        <v>-10578.3</v>
      </c>
      <c r="G1197" s="8">
        <v>3768</v>
      </c>
      <c r="H1197" s="8">
        <v>0</v>
      </c>
      <c r="I1197" s="8">
        <v>0</v>
      </c>
      <c r="J1197" s="10">
        <f t="shared" si="125"/>
        <v>-31882.699999999997</v>
      </c>
      <c r="K1197" s="8">
        <v>-73.91</v>
      </c>
      <c r="L1197" s="8">
        <v>-655.97</v>
      </c>
      <c r="M1197" s="8">
        <f t="shared" si="122"/>
        <v>-729.88</v>
      </c>
      <c r="N1197" s="10">
        <f t="shared" ref="N1197:N1259" si="127">IFERROR(J1197+M1197,"")</f>
        <v>-32612.579999999998</v>
      </c>
      <c r="O1197" s="11">
        <f>IF(Table5[[#This Row],[Beans]]="","",O1196+Table5[[#This Row],[Beans]])</f>
        <v>5109292.799999997</v>
      </c>
      <c r="P1197" s="11">
        <f>IF(Table5[[#This Row],[Meal]]="","",P1196+Table5[[#This Row],[Meal]])</f>
        <v>1458410.2999999984</v>
      </c>
      <c r="Q1197" s="11">
        <f>IF(Table5[[#This Row],[Oil]]="","",Q1196+Table5[[#This Row],[Oil]])</f>
        <v>-540422.85999999987</v>
      </c>
      <c r="R1197" s="11">
        <f>IF(Table5[[#This Row],[Corn]]="","",R1196+Table5[[#This Row],[Corn]])</f>
        <v>828122.00099999981</v>
      </c>
      <c r="S1197" s="11">
        <f>IF(Table5[[#This Row],[Wheat]]="","",S1196+Table5[[#This Row],[Wheat]])</f>
        <v>1624057.1200000024</v>
      </c>
      <c r="T1197" s="11">
        <f>IF(Table5[[#This Row],[KC Wheat]]="","",T1196+Table5[[#This Row],[KC Wheat]])</f>
        <v>-11076.900000000012</v>
      </c>
      <c r="U1197" s="11">
        <f>IF(Table5[[#This Row],[Energies]]="","",U1196+Table5[[#This Row],[Energies]])</f>
        <v>58860.250000000015</v>
      </c>
      <c r="V1197" s="10">
        <f t="shared" si="126"/>
        <v>7476424.1989999963</v>
      </c>
      <c r="W1197" s="8">
        <v>558743</v>
      </c>
      <c r="X1197" s="12">
        <f t="shared" si="124"/>
        <v>-5.8367764786314995E-2</v>
      </c>
      <c r="Y1197" s="8"/>
      <c r="Z1197" s="8"/>
      <c r="AA1197" s="8"/>
      <c r="AB1197" s="8"/>
      <c r="AC1197" s="66">
        <v>94857.34</v>
      </c>
    </row>
    <row r="1198" spans="1:29" x14ac:dyDescent="0.25">
      <c r="A1198" s="1" t="str">
        <f t="shared" si="123"/>
        <v>Sep</v>
      </c>
      <c r="B1198" s="2">
        <v>45904</v>
      </c>
      <c r="C1198" s="8">
        <v>-1438.3</v>
      </c>
      <c r="D1198" s="8">
        <v>-16981.2</v>
      </c>
      <c r="E1198" s="8">
        <v>0</v>
      </c>
      <c r="F1198" s="8">
        <v>-6868.7</v>
      </c>
      <c r="G1198" s="8">
        <v>2683.6</v>
      </c>
      <c r="H1198" s="8">
        <v>0</v>
      </c>
      <c r="I1198" s="8">
        <v>0</v>
      </c>
      <c r="J1198" s="10">
        <f t="shared" si="125"/>
        <v>-22604.600000000002</v>
      </c>
      <c r="K1198" s="8">
        <v>-71.19</v>
      </c>
      <c r="L1198" s="8">
        <v>-631.17999999999995</v>
      </c>
      <c r="M1198" s="8">
        <f t="shared" si="122"/>
        <v>-702.36999999999989</v>
      </c>
      <c r="N1198" s="10">
        <f t="shared" si="127"/>
        <v>-23306.97</v>
      </c>
      <c r="O1198" s="11">
        <f>IF(Table5[[#This Row],[Beans]]="","",O1197+Table5[[#This Row],[Beans]])</f>
        <v>5107854.4999999972</v>
      </c>
      <c r="P1198" s="11">
        <f>IF(Table5[[#This Row],[Meal]]="","",P1197+Table5[[#This Row],[Meal]])</f>
        <v>1441429.0999999985</v>
      </c>
      <c r="Q1198" s="11">
        <f>IF(Table5[[#This Row],[Oil]]="","",Q1197+Table5[[#This Row],[Oil]])</f>
        <v>-540422.85999999987</v>
      </c>
      <c r="R1198" s="11">
        <f>IF(Table5[[#This Row],[Corn]]="","",R1197+Table5[[#This Row],[Corn]])</f>
        <v>821253.30099999986</v>
      </c>
      <c r="S1198" s="11">
        <f>IF(Table5[[#This Row],[Wheat]]="","",S1197+Table5[[#This Row],[Wheat]])</f>
        <v>1626740.7200000025</v>
      </c>
      <c r="T1198" s="11">
        <f>IF(Table5[[#This Row],[KC Wheat]]="","",T1197+Table5[[#This Row],[KC Wheat]])</f>
        <v>-11076.900000000012</v>
      </c>
      <c r="U1198" s="11">
        <f>IF(Table5[[#This Row],[Energies]]="","",U1197+Table5[[#This Row],[Energies]])</f>
        <v>58860.250000000015</v>
      </c>
      <c r="V1198" s="10">
        <f t="shared" si="126"/>
        <v>7453117.2289999966</v>
      </c>
      <c r="W1198" s="8">
        <v>500887</v>
      </c>
      <c r="X1198" s="12">
        <f t="shared" si="124"/>
        <v>-4.6531393308271128E-2</v>
      </c>
      <c r="Y1198" s="8"/>
      <c r="Z1198" s="8"/>
      <c r="AA1198" s="8"/>
      <c r="AB1198" s="1"/>
      <c r="AC1198" s="66">
        <v>74428.72</v>
      </c>
    </row>
    <row r="1199" spans="1:29" x14ac:dyDescent="0.25">
      <c r="A1199" s="1" t="str">
        <f t="shared" si="123"/>
        <v>Sep</v>
      </c>
      <c r="B1199" s="2">
        <v>45905</v>
      </c>
      <c r="C1199" s="8">
        <v>-4161.1000000000004</v>
      </c>
      <c r="D1199" s="8">
        <v>-18706.599999999999</v>
      </c>
      <c r="E1199" s="8">
        <v>0</v>
      </c>
      <c r="F1199" s="8">
        <v>-5184.2</v>
      </c>
      <c r="G1199" s="8">
        <v>4272.3</v>
      </c>
      <c r="H1199" s="8">
        <v>0</v>
      </c>
      <c r="I1199" s="8">
        <v>0</v>
      </c>
      <c r="J1199" s="10">
        <f t="shared" si="125"/>
        <v>-23779.599999999999</v>
      </c>
      <c r="K1199" s="8">
        <v>-44.2</v>
      </c>
      <c r="L1199" s="8">
        <v>-391.15</v>
      </c>
      <c r="M1199" s="8">
        <f t="shared" si="122"/>
        <v>-435.34999999999997</v>
      </c>
      <c r="N1199" s="10">
        <f t="shared" si="127"/>
        <v>-24214.949999999997</v>
      </c>
      <c r="O1199" s="11">
        <f>IF(Table5[[#This Row],[Beans]]="","",O1198+Table5[[#This Row],[Beans]])</f>
        <v>5103693.3999999976</v>
      </c>
      <c r="P1199" s="11">
        <f>IF(Table5[[#This Row],[Meal]]="","",P1198+Table5[[#This Row],[Meal]])</f>
        <v>1422722.4999999984</v>
      </c>
      <c r="Q1199" s="11">
        <f>IF(Table5[[#This Row],[Oil]]="","",Q1198+Table5[[#This Row],[Oil]])</f>
        <v>-540422.85999999987</v>
      </c>
      <c r="R1199" s="11">
        <f>IF(Table5[[#This Row],[Corn]]="","",R1198+Table5[[#This Row],[Corn]])</f>
        <v>816069.10099999991</v>
      </c>
      <c r="S1199" s="11">
        <f>IF(Table5[[#This Row],[Wheat]]="","",S1198+Table5[[#This Row],[Wheat]])</f>
        <v>1631013.0200000026</v>
      </c>
      <c r="T1199" s="11">
        <f>IF(Table5[[#This Row],[KC Wheat]]="","",T1198+Table5[[#This Row],[KC Wheat]])</f>
        <v>-11076.900000000012</v>
      </c>
      <c r="U1199" s="11">
        <f>IF(Table5[[#This Row],[Energies]]="","",U1198+Table5[[#This Row],[Energies]])</f>
        <v>58860.250000000015</v>
      </c>
      <c r="V1199" s="10">
        <f t="shared" si="126"/>
        <v>7428902.2789999964</v>
      </c>
      <c r="W1199" s="8">
        <v>507715</v>
      </c>
      <c r="X1199" s="12">
        <f t="shared" si="124"/>
        <v>-4.7693981859901709E-2</v>
      </c>
      <c r="Y1199" s="8"/>
      <c r="Z1199" s="8"/>
      <c r="AA1199" s="8"/>
      <c r="AB1199" s="8"/>
      <c r="AC1199" s="66">
        <v>45285.87</v>
      </c>
    </row>
    <row r="1200" spans="1:29" x14ac:dyDescent="0.25">
      <c r="A1200" s="1" t="str">
        <f t="shared" si="123"/>
        <v>Sep</v>
      </c>
      <c r="B1200" s="2">
        <v>45908</v>
      </c>
      <c r="C1200" s="8">
        <v>15008.5</v>
      </c>
      <c r="D1200" s="8">
        <v>30373</v>
      </c>
      <c r="E1200" s="8">
        <v>0</v>
      </c>
      <c r="F1200" s="8">
        <v>-5909.6</v>
      </c>
      <c r="G1200" s="8">
        <v>11410.4</v>
      </c>
      <c r="H1200" s="8">
        <v>0</v>
      </c>
      <c r="I1200" s="8">
        <v>0</v>
      </c>
      <c r="J1200" s="10">
        <f t="shared" si="125"/>
        <v>50882.3</v>
      </c>
      <c r="K1200" s="8">
        <v>-29.64</v>
      </c>
      <c r="L1200" s="8">
        <v>-260.77999999999997</v>
      </c>
      <c r="M1200" s="8">
        <f t="shared" si="122"/>
        <v>-290.41999999999996</v>
      </c>
      <c r="N1200" s="10">
        <f t="shared" si="127"/>
        <v>50591.880000000005</v>
      </c>
      <c r="O1200" s="11">
        <f>IF(Table5[[#This Row],[Beans]]="","",O1199+Table5[[#This Row],[Beans]])</f>
        <v>5118701.8999999976</v>
      </c>
      <c r="P1200" s="11">
        <f>IF(Table5[[#This Row],[Meal]]="","",P1199+Table5[[#This Row],[Meal]])</f>
        <v>1453095.4999999984</v>
      </c>
      <c r="Q1200" s="11">
        <f>IF(Table5[[#This Row],[Oil]]="","",Q1199+Table5[[#This Row],[Oil]])</f>
        <v>-540422.85999999987</v>
      </c>
      <c r="R1200" s="11">
        <f>IF(Table5[[#This Row],[Corn]]="","",R1199+Table5[[#This Row],[Corn]])</f>
        <v>810159.50099999993</v>
      </c>
      <c r="S1200" s="11">
        <f>IF(Table5[[#This Row],[Wheat]]="","",S1199+Table5[[#This Row],[Wheat]])</f>
        <v>1642423.4200000025</v>
      </c>
      <c r="T1200" s="11">
        <f>IF(Table5[[#This Row],[KC Wheat]]="","",T1199+Table5[[#This Row],[KC Wheat]])</f>
        <v>-11076.900000000012</v>
      </c>
      <c r="U1200" s="11">
        <f>IF(Table5[[#This Row],[Energies]]="","",U1199+Table5[[#This Row],[Energies]])</f>
        <v>58860.250000000015</v>
      </c>
      <c r="V1200" s="10">
        <f t="shared" si="126"/>
        <v>7479494.1589999963</v>
      </c>
      <c r="W1200" s="8">
        <v>523184</v>
      </c>
      <c r="X1200" s="12">
        <f t="shared" si="124"/>
        <v>9.6699975534420016E-2</v>
      </c>
      <c r="Y1200" s="8"/>
      <c r="Z1200" s="8"/>
      <c r="AA1200" s="8"/>
      <c r="AB1200" s="1"/>
      <c r="AC1200" s="66">
        <v>96866.7</v>
      </c>
    </row>
    <row r="1201" spans="1:29" x14ac:dyDescent="0.25">
      <c r="A1201" s="1" t="str">
        <f t="shared" si="123"/>
        <v>Sep</v>
      </c>
      <c r="B1201" s="2">
        <v>45909</v>
      </c>
      <c r="C1201" s="8">
        <v>66.400000000000006</v>
      </c>
      <c r="D1201" s="8">
        <v>-14589</v>
      </c>
      <c r="E1201" s="8">
        <v>0</v>
      </c>
      <c r="F1201" s="8">
        <v>11777.1</v>
      </c>
      <c r="G1201" s="8">
        <v>8127.2</v>
      </c>
      <c r="H1201" s="8">
        <v>0</v>
      </c>
      <c r="I1201" s="8">
        <v>0</v>
      </c>
      <c r="J1201" s="10">
        <f t="shared" si="125"/>
        <v>5381.7</v>
      </c>
      <c r="K1201" s="8">
        <v>-51.14</v>
      </c>
      <c r="L1201" s="8">
        <v>-450.96</v>
      </c>
      <c r="M1201" s="8">
        <f t="shared" si="122"/>
        <v>-502.09999999999997</v>
      </c>
      <c r="N1201" s="10">
        <f t="shared" si="127"/>
        <v>4879.5999999999995</v>
      </c>
      <c r="O1201" s="11">
        <f>IF(Table5[[#This Row],[Beans]]="","",O1200+Table5[[#This Row],[Beans]])</f>
        <v>5118768.299999998</v>
      </c>
      <c r="P1201" s="11">
        <f>IF(Table5[[#This Row],[Meal]]="","",P1200+Table5[[#This Row],[Meal]])</f>
        <v>1438506.4999999984</v>
      </c>
      <c r="Q1201" s="11">
        <f>IF(Table5[[#This Row],[Oil]]="","",Q1200+Table5[[#This Row],[Oil]])</f>
        <v>-540422.85999999987</v>
      </c>
      <c r="R1201" s="11">
        <f>IF(Table5[[#This Row],[Corn]]="","",R1200+Table5[[#This Row],[Corn]])</f>
        <v>821936.60099999991</v>
      </c>
      <c r="S1201" s="11">
        <f>IF(Table5[[#This Row],[Wheat]]="","",S1200+Table5[[#This Row],[Wheat]])</f>
        <v>1650550.6200000024</v>
      </c>
      <c r="T1201" s="11">
        <f>IF(Table5[[#This Row],[KC Wheat]]="","",T1200+Table5[[#This Row],[KC Wheat]])</f>
        <v>-11076.900000000012</v>
      </c>
      <c r="U1201" s="11">
        <f>IF(Table5[[#This Row],[Energies]]="","",U1200+Table5[[#This Row],[Energies]])</f>
        <v>58860.250000000015</v>
      </c>
      <c r="V1201" s="10">
        <f t="shared" si="126"/>
        <v>7484373.7589999959</v>
      </c>
      <c r="W1201" s="8">
        <v>543160</v>
      </c>
      <c r="X1201" s="12">
        <f t="shared" si="124"/>
        <v>8.983724869283451E-3</v>
      </c>
      <c r="Y1201" s="8"/>
      <c r="Z1201" s="8"/>
      <c r="AA1201" s="8"/>
      <c r="AB1201" s="8"/>
      <c r="AC1201" s="66">
        <v>92744.6</v>
      </c>
    </row>
    <row r="1202" spans="1:29" x14ac:dyDescent="0.25">
      <c r="A1202" s="1" t="str">
        <f t="shared" si="123"/>
        <v>Sep</v>
      </c>
      <c r="B1202" s="2">
        <v>45910</v>
      </c>
      <c r="C1202" s="8">
        <v>-1186.8</v>
      </c>
      <c r="D1202" s="8">
        <v>-11816.6</v>
      </c>
      <c r="E1202" s="8">
        <v>0</v>
      </c>
      <c r="F1202" s="8">
        <v>14787.6</v>
      </c>
      <c r="G1202" s="8">
        <v>1969.4</v>
      </c>
      <c r="H1202" s="8">
        <v>0</v>
      </c>
      <c r="I1202" s="8">
        <v>0</v>
      </c>
      <c r="J1202" s="10">
        <f t="shared" si="125"/>
        <v>3753.6000000000008</v>
      </c>
      <c r="K1202" s="8">
        <v>-76.25</v>
      </c>
      <c r="L1202" s="8">
        <v>-674.2</v>
      </c>
      <c r="M1202" s="8">
        <f t="shared" si="122"/>
        <v>-750.45</v>
      </c>
      <c r="N1202" s="10">
        <f t="shared" si="127"/>
        <v>3003.1500000000005</v>
      </c>
      <c r="O1202" s="11">
        <f>IF(Table5[[#This Row],[Beans]]="","",O1201+Table5[[#This Row],[Beans]])</f>
        <v>5117581.4999999981</v>
      </c>
      <c r="P1202" s="11">
        <f>IF(Table5[[#This Row],[Meal]]="","",P1201+Table5[[#This Row],[Meal]])</f>
        <v>1426689.8999999983</v>
      </c>
      <c r="Q1202" s="11">
        <f>IF(Table5[[#This Row],[Oil]]="","",Q1201+Table5[[#This Row],[Oil]])</f>
        <v>-540422.85999999987</v>
      </c>
      <c r="R1202" s="11">
        <f>IF(Table5[[#This Row],[Corn]]="","",R1201+Table5[[#This Row],[Corn]])</f>
        <v>836724.20099999988</v>
      </c>
      <c r="S1202" s="11">
        <f>IF(Table5[[#This Row],[Wheat]]="","",S1201+Table5[[#This Row],[Wheat]])</f>
        <v>1652520.0200000023</v>
      </c>
      <c r="T1202" s="11">
        <f>IF(Table5[[#This Row],[KC Wheat]]="","",T1201+Table5[[#This Row],[KC Wheat]])</f>
        <v>-11076.900000000012</v>
      </c>
      <c r="U1202" s="11">
        <f>IF(Table5[[#This Row],[Energies]]="","",U1201+Table5[[#This Row],[Energies]])</f>
        <v>58860.250000000015</v>
      </c>
      <c r="V1202" s="10">
        <f t="shared" si="126"/>
        <v>7487376.9089999963</v>
      </c>
      <c r="W1202" s="8">
        <v>527902</v>
      </c>
      <c r="X1202" s="12">
        <f t="shared" si="124"/>
        <v>5.6888399740861002E-3</v>
      </c>
      <c r="Y1202" s="8">
        <f>-146.5-146.5-4854.87-361.43</f>
        <v>-5509.3</v>
      </c>
      <c r="Z1202" s="8"/>
      <c r="AA1202" s="8"/>
      <c r="AB1202" s="1"/>
      <c r="AC1202" s="66">
        <v>99556.15</v>
      </c>
    </row>
    <row r="1203" spans="1:29" x14ac:dyDescent="0.25">
      <c r="A1203" s="1" t="str">
        <f t="shared" si="123"/>
        <v>Sep</v>
      </c>
      <c r="B1203" s="2">
        <v>45911</v>
      </c>
      <c r="C1203" s="8">
        <v>-3961.7</v>
      </c>
      <c r="D1203" s="8">
        <v>23737.599999999999</v>
      </c>
      <c r="E1203" s="8">
        <v>0</v>
      </c>
      <c r="F1203" s="8">
        <v>-1562</v>
      </c>
      <c r="G1203" s="8">
        <v>2055.5</v>
      </c>
      <c r="H1203" s="8">
        <v>0</v>
      </c>
      <c r="I1203" s="8">
        <v>0</v>
      </c>
      <c r="J1203" s="10">
        <f t="shared" si="125"/>
        <v>20269.399999999998</v>
      </c>
      <c r="K1203" s="8">
        <v>-46.89</v>
      </c>
      <c r="L1203" s="8">
        <v>-414.8</v>
      </c>
      <c r="M1203" s="8">
        <f t="shared" si="122"/>
        <v>-461.69</v>
      </c>
      <c r="N1203" s="10">
        <f t="shared" si="127"/>
        <v>19807.71</v>
      </c>
      <c r="O1203" s="11">
        <f>IF(Table5[[#This Row],[Beans]]="","",O1202+Table5[[#This Row],[Beans]])</f>
        <v>5113619.799999998</v>
      </c>
      <c r="P1203" s="11">
        <f>IF(Table5[[#This Row],[Meal]]="","",P1202+Table5[[#This Row],[Meal]])</f>
        <v>1450427.4999999984</v>
      </c>
      <c r="Q1203" s="11">
        <f>IF(Table5[[#This Row],[Oil]]="","",Q1202+Table5[[#This Row],[Oil]])</f>
        <v>-540422.85999999987</v>
      </c>
      <c r="R1203" s="11">
        <f>IF(Table5[[#This Row],[Corn]]="","",R1202+Table5[[#This Row],[Corn]])</f>
        <v>835162.20099999988</v>
      </c>
      <c r="S1203" s="11">
        <f>IF(Table5[[#This Row],[Wheat]]="","",S1202+Table5[[#This Row],[Wheat]])</f>
        <v>1654575.5200000023</v>
      </c>
      <c r="T1203" s="11">
        <f>IF(Table5[[#This Row],[KC Wheat]]="","",T1202+Table5[[#This Row],[KC Wheat]])</f>
        <v>-11076.900000000012</v>
      </c>
      <c r="U1203" s="11">
        <f>IF(Table5[[#This Row],[Energies]]="","",U1202+Table5[[#This Row],[Energies]])</f>
        <v>58860.250000000015</v>
      </c>
      <c r="V1203" s="10">
        <f t="shared" si="126"/>
        <v>7507184.6189999962</v>
      </c>
      <c r="W1203" s="8">
        <v>536898</v>
      </c>
      <c r="X1203" s="12">
        <f t="shared" si="124"/>
        <v>3.6892873506699592E-2</v>
      </c>
      <c r="Y1203" s="8"/>
      <c r="Z1203" s="8"/>
      <c r="AA1203" s="8"/>
      <c r="AB1203" s="8"/>
      <c r="AC1203" s="66">
        <v>134085.71</v>
      </c>
    </row>
    <row r="1204" spans="1:29" x14ac:dyDescent="0.25">
      <c r="A1204" s="1" t="str">
        <f t="shared" si="123"/>
        <v>Sep</v>
      </c>
      <c r="B1204" s="2">
        <v>45912</v>
      </c>
      <c r="C1204" s="8">
        <v>11133</v>
      </c>
      <c r="D1204" s="8">
        <v>-6903</v>
      </c>
      <c r="E1204" s="8">
        <v>0</v>
      </c>
      <c r="F1204" s="8">
        <v>9287.5</v>
      </c>
      <c r="G1204" s="8">
        <v>-10501</v>
      </c>
      <c r="H1204" s="8">
        <v>0</v>
      </c>
      <c r="I1204" s="8">
        <v>0</v>
      </c>
      <c r="J1204" s="10">
        <f t="shared" si="125"/>
        <v>3016.5</v>
      </c>
      <c r="K1204" s="8">
        <v>-96.93</v>
      </c>
      <c r="L1204" s="8">
        <v>-856.52</v>
      </c>
      <c r="M1204" s="8">
        <f t="shared" si="122"/>
        <v>-953.45</v>
      </c>
      <c r="N1204" s="10">
        <f t="shared" si="127"/>
        <v>2063.0500000000002</v>
      </c>
      <c r="O1204" s="11">
        <f>IF(Table5[[#This Row],[Beans]]="","",O1203+Table5[[#This Row],[Beans]])</f>
        <v>5124752.799999998</v>
      </c>
      <c r="P1204" s="11">
        <f>IF(Table5[[#This Row],[Meal]]="","",P1203+Table5[[#This Row],[Meal]])</f>
        <v>1443524.4999999984</v>
      </c>
      <c r="Q1204" s="11">
        <f>IF(Table5[[#This Row],[Oil]]="","",Q1203+Table5[[#This Row],[Oil]])</f>
        <v>-540422.85999999987</v>
      </c>
      <c r="R1204" s="11">
        <f>IF(Table5[[#This Row],[Corn]]="","",R1203+Table5[[#This Row],[Corn]])</f>
        <v>844449.70099999988</v>
      </c>
      <c r="S1204" s="11">
        <f>IF(Table5[[#This Row],[Wheat]]="","",S1203+Table5[[#This Row],[Wheat]])</f>
        <v>1644074.5200000023</v>
      </c>
      <c r="T1204" s="11">
        <f>IF(Table5[[#This Row],[KC Wheat]]="","",T1203+Table5[[#This Row],[KC Wheat]])</f>
        <v>-11076.900000000012</v>
      </c>
      <c r="U1204" s="11">
        <f>IF(Table5[[#This Row],[Energies]]="","",U1203+Table5[[#This Row],[Energies]])</f>
        <v>58860.250000000015</v>
      </c>
      <c r="V1204" s="10">
        <f t="shared" si="126"/>
        <v>7509247.668999996</v>
      </c>
      <c r="W1204" s="8">
        <v>452396</v>
      </c>
      <c r="X1204" s="12">
        <f t="shared" si="124"/>
        <v>4.5602746266545247E-3</v>
      </c>
      <c r="Y1204" s="8"/>
      <c r="Z1204" s="8"/>
      <c r="AA1204" s="8"/>
      <c r="AB1204" s="1"/>
      <c r="AC1204" s="66">
        <v>110748.51</v>
      </c>
    </row>
    <row r="1205" spans="1:29" x14ac:dyDescent="0.25">
      <c r="A1205" s="1" t="str">
        <f t="shared" si="123"/>
        <v>Sep</v>
      </c>
      <c r="B1205" s="2">
        <v>45915</v>
      </c>
      <c r="C1205" s="8">
        <v>-8312.5</v>
      </c>
      <c r="D1205" s="8">
        <v>-11549.4</v>
      </c>
      <c r="E1205" s="8">
        <v>0</v>
      </c>
      <c r="F1205" s="8">
        <v>-15555.9</v>
      </c>
      <c r="G1205" s="8">
        <v>3272.7</v>
      </c>
      <c r="H1205" s="8">
        <v>0</v>
      </c>
      <c r="I1205" s="8">
        <v>0</v>
      </c>
      <c r="J1205" s="10">
        <f t="shared" si="125"/>
        <v>-32145.100000000002</v>
      </c>
      <c r="K1205" s="8">
        <v>-68.260000000000005</v>
      </c>
      <c r="L1205" s="8">
        <v>-604.54999999999995</v>
      </c>
      <c r="M1205" s="8">
        <f t="shared" si="122"/>
        <v>-672.81</v>
      </c>
      <c r="N1205" s="10">
        <f t="shared" si="127"/>
        <v>-32817.910000000003</v>
      </c>
      <c r="O1205" s="11">
        <f>IF(Table5[[#This Row],[Beans]]="","",O1204+Table5[[#This Row],[Beans]])</f>
        <v>5116440.299999998</v>
      </c>
      <c r="P1205" s="11">
        <f>IF(Table5[[#This Row],[Meal]]="","",P1204+Table5[[#This Row],[Meal]])</f>
        <v>1431975.0999999985</v>
      </c>
      <c r="Q1205" s="11">
        <f>IF(Table5[[#This Row],[Oil]]="","",Q1204+Table5[[#This Row],[Oil]])</f>
        <v>-540422.85999999987</v>
      </c>
      <c r="R1205" s="11">
        <f>IF(Table5[[#This Row],[Corn]]="","",R1204+Table5[[#This Row],[Corn]])</f>
        <v>828893.80099999986</v>
      </c>
      <c r="S1205" s="11">
        <f>IF(Table5[[#This Row],[Wheat]]="","",S1204+Table5[[#This Row],[Wheat]])</f>
        <v>1647347.2200000023</v>
      </c>
      <c r="T1205" s="11">
        <f>IF(Table5[[#This Row],[KC Wheat]]="","",T1204+Table5[[#This Row],[KC Wheat]])</f>
        <v>-11076.900000000012</v>
      </c>
      <c r="U1205" s="11">
        <f>IF(Table5[[#This Row],[Energies]]="","",U1204+Table5[[#This Row],[Energies]])</f>
        <v>58860.250000000015</v>
      </c>
      <c r="V1205" s="10">
        <f t="shared" si="126"/>
        <v>7476429.7589999959</v>
      </c>
      <c r="W1205" s="8">
        <v>385752</v>
      </c>
      <c r="X1205" s="12">
        <f t="shared" si="124"/>
        <v>-8.5075151911072414E-2</v>
      </c>
      <c r="Y1205" s="8"/>
      <c r="Z1205" s="8">
        <v>2513.79</v>
      </c>
      <c r="AA1205" s="8"/>
      <c r="AB1205" s="8"/>
      <c r="AC1205" s="66">
        <v>86859.45</v>
      </c>
    </row>
    <row r="1206" spans="1:29" x14ac:dyDescent="0.25">
      <c r="A1206" s="1" t="str">
        <f t="shared" si="123"/>
        <v>Sep</v>
      </c>
      <c r="B1206" s="2">
        <v>45916</v>
      </c>
      <c r="C1206" s="8">
        <v>-6313.6</v>
      </c>
      <c r="D1206" s="8">
        <v>11500.7</v>
      </c>
      <c r="E1206" s="8">
        <v>0</v>
      </c>
      <c r="F1206" s="8">
        <v>17653.2</v>
      </c>
      <c r="G1206" s="8">
        <v>-24045.9</v>
      </c>
      <c r="H1206" s="8">
        <v>0</v>
      </c>
      <c r="I1206" s="8">
        <v>0</v>
      </c>
      <c r="J1206" s="10">
        <f t="shared" si="125"/>
        <v>-1205.5999999999985</v>
      </c>
      <c r="K1206" s="8">
        <v>-54.96</v>
      </c>
      <c r="L1206" s="8">
        <v>-486.25</v>
      </c>
      <c r="M1206" s="8">
        <f t="shared" si="122"/>
        <v>-541.21</v>
      </c>
      <c r="N1206" s="10">
        <f t="shared" si="127"/>
        <v>-1746.8099999999986</v>
      </c>
      <c r="O1206" s="11">
        <f>IF(Table5[[#This Row],[Beans]]="","",O1205+Table5[[#This Row],[Beans]])</f>
        <v>5110126.6999999983</v>
      </c>
      <c r="P1206" s="11">
        <f>IF(Table5[[#This Row],[Meal]]="","",P1205+Table5[[#This Row],[Meal]])</f>
        <v>1443475.7999999984</v>
      </c>
      <c r="Q1206" s="11">
        <f>IF(Table5[[#This Row],[Oil]]="","",Q1205+Table5[[#This Row],[Oil]])</f>
        <v>-540422.85999999987</v>
      </c>
      <c r="R1206" s="11">
        <f>IF(Table5[[#This Row],[Corn]]="","",R1205+Table5[[#This Row],[Corn]])</f>
        <v>846547.00099999981</v>
      </c>
      <c r="S1206" s="11">
        <f>IF(Table5[[#This Row],[Wheat]]="","",S1205+Table5[[#This Row],[Wheat]])</f>
        <v>1623301.3200000024</v>
      </c>
      <c r="T1206" s="11">
        <f>IF(Table5[[#This Row],[KC Wheat]]="","",T1205+Table5[[#This Row],[KC Wheat]])</f>
        <v>-11076.900000000012</v>
      </c>
      <c r="U1206" s="11">
        <f>IF(Table5[[#This Row],[Energies]]="","",U1205+Table5[[#This Row],[Energies]])</f>
        <v>58860.250000000015</v>
      </c>
      <c r="V1206" s="10">
        <f t="shared" si="126"/>
        <v>7474682.9489999963</v>
      </c>
      <c r="W1206" s="8">
        <v>433085</v>
      </c>
      <c r="X1206" s="12">
        <f t="shared" si="124"/>
        <v>-4.0334114550261467E-3</v>
      </c>
      <c r="Y1206" s="8"/>
      <c r="Z1206" s="8"/>
      <c r="AA1206" s="8"/>
      <c r="AB1206" s="1"/>
      <c r="AC1206" s="66">
        <v>96434.49</v>
      </c>
    </row>
    <row r="1207" spans="1:29" x14ac:dyDescent="0.25">
      <c r="A1207" s="1" t="str">
        <f t="shared" si="123"/>
        <v>Sep</v>
      </c>
      <c r="B1207" s="2">
        <v>45917</v>
      </c>
      <c r="C1207" s="8">
        <v>17894.7</v>
      </c>
      <c r="D1207" s="8">
        <v>16002.3</v>
      </c>
      <c r="E1207" s="8">
        <v>0</v>
      </c>
      <c r="F1207" s="8">
        <v>4018.3</v>
      </c>
      <c r="G1207" s="8">
        <v>21630</v>
      </c>
      <c r="H1207" s="8">
        <v>0</v>
      </c>
      <c r="I1207" s="8">
        <v>0</v>
      </c>
      <c r="J1207" s="10">
        <f t="shared" si="125"/>
        <v>59545.3</v>
      </c>
      <c r="K1207" s="8">
        <v>-69.53</v>
      </c>
      <c r="L1207" s="8">
        <v>-616.32000000000005</v>
      </c>
      <c r="M1207" s="8">
        <f t="shared" si="122"/>
        <v>-685.85</v>
      </c>
      <c r="N1207" s="10">
        <f t="shared" si="127"/>
        <v>58859.450000000004</v>
      </c>
      <c r="O1207" s="11">
        <f>IF(Table5[[#This Row],[Beans]]="","",O1206+Table5[[#This Row],[Beans]])</f>
        <v>5128021.3999999985</v>
      </c>
      <c r="P1207" s="11">
        <f>IF(Table5[[#This Row],[Meal]]="","",P1206+Table5[[#This Row],[Meal]])</f>
        <v>1459478.0999999985</v>
      </c>
      <c r="Q1207" s="11">
        <f>IF(Table5[[#This Row],[Oil]]="","",Q1206+Table5[[#This Row],[Oil]])</f>
        <v>-540422.85999999987</v>
      </c>
      <c r="R1207" s="11">
        <f>IF(Table5[[#This Row],[Corn]]="","",R1206+Table5[[#This Row],[Corn]])</f>
        <v>850565.30099999986</v>
      </c>
      <c r="S1207" s="11">
        <f>IF(Table5[[#This Row],[Wheat]]="","",S1206+Table5[[#This Row],[Wheat]])</f>
        <v>1644931.3200000024</v>
      </c>
      <c r="T1207" s="11">
        <f>IF(Table5[[#This Row],[KC Wheat]]="","",T1206+Table5[[#This Row],[KC Wheat]])</f>
        <v>-11076.900000000012</v>
      </c>
      <c r="U1207" s="11">
        <f>IF(Table5[[#This Row],[Energies]]="","",U1206+Table5[[#This Row],[Energies]])</f>
        <v>58860.250000000015</v>
      </c>
      <c r="V1207" s="10">
        <f t="shared" si="126"/>
        <v>7533542.3989999965</v>
      </c>
      <c r="W1207" s="8">
        <v>429357</v>
      </c>
      <c r="X1207" s="12">
        <f t="shared" si="124"/>
        <v>0.13708743539758292</v>
      </c>
      <c r="Y1207" s="8">
        <f>-756.14-3061.17-182.31-26.09</f>
        <v>-4025.71</v>
      </c>
      <c r="Z1207" s="8"/>
      <c r="AA1207" s="8"/>
      <c r="AB1207" s="8"/>
      <c r="AC1207" s="66">
        <v>132337.39000000001</v>
      </c>
    </row>
    <row r="1208" spans="1:29" x14ac:dyDescent="0.25">
      <c r="A1208" s="1" t="str">
        <f t="shared" si="123"/>
        <v>Sep</v>
      </c>
      <c r="B1208" s="2">
        <v>45918</v>
      </c>
      <c r="C1208" s="8">
        <v>-2055.8000000000002</v>
      </c>
      <c r="D1208" s="8">
        <v>-6754.9</v>
      </c>
      <c r="E1208" s="8">
        <v>0</v>
      </c>
      <c r="F1208" s="8">
        <v>-1626.8</v>
      </c>
      <c r="G1208" s="8">
        <v>-10494.2</v>
      </c>
      <c r="H1208" s="8">
        <v>0</v>
      </c>
      <c r="I1208" s="8">
        <v>0</v>
      </c>
      <c r="J1208" s="10">
        <f t="shared" si="125"/>
        <v>-20931.7</v>
      </c>
      <c r="K1208" s="8">
        <v>-38.51</v>
      </c>
      <c r="L1208" s="8">
        <v>-338.69</v>
      </c>
      <c r="M1208" s="8">
        <f t="shared" si="122"/>
        <v>-377.2</v>
      </c>
      <c r="N1208" s="10">
        <f t="shared" si="127"/>
        <v>-21308.9</v>
      </c>
      <c r="O1208" s="11">
        <f>IF(Table5[[#This Row],[Beans]]="","",O1207+Table5[[#This Row],[Beans]])</f>
        <v>5125965.5999999987</v>
      </c>
      <c r="P1208" s="11">
        <f>IF(Table5[[#This Row],[Meal]]="","",P1207+Table5[[#This Row],[Meal]])</f>
        <v>1452723.1999999986</v>
      </c>
      <c r="Q1208" s="11">
        <f>IF(Table5[[#This Row],[Oil]]="","",Q1207+Table5[[#This Row],[Oil]])</f>
        <v>-540422.85999999987</v>
      </c>
      <c r="R1208" s="11">
        <f>IF(Table5[[#This Row],[Corn]]="","",R1207+Table5[[#This Row],[Corn]])</f>
        <v>848938.50099999981</v>
      </c>
      <c r="S1208" s="11">
        <f>IF(Table5[[#This Row],[Wheat]]="","",S1207+Table5[[#This Row],[Wheat]])</f>
        <v>1634437.1200000024</v>
      </c>
      <c r="T1208" s="11">
        <f>IF(Table5[[#This Row],[KC Wheat]]="","",T1207+Table5[[#This Row],[KC Wheat]])</f>
        <v>-11076.900000000012</v>
      </c>
      <c r="U1208" s="11">
        <f>IF(Table5[[#This Row],[Energies]]="","",U1207+Table5[[#This Row],[Energies]])</f>
        <v>58860.250000000015</v>
      </c>
      <c r="V1208" s="10">
        <f t="shared" si="126"/>
        <v>7512233.4989999961</v>
      </c>
      <c r="W1208" s="8">
        <v>426024</v>
      </c>
      <c r="X1208" s="12">
        <f t="shared" si="124"/>
        <v>-5.0018074099111791E-2</v>
      </c>
      <c r="Y1208" s="8"/>
      <c r="Z1208" s="8"/>
      <c r="AA1208" s="8"/>
      <c r="AB1208" s="1"/>
      <c r="AC1208" s="66">
        <v>122058.94</v>
      </c>
    </row>
    <row r="1209" spans="1:29" x14ac:dyDescent="0.25">
      <c r="A1209" s="1" t="str">
        <f t="shared" si="123"/>
        <v>Sep</v>
      </c>
      <c r="B1209" s="2">
        <v>45919</v>
      </c>
      <c r="C1209" s="8">
        <v>-3440.9</v>
      </c>
      <c r="D1209" s="8">
        <v>-35627.599999999999</v>
      </c>
      <c r="E1209" s="8">
        <v>0</v>
      </c>
      <c r="F1209" s="8">
        <v>-5421.3</v>
      </c>
      <c r="G1209" s="8">
        <v>3044.6</v>
      </c>
      <c r="H1209" s="8">
        <v>0</v>
      </c>
      <c r="I1209" s="8">
        <v>0</v>
      </c>
      <c r="J1209" s="10">
        <f t="shared" si="125"/>
        <v>-41445.200000000004</v>
      </c>
      <c r="K1209" s="8">
        <v>-36.270000000000003</v>
      </c>
      <c r="L1209" s="8">
        <v>-320.83999999999997</v>
      </c>
      <c r="M1209" s="8">
        <f t="shared" si="122"/>
        <v>-357.10999999999996</v>
      </c>
      <c r="N1209" s="10">
        <f t="shared" si="127"/>
        <v>-41802.310000000005</v>
      </c>
      <c r="O1209" s="11">
        <f>IF(Table5[[#This Row],[Beans]]="","",O1208+Table5[[#This Row],[Beans]])</f>
        <v>5122524.6999999983</v>
      </c>
      <c r="P1209" s="11">
        <f>IF(Table5[[#This Row],[Meal]]="","",P1208+Table5[[#This Row],[Meal]])</f>
        <v>1417095.5999999985</v>
      </c>
      <c r="Q1209" s="11">
        <f>IF(Table5[[#This Row],[Oil]]="","",Q1208+Table5[[#This Row],[Oil]])</f>
        <v>-540422.85999999987</v>
      </c>
      <c r="R1209" s="11">
        <f>IF(Table5[[#This Row],[Corn]]="","",R1208+Table5[[#This Row],[Corn]])</f>
        <v>843517.20099999977</v>
      </c>
      <c r="S1209" s="11">
        <f>IF(Table5[[#This Row],[Wheat]]="","",S1208+Table5[[#This Row],[Wheat]])</f>
        <v>1637481.7200000025</v>
      </c>
      <c r="T1209" s="11">
        <f>IF(Table5[[#This Row],[KC Wheat]]="","",T1208+Table5[[#This Row],[KC Wheat]])</f>
        <v>-11076.900000000012</v>
      </c>
      <c r="U1209" s="11">
        <f>IF(Table5[[#This Row],[Energies]]="","",U1208+Table5[[#This Row],[Energies]])</f>
        <v>58860.250000000015</v>
      </c>
      <c r="V1209" s="10">
        <f t="shared" si="126"/>
        <v>7470431.1889999965</v>
      </c>
      <c r="W1209" s="8">
        <v>454406</v>
      </c>
      <c r="X1209" s="12">
        <f t="shared" si="124"/>
        <v>-9.1993305546141574E-2</v>
      </c>
      <c r="Y1209" s="8"/>
      <c r="Z1209" s="8"/>
      <c r="AA1209" s="8"/>
      <c r="AB1209" s="8"/>
      <c r="AC1209" s="66">
        <v>99705.58</v>
      </c>
    </row>
    <row r="1210" spans="1:29" x14ac:dyDescent="0.25">
      <c r="A1210" s="1" t="str">
        <f t="shared" si="123"/>
        <v>Sep</v>
      </c>
      <c r="B1210" s="2">
        <v>45922</v>
      </c>
      <c r="C1210" s="8">
        <v>4235.6000000000004</v>
      </c>
      <c r="D1210" s="8">
        <v>31880.2</v>
      </c>
      <c r="E1210" s="8">
        <v>0</v>
      </c>
      <c r="F1210" s="8">
        <v>-6598</v>
      </c>
      <c r="G1210" s="8">
        <v>17130.400000000001</v>
      </c>
      <c r="H1210" s="8">
        <v>0</v>
      </c>
      <c r="I1210" s="8">
        <v>0</v>
      </c>
      <c r="J1210" s="10">
        <f t="shared" si="125"/>
        <v>46648.200000000004</v>
      </c>
      <c r="K1210" s="8">
        <v>-110.97</v>
      </c>
      <c r="L1210" s="8">
        <v>-981.68</v>
      </c>
      <c r="M1210" s="8">
        <f t="shared" si="122"/>
        <v>-1092.6499999999999</v>
      </c>
      <c r="N1210" s="10">
        <f t="shared" si="127"/>
        <v>45555.55</v>
      </c>
      <c r="O1210" s="11">
        <f>IF(Table5[[#This Row],[Beans]]="","",O1209+Table5[[#This Row],[Beans]])</f>
        <v>5126760.299999998</v>
      </c>
      <c r="P1210" s="11">
        <f>IF(Table5[[#This Row],[Meal]]="","",P1209+Table5[[#This Row],[Meal]])</f>
        <v>1448975.7999999984</v>
      </c>
      <c r="Q1210" s="11">
        <f>IF(Table5[[#This Row],[Oil]]="","",Q1209+Table5[[#This Row],[Oil]])</f>
        <v>-540422.85999999987</v>
      </c>
      <c r="R1210" s="11">
        <f>IF(Table5[[#This Row],[Corn]]="","",R1209+Table5[[#This Row],[Corn]])</f>
        <v>836919.20099999977</v>
      </c>
      <c r="S1210" s="11">
        <f>IF(Table5[[#This Row],[Wheat]]="","",S1209+Table5[[#This Row],[Wheat]])</f>
        <v>1654612.1200000024</v>
      </c>
      <c r="T1210" s="11">
        <f>IF(Table5[[#This Row],[KC Wheat]]="","",T1209+Table5[[#This Row],[KC Wheat]])</f>
        <v>-11076.900000000012</v>
      </c>
      <c r="U1210" s="11">
        <f>IF(Table5[[#This Row],[Energies]]="","",U1209+Table5[[#This Row],[Energies]])</f>
        <v>58860.250000000015</v>
      </c>
      <c r="V1210" s="10">
        <f t="shared" si="126"/>
        <v>7515986.7389999963</v>
      </c>
      <c r="W1210" s="8">
        <v>441241</v>
      </c>
      <c r="X1210" s="12">
        <f t="shared" si="124"/>
        <v>0.10324414548965305</v>
      </c>
      <c r="Y1210" s="8"/>
      <c r="Z1210" s="8"/>
      <c r="AA1210" s="8"/>
      <c r="AB1210" s="1"/>
      <c r="AC1210" s="66">
        <v>147289.18</v>
      </c>
    </row>
    <row r="1211" spans="1:29" x14ac:dyDescent="0.25">
      <c r="A1211" s="1" t="str">
        <f t="shared" si="123"/>
        <v>Sep</v>
      </c>
      <c r="B1211" s="2">
        <v>45923</v>
      </c>
      <c r="C1211" s="8">
        <v>3896.3</v>
      </c>
      <c r="D1211" s="8">
        <v>-23.6</v>
      </c>
      <c r="E1211" s="8">
        <v>0</v>
      </c>
      <c r="F1211" s="8">
        <v>-2102.4</v>
      </c>
      <c r="G1211" s="8">
        <v>-4204.8</v>
      </c>
      <c r="H1211" s="8">
        <v>0</v>
      </c>
      <c r="I1211" s="8">
        <v>0</v>
      </c>
      <c r="J1211" s="10">
        <f t="shared" si="125"/>
        <v>-2434.5</v>
      </c>
      <c r="K1211" s="8">
        <v>-40.1</v>
      </c>
      <c r="L1211" s="8">
        <v>-351.82</v>
      </c>
      <c r="M1211" s="8">
        <f t="shared" si="122"/>
        <v>-391.92</v>
      </c>
      <c r="N1211" s="10">
        <f t="shared" si="127"/>
        <v>-2826.42</v>
      </c>
      <c r="O1211" s="11">
        <f>IF(Table5[[#This Row],[Beans]]="","",O1210+Table5[[#This Row],[Beans]])</f>
        <v>5130656.5999999978</v>
      </c>
      <c r="P1211" s="11">
        <f>IF(Table5[[#This Row],[Meal]]="","",P1210+Table5[[#This Row],[Meal]])</f>
        <v>1448952.1999999983</v>
      </c>
      <c r="Q1211" s="11">
        <f>IF(Table5[[#This Row],[Oil]]="","",Q1210+Table5[[#This Row],[Oil]])</f>
        <v>-540422.85999999987</v>
      </c>
      <c r="R1211" s="11">
        <f>IF(Table5[[#This Row],[Corn]]="","",R1210+Table5[[#This Row],[Corn]])</f>
        <v>834816.80099999974</v>
      </c>
      <c r="S1211" s="11">
        <f>IF(Table5[[#This Row],[Wheat]]="","",S1210+Table5[[#This Row],[Wheat]])</f>
        <v>1650407.3200000024</v>
      </c>
      <c r="T1211" s="11">
        <f>IF(Table5[[#This Row],[KC Wheat]]="","",T1210+Table5[[#This Row],[KC Wheat]])</f>
        <v>-11076.900000000012</v>
      </c>
      <c r="U1211" s="11">
        <f>IF(Table5[[#This Row],[Energies]]="","",U1210+Table5[[#This Row],[Energies]])</f>
        <v>58860.250000000015</v>
      </c>
      <c r="V1211" s="10">
        <f t="shared" si="126"/>
        <v>7513160.3189999964</v>
      </c>
      <c r="W1211" s="8">
        <v>496722</v>
      </c>
      <c r="X1211" s="12">
        <f t="shared" si="124"/>
        <v>-5.6901445879183931E-3</v>
      </c>
      <c r="Y1211" s="8"/>
      <c r="Z1211" s="8"/>
      <c r="AA1211" s="8"/>
      <c r="AB1211" s="8"/>
      <c r="AC1211" s="66">
        <v>131909.76000000001</v>
      </c>
    </row>
    <row r="1212" spans="1:29" x14ac:dyDescent="0.25">
      <c r="A1212" s="1" t="str">
        <f t="shared" si="123"/>
        <v>Sep</v>
      </c>
      <c r="B1212" s="2">
        <v>45924</v>
      </c>
      <c r="C1212" s="8">
        <v>-7088.8</v>
      </c>
      <c r="D1212" s="8">
        <v>-23752.9</v>
      </c>
      <c r="E1212" s="8">
        <v>0</v>
      </c>
      <c r="F1212" s="8">
        <v>-10027.299999999999</v>
      </c>
      <c r="G1212" s="8">
        <v>3322.9</v>
      </c>
      <c r="H1212" s="8">
        <v>0</v>
      </c>
      <c r="I1212" s="8">
        <v>0</v>
      </c>
      <c r="J1212" s="10">
        <f t="shared" si="125"/>
        <v>-37546.1</v>
      </c>
      <c r="K1212" s="8">
        <v>-22.57</v>
      </c>
      <c r="L1212" s="8">
        <v>-199.14</v>
      </c>
      <c r="M1212" s="8">
        <f t="shared" si="122"/>
        <v>-221.70999999999998</v>
      </c>
      <c r="N1212" s="10">
        <f t="shared" si="127"/>
        <v>-37767.81</v>
      </c>
      <c r="O1212" s="11">
        <f>IF(Table5[[#This Row],[Beans]]="","",O1211+Table5[[#This Row],[Beans]])</f>
        <v>5123567.799999998</v>
      </c>
      <c r="P1212" s="11">
        <f>IF(Table5[[#This Row],[Meal]]="","",P1211+Table5[[#This Row],[Meal]])</f>
        <v>1425199.2999999984</v>
      </c>
      <c r="Q1212" s="11">
        <f>IF(Table5[[#This Row],[Oil]]="","",Q1211+Table5[[#This Row],[Oil]])</f>
        <v>-540422.85999999987</v>
      </c>
      <c r="R1212" s="11">
        <f>IF(Table5[[#This Row],[Corn]]="","",R1211+Table5[[#This Row],[Corn]])</f>
        <v>824789.5009999997</v>
      </c>
      <c r="S1212" s="11">
        <f>IF(Table5[[#This Row],[Wheat]]="","",S1211+Table5[[#This Row],[Wheat]])</f>
        <v>1653730.2200000023</v>
      </c>
      <c r="T1212" s="11">
        <f>IF(Table5[[#This Row],[KC Wheat]]="","",T1211+Table5[[#This Row],[KC Wheat]])</f>
        <v>-11076.900000000012</v>
      </c>
      <c r="U1212" s="11">
        <f>IF(Table5[[#This Row],[Energies]]="","",U1211+Table5[[#This Row],[Energies]])</f>
        <v>58860.250000000015</v>
      </c>
      <c r="V1212" s="10">
        <f t="shared" si="126"/>
        <v>7475392.5089999968</v>
      </c>
      <c r="W1212" s="8">
        <v>435635</v>
      </c>
      <c r="X1212" s="12">
        <f t="shared" si="124"/>
        <v>-8.6695995500820633E-2</v>
      </c>
      <c r="Y1212" s="8"/>
      <c r="Z1212" s="8"/>
      <c r="AA1212" s="8"/>
      <c r="AB1212" s="1"/>
      <c r="AC1212" s="66">
        <v>78995.55</v>
      </c>
    </row>
    <row r="1213" spans="1:29" x14ac:dyDescent="0.25">
      <c r="A1213" s="1" t="str">
        <f t="shared" si="123"/>
        <v>Sep</v>
      </c>
      <c r="B1213" s="2">
        <v>45925</v>
      </c>
      <c r="C1213" s="8">
        <v>993.2</v>
      </c>
      <c r="D1213" s="8">
        <v>33456.199999999997</v>
      </c>
      <c r="E1213" s="8">
        <v>0</v>
      </c>
      <c r="F1213" s="8">
        <v>9896.2999999999993</v>
      </c>
      <c r="G1213" s="8">
        <v>-20044</v>
      </c>
      <c r="H1213" s="8">
        <v>0</v>
      </c>
      <c r="I1213" s="8">
        <v>0</v>
      </c>
      <c r="J1213" s="10">
        <f t="shared" si="125"/>
        <v>24301.699999999997</v>
      </c>
      <c r="K1213" s="8">
        <v>-61.84</v>
      </c>
      <c r="L1213" s="8">
        <v>-545.54</v>
      </c>
      <c r="M1213" s="8">
        <f t="shared" si="122"/>
        <v>-607.38</v>
      </c>
      <c r="N1213" s="10">
        <f t="shared" si="127"/>
        <v>23694.319999999996</v>
      </c>
      <c r="O1213" s="11">
        <f>IF(Table5[[#This Row],[Beans]]="","",O1212+Table5[[#This Row],[Beans]])</f>
        <v>5124560.9999999981</v>
      </c>
      <c r="P1213" s="11">
        <f>IF(Table5[[#This Row],[Meal]]="","",P1212+Table5[[#This Row],[Meal]])</f>
        <v>1458655.4999999984</v>
      </c>
      <c r="Q1213" s="11">
        <f>IF(Table5[[#This Row],[Oil]]="","",Q1212+Table5[[#This Row],[Oil]])</f>
        <v>-540422.85999999987</v>
      </c>
      <c r="R1213" s="11">
        <f>IF(Table5[[#This Row],[Corn]]="","",R1212+Table5[[#This Row],[Corn]])</f>
        <v>834685.80099999974</v>
      </c>
      <c r="S1213" s="11">
        <f>IF(Table5[[#This Row],[Wheat]]="","",S1212+Table5[[#This Row],[Wheat]])</f>
        <v>1633686.2200000023</v>
      </c>
      <c r="T1213" s="11">
        <f>IF(Table5[[#This Row],[KC Wheat]]="","",T1212+Table5[[#This Row],[KC Wheat]])</f>
        <v>-11076.900000000012</v>
      </c>
      <c r="U1213" s="11">
        <f>IF(Table5[[#This Row],[Energies]]="","",U1212+Table5[[#This Row],[Energies]])</f>
        <v>58860.250000000015</v>
      </c>
      <c r="V1213" s="10">
        <f t="shared" si="126"/>
        <v>7499086.8289999971</v>
      </c>
      <c r="W1213" s="8">
        <v>496456</v>
      </c>
      <c r="X1213" s="12">
        <f t="shared" si="124"/>
        <v>4.7726928468988183E-2</v>
      </c>
      <c r="Y1213" s="8">
        <f>-4854.87-361.43</f>
        <v>-5216.3</v>
      </c>
      <c r="Z1213" s="8"/>
      <c r="AA1213" s="8"/>
      <c r="AB1213" s="8"/>
      <c r="AC1213" s="66">
        <v>88985.67</v>
      </c>
    </row>
    <row r="1214" spans="1:29" x14ac:dyDescent="0.25">
      <c r="A1214" s="1" t="str">
        <f t="shared" si="123"/>
        <v>Sep</v>
      </c>
      <c r="B1214" s="2">
        <v>45926</v>
      </c>
      <c r="C1214" s="8">
        <v>-8105.2</v>
      </c>
      <c r="D1214" s="8">
        <v>-47583</v>
      </c>
      <c r="E1214" s="8">
        <v>0</v>
      </c>
      <c r="F1214" s="8">
        <v>-6094.6</v>
      </c>
      <c r="G1214" s="8">
        <v>-16515.099999999999</v>
      </c>
      <c r="H1214" s="8">
        <v>0</v>
      </c>
      <c r="I1214" s="8">
        <v>0</v>
      </c>
      <c r="J1214" s="10">
        <f t="shared" si="125"/>
        <v>-78297.899999999994</v>
      </c>
      <c r="K1214" s="8">
        <v>-207.66</v>
      </c>
      <c r="L1214" s="8">
        <v>-1237.4000000000001</v>
      </c>
      <c r="M1214" s="8">
        <f t="shared" si="122"/>
        <v>-1445.0600000000002</v>
      </c>
      <c r="N1214" s="10">
        <f t="shared" si="127"/>
        <v>-79742.959999999992</v>
      </c>
      <c r="O1214" s="11">
        <f>IF(Table5[[#This Row],[Beans]]="","",O1213+Table5[[#This Row],[Beans]])</f>
        <v>5116455.799999998</v>
      </c>
      <c r="P1214" s="11">
        <f>IF(Table5[[#This Row],[Meal]]="","",P1213+Table5[[#This Row],[Meal]])</f>
        <v>1411072.4999999984</v>
      </c>
      <c r="Q1214" s="11">
        <f>IF(Table5[[#This Row],[Oil]]="","",Q1213+Table5[[#This Row],[Oil]])</f>
        <v>-540422.85999999987</v>
      </c>
      <c r="R1214" s="11">
        <f>IF(Table5[[#This Row],[Corn]]="","",R1213+Table5[[#This Row],[Corn]])</f>
        <v>828591.20099999977</v>
      </c>
      <c r="S1214" s="11">
        <f>IF(Table5[[#This Row],[Wheat]]="","",S1213+Table5[[#This Row],[Wheat]])</f>
        <v>1617171.1200000022</v>
      </c>
      <c r="T1214" s="11">
        <f>IF(Table5[[#This Row],[KC Wheat]]="","",T1213+Table5[[#This Row],[KC Wheat]])</f>
        <v>-11076.900000000012</v>
      </c>
      <c r="U1214" s="11">
        <f>IF(Table5[[#This Row],[Energies]]="","",U1213+Table5[[#This Row],[Energies]])</f>
        <v>58860.250000000015</v>
      </c>
      <c r="V1214" s="10">
        <f t="shared" si="126"/>
        <v>7419343.8689999972</v>
      </c>
      <c r="W1214" s="8">
        <v>463857</v>
      </c>
      <c r="X1214" s="12">
        <f t="shared" si="124"/>
        <v>-0.17191280933563574</v>
      </c>
      <c r="Y1214" s="8"/>
      <c r="Z1214" s="8"/>
      <c r="AA1214" s="8"/>
      <c r="AB1214" s="1"/>
      <c r="AC1214" s="66">
        <v>18298.11</v>
      </c>
    </row>
    <row r="1215" spans="1:29" x14ac:dyDescent="0.25">
      <c r="A1215" s="1" t="str">
        <f t="shared" si="123"/>
        <v>Sep</v>
      </c>
      <c r="B1215" s="2">
        <v>45929</v>
      </c>
      <c r="C1215" s="8">
        <v>-19994.2</v>
      </c>
      <c r="D1215" s="8">
        <v>-37604.800000000003</v>
      </c>
      <c r="E1215" s="8">
        <v>0</v>
      </c>
      <c r="F1215" s="8">
        <v>-18999</v>
      </c>
      <c r="G1215" s="8">
        <v>10920.1</v>
      </c>
      <c r="H1215" s="8">
        <v>0</v>
      </c>
      <c r="I1215" s="8">
        <v>0</v>
      </c>
      <c r="J1215" s="10">
        <f t="shared" si="125"/>
        <v>-65677.899999999994</v>
      </c>
      <c r="K1215" s="8">
        <v>-46.44</v>
      </c>
      <c r="L1215" s="8">
        <v>-409.81</v>
      </c>
      <c r="M1215" s="8">
        <f t="shared" si="122"/>
        <v>-456.25</v>
      </c>
      <c r="N1215" s="10">
        <f t="shared" si="127"/>
        <v>-66134.149999999994</v>
      </c>
      <c r="O1215" s="11">
        <f>IF(Table5[[#This Row],[Beans]]="","",O1214+Table5[[#This Row],[Beans]])</f>
        <v>5096461.5999999978</v>
      </c>
      <c r="P1215" s="11">
        <f>IF(Table5[[#This Row],[Meal]]="","",P1214+Table5[[#This Row],[Meal]])</f>
        <v>1373467.6999999983</v>
      </c>
      <c r="Q1215" s="11">
        <f>IF(Table5[[#This Row],[Oil]]="","",Q1214+Table5[[#This Row],[Oil]])</f>
        <v>-540422.85999999987</v>
      </c>
      <c r="R1215" s="11">
        <f>IF(Table5[[#This Row],[Corn]]="","",R1214+Table5[[#This Row],[Corn]])</f>
        <v>809592.20099999977</v>
      </c>
      <c r="S1215" s="11">
        <f>IF(Table5[[#This Row],[Wheat]]="","",S1214+Table5[[#This Row],[Wheat]])</f>
        <v>1628091.2200000023</v>
      </c>
      <c r="T1215" s="11">
        <f>IF(Table5[[#This Row],[KC Wheat]]="","",T1214+Table5[[#This Row],[KC Wheat]])</f>
        <v>-11076.900000000012</v>
      </c>
      <c r="U1215" s="11">
        <f>IF(Table5[[#This Row],[Energies]]="","",U1214+Table5[[#This Row],[Energies]])</f>
        <v>58860.250000000015</v>
      </c>
      <c r="V1215" s="10">
        <f t="shared" si="126"/>
        <v>7353209.7189999968</v>
      </c>
      <c r="W1215" s="8">
        <v>375491</v>
      </c>
      <c r="X1215" s="12">
        <f t="shared" si="124"/>
        <v>-0.17612712421868965</v>
      </c>
      <c r="Y1215" s="8"/>
      <c r="Z1215" s="8"/>
      <c r="AA1215" s="8"/>
      <c r="AB1215" s="8"/>
      <c r="AC1215" s="66">
        <v>-25393.14</v>
      </c>
    </row>
    <row r="1216" spans="1:29" x14ac:dyDescent="0.25">
      <c r="A1216" s="1" t="str">
        <f t="shared" si="123"/>
        <v>Sep</v>
      </c>
      <c r="B1216" s="2">
        <v>45930</v>
      </c>
      <c r="C1216" s="8">
        <v>4023.6</v>
      </c>
      <c r="D1216" s="8">
        <v>11044.6</v>
      </c>
      <c r="E1216" s="8">
        <v>0</v>
      </c>
      <c r="F1216" s="8">
        <v>11017.1</v>
      </c>
      <c r="G1216" s="8">
        <v>22985.3</v>
      </c>
      <c r="H1216" s="8">
        <v>0</v>
      </c>
      <c r="I1216" s="8">
        <v>0</v>
      </c>
      <c r="J1216" s="10">
        <f t="shared" si="125"/>
        <v>49070.600000000006</v>
      </c>
      <c r="K1216" s="8">
        <v>-120</v>
      </c>
      <c r="L1216" s="8">
        <v>-1061.6300000000001</v>
      </c>
      <c r="M1216" s="8">
        <f t="shared" si="122"/>
        <v>-1181.6300000000001</v>
      </c>
      <c r="N1216" s="10">
        <f t="shared" si="127"/>
        <v>47888.970000000008</v>
      </c>
      <c r="O1216" s="11">
        <f>IF(Table5[[#This Row],[Beans]]="","",O1215+Table5[[#This Row],[Beans]])</f>
        <v>5100485.1999999974</v>
      </c>
      <c r="P1216" s="11">
        <f>IF(Table5[[#This Row],[Meal]]="","",P1215+Table5[[#This Row],[Meal]])</f>
        <v>1384512.2999999984</v>
      </c>
      <c r="Q1216" s="11">
        <f>IF(Table5[[#This Row],[Oil]]="","",Q1215+Table5[[#This Row],[Oil]])</f>
        <v>-540422.85999999987</v>
      </c>
      <c r="R1216" s="11">
        <f>IF(Table5[[#This Row],[Corn]]="","",R1215+Table5[[#This Row],[Corn]])</f>
        <v>820609.30099999974</v>
      </c>
      <c r="S1216" s="11">
        <f>IF(Table5[[#This Row],[Wheat]]="","",S1215+Table5[[#This Row],[Wheat]])</f>
        <v>1651076.5200000023</v>
      </c>
      <c r="T1216" s="11">
        <f>IF(Table5[[#This Row],[KC Wheat]]="","",T1215+Table5[[#This Row],[KC Wheat]])</f>
        <v>-11076.900000000012</v>
      </c>
      <c r="U1216" s="11">
        <f>IF(Table5[[#This Row],[Energies]]="","",U1215+Table5[[#This Row],[Energies]])</f>
        <v>58860.250000000015</v>
      </c>
      <c r="V1216" s="10">
        <f t="shared" si="126"/>
        <v>7401098.6889999965</v>
      </c>
      <c r="W1216" s="8">
        <v>304270</v>
      </c>
      <c r="X1216" s="12">
        <f t="shared" si="124"/>
        <v>0.15738971965688373</v>
      </c>
      <c r="Y1216" s="8"/>
      <c r="Z1216" s="8"/>
      <c r="AA1216" s="8"/>
      <c r="AB1216" s="1"/>
      <c r="AC1216" s="66">
        <v>5486.48</v>
      </c>
    </row>
    <row r="1217" spans="1:29" x14ac:dyDescent="0.25">
      <c r="A1217" s="1" t="str">
        <f t="shared" si="123"/>
        <v>Oct</v>
      </c>
      <c r="B1217" s="2">
        <v>45931</v>
      </c>
      <c r="C1217" s="8">
        <v>35764.699999999997</v>
      </c>
      <c r="D1217" s="8">
        <v>46728</v>
      </c>
      <c r="E1217" s="8">
        <v>0</v>
      </c>
      <c r="F1217" s="8">
        <v>-19795.3</v>
      </c>
      <c r="G1217" s="8">
        <v>-23131.9</v>
      </c>
      <c r="H1217" s="8">
        <v>0</v>
      </c>
      <c r="I1217" s="8">
        <v>0</v>
      </c>
      <c r="J1217" s="10">
        <f t="shared" si="125"/>
        <v>39565.499999999993</v>
      </c>
      <c r="K1217" s="8">
        <v>-145.15</v>
      </c>
      <c r="L1217" s="8">
        <v>-1290.32</v>
      </c>
      <c r="M1217" s="8">
        <f t="shared" si="122"/>
        <v>-1435.47</v>
      </c>
      <c r="N1217" s="10">
        <f t="shared" si="127"/>
        <v>38130.029999999992</v>
      </c>
      <c r="O1217" s="11">
        <f>IF(Table5[[#This Row],[Beans]]="","",O1216+Table5[[#This Row],[Beans]])</f>
        <v>5136249.8999999976</v>
      </c>
      <c r="P1217" s="11">
        <f>IF(Table5[[#This Row],[Meal]]="","",P1216+Table5[[#This Row],[Meal]])</f>
        <v>1431240.2999999984</v>
      </c>
      <c r="Q1217" s="11">
        <f>IF(Table5[[#This Row],[Oil]]="","",Q1216+Table5[[#This Row],[Oil]])</f>
        <v>-540422.85999999987</v>
      </c>
      <c r="R1217" s="11">
        <f>IF(Table5[[#This Row],[Corn]]="","",R1216+Table5[[#This Row],[Corn]])</f>
        <v>800814.0009999997</v>
      </c>
      <c r="S1217" s="11">
        <f>IF(Table5[[#This Row],[Wheat]]="","",S1216+Table5[[#This Row],[Wheat]])</f>
        <v>1627944.6200000024</v>
      </c>
      <c r="T1217" s="11">
        <f>IF(Table5[[#This Row],[KC Wheat]]="","",T1216+Table5[[#This Row],[KC Wheat]])</f>
        <v>-11076.900000000012</v>
      </c>
      <c r="U1217" s="11">
        <f>IF(Table5[[#This Row],[Energies]]="","",U1216+Table5[[#This Row],[Energies]])</f>
        <v>58860.250000000015</v>
      </c>
      <c r="V1217" s="10">
        <f t="shared" si="126"/>
        <v>7439228.7189999968</v>
      </c>
      <c r="W1217" s="8">
        <v>351670</v>
      </c>
      <c r="X1217" s="12">
        <f t="shared" si="124"/>
        <v>0.10842559786163163</v>
      </c>
      <c r="Y1217" s="8">
        <f>-2500-1579.07-1579.07-146.5-146.5</f>
        <v>-5951.1399999999994</v>
      </c>
      <c r="Z1217" s="8"/>
      <c r="AA1217" s="8"/>
      <c r="AB1217" s="8"/>
      <c r="AC1217" s="66">
        <v>62677.26</v>
      </c>
    </row>
    <row r="1218" spans="1:29" x14ac:dyDescent="0.25">
      <c r="A1218" s="1" t="str">
        <f t="shared" si="123"/>
        <v>Oct</v>
      </c>
      <c r="B1218" s="2">
        <v>45932</v>
      </c>
      <c r="C1218" s="8">
        <v>22913.5</v>
      </c>
      <c r="D1218" s="8">
        <v>43173.1</v>
      </c>
      <c r="E1218" s="8">
        <v>0</v>
      </c>
      <c r="F1218" s="8">
        <v>7667.9</v>
      </c>
      <c r="G1218" s="8">
        <v>-17852</v>
      </c>
      <c r="H1218" s="8">
        <v>0</v>
      </c>
      <c r="I1218" s="8">
        <v>0</v>
      </c>
      <c r="J1218" s="10">
        <f t="shared" si="125"/>
        <v>55902.5</v>
      </c>
      <c r="K1218" s="8">
        <v>-98.62</v>
      </c>
      <c r="L1218" s="8">
        <v>-869.44</v>
      </c>
      <c r="M1218" s="8">
        <f t="shared" si="122"/>
        <v>-968.06000000000006</v>
      </c>
      <c r="N1218" s="10">
        <f t="shared" si="127"/>
        <v>54934.44</v>
      </c>
      <c r="O1218" s="11">
        <f>IF(Table5[[#This Row],[Beans]]="","",O1217+Table5[[#This Row],[Beans]])</f>
        <v>5159163.3999999976</v>
      </c>
      <c r="P1218" s="11">
        <f>IF(Table5[[#This Row],[Meal]]="","",P1217+Table5[[#This Row],[Meal]])</f>
        <v>1474413.3999999985</v>
      </c>
      <c r="Q1218" s="11">
        <f>IF(Table5[[#This Row],[Oil]]="","",Q1217+Table5[[#This Row],[Oil]])</f>
        <v>-540422.85999999987</v>
      </c>
      <c r="R1218" s="11">
        <f>IF(Table5[[#This Row],[Corn]]="","",R1217+Table5[[#This Row],[Corn]])</f>
        <v>808481.90099999972</v>
      </c>
      <c r="S1218" s="11">
        <f>IF(Table5[[#This Row],[Wheat]]="","",S1217+Table5[[#This Row],[Wheat]])</f>
        <v>1610092.6200000024</v>
      </c>
      <c r="T1218" s="11">
        <f>IF(Table5[[#This Row],[KC Wheat]]="","",T1217+Table5[[#This Row],[KC Wheat]])</f>
        <v>-11076.900000000012</v>
      </c>
      <c r="U1218" s="11">
        <f>IF(Table5[[#This Row],[Energies]]="","",U1217+Table5[[#This Row],[Energies]])</f>
        <v>58860.250000000015</v>
      </c>
      <c r="V1218" s="10">
        <f t="shared" si="126"/>
        <v>7494163.1589999972</v>
      </c>
      <c r="W1218" s="8">
        <v>442771</v>
      </c>
      <c r="X1218" s="12">
        <f t="shared" si="124"/>
        <v>0.12406964322414973</v>
      </c>
      <c r="Y1218" s="8"/>
      <c r="Z1218" s="8"/>
      <c r="AA1218" s="8"/>
      <c r="AB1218" s="1"/>
      <c r="AC1218" s="66">
        <v>116410.45</v>
      </c>
    </row>
    <row r="1219" spans="1:29" x14ac:dyDescent="0.25">
      <c r="A1219" s="1" t="str">
        <f t="shared" si="123"/>
        <v>Oct</v>
      </c>
      <c r="B1219" s="2">
        <v>45933</v>
      </c>
      <c r="C1219" s="8">
        <v>-17412.7</v>
      </c>
      <c r="D1219" s="8">
        <v>-15038.1</v>
      </c>
      <c r="E1219" s="8">
        <v>0</v>
      </c>
      <c r="F1219" s="8">
        <v>-7261.6</v>
      </c>
      <c r="G1219" s="8">
        <v>-3927.6</v>
      </c>
      <c r="H1219" s="8">
        <v>0</v>
      </c>
      <c r="I1219" s="8">
        <v>0</v>
      </c>
      <c r="J1219" s="10">
        <f t="shared" si="125"/>
        <v>-43640</v>
      </c>
      <c r="K1219" s="8">
        <v>-135.78</v>
      </c>
      <c r="L1219" s="8">
        <v>-1206.8599999999999</v>
      </c>
      <c r="M1219" s="8">
        <f t="shared" ref="M1219:M1281" si="128">IF(SUM(K1219:L1219)=0,"",SUM(K1219:L1219))</f>
        <v>-1342.6399999999999</v>
      </c>
      <c r="N1219" s="10">
        <f t="shared" si="127"/>
        <v>-44982.64</v>
      </c>
      <c r="O1219" s="11">
        <f>IF(Table5[[#This Row],[Beans]]="","",O1218+Table5[[#This Row],[Beans]])</f>
        <v>5141750.6999999974</v>
      </c>
      <c r="P1219" s="11">
        <f>IF(Table5[[#This Row],[Meal]]="","",P1218+Table5[[#This Row],[Meal]])</f>
        <v>1459375.2999999984</v>
      </c>
      <c r="Q1219" s="11">
        <f>IF(Table5[[#This Row],[Oil]]="","",Q1218+Table5[[#This Row],[Oil]])</f>
        <v>-540422.85999999987</v>
      </c>
      <c r="R1219" s="11">
        <f>IF(Table5[[#This Row],[Corn]]="","",R1218+Table5[[#This Row],[Corn]])</f>
        <v>801220.30099999974</v>
      </c>
      <c r="S1219" s="11">
        <f>IF(Table5[[#This Row],[Wheat]]="","",S1218+Table5[[#This Row],[Wheat]])</f>
        <v>1606165.0200000023</v>
      </c>
      <c r="T1219" s="11">
        <f>IF(Table5[[#This Row],[KC Wheat]]="","",T1218+Table5[[#This Row],[KC Wheat]])</f>
        <v>-11076.900000000012</v>
      </c>
      <c r="U1219" s="11">
        <f>IF(Table5[[#This Row],[Energies]]="","",U1218+Table5[[#This Row],[Energies]])</f>
        <v>58860.250000000015</v>
      </c>
      <c r="V1219" s="10">
        <f t="shared" si="126"/>
        <v>7449180.5189999975</v>
      </c>
      <c r="W1219" s="8">
        <v>477328</v>
      </c>
      <c r="X1219" s="12">
        <f t="shared" si="124"/>
        <v>-9.4238427244997147E-2</v>
      </c>
      <c r="Y1219" s="8"/>
      <c r="Z1219" s="8"/>
      <c r="AA1219" s="8"/>
      <c r="AB1219" s="8"/>
      <c r="AC1219" s="66">
        <v>51555.31</v>
      </c>
    </row>
    <row r="1220" spans="1:29" x14ac:dyDescent="0.25">
      <c r="A1220" s="1" t="str">
        <f t="shared" si="123"/>
        <v>Oct</v>
      </c>
      <c r="B1220" s="2">
        <v>45936</v>
      </c>
      <c r="C1220" s="8">
        <v>-10327.9</v>
      </c>
      <c r="D1220" s="8">
        <v>-3978.5</v>
      </c>
      <c r="E1220" s="8">
        <v>0</v>
      </c>
      <c r="F1220" s="8">
        <v>-14689.7</v>
      </c>
      <c r="G1220" s="8">
        <v>3408.7</v>
      </c>
      <c r="H1220" s="8">
        <v>0</v>
      </c>
      <c r="I1220" s="8">
        <v>0</v>
      </c>
      <c r="J1220" s="10">
        <f t="shared" si="125"/>
        <v>-25587.399999999998</v>
      </c>
      <c r="K1220" s="8">
        <v>-70.430000000000007</v>
      </c>
      <c r="L1220" s="8">
        <v>-626.71</v>
      </c>
      <c r="M1220" s="8">
        <f t="shared" si="128"/>
        <v>-697.1400000000001</v>
      </c>
      <c r="N1220" s="10">
        <f t="shared" si="127"/>
        <v>-26284.539999999997</v>
      </c>
      <c r="O1220" s="11">
        <f>IF(Table5[[#This Row],[Beans]]="","",O1219+Table5[[#This Row],[Beans]])</f>
        <v>5131422.799999997</v>
      </c>
      <c r="P1220" s="11">
        <f>IF(Table5[[#This Row],[Meal]]="","",P1219+Table5[[#This Row],[Meal]])</f>
        <v>1455396.7999999984</v>
      </c>
      <c r="Q1220" s="11">
        <f>IF(Table5[[#This Row],[Oil]]="","",Q1219+Table5[[#This Row],[Oil]])</f>
        <v>-540422.85999999987</v>
      </c>
      <c r="R1220" s="11">
        <f>IF(Table5[[#This Row],[Corn]]="","",R1219+Table5[[#This Row],[Corn]])</f>
        <v>786530.60099999979</v>
      </c>
      <c r="S1220" s="11">
        <f>IF(Table5[[#This Row],[Wheat]]="","",S1219+Table5[[#This Row],[Wheat]])</f>
        <v>1609573.7200000023</v>
      </c>
      <c r="T1220" s="11">
        <f>IF(Table5[[#This Row],[KC Wheat]]="","",T1219+Table5[[#This Row],[KC Wheat]])</f>
        <v>-11076.900000000012</v>
      </c>
      <c r="U1220" s="11">
        <f>IF(Table5[[#This Row],[Energies]]="","",U1219+Table5[[#This Row],[Energies]])</f>
        <v>58860.250000000015</v>
      </c>
      <c r="V1220" s="10">
        <f t="shared" si="126"/>
        <v>7422895.9789999975</v>
      </c>
      <c r="W1220" s="8">
        <v>493890</v>
      </c>
      <c r="X1220" s="12">
        <f t="shared" si="124"/>
        <v>-5.3219421328635927E-2</v>
      </c>
      <c r="Y1220" s="8">
        <f>-146.5-146.5</f>
        <v>-293</v>
      </c>
      <c r="Z1220" s="8"/>
      <c r="AA1220" s="8"/>
      <c r="AB1220" s="1"/>
      <c r="AC1220" s="66">
        <v>67229.42</v>
      </c>
    </row>
    <row r="1221" spans="1:29" x14ac:dyDescent="0.25">
      <c r="A1221" s="1" t="str">
        <f t="shared" si="123"/>
        <v>Oct</v>
      </c>
      <c r="B1221" s="2">
        <v>45937</v>
      </c>
      <c r="C1221" s="8">
        <v>-2839.2</v>
      </c>
      <c r="D1221" s="8">
        <v>-14975.1</v>
      </c>
      <c r="E1221" s="8">
        <v>0</v>
      </c>
      <c r="F1221" s="8">
        <v>12527.4</v>
      </c>
      <c r="G1221" s="8">
        <v>34335.199999999997</v>
      </c>
      <c r="H1221" s="8">
        <v>0</v>
      </c>
      <c r="I1221" s="8">
        <v>0</v>
      </c>
      <c r="J1221" s="10">
        <f t="shared" si="125"/>
        <v>29048.299999999996</v>
      </c>
      <c r="K1221" s="8">
        <v>-108.25</v>
      </c>
      <c r="L1221" s="8">
        <v>-961.38</v>
      </c>
      <c r="M1221" s="8">
        <f t="shared" si="128"/>
        <v>-1069.6300000000001</v>
      </c>
      <c r="N1221" s="10">
        <f t="shared" si="127"/>
        <v>27978.669999999995</v>
      </c>
      <c r="O1221" s="11">
        <f>IF(Table5[[#This Row],[Beans]]="","",O1220+Table5[[#This Row],[Beans]])</f>
        <v>5128583.5999999968</v>
      </c>
      <c r="P1221" s="11">
        <f>IF(Table5[[#This Row],[Meal]]="","",P1220+Table5[[#This Row],[Meal]])</f>
        <v>1440421.6999999983</v>
      </c>
      <c r="Q1221" s="11">
        <f>IF(Table5[[#This Row],[Oil]]="","",Q1220+Table5[[#This Row],[Oil]])</f>
        <v>-540422.85999999987</v>
      </c>
      <c r="R1221" s="11">
        <f>IF(Table5[[#This Row],[Corn]]="","",R1220+Table5[[#This Row],[Corn]])</f>
        <v>799058.00099999981</v>
      </c>
      <c r="S1221" s="11">
        <f>IF(Table5[[#This Row],[Wheat]]="","",S1220+Table5[[#This Row],[Wheat]])</f>
        <v>1643908.9200000023</v>
      </c>
      <c r="T1221" s="11">
        <f>IF(Table5[[#This Row],[KC Wheat]]="","",T1220+Table5[[#This Row],[KC Wheat]])</f>
        <v>-11076.900000000012</v>
      </c>
      <c r="U1221" s="11">
        <f>IF(Table5[[#This Row],[Energies]]="","",U1220+Table5[[#This Row],[Energies]])</f>
        <v>58860.250000000015</v>
      </c>
      <c r="V1221" s="10">
        <f t="shared" si="126"/>
        <v>7450874.6489999974</v>
      </c>
      <c r="W1221" s="8">
        <v>401410</v>
      </c>
      <c r="X1221" s="12">
        <f t="shared" si="124"/>
        <v>6.9700979048852779E-2</v>
      </c>
      <c r="Y1221" s="8"/>
      <c r="Z1221" s="8"/>
      <c r="AA1221" s="8"/>
      <c r="AB1221" s="8"/>
      <c r="AC1221" s="66">
        <v>67748.789999999994</v>
      </c>
    </row>
    <row r="1222" spans="1:29" x14ac:dyDescent="0.25">
      <c r="A1222" s="1" t="str">
        <f t="shared" ref="A1222:A1285" si="129">TEXT(B1222,"mmm")</f>
        <v>Oct</v>
      </c>
      <c r="B1222" s="2">
        <v>45938</v>
      </c>
      <c r="C1222" s="8">
        <v>-7870</v>
      </c>
      <c r="D1222" s="8">
        <v>-22757.5</v>
      </c>
      <c r="E1222" s="8">
        <v>0</v>
      </c>
      <c r="F1222" s="8">
        <v>3134.3</v>
      </c>
      <c r="G1222" s="8">
        <v>-17107.5</v>
      </c>
      <c r="H1222" s="8">
        <v>0</v>
      </c>
      <c r="I1222" s="8">
        <v>0</v>
      </c>
      <c r="J1222" s="10">
        <f t="shared" si="125"/>
        <v>-44600.7</v>
      </c>
      <c r="K1222" s="8">
        <v>-62.89</v>
      </c>
      <c r="L1222" s="8">
        <v>-555.35</v>
      </c>
      <c r="M1222" s="8">
        <f t="shared" si="128"/>
        <v>-618.24</v>
      </c>
      <c r="N1222" s="10">
        <f t="shared" si="127"/>
        <v>-45218.939999999995</v>
      </c>
      <c r="O1222" s="11">
        <f>IF(Table5[[#This Row],[Beans]]="","",O1221+Table5[[#This Row],[Beans]])</f>
        <v>5120713.5999999968</v>
      </c>
      <c r="P1222" s="11">
        <f>IF(Table5[[#This Row],[Meal]]="","",P1221+Table5[[#This Row],[Meal]])</f>
        <v>1417664.1999999983</v>
      </c>
      <c r="Q1222" s="11">
        <f>IF(Table5[[#This Row],[Oil]]="","",Q1221+Table5[[#This Row],[Oil]])</f>
        <v>-540422.85999999987</v>
      </c>
      <c r="R1222" s="11">
        <f>IF(Table5[[#This Row],[Corn]]="","",R1221+Table5[[#This Row],[Corn]])</f>
        <v>802192.30099999986</v>
      </c>
      <c r="S1222" s="11">
        <f>IF(Table5[[#This Row],[Wheat]]="","",S1221+Table5[[#This Row],[Wheat]])</f>
        <v>1626801.4200000023</v>
      </c>
      <c r="T1222" s="11">
        <f>IF(Table5[[#This Row],[KC Wheat]]="","",T1221+Table5[[#This Row],[KC Wheat]])</f>
        <v>-11076.900000000012</v>
      </c>
      <c r="U1222" s="11">
        <f>IF(Table5[[#This Row],[Energies]]="","",U1221+Table5[[#This Row],[Energies]])</f>
        <v>58860.250000000015</v>
      </c>
      <c r="V1222" s="10">
        <f t="shared" si="126"/>
        <v>7405655.708999997</v>
      </c>
      <c r="W1222" s="8">
        <v>370462</v>
      </c>
      <c r="X1222" s="12">
        <f t="shared" si="124"/>
        <v>-0.12206094012341345</v>
      </c>
      <c r="Y1222" s="8"/>
      <c r="Z1222" s="8"/>
      <c r="AA1222" s="8"/>
      <c r="AB1222" s="1"/>
      <c r="AC1222" s="66">
        <v>51846.8</v>
      </c>
    </row>
    <row r="1223" spans="1:29" x14ac:dyDescent="0.25">
      <c r="A1223" s="1" t="str">
        <f t="shared" si="129"/>
        <v>Oct</v>
      </c>
      <c r="B1223" s="2">
        <v>45939</v>
      </c>
      <c r="C1223" s="8">
        <v>-12243.7</v>
      </c>
      <c r="D1223" s="8">
        <v>-67074</v>
      </c>
      <c r="E1223" s="8">
        <v>0</v>
      </c>
      <c r="F1223" s="8">
        <v>-13744.1</v>
      </c>
      <c r="G1223" s="8">
        <v>-2059.6999999999998</v>
      </c>
      <c r="H1223" s="8">
        <v>0</v>
      </c>
      <c r="I1223" s="8">
        <v>0</v>
      </c>
      <c r="J1223" s="10">
        <f t="shared" si="125"/>
        <v>-95121.5</v>
      </c>
      <c r="K1223" s="8">
        <v>-51.67</v>
      </c>
      <c r="L1223" s="8">
        <v>-453.79</v>
      </c>
      <c r="M1223" s="8">
        <f t="shared" si="128"/>
        <v>-505.46000000000004</v>
      </c>
      <c r="N1223" s="10">
        <f t="shared" si="127"/>
        <v>-95626.96</v>
      </c>
      <c r="O1223" s="11">
        <f>IF(Table5[[#This Row],[Beans]]="","",O1222+Table5[[#This Row],[Beans]])</f>
        <v>5108469.8999999966</v>
      </c>
      <c r="P1223" s="11">
        <f>IF(Table5[[#This Row],[Meal]]="","",P1222+Table5[[#This Row],[Meal]])</f>
        <v>1350590.1999999983</v>
      </c>
      <c r="Q1223" s="11">
        <f>IF(Table5[[#This Row],[Oil]]="","",Q1222+Table5[[#This Row],[Oil]])</f>
        <v>-540422.85999999987</v>
      </c>
      <c r="R1223" s="11">
        <f>IF(Table5[[#This Row],[Corn]]="","",R1222+Table5[[#This Row],[Corn]])</f>
        <v>788448.20099999988</v>
      </c>
      <c r="S1223" s="11">
        <f>IF(Table5[[#This Row],[Wheat]]="","",S1222+Table5[[#This Row],[Wheat]])</f>
        <v>1624741.7200000023</v>
      </c>
      <c r="T1223" s="11">
        <f>IF(Table5[[#This Row],[KC Wheat]]="","",T1222+Table5[[#This Row],[KC Wheat]])</f>
        <v>-11076.900000000012</v>
      </c>
      <c r="U1223" s="11">
        <f>IF(Table5[[#This Row],[Energies]]="","",U1222+Table5[[#This Row],[Energies]])</f>
        <v>58860.250000000015</v>
      </c>
      <c r="V1223" s="10">
        <f t="shared" si="126"/>
        <v>7310028.748999997</v>
      </c>
      <c r="W1223" s="8">
        <v>311148</v>
      </c>
      <c r="X1223" s="12">
        <f t="shared" si="124"/>
        <v>-0.30733593016828009</v>
      </c>
      <c r="Y1223" s="8"/>
      <c r="Z1223" s="8"/>
      <c r="AA1223" s="8"/>
      <c r="AB1223" s="8"/>
      <c r="AC1223" s="66">
        <v>-69469.91</v>
      </c>
    </row>
    <row r="1224" spans="1:29" x14ac:dyDescent="0.25">
      <c r="A1224" s="1" t="str">
        <f t="shared" si="129"/>
        <v>Oct</v>
      </c>
      <c r="B1224" s="2">
        <v>45940</v>
      </c>
      <c r="C1224" s="8">
        <v>16237.9</v>
      </c>
      <c r="D1224" s="8">
        <v>-17489.900000000001</v>
      </c>
      <c r="E1224" s="8">
        <v>0</v>
      </c>
      <c r="F1224" s="8">
        <v>-4540.7</v>
      </c>
      <c r="G1224" s="8">
        <v>23246.2</v>
      </c>
      <c r="H1224" s="8">
        <v>0</v>
      </c>
      <c r="I1224" s="8">
        <v>0</v>
      </c>
      <c r="J1224" s="10">
        <f t="shared" si="125"/>
        <v>17453.5</v>
      </c>
      <c r="K1224" s="8">
        <v>-105.12</v>
      </c>
      <c r="L1224" s="8">
        <v>-928.63</v>
      </c>
      <c r="M1224" s="8">
        <f t="shared" si="128"/>
        <v>-1033.75</v>
      </c>
      <c r="N1224" s="10">
        <f t="shared" si="127"/>
        <v>16419.75</v>
      </c>
      <c r="O1224" s="11">
        <f>IF(Table5[[#This Row],[Beans]]="","",O1223+Table5[[#This Row],[Beans]])</f>
        <v>5124707.799999997</v>
      </c>
      <c r="P1224" s="11">
        <f>IF(Table5[[#This Row],[Meal]]="","",P1223+Table5[[#This Row],[Meal]])</f>
        <v>1333100.2999999984</v>
      </c>
      <c r="Q1224" s="11">
        <f>IF(Table5[[#This Row],[Oil]]="","",Q1223+Table5[[#This Row],[Oil]])</f>
        <v>-540422.85999999987</v>
      </c>
      <c r="R1224" s="11">
        <f>IF(Table5[[#This Row],[Corn]]="","",R1223+Table5[[#This Row],[Corn]])</f>
        <v>783907.50099999993</v>
      </c>
      <c r="S1224" s="11">
        <f>IF(Table5[[#This Row],[Wheat]]="","",S1223+Table5[[#This Row],[Wheat]])</f>
        <v>1647987.9200000023</v>
      </c>
      <c r="T1224" s="11">
        <f>IF(Table5[[#This Row],[KC Wheat]]="","",T1223+Table5[[#This Row],[KC Wheat]])</f>
        <v>-11076.900000000012</v>
      </c>
      <c r="U1224" s="11">
        <f>IF(Table5[[#This Row],[Energies]]="","",U1223+Table5[[#This Row],[Energies]])</f>
        <v>58860.250000000015</v>
      </c>
      <c r="V1224" s="10">
        <f t="shared" si="126"/>
        <v>7326448.498999997</v>
      </c>
      <c r="W1224" s="8">
        <v>283100</v>
      </c>
      <c r="X1224" s="12">
        <f t="shared" si="124"/>
        <v>5.7999823383963263E-2</v>
      </c>
      <c r="Y1224" s="8"/>
      <c r="Z1224" s="8"/>
      <c r="AA1224" s="8"/>
      <c r="AB1224" s="1"/>
      <c r="AC1224" s="66">
        <v>-67881.16</v>
      </c>
    </row>
    <row r="1225" spans="1:29" x14ac:dyDescent="0.25">
      <c r="A1225" s="1" t="str">
        <f t="shared" si="129"/>
        <v>Oct</v>
      </c>
      <c r="B1225" s="2">
        <v>45943</v>
      </c>
      <c r="C1225" s="8">
        <v>-9209.7999999999993</v>
      </c>
      <c r="D1225" s="8">
        <v>14353.6</v>
      </c>
      <c r="E1225" s="8">
        <v>0</v>
      </c>
      <c r="F1225" s="8">
        <v>-6392.2</v>
      </c>
      <c r="G1225" s="8">
        <v>-5198.5</v>
      </c>
      <c r="H1225" s="8">
        <v>0</v>
      </c>
      <c r="I1225" s="8">
        <v>0</v>
      </c>
      <c r="J1225" s="10">
        <f t="shared" si="125"/>
        <v>-6446.8999999999987</v>
      </c>
      <c r="K1225" s="8">
        <v>-47.49</v>
      </c>
      <c r="L1225" s="8">
        <v>-420.61</v>
      </c>
      <c r="M1225" s="8">
        <f t="shared" si="128"/>
        <v>-468.1</v>
      </c>
      <c r="N1225" s="10">
        <f t="shared" si="127"/>
        <v>-6914.9999999999991</v>
      </c>
      <c r="O1225" s="11">
        <f>IF(Table5[[#This Row],[Beans]]="","",O1224+Table5[[#This Row],[Beans]])</f>
        <v>5115497.9999999972</v>
      </c>
      <c r="P1225" s="11">
        <f>IF(Table5[[#This Row],[Meal]]="","",P1224+Table5[[#This Row],[Meal]])</f>
        <v>1347453.8999999985</v>
      </c>
      <c r="Q1225" s="11">
        <f>IF(Table5[[#This Row],[Oil]]="","",Q1224+Table5[[#This Row],[Oil]])</f>
        <v>-540422.85999999987</v>
      </c>
      <c r="R1225" s="11">
        <f>IF(Table5[[#This Row],[Corn]]="","",R1224+Table5[[#This Row],[Corn]])</f>
        <v>777515.30099999998</v>
      </c>
      <c r="S1225" s="11">
        <f>IF(Table5[[#This Row],[Wheat]]="","",S1224+Table5[[#This Row],[Wheat]])</f>
        <v>1642789.4200000023</v>
      </c>
      <c r="T1225" s="11">
        <f>IF(Table5[[#This Row],[KC Wheat]]="","",T1224+Table5[[#This Row],[KC Wheat]])</f>
        <v>-11076.900000000012</v>
      </c>
      <c r="U1225" s="11">
        <f>IF(Table5[[#This Row],[Energies]]="","",U1224+Table5[[#This Row],[Energies]])</f>
        <v>58860.250000000015</v>
      </c>
      <c r="V1225" s="10">
        <f t="shared" si="126"/>
        <v>7319533.498999997</v>
      </c>
      <c r="W1225" s="8">
        <v>294327</v>
      </c>
      <c r="X1225" s="12">
        <f t="shared" ref="X1225:X1288" si="130">IFERROR(N1225/W1225,"")</f>
        <v>-2.349427677379241E-2</v>
      </c>
      <c r="Y1225" s="8">
        <f>-4854.87-361.43</f>
        <v>-5216.3</v>
      </c>
      <c r="Z1225" s="8"/>
      <c r="AA1225" s="8"/>
      <c r="AB1225" s="8"/>
      <c r="AC1225" s="66">
        <v>-70030.509999999995</v>
      </c>
    </row>
    <row r="1226" spans="1:29" x14ac:dyDescent="0.25">
      <c r="A1226" s="1" t="str">
        <f t="shared" si="129"/>
        <v>Oct</v>
      </c>
      <c r="B1226" s="2">
        <v>45944</v>
      </c>
      <c r="C1226" s="8">
        <v>10080.200000000001</v>
      </c>
      <c r="D1226" s="8">
        <v>-10709.5</v>
      </c>
      <c r="E1226" s="8">
        <v>0</v>
      </c>
      <c r="F1226" s="8">
        <v>-4262.3999999999996</v>
      </c>
      <c r="G1226" s="8">
        <v>-1419</v>
      </c>
      <c r="H1226" s="8">
        <v>0</v>
      </c>
      <c r="I1226" s="8">
        <v>0</v>
      </c>
      <c r="J1226" s="10">
        <f t="shared" si="125"/>
        <v>-6310.6999999999989</v>
      </c>
      <c r="K1226" s="8">
        <v>-47.34</v>
      </c>
      <c r="L1226" s="8">
        <v>-420.06</v>
      </c>
      <c r="M1226" s="8">
        <f t="shared" si="128"/>
        <v>-467.4</v>
      </c>
      <c r="N1226" s="10">
        <f t="shared" si="127"/>
        <v>-6778.0999999999985</v>
      </c>
      <c r="O1226" s="11">
        <f>IF(Table5[[#This Row],[Beans]]="","",O1225+Table5[[#This Row],[Beans]])</f>
        <v>5125578.1999999974</v>
      </c>
      <c r="P1226" s="11">
        <f>IF(Table5[[#This Row],[Meal]]="","",P1225+Table5[[#This Row],[Meal]])</f>
        <v>1336744.3999999985</v>
      </c>
      <c r="Q1226" s="11">
        <f>IF(Table5[[#This Row],[Oil]]="","",Q1225+Table5[[#This Row],[Oil]])</f>
        <v>-540422.85999999987</v>
      </c>
      <c r="R1226" s="11">
        <f>IF(Table5[[#This Row],[Corn]]="","",R1225+Table5[[#This Row],[Corn]])</f>
        <v>773252.90099999995</v>
      </c>
      <c r="S1226" s="11">
        <f>IF(Table5[[#This Row],[Wheat]]="","",S1225+Table5[[#This Row],[Wheat]])</f>
        <v>1641370.4200000023</v>
      </c>
      <c r="T1226" s="11">
        <f>IF(Table5[[#This Row],[KC Wheat]]="","",T1225+Table5[[#This Row],[KC Wheat]])</f>
        <v>-11076.900000000012</v>
      </c>
      <c r="U1226" s="11">
        <f>IF(Table5[[#This Row],[Energies]]="","",U1225+Table5[[#This Row],[Energies]])</f>
        <v>58860.250000000015</v>
      </c>
      <c r="V1226" s="10">
        <f t="shared" si="126"/>
        <v>7312755.3989999974</v>
      </c>
      <c r="W1226" s="8">
        <v>293830</v>
      </c>
      <c r="X1226" s="12">
        <f t="shared" si="130"/>
        <v>-2.3068100602389133E-2</v>
      </c>
      <c r="Y1226" s="8"/>
      <c r="Z1226" s="8"/>
      <c r="AA1226" s="8"/>
      <c r="AB1226" s="1"/>
      <c r="AC1226" s="66">
        <v>-69965.41</v>
      </c>
    </row>
    <row r="1227" spans="1:29" x14ac:dyDescent="0.25">
      <c r="A1227" s="1" t="str">
        <f t="shared" si="129"/>
        <v>Oct</v>
      </c>
      <c r="B1227" s="2">
        <v>45945</v>
      </c>
      <c r="C1227" s="8">
        <v>-1314</v>
      </c>
      <c r="D1227" s="8">
        <v>37652.6</v>
      </c>
      <c r="E1227" s="8">
        <v>0</v>
      </c>
      <c r="F1227" s="8">
        <v>965.8</v>
      </c>
      <c r="G1227" s="8">
        <v>-11522.4</v>
      </c>
      <c r="H1227" s="8">
        <v>0</v>
      </c>
      <c r="I1227" s="8">
        <v>0</v>
      </c>
      <c r="J1227" s="10">
        <f t="shared" si="125"/>
        <v>25782</v>
      </c>
      <c r="K1227" s="8">
        <v>-59.39</v>
      </c>
      <c r="L1227" s="8">
        <v>-526.59</v>
      </c>
      <c r="M1227" s="8">
        <f t="shared" si="128"/>
        <v>-585.98</v>
      </c>
      <c r="N1227" s="10">
        <f t="shared" si="127"/>
        <v>25196.02</v>
      </c>
      <c r="O1227" s="11">
        <f>IF(Table5[[#This Row],[Beans]]="","",O1226+Table5[[#This Row],[Beans]])</f>
        <v>5124264.1999999974</v>
      </c>
      <c r="P1227" s="11">
        <f>IF(Table5[[#This Row],[Meal]]="","",P1226+Table5[[#This Row],[Meal]])</f>
        <v>1374396.9999999986</v>
      </c>
      <c r="Q1227" s="11">
        <f>IF(Table5[[#This Row],[Oil]]="","",Q1226+Table5[[#This Row],[Oil]])</f>
        <v>-540422.85999999987</v>
      </c>
      <c r="R1227" s="11">
        <f>IF(Table5[[#This Row],[Corn]]="","",R1226+Table5[[#This Row],[Corn]])</f>
        <v>774218.701</v>
      </c>
      <c r="S1227" s="11">
        <f>IF(Table5[[#This Row],[Wheat]]="","",S1226+Table5[[#This Row],[Wheat]])</f>
        <v>1629848.0200000023</v>
      </c>
      <c r="T1227" s="11">
        <f>IF(Table5[[#This Row],[KC Wheat]]="","",T1226+Table5[[#This Row],[KC Wheat]])</f>
        <v>-11076.900000000012</v>
      </c>
      <c r="U1227" s="11">
        <f>IF(Table5[[#This Row],[Energies]]="","",U1226+Table5[[#This Row],[Energies]])</f>
        <v>58860.250000000015</v>
      </c>
      <c r="V1227" s="10">
        <f t="shared" si="126"/>
        <v>7337951.418999997</v>
      </c>
      <c r="W1227" s="8">
        <v>321135</v>
      </c>
      <c r="X1227" s="12">
        <f t="shared" si="130"/>
        <v>7.8459277251000353E-2</v>
      </c>
      <c r="Y1227" s="8"/>
      <c r="Z1227" s="8">
        <v>3018.66</v>
      </c>
      <c r="AA1227" s="8"/>
      <c r="AB1227" s="8"/>
      <c r="AC1227" s="66">
        <v>-38121.39</v>
      </c>
    </row>
    <row r="1228" spans="1:29" x14ac:dyDescent="0.25">
      <c r="A1228" s="1" t="str">
        <f t="shared" si="129"/>
        <v>Oct</v>
      </c>
      <c r="B1228" s="2">
        <v>45946</v>
      </c>
      <c r="C1228" s="8">
        <v>5433.1</v>
      </c>
      <c r="D1228" s="8">
        <v>-17125.7</v>
      </c>
      <c r="E1228" s="8">
        <v>0</v>
      </c>
      <c r="F1228" s="8">
        <v>16164.5</v>
      </c>
      <c r="G1228" s="8">
        <v>-18051.3</v>
      </c>
      <c r="H1228" s="8">
        <v>0</v>
      </c>
      <c r="I1228" s="8">
        <v>0</v>
      </c>
      <c r="J1228" s="10">
        <f t="shared" si="125"/>
        <v>-13579.4</v>
      </c>
      <c r="K1228" s="8">
        <v>-101.51</v>
      </c>
      <c r="L1228" s="8">
        <v>-901.55</v>
      </c>
      <c r="M1228" s="8">
        <f t="shared" si="128"/>
        <v>-1003.06</v>
      </c>
      <c r="N1228" s="10">
        <f t="shared" si="127"/>
        <v>-14582.46</v>
      </c>
      <c r="O1228" s="11">
        <f>IF(Table5[[#This Row],[Beans]]="","",O1227+Table5[[#This Row],[Beans]])</f>
        <v>5129697.299999997</v>
      </c>
      <c r="P1228" s="11">
        <f>IF(Table5[[#This Row],[Meal]]="","",P1227+Table5[[#This Row],[Meal]])</f>
        <v>1357271.2999999986</v>
      </c>
      <c r="Q1228" s="11">
        <f>IF(Table5[[#This Row],[Oil]]="","",Q1227+Table5[[#This Row],[Oil]])</f>
        <v>-540422.85999999987</v>
      </c>
      <c r="R1228" s="11">
        <f>IF(Table5[[#This Row],[Corn]]="","",R1227+Table5[[#This Row],[Corn]])</f>
        <v>790383.201</v>
      </c>
      <c r="S1228" s="11">
        <f>IF(Table5[[#This Row],[Wheat]]="","",S1227+Table5[[#This Row],[Wheat]])</f>
        <v>1611796.7200000023</v>
      </c>
      <c r="T1228" s="11">
        <f>IF(Table5[[#This Row],[KC Wheat]]="","",T1227+Table5[[#This Row],[KC Wheat]])</f>
        <v>-11076.900000000012</v>
      </c>
      <c r="U1228" s="11">
        <f>IF(Table5[[#This Row],[Energies]]="","",U1227+Table5[[#This Row],[Energies]])</f>
        <v>58860.250000000015</v>
      </c>
      <c r="V1228" s="10">
        <f t="shared" si="126"/>
        <v>7323368.958999997</v>
      </c>
      <c r="W1228" s="8">
        <v>368616</v>
      </c>
      <c r="X1228" s="12">
        <f t="shared" si="130"/>
        <v>-3.9560029949866522E-2</v>
      </c>
      <c r="Y1228" s="8"/>
      <c r="Z1228" s="8"/>
      <c r="AA1228" s="8"/>
      <c r="AB1228" s="1"/>
      <c r="AC1228" s="66">
        <v>-44529.45</v>
      </c>
    </row>
    <row r="1229" spans="1:29" x14ac:dyDescent="0.25">
      <c r="A1229" s="1" t="str">
        <f t="shared" si="129"/>
        <v>Oct</v>
      </c>
      <c r="B1229" s="2">
        <v>45947</v>
      </c>
      <c r="C1229" s="8">
        <v>-7537.5</v>
      </c>
      <c r="D1229" s="8">
        <v>17843.900000000001</v>
      </c>
      <c r="E1229" s="8">
        <v>0</v>
      </c>
      <c r="F1229" s="8">
        <v>13039</v>
      </c>
      <c r="G1229" s="8">
        <v>9635.2999999999993</v>
      </c>
      <c r="H1229" s="8">
        <v>0</v>
      </c>
      <c r="I1229" s="8">
        <v>0</v>
      </c>
      <c r="J1229" s="10">
        <f t="shared" si="125"/>
        <v>32980.699999999997</v>
      </c>
      <c r="K1229" s="8">
        <v>-75.78</v>
      </c>
      <c r="L1229" s="8">
        <v>-670.05</v>
      </c>
      <c r="M1229" s="8">
        <f t="shared" si="128"/>
        <v>-745.82999999999993</v>
      </c>
      <c r="N1229" s="10">
        <f t="shared" si="127"/>
        <v>32234.869999999995</v>
      </c>
      <c r="O1229" s="11">
        <f>IF(Table5[[#This Row],[Beans]]="","",O1228+Table5[[#This Row],[Beans]])</f>
        <v>5122159.799999997</v>
      </c>
      <c r="P1229" s="11">
        <f>IF(Table5[[#This Row],[Meal]]="","",P1228+Table5[[#This Row],[Meal]])</f>
        <v>1375115.1999999986</v>
      </c>
      <c r="Q1229" s="11">
        <f>IF(Table5[[#This Row],[Oil]]="","",Q1228+Table5[[#This Row],[Oil]])</f>
        <v>-540422.85999999987</v>
      </c>
      <c r="R1229" s="11">
        <f>IF(Table5[[#This Row],[Corn]]="","",R1228+Table5[[#This Row],[Corn]])</f>
        <v>803422.201</v>
      </c>
      <c r="S1229" s="11">
        <f>IF(Table5[[#This Row],[Wheat]]="","",S1228+Table5[[#This Row],[Wheat]])</f>
        <v>1621432.0200000023</v>
      </c>
      <c r="T1229" s="11">
        <f>IF(Table5[[#This Row],[KC Wheat]]="","",T1228+Table5[[#This Row],[KC Wheat]])</f>
        <v>-11076.900000000012</v>
      </c>
      <c r="U1229" s="11">
        <f>IF(Table5[[#This Row],[Energies]]="","",U1228+Table5[[#This Row],[Energies]])</f>
        <v>58860.250000000015</v>
      </c>
      <c r="V1229" s="10">
        <f t="shared" si="126"/>
        <v>7355603.8289999971</v>
      </c>
      <c r="W1229" s="8">
        <v>375420</v>
      </c>
      <c r="X1229" s="12">
        <f t="shared" si="130"/>
        <v>8.5863486228757113E-2</v>
      </c>
      <c r="Y1229" s="8"/>
      <c r="Z1229" s="8"/>
      <c r="AA1229" s="8"/>
      <c r="AB1229" s="8"/>
      <c r="AC1229" s="66">
        <v>-31364.03</v>
      </c>
    </row>
    <row r="1230" spans="1:29" x14ac:dyDescent="0.25">
      <c r="A1230" s="1" t="str">
        <f t="shared" si="129"/>
        <v>Oct</v>
      </c>
      <c r="B1230" s="2">
        <v>45950</v>
      </c>
      <c r="C1230" s="8">
        <v>-8033.3</v>
      </c>
      <c r="D1230" s="8">
        <v>-33591.699999999997</v>
      </c>
      <c r="E1230" s="8">
        <v>0</v>
      </c>
      <c r="F1230" s="8">
        <v>-10496.2</v>
      </c>
      <c r="G1230" s="8">
        <v>10944.9</v>
      </c>
      <c r="H1230" s="8">
        <v>0</v>
      </c>
      <c r="I1230" s="8">
        <v>0</v>
      </c>
      <c r="J1230" s="10">
        <f t="shared" si="125"/>
        <v>-41176.299999999996</v>
      </c>
      <c r="K1230" s="8">
        <v>-73.930000000000007</v>
      </c>
      <c r="L1230" s="8">
        <v>-655.83</v>
      </c>
      <c r="M1230" s="8">
        <f t="shared" si="128"/>
        <v>-729.76</v>
      </c>
      <c r="N1230" s="10">
        <f t="shared" si="127"/>
        <v>-41906.06</v>
      </c>
      <c r="O1230" s="11">
        <f>IF(Table5[[#This Row],[Beans]]="","",O1229+Table5[[#This Row],[Beans]])</f>
        <v>5114126.4999999972</v>
      </c>
      <c r="P1230" s="11">
        <f>IF(Table5[[#This Row],[Meal]]="","",P1229+Table5[[#This Row],[Meal]])</f>
        <v>1341523.4999999986</v>
      </c>
      <c r="Q1230" s="11">
        <f>IF(Table5[[#This Row],[Oil]]="","",Q1229+Table5[[#This Row],[Oil]])</f>
        <v>-540422.85999999987</v>
      </c>
      <c r="R1230" s="11">
        <f>IF(Table5[[#This Row],[Corn]]="","",R1229+Table5[[#This Row],[Corn]])</f>
        <v>792926.00100000005</v>
      </c>
      <c r="S1230" s="11">
        <f>IF(Table5[[#This Row],[Wheat]]="","",S1229+Table5[[#This Row],[Wheat]])</f>
        <v>1632376.9200000023</v>
      </c>
      <c r="T1230" s="11">
        <f>IF(Table5[[#This Row],[KC Wheat]]="","",T1229+Table5[[#This Row],[KC Wheat]])</f>
        <v>-11076.900000000012</v>
      </c>
      <c r="U1230" s="11">
        <f>IF(Table5[[#This Row],[Energies]]="","",U1229+Table5[[#This Row],[Energies]])</f>
        <v>58860.250000000015</v>
      </c>
      <c r="V1230" s="10">
        <f t="shared" si="126"/>
        <v>7313697.7689999975</v>
      </c>
      <c r="W1230" s="8">
        <v>394837</v>
      </c>
      <c r="X1230" s="12">
        <f t="shared" si="130"/>
        <v>-0.10613508865683813</v>
      </c>
      <c r="Y1230" s="8"/>
      <c r="Z1230" s="8"/>
      <c r="AA1230" s="8"/>
      <c r="AB1230" s="1"/>
      <c r="AC1230" s="66">
        <v>-73607.539999999994</v>
      </c>
    </row>
    <row r="1231" spans="1:29" x14ac:dyDescent="0.25">
      <c r="A1231" s="1" t="str">
        <f t="shared" si="129"/>
        <v>Oct</v>
      </c>
      <c r="B1231" s="2">
        <v>45951</v>
      </c>
      <c r="C1231" s="8">
        <v>-17012.2</v>
      </c>
      <c r="D1231" s="8">
        <v>1533.4</v>
      </c>
      <c r="E1231" s="8">
        <v>0</v>
      </c>
      <c r="F1231" s="8">
        <v>861.6</v>
      </c>
      <c r="G1231" s="8">
        <v>-6717.8</v>
      </c>
      <c r="H1231" s="8">
        <v>0</v>
      </c>
      <c r="I1231" s="8">
        <v>0</v>
      </c>
      <c r="J1231" s="10">
        <f t="shared" si="125"/>
        <v>-21335</v>
      </c>
      <c r="K1231" s="8">
        <v>-76.13</v>
      </c>
      <c r="L1231" s="8">
        <v>-668.5</v>
      </c>
      <c r="M1231" s="8">
        <f t="shared" si="128"/>
        <v>-744.63</v>
      </c>
      <c r="N1231" s="10">
        <f t="shared" si="127"/>
        <v>-22079.63</v>
      </c>
      <c r="O1231" s="11">
        <f>IF(Table5[[#This Row],[Beans]]="","",O1230+Table5[[#This Row],[Beans]])</f>
        <v>5097114.299999997</v>
      </c>
      <c r="P1231" s="11">
        <f>IF(Table5[[#This Row],[Meal]]="","",P1230+Table5[[#This Row],[Meal]])</f>
        <v>1343056.8999999985</v>
      </c>
      <c r="Q1231" s="11">
        <f>IF(Table5[[#This Row],[Oil]]="","",Q1230+Table5[[#This Row],[Oil]])</f>
        <v>-540422.85999999987</v>
      </c>
      <c r="R1231" s="11">
        <f>IF(Table5[[#This Row],[Corn]]="","",R1230+Table5[[#This Row],[Corn]])</f>
        <v>793787.60100000002</v>
      </c>
      <c r="S1231" s="11">
        <f>IF(Table5[[#This Row],[Wheat]]="","",S1230+Table5[[#This Row],[Wheat]])</f>
        <v>1625659.1200000022</v>
      </c>
      <c r="T1231" s="11">
        <f>IF(Table5[[#This Row],[KC Wheat]]="","",T1230+Table5[[#This Row],[KC Wheat]])</f>
        <v>-11076.900000000012</v>
      </c>
      <c r="U1231" s="11">
        <f>IF(Table5[[#This Row],[Energies]]="","",U1230+Table5[[#This Row],[Energies]])</f>
        <v>58860.250000000015</v>
      </c>
      <c r="V1231" s="10">
        <f t="shared" si="126"/>
        <v>7291618.1389999976</v>
      </c>
      <c r="W1231" s="8">
        <v>444956</v>
      </c>
      <c r="X1231" s="12">
        <f t="shared" si="130"/>
        <v>-4.9622052517552299E-2</v>
      </c>
      <c r="Y1231" s="8"/>
      <c r="Z1231" s="8"/>
      <c r="AA1231" s="8"/>
      <c r="AB1231" s="8"/>
      <c r="AC1231" s="66">
        <v>-50759.67</v>
      </c>
    </row>
    <row r="1232" spans="1:29" x14ac:dyDescent="0.25">
      <c r="A1232" s="1" t="str">
        <f t="shared" si="129"/>
        <v>Oct</v>
      </c>
      <c r="B1232" s="2">
        <v>45952</v>
      </c>
      <c r="C1232" s="8">
        <v>-11772.1</v>
      </c>
      <c r="D1232" s="8">
        <v>22391.7</v>
      </c>
      <c r="E1232" s="8">
        <v>0</v>
      </c>
      <c r="F1232" s="8">
        <v>1113.5999999999999</v>
      </c>
      <c r="G1232" s="8">
        <v>13563.1</v>
      </c>
      <c r="H1232" s="8">
        <v>0</v>
      </c>
      <c r="I1232" s="8">
        <v>0</v>
      </c>
      <c r="J1232" s="10">
        <f t="shared" si="125"/>
        <v>25296.300000000003</v>
      </c>
      <c r="K1232" s="8">
        <v>-84.44</v>
      </c>
      <c r="L1232" s="8">
        <v>-746.28</v>
      </c>
      <c r="M1232" s="8">
        <f t="shared" si="128"/>
        <v>-830.72</v>
      </c>
      <c r="N1232" s="10">
        <f t="shared" si="127"/>
        <v>24465.58</v>
      </c>
      <c r="O1232" s="11">
        <f>IF(Table5[[#This Row],[Beans]]="","",O1231+Table5[[#This Row],[Beans]])</f>
        <v>5085342.1999999974</v>
      </c>
      <c r="P1232" s="11">
        <f>IF(Table5[[#This Row],[Meal]]="","",P1231+Table5[[#This Row],[Meal]])</f>
        <v>1365448.5999999985</v>
      </c>
      <c r="Q1232" s="11">
        <f>IF(Table5[[#This Row],[Oil]]="","",Q1231+Table5[[#This Row],[Oil]])</f>
        <v>-540422.85999999987</v>
      </c>
      <c r="R1232" s="11">
        <f>IF(Table5[[#This Row],[Corn]]="","",R1231+Table5[[#This Row],[Corn]])</f>
        <v>794901.201</v>
      </c>
      <c r="S1232" s="11">
        <f>IF(Table5[[#This Row],[Wheat]]="","",S1231+Table5[[#This Row],[Wheat]])</f>
        <v>1639222.2200000023</v>
      </c>
      <c r="T1232" s="11">
        <f>IF(Table5[[#This Row],[KC Wheat]]="","",T1231+Table5[[#This Row],[KC Wheat]])</f>
        <v>-11076.900000000012</v>
      </c>
      <c r="U1232" s="11">
        <f>IF(Table5[[#This Row],[Energies]]="","",U1231+Table5[[#This Row],[Energies]])</f>
        <v>58860.250000000015</v>
      </c>
      <c r="V1232" s="10">
        <f t="shared" si="126"/>
        <v>7316083.7189999977</v>
      </c>
      <c r="W1232" s="8">
        <v>427576</v>
      </c>
      <c r="X1232" s="12">
        <f t="shared" si="130"/>
        <v>5.7219254588657925E-2</v>
      </c>
      <c r="Y1232" s="8"/>
      <c r="Z1232" s="8"/>
      <c r="AA1232" s="8"/>
      <c r="AB1232" s="1"/>
      <c r="AC1232" s="66">
        <v>-66324.14</v>
      </c>
    </row>
    <row r="1233" spans="1:29" x14ac:dyDescent="0.25">
      <c r="A1233" s="1" t="str">
        <f t="shared" si="129"/>
        <v>Oct</v>
      </c>
      <c r="B1233" s="2">
        <v>45953</v>
      </c>
      <c r="C1233" s="8">
        <v>28697.8</v>
      </c>
      <c r="D1233" s="8">
        <v>37073.800000000003</v>
      </c>
      <c r="E1233" s="8">
        <v>0</v>
      </c>
      <c r="F1233" s="8">
        <v>-22687</v>
      </c>
      <c r="G1233" s="8">
        <v>-16860.8</v>
      </c>
      <c r="H1233" s="8">
        <v>0</v>
      </c>
      <c r="I1233" s="8">
        <v>0</v>
      </c>
      <c r="J1233" s="10">
        <f t="shared" si="125"/>
        <v>26223.800000000007</v>
      </c>
      <c r="K1233" s="8">
        <v>-127.9</v>
      </c>
      <c r="L1233" s="8">
        <v>-1127.32</v>
      </c>
      <c r="M1233" s="8">
        <f t="shared" si="128"/>
        <v>-1255.22</v>
      </c>
      <c r="N1233" s="10">
        <f t="shared" si="127"/>
        <v>24968.580000000005</v>
      </c>
      <c r="O1233" s="11">
        <f>IF(Table5[[#This Row],[Beans]]="","",O1232+Table5[[#This Row],[Beans]])</f>
        <v>5114039.9999999972</v>
      </c>
      <c r="P1233" s="11">
        <f>IF(Table5[[#This Row],[Meal]]="","",P1232+Table5[[#This Row],[Meal]])</f>
        <v>1402522.3999999985</v>
      </c>
      <c r="Q1233" s="11">
        <f>IF(Table5[[#This Row],[Oil]]="","",Q1232+Table5[[#This Row],[Oil]])</f>
        <v>-540422.85999999987</v>
      </c>
      <c r="R1233" s="11">
        <f>IF(Table5[[#This Row],[Corn]]="","",R1232+Table5[[#This Row],[Corn]])</f>
        <v>772214.201</v>
      </c>
      <c r="S1233" s="11">
        <f>IF(Table5[[#This Row],[Wheat]]="","",S1232+Table5[[#This Row],[Wheat]])</f>
        <v>1622361.4200000023</v>
      </c>
      <c r="T1233" s="11">
        <f>IF(Table5[[#This Row],[KC Wheat]]="","",T1232+Table5[[#This Row],[KC Wheat]])</f>
        <v>-11076.900000000012</v>
      </c>
      <c r="U1233" s="11">
        <f>IF(Table5[[#This Row],[Energies]]="","",U1232+Table5[[#This Row],[Energies]])</f>
        <v>58860.250000000015</v>
      </c>
      <c r="V1233" s="10">
        <f t="shared" si="126"/>
        <v>7341052.2989999978</v>
      </c>
      <c r="W1233" s="8">
        <v>330216</v>
      </c>
      <c r="X1233" s="12">
        <f t="shared" si="130"/>
        <v>7.5612871574969126E-2</v>
      </c>
      <c r="Y1233" s="8"/>
      <c r="Z1233" s="8"/>
      <c r="AA1233" s="8"/>
      <c r="AB1233" s="8"/>
      <c r="AC1233" s="66">
        <v>-43475.61</v>
      </c>
    </row>
    <row r="1234" spans="1:29" x14ac:dyDescent="0.25">
      <c r="A1234" s="1" t="str">
        <f t="shared" si="129"/>
        <v>Oct</v>
      </c>
      <c r="B1234" s="2">
        <v>45954</v>
      </c>
      <c r="C1234" s="8">
        <v>-6305.5</v>
      </c>
      <c r="D1234" s="8">
        <v>53806.7</v>
      </c>
      <c r="E1234" s="8">
        <v>0</v>
      </c>
      <c r="F1234" s="8">
        <v>-19498.900000000001</v>
      </c>
      <c r="G1234" s="8">
        <v>4558.2</v>
      </c>
      <c r="H1234" s="8">
        <v>0</v>
      </c>
      <c r="I1234" s="8">
        <v>0</v>
      </c>
      <c r="J1234" s="10">
        <f t="shared" si="125"/>
        <v>32560.499999999996</v>
      </c>
      <c r="K1234" s="8">
        <v>-438.17</v>
      </c>
      <c r="L1234" s="8">
        <v>-2327.6999999999998</v>
      </c>
      <c r="M1234" s="8">
        <f t="shared" si="128"/>
        <v>-2765.87</v>
      </c>
      <c r="N1234" s="10">
        <f t="shared" si="127"/>
        <v>29794.629999999997</v>
      </c>
      <c r="O1234" s="11">
        <f>IF(Table5[[#This Row],[Beans]]="","",O1233+Table5[[#This Row],[Beans]])</f>
        <v>5107734.4999999972</v>
      </c>
      <c r="P1234" s="11">
        <f>IF(Table5[[#This Row],[Meal]]="","",P1233+Table5[[#This Row],[Meal]])</f>
        <v>1456329.0999999985</v>
      </c>
      <c r="Q1234" s="11">
        <f>IF(Table5[[#This Row],[Oil]]="","",Q1233+Table5[[#This Row],[Oil]])</f>
        <v>-540422.85999999987</v>
      </c>
      <c r="R1234" s="11">
        <f>IF(Table5[[#This Row],[Corn]]="","",R1233+Table5[[#This Row],[Corn]])</f>
        <v>752715.30099999998</v>
      </c>
      <c r="S1234" s="11">
        <f>IF(Table5[[#This Row],[Wheat]]="","",S1233+Table5[[#This Row],[Wheat]])</f>
        <v>1626919.6200000022</v>
      </c>
      <c r="T1234" s="11">
        <f>IF(Table5[[#This Row],[KC Wheat]]="","",T1233+Table5[[#This Row],[KC Wheat]])</f>
        <v>-11076.900000000012</v>
      </c>
      <c r="U1234" s="11">
        <f>IF(Table5[[#This Row],[Energies]]="","",U1233+Table5[[#This Row],[Energies]])</f>
        <v>58860.250000000015</v>
      </c>
      <c r="V1234" s="10">
        <f t="shared" si="126"/>
        <v>7370846.9289999977</v>
      </c>
      <c r="W1234" s="8">
        <v>935067</v>
      </c>
      <c r="X1234" s="12">
        <f t="shared" si="130"/>
        <v>3.186363116225896E-2</v>
      </c>
      <c r="Y1234" s="8"/>
      <c r="Z1234" s="8"/>
      <c r="AA1234" s="8"/>
      <c r="AB1234" s="1"/>
      <c r="AC1234" s="66">
        <v>-7928.98</v>
      </c>
    </row>
    <row r="1235" spans="1:29" x14ac:dyDescent="0.25">
      <c r="A1235" s="1" t="str">
        <f t="shared" si="129"/>
        <v>Oct</v>
      </c>
      <c r="B1235" s="2">
        <v>45957</v>
      </c>
      <c r="C1235" s="8">
        <v>76914</v>
      </c>
      <c r="D1235" s="8">
        <v>32977.5</v>
      </c>
      <c r="E1235" s="8">
        <v>0</v>
      </c>
      <c r="F1235" s="8">
        <v>21321.9</v>
      </c>
      <c r="G1235" s="8">
        <v>-15447.2</v>
      </c>
      <c r="H1235" s="8">
        <v>0</v>
      </c>
      <c r="I1235" s="8">
        <v>0</v>
      </c>
      <c r="J1235" s="10">
        <f t="shared" si="125"/>
        <v>115766.2</v>
      </c>
      <c r="K1235" s="8">
        <v>-174.5</v>
      </c>
      <c r="L1235" s="8">
        <v>-1524.5</v>
      </c>
      <c r="M1235" s="8">
        <f t="shared" si="128"/>
        <v>-1699</v>
      </c>
      <c r="N1235" s="10">
        <f t="shared" si="127"/>
        <v>114067.2</v>
      </c>
      <c r="O1235" s="11">
        <f>IF(Table5[[#This Row],[Beans]]="","",O1234+Table5[[#This Row],[Beans]])</f>
        <v>5184648.4999999972</v>
      </c>
      <c r="P1235" s="11">
        <f>IF(Table5[[#This Row],[Meal]]="","",P1234+Table5[[#This Row],[Meal]])</f>
        <v>1489306.5999999985</v>
      </c>
      <c r="Q1235" s="11">
        <f>IF(Table5[[#This Row],[Oil]]="","",Q1234+Table5[[#This Row],[Oil]])</f>
        <v>-540422.85999999987</v>
      </c>
      <c r="R1235" s="11">
        <f>IF(Table5[[#This Row],[Corn]]="","",R1234+Table5[[#This Row],[Corn]])</f>
        <v>774037.201</v>
      </c>
      <c r="S1235" s="11">
        <f>IF(Table5[[#This Row],[Wheat]]="","",S1234+Table5[[#This Row],[Wheat]])</f>
        <v>1611472.4200000023</v>
      </c>
      <c r="T1235" s="11">
        <f>IF(Table5[[#This Row],[KC Wheat]]="","",T1234+Table5[[#This Row],[KC Wheat]])</f>
        <v>-11076.900000000012</v>
      </c>
      <c r="U1235" s="11">
        <f>IF(Table5[[#This Row],[Energies]]="","",U1234+Table5[[#This Row],[Energies]])</f>
        <v>58860.250000000015</v>
      </c>
      <c r="V1235" s="10">
        <f t="shared" si="126"/>
        <v>7484914.1289999979</v>
      </c>
      <c r="W1235" s="8">
        <v>762691</v>
      </c>
      <c r="X1235" s="12">
        <f t="shared" si="130"/>
        <v>0.14955886459916271</v>
      </c>
      <c r="Y1235" s="8"/>
      <c r="Z1235" s="8"/>
      <c r="AA1235" s="8"/>
      <c r="AB1235" s="8"/>
      <c r="AC1235" s="66">
        <v>95458.27</v>
      </c>
    </row>
    <row r="1236" spans="1:29" x14ac:dyDescent="0.25">
      <c r="A1236" s="1" t="str">
        <f t="shared" si="129"/>
        <v>Oct</v>
      </c>
      <c r="B1236" s="2">
        <v>45958</v>
      </c>
      <c r="C1236" s="8">
        <v>51449.5</v>
      </c>
      <c r="D1236" s="8">
        <v>34740</v>
      </c>
      <c r="E1236" s="8">
        <v>0</v>
      </c>
      <c r="F1236" s="8">
        <v>6677.5</v>
      </c>
      <c r="G1236" s="8">
        <v>-7182.6</v>
      </c>
      <c r="H1236" s="8">
        <v>0</v>
      </c>
      <c r="I1236" s="8">
        <v>0</v>
      </c>
      <c r="J1236" s="10">
        <f t="shared" si="125"/>
        <v>85684.4</v>
      </c>
      <c r="K1236" s="8">
        <v>-132.03</v>
      </c>
      <c r="L1236" s="8">
        <v>-1159.93</v>
      </c>
      <c r="M1236" s="8">
        <f t="shared" si="128"/>
        <v>-1291.96</v>
      </c>
      <c r="N1236" s="10">
        <f t="shared" si="127"/>
        <v>84392.439999999988</v>
      </c>
      <c r="O1236" s="11">
        <f>IF(Table5[[#This Row],[Beans]]="","",O1235+Table5[[#This Row],[Beans]])</f>
        <v>5236097.9999999972</v>
      </c>
      <c r="P1236" s="11">
        <f>IF(Table5[[#This Row],[Meal]]="","",P1235+Table5[[#This Row],[Meal]])</f>
        <v>1524046.5999999985</v>
      </c>
      <c r="Q1236" s="11">
        <f>IF(Table5[[#This Row],[Oil]]="","",Q1235+Table5[[#This Row],[Oil]])</f>
        <v>-540422.85999999987</v>
      </c>
      <c r="R1236" s="11">
        <f>IF(Table5[[#This Row],[Corn]]="","",R1235+Table5[[#This Row],[Corn]])</f>
        <v>780714.701</v>
      </c>
      <c r="S1236" s="11">
        <f>IF(Table5[[#This Row],[Wheat]]="","",S1235+Table5[[#This Row],[Wheat]])</f>
        <v>1604289.8200000022</v>
      </c>
      <c r="T1236" s="11">
        <f>IF(Table5[[#This Row],[KC Wheat]]="","",T1235+Table5[[#This Row],[KC Wheat]])</f>
        <v>-11076.900000000012</v>
      </c>
      <c r="U1236" s="11">
        <f>IF(Table5[[#This Row],[Energies]]="","",U1235+Table5[[#This Row],[Energies]])</f>
        <v>58860.250000000015</v>
      </c>
      <c r="V1236" s="10">
        <f t="shared" si="126"/>
        <v>7569306.5689999983</v>
      </c>
      <c r="W1236" s="8">
        <v>727381</v>
      </c>
      <c r="X1236" s="12">
        <f t="shared" si="130"/>
        <v>0.11602233217529738</v>
      </c>
      <c r="Y1236" s="8">
        <f>-756.14-3061.17-182.31-26.09-4854.87-361.43</f>
        <v>-9242.01</v>
      </c>
      <c r="Z1236" s="8"/>
      <c r="AA1236" s="8"/>
      <c r="AB1236" s="1"/>
      <c r="AC1236" s="66">
        <v>167498.81</v>
      </c>
    </row>
    <row r="1237" spans="1:29" x14ac:dyDescent="0.25">
      <c r="A1237" s="1" t="str">
        <f t="shared" si="129"/>
        <v>Oct</v>
      </c>
      <c r="B1237" s="2">
        <v>45959</v>
      </c>
      <c r="C1237" s="8">
        <v>88294</v>
      </c>
      <c r="D1237" s="8">
        <v>47414.6</v>
      </c>
      <c r="E1237" s="8">
        <v>0</v>
      </c>
      <c r="F1237" s="8">
        <v>638.6</v>
      </c>
      <c r="G1237" s="8">
        <v>-1312.5</v>
      </c>
      <c r="H1237" s="8">
        <v>0</v>
      </c>
      <c r="I1237" s="8">
        <v>0</v>
      </c>
      <c r="J1237" s="10">
        <f t="shared" si="125"/>
        <v>135034.70000000001</v>
      </c>
      <c r="K1237" s="8">
        <v>-136.16999999999999</v>
      </c>
      <c r="L1237" s="8">
        <v>-1203.1300000000001</v>
      </c>
      <c r="M1237" s="8">
        <f t="shared" si="128"/>
        <v>-1339.3000000000002</v>
      </c>
      <c r="N1237" s="10">
        <f t="shared" si="127"/>
        <v>133695.40000000002</v>
      </c>
      <c r="O1237" s="11">
        <f>IF(Table5[[#This Row],[Beans]]="","",O1236+Table5[[#This Row],[Beans]])</f>
        <v>5324391.9999999972</v>
      </c>
      <c r="P1237" s="11">
        <f>IF(Table5[[#This Row],[Meal]]="","",P1236+Table5[[#This Row],[Meal]])</f>
        <v>1571461.1999999986</v>
      </c>
      <c r="Q1237" s="11">
        <f>IF(Table5[[#This Row],[Oil]]="","",Q1236+Table5[[#This Row],[Oil]])</f>
        <v>-540422.85999999987</v>
      </c>
      <c r="R1237" s="11">
        <f>IF(Table5[[#This Row],[Corn]]="","",R1236+Table5[[#This Row],[Corn]])</f>
        <v>781353.30099999998</v>
      </c>
      <c r="S1237" s="11">
        <f>IF(Table5[[#This Row],[Wheat]]="","",S1236+Table5[[#This Row],[Wheat]])</f>
        <v>1602977.3200000022</v>
      </c>
      <c r="T1237" s="11">
        <f>IF(Table5[[#This Row],[KC Wheat]]="","",T1236+Table5[[#This Row],[KC Wheat]])</f>
        <v>-11076.900000000012</v>
      </c>
      <c r="U1237" s="11">
        <f>IF(Table5[[#This Row],[Energies]]="","",U1236+Table5[[#This Row],[Energies]])</f>
        <v>58860.250000000015</v>
      </c>
      <c r="V1237" s="10">
        <f t="shared" si="126"/>
        <v>7703001.9689999986</v>
      </c>
      <c r="W1237" s="8">
        <v>688470</v>
      </c>
      <c r="X1237" s="12">
        <f t="shared" si="130"/>
        <v>0.19419204903626885</v>
      </c>
      <c r="Y1237" s="8"/>
      <c r="Z1237" s="8"/>
      <c r="AA1237" s="8"/>
      <c r="AB1237" s="8"/>
      <c r="AC1237" s="66">
        <v>307697.01</v>
      </c>
    </row>
    <row r="1238" spans="1:29" x14ac:dyDescent="0.25">
      <c r="A1238" s="1" t="str">
        <f t="shared" si="129"/>
        <v>Oct</v>
      </c>
      <c r="B1238" s="2">
        <v>45960</v>
      </c>
      <c r="C1238" s="8">
        <v>-40009.300000000003</v>
      </c>
      <c r="D1238" s="8">
        <v>-22416.2</v>
      </c>
      <c r="E1238" s="8">
        <v>0</v>
      </c>
      <c r="F1238" s="8">
        <v>20022.7</v>
      </c>
      <c r="G1238" s="8">
        <v>4925</v>
      </c>
      <c r="H1238" s="8">
        <v>0</v>
      </c>
      <c r="I1238" s="8">
        <v>0</v>
      </c>
      <c r="J1238" s="10">
        <f t="shared" si="125"/>
        <v>-37477.800000000003</v>
      </c>
      <c r="K1238" s="8">
        <v>-155.88</v>
      </c>
      <c r="L1238" s="8">
        <v>-1376.86</v>
      </c>
      <c r="M1238" s="8">
        <f t="shared" si="128"/>
        <v>-1532.7399999999998</v>
      </c>
      <c r="N1238" s="10">
        <f t="shared" si="127"/>
        <v>-39010.54</v>
      </c>
      <c r="O1238" s="11">
        <f>IF(Table5[[#This Row],[Beans]]="","",O1237+Table5[[#This Row],[Beans]])</f>
        <v>5284382.6999999974</v>
      </c>
      <c r="P1238" s="11">
        <f>IF(Table5[[#This Row],[Meal]]="","",P1237+Table5[[#This Row],[Meal]])</f>
        <v>1549044.9999999986</v>
      </c>
      <c r="Q1238" s="11">
        <f>IF(Table5[[#This Row],[Oil]]="","",Q1237+Table5[[#This Row],[Oil]])</f>
        <v>-540422.85999999987</v>
      </c>
      <c r="R1238" s="11">
        <f>IF(Table5[[#This Row],[Corn]]="","",R1237+Table5[[#This Row],[Corn]])</f>
        <v>801376.00099999993</v>
      </c>
      <c r="S1238" s="11">
        <f>IF(Table5[[#This Row],[Wheat]]="","",S1237+Table5[[#This Row],[Wheat]])</f>
        <v>1607902.3200000022</v>
      </c>
      <c r="T1238" s="11">
        <f>IF(Table5[[#This Row],[KC Wheat]]="","",T1237+Table5[[#This Row],[KC Wheat]])</f>
        <v>-11076.900000000012</v>
      </c>
      <c r="U1238" s="11">
        <f>IF(Table5[[#This Row],[Energies]]="","",U1237+Table5[[#This Row],[Energies]])</f>
        <v>58860.250000000015</v>
      </c>
      <c r="V1238" s="10">
        <f t="shared" si="126"/>
        <v>7663991.4289999986</v>
      </c>
      <c r="W1238" s="8">
        <v>579204</v>
      </c>
      <c r="X1238" s="12">
        <f t="shared" si="130"/>
        <v>-6.7351986519430113E-2</v>
      </c>
      <c r="Y1238" s="8"/>
      <c r="Z1238" s="8"/>
      <c r="AA1238" s="8"/>
      <c r="AB1238" s="1"/>
      <c r="AC1238" s="66">
        <v>300770.52</v>
      </c>
    </row>
    <row r="1239" spans="1:29" x14ac:dyDescent="0.25">
      <c r="A1239" s="1" t="str">
        <f t="shared" si="129"/>
        <v>Oct</v>
      </c>
      <c r="B1239" s="2">
        <v>45961</v>
      </c>
      <c r="C1239" s="8">
        <v>-8080</v>
      </c>
      <c r="D1239" s="8">
        <v>-18659</v>
      </c>
      <c r="E1239" s="8">
        <v>0</v>
      </c>
      <c r="F1239" s="8">
        <v>-2897.8</v>
      </c>
      <c r="G1239" s="8">
        <v>-18544.400000000001</v>
      </c>
      <c r="H1239" s="8">
        <v>0</v>
      </c>
      <c r="I1239" s="8">
        <v>0</v>
      </c>
      <c r="J1239" s="10">
        <f t="shared" si="125"/>
        <v>-48181.2</v>
      </c>
      <c r="K1239" s="8">
        <v>-133.69999999999999</v>
      </c>
      <c r="L1239" s="8">
        <v>-1179.67</v>
      </c>
      <c r="M1239" s="8">
        <f t="shared" si="128"/>
        <v>-1313.3700000000001</v>
      </c>
      <c r="N1239" s="10">
        <f t="shared" si="127"/>
        <v>-49494.57</v>
      </c>
      <c r="O1239" s="11">
        <f>IF(Table5[[#This Row],[Beans]]="","",O1238+Table5[[#This Row],[Beans]])</f>
        <v>5276302.6999999974</v>
      </c>
      <c r="P1239" s="11">
        <f>IF(Table5[[#This Row],[Meal]]="","",P1238+Table5[[#This Row],[Meal]])</f>
        <v>1530385.9999999986</v>
      </c>
      <c r="Q1239" s="11">
        <f>IF(Table5[[#This Row],[Oil]]="","",Q1238+Table5[[#This Row],[Oil]])</f>
        <v>-540422.85999999987</v>
      </c>
      <c r="R1239" s="11">
        <f>IF(Table5[[#This Row],[Corn]]="","",R1238+Table5[[#This Row],[Corn]])</f>
        <v>798478.20099999988</v>
      </c>
      <c r="S1239" s="11">
        <f>IF(Table5[[#This Row],[Wheat]]="","",S1238+Table5[[#This Row],[Wheat]])</f>
        <v>1589357.9200000023</v>
      </c>
      <c r="T1239" s="11">
        <f>IF(Table5[[#This Row],[KC Wheat]]="","",T1238+Table5[[#This Row],[KC Wheat]])</f>
        <v>-11076.900000000012</v>
      </c>
      <c r="U1239" s="11">
        <f>IF(Table5[[#This Row],[Energies]]="","",U1238+Table5[[#This Row],[Energies]])</f>
        <v>58860.250000000015</v>
      </c>
      <c r="V1239" s="10">
        <f t="shared" si="126"/>
        <v>7614496.8589999983</v>
      </c>
      <c r="W1239" s="8">
        <v>446273</v>
      </c>
      <c r="X1239" s="12">
        <f t="shared" si="130"/>
        <v>-0.11090648549206428</v>
      </c>
      <c r="Y1239" s="8"/>
      <c r="Z1239" s="8"/>
      <c r="AA1239" s="8"/>
      <c r="AB1239" s="8"/>
      <c r="AC1239" s="66">
        <v>230993.4</v>
      </c>
    </row>
    <row r="1240" spans="1:29" x14ac:dyDescent="0.25">
      <c r="A1240" s="1" t="str">
        <f t="shared" si="129"/>
        <v>Nov</v>
      </c>
      <c r="B1240" s="2">
        <v>45964</v>
      </c>
      <c r="C1240" s="8">
        <v>18563.599999999999</v>
      </c>
      <c r="D1240" s="8">
        <v>-17786.900000000001</v>
      </c>
      <c r="E1240" s="8">
        <v>0</v>
      </c>
      <c r="F1240" s="8">
        <v>24335.200000000001</v>
      </c>
      <c r="G1240" s="8">
        <v>-10929.8</v>
      </c>
      <c r="H1240" s="8">
        <v>0</v>
      </c>
      <c r="I1240" s="8">
        <v>0</v>
      </c>
      <c r="J1240" s="10">
        <f t="shared" si="125"/>
        <v>14182.099999999999</v>
      </c>
      <c r="K1240" s="8">
        <v>-80.760000000000005</v>
      </c>
      <c r="L1240" s="8">
        <v>-711.98</v>
      </c>
      <c r="M1240" s="8">
        <f t="shared" si="128"/>
        <v>-792.74</v>
      </c>
      <c r="N1240" s="10">
        <f t="shared" si="127"/>
        <v>13389.359999999999</v>
      </c>
      <c r="O1240" s="11">
        <f>IF(Table5[[#This Row],[Beans]]="","",O1239+Table5[[#This Row],[Beans]])</f>
        <v>5294866.299999997</v>
      </c>
      <c r="P1240" s="11">
        <f>IF(Table5[[#This Row],[Meal]]="","",P1239+Table5[[#This Row],[Meal]])</f>
        <v>1512599.0999999987</v>
      </c>
      <c r="Q1240" s="11">
        <f>IF(Table5[[#This Row],[Oil]]="","",Q1239+Table5[[#This Row],[Oil]])</f>
        <v>-540422.85999999987</v>
      </c>
      <c r="R1240" s="11">
        <f>IF(Table5[[#This Row],[Corn]]="","",R1239+Table5[[#This Row],[Corn]])</f>
        <v>822813.40099999984</v>
      </c>
      <c r="S1240" s="11">
        <f>IF(Table5[[#This Row],[Wheat]]="","",S1239+Table5[[#This Row],[Wheat]])</f>
        <v>1578428.1200000022</v>
      </c>
      <c r="T1240" s="11">
        <f>IF(Table5[[#This Row],[KC Wheat]]="","",T1239+Table5[[#This Row],[KC Wheat]])</f>
        <v>-11076.900000000012</v>
      </c>
      <c r="U1240" s="11">
        <f>IF(Table5[[#This Row],[Energies]]="","",U1239+Table5[[#This Row],[Energies]])</f>
        <v>58860.250000000015</v>
      </c>
      <c r="V1240" s="10">
        <f t="shared" si="126"/>
        <v>7627886.2189999986</v>
      </c>
      <c r="W1240" s="8">
        <v>533520</v>
      </c>
      <c r="X1240" s="12">
        <f t="shared" si="130"/>
        <v>2.5096266306792622E-2</v>
      </c>
      <c r="Y1240" s="8">
        <f>-2500-1583.36-1583.36</f>
        <v>-5666.7199999999993</v>
      </c>
      <c r="Z1240" s="8"/>
      <c r="AA1240" s="8"/>
      <c r="AB1240" s="1"/>
      <c r="AC1240" s="66">
        <v>254319.41</v>
      </c>
    </row>
    <row r="1241" spans="1:29" x14ac:dyDescent="0.25">
      <c r="A1241" s="1" t="str">
        <f t="shared" si="129"/>
        <v>Nov</v>
      </c>
      <c r="B1241" s="2">
        <v>45965</v>
      </c>
      <c r="C1241" s="8">
        <v>-5168.3999999999996</v>
      </c>
      <c r="D1241" s="8">
        <v>-8797.2000000000007</v>
      </c>
      <c r="E1241" s="8">
        <v>0</v>
      </c>
      <c r="F1241" s="8">
        <v>-2390</v>
      </c>
      <c r="G1241" s="8">
        <v>-2114.4</v>
      </c>
      <c r="H1241" s="8">
        <v>0</v>
      </c>
      <c r="I1241" s="8">
        <v>0</v>
      </c>
      <c r="J1241" s="10">
        <f t="shared" si="125"/>
        <v>-18470</v>
      </c>
      <c r="K1241" s="8">
        <v>-46.75</v>
      </c>
      <c r="L1241" s="8">
        <v>-409.6</v>
      </c>
      <c r="M1241" s="8">
        <f t="shared" si="128"/>
        <v>-456.35</v>
      </c>
      <c r="N1241" s="10">
        <f t="shared" si="127"/>
        <v>-18926.349999999999</v>
      </c>
      <c r="O1241" s="11">
        <f>IF(Table5[[#This Row],[Beans]]="","",O1240+Table5[[#This Row],[Beans]])</f>
        <v>5289697.8999999966</v>
      </c>
      <c r="P1241" s="11">
        <f>IF(Table5[[#This Row],[Meal]]="","",P1240+Table5[[#This Row],[Meal]])</f>
        <v>1503801.8999999987</v>
      </c>
      <c r="Q1241" s="11">
        <f>IF(Table5[[#This Row],[Oil]]="","",Q1240+Table5[[#This Row],[Oil]])</f>
        <v>-540422.85999999987</v>
      </c>
      <c r="R1241" s="11">
        <f>IF(Table5[[#This Row],[Corn]]="","",R1240+Table5[[#This Row],[Corn]])</f>
        <v>820423.40099999984</v>
      </c>
      <c r="S1241" s="11">
        <f>IF(Table5[[#This Row],[Wheat]]="","",S1240+Table5[[#This Row],[Wheat]])</f>
        <v>1576313.7200000023</v>
      </c>
      <c r="T1241" s="11">
        <f>IF(Table5[[#This Row],[KC Wheat]]="","",T1240+Table5[[#This Row],[KC Wheat]])</f>
        <v>-11076.900000000012</v>
      </c>
      <c r="U1241" s="11">
        <f>IF(Table5[[#This Row],[Energies]]="","",U1240+Table5[[#This Row],[Energies]])</f>
        <v>58860.250000000015</v>
      </c>
      <c r="V1241" s="10">
        <f t="shared" si="126"/>
        <v>7608959.868999999</v>
      </c>
      <c r="W1241" s="8">
        <v>503886</v>
      </c>
      <c r="X1241" s="12">
        <f t="shared" si="130"/>
        <v>-3.7560777636211365E-2</v>
      </c>
      <c r="Y1241" s="8"/>
      <c r="Z1241" s="8"/>
      <c r="AA1241" s="8"/>
      <c r="AB1241" s="8"/>
      <c r="AC1241" s="66">
        <v>208239.31</v>
      </c>
    </row>
    <row r="1242" spans="1:29" x14ac:dyDescent="0.25">
      <c r="A1242" s="1" t="str">
        <f t="shared" si="129"/>
        <v>Nov</v>
      </c>
      <c r="B1242" s="2">
        <v>45966</v>
      </c>
      <c r="C1242" s="8">
        <v>-2007.7</v>
      </c>
      <c r="D1242" s="8">
        <v>29440.3</v>
      </c>
      <c r="E1242" s="8">
        <v>0</v>
      </c>
      <c r="F1242" s="8">
        <v>-17574.2</v>
      </c>
      <c r="G1242" s="8">
        <v>14356.4</v>
      </c>
      <c r="H1242" s="8">
        <v>0</v>
      </c>
      <c r="I1242" s="8">
        <v>0</v>
      </c>
      <c r="J1242" s="10">
        <f t="shared" si="125"/>
        <v>24214.799999999996</v>
      </c>
      <c r="K1242" s="8">
        <v>-49.45</v>
      </c>
      <c r="L1242" s="8">
        <v>-431.94</v>
      </c>
      <c r="M1242" s="8">
        <f t="shared" si="128"/>
        <v>-481.39</v>
      </c>
      <c r="N1242" s="10">
        <f t="shared" si="127"/>
        <v>23733.409999999996</v>
      </c>
      <c r="O1242" s="11">
        <f>IF(Table5[[#This Row],[Beans]]="","",O1241+Table5[[#This Row],[Beans]])</f>
        <v>5287690.1999999965</v>
      </c>
      <c r="P1242" s="11">
        <f>IF(Table5[[#This Row],[Meal]]="","",P1241+Table5[[#This Row],[Meal]])</f>
        <v>1533242.1999999988</v>
      </c>
      <c r="Q1242" s="11">
        <f>IF(Table5[[#This Row],[Oil]]="","",Q1241+Table5[[#This Row],[Oil]])</f>
        <v>-540422.85999999987</v>
      </c>
      <c r="R1242" s="11">
        <f>IF(Table5[[#This Row],[Corn]]="","",R1241+Table5[[#This Row],[Corn]])</f>
        <v>802849.20099999988</v>
      </c>
      <c r="S1242" s="11">
        <f>IF(Table5[[#This Row],[Wheat]]="","",S1241+Table5[[#This Row],[Wheat]])</f>
        <v>1590670.1200000022</v>
      </c>
      <c r="T1242" s="11">
        <f>IF(Table5[[#This Row],[KC Wheat]]="","",T1241+Table5[[#This Row],[KC Wheat]])</f>
        <v>-11076.900000000012</v>
      </c>
      <c r="U1242" s="11">
        <f>IF(Table5[[#This Row],[Energies]]="","",U1241+Table5[[#This Row],[Energies]])</f>
        <v>58860.250000000015</v>
      </c>
      <c r="V1242" s="10">
        <f t="shared" si="126"/>
        <v>7632693.2789999992</v>
      </c>
      <c r="W1242" s="8">
        <v>589577</v>
      </c>
      <c r="X1242" s="12">
        <f t="shared" si="130"/>
        <v>4.025497941744674E-2</v>
      </c>
      <c r="Y1242" s="8"/>
      <c r="Z1242" s="8"/>
      <c r="AA1242" s="8"/>
      <c r="AB1242" s="1"/>
      <c r="AC1242" s="66">
        <v>248077.92</v>
      </c>
    </row>
    <row r="1243" spans="1:29" x14ac:dyDescent="0.25">
      <c r="A1243" s="1" t="str">
        <f t="shared" si="129"/>
        <v>Nov</v>
      </c>
      <c r="B1243" s="2">
        <v>45967</v>
      </c>
      <c r="C1243" s="8">
        <v>56003.199999999997</v>
      </c>
      <c r="D1243" s="8">
        <v>16768.099999999999</v>
      </c>
      <c r="E1243" s="8">
        <v>0</v>
      </c>
      <c r="F1243" s="8">
        <v>10685.2</v>
      </c>
      <c r="G1243" s="8">
        <v>-22641.599999999999</v>
      </c>
      <c r="H1243" s="8">
        <v>0</v>
      </c>
      <c r="I1243" s="8">
        <v>0</v>
      </c>
      <c r="J1243" s="10">
        <f t="shared" si="125"/>
        <v>60814.899999999987</v>
      </c>
      <c r="K1243" s="8">
        <v>-155</v>
      </c>
      <c r="L1243" s="8">
        <v>-1365.43</v>
      </c>
      <c r="M1243" s="8">
        <f t="shared" si="128"/>
        <v>-1520.43</v>
      </c>
      <c r="N1243" s="10">
        <f t="shared" si="127"/>
        <v>59294.469999999987</v>
      </c>
      <c r="O1243" s="11">
        <f>IF(Table5[[#This Row],[Beans]]="","",O1242+Table5[[#This Row],[Beans]])</f>
        <v>5343693.3999999966</v>
      </c>
      <c r="P1243" s="11">
        <f>IF(Table5[[#This Row],[Meal]]="","",P1242+Table5[[#This Row],[Meal]])</f>
        <v>1550010.2999999989</v>
      </c>
      <c r="Q1243" s="11">
        <f>IF(Table5[[#This Row],[Oil]]="","",Q1242+Table5[[#This Row],[Oil]])</f>
        <v>-540422.85999999987</v>
      </c>
      <c r="R1243" s="11">
        <f>IF(Table5[[#This Row],[Corn]]="","",R1242+Table5[[#This Row],[Corn]])</f>
        <v>813534.40099999984</v>
      </c>
      <c r="S1243" s="11">
        <f>IF(Table5[[#This Row],[Wheat]]="","",S1242+Table5[[#This Row],[Wheat]])</f>
        <v>1568028.5200000021</v>
      </c>
      <c r="T1243" s="11">
        <f>IF(Table5[[#This Row],[KC Wheat]]="","",T1242+Table5[[#This Row],[KC Wheat]])</f>
        <v>-11076.900000000012</v>
      </c>
      <c r="U1243" s="11">
        <f>IF(Table5[[#This Row],[Energies]]="","",U1242+Table5[[#This Row],[Energies]])</f>
        <v>58860.250000000015</v>
      </c>
      <c r="V1243" s="10">
        <f t="shared" si="126"/>
        <v>7691987.7489999989</v>
      </c>
      <c r="W1243" s="8">
        <v>554215</v>
      </c>
      <c r="X1243" s="12">
        <f t="shared" si="130"/>
        <v>0.10698820854722443</v>
      </c>
      <c r="Y1243" s="8"/>
      <c r="Z1243" s="8"/>
      <c r="AA1243" s="8"/>
      <c r="AB1243" s="8"/>
      <c r="AC1243" s="66">
        <v>311204.99</v>
      </c>
    </row>
    <row r="1244" spans="1:29" x14ac:dyDescent="0.25">
      <c r="A1244" s="1" t="str">
        <f t="shared" si="129"/>
        <v>Nov</v>
      </c>
      <c r="B1244" s="2">
        <v>45968</v>
      </c>
      <c r="C1244" s="8">
        <v>7041.8</v>
      </c>
      <c r="D1244" s="8">
        <v>9393.2000000000007</v>
      </c>
      <c r="E1244" s="8">
        <v>0</v>
      </c>
      <c r="F1244" s="8">
        <v>-6014.2</v>
      </c>
      <c r="G1244" s="8">
        <v>-2135.1</v>
      </c>
      <c r="H1244" s="8">
        <v>0</v>
      </c>
      <c r="I1244" s="8">
        <v>0</v>
      </c>
      <c r="J1244" s="10">
        <f t="shared" si="125"/>
        <v>8285.6999999999989</v>
      </c>
      <c r="K1244" s="8">
        <v>-146.5</v>
      </c>
      <c r="L1244" s="8">
        <v>-146.5</v>
      </c>
      <c r="M1244" s="8">
        <f t="shared" si="128"/>
        <v>-293</v>
      </c>
      <c r="N1244" s="10">
        <f t="shared" si="127"/>
        <v>7992.6999999999989</v>
      </c>
      <c r="O1244" s="11">
        <f>IF(Table5[[#This Row],[Beans]]="","",O1243+Table5[[#This Row],[Beans]])</f>
        <v>5350735.1999999965</v>
      </c>
      <c r="P1244" s="11">
        <f>IF(Table5[[#This Row],[Meal]]="","",P1243+Table5[[#This Row],[Meal]])</f>
        <v>1559403.4999999988</v>
      </c>
      <c r="Q1244" s="11">
        <f>IF(Table5[[#This Row],[Oil]]="","",Q1243+Table5[[#This Row],[Oil]])</f>
        <v>-540422.85999999987</v>
      </c>
      <c r="R1244" s="11">
        <f>IF(Table5[[#This Row],[Corn]]="","",R1243+Table5[[#This Row],[Corn]])</f>
        <v>807520.20099999988</v>
      </c>
      <c r="S1244" s="11">
        <f>IF(Table5[[#This Row],[Wheat]]="","",S1243+Table5[[#This Row],[Wheat]])</f>
        <v>1565893.420000002</v>
      </c>
      <c r="T1244" s="11">
        <f>IF(Table5[[#This Row],[KC Wheat]]="","",T1243+Table5[[#This Row],[KC Wheat]])</f>
        <v>-11076.900000000012</v>
      </c>
      <c r="U1244" s="11">
        <f>IF(Table5[[#This Row],[Energies]]="","",U1243+Table5[[#This Row],[Energies]])</f>
        <v>58860.250000000015</v>
      </c>
      <c r="V1244" s="10">
        <f t="shared" si="126"/>
        <v>7699980.4489999991</v>
      </c>
      <c r="W1244" s="8">
        <v>531771</v>
      </c>
      <c r="X1244" s="12">
        <f t="shared" si="130"/>
        <v>1.5030342008120035E-2</v>
      </c>
      <c r="Y1244" s="8">
        <f>-146.5-146.5</f>
        <v>-293</v>
      </c>
      <c r="Z1244" s="8"/>
      <c r="AA1244" s="8"/>
      <c r="AB1244" s="1"/>
      <c r="AC1244" s="66">
        <v>297694.63</v>
      </c>
    </row>
    <row r="1245" spans="1:29" x14ac:dyDescent="0.25">
      <c r="A1245" s="1" t="str">
        <f t="shared" si="129"/>
        <v>Nov</v>
      </c>
      <c r="B1245" s="2">
        <v>45971</v>
      </c>
      <c r="C1245" s="8">
        <v>1226.4000000000001</v>
      </c>
      <c r="D1245" s="8">
        <v>-4947.6000000000004</v>
      </c>
      <c r="E1245" s="8">
        <v>0</v>
      </c>
      <c r="F1245" s="8">
        <v>-10296.5</v>
      </c>
      <c r="G1245" s="8">
        <v>-25036.5</v>
      </c>
      <c r="H1245" s="8">
        <v>0</v>
      </c>
      <c r="I1245" s="8">
        <v>0</v>
      </c>
      <c r="J1245" s="10">
        <f t="shared" si="125"/>
        <v>-39054.199999999997</v>
      </c>
      <c r="K1245" s="8">
        <v>-66.94</v>
      </c>
      <c r="L1245" s="8">
        <v>-590.17999999999995</v>
      </c>
      <c r="M1245" s="8">
        <f t="shared" si="128"/>
        <v>-657.11999999999989</v>
      </c>
      <c r="N1245" s="10">
        <f t="shared" si="127"/>
        <v>-39711.32</v>
      </c>
      <c r="O1245" s="11">
        <f>IF(Table5[[#This Row],[Beans]]="","",O1244+Table5[[#This Row],[Beans]])</f>
        <v>5351961.5999999968</v>
      </c>
      <c r="P1245" s="11">
        <f>IF(Table5[[#This Row],[Meal]]="","",P1244+Table5[[#This Row],[Meal]])</f>
        <v>1554455.8999999987</v>
      </c>
      <c r="Q1245" s="11">
        <f>IF(Table5[[#This Row],[Oil]]="","",Q1244+Table5[[#This Row],[Oil]])</f>
        <v>-540422.85999999987</v>
      </c>
      <c r="R1245" s="11">
        <f>IF(Table5[[#This Row],[Corn]]="","",R1244+Table5[[#This Row],[Corn]])</f>
        <v>797223.70099999988</v>
      </c>
      <c r="S1245" s="11">
        <f>IF(Table5[[#This Row],[Wheat]]="","",S1244+Table5[[#This Row],[Wheat]])</f>
        <v>1540856.920000002</v>
      </c>
      <c r="T1245" s="11">
        <f>IF(Table5[[#This Row],[KC Wheat]]="","",T1244+Table5[[#This Row],[KC Wheat]])</f>
        <v>-11076.900000000012</v>
      </c>
      <c r="U1245" s="11">
        <f>IF(Table5[[#This Row],[Energies]]="","",U1244+Table5[[#This Row],[Energies]])</f>
        <v>58860.250000000015</v>
      </c>
      <c r="V1245" s="10">
        <f t="shared" si="126"/>
        <v>7660269.1289999988</v>
      </c>
      <c r="W1245" s="8">
        <v>532791</v>
      </c>
      <c r="X1245" s="12">
        <f t="shared" si="130"/>
        <v>-7.4534517287266483E-2</v>
      </c>
      <c r="Y1245" s="8"/>
      <c r="Z1245" s="8"/>
      <c r="AA1245" s="8"/>
      <c r="AB1245" s="8"/>
      <c r="AC1245" s="66">
        <v>283392.51</v>
      </c>
    </row>
    <row r="1246" spans="1:29" x14ac:dyDescent="0.25">
      <c r="A1246" s="1" t="str">
        <f t="shared" si="129"/>
        <v>Nov</v>
      </c>
      <c r="B1246" s="2">
        <v>45972</v>
      </c>
      <c r="C1246" s="8">
        <v>6900.7</v>
      </c>
      <c r="D1246" s="8">
        <v>-10440.700000000001</v>
      </c>
      <c r="E1246" s="8">
        <v>0</v>
      </c>
      <c r="F1246" s="8">
        <v>-25539.9</v>
      </c>
      <c r="G1246" s="8">
        <v>-27646.1</v>
      </c>
      <c r="H1246" s="8">
        <v>0</v>
      </c>
      <c r="I1246" s="8">
        <v>0</v>
      </c>
      <c r="J1246" s="10">
        <f t="shared" si="125"/>
        <v>-56726</v>
      </c>
      <c r="K1246" s="8">
        <v>-63.96</v>
      </c>
      <c r="L1246" s="8">
        <v>-559.59</v>
      </c>
      <c r="M1246" s="8">
        <f t="shared" si="128"/>
        <v>-623.55000000000007</v>
      </c>
      <c r="N1246" s="10">
        <f t="shared" si="127"/>
        <v>-57349.55</v>
      </c>
      <c r="O1246" s="11">
        <f>IF(Table5[[#This Row],[Beans]]="","",O1245+Table5[[#This Row],[Beans]])</f>
        <v>5358862.299999997</v>
      </c>
      <c r="P1246" s="11">
        <f>IF(Table5[[#This Row],[Meal]]="","",P1245+Table5[[#This Row],[Meal]])</f>
        <v>1544015.1999999988</v>
      </c>
      <c r="Q1246" s="11">
        <f>IF(Table5[[#This Row],[Oil]]="","",Q1245+Table5[[#This Row],[Oil]])</f>
        <v>-540422.85999999987</v>
      </c>
      <c r="R1246" s="11">
        <f>IF(Table5[[#This Row],[Corn]]="","",R1245+Table5[[#This Row],[Corn]])</f>
        <v>771683.80099999986</v>
      </c>
      <c r="S1246" s="11">
        <f>IF(Table5[[#This Row],[Wheat]]="","",S1245+Table5[[#This Row],[Wheat]])</f>
        <v>1513210.8200000019</v>
      </c>
      <c r="T1246" s="11">
        <f>IF(Table5[[#This Row],[KC Wheat]]="","",T1245+Table5[[#This Row],[KC Wheat]])</f>
        <v>-11076.900000000012</v>
      </c>
      <c r="U1246" s="11">
        <f>IF(Table5[[#This Row],[Energies]]="","",U1245+Table5[[#This Row],[Energies]])</f>
        <v>58860.250000000015</v>
      </c>
      <c r="V1246" s="10">
        <f t="shared" ref="V1246:V1258" si="131">IF(N1246&lt;&gt;"",IFERROR(V1245+N1246,""),"")</f>
        <v>7602919.578999999</v>
      </c>
      <c r="W1246" s="8">
        <v>394777</v>
      </c>
      <c r="X1246" s="12">
        <f t="shared" si="130"/>
        <v>-0.14527074778925825</v>
      </c>
      <c r="Y1246" s="8">
        <f>-4854.87-361.43</f>
        <v>-5216.3</v>
      </c>
      <c r="Z1246" s="8"/>
      <c r="AA1246" s="8"/>
      <c r="AB1246" s="1"/>
      <c r="AC1246" s="66">
        <v>195498.84</v>
      </c>
    </row>
    <row r="1247" spans="1:29" x14ac:dyDescent="0.25">
      <c r="A1247" s="1" t="str">
        <f t="shared" si="129"/>
        <v>Nov</v>
      </c>
      <c r="B1247" s="2">
        <v>45973</v>
      </c>
      <c r="C1247" s="8">
        <v>-3429.4</v>
      </c>
      <c r="D1247" s="8">
        <v>12513.3</v>
      </c>
      <c r="E1247" s="8">
        <v>0</v>
      </c>
      <c r="F1247" s="8">
        <v>7531.1</v>
      </c>
      <c r="G1247" s="8">
        <v>-7168.8</v>
      </c>
      <c r="H1247" s="8">
        <v>0</v>
      </c>
      <c r="I1247" s="8">
        <v>0</v>
      </c>
      <c r="J1247" s="10">
        <f t="shared" si="125"/>
        <v>9446.2000000000007</v>
      </c>
      <c r="K1247" s="8">
        <v>-89</v>
      </c>
      <c r="L1247" s="8">
        <v>-786.62</v>
      </c>
      <c r="M1247" s="8">
        <f t="shared" si="128"/>
        <v>-875.62</v>
      </c>
      <c r="N1247" s="10">
        <f t="shared" si="127"/>
        <v>8570.58</v>
      </c>
      <c r="O1247" s="11">
        <f>IF(Table5[[#This Row],[Beans]]="","",O1246+Table5[[#This Row],[Beans]])</f>
        <v>5355432.8999999966</v>
      </c>
      <c r="P1247" s="11">
        <f>IF(Table5[[#This Row],[Meal]]="","",P1246+Table5[[#This Row],[Meal]])</f>
        <v>1556528.4999999988</v>
      </c>
      <c r="Q1247" s="11">
        <f>IF(Table5[[#This Row],[Oil]]="","",Q1246+Table5[[#This Row],[Oil]])</f>
        <v>-540422.85999999987</v>
      </c>
      <c r="R1247" s="11">
        <f>IF(Table5[[#This Row],[Corn]]="","",R1246+Table5[[#This Row],[Corn]])</f>
        <v>779214.90099999984</v>
      </c>
      <c r="S1247" s="11">
        <f>IF(Table5[[#This Row],[Wheat]]="","",S1246+Table5[[#This Row],[Wheat]])</f>
        <v>1506042.0200000019</v>
      </c>
      <c r="T1247" s="11">
        <f>IF(Table5[[#This Row],[KC Wheat]]="","",T1246+Table5[[#This Row],[KC Wheat]])</f>
        <v>-11076.900000000012</v>
      </c>
      <c r="U1247" s="11">
        <f>IF(Table5[[#This Row],[Energies]]="","",U1246+Table5[[#This Row],[Energies]])</f>
        <v>58860.250000000015</v>
      </c>
      <c r="V1247" s="10">
        <f t="shared" si="131"/>
        <v>7611490.1589999991</v>
      </c>
      <c r="W1247" s="8">
        <v>443805</v>
      </c>
      <c r="X1247" s="12">
        <f t="shared" si="130"/>
        <v>1.9311589549464291E-2</v>
      </c>
      <c r="Y1247" s="8">
        <f>-756.14-3061.17-182.31-26.09</f>
        <v>-4025.71</v>
      </c>
      <c r="Z1247" s="8"/>
      <c r="AA1247" s="8"/>
      <c r="AB1247" s="8"/>
      <c r="AC1247" s="66">
        <v>188145.72</v>
      </c>
    </row>
    <row r="1248" spans="1:29" x14ac:dyDescent="0.25">
      <c r="A1248" s="1" t="str">
        <f t="shared" si="129"/>
        <v>Nov</v>
      </c>
      <c r="B1248" s="2">
        <v>45974</v>
      </c>
      <c r="C1248" s="8">
        <v>-46832.800000000003</v>
      </c>
      <c r="D1248" s="8">
        <v>60695.3</v>
      </c>
      <c r="E1248" s="8">
        <v>0</v>
      </c>
      <c r="F1248" s="8">
        <v>-21107.3</v>
      </c>
      <c r="G1248" s="8">
        <v>11079.9</v>
      </c>
      <c r="H1248" s="8">
        <v>0</v>
      </c>
      <c r="I1248" s="8">
        <v>0</v>
      </c>
      <c r="J1248" s="10">
        <f t="shared" si="125"/>
        <v>3835.1000000000004</v>
      </c>
      <c r="K1248" s="8">
        <v>-141.80000000000001</v>
      </c>
      <c r="L1248" s="8">
        <v>-1249.5999999999999</v>
      </c>
      <c r="M1248" s="8">
        <f t="shared" si="128"/>
        <v>-1391.3999999999999</v>
      </c>
      <c r="N1248" s="10">
        <f t="shared" si="127"/>
        <v>2443.7000000000007</v>
      </c>
      <c r="O1248" s="11">
        <f>IF(Table5[[#This Row],[Beans]]="","",O1247+Table5[[#This Row],[Beans]])</f>
        <v>5308600.0999999968</v>
      </c>
      <c r="P1248" s="11">
        <f>IF(Table5[[#This Row],[Meal]]="","",P1247+Table5[[#This Row],[Meal]])</f>
        <v>1617223.7999999989</v>
      </c>
      <c r="Q1248" s="11">
        <f>IF(Table5[[#This Row],[Oil]]="","",Q1247+Table5[[#This Row],[Oil]])</f>
        <v>-540422.85999999987</v>
      </c>
      <c r="R1248" s="11">
        <f>IF(Table5[[#This Row],[Corn]]="","",R1247+Table5[[#This Row],[Corn]])</f>
        <v>758107.60099999979</v>
      </c>
      <c r="S1248" s="11">
        <f>IF(Table5[[#This Row],[Wheat]]="","",S1247+Table5[[#This Row],[Wheat]])</f>
        <v>1517121.9200000018</v>
      </c>
      <c r="T1248" s="11">
        <f>IF(Table5[[#This Row],[KC Wheat]]="","",T1247+Table5[[#This Row],[KC Wheat]])</f>
        <v>-11076.900000000012</v>
      </c>
      <c r="U1248" s="11">
        <f>IF(Table5[[#This Row],[Energies]]="","",U1247+Table5[[#This Row],[Energies]])</f>
        <v>58860.250000000015</v>
      </c>
      <c r="V1248" s="10">
        <f t="shared" si="131"/>
        <v>7613933.8589999992</v>
      </c>
      <c r="W1248" s="8">
        <v>428212</v>
      </c>
      <c r="X1248" s="12">
        <f t="shared" si="130"/>
        <v>5.7067527299561917E-3</v>
      </c>
      <c r="Y1248" s="8"/>
      <c r="Z1248" s="8"/>
      <c r="AA1248" s="8"/>
      <c r="AB1248" s="1"/>
      <c r="AC1248" s="66">
        <v>185550.57</v>
      </c>
    </row>
    <row r="1249" spans="1:29" x14ac:dyDescent="0.25">
      <c r="A1249" s="1" t="str">
        <f t="shared" si="129"/>
        <v>Nov</v>
      </c>
      <c r="B1249" s="2">
        <v>45975</v>
      </c>
      <c r="C1249" s="8">
        <v>-27356.400000000001</v>
      </c>
      <c r="D1249" s="8">
        <v>15998.1</v>
      </c>
      <c r="E1249" s="8">
        <v>0</v>
      </c>
      <c r="F1249" s="8">
        <v>6729.1</v>
      </c>
      <c r="G1249" s="8">
        <v>16718.5</v>
      </c>
      <c r="H1249" s="8">
        <v>0</v>
      </c>
      <c r="I1249" s="8">
        <v>0</v>
      </c>
      <c r="J1249" s="10">
        <f t="shared" si="125"/>
        <v>12089.3</v>
      </c>
      <c r="K1249" s="8">
        <v>-109.41</v>
      </c>
      <c r="L1249" s="8">
        <v>-958.45</v>
      </c>
      <c r="M1249" s="8">
        <f t="shared" si="128"/>
        <v>-1067.8600000000001</v>
      </c>
      <c r="N1249" s="10">
        <f t="shared" si="127"/>
        <v>11021.439999999999</v>
      </c>
      <c r="O1249" s="11">
        <f>IF(Table5[[#This Row],[Beans]]="","",O1248+Table5[[#This Row],[Beans]])</f>
        <v>5281243.6999999965</v>
      </c>
      <c r="P1249" s="11">
        <f>IF(Table5[[#This Row],[Meal]]="","",P1248+Table5[[#This Row],[Meal]])</f>
        <v>1633221.899999999</v>
      </c>
      <c r="Q1249" s="11">
        <f>IF(Table5[[#This Row],[Oil]]="","",Q1248+Table5[[#This Row],[Oil]])</f>
        <v>-540422.85999999987</v>
      </c>
      <c r="R1249" s="11">
        <f>IF(Table5[[#This Row],[Corn]]="","",R1248+Table5[[#This Row],[Corn]])</f>
        <v>764836.70099999977</v>
      </c>
      <c r="S1249" s="11">
        <f>IF(Table5[[#This Row],[Wheat]]="","",S1248+Table5[[#This Row],[Wheat]])</f>
        <v>1533840.4200000018</v>
      </c>
      <c r="T1249" s="11">
        <f>IF(Table5[[#This Row],[KC Wheat]]="","",T1248+Table5[[#This Row],[KC Wheat]])</f>
        <v>-11076.900000000012</v>
      </c>
      <c r="U1249" s="11">
        <f>IF(Table5[[#This Row],[Energies]]="","",U1248+Table5[[#This Row],[Energies]])</f>
        <v>58860.250000000015</v>
      </c>
      <c r="V1249" s="10">
        <f t="shared" si="131"/>
        <v>7624955.2989999996</v>
      </c>
      <c r="W1249" s="8">
        <v>523848</v>
      </c>
      <c r="X1249" s="12">
        <f t="shared" si="130"/>
        <v>2.1039385470594522E-2</v>
      </c>
      <c r="Y1249" s="8"/>
      <c r="Z1249" s="8">
        <v>2633.25</v>
      </c>
      <c r="AA1249" s="8"/>
      <c r="AB1249" s="8"/>
      <c r="AC1249" s="66">
        <v>216425.21</v>
      </c>
    </row>
    <row r="1250" spans="1:29" x14ac:dyDescent="0.25">
      <c r="A1250" s="1" t="str">
        <f t="shared" si="129"/>
        <v>Nov</v>
      </c>
      <c r="B1250" s="2">
        <v>45978</v>
      </c>
      <c r="C1250" s="8">
        <v>1277.0999999999999</v>
      </c>
      <c r="D1250" s="8">
        <v>11789.6</v>
      </c>
      <c r="E1250" s="8">
        <v>0</v>
      </c>
      <c r="F1250" s="8">
        <v>-12823.1</v>
      </c>
      <c r="G1250" s="8">
        <v>48018.3</v>
      </c>
      <c r="H1250" s="8">
        <v>0</v>
      </c>
      <c r="I1250" s="8">
        <v>0</v>
      </c>
      <c r="J1250" s="10">
        <f t="shared" si="125"/>
        <v>48261.9</v>
      </c>
      <c r="K1250" s="8">
        <v>-145.43</v>
      </c>
      <c r="L1250" s="8">
        <v>-1268.05</v>
      </c>
      <c r="M1250" s="8">
        <f t="shared" si="128"/>
        <v>-1413.48</v>
      </c>
      <c r="N1250" s="10">
        <f t="shared" si="127"/>
        <v>46848.42</v>
      </c>
      <c r="O1250" s="11">
        <f>IF(Table5[[#This Row],[Beans]]="","",O1249+Table5[[#This Row],[Beans]])</f>
        <v>5282520.7999999961</v>
      </c>
      <c r="P1250" s="11">
        <f>IF(Table5[[#This Row],[Meal]]="","",P1249+Table5[[#This Row],[Meal]])</f>
        <v>1645011.4999999991</v>
      </c>
      <c r="Q1250" s="11">
        <f>IF(Table5[[#This Row],[Oil]]="","",Q1249+Table5[[#This Row],[Oil]])</f>
        <v>-540422.85999999987</v>
      </c>
      <c r="R1250" s="11">
        <f>IF(Table5[[#This Row],[Corn]]="","",R1249+Table5[[#This Row],[Corn]])</f>
        <v>752013.60099999979</v>
      </c>
      <c r="S1250" s="11">
        <f>IF(Table5[[#This Row],[Wheat]]="","",S1249+Table5[[#This Row],[Wheat]])</f>
        <v>1581858.7200000018</v>
      </c>
      <c r="T1250" s="11">
        <f>IF(Table5[[#This Row],[KC Wheat]]="","",T1249+Table5[[#This Row],[KC Wheat]])</f>
        <v>-11076.900000000012</v>
      </c>
      <c r="U1250" s="11">
        <f>IF(Table5[[#This Row],[Energies]]="","",U1249+Table5[[#This Row],[Energies]])</f>
        <v>58860.250000000015</v>
      </c>
      <c r="V1250" s="10">
        <f t="shared" si="131"/>
        <v>7671803.7189999996</v>
      </c>
      <c r="W1250" s="8">
        <v>421142</v>
      </c>
      <c r="X1250" s="12">
        <f t="shared" si="130"/>
        <v>0.11124138651571204</v>
      </c>
      <c r="Y1250" s="8"/>
      <c r="Z1250" s="8"/>
      <c r="AA1250" s="8"/>
      <c r="AB1250" s="1"/>
      <c r="AC1250" s="66">
        <v>314770.48</v>
      </c>
    </row>
    <row r="1251" spans="1:29" x14ac:dyDescent="0.25">
      <c r="A1251" s="1" t="str">
        <f t="shared" si="129"/>
        <v>Nov</v>
      </c>
      <c r="B1251" s="2">
        <v>45979</v>
      </c>
      <c r="C1251" s="8">
        <v>-6754</v>
      </c>
      <c r="D1251" s="8">
        <v>354.3</v>
      </c>
      <c r="E1251" s="8">
        <v>0</v>
      </c>
      <c r="F1251" s="8">
        <v>28456</v>
      </c>
      <c r="G1251" s="8">
        <v>-13856</v>
      </c>
      <c r="H1251" s="8">
        <v>0</v>
      </c>
      <c r="I1251" s="8">
        <v>0</v>
      </c>
      <c r="J1251" s="10">
        <f t="shared" si="125"/>
        <v>8200.2999999999993</v>
      </c>
      <c r="K1251" s="8">
        <v>-78.260000000000005</v>
      </c>
      <c r="L1251" s="8">
        <v>-681.03</v>
      </c>
      <c r="M1251" s="8">
        <f t="shared" si="128"/>
        <v>-759.29</v>
      </c>
      <c r="N1251" s="10">
        <f t="shared" si="127"/>
        <v>7441.0099999999993</v>
      </c>
      <c r="O1251" s="11">
        <f>IF(Table5[[#This Row],[Beans]]="","",O1250+Table5[[#This Row],[Beans]])</f>
        <v>5275766.7999999961</v>
      </c>
      <c r="P1251" s="11">
        <f>IF(Table5[[#This Row],[Meal]]="","",P1250+Table5[[#This Row],[Meal]])</f>
        <v>1645365.7999999991</v>
      </c>
      <c r="Q1251" s="11">
        <f>IF(Table5[[#This Row],[Oil]]="","",Q1250+Table5[[#This Row],[Oil]])</f>
        <v>-540422.85999999987</v>
      </c>
      <c r="R1251" s="11">
        <f>IF(Table5[[#This Row],[Corn]]="","",R1250+Table5[[#This Row],[Corn]])</f>
        <v>780469.60099999979</v>
      </c>
      <c r="S1251" s="11">
        <f>IF(Table5[[#This Row],[Wheat]]="","",S1250+Table5[[#This Row],[Wheat]])</f>
        <v>1568002.7200000018</v>
      </c>
      <c r="T1251" s="11">
        <f>IF(Table5[[#This Row],[KC Wheat]]="","",T1250+Table5[[#This Row],[KC Wheat]])</f>
        <v>-11076.900000000012</v>
      </c>
      <c r="U1251" s="11">
        <f>IF(Table5[[#This Row],[Energies]]="","",U1250+Table5[[#This Row],[Energies]])</f>
        <v>58860.250000000015</v>
      </c>
      <c r="V1251" s="10">
        <f t="shared" si="131"/>
        <v>7679244.7289999994</v>
      </c>
      <c r="W1251" s="8">
        <v>421124</v>
      </c>
      <c r="X1251" s="12">
        <f t="shared" si="130"/>
        <v>1.766940378605826E-2</v>
      </c>
      <c r="Y1251" s="8">
        <v>-2150</v>
      </c>
      <c r="Z1251" s="8"/>
      <c r="AA1251" s="8"/>
      <c r="AB1251" s="8"/>
      <c r="AC1251" s="66">
        <v>317479.94</v>
      </c>
    </row>
    <row r="1252" spans="1:29" x14ac:dyDescent="0.25">
      <c r="A1252" s="1" t="str">
        <f t="shared" si="129"/>
        <v>Nov</v>
      </c>
      <c r="B1252" s="2">
        <v>45980</v>
      </c>
      <c r="C1252" s="8">
        <v>-4163.3999999999996</v>
      </c>
      <c r="D1252" s="8">
        <v>-4294.2</v>
      </c>
      <c r="E1252" s="8">
        <v>0</v>
      </c>
      <c r="F1252" s="8">
        <v>7508.6</v>
      </c>
      <c r="G1252" s="8">
        <v>3441.6</v>
      </c>
      <c r="H1252" s="8">
        <v>0</v>
      </c>
      <c r="I1252" s="8">
        <v>0</v>
      </c>
      <c r="J1252" s="10">
        <f t="shared" si="125"/>
        <v>2492.6000000000017</v>
      </c>
      <c r="K1252" s="8">
        <v>-125.11</v>
      </c>
      <c r="L1252" s="8">
        <v>-1089.19</v>
      </c>
      <c r="M1252" s="8">
        <f t="shared" si="128"/>
        <v>-1214.3</v>
      </c>
      <c r="N1252" s="10">
        <f t="shared" si="127"/>
        <v>1278.3000000000018</v>
      </c>
      <c r="O1252" s="11">
        <f>IF(Table5[[#This Row],[Beans]]="","",O1251+Table5[[#This Row],[Beans]])</f>
        <v>5271603.3999999957</v>
      </c>
      <c r="P1252" s="11">
        <f>IF(Table5[[#This Row],[Meal]]="","",P1251+Table5[[#This Row],[Meal]])</f>
        <v>1641071.5999999992</v>
      </c>
      <c r="Q1252" s="11">
        <f>IF(Table5[[#This Row],[Oil]]="","",Q1251+Table5[[#This Row],[Oil]])</f>
        <v>-540422.85999999987</v>
      </c>
      <c r="R1252" s="11">
        <f>IF(Table5[[#This Row],[Corn]]="","",R1251+Table5[[#This Row],[Corn]])</f>
        <v>787978.20099999977</v>
      </c>
      <c r="S1252" s="11">
        <f>IF(Table5[[#This Row],[Wheat]]="","",S1251+Table5[[#This Row],[Wheat]])</f>
        <v>1571444.3200000019</v>
      </c>
      <c r="T1252" s="11">
        <f>IF(Table5[[#This Row],[KC Wheat]]="","",T1251+Table5[[#This Row],[KC Wheat]])</f>
        <v>-11076.900000000012</v>
      </c>
      <c r="U1252" s="11">
        <f>IF(Table5[[#This Row],[Energies]]="","",U1251+Table5[[#This Row],[Energies]])</f>
        <v>58860.250000000015</v>
      </c>
      <c r="V1252" s="10">
        <f t="shared" si="131"/>
        <v>7680523.0289999992</v>
      </c>
      <c r="W1252" s="8">
        <v>496645</v>
      </c>
      <c r="X1252" s="12">
        <f t="shared" si="130"/>
        <v>2.5738706722105362E-3</v>
      </c>
      <c r="Y1252" s="8"/>
      <c r="Z1252" s="8"/>
      <c r="AA1252" s="8"/>
      <c r="AB1252" s="1"/>
      <c r="AC1252" s="66">
        <v>275616.89</v>
      </c>
    </row>
    <row r="1253" spans="1:29" x14ac:dyDescent="0.25">
      <c r="A1253" s="1" t="str">
        <f t="shared" si="129"/>
        <v>Nov</v>
      </c>
      <c r="B1253" s="2">
        <v>45981</v>
      </c>
      <c r="C1253" s="8">
        <v>-11018.1</v>
      </c>
      <c r="D1253" s="8">
        <v>584.6</v>
      </c>
      <c r="E1253" s="8">
        <v>0</v>
      </c>
      <c r="F1253" s="8">
        <v>5877.1</v>
      </c>
      <c r="G1253" s="8">
        <v>-28436.7</v>
      </c>
      <c r="H1253" s="8">
        <v>0</v>
      </c>
      <c r="I1253" s="8">
        <v>0</v>
      </c>
      <c r="J1253" s="10">
        <f t="shared" si="125"/>
        <v>-32993.1</v>
      </c>
      <c r="K1253" s="8">
        <v>-56.56</v>
      </c>
      <c r="L1253" s="8">
        <v>-486.69</v>
      </c>
      <c r="M1253" s="8">
        <f t="shared" si="128"/>
        <v>-543.25</v>
      </c>
      <c r="N1253" s="10">
        <f t="shared" si="127"/>
        <v>-33536.35</v>
      </c>
      <c r="O1253" s="11">
        <f>IF(Table5[[#This Row],[Beans]]="","",O1252+Table5[[#This Row],[Beans]])</f>
        <v>5260585.2999999961</v>
      </c>
      <c r="P1253" s="11">
        <f>IF(Table5[[#This Row],[Meal]]="","",P1252+Table5[[#This Row],[Meal]])</f>
        <v>1641656.1999999993</v>
      </c>
      <c r="Q1253" s="11">
        <f>IF(Table5[[#This Row],[Oil]]="","",Q1252+Table5[[#This Row],[Oil]])</f>
        <v>-540422.85999999987</v>
      </c>
      <c r="R1253" s="11">
        <f>IF(Table5[[#This Row],[Corn]]="","",R1252+Table5[[#This Row],[Corn]])</f>
        <v>793855.30099999974</v>
      </c>
      <c r="S1253" s="11">
        <f>IF(Table5[[#This Row],[Wheat]]="","",S1252+Table5[[#This Row],[Wheat]])</f>
        <v>1543007.620000002</v>
      </c>
      <c r="T1253" s="11">
        <f>IF(Table5[[#This Row],[KC Wheat]]="","",T1252+Table5[[#This Row],[KC Wheat]])</f>
        <v>-11076.900000000012</v>
      </c>
      <c r="U1253" s="11">
        <f>IF(Table5[[#This Row],[Energies]]="","",U1252+Table5[[#This Row],[Energies]])</f>
        <v>58860.250000000015</v>
      </c>
      <c r="V1253" s="10">
        <f t="shared" si="131"/>
        <v>7646986.6789999995</v>
      </c>
      <c r="W1253" s="8">
        <v>523654</v>
      </c>
      <c r="X1253" s="12">
        <f t="shared" si="130"/>
        <v>-6.4042955844889948E-2</v>
      </c>
      <c r="Y1253" s="8"/>
      <c r="Z1253" s="8"/>
      <c r="AA1253" s="8"/>
      <c r="AB1253" s="8"/>
      <c r="AC1253" s="66">
        <v>278819.89</v>
      </c>
    </row>
    <row r="1254" spans="1:29" x14ac:dyDescent="0.25">
      <c r="A1254" s="1" t="str">
        <f t="shared" si="129"/>
        <v>Nov</v>
      </c>
      <c r="B1254" s="2">
        <v>45982</v>
      </c>
      <c r="C1254" s="8">
        <v>-11444.6</v>
      </c>
      <c r="D1254" s="8">
        <v>-5164.5</v>
      </c>
      <c r="E1254" s="8">
        <v>0</v>
      </c>
      <c r="F1254" s="8">
        <v>15993.6</v>
      </c>
      <c r="G1254" s="8">
        <v>-8765.1</v>
      </c>
      <c r="H1254" s="8">
        <v>0</v>
      </c>
      <c r="I1254" s="8">
        <v>0</v>
      </c>
      <c r="J1254" s="10">
        <f t="shared" si="125"/>
        <v>-9380.5999999999985</v>
      </c>
      <c r="K1254" s="8">
        <v>-359.17</v>
      </c>
      <c r="L1254" s="8">
        <v>-1742.63</v>
      </c>
      <c r="M1254" s="8">
        <f t="shared" si="128"/>
        <v>-2101.8000000000002</v>
      </c>
      <c r="N1254" s="10">
        <f t="shared" si="127"/>
        <v>-11482.399999999998</v>
      </c>
      <c r="O1254" s="11">
        <f>IF(Table5[[#This Row],[Beans]]="","",O1253+Table5[[#This Row],[Beans]])</f>
        <v>5249140.6999999965</v>
      </c>
      <c r="P1254" s="11">
        <f>IF(Table5[[#This Row],[Meal]]="","",P1253+Table5[[#This Row],[Meal]])</f>
        <v>1636491.6999999993</v>
      </c>
      <c r="Q1254" s="11">
        <f>IF(Table5[[#This Row],[Oil]]="","",Q1253+Table5[[#This Row],[Oil]])</f>
        <v>-540422.85999999987</v>
      </c>
      <c r="R1254" s="11">
        <f>IF(Table5[[#This Row],[Corn]]="","",R1253+Table5[[#This Row],[Corn]])</f>
        <v>809848.90099999972</v>
      </c>
      <c r="S1254" s="11">
        <f>IF(Table5[[#This Row],[Wheat]]="","",S1253+Table5[[#This Row],[Wheat]])</f>
        <v>1534242.5200000019</v>
      </c>
      <c r="T1254" s="11">
        <f>IF(Table5[[#This Row],[KC Wheat]]="","",T1253+Table5[[#This Row],[KC Wheat]])</f>
        <v>-11076.900000000012</v>
      </c>
      <c r="U1254" s="11">
        <f>IF(Table5[[#This Row],[Energies]]="","",U1253+Table5[[#This Row],[Energies]])</f>
        <v>58860.250000000015</v>
      </c>
      <c r="V1254" s="10">
        <f t="shared" si="131"/>
        <v>7635504.2789999992</v>
      </c>
      <c r="W1254" s="8">
        <v>442256</v>
      </c>
      <c r="X1254" s="12">
        <f t="shared" si="130"/>
        <v>-2.5963243008574215E-2</v>
      </c>
      <c r="Y1254" s="8"/>
      <c r="Z1254" s="8"/>
      <c r="AA1254" s="8"/>
      <c r="AB1254" s="1"/>
      <c r="AC1254" s="66">
        <v>243861.84</v>
      </c>
    </row>
    <row r="1255" spans="1:29" x14ac:dyDescent="0.25">
      <c r="A1255" s="1" t="str">
        <f t="shared" si="129"/>
        <v>Nov</v>
      </c>
      <c r="B1255" s="2">
        <v>45985</v>
      </c>
      <c r="C1255" s="8">
        <v>23526.400000000001</v>
      </c>
      <c r="D1255" s="8">
        <v>1794.8</v>
      </c>
      <c r="E1255" s="8">
        <v>0</v>
      </c>
      <c r="F1255" s="8">
        <v>-24373.7</v>
      </c>
      <c r="G1255" s="8">
        <v>-13415.8</v>
      </c>
      <c r="H1255" s="8">
        <v>0</v>
      </c>
      <c r="I1255" s="8">
        <v>0</v>
      </c>
      <c r="J1255" s="10">
        <f t="shared" si="125"/>
        <v>-12468.3</v>
      </c>
      <c r="K1255" s="8">
        <v>-39.53</v>
      </c>
      <c r="L1255" s="8">
        <v>-348.28</v>
      </c>
      <c r="M1255" s="8">
        <f t="shared" si="128"/>
        <v>-387.80999999999995</v>
      </c>
      <c r="N1255" s="10">
        <f t="shared" si="127"/>
        <v>-12856.109999999999</v>
      </c>
      <c r="O1255" s="11">
        <f>IF(Table5[[#This Row],[Beans]]="","",O1254+Table5[[#This Row],[Beans]])</f>
        <v>5272667.0999999968</v>
      </c>
      <c r="P1255" s="11">
        <f>IF(Table5[[#This Row],[Meal]]="","",P1254+Table5[[#This Row],[Meal]])</f>
        <v>1638286.4999999993</v>
      </c>
      <c r="Q1255" s="11">
        <f>IF(Table5[[#This Row],[Oil]]="","",Q1254+Table5[[#This Row],[Oil]])</f>
        <v>-540422.85999999987</v>
      </c>
      <c r="R1255" s="11">
        <f>IF(Table5[[#This Row],[Corn]]="","",R1254+Table5[[#This Row],[Corn]])</f>
        <v>785475.20099999977</v>
      </c>
      <c r="S1255" s="11">
        <f>IF(Table5[[#This Row],[Wheat]]="","",S1254+Table5[[#This Row],[Wheat]])</f>
        <v>1520826.7200000018</v>
      </c>
      <c r="T1255" s="11">
        <f>IF(Table5[[#This Row],[KC Wheat]]="","",T1254+Table5[[#This Row],[KC Wheat]])</f>
        <v>-11076.900000000012</v>
      </c>
      <c r="U1255" s="11">
        <f>IF(Table5[[#This Row],[Energies]]="","",U1254+Table5[[#This Row],[Energies]])</f>
        <v>58860.250000000015</v>
      </c>
      <c r="V1255" s="10">
        <f t="shared" si="131"/>
        <v>7622648.1689999988</v>
      </c>
      <c r="W1255" s="8">
        <v>388954</v>
      </c>
      <c r="X1255" s="12">
        <f t="shared" si="130"/>
        <v>-3.3053034549072637E-2</v>
      </c>
      <c r="Y1255" s="8">
        <f>-4854.87-365.71</f>
        <v>-5220.58</v>
      </c>
      <c r="Z1255" s="8"/>
      <c r="AA1255" s="8"/>
      <c r="AB1255" s="8"/>
      <c r="AC1255" s="66">
        <v>206680.28</v>
      </c>
    </row>
    <row r="1256" spans="1:29" x14ac:dyDescent="0.25">
      <c r="A1256" s="1" t="str">
        <f t="shared" si="129"/>
        <v>Nov</v>
      </c>
      <c r="B1256" s="2">
        <v>45986</v>
      </c>
      <c r="C1256" s="8">
        <v>5329.2</v>
      </c>
      <c r="D1256" s="8">
        <v>-33</v>
      </c>
      <c r="E1256" s="8">
        <v>0</v>
      </c>
      <c r="F1256" s="8">
        <v>4871.3999999999996</v>
      </c>
      <c r="G1256" s="8">
        <v>-25202.9</v>
      </c>
      <c r="H1256" s="8">
        <v>0</v>
      </c>
      <c r="I1256" s="8">
        <v>0</v>
      </c>
      <c r="J1256" s="10">
        <f t="shared" si="125"/>
        <v>-15035.300000000003</v>
      </c>
      <c r="K1256" s="8">
        <v>-27.35</v>
      </c>
      <c r="L1256" s="8">
        <v>-240.49</v>
      </c>
      <c r="M1256" s="8">
        <f t="shared" si="128"/>
        <v>-267.84000000000003</v>
      </c>
      <c r="N1256" s="10">
        <f t="shared" si="127"/>
        <v>-15303.140000000003</v>
      </c>
      <c r="O1256" s="11">
        <f>IF(Table5[[#This Row],[Beans]]="","",O1255+Table5[[#This Row],[Beans]])</f>
        <v>5277996.299999997</v>
      </c>
      <c r="P1256" s="11">
        <f>IF(Table5[[#This Row],[Meal]]="","",P1255+Table5[[#This Row],[Meal]])</f>
        <v>1638253.4999999993</v>
      </c>
      <c r="Q1256" s="11">
        <f>IF(Table5[[#This Row],[Oil]]="","",Q1255+Table5[[#This Row],[Oil]])</f>
        <v>-540422.85999999987</v>
      </c>
      <c r="R1256" s="11">
        <f>IF(Table5[[#This Row],[Corn]]="","",R1255+Table5[[#This Row],[Corn]])</f>
        <v>790346.60099999979</v>
      </c>
      <c r="S1256" s="11">
        <f>IF(Table5[[#This Row],[Wheat]]="","",S1255+Table5[[#This Row],[Wheat]])</f>
        <v>1495623.8200000019</v>
      </c>
      <c r="T1256" s="11">
        <f>IF(Table5[[#This Row],[KC Wheat]]="","",T1255+Table5[[#This Row],[KC Wheat]])</f>
        <v>-11076.900000000012</v>
      </c>
      <c r="U1256" s="11">
        <f>IF(Table5[[#This Row],[Energies]]="","",U1255+Table5[[#This Row],[Energies]])</f>
        <v>58860.250000000015</v>
      </c>
      <c r="V1256" s="10">
        <f t="shared" si="131"/>
        <v>7607345.0289999992</v>
      </c>
      <c r="W1256" s="8">
        <v>432685</v>
      </c>
      <c r="X1256" s="12">
        <f t="shared" si="130"/>
        <v>-3.536785421264893E-2</v>
      </c>
      <c r="Y1256" s="8"/>
      <c r="Z1256" s="8"/>
      <c r="AA1256" s="8"/>
      <c r="AB1256" s="1"/>
      <c r="AC1256" s="66">
        <v>218233.69</v>
      </c>
    </row>
    <row r="1257" spans="1:29" x14ac:dyDescent="0.25">
      <c r="A1257" s="1" t="str">
        <f t="shared" si="129"/>
        <v>Nov</v>
      </c>
      <c r="B1257" s="2">
        <v>45987</v>
      </c>
      <c r="C1257" s="8">
        <v>-23693.1</v>
      </c>
      <c r="D1257" s="8">
        <v>9885.1</v>
      </c>
      <c r="E1257" s="8">
        <v>0</v>
      </c>
      <c r="F1257" s="8">
        <v>4828.2</v>
      </c>
      <c r="G1257" s="8">
        <v>-28587.8</v>
      </c>
      <c r="H1257" s="8">
        <v>0</v>
      </c>
      <c r="I1257" s="8">
        <v>0</v>
      </c>
      <c r="J1257" s="10">
        <f t="shared" si="125"/>
        <v>-37567.599999999999</v>
      </c>
      <c r="K1257" s="8">
        <v>-31.01</v>
      </c>
      <c r="L1257" s="8">
        <v>-269.94</v>
      </c>
      <c r="M1257" s="8">
        <f t="shared" si="128"/>
        <v>-300.95</v>
      </c>
      <c r="N1257" s="10">
        <f t="shared" si="127"/>
        <v>-37868.549999999996</v>
      </c>
      <c r="O1257" s="11">
        <f>IF(Table5[[#This Row],[Beans]]="","",O1256+Table5[[#This Row],[Beans]])</f>
        <v>5254303.1999999974</v>
      </c>
      <c r="P1257" s="11">
        <f>IF(Table5[[#This Row],[Meal]]="","",P1256+Table5[[#This Row],[Meal]])</f>
        <v>1648138.5999999994</v>
      </c>
      <c r="Q1257" s="11">
        <f>IF(Table5[[#This Row],[Oil]]="","",Q1256+Table5[[#This Row],[Oil]])</f>
        <v>-540422.85999999987</v>
      </c>
      <c r="R1257" s="11">
        <f>IF(Table5[[#This Row],[Corn]]="","",R1256+Table5[[#This Row],[Corn]])</f>
        <v>795174.80099999974</v>
      </c>
      <c r="S1257" s="11">
        <f>IF(Table5[[#This Row],[Wheat]]="","",S1256+Table5[[#This Row],[Wheat]])</f>
        <v>1467036.0200000019</v>
      </c>
      <c r="T1257" s="11">
        <f>IF(Table5[[#This Row],[KC Wheat]]="","",T1256+Table5[[#This Row],[KC Wheat]])</f>
        <v>-11076.900000000012</v>
      </c>
      <c r="U1257" s="11">
        <f>IF(Table5[[#This Row],[Energies]]="","",U1256+Table5[[#This Row],[Energies]])</f>
        <v>58860.250000000015</v>
      </c>
      <c r="V1257" s="10">
        <f t="shared" si="131"/>
        <v>7569476.4789999994</v>
      </c>
      <c r="W1257" s="8">
        <v>503571</v>
      </c>
      <c r="X1257" s="12">
        <f t="shared" si="130"/>
        <v>-7.5200021446826748E-2</v>
      </c>
      <c r="Y1257" s="8"/>
      <c r="Z1257" s="8"/>
      <c r="AA1257" s="8"/>
      <c r="AB1257" s="8"/>
      <c r="AC1257" s="66">
        <v>185370.23999999999</v>
      </c>
    </row>
    <row r="1258" spans="1:29" x14ac:dyDescent="0.25">
      <c r="A1258" s="1" t="str">
        <f t="shared" si="129"/>
        <v>Nov</v>
      </c>
      <c r="B1258" s="2">
        <v>45989</v>
      </c>
      <c r="C1258" s="8">
        <v>2955.6</v>
      </c>
      <c r="D1258" s="8">
        <v>2595.6</v>
      </c>
      <c r="E1258" s="8">
        <v>0</v>
      </c>
      <c r="F1258" s="8">
        <v>-11354.6</v>
      </c>
      <c r="G1258" s="8">
        <v>-9537.2000000000007</v>
      </c>
      <c r="H1258" s="8">
        <v>0</v>
      </c>
      <c r="I1258" s="8">
        <v>0</v>
      </c>
      <c r="J1258" s="10">
        <f t="shared" ref="J1258:J1321" si="132">IF(SUM(C1258:I1258)=0,"",SUM(C1258:I1258))</f>
        <v>-15340.600000000002</v>
      </c>
      <c r="K1258" s="8">
        <v>-11.75</v>
      </c>
      <c r="L1258" s="8">
        <v>-100.8</v>
      </c>
      <c r="M1258" s="8">
        <f t="shared" si="128"/>
        <v>-112.55</v>
      </c>
      <c r="N1258" s="10">
        <f t="shared" si="127"/>
        <v>-15453.150000000001</v>
      </c>
      <c r="O1258" s="11">
        <f>IF(Table5[[#This Row],[Beans]]="","",O1257+Table5[[#This Row],[Beans]])</f>
        <v>5257258.799999997</v>
      </c>
      <c r="P1258" s="11">
        <f>IF(Table5[[#This Row],[Meal]]="","",P1257+Table5[[#This Row],[Meal]])</f>
        <v>1650734.1999999995</v>
      </c>
      <c r="Q1258" s="11">
        <f>IF(Table5[[#This Row],[Oil]]="","",Q1257+Table5[[#This Row],[Oil]])</f>
        <v>-540422.85999999987</v>
      </c>
      <c r="R1258" s="11">
        <f>IF(Table5[[#This Row],[Corn]]="","",R1257+Table5[[#This Row],[Corn]])</f>
        <v>783820.20099999977</v>
      </c>
      <c r="S1258" s="11">
        <f>IF(Table5[[#This Row],[Wheat]]="","",S1257+Table5[[#This Row],[Wheat]])</f>
        <v>1457498.8200000019</v>
      </c>
      <c r="T1258" s="11">
        <f>IF(Table5[[#This Row],[KC Wheat]]="","",T1257+Table5[[#This Row],[KC Wheat]])</f>
        <v>-11076.900000000012</v>
      </c>
      <c r="U1258" s="11">
        <f>IF(Table5[[#This Row],[Energies]]="","",U1257+Table5[[#This Row],[Energies]])</f>
        <v>58860.250000000015</v>
      </c>
      <c r="V1258" s="10">
        <f t="shared" si="131"/>
        <v>7554023.328999999</v>
      </c>
      <c r="W1258" s="8">
        <v>590758</v>
      </c>
      <c r="X1258" s="12">
        <f t="shared" si="130"/>
        <v>-2.6158173059019092E-2</v>
      </c>
      <c r="Y1258" s="8"/>
      <c r="Z1258" s="8"/>
      <c r="AA1258" s="8"/>
      <c r="AB1258" s="8"/>
      <c r="AC1258" s="66">
        <v>145578.94</v>
      </c>
    </row>
    <row r="1259" spans="1:29" x14ac:dyDescent="0.25">
      <c r="A1259" s="1" t="str">
        <f t="shared" si="129"/>
        <v>Dec</v>
      </c>
      <c r="B1259" s="2">
        <v>45992</v>
      </c>
      <c r="C1259" s="8">
        <v>-11710</v>
      </c>
      <c r="D1259" s="8">
        <v>-13207.6</v>
      </c>
      <c r="E1259" s="8">
        <v>0</v>
      </c>
      <c r="F1259" s="8">
        <v>11243.3</v>
      </c>
      <c r="G1259" s="8">
        <v>-25465.3</v>
      </c>
      <c r="H1259" s="8">
        <v>0</v>
      </c>
      <c r="I1259" s="8">
        <v>0</v>
      </c>
      <c r="J1259" s="10">
        <f t="shared" si="132"/>
        <v>-39139.599999999999</v>
      </c>
      <c r="K1259" s="8">
        <v>-70.75</v>
      </c>
      <c r="L1259" s="8">
        <v>-623.03</v>
      </c>
      <c r="M1259" s="8">
        <f t="shared" si="128"/>
        <v>-693.78</v>
      </c>
      <c r="N1259" s="10">
        <f t="shared" si="127"/>
        <v>-39833.379999999997</v>
      </c>
      <c r="O1259" s="11">
        <f>IF(Table5[[#This Row],[Beans]]="","",O1258+Table5[[#This Row],[Beans]])</f>
        <v>5245548.799999997</v>
      </c>
      <c r="P1259" s="11">
        <f>IF(Table5[[#This Row],[Meal]]="","",P1258+Table5[[#This Row],[Meal]])</f>
        <v>1637526.5999999994</v>
      </c>
      <c r="Q1259" s="11">
        <f>IF(Table5[[#This Row],[Oil]]="","",Q1258+Table5[[#This Row],[Oil]])</f>
        <v>-540422.85999999987</v>
      </c>
      <c r="R1259" s="11">
        <f>IF(Table5[[#This Row],[Corn]]="","",R1258+Table5[[#This Row],[Corn]])</f>
        <v>795063.50099999981</v>
      </c>
      <c r="S1259" s="11">
        <f>IF(Table5[[#This Row],[Wheat]]="","",S1258+Table5[[#This Row],[Wheat]])</f>
        <v>1432033.5200000019</v>
      </c>
      <c r="T1259" s="11">
        <f>IF(Table5[[#This Row],[KC Wheat]]="","",T1258+Table5[[#This Row],[KC Wheat]])</f>
        <v>-11076.900000000012</v>
      </c>
      <c r="U1259" s="11">
        <f>IF(Table5[[#This Row],[Energies]]="","",U1258+Table5[[#This Row],[Energies]])</f>
        <v>58860.250000000015</v>
      </c>
      <c r="V1259" s="10">
        <f t="shared" ref="V1259:V1280" si="133">IF(N1259&lt;&gt;"",IFERROR(V1258+N1259,""),"")</f>
        <v>7514189.9489999991</v>
      </c>
      <c r="W1259" s="8">
        <v>486287</v>
      </c>
      <c r="X1259" s="12">
        <f t="shared" si="130"/>
        <v>-8.1913314565267001E-2</v>
      </c>
      <c r="Y1259" s="8">
        <f>-2500-1661.74-1661.74</f>
        <v>-5823.48</v>
      </c>
      <c r="Z1259" s="8"/>
      <c r="AA1259" s="8"/>
      <c r="AB1259" s="1"/>
      <c r="AC1259" s="66">
        <v>92925.16</v>
      </c>
    </row>
    <row r="1260" spans="1:29" x14ac:dyDescent="0.25">
      <c r="A1260" s="1" t="str">
        <f t="shared" si="129"/>
        <v>Dec</v>
      </c>
      <c r="B1260" s="2">
        <v>45993</v>
      </c>
      <c r="C1260" s="8">
        <v>-4100.3999999999996</v>
      </c>
      <c r="D1260" s="8">
        <v>4714.2</v>
      </c>
      <c r="E1260" s="8">
        <v>0</v>
      </c>
      <c r="F1260" s="8">
        <v>22766.799999999999</v>
      </c>
      <c r="G1260" s="8">
        <v>14311.6</v>
      </c>
      <c r="H1260" s="8">
        <v>0</v>
      </c>
      <c r="I1260" s="8">
        <v>0</v>
      </c>
      <c r="J1260" s="10">
        <f t="shared" si="132"/>
        <v>37692.199999999997</v>
      </c>
      <c r="K1260" s="8">
        <v>-65.33</v>
      </c>
      <c r="L1260" s="8">
        <v>-573.86</v>
      </c>
      <c r="M1260" s="8">
        <f t="shared" si="128"/>
        <v>-639.19000000000005</v>
      </c>
      <c r="N1260" s="10">
        <f t="shared" ref="N1260:N1323" si="134">IFERROR(J1260+M1260,"")</f>
        <v>37053.009999999995</v>
      </c>
      <c r="O1260" s="11">
        <f>IF(Table5[[#This Row],[Beans]]="","",O1259+Table5[[#This Row],[Beans]])</f>
        <v>5241448.3999999966</v>
      </c>
      <c r="P1260" s="11">
        <f>IF(Table5[[#This Row],[Meal]]="","",P1259+Table5[[#This Row],[Meal]])</f>
        <v>1642240.7999999993</v>
      </c>
      <c r="Q1260" s="11">
        <f>IF(Table5[[#This Row],[Oil]]="","",Q1259+Table5[[#This Row],[Oil]])</f>
        <v>-540422.85999999987</v>
      </c>
      <c r="R1260" s="11">
        <f>IF(Table5[[#This Row],[Corn]]="","",R1259+Table5[[#This Row],[Corn]])</f>
        <v>817830.30099999986</v>
      </c>
      <c r="S1260" s="11">
        <f>IF(Table5[[#This Row],[Wheat]]="","",S1259+Table5[[#This Row],[Wheat]])</f>
        <v>1446345.120000002</v>
      </c>
      <c r="T1260" s="11">
        <f>IF(Table5[[#This Row],[KC Wheat]]="","",T1259+Table5[[#This Row],[KC Wheat]])</f>
        <v>-11076.900000000012</v>
      </c>
      <c r="U1260" s="11">
        <f>IF(Table5[[#This Row],[Energies]]="","",U1259+Table5[[#This Row],[Energies]])</f>
        <v>58860.250000000015</v>
      </c>
      <c r="V1260" s="10">
        <f t="shared" si="133"/>
        <v>7551242.9589999989</v>
      </c>
      <c r="W1260" s="8">
        <v>559294</v>
      </c>
      <c r="X1260" s="12">
        <f t="shared" si="130"/>
        <v>6.6249611116872331E-2</v>
      </c>
      <c r="Y1260" s="8">
        <f>-75-146.5-146.5</f>
        <v>-368</v>
      </c>
      <c r="Z1260" s="8"/>
      <c r="AA1260" s="8"/>
      <c r="AB1260" s="8"/>
      <c r="AC1260" s="66">
        <v>172762.22</v>
      </c>
    </row>
    <row r="1261" spans="1:29" x14ac:dyDescent="0.25">
      <c r="A1261" s="1" t="str">
        <f t="shared" si="129"/>
        <v>Dec</v>
      </c>
      <c r="B1261" s="2">
        <v>45994</v>
      </c>
      <c r="C1261" s="8">
        <v>8489.7999999999993</v>
      </c>
      <c r="D1261" s="8">
        <v>4435.3999999999996</v>
      </c>
      <c r="E1261" s="8">
        <v>0</v>
      </c>
      <c r="F1261" s="8">
        <v>8860.5</v>
      </c>
      <c r="G1261" s="8">
        <v>-18449.7</v>
      </c>
      <c r="H1261" s="8">
        <v>0</v>
      </c>
      <c r="I1261" s="8">
        <v>0</v>
      </c>
      <c r="J1261" s="10">
        <f t="shared" si="132"/>
        <v>3335.9999999999964</v>
      </c>
      <c r="K1261" s="8">
        <v>-73.849999999999994</v>
      </c>
      <c r="L1261" s="8">
        <v>-649.01</v>
      </c>
      <c r="M1261" s="8">
        <f t="shared" si="128"/>
        <v>-722.86</v>
      </c>
      <c r="N1261" s="10">
        <f t="shared" si="134"/>
        <v>2613.1399999999962</v>
      </c>
      <c r="O1261" s="11">
        <f>IF(Table5[[#This Row],[Beans]]="","",O1260+Table5[[#This Row],[Beans]])</f>
        <v>5249938.1999999965</v>
      </c>
      <c r="P1261" s="11">
        <f>IF(Table5[[#This Row],[Meal]]="","",P1260+Table5[[#This Row],[Meal]])</f>
        <v>1646676.1999999993</v>
      </c>
      <c r="Q1261" s="11">
        <f>IF(Table5[[#This Row],[Oil]]="","",Q1260+Table5[[#This Row],[Oil]])</f>
        <v>-540422.85999999987</v>
      </c>
      <c r="R1261" s="11">
        <f>IF(Table5[[#This Row],[Corn]]="","",R1260+Table5[[#This Row],[Corn]])</f>
        <v>826690.80099999986</v>
      </c>
      <c r="S1261" s="11">
        <f>IF(Table5[[#This Row],[Wheat]]="","",S1260+Table5[[#This Row],[Wheat]])</f>
        <v>1427895.420000002</v>
      </c>
      <c r="T1261" s="11">
        <f>IF(Table5[[#This Row],[KC Wheat]]="","",T1260+Table5[[#This Row],[KC Wheat]])</f>
        <v>-11076.900000000012</v>
      </c>
      <c r="U1261" s="11">
        <f>IF(Table5[[#This Row],[Energies]]="","",U1260+Table5[[#This Row],[Energies]])</f>
        <v>58860.250000000015</v>
      </c>
      <c r="V1261" s="10">
        <f t="shared" si="133"/>
        <v>7553856.0989999985</v>
      </c>
      <c r="W1261" s="8">
        <v>527028</v>
      </c>
      <c r="X1261" s="12">
        <f t="shared" si="130"/>
        <v>4.9582564873213494E-3</v>
      </c>
      <c r="Y1261" s="8"/>
      <c r="Z1261" s="8"/>
      <c r="AA1261" s="8"/>
      <c r="AB1261" s="1"/>
      <c r="AC1261" s="66">
        <v>207248.11</v>
      </c>
    </row>
    <row r="1262" spans="1:29" x14ac:dyDescent="0.25">
      <c r="A1262" s="1" t="str">
        <f t="shared" si="129"/>
        <v>Dec</v>
      </c>
      <c r="B1262" s="2">
        <v>45995</v>
      </c>
      <c r="C1262" s="8">
        <v>-2817.6</v>
      </c>
      <c r="D1262" s="8">
        <v>10984.8</v>
      </c>
      <c r="E1262" s="8">
        <v>0</v>
      </c>
      <c r="F1262" s="8">
        <v>16328.3</v>
      </c>
      <c r="G1262" s="8">
        <v>-6043</v>
      </c>
      <c r="H1262" s="8">
        <v>0</v>
      </c>
      <c r="I1262" s="8">
        <v>0</v>
      </c>
      <c r="J1262" s="10">
        <f t="shared" si="132"/>
        <v>18452.5</v>
      </c>
      <c r="K1262" s="8">
        <v>-80.94</v>
      </c>
      <c r="L1262" s="8">
        <v>-715.26</v>
      </c>
      <c r="M1262" s="8">
        <f t="shared" si="128"/>
        <v>-796.2</v>
      </c>
      <c r="N1262" s="10">
        <f t="shared" si="134"/>
        <v>17656.3</v>
      </c>
      <c r="O1262" s="11">
        <f>IF(Table5[[#This Row],[Beans]]="","",O1261+Table5[[#This Row],[Beans]])</f>
        <v>5247120.5999999968</v>
      </c>
      <c r="P1262" s="11">
        <f>IF(Table5[[#This Row],[Meal]]="","",P1261+Table5[[#This Row],[Meal]])</f>
        <v>1657660.9999999993</v>
      </c>
      <c r="Q1262" s="11">
        <f>IF(Table5[[#This Row],[Oil]]="","",Q1261+Table5[[#This Row],[Oil]])</f>
        <v>-540422.85999999987</v>
      </c>
      <c r="R1262" s="11">
        <f>IF(Table5[[#This Row],[Corn]]="","",R1261+Table5[[#This Row],[Corn]])</f>
        <v>843019.10099999991</v>
      </c>
      <c r="S1262" s="11">
        <f>IF(Table5[[#This Row],[Wheat]]="","",S1261+Table5[[#This Row],[Wheat]])</f>
        <v>1421852.420000002</v>
      </c>
      <c r="T1262" s="11">
        <f>IF(Table5[[#This Row],[KC Wheat]]="","",T1261+Table5[[#This Row],[KC Wheat]])</f>
        <v>-11076.900000000012</v>
      </c>
      <c r="U1262" s="11">
        <f>IF(Table5[[#This Row],[Energies]]="","",U1261+Table5[[#This Row],[Energies]])</f>
        <v>58860.250000000015</v>
      </c>
      <c r="V1262" s="10">
        <f t="shared" si="133"/>
        <v>7571512.3989999983</v>
      </c>
      <c r="W1262" s="8">
        <v>581145</v>
      </c>
      <c r="X1262" s="12">
        <f t="shared" si="130"/>
        <v>3.0381918454086328E-2</v>
      </c>
      <c r="Y1262" s="8"/>
      <c r="Z1262" s="8"/>
      <c r="AA1262" s="8"/>
      <c r="AB1262" s="8"/>
      <c r="AC1262" s="66">
        <v>196325.66</v>
      </c>
    </row>
    <row r="1263" spans="1:29" x14ac:dyDescent="0.25">
      <c r="A1263" s="1" t="str">
        <f t="shared" si="129"/>
        <v>Dec</v>
      </c>
      <c r="B1263" s="2">
        <v>45996</v>
      </c>
      <c r="C1263" s="8">
        <v>-19760.900000000001</v>
      </c>
      <c r="D1263" s="8">
        <v>18690.400000000001</v>
      </c>
      <c r="E1263" s="8">
        <v>0</v>
      </c>
      <c r="F1263" s="8">
        <v>1010.4</v>
      </c>
      <c r="G1263" s="8">
        <v>6212.8</v>
      </c>
      <c r="H1263" s="8">
        <v>0</v>
      </c>
      <c r="I1263" s="8">
        <v>0</v>
      </c>
      <c r="J1263" s="10">
        <f t="shared" si="132"/>
        <v>6152.7</v>
      </c>
      <c r="K1263" s="8">
        <v>-57.13</v>
      </c>
      <c r="L1263" s="8">
        <v>-504.27</v>
      </c>
      <c r="M1263" s="8">
        <f t="shared" si="128"/>
        <v>-561.4</v>
      </c>
      <c r="N1263" s="10">
        <f t="shared" si="134"/>
        <v>5591.3</v>
      </c>
      <c r="O1263" s="11">
        <f>IF(Table5[[#This Row],[Beans]]="","",O1262+Table5[[#This Row],[Beans]])</f>
        <v>5227359.6999999965</v>
      </c>
      <c r="P1263" s="11">
        <f>IF(Table5[[#This Row],[Meal]]="","",P1262+Table5[[#This Row],[Meal]])</f>
        <v>1676351.3999999992</v>
      </c>
      <c r="Q1263" s="11">
        <f>IF(Table5[[#This Row],[Oil]]="","",Q1262+Table5[[#This Row],[Oil]])</f>
        <v>-540422.85999999987</v>
      </c>
      <c r="R1263" s="11">
        <f>IF(Table5[[#This Row],[Corn]]="","",R1262+Table5[[#This Row],[Corn]])</f>
        <v>844029.50099999993</v>
      </c>
      <c r="S1263" s="11">
        <f>IF(Table5[[#This Row],[Wheat]]="","",S1262+Table5[[#This Row],[Wheat]])</f>
        <v>1428065.2200000021</v>
      </c>
      <c r="T1263" s="11">
        <f>IF(Table5[[#This Row],[KC Wheat]]="","",T1262+Table5[[#This Row],[KC Wheat]])</f>
        <v>-11076.900000000012</v>
      </c>
      <c r="U1263" s="11">
        <f>IF(Table5[[#This Row],[Energies]]="","",U1262+Table5[[#This Row],[Energies]])</f>
        <v>58860.250000000015</v>
      </c>
      <c r="V1263" s="10">
        <f t="shared" si="133"/>
        <v>7577103.6989999982</v>
      </c>
      <c r="W1263" s="8">
        <v>534887</v>
      </c>
      <c r="X1263" s="12">
        <f t="shared" si="130"/>
        <v>1.0453235917118943E-2</v>
      </c>
      <c r="Y1263" s="8">
        <f>-146.5-146.5</f>
        <v>-293</v>
      </c>
      <c r="Z1263" s="8"/>
      <c r="AA1263" s="8"/>
      <c r="AB1263" s="1"/>
      <c r="AC1263" s="66">
        <v>202158.01</v>
      </c>
    </row>
    <row r="1264" spans="1:29" x14ac:dyDescent="0.25">
      <c r="A1264" s="1" t="str">
        <f t="shared" si="129"/>
        <v>Dec</v>
      </c>
      <c r="B1264" s="2">
        <v>45999</v>
      </c>
      <c r="C1264" s="8">
        <v>1868.6</v>
      </c>
      <c r="D1264" s="8">
        <v>23911.8</v>
      </c>
      <c r="E1264" s="8">
        <v>0</v>
      </c>
      <c r="F1264" s="8">
        <v>33.200000000000003</v>
      </c>
      <c r="G1264" s="8">
        <v>-14622.2</v>
      </c>
      <c r="H1264" s="8">
        <v>0</v>
      </c>
      <c r="I1264" s="8">
        <v>0</v>
      </c>
      <c r="J1264" s="10">
        <f t="shared" si="132"/>
        <v>11191.399999999998</v>
      </c>
      <c r="K1264" s="8">
        <v>-58.73</v>
      </c>
      <c r="L1264" s="8">
        <v>-519.09</v>
      </c>
      <c r="M1264" s="8">
        <f t="shared" si="128"/>
        <v>-577.82000000000005</v>
      </c>
      <c r="N1264" s="10">
        <f t="shared" si="134"/>
        <v>10613.579999999998</v>
      </c>
      <c r="O1264" s="11">
        <f>IF(Table5[[#This Row],[Beans]]="","",O1263+Table5[[#This Row],[Beans]])</f>
        <v>5229228.2999999961</v>
      </c>
      <c r="P1264" s="11">
        <f>IF(Table5[[#This Row],[Meal]]="","",P1263+Table5[[#This Row],[Meal]])</f>
        <v>1700263.1999999993</v>
      </c>
      <c r="Q1264" s="11">
        <f>IF(Table5[[#This Row],[Oil]]="","",Q1263+Table5[[#This Row],[Oil]])</f>
        <v>-540422.85999999987</v>
      </c>
      <c r="R1264" s="11">
        <f>IF(Table5[[#This Row],[Corn]]="","",R1263+Table5[[#This Row],[Corn]])</f>
        <v>844062.70099999988</v>
      </c>
      <c r="S1264" s="11">
        <f>IF(Table5[[#This Row],[Wheat]]="","",S1263+Table5[[#This Row],[Wheat]])</f>
        <v>1413443.0200000021</v>
      </c>
      <c r="T1264" s="11">
        <f>IF(Table5[[#This Row],[KC Wheat]]="","",T1263+Table5[[#This Row],[KC Wheat]])</f>
        <v>-11076.900000000012</v>
      </c>
      <c r="U1264" s="11">
        <f>IF(Table5[[#This Row],[Energies]]="","",U1263+Table5[[#This Row],[Energies]])</f>
        <v>58860.250000000015</v>
      </c>
      <c r="V1264" s="10">
        <f t="shared" si="133"/>
        <v>7587717.2789999982</v>
      </c>
      <c r="W1264" s="8">
        <v>470455</v>
      </c>
      <c r="X1264" s="12">
        <f t="shared" si="130"/>
        <v>2.2560244869328623E-2</v>
      </c>
      <c r="Y1264" s="8"/>
      <c r="Z1264" s="8"/>
      <c r="AA1264" s="8"/>
      <c r="AB1264" s="8"/>
      <c r="AC1264" s="66">
        <v>191435.45</v>
      </c>
    </row>
    <row r="1265" spans="1:29" x14ac:dyDescent="0.25">
      <c r="A1265" s="1" t="str">
        <f t="shared" si="129"/>
        <v>Dec</v>
      </c>
      <c r="B1265" s="2">
        <v>46000</v>
      </c>
      <c r="C1265" s="8">
        <v>-36926.199999999997</v>
      </c>
      <c r="D1265" s="8">
        <v>27366.3</v>
      </c>
      <c r="E1265" s="8">
        <v>0</v>
      </c>
      <c r="F1265" s="8">
        <v>26657.7</v>
      </c>
      <c r="G1265" s="8">
        <v>-11397.1</v>
      </c>
      <c r="H1265" s="8">
        <v>0</v>
      </c>
      <c r="I1265" s="8">
        <v>0</v>
      </c>
      <c r="J1265" s="10">
        <f t="shared" si="132"/>
        <v>5700.7000000000025</v>
      </c>
      <c r="K1265" s="8">
        <v>-63.53</v>
      </c>
      <c r="L1265" s="8">
        <v>-557.52</v>
      </c>
      <c r="M1265" s="8">
        <f t="shared" si="128"/>
        <v>-621.04999999999995</v>
      </c>
      <c r="N1265" s="10">
        <f t="shared" si="134"/>
        <v>5079.6500000000024</v>
      </c>
      <c r="O1265" s="11">
        <f>IF(Table5[[#This Row],[Beans]]="","",O1264+Table5[[#This Row],[Beans]])</f>
        <v>5192302.0999999959</v>
      </c>
      <c r="P1265" s="11">
        <f>IF(Table5[[#This Row],[Meal]]="","",P1264+Table5[[#This Row],[Meal]])</f>
        <v>1727629.4999999993</v>
      </c>
      <c r="Q1265" s="11">
        <f>IF(Table5[[#This Row],[Oil]]="","",Q1264+Table5[[#This Row],[Oil]])</f>
        <v>-540422.85999999987</v>
      </c>
      <c r="R1265" s="11">
        <f>IF(Table5[[#This Row],[Corn]]="","",R1264+Table5[[#This Row],[Corn]])</f>
        <v>870720.40099999984</v>
      </c>
      <c r="S1265" s="11">
        <f>IF(Table5[[#This Row],[Wheat]]="","",S1264+Table5[[#This Row],[Wheat]])</f>
        <v>1402045.920000002</v>
      </c>
      <c r="T1265" s="11">
        <f>IF(Table5[[#This Row],[KC Wheat]]="","",T1264+Table5[[#This Row],[KC Wheat]])</f>
        <v>-11076.900000000012</v>
      </c>
      <c r="U1265" s="11">
        <f>IF(Table5[[#This Row],[Energies]]="","",U1264+Table5[[#This Row],[Energies]])</f>
        <v>58860.250000000015</v>
      </c>
      <c r="V1265" s="10">
        <f t="shared" si="133"/>
        <v>7592796.9289999986</v>
      </c>
      <c r="W1265" s="8">
        <v>501080</v>
      </c>
      <c r="X1265" s="12">
        <f t="shared" si="130"/>
        <v>1.0137403209068417E-2</v>
      </c>
      <c r="Y1265" s="8"/>
      <c r="Z1265" s="8"/>
      <c r="AA1265" s="8"/>
      <c r="AB1265" s="1"/>
      <c r="AC1265" s="66">
        <v>240801.9</v>
      </c>
    </row>
    <row r="1266" spans="1:29" x14ac:dyDescent="0.25">
      <c r="A1266" s="1" t="str">
        <f t="shared" si="129"/>
        <v>Dec</v>
      </c>
      <c r="B1266" s="2">
        <v>46001</v>
      </c>
      <c r="C1266" s="8">
        <v>7542.4</v>
      </c>
      <c r="D1266" s="8">
        <v>16026.5</v>
      </c>
      <c r="E1266" s="8">
        <v>0</v>
      </c>
      <c r="F1266" s="8">
        <v>-19720.3</v>
      </c>
      <c r="G1266" s="8">
        <v>31957.200000000001</v>
      </c>
      <c r="H1266" s="8">
        <v>0</v>
      </c>
      <c r="I1266" s="8">
        <v>0</v>
      </c>
      <c r="J1266" s="10">
        <f t="shared" si="132"/>
        <v>35805.800000000003</v>
      </c>
      <c r="K1266" s="8">
        <v>-70.94</v>
      </c>
      <c r="L1266" s="8">
        <v>-622.79</v>
      </c>
      <c r="M1266" s="8">
        <f t="shared" si="128"/>
        <v>-693.73</v>
      </c>
      <c r="N1266" s="10">
        <f t="shared" si="134"/>
        <v>35112.07</v>
      </c>
      <c r="O1266" s="11">
        <f>IF(Table5[[#This Row],[Beans]]="","",O1265+Table5[[#This Row],[Beans]])</f>
        <v>5199844.4999999963</v>
      </c>
      <c r="P1266" s="11">
        <f>IF(Table5[[#This Row],[Meal]]="","",P1265+Table5[[#This Row],[Meal]])</f>
        <v>1743655.9999999993</v>
      </c>
      <c r="Q1266" s="11">
        <f>IF(Table5[[#This Row],[Oil]]="","",Q1265+Table5[[#This Row],[Oil]])</f>
        <v>-540422.85999999987</v>
      </c>
      <c r="R1266" s="11">
        <f>IF(Table5[[#This Row],[Corn]]="","",R1265+Table5[[#This Row],[Corn]])</f>
        <v>851000.10099999979</v>
      </c>
      <c r="S1266" s="11">
        <f>IF(Table5[[#This Row],[Wheat]]="","",S1265+Table5[[#This Row],[Wheat]])</f>
        <v>1434003.120000002</v>
      </c>
      <c r="T1266" s="11">
        <f>IF(Table5[[#This Row],[KC Wheat]]="","",T1265+Table5[[#This Row],[KC Wheat]])</f>
        <v>-11076.900000000012</v>
      </c>
      <c r="U1266" s="11">
        <f>IF(Table5[[#This Row],[Energies]]="","",U1265+Table5[[#This Row],[Energies]])</f>
        <v>58860.250000000015</v>
      </c>
      <c r="V1266" s="10">
        <f t="shared" si="133"/>
        <v>7627908.9989999989</v>
      </c>
      <c r="W1266" s="8">
        <v>422688</v>
      </c>
      <c r="X1266" s="12">
        <f t="shared" si="130"/>
        <v>8.306852808691044E-2</v>
      </c>
      <c r="Y1266" s="8"/>
      <c r="Z1266" s="8"/>
      <c r="AA1266" s="8"/>
      <c r="AB1266" s="8"/>
      <c r="AC1266" s="66">
        <v>247929.42</v>
      </c>
    </row>
    <row r="1267" spans="1:29" x14ac:dyDescent="0.25">
      <c r="A1267" s="1" t="str">
        <f t="shared" si="129"/>
        <v>Dec</v>
      </c>
      <c r="B1267" s="2">
        <v>46002</v>
      </c>
      <c r="C1267" s="8">
        <v>679</v>
      </c>
      <c r="D1267" s="8">
        <v>23600.799999999999</v>
      </c>
      <c r="E1267" s="8">
        <v>0</v>
      </c>
      <c r="F1267" s="8">
        <v>-13498.6</v>
      </c>
      <c r="G1267" s="8">
        <v>1224.8</v>
      </c>
      <c r="H1267" s="8">
        <v>0</v>
      </c>
      <c r="I1267" s="8">
        <v>0</v>
      </c>
      <c r="J1267" s="10">
        <f>IF(SUM(C1267:H1267)=0,"",SUM(C1267:H1267))</f>
        <v>12005.999999999998</v>
      </c>
      <c r="K1267" s="8">
        <v>-64.709999999999994</v>
      </c>
      <c r="L1267" s="8">
        <v>-571.94000000000005</v>
      </c>
      <c r="M1267" s="8">
        <f t="shared" si="128"/>
        <v>-636.65000000000009</v>
      </c>
      <c r="N1267" s="10">
        <f t="shared" si="134"/>
        <v>11369.349999999999</v>
      </c>
      <c r="O1267" s="11">
        <f>IF(Table5[[#This Row],[Beans]]="","",O1266+Table5[[#This Row],[Beans]])</f>
        <v>5200523.4999999963</v>
      </c>
      <c r="P1267" s="11">
        <f>IF(Table5[[#This Row],[Meal]]="","",P1266+Table5[[#This Row],[Meal]])</f>
        <v>1767256.7999999993</v>
      </c>
      <c r="Q1267" s="11">
        <f>IF(Table5[[#This Row],[Oil]]="","",Q1266+Table5[[#This Row],[Oil]])</f>
        <v>-540422.85999999987</v>
      </c>
      <c r="R1267" s="11">
        <f>IF(Table5[[#This Row],[Corn]]="","",R1266+Table5[[#This Row],[Corn]])</f>
        <v>837501.50099999981</v>
      </c>
      <c r="S1267" s="11">
        <f>IF(Table5[[#This Row],[Wheat]]="","",S1266+Table5[[#This Row],[Wheat]])</f>
        <v>1435227.920000002</v>
      </c>
      <c r="T1267" s="11">
        <f>IF(Table5[[#This Row],[KC Wheat]]="","",T1266+Table5[[#This Row],[KC Wheat]])</f>
        <v>-11076.900000000012</v>
      </c>
      <c r="U1267" s="11">
        <f>IF(Table5[[#This Row],[Energies]]="","",U1266+Table5[[#This Row],[Energies]])</f>
        <v>58860.250000000015</v>
      </c>
      <c r="V1267" s="10">
        <f t="shared" si="133"/>
        <v>7639278.3489999985</v>
      </c>
      <c r="W1267" s="8">
        <v>461918</v>
      </c>
      <c r="X1267" s="12">
        <f t="shared" si="130"/>
        <v>2.4613351287457945E-2</v>
      </c>
      <c r="Y1267" s="8"/>
      <c r="Z1267" s="8"/>
      <c r="AA1267" s="8"/>
      <c r="AB1267" s="1"/>
      <c r="AC1267" s="66">
        <v>278427.77</v>
      </c>
    </row>
    <row r="1268" spans="1:29" x14ac:dyDescent="0.25">
      <c r="A1268" s="1" t="str">
        <f t="shared" si="129"/>
        <v>Dec</v>
      </c>
      <c r="B1268" s="2">
        <v>46003</v>
      </c>
      <c r="C1268" s="8">
        <v>-10519.4</v>
      </c>
      <c r="D1268" s="8">
        <v>18351.8</v>
      </c>
      <c r="E1268" s="8">
        <v>0</v>
      </c>
      <c r="F1268" s="8">
        <v>-11690.4</v>
      </c>
      <c r="G1268" s="8">
        <v>13735.7</v>
      </c>
      <c r="H1268" s="8">
        <v>0</v>
      </c>
      <c r="I1268" s="8">
        <v>0</v>
      </c>
      <c r="J1268" s="10">
        <f t="shared" si="132"/>
        <v>9877.7000000000007</v>
      </c>
      <c r="K1268" s="8">
        <v>-84.81</v>
      </c>
      <c r="L1268" s="8">
        <v>-742.64</v>
      </c>
      <c r="M1268" s="8">
        <f t="shared" si="128"/>
        <v>-827.45</v>
      </c>
      <c r="N1268" s="10">
        <f t="shared" si="134"/>
        <v>9050.25</v>
      </c>
      <c r="O1268" s="11">
        <f>IF(Table5[[#This Row],[Beans]]="","",O1267+Table5[[#This Row],[Beans]])</f>
        <v>5190004.0999999959</v>
      </c>
      <c r="P1268" s="11">
        <f>IF(Table5[[#This Row],[Meal]]="","",P1267+Table5[[#This Row],[Meal]])</f>
        <v>1785608.5999999994</v>
      </c>
      <c r="Q1268" s="11">
        <f>IF(Table5[[#This Row],[Oil]]="","",Q1267+Table5[[#This Row],[Oil]])</f>
        <v>-540422.85999999987</v>
      </c>
      <c r="R1268" s="11">
        <f>IF(Table5[[#This Row],[Corn]]="","",R1267+Table5[[#This Row],[Corn]])</f>
        <v>825811.10099999979</v>
      </c>
      <c r="S1268" s="11">
        <f>IF(Table5[[#This Row],[Wheat]]="","",S1267+Table5[[#This Row],[Wheat]])</f>
        <v>1448963.620000002</v>
      </c>
      <c r="T1268" s="11">
        <f>IF(Table5[[#This Row],[KC Wheat]]="","",T1267+Table5[[#This Row],[KC Wheat]])</f>
        <v>-11076.900000000012</v>
      </c>
      <c r="U1268" s="11">
        <f>IF(Table5[[#This Row],[Energies]]="","",U1267+Table5[[#This Row],[Energies]])</f>
        <v>58860.250000000015</v>
      </c>
      <c r="V1268" s="10">
        <f t="shared" si="133"/>
        <v>7648328.5989999985</v>
      </c>
      <c r="W1268" s="8">
        <v>359262</v>
      </c>
      <c r="X1268" s="12">
        <f t="shared" si="130"/>
        <v>2.5191225345291179E-2</v>
      </c>
      <c r="Y1268" s="8"/>
      <c r="Z1268" s="8"/>
      <c r="AA1268" s="8"/>
      <c r="AB1268" s="8"/>
      <c r="AC1268" s="66">
        <v>239024.07</v>
      </c>
    </row>
    <row r="1269" spans="1:29" x14ac:dyDescent="0.25">
      <c r="A1269" s="1" t="str">
        <f t="shared" si="129"/>
        <v>Dec</v>
      </c>
      <c r="B1269" s="2">
        <v>46006</v>
      </c>
      <c r="C1269" s="8">
        <v>-6096.2</v>
      </c>
      <c r="D1269" s="8">
        <v>-3702.9</v>
      </c>
      <c r="E1269" s="8">
        <v>0</v>
      </c>
      <c r="F1269" s="8">
        <v>-5491.6</v>
      </c>
      <c r="G1269" s="8">
        <v>26672.5</v>
      </c>
      <c r="H1269" s="8">
        <v>0</v>
      </c>
      <c r="I1269" s="8">
        <v>0</v>
      </c>
      <c r="J1269" s="10">
        <f t="shared" si="132"/>
        <v>11381.8</v>
      </c>
      <c r="K1269" s="8">
        <v>-85.47</v>
      </c>
      <c r="L1269" s="8">
        <v>-756.92</v>
      </c>
      <c r="M1269" s="8">
        <f t="shared" si="128"/>
        <v>-842.39</v>
      </c>
      <c r="N1269" s="10">
        <f t="shared" si="134"/>
        <v>10539.41</v>
      </c>
      <c r="O1269" s="11">
        <f>IF(Table5[[#This Row],[Beans]]="","",O1268+Table5[[#This Row],[Beans]])</f>
        <v>5183907.8999999957</v>
      </c>
      <c r="P1269" s="11">
        <f>IF(Table5[[#This Row],[Meal]]="","",P1268+Table5[[#This Row],[Meal]])</f>
        <v>1781905.6999999995</v>
      </c>
      <c r="Q1269" s="11">
        <f>IF(Table5[[#This Row],[Oil]]="","",Q1268+Table5[[#This Row],[Oil]])</f>
        <v>-540422.85999999987</v>
      </c>
      <c r="R1269" s="11">
        <f>IF(Table5[[#This Row],[Corn]]="","",R1268+Table5[[#This Row],[Corn]])</f>
        <v>820319.50099999981</v>
      </c>
      <c r="S1269" s="11">
        <f>IF(Table5[[#This Row],[Wheat]]="","",S1268+Table5[[#This Row],[Wheat]])</f>
        <v>1475636.120000002</v>
      </c>
      <c r="T1269" s="11">
        <f>IF(Table5[[#This Row],[KC Wheat]]="","",T1268+Table5[[#This Row],[KC Wheat]])</f>
        <v>-11076.900000000012</v>
      </c>
      <c r="U1269" s="11">
        <f>IF(Table5[[#This Row],[Energies]]="","",U1268+Table5[[#This Row],[Energies]])</f>
        <v>58860.250000000015</v>
      </c>
      <c r="V1269" s="10">
        <f t="shared" si="133"/>
        <v>7658868.0089999987</v>
      </c>
      <c r="W1269" s="8">
        <v>371398</v>
      </c>
      <c r="X1269" s="12">
        <f t="shared" si="130"/>
        <v>2.8377670315941388E-2</v>
      </c>
      <c r="Y1269" s="8">
        <f>-756.14-3061.17-182.31-26.09</f>
        <v>-4025.71</v>
      </c>
      <c r="Z1269" s="8">
        <v>1546.56</v>
      </c>
      <c r="AA1269" s="8"/>
      <c r="AB1269" s="1"/>
      <c r="AC1269" s="66">
        <v>275791.68</v>
      </c>
    </row>
    <row r="1270" spans="1:29" x14ac:dyDescent="0.25">
      <c r="A1270" s="1" t="str">
        <f t="shared" si="129"/>
        <v>Dec</v>
      </c>
      <c r="B1270" s="2">
        <v>46007</v>
      </c>
      <c r="C1270" s="8">
        <v>9321.4</v>
      </c>
      <c r="D1270" s="8">
        <v>-10567</v>
      </c>
      <c r="E1270" s="8">
        <v>0</v>
      </c>
      <c r="F1270" s="8">
        <v>16543.099999999999</v>
      </c>
      <c r="G1270" s="8">
        <v>43484.4</v>
      </c>
      <c r="H1270" s="8">
        <v>0</v>
      </c>
      <c r="I1270" s="8">
        <v>0</v>
      </c>
      <c r="J1270" s="10">
        <f t="shared" si="132"/>
        <v>58781.9</v>
      </c>
      <c r="K1270" s="8">
        <v>-135.04</v>
      </c>
      <c r="L1270" s="8">
        <v>-1193.26</v>
      </c>
      <c r="M1270" s="8">
        <f t="shared" si="128"/>
        <v>-1328.3</v>
      </c>
      <c r="N1270" s="10">
        <f t="shared" si="134"/>
        <v>57453.599999999999</v>
      </c>
      <c r="O1270" s="11">
        <f>IF(Table5[[#This Row],[Beans]]="","",O1269+Table5[[#This Row],[Beans]])</f>
        <v>5193229.2999999961</v>
      </c>
      <c r="P1270" s="11">
        <f>IF(Table5[[#This Row],[Meal]]="","",P1269+Table5[[#This Row],[Meal]])</f>
        <v>1771338.6999999995</v>
      </c>
      <c r="Q1270" s="11">
        <f>IF(Table5[[#This Row],[Oil]]="","",Q1269+Table5[[#This Row],[Oil]])</f>
        <v>-540422.85999999987</v>
      </c>
      <c r="R1270" s="11">
        <f>IF(Table5[[#This Row],[Corn]]="","",R1269+Table5[[#This Row],[Corn]])</f>
        <v>836862.60099999979</v>
      </c>
      <c r="S1270" s="11">
        <f>IF(Table5[[#This Row],[Wheat]]="","",S1269+Table5[[#This Row],[Wheat]])</f>
        <v>1519120.5200000019</v>
      </c>
      <c r="T1270" s="11">
        <f>IF(Table5[[#This Row],[KC Wheat]]="","",T1269+Table5[[#This Row],[KC Wheat]])</f>
        <v>-11076.900000000012</v>
      </c>
      <c r="U1270" s="11">
        <f>IF(Table5[[#This Row],[Energies]]="","",U1269+Table5[[#This Row],[Energies]])</f>
        <v>58860.250000000015</v>
      </c>
      <c r="V1270" s="10">
        <f t="shared" si="133"/>
        <v>7716321.6089999983</v>
      </c>
      <c r="W1270" s="8">
        <v>301626</v>
      </c>
      <c r="X1270" s="12">
        <f t="shared" si="130"/>
        <v>0.19047960056493804</v>
      </c>
      <c r="Y1270" s="8">
        <f>-4854.87-365.71</f>
        <v>-5220.58</v>
      </c>
      <c r="Z1270" s="8"/>
      <c r="AA1270" s="8"/>
      <c r="AB1270" s="8"/>
      <c r="AC1270" s="66">
        <v>353757.13</v>
      </c>
    </row>
    <row r="1271" spans="1:29" x14ac:dyDescent="0.25">
      <c r="A1271" s="1" t="str">
        <f t="shared" si="129"/>
        <v>Dec</v>
      </c>
      <c r="B1271" s="2">
        <v>46008</v>
      </c>
      <c r="C1271" s="8">
        <v>-13063.9</v>
      </c>
      <c r="D1271" s="8">
        <v>2844.7</v>
      </c>
      <c r="E1271" s="8">
        <v>0</v>
      </c>
      <c r="F1271" s="8">
        <v>18707.400000000001</v>
      </c>
      <c r="G1271" s="8">
        <v>12232.2</v>
      </c>
      <c r="H1271" s="8">
        <v>0</v>
      </c>
      <c r="I1271" s="8">
        <v>0</v>
      </c>
      <c r="J1271" s="10">
        <f t="shared" si="132"/>
        <v>20720.400000000001</v>
      </c>
      <c r="K1271" s="8">
        <v>-103.21</v>
      </c>
      <c r="L1271" s="8">
        <v>-911.54</v>
      </c>
      <c r="M1271" s="8">
        <f t="shared" si="128"/>
        <v>-1014.75</v>
      </c>
      <c r="N1271" s="10">
        <f t="shared" si="134"/>
        <v>19705.650000000001</v>
      </c>
      <c r="O1271" s="11">
        <f>IF(Table5[[#This Row],[Beans]]="","",O1270+Table5[[#This Row],[Beans]])</f>
        <v>5180165.3999999957</v>
      </c>
      <c r="P1271" s="11">
        <f>IF(Table5[[#This Row],[Meal]]="","",P1270+Table5[[#This Row],[Meal]])</f>
        <v>1774183.3999999994</v>
      </c>
      <c r="Q1271" s="11">
        <f>IF(Table5[[#This Row],[Oil]]="","",Q1270+Table5[[#This Row],[Oil]])</f>
        <v>-540422.85999999987</v>
      </c>
      <c r="R1271" s="11">
        <f>IF(Table5[[#This Row],[Corn]]="","",R1270+Table5[[#This Row],[Corn]])</f>
        <v>855570.00099999981</v>
      </c>
      <c r="S1271" s="11">
        <f>IF(Table5[[#This Row],[Wheat]]="","",S1270+Table5[[#This Row],[Wheat]])</f>
        <v>1531352.7200000018</v>
      </c>
      <c r="T1271" s="11">
        <f>IF(Table5[[#This Row],[KC Wheat]]="","",T1270+Table5[[#This Row],[KC Wheat]])</f>
        <v>-11076.900000000012</v>
      </c>
      <c r="U1271" s="11">
        <f>IF(Table5[[#This Row],[Energies]]="","",U1270+Table5[[#This Row],[Energies]])</f>
        <v>58860.250000000015</v>
      </c>
      <c r="V1271" s="10">
        <f t="shared" si="133"/>
        <v>7736027.2589999987</v>
      </c>
      <c r="W1271" s="8">
        <v>256740</v>
      </c>
      <c r="X1271" s="12">
        <f t="shared" si="130"/>
        <v>7.6753330217340501E-2</v>
      </c>
      <c r="Y1271" s="8"/>
      <c r="Z1271" s="8"/>
      <c r="AA1271" s="8"/>
      <c r="AB1271" s="1"/>
      <c r="AC1271" s="66">
        <v>359096.13</v>
      </c>
    </row>
    <row r="1272" spans="1:29" x14ac:dyDescent="0.25">
      <c r="A1272" s="1" t="str">
        <f t="shared" si="129"/>
        <v>Dec</v>
      </c>
      <c r="B1272" s="2">
        <v>46009</v>
      </c>
      <c r="C1272" s="8">
        <v>7778.7</v>
      </c>
      <c r="D1272" s="8">
        <v>-13636.8</v>
      </c>
      <c r="E1272" s="8">
        <v>0</v>
      </c>
      <c r="F1272" s="8">
        <v>-9429.1</v>
      </c>
      <c r="G1272" s="8">
        <v>591</v>
      </c>
      <c r="H1272" s="8">
        <v>0</v>
      </c>
      <c r="I1272" s="8">
        <v>0</v>
      </c>
      <c r="J1272" s="10">
        <f t="shared" si="132"/>
        <v>-14696.2</v>
      </c>
      <c r="K1272" s="8">
        <v>-60.21</v>
      </c>
      <c r="L1272" s="8">
        <v>-531.34</v>
      </c>
      <c r="M1272" s="8">
        <f t="shared" si="128"/>
        <v>-591.55000000000007</v>
      </c>
      <c r="N1272" s="10">
        <f t="shared" si="134"/>
        <v>-15287.75</v>
      </c>
      <c r="O1272" s="11">
        <f>IF(Table5[[#This Row],[Beans]]="","",O1271+Table5[[#This Row],[Beans]])</f>
        <v>5187944.0999999959</v>
      </c>
      <c r="P1272" s="11">
        <f>IF(Table5[[#This Row],[Meal]]="","",P1271+Table5[[#This Row],[Meal]])</f>
        <v>1760546.5999999994</v>
      </c>
      <c r="Q1272" s="11">
        <f>IF(Table5[[#This Row],[Oil]]="","",Q1271+Table5[[#This Row],[Oil]])</f>
        <v>-540422.85999999987</v>
      </c>
      <c r="R1272" s="11">
        <f>IF(Table5[[#This Row],[Corn]]="","",R1271+Table5[[#This Row],[Corn]])</f>
        <v>846140.90099999984</v>
      </c>
      <c r="S1272" s="11">
        <f>IF(Table5[[#This Row],[Wheat]]="","",S1271+Table5[[#This Row],[Wheat]])</f>
        <v>1531943.7200000018</v>
      </c>
      <c r="T1272" s="11">
        <f>IF(Table5[[#This Row],[KC Wheat]]="","",T1271+Table5[[#This Row],[KC Wheat]])</f>
        <v>-11076.900000000012</v>
      </c>
      <c r="U1272" s="11">
        <f>IF(Table5[[#This Row],[Energies]]="","",U1271+Table5[[#This Row],[Energies]])</f>
        <v>58860.250000000015</v>
      </c>
      <c r="V1272" s="10">
        <f t="shared" si="133"/>
        <v>7720739.5089999987</v>
      </c>
      <c r="W1272" s="8">
        <v>293344</v>
      </c>
      <c r="X1272" s="12">
        <f t="shared" si="130"/>
        <v>-5.2115434438747679E-2</v>
      </c>
      <c r="Y1272" s="8"/>
      <c r="Z1272" s="8"/>
      <c r="AA1272" s="8"/>
      <c r="AB1272" s="8"/>
      <c r="AC1272" s="66">
        <v>350757.08</v>
      </c>
    </row>
    <row r="1273" spans="1:29" x14ac:dyDescent="0.25">
      <c r="A1273" s="1" t="str">
        <f t="shared" si="129"/>
        <v>Dec</v>
      </c>
      <c r="B1273" s="2">
        <v>46010</v>
      </c>
      <c r="C1273" s="8">
        <v>-9607</v>
      </c>
      <c r="D1273" s="8">
        <v>-763.8</v>
      </c>
      <c r="E1273" s="8">
        <v>0</v>
      </c>
      <c r="F1273" s="8">
        <v>1307.7</v>
      </c>
      <c r="G1273" s="8">
        <v>-10596.8</v>
      </c>
      <c r="H1273" s="8">
        <v>0</v>
      </c>
      <c r="I1273" s="8">
        <v>0</v>
      </c>
      <c r="J1273" s="10">
        <f t="shared" si="132"/>
        <v>-19659.899999999998</v>
      </c>
      <c r="K1273" s="8">
        <v>-58.5</v>
      </c>
      <c r="L1273" s="8">
        <v>-515.44000000000005</v>
      </c>
      <c r="M1273" s="8">
        <f t="shared" si="128"/>
        <v>-573.94000000000005</v>
      </c>
      <c r="N1273" s="10">
        <f t="shared" si="134"/>
        <v>-20233.839999999997</v>
      </c>
      <c r="O1273" s="11">
        <f>IF(Table5[[#This Row],[Beans]]="","",O1272+Table5[[#This Row],[Beans]])</f>
        <v>5178337.0999999959</v>
      </c>
      <c r="P1273" s="11">
        <f>IF(Table5[[#This Row],[Meal]]="","",P1272+Table5[[#This Row],[Meal]])</f>
        <v>1759782.7999999993</v>
      </c>
      <c r="Q1273" s="11">
        <f>IF(Table5[[#This Row],[Oil]]="","",Q1272+Table5[[#This Row],[Oil]])</f>
        <v>-540422.85999999987</v>
      </c>
      <c r="R1273" s="11">
        <f>IF(Table5[[#This Row],[Corn]]="","",R1272+Table5[[#This Row],[Corn]])</f>
        <v>847448.60099999979</v>
      </c>
      <c r="S1273" s="11">
        <f>IF(Table5[[#This Row],[Wheat]]="","",S1272+Table5[[#This Row],[Wheat]])</f>
        <v>1521346.9200000018</v>
      </c>
      <c r="T1273" s="11">
        <f>IF(Table5[[#This Row],[KC Wheat]]="","",T1272+Table5[[#This Row],[KC Wheat]])</f>
        <v>-11076.900000000012</v>
      </c>
      <c r="U1273" s="11">
        <f>IF(Table5[[#This Row],[Energies]]="","",U1272+Table5[[#This Row],[Energies]])</f>
        <v>58860.250000000015</v>
      </c>
      <c r="V1273" s="10">
        <f t="shared" si="133"/>
        <v>7700505.6689999988</v>
      </c>
      <c r="W1273" s="8">
        <v>322116</v>
      </c>
      <c r="X1273" s="12">
        <f t="shared" si="130"/>
        <v>-6.2815383278073733E-2</v>
      </c>
      <c r="Y1273" s="8"/>
      <c r="Z1273" s="8"/>
      <c r="AA1273" s="8"/>
      <c r="AB1273" s="1"/>
      <c r="AC1273" s="66">
        <v>341036.89</v>
      </c>
    </row>
    <row r="1274" spans="1:29" x14ac:dyDescent="0.25">
      <c r="A1274" s="1" t="str">
        <f t="shared" si="129"/>
        <v>Dec</v>
      </c>
      <c r="B1274" s="2">
        <v>46013</v>
      </c>
      <c r="C1274" s="8">
        <v>22185.3</v>
      </c>
      <c r="D1274" s="8">
        <v>-19086.5</v>
      </c>
      <c r="E1274" s="8">
        <v>0</v>
      </c>
      <c r="F1274" s="8">
        <v>-2760.6</v>
      </c>
      <c r="G1274" s="8">
        <v>-8374.4</v>
      </c>
      <c r="H1274" s="8">
        <v>0</v>
      </c>
      <c r="I1274" s="8">
        <v>0</v>
      </c>
      <c r="J1274" s="10">
        <f t="shared" si="132"/>
        <v>-8036.2000000000007</v>
      </c>
      <c r="K1274" s="8">
        <v>-68.16</v>
      </c>
      <c r="L1274" s="8">
        <v>-601.14</v>
      </c>
      <c r="M1274" s="8">
        <f t="shared" si="128"/>
        <v>-669.3</v>
      </c>
      <c r="N1274" s="10">
        <f t="shared" si="134"/>
        <v>-8705.5</v>
      </c>
      <c r="O1274" s="11">
        <f>IF(Table5[[#This Row],[Beans]]="","",O1273+Table5[[#This Row],[Beans]])</f>
        <v>5200522.3999999957</v>
      </c>
      <c r="P1274" s="11">
        <f>IF(Table5[[#This Row],[Meal]]="","",P1273+Table5[[#This Row],[Meal]])</f>
        <v>1740696.2999999993</v>
      </c>
      <c r="Q1274" s="11">
        <f>IF(Table5[[#This Row],[Oil]]="","",Q1273+Table5[[#This Row],[Oil]])</f>
        <v>-540422.85999999987</v>
      </c>
      <c r="R1274" s="11">
        <f>IF(Table5[[#This Row],[Corn]]="","",R1273+Table5[[#This Row],[Corn]])</f>
        <v>844688.00099999981</v>
      </c>
      <c r="S1274" s="11">
        <f>IF(Table5[[#This Row],[Wheat]]="","",S1273+Table5[[#This Row],[Wheat]])</f>
        <v>1512972.5200000019</v>
      </c>
      <c r="T1274" s="11">
        <f>IF(Table5[[#This Row],[KC Wheat]]="","",T1273+Table5[[#This Row],[KC Wheat]])</f>
        <v>-11076.900000000012</v>
      </c>
      <c r="U1274" s="11">
        <f>IF(Table5[[#This Row],[Energies]]="","",U1273+Table5[[#This Row],[Energies]])</f>
        <v>58860.250000000015</v>
      </c>
      <c r="V1274" s="10">
        <f t="shared" si="133"/>
        <v>7691800.1689999988</v>
      </c>
      <c r="W1274" s="8">
        <v>324576.34000000003</v>
      </c>
      <c r="X1274" s="12">
        <f t="shared" si="130"/>
        <v>-2.6821117029047773E-2</v>
      </c>
      <c r="Y1274" s="8"/>
      <c r="Z1274" s="8"/>
      <c r="AA1274" s="8"/>
      <c r="AB1274" s="8"/>
      <c r="AC1274" s="66">
        <v>320074</v>
      </c>
    </row>
    <row r="1275" spans="1:29" x14ac:dyDescent="0.25">
      <c r="A1275" s="1" t="str">
        <f t="shared" si="129"/>
        <v>Dec</v>
      </c>
      <c r="B1275" s="2">
        <v>46014</v>
      </c>
      <c r="C1275" s="8">
        <v>10225.700000000001</v>
      </c>
      <c r="D1275" s="8">
        <v>2583.5</v>
      </c>
      <c r="E1275" s="8">
        <v>0</v>
      </c>
      <c r="F1275" s="8">
        <v>6007.9</v>
      </c>
      <c r="G1275" s="8">
        <v>-8217</v>
      </c>
      <c r="H1275" s="8">
        <v>0</v>
      </c>
      <c r="I1275" s="8">
        <v>0</v>
      </c>
      <c r="J1275" s="10">
        <f t="shared" si="132"/>
        <v>10600.099999999999</v>
      </c>
      <c r="K1275" s="8">
        <v>-61.29</v>
      </c>
      <c r="L1275" s="8">
        <v>-527.03</v>
      </c>
      <c r="M1275" s="8">
        <f t="shared" si="128"/>
        <v>-588.31999999999994</v>
      </c>
      <c r="N1275" s="10">
        <f t="shared" si="134"/>
        <v>10011.779999999999</v>
      </c>
      <c r="O1275" s="11">
        <f>IF(Table5[[#This Row],[Beans]]="","",O1274+Table5[[#This Row],[Beans]])</f>
        <v>5210748.0999999959</v>
      </c>
      <c r="P1275" s="11">
        <f>IF(Table5[[#This Row],[Meal]]="","",P1274+Table5[[#This Row],[Meal]])</f>
        <v>1743279.7999999993</v>
      </c>
      <c r="Q1275" s="11">
        <f>IF(Table5[[#This Row],[Oil]]="","",Q1274+Table5[[#This Row],[Oil]])</f>
        <v>-540422.85999999987</v>
      </c>
      <c r="R1275" s="11">
        <f>IF(Table5[[#This Row],[Corn]]="","",R1274+Table5[[#This Row],[Corn]])</f>
        <v>850695.90099999984</v>
      </c>
      <c r="S1275" s="11">
        <f>IF(Table5[[#This Row],[Wheat]]="","",S1274+Table5[[#This Row],[Wheat]])</f>
        <v>1504755.5200000019</v>
      </c>
      <c r="T1275" s="11">
        <f>IF(Table5[[#This Row],[KC Wheat]]="","",T1274+Table5[[#This Row],[KC Wheat]])</f>
        <v>-11076.900000000012</v>
      </c>
      <c r="U1275" s="11">
        <f>IF(Table5[[#This Row],[Energies]]="","",U1274+Table5[[#This Row],[Energies]])</f>
        <v>58860.250000000015</v>
      </c>
      <c r="V1275" s="10">
        <f t="shared" si="133"/>
        <v>7701811.9489999991</v>
      </c>
      <c r="W1275" s="8">
        <v>323630</v>
      </c>
      <c r="X1275" s="12">
        <f t="shared" si="130"/>
        <v>3.0935883570744366E-2</v>
      </c>
      <c r="Y1275" s="8"/>
      <c r="Z1275" s="8"/>
      <c r="AA1275" s="8"/>
      <c r="AB1275" s="1"/>
      <c r="AC1275" s="66">
        <v>317293.02</v>
      </c>
    </row>
    <row r="1276" spans="1:29" x14ac:dyDescent="0.25">
      <c r="A1276" s="1" t="str">
        <f t="shared" si="129"/>
        <v>Dec</v>
      </c>
      <c r="B1276" s="2">
        <v>46015</v>
      </c>
      <c r="C1276" s="8">
        <v>14815.1</v>
      </c>
      <c r="D1276" s="8">
        <v>675.5</v>
      </c>
      <c r="E1276" s="8">
        <v>0</v>
      </c>
      <c r="F1276" s="8">
        <v>-15106.6</v>
      </c>
      <c r="G1276" s="8">
        <v>7836.9</v>
      </c>
      <c r="H1276" s="8">
        <v>0</v>
      </c>
      <c r="I1276" s="8">
        <v>0</v>
      </c>
      <c r="J1276" s="10">
        <f t="shared" si="132"/>
        <v>8220.9</v>
      </c>
      <c r="K1276" s="8">
        <v>-60.38</v>
      </c>
      <c r="L1276" s="8">
        <v>-511.29</v>
      </c>
      <c r="M1276" s="8">
        <f t="shared" si="128"/>
        <v>-571.67000000000007</v>
      </c>
      <c r="N1276" s="10">
        <f t="shared" si="134"/>
        <v>7649.23</v>
      </c>
      <c r="O1276" s="11">
        <f>IF(Table5[[#This Row],[Beans]]="","",O1275+Table5[[#This Row],[Beans]])</f>
        <v>5225563.1999999955</v>
      </c>
      <c r="P1276" s="11">
        <f>IF(Table5[[#This Row],[Meal]]="","",P1275+Table5[[#This Row],[Meal]])</f>
        <v>1743955.2999999993</v>
      </c>
      <c r="Q1276" s="11">
        <f>IF(Table5[[#This Row],[Oil]]="","",Q1275+Table5[[#This Row],[Oil]])</f>
        <v>-540422.85999999987</v>
      </c>
      <c r="R1276" s="11">
        <f>IF(Table5[[#This Row],[Corn]]="","",R1275+Table5[[#This Row],[Corn]])</f>
        <v>835589.30099999986</v>
      </c>
      <c r="S1276" s="11">
        <f>IF(Table5[[#This Row],[Wheat]]="","",S1275+Table5[[#This Row],[Wheat]])</f>
        <v>1512592.4200000018</v>
      </c>
      <c r="T1276" s="11">
        <f>IF(Table5[[#This Row],[KC Wheat]]="","",T1275+Table5[[#This Row],[KC Wheat]])</f>
        <v>-11076.900000000012</v>
      </c>
      <c r="U1276" s="11">
        <f>IF(Table5[[#This Row],[Energies]]="","",U1275+Table5[[#This Row],[Energies]])</f>
        <v>58860.250000000015</v>
      </c>
      <c r="V1276" s="10">
        <f t="shared" si="133"/>
        <v>7709461.1789999995</v>
      </c>
      <c r="W1276" s="8">
        <v>347758</v>
      </c>
      <c r="X1276" s="12">
        <f t="shared" si="130"/>
        <v>2.1995841936058982E-2</v>
      </c>
      <c r="Y1276" s="8"/>
      <c r="Z1276" s="8"/>
      <c r="AA1276" s="8"/>
      <c r="AB1276" s="8"/>
      <c r="AC1276" s="66">
        <v>356787.6</v>
      </c>
    </row>
    <row r="1277" spans="1:29" x14ac:dyDescent="0.25">
      <c r="A1277" s="1" t="str">
        <f t="shared" si="129"/>
        <v>Dec</v>
      </c>
      <c r="B1277" s="2">
        <v>46017</v>
      </c>
      <c r="C1277" s="8">
        <v>17740.400000000001</v>
      </c>
      <c r="D1277" s="8">
        <v>1210.3</v>
      </c>
      <c r="E1277" s="8">
        <v>0</v>
      </c>
      <c r="F1277" s="8">
        <v>-1371.1</v>
      </c>
      <c r="G1277" s="8">
        <v>-4917.3</v>
      </c>
      <c r="H1277" s="8">
        <v>0</v>
      </c>
      <c r="I1277" s="8">
        <v>0</v>
      </c>
      <c r="J1277" s="10">
        <f t="shared" si="132"/>
        <v>12662.300000000003</v>
      </c>
      <c r="K1277" s="8">
        <v>-359</v>
      </c>
      <c r="L1277" s="8">
        <v>-1627.74</v>
      </c>
      <c r="M1277" s="8">
        <f t="shared" si="128"/>
        <v>-1986.74</v>
      </c>
      <c r="N1277" s="10">
        <f t="shared" si="134"/>
        <v>10675.560000000003</v>
      </c>
      <c r="O1277" s="11">
        <f>IF(Table5[[#This Row],[Beans]]="","",O1276+Table5[[#This Row],[Beans]])</f>
        <v>5243303.5999999959</v>
      </c>
      <c r="P1277" s="11">
        <f>IF(Table5[[#This Row],[Meal]]="","",P1276+Table5[[#This Row],[Meal]])</f>
        <v>1745165.5999999994</v>
      </c>
      <c r="Q1277" s="11">
        <f>IF(Table5[[#This Row],[Oil]]="","",Q1276+Table5[[#This Row],[Oil]])</f>
        <v>-540422.85999999987</v>
      </c>
      <c r="R1277" s="11">
        <f>IF(Table5[[#This Row],[Corn]]="","",R1276+Table5[[#This Row],[Corn]])</f>
        <v>834218.20099999988</v>
      </c>
      <c r="S1277" s="11">
        <f>IF(Table5[[#This Row],[Wheat]]="","",S1276+Table5[[#This Row],[Wheat]])</f>
        <v>1507675.1200000017</v>
      </c>
      <c r="T1277" s="11">
        <f>IF(Table5[[#This Row],[KC Wheat]]="","",T1276+Table5[[#This Row],[KC Wheat]])</f>
        <v>-11076.900000000012</v>
      </c>
      <c r="U1277" s="11">
        <f>IF(Table5[[#This Row],[Energies]]="","",U1276+Table5[[#This Row],[Energies]])</f>
        <v>58860.250000000015</v>
      </c>
      <c r="V1277" s="10">
        <f t="shared" si="133"/>
        <v>7720136.7389999991</v>
      </c>
      <c r="W1277" s="8">
        <v>461505</v>
      </c>
      <c r="X1277" s="12">
        <f t="shared" si="130"/>
        <v>2.3132057074137881E-2</v>
      </c>
      <c r="Y1277" s="8"/>
      <c r="Z1277" s="8"/>
      <c r="AA1277" s="8"/>
      <c r="AB1277" s="8"/>
      <c r="AC1277" s="66">
        <v>329770.86</v>
      </c>
    </row>
    <row r="1278" spans="1:29" x14ac:dyDescent="0.25">
      <c r="A1278" s="1" t="str">
        <f t="shared" si="129"/>
        <v>Dec</v>
      </c>
      <c r="B1278" s="2">
        <v>46020</v>
      </c>
      <c r="C1278" s="8">
        <v>-856.4</v>
      </c>
      <c r="D1278" s="8">
        <v>894.4</v>
      </c>
      <c r="E1278" s="8">
        <v>0</v>
      </c>
      <c r="F1278" s="8">
        <v>4724.6000000000004</v>
      </c>
      <c r="G1278" s="8">
        <v>1301.9000000000001</v>
      </c>
      <c r="H1278" s="8">
        <v>0</v>
      </c>
      <c r="I1278" s="8">
        <v>0</v>
      </c>
      <c r="J1278" s="10">
        <f t="shared" si="132"/>
        <v>6064.5</v>
      </c>
      <c r="K1278" s="8">
        <v>-53.61</v>
      </c>
      <c r="L1278" s="8">
        <v>-463.77</v>
      </c>
      <c r="M1278" s="8">
        <f t="shared" si="128"/>
        <v>-517.38</v>
      </c>
      <c r="N1278" s="10">
        <f t="shared" si="134"/>
        <v>5547.12</v>
      </c>
      <c r="O1278" s="11">
        <f>IF(Table5[[#This Row],[Beans]]="","",O1277+Table5[[#This Row],[Beans]])</f>
        <v>5242447.1999999955</v>
      </c>
      <c r="P1278" s="11">
        <f>IF(Table5[[#This Row],[Meal]]="","",P1277+Table5[[#This Row],[Meal]])</f>
        <v>1746059.9999999993</v>
      </c>
      <c r="Q1278" s="11">
        <f>IF(Table5[[#This Row],[Oil]]="","",Q1277+Table5[[#This Row],[Oil]])</f>
        <v>-540422.85999999987</v>
      </c>
      <c r="R1278" s="11">
        <f>IF(Table5[[#This Row],[Corn]]="","",R1277+Table5[[#This Row],[Corn]])</f>
        <v>838942.80099999986</v>
      </c>
      <c r="S1278" s="11">
        <f>IF(Table5[[#This Row],[Wheat]]="","",S1277+Table5[[#This Row],[Wheat]])</f>
        <v>1508977.0200000016</v>
      </c>
      <c r="T1278" s="11">
        <f>IF(Table5[[#This Row],[KC Wheat]]="","",T1277+Table5[[#This Row],[KC Wheat]])</f>
        <v>-11076.900000000012</v>
      </c>
      <c r="U1278" s="11">
        <f>IF(Table5[[#This Row],[Energies]]="","",U1277+Table5[[#This Row],[Energies]])</f>
        <v>58860.250000000015</v>
      </c>
      <c r="V1278" s="10">
        <f t="shared" si="133"/>
        <v>7725683.8589999992</v>
      </c>
      <c r="W1278" s="8">
        <v>468634</v>
      </c>
      <c r="X1278" s="12">
        <f t="shared" si="130"/>
        <v>1.1836785209779913E-2</v>
      </c>
      <c r="Y1278" s="8"/>
      <c r="Z1278" s="8"/>
      <c r="AA1278" s="8"/>
      <c r="AB1278" s="1"/>
      <c r="AC1278" s="66">
        <v>346687.23</v>
      </c>
    </row>
    <row r="1279" spans="1:29" x14ac:dyDescent="0.25">
      <c r="A1279" s="1" t="str">
        <f t="shared" si="129"/>
        <v>Dec</v>
      </c>
      <c r="B1279" s="2">
        <v>46021</v>
      </c>
      <c r="C1279" s="8">
        <v>-2647.9</v>
      </c>
      <c r="D1279" s="8">
        <v>-6485.6</v>
      </c>
      <c r="E1279" s="8">
        <v>0</v>
      </c>
      <c r="F1279" s="8">
        <v>-4018.3</v>
      </c>
      <c r="G1279" s="8">
        <v>-5833</v>
      </c>
      <c r="H1279" s="8">
        <v>0</v>
      </c>
      <c r="I1279" s="8">
        <v>0</v>
      </c>
      <c r="J1279" s="10">
        <f t="shared" si="132"/>
        <v>-18984.8</v>
      </c>
      <c r="K1279" s="8">
        <v>-47.11</v>
      </c>
      <c r="L1279" s="8">
        <v>-416.36</v>
      </c>
      <c r="M1279" s="8">
        <f t="shared" si="128"/>
        <v>-463.47</v>
      </c>
      <c r="N1279" s="10">
        <f t="shared" si="134"/>
        <v>-19448.27</v>
      </c>
      <c r="O1279" s="11">
        <f>IF(Table5[[#This Row],[Beans]]="","",O1278+Table5[[#This Row],[Beans]])</f>
        <v>5239799.2999999952</v>
      </c>
      <c r="P1279" s="11">
        <f>IF(Table5[[#This Row],[Meal]]="","",P1278+Table5[[#This Row],[Meal]])</f>
        <v>1739574.3999999992</v>
      </c>
      <c r="Q1279" s="11">
        <f>IF(Table5[[#This Row],[Oil]]="","",Q1278+Table5[[#This Row],[Oil]])</f>
        <v>-540422.85999999987</v>
      </c>
      <c r="R1279" s="11">
        <f>IF(Table5[[#This Row],[Corn]]="","",R1278+Table5[[#This Row],[Corn]])</f>
        <v>834924.50099999981</v>
      </c>
      <c r="S1279" s="11">
        <f>IF(Table5[[#This Row],[Wheat]]="","",S1278+Table5[[#This Row],[Wheat]])</f>
        <v>1503144.0200000016</v>
      </c>
      <c r="T1279" s="11">
        <f>IF(Table5[[#This Row],[KC Wheat]]="","",T1278+Table5[[#This Row],[KC Wheat]])</f>
        <v>-11076.900000000012</v>
      </c>
      <c r="U1279" s="11">
        <f>IF(Table5[[#This Row],[Energies]]="","",U1278+Table5[[#This Row],[Energies]])</f>
        <v>58860.250000000015</v>
      </c>
      <c r="V1279" s="10">
        <f t="shared" si="133"/>
        <v>7706235.5889999997</v>
      </c>
      <c r="W1279" s="8">
        <v>510385</v>
      </c>
      <c r="X1279" s="12">
        <f t="shared" si="130"/>
        <v>-3.8105097132556796E-2</v>
      </c>
      <c r="Y1279" s="8"/>
      <c r="Z1279" s="8"/>
      <c r="AA1279" s="8"/>
      <c r="AB1279" s="8"/>
      <c r="AC1279" s="66">
        <v>325603.76</v>
      </c>
    </row>
    <row r="1280" spans="1:29" x14ac:dyDescent="0.25">
      <c r="A1280" s="1" t="str">
        <f t="shared" si="129"/>
        <v>Dec</v>
      </c>
      <c r="B1280" s="2">
        <v>46022</v>
      </c>
      <c r="C1280" s="8">
        <v>-31154.799999999999</v>
      </c>
      <c r="D1280" s="8">
        <v>1622.9</v>
      </c>
      <c r="E1280" s="8">
        <v>0</v>
      </c>
      <c r="F1280" s="8">
        <v>-568.6</v>
      </c>
      <c r="G1280" s="8">
        <v>-6173.3</v>
      </c>
      <c r="H1280" s="8">
        <v>0</v>
      </c>
      <c r="I1280" s="8">
        <v>0</v>
      </c>
      <c r="J1280" s="10">
        <f t="shared" si="132"/>
        <v>-36273.799999999996</v>
      </c>
      <c r="K1280" s="8">
        <v>-46.75</v>
      </c>
      <c r="L1280" s="8">
        <v>-410.04</v>
      </c>
      <c r="M1280" s="8">
        <f t="shared" si="128"/>
        <v>-456.79</v>
      </c>
      <c r="N1280" s="10">
        <f t="shared" si="134"/>
        <v>-36730.589999999997</v>
      </c>
      <c r="O1280" s="11">
        <f>IF(Table5[[#This Row],[Beans]]="","",O1279+Table5[[#This Row],[Beans]])</f>
        <v>5208644.4999999953</v>
      </c>
      <c r="P1280" s="11">
        <f>IF(Table5[[#This Row],[Meal]]="","",P1279+Table5[[#This Row],[Meal]])</f>
        <v>1741197.2999999991</v>
      </c>
      <c r="Q1280" s="11">
        <f>IF(Table5[[#This Row],[Oil]]="","",Q1279+Table5[[#This Row],[Oil]])</f>
        <v>-540422.85999999987</v>
      </c>
      <c r="R1280" s="11">
        <f>IF(Table5[[#This Row],[Corn]]="","",R1279+Table5[[#This Row],[Corn]])</f>
        <v>834355.90099999984</v>
      </c>
      <c r="S1280" s="11">
        <f>IF(Table5[[#This Row],[Wheat]]="","",S1279+Table5[[#This Row],[Wheat]])</f>
        <v>1496970.7200000016</v>
      </c>
      <c r="T1280" s="11">
        <f>IF(Table5[[#This Row],[KC Wheat]]="","",T1279+Table5[[#This Row],[KC Wheat]])</f>
        <v>-11076.900000000012</v>
      </c>
      <c r="U1280" s="11">
        <f>IF(Table5[[#This Row],[Energies]]="","",U1279+Table5[[#This Row],[Energies]])</f>
        <v>58860.250000000015</v>
      </c>
      <c r="V1280" s="10">
        <f t="shared" si="133"/>
        <v>7669504.9989999998</v>
      </c>
      <c r="W1280" s="8">
        <v>494063</v>
      </c>
      <c r="X1280" s="12">
        <f t="shared" si="130"/>
        <v>-7.434393994288177E-2</v>
      </c>
      <c r="Y1280" s="8"/>
      <c r="Z1280" s="8"/>
      <c r="AA1280" s="8"/>
      <c r="AB1280" s="1"/>
      <c r="AC1280" s="66">
        <v>262055.72</v>
      </c>
    </row>
    <row r="1281" spans="1:31" x14ac:dyDescent="0.25">
      <c r="A1281" s="1" t="str">
        <f t="shared" si="129"/>
        <v>Jan</v>
      </c>
      <c r="B1281" s="2">
        <v>46024</v>
      </c>
      <c r="C1281" s="8">
        <v>22511</v>
      </c>
      <c r="D1281" s="8">
        <v>-2103.6</v>
      </c>
      <c r="E1281" s="8">
        <v>0</v>
      </c>
      <c r="F1281" s="8">
        <v>6684.9</v>
      </c>
      <c r="G1281" s="8">
        <v>-5901.8</v>
      </c>
      <c r="H1281" s="8">
        <v>0</v>
      </c>
      <c r="I1281" s="8">
        <v>0</v>
      </c>
      <c r="J1281" s="10">
        <f t="shared" si="132"/>
        <v>21190.500000000004</v>
      </c>
      <c r="K1281" s="8">
        <v>-39.590000000000003</v>
      </c>
      <c r="L1281" s="8">
        <v>-346.73</v>
      </c>
      <c r="M1281" s="8">
        <f t="shared" si="128"/>
        <v>-386.32000000000005</v>
      </c>
      <c r="N1281" s="10">
        <f t="shared" si="134"/>
        <v>20804.180000000004</v>
      </c>
      <c r="O1281" s="11">
        <f>IF(Table5[[#This Row],[Beans]]="","",O1280+Table5[[#This Row],[Beans]])</f>
        <v>5231155.4999999953</v>
      </c>
      <c r="P1281" s="11">
        <f>IF(Table5[[#This Row],[Meal]]="","",P1280+Table5[[#This Row],[Meal]])</f>
        <v>1739093.699999999</v>
      </c>
      <c r="Q1281" s="11">
        <f>IF(Table5[[#This Row],[Oil]]="","",Q1280+Table5[[#This Row],[Oil]])</f>
        <v>-540422.85999999987</v>
      </c>
      <c r="R1281" s="11">
        <f>IF(Table5[[#This Row],[Corn]]="","",R1280+Table5[[#This Row],[Corn]])</f>
        <v>841040.80099999986</v>
      </c>
      <c r="S1281" s="11">
        <f>IF(Table5[[#This Row],[Wheat]]="","",S1280+Table5[[#This Row],[Wheat]])</f>
        <v>1491068.9200000016</v>
      </c>
      <c r="T1281" s="11">
        <f>IF(Table5[[#This Row],[KC Wheat]]="","",T1280+Table5[[#This Row],[KC Wheat]])</f>
        <v>-11076.900000000012</v>
      </c>
      <c r="U1281" s="11">
        <f>IF(Table5[[#This Row],[Energies]]="","",U1280+Table5[[#This Row],[Energies]])</f>
        <v>58860.250000000015</v>
      </c>
      <c r="V1281" s="10">
        <f t="shared" ref="V1281:V1344" si="135">IF(N1281&lt;&gt;"",IFERROR(V1280+N1281,""),"")</f>
        <v>7690309.1789999995</v>
      </c>
      <c r="W1281" s="8">
        <v>494970</v>
      </c>
      <c r="X1281" s="12">
        <f t="shared" si="130"/>
        <v>4.203119380972585E-2</v>
      </c>
      <c r="Y1281" s="8"/>
      <c r="Z1281" s="8"/>
      <c r="AA1281" s="8"/>
      <c r="AB1281" s="1"/>
      <c r="AC1281" s="66">
        <v>289426.90000000002</v>
      </c>
    </row>
    <row r="1282" spans="1:31" x14ac:dyDescent="0.25">
      <c r="A1282" s="1" t="str">
        <f t="shared" si="129"/>
        <v>Jan</v>
      </c>
      <c r="B1282" s="2">
        <v>46027</v>
      </c>
      <c r="C1282" s="8">
        <v>30643.599999999999</v>
      </c>
      <c r="D1282" s="8">
        <v>-5802.9</v>
      </c>
      <c r="E1282" s="8">
        <v>0</v>
      </c>
      <c r="F1282" s="8">
        <v>-2260.1</v>
      </c>
      <c r="G1282" s="8">
        <v>-19309.3</v>
      </c>
      <c r="H1282" s="8">
        <v>0</v>
      </c>
      <c r="I1282" s="8">
        <v>0</v>
      </c>
      <c r="J1282" s="10">
        <f t="shared" si="132"/>
        <v>3271.2999999999993</v>
      </c>
      <c r="K1282" s="8">
        <v>-55.83</v>
      </c>
      <c r="L1282" s="8">
        <v>-484.6</v>
      </c>
      <c r="M1282" s="8">
        <f t="shared" ref="M1282:M1332" si="136">IF(SUM(K1282:L1282)=0,"",SUM(K1282:L1282))</f>
        <v>-540.43000000000006</v>
      </c>
      <c r="N1282" s="10">
        <f t="shared" si="134"/>
        <v>2730.869999999999</v>
      </c>
      <c r="O1282" s="11">
        <f>IF(Table5[[#This Row],[Beans]]="","",O1281+Table5[[#This Row],[Beans]])</f>
        <v>5261799.099999995</v>
      </c>
      <c r="P1282" s="11">
        <f>IF(Table5[[#This Row],[Meal]]="","",P1281+Table5[[#This Row],[Meal]])</f>
        <v>1733290.7999999991</v>
      </c>
      <c r="Q1282" s="11">
        <f>IF(Table5[[#This Row],[Oil]]="","",Q1281+Table5[[#This Row],[Oil]])</f>
        <v>-540422.85999999987</v>
      </c>
      <c r="R1282" s="11">
        <f>IF(Table5[[#This Row],[Corn]]="","",R1281+Table5[[#This Row],[Corn]])</f>
        <v>838780.70099999988</v>
      </c>
      <c r="S1282" s="11">
        <f>IF(Table5[[#This Row],[Wheat]]="","",S1281+Table5[[#This Row],[Wheat]])</f>
        <v>1471759.6200000015</v>
      </c>
      <c r="T1282" s="11">
        <f>IF(Table5[[#This Row],[KC Wheat]]="","",T1281+Table5[[#This Row],[KC Wheat]])</f>
        <v>-11076.900000000012</v>
      </c>
      <c r="U1282" s="11">
        <f>IF(Table5[[#This Row],[Energies]]="","",U1281+Table5[[#This Row],[Energies]])</f>
        <v>58860.250000000015</v>
      </c>
      <c r="V1282" s="10">
        <f t="shared" si="135"/>
        <v>7693040.0489999996</v>
      </c>
      <c r="W1282" s="8">
        <v>465552</v>
      </c>
      <c r="X1282" s="12">
        <f t="shared" si="130"/>
        <v>5.8658753479740155E-3</v>
      </c>
      <c r="Y1282" s="8">
        <f>-1704.28-1704.28-2500</f>
        <v>-5908.5599999999995</v>
      </c>
      <c r="Z1282" s="8"/>
      <c r="AA1282" s="8">
        <v>-262055.72</v>
      </c>
      <c r="AB1282" s="8"/>
      <c r="AC1282" s="66">
        <v>53948.25</v>
      </c>
    </row>
    <row r="1283" spans="1:31" x14ac:dyDescent="0.25">
      <c r="A1283" s="1" t="str">
        <f t="shared" si="129"/>
        <v>Jan</v>
      </c>
      <c r="B1283" s="2">
        <v>46028</v>
      </c>
      <c r="C1283" s="8">
        <v>12639.6</v>
      </c>
      <c r="D1283" s="8">
        <v>5190.6000000000004</v>
      </c>
      <c r="E1283" s="8">
        <v>0</v>
      </c>
      <c r="F1283" s="8">
        <v>3803.4</v>
      </c>
      <c r="G1283" s="8">
        <v>-6787.1</v>
      </c>
      <c r="H1283" s="8">
        <v>0</v>
      </c>
      <c r="I1283" s="8">
        <v>0</v>
      </c>
      <c r="J1283" s="10">
        <f t="shared" si="132"/>
        <v>14846.500000000002</v>
      </c>
      <c r="K1283" s="8">
        <v>-61.1</v>
      </c>
      <c r="L1283" s="8">
        <v>-541.11</v>
      </c>
      <c r="M1283" s="8">
        <f t="shared" si="136"/>
        <v>-602.21</v>
      </c>
      <c r="N1283" s="10">
        <f t="shared" si="134"/>
        <v>14244.29</v>
      </c>
      <c r="O1283" s="11">
        <f>IF(Table5[[#This Row],[Beans]]="","",O1282+Table5[[#This Row],[Beans]])</f>
        <v>5274438.6999999946</v>
      </c>
      <c r="P1283" s="11">
        <f>IF(Table5[[#This Row],[Meal]]="","",P1282+Table5[[#This Row],[Meal]])</f>
        <v>1738481.3999999992</v>
      </c>
      <c r="Q1283" s="11">
        <f>IF(Table5[[#This Row],[Oil]]="","",Q1282+Table5[[#This Row],[Oil]])</f>
        <v>-540422.85999999987</v>
      </c>
      <c r="R1283" s="11">
        <f>IF(Table5[[#This Row],[Corn]]="","",R1282+Table5[[#This Row],[Corn]])</f>
        <v>842584.10099999991</v>
      </c>
      <c r="S1283" s="11">
        <f>IF(Table5[[#This Row],[Wheat]]="","",S1282+Table5[[#This Row],[Wheat]])</f>
        <v>1464972.5200000014</v>
      </c>
      <c r="T1283" s="11">
        <f>IF(Table5[[#This Row],[KC Wheat]]="","",T1282+Table5[[#This Row],[KC Wheat]])</f>
        <v>-11076.900000000012</v>
      </c>
      <c r="U1283" s="11">
        <f>IF(Table5[[#This Row],[Energies]]="","",U1282+Table5[[#This Row],[Energies]])</f>
        <v>58860.250000000015</v>
      </c>
      <c r="V1283" s="10">
        <f t="shared" si="135"/>
        <v>7707284.3389999997</v>
      </c>
      <c r="W1283" s="8">
        <v>504295</v>
      </c>
      <c r="X1283" s="12">
        <f t="shared" si="130"/>
        <v>2.8245947312584896E-2</v>
      </c>
      <c r="Y1283" s="8"/>
      <c r="Z1283" s="8"/>
      <c r="AA1283" s="8"/>
      <c r="AB1283" s="1"/>
      <c r="AC1283" s="66">
        <v>74301.039999999994</v>
      </c>
    </row>
    <row r="1284" spans="1:31" x14ac:dyDescent="0.25">
      <c r="A1284" s="1" t="str">
        <f t="shared" si="129"/>
        <v>Jan</v>
      </c>
      <c r="B1284" s="2">
        <v>46029</v>
      </c>
      <c r="C1284" s="8">
        <v>25296.3</v>
      </c>
      <c r="D1284" s="8">
        <v>11912.6</v>
      </c>
      <c r="E1284" s="8">
        <v>0</v>
      </c>
      <c r="F1284" s="8">
        <v>4230.8</v>
      </c>
      <c r="G1284" s="8">
        <v>-3114.6</v>
      </c>
      <c r="H1284" s="8">
        <v>0</v>
      </c>
      <c r="I1284" s="8">
        <v>0</v>
      </c>
      <c r="J1284" s="10">
        <f t="shared" si="132"/>
        <v>38325.100000000006</v>
      </c>
      <c r="K1284" s="8">
        <v>-46.46</v>
      </c>
      <c r="L1284" s="8">
        <v>-407.24</v>
      </c>
      <c r="M1284" s="8">
        <f t="shared" si="136"/>
        <v>-453.7</v>
      </c>
      <c r="N1284" s="10">
        <f t="shared" si="134"/>
        <v>37871.400000000009</v>
      </c>
      <c r="O1284" s="11">
        <f>IF(Table5[[#This Row],[Beans]]="","",O1283+Table5[[#This Row],[Beans]])</f>
        <v>5299734.9999999944</v>
      </c>
      <c r="P1284" s="11">
        <f>IF(Table5[[#This Row],[Meal]]="","",P1283+Table5[[#This Row],[Meal]])</f>
        <v>1750393.9999999993</v>
      </c>
      <c r="Q1284" s="11">
        <f>IF(Table5[[#This Row],[Oil]]="","",Q1283+Table5[[#This Row],[Oil]])</f>
        <v>-540422.85999999987</v>
      </c>
      <c r="R1284" s="11">
        <f>IF(Table5[[#This Row],[Corn]]="","",R1283+Table5[[#This Row],[Corn]])</f>
        <v>846814.90099999995</v>
      </c>
      <c r="S1284" s="11">
        <f>IF(Table5[[#This Row],[Wheat]]="","",S1283+Table5[[#This Row],[Wheat]])</f>
        <v>1461857.9200000013</v>
      </c>
      <c r="T1284" s="11">
        <f>IF(Table5[[#This Row],[KC Wheat]]="","",T1283+Table5[[#This Row],[KC Wheat]])</f>
        <v>-11076.900000000012</v>
      </c>
      <c r="U1284" s="11">
        <f>IF(Table5[[#This Row],[Energies]]="","",U1283+Table5[[#This Row],[Energies]])</f>
        <v>58860.250000000015</v>
      </c>
      <c r="V1284" s="10">
        <f t="shared" si="135"/>
        <v>7745155.7390000001</v>
      </c>
      <c r="W1284" s="8">
        <v>518237</v>
      </c>
      <c r="X1284" s="12">
        <f t="shared" si="130"/>
        <v>7.3077375795244273E-2</v>
      </c>
      <c r="Y1284" s="8"/>
      <c r="Z1284" s="8"/>
      <c r="AA1284" s="8"/>
      <c r="AB1284" s="8"/>
      <c r="AC1284" s="66">
        <v>94209.84</v>
      </c>
    </row>
    <row r="1285" spans="1:31" x14ac:dyDescent="0.25">
      <c r="A1285" s="1" t="str">
        <f t="shared" si="129"/>
        <v>Jan</v>
      </c>
      <c r="B1285" s="2">
        <v>46030</v>
      </c>
      <c r="C1285" s="8">
        <v>-9742.6</v>
      </c>
      <c r="D1285" s="8">
        <v>-7136</v>
      </c>
      <c r="E1285" s="8">
        <v>0</v>
      </c>
      <c r="F1285" s="8">
        <v>-5227.2</v>
      </c>
      <c r="G1285" s="8">
        <v>8633.6</v>
      </c>
      <c r="H1285" s="8">
        <v>0</v>
      </c>
      <c r="I1285" s="8">
        <v>0</v>
      </c>
      <c r="J1285" s="10">
        <f t="shared" si="132"/>
        <v>-13472.199999999999</v>
      </c>
      <c r="K1285" s="8">
        <v>-96.8</v>
      </c>
      <c r="L1285" s="8">
        <v>-858.64</v>
      </c>
      <c r="M1285" s="8">
        <f t="shared" si="136"/>
        <v>-955.43999999999994</v>
      </c>
      <c r="N1285" s="10">
        <f t="shared" si="134"/>
        <v>-14427.64</v>
      </c>
      <c r="O1285" s="11">
        <f>IF(Table5[[#This Row],[Beans]]="","",O1284+Table5[[#This Row],[Beans]])</f>
        <v>5289992.3999999948</v>
      </c>
      <c r="P1285" s="11">
        <f>IF(Table5[[#This Row],[Meal]]="","",P1284+Table5[[#This Row],[Meal]])</f>
        <v>1743257.9999999993</v>
      </c>
      <c r="Q1285" s="11">
        <f>IF(Table5[[#This Row],[Oil]]="","",Q1284+Table5[[#This Row],[Oil]])</f>
        <v>-540422.85999999987</v>
      </c>
      <c r="R1285" s="11">
        <f>IF(Table5[[#This Row],[Corn]]="","",R1284+Table5[[#This Row],[Corn]])</f>
        <v>841587.701</v>
      </c>
      <c r="S1285" s="11">
        <f>IF(Table5[[#This Row],[Wheat]]="","",S1284+Table5[[#This Row],[Wheat]])</f>
        <v>1470491.5200000014</v>
      </c>
      <c r="T1285" s="11">
        <f>IF(Table5[[#This Row],[KC Wheat]]="","",T1284+Table5[[#This Row],[KC Wheat]])</f>
        <v>-11076.900000000012</v>
      </c>
      <c r="U1285" s="11">
        <f>IF(Table5[[#This Row],[Energies]]="","",U1284+Table5[[#This Row],[Energies]])</f>
        <v>58860.250000000015</v>
      </c>
      <c r="V1285" s="10">
        <f t="shared" si="135"/>
        <v>7730728.0990000004</v>
      </c>
      <c r="W1285" s="8">
        <v>589490</v>
      </c>
      <c r="X1285" s="12">
        <f t="shared" si="130"/>
        <v>-2.4474783287248298E-2</v>
      </c>
      <c r="Y1285" s="8"/>
      <c r="Z1285" s="8"/>
      <c r="AA1285" s="8"/>
      <c r="AB1285" s="1"/>
      <c r="AC1285" s="66">
        <v>108435.65</v>
      </c>
    </row>
    <row r="1286" spans="1:31" x14ac:dyDescent="0.25">
      <c r="A1286" s="1" t="str">
        <f t="shared" ref="A1286:A1319" si="137">TEXT(B1286,"mmm")</f>
        <v>Jan</v>
      </c>
      <c r="B1286" s="2">
        <v>46031</v>
      </c>
      <c r="C1286" s="8">
        <v>1612.9</v>
      </c>
      <c r="D1286" s="8">
        <v>4726.3999999999996</v>
      </c>
      <c r="E1286" s="8">
        <v>0</v>
      </c>
      <c r="F1286" s="8">
        <v>-5952.5</v>
      </c>
      <c r="G1286" s="8">
        <v>-2494.8000000000002</v>
      </c>
      <c r="H1286" s="8">
        <v>0</v>
      </c>
      <c r="I1286" s="8">
        <v>0</v>
      </c>
      <c r="J1286" s="10">
        <f t="shared" si="132"/>
        <v>-2108.0000000000009</v>
      </c>
      <c r="K1286" s="8">
        <v>-143.15</v>
      </c>
      <c r="L1286" s="8">
        <v>-1275.02</v>
      </c>
      <c r="M1286" s="8">
        <f t="shared" si="136"/>
        <v>-1418.17</v>
      </c>
      <c r="N1286" s="10">
        <f t="shared" si="134"/>
        <v>-3526.170000000001</v>
      </c>
      <c r="O1286" s="11">
        <f>IF(Table5[[#This Row],[Beans]]="","",O1285+Table5[[#This Row],[Beans]])</f>
        <v>5291605.2999999952</v>
      </c>
      <c r="P1286" s="11">
        <f>IF(Table5[[#This Row],[Meal]]="","",P1285+Table5[[#This Row],[Meal]])</f>
        <v>1747984.3999999992</v>
      </c>
      <c r="Q1286" s="11">
        <f>IF(Table5[[#This Row],[Oil]]="","",Q1285+Table5[[#This Row],[Oil]])</f>
        <v>-540422.85999999987</v>
      </c>
      <c r="R1286" s="11">
        <f>IF(Table5[[#This Row],[Corn]]="","",R1285+Table5[[#This Row],[Corn]])</f>
        <v>835635.201</v>
      </c>
      <c r="S1286" s="11">
        <f>IF(Table5[[#This Row],[Wheat]]="","",S1285+Table5[[#This Row],[Wheat]])</f>
        <v>1467996.7200000014</v>
      </c>
      <c r="T1286" s="11">
        <f>IF(Table5[[#This Row],[KC Wheat]]="","",T1285+Table5[[#This Row],[KC Wheat]])</f>
        <v>-11076.900000000012</v>
      </c>
      <c r="U1286" s="11">
        <f>IF(Table5[[#This Row],[Energies]]="","",U1285+Table5[[#This Row],[Energies]])</f>
        <v>58860.250000000015</v>
      </c>
      <c r="V1286" s="10">
        <f t="shared" si="135"/>
        <v>7727201.9290000005</v>
      </c>
      <c r="W1286" s="8">
        <v>562260</v>
      </c>
      <c r="X1286" s="12">
        <f t="shared" si="130"/>
        <v>-6.2714224735887329E-3</v>
      </c>
      <c r="Y1286" s="8"/>
      <c r="Z1286" s="8"/>
      <c r="AA1286" s="8"/>
      <c r="AB1286" s="8"/>
      <c r="AC1286" s="66">
        <v>74684.98</v>
      </c>
    </row>
    <row r="1287" spans="1:31" x14ac:dyDescent="0.25">
      <c r="A1287" s="1" t="str">
        <f t="shared" si="137"/>
        <v>Jan</v>
      </c>
      <c r="B1287" s="2">
        <v>46034</v>
      </c>
      <c r="C1287" s="8">
        <v>-32546.3</v>
      </c>
      <c r="D1287" s="8">
        <v>4261.2</v>
      </c>
      <c r="E1287" s="8">
        <v>0</v>
      </c>
      <c r="F1287" s="8">
        <v>-113515.1</v>
      </c>
      <c r="G1287" s="8">
        <v>14792.5</v>
      </c>
      <c r="H1287" s="8">
        <v>0</v>
      </c>
      <c r="I1287" s="8">
        <v>0</v>
      </c>
      <c r="J1287" s="10">
        <f t="shared" si="132"/>
        <v>-127007.70000000001</v>
      </c>
      <c r="K1287" s="8">
        <v>-255.35</v>
      </c>
      <c r="L1287" s="8">
        <v>-2244.33</v>
      </c>
      <c r="M1287" s="8">
        <f t="shared" si="136"/>
        <v>-2499.6799999999998</v>
      </c>
      <c r="N1287" s="10">
        <f t="shared" si="134"/>
        <v>-129507.38</v>
      </c>
      <c r="O1287" s="11">
        <f>IF(Table5[[#This Row],[Beans]]="","",O1286+Table5[[#This Row],[Beans]])</f>
        <v>5259058.9999999953</v>
      </c>
      <c r="P1287" s="11">
        <f>IF(Table5[[#This Row],[Meal]]="","",P1286+Table5[[#This Row],[Meal]])</f>
        <v>1752245.5999999992</v>
      </c>
      <c r="Q1287" s="11">
        <f>IF(Table5[[#This Row],[Oil]]="","",Q1286+Table5[[#This Row],[Oil]])</f>
        <v>-540422.85999999987</v>
      </c>
      <c r="R1287" s="11">
        <f>IF(Table5[[#This Row],[Corn]]="","",R1286+Table5[[#This Row],[Corn]])</f>
        <v>722120.10100000002</v>
      </c>
      <c r="S1287" s="11">
        <f>IF(Table5[[#This Row],[Wheat]]="","",S1286+Table5[[#This Row],[Wheat]])</f>
        <v>1482789.2200000014</v>
      </c>
      <c r="T1287" s="11">
        <f>IF(Table5[[#This Row],[KC Wheat]]="","",T1286+Table5[[#This Row],[KC Wheat]])</f>
        <v>-11076.900000000012</v>
      </c>
      <c r="U1287" s="11">
        <f>IF(Table5[[#This Row],[Energies]]="","",U1286+Table5[[#This Row],[Energies]])</f>
        <v>58860.250000000015</v>
      </c>
      <c r="V1287" s="10">
        <f t="shared" si="135"/>
        <v>7597694.5490000006</v>
      </c>
      <c r="W1287" s="8">
        <v>485862</v>
      </c>
      <c r="X1287" s="12">
        <f t="shared" si="130"/>
        <v>-0.2665517780769025</v>
      </c>
      <c r="Y1287" s="8">
        <v>-329.5</v>
      </c>
      <c r="Z1287" s="8"/>
      <c r="AA1287" s="8"/>
      <c r="AB1287" s="1"/>
      <c r="AC1287" s="66">
        <v>-19479.7</v>
      </c>
    </row>
    <row r="1288" spans="1:31" x14ac:dyDescent="0.25">
      <c r="A1288" s="1" t="str">
        <f t="shared" si="137"/>
        <v>Jan</v>
      </c>
      <c r="B1288" s="2">
        <v>46035</v>
      </c>
      <c r="C1288" s="8">
        <v>568.29999999999995</v>
      </c>
      <c r="D1288" s="8">
        <v>42148.2</v>
      </c>
      <c r="E1288" s="8">
        <v>0</v>
      </c>
      <c r="F1288" s="8">
        <v>2901.5</v>
      </c>
      <c r="G1288" s="8">
        <v>7433.8</v>
      </c>
      <c r="H1288" s="8">
        <v>0</v>
      </c>
      <c r="I1288" s="8">
        <v>0</v>
      </c>
      <c r="J1288" s="10">
        <f t="shared" si="132"/>
        <v>53051.8</v>
      </c>
      <c r="K1288" s="8">
        <v>-115.61</v>
      </c>
      <c r="L1288" s="8">
        <v>-1004.64</v>
      </c>
      <c r="M1288" s="8">
        <f t="shared" si="136"/>
        <v>-1120.25</v>
      </c>
      <c r="N1288" s="10">
        <f t="shared" si="134"/>
        <v>51931.55</v>
      </c>
      <c r="O1288" s="11">
        <f>IF(Table5[[#This Row],[Beans]]="","",O1287+Table5[[#This Row],[Beans]])</f>
        <v>5259627.2999999952</v>
      </c>
      <c r="P1288" s="11">
        <f>IF(Table5[[#This Row],[Meal]]="","",P1287+Table5[[#This Row],[Meal]])</f>
        <v>1794393.7999999991</v>
      </c>
      <c r="Q1288" s="11">
        <f>IF(Table5[[#This Row],[Oil]]="","",Q1287+Table5[[#This Row],[Oil]])</f>
        <v>-540422.85999999987</v>
      </c>
      <c r="R1288" s="11">
        <f>IF(Table5[[#This Row],[Corn]]="","",R1287+Table5[[#This Row],[Corn]])</f>
        <v>725021.60100000002</v>
      </c>
      <c r="S1288" s="11">
        <f>IF(Table5[[#This Row],[Wheat]]="","",S1287+Table5[[#This Row],[Wheat]])</f>
        <v>1490223.0200000014</v>
      </c>
      <c r="T1288" s="11">
        <f>IF(Table5[[#This Row],[KC Wheat]]="","",T1287+Table5[[#This Row],[KC Wheat]])</f>
        <v>-11076.900000000012</v>
      </c>
      <c r="U1288" s="11">
        <f>IF(Table5[[#This Row],[Energies]]="","",U1287+Table5[[#This Row],[Energies]])</f>
        <v>58860.250000000015</v>
      </c>
      <c r="V1288" s="10">
        <f t="shared" si="135"/>
        <v>7649626.0990000004</v>
      </c>
      <c r="W1288" s="8">
        <v>504410</v>
      </c>
      <c r="X1288" s="12">
        <f t="shared" si="130"/>
        <v>0.10295503657738744</v>
      </c>
      <c r="Y1288" s="8"/>
      <c r="Z1288" s="8"/>
      <c r="AA1288" s="8"/>
      <c r="AB1288" s="8"/>
      <c r="AC1288" s="66">
        <v>21252.55</v>
      </c>
    </row>
    <row r="1289" spans="1:31" x14ac:dyDescent="0.25">
      <c r="A1289" s="1" t="str">
        <f t="shared" si="137"/>
        <v>Jan</v>
      </c>
      <c r="B1289" s="2">
        <v>46036</v>
      </c>
      <c r="C1289" s="8">
        <v>-11063.6</v>
      </c>
      <c r="D1289" s="8">
        <v>-5351.8</v>
      </c>
      <c r="E1289" s="8">
        <v>0</v>
      </c>
      <c r="F1289" s="8">
        <v>1321.6</v>
      </c>
      <c r="G1289" s="8">
        <v>-2076.5</v>
      </c>
      <c r="H1289" s="8">
        <v>0</v>
      </c>
      <c r="I1289" s="8">
        <v>0</v>
      </c>
      <c r="J1289" s="10">
        <f t="shared" si="132"/>
        <v>-17170.300000000003</v>
      </c>
      <c r="K1289" s="8">
        <v>-63.07</v>
      </c>
      <c r="L1289" s="8">
        <v>-557.16999999999996</v>
      </c>
      <c r="M1289" s="8">
        <f t="shared" si="136"/>
        <v>-620.24</v>
      </c>
      <c r="N1289" s="10">
        <f t="shared" si="134"/>
        <v>-17790.540000000005</v>
      </c>
      <c r="O1289" s="11">
        <f>IF(Table5[[#This Row],[Beans]]="","",O1288+Table5[[#This Row],[Beans]])</f>
        <v>5248563.6999999955</v>
      </c>
      <c r="P1289" s="11">
        <f>IF(Table5[[#This Row],[Meal]]="","",P1288+Table5[[#This Row],[Meal]])</f>
        <v>1789041.9999999991</v>
      </c>
      <c r="Q1289" s="11">
        <f>IF(Table5[[#This Row],[Oil]]="","",Q1288+Table5[[#This Row],[Oil]])</f>
        <v>-540422.85999999987</v>
      </c>
      <c r="R1289" s="11">
        <f>IF(Table5[[#This Row],[Corn]]="","",R1288+Table5[[#This Row],[Corn]])</f>
        <v>726343.201</v>
      </c>
      <c r="S1289" s="11">
        <f>IF(Table5[[#This Row],[Wheat]]="","",S1288+Table5[[#This Row],[Wheat]])</f>
        <v>1488146.5200000014</v>
      </c>
      <c r="T1289" s="11">
        <f>IF(Table5[[#This Row],[KC Wheat]]="","",T1288+Table5[[#This Row],[KC Wheat]])</f>
        <v>-11076.900000000012</v>
      </c>
      <c r="U1289" s="11">
        <f>IF(Table5[[#This Row],[Energies]]="","",U1288+Table5[[#This Row],[Energies]])</f>
        <v>58860.250000000015</v>
      </c>
      <c r="V1289" s="10">
        <f t="shared" si="135"/>
        <v>7631835.5590000004</v>
      </c>
      <c r="W1289" s="8">
        <v>595475</v>
      </c>
      <c r="X1289" s="12">
        <f t="shared" ref="X1289:X1352" si="138">IFERROR(N1289/W1289,"")</f>
        <v>-2.9876216465846601E-2</v>
      </c>
      <c r="Y1289" s="8">
        <f>-4854.87-421.81</f>
        <v>-5276.68</v>
      </c>
      <c r="Z1289" s="8"/>
      <c r="AA1289" s="8"/>
      <c r="AB1289" s="1"/>
      <c r="AC1289" s="66">
        <v>9553.18</v>
      </c>
      <c r="AE1289" s="67"/>
    </row>
    <row r="1290" spans="1:31" x14ac:dyDescent="0.25">
      <c r="A1290" s="1" t="str">
        <f t="shared" si="137"/>
        <v>Jan</v>
      </c>
      <c r="B1290" s="2">
        <v>46037</v>
      </c>
      <c r="C1290" s="8">
        <v>-6370.6</v>
      </c>
      <c r="D1290" s="8">
        <v>2741.7</v>
      </c>
      <c r="E1290" s="8">
        <v>0</v>
      </c>
      <c r="F1290" s="8">
        <v>-13099.9</v>
      </c>
      <c r="G1290" s="8">
        <v>700.4</v>
      </c>
      <c r="H1290" s="8">
        <v>0</v>
      </c>
      <c r="I1290" s="8">
        <v>0</v>
      </c>
      <c r="J1290" s="10">
        <f t="shared" si="132"/>
        <v>-16028.4</v>
      </c>
      <c r="K1290" s="8">
        <v>-63.93</v>
      </c>
      <c r="L1290" s="8">
        <v>-563.77</v>
      </c>
      <c r="M1290" s="8">
        <f t="shared" si="136"/>
        <v>-627.69999999999993</v>
      </c>
      <c r="N1290" s="10">
        <f t="shared" si="134"/>
        <v>-16656.099999999999</v>
      </c>
      <c r="O1290" s="11">
        <f>IF(Table5[[#This Row],[Beans]]="","",O1289+Table5[[#This Row],[Beans]])</f>
        <v>5242193.0999999959</v>
      </c>
      <c r="P1290" s="11">
        <f>IF(Table5[[#This Row],[Meal]]="","",P1289+Table5[[#This Row],[Meal]])</f>
        <v>1791783.699999999</v>
      </c>
      <c r="Q1290" s="11">
        <f>IF(Table5[[#This Row],[Oil]]="","",Q1289+Table5[[#This Row],[Oil]])</f>
        <v>-540422.85999999987</v>
      </c>
      <c r="R1290" s="11">
        <f>IF(Table5[[#This Row],[Corn]]="","",R1289+Table5[[#This Row],[Corn]])</f>
        <v>713243.30099999998</v>
      </c>
      <c r="S1290" s="11">
        <f>IF(Table5[[#This Row],[Wheat]]="","",S1289+Table5[[#This Row],[Wheat]])</f>
        <v>1488846.9200000013</v>
      </c>
      <c r="T1290" s="11">
        <f>IF(Table5[[#This Row],[KC Wheat]]="","",T1289+Table5[[#This Row],[KC Wheat]])</f>
        <v>-11076.900000000012</v>
      </c>
      <c r="U1290" s="11">
        <f>IF(Table5[[#This Row],[Energies]]="","",U1289+Table5[[#This Row],[Energies]])</f>
        <v>58860.250000000015</v>
      </c>
      <c r="V1290" s="10">
        <f t="shared" si="135"/>
        <v>7615179.4590000007</v>
      </c>
      <c r="W1290" s="8">
        <v>649048</v>
      </c>
      <c r="X1290" s="12">
        <f t="shared" si="138"/>
        <v>-2.5662354710283365E-2</v>
      </c>
      <c r="Y1290" s="8"/>
      <c r="Z1290" s="8"/>
      <c r="AA1290" s="8"/>
      <c r="AB1290" s="8"/>
      <c r="AC1290" s="66">
        <v>-15774.52</v>
      </c>
    </row>
    <row r="1291" spans="1:31" x14ac:dyDescent="0.25">
      <c r="A1291" s="1" t="str">
        <f t="shared" si="137"/>
        <v>Jan</v>
      </c>
      <c r="B1291" s="2">
        <v>46038</v>
      </c>
      <c r="C1291" s="8">
        <v>25688.7</v>
      </c>
      <c r="D1291" s="8">
        <v>-12081.3</v>
      </c>
      <c r="E1291" s="8">
        <v>0</v>
      </c>
      <c r="F1291" s="8">
        <v>-2583.3000000000002</v>
      </c>
      <c r="G1291" s="8">
        <v>-5760.5</v>
      </c>
      <c r="H1291" s="8">
        <v>0</v>
      </c>
      <c r="I1291" s="8">
        <v>0</v>
      </c>
      <c r="J1291" s="10">
        <f t="shared" si="132"/>
        <v>5263.6000000000022</v>
      </c>
      <c r="K1291" s="8">
        <v>-43.11</v>
      </c>
      <c r="L1291" s="8">
        <v>-379.18</v>
      </c>
      <c r="M1291" s="8">
        <f t="shared" si="136"/>
        <v>-422.29</v>
      </c>
      <c r="N1291" s="10">
        <f t="shared" si="134"/>
        <v>4841.3100000000022</v>
      </c>
      <c r="O1291" s="11">
        <f>IF(Table5[[#This Row],[Beans]]="","",O1290+Table5[[#This Row],[Beans]])</f>
        <v>5267881.7999999961</v>
      </c>
      <c r="P1291" s="11">
        <f>IF(Table5[[#This Row],[Meal]]="","",P1290+Table5[[#This Row],[Meal]])</f>
        <v>1779702.399999999</v>
      </c>
      <c r="Q1291" s="11">
        <f>IF(Table5[[#This Row],[Oil]]="","",Q1290+Table5[[#This Row],[Oil]])</f>
        <v>-540422.85999999987</v>
      </c>
      <c r="R1291" s="11">
        <f>IF(Table5[[#This Row],[Corn]]="","",R1290+Table5[[#This Row],[Corn]])</f>
        <v>710660.00099999993</v>
      </c>
      <c r="S1291" s="11">
        <f>IF(Table5[[#This Row],[Wheat]]="","",S1290+Table5[[#This Row],[Wheat]])</f>
        <v>1483086.4200000013</v>
      </c>
      <c r="T1291" s="11">
        <f>IF(Table5[[#This Row],[KC Wheat]]="","",T1290+Table5[[#This Row],[KC Wheat]])</f>
        <v>-11076.900000000012</v>
      </c>
      <c r="U1291" s="11">
        <f>IF(Table5[[#This Row],[Energies]]="","",U1290+Table5[[#This Row],[Energies]])</f>
        <v>58860.250000000015</v>
      </c>
      <c r="V1291" s="10">
        <f t="shared" si="135"/>
        <v>7620020.7690000003</v>
      </c>
      <c r="W1291" s="8">
        <v>726725</v>
      </c>
      <c r="X1291" s="12">
        <f t="shared" si="138"/>
        <v>6.6618184320066083E-3</v>
      </c>
      <c r="Y1291" s="8"/>
      <c r="Z1291" s="8"/>
      <c r="AA1291" s="8"/>
      <c r="AB1291" s="1"/>
      <c r="AC1291" s="66">
        <v>-29986.81</v>
      </c>
      <c r="AE1291" s="68"/>
    </row>
    <row r="1292" spans="1:31" x14ac:dyDescent="0.25">
      <c r="A1292" s="1" t="str">
        <f t="shared" si="137"/>
        <v>Jan</v>
      </c>
      <c r="B1292" s="2">
        <v>46042</v>
      </c>
      <c r="C1292" s="8">
        <v>-10510.6</v>
      </c>
      <c r="D1292" s="8">
        <v>-3232.4</v>
      </c>
      <c r="E1292" s="8">
        <v>0</v>
      </c>
      <c r="F1292" s="8">
        <v>-25436.1</v>
      </c>
      <c r="G1292" s="8">
        <v>-1976.9</v>
      </c>
      <c r="H1292" s="8">
        <v>0</v>
      </c>
      <c r="I1292" s="8">
        <v>0</v>
      </c>
      <c r="J1292" s="10">
        <f t="shared" si="132"/>
        <v>-41156</v>
      </c>
      <c r="K1292" s="8">
        <v>-34.950000000000003</v>
      </c>
      <c r="L1292" s="8">
        <v>-308.14999999999998</v>
      </c>
      <c r="M1292" s="8">
        <f t="shared" si="136"/>
        <v>-343.09999999999997</v>
      </c>
      <c r="N1292" s="10">
        <f t="shared" si="134"/>
        <v>-41499.1</v>
      </c>
      <c r="O1292" s="11">
        <f>IF(Table5[[#This Row],[Beans]]="","",O1291+Table5[[#This Row],[Beans]])</f>
        <v>5257371.1999999965</v>
      </c>
      <c r="P1292" s="11">
        <f>IF(Table5[[#This Row],[Meal]]="","",P1291+Table5[[#This Row],[Meal]])</f>
        <v>1776469.9999999991</v>
      </c>
      <c r="Q1292" s="11">
        <f>IF(Table5[[#This Row],[Oil]]="","",Q1291+Table5[[#This Row],[Oil]])</f>
        <v>-540422.85999999987</v>
      </c>
      <c r="R1292" s="11">
        <f>IF(Table5[[#This Row],[Corn]]="","",R1291+Table5[[#This Row],[Corn]])</f>
        <v>685223.90099999995</v>
      </c>
      <c r="S1292" s="11">
        <f>IF(Table5[[#This Row],[Wheat]]="","",S1291+Table5[[#This Row],[Wheat]])</f>
        <v>1481109.5200000014</v>
      </c>
      <c r="T1292" s="11">
        <f>IF(Table5[[#This Row],[KC Wheat]]="","",T1291+Table5[[#This Row],[KC Wheat]])</f>
        <v>-11076.900000000012</v>
      </c>
      <c r="U1292" s="11">
        <f>IF(Table5[[#This Row],[Energies]]="","",U1291+Table5[[#This Row],[Energies]])</f>
        <v>58860.250000000015</v>
      </c>
      <c r="V1292" s="10">
        <f t="shared" si="135"/>
        <v>7578521.6690000007</v>
      </c>
      <c r="W1292" s="8">
        <v>686096</v>
      </c>
      <c r="X1292" s="12">
        <f t="shared" si="138"/>
        <v>-6.0485850376623677E-2</v>
      </c>
      <c r="Y1292" s="8"/>
      <c r="Z1292" s="8"/>
      <c r="AA1292" s="8"/>
      <c r="AB1292" s="8"/>
      <c r="AC1292" s="66">
        <v>-52157.41</v>
      </c>
    </row>
    <row r="1293" spans="1:31" x14ac:dyDescent="0.25">
      <c r="A1293" s="1" t="str">
        <f t="shared" si="137"/>
        <v>Jan</v>
      </c>
      <c r="B1293" s="2">
        <v>46043</v>
      </c>
      <c r="C1293" s="8">
        <v>28757.5</v>
      </c>
      <c r="D1293" s="8">
        <v>-22309.5</v>
      </c>
      <c r="E1293" s="8">
        <v>0</v>
      </c>
      <c r="F1293" s="8">
        <v>-35551.5</v>
      </c>
      <c r="G1293" s="8">
        <v>-4108.5</v>
      </c>
      <c r="H1293" s="8">
        <v>0</v>
      </c>
      <c r="I1293" s="8">
        <v>0</v>
      </c>
      <c r="J1293" s="10">
        <f t="shared" si="132"/>
        <v>-33212</v>
      </c>
      <c r="K1293" s="8">
        <v>-113.09</v>
      </c>
      <c r="L1293" s="8">
        <v>-968.01</v>
      </c>
      <c r="M1293" s="8">
        <f t="shared" si="136"/>
        <v>-1081.0999999999999</v>
      </c>
      <c r="N1293" s="10">
        <f t="shared" si="134"/>
        <v>-34293.1</v>
      </c>
      <c r="O1293" s="11">
        <f>IF(Table5[[#This Row],[Beans]]="","",O1292+Table5[[#This Row],[Beans]])</f>
        <v>5286128.6999999965</v>
      </c>
      <c r="P1293" s="11">
        <f>IF(Table5[[#This Row],[Meal]]="","",P1292+Table5[[#This Row],[Meal]])</f>
        <v>1754160.4999999991</v>
      </c>
      <c r="Q1293" s="11">
        <f>IF(Table5[[#This Row],[Oil]]="","",Q1292+Table5[[#This Row],[Oil]])</f>
        <v>-540422.85999999987</v>
      </c>
      <c r="R1293" s="11">
        <f>IF(Table5[[#This Row],[Corn]]="","",R1292+Table5[[#This Row],[Corn]])</f>
        <v>649672.40099999995</v>
      </c>
      <c r="S1293" s="11">
        <f>IF(Table5[[#This Row],[Wheat]]="","",S1292+Table5[[#This Row],[Wheat]])</f>
        <v>1477001.0200000014</v>
      </c>
      <c r="T1293" s="11">
        <f>IF(Table5[[#This Row],[KC Wheat]]="","",T1292+Table5[[#This Row],[KC Wheat]])</f>
        <v>-11076.900000000012</v>
      </c>
      <c r="U1293" s="11">
        <f>IF(Table5[[#This Row],[Energies]]="","",U1292+Table5[[#This Row],[Energies]])</f>
        <v>58860.250000000015</v>
      </c>
      <c r="V1293" s="10">
        <f t="shared" si="135"/>
        <v>7544228.5690000011</v>
      </c>
      <c r="W1293" s="8">
        <v>728236</v>
      </c>
      <c r="X1293" s="12">
        <f t="shared" si="138"/>
        <v>-4.7090640946066929E-2</v>
      </c>
      <c r="Y1293" s="8">
        <f>-797.81-3158.75-191.42-26.09-5.76</f>
        <v>-4179.83</v>
      </c>
      <c r="Z1293" s="8"/>
      <c r="AA1293" s="8"/>
      <c r="AB1293" s="8"/>
      <c r="AC1293" s="66">
        <v>-81976.009999999995</v>
      </c>
    </row>
    <row r="1294" spans="1:31" x14ac:dyDescent="0.25">
      <c r="A1294" s="1" t="str">
        <f t="shared" si="137"/>
        <v>Jan</v>
      </c>
      <c r="B1294" s="2">
        <v>46044</v>
      </c>
      <c r="C1294" s="8">
        <v>-38863.599999999999</v>
      </c>
      <c r="D1294" s="8">
        <v>28982.1</v>
      </c>
      <c r="E1294" s="8">
        <v>0</v>
      </c>
      <c r="F1294" s="8">
        <v>29893</v>
      </c>
      <c r="G1294" s="8">
        <v>-9169</v>
      </c>
      <c r="H1294" s="8">
        <v>0</v>
      </c>
      <c r="I1294" s="8">
        <v>0</v>
      </c>
      <c r="J1294" s="10">
        <f t="shared" si="132"/>
        <v>10842.5</v>
      </c>
      <c r="K1294" s="8">
        <v>-85.06</v>
      </c>
      <c r="L1294" s="8">
        <v>-750.36</v>
      </c>
      <c r="M1294" s="8">
        <f t="shared" si="136"/>
        <v>-835.42000000000007</v>
      </c>
      <c r="N1294" s="10">
        <f t="shared" si="134"/>
        <v>10007.08</v>
      </c>
      <c r="O1294" s="11">
        <f>IF(Table5[[#This Row],[Beans]]="","",O1293+Table5[[#This Row],[Beans]])</f>
        <v>5247265.0999999968</v>
      </c>
      <c r="P1294" s="11">
        <f>IF(Table5[[#This Row],[Meal]]="","",P1293+Table5[[#This Row],[Meal]])</f>
        <v>1783142.5999999992</v>
      </c>
      <c r="Q1294" s="11">
        <f>IF(Table5[[#This Row],[Oil]]="","",Q1293+Table5[[#This Row],[Oil]])</f>
        <v>-540422.85999999987</v>
      </c>
      <c r="R1294" s="11">
        <f>IF(Table5[[#This Row],[Corn]]="","",R1293+Table5[[#This Row],[Corn]])</f>
        <v>679565.40099999995</v>
      </c>
      <c r="S1294" s="11">
        <f>IF(Table5[[#This Row],[Wheat]]="","",S1293+Table5[[#This Row],[Wheat]])</f>
        <v>1467832.0200000014</v>
      </c>
      <c r="T1294" s="11">
        <f>IF(Table5[[#This Row],[KC Wheat]]="","",T1293+Table5[[#This Row],[KC Wheat]])</f>
        <v>-11076.900000000012</v>
      </c>
      <c r="U1294" s="11">
        <f>IF(Table5[[#This Row],[Energies]]="","",U1293+Table5[[#This Row],[Energies]])</f>
        <v>58860.250000000015</v>
      </c>
      <c r="V1294" s="10">
        <f t="shared" si="135"/>
        <v>7554235.6490000011</v>
      </c>
      <c r="W1294" s="8">
        <v>758216</v>
      </c>
      <c r="X1294" s="12">
        <f t="shared" si="138"/>
        <v>1.3198191544362029E-2</v>
      </c>
      <c r="Y1294" s="8"/>
      <c r="Z1294" s="8"/>
      <c r="AA1294" s="8"/>
      <c r="AB1294" s="1"/>
      <c r="AC1294" s="66">
        <v>-84435.18</v>
      </c>
    </row>
    <row r="1295" spans="1:31" x14ac:dyDescent="0.25">
      <c r="A1295" s="1" t="str">
        <f t="shared" si="137"/>
        <v>Jan</v>
      </c>
      <c r="B1295" s="2">
        <v>46045</v>
      </c>
      <c r="C1295" s="8">
        <v>18436.8</v>
      </c>
      <c r="D1295" s="8">
        <v>-13333.5</v>
      </c>
      <c r="E1295" s="8">
        <v>0</v>
      </c>
      <c r="F1295" s="8">
        <v>8645.9</v>
      </c>
      <c r="G1295" s="8">
        <v>-9911.4</v>
      </c>
      <c r="H1295" s="8">
        <v>0</v>
      </c>
      <c r="I1295" s="8">
        <v>0</v>
      </c>
      <c r="J1295" s="10">
        <f t="shared" si="132"/>
        <v>3837.7999999999993</v>
      </c>
      <c r="K1295" s="8">
        <v>-240.57</v>
      </c>
      <c r="L1295" s="8">
        <v>-1369.62</v>
      </c>
      <c r="M1295" s="8">
        <f t="shared" si="136"/>
        <v>-1610.1899999999998</v>
      </c>
      <c r="N1295" s="10">
        <f t="shared" si="134"/>
        <v>2227.6099999999997</v>
      </c>
      <c r="O1295" s="11">
        <f>IF(Table5[[#This Row],[Beans]]="","",O1294+Table5[[#This Row],[Beans]])</f>
        <v>5265701.8999999966</v>
      </c>
      <c r="P1295" s="11">
        <f>IF(Table5[[#This Row],[Meal]]="","",P1294+Table5[[#This Row],[Meal]])</f>
        <v>1769809.0999999992</v>
      </c>
      <c r="Q1295" s="11">
        <f>IF(Table5[[#This Row],[Oil]]="","",Q1294+Table5[[#This Row],[Oil]])</f>
        <v>-540422.85999999987</v>
      </c>
      <c r="R1295" s="11">
        <f>IF(Table5[[#This Row],[Corn]]="","",R1294+Table5[[#This Row],[Corn]])</f>
        <v>688211.30099999998</v>
      </c>
      <c r="S1295" s="11">
        <f>IF(Table5[[#This Row],[Wheat]]="","",S1294+Table5[[#This Row],[Wheat]])</f>
        <v>1457920.6200000015</v>
      </c>
      <c r="T1295" s="11">
        <f>IF(Table5[[#This Row],[KC Wheat]]="","",T1294+Table5[[#This Row],[KC Wheat]])</f>
        <v>-11076.900000000012</v>
      </c>
      <c r="U1295" s="11">
        <f>IF(Table5[[#This Row],[Energies]]="","",U1294+Table5[[#This Row],[Energies]])</f>
        <v>58860.250000000015</v>
      </c>
      <c r="V1295" s="10">
        <f t="shared" si="135"/>
        <v>7556463.2590000015</v>
      </c>
      <c r="W1295" s="8">
        <v>762682</v>
      </c>
      <c r="X1295" s="12">
        <f t="shared" si="138"/>
        <v>2.9207585861473059E-3</v>
      </c>
      <c r="Y1295" s="8"/>
      <c r="Z1295" s="8"/>
      <c r="AA1295" s="8"/>
      <c r="AB1295" s="8"/>
      <c r="AC1295" s="66">
        <v>-84947.87</v>
      </c>
    </row>
    <row r="1296" spans="1:31" x14ac:dyDescent="0.25">
      <c r="A1296" s="1" t="str">
        <f t="shared" si="137"/>
        <v>Jan</v>
      </c>
      <c r="B1296" s="2">
        <v>46048</v>
      </c>
      <c r="C1296" s="8">
        <v>-73602</v>
      </c>
      <c r="D1296" s="8">
        <v>-405.2</v>
      </c>
      <c r="E1296" s="8">
        <v>0</v>
      </c>
      <c r="F1296" s="8">
        <v>24520.400000000001</v>
      </c>
      <c r="G1296" s="8">
        <v>-1012.9</v>
      </c>
      <c r="H1296" s="8">
        <v>0</v>
      </c>
      <c r="I1296" s="8">
        <v>0</v>
      </c>
      <c r="J1296" s="10">
        <f t="shared" si="132"/>
        <v>-50499.7</v>
      </c>
      <c r="K1296" s="8">
        <v>-71.03</v>
      </c>
      <c r="L1296" s="8">
        <v>-627.67999999999995</v>
      </c>
      <c r="M1296" s="8">
        <f t="shared" si="136"/>
        <v>-698.70999999999992</v>
      </c>
      <c r="N1296" s="10">
        <f t="shared" si="134"/>
        <v>-51198.409999999996</v>
      </c>
      <c r="O1296" s="11">
        <f>IF(Table5[[#This Row],[Beans]]="","",O1295+Table5[[#This Row],[Beans]])</f>
        <v>5192099.8999999966</v>
      </c>
      <c r="P1296" s="11">
        <f>IF(Table5[[#This Row],[Meal]]="","",P1295+Table5[[#This Row],[Meal]])</f>
        <v>1769403.8999999992</v>
      </c>
      <c r="Q1296" s="11">
        <f>IF(Table5[[#This Row],[Oil]]="","",Q1295+Table5[[#This Row],[Oil]])</f>
        <v>-540422.85999999987</v>
      </c>
      <c r="R1296" s="11">
        <f>IF(Table5[[#This Row],[Corn]]="","",R1295+Table5[[#This Row],[Corn]])</f>
        <v>712731.701</v>
      </c>
      <c r="S1296" s="11">
        <f>IF(Table5[[#This Row],[Wheat]]="","",S1295+Table5[[#This Row],[Wheat]])</f>
        <v>1456907.7200000016</v>
      </c>
      <c r="T1296" s="11">
        <f>IF(Table5[[#This Row],[KC Wheat]]="","",T1295+Table5[[#This Row],[KC Wheat]])</f>
        <v>-11076.900000000012</v>
      </c>
      <c r="U1296" s="11">
        <f>IF(Table5[[#This Row],[Energies]]="","",U1295+Table5[[#This Row],[Energies]])</f>
        <v>58860.250000000015</v>
      </c>
      <c r="V1296" s="10">
        <f t="shared" si="135"/>
        <v>7505264.8490000013</v>
      </c>
      <c r="W1296" s="8">
        <v>757019</v>
      </c>
      <c r="X1296" s="12">
        <f t="shared" si="138"/>
        <v>-6.763160501916067E-2</v>
      </c>
      <c r="Y1296" s="8"/>
      <c r="Z1296" s="8"/>
      <c r="AA1296" s="8"/>
      <c r="AB1296" s="1"/>
      <c r="AC1296" s="66">
        <v>-150571.57999999999</v>
      </c>
    </row>
    <row r="1297" spans="1:29" x14ac:dyDescent="0.25">
      <c r="A1297" s="1" t="str">
        <f t="shared" si="137"/>
        <v>Jan</v>
      </c>
      <c r="B1297" s="2">
        <v>46049</v>
      </c>
      <c r="C1297" s="8">
        <v>-23552.5</v>
      </c>
      <c r="D1297" s="8">
        <v>-6689.5</v>
      </c>
      <c r="E1297" s="8">
        <v>0</v>
      </c>
      <c r="F1297" s="8">
        <v>-30959.4</v>
      </c>
      <c r="G1297" s="8">
        <v>12786.8</v>
      </c>
      <c r="H1297" s="8">
        <v>0</v>
      </c>
      <c r="I1297" s="8">
        <v>0</v>
      </c>
      <c r="J1297" s="10">
        <f t="shared" si="132"/>
        <v>-48414.600000000006</v>
      </c>
      <c r="K1297" s="8">
        <v>-48.83</v>
      </c>
      <c r="L1297" s="8">
        <v>-432.45</v>
      </c>
      <c r="M1297" s="8">
        <f t="shared" si="136"/>
        <v>-481.28</v>
      </c>
      <c r="N1297" s="10">
        <f t="shared" si="134"/>
        <v>-48895.880000000005</v>
      </c>
      <c r="O1297" s="11">
        <f>IF(Table5[[#This Row],[Beans]]="","",O1296+Table5[[#This Row],[Beans]])</f>
        <v>5168547.3999999966</v>
      </c>
      <c r="P1297" s="11">
        <f>IF(Table5[[#This Row],[Meal]]="","",P1296+Table5[[#This Row],[Meal]])</f>
        <v>1762714.3999999992</v>
      </c>
      <c r="Q1297" s="11">
        <f>IF(Table5[[#This Row],[Oil]]="","",Q1296+Table5[[#This Row],[Oil]])</f>
        <v>-540422.85999999987</v>
      </c>
      <c r="R1297" s="11">
        <f>IF(Table5[[#This Row],[Corn]]="","",R1296+Table5[[#This Row],[Corn]])</f>
        <v>681772.30099999998</v>
      </c>
      <c r="S1297" s="11">
        <f>IF(Table5[[#This Row],[Wheat]]="","",S1296+Table5[[#This Row],[Wheat]])</f>
        <v>1469694.5200000016</v>
      </c>
      <c r="T1297" s="11">
        <f>IF(Table5[[#This Row],[KC Wheat]]="","",T1296+Table5[[#This Row],[KC Wheat]])</f>
        <v>-11076.900000000012</v>
      </c>
      <c r="U1297" s="11">
        <f>IF(Table5[[#This Row],[Energies]]="","",U1296+Table5[[#This Row],[Energies]])</f>
        <v>58860.250000000015</v>
      </c>
      <c r="V1297" s="10">
        <f t="shared" si="135"/>
        <v>7456368.9690000014</v>
      </c>
      <c r="W1297" s="8">
        <v>762097</v>
      </c>
      <c r="X1297" s="12">
        <f t="shared" si="138"/>
        <v>-6.4159654217245315E-2</v>
      </c>
      <c r="Y1297" s="8"/>
      <c r="Z1297" s="8"/>
      <c r="AA1297" s="8"/>
      <c r="AB1297" s="8"/>
      <c r="AC1297" s="66">
        <v>-177644.11</v>
      </c>
    </row>
    <row r="1298" spans="1:29" x14ac:dyDescent="0.25">
      <c r="A1298" s="1" t="str">
        <f t="shared" si="137"/>
        <v>Jan</v>
      </c>
      <c r="B1298" s="2">
        <v>46050</v>
      </c>
      <c r="C1298" s="8">
        <v>103123.4</v>
      </c>
      <c r="D1298" s="8">
        <v>704.5</v>
      </c>
      <c r="E1298" s="8">
        <v>0</v>
      </c>
      <c r="F1298" s="8">
        <v>16521.2</v>
      </c>
      <c r="G1298" s="8">
        <v>5536.1</v>
      </c>
      <c r="H1298" s="8">
        <v>0</v>
      </c>
      <c r="I1298" s="8">
        <v>0</v>
      </c>
      <c r="J1298" s="10">
        <f t="shared" si="132"/>
        <v>125885.2</v>
      </c>
      <c r="K1298" s="8">
        <v>-135.94999999999999</v>
      </c>
      <c r="L1298" s="8">
        <v>-1205.3399999999999</v>
      </c>
      <c r="M1298" s="8">
        <f t="shared" si="136"/>
        <v>-1341.29</v>
      </c>
      <c r="N1298" s="10">
        <f t="shared" si="134"/>
        <v>124543.91</v>
      </c>
      <c r="O1298" s="11">
        <f>IF(Table5[[#This Row],[Beans]]="","",O1297+Table5[[#This Row],[Beans]])</f>
        <v>5271670.799999997</v>
      </c>
      <c r="P1298" s="11">
        <f>IF(Table5[[#This Row],[Meal]]="","",P1297+Table5[[#This Row],[Meal]])</f>
        <v>1763418.8999999992</v>
      </c>
      <c r="Q1298" s="11">
        <f>IF(Table5[[#This Row],[Oil]]="","",Q1297+Table5[[#This Row],[Oil]])</f>
        <v>-540422.85999999987</v>
      </c>
      <c r="R1298" s="11">
        <f>IF(Table5[[#This Row],[Corn]]="","",R1297+Table5[[#This Row],[Corn]])</f>
        <v>698293.50099999993</v>
      </c>
      <c r="S1298" s="11">
        <f>IF(Table5[[#This Row],[Wheat]]="","",S1297+Table5[[#This Row],[Wheat]])</f>
        <v>1475230.6200000017</v>
      </c>
      <c r="T1298" s="11">
        <f>IF(Table5[[#This Row],[KC Wheat]]="","",T1297+Table5[[#This Row],[KC Wheat]])</f>
        <v>-11076.900000000012</v>
      </c>
      <c r="U1298" s="11">
        <f>IF(Table5[[#This Row],[Energies]]="","",U1297+Table5[[#This Row],[Energies]])</f>
        <v>58860.250000000015</v>
      </c>
      <c r="V1298" s="10">
        <f t="shared" si="135"/>
        <v>7580912.8790000016</v>
      </c>
      <c r="W1298" s="8">
        <v>732322</v>
      </c>
      <c r="X1298" s="12">
        <f t="shared" si="138"/>
        <v>0.1700671425957434</v>
      </c>
      <c r="Y1298" s="8">
        <f>-4854.87-409.51</f>
        <v>-5264.38</v>
      </c>
      <c r="Z1298" s="8"/>
      <c r="AA1298" s="8"/>
      <c r="AB1298" s="1"/>
      <c r="AC1298" s="66">
        <v>-69504.149999999994</v>
      </c>
    </row>
    <row r="1299" spans="1:29" x14ac:dyDescent="0.25">
      <c r="A1299" s="1" t="str">
        <f t="shared" si="137"/>
        <v>Jan</v>
      </c>
      <c r="B1299" s="2">
        <v>46051</v>
      </c>
      <c r="C1299" s="8">
        <v>1534.7</v>
      </c>
      <c r="D1299" s="8">
        <v>-4221.8</v>
      </c>
      <c r="E1299" s="8">
        <v>0</v>
      </c>
      <c r="F1299" s="8">
        <v>-3850.9</v>
      </c>
      <c r="G1299" s="8">
        <v>3464.7</v>
      </c>
      <c r="H1299" s="8">
        <v>0</v>
      </c>
      <c r="I1299" s="8">
        <v>0</v>
      </c>
      <c r="J1299" s="10">
        <f t="shared" si="132"/>
        <v>-3073.3</v>
      </c>
      <c r="K1299" s="8">
        <v>-67.650000000000006</v>
      </c>
      <c r="L1299" s="8">
        <v>-599.65</v>
      </c>
      <c r="M1299" s="8">
        <f t="shared" si="136"/>
        <v>-667.3</v>
      </c>
      <c r="N1299" s="10">
        <f t="shared" si="134"/>
        <v>-3740.6000000000004</v>
      </c>
      <c r="O1299" s="11">
        <f>IF(Table5[[#This Row],[Beans]]="","",O1298+Table5[[#This Row],[Beans]])</f>
        <v>5273205.4999999972</v>
      </c>
      <c r="P1299" s="11">
        <f>IF(Table5[[#This Row],[Meal]]="","",P1298+Table5[[#This Row],[Meal]])</f>
        <v>1759197.0999999992</v>
      </c>
      <c r="Q1299" s="11">
        <f>IF(Table5[[#This Row],[Oil]]="","",Q1298+Table5[[#This Row],[Oil]])</f>
        <v>-540422.85999999987</v>
      </c>
      <c r="R1299" s="11">
        <f>IF(Table5[[#This Row],[Corn]]="","",R1298+Table5[[#This Row],[Corn]])</f>
        <v>694442.60099999991</v>
      </c>
      <c r="S1299" s="11">
        <f>IF(Table5[[#This Row],[Wheat]]="","",S1298+Table5[[#This Row],[Wheat]])</f>
        <v>1478695.3200000017</v>
      </c>
      <c r="T1299" s="11">
        <f>IF(Table5[[#This Row],[KC Wheat]]="","",T1298+Table5[[#This Row],[KC Wheat]])</f>
        <v>-11076.900000000012</v>
      </c>
      <c r="U1299" s="11">
        <f>IF(Table5[[#This Row],[Energies]]="","",U1298+Table5[[#This Row],[Energies]])</f>
        <v>58860.250000000015</v>
      </c>
      <c r="V1299" s="10">
        <f t="shared" si="135"/>
        <v>7577172.279000002</v>
      </c>
      <c r="W1299" s="8">
        <v>785756</v>
      </c>
      <c r="X1299" s="12">
        <f t="shared" si="138"/>
        <v>-4.7605108965124042E-3</v>
      </c>
      <c r="Y1299" s="8"/>
      <c r="Z1299" s="8"/>
      <c r="AA1299" s="8"/>
      <c r="AB1299" s="8"/>
      <c r="AC1299" s="66">
        <v>-44966.45</v>
      </c>
    </row>
    <row r="1300" spans="1:29" x14ac:dyDescent="0.25">
      <c r="A1300" s="1" t="str">
        <f t="shared" si="137"/>
        <v>Jan</v>
      </c>
      <c r="B1300" s="2">
        <v>46052</v>
      </c>
      <c r="C1300" s="8">
        <v>-2679.8</v>
      </c>
      <c r="D1300" s="8">
        <v>6673.4</v>
      </c>
      <c r="E1300" s="8">
        <v>0</v>
      </c>
      <c r="F1300" s="8">
        <v>14676.9</v>
      </c>
      <c r="G1300" s="8">
        <v>7510.6</v>
      </c>
      <c r="H1300" s="8">
        <v>0</v>
      </c>
      <c r="I1300" s="8">
        <v>0</v>
      </c>
      <c r="J1300" s="10">
        <f t="shared" si="132"/>
        <v>26181.1</v>
      </c>
      <c r="K1300" s="8">
        <v>-66.3</v>
      </c>
      <c r="L1300" s="8">
        <v>-582.57000000000005</v>
      </c>
      <c r="M1300" s="8">
        <f t="shared" si="136"/>
        <v>-648.87</v>
      </c>
      <c r="N1300" s="10">
        <f t="shared" si="134"/>
        <v>25532.23</v>
      </c>
      <c r="O1300" s="11">
        <f>IF(Table5[[#This Row],[Beans]]="","",O1299+Table5[[#This Row],[Beans]])</f>
        <v>5270525.6999999974</v>
      </c>
      <c r="P1300" s="11">
        <f>IF(Table5[[#This Row],[Meal]]="","",P1299+Table5[[#This Row],[Meal]])</f>
        <v>1765870.4999999991</v>
      </c>
      <c r="Q1300" s="11">
        <f>IF(Table5[[#This Row],[Oil]]="","",Q1299+Table5[[#This Row],[Oil]])</f>
        <v>-540422.85999999987</v>
      </c>
      <c r="R1300" s="11">
        <f>IF(Table5[[#This Row],[Corn]]="","",R1299+Table5[[#This Row],[Corn]])</f>
        <v>709119.50099999993</v>
      </c>
      <c r="S1300" s="11">
        <f>IF(Table5[[#This Row],[Wheat]]="","",S1299+Table5[[#This Row],[Wheat]])</f>
        <v>1486205.9200000018</v>
      </c>
      <c r="T1300" s="11">
        <f>IF(Table5[[#This Row],[KC Wheat]]="","",T1299+Table5[[#This Row],[KC Wheat]])</f>
        <v>-11076.900000000012</v>
      </c>
      <c r="U1300" s="11">
        <f>IF(Table5[[#This Row],[Energies]]="","",U1299+Table5[[#This Row],[Energies]])</f>
        <v>58860.250000000015</v>
      </c>
      <c r="V1300" s="10">
        <f t="shared" si="135"/>
        <v>7602704.5090000024</v>
      </c>
      <c r="W1300" s="8">
        <v>807719</v>
      </c>
      <c r="X1300" s="12">
        <f t="shared" si="138"/>
        <v>3.1610287736205292E-2</v>
      </c>
      <c r="Y1300" s="8"/>
      <c r="Z1300" s="8"/>
      <c r="AA1300" s="8"/>
      <c r="AB1300" s="1"/>
      <c r="AC1300" s="66">
        <v>-58636.57</v>
      </c>
    </row>
    <row r="1301" spans="1:29" x14ac:dyDescent="0.25">
      <c r="A1301" s="1" t="str">
        <f t="shared" si="137"/>
        <v>Feb</v>
      </c>
      <c r="B1301" s="2">
        <v>46055</v>
      </c>
      <c r="C1301" s="8">
        <v>2955.5</v>
      </c>
      <c r="D1301" s="8">
        <v>-11400.6</v>
      </c>
      <c r="E1301" s="8">
        <v>0</v>
      </c>
      <c r="F1301" s="8">
        <v>-12511.5</v>
      </c>
      <c r="G1301" s="8">
        <v>5375.9</v>
      </c>
      <c r="H1301" s="8">
        <v>0</v>
      </c>
      <c r="I1301" s="8">
        <v>0</v>
      </c>
      <c r="J1301" s="10">
        <f t="shared" si="132"/>
        <v>-15580.699999999999</v>
      </c>
      <c r="K1301" s="8">
        <v>-69.42</v>
      </c>
      <c r="L1301" s="8">
        <v>-611</v>
      </c>
      <c r="M1301" s="8">
        <f t="shared" si="136"/>
        <v>-680.42</v>
      </c>
      <c r="N1301" s="10">
        <f t="shared" si="134"/>
        <v>-16261.119999999999</v>
      </c>
      <c r="O1301" s="11">
        <f>IF(Table5[[#This Row],[Beans]]="","",O1300+Table5[[#This Row],[Beans]])</f>
        <v>5273481.1999999974</v>
      </c>
      <c r="P1301" s="11">
        <f>IF(Table5[[#This Row],[Meal]]="","",P1300+Table5[[#This Row],[Meal]])</f>
        <v>1754469.899999999</v>
      </c>
      <c r="Q1301" s="11">
        <f>IF(Table5[[#This Row],[Oil]]="","",Q1300+Table5[[#This Row],[Oil]])</f>
        <v>-540422.85999999987</v>
      </c>
      <c r="R1301" s="11">
        <f>IF(Table5[[#This Row],[Corn]]="","",R1300+Table5[[#This Row],[Corn]])</f>
        <v>696608.00099999993</v>
      </c>
      <c r="S1301" s="11">
        <f>IF(Table5[[#This Row],[Wheat]]="","",S1300+Table5[[#This Row],[Wheat]])</f>
        <v>1491581.8200000017</v>
      </c>
      <c r="T1301" s="11">
        <f>IF(Table5[[#This Row],[KC Wheat]]="","",T1300+Table5[[#This Row],[KC Wheat]])</f>
        <v>-11076.900000000012</v>
      </c>
      <c r="U1301" s="11">
        <f>IF(Table5[[#This Row],[Energies]]="","",U1300+Table5[[#This Row],[Energies]])</f>
        <v>58860.250000000015</v>
      </c>
      <c r="V1301" s="10">
        <f t="shared" si="135"/>
        <v>7586443.3890000023</v>
      </c>
      <c r="W1301" s="8">
        <v>685610</v>
      </c>
      <c r="X1301" s="12">
        <f t="shared" si="138"/>
        <v>-2.3717740406353466E-2</v>
      </c>
      <c r="Y1301" s="8">
        <f>-2500-1736.28-1736.28</f>
        <v>-5972.5599999999995</v>
      </c>
      <c r="Z1301" s="8"/>
      <c r="AA1301" s="8"/>
      <c r="AB1301" s="8"/>
      <c r="AC1301" s="66">
        <v>-49979.49</v>
      </c>
    </row>
    <row r="1302" spans="1:29" x14ac:dyDescent="0.25">
      <c r="A1302" s="1" t="str">
        <f t="shared" si="137"/>
        <v>Feb</v>
      </c>
      <c r="B1302" s="2">
        <v>46056</v>
      </c>
      <c r="C1302" s="8">
        <v>-13337.3</v>
      </c>
      <c r="D1302" s="8">
        <v>-4555.3</v>
      </c>
      <c r="E1302" s="8">
        <v>0</v>
      </c>
      <c r="F1302" s="8">
        <v>-18517.599999999999</v>
      </c>
      <c r="G1302" s="8">
        <v>-2850.6</v>
      </c>
      <c r="H1302" s="8">
        <v>0</v>
      </c>
      <c r="I1302" s="8">
        <v>0</v>
      </c>
      <c r="J1302" s="10">
        <f t="shared" si="132"/>
        <v>-39260.799999999996</v>
      </c>
      <c r="K1302" s="8">
        <v>-67.069999999999993</v>
      </c>
      <c r="L1302" s="8">
        <v>-589.98</v>
      </c>
      <c r="M1302" s="8">
        <f t="shared" si="136"/>
        <v>-657.05</v>
      </c>
      <c r="N1302" s="10">
        <f t="shared" si="134"/>
        <v>-39917.85</v>
      </c>
      <c r="O1302" s="11">
        <f>IF(Table5[[#This Row],[Beans]]="","",O1301+Table5[[#This Row],[Beans]])</f>
        <v>5260143.8999999976</v>
      </c>
      <c r="P1302" s="11">
        <f>IF(Table5[[#This Row],[Meal]]="","",P1301+Table5[[#This Row],[Meal]])</f>
        <v>1749914.5999999989</v>
      </c>
      <c r="Q1302" s="11">
        <f>IF(Table5[[#This Row],[Oil]]="","",Q1301+Table5[[#This Row],[Oil]])</f>
        <v>-540422.85999999987</v>
      </c>
      <c r="R1302" s="11">
        <f>IF(Table5[[#This Row],[Corn]]="","",R1301+Table5[[#This Row],[Corn]])</f>
        <v>678090.40099999995</v>
      </c>
      <c r="S1302" s="11">
        <f>IF(Table5[[#This Row],[Wheat]]="","",S1301+Table5[[#This Row],[Wheat]])</f>
        <v>1488731.2200000016</v>
      </c>
      <c r="T1302" s="11">
        <f>IF(Table5[[#This Row],[KC Wheat]]="","",T1301+Table5[[#This Row],[KC Wheat]])</f>
        <v>-11076.900000000012</v>
      </c>
      <c r="U1302" s="11">
        <f>IF(Table5[[#This Row],[Energies]]="","",U1301+Table5[[#This Row],[Energies]])</f>
        <v>58860.250000000015</v>
      </c>
      <c r="V1302" s="10">
        <f t="shared" si="135"/>
        <v>7546525.5390000027</v>
      </c>
      <c r="W1302" s="8">
        <v>731684</v>
      </c>
      <c r="X1302" s="12">
        <f t="shared" si="138"/>
        <v>-5.4556133522121568E-2</v>
      </c>
      <c r="Y1302" s="8"/>
      <c r="Z1302" s="8"/>
      <c r="AA1302" s="8"/>
      <c r="AB1302" s="1"/>
      <c r="AC1302" s="66">
        <v>-98364.04</v>
      </c>
    </row>
    <row r="1303" spans="1:29" x14ac:dyDescent="0.25">
      <c r="A1303" s="1" t="str">
        <f t="shared" si="137"/>
        <v>Feb</v>
      </c>
      <c r="B1303" s="2">
        <v>46057</v>
      </c>
      <c r="C1303" s="8">
        <v>286746.2</v>
      </c>
      <c r="D1303" s="8">
        <v>32903.5</v>
      </c>
      <c r="E1303" s="8">
        <v>0</v>
      </c>
      <c r="F1303" s="8">
        <v>-1708.9</v>
      </c>
      <c r="G1303" s="8">
        <v>816.8</v>
      </c>
      <c r="H1303" s="8">
        <v>0</v>
      </c>
      <c r="I1303" s="8">
        <v>0</v>
      </c>
      <c r="J1303" s="10">
        <f t="shared" si="132"/>
        <v>318757.59999999998</v>
      </c>
      <c r="K1303" s="8">
        <v>-123.07</v>
      </c>
      <c r="L1303" s="8">
        <v>-1081.3599999999999</v>
      </c>
      <c r="M1303" s="8">
        <f t="shared" si="136"/>
        <v>-1204.4299999999998</v>
      </c>
      <c r="N1303" s="10">
        <f t="shared" si="134"/>
        <v>317553.17</v>
      </c>
      <c r="O1303" s="11">
        <f>IF(Table5[[#This Row],[Beans]]="","",O1302+Table5[[#This Row],[Beans]])</f>
        <v>5546890.0999999978</v>
      </c>
      <c r="P1303" s="11">
        <f>IF(Table5[[#This Row],[Meal]]="","",P1302+Table5[[#This Row],[Meal]])</f>
        <v>1782818.0999999989</v>
      </c>
      <c r="Q1303" s="11">
        <f>IF(Table5[[#This Row],[Oil]]="","",Q1302+Table5[[#This Row],[Oil]])</f>
        <v>-540422.85999999987</v>
      </c>
      <c r="R1303" s="11">
        <f>IF(Table5[[#This Row],[Corn]]="","",R1302+Table5[[#This Row],[Corn]])</f>
        <v>676381.50099999993</v>
      </c>
      <c r="S1303" s="11">
        <f>IF(Table5[[#This Row],[Wheat]]="","",S1302+Table5[[#This Row],[Wheat]])</f>
        <v>1489548.0200000016</v>
      </c>
      <c r="T1303" s="11">
        <f>IF(Table5[[#This Row],[KC Wheat]]="","",T1302+Table5[[#This Row],[KC Wheat]])</f>
        <v>-11076.900000000012</v>
      </c>
      <c r="U1303" s="11">
        <f>IF(Table5[[#This Row],[Energies]]="","",U1302+Table5[[#This Row],[Energies]])</f>
        <v>58860.250000000015</v>
      </c>
      <c r="V1303" s="10">
        <f t="shared" si="135"/>
        <v>7864078.7090000026</v>
      </c>
      <c r="W1303" s="8">
        <v>735645</v>
      </c>
      <c r="X1303" s="12">
        <f t="shared" si="138"/>
        <v>0.43166632003208066</v>
      </c>
      <c r="Y1303" s="8"/>
      <c r="Z1303" s="8"/>
      <c r="AA1303" s="8"/>
      <c r="AB1303" s="8"/>
      <c r="AC1303" s="66">
        <v>237192.78</v>
      </c>
    </row>
    <row r="1304" spans="1:29" x14ac:dyDescent="0.25">
      <c r="A1304" s="1" t="str">
        <f t="shared" si="137"/>
        <v>Feb</v>
      </c>
      <c r="B1304" s="2">
        <v>46058</v>
      </c>
      <c r="C1304" s="8">
        <v>160731.79999999999</v>
      </c>
      <c r="D1304" s="8">
        <v>726</v>
      </c>
      <c r="E1304" s="8">
        <v>0</v>
      </c>
      <c r="F1304" s="8">
        <v>64611.7</v>
      </c>
      <c r="G1304" s="8">
        <v>12171.2</v>
      </c>
      <c r="H1304" s="8">
        <v>0</v>
      </c>
      <c r="I1304" s="8">
        <v>0</v>
      </c>
      <c r="J1304" s="10">
        <f t="shared" si="132"/>
        <v>238240.7</v>
      </c>
      <c r="K1304" s="8">
        <v>-125.9</v>
      </c>
      <c r="L1304" s="8">
        <v>-1108.67</v>
      </c>
      <c r="M1304" s="8">
        <f t="shared" si="136"/>
        <v>-1234.5700000000002</v>
      </c>
      <c r="N1304" s="10">
        <f t="shared" si="134"/>
        <v>237006.13</v>
      </c>
      <c r="O1304" s="11">
        <f>IF(Table5[[#This Row],[Beans]]="","",O1303+Table5[[#This Row],[Beans]])</f>
        <v>5707621.8999999976</v>
      </c>
      <c r="P1304" s="11">
        <f>IF(Table5[[#This Row],[Meal]]="","",P1303+Table5[[#This Row],[Meal]])</f>
        <v>1783544.0999999989</v>
      </c>
      <c r="Q1304" s="11">
        <f>IF(Table5[[#This Row],[Oil]]="","",Q1303+Table5[[#This Row],[Oil]])</f>
        <v>-540422.85999999987</v>
      </c>
      <c r="R1304" s="11">
        <f>IF(Table5[[#This Row],[Corn]]="","",R1303+Table5[[#This Row],[Corn]])</f>
        <v>740993.20099999988</v>
      </c>
      <c r="S1304" s="11">
        <f>IF(Table5[[#This Row],[Wheat]]="","",S1303+Table5[[#This Row],[Wheat]])</f>
        <v>1501719.2200000016</v>
      </c>
      <c r="T1304" s="11">
        <f>IF(Table5[[#This Row],[KC Wheat]]="","",T1303+Table5[[#This Row],[KC Wheat]])</f>
        <v>-11076.900000000012</v>
      </c>
      <c r="U1304" s="11">
        <f>IF(Table5[[#This Row],[Energies]]="","",U1303+Table5[[#This Row],[Energies]])</f>
        <v>58860.250000000015</v>
      </c>
      <c r="V1304" s="10">
        <f t="shared" si="135"/>
        <v>8101084.8390000025</v>
      </c>
      <c r="W1304" s="8">
        <v>700764</v>
      </c>
      <c r="X1304" s="12">
        <f t="shared" si="138"/>
        <v>0.33821105250840511</v>
      </c>
      <c r="Y1304" s="8"/>
      <c r="Z1304" s="8"/>
      <c r="AA1304" s="8"/>
      <c r="AB1304" s="1"/>
      <c r="AC1304" s="66">
        <v>451775.71</v>
      </c>
    </row>
    <row r="1305" spans="1:29" x14ac:dyDescent="0.25">
      <c r="A1305" s="1" t="str">
        <f t="shared" si="137"/>
        <v>Feb</v>
      </c>
      <c r="B1305" s="2">
        <v>46059</v>
      </c>
      <c r="C1305" s="8">
        <v>45321.5</v>
      </c>
      <c r="D1305" s="8">
        <v>-6719.2</v>
      </c>
      <c r="E1305" s="8">
        <v>0</v>
      </c>
      <c r="F1305" s="8">
        <v>-8770.6</v>
      </c>
      <c r="G1305" s="8">
        <v>-2239.5</v>
      </c>
      <c r="H1305" s="8">
        <v>0</v>
      </c>
      <c r="I1305" s="8">
        <v>0</v>
      </c>
      <c r="J1305" s="10">
        <f t="shared" si="132"/>
        <v>27592.200000000004</v>
      </c>
      <c r="K1305" s="8">
        <v>-122.61</v>
      </c>
      <c r="L1305" s="8">
        <v>-1084.6199999999999</v>
      </c>
      <c r="M1305" s="8">
        <f t="shared" si="136"/>
        <v>-1207.2299999999998</v>
      </c>
      <c r="N1305" s="10">
        <f t="shared" si="134"/>
        <v>26384.970000000005</v>
      </c>
      <c r="O1305" s="11">
        <f>IF(Table5[[#This Row],[Beans]]="","",O1304+Table5[[#This Row],[Beans]])</f>
        <v>5752943.3999999976</v>
      </c>
      <c r="P1305" s="11">
        <f>IF(Table5[[#This Row],[Meal]]="","",P1304+Table5[[#This Row],[Meal]])</f>
        <v>1776824.899999999</v>
      </c>
      <c r="Q1305" s="11">
        <f>IF(Table5[[#This Row],[Oil]]="","",Q1304+Table5[[#This Row],[Oil]])</f>
        <v>-540422.85999999987</v>
      </c>
      <c r="R1305" s="11">
        <f>IF(Table5[[#This Row],[Corn]]="","",R1304+Table5[[#This Row],[Corn]])</f>
        <v>732222.60099999991</v>
      </c>
      <c r="S1305" s="11">
        <f>IF(Table5[[#This Row],[Wheat]]="","",S1304+Table5[[#This Row],[Wheat]])</f>
        <v>1499479.7200000016</v>
      </c>
      <c r="T1305" s="11">
        <f>IF(Table5[[#This Row],[KC Wheat]]="","",T1304+Table5[[#This Row],[KC Wheat]])</f>
        <v>-11076.900000000012</v>
      </c>
      <c r="U1305" s="11">
        <f>IF(Table5[[#This Row],[Energies]]="","",U1304+Table5[[#This Row],[Energies]])</f>
        <v>58860.250000000015</v>
      </c>
      <c r="V1305" s="10">
        <f t="shared" si="135"/>
        <v>8127469.8090000022</v>
      </c>
      <c r="W1305" s="8">
        <v>766023</v>
      </c>
      <c r="X1305" s="12">
        <f t="shared" si="138"/>
        <v>3.4444096326089434E-2</v>
      </c>
      <c r="Y1305" s="8"/>
      <c r="Z1305" s="8"/>
      <c r="AA1305" s="8"/>
      <c r="AB1305" s="8"/>
      <c r="AC1305" s="66">
        <v>492930.98</v>
      </c>
    </row>
    <row r="1306" spans="1:29" x14ac:dyDescent="0.25">
      <c r="A1306" s="1" t="str">
        <f t="shared" si="137"/>
        <v>Feb</v>
      </c>
      <c r="B1306" s="2">
        <v>46062</v>
      </c>
      <c r="C1306" s="8">
        <v>-84796.9</v>
      </c>
      <c r="D1306" s="8">
        <v>1191.5</v>
      </c>
      <c r="E1306" s="8">
        <v>0</v>
      </c>
      <c r="F1306" s="8">
        <v>-33922.300000000003</v>
      </c>
      <c r="G1306" s="8">
        <v>-3896.3</v>
      </c>
      <c r="H1306" s="8">
        <v>0</v>
      </c>
      <c r="I1306" s="8">
        <v>0</v>
      </c>
      <c r="J1306" s="10">
        <f t="shared" si="132"/>
        <v>-121424</v>
      </c>
      <c r="K1306" s="8">
        <v>-84.04</v>
      </c>
      <c r="L1306" s="8">
        <v>-741.91</v>
      </c>
      <c r="M1306" s="8">
        <f t="shared" si="136"/>
        <v>-825.94999999999993</v>
      </c>
      <c r="N1306" s="10">
        <f t="shared" si="134"/>
        <v>-122249.95</v>
      </c>
      <c r="O1306" s="11">
        <f>IF(Table5[[#This Row],[Beans]]="","",O1305+Table5[[#This Row],[Beans]])</f>
        <v>5668146.4999999972</v>
      </c>
      <c r="P1306" s="11">
        <f>IF(Table5[[#This Row],[Meal]]="","",P1305+Table5[[#This Row],[Meal]])</f>
        <v>1778016.399999999</v>
      </c>
      <c r="Q1306" s="11">
        <f>IF(Table5[[#This Row],[Oil]]="","",Q1305+Table5[[#This Row],[Oil]])</f>
        <v>-540422.85999999987</v>
      </c>
      <c r="R1306" s="11">
        <f>IF(Table5[[#This Row],[Corn]]="","",R1305+Table5[[#This Row],[Corn]])</f>
        <v>698300.30099999986</v>
      </c>
      <c r="S1306" s="11">
        <f>IF(Table5[[#This Row],[Wheat]]="","",S1305+Table5[[#This Row],[Wheat]])</f>
        <v>1495583.4200000016</v>
      </c>
      <c r="T1306" s="11">
        <f>IF(Table5[[#This Row],[KC Wheat]]="","",T1305+Table5[[#This Row],[KC Wheat]])</f>
        <v>-11076.900000000012</v>
      </c>
      <c r="U1306" s="11">
        <f>IF(Table5[[#This Row],[Energies]]="","",U1305+Table5[[#This Row],[Energies]])</f>
        <v>58860.250000000015</v>
      </c>
      <c r="V1306" s="10">
        <f t="shared" si="135"/>
        <v>8005219.859000002</v>
      </c>
      <c r="W1306" s="8">
        <v>650699</v>
      </c>
      <c r="X1306" s="12">
        <f t="shared" si="138"/>
        <v>-0.18787480847519358</v>
      </c>
      <c r="Y1306" s="8">
        <f>-141.65-141.65</f>
        <v>-283.3</v>
      </c>
      <c r="Z1306" s="8"/>
      <c r="AA1306" s="8"/>
      <c r="AB1306" s="1"/>
      <c r="AC1306" s="66">
        <v>379562.53</v>
      </c>
    </row>
    <row r="1307" spans="1:29" x14ac:dyDescent="0.25">
      <c r="A1307" s="1" t="str">
        <f t="shared" si="137"/>
        <v>Feb</v>
      </c>
      <c r="B1307" s="2">
        <v>46063</v>
      </c>
      <c r="C1307" s="8">
        <v>28795.8</v>
      </c>
      <c r="D1307" s="8">
        <v>14573.8</v>
      </c>
      <c r="E1307" s="8">
        <v>0</v>
      </c>
      <c r="F1307" s="8">
        <v>9988.6</v>
      </c>
      <c r="G1307" s="8">
        <v>-2821.5</v>
      </c>
      <c r="H1307" s="8">
        <v>0</v>
      </c>
      <c r="I1307" s="8">
        <v>0</v>
      </c>
      <c r="J1307" s="10">
        <f t="shared" si="132"/>
        <v>50536.7</v>
      </c>
      <c r="K1307" s="8">
        <v>-108.79</v>
      </c>
      <c r="L1307" s="8">
        <v>-956.41</v>
      </c>
      <c r="M1307" s="8">
        <f t="shared" si="136"/>
        <v>-1065.2</v>
      </c>
      <c r="N1307" s="10">
        <f t="shared" si="134"/>
        <v>49471.5</v>
      </c>
      <c r="O1307" s="11">
        <f>IF(Table5[[#This Row],[Beans]]="","",O1306+Table5[[#This Row],[Beans]])</f>
        <v>5696942.299999997</v>
      </c>
      <c r="P1307" s="11">
        <f>IF(Table5[[#This Row],[Meal]]="","",P1306+Table5[[#This Row],[Meal]])</f>
        <v>1792590.199999999</v>
      </c>
      <c r="Q1307" s="11">
        <f>IF(Table5[[#This Row],[Oil]]="","",Q1306+Table5[[#This Row],[Oil]])</f>
        <v>-540422.85999999987</v>
      </c>
      <c r="R1307" s="11">
        <f>IF(Table5[[#This Row],[Corn]]="","",R1306+Table5[[#This Row],[Corn]])</f>
        <v>708288.90099999984</v>
      </c>
      <c r="S1307" s="11">
        <f>IF(Table5[[#This Row],[Wheat]]="","",S1306+Table5[[#This Row],[Wheat]])</f>
        <v>1492761.9200000016</v>
      </c>
      <c r="T1307" s="11">
        <f>IF(Table5[[#This Row],[KC Wheat]]="","",T1306+Table5[[#This Row],[KC Wheat]])</f>
        <v>-11076.900000000012</v>
      </c>
      <c r="U1307" s="11">
        <f>IF(Table5[[#This Row],[Energies]]="","",U1306+Table5[[#This Row],[Energies]])</f>
        <v>58860.250000000015</v>
      </c>
      <c r="V1307" s="10">
        <f t="shared" si="135"/>
        <v>8054691.359000002</v>
      </c>
      <c r="W1307" s="8">
        <v>758428</v>
      </c>
      <c r="X1307" s="12">
        <f t="shared" si="138"/>
        <v>6.5228999984177805E-2</v>
      </c>
      <c r="Y1307" s="8">
        <f>-4854.87-394.66</f>
        <v>-5249.53</v>
      </c>
      <c r="Z1307" s="8"/>
      <c r="AA1307" s="8"/>
      <c r="AB1307" s="8"/>
      <c r="AC1307" s="66">
        <v>406663.58</v>
      </c>
    </row>
    <row r="1308" spans="1:29" x14ac:dyDescent="0.25">
      <c r="A1308" s="1" t="str">
        <f t="shared" si="137"/>
        <v>Feb</v>
      </c>
      <c r="B1308" s="2">
        <v>46064</v>
      </c>
      <c r="C1308" s="8">
        <v>28795.8</v>
      </c>
      <c r="D1308" s="8">
        <v>14573.8</v>
      </c>
      <c r="E1308" s="8">
        <v>0</v>
      </c>
      <c r="F1308" s="8">
        <v>9988.6</v>
      </c>
      <c r="G1308" s="8">
        <v>-2821.5</v>
      </c>
      <c r="H1308" s="8">
        <v>0</v>
      </c>
      <c r="I1308" s="8">
        <v>0</v>
      </c>
      <c r="J1308" s="10">
        <f t="shared" si="132"/>
        <v>50536.7</v>
      </c>
      <c r="K1308" s="8">
        <v>-97.39</v>
      </c>
      <c r="L1308" s="8">
        <v>-860.02</v>
      </c>
      <c r="M1308" s="8">
        <f t="shared" si="136"/>
        <v>-957.41</v>
      </c>
      <c r="N1308" s="10">
        <f t="shared" si="134"/>
        <v>49579.289999999994</v>
      </c>
      <c r="O1308" s="11">
        <f>IF(Table5[[#This Row],[Beans]]="","",O1307+Table5[[#This Row],[Beans]])</f>
        <v>5725738.0999999968</v>
      </c>
      <c r="P1308" s="11">
        <f>IF(Table5[[#This Row],[Meal]]="","",P1307+Table5[[#This Row],[Meal]])</f>
        <v>1807163.9999999991</v>
      </c>
      <c r="Q1308" s="11">
        <f>IF(Table5[[#This Row],[Oil]]="","",Q1307+Table5[[#This Row],[Oil]])</f>
        <v>-540422.85999999987</v>
      </c>
      <c r="R1308" s="11">
        <f>IF(Table5[[#This Row],[Corn]]="","",R1307+Table5[[#This Row],[Corn]])</f>
        <v>718277.50099999981</v>
      </c>
      <c r="S1308" s="11">
        <f>IF(Table5[[#This Row],[Wheat]]="","",S1307+Table5[[#This Row],[Wheat]])</f>
        <v>1489940.4200000016</v>
      </c>
      <c r="T1308" s="11">
        <f>IF(Table5[[#This Row],[KC Wheat]]="","",T1307+Table5[[#This Row],[KC Wheat]])</f>
        <v>-11076.900000000012</v>
      </c>
      <c r="U1308" s="11">
        <f>IF(Table5[[#This Row],[Energies]]="","",U1307+Table5[[#This Row],[Energies]])</f>
        <v>58860.250000000015</v>
      </c>
      <c r="V1308" s="10">
        <f t="shared" si="135"/>
        <v>8104270.6490000021</v>
      </c>
      <c r="W1308" s="8">
        <v>789607</v>
      </c>
      <c r="X1308" s="12">
        <f t="shared" si="138"/>
        <v>6.2789830890556939E-2</v>
      </c>
      <c r="Y1308" s="8"/>
      <c r="Z1308" s="8"/>
      <c r="AA1308" s="8"/>
      <c r="AB1308" s="1"/>
      <c r="AC1308" s="66">
        <v>460777.42</v>
      </c>
    </row>
    <row r="1309" spans="1:29" x14ac:dyDescent="0.25">
      <c r="A1309" s="1" t="str">
        <f t="shared" si="137"/>
        <v>Feb</v>
      </c>
      <c r="B1309" s="2">
        <v>46065</v>
      </c>
      <c r="C1309" s="8">
        <v>28370.1</v>
      </c>
      <c r="D1309" s="8">
        <v>18432.8</v>
      </c>
      <c r="E1309" s="8">
        <v>0</v>
      </c>
      <c r="F1309" s="8">
        <v>93295.3</v>
      </c>
      <c r="G1309" s="8">
        <v>1598.9</v>
      </c>
      <c r="H1309" s="8">
        <v>0</v>
      </c>
      <c r="I1309" s="8">
        <v>0</v>
      </c>
      <c r="J1309" s="10">
        <f t="shared" si="132"/>
        <v>141697.1</v>
      </c>
      <c r="K1309" s="8">
        <v>-192.66</v>
      </c>
      <c r="L1309" s="8">
        <v>-1697.3</v>
      </c>
      <c r="M1309" s="8">
        <f t="shared" si="136"/>
        <v>-1889.96</v>
      </c>
      <c r="N1309" s="10">
        <f t="shared" si="134"/>
        <v>139807.14000000001</v>
      </c>
      <c r="O1309" s="11">
        <f>IF(Table5[[#This Row],[Beans]]="","",O1308+Table5[[#This Row],[Beans]])</f>
        <v>5754108.1999999965</v>
      </c>
      <c r="P1309" s="11">
        <f>IF(Table5[[#This Row],[Meal]]="","",P1308+Table5[[#This Row],[Meal]])</f>
        <v>1825596.7999999991</v>
      </c>
      <c r="Q1309" s="11">
        <f>IF(Table5[[#This Row],[Oil]]="","",Q1308+Table5[[#This Row],[Oil]])</f>
        <v>-540422.85999999987</v>
      </c>
      <c r="R1309" s="11">
        <f>IF(Table5[[#This Row],[Corn]]="","",R1308+Table5[[#This Row],[Corn]])</f>
        <v>811572.80099999986</v>
      </c>
      <c r="S1309" s="11">
        <f>IF(Table5[[#This Row],[Wheat]]="","",S1308+Table5[[#This Row],[Wheat]])</f>
        <v>1491539.3200000015</v>
      </c>
      <c r="T1309" s="11">
        <f>IF(Table5[[#This Row],[KC Wheat]]="","",T1308+Table5[[#This Row],[KC Wheat]])</f>
        <v>-11076.900000000012</v>
      </c>
      <c r="U1309" s="11">
        <f>IF(Table5[[#This Row],[Energies]]="","",U1308+Table5[[#This Row],[Energies]])</f>
        <v>58860.250000000015</v>
      </c>
      <c r="V1309" s="10">
        <f t="shared" si="135"/>
        <v>8244077.7890000017</v>
      </c>
      <c r="W1309" s="8">
        <v>590478.71</v>
      </c>
      <c r="X1309" s="12">
        <f t="shared" si="138"/>
        <v>0.23676914617294165</v>
      </c>
      <c r="Y1309" s="8"/>
      <c r="Z1309" s="8"/>
      <c r="AA1309" s="8"/>
      <c r="AB1309" s="8"/>
      <c r="AC1309" s="66">
        <v>590478.71</v>
      </c>
    </row>
    <row r="1310" spans="1:29" x14ac:dyDescent="0.25">
      <c r="A1310" s="1" t="str">
        <f t="shared" si="137"/>
        <v>Feb</v>
      </c>
      <c r="B1310" s="2">
        <v>46066</v>
      </c>
      <c r="C1310" s="8">
        <v>-43227.5</v>
      </c>
      <c r="D1310" s="8">
        <v>-2509</v>
      </c>
      <c r="E1310" s="8">
        <v>0</v>
      </c>
      <c r="F1310" s="8">
        <v>-7390.2</v>
      </c>
      <c r="G1310" s="8">
        <v>344.9</v>
      </c>
      <c r="H1310" s="8">
        <v>0</v>
      </c>
      <c r="I1310" s="8">
        <v>0</v>
      </c>
      <c r="J1310" s="10">
        <f t="shared" si="132"/>
        <v>-52781.799999999996</v>
      </c>
      <c r="K1310" s="8">
        <v>-97.05</v>
      </c>
      <c r="L1310" s="8">
        <v>-860.3</v>
      </c>
      <c r="M1310" s="8">
        <f t="shared" si="136"/>
        <v>-957.34999999999991</v>
      </c>
      <c r="N1310" s="10">
        <f t="shared" si="134"/>
        <v>-53739.149999999994</v>
      </c>
      <c r="O1310" s="11">
        <f>IF(Table5[[#This Row],[Beans]]="","",O1309+Table5[[#This Row],[Beans]])</f>
        <v>5710880.6999999965</v>
      </c>
      <c r="P1310" s="11">
        <f>IF(Table5[[#This Row],[Meal]]="","",P1309+Table5[[#This Row],[Meal]])</f>
        <v>1823087.7999999991</v>
      </c>
      <c r="Q1310" s="11">
        <f>IF(Table5[[#This Row],[Oil]]="","",Q1309+Table5[[#This Row],[Oil]])</f>
        <v>-540422.85999999987</v>
      </c>
      <c r="R1310" s="11">
        <f>IF(Table5[[#This Row],[Corn]]="","",R1309+Table5[[#This Row],[Corn]])</f>
        <v>804182.60099999991</v>
      </c>
      <c r="S1310" s="11">
        <f>IF(Table5[[#This Row],[Wheat]]="","",S1309+Table5[[#This Row],[Wheat]])</f>
        <v>1491884.2200000014</v>
      </c>
      <c r="T1310" s="11">
        <f>IF(Table5[[#This Row],[KC Wheat]]="","",T1309+Table5[[#This Row],[KC Wheat]])</f>
        <v>-11076.900000000012</v>
      </c>
      <c r="U1310" s="11">
        <f>IF(Table5[[#This Row],[Energies]]="","",U1309+Table5[[#This Row],[Energies]])</f>
        <v>58860.250000000015</v>
      </c>
      <c r="V1310" s="10">
        <f t="shared" si="135"/>
        <v>8190338.6390000014</v>
      </c>
      <c r="W1310" s="8">
        <v>750943</v>
      </c>
      <c r="X1310" s="12">
        <f t="shared" si="138"/>
        <v>-7.1562222432328418E-2</v>
      </c>
      <c r="Y1310" s="8"/>
      <c r="Z1310" s="8">
        <v>470.85</v>
      </c>
      <c r="AA1310" s="8"/>
      <c r="AB1310" s="1"/>
      <c r="AC1310" s="66">
        <v>538158.86</v>
      </c>
    </row>
    <row r="1311" spans="1:29" x14ac:dyDescent="0.25">
      <c r="A1311" s="1" t="str">
        <f t="shared" si="137"/>
        <v>Feb</v>
      </c>
      <c r="B1311" s="2">
        <v>46070</v>
      </c>
      <c r="C1311" s="8">
        <v>-36854.699999999997</v>
      </c>
      <c r="D1311" s="8">
        <v>-5993</v>
      </c>
      <c r="E1311" s="8">
        <v>0</v>
      </c>
      <c r="F1311" s="8">
        <v>2005.7</v>
      </c>
      <c r="G1311" s="8">
        <v>-21407.8</v>
      </c>
      <c r="H1311" s="8">
        <v>0</v>
      </c>
      <c r="I1311" s="8">
        <v>0</v>
      </c>
      <c r="J1311" s="10">
        <f t="shared" si="132"/>
        <v>-62249.8</v>
      </c>
      <c r="K1311" s="8">
        <v>-34.15</v>
      </c>
      <c r="L1311" s="8">
        <v>-298.39999999999998</v>
      </c>
      <c r="M1311" s="8">
        <f t="shared" si="136"/>
        <v>-332.54999999999995</v>
      </c>
      <c r="N1311" s="10">
        <f t="shared" si="134"/>
        <v>-62582.350000000006</v>
      </c>
      <c r="O1311" s="11">
        <f>IF(Table5[[#This Row],[Beans]]="","",O1310+Table5[[#This Row],[Beans]])</f>
        <v>5674025.9999999963</v>
      </c>
      <c r="P1311" s="11">
        <f>IF(Table5[[#This Row],[Meal]]="","",P1310+Table5[[#This Row],[Meal]])</f>
        <v>1817094.7999999991</v>
      </c>
      <c r="Q1311" s="11">
        <f>IF(Table5[[#This Row],[Oil]]="","",Q1310+Table5[[#This Row],[Oil]])</f>
        <v>-540422.85999999987</v>
      </c>
      <c r="R1311" s="11">
        <f>IF(Table5[[#This Row],[Corn]]="","",R1310+Table5[[#This Row],[Corn]])</f>
        <v>806188.30099999986</v>
      </c>
      <c r="S1311" s="11">
        <f>IF(Table5[[#This Row],[Wheat]]="","",S1310+Table5[[#This Row],[Wheat]])</f>
        <v>1470476.4200000013</v>
      </c>
      <c r="T1311" s="11">
        <f>IF(Table5[[#This Row],[KC Wheat]]="","",T1310+Table5[[#This Row],[KC Wheat]])</f>
        <v>-11076.900000000012</v>
      </c>
      <c r="U1311" s="11">
        <f>IF(Table5[[#This Row],[Energies]]="","",U1310+Table5[[#This Row],[Energies]])</f>
        <v>58860.250000000015</v>
      </c>
      <c r="V1311" s="10">
        <f t="shared" si="135"/>
        <v>8127756.2890000017</v>
      </c>
      <c r="W1311" s="8">
        <v>747490</v>
      </c>
      <c r="X1311" s="12">
        <f t="shared" si="138"/>
        <v>-8.3723327402373288E-2</v>
      </c>
      <c r="Y1311" s="8"/>
      <c r="Z1311" s="8"/>
      <c r="AA1311" s="8"/>
      <c r="AB1311" s="8"/>
      <c r="AC1311" s="66">
        <v>487326.91</v>
      </c>
    </row>
    <row r="1312" spans="1:29" x14ac:dyDescent="0.25">
      <c r="A1312" s="1" t="str">
        <f t="shared" si="137"/>
        <v>Feb</v>
      </c>
      <c r="B1312" s="2">
        <v>46071</v>
      </c>
      <c r="C1312" s="8">
        <v>14770.2</v>
      </c>
      <c r="D1312" s="8">
        <v>6935.2</v>
      </c>
      <c r="E1312" s="8">
        <v>0</v>
      </c>
      <c r="F1312" s="8">
        <v>-134.19999999999999</v>
      </c>
      <c r="G1312" s="8">
        <v>11809.6</v>
      </c>
      <c r="H1312" s="8">
        <v>0</v>
      </c>
      <c r="I1312" s="8">
        <v>0</v>
      </c>
      <c r="J1312" s="10">
        <f t="shared" si="132"/>
        <v>33380.800000000003</v>
      </c>
      <c r="K1312" s="8">
        <v>-91.05</v>
      </c>
      <c r="L1312" s="8">
        <v>-786.42</v>
      </c>
      <c r="M1312" s="8">
        <f t="shared" si="136"/>
        <v>-877.46999999999991</v>
      </c>
      <c r="N1312" s="10">
        <f t="shared" si="134"/>
        <v>32503.33</v>
      </c>
      <c r="O1312" s="11">
        <f>IF(Table5[[#This Row],[Beans]]="","",O1311+Table5[[#This Row],[Beans]])</f>
        <v>5688796.1999999965</v>
      </c>
      <c r="P1312" s="11">
        <f>IF(Table5[[#This Row],[Meal]]="","",P1311+Table5[[#This Row],[Meal]])</f>
        <v>1824029.9999999991</v>
      </c>
      <c r="Q1312" s="11">
        <f>IF(Table5[[#This Row],[Oil]]="","",Q1311+Table5[[#This Row],[Oil]])</f>
        <v>-540422.85999999987</v>
      </c>
      <c r="R1312" s="11">
        <f>IF(Table5[[#This Row],[Corn]]="","",R1311+Table5[[#This Row],[Corn]])</f>
        <v>806054.10099999991</v>
      </c>
      <c r="S1312" s="11">
        <f>IF(Table5[[#This Row],[Wheat]]="","",S1311+Table5[[#This Row],[Wheat]])</f>
        <v>1482286.0200000014</v>
      </c>
      <c r="T1312" s="11">
        <f>IF(Table5[[#This Row],[KC Wheat]]="","",T1311+Table5[[#This Row],[KC Wheat]])</f>
        <v>-11076.900000000012</v>
      </c>
      <c r="U1312" s="11">
        <f>IF(Table5[[#This Row],[Energies]]="","",U1311+Table5[[#This Row],[Energies]])</f>
        <v>58860.250000000015</v>
      </c>
      <c r="V1312" s="10">
        <f t="shared" si="135"/>
        <v>8160259.6190000018</v>
      </c>
      <c r="W1312" s="8">
        <v>796299</v>
      </c>
      <c r="X1312" s="12">
        <f t="shared" si="138"/>
        <v>4.0817996757499385E-2</v>
      </c>
      <c r="Y1312" s="8"/>
      <c r="Z1312" s="8"/>
      <c r="AA1312" s="8"/>
      <c r="AB1312" s="1"/>
      <c r="AC1312" s="66">
        <v>543026.93999999994</v>
      </c>
    </row>
    <row r="1313" spans="1:29" x14ac:dyDescent="0.25">
      <c r="A1313" s="1" t="str">
        <f t="shared" si="137"/>
        <v>Feb</v>
      </c>
      <c r="B1313" s="2">
        <v>46072</v>
      </c>
      <c r="C1313" s="8"/>
      <c r="D1313" s="8"/>
      <c r="E1313" s="8"/>
      <c r="F1313" s="8"/>
      <c r="G1313" s="8"/>
      <c r="H1313" s="8"/>
      <c r="I1313" s="8"/>
      <c r="J1313" s="10" t="str">
        <f t="shared" si="132"/>
        <v/>
      </c>
      <c r="K1313" s="8"/>
      <c r="L1313" s="8"/>
      <c r="M1313" s="8" t="str">
        <f t="shared" si="136"/>
        <v/>
      </c>
      <c r="N1313" s="10" t="str">
        <f t="shared" si="134"/>
        <v/>
      </c>
      <c r="O1313" s="11" t="str">
        <f>IF(Table5[[#This Row],[Beans]]="","",O1312+Table5[[#This Row],[Beans]])</f>
        <v/>
      </c>
      <c r="P1313" s="11" t="str">
        <f>IF(Table5[[#This Row],[Meal]]="","",P1312+Table5[[#This Row],[Meal]])</f>
        <v/>
      </c>
      <c r="Q1313" s="11" t="str">
        <f>IF(Table5[[#This Row],[Oil]]="","",Q1312+Table5[[#This Row],[Oil]])</f>
        <v/>
      </c>
      <c r="R1313" s="11" t="str">
        <f>IF(Table5[[#This Row],[Corn]]="","",R1312+Table5[[#This Row],[Corn]])</f>
        <v/>
      </c>
      <c r="S1313" s="11" t="str">
        <f>IF(Table5[[#This Row],[Wheat]]="","",S1312+Table5[[#This Row],[Wheat]])</f>
        <v/>
      </c>
      <c r="T1313" s="11" t="str">
        <f>IF(Table5[[#This Row],[KC Wheat]]="","",T1312+Table5[[#This Row],[KC Wheat]])</f>
        <v/>
      </c>
      <c r="U1313" s="11" t="str">
        <f>IF(Table5[[#This Row],[Energies]]="","",U1312+Table5[[#This Row],[Energies]])</f>
        <v/>
      </c>
      <c r="V1313" s="10" t="str">
        <f t="shared" si="135"/>
        <v/>
      </c>
      <c r="W1313" s="8"/>
      <c r="X1313" s="12" t="str">
        <f t="shared" si="138"/>
        <v/>
      </c>
      <c r="Y1313" s="8"/>
      <c r="Z1313" s="8"/>
      <c r="AA1313" s="8"/>
      <c r="AB1313" s="8"/>
      <c r="AC1313" s="66"/>
    </row>
    <row r="1314" spans="1:29" x14ac:dyDescent="0.25">
      <c r="A1314" s="1" t="str">
        <f t="shared" si="137"/>
        <v>Feb</v>
      </c>
      <c r="B1314" s="2">
        <v>46073</v>
      </c>
      <c r="C1314" s="8"/>
      <c r="D1314" s="8"/>
      <c r="E1314" s="8"/>
      <c r="F1314" s="8"/>
      <c r="G1314" s="8"/>
      <c r="H1314" s="8"/>
      <c r="I1314" s="8"/>
      <c r="J1314" s="10" t="str">
        <f t="shared" si="132"/>
        <v/>
      </c>
      <c r="K1314" s="8"/>
      <c r="L1314" s="8"/>
      <c r="M1314" s="8" t="str">
        <f t="shared" si="136"/>
        <v/>
      </c>
      <c r="N1314" s="10" t="str">
        <f t="shared" si="134"/>
        <v/>
      </c>
      <c r="O1314" s="11" t="str">
        <f>IF(Table5[[#This Row],[Beans]]="","",O1313+Table5[[#This Row],[Beans]])</f>
        <v/>
      </c>
      <c r="P1314" s="11" t="str">
        <f>IF(Table5[[#This Row],[Meal]]="","",P1313+Table5[[#This Row],[Meal]])</f>
        <v/>
      </c>
      <c r="Q1314" s="11" t="str">
        <f>IF(Table5[[#This Row],[Oil]]="","",Q1313+Table5[[#This Row],[Oil]])</f>
        <v/>
      </c>
      <c r="R1314" s="11" t="str">
        <f>IF(Table5[[#This Row],[Corn]]="","",R1313+Table5[[#This Row],[Corn]])</f>
        <v/>
      </c>
      <c r="S1314" s="11" t="str">
        <f>IF(Table5[[#This Row],[Wheat]]="","",S1313+Table5[[#This Row],[Wheat]])</f>
        <v/>
      </c>
      <c r="T1314" s="11" t="str">
        <f>IF(Table5[[#This Row],[KC Wheat]]="","",T1313+Table5[[#This Row],[KC Wheat]])</f>
        <v/>
      </c>
      <c r="U1314" s="11" t="str">
        <f>IF(Table5[[#This Row],[Energies]]="","",U1313+Table5[[#This Row],[Energies]])</f>
        <v/>
      </c>
      <c r="V1314" s="10" t="str">
        <f t="shared" si="135"/>
        <v/>
      </c>
      <c r="W1314" s="8"/>
      <c r="X1314" s="12" t="str">
        <f t="shared" si="138"/>
        <v/>
      </c>
      <c r="Y1314" s="8"/>
      <c r="Z1314" s="8"/>
      <c r="AA1314" s="8"/>
      <c r="AB1314" s="1"/>
      <c r="AC1314" s="66"/>
    </row>
    <row r="1315" spans="1:29" x14ac:dyDescent="0.25">
      <c r="A1315" s="1" t="str">
        <f t="shared" si="137"/>
        <v>Feb</v>
      </c>
      <c r="B1315" s="2">
        <v>46076</v>
      </c>
      <c r="C1315" s="8"/>
      <c r="D1315" s="8"/>
      <c r="E1315" s="8"/>
      <c r="F1315" s="8"/>
      <c r="G1315" s="8"/>
      <c r="H1315" s="8"/>
      <c r="I1315" s="8"/>
      <c r="J1315" s="10" t="str">
        <f t="shared" si="132"/>
        <v/>
      </c>
      <c r="K1315" s="8"/>
      <c r="L1315" s="8"/>
      <c r="M1315" s="8" t="str">
        <f t="shared" si="136"/>
        <v/>
      </c>
      <c r="N1315" s="10" t="str">
        <f t="shared" si="134"/>
        <v/>
      </c>
      <c r="O1315" s="11" t="str">
        <f>IF(Table5[[#This Row],[Beans]]="","",O1314+Table5[[#This Row],[Beans]])</f>
        <v/>
      </c>
      <c r="P1315" s="11" t="str">
        <f>IF(Table5[[#This Row],[Meal]]="","",P1314+Table5[[#This Row],[Meal]])</f>
        <v/>
      </c>
      <c r="Q1315" s="11" t="str">
        <f>IF(Table5[[#This Row],[Oil]]="","",Q1314+Table5[[#This Row],[Oil]])</f>
        <v/>
      </c>
      <c r="R1315" s="11" t="str">
        <f>IF(Table5[[#This Row],[Corn]]="","",R1314+Table5[[#This Row],[Corn]])</f>
        <v/>
      </c>
      <c r="S1315" s="11" t="str">
        <f>IF(Table5[[#This Row],[Wheat]]="","",S1314+Table5[[#This Row],[Wheat]])</f>
        <v/>
      </c>
      <c r="T1315" s="11" t="str">
        <f>IF(Table5[[#This Row],[KC Wheat]]="","",T1314+Table5[[#This Row],[KC Wheat]])</f>
        <v/>
      </c>
      <c r="U1315" s="11" t="str">
        <f>IF(Table5[[#This Row],[Energies]]="","",U1314+Table5[[#This Row],[Energies]])</f>
        <v/>
      </c>
      <c r="V1315" s="10" t="str">
        <f t="shared" si="135"/>
        <v/>
      </c>
      <c r="W1315" s="8"/>
      <c r="X1315" s="12" t="str">
        <f t="shared" si="138"/>
        <v/>
      </c>
      <c r="Y1315" s="8"/>
      <c r="Z1315" s="8"/>
      <c r="AA1315" s="8"/>
      <c r="AB1315" s="8"/>
      <c r="AC1315" s="66"/>
    </row>
    <row r="1316" spans="1:29" x14ac:dyDescent="0.25">
      <c r="A1316" s="1" t="str">
        <f t="shared" si="137"/>
        <v>Feb</v>
      </c>
      <c r="B1316" s="2">
        <v>46077</v>
      </c>
      <c r="C1316" s="8"/>
      <c r="D1316" s="8"/>
      <c r="E1316" s="8"/>
      <c r="F1316" s="8"/>
      <c r="G1316" s="8"/>
      <c r="H1316" s="8"/>
      <c r="I1316" s="8"/>
      <c r="J1316" s="10" t="str">
        <f t="shared" si="132"/>
        <v/>
      </c>
      <c r="K1316" s="8"/>
      <c r="L1316" s="8"/>
      <c r="M1316" s="8" t="str">
        <f t="shared" si="136"/>
        <v/>
      </c>
      <c r="N1316" s="10" t="str">
        <f t="shared" si="134"/>
        <v/>
      </c>
      <c r="O1316" s="11" t="str">
        <f>IF(Table5[[#This Row],[Beans]]="","",O1315+Table5[[#This Row],[Beans]])</f>
        <v/>
      </c>
      <c r="P1316" s="11" t="str">
        <f>IF(Table5[[#This Row],[Meal]]="","",P1315+Table5[[#This Row],[Meal]])</f>
        <v/>
      </c>
      <c r="Q1316" s="11" t="str">
        <f>IF(Table5[[#This Row],[Oil]]="","",Q1315+Table5[[#This Row],[Oil]])</f>
        <v/>
      </c>
      <c r="R1316" s="11" t="str">
        <f>IF(Table5[[#This Row],[Corn]]="","",R1315+Table5[[#This Row],[Corn]])</f>
        <v/>
      </c>
      <c r="S1316" s="11" t="str">
        <f>IF(Table5[[#This Row],[Wheat]]="","",S1315+Table5[[#This Row],[Wheat]])</f>
        <v/>
      </c>
      <c r="T1316" s="11" t="str">
        <f>IF(Table5[[#This Row],[KC Wheat]]="","",T1315+Table5[[#This Row],[KC Wheat]])</f>
        <v/>
      </c>
      <c r="U1316" s="11" t="str">
        <f>IF(Table5[[#This Row],[Energies]]="","",U1315+Table5[[#This Row],[Energies]])</f>
        <v/>
      </c>
      <c r="V1316" s="10" t="str">
        <f t="shared" si="135"/>
        <v/>
      </c>
      <c r="W1316" s="8"/>
      <c r="X1316" s="12" t="str">
        <f t="shared" si="138"/>
        <v/>
      </c>
      <c r="Y1316" s="8"/>
      <c r="Z1316" s="8"/>
      <c r="AA1316" s="8"/>
      <c r="AB1316" s="1"/>
      <c r="AC1316" s="66"/>
    </row>
    <row r="1317" spans="1:29" x14ac:dyDescent="0.25">
      <c r="A1317" s="1" t="str">
        <f t="shared" si="137"/>
        <v>Feb</v>
      </c>
      <c r="B1317" s="2">
        <v>46078</v>
      </c>
      <c r="C1317" s="8"/>
      <c r="D1317" s="8"/>
      <c r="E1317" s="8"/>
      <c r="F1317" s="8"/>
      <c r="G1317" s="8"/>
      <c r="H1317" s="8"/>
      <c r="I1317" s="8"/>
      <c r="J1317" s="10" t="str">
        <f t="shared" si="132"/>
        <v/>
      </c>
      <c r="K1317" s="8"/>
      <c r="L1317" s="8"/>
      <c r="M1317" s="8" t="str">
        <f t="shared" si="136"/>
        <v/>
      </c>
      <c r="N1317" s="10" t="str">
        <f t="shared" si="134"/>
        <v/>
      </c>
      <c r="O1317" s="11" t="str">
        <f>IF(Table5[[#This Row],[Beans]]="","",O1316+Table5[[#This Row],[Beans]])</f>
        <v/>
      </c>
      <c r="P1317" s="11" t="str">
        <f>IF(Table5[[#This Row],[Meal]]="","",P1316+Table5[[#This Row],[Meal]])</f>
        <v/>
      </c>
      <c r="Q1317" s="11" t="str">
        <f>IF(Table5[[#This Row],[Oil]]="","",Q1316+Table5[[#This Row],[Oil]])</f>
        <v/>
      </c>
      <c r="R1317" s="11" t="str">
        <f>IF(Table5[[#This Row],[Corn]]="","",R1316+Table5[[#This Row],[Corn]])</f>
        <v/>
      </c>
      <c r="S1317" s="11" t="str">
        <f>IF(Table5[[#This Row],[Wheat]]="","",S1316+Table5[[#This Row],[Wheat]])</f>
        <v/>
      </c>
      <c r="T1317" s="11" t="str">
        <f>IF(Table5[[#This Row],[KC Wheat]]="","",T1316+Table5[[#This Row],[KC Wheat]])</f>
        <v/>
      </c>
      <c r="U1317" s="11" t="str">
        <f>IF(Table5[[#This Row],[Energies]]="","",U1316+Table5[[#This Row],[Energies]])</f>
        <v/>
      </c>
      <c r="V1317" s="10" t="str">
        <f t="shared" si="135"/>
        <v/>
      </c>
      <c r="W1317" s="8"/>
      <c r="X1317" s="12" t="str">
        <f t="shared" si="138"/>
        <v/>
      </c>
      <c r="Y1317" s="8"/>
      <c r="Z1317" s="8"/>
      <c r="AA1317" s="8"/>
      <c r="AB1317" s="8"/>
      <c r="AC1317" s="66"/>
    </row>
    <row r="1318" spans="1:29" x14ac:dyDescent="0.25">
      <c r="A1318" s="1" t="str">
        <f t="shared" si="137"/>
        <v>Feb</v>
      </c>
      <c r="B1318" s="2">
        <v>46079</v>
      </c>
      <c r="C1318" s="8"/>
      <c r="D1318" s="8"/>
      <c r="E1318" s="8"/>
      <c r="F1318" s="8"/>
      <c r="G1318" s="8"/>
      <c r="H1318" s="8"/>
      <c r="I1318" s="8"/>
      <c r="J1318" s="10" t="str">
        <f t="shared" si="132"/>
        <v/>
      </c>
      <c r="K1318" s="8"/>
      <c r="L1318" s="8"/>
      <c r="M1318" s="8" t="str">
        <f t="shared" si="136"/>
        <v/>
      </c>
      <c r="N1318" s="10" t="str">
        <f t="shared" si="134"/>
        <v/>
      </c>
      <c r="O1318" s="11" t="str">
        <f>IF(Table5[[#This Row],[Beans]]="","",O1317+Table5[[#This Row],[Beans]])</f>
        <v/>
      </c>
      <c r="P1318" s="11" t="str">
        <f>IF(Table5[[#This Row],[Meal]]="","",P1317+Table5[[#This Row],[Meal]])</f>
        <v/>
      </c>
      <c r="Q1318" s="11" t="str">
        <f>IF(Table5[[#This Row],[Oil]]="","",Q1317+Table5[[#This Row],[Oil]])</f>
        <v/>
      </c>
      <c r="R1318" s="11" t="str">
        <f>IF(Table5[[#This Row],[Corn]]="","",R1317+Table5[[#This Row],[Corn]])</f>
        <v/>
      </c>
      <c r="S1318" s="11" t="str">
        <f>IF(Table5[[#This Row],[Wheat]]="","",S1317+Table5[[#This Row],[Wheat]])</f>
        <v/>
      </c>
      <c r="T1318" s="11" t="str">
        <f>IF(Table5[[#This Row],[KC Wheat]]="","",T1317+Table5[[#This Row],[KC Wheat]])</f>
        <v/>
      </c>
      <c r="U1318" s="11" t="str">
        <f>IF(Table5[[#This Row],[Energies]]="","",U1317+Table5[[#This Row],[Energies]])</f>
        <v/>
      </c>
      <c r="V1318" s="10" t="str">
        <f t="shared" si="135"/>
        <v/>
      </c>
      <c r="W1318" s="8"/>
      <c r="X1318" s="12" t="str">
        <f t="shared" si="138"/>
        <v/>
      </c>
      <c r="Y1318" s="8"/>
      <c r="Z1318" s="8"/>
      <c r="AA1318" s="8"/>
      <c r="AB1318" s="1"/>
      <c r="AC1318" s="66"/>
    </row>
    <row r="1319" spans="1:29" x14ac:dyDescent="0.25">
      <c r="A1319" s="1" t="str">
        <f t="shared" si="137"/>
        <v>Feb</v>
      </c>
      <c r="B1319" s="2">
        <v>46080</v>
      </c>
      <c r="C1319" s="8"/>
      <c r="D1319" s="8"/>
      <c r="E1319" s="8"/>
      <c r="F1319" s="8"/>
      <c r="G1319" s="8"/>
      <c r="H1319" s="8"/>
      <c r="I1319" s="8"/>
      <c r="J1319" s="10" t="str">
        <f t="shared" si="132"/>
        <v/>
      </c>
      <c r="K1319" s="8"/>
      <c r="L1319" s="8"/>
      <c r="M1319" s="8" t="str">
        <f t="shared" si="136"/>
        <v/>
      </c>
      <c r="N1319" s="10" t="str">
        <f t="shared" si="134"/>
        <v/>
      </c>
      <c r="O1319" s="11" t="str">
        <f>IF(Table5[[#This Row],[Beans]]="","",O1318+Table5[[#This Row],[Beans]])</f>
        <v/>
      </c>
      <c r="P1319" s="11" t="str">
        <f>IF(Table5[[#This Row],[Meal]]="","",P1318+Table5[[#This Row],[Meal]])</f>
        <v/>
      </c>
      <c r="Q1319" s="11" t="str">
        <f>IF(Table5[[#This Row],[Oil]]="","",Q1318+Table5[[#This Row],[Oil]])</f>
        <v/>
      </c>
      <c r="R1319" s="11" t="str">
        <f>IF(Table5[[#This Row],[Corn]]="","",R1318+Table5[[#This Row],[Corn]])</f>
        <v/>
      </c>
      <c r="S1319" s="11" t="str">
        <f>IF(Table5[[#This Row],[Wheat]]="","",S1318+Table5[[#This Row],[Wheat]])</f>
        <v/>
      </c>
      <c r="T1319" s="11" t="str">
        <f>IF(Table5[[#This Row],[KC Wheat]]="","",T1318+Table5[[#This Row],[KC Wheat]])</f>
        <v/>
      </c>
      <c r="U1319" s="11" t="str">
        <f>IF(Table5[[#This Row],[Energies]]="","",U1318+Table5[[#This Row],[Energies]])</f>
        <v/>
      </c>
      <c r="V1319" s="10" t="str">
        <f t="shared" si="135"/>
        <v/>
      </c>
      <c r="W1319" s="8"/>
      <c r="X1319" s="12" t="str">
        <f t="shared" si="138"/>
        <v/>
      </c>
      <c r="Y1319" s="8"/>
      <c r="Z1319" s="8"/>
      <c r="AA1319" s="8"/>
      <c r="AB1319" s="8"/>
      <c r="AC1319" s="66"/>
    </row>
    <row r="1320" spans="1:29" x14ac:dyDescent="0.25">
      <c r="B1320" s="2"/>
      <c r="C1320" s="8"/>
      <c r="D1320" s="8"/>
      <c r="E1320" s="8"/>
      <c r="F1320" s="8"/>
      <c r="G1320" s="8"/>
      <c r="H1320" s="8"/>
      <c r="I1320" s="8"/>
      <c r="J1320" s="10" t="str">
        <f t="shared" si="132"/>
        <v/>
      </c>
      <c r="K1320" s="8"/>
      <c r="L1320" s="8"/>
      <c r="M1320" s="8" t="str">
        <f t="shared" si="136"/>
        <v/>
      </c>
      <c r="N1320" s="10" t="str">
        <f t="shared" si="134"/>
        <v/>
      </c>
      <c r="O1320" s="11" t="str">
        <f>IF(Table5[[#This Row],[Beans]]="","",O1319+Table5[[#This Row],[Beans]])</f>
        <v/>
      </c>
      <c r="P1320" s="11" t="str">
        <f>IF(Table5[[#This Row],[Meal]]="","",P1319+Table5[[#This Row],[Meal]])</f>
        <v/>
      </c>
      <c r="Q1320" s="11" t="str">
        <f>IF(Table5[[#This Row],[Oil]]="","",Q1319+Table5[[#This Row],[Oil]])</f>
        <v/>
      </c>
      <c r="R1320" s="11" t="str">
        <f>IF(Table5[[#This Row],[Corn]]="","",R1319+Table5[[#This Row],[Corn]])</f>
        <v/>
      </c>
      <c r="S1320" s="11" t="str">
        <f>IF(Table5[[#This Row],[Wheat]]="","",S1319+Table5[[#This Row],[Wheat]])</f>
        <v/>
      </c>
      <c r="T1320" s="11" t="str">
        <f>IF(Table5[[#This Row],[KC Wheat]]="","",T1319+Table5[[#This Row],[KC Wheat]])</f>
        <v/>
      </c>
      <c r="U1320" s="11" t="str">
        <f>IF(Table5[[#This Row],[Energies]]="","",U1319+Table5[[#This Row],[Energies]])</f>
        <v/>
      </c>
      <c r="V1320" s="10" t="str">
        <f t="shared" si="135"/>
        <v/>
      </c>
      <c r="W1320" s="8"/>
      <c r="X1320" s="12" t="str">
        <f t="shared" si="138"/>
        <v/>
      </c>
      <c r="Y1320" s="8"/>
      <c r="Z1320" s="8"/>
      <c r="AA1320" s="8"/>
      <c r="AB1320" s="1"/>
      <c r="AC1320" s="66"/>
    </row>
    <row r="1321" spans="1:29" x14ac:dyDescent="0.25">
      <c r="B1321" s="2"/>
      <c r="C1321" s="8"/>
      <c r="D1321" s="8"/>
      <c r="E1321" s="8"/>
      <c r="F1321" s="8"/>
      <c r="G1321" s="8"/>
      <c r="H1321" s="8"/>
      <c r="I1321" s="8"/>
      <c r="J1321" s="10" t="str">
        <f t="shared" si="132"/>
        <v/>
      </c>
      <c r="K1321" s="8"/>
      <c r="L1321" s="8"/>
      <c r="M1321" s="8" t="str">
        <f t="shared" si="136"/>
        <v/>
      </c>
      <c r="N1321" s="10" t="str">
        <f t="shared" si="134"/>
        <v/>
      </c>
      <c r="O1321" s="11" t="str">
        <f>IF(Table5[[#This Row],[Beans]]="","",O1320+Table5[[#This Row],[Beans]])</f>
        <v/>
      </c>
      <c r="P1321" s="11" t="str">
        <f>IF(Table5[[#This Row],[Meal]]="","",P1320+Table5[[#This Row],[Meal]])</f>
        <v/>
      </c>
      <c r="Q1321" s="11" t="str">
        <f>IF(Table5[[#This Row],[Oil]]="","",Q1320+Table5[[#This Row],[Oil]])</f>
        <v/>
      </c>
      <c r="R1321" s="11" t="str">
        <f>IF(Table5[[#This Row],[Corn]]="","",R1320+Table5[[#This Row],[Corn]])</f>
        <v/>
      </c>
      <c r="S1321" s="11" t="str">
        <f>IF(Table5[[#This Row],[Wheat]]="","",S1320+Table5[[#This Row],[Wheat]])</f>
        <v/>
      </c>
      <c r="T1321" s="11" t="str">
        <f>IF(Table5[[#This Row],[KC Wheat]]="","",T1320+Table5[[#This Row],[KC Wheat]])</f>
        <v/>
      </c>
      <c r="U1321" s="11" t="str">
        <f>IF(Table5[[#This Row],[Energies]]="","",U1320+Table5[[#This Row],[Energies]])</f>
        <v/>
      </c>
      <c r="V1321" s="10" t="str">
        <f t="shared" si="135"/>
        <v/>
      </c>
      <c r="W1321" s="8"/>
      <c r="X1321" s="12" t="str">
        <f t="shared" si="138"/>
        <v/>
      </c>
      <c r="Y1321" s="8"/>
      <c r="Z1321" s="8"/>
      <c r="AA1321" s="8"/>
      <c r="AB1321" s="8"/>
      <c r="AC1321" s="66"/>
    </row>
    <row r="1322" spans="1:29" x14ac:dyDescent="0.25">
      <c r="B1322" s="2"/>
      <c r="C1322" s="8"/>
      <c r="D1322" s="8"/>
      <c r="E1322" s="8"/>
      <c r="F1322" s="8"/>
      <c r="G1322" s="8"/>
      <c r="H1322" s="8"/>
      <c r="I1322" s="8"/>
      <c r="J1322" s="10" t="str">
        <f t="shared" ref="J1322:J1385" si="139">IF(SUM(C1322:I1322)=0,"",SUM(C1322:I1322))</f>
        <v/>
      </c>
      <c r="K1322" s="8"/>
      <c r="L1322" s="8"/>
      <c r="M1322" s="8" t="str">
        <f t="shared" si="136"/>
        <v/>
      </c>
      <c r="N1322" s="10" t="str">
        <f t="shared" si="134"/>
        <v/>
      </c>
      <c r="O1322" s="11" t="str">
        <f>IF(Table5[[#This Row],[Beans]]="","",O1321+Table5[[#This Row],[Beans]])</f>
        <v/>
      </c>
      <c r="P1322" s="11" t="str">
        <f>IF(Table5[[#This Row],[Meal]]="","",P1321+Table5[[#This Row],[Meal]])</f>
        <v/>
      </c>
      <c r="Q1322" s="11" t="str">
        <f>IF(Table5[[#This Row],[Oil]]="","",Q1321+Table5[[#This Row],[Oil]])</f>
        <v/>
      </c>
      <c r="R1322" s="11" t="str">
        <f>IF(Table5[[#This Row],[Corn]]="","",R1321+Table5[[#This Row],[Corn]])</f>
        <v/>
      </c>
      <c r="S1322" s="11" t="str">
        <f>IF(Table5[[#This Row],[Wheat]]="","",S1321+Table5[[#This Row],[Wheat]])</f>
        <v/>
      </c>
      <c r="T1322" s="11" t="str">
        <f>IF(Table5[[#This Row],[KC Wheat]]="","",T1321+Table5[[#This Row],[KC Wheat]])</f>
        <v/>
      </c>
      <c r="U1322" s="11" t="str">
        <f>IF(Table5[[#This Row],[Energies]]="","",U1321+Table5[[#This Row],[Energies]])</f>
        <v/>
      </c>
      <c r="V1322" s="10" t="str">
        <f t="shared" si="135"/>
        <v/>
      </c>
      <c r="W1322" s="8"/>
      <c r="X1322" s="12" t="str">
        <f t="shared" si="138"/>
        <v/>
      </c>
      <c r="Y1322" s="8"/>
      <c r="Z1322" s="8"/>
      <c r="AA1322" s="8"/>
      <c r="AB1322" s="1"/>
      <c r="AC1322" s="66"/>
    </row>
    <row r="1323" spans="1:29" x14ac:dyDescent="0.25">
      <c r="B1323" s="2"/>
      <c r="C1323" s="8"/>
      <c r="D1323" s="8"/>
      <c r="E1323" s="8"/>
      <c r="F1323" s="8"/>
      <c r="G1323" s="8"/>
      <c r="H1323" s="8"/>
      <c r="I1323" s="8"/>
      <c r="J1323" s="10" t="str">
        <f t="shared" si="139"/>
        <v/>
      </c>
      <c r="K1323" s="8"/>
      <c r="L1323" s="8"/>
      <c r="M1323" s="8" t="str">
        <f t="shared" si="136"/>
        <v/>
      </c>
      <c r="N1323" s="10" t="str">
        <f t="shared" si="134"/>
        <v/>
      </c>
      <c r="O1323" s="11" t="str">
        <f>IF(Table5[[#This Row],[Beans]]="","",O1322+Table5[[#This Row],[Beans]])</f>
        <v/>
      </c>
      <c r="P1323" s="11" t="str">
        <f>IF(Table5[[#This Row],[Meal]]="","",P1322+Table5[[#This Row],[Meal]])</f>
        <v/>
      </c>
      <c r="Q1323" s="11" t="str">
        <f>IF(Table5[[#This Row],[Oil]]="","",Q1322+Table5[[#This Row],[Oil]])</f>
        <v/>
      </c>
      <c r="R1323" s="11" t="str">
        <f>IF(Table5[[#This Row],[Corn]]="","",R1322+Table5[[#This Row],[Corn]])</f>
        <v/>
      </c>
      <c r="S1323" s="11" t="str">
        <f>IF(Table5[[#This Row],[Wheat]]="","",S1322+Table5[[#This Row],[Wheat]])</f>
        <v/>
      </c>
      <c r="T1323" s="11" t="str">
        <f>IF(Table5[[#This Row],[KC Wheat]]="","",T1322+Table5[[#This Row],[KC Wheat]])</f>
        <v/>
      </c>
      <c r="U1323" s="11" t="str">
        <f>IF(Table5[[#This Row],[Energies]]="","",U1322+Table5[[#This Row],[Energies]])</f>
        <v/>
      </c>
      <c r="V1323" s="10" t="str">
        <f t="shared" si="135"/>
        <v/>
      </c>
      <c r="W1323" s="8"/>
      <c r="X1323" s="12" t="str">
        <f t="shared" si="138"/>
        <v/>
      </c>
      <c r="Y1323" s="8"/>
      <c r="Z1323" s="8"/>
      <c r="AA1323" s="8"/>
      <c r="AB1323" s="8"/>
      <c r="AC1323" s="66"/>
    </row>
    <row r="1324" spans="1:29" x14ac:dyDescent="0.25">
      <c r="B1324" s="2"/>
      <c r="C1324" s="8"/>
      <c r="D1324" s="8"/>
      <c r="E1324" s="8"/>
      <c r="F1324" s="8"/>
      <c r="G1324" s="8"/>
      <c r="H1324" s="8"/>
      <c r="I1324" s="8"/>
      <c r="J1324" s="10" t="str">
        <f t="shared" si="139"/>
        <v/>
      </c>
      <c r="K1324" s="8"/>
      <c r="L1324" s="8"/>
      <c r="M1324" s="8" t="str">
        <f t="shared" si="136"/>
        <v/>
      </c>
      <c r="N1324" s="10" t="str">
        <f t="shared" ref="N1324:N1375" si="140">IFERROR(J1324+M1324,"")</f>
        <v/>
      </c>
      <c r="O1324" s="11" t="str">
        <f>IF(Table5[[#This Row],[Beans]]="","",O1323+Table5[[#This Row],[Beans]])</f>
        <v/>
      </c>
      <c r="P1324" s="11" t="str">
        <f>IF(Table5[[#This Row],[Meal]]="","",P1323+Table5[[#This Row],[Meal]])</f>
        <v/>
      </c>
      <c r="Q1324" s="11" t="str">
        <f>IF(Table5[[#This Row],[Oil]]="","",Q1323+Table5[[#This Row],[Oil]])</f>
        <v/>
      </c>
      <c r="R1324" s="11" t="str">
        <f>IF(Table5[[#This Row],[Corn]]="","",R1323+Table5[[#This Row],[Corn]])</f>
        <v/>
      </c>
      <c r="S1324" s="11" t="str">
        <f>IF(Table5[[#This Row],[Wheat]]="","",S1323+Table5[[#This Row],[Wheat]])</f>
        <v/>
      </c>
      <c r="T1324" s="11" t="str">
        <f>IF(Table5[[#This Row],[KC Wheat]]="","",T1323+Table5[[#This Row],[KC Wheat]])</f>
        <v/>
      </c>
      <c r="U1324" s="11" t="str">
        <f>IF(Table5[[#This Row],[Energies]]="","",U1323+Table5[[#This Row],[Energies]])</f>
        <v/>
      </c>
      <c r="V1324" s="10" t="str">
        <f t="shared" si="135"/>
        <v/>
      </c>
      <c r="W1324" s="8"/>
      <c r="X1324" s="12" t="str">
        <f t="shared" si="138"/>
        <v/>
      </c>
      <c r="Y1324" s="8"/>
      <c r="Z1324" s="8"/>
      <c r="AA1324" s="8"/>
      <c r="AB1324" s="1"/>
      <c r="AC1324" s="66"/>
    </row>
    <row r="1325" spans="1:29" x14ac:dyDescent="0.25">
      <c r="B1325" s="2"/>
      <c r="C1325" s="8"/>
      <c r="D1325" s="8"/>
      <c r="E1325" s="8"/>
      <c r="F1325" s="8"/>
      <c r="G1325" s="8"/>
      <c r="H1325" s="8"/>
      <c r="I1325" s="8"/>
      <c r="J1325" s="10" t="str">
        <f t="shared" si="139"/>
        <v/>
      </c>
      <c r="K1325" s="8"/>
      <c r="L1325" s="8"/>
      <c r="M1325" s="8" t="str">
        <f t="shared" si="136"/>
        <v/>
      </c>
      <c r="N1325" s="10" t="str">
        <f t="shared" si="140"/>
        <v/>
      </c>
      <c r="O1325" s="11" t="str">
        <f>IF(Table5[[#This Row],[Beans]]="","",O1324+Table5[[#This Row],[Beans]])</f>
        <v/>
      </c>
      <c r="P1325" s="11" t="str">
        <f>IF(Table5[[#This Row],[Meal]]="","",P1324+Table5[[#This Row],[Meal]])</f>
        <v/>
      </c>
      <c r="Q1325" s="11" t="str">
        <f>IF(Table5[[#This Row],[Oil]]="","",Q1324+Table5[[#This Row],[Oil]])</f>
        <v/>
      </c>
      <c r="R1325" s="11" t="str">
        <f>IF(Table5[[#This Row],[Corn]]="","",R1324+Table5[[#This Row],[Corn]])</f>
        <v/>
      </c>
      <c r="S1325" s="11" t="str">
        <f>IF(Table5[[#This Row],[Wheat]]="","",S1324+Table5[[#This Row],[Wheat]])</f>
        <v/>
      </c>
      <c r="T1325" s="11" t="str">
        <f>IF(Table5[[#This Row],[KC Wheat]]="","",T1324+Table5[[#This Row],[KC Wheat]])</f>
        <v/>
      </c>
      <c r="U1325" s="11" t="str">
        <f>IF(Table5[[#This Row],[Energies]]="","",U1324+Table5[[#This Row],[Energies]])</f>
        <v/>
      </c>
      <c r="V1325" s="10" t="str">
        <f t="shared" si="135"/>
        <v/>
      </c>
      <c r="W1325" s="8"/>
      <c r="X1325" s="12" t="str">
        <f t="shared" si="138"/>
        <v/>
      </c>
      <c r="Y1325" s="8"/>
      <c r="Z1325" s="8"/>
      <c r="AA1325" s="8"/>
      <c r="AB1325" s="8"/>
      <c r="AC1325" s="66"/>
    </row>
    <row r="1326" spans="1:29" x14ac:dyDescent="0.25">
      <c r="B1326" s="2"/>
      <c r="C1326" s="8"/>
      <c r="D1326" s="8"/>
      <c r="E1326" s="8"/>
      <c r="F1326" s="8"/>
      <c r="G1326" s="8"/>
      <c r="H1326" s="8"/>
      <c r="I1326" s="8"/>
      <c r="J1326" s="10" t="str">
        <f t="shared" si="139"/>
        <v/>
      </c>
      <c r="K1326" s="8"/>
      <c r="L1326" s="8"/>
      <c r="M1326" s="8" t="str">
        <f t="shared" si="136"/>
        <v/>
      </c>
      <c r="N1326" s="10" t="str">
        <f t="shared" si="140"/>
        <v/>
      </c>
      <c r="O1326" s="11" t="str">
        <f>IF(Table5[[#This Row],[Beans]]="","",O1325+Table5[[#This Row],[Beans]])</f>
        <v/>
      </c>
      <c r="P1326" s="11" t="str">
        <f>IF(Table5[[#This Row],[Meal]]="","",P1325+Table5[[#This Row],[Meal]])</f>
        <v/>
      </c>
      <c r="Q1326" s="11" t="str">
        <f>IF(Table5[[#This Row],[Oil]]="","",Q1325+Table5[[#This Row],[Oil]])</f>
        <v/>
      </c>
      <c r="R1326" s="11" t="str">
        <f>IF(Table5[[#This Row],[Corn]]="","",R1325+Table5[[#This Row],[Corn]])</f>
        <v/>
      </c>
      <c r="S1326" s="11" t="str">
        <f>IF(Table5[[#This Row],[Wheat]]="","",S1325+Table5[[#This Row],[Wheat]])</f>
        <v/>
      </c>
      <c r="T1326" s="11" t="str">
        <f>IF(Table5[[#This Row],[KC Wheat]]="","",T1325+Table5[[#This Row],[KC Wheat]])</f>
        <v/>
      </c>
      <c r="U1326" s="11" t="str">
        <f>IF(Table5[[#This Row],[Energies]]="","",U1325+Table5[[#This Row],[Energies]])</f>
        <v/>
      </c>
      <c r="V1326" s="10" t="str">
        <f t="shared" si="135"/>
        <v/>
      </c>
      <c r="W1326" s="8"/>
      <c r="X1326" s="12" t="str">
        <f t="shared" si="138"/>
        <v/>
      </c>
      <c r="Y1326" s="8"/>
      <c r="Z1326" s="8"/>
      <c r="AA1326" s="8"/>
      <c r="AB1326" s="1"/>
      <c r="AC1326" s="66"/>
    </row>
    <row r="1327" spans="1:29" x14ac:dyDescent="0.25">
      <c r="B1327" s="2"/>
      <c r="C1327" s="8"/>
      <c r="D1327" s="8"/>
      <c r="E1327" s="8"/>
      <c r="F1327" s="8"/>
      <c r="G1327" s="8"/>
      <c r="H1327" s="8"/>
      <c r="I1327" s="8"/>
      <c r="J1327" s="10" t="str">
        <f t="shared" si="139"/>
        <v/>
      </c>
      <c r="K1327" s="8"/>
      <c r="L1327" s="8"/>
      <c r="M1327" s="8" t="str">
        <f t="shared" si="136"/>
        <v/>
      </c>
      <c r="N1327" s="10" t="str">
        <f t="shared" si="140"/>
        <v/>
      </c>
      <c r="O1327" s="11" t="str">
        <f>IF(Table5[[#This Row],[Beans]]="","",O1326+Table5[[#This Row],[Beans]])</f>
        <v/>
      </c>
      <c r="P1327" s="11" t="str">
        <f>IF(Table5[[#This Row],[Meal]]="","",P1326+Table5[[#This Row],[Meal]])</f>
        <v/>
      </c>
      <c r="Q1327" s="11" t="str">
        <f>IF(Table5[[#This Row],[Oil]]="","",Q1326+Table5[[#This Row],[Oil]])</f>
        <v/>
      </c>
      <c r="R1327" s="11" t="str">
        <f>IF(Table5[[#This Row],[Corn]]="","",R1326+Table5[[#This Row],[Corn]])</f>
        <v/>
      </c>
      <c r="S1327" s="11" t="str">
        <f>IF(Table5[[#This Row],[Wheat]]="","",S1326+Table5[[#This Row],[Wheat]])</f>
        <v/>
      </c>
      <c r="T1327" s="11" t="str">
        <f>IF(Table5[[#This Row],[KC Wheat]]="","",T1326+Table5[[#This Row],[KC Wheat]])</f>
        <v/>
      </c>
      <c r="U1327" s="11" t="str">
        <f>IF(Table5[[#This Row],[Energies]]="","",U1326+Table5[[#This Row],[Energies]])</f>
        <v/>
      </c>
      <c r="V1327" s="10" t="str">
        <f t="shared" si="135"/>
        <v/>
      </c>
      <c r="W1327" s="8"/>
      <c r="X1327" s="12" t="str">
        <f t="shared" si="138"/>
        <v/>
      </c>
      <c r="Y1327" s="8"/>
      <c r="Z1327" s="8"/>
      <c r="AA1327" s="8"/>
      <c r="AB1327" s="8"/>
      <c r="AC1327" s="66"/>
    </row>
    <row r="1328" spans="1:29" x14ac:dyDescent="0.25">
      <c r="B1328" s="2"/>
      <c r="C1328" s="8"/>
      <c r="D1328" s="8"/>
      <c r="E1328" s="8"/>
      <c r="F1328" s="8"/>
      <c r="G1328" s="8"/>
      <c r="H1328" s="8"/>
      <c r="I1328" s="8"/>
      <c r="J1328" s="10" t="str">
        <f t="shared" si="139"/>
        <v/>
      </c>
      <c r="K1328" s="8"/>
      <c r="L1328" s="8"/>
      <c r="M1328" s="8" t="str">
        <f t="shared" si="136"/>
        <v/>
      </c>
      <c r="N1328" s="10" t="str">
        <f t="shared" si="140"/>
        <v/>
      </c>
      <c r="O1328" s="11" t="str">
        <f>IF(Table5[[#This Row],[Beans]]="","",O1327+Table5[[#This Row],[Beans]])</f>
        <v/>
      </c>
      <c r="P1328" s="11" t="str">
        <f>IF(Table5[[#This Row],[Meal]]="","",P1327+Table5[[#This Row],[Meal]])</f>
        <v/>
      </c>
      <c r="Q1328" s="11" t="str">
        <f>IF(Table5[[#This Row],[Oil]]="","",Q1327+Table5[[#This Row],[Oil]])</f>
        <v/>
      </c>
      <c r="R1328" s="11" t="str">
        <f>IF(Table5[[#This Row],[Corn]]="","",R1327+Table5[[#This Row],[Corn]])</f>
        <v/>
      </c>
      <c r="S1328" s="11" t="str">
        <f>IF(Table5[[#This Row],[Wheat]]="","",S1327+Table5[[#This Row],[Wheat]])</f>
        <v/>
      </c>
      <c r="T1328" s="11" t="str">
        <f>IF(Table5[[#This Row],[KC Wheat]]="","",T1327+Table5[[#This Row],[KC Wheat]])</f>
        <v/>
      </c>
      <c r="U1328" s="11" t="str">
        <f>IF(Table5[[#This Row],[Energies]]="","",U1327+Table5[[#This Row],[Energies]])</f>
        <v/>
      </c>
      <c r="V1328" s="10" t="str">
        <f t="shared" si="135"/>
        <v/>
      </c>
      <c r="W1328" s="8"/>
      <c r="X1328" s="12" t="str">
        <f t="shared" si="138"/>
        <v/>
      </c>
      <c r="Y1328" s="8"/>
      <c r="Z1328" s="8"/>
      <c r="AA1328" s="8"/>
      <c r="AB1328" s="1"/>
      <c r="AC1328" s="66"/>
    </row>
    <row r="1329" spans="2:29" x14ac:dyDescent="0.25">
      <c r="B1329" s="2"/>
      <c r="C1329" s="8"/>
      <c r="D1329" s="8"/>
      <c r="E1329" s="8"/>
      <c r="F1329" s="8"/>
      <c r="G1329" s="8"/>
      <c r="H1329" s="8"/>
      <c r="I1329" s="8"/>
      <c r="J1329" s="10" t="str">
        <f t="shared" si="139"/>
        <v/>
      </c>
      <c r="K1329" s="8"/>
      <c r="L1329" s="8"/>
      <c r="M1329" s="8" t="str">
        <f t="shared" si="136"/>
        <v/>
      </c>
      <c r="N1329" s="10" t="str">
        <f t="shared" si="140"/>
        <v/>
      </c>
      <c r="O1329" s="11" t="str">
        <f>IF(Table5[[#This Row],[Beans]]="","",O1328+Table5[[#This Row],[Beans]])</f>
        <v/>
      </c>
      <c r="P1329" s="11" t="str">
        <f>IF(Table5[[#This Row],[Meal]]="","",P1328+Table5[[#This Row],[Meal]])</f>
        <v/>
      </c>
      <c r="Q1329" s="11" t="str">
        <f>IF(Table5[[#This Row],[Oil]]="","",Q1328+Table5[[#This Row],[Oil]])</f>
        <v/>
      </c>
      <c r="R1329" s="11" t="str">
        <f>IF(Table5[[#This Row],[Corn]]="","",R1328+Table5[[#This Row],[Corn]])</f>
        <v/>
      </c>
      <c r="S1329" s="11" t="str">
        <f>IF(Table5[[#This Row],[Wheat]]="","",S1328+Table5[[#This Row],[Wheat]])</f>
        <v/>
      </c>
      <c r="T1329" s="11" t="str">
        <f>IF(Table5[[#This Row],[KC Wheat]]="","",T1328+Table5[[#This Row],[KC Wheat]])</f>
        <v/>
      </c>
      <c r="U1329" s="11" t="str">
        <f>IF(Table5[[#This Row],[Energies]]="","",U1328+Table5[[#This Row],[Energies]])</f>
        <v/>
      </c>
      <c r="V1329" s="10" t="str">
        <f t="shared" si="135"/>
        <v/>
      </c>
      <c r="W1329" s="8"/>
      <c r="X1329" s="12" t="str">
        <f t="shared" si="138"/>
        <v/>
      </c>
      <c r="Y1329" s="8"/>
      <c r="Z1329" s="8"/>
      <c r="AA1329" s="8"/>
      <c r="AB1329" s="8"/>
      <c r="AC1329" s="66"/>
    </row>
    <row r="1330" spans="2:29" x14ac:dyDescent="0.25">
      <c r="B1330" s="2"/>
      <c r="C1330" s="8"/>
      <c r="D1330" s="8"/>
      <c r="E1330" s="8"/>
      <c r="F1330" s="8"/>
      <c r="G1330" s="8"/>
      <c r="H1330" s="8"/>
      <c r="I1330" s="8"/>
      <c r="J1330" s="10" t="str">
        <f t="shared" si="139"/>
        <v/>
      </c>
      <c r="K1330" s="8"/>
      <c r="L1330" s="8"/>
      <c r="M1330" s="8" t="str">
        <f t="shared" si="136"/>
        <v/>
      </c>
      <c r="N1330" s="10" t="str">
        <f t="shared" si="140"/>
        <v/>
      </c>
      <c r="O1330" s="11" t="str">
        <f>IF(Table5[[#This Row],[Beans]]="","",O1329+Table5[[#This Row],[Beans]])</f>
        <v/>
      </c>
      <c r="P1330" s="11" t="str">
        <f>IF(Table5[[#This Row],[Meal]]="","",P1329+Table5[[#This Row],[Meal]])</f>
        <v/>
      </c>
      <c r="Q1330" s="11" t="str">
        <f>IF(Table5[[#This Row],[Oil]]="","",Q1329+Table5[[#This Row],[Oil]])</f>
        <v/>
      </c>
      <c r="R1330" s="11" t="str">
        <f>IF(Table5[[#This Row],[Corn]]="","",R1329+Table5[[#This Row],[Corn]])</f>
        <v/>
      </c>
      <c r="S1330" s="11" t="str">
        <f>IF(Table5[[#This Row],[Wheat]]="","",S1329+Table5[[#This Row],[Wheat]])</f>
        <v/>
      </c>
      <c r="T1330" s="11" t="str">
        <f>IF(Table5[[#This Row],[KC Wheat]]="","",T1329+Table5[[#This Row],[KC Wheat]])</f>
        <v/>
      </c>
      <c r="U1330" s="11" t="str">
        <f>IF(Table5[[#This Row],[Energies]]="","",U1329+Table5[[#This Row],[Energies]])</f>
        <v/>
      </c>
      <c r="V1330" s="10" t="str">
        <f t="shared" si="135"/>
        <v/>
      </c>
      <c r="W1330" s="8"/>
      <c r="X1330" s="12" t="str">
        <f t="shared" si="138"/>
        <v/>
      </c>
      <c r="Y1330" s="8"/>
      <c r="Z1330" s="8"/>
      <c r="AA1330" s="8"/>
      <c r="AB1330" s="1"/>
      <c r="AC1330" s="66"/>
    </row>
    <row r="1331" spans="2:29" x14ac:dyDescent="0.25">
      <c r="B1331" s="2"/>
      <c r="C1331" s="8"/>
      <c r="D1331" s="8"/>
      <c r="E1331" s="8"/>
      <c r="F1331" s="8"/>
      <c r="G1331" s="8"/>
      <c r="H1331" s="8"/>
      <c r="I1331" s="8"/>
      <c r="J1331" s="10" t="str">
        <f t="shared" si="139"/>
        <v/>
      </c>
      <c r="K1331" s="8"/>
      <c r="L1331" s="8"/>
      <c r="M1331" s="8" t="str">
        <f t="shared" si="136"/>
        <v/>
      </c>
      <c r="N1331" s="10" t="str">
        <f t="shared" si="140"/>
        <v/>
      </c>
      <c r="O1331" s="11" t="str">
        <f>IF(Table5[[#This Row],[Beans]]="","",O1330+Table5[[#This Row],[Beans]])</f>
        <v/>
      </c>
      <c r="P1331" s="11" t="str">
        <f>IF(Table5[[#This Row],[Meal]]="","",P1330+Table5[[#This Row],[Meal]])</f>
        <v/>
      </c>
      <c r="Q1331" s="11" t="str">
        <f>IF(Table5[[#This Row],[Oil]]="","",Q1330+Table5[[#This Row],[Oil]])</f>
        <v/>
      </c>
      <c r="R1331" s="11" t="str">
        <f>IF(Table5[[#This Row],[Corn]]="","",R1330+Table5[[#This Row],[Corn]])</f>
        <v/>
      </c>
      <c r="S1331" s="11" t="str">
        <f>IF(Table5[[#This Row],[Wheat]]="","",S1330+Table5[[#This Row],[Wheat]])</f>
        <v/>
      </c>
      <c r="T1331" s="11" t="str">
        <f>IF(Table5[[#This Row],[KC Wheat]]="","",T1330+Table5[[#This Row],[KC Wheat]])</f>
        <v/>
      </c>
      <c r="U1331" s="11" t="str">
        <f>IF(Table5[[#This Row],[Energies]]="","",U1330+Table5[[#This Row],[Energies]])</f>
        <v/>
      </c>
      <c r="V1331" s="10" t="str">
        <f t="shared" si="135"/>
        <v/>
      </c>
      <c r="W1331" s="8"/>
      <c r="X1331" s="12" t="str">
        <f t="shared" si="138"/>
        <v/>
      </c>
      <c r="Y1331" s="8"/>
      <c r="Z1331" s="8"/>
      <c r="AA1331" s="8"/>
      <c r="AB1331" s="8"/>
      <c r="AC1331" s="66"/>
    </row>
    <row r="1332" spans="2:29" x14ac:dyDescent="0.25">
      <c r="B1332" s="2"/>
      <c r="C1332" s="8"/>
      <c r="D1332" s="8"/>
      <c r="E1332" s="8"/>
      <c r="F1332" s="8"/>
      <c r="G1332" s="8"/>
      <c r="H1332" s="8"/>
      <c r="I1332" s="8"/>
      <c r="J1332" s="10" t="str">
        <f t="shared" si="139"/>
        <v/>
      </c>
      <c r="K1332" s="8"/>
      <c r="L1332" s="8"/>
      <c r="M1332" s="8" t="str">
        <f t="shared" si="136"/>
        <v/>
      </c>
      <c r="N1332" s="10" t="str">
        <f t="shared" si="140"/>
        <v/>
      </c>
      <c r="O1332" s="11" t="str">
        <f>IF(Table5[[#This Row],[Beans]]="","",O1331+Table5[[#This Row],[Beans]])</f>
        <v/>
      </c>
      <c r="P1332" s="11" t="str">
        <f>IF(Table5[[#This Row],[Meal]]="","",P1331+Table5[[#This Row],[Meal]])</f>
        <v/>
      </c>
      <c r="Q1332" s="11" t="str">
        <f>IF(Table5[[#This Row],[Oil]]="","",Q1331+Table5[[#This Row],[Oil]])</f>
        <v/>
      </c>
      <c r="R1332" s="11" t="str">
        <f>IF(Table5[[#This Row],[Corn]]="","",R1331+Table5[[#This Row],[Corn]])</f>
        <v/>
      </c>
      <c r="S1332" s="11" t="str">
        <f>IF(Table5[[#This Row],[Wheat]]="","",S1331+Table5[[#This Row],[Wheat]])</f>
        <v/>
      </c>
      <c r="T1332" s="11" t="str">
        <f>IF(Table5[[#This Row],[KC Wheat]]="","",T1331+Table5[[#This Row],[KC Wheat]])</f>
        <v/>
      </c>
      <c r="U1332" s="11" t="str">
        <f>IF(Table5[[#This Row],[Energies]]="","",U1331+Table5[[#This Row],[Energies]])</f>
        <v/>
      </c>
      <c r="V1332" s="10" t="str">
        <f t="shared" si="135"/>
        <v/>
      </c>
      <c r="W1332" s="8"/>
      <c r="X1332" s="12" t="str">
        <f t="shared" si="138"/>
        <v/>
      </c>
      <c r="Y1332" s="8"/>
      <c r="Z1332" s="8"/>
      <c r="AA1332" s="8"/>
      <c r="AB1332" s="1"/>
      <c r="AC1332" s="66"/>
    </row>
    <row r="1333" spans="2:29" x14ac:dyDescent="0.25">
      <c r="B1333" s="2"/>
      <c r="C1333" s="8"/>
      <c r="D1333" s="8"/>
      <c r="E1333" s="8"/>
      <c r="F1333" s="8"/>
      <c r="G1333" s="8"/>
      <c r="H1333" s="8"/>
      <c r="I1333" s="8"/>
      <c r="J1333" s="10" t="str">
        <f t="shared" si="139"/>
        <v/>
      </c>
      <c r="K1333" s="8"/>
      <c r="L1333" s="8"/>
      <c r="M1333" s="8"/>
      <c r="N1333" s="10" t="str">
        <f t="shared" si="140"/>
        <v/>
      </c>
      <c r="O1333" s="11" t="str">
        <f>IF(Table5[[#This Row],[Beans]]="","",O1332+Table5[[#This Row],[Beans]])</f>
        <v/>
      </c>
      <c r="P1333" s="11" t="str">
        <f>IF(Table5[[#This Row],[Meal]]="","",P1332+Table5[[#This Row],[Meal]])</f>
        <v/>
      </c>
      <c r="Q1333" s="11" t="str">
        <f>IF(Table5[[#This Row],[Oil]]="","",Q1332+Table5[[#This Row],[Oil]])</f>
        <v/>
      </c>
      <c r="R1333" s="11" t="str">
        <f>IF(Table5[[#This Row],[Corn]]="","",R1332+Table5[[#This Row],[Corn]])</f>
        <v/>
      </c>
      <c r="S1333" s="11" t="str">
        <f>IF(Table5[[#This Row],[Wheat]]="","",S1332+Table5[[#This Row],[Wheat]])</f>
        <v/>
      </c>
      <c r="T1333" s="11" t="str">
        <f>IF(Table5[[#This Row],[KC Wheat]]="","",T1332+Table5[[#This Row],[KC Wheat]])</f>
        <v/>
      </c>
      <c r="U1333" s="11" t="str">
        <f>IF(Table5[[#This Row],[Energies]]="","",U1332+Table5[[#This Row],[Energies]])</f>
        <v/>
      </c>
      <c r="V1333" s="10" t="str">
        <f t="shared" si="135"/>
        <v/>
      </c>
      <c r="W1333" s="8"/>
      <c r="X1333" s="12" t="str">
        <f t="shared" si="138"/>
        <v/>
      </c>
      <c r="Y1333" s="8"/>
      <c r="Z1333" s="8"/>
      <c r="AA1333" s="8"/>
      <c r="AB1333" s="8"/>
      <c r="AC1333" s="66"/>
    </row>
    <row r="1334" spans="2:29" x14ac:dyDescent="0.25">
      <c r="B1334" s="2"/>
      <c r="C1334" s="8"/>
      <c r="D1334" s="8"/>
      <c r="E1334" s="8"/>
      <c r="F1334" s="8"/>
      <c r="G1334" s="8"/>
      <c r="H1334" s="8"/>
      <c r="I1334" s="8"/>
      <c r="J1334" s="10" t="str">
        <f t="shared" si="139"/>
        <v/>
      </c>
      <c r="K1334" s="8"/>
      <c r="L1334" s="8"/>
      <c r="M1334" s="8"/>
      <c r="N1334" s="10" t="str">
        <f t="shared" si="140"/>
        <v/>
      </c>
      <c r="O1334" s="11" t="str">
        <f>IF(Table5[[#This Row],[Beans]]="","",O1333+Table5[[#This Row],[Beans]])</f>
        <v/>
      </c>
      <c r="P1334" s="11" t="str">
        <f>IF(Table5[[#This Row],[Meal]]="","",P1333+Table5[[#This Row],[Meal]])</f>
        <v/>
      </c>
      <c r="Q1334" s="11" t="str">
        <f>IF(Table5[[#This Row],[Oil]]="","",Q1333+Table5[[#This Row],[Oil]])</f>
        <v/>
      </c>
      <c r="R1334" s="11" t="str">
        <f>IF(Table5[[#This Row],[Corn]]="","",R1333+Table5[[#This Row],[Corn]])</f>
        <v/>
      </c>
      <c r="S1334" s="11" t="str">
        <f>IF(Table5[[#This Row],[Wheat]]="","",S1333+Table5[[#This Row],[Wheat]])</f>
        <v/>
      </c>
      <c r="T1334" s="11" t="str">
        <f>IF(Table5[[#This Row],[KC Wheat]]="","",T1333+Table5[[#This Row],[KC Wheat]])</f>
        <v/>
      </c>
      <c r="U1334" s="11" t="str">
        <f>IF(Table5[[#This Row],[Energies]]="","",U1333+Table5[[#This Row],[Energies]])</f>
        <v/>
      </c>
      <c r="V1334" s="10" t="str">
        <f t="shared" si="135"/>
        <v/>
      </c>
      <c r="W1334" s="8"/>
      <c r="X1334" s="12" t="str">
        <f t="shared" si="138"/>
        <v/>
      </c>
      <c r="Y1334" s="8"/>
      <c r="Z1334" s="8"/>
      <c r="AA1334" s="8"/>
      <c r="AB1334" s="1"/>
      <c r="AC1334" s="66"/>
    </row>
    <row r="1335" spans="2:29" x14ac:dyDescent="0.25">
      <c r="B1335" s="2"/>
      <c r="C1335" s="8"/>
      <c r="D1335" s="8"/>
      <c r="E1335" s="8"/>
      <c r="F1335" s="8"/>
      <c r="G1335" s="8"/>
      <c r="H1335" s="8"/>
      <c r="I1335" s="8"/>
      <c r="J1335" s="10" t="str">
        <f t="shared" si="139"/>
        <v/>
      </c>
      <c r="K1335" s="8"/>
      <c r="L1335" s="8"/>
      <c r="M1335" s="8"/>
      <c r="N1335" s="10" t="str">
        <f t="shared" si="140"/>
        <v/>
      </c>
      <c r="O1335" s="11" t="str">
        <f>IF(Table5[[#This Row],[Beans]]="","",O1334+Table5[[#This Row],[Beans]])</f>
        <v/>
      </c>
      <c r="P1335" s="11" t="str">
        <f>IF(Table5[[#This Row],[Meal]]="","",P1334+Table5[[#This Row],[Meal]])</f>
        <v/>
      </c>
      <c r="Q1335" s="11" t="str">
        <f>IF(Table5[[#This Row],[Oil]]="","",Q1334+Table5[[#This Row],[Oil]])</f>
        <v/>
      </c>
      <c r="R1335" s="11" t="str">
        <f>IF(Table5[[#This Row],[Corn]]="","",R1334+Table5[[#This Row],[Corn]])</f>
        <v/>
      </c>
      <c r="S1335" s="11" t="str">
        <f>IF(Table5[[#This Row],[Wheat]]="","",S1334+Table5[[#This Row],[Wheat]])</f>
        <v/>
      </c>
      <c r="T1335" s="11" t="str">
        <f>IF(Table5[[#This Row],[KC Wheat]]="","",T1334+Table5[[#This Row],[KC Wheat]])</f>
        <v/>
      </c>
      <c r="U1335" s="11" t="str">
        <f>IF(Table5[[#This Row],[Energies]]="","",U1334+Table5[[#This Row],[Energies]])</f>
        <v/>
      </c>
      <c r="V1335" s="10" t="str">
        <f t="shared" si="135"/>
        <v/>
      </c>
      <c r="W1335" s="8"/>
      <c r="X1335" s="12" t="str">
        <f t="shared" si="138"/>
        <v/>
      </c>
      <c r="Y1335" s="8"/>
      <c r="Z1335" s="8"/>
      <c r="AA1335" s="8"/>
      <c r="AB1335" s="8"/>
      <c r="AC1335" s="66"/>
    </row>
    <row r="1336" spans="2:29" x14ac:dyDescent="0.25">
      <c r="B1336" s="2"/>
      <c r="C1336" s="8"/>
      <c r="D1336" s="8"/>
      <c r="E1336" s="8"/>
      <c r="F1336" s="8"/>
      <c r="G1336" s="8"/>
      <c r="H1336" s="8"/>
      <c r="I1336" s="8"/>
      <c r="J1336" s="10" t="str">
        <f t="shared" si="139"/>
        <v/>
      </c>
      <c r="K1336" s="8"/>
      <c r="L1336" s="8"/>
      <c r="M1336" s="8"/>
      <c r="N1336" s="10" t="str">
        <f t="shared" si="140"/>
        <v/>
      </c>
      <c r="O1336" s="11" t="str">
        <f>IF(Table5[[#This Row],[Beans]]="","",O1335+Table5[[#This Row],[Beans]])</f>
        <v/>
      </c>
      <c r="P1336" s="11" t="str">
        <f>IF(Table5[[#This Row],[Meal]]="","",P1335+Table5[[#This Row],[Meal]])</f>
        <v/>
      </c>
      <c r="Q1336" s="11" t="str">
        <f>IF(Table5[[#This Row],[Oil]]="","",Q1335+Table5[[#This Row],[Oil]])</f>
        <v/>
      </c>
      <c r="R1336" s="11" t="str">
        <f>IF(Table5[[#This Row],[Corn]]="","",R1335+Table5[[#This Row],[Corn]])</f>
        <v/>
      </c>
      <c r="S1336" s="11" t="str">
        <f>IF(Table5[[#This Row],[Wheat]]="","",S1335+Table5[[#This Row],[Wheat]])</f>
        <v/>
      </c>
      <c r="T1336" s="11" t="str">
        <f>IF(Table5[[#This Row],[KC Wheat]]="","",T1335+Table5[[#This Row],[KC Wheat]])</f>
        <v/>
      </c>
      <c r="U1336" s="11" t="str">
        <f>IF(Table5[[#This Row],[Energies]]="","",U1335+Table5[[#This Row],[Energies]])</f>
        <v/>
      </c>
      <c r="V1336" s="10" t="str">
        <f t="shared" si="135"/>
        <v/>
      </c>
      <c r="W1336" s="8"/>
      <c r="X1336" s="12" t="str">
        <f t="shared" si="138"/>
        <v/>
      </c>
      <c r="Y1336" s="8"/>
      <c r="Z1336" s="8"/>
      <c r="AA1336" s="8"/>
      <c r="AB1336" s="1"/>
      <c r="AC1336" s="66"/>
    </row>
    <row r="1337" spans="2:29" x14ac:dyDescent="0.25">
      <c r="B1337" s="2"/>
      <c r="C1337" s="8"/>
      <c r="D1337" s="8"/>
      <c r="E1337" s="8"/>
      <c r="F1337" s="8"/>
      <c r="G1337" s="8"/>
      <c r="H1337" s="8"/>
      <c r="I1337" s="8"/>
      <c r="J1337" s="10" t="str">
        <f t="shared" si="139"/>
        <v/>
      </c>
      <c r="K1337" s="8"/>
      <c r="L1337" s="8"/>
      <c r="M1337" s="8"/>
      <c r="N1337" s="10" t="str">
        <f t="shared" si="140"/>
        <v/>
      </c>
      <c r="O1337" s="11" t="str">
        <f>IF(Table5[[#This Row],[Beans]]="","",O1336+Table5[[#This Row],[Beans]])</f>
        <v/>
      </c>
      <c r="P1337" s="11" t="str">
        <f>IF(Table5[[#This Row],[Meal]]="","",P1336+Table5[[#This Row],[Meal]])</f>
        <v/>
      </c>
      <c r="Q1337" s="11" t="str">
        <f>IF(Table5[[#This Row],[Oil]]="","",Q1336+Table5[[#This Row],[Oil]])</f>
        <v/>
      </c>
      <c r="R1337" s="11" t="str">
        <f>IF(Table5[[#This Row],[Corn]]="","",R1336+Table5[[#This Row],[Corn]])</f>
        <v/>
      </c>
      <c r="S1337" s="11" t="str">
        <f>IF(Table5[[#This Row],[Wheat]]="","",S1336+Table5[[#This Row],[Wheat]])</f>
        <v/>
      </c>
      <c r="T1337" s="11" t="str">
        <f>IF(Table5[[#This Row],[KC Wheat]]="","",T1336+Table5[[#This Row],[KC Wheat]])</f>
        <v/>
      </c>
      <c r="U1337" s="11" t="str">
        <f>IF(Table5[[#This Row],[Energies]]="","",U1336+Table5[[#This Row],[Energies]])</f>
        <v/>
      </c>
      <c r="V1337" s="10" t="str">
        <f t="shared" si="135"/>
        <v/>
      </c>
      <c r="W1337" s="8"/>
      <c r="X1337" s="12" t="str">
        <f t="shared" si="138"/>
        <v/>
      </c>
      <c r="Y1337" s="8"/>
      <c r="Z1337" s="8"/>
      <c r="AA1337" s="8"/>
      <c r="AB1337" s="8"/>
      <c r="AC1337" s="66"/>
    </row>
    <row r="1338" spans="2:29" x14ac:dyDescent="0.25">
      <c r="B1338" s="2"/>
      <c r="C1338" s="8"/>
      <c r="D1338" s="8"/>
      <c r="E1338" s="8"/>
      <c r="F1338" s="8"/>
      <c r="G1338" s="8"/>
      <c r="H1338" s="8"/>
      <c r="I1338" s="8"/>
      <c r="J1338" s="10" t="str">
        <f t="shared" si="139"/>
        <v/>
      </c>
      <c r="K1338" s="8"/>
      <c r="L1338" s="8"/>
      <c r="M1338" s="8"/>
      <c r="N1338" s="10" t="str">
        <f t="shared" si="140"/>
        <v/>
      </c>
      <c r="O1338" s="11" t="str">
        <f>IF(Table5[[#This Row],[Beans]]="","",O1337+Table5[[#This Row],[Beans]])</f>
        <v/>
      </c>
      <c r="P1338" s="11" t="str">
        <f>IF(Table5[[#This Row],[Meal]]="","",P1337+Table5[[#This Row],[Meal]])</f>
        <v/>
      </c>
      <c r="Q1338" s="11" t="str">
        <f>IF(Table5[[#This Row],[Oil]]="","",Q1337+Table5[[#This Row],[Oil]])</f>
        <v/>
      </c>
      <c r="R1338" s="11" t="str">
        <f>IF(Table5[[#This Row],[Corn]]="","",R1337+Table5[[#This Row],[Corn]])</f>
        <v/>
      </c>
      <c r="S1338" s="11" t="str">
        <f>IF(Table5[[#This Row],[Wheat]]="","",S1337+Table5[[#This Row],[Wheat]])</f>
        <v/>
      </c>
      <c r="T1338" s="11" t="str">
        <f>IF(Table5[[#This Row],[KC Wheat]]="","",T1337+Table5[[#This Row],[KC Wheat]])</f>
        <v/>
      </c>
      <c r="U1338" s="11" t="str">
        <f>IF(Table5[[#This Row],[Energies]]="","",U1337+Table5[[#This Row],[Energies]])</f>
        <v/>
      </c>
      <c r="V1338" s="10" t="str">
        <f t="shared" si="135"/>
        <v/>
      </c>
      <c r="W1338" s="8"/>
      <c r="X1338" s="12" t="str">
        <f t="shared" si="138"/>
        <v/>
      </c>
      <c r="Y1338" s="8"/>
      <c r="Z1338" s="8"/>
      <c r="AA1338" s="8"/>
      <c r="AB1338" s="1"/>
      <c r="AC1338" s="66"/>
    </row>
    <row r="1339" spans="2:29" x14ac:dyDescent="0.25">
      <c r="B1339" s="2"/>
      <c r="C1339" s="8"/>
      <c r="D1339" s="8"/>
      <c r="E1339" s="8"/>
      <c r="F1339" s="8"/>
      <c r="G1339" s="8"/>
      <c r="H1339" s="8"/>
      <c r="I1339" s="8"/>
      <c r="J1339" s="10" t="str">
        <f t="shared" si="139"/>
        <v/>
      </c>
      <c r="K1339" s="8"/>
      <c r="L1339" s="8"/>
      <c r="M1339" s="8"/>
      <c r="N1339" s="10" t="str">
        <f t="shared" si="140"/>
        <v/>
      </c>
      <c r="O1339" s="11" t="str">
        <f>IF(Table5[[#This Row],[Beans]]="","",O1338+Table5[[#This Row],[Beans]])</f>
        <v/>
      </c>
      <c r="P1339" s="11" t="str">
        <f>IF(Table5[[#This Row],[Meal]]="","",P1338+Table5[[#This Row],[Meal]])</f>
        <v/>
      </c>
      <c r="Q1339" s="11" t="str">
        <f>IF(Table5[[#This Row],[Oil]]="","",Q1338+Table5[[#This Row],[Oil]])</f>
        <v/>
      </c>
      <c r="R1339" s="11" t="str">
        <f>IF(Table5[[#This Row],[Corn]]="","",R1338+Table5[[#This Row],[Corn]])</f>
        <v/>
      </c>
      <c r="S1339" s="11" t="str">
        <f>IF(Table5[[#This Row],[Wheat]]="","",S1338+Table5[[#This Row],[Wheat]])</f>
        <v/>
      </c>
      <c r="T1339" s="11" t="str">
        <f>IF(Table5[[#This Row],[KC Wheat]]="","",T1338+Table5[[#This Row],[KC Wheat]])</f>
        <v/>
      </c>
      <c r="U1339" s="11" t="str">
        <f>IF(Table5[[#This Row],[Energies]]="","",U1338+Table5[[#This Row],[Energies]])</f>
        <v/>
      </c>
      <c r="V1339" s="10" t="str">
        <f t="shared" si="135"/>
        <v/>
      </c>
      <c r="W1339" s="8"/>
      <c r="X1339" s="12" t="str">
        <f t="shared" si="138"/>
        <v/>
      </c>
      <c r="Y1339" s="8"/>
      <c r="Z1339" s="8"/>
      <c r="AA1339" s="8"/>
      <c r="AB1339" s="8"/>
      <c r="AC1339" s="66"/>
    </row>
    <row r="1340" spans="2:29" x14ac:dyDescent="0.25">
      <c r="B1340" s="2"/>
      <c r="C1340" s="8"/>
      <c r="D1340" s="8"/>
      <c r="E1340" s="8"/>
      <c r="F1340" s="8"/>
      <c r="G1340" s="8"/>
      <c r="H1340" s="8"/>
      <c r="I1340" s="8"/>
      <c r="J1340" s="10" t="str">
        <f t="shared" si="139"/>
        <v/>
      </c>
      <c r="K1340" s="8"/>
      <c r="L1340" s="8"/>
      <c r="M1340" s="8"/>
      <c r="N1340" s="10" t="str">
        <f t="shared" si="140"/>
        <v/>
      </c>
      <c r="O1340" s="11" t="str">
        <f>IF(Table5[[#This Row],[Beans]]="","",O1339+Table5[[#This Row],[Beans]])</f>
        <v/>
      </c>
      <c r="P1340" s="11" t="str">
        <f>IF(Table5[[#This Row],[Meal]]="","",P1339+Table5[[#This Row],[Meal]])</f>
        <v/>
      </c>
      <c r="Q1340" s="11" t="str">
        <f>IF(Table5[[#This Row],[Oil]]="","",Q1339+Table5[[#This Row],[Oil]])</f>
        <v/>
      </c>
      <c r="R1340" s="11" t="str">
        <f>IF(Table5[[#This Row],[Corn]]="","",R1339+Table5[[#This Row],[Corn]])</f>
        <v/>
      </c>
      <c r="S1340" s="11" t="str">
        <f>IF(Table5[[#This Row],[Wheat]]="","",S1339+Table5[[#This Row],[Wheat]])</f>
        <v/>
      </c>
      <c r="T1340" s="11" t="str">
        <f>IF(Table5[[#This Row],[KC Wheat]]="","",T1339+Table5[[#This Row],[KC Wheat]])</f>
        <v/>
      </c>
      <c r="U1340" s="11" t="str">
        <f>IF(Table5[[#This Row],[Energies]]="","",U1339+Table5[[#This Row],[Energies]])</f>
        <v/>
      </c>
      <c r="V1340" s="10" t="str">
        <f t="shared" si="135"/>
        <v/>
      </c>
      <c r="W1340" s="8"/>
      <c r="X1340" s="12" t="str">
        <f t="shared" si="138"/>
        <v/>
      </c>
      <c r="Y1340" s="8"/>
      <c r="Z1340" s="8"/>
      <c r="AA1340" s="8"/>
      <c r="AB1340" s="1"/>
      <c r="AC1340" s="66"/>
    </row>
    <row r="1341" spans="2:29" x14ac:dyDescent="0.25">
      <c r="B1341" s="2"/>
      <c r="C1341" s="8"/>
      <c r="D1341" s="8"/>
      <c r="E1341" s="8"/>
      <c r="F1341" s="8"/>
      <c r="G1341" s="8"/>
      <c r="H1341" s="8"/>
      <c r="I1341" s="8"/>
      <c r="J1341" s="10" t="str">
        <f t="shared" si="139"/>
        <v/>
      </c>
      <c r="K1341" s="8"/>
      <c r="L1341" s="8"/>
      <c r="M1341" s="8"/>
      <c r="N1341" s="10" t="str">
        <f t="shared" si="140"/>
        <v/>
      </c>
      <c r="O1341" s="11" t="str">
        <f>IF(Table5[[#This Row],[Beans]]="","",O1340+Table5[[#This Row],[Beans]])</f>
        <v/>
      </c>
      <c r="P1341" s="11" t="str">
        <f>IF(Table5[[#This Row],[Meal]]="","",P1340+Table5[[#This Row],[Meal]])</f>
        <v/>
      </c>
      <c r="Q1341" s="11" t="str">
        <f>IF(Table5[[#This Row],[Oil]]="","",Q1340+Table5[[#This Row],[Oil]])</f>
        <v/>
      </c>
      <c r="R1341" s="11" t="str">
        <f>IF(Table5[[#This Row],[Corn]]="","",R1340+Table5[[#This Row],[Corn]])</f>
        <v/>
      </c>
      <c r="S1341" s="11" t="str">
        <f>IF(Table5[[#This Row],[Wheat]]="","",S1340+Table5[[#This Row],[Wheat]])</f>
        <v/>
      </c>
      <c r="T1341" s="11" t="str">
        <f>IF(Table5[[#This Row],[KC Wheat]]="","",T1340+Table5[[#This Row],[KC Wheat]])</f>
        <v/>
      </c>
      <c r="U1341" s="11" t="str">
        <f>IF(Table5[[#This Row],[Energies]]="","",U1340+Table5[[#This Row],[Energies]])</f>
        <v/>
      </c>
      <c r="V1341" s="10" t="str">
        <f t="shared" si="135"/>
        <v/>
      </c>
      <c r="W1341" s="8"/>
      <c r="X1341" s="12" t="str">
        <f t="shared" si="138"/>
        <v/>
      </c>
      <c r="Y1341" s="8"/>
      <c r="Z1341" s="8"/>
      <c r="AA1341" s="8"/>
      <c r="AB1341" s="8"/>
      <c r="AC1341" s="66"/>
    </row>
    <row r="1342" spans="2:29" x14ac:dyDescent="0.25">
      <c r="B1342" s="2"/>
      <c r="C1342" s="8"/>
      <c r="D1342" s="8"/>
      <c r="E1342" s="8"/>
      <c r="F1342" s="8"/>
      <c r="G1342" s="8"/>
      <c r="H1342" s="8"/>
      <c r="I1342" s="8"/>
      <c r="J1342" s="10" t="str">
        <f t="shared" si="139"/>
        <v/>
      </c>
      <c r="K1342" s="8"/>
      <c r="L1342" s="8"/>
      <c r="M1342" s="8"/>
      <c r="N1342" s="10" t="str">
        <f t="shared" si="140"/>
        <v/>
      </c>
      <c r="O1342" s="11" t="str">
        <f>IF(Table5[[#This Row],[Beans]]="","",O1341+Table5[[#This Row],[Beans]])</f>
        <v/>
      </c>
      <c r="P1342" s="11" t="str">
        <f>IF(Table5[[#This Row],[Meal]]="","",P1341+Table5[[#This Row],[Meal]])</f>
        <v/>
      </c>
      <c r="Q1342" s="11" t="str">
        <f>IF(Table5[[#This Row],[Oil]]="","",Q1341+Table5[[#This Row],[Oil]])</f>
        <v/>
      </c>
      <c r="R1342" s="11" t="str">
        <f>IF(Table5[[#This Row],[Corn]]="","",R1341+Table5[[#This Row],[Corn]])</f>
        <v/>
      </c>
      <c r="S1342" s="11" t="str">
        <f>IF(Table5[[#This Row],[Wheat]]="","",S1341+Table5[[#This Row],[Wheat]])</f>
        <v/>
      </c>
      <c r="T1342" s="11" t="str">
        <f>IF(Table5[[#This Row],[KC Wheat]]="","",T1341+Table5[[#This Row],[KC Wheat]])</f>
        <v/>
      </c>
      <c r="U1342" s="11" t="str">
        <f>IF(Table5[[#This Row],[Energies]]="","",U1341+Table5[[#This Row],[Energies]])</f>
        <v/>
      </c>
      <c r="V1342" s="10" t="str">
        <f t="shared" si="135"/>
        <v/>
      </c>
      <c r="W1342" s="8"/>
      <c r="X1342" s="12" t="str">
        <f t="shared" si="138"/>
        <v/>
      </c>
      <c r="Y1342" s="8"/>
      <c r="Z1342" s="8"/>
      <c r="AA1342" s="8"/>
      <c r="AB1342" s="1"/>
      <c r="AC1342" s="66"/>
    </row>
    <row r="1343" spans="2:29" x14ac:dyDescent="0.25">
      <c r="B1343" s="2"/>
      <c r="C1343" s="8"/>
      <c r="D1343" s="8"/>
      <c r="E1343" s="8"/>
      <c r="F1343" s="8"/>
      <c r="G1343" s="8"/>
      <c r="H1343" s="8"/>
      <c r="I1343" s="8"/>
      <c r="J1343" s="10" t="str">
        <f t="shared" si="139"/>
        <v/>
      </c>
      <c r="K1343" s="8"/>
      <c r="L1343" s="8"/>
      <c r="M1343" s="8"/>
      <c r="N1343" s="10" t="str">
        <f t="shared" si="140"/>
        <v/>
      </c>
      <c r="O1343" s="11" t="str">
        <f>IF(Table5[[#This Row],[Beans]]="","",O1342+Table5[[#This Row],[Beans]])</f>
        <v/>
      </c>
      <c r="P1343" s="11" t="str">
        <f>IF(Table5[[#This Row],[Meal]]="","",P1342+Table5[[#This Row],[Meal]])</f>
        <v/>
      </c>
      <c r="Q1343" s="11" t="str">
        <f>IF(Table5[[#This Row],[Oil]]="","",Q1342+Table5[[#This Row],[Oil]])</f>
        <v/>
      </c>
      <c r="R1343" s="11" t="str">
        <f>IF(Table5[[#This Row],[Corn]]="","",R1342+Table5[[#This Row],[Corn]])</f>
        <v/>
      </c>
      <c r="S1343" s="11" t="str">
        <f>IF(Table5[[#This Row],[Wheat]]="","",S1342+Table5[[#This Row],[Wheat]])</f>
        <v/>
      </c>
      <c r="T1343" s="11" t="str">
        <f>IF(Table5[[#This Row],[KC Wheat]]="","",T1342+Table5[[#This Row],[KC Wheat]])</f>
        <v/>
      </c>
      <c r="U1343" s="11" t="str">
        <f>IF(Table5[[#This Row],[Energies]]="","",U1342+Table5[[#This Row],[Energies]])</f>
        <v/>
      </c>
      <c r="V1343" s="10" t="str">
        <f t="shared" si="135"/>
        <v/>
      </c>
      <c r="W1343" s="8"/>
      <c r="X1343" s="12" t="str">
        <f t="shared" si="138"/>
        <v/>
      </c>
      <c r="Y1343" s="8"/>
      <c r="Z1343" s="8"/>
      <c r="AA1343" s="8"/>
      <c r="AB1343" s="8"/>
      <c r="AC1343" s="66"/>
    </row>
    <row r="1344" spans="2:29" x14ac:dyDescent="0.25">
      <c r="B1344" s="2"/>
      <c r="C1344" s="8"/>
      <c r="D1344" s="8"/>
      <c r="E1344" s="8"/>
      <c r="F1344" s="8"/>
      <c r="G1344" s="8"/>
      <c r="H1344" s="8"/>
      <c r="I1344" s="8"/>
      <c r="J1344" s="10" t="str">
        <f t="shared" si="139"/>
        <v/>
      </c>
      <c r="K1344" s="8"/>
      <c r="L1344" s="8"/>
      <c r="M1344" s="8"/>
      <c r="N1344" s="10" t="str">
        <f t="shared" si="140"/>
        <v/>
      </c>
      <c r="O1344" s="11" t="str">
        <f>IF(Table5[[#This Row],[Beans]]="","",O1343+Table5[[#This Row],[Beans]])</f>
        <v/>
      </c>
      <c r="P1344" s="11" t="str">
        <f>IF(Table5[[#This Row],[Meal]]="","",P1343+Table5[[#This Row],[Meal]])</f>
        <v/>
      </c>
      <c r="Q1344" s="11" t="str">
        <f>IF(Table5[[#This Row],[Oil]]="","",Q1343+Table5[[#This Row],[Oil]])</f>
        <v/>
      </c>
      <c r="R1344" s="11" t="str">
        <f>IF(Table5[[#This Row],[Corn]]="","",R1343+Table5[[#This Row],[Corn]])</f>
        <v/>
      </c>
      <c r="S1344" s="11" t="str">
        <f>IF(Table5[[#This Row],[Wheat]]="","",S1343+Table5[[#This Row],[Wheat]])</f>
        <v/>
      </c>
      <c r="T1344" s="11" t="str">
        <f>IF(Table5[[#This Row],[KC Wheat]]="","",T1343+Table5[[#This Row],[KC Wheat]])</f>
        <v/>
      </c>
      <c r="U1344" s="11" t="str">
        <f>IF(Table5[[#This Row],[Energies]]="","",U1343+Table5[[#This Row],[Energies]])</f>
        <v/>
      </c>
      <c r="V1344" s="10" t="str">
        <f t="shared" si="135"/>
        <v/>
      </c>
      <c r="W1344" s="8"/>
      <c r="X1344" s="12" t="str">
        <f t="shared" si="138"/>
        <v/>
      </c>
      <c r="Y1344" s="8"/>
      <c r="Z1344" s="8"/>
      <c r="AA1344" s="8"/>
      <c r="AB1344" s="1"/>
      <c r="AC1344" s="66"/>
    </row>
    <row r="1345" spans="2:29" x14ac:dyDescent="0.25">
      <c r="B1345" s="2"/>
      <c r="C1345" s="8"/>
      <c r="D1345" s="8"/>
      <c r="E1345" s="8"/>
      <c r="F1345" s="8"/>
      <c r="G1345" s="8"/>
      <c r="H1345" s="8"/>
      <c r="I1345" s="8"/>
      <c r="J1345" s="10" t="str">
        <f t="shared" si="139"/>
        <v/>
      </c>
      <c r="K1345" s="8"/>
      <c r="L1345" s="8"/>
      <c r="M1345" s="8"/>
      <c r="N1345" s="10" t="str">
        <f t="shared" si="140"/>
        <v/>
      </c>
      <c r="O1345" s="11" t="str">
        <f>IF(Table5[[#This Row],[Beans]]="","",O1344+Table5[[#This Row],[Beans]])</f>
        <v/>
      </c>
      <c r="P1345" s="11" t="str">
        <f>IF(Table5[[#This Row],[Meal]]="","",P1344+Table5[[#This Row],[Meal]])</f>
        <v/>
      </c>
      <c r="Q1345" s="11" t="str">
        <f>IF(Table5[[#This Row],[Oil]]="","",Q1344+Table5[[#This Row],[Oil]])</f>
        <v/>
      </c>
      <c r="R1345" s="11" t="str">
        <f>IF(Table5[[#This Row],[Corn]]="","",R1344+Table5[[#This Row],[Corn]])</f>
        <v/>
      </c>
      <c r="S1345" s="11" t="str">
        <f>IF(Table5[[#This Row],[Wheat]]="","",S1344+Table5[[#This Row],[Wheat]])</f>
        <v/>
      </c>
      <c r="T1345" s="11" t="str">
        <f>IF(Table5[[#This Row],[KC Wheat]]="","",T1344+Table5[[#This Row],[KC Wheat]])</f>
        <v/>
      </c>
      <c r="U1345" s="11" t="str">
        <f>IF(Table5[[#This Row],[Energies]]="","",U1344+Table5[[#This Row],[Energies]])</f>
        <v/>
      </c>
      <c r="V1345" s="10" t="str">
        <f t="shared" ref="V1345:V1371" si="141">IF(N1345&lt;&gt;"",IFERROR(V1344+N1345,""),"")</f>
        <v/>
      </c>
      <c r="W1345" s="8"/>
      <c r="X1345" s="12" t="str">
        <f t="shared" si="138"/>
        <v/>
      </c>
      <c r="Y1345" s="8"/>
      <c r="Z1345" s="8"/>
      <c r="AA1345" s="8"/>
      <c r="AB1345" s="8"/>
      <c r="AC1345" s="66"/>
    </row>
    <row r="1346" spans="2:29" x14ac:dyDescent="0.25">
      <c r="B1346" s="2"/>
      <c r="C1346" s="8"/>
      <c r="D1346" s="8"/>
      <c r="E1346" s="8"/>
      <c r="F1346" s="8"/>
      <c r="G1346" s="8"/>
      <c r="H1346" s="8"/>
      <c r="I1346" s="8"/>
      <c r="J1346" s="10" t="str">
        <f t="shared" si="139"/>
        <v/>
      </c>
      <c r="K1346" s="8"/>
      <c r="L1346" s="8"/>
      <c r="M1346" s="8"/>
      <c r="N1346" s="10" t="str">
        <f t="shared" si="140"/>
        <v/>
      </c>
      <c r="O1346" s="11" t="str">
        <f>IF(Table5[[#This Row],[Beans]]="","",O1345+Table5[[#This Row],[Beans]])</f>
        <v/>
      </c>
      <c r="P1346" s="11" t="str">
        <f>IF(Table5[[#This Row],[Meal]]="","",P1345+Table5[[#This Row],[Meal]])</f>
        <v/>
      </c>
      <c r="Q1346" s="11" t="str">
        <f>IF(Table5[[#This Row],[Oil]]="","",Q1345+Table5[[#This Row],[Oil]])</f>
        <v/>
      </c>
      <c r="R1346" s="11" t="str">
        <f>IF(Table5[[#This Row],[Corn]]="","",R1345+Table5[[#This Row],[Corn]])</f>
        <v/>
      </c>
      <c r="S1346" s="11" t="str">
        <f>IF(Table5[[#This Row],[Wheat]]="","",S1345+Table5[[#This Row],[Wheat]])</f>
        <v/>
      </c>
      <c r="T1346" s="11" t="str">
        <f>IF(Table5[[#This Row],[KC Wheat]]="","",T1345+Table5[[#This Row],[KC Wheat]])</f>
        <v/>
      </c>
      <c r="U1346" s="11" t="str">
        <f>IF(Table5[[#This Row],[Energies]]="","",U1345+Table5[[#This Row],[Energies]])</f>
        <v/>
      </c>
      <c r="V1346" s="10" t="str">
        <f t="shared" si="141"/>
        <v/>
      </c>
      <c r="W1346" s="8"/>
      <c r="X1346" s="12" t="str">
        <f t="shared" si="138"/>
        <v/>
      </c>
      <c r="Y1346" s="8"/>
      <c r="Z1346" s="8"/>
      <c r="AA1346" s="8"/>
      <c r="AB1346" s="1"/>
      <c r="AC1346" s="66"/>
    </row>
    <row r="1347" spans="2:29" x14ac:dyDescent="0.25">
      <c r="B1347" s="2"/>
      <c r="C1347" s="8"/>
      <c r="D1347" s="8"/>
      <c r="E1347" s="8"/>
      <c r="F1347" s="8"/>
      <c r="G1347" s="8"/>
      <c r="H1347" s="8"/>
      <c r="I1347" s="8"/>
      <c r="J1347" s="10" t="str">
        <f t="shared" si="139"/>
        <v/>
      </c>
      <c r="K1347" s="8"/>
      <c r="L1347" s="8"/>
      <c r="M1347" s="8"/>
      <c r="N1347" s="10" t="str">
        <f t="shared" si="140"/>
        <v/>
      </c>
      <c r="O1347" s="11" t="str">
        <f>IF(Table5[[#This Row],[Beans]]="","",O1346+Table5[[#This Row],[Beans]])</f>
        <v/>
      </c>
      <c r="P1347" s="11" t="str">
        <f>IF(Table5[[#This Row],[Meal]]="","",P1346+Table5[[#This Row],[Meal]])</f>
        <v/>
      </c>
      <c r="Q1347" s="11" t="str">
        <f>IF(Table5[[#This Row],[Oil]]="","",Q1346+Table5[[#This Row],[Oil]])</f>
        <v/>
      </c>
      <c r="R1347" s="11" t="str">
        <f>IF(Table5[[#This Row],[Corn]]="","",R1346+Table5[[#This Row],[Corn]])</f>
        <v/>
      </c>
      <c r="S1347" s="11" t="str">
        <f>IF(Table5[[#This Row],[Wheat]]="","",S1346+Table5[[#This Row],[Wheat]])</f>
        <v/>
      </c>
      <c r="T1347" s="11" t="str">
        <f>IF(Table5[[#This Row],[KC Wheat]]="","",T1346+Table5[[#This Row],[KC Wheat]])</f>
        <v/>
      </c>
      <c r="U1347" s="11" t="str">
        <f>IF(Table5[[#This Row],[Energies]]="","",U1346+Table5[[#This Row],[Energies]])</f>
        <v/>
      </c>
      <c r="V1347" s="10" t="str">
        <f t="shared" si="141"/>
        <v/>
      </c>
      <c r="W1347" s="8"/>
      <c r="X1347" s="12" t="str">
        <f t="shared" si="138"/>
        <v/>
      </c>
      <c r="Y1347" s="8"/>
      <c r="Z1347" s="8"/>
      <c r="AA1347" s="8"/>
      <c r="AB1347" s="8"/>
      <c r="AC1347" s="66"/>
    </row>
    <row r="1348" spans="2:29" x14ac:dyDescent="0.25">
      <c r="B1348" s="2"/>
      <c r="C1348" s="8"/>
      <c r="D1348" s="8"/>
      <c r="E1348" s="8"/>
      <c r="F1348" s="8"/>
      <c r="G1348" s="8"/>
      <c r="H1348" s="8"/>
      <c r="I1348" s="8"/>
      <c r="J1348" s="10" t="str">
        <f t="shared" si="139"/>
        <v/>
      </c>
      <c r="K1348" s="8"/>
      <c r="L1348" s="8"/>
      <c r="M1348" s="8"/>
      <c r="N1348" s="10" t="str">
        <f t="shared" si="140"/>
        <v/>
      </c>
      <c r="O1348" s="11" t="str">
        <f>IF(Table5[[#This Row],[Beans]]="","",O1347+Table5[[#This Row],[Beans]])</f>
        <v/>
      </c>
      <c r="P1348" s="11" t="str">
        <f>IF(Table5[[#This Row],[Meal]]="","",P1347+Table5[[#This Row],[Meal]])</f>
        <v/>
      </c>
      <c r="Q1348" s="11" t="str">
        <f>IF(Table5[[#This Row],[Oil]]="","",Q1347+Table5[[#This Row],[Oil]])</f>
        <v/>
      </c>
      <c r="R1348" s="11" t="str">
        <f>IF(Table5[[#This Row],[Corn]]="","",R1347+Table5[[#This Row],[Corn]])</f>
        <v/>
      </c>
      <c r="S1348" s="11" t="str">
        <f>IF(Table5[[#This Row],[Wheat]]="","",S1347+Table5[[#This Row],[Wheat]])</f>
        <v/>
      </c>
      <c r="T1348" s="11" t="str">
        <f>IF(Table5[[#This Row],[KC Wheat]]="","",T1347+Table5[[#This Row],[KC Wheat]])</f>
        <v/>
      </c>
      <c r="U1348" s="11" t="str">
        <f>IF(Table5[[#This Row],[Energies]]="","",U1347+Table5[[#This Row],[Energies]])</f>
        <v/>
      </c>
      <c r="V1348" s="10" t="str">
        <f t="shared" si="141"/>
        <v/>
      </c>
      <c r="W1348" s="8"/>
      <c r="X1348" s="12" t="str">
        <f t="shared" si="138"/>
        <v/>
      </c>
      <c r="Y1348" s="8"/>
      <c r="Z1348" s="8"/>
      <c r="AA1348" s="8"/>
      <c r="AB1348" s="1"/>
      <c r="AC1348" s="66"/>
    </row>
    <row r="1349" spans="2:29" x14ac:dyDescent="0.25">
      <c r="B1349" s="2"/>
      <c r="C1349" s="8"/>
      <c r="D1349" s="8"/>
      <c r="E1349" s="8"/>
      <c r="F1349" s="8"/>
      <c r="G1349" s="8"/>
      <c r="H1349" s="8"/>
      <c r="I1349" s="8"/>
      <c r="J1349" s="10" t="str">
        <f t="shared" si="139"/>
        <v/>
      </c>
      <c r="K1349" s="8"/>
      <c r="L1349" s="8"/>
      <c r="M1349" s="8"/>
      <c r="N1349" s="10" t="str">
        <f t="shared" si="140"/>
        <v/>
      </c>
      <c r="O1349" s="11" t="str">
        <f>IF(Table5[[#This Row],[Beans]]="","",O1348+Table5[[#This Row],[Beans]])</f>
        <v/>
      </c>
      <c r="P1349" s="11" t="str">
        <f>IF(Table5[[#This Row],[Meal]]="","",P1348+Table5[[#This Row],[Meal]])</f>
        <v/>
      </c>
      <c r="Q1349" s="11" t="str">
        <f>IF(Table5[[#This Row],[Oil]]="","",Q1348+Table5[[#This Row],[Oil]])</f>
        <v/>
      </c>
      <c r="R1349" s="11" t="str">
        <f>IF(Table5[[#This Row],[Corn]]="","",R1348+Table5[[#This Row],[Corn]])</f>
        <v/>
      </c>
      <c r="S1349" s="11" t="str">
        <f>IF(Table5[[#This Row],[Wheat]]="","",S1348+Table5[[#This Row],[Wheat]])</f>
        <v/>
      </c>
      <c r="T1349" s="11" t="str">
        <f>IF(Table5[[#This Row],[KC Wheat]]="","",T1348+Table5[[#This Row],[KC Wheat]])</f>
        <v/>
      </c>
      <c r="U1349" s="11" t="str">
        <f>IF(Table5[[#This Row],[Energies]]="","",U1348+Table5[[#This Row],[Energies]])</f>
        <v/>
      </c>
      <c r="V1349" s="10" t="str">
        <f t="shared" si="141"/>
        <v/>
      </c>
      <c r="W1349" s="8"/>
      <c r="X1349" s="12" t="str">
        <f t="shared" si="138"/>
        <v/>
      </c>
      <c r="Y1349" s="8"/>
      <c r="Z1349" s="8"/>
      <c r="AA1349" s="8"/>
      <c r="AB1349" s="8"/>
      <c r="AC1349" s="66"/>
    </row>
    <row r="1350" spans="2:29" x14ac:dyDescent="0.25">
      <c r="B1350" s="2"/>
      <c r="C1350" s="8"/>
      <c r="D1350" s="8"/>
      <c r="E1350" s="8"/>
      <c r="F1350" s="8"/>
      <c r="G1350" s="8"/>
      <c r="H1350" s="8"/>
      <c r="I1350" s="8"/>
      <c r="J1350" s="10" t="str">
        <f t="shared" si="139"/>
        <v/>
      </c>
      <c r="K1350" s="8"/>
      <c r="L1350" s="8"/>
      <c r="M1350" s="8"/>
      <c r="N1350" s="10" t="str">
        <f t="shared" si="140"/>
        <v/>
      </c>
      <c r="O1350" s="11" t="str">
        <f>IF(Table5[[#This Row],[Beans]]="","",O1349+Table5[[#This Row],[Beans]])</f>
        <v/>
      </c>
      <c r="P1350" s="11" t="str">
        <f>IF(Table5[[#This Row],[Meal]]="","",P1349+Table5[[#This Row],[Meal]])</f>
        <v/>
      </c>
      <c r="Q1350" s="11" t="str">
        <f>IF(Table5[[#This Row],[Oil]]="","",Q1349+Table5[[#This Row],[Oil]])</f>
        <v/>
      </c>
      <c r="R1350" s="11" t="str">
        <f>IF(Table5[[#This Row],[Corn]]="","",R1349+Table5[[#This Row],[Corn]])</f>
        <v/>
      </c>
      <c r="S1350" s="11" t="str">
        <f>IF(Table5[[#This Row],[Wheat]]="","",S1349+Table5[[#This Row],[Wheat]])</f>
        <v/>
      </c>
      <c r="T1350" s="11" t="str">
        <f>IF(Table5[[#This Row],[KC Wheat]]="","",T1349+Table5[[#This Row],[KC Wheat]])</f>
        <v/>
      </c>
      <c r="U1350" s="11" t="str">
        <f>IF(Table5[[#This Row],[Energies]]="","",U1349+Table5[[#This Row],[Energies]])</f>
        <v/>
      </c>
      <c r="V1350" s="10" t="str">
        <f t="shared" si="141"/>
        <v/>
      </c>
      <c r="W1350" s="8"/>
      <c r="X1350" s="12" t="str">
        <f t="shared" si="138"/>
        <v/>
      </c>
      <c r="Y1350" s="8"/>
      <c r="Z1350" s="8"/>
      <c r="AA1350" s="8"/>
      <c r="AB1350" s="1"/>
      <c r="AC1350" s="66"/>
    </row>
    <row r="1351" spans="2:29" x14ac:dyDescent="0.25">
      <c r="B1351" s="2"/>
      <c r="C1351" s="8"/>
      <c r="D1351" s="8"/>
      <c r="E1351" s="8"/>
      <c r="F1351" s="8"/>
      <c r="G1351" s="8"/>
      <c r="H1351" s="8"/>
      <c r="I1351" s="8"/>
      <c r="J1351" s="10" t="str">
        <f t="shared" si="139"/>
        <v/>
      </c>
      <c r="K1351" s="8"/>
      <c r="L1351" s="8"/>
      <c r="M1351" s="8"/>
      <c r="N1351" s="10" t="str">
        <f t="shared" si="140"/>
        <v/>
      </c>
      <c r="O1351" s="11" t="str">
        <f>IF(Table5[[#This Row],[Beans]]="","",O1350+Table5[[#This Row],[Beans]])</f>
        <v/>
      </c>
      <c r="P1351" s="11" t="str">
        <f>IF(Table5[[#This Row],[Meal]]="","",P1350+Table5[[#This Row],[Meal]])</f>
        <v/>
      </c>
      <c r="Q1351" s="11" t="str">
        <f>IF(Table5[[#This Row],[Oil]]="","",Q1350+Table5[[#This Row],[Oil]])</f>
        <v/>
      </c>
      <c r="R1351" s="11" t="str">
        <f>IF(Table5[[#This Row],[Corn]]="","",R1350+Table5[[#This Row],[Corn]])</f>
        <v/>
      </c>
      <c r="S1351" s="11" t="str">
        <f>IF(Table5[[#This Row],[Wheat]]="","",S1350+Table5[[#This Row],[Wheat]])</f>
        <v/>
      </c>
      <c r="T1351" s="11" t="str">
        <f>IF(Table5[[#This Row],[KC Wheat]]="","",T1350+Table5[[#This Row],[KC Wheat]])</f>
        <v/>
      </c>
      <c r="U1351" s="11" t="str">
        <f>IF(Table5[[#This Row],[Energies]]="","",U1350+Table5[[#This Row],[Energies]])</f>
        <v/>
      </c>
      <c r="V1351" s="10" t="str">
        <f t="shared" si="141"/>
        <v/>
      </c>
      <c r="W1351" s="8"/>
      <c r="X1351" s="12" t="str">
        <f t="shared" si="138"/>
        <v/>
      </c>
      <c r="Y1351" s="8"/>
      <c r="Z1351" s="8"/>
      <c r="AA1351" s="8"/>
      <c r="AB1351" s="8"/>
      <c r="AC1351" s="66"/>
    </row>
    <row r="1352" spans="2:29" x14ac:dyDescent="0.25">
      <c r="B1352" s="2"/>
      <c r="C1352" s="8"/>
      <c r="D1352" s="8"/>
      <c r="E1352" s="8"/>
      <c r="F1352" s="8"/>
      <c r="G1352" s="8"/>
      <c r="H1352" s="8"/>
      <c r="I1352" s="8"/>
      <c r="J1352" s="10" t="str">
        <f t="shared" si="139"/>
        <v/>
      </c>
      <c r="K1352" s="8"/>
      <c r="L1352" s="8"/>
      <c r="M1352" s="8"/>
      <c r="N1352" s="10" t="str">
        <f t="shared" si="140"/>
        <v/>
      </c>
      <c r="O1352" s="11" t="str">
        <f>IF(Table5[[#This Row],[Beans]]="","",O1351+Table5[[#This Row],[Beans]])</f>
        <v/>
      </c>
      <c r="P1352" s="11" t="str">
        <f>IF(Table5[[#This Row],[Meal]]="","",P1351+Table5[[#This Row],[Meal]])</f>
        <v/>
      </c>
      <c r="Q1352" s="11" t="str">
        <f>IF(Table5[[#This Row],[Oil]]="","",Q1351+Table5[[#This Row],[Oil]])</f>
        <v/>
      </c>
      <c r="R1352" s="11" t="str">
        <f>IF(Table5[[#This Row],[Corn]]="","",R1351+Table5[[#This Row],[Corn]])</f>
        <v/>
      </c>
      <c r="S1352" s="11" t="str">
        <f>IF(Table5[[#This Row],[Wheat]]="","",S1351+Table5[[#This Row],[Wheat]])</f>
        <v/>
      </c>
      <c r="T1352" s="11" t="str">
        <f>IF(Table5[[#This Row],[KC Wheat]]="","",T1351+Table5[[#This Row],[KC Wheat]])</f>
        <v/>
      </c>
      <c r="U1352" s="11" t="str">
        <f>IF(Table5[[#This Row],[Energies]]="","",U1351+Table5[[#This Row],[Energies]])</f>
        <v/>
      </c>
      <c r="V1352" s="10" t="str">
        <f t="shared" si="141"/>
        <v/>
      </c>
      <c r="W1352" s="8"/>
      <c r="X1352" s="12" t="str">
        <f t="shared" si="138"/>
        <v/>
      </c>
      <c r="Y1352" s="8"/>
      <c r="Z1352" s="8"/>
      <c r="AA1352" s="8"/>
      <c r="AB1352" s="1"/>
      <c r="AC1352" s="66"/>
    </row>
    <row r="1353" spans="2:29" x14ac:dyDescent="0.25">
      <c r="B1353" s="2"/>
      <c r="C1353" s="8"/>
      <c r="D1353" s="8"/>
      <c r="E1353" s="8"/>
      <c r="F1353" s="8"/>
      <c r="G1353" s="8"/>
      <c r="H1353" s="8"/>
      <c r="I1353" s="8"/>
      <c r="J1353" s="10" t="str">
        <f t="shared" si="139"/>
        <v/>
      </c>
      <c r="K1353" s="8"/>
      <c r="L1353" s="8"/>
      <c r="M1353" s="8"/>
      <c r="N1353" s="10" t="str">
        <f t="shared" si="140"/>
        <v/>
      </c>
      <c r="O1353" s="11" t="str">
        <f>IF(Table5[[#This Row],[Beans]]="","",O1352+Table5[[#This Row],[Beans]])</f>
        <v/>
      </c>
      <c r="P1353" s="11" t="str">
        <f>IF(Table5[[#This Row],[Meal]]="","",P1352+Table5[[#This Row],[Meal]])</f>
        <v/>
      </c>
      <c r="Q1353" s="11" t="str">
        <f>IF(Table5[[#This Row],[Oil]]="","",Q1352+Table5[[#This Row],[Oil]])</f>
        <v/>
      </c>
      <c r="R1353" s="11" t="str">
        <f>IF(Table5[[#This Row],[Corn]]="","",R1352+Table5[[#This Row],[Corn]])</f>
        <v/>
      </c>
      <c r="S1353" s="11" t="str">
        <f>IF(Table5[[#This Row],[Wheat]]="","",S1352+Table5[[#This Row],[Wheat]])</f>
        <v/>
      </c>
      <c r="T1353" s="11" t="str">
        <f>IF(Table5[[#This Row],[KC Wheat]]="","",T1352+Table5[[#This Row],[KC Wheat]])</f>
        <v/>
      </c>
      <c r="U1353" s="11" t="str">
        <f>IF(Table5[[#This Row],[Energies]]="","",U1352+Table5[[#This Row],[Energies]])</f>
        <v/>
      </c>
      <c r="V1353" s="10" t="str">
        <f t="shared" si="141"/>
        <v/>
      </c>
      <c r="W1353" s="8"/>
      <c r="X1353" s="12" t="str">
        <f t="shared" ref="X1353:X1371" si="142">IFERROR(N1353/W1353,"")</f>
        <v/>
      </c>
      <c r="Y1353" s="8"/>
      <c r="Z1353" s="8"/>
      <c r="AA1353" s="8"/>
      <c r="AB1353" s="8"/>
      <c r="AC1353" s="66"/>
    </row>
    <row r="1354" spans="2:29" x14ac:dyDescent="0.25">
      <c r="B1354" s="2"/>
      <c r="C1354" s="8"/>
      <c r="D1354" s="8"/>
      <c r="E1354" s="8"/>
      <c r="F1354" s="8"/>
      <c r="G1354" s="8"/>
      <c r="H1354" s="8"/>
      <c r="I1354" s="8"/>
      <c r="J1354" s="10" t="str">
        <f t="shared" si="139"/>
        <v/>
      </c>
      <c r="K1354" s="8"/>
      <c r="L1354" s="8"/>
      <c r="M1354" s="8"/>
      <c r="N1354" s="10" t="str">
        <f t="shared" si="140"/>
        <v/>
      </c>
      <c r="O1354" s="11" t="str">
        <f>IF(Table5[[#This Row],[Beans]]="","",O1353+Table5[[#This Row],[Beans]])</f>
        <v/>
      </c>
      <c r="P1354" s="11" t="str">
        <f>IF(Table5[[#This Row],[Meal]]="","",P1353+Table5[[#This Row],[Meal]])</f>
        <v/>
      </c>
      <c r="Q1354" s="11" t="str">
        <f>IF(Table5[[#This Row],[Oil]]="","",Q1353+Table5[[#This Row],[Oil]])</f>
        <v/>
      </c>
      <c r="R1354" s="11" t="str">
        <f>IF(Table5[[#This Row],[Corn]]="","",R1353+Table5[[#This Row],[Corn]])</f>
        <v/>
      </c>
      <c r="S1354" s="11" t="str">
        <f>IF(Table5[[#This Row],[Wheat]]="","",S1353+Table5[[#This Row],[Wheat]])</f>
        <v/>
      </c>
      <c r="T1354" s="11" t="str">
        <f>IF(Table5[[#This Row],[KC Wheat]]="","",T1353+Table5[[#This Row],[KC Wheat]])</f>
        <v/>
      </c>
      <c r="U1354" s="11" t="str">
        <f>IF(Table5[[#This Row],[Energies]]="","",U1353+Table5[[#This Row],[Energies]])</f>
        <v/>
      </c>
      <c r="V1354" s="10" t="str">
        <f t="shared" si="141"/>
        <v/>
      </c>
      <c r="W1354" s="8"/>
      <c r="X1354" s="12" t="str">
        <f t="shared" si="142"/>
        <v/>
      </c>
      <c r="Y1354" s="8"/>
      <c r="Z1354" s="8"/>
      <c r="AA1354" s="8"/>
      <c r="AB1354" s="1"/>
      <c r="AC1354" s="66"/>
    </row>
    <row r="1355" spans="2:29" x14ac:dyDescent="0.25">
      <c r="B1355" s="2"/>
      <c r="C1355" s="8"/>
      <c r="D1355" s="8"/>
      <c r="E1355" s="8"/>
      <c r="F1355" s="8"/>
      <c r="G1355" s="8"/>
      <c r="H1355" s="8"/>
      <c r="I1355" s="8"/>
      <c r="J1355" s="10" t="str">
        <f t="shared" si="139"/>
        <v/>
      </c>
      <c r="K1355" s="8"/>
      <c r="L1355" s="8"/>
      <c r="M1355" s="8"/>
      <c r="N1355" s="10" t="str">
        <f t="shared" si="140"/>
        <v/>
      </c>
      <c r="O1355" s="11" t="str">
        <f>IF(Table5[[#This Row],[Beans]]="","",O1354+Table5[[#This Row],[Beans]])</f>
        <v/>
      </c>
      <c r="P1355" s="11" t="str">
        <f>IF(Table5[[#This Row],[Meal]]="","",P1354+Table5[[#This Row],[Meal]])</f>
        <v/>
      </c>
      <c r="Q1355" s="11" t="str">
        <f>IF(Table5[[#This Row],[Oil]]="","",Q1354+Table5[[#This Row],[Oil]])</f>
        <v/>
      </c>
      <c r="R1355" s="11" t="str">
        <f>IF(Table5[[#This Row],[Corn]]="","",R1354+Table5[[#This Row],[Corn]])</f>
        <v/>
      </c>
      <c r="S1355" s="11" t="str">
        <f>IF(Table5[[#This Row],[Wheat]]="","",S1354+Table5[[#This Row],[Wheat]])</f>
        <v/>
      </c>
      <c r="T1355" s="11" t="str">
        <f>IF(Table5[[#This Row],[KC Wheat]]="","",T1354+Table5[[#This Row],[KC Wheat]])</f>
        <v/>
      </c>
      <c r="U1355" s="11" t="str">
        <f>IF(Table5[[#This Row],[Energies]]="","",U1354+Table5[[#This Row],[Energies]])</f>
        <v/>
      </c>
      <c r="V1355" s="10" t="str">
        <f t="shared" si="141"/>
        <v/>
      </c>
      <c r="W1355" s="8"/>
      <c r="X1355" s="12" t="str">
        <f t="shared" si="142"/>
        <v/>
      </c>
      <c r="Y1355" s="8"/>
      <c r="Z1355" s="8"/>
      <c r="AA1355" s="8"/>
      <c r="AB1355" s="8"/>
      <c r="AC1355" s="66"/>
    </row>
    <row r="1356" spans="2:29" x14ac:dyDescent="0.25">
      <c r="B1356" s="2"/>
      <c r="C1356" s="8"/>
      <c r="D1356" s="8"/>
      <c r="E1356" s="8"/>
      <c r="F1356" s="8"/>
      <c r="G1356" s="8"/>
      <c r="H1356" s="8"/>
      <c r="I1356" s="8"/>
      <c r="J1356" s="10" t="str">
        <f t="shared" si="139"/>
        <v/>
      </c>
      <c r="K1356" s="8"/>
      <c r="L1356" s="8"/>
      <c r="M1356" s="8"/>
      <c r="N1356" s="10" t="str">
        <f t="shared" si="140"/>
        <v/>
      </c>
      <c r="O1356" s="11" t="str">
        <f>IF(Table5[[#This Row],[Beans]]="","",O1355+Table5[[#This Row],[Beans]])</f>
        <v/>
      </c>
      <c r="P1356" s="11" t="str">
        <f>IF(Table5[[#This Row],[Meal]]="","",P1355+Table5[[#This Row],[Meal]])</f>
        <v/>
      </c>
      <c r="Q1356" s="11" t="str">
        <f>IF(Table5[[#This Row],[Oil]]="","",Q1355+Table5[[#This Row],[Oil]])</f>
        <v/>
      </c>
      <c r="R1356" s="11" t="str">
        <f>IF(Table5[[#This Row],[Corn]]="","",R1355+Table5[[#This Row],[Corn]])</f>
        <v/>
      </c>
      <c r="S1356" s="11" t="str">
        <f>IF(Table5[[#This Row],[Wheat]]="","",S1355+Table5[[#This Row],[Wheat]])</f>
        <v/>
      </c>
      <c r="T1356" s="11" t="str">
        <f>IF(Table5[[#This Row],[KC Wheat]]="","",T1355+Table5[[#This Row],[KC Wheat]])</f>
        <v/>
      </c>
      <c r="U1356" s="11" t="str">
        <f>IF(Table5[[#This Row],[Energies]]="","",U1355+Table5[[#This Row],[Energies]])</f>
        <v/>
      </c>
      <c r="V1356" s="10" t="str">
        <f t="shared" si="141"/>
        <v/>
      </c>
      <c r="W1356" s="8"/>
      <c r="X1356" s="12" t="str">
        <f t="shared" si="142"/>
        <v/>
      </c>
      <c r="Y1356" s="8"/>
      <c r="Z1356" s="8"/>
      <c r="AA1356" s="8"/>
      <c r="AB1356" s="1"/>
      <c r="AC1356" s="66"/>
    </row>
    <row r="1357" spans="2:29" x14ac:dyDescent="0.25">
      <c r="B1357" s="2"/>
      <c r="C1357" s="8"/>
      <c r="D1357" s="8"/>
      <c r="E1357" s="8"/>
      <c r="F1357" s="8"/>
      <c r="G1357" s="8"/>
      <c r="H1357" s="8"/>
      <c r="I1357" s="8"/>
      <c r="J1357" s="10" t="str">
        <f t="shared" si="139"/>
        <v/>
      </c>
      <c r="K1357" s="8"/>
      <c r="L1357" s="8"/>
      <c r="M1357" s="8"/>
      <c r="N1357" s="10" t="str">
        <f t="shared" si="140"/>
        <v/>
      </c>
      <c r="O1357" s="11" t="str">
        <f>IF(Table5[[#This Row],[Beans]]="","",O1356+Table5[[#This Row],[Beans]])</f>
        <v/>
      </c>
      <c r="P1357" s="11" t="str">
        <f>IF(Table5[[#This Row],[Meal]]="","",P1356+Table5[[#This Row],[Meal]])</f>
        <v/>
      </c>
      <c r="Q1357" s="11" t="str">
        <f>IF(Table5[[#This Row],[Oil]]="","",Q1356+Table5[[#This Row],[Oil]])</f>
        <v/>
      </c>
      <c r="R1357" s="11" t="str">
        <f>IF(Table5[[#This Row],[Corn]]="","",R1356+Table5[[#This Row],[Corn]])</f>
        <v/>
      </c>
      <c r="S1357" s="11" t="str">
        <f>IF(Table5[[#This Row],[Wheat]]="","",S1356+Table5[[#This Row],[Wheat]])</f>
        <v/>
      </c>
      <c r="T1357" s="11" t="str">
        <f>IF(Table5[[#This Row],[KC Wheat]]="","",T1356+Table5[[#This Row],[KC Wheat]])</f>
        <v/>
      </c>
      <c r="U1357" s="11" t="str">
        <f>IF(Table5[[#This Row],[Energies]]="","",U1356+Table5[[#This Row],[Energies]])</f>
        <v/>
      </c>
      <c r="V1357" s="10" t="str">
        <f t="shared" si="141"/>
        <v/>
      </c>
      <c r="W1357" s="8"/>
      <c r="X1357" s="12" t="str">
        <f t="shared" si="142"/>
        <v/>
      </c>
      <c r="Y1357" s="8"/>
      <c r="Z1357" s="8"/>
      <c r="AA1357" s="8"/>
      <c r="AB1357" s="8"/>
      <c r="AC1357" s="66"/>
    </row>
    <row r="1358" spans="2:29" x14ac:dyDescent="0.25">
      <c r="B1358" s="2"/>
      <c r="C1358" s="8"/>
      <c r="D1358" s="8"/>
      <c r="E1358" s="8"/>
      <c r="F1358" s="8"/>
      <c r="G1358" s="8"/>
      <c r="H1358" s="8"/>
      <c r="I1358" s="8"/>
      <c r="J1358" s="10" t="str">
        <f t="shared" si="139"/>
        <v/>
      </c>
      <c r="K1358" s="8"/>
      <c r="L1358" s="8"/>
      <c r="M1358" s="8"/>
      <c r="N1358" s="10" t="str">
        <f t="shared" si="140"/>
        <v/>
      </c>
      <c r="O1358" s="11" t="str">
        <f>IF(Table5[[#This Row],[Beans]]="","",O1357+Table5[[#This Row],[Beans]])</f>
        <v/>
      </c>
      <c r="P1358" s="11" t="str">
        <f>IF(Table5[[#This Row],[Meal]]="","",P1357+Table5[[#This Row],[Meal]])</f>
        <v/>
      </c>
      <c r="Q1358" s="11" t="str">
        <f>IF(Table5[[#This Row],[Oil]]="","",Q1357+Table5[[#This Row],[Oil]])</f>
        <v/>
      </c>
      <c r="R1358" s="11" t="str">
        <f>IF(Table5[[#This Row],[Corn]]="","",R1357+Table5[[#This Row],[Corn]])</f>
        <v/>
      </c>
      <c r="S1358" s="11" t="str">
        <f>IF(Table5[[#This Row],[Wheat]]="","",S1357+Table5[[#This Row],[Wheat]])</f>
        <v/>
      </c>
      <c r="T1358" s="11" t="str">
        <f>IF(Table5[[#This Row],[KC Wheat]]="","",T1357+Table5[[#This Row],[KC Wheat]])</f>
        <v/>
      </c>
      <c r="U1358" s="11" t="str">
        <f>IF(Table5[[#This Row],[Energies]]="","",U1357+Table5[[#This Row],[Energies]])</f>
        <v/>
      </c>
      <c r="V1358" s="10" t="str">
        <f t="shared" si="141"/>
        <v/>
      </c>
      <c r="W1358" s="8"/>
      <c r="X1358" s="12" t="str">
        <f t="shared" si="142"/>
        <v/>
      </c>
      <c r="Y1358" s="8"/>
      <c r="Z1358" s="8"/>
      <c r="AA1358" s="8"/>
      <c r="AB1358" s="1"/>
      <c r="AC1358" s="66"/>
    </row>
    <row r="1359" spans="2:29" x14ac:dyDescent="0.25">
      <c r="B1359" s="2"/>
      <c r="C1359" s="8"/>
      <c r="D1359" s="8"/>
      <c r="E1359" s="8"/>
      <c r="F1359" s="8"/>
      <c r="G1359" s="8"/>
      <c r="H1359" s="8"/>
      <c r="I1359" s="8"/>
      <c r="J1359" s="10" t="str">
        <f t="shared" si="139"/>
        <v/>
      </c>
      <c r="K1359" s="8"/>
      <c r="L1359" s="8"/>
      <c r="M1359" s="8"/>
      <c r="N1359" s="10" t="str">
        <f t="shared" si="140"/>
        <v/>
      </c>
      <c r="O1359" s="11" t="str">
        <f>IF(Table5[[#This Row],[Beans]]="","",O1358+Table5[[#This Row],[Beans]])</f>
        <v/>
      </c>
      <c r="P1359" s="11" t="str">
        <f>IF(Table5[[#This Row],[Meal]]="","",P1358+Table5[[#This Row],[Meal]])</f>
        <v/>
      </c>
      <c r="Q1359" s="11" t="str">
        <f>IF(Table5[[#This Row],[Oil]]="","",Q1358+Table5[[#This Row],[Oil]])</f>
        <v/>
      </c>
      <c r="R1359" s="11" t="str">
        <f>IF(Table5[[#This Row],[Corn]]="","",R1358+Table5[[#This Row],[Corn]])</f>
        <v/>
      </c>
      <c r="S1359" s="11" t="str">
        <f>IF(Table5[[#This Row],[Wheat]]="","",S1358+Table5[[#This Row],[Wheat]])</f>
        <v/>
      </c>
      <c r="T1359" s="11" t="str">
        <f>IF(Table5[[#This Row],[KC Wheat]]="","",T1358+Table5[[#This Row],[KC Wheat]])</f>
        <v/>
      </c>
      <c r="U1359" s="11" t="str">
        <f>IF(Table5[[#This Row],[Energies]]="","",U1358+Table5[[#This Row],[Energies]])</f>
        <v/>
      </c>
      <c r="V1359" s="10" t="str">
        <f t="shared" si="141"/>
        <v/>
      </c>
      <c r="W1359" s="8"/>
      <c r="X1359" s="12" t="str">
        <f t="shared" si="142"/>
        <v/>
      </c>
      <c r="Y1359" s="8"/>
      <c r="Z1359" s="8"/>
      <c r="AA1359" s="8"/>
      <c r="AB1359" s="8"/>
      <c r="AC1359" s="66"/>
    </row>
    <row r="1360" spans="2:29" x14ac:dyDescent="0.25">
      <c r="B1360" s="2"/>
      <c r="C1360" s="8"/>
      <c r="D1360" s="8"/>
      <c r="E1360" s="8"/>
      <c r="F1360" s="8"/>
      <c r="G1360" s="8"/>
      <c r="H1360" s="8"/>
      <c r="I1360" s="8"/>
      <c r="J1360" s="10" t="str">
        <f t="shared" si="139"/>
        <v/>
      </c>
      <c r="K1360" s="8"/>
      <c r="L1360" s="8"/>
      <c r="M1360" s="8"/>
      <c r="N1360" s="10" t="str">
        <f t="shared" si="140"/>
        <v/>
      </c>
      <c r="O1360" s="11" t="str">
        <f>IF(Table5[[#This Row],[Beans]]="","",O1359+Table5[[#This Row],[Beans]])</f>
        <v/>
      </c>
      <c r="P1360" s="11" t="str">
        <f>IF(Table5[[#This Row],[Meal]]="","",P1359+Table5[[#This Row],[Meal]])</f>
        <v/>
      </c>
      <c r="Q1360" s="11" t="str">
        <f>IF(Table5[[#This Row],[Oil]]="","",Q1359+Table5[[#This Row],[Oil]])</f>
        <v/>
      </c>
      <c r="R1360" s="11" t="str">
        <f>IF(Table5[[#This Row],[Corn]]="","",R1359+Table5[[#This Row],[Corn]])</f>
        <v/>
      </c>
      <c r="S1360" s="11" t="str">
        <f>IF(Table5[[#This Row],[Wheat]]="","",S1359+Table5[[#This Row],[Wheat]])</f>
        <v/>
      </c>
      <c r="T1360" s="11" t="str">
        <f>IF(Table5[[#This Row],[KC Wheat]]="","",T1359+Table5[[#This Row],[KC Wheat]])</f>
        <v/>
      </c>
      <c r="U1360" s="11" t="str">
        <f>IF(Table5[[#This Row],[Energies]]="","",U1359+Table5[[#This Row],[Energies]])</f>
        <v/>
      </c>
      <c r="V1360" s="10" t="str">
        <f t="shared" si="141"/>
        <v/>
      </c>
      <c r="W1360" s="8"/>
      <c r="X1360" s="12" t="str">
        <f t="shared" si="142"/>
        <v/>
      </c>
      <c r="Y1360" s="8"/>
      <c r="Z1360" s="8"/>
      <c r="AA1360" s="8"/>
      <c r="AB1360" s="1"/>
      <c r="AC1360" s="66"/>
    </row>
    <row r="1361" spans="2:29" x14ac:dyDescent="0.25">
      <c r="B1361" s="2"/>
      <c r="C1361" s="8"/>
      <c r="D1361" s="8"/>
      <c r="E1361" s="8"/>
      <c r="F1361" s="8"/>
      <c r="G1361" s="8"/>
      <c r="H1361" s="8"/>
      <c r="I1361" s="8"/>
      <c r="J1361" s="10" t="str">
        <f t="shared" si="139"/>
        <v/>
      </c>
      <c r="K1361" s="8"/>
      <c r="L1361" s="8"/>
      <c r="M1361" s="8"/>
      <c r="N1361" s="10" t="str">
        <f t="shared" si="140"/>
        <v/>
      </c>
      <c r="O1361" s="11" t="str">
        <f>IF(Table5[[#This Row],[Beans]]="","",O1360+Table5[[#This Row],[Beans]])</f>
        <v/>
      </c>
      <c r="P1361" s="11" t="str">
        <f>IF(Table5[[#This Row],[Meal]]="","",P1360+Table5[[#This Row],[Meal]])</f>
        <v/>
      </c>
      <c r="Q1361" s="11" t="str">
        <f>IF(Table5[[#This Row],[Oil]]="","",Q1360+Table5[[#This Row],[Oil]])</f>
        <v/>
      </c>
      <c r="R1361" s="11" t="str">
        <f>IF(Table5[[#This Row],[Corn]]="","",R1360+Table5[[#This Row],[Corn]])</f>
        <v/>
      </c>
      <c r="S1361" s="11" t="str">
        <f>IF(Table5[[#This Row],[Wheat]]="","",S1360+Table5[[#This Row],[Wheat]])</f>
        <v/>
      </c>
      <c r="T1361" s="11" t="str">
        <f>IF(Table5[[#This Row],[KC Wheat]]="","",T1360+Table5[[#This Row],[KC Wheat]])</f>
        <v/>
      </c>
      <c r="U1361" s="11" t="str">
        <f>IF(Table5[[#This Row],[Energies]]="","",U1360+Table5[[#This Row],[Energies]])</f>
        <v/>
      </c>
      <c r="V1361" s="10" t="str">
        <f t="shared" si="141"/>
        <v/>
      </c>
      <c r="W1361" s="8"/>
      <c r="X1361" s="12" t="str">
        <f t="shared" si="142"/>
        <v/>
      </c>
      <c r="Y1361" s="8"/>
      <c r="Z1361" s="8"/>
      <c r="AA1361" s="8"/>
      <c r="AB1361" s="8"/>
      <c r="AC1361" s="66"/>
    </row>
    <row r="1362" spans="2:29" x14ac:dyDescent="0.25">
      <c r="B1362" s="2"/>
      <c r="C1362" s="8"/>
      <c r="D1362" s="8"/>
      <c r="E1362" s="8"/>
      <c r="F1362" s="8"/>
      <c r="G1362" s="8"/>
      <c r="H1362" s="8"/>
      <c r="I1362" s="8"/>
      <c r="J1362" s="10" t="str">
        <f t="shared" si="139"/>
        <v/>
      </c>
      <c r="K1362" s="8"/>
      <c r="L1362" s="8"/>
      <c r="M1362" s="8"/>
      <c r="N1362" s="10" t="str">
        <f t="shared" si="140"/>
        <v/>
      </c>
      <c r="O1362" s="11" t="str">
        <f>IF(Table5[[#This Row],[Beans]]="","",O1361+Table5[[#This Row],[Beans]])</f>
        <v/>
      </c>
      <c r="P1362" s="11" t="str">
        <f>IF(Table5[[#This Row],[Meal]]="","",P1361+Table5[[#This Row],[Meal]])</f>
        <v/>
      </c>
      <c r="Q1362" s="11" t="str">
        <f>IF(Table5[[#This Row],[Oil]]="","",Q1361+Table5[[#This Row],[Oil]])</f>
        <v/>
      </c>
      <c r="R1362" s="11" t="str">
        <f>IF(Table5[[#This Row],[Corn]]="","",R1361+Table5[[#This Row],[Corn]])</f>
        <v/>
      </c>
      <c r="S1362" s="11" t="str">
        <f>IF(Table5[[#This Row],[Wheat]]="","",S1361+Table5[[#This Row],[Wheat]])</f>
        <v/>
      </c>
      <c r="T1362" s="11" t="str">
        <f>IF(Table5[[#This Row],[KC Wheat]]="","",T1361+Table5[[#This Row],[KC Wheat]])</f>
        <v/>
      </c>
      <c r="U1362" s="11" t="str">
        <f>IF(Table5[[#This Row],[Energies]]="","",U1361+Table5[[#This Row],[Energies]])</f>
        <v/>
      </c>
      <c r="V1362" s="10" t="str">
        <f t="shared" si="141"/>
        <v/>
      </c>
      <c r="W1362" s="8"/>
      <c r="X1362" s="12" t="str">
        <f t="shared" si="142"/>
        <v/>
      </c>
      <c r="Y1362" s="8"/>
      <c r="Z1362" s="8"/>
      <c r="AA1362" s="8"/>
      <c r="AB1362" s="1"/>
      <c r="AC1362" s="66"/>
    </row>
    <row r="1363" spans="2:29" x14ac:dyDescent="0.25">
      <c r="B1363" s="2"/>
      <c r="C1363" s="8"/>
      <c r="D1363" s="8"/>
      <c r="E1363" s="8"/>
      <c r="F1363" s="8"/>
      <c r="G1363" s="8"/>
      <c r="H1363" s="8"/>
      <c r="I1363" s="8"/>
      <c r="J1363" s="10" t="str">
        <f t="shared" si="139"/>
        <v/>
      </c>
      <c r="K1363" s="8"/>
      <c r="L1363" s="8"/>
      <c r="M1363" s="8"/>
      <c r="N1363" s="10" t="str">
        <f t="shared" si="140"/>
        <v/>
      </c>
      <c r="O1363" s="11" t="str">
        <f>IF(Table5[[#This Row],[Beans]]="","",O1362+Table5[[#This Row],[Beans]])</f>
        <v/>
      </c>
      <c r="P1363" s="11" t="str">
        <f>IF(Table5[[#This Row],[Meal]]="","",P1362+Table5[[#This Row],[Meal]])</f>
        <v/>
      </c>
      <c r="Q1363" s="11" t="str">
        <f>IF(Table5[[#This Row],[Oil]]="","",Q1362+Table5[[#This Row],[Oil]])</f>
        <v/>
      </c>
      <c r="R1363" s="11" t="str">
        <f>IF(Table5[[#This Row],[Corn]]="","",R1362+Table5[[#This Row],[Corn]])</f>
        <v/>
      </c>
      <c r="S1363" s="11" t="str">
        <f>IF(Table5[[#This Row],[Wheat]]="","",S1362+Table5[[#This Row],[Wheat]])</f>
        <v/>
      </c>
      <c r="T1363" s="11" t="str">
        <f>IF(Table5[[#This Row],[KC Wheat]]="","",T1362+Table5[[#This Row],[KC Wheat]])</f>
        <v/>
      </c>
      <c r="U1363" s="11" t="str">
        <f>IF(Table5[[#This Row],[Energies]]="","",U1362+Table5[[#This Row],[Energies]])</f>
        <v/>
      </c>
      <c r="V1363" s="10" t="str">
        <f t="shared" si="141"/>
        <v/>
      </c>
      <c r="W1363" s="8"/>
      <c r="X1363" s="12" t="str">
        <f t="shared" si="142"/>
        <v/>
      </c>
      <c r="Y1363" s="8"/>
      <c r="Z1363" s="8"/>
      <c r="AA1363" s="8"/>
      <c r="AB1363" s="8"/>
      <c r="AC1363" s="66"/>
    </row>
    <row r="1364" spans="2:29" x14ac:dyDescent="0.25">
      <c r="B1364" s="2"/>
      <c r="C1364" s="8"/>
      <c r="D1364" s="8"/>
      <c r="E1364" s="8"/>
      <c r="F1364" s="8"/>
      <c r="G1364" s="8"/>
      <c r="H1364" s="8"/>
      <c r="I1364" s="8"/>
      <c r="J1364" s="10" t="str">
        <f t="shared" si="139"/>
        <v/>
      </c>
      <c r="K1364" s="8"/>
      <c r="L1364" s="8"/>
      <c r="M1364" s="8"/>
      <c r="N1364" s="10" t="str">
        <f t="shared" si="140"/>
        <v/>
      </c>
      <c r="O1364" s="11" t="str">
        <f>IF(Table5[[#This Row],[Beans]]="","",O1363+Table5[[#This Row],[Beans]])</f>
        <v/>
      </c>
      <c r="P1364" s="11" t="str">
        <f>IF(Table5[[#This Row],[Meal]]="","",P1363+Table5[[#This Row],[Meal]])</f>
        <v/>
      </c>
      <c r="Q1364" s="11" t="str">
        <f>IF(Table5[[#This Row],[Oil]]="","",Q1363+Table5[[#This Row],[Oil]])</f>
        <v/>
      </c>
      <c r="R1364" s="11" t="str">
        <f>IF(Table5[[#This Row],[Corn]]="","",R1363+Table5[[#This Row],[Corn]])</f>
        <v/>
      </c>
      <c r="S1364" s="11" t="str">
        <f>IF(Table5[[#This Row],[Wheat]]="","",S1363+Table5[[#This Row],[Wheat]])</f>
        <v/>
      </c>
      <c r="T1364" s="11" t="str">
        <f>IF(Table5[[#This Row],[KC Wheat]]="","",T1363+Table5[[#This Row],[KC Wheat]])</f>
        <v/>
      </c>
      <c r="U1364" s="11" t="str">
        <f>IF(Table5[[#This Row],[Energies]]="","",U1363+Table5[[#This Row],[Energies]])</f>
        <v/>
      </c>
      <c r="V1364" s="10" t="str">
        <f t="shared" si="141"/>
        <v/>
      </c>
      <c r="W1364" s="8"/>
      <c r="X1364" s="12" t="str">
        <f t="shared" si="142"/>
        <v/>
      </c>
      <c r="Y1364" s="8"/>
      <c r="Z1364" s="8"/>
      <c r="AA1364" s="8"/>
      <c r="AB1364" s="1"/>
      <c r="AC1364" s="66"/>
    </row>
    <row r="1365" spans="2:29" x14ac:dyDescent="0.25">
      <c r="B1365" s="2"/>
      <c r="C1365" s="8"/>
      <c r="D1365" s="8"/>
      <c r="E1365" s="8"/>
      <c r="F1365" s="8"/>
      <c r="G1365" s="8"/>
      <c r="H1365" s="8"/>
      <c r="I1365" s="8"/>
      <c r="J1365" s="10" t="str">
        <f t="shared" si="139"/>
        <v/>
      </c>
      <c r="K1365" s="8"/>
      <c r="L1365" s="8"/>
      <c r="M1365" s="8"/>
      <c r="N1365" s="10" t="str">
        <f t="shared" si="140"/>
        <v/>
      </c>
      <c r="O1365" s="11" t="str">
        <f>IF(Table5[[#This Row],[Beans]]="","",O1364+Table5[[#This Row],[Beans]])</f>
        <v/>
      </c>
      <c r="P1365" s="11" t="str">
        <f>IF(Table5[[#This Row],[Meal]]="","",P1364+Table5[[#This Row],[Meal]])</f>
        <v/>
      </c>
      <c r="Q1365" s="11" t="str">
        <f>IF(Table5[[#This Row],[Oil]]="","",Q1364+Table5[[#This Row],[Oil]])</f>
        <v/>
      </c>
      <c r="R1365" s="11" t="str">
        <f>IF(Table5[[#This Row],[Corn]]="","",R1364+Table5[[#This Row],[Corn]])</f>
        <v/>
      </c>
      <c r="S1365" s="11" t="str">
        <f>IF(Table5[[#This Row],[Wheat]]="","",S1364+Table5[[#This Row],[Wheat]])</f>
        <v/>
      </c>
      <c r="T1365" s="11" t="str">
        <f>IF(Table5[[#This Row],[KC Wheat]]="","",T1364+Table5[[#This Row],[KC Wheat]])</f>
        <v/>
      </c>
      <c r="U1365" s="11" t="str">
        <f>IF(Table5[[#This Row],[Energies]]="","",U1364+Table5[[#This Row],[Energies]])</f>
        <v/>
      </c>
      <c r="V1365" s="10" t="str">
        <f t="shared" si="141"/>
        <v/>
      </c>
      <c r="W1365" s="8"/>
      <c r="X1365" s="12" t="str">
        <f t="shared" si="142"/>
        <v/>
      </c>
      <c r="Y1365" s="8"/>
      <c r="Z1365" s="8"/>
      <c r="AA1365" s="8"/>
      <c r="AB1365" s="8"/>
      <c r="AC1365" s="66"/>
    </row>
    <row r="1366" spans="2:29" x14ac:dyDescent="0.25">
      <c r="B1366" s="2"/>
      <c r="C1366" s="8"/>
      <c r="D1366" s="8"/>
      <c r="E1366" s="8"/>
      <c r="F1366" s="8"/>
      <c r="G1366" s="8"/>
      <c r="H1366" s="8"/>
      <c r="I1366" s="8"/>
      <c r="J1366" s="10" t="str">
        <f t="shared" si="139"/>
        <v/>
      </c>
      <c r="K1366" s="8"/>
      <c r="L1366" s="8"/>
      <c r="M1366" s="8"/>
      <c r="N1366" s="10" t="str">
        <f t="shared" si="140"/>
        <v/>
      </c>
      <c r="O1366" s="11" t="str">
        <f>IF(Table5[[#This Row],[Beans]]="","",O1365+Table5[[#This Row],[Beans]])</f>
        <v/>
      </c>
      <c r="P1366" s="11" t="str">
        <f>IF(Table5[[#This Row],[Meal]]="","",P1365+Table5[[#This Row],[Meal]])</f>
        <v/>
      </c>
      <c r="Q1366" s="11" t="str">
        <f>IF(Table5[[#This Row],[Oil]]="","",Q1365+Table5[[#This Row],[Oil]])</f>
        <v/>
      </c>
      <c r="R1366" s="11" t="str">
        <f>IF(Table5[[#This Row],[Corn]]="","",R1365+Table5[[#This Row],[Corn]])</f>
        <v/>
      </c>
      <c r="S1366" s="11" t="str">
        <f>IF(Table5[[#This Row],[Wheat]]="","",S1365+Table5[[#This Row],[Wheat]])</f>
        <v/>
      </c>
      <c r="T1366" s="11" t="str">
        <f>IF(Table5[[#This Row],[KC Wheat]]="","",T1365+Table5[[#This Row],[KC Wheat]])</f>
        <v/>
      </c>
      <c r="U1366" s="11" t="str">
        <f>IF(Table5[[#This Row],[Energies]]="","",U1365+Table5[[#This Row],[Energies]])</f>
        <v/>
      </c>
      <c r="V1366" s="10" t="str">
        <f t="shared" si="141"/>
        <v/>
      </c>
      <c r="W1366" s="8"/>
      <c r="X1366" s="12" t="str">
        <f t="shared" si="142"/>
        <v/>
      </c>
      <c r="Y1366" s="8"/>
      <c r="Z1366" s="8"/>
      <c r="AA1366" s="8"/>
      <c r="AB1366" s="1"/>
      <c r="AC1366" s="66"/>
    </row>
    <row r="1367" spans="2:29" x14ac:dyDescent="0.25">
      <c r="B1367" s="2"/>
      <c r="C1367" s="8"/>
      <c r="D1367" s="8"/>
      <c r="E1367" s="8"/>
      <c r="F1367" s="8"/>
      <c r="G1367" s="8"/>
      <c r="H1367" s="8"/>
      <c r="I1367" s="8"/>
      <c r="J1367" s="10" t="str">
        <f t="shared" si="139"/>
        <v/>
      </c>
      <c r="K1367" s="8"/>
      <c r="L1367" s="8"/>
      <c r="M1367" s="8"/>
      <c r="N1367" s="10" t="str">
        <f t="shared" si="140"/>
        <v/>
      </c>
      <c r="O1367" s="11" t="str">
        <f>IF(Table5[[#This Row],[Beans]]="","",O1366+Table5[[#This Row],[Beans]])</f>
        <v/>
      </c>
      <c r="P1367" s="11" t="str">
        <f>IF(Table5[[#This Row],[Meal]]="","",P1366+Table5[[#This Row],[Meal]])</f>
        <v/>
      </c>
      <c r="Q1367" s="11" t="str">
        <f>IF(Table5[[#This Row],[Oil]]="","",Q1366+Table5[[#This Row],[Oil]])</f>
        <v/>
      </c>
      <c r="R1367" s="11" t="str">
        <f>IF(Table5[[#This Row],[Corn]]="","",R1366+Table5[[#This Row],[Corn]])</f>
        <v/>
      </c>
      <c r="S1367" s="11" t="str">
        <f>IF(Table5[[#This Row],[Wheat]]="","",S1366+Table5[[#This Row],[Wheat]])</f>
        <v/>
      </c>
      <c r="T1367" s="11" t="str">
        <f>IF(Table5[[#This Row],[KC Wheat]]="","",T1366+Table5[[#This Row],[KC Wheat]])</f>
        <v/>
      </c>
      <c r="U1367" s="11" t="str">
        <f>IF(Table5[[#This Row],[Energies]]="","",U1366+Table5[[#This Row],[Energies]])</f>
        <v/>
      </c>
      <c r="V1367" s="10" t="str">
        <f t="shared" si="141"/>
        <v/>
      </c>
      <c r="W1367" s="8"/>
      <c r="X1367" s="12" t="str">
        <f t="shared" si="142"/>
        <v/>
      </c>
      <c r="Y1367" s="8"/>
      <c r="Z1367" s="8"/>
      <c r="AA1367" s="8"/>
      <c r="AB1367" s="8"/>
      <c r="AC1367" s="66"/>
    </row>
    <row r="1368" spans="2:29" x14ac:dyDescent="0.25">
      <c r="B1368" s="2"/>
      <c r="C1368" s="8"/>
      <c r="D1368" s="8"/>
      <c r="E1368" s="8"/>
      <c r="F1368" s="8"/>
      <c r="G1368" s="8"/>
      <c r="H1368" s="8"/>
      <c r="I1368" s="8"/>
      <c r="J1368" s="10" t="str">
        <f t="shared" si="139"/>
        <v/>
      </c>
      <c r="K1368" s="8"/>
      <c r="L1368" s="8"/>
      <c r="M1368" s="8"/>
      <c r="N1368" s="10" t="str">
        <f t="shared" si="140"/>
        <v/>
      </c>
      <c r="O1368" s="11" t="str">
        <f>IF(Table5[[#This Row],[Beans]]="","",O1367+Table5[[#This Row],[Beans]])</f>
        <v/>
      </c>
      <c r="P1368" s="11" t="str">
        <f>IF(Table5[[#This Row],[Meal]]="","",P1367+Table5[[#This Row],[Meal]])</f>
        <v/>
      </c>
      <c r="Q1368" s="11" t="str">
        <f>IF(Table5[[#This Row],[Oil]]="","",Q1367+Table5[[#This Row],[Oil]])</f>
        <v/>
      </c>
      <c r="R1368" s="11" t="str">
        <f>IF(Table5[[#This Row],[Corn]]="","",R1367+Table5[[#This Row],[Corn]])</f>
        <v/>
      </c>
      <c r="S1368" s="11" t="str">
        <f>IF(Table5[[#This Row],[Wheat]]="","",S1367+Table5[[#This Row],[Wheat]])</f>
        <v/>
      </c>
      <c r="T1368" s="11" t="str">
        <f>IF(Table5[[#This Row],[KC Wheat]]="","",T1367+Table5[[#This Row],[KC Wheat]])</f>
        <v/>
      </c>
      <c r="U1368" s="11" t="str">
        <f>IF(Table5[[#This Row],[Energies]]="","",U1367+Table5[[#This Row],[Energies]])</f>
        <v/>
      </c>
      <c r="V1368" s="10" t="str">
        <f t="shared" si="141"/>
        <v/>
      </c>
      <c r="W1368" s="8"/>
      <c r="X1368" s="12" t="str">
        <f t="shared" si="142"/>
        <v/>
      </c>
      <c r="Y1368" s="8"/>
      <c r="Z1368" s="8"/>
      <c r="AA1368" s="8"/>
      <c r="AB1368" s="1"/>
      <c r="AC1368" s="66"/>
    </row>
    <row r="1369" spans="2:29" x14ac:dyDescent="0.25">
      <c r="B1369" s="2"/>
      <c r="C1369" s="8"/>
      <c r="D1369" s="8"/>
      <c r="E1369" s="8"/>
      <c r="F1369" s="8"/>
      <c r="G1369" s="8"/>
      <c r="H1369" s="8"/>
      <c r="I1369" s="8"/>
      <c r="J1369" s="10" t="str">
        <f t="shared" si="139"/>
        <v/>
      </c>
      <c r="K1369" s="8"/>
      <c r="L1369" s="8"/>
      <c r="M1369" s="8"/>
      <c r="N1369" s="10" t="str">
        <f t="shared" si="140"/>
        <v/>
      </c>
      <c r="O1369" s="11" t="str">
        <f>IF(Table5[[#This Row],[Beans]]="","",O1368+Table5[[#This Row],[Beans]])</f>
        <v/>
      </c>
      <c r="P1369" s="11" t="str">
        <f>IF(Table5[[#This Row],[Meal]]="","",P1368+Table5[[#This Row],[Meal]])</f>
        <v/>
      </c>
      <c r="Q1369" s="11" t="str">
        <f>IF(Table5[[#This Row],[Oil]]="","",Q1368+Table5[[#This Row],[Oil]])</f>
        <v/>
      </c>
      <c r="R1369" s="11" t="str">
        <f>IF(Table5[[#This Row],[Corn]]="","",R1368+Table5[[#This Row],[Corn]])</f>
        <v/>
      </c>
      <c r="S1369" s="11" t="str">
        <f>IF(Table5[[#This Row],[Wheat]]="","",S1368+Table5[[#This Row],[Wheat]])</f>
        <v/>
      </c>
      <c r="T1369" s="11" t="str">
        <f>IF(Table5[[#This Row],[KC Wheat]]="","",T1368+Table5[[#This Row],[KC Wheat]])</f>
        <v/>
      </c>
      <c r="U1369" s="11" t="str">
        <f>IF(Table5[[#This Row],[Energies]]="","",U1368+Table5[[#This Row],[Energies]])</f>
        <v/>
      </c>
      <c r="V1369" s="10" t="str">
        <f t="shared" si="141"/>
        <v/>
      </c>
      <c r="W1369" s="8"/>
      <c r="X1369" s="12" t="str">
        <f t="shared" si="142"/>
        <v/>
      </c>
      <c r="Y1369" s="8"/>
      <c r="Z1369" s="8"/>
      <c r="AA1369" s="8"/>
      <c r="AB1369" s="8"/>
      <c r="AC1369" s="66"/>
    </row>
    <row r="1370" spans="2:29" x14ac:dyDescent="0.25">
      <c r="B1370" s="2"/>
      <c r="C1370" s="8"/>
      <c r="D1370" s="8"/>
      <c r="E1370" s="8"/>
      <c r="F1370" s="8"/>
      <c r="G1370" s="8"/>
      <c r="H1370" s="8"/>
      <c r="I1370" s="8"/>
      <c r="J1370" s="10" t="str">
        <f t="shared" si="139"/>
        <v/>
      </c>
      <c r="K1370" s="8"/>
      <c r="L1370" s="8"/>
      <c r="M1370" s="8"/>
      <c r="N1370" s="10" t="str">
        <f t="shared" si="140"/>
        <v/>
      </c>
      <c r="O1370" s="11" t="str">
        <f>IF(Table5[[#This Row],[Beans]]="","",O1369+Table5[[#This Row],[Beans]])</f>
        <v/>
      </c>
      <c r="P1370" s="11" t="str">
        <f>IF(Table5[[#This Row],[Meal]]="","",P1369+Table5[[#This Row],[Meal]])</f>
        <v/>
      </c>
      <c r="Q1370" s="11" t="str">
        <f>IF(Table5[[#This Row],[Oil]]="","",Q1369+Table5[[#This Row],[Oil]])</f>
        <v/>
      </c>
      <c r="R1370" s="11" t="str">
        <f>IF(Table5[[#This Row],[Corn]]="","",R1369+Table5[[#This Row],[Corn]])</f>
        <v/>
      </c>
      <c r="S1370" s="11" t="str">
        <f>IF(Table5[[#This Row],[Wheat]]="","",S1369+Table5[[#This Row],[Wheat]])</f>
        <v/>
      </c>
      <c r="T1370" s="11" t="str">
        <f>IF(Table5[[#This Row],[KC Wheat]]="","",T1369+Table5[[#This Row],[KC Wheat]])</f>
        <v/>
      </c>
      <c r="U1370" s="11" t="str">
        <f>IF(Table5[[#This Row],[Energies]]="","",U1369+Table5[[#This Row],[Energies]])</f>
        <v/>
      </c>
      <c r="V1370" s="10" t="str">
        <f t="shared" si="141"/>
        <v/>
      </c>
      <c r="W1370" s="8"/>
      <c r="X1370" s="12" t="str">
        <f t="shared" si="142"/>
        <v/>
      </c>
      <c r="Y1370" s="8"/>
      <c r="Z1370" s="8"/>
      <c r="AA1370" s="8"/>
      <c r="AB1370" s="1"/>
      <c r="AC1370" s="66"/>
    </row>
    <row r="1371" spans="2:29" x14ac:dyDescent="0.25">
      <c r="B1371" s="2"/>
      <c r="C1371" s="8"/>
      <c r="D1371" s="8"/>
      <c r="E1371" s="8"/>
      <c r="F1371" s="8"/>
      <c r="G1371" s="8"/>
      <c r="H1371" s="8"/>
      <c r="I1371" s="8"/>
      <c r="J1371" s="10" t="str">
        <f t="shared" si="139"/>
        <v/>
      </c>
      <c r="K1371" s="8"/>
      <c r="L1371" s="8"/>
      <c r="M1371" s="8"/>
      <c r="N1371" s="10" t="str">
        <f t="shared" si="140"/>
        <v/>
      </c>
      <c r="O1371" s="11" t="str">
        <f>IF(Table5[[#This Row],[Beans]]="","",O1370+Table5[[#This Row],[Beans]])</f>
        <v/>
      </c>
      <c r="P1371" s="11" t="str">
        <f>IF(Table5[[#This Row],[Meal]]="","",P1370+Table5[[#This Row],[Meal]])</f>
        <v/>
      </c>
      <c r="Q1371" s="11" t="str">
        <f>IF(Table5[[#This Row],[Oil]]="","",Q1370+Table5[[#This Row],[Oil]])</f>
        <v/>
      </c>
      <c r="R1371" s="11" t="str">
        <f>IF(Table5[[#This Row],[Corn]]="","",R1370+Table5[[#This Row],[Corn]])</f>
        <v/>
      </c>
      <c r="S1371" s="11" t="str">
        <f>IF(Table5[[#This Row],[Wheat]]="","",S1370+Table5[[#This Row],[Wheat]])</f>
        <v/>
      </c>
      <c r="T1371" s="11" t="str">
        <f>IF(Table5[[#This Row],[KC Wheat]]="","",T1370+Table5[[#This Row],[KC Wheat]])</f>
        <v/>
      </c>
      <c r="U1371" s="11" t="str">
        <f>IF(Table5[[#This Row],[Energies]]="","",U1370+Table5[[#This Row],[Energies]])</f>
        <v/>
      </c>
      <c r="V1371" s="10" t="str">
        <f t="shared" si="141"/>
        <v/>
      </c>
      <c r="W1371" s="8"/>
      <c r="X1371" s="12" t="str">
        <f t="shared" si="142"/>
        <v/>
      </c>
      <c r="Y1371" s="8"/>
      <c r="Z1371" s="8"/>
      <c r="AA1371" s="8"/>
      <c r="AB1371" s="8"/>
      <c r="AC1371" s="66"/>
    </row>
    <row r="1372" spans="2:29" x14ac:dyDescent="0.25">
      <c r="B1372" s="2"/>
      <c r="C1372" s="8"/>
      <c r="D1372" s="8"/>
      <c r="E1372" s="8"/>
      <c r="F1372" s="8"/>
      <c r="G1372" s="8"/>
      <c r="H1372" s="8"/>
      <c r="I1372" s="8"/>
      <c r="J1372" s="10" t="str">
        <f t="shared" si="139"/>
        <v/>
      </c>
      <c r="K1372" s="8"/>
      <c r="L1372" s="8"/>
      <c r="M1372" s="8"/>
      <c r="N1372" s="10" t="str">
        <f t="shared" si="140"/>
        <v/>
      </c>
      <c r="O1372" s="11" t="str">
        <f>IF(Table5[[#This Row],[Beans]]="","",O1371+Table5[[#This Row],[Beans]])</f>
        <v/>
      </c>
      <c r="P1372" s="11" t="str">
        <f>IF(Table5[[#This Row],[Meal]]="","",P1371+Table5[[#This Row],[Meal]])</f>
        <v/>
      </c>
      <c r="Q1372" s="11" t="str">
        <f>IF(Table5[[#This Row],[Oil]]="","",Q1371+Table5[[#This Row],[Oil]])</f>
        <v/>
      </c>
      <c r="R1372" s="11" t="str">
        <f>IF(Table5[[#This Row],[Corn]]="","",R1371+Table5[[#This Row],[Corn]])</f>
        <v/>
      </c>
      <c r="S1372" s="11" t="str">
        <f>IF(Table5[[#This Row],[Wheat]]="","",S1371+Table5[[#This Row],[Wheat]])</f>
        <v/>
      </c>
      <c r="T1372" s="11" t="str">
        <f>IF(Table5[[#This Row],[KC Wheat]]="","",T1371+Table5[[#This Row],[KC Wheat]])</f>
        <v/>
      </c>
      <c r="U1372" s="11" t="str">
        <f>IF(Table5[[#This Row],[Energies]]="","",U1371+Table5[[#This Row],[Energies]])</f>
        <v/>
      </c>
      <c r="V1372" s="10" t="str">
        <f t="shared" ref="V1372:V1383" si="143">IF(N1372&lt;&gt;"",IFERROR(V1371+N1372,""),"")</f>
        <v/>
      </c>
      <c r="W1372" s="8"/>
      <c r="X1372" s="12"/>
      <c r="Y1372" s="8"/>
      <c r="Z1372" s="8"/>
      <c r="AA1372" s="8"/>
      <c r="AB1372" s="1"/>
      <c r="AC1372" s="66"/>
    </row>
    <row r="1373" spans="2:29" x14ac:dyDescent="0.25">
      <c r="B1373" s="2"/>
      <c r="C1373" s="8"/>
      <c r="D1373" s="8"/>
      <c r="E1373" s="8"/>
      <c r="F1373" s="8"/>
      <c r="G1373" s="8"/>
      <c r="H1373" s="8"/>
      <c r="I1373" s="8"/>
      <c r="J1373" s="10" t="str">
        <f t="shared" si="139"/>
        <v/>
      </c>
      <c r="K1373" s="8"/>
      <c r="L1373" s="8"/>
      <c r="M1373" s="8"/>
      <c r="N1373" s="10" t="str">
        <f t="shared" si="140"/>
        <v/>
      </c>
      <c r="O1373" s="11" t="str">
        <f>IF(Table5[[#This Row],[Beans]]="","",O1372+Table5[[#This Row],[Beans]])</f>
        <v/>
      </c>
      <c r="P1373" s="11" t="str">
        <f>IF(Table5[[#This Row],[Meal]]="","",P1372+Table5[[#This Row],[Meal]])</f>
        <v/>
      </c>
      <c r="Q1373" s="11" t="str">
        <f>IF(Table5[[#This Row],[Oil]]="","",Q1372+Table5[[#This Row],[Oil]])</f>
        <v/>
      </c>
      <c r="R1373" s="11" t="str">
        <f>IF(Table5[[#This Row],[Corn]]="","",R1372+Table5[[#This Row],[Corn]])</f>
        <v/>
      </c>
      <c r="S1373" s="11" t="str">
        <f>IF(Table5[[#This Row],[Wheat]]="","",S1372+Table5[[#This Row],[Wheat]])</f>
        <v/>
      </c>
      <c r="T1373" s="11" t="str">
        <f>IF(Table5[[#This Row],[KC Wheat]]="","",T1372+Table5[[#This Row],[KC Wheat]])</f>
        <v/>
      </c>
      <c r="U1373" s="11" t="str">
        <f>IF(Table5[[#This Row],[Energies]]="","",U1372+Table5[[#This Row],[Energies]])</f>
        <v/>
      </c>
      <c r="V1373" s="10" t="str">
        <f t="shared" si="143"/>
        <v/>
      </c>
      <c r="W1373" s="8"/>
      <c r="X1373" s="12"/>
      <c r="Y1373" s="8"/>
      <c r="Z1373" s="8"/>
      <c r="AA1373" s="8"/>
      <c r="AB1373" s="8"/>
      <c r="AC1373" s="66"/>
    </row>
    <row r="1374" spans="2:29" x14ac:dyDescent="0.25">
      <c r="B1374" s="2"/>
      <c r="C1374" s="8"/>
      <c r="D1374" s="8"/>
      <c r="E1374" s="8"/>
      <c r="F1374" s="8"/>
      <c r="G1374" s="8"/>
      <c r="H1374" s="8"/>
      <c r="I1374" s="8"/>
      <c r="J1374" s="10" t="str">
        <f t="shared" si="139"/>
        <v/>
      </c>
      <c r="K1374" s="8"/>
      <c r="L1374" s="8"/>
      <c r="M1374" s="8"/>
      <c r="N1374" s="10" t="str">
        <f t="shared" si="140"/>
        <v/>
      </c>
      <c r="O1374" s="11" t="str">
        <f>IF(Table5[[#This Row],[Beans]]="","",O1373+Table5[[#This Row],[Beans]])</f>
        <v/>
      </c>
      <c r="P1374" s="11" t="str">
        <f>IF(Table5[[#This Row],[Meal]]="","",P1373+Table5[[#This Row],[Meal]])</f>
        <v/>
      </c>
      <c r="Q1374" s="11" t="str">
        <f>IF(Table5[[#This Row],[Oil]]="","",Q1373+Table5[[#This Row],[Oil]])</f>
        <v/>
      </c>
      <c r="R1374" s="11" t="str">
        <f>IF(Table5[[#This Row],[Corn]]="","",R1373+Table5[[#This Row],[Corn]])</f>
        <v/>
      </c>
      <c r="S1374" s="11" t="str">
        <f>IF(Table5[[#This Row],[Wheat]]="","",S1373+Table5[[#This Row],[Wheat]])</f>
        <v/>
      </c>
      <c r="T1374" s="11" t="str">
        <f>IF(Table5[[#This Row],[KC Wheat]]="","",T1373+Table5[[#This Row],[KC Wheat]])</f>
        <v/>
      </c>
      <c r="U1374" s="11" t="str">
        <f>IF(Table5[[#This Row],[Energies]]="","",U1373+Table5[[#This Row],[Energies]])</f>
        <v/>
      </c>
      <c r="V1374" s="10" t="str">
        <f t="shared" si="143"/>
        <v/>
      </c>
      <c r="W1374" s="8"/>
      <c r="X1374" s="12"/>
      <c r="Y1374" s="8"/>
      <c r="Z1374" s="8"/>
      <c r="AA1374" s="8"/>
      <c r="AB1374" s="1"/>
      <c r="AC1374" s="66"/>
    </row>
    <row r="1375" spans="2:29" x14ac:dyDescent="0.25">
      <c r="B1375" s="2"/>
      <c r="C1375" s="8"/>
      <c r="D1375" s="8"/>
      <c r="E1375" s="8"/>
      <c r="F1375" s="8"/>
      <c r="G1375" s="8"/>
      <c r="H1375" s="8"/>
      <c r="I1375" s="8"/>
      <c r="J1375" s="10" t="str">
        <f t="shared" si="139"/>
        <v/>
      </c>
      <c r="K1375" s="8"/>
      <c r="L1375" s="8"/>
      <c r="M1375" s="8"/>
      <c r="N1375" s="10" t="str">
        <f t="shared" si="140"/>
        <v/>
      </c>
      <c r="O1375" s="11" t="str">
        <f>IF(Table5[[#This Row],[Beans]]="","",O1374+Table5[[#This Row],[Beans]])</f>
        <v/>
      </c>
      <c r="P1375" s="11" t="str">
        <f>IF(Table5[[#This Row],[Meal]]="","",P1374+Table5[[#This Row],[Meal]])</f>
        <v/>
      </c>
      <c r="Q1375" s="11" t="str">
        <f>IF(Table5[[#This Row],[Oil]]="","",Q1374+Table5[[#This Row],[Oil]])</f>
        <v/>
      </c>
      <c r="R1375" s="11" t="str">
        <f>IF(Table5[[#This Row],[Corn]]="","",R1374+Table5[[#This Row],[Corn]])</f>
        <v/>
      </c>
      <c r="S1375" s="11" t="str">
        <f>IF(Table5[[#This Row],[Wheat]]="","",S1374+Table5[[#This Row],[Wheat]])</f>
        <v/>
      </c>
      <c r="T1375" s="11" t="str">
        <f>IF(Table5[[#This Row],[KC Wheat]]="","",T1374+Table5[[#This Row],[KC Wheat]])</f>
        <v/>
      </c>
      <c r="U1375" s="11" t="str">
        <f>IF(Table5[[#This Row],[Energies]]="","",U1374+Table5[[#This Row],[Energies]])</f>
        <v/>
      </c>
      <c r="V1375" s="10" t="str">
        <f t="shared" si="143"/>
        <v/>
      </c>
      <c r="W1375" s="8"/>
      <c r="X1375" s="12"/>
      <c r="Y1375" s="8"/>
      <c r="Z1375" s="8"/>
      <c r="AA1375" s="8"/>
      <c r="AB1375" s="8"/>
      <c r="AC1375" s="66"/>
    </row>
    <row r="1376" spans="2:29" x14ac:dyDescent="0.25">
      <c r="B1376" s="2"/>
      <c r="C1376" s="8"/>
      <c r="D1376" s="8"/>
      <c r="E1376" s="8"/>
      <c r="F1376" s="8"/>
      <c r="G1376" s="8"/>
      <c r="H1376" s="8"/>
      <c r="I1376" s="8"/>
      <c r="J1376" s="10" t="str">
        <f t="shared" si="139"/>
        <v/>
      </c>
      <c r="K1376" s="8"/>
      <c r="L1376" s="8"/>
      <c r="M1376" s="8"/>
      <c r="N1376" s="10" t="str">
        <f t="shared" ref="N1376:N1384" si="144">IFERROR(J1376+M1376,"")</f>
        <v/>
      </c>
      <c r="O1376" s="11" t="str">
        <f>IF(Table5[[#This Row],[Beans]]="","",O1375+Table5[[#This Row],[Beans]])</f>
        <v/>
      </c>
      <c r="P1376" s="11" t="str">
        <f>IF(Table5[[#This Row],[Meal]]="","",P1375+Table5[[#This Row],[Meal]])</f>
        <v/>
      </c>
      <c r="Q1376" s="11" t="str">
        <f>IF(Table5[[#This Row],[Oil]]="","",Q1375+Table5[[#This Row],[Oil]])</f>
        <v/>
      </c>
      <c r="R1376" s="11" t="str">
        <f>IF(Table5[[#This Row],[Corn]]="","",R1375+Table5[[#This Row],[Corn]])</f>
        <v/>
      </c>
      <c r="S1376" s="11" t="str">
        <f>IF(Table5[[#This Row],[Wheat]]="","",S1375+Table5[[#This Row],[Wheat]])</f>
        <v/>
      </c>
      <c r="T1376" s="11" t="str">
        <f>IF(Table5[[#This Row],[KC Wheat]]="","",T1375+Table5[[#This Row],[KC Wheat]])</f>
        <v/>
      </c>
      <c r="U1376" s="11" t="str">
        <f>IF(Table5[[#This Row],[Energies]]="","",U1375+Table5[[#This Row],[Energies]])</f>
        <v/>
      </c>
      <c r="V1376" s="10" t="str">
        <f t="shared" si="143"/>
        <v/>
      </c>
      <c r="W1376" s="8"/>
      <c r="X1376" s="12"/>
      <c r="Y1376" s="8"/>
      <c r="Z1376" s="8"/>
      <c r="AA1376" s="8"/>
      <c r="AB1376" s="1"/>
      <c r="AC1376" s="66"/>
    </row>
    <row r="1377" spans="2:29" x14ac:dyDescent="0.25">
      <c r="B1377" s="2"/>
      <c r="C1377" s="8"/>
      <c r="D1377" s="8"/>
      <c r="E1377" s="8"/>
      <c r="F1377" s="8"/>
      <c r="G1377" s="8"/>
      <c r="H1377" s="8"/>
      <c r="I1377" s="8"/>
      <c r="J1377" s="10" t="str">
        <f t="shared" si="139"/>
        <v/>
      </c>
      <c r="K1377" s="8"/>
      <c r="L1377" s="8"/>
      <c r="M1377" s="8"/>
      <c r="N1377" s="10" t="str">
        <f t="shared" si="144"/>
        <v/>
      </c>
      <c r="O1377" s="11" t="str">
        <f>IF(Table5[[#This Row],[Beans]]="","",O1376+Table5[[#This Row],[Beans]])</f>
        <v/>
      </c>
      <c r="P1377" s="11" t="str">
        <f>IF(Table5[[#This Row],[Meal]]="","",P1376+Table5[[#This Row],[Meal]])</f>
        <v/>
      </c>
      <c r="Q1377" s="11" t="str">
        <f>IF(Table5[[#This Row],[Oil]]="","",Q1376+Table5[[#This Row],[Oil]])</f>
        <v/>
      </c>
      <c r="R1377" s="11" t="str">
        <f>IF(Table5[[#This Row],[Corn]]="","",R1376+Table5[[#This Row],[Corn]])</f>
        <v/>
      </c>
      <c r="S1377" s="11" t="str">
        <f>IF(Table5[[#This Row],[Wheat]]="","",S1376+Table5[[#This Row],[Wheat]])</f>
        <v/>
      </c>
      <c r="T1377" s="11" t="str">
        <f>IF(Table5[[#This Row],[KC Wheat]]="","",T1376+Table5[[#This Row],[KC Wheat]])</f>
        <v/>
      </c>
      <c r="U1377" s="11" t="str">
        <f>IF(Table5[[#This Row],[Energies]]="","",U1376+Table5[[#This Row],[Energies]])</f>
        <v/>
      </c>
      <c r="V1377" s="10" t="str">
        <f t="shared" si="143"/>
        <v/>
      </c>
      <c r="W1377" s="8"/>
      <c r="X1377" s="12"/>
      <c r="Y1377" s="8"/>
      <c r="Z1377" s="8"/>
      <c r="AA1377" s="8"/>
      <c r="AB1377" s="8"/>
      <c r="AC1377" s="66"/>
    </row>
    <row r="1378" spans="2:29" x14ac:dyDescent="0.25">
      <c r="B1378" s="2"/>
      <c r="C1378" s="8"/>
      <c r="D1378" s="8"/>
      <c r="E1378" s="8"/>
      <c r="F1378" s="8"/>
      <c r="G1378" s="8"/>
      <c r="H1378" s="8"/>
      <c r="I1378" s="8"/>
      <c r="J1378" s="10" t="str">
        <f t="shared" si="139"/>
        <v/>
      </c>
      <c r="K1378" s="8"/>
      <c r="L1378" s="8"/>
      <c r="M1378" s="8"/>
      <c r="N1378" s="10" t="str">
        <f t="shared" si="144"/>
        <v/>
      </c>
      <c r="O1378" s="11" t="str">
        <f>IF(Table5[[#This Row],[Beans]]="","",O1377+Table5[[#This Row],[Beans]])</f>
        <v/>
      </c>
      <c r="P1378" s="11" t="str">
        <f>IF(Table5[[#This Row],[Meal]]="","",P1377+Table5[[#This Row],[Meal]])</f>
        <v/>
      </c>
      <c r="Q1378" s="11" t="str">
        <f>IF(Table5[[#This Row],[Oil]]="","",Q1377+Table5[[#This Row],[Oil]])</f>
        <v/>
      </c>
      <c r="R1378" s="11" t="str">
        <f>IF(Table5[[#This Row],[Corn]]="","",R1377+Table5[[#This Row],[Corn]])</f>
        <v/>
      </c>
      <c r="S1378" s="11" t="str">
        <f>IF(Table5[[#This Row],[Wheat]]="","",S1377+Table5[[#This Row],[Wheat]])</f>
        <v/>
      </c>
      <c r="T1378" s="11" t="str">
        <f>IF(Table5[[#This Row],[KC Wheat]]="","",T1377+Table5[[#This Row],[KC Wheat]])</f>
        <v/>
      </c>
      <c r="U1378" s="11" t="str">
        <f>IF(Table5[[#This Row],[Energies]]="","",U1377+Table5[[#This Row],[Energies]])</f>
        <v/>
      </c>
      <c r="V1378" s="10" t="str">
        <f t="shared" si="143"/>
        <v/>
      </c>
      <c r="W1378" s="8"/>
      <c r="X1378" s="12"/>
      <c r="Y1378" s="8"/>
      <c r="Z1378" s="8"/>
      <c r="AA1378" s="8"/>
      <c r="AB1378" s="1"/>
      <c r="AC1378" s="66"/>
    </row>
    <row r="1379" spans="2:29" x14ac:dyDescent="0.25">
      <c r="B1379" s="2"/>
      <c r="C1379" s="8"/>
      <c r="D1379" s="8"/>
      <c r="E1379" s="8"/>
      <c r="F1379" s="8"/>
      <c r="G1379" s="8"/>
      <c r="H1379" s="8"/>
      <c r="I1379" s="8"/>
      <c r="J1379" s="10" t="str">
        <f t="shared" si="139"/>
        <v/>
      </c>
      <c r="K1379" s="8"/>
      <c r="L1379" s="8"/>
      <c r="M1379" s="8"/>
      <c r="N1379" s="10" t="str">
        <f t="shared" si="144"/>
        <v/>
      </c>
      <c r="O1379" s="11" t="str">
        <f>IF(Table5[[#This Row],[Beans]]="","",O1378+Table5[[#This Row],[Beans]])</f>
        <v/>
      </c>
      <c r="P1379" s="11" t="str">
        <f>IF(Table5[[#This Row],[Meal]]="","",P1378+Table5[[#This Row],[Meal]])</f>
        <v/>
      </c>
      <c r="Q1379" s="11" t="str">
        <f>IF(Table5[[#This Row],[Oil]]="","",Q1378+Table5[[#This Row],[Oil]])</f>
        <v/>
      </c>
      <c r="R1379" s="11" t="str">
        <f>IF(Table5[[#This Row],[Corn]]="","",R1378+Table5[[#This Row],[Corn]])</f>
        <v/>
      </c>
      <c r="S1379" s="11" t="str">
        <f>IF(Table5[[#This Row],[Wheat]]="","",S1378+Table5[[#This Row],[Wheat]])</f>
        <v/>
      </c>
      <c r="T1379" s="11" t="str">
        <f>IF(Table5[[#This Row],[KC Wheat]]="","",T1378+Table5[[#This Row],[KC Wheat]])</f>
        <v/>
      </c>
      <c r="U1379" s="11" t="str">
        <f>IF(Table5[[#This Row],[Energies]]="","",U1378+Table5[[#This Row],[Energies]])</f>
        <v/>
      </c>
      <c r="V1379" s="10" t="str">
        <f t="shared" si="143"/>
        <v/>
      </c>
      <c r="W1379" s="8"/>
      <c r="X1379" s="12"/>
      <c r="Y1379" s="8"/>
      <c r="Z1379" s="8"/>
      <c r="AA1379" s="8"/>
      <c r="AB1379" s="8"/>
      <c r="AC1379" s="66"/>
    </row>
    <row r="1380" spans="2:29" x14ac:dyDescent="0.25">
      <c r="B1380" s="2"/>
      <c r="C1380" s="8"/>
      <c r="D1380" s="8"/>
      <c r="E1380" s="8"/>
      <c r="F1380" s="8"/>
      <c r="G1380" s="8"/>
      <c r="H1380" s="8"/>
      <c r="I1380" s="8"/>
      <c r="J1380" s="10" t="str">
        <f t="shared" si="139"/>
        <v/>
      </c>
      <c r="K1380" s="8"/>
      <c r="L1380" s="8"/>
      <c r="M1380" s="8"/>
      <c r="N1380" s="10" t="str">
        <f t="shared" si="144"/>
        <v/>
      </c>
      <c r="O1380" s="11" t="str">
        <f>IF(Table5[[#This Row],[Beans]]="","",O1379+Table5[[#This Row],[Beans]])</f>
        <v/>
      </c>
      <c r="P1380" s="11" t="str">
        <f>IF(Table5[[#This Row],[Meal]]="","",P1379+Table5[[#This Row],[Meal]])</f>
        <v/>
      </c>
      <c r="Q1380" s="11" t="str">
        <f>IF(Table5[[#This Row],[Oil]]="","",Q1379+Table5[[#This Row],[Oil]])</f>
        <v/>
      </c>
      <c r="R1380" s="11" t="str">
        <f>IF(Table5[[#This Row],[Corn]]="","",R1379+Table5[[#This Row],[Corn]])</f>
        <v/>
      </c>
      <c r="S1380" s="11" t="str">
        <f>IF(Table5[[#This Row],[Wheat]]="","",S1379+Table5[[#This Row],[Wheat]])</f>
        <v/>
      </c>
      <c r="T1380" s="11" t="str">
        <f>IF(Table5[[#This Row],[KC Wheat]]="","",T1379+Table5[[#This Row],[KC Wheat]])</f>
        <v/>
      </c>
      <c r="U1380" s="11" t="str">
        <f>IF(Table5[[#This Row],[Energies]]="","",U1379+Table5[[#This Row],[Energies]])</f>
        <v/>
      </c>
      <c r="V1380" s="10" t="str">
        <f t="shared" si="143"/>
        <v/>
      </c>
      <c r="W1380" s="8"/>
      <c r="X1380" s="12"/>
      <c r="Y1380" s="8"/>
      <c r="Z1380" s="8"/>
      <c r="AA1380" s="8"/>
      <c r="AB1380" s="1"/>
      <c r="AC1380" s="66"/>
    </row>
    <row r="1381" spans="2:29" x14ac:dyDescent="0.25">
      <c r="B1381" s="2"/>
      <c r="C1381" s="8"/>
      <c r="D1381" s="8"/>
      <c r="E1381" s="8"/>
      <c r="F1381" s="8"/>
      <c r="G1381" s="8"/>
      <c r="H1381" s="8"/>
      <c r="I1381" s="8"/>
      <c r="J1381" s="10" t="str">
        <f t="shared" si="139"/>
        <v/>
      </c>
      <c r="K1381" s="8"/>
      <c r="L1381" s="8"/>
      <c r="M1381" s="8"/>
      <c r="N1381" s="10" t="str">
        <f t="shared" si="144"/>
        <v/>
      </c>
      <c r="O1381" s="11" t="str">
        <f>IF(Table5[[#This Row],[Beans]]="","",O1380+Table5[[#This Row],[Beans]])</f>
        <v/>
      </c>
      <c r="P1381" s="11" t="str">
        <f>IF(Table5[[#This Row],[Meal]]="","",P1380+Table5[[#This Row],[Meal]])</f>
        <v/>
      </c>
      <c r="Q1381" s="11" t="str">
        <f>IF(Table5[[#This Row],[Oil]]="","",Q1380+Table5[[#This Row],[Oil]])</f>
        <v/>
      </c>
      <c r="R1381" s="11" t="str">
        <f>IF(Table5[[#This Row],[Corn]]="","",R1380+Table5[[#This Row],[Corn]])</f>
        <v/>
      </c>
      <c r="S1381" s="11" t="str">
        <f>IF(Table5[[#This Row],[Wheat]]="","",S1380+Table5[[#This Row],[Wheat]])</f>
        <v/>
      </c>
      <c r="T1381" s="11" t="str">
        <f>IF(Table5[[#This Row],[KC Wheat]]="","",T1380+Table5[[#This Row],[KC Wheat]])</f>
        <v/>
      </c>
      <c r="U1381" s="11" t="str">
        <f>IF(Table5[[#This Row],[Energies]]="","",U1380+Table5[[#This Row],[Energies]])</f>
        <v/>
      </c>
      <c r="V1381" s="10" t="str">
        <f t="shared" si="143"/>
        <v/>
      </c>
      <c r="W1381" s="8"/>
      <c r="X1381" s="12"/>
      <c r="Y1381" s="8"/>
      <c r="Z1381" s="8"/>
      <c r="AA1381" s="8"/>
      <c r="AB1381" s="8"/>
      <c r="AC1381" s="66"/>
    </row>
    <row r="1382" spans="2:29" x14ac:dyDescent="0.25">
      <c r="B1382" s="2"/>
      <c r="C1382" s="8"/>
      <c r="D1382" s="8"/>
      <c r="E1382" s="8"/>
      <c r="F1382" s="8"/>
      <c r="G1382" s="8"/>
      <c r="H1382" s="8"/>
      <c r="I1382" s="8"/>
      <c r="J1382" s="10" t="str">
        <f t="shared" si="139"/>
        <v/>
      </c>
      <c r="K1382" s="8"/>
      <c r="L1382" s="8"/>
      <c r="M1382" s="8"/>
      <c r="N1382" s="10" t="str">
        <f t="shared" si="144"/>
        <v/>
      </c>
      <c r="O1382" s="11" t="str">
        <f>IF(Table5[[#This Row],[Beans]]="","",O1381+Table5[[#This Row],[Beans]])</f>
        <v/>
      </c>
      <c r="P1382" s="11" t="str">
        <f>IF(Table5[[#This Row],[Meal]]="","",P1381+Table5[[#This Row],[Meal]])</f>
        <v/>
      </c>
      <c r="Q1382" s="11" t="str">
        <f>IF(Table5[[#This Row],[Oil]]="","",Q1381+Table5[[#This Row],[Oil]])</f>
        <v/>
      </c>
      <c r="R1382" s="11" t="str">
        <f>IF(Table5[[#This Row],[Corn]]="","",R1381+Table5[[#This Row],[Corn]])</f>
        <v/>
      </c>
      <c r="S1382" s="11" t="str">
        <f>IF(Table5[[#This Row],[Wheat]]="","",S1381+Table5[[#This Row],[Wheat]])</f>
        <v/>
      </c>
      <c r="T1382" s="11" t="str">
        <f>IF(Table5[[#This Row],[KC Wheat]]="","",T1381+Table5[[#This Row],[KC Wheat]])</f>
        <v/>
      </c>
      <c r="U1382" s="11" t="str">
        <f>IF(Table5[[#This Row],[Energies]]="","",U1381+Table5[[#This Row],[Energies]])</f>
        <v/>
      </c>
      <c r="V1382" s="10" t="str">
        <f t="shared" si="143"/>
        <v/>
      </c>
      <c r="W1382" s="8"/>
      <c r="X1382" s="12"/>
      <c r="Y1382" s="8"/>
      <c r="Z1382" s="8"/>
      <c r="AA1382" s="8"/>
      <c r="AB1382" s="1"/>
      <c r="AC1382" s="66"/>
    </row>
    <row r="1383" spans="2:29" x14ac:dyDescent="0.25">
      <c r="B1383" s="2"/>
      <c r="C1383" s="8"/>
      <c r="D1383" s="8"/>
      <c r="E1383" s="8"/>
      <c r="F1383" s="8"/>
      <c r="G1383" s="8"/>
      <c r="H1383" s="8"/>
      <c r="I1383" s="8"/>
      <c r="J1383" s="10" t="str">
        <f t="shared" si="139"/>
        <v/>
      </c>
      <c r="K1383" s="8"/>
      <c r="L1383" s="8"/>
      <c r="M1383" s="8"/>
      <c r="N1383" s="10" t="str">
        <f t="shared" si="144"/>
        <v/>
      </c>
      <c r="O1383" s="11" t="str">
        <f>IF(Table5[[#This Row],[Beans]]="","",O1382+Table5[[#This Row],[Beans]])</f>
        <v/>
      </c>
      <c r="P1383" s="11" t="str">
        <f>IF(Table5[[#This Row],[Meal]]="","",P1382+Table5[[#This Row],[Meal]])</f>
        <v/>
      </c>
      <c r="Q1383" s="11" t="str">
        <f>IF(Table5[[#This Row],[Oil]]="","",Q1382+Table5[[#This Row],[Oil]])</f>
        <v/>
      </c>
      <c r="R1383" s="11" t="str">
        <f>IF(Table5[[#This Row],[Corn]]="","",R1382+Table5[[#This Row],[Corn]])</f>
        <v/>
      </c>
      <c r="S1383" s="11" t="str">
        <f>IF(Table5[[#This Row],[Wheat]]="","",S1382+Table5[[#This Row],[Wheat]])</f>
        <v/>
      </c>
      <c r="T1383" s="11" t="str">
        <f>IF(Table5[[#This Row],[KC Wheat]]="","",T1382+Table5[[#This Row],[KC Wheat]])</f>
        <v/>
      </c>
      <c r="U1383" s="11" t="str">
        <f>IF(Table5[[#This Row],[Energies]]="","",U1382+Table5[[#This Row],[Energies]])</f>
        <v/>
      </c>
      <c r="V1383" s="10" t="str">
        <f t="shared" si="143"/>
        <v/>
      </c>
      <c r="W1383" s="8"/>
      <c r="X1383" s="12"/>
      <c r="Y1383" s="8"/>
      <c r="Z1383" s="8"/>
      <c r="AA1383" s="8"/>
      <c r="AB1383" s="8"/>
      <c r="AC1383" s="66"/>
    </row>
    <row r="1384" spans="2:29" x14ac:dyDescent="0.25">
      <c r="B1384" s="2"/>
      <c r="C1384" s="8"/>
      <c r="D1384" s="8"/>
      <c r="E1384" s="8"/>
      <c r="F1384" s="8"/>
      <c r="G1384" s="8"/>
      <c r="H1384" s="8"/>
      <c r="I1384" s="8"/>
      <c r="J1384" s="10" t="str">
        <f t="shared" si="139"/>
        <v/>
      </c>
      <c r="K1384" s="8"/>
      <c r="L1384" s="8"/>
      <c r="M1384" s="8"/>
      <c r="N1384" s="10" t="str">
        <f t="shared" si="144"/>
        <v/>
      </c>
      <c r="O1384" s="11" t="str">
        <f>IF(Table5[[#This Row],[Beans]]="","",O1383+Table5[[#This Row],[Beans]])</f>
        <v/>
      </c>
      <c r="P1384" s="11" t="str">
        <f>IF(Table5[[#This Row],[Meal]]="","",P1383+Table5[[#This Row],[Meal]])</f>
        <v/>
      </c>
      <c r="Q1384" s="11" t="str">
        <f>IF(Table5[[#This Row],[Oil]]="","",Q1383+Table5[[#This Row],[Oil]])</f>
        <v/>
      </c>
      <c r="R1384" s="11" t="str">
        <f>IF(Table5[[#This Row],[Corn]]="","",R1383+Table5[[#This Row],[Corn]])</f>
        <v/>
      </c>
      <c r="S1384" s="11" t="str">
        <f>IF(Table5[[#This Row],[Wheat]]="","",S1383+Table5[[#This Row],[Wheat]])</f>
        <v/>
      </c>
      <c r="T1384" s="11" t="str">
        <f>IF(Table5[[#This Row],[KC Wheat]]="","",T1383+Table5[[#This Row],[KC Wheat]])</f>
        <v/>
      </c>
      <c r="U1384" s="11" t="str">
        <f>IF(Table5[[#This Row],[Energies]]="","",U1383+Table5[[#This Row],[Energies]])</f>
        <v/>
      </c>
      <c r="V1384" s="10" t="str">
        <f t="shared" ref="V1384:V1447" si="145">IF(N1384&lt;&gt;"",IFERROR(V1383+N1384,""),"")</f>
        <v/>
      </c>
      <c r="W1384" s="8"/>
      <c r="X1384" s="12"/>
      <c r="Y1384" s="8"/>
      <c r="Z1384" s="8"/>
      <c r="AA1384" s="8"/>
      <c r="AB1384" s="1"/>
      <c r="AC1384" s="66"/>
    </row>
    <row r="1385" spans="2:29" x14ac:dyDescent="0.25">
      <c r="B1385" s="2"/>
      <c r="C1385" s="8"/>
      <c r="D1385" s="8"/>
      <c r="E1385" s="8"/>
      <c r="F1385" s="8"/>
      <c r="G1385" s="8"/>
      <c r="H1385" s="8"/>
      <c r="I1385" s="8"/>
      <c r="J1385" s="10" t="str">
        <f t="shared" si="139"/>
        <v/>
      </c>
      <c r="K1385" s="8"/>
      <c r="L1385" s="8"/>
      <c r="M1385" s="8"/>
      <c r="N1385" s="10" t="str">
        <f t="shared" ref="N1385:N1448" si="146">IFERROR(J1385+M1385,"")</f>
        <v/>
      </c>
      <c r="O1385" s="11" t="str">
        <f>IF(Table5[[#This Row],[Beans]]="","",O1384+Table5[[#This Row],[Beans]])</f>
        <v/>
      </c>
      <c r="P1385" s="11" t="str">
        <f>IF(Table5[[#This Row],[Meal]]="","",P1384+Table5[[#This Row],[Meal]])</f>
        <v/>
      </c>
      <c r="Q1385" s="11" t="str">
        <f>IF(Table5[[#This Row],[Oil]]="","",Q1384+Table5[[#This Row],[Oil]])</f>
        <v/>
      </c>
      <c r="R1385" s="11" t="str">
        <f>IF(Table5[[#This Row],[Corn]]="","",R1384+Table5[[#This Row],[Corn]])</f>
        <v/>
      </c>
      <c r="S1385" s="11" t="str">
        <f>IF(Table5[[#This Row],[Wheat]]="","",S1384+Table5[[#This Row],[Wheat]])</f>
        <v/>
      </c>
      <c r="T1385" s="11" t="str">
        <f>IF(Table5[[#This Row],[KC Wheat]]="","",T1384+Table5[[#This Row],[KC Wheat]])</f>
        <v/>
      </c>
      <c r="U1385" s="11" t="str">
        <f>IF(Table5[[#This Row],[Energies]]="","",U1384+Table5[[#This Row],[Energies]])</f>
        <v/>
      </c>
      <c r="V1385" s="10" t="str">
        <f t="shared" si="145"/>
        <v/>
      </c>
      <c r="W1385" s="8"/>
      <c r="X1385" s="12"/>
      <c r="Y1385" s="8"/>
      <c r="Z1385" s="8"/>
      <c r="AA1385" s="8"/>
      <c r="AB1385" s="8"/>
      <c r="AC1385" s="66"/>
    </row>
    <row r="1386" spans="2:29" x14ac:dyDescent="0.25">
      <c r="B1386" s="2"/>
      <c r="C1386" s="8"/>
      <c r="D1386" s="8"/>
      <c r="E1386" s="8"/>
      <c r="F1386" s="8"/>
      <c r="G1386" s="8"/>
      <c r="H1386" s="8"/>
      <c r="I1386" s="8"/>
      <c r="J1386" s="10" t="str">
        <f t="shared" ref="J1386:J1436" si="147">IF(SUM(C1386:I1386)=0,"",SUM(C1386:I1386))</f>
        <v/>
      </c>
      <c r="K1386" s="8"/>
      <c r="L1386" s="8"/>
      <c r="M1386" s="8"/>
      <c r="N1386" s="10" t="str">
        <f t="shared" si="146"/>
        <v/>
      </c>
      <c r="O1386" s="11" t="str">
        <f>IF(Table5[[#This Row],[Beans]]="","",O1385+Table5[[#This Row],[Beans]])</f>
        <v/>
      </c>
      <c r="P1386" s="11" t="str">
        <f>IF(Table5[[#This Row],[Meal]]="","",P1385+Table5[[#This Row],[Meal]])</f>
        <v/>
      </c>
      <c r="Q1386" s="11" t="str">
        <f>IF(Table5[[#This Row],[Oil]]="","",Q1385+Table5[[#This Row],[Oil]])</f>
        <v/>
      </c>
      <c r="R1386" s="11" t="str">
        <f>IF(Table5[[#This Row],[Corn]]="","",R1385+Table5[[#This Row],[Corn]])</f>
        <v/>
      </c>
      <c r="S1386" s="11" t="str">
        <f>IF(Table5[[#This Row],[Wheat]]="","",S1385+Table5[[#This Row],[Wheat]])</f>
        <v/>
      </c>
      <c r="T1386" s="11" t="str">
        <f>IF(Table5[[#This Row],[KC Wheat]]="","",T1385+Table5[[#This Row],[KC Wheat]])</f>
        <v/>
      </c>
      <c r="U1386" s="11" t="str">
        <f>IF(Table5[[#This Row],[Energies]]="","",U1385+Table5[[#This Row],[Energies]])</f>
        <v/>
      </c>
      <c r="V1386" s="10" t="str">
        <f t="shared" si="145"/>
        <v/>
      </c>
      <c r="W1386" s="8"/>
      <c r="X1386" s="12"/>
      <c r="Y1386" s="8"/>
      <c r="Z1386" s="8"/>
      <c r="AA1386" s="8"/>
      <c r="AB1386" s="1"/>
      <c r="AC1386" s="66"/>
    </row>
    <row r="1387" spans="2:29" x14ac:dyDescent="0.25">
      <c r="B1387" s="2"/>
      <c r="C1387" s="8"/>
      <c r="D1387" s="8"/>
      <c r="E1387" s="8"/>
      <c r="F1387" s="8"/>
      <c r="G1387" s="8"/>
      <c r="H1387" s="8"/>
      <c r="I1387" s="8"/>
      <c r="J1387" s="10" t="str">
        <f t="shared" si="147"/>
        <v/>
      </c>
      <c r="K1387" s="8"/>
      <c r="L1387" s="8"/>
      <c r="M1387" s="8"/>
      <c r="N1387" s="10" t="str">
        <f t="shared" si="146"/>
        <v/>
      </c>
      <c r="O1387" s="11" t="str">
        <f>IF(Table5[[#This Row],[Beans]]="","",O1386+Table5[[#This Row],[Beans]])</f>
        <v/>
      </c>
      <c r="P1387" s="11" t="str">
        <f>IF(Table5[[#This Row],[Meal]]="","",P1386+Table5[[#This Row],[Meal]])</f>
        <v/>
      </c>
      <c r="Q1387" s="11" t="str">
        <f>IF(Table5[[#This Row],[Oil]]="","",Q1386+Table5[[#This Row],[Oil]])</f>
        <v/>
      </c>
      <c r="R1387" s="11" t="str">
        <f>IF(Table5[[#This Row],[Corn]]="","",R1386+Table5[[#This Row],[Corn]])</f>
        <v/>
      </c>
      <c r="S1387" s="11" t="str">
        <f>IF(Table5[[#This Row],[Wheat]]="","",S1386+Table5[[#This Row],[Wheat]])</f>
        <v/>
      </c>
      <c r="T1387" s="11" t="str">
        <f>IF(Table5[[#This Row],[KC Wheat]]="","",T1386+Table5[[#This Row],[KC Wheat]])</f>
        <v/>
      </c>
      <c r="U1387" s="11" t="str">
        <f>IF(Table5[[#This Row],[Energies]]="","",U1386+Table5[[#This Row],[Energies]])</f>
        <v/>
      </c>
      <c r="V1387" s="10" t="str">
        <f t="shared" si="145"/>
        <v/>
      </c>
      <c r="W1387" s="8"/>
      <c r="X1387" s="12"/>
      <c r="Y1387" s="8"/>
      <c r="Z1387" s="8"/>
      <c r="AA1387" s="8"/>
      <c r="AB1387" s="8"/>
      <c r="AC1387" s="66"/>
    </row>
    <row r="1388" spans="2:29" x14ac:dyDescent="0.25">
      <c r="B1388" s="2"/>
      <c r="C1388" s="8"/>
      <c r="D1388" s="8"/>
      <c r="E1388" s="8"/>
      <c r="F1388" s="8"/>
      <c r="G1388" s="8"/>
      <c r="H1388" s="8"/>
      <c r="I1388" s="8"/>
      <c r="J1388" s="10" t="str">
        <f t="shared" si="147"/>
        <v/>
      </c>
      <c r="K1388" s="8"/>
      <c r="L1388" s="8"/>
      <c r="M1388" s="8"/>
      <c r="N1388" s="10" t="str">
        <f t="shared" si="146"/>
        <v/>
      </c>
      <c r="O1388" s="11" t="str">
        <f>IF(Table5[[#This Row],[Beans]]="","",O1387+Table5[[#This Row],[Beans]])</f>
        <v/>
      </c>
      <c r="P1388" s="11" t="str">
        <f>IF(Table5[[#This Row],[Meal]]="","",P1387+Table5[[#This Row],[Meal]])</f>
        <v/>
      </c>
      <c r="Q1388" s="11" t="str">
        <f>IF(Table5[[#This Row],[Oil]]="","",Q1387+Table5[[#This Row],[Oil]])</f>
        <v/>
      </c>
      <c r="R1388" s="11" t="str">
        <f>IF(Table5[[#This Row],[Corn]]="","",R1387+Table5[[#This Row],[Corn]])</f>
        <v/>
      </c>
      <c r="S1388" s="11" t="str">
        <f>IF(Table5[[#This Row],[Wheat]]="","",S1387+Table5[[#This Row],[Wheat]])</f>
        <v/>
      </c>
      <c r="T1388" s="11" t="str">
        <f>IF(Table5[[#This Row],[KC Wheat]]="","",T1387+Table5[[#This Row],[KC Wheat]])</f>
        <v/>
      </c>
      <c r="U1388" s="11" t="str">
        <f>IF(Table5[[#This Row],[Energies]]="","",U1387+Table5[[#This Row],[Energies]])</f>
        <v/>
      </c>
      <c r="V1388" s="10" t="str">
        <f t="shared" si="145"/>
        <v/>
      </c>
      <c r="W1388" s="8"/>
      <c r="X1388" s="12"/>
      <c r="Y1388" s="8"/>
      <c r="Z1388" s="8"/>
      <c r="AA1388" s="8"/>
      <c r="AB1388" s="1"/>
      <c r="AC1388" s="66"/>
    </row>
    <row r="1389" spans="2:29" x14ac:dyDescent="0.25">
      <c r="B1389" s="2"/>
      <c r="C1389" s="8"/>
      <c r="D1389" s="8"/>
      <c r="E1389" s="8"/>
      <c r="F1389" s="8"/>
      <c r="G1389" s="8"/>
      <c r="H1389" s="8"/>
      <c r="I1389" s="8"/>
      <c r="J1389" s="10" t="str">
        <f t="shared" si="147"/>
        <v/>
      </c>
      <c r="K1389" s="8"/>
      <c r="L1389" s="8"/>
      <c r="M1389" s="8"/>
      <c r="N1389" s="10" t="str">
        <f t="shared" si="146"/>
        <v/>
      </c>
      <c r="O1389" s="11" t="str">
        <f>IF(Table5[[#This Row],[Beans]]="","",O1388+Table5[[#This Row],[Beans]])</f>
        <v/>
      </c>
      <c r="P1389" s="11" t="str">
        <f>IF(Table5[[#This Row],[Meal]]="","",P1388+Table5[[#This Row],[Meal]])</f>
        <v/>
      </c>
      <c r="Q1389" s="11" t="str">
        <f>IF(Table5[[#This Row],[Oil]]="","",Q1388+Table5[[#This Row],[Oil]])</f>
        <v/>
      </c>
      <c r="R1389" s="11" t="str">
        <f>IF(Table5[[#This Row],[Corn]]="","",R1388+Table5[[#This Row],[Corn]])</f>
        <v/>
      </c>
      <c r="S1389" s="11" t="str">
        <f>IF(Table5[[#This Row],[Wheat]]="","",S1388+Table5[[#This Row],[Wheat]])</f>
        <v/>
      </c>
      <c r="T1389" s="11" t="str">
        <f>IF(Table5[[#This Row],[KC Wheat]]="","",T1388+Table5[[#This Row],[KC Wheat]])</f>
        <v/>
      </c>
      <c r="U1389" s="11" t="str">
        <f>IF(Table5[[#This Row],[Energies]]="","",U1388+Table5[[#This Row],[Energies]])</f>
        <v/>
      </c>
      <c r="V1389" s="10" t="str">
        <f t="shared" si="145"/>
        <v/>
      </c>
      <c r="W1389" s="8"/>
      <c r="X1389" s="12"/>
      <c r="Y1389" s="8"/>
      <c r="Z1389" s="8"/>
      <c r="AA1389" s="8"/>
      <c r="AB1389" s="8"/>
      <c r="AC1389" s="66"/>
    </row>
    <row r="1390" spans="2:29" x14ac:dyDescent="0.25">
      <c r="B1390" s="2"/>
      <c r="C1390" s="8"/>
      <c r="D1390" s="8"/>
      <c r="E1390" s="8"/>
      <c r="F1390" s="8"/>
      <c r="G1390" s="8"/>
      <c r="H1390" s="8"/>
      <c r="I1390" s="8"/>
      <c r="J1390" s="10" t="str">
        <f t="shared" si="147"/>
        <v/>
      </c>
      <c r="K1390" s="8"/>
      <c r="L1390" s="8"/>
      <c r="M1390" s="8"/>
      <c r="N1390" s="10" t="str">
        <f t="shared" si="146"/>
        <v/>
      </c>
      <c r="O1390" s="11" t="str">
        <f>IF(Table5[[#This Row],[Beans]]="","",O1389+Table5[[#This Row],[Beans]])</f>
        <v/>
      </c>
      <c r="P1390" s="11" t="str">
        <f>IF(Table5[[#This Row],[Meal]]="","",P1389+Table5[[#This Row],[Meal]])</f>
        <v/>
      </c>
      <c r="Q1390" s="11" t="str">
        <f>IF(Table5[[#This Row],[Oil]]="","",Q1389+Table5[[#This Row],[Oil]])</f>
        <v/>
      </c>
      <c r="R1390" s="11" t="str">
        <f>IF(Table5[[#This Row],[Corn]]="","",R1389+Table5[[#This Row],[Corn]])</f>
        <v/>
      </c>
      <c r="S1390" s="11" t="str">
        <f>IF(Table5[[#This Row],[Wheat]]="","",S1389+Table5[[#This Row],[Wheat]])</f>
        <v/>
      </c>
      <c r="T1390" s="11" t="str">
        <f>IF(Table5[[#This Row],[KC Wheat]]="","",T1389+Table5[[#This Row],[KC Wheat]])</f>
        <v/>
      </c>
      <c r="U1390" s="11" t="str">
        <f>IF(Table5[[#This Row],[Energies]]="","",U1389+Table5[[#This Row],[Energies]])</f>
        <v/>
      </c>
      <c r="V1390" s="10" t="str">
        <f t="shared" si="145"/>
        <v/>
      </c>
      <c r="W1390" s="8"/>
      <c r="X1390" s="12"/>
      <c r="Y1390" s="8"/>
      <c r="Z1390" s="8"/>
      <c r="AA1390" s="8"/>
      <c r="AB1390" s="1"/>
      <c r="AC1390" s="66"/>
    </row>
    <row r="1391" spans="2:29" x14ac:dyDescent="0.25">
      <c r="B1391" s="2"/>
      <c r="C1391" s="8"/>
      <c r="D1391" s="8"/>
      <c r="E1391" s="8"/>
      <c r="F1391" s="8"/>
      <c r="G1391" s="8"/>
      <c r="H1391" s="8"/>
      <c r="I1391" s="8"/>
      <c r="J1391" s="10" t="str">
        <f t="shared" si="147"/>
        <v/>
      </c>
      <c r="K1391" s="8"/>
      <c r="L1391" s="8"/>
      <c r="M1391" s="8"/>
      <c r="N1391" s="10" t="str">
        <f t="shared" si="146"/>
        <v/>
      </c>
      <c r="O1391" s="11" t="str">
        <f>IF(Table5[[#This Row],[Beans]]="","",O1390+Table5[[#This Row],[Beans]])</f>
        <v/>
      </c>
      <c r="P1391" s="11" t="str">
        <f>IF(Table5[[#This Row],[Meal]]="","",P1390+Table5[[#This Row],[Meal]])</f>
        <v/>
      </c>
      <c r="Q1391" s="11" t="str">
        <f>IF(Table5[[#This Row],[Oil]]="","",Q1390+Table5[[#This Row],[Oil]])</f>
        <v/>
      </c>
      <c r="R1391" s="11" t="str">
        <f>IF(Table5[[#This Row],[Corn]]="","",R1390+Table5[[#This Row],[Corn]])</f>
        <v/>
      </c>
      <c r="S1391" s="11" t="str">
        <f>IF(Table5[[#This Row],[Wheat]]="","",S1390+Table5[[#This Row],[Wheat]])</f>
        <v/>
      </c>
      <c r="T1391" s="11" t="str">
        <f>IF(Table5[[#This Row],[KC Wheat]]="","",T1390+Table5[[#This Row],[KC Wheat]])</f>
        <v/>
      </c>
      <c r="U1391" s="11" t="str">
        <f>IF(Table5[[#This Row],[Energies]]="","",U1390+Table5[[#This Row],[Energies]])</f>
        <v/>
      </c>
      <c r="V1391" s="10" t="str">
        <f t="shared" si="145"/>
        <v/>
      </c>
      <c r="W1391" s="8"/>
      <c r="X1391" s="12"/>
      <c r="Y1391" s="8"/>
      <c r="Z1391" s="8"/>
      <c r="AA1391" s="8"/>
      <c r="AB1391" s="8"/>
      <c r="AC1391" s="66"/>
    </row>
    <row r="1392" spans="2:29" x14ac:dyDescent="0.25">
      <c r="B1392" s="2"/>
      <c r="C1392" s="8"/>
      <c r="D1392" s="8"/>
      <c r="E1392" s="8"/>
      <c r="F1392" s="8"/>
      <c r="G1392" s="8"/>
      <c r="H1392" s="8"/>
      <c r="I1392" s="8"/>
      <c r="J1392" s="10" t="str">
        <f t="shared" si="147"/>
        <v/>
      </c>
      <c r="K1392" s="8"/>
      <c r="L1392" s="8"/>
      <c r="M1392" s="8"/>
      <c r="N1392" s="10" t="str">
        <f t="shared" si="146"/>
        <v/>
      </c>
      <c r="O1392" s="11" t="str">
        <f>IF(Table5[[#This Row],[Beans]]="","",O1391+Table5[[#This Row],[Beans]])</f>
        <v/>
      </c>
      <c r="P1392" s="11" t="str">
        <f>IF(Table5[[#This Row],[Meal]]="","",P1391+Table5[[#This Row],[Meal]])</f>
        <v/>
      </c>
      <c r="Q1392" s="11" t="str">
        <f>IF(Table5[[#This Row],[Oil]]="","",Q1391+Table5[[#This Row],[Oil]])</f>
        <v/>
      </c>
      <c r="R1392" s="11" t="str">
        <f>IF(Table5[[#This Row],[Corn]]="","",R1391+Table5[[#This Row],[Corn]])</f>
        <v/>
      </c>
      <c r="S1392" s="11" t="str">
        <f>IF(Table5[[#This Row],[Wheat]]="","",S1391+Table5[[#This Row],[Wheat]])</f>
        <v/>
      </c>
      <c r="T1392" s="11" t="str">
        <f>IF(Table5[[#This Row],[KC Wheat]]="","",T1391+Table5[[#This Row],[KC Wheat]])</f>
        <v/>
      </c>
      <c r="U1392" s="11" t="str">
        <f>IF(Table5[[#This Row],[Energies]]="","",U1391+Table5[[#This Row],[Energies]])</f>
        <v/>
      </c>
      <c r="V1392" s="10" t="str">
        <f t="shared" si="145"/>
        <v/>
      </c>
      <c r="W1392" s="8"/>
      <c r="X1392" s="12"/>
      <c r="Y1392" s="8"/>
      <c r="Z1392" s="8"/>
      <c r="AA1392" s="8"/>
      <c r="AB1392" s="1"/>
      <c r="AC1392" s="66"/>
    </row>
    <row r="1393" spans="2:29" x14ac:dyDescent="0.25">
      <c r="B1393" s="2"/>
      <c r="C1393" s="8"/>
      <c r="D1393" s="8"/>
      <c r="E1393" s="8"/>
      <c r="F1393" s="8"/>
      <c r="G1393" s="8"/>
      <c r="H1393" s="8"/>
      <c r="I1393" s="8"/>
      <c r="J1393" s="10" t="str">
        <f t="shared" si="147"/>
        <v/>
      </c>
      <c r="K1393" s="8"/>
      <c r="L1393" s="8"/>
      <c r="M1393" s="8"/>
      <c r="N1393" s="10" t="str">
        <f t="shared" si="146"/>
        <v/>
      </c>
      <c r="O1393" s="11" t="str">
        <f>IF(Table5[[#This Row],[Beans]]="","",O1392+Table5[[#This Row],[Beans]])</f>
        <v/>
      </c>
      <c r="P1393" s="11" t="str">
        <f>IF(Table5[[#This Row],[Meal]]="","",P1392+Table5[[#This Row],[Meal]])</f>
        <v/>
      </c>
      <c r="Q1393" s="11" t="str">
        <f>IF(Table5[[#This Row],[Oil]]="","",Q1392+Table5[[#This Row],[Oil]])</f>
        <v/>
      </c>
      <c r="R1393" s="11" t="str">
        <f>IF(Table5[[#This Row],[Corn]]="","",R1392+Table5[[#This Row],[Corn]])</f>
        <v/>
      </c>
      <c r="S1393" s="11" t="str">
        <f>IF(Table5[[#This Row],[Wheat]]="","",S1392+Table5[[#This Row],[Wheat]])</f>
        <v/>
      </c>
      <c r="T1393" s="11" t="str">
        <f>IF(Table5[[#This Row],[KC Wheat]]="","",T1392+Table5[[#This Row],[KC Wheat]])</f>
        <v/>
      </c>
      <c r="U1393" s="11" t="str">
        <f>IF(Table5[[#This Row],[Energies]]="","",U1392+Table5[[#This Row],[Energies]])</f>
        <v/>
      </c>
      <c r="V1393" s="10" t="str">
        <f t="shared" si="145"/>
        <v/>
      </c>
      <c r="W1393" s="8"/>
      <c r="X1393" s="12"/>
      <c r="Y1393" s="8"/>
      <c r="Z1393" s="8"/>
      <c r="AA1393" s="8"/>
      <c r="AB1393" s="8"/>
      <c r="AC1393" s="66"/>
    </row>
    <row r="1394" spans="2:29" x14ac:dyDescent="0.25">
      <c r="B1394" s="2"/>
      <c r="C1394" s="8"/>
      <c r="D1394" s="8"/>
      <c r="E1394" s="8"/>
      <c r="F1394" s="8"/>
      <c r="G1394" s="8"/>
      <c r="H1394" s="8"/>
      <c r="I1394" s="8"/>
      <c r="J1394" s="10" t="str">
        <f t="shared" si="147"/>
        <v/>
      </c>
      <c r="K1394" s="8"/>
      <c r="L1394" s="8"/>
      <c r="M1394" s="8"/>
      <c r="N1394" s="10" t="str">
        <f t="shared" si="146"/>
        <v/>
      </c>
      <c r="O1394" s="11"/>
      <c r="P1394" s="11"/>
      <c r="Q1394" s="11"/>
      <c r="R1394" s="11"/>
      <c r="S1394" s="11"/>
      <c r="T1394" s="11"/>
      <c r="U1394" s="11"/>
      <c r="V1394" s="10" t="str">
        <f t="shared" si="145"/>
        <v/>
      </c>
      <c r="W1394" s="8"/>
      <c r="X1394" s="12"/>
      <c r="Y1394" s="8"/>
      <c r="Z1394" s="8"/>
      <c r="AA1394" s="8"/>
      <c r="AB1394" s="1"/>
      <c r="AC1394" s="66"/>
    </row>
    <row r="1395" spans="2:29" x14ac:dyDescent="0.25">
      <c r="B1395" s="2"/>
      <c r="C1395" s="8"/>
      <c r="D1395" s="8"/>
      <c r="E1395" s="8"/>
      <c r="F1395" s="8"/>
      <c r="G1395" s="8"/>
      <c r="H1395" s="8"/>
      <c r="I1395" s="8"/>
      <c r="J1395" s="10" t="str">
        <f t="shared" si="147"/>
        <v/>
      </c>
      <c r="K1395" s="8"/>
      <c r="L1395" s="8"/>
      <c r="M1395" s="8"/>
      <c r="N1395" s="10" t="str">
        <f t="shared" si="146"/>
        <v/>
      </c>
      <c r="O1395" s="11"/>
      <c r="P1395" s="11"/>
      <c r="Q1395" s="11"/>
      <c r="R1395" s="11"/>
      <c r="S1395" s="11"/>
      <c r="T1395" s="11"/>
      <c r="U1395" s="11"/>
      <c r="V1395" s="10" t="str">
        <f t="shared" si="145"/>
        <v/>
      </c>
      <c r="W1395" s="8"/>
      <c r="X1395" s="12"/>
      <c r="Y1395" s="8"/>
      <c r="Z1395" s="8"/>
      <c r="AA1395" s="8"/>
      <c r="AB1395" s="8"/>
      <c r="AC1395" s="66"/>
    </row>
    <row r="1396" spans="2:29" x14ac:dyDescent="0.25">
      <c r="B1396" s="2"/>
      <c r="C1396" s="8"/>
      <c r="D1396" s="8"/>
      <c r="E1396" s="8"/>
      <c r="F1396" s="8"/>
      <c r="G1396" s="8"/>
      <c r="H1396" s="8"/>
      <c r="I1396" s="8"/>
      <c r="J1396" s="10" t="str">
        <f t="shared" si="147"/>
        <v/>
      </c>
      <c r="K1396" s="8"/>
      <c r="L1396" s="8"/>
      <c r="M1396" s="8"/>
      <c r="N1396" s="10" t="str">
        <f t="shared" si="146"/>
        <v/>
      </c>
      <c r="O1396" s="11"/>
      <c r="P1396" s="11"/>
      <c r="Q1396" s="11"/>
      <c r="R1396" s="11"/>
      <c r="S1396" s="11"/>
      <c r="T1396" s="11"/>
      <c r="U1396" s="11"/>
      <c r="V1396" s="10" t="str">
        <f t="shared" si="145"/>
        <v/>
      </c>
      <c r="W1396" s="8"/>
      <c r="X1396" s="12"/>
      <c r="Y1396" s="8"/>
      <c r="Z1396" s="8"/>
      <c r="AA1396" s="8"/>
      <c r="AB1396" s="1"/>
      <c r="AC1396" s="66"/>
    </row>
    <row r="1397" spans="2:29" x14ac:dyDescent="0.25">
      <c r="B1397" s="2"/>
      <c r="C1397" s="8"/>
      <c r="D1397" s="8"/>
      <c r="E1397" s="8"/>
      <c r="F1397" s="8"/>
      <c r="G1397" s="8"/>
      <c r="H1397" s="8"/>
      <c r="I1397" s="8"/>
      <c r="J1397" s="10" t="str">
        <f t="shared" si="147"/>
        <v/>
      </c>
      <c r="K1397" s="8"/>
      <c r="L1397" s="8"/>
      <c r="M1397" s="8"/>
      <c r="N1397" s="10" t="str">
        <f t="shared" si="146"/>
        <v/>
      </c>
      <c r="O1397" s="11"/>
      <c r="P1397" s="11"/>
      <c r="Q1397" s="11"/>
      <c r="R1397" s="11"/>
      <c r="S1397" s="11"/>
      <c r="T1397" s="11"/>
      <c r="U1397" s="11"/>
      <c r="V1397" s="10" t="str">
        <f t="shared" si="145"/>
        <v/>
      </c>
      <c r="W1397" s="8"/>
      <c r="X1397" s="12"/>
      <c r="Y1397" s="8"/>
      <c r="Z1397" s="8"/>
      <c r="AA1397" s="8"/>
      <c r="AB1397" s="8"/>
      <c r="AC1397" s="66"/>
    </row>
    <row r="1398" spans="2:29" x14ac:dyDescent="0.25">
      <c r="B1398" s="2"/>
      <c r="C1398" s="8"/>
      <c r="D1398" s="8"/>
      <c r="E1398" s="8"/>
      <c r="F1398" s="8"/>
      <c r="G1398" s="8"/>
      <c r="H1398" s="8"/>
      <c r="I1398" s="8"/>
      <c r="J1398" s="10" t="str">
        <f t="shared" si="147"/>
        <v/>
      </c>
      <c r="K1398" s="8"/>
      <c r="L1398" s="8"/>
      <c r="M1398" s="8"/>
      <c r="N1398" s="10" t="str">
        <f t="shared" si="146"/>
        <v/>
      </c>
      <c r="O1398" s="11"/>
      <c r="P1398" s="11"/>
      <c r="Q1398" s="11"/>
      <c r="R1398" s="11"/>
      <c r="S1398" s="11"/>
      <c r="T1398" s="11"/>
      <c r="U1398" s="11"/>
      <c r="V1398" s="10" t="str">
        <f t="shared" si="145"/>
        <v/>
      </c>
      <c r="W1398" s="8"/>
      <c r="X1398" s="12"/>
      <c r="Y1398" s="8"/>
      <c r="Z1398" s="8"/>
      <c r="AA1398" s="8"/>
      <c r="AB1398" s="1"/>
      <c r="AC1398" s="66"/>
    </row>
    <row r="1399" spans="2:29" x14ac:dyDescent="0.25">
      <c r="B1399" s="2"/>
      <c r="C1399" s="8"/>
      <c r="D1399" s="8"/>
      <c r="E1399" s="8"/>
      <c r="F1399" s="8"/>
      <c r="G1399" s="8"/>
      <c r="H1399" s="8"/>
      <c r="I1399" s="8"/>
      <c r="J1399" s="10" t="str">
        <f t="shared" si="147"/>
        <v/>
      </c>
      <c r="K1399" s="8"/>
      <c r="L1399" s="8"/>
      <c r="M1399" s="8"/>
      <c r="N1399" s="10" t="str">
        <f t="shared" si="146"/>
        <v/>
      </c>
      <c r="O1399" s="11"/>
      <c r="P1399" s="11"/>
      <c r="Q1399" s="11"/>
      <c r="R1399" s="11"/>
      <c r="S1399" s="11"/>
      <c r="T1399" s="11"/>
      <c r="U1399" s="11"/>
      <c r="V1399" s="10" t="str">
        <f t="shared" si="145"/>
        <v/>
      </c>
      <c r="W1399" s="8"/>
      <c r="X1399" s="12"/>
      <c r="Y1399" s="8"/>
      <c r="Z1399" s="8"/>
      <c r="AA1399" s="8"/>
      <c r="AB1399" s="8"/>
      <c r="AC1399" s="66"/>
    </row>
    <row r="1400" spans="2:29" x14ac:dyDescent="0.25">
      <c r="B1400" s="2"/>
      <c r="C1400" s="8"/>
      <c r="D1400" s="8"/>
      <c r="E1400" s="8"/>
      <c r="F1400" s="8"/>
      <c r="G1400" s="8"/>
      <c r="H1400" s="8"/>
      <c r="I1400" s="8"/>
      <c r="J1400" s="10" t="str">
        <f t="shared" si="147"/>
        <v/>
      </c>
      <c r="K1400" s="8"/>
      <c r="L1400" s="8"/>
      <c r="M1400" s="8"/>
      <c r="N1400" s="10" t="str">
        <f t="shared" si="146"/>
        <v/>
      </c>
      <c r="O1400" s="11"/>
      <c r="P1400" s="11"/>
      <c r="Q1400" s="11"/>
      <c r="R1400" s="11"/>
      <c r="S1400" s="11"/>
      <c r="T1400" s="11"/>
      <c r="U1400" s="11"/>
      <c r="V1400" s="10" t="str">
        <f t="shared" si="145"/>
        <v/>
      </c>
      <c r="W1400" s="8"/>
      <c r="X1400" s="12"/>
      <c r="Y1400" s="8"/>
      <c r="Z1400" s="8"/>
      <c r="AA1400" s="8"/>
      <c r="AB1400" s="1"/>
      <c r="AC1400" s="66"/>
    </row>
    <row r="1401" spans="2:29" x14ac:dyDescent="0.25">
      <c r="B1401" s="2"/>
      <c r="C1401" s="8"/>
      <c r="D1401" s="8"/>
      <c r="E1401" s="8"/>
      <c r="F1401" s="8"/>
      <c r="G1401" s="8"/>
      <c r="H1401" s="8"/>
      <c r="I1401" s="8"/>
      <c r="J1401" s="10" t="str">
        <f t="shared" si="147"/>
        <v/>
      </c>
      <c r="K1401" s="8"/>
      <c r="L1401" s="8"/>
      <c r="M1401" s="8"/>
      <c r="N1401" s="10" t="str">
        <f t="shared" si="146"/>
        <v/>
      </c>
      <c r="O1401" s="11"/>
      <c r="P1401" s="11"/>
      <c r="Q1401" s="11"/>
      <c r="R1401" s="11"/>
      <c r="S1401" s="11"/>
      <c r="T1401" s="11"/>
      <c r="U1401" s="11"/>
      <c r="V1401" s="10" t="str">
        <f t="shared" si="145"/>
        <v/>
      </c>
      <c r="W1401" s="8"/>
      <c r="X1401" s="12"/>
      <c r="Y1401" s="8"/>
      <c r="Z1401" s="8"/>
      <c r="AA1401" s="8"/>
      <c r="AB1401" s="8"/>
      <c r="AC1401" s="66"/>
    </row>
    <row r="1402" spans="2:29" x14ac:dyDescent="0.25">
      <c r="B1402" s="2"/>
      <c r="C1402" s="8"/>
      <c r="D1402" s="8"/>
      <c r="E1402" s="8"/>
      <c r="F1402" s="8"/>
      <c r="G1402" s="8"/>
      <c r="H1402" s="8"/>
      <c r="I1402" s="8"/>
      <c r="J1402" s="10" t="str">
        <f t="shared" si="147"/>
        <v/>
      </c>
      <c r="K1402" s="8"/>
      <c r="L1402" s="8"/>
      <c r="M1402" s="8"/>
      <c r="N1402" s="10" t="str">
        <f t="shared" si="146"/>
        <v/>
      </c>
      <c r="O1402" s="11"/>
      <c r="P1402" s="11"/>
      <c r="Q1402" s="11"/>
      <c r="R1402" s="11"/>
      <c r="S1402" s="11"/>
      <c r="T1402" s="11"/>
      <c r="U1402" s="11"/>
      <c r="V1402" s="10" t="str">
        <f t="shared" si="145"/>
        <v/>
      </c>
      <c r="W1402" s="8"/>
      <c r="X1402" s="12"/>
      <c r="Y1402" s="8"/>
      <c r="Z1402" s="8"/>
      <c r="AA1402" s="8"/>
      <c r="AB1402" s="1"/>
      <c r="AC1402" s="66"/>
    </row>
    <row r="1403" spans="2:29" x14ac:dyDescent="0.25">
      <c r="B1403" s="2"/>
      <c r="C1403" s="8"/>
      <c r="D1403" s="8"/>
      <c r="E1403" s="8"/>
      <c r="F1403" s="8"/>
      <c r="G1403" s="8"/>
      <c r="H1403" s="8"/>
      <c r="I1403" s="8"/>
      <c r="J1403" s="10" t="str">
        <f t="shared" si="147"/>
        <v/>
      </c>
      <c r="K1403" s="8"/>
      <c r="L1403" s="8"/>
      <c r="M1403" s="8"/>
      <c r="N1403" s="10" t="str">
        <f t="shared" si="146"/>
        <v/>
      </c>
      <c r="O1403" s="11"/>
      <c r="P1403" s="11"/>
      <c r="Q1403" s="11"/>
      <c r="R1403" s="11"/>
      <c r="S1403" s="11"/>
      <c r="T1403" s="11"/>
      <c r="U1403" s="11"/>
      <c r="V1403" s="10" t="str">
        <f t="shared" si="145"/>
        <v/>
      </c>
      <c r="W1403" s="8"/>
      <c r="X1403" s="12"/>
      <c r="Y1403" s="8"/>
      <c r="Z1403" s="8"/>
      <c r="AA1403" s="8"/>
      <c r="AB1403" s="8"/>
      <c r="AC1403" s="66"/>
    </row>
    <row r="1404" spans="2:29" x14ac:dyDescent="0.25">
      <c r="B1404" s="2"/>
      <c r="C1404" s="8"/>
      <c r="D1404" s="8"/>
      <c r="E1404" s="8"/>
      <c r="F1404" s="8"/>
      <c r="G1404" s="8"/>
      <c r="H1404" s="8"/>
      <c r="I1404" s="8"/>
      <c r="J1404" s="10" t="str">
        <f t="shared" si="147"/>
        <v/>
      </c>
      <c r="K1404" s="8"/>
      <c r="L1404" s="8"/>
      <c r="M1404" s="8"/>
      <c r="N1404" s="10" t="str">
        <f t="shared" si="146"/>
        <v/>
      </c>
      <c r="O1404" s="11"/>
      <c r="P1404" s="11"/>
      <c r="Q1404" s="11"/>
      <c r="R1404" s="11"/>
      <c r="S1404" s="11"/>
      <c r="T1404" s="11"/>
      <c r="U1404" s="11"/>
      <c r="V1404" s="10" t="str">
        <f t="shared" si="145"/>
        <v/>
      </c>
      <c r="W1404" s="8"/>
      <c r="X1404" s="12"/>
      <c r="Y1404" s="8"/>
      <c r="Z1404" s="8"/>
      <c r="AA1404" s="8"/>
      <c r="AB1404" s="1"/>
      <c r="AC1404" s="66"/>
    </row>
    <row r="1405" spans="2:29" x14ac:dyDescent="0.25">
      <c r="B1405" s="2"/>
      <c r="C1405" s="8"/>
      <c r="D1405" s="8"/>
      <c r="E1405" s="8"/>
      <c r="F1405" s="8"/>
      <c r="G1405" s="8"/>
      <c r="H1405" s="8"/>
      <c r="I1405" s="8"/>
      <c r="J1405" s="10" t="str">
        <f t="shared" si="147"/>
        <v/>
      </c>
      <c r="K1405" s="8"/>
      <c r="L1405" s="8"/>
      <c r="M1405" s="8"/>
      <c r="N1405" s="10" t="str">
        <f t="shared" si="146"/>
        <v/>
      </c>
      <c r="O1405" s="11"/>
      <c r="P1405" s="11"/>
      <c r="Q1405" s="11"/>
      <c r="R1405" s="11"/>
      <c r="S1405" s="11"/>
      <c r="T1405" s="11"/>
      <c r="U1405" s="11"/>
      <c r="V1405" s="10" t="str">
        <f t="shared" si="145"/>
        <v/>
      </c>
      <c r="W1405" s="8"/>
      <c r="X1405" s="12"/>
      <c r="Y1405" s="8"/>
      <c r="Z1405" s="8"/>
      <c r="AA1405" s="8"/>
      <c r="AB1405" s="8"/>
      <c r="AC1405" s="66"/>
    </row>
    <row r="1406" spans="2:29" x14ac:dyDescent="0.25">
      <c r="B1406" s="2"/>
      <c r="C1406" s="8"/>
      <c r="D1406" s="8"/>
      <c r="E1406" s="8"/>
      <c r="F1406" s="8"/>
      <c r="G1406" s="8"/>
      <c r="H1406" s="8"/>
      <c r="I1406" s="8"/>
      <c r="J1406" s="10" t="str">
        <f t="shared" si="147"/>
        <v/>
      </c>
      <c r="K1406" s="8"/>
      <c r="L1406" s="8"/>
      <c r="M1406" s="8"/>
      <c r="N1406" s="10" t="str">
        <f t="shared" si="146"/>
        <v/>
      </c>
      <c r="O1406" s="11"/>
      <c r="P1406" s="11"/>
      <c r="Q1406" s="11"/>
      <c r="R1406" s="11"/>
      <c r="S1406" s="11"/>
      <c r="T1406" s="11"/>
      <c r="U1406" s="11"/>
      <c r="V1406" s="10" t="str">
        <f t="shared" si="145"/>
        <v/>
      </c>
      <c r="W1406" s="8"/>
      <c r="X1406" s="12"/>
      <c r="Y1406" s="8"/>
      <c r="Z1406" s="8"/>
      <c r="AA1406" s="8"/>
      <c r="AB1406" s="1"/>
      <c r="AC1406" s="66"/>
    </row>
    <row r="1407" spans="2:29" x14ac:dyDescent="0.25">
      <c r="B1407" s="2"/>
      <c r="C1407" s="8"/>
      <c r="D1407" s="8"/>
      <c r="E1407" s="8"/>
      <c r="F1407" s="8"/>
      <c r="G1407" s="8"/>
      <c r="H1407" s="8"/>
      <c r="I1407" s="8"/>
      <c r="J1407" s="10" t="str">
        <f t="shared" si="147"/>
        <v/>
      </c>
      <c r="K1407" s="8"/>
      <c r="L1407" s="8"/>
      <c r="M1407" s="8"/>
      <c r="N1407" s="10" t="str">
        <f t="shared" si="146"/>
        <v/>
      </c>
      <c r="O1407" s="11"/>
      <c r="P1407" s="11"/>
      <c r="Q1407" s="11"/>
      <c r="R1407" s="11"/>
      <c r="S1407" s="11"/>
      <c r="T1407" s="11"/>
      <c r="U1407" s="11"/>
      <c r="V1407" s="10" t="str">
        <f t="shared" si="145"/>
        <v/>
      </c>
      <c r="W1407" s="8"/>
      <c r="X1407" s="12"/>
      <c r="Y1407" s="8"/>
      <c r="Z1407" s="8"/>
      <c r="AA1407" s="8"/>
      <c r="AB1407" s="8"/>
      <c r="AC1407" s="66"/>
    </row>
    <row r="1408" spans="2:29" x14ac:dyDescent="0.25">
      <c r="B1408" s="2"/>
      <c r="C1408" s="8"/>
      <c r="D1408" s="8"/>
      <c r="E1408" s="8"/>
      <c r="F1408" s="8"/>
      <c r="G1408" s="8"/>
      <c r="H1408" s="8"/>
      <c r="I1408" s="8"/>
      <c r="J1408" s="10" t="str">
        <f t="shared" si="147"/>
        <v/>
      </c>
      <c r="K1408" s="8"/>
      <c r="L1408" s="8"/>
      <c r="M1408" s="8"/>
      <c r="N1408" s="10" t="str">
        <f t="shared" si="146"/>
        <v/>
      </c>
      <c r="O1408" s="11"/>
      <c r="P1408" s="11"/>
      <c r="Q1408" s="11"/>
      <c r="R1408" s="11"/>
      <c r="S1408" s="11"/>
      <c r="T1408" s="11"/>
      <c r="U1408" s="11"/>
      <c r="V1408" s="10" t="str">
        <f t="shared" si="145"/>
        <v/>
      </c>
      <c r="W1408" s="8"/>
      <c r="X1408" s="12"/>
      <c r="Y1408" s="8"/>
      <c r="Z1408" s="8"/>
      <c r="AA1408" s="8"/>
      <c r="AB1408" s="1"/>
      <c r="AC1408" s="66"/>
    </row>
    <row r="1409" spans="2:29" x14ac:dyDescent="0.25">
      <c r="B1409" s="2"/>
      <c r="C1409" s="8"/>
      <c r="D1409" s="8"/>
      <c r="E1409" s="8"/>
      <c r="F1409" s="8"/>
      <c r="G1409" s="8"/>
      <c r="H1409" s="8"/>
      <c r="I1409" s="8"/>
      <c r="J1409" s="10" t="str">
        <f t="shared" si="147"/>
        <v/>
      </c>
      <c r="K1409" s="8"/>
      <c r="L1409" s="8"/>
      <c r="M1409" s="8"/>
      <c r="N1409" s="10" t="str">
        <f t="shared" si="146"/>
        <v/>
      </c>
      <c r="O1409" s="11"/>
      <c r="P1409" s="11"/>
      <c r="Q1409" s="11"/>
      <c r="R1409" s="11"/>
      <c r="S1409" s="11"/>
      <c r="T1409" s="11"/>
      <c r="U1409" s="11"/>
      <c r="V1409" s="10" t="str">
        <f t="shared" si="145"/>
        <v/>
      </c>
      <c r="W1409" s="8"/>
      <c r="X1409" s="12"/>
      <c r="Y1409" s="8"/>
      <c r="Z1409" s="8"/>
      <c r="AA1409" s="8"/>
      <c r="AB1409" s="8"/>
      <c r="AC1409" s="66"/>
    </row>
    <row r="1410" spans="2:29" x14ac:dyDescent="0.25">
      <c r="B1410" s="2"/>
      <c r="C1410" s="8"/>
      <c r="D1410" s="8"/>
      <c r="E1410" s="8"/>
      <c r="F1410" s="8"/>
      <c r="G1410" s="8"/>
      <c r="H1410" s="8"/>
      <c r="I1410" s="8"/>
      <c r="J1410" s="10" t="str">
        <f t="shared" si="147"/>
        <v/>
      </c>
      <c r="K1410" s="8"/>
      <c r="L1410" s="8"/>
      <c r="M1410" s="8"/>
      <c r="N1410" s="10" t="str">
        <f t="shared" si="146"/>
        <v/>
      </c>
      <c r="O1410" s="11"/>
      <c r="P1410" s="11"/>
      <c r="Q1410" s="11"/>
      <c r="R1410" s="11"/>
      <c r="S1410" s="11"/>
      <c r="T1410" s="11"/>
      <c r="U1410" s="11"/>
      <c r="V1410" s="10" t="str">
        <f t="shared" si="145"/>
        <v/>
      </c>
      <c r="W1410" s="8"/>
      <c r="X1410" s="12"/>
      <c r="Y1410" s="8"/>
      <c r="Z1410" s="8"/>
      <c r="AA1410" s="8"/>
      <c r="AB1410" s="1"/>
      <c r="AC1410" s="66"/>
    </row>
    <row r="1411" spans="2:29" x14ac:dyDescent="0.25">
      <c r="B1411" s="2"/>
      <c r="C1411" s="8"/>
      <c r="D1411" s="8"/>
      <c r="E1411" s="8"/>
      <c r="F1411" s="8"/>
      <c r="G1411" s="8"/>
      <c r="H1411" s="8"/>
      <c r="I1411" s="8"/>
      <c r="J1411" s="10" t="str">
        <f t="shared" si="147"/>
        <v/>
      </c>
      <c r="K1411" s="8"/>
      <c r="L1411" s="8"/>
      <c r="M1411" s="8"/>
      <c r="N1411" s="10" t="str">
        <f t="shared" si="146"/>
        <v/>
      </c>
      <c r="O1411" s="11"/>
      <c r="P1411" s="11"/>
      <c r="Q1411" s="11"/>
      <c r="R1411" s="11"/>
      <c r="S1411" s="11"/>
      <c r="T1411" s="11"/>
      <c r="U1411" s="11"/>
      <c r="V1411" s="10" t="str">
        <f t="shared" si="145"/>
        <v/>
      </c>
      <c r="W1411" s="8"/>
      <c r="X1411" s="12"/>
      <c r="Y1411" s="8"/>
      <c r="Z1411" s="8"/>
      <c r="AA1411" s="8"/>
      <c r="AB1411" s="8"/>
      <c r="AC1411" s="66"/>
    </row>
    <row r="1412" spans="2:29" x14ac:dyDescent="0.25">
      <c r="B1412" s="2"/>
      <c r="C1412" s="8"/>
      <c r="D1412" s="8"/>
      <c r="E1412" s="8"/>
      <c r="F1412" s="8"/>
      <c r="G1412" s="8"/>
      <c r="H1412" s="8"/>
      <c r="I1412" s="8"/>
      <c r="J1412" s="10" t="str">
        <f t="shared" si="147"/>
        <v/>
      </c>
      <c r="K1412" s="8"/>
      <c r="L1412" s="8"/>
      <c r="M1412" s="8"/>
      <c r="N1412" s="10" t="str">
        <f t="shared" si="146"/>
        <v/>
      </c>
      <c r="O1412" s="11"/>
      <c r="P1412" s="11"/>
      <c r="Q1412" s="11"/>
      <c r="R1412" s="11"/>
      <c r="S1412" s="11"/>
      <c r="T1412" s="11"/>
      <c r="U1412" s="11"/>
      <c r="V1412" s="10" t="str">
        <f t="shared" si="145"/>
        <v/>
      </c>
      <c r="W1412" s="8"/>
      <c r="X1412" s="12"/>
      <c r="Y1412" s="8"/>
      <c r="Z1412" s="8"/>
      <c r="AA1412" s="8"/>
      <c r="AB1412" s="1"/>
      <c r="AC1412" s="66"/>
    </row>
    <row r="1413" spans="2:29" x14ac:dyDescent="0.25">
      <c r="B1413" s="2"/>
      <c r="C1413" s="8"/>
      <c r="D1413" s="8"/>
      <c r="E1413" s="8"/>
      <c r="F1413" s="8"/>
      <c r="G1413" s="8"/>
      <c r="H1413" s="8"/>
      <c r="I1413" s="8"/>
      <c r="J1413" s="10" t="str">
        <f t="shared" si="147"/>
        <v/>
      </c>
      <c r="K1413" s="8"/>
      <c r="L1413" s="8"/>
      <c r="M1413" s="8"/>
      <c r="N1413" s="10" t="str">
        <f t="shared" si="146"/>
        <v/>
      </c>
      <c r="O1413" s="11"/>
      <c r="P1413" s="11"/>
      <c r="Q1413" s="11"/>
      <c r="R1413" s="11"/>
      <c r="S1413" s="11"/>
      <c r="T1413" s="11"/>
      <c r="U1413" s="11"/>
      <c r="V1413" s="10" t="str">
        <f t="shared" si="145"/>
        <v/>
      </c>
      <c r="W1413" s="8"/>
      <c r="X1413" s="12"/>
      <c r="Y1413" s="8"/>
      <c r="Z1413" s="8"/>
      <c r="AA1413" s="8"/>
      <c r="AB1413" s="8"/>
      <c r="AC1413" s="66"/>
    </row>
    <row r="1414" spans="2:29" x14ac:dyDescent="0.25">
      <c r="B1414" s="2"/>
      <c r="C1414" s="8"/>
      <c r="D1414" s="8"/>
      <c r="E1414" s="8"/>
      <c r="F1414" s="8"/>
      <c r="G1414" s="8"/>
      <c r="H1414" s="8"/>
      <c r="I1414" s="8"/>
      <c r="J1414" s="10" t="str">
        <f t="shared" si="147"/>
        <v/>
      </c>
      <c r="K1414" s="8"/>
      <c r="L1414" s="8"/>
      <c r="M1414" s="8"/>
      <c r="N1414" s="10" t="str">
        <f t="shared" si="146"/>
        <v/>
      </c>
      <c r="O1414" s="11"/>
      <c r="P1414" s="11"/>
      <c r="Q1414" s="11"/>
      <c r="R1414" s="11"/>
      <c r="S1414" s="11"/>
      <c r="T1414" s="11"/>
      <c r="U1414" s="11"/>
      <c r="V1414" s="10" t="str">
        <f t="shared" si="145"/>
        <v/>
      </c>
      <c r="W1414" s="8"/>
      <c r="X1414" s="12"/>
      <c r="Y1414" s="8"/>
      <c r="Z1414" s="8"/>
      <c r="AA1414" s="8"/>
      <c r="AB1414" s="1"/>
      <c r="AC1414" s="66"/>
    </row>
    <row r="1415" spans="2:29" x14ac:dyDescent="0.25">
      <c r="B1415" s="2"/>
      <c r="C1415" s="8"/>
      <c r="D1415" s="8"/>
      <c r="E1415" s="8"/>
      <c r="F1415" s="8"/>
      <c r="G1415" s="8"/>
      <c r="H1415" s="8"/>
      <c r="I1415" s="8"/>
      <c r="J1415" s="10" t="str">
        <f t="shared" si="147"/>
        <v/>
      </c>
      <c r="K1415" s="8"/>
      <c r="L1415" s="8"/>
      <c r="M1415" s="8"/>
      <c r="N1415" s="10" t="str">
        <f t="shared" si="146"/>
        <v/>
      </c>
      <c r="O1415" s="11"/>
      <c r="P1415" s="11"/>
      <c r="Q1415" s="11"/>
      <c r="R1415" s="11"/>
      <c r="S1415" s="11"/>
      <c r="T1415" s="11"/>
      <c r="U1415" s="11"/>
      <c r="V1415" s="10" t="str">
        <f t="shared" si="145"/>
        <v/>
      </c>
      <c r="W1415" s="8"/>
      <c r="X1415" s="12"/>
      <c r="Y1415" s="8"/>
      <c r="Z1415" s="8"/>
      <c r="AA1415" s="8"/>
      <c r="AB1415" s="8"/>
      <c r="AC1415" s="66"/>
    </row>
    <row r="1416" spans="2:29" x14ac:dyDescent="0.25">
      <c r="B1416" s="2"/>
      <c r="C1416" s="8"/>
      <c r="D1416" s="8"/>
      <c r="E1416" s="8"/>
      <c r="F1416" s="8"/>
      <c r="G1416" s="8"/>
      <c r="H1416" s="8"/>
      <c r="I1416" s="8"/>
      <c r="J1416" s="10" t="str">
        <f t="shared" si="147"/>
        <v/>
      </c>
      <c r="K1416" s="8"/>
      <c r="L1416" s="8"/>
      <c r="M1416" s="8"/>
      <c r="N1416" s="10" t="str">
        <f t="shared" si="146"/>
        <v/>
      </c>
      <c r="O1416" s="11"/>
      <c r="P1416" s="11"/>
      <c r="Q1416" s="11"/>
      <c r="R1416" s="11"/>
      <c r="S1416" s="11"/>
      <c r="T1416" s="11"/>
      <c r="U1416" s="11"/>
      <c r="V1416" s="10" t="str">
        <f t="shared" si="145"/>
        <v/>
      </c>
      <c r="W1416" s="8"/>
      <c r="X1416" s="12"/>
      <c r="Y1416" s="8"/>
      <c r="Z1416" s="8"/>
      <c r="AA1416" s="8"/>
      <c r="AB1416" s="1"/>
      <c r="AC1416" s="66"/>
    </row>
    <row r="1417" spans="2:29" x14ac:dyDescent="0.25">
      <c r="B1417" s="2"/>
      <c r="C1417" s="8"/>
      <c r="D1417" s="8"/>
      <c r="E1417" s="8"/>
      <c r="F1417" s="8"/>
      <c r="G1417" s="8"/>
      <c r="H1417" s="8"/>
      <c r="I1417" s="8"/>
      <c r="J1417" s="10" t="str">
        <f t="shared" si="147"/>
        <v/>
      </c>
      <c r="K1417" s="8"/>
      <c r="L1417" s="8"/>
      <c r="M1417" s="8"/>
      <c r="N1417" s="10" t="str">
        <f t="shared" si="146"/>
        <v/>
      </c>
      <c r="O1417" s="11"/>
      <c r="P1417" s="11"/>
      <c r="Q1417" s="11"/>
      <c r="R1417" s="11"/>
      <c r="S1417" s="11"/>
      <c r="T1417" s="11"/>
      <c r="U1417" s="11"/>
      <c r="V1417" s="10" t="str">
        <f t="shared" si="145"/>
        <v/>
      </c>
      <c r="W1417" s="8"/>
      <c r="X1417" s="12"/>
      <c r="Y1417" s="8"/>
      <c r="Z1417" s="8"/>
      <c r="AA1417" s="8"/>
      <c r="AB1417" s="8"/>
      <c r="AC1417" s="66"/>
    </row>
    <row r="1418" spans="2:29" x14ac:dyDescent="0.25">
      <c r="B1418" s="2"/>
      <c r="C1418" s="8"/>
      <c r="D1418" s="8"/>
      <c r="E1418" s="8"/>
      <c r="F1418" s="8"/>
      <c r="G1418" s="8"/>
      <c r="H1418" s="8"/>
      <c r="I1418" s="8"/>
      <c r="J1418" s="10" t="str">
        <f t="shared" si="147"/>
        <v/>
      </c>
      <c r="K1418" s="8"/>
      <c r="L1418" s="8"/>
      <c r="M1418" s="8"/>
      <c r="N1418" s="10" t="str">
        <f t="shared" si="146"/>
        <v/>
      </c>
      <c r="O1418" s="11"/>
      <c r="P1418" s="11"/>
      <c r="Q1418" s="11"/>
      <c r="R1418" s="11"/>
      <c r="S1418" s="11"/>
      <c r="T1418" s="11"/>
      <c r="U1418" s="11"/>
      <c r="V1418" s="10" t="str">
        <f t="shared" si="145"/>
        <v/>
      </c>
      <c r="W1418" s="8"/>
      <c r="X1418" s="12"/>
      <c r="Y1418" s="8"/>
      <c r="Z1418" s="8"/>
      <c r="AA1418" s="8"/>
      <c r="AB1418" s="1"/>
      <c r="AC1418" s="66"/>
    </row>
    <row r="1419" spans="2:29" x14ac:dyDescent="0.25">
      <c r="B1419" s="2"/>
      <c r="C1419" s="8"/>
      <c r="D1419" s="8"/>
      <c r="E1419" s="8"/>
      <c r="F1419" s="8"/>
      <c r="G1419" s="8"/>
      <c r="H1419" s="8"/>
      <c r="I1419" s="8"/>
      <c r="J1419" s="10" t="str">
        <f t="shared" si="147"/>
        <v/>
      </c>
      <c r="K1419" s="8"/>
      <c r="L1419" s="8"/>
      <c r="M1419" s="8"/>
      <c r="N1419" s="10" t="str">
        <f t="shared" si="146"/>
        <v/>
      </c>
      <c r="O1419" s="11"/>
      <c r="P1419" s="11"/>
      <c r="Q1419" s="11"/>
      <c r="R1419" s="11"/>
      <c r="S1419" s="11"/>
      <c r="T1419" s="11"/>
      <c r="U1419" s="11"/>
      <c r="V1419" s="10" t="str">
        <f t="shared" si="145"/>
        <v/>
      </c>
      <c r="W1419" s="8"/>
      <c r="X1419" s="12"/>
      <c r="Y1419" s="8"/>
      <c r="Z1419" s="8"/>
      <c r="AA1419" s="8"/>
      <c r="AB1419" s="8"/>
      <c r="AC1419" s="66"/>
    </row>
    <row r="1420" spans="2:29" x14ac:dyDescent="0.25">
      <c r="B1420" s="2"/>
      <c r="C1420" s="8"/>
      <c r="D1420" s="8"/>
      <c r="E1420" s="8"/>
      <c r="F1420" s="8"/>
      <c r="G1420" s="8"/>
      <c r="H1420" s="8"/>
      <c r="I1420" s="8"/>
      <c r="J1420" s="10" t="str">
        <f t="shared" si="147"/>
        <v/>
      </c>
      <c r="K1420" s="8"/>
      <c r="L1420" s="8"/>
      <c r="M1420" s="8"/>
      <c r="N1420" s="10" t="str">
        <f t="shared" si="146"/>
        <v/>
      </c>
      <c r="O1420" s="11"/>
      <c r="P1420" s="11"/>
      <c r="Q1420" s="11"/>
      <c r="R1420" s="11"/>
      <c r="S1420" s="11"/>
      <c r="T1420" s="11"/>
      <c r="U1420" s="11"/>
      <c r="V1420" s="10" t="str">
        <f t="shared" si="145"/>
        <v/>
      </c>
      <c r="W1420" s="8"/>
      <c r="X1420" s="12"/>
      <c r="Y1420" s="8"/>
      <c r="Z1420" s="8"/>
      <c r="AA1420" s="8"/>
      <c r="AB1420" s="1"/>
      <c r="AC1420" s="66"/>
    </row>
    <row r="1421" spans="2:29" x14ac:dyDescent="0.25">
      <c r="B1421" s="2"/>
      <c r="C1421" s="8"/>
      <c r="D1421" s="8"/>
      <c r="E1421" s="8"/>
      <c r="F1421" s="8"/>
      <c r="G1421" s="8"/>
      <c r="H1421" s="8"/>
      <c r="I1421" s="8"/>
      <c r="J1421" s="10" t="str">
        <f t="shared" si="147"/>
        <v/>
      </c>
      <c r="K1421" s="8"/>
      <c r="L1421" s="8"/>
      <c r="M1421" s="8"/>
      <c r="N1421" s="10" t="str">
        <f t="shared" si="146"/>
        <v/>
      </c>
      <c r="O1421" s="11"/>
      <c r="P1421" s="11"/>
      <c r="Q1421" s="11"/>
      <c r="R1421" s="11"/>
      <c r="S1421" s="11"/>
      <c r="T1421" s="11"/>
      <c r="U1421" s="11"/>
      <c r="V1421" s="10" t="str">
        <f t="shared" si="145"/>
        <v/>
      </c>
      <c r="W1421" s="8"/>
      <c r="X1421" s="12"/>
      <c r="Y1421" s="8"/>
      <c r="Z1421" s="8"/>
      <c r="AA1421" s="8"/>
      <c r="AB1421" s="8"/>
      <c r="AC1421" s="66"/>
    </row>
    <row r="1422" spans="2:29" x14ac:dyDescent="0.25">
      <c r="B1422" s="2"/>
      <c r="C1422" s="8"/>
      <c r="D1422" s="8"/>
      <c r="E1422" s="8"/>
      <c r="F1422" s="8"/>
      <c r="G1422" s="8"/>
      <c r="H1422" s="8"/>
      <c r="I1422" s="8"/>
      <c r="J1422" s="10" t="str">
        <f t="shared" si="147"/>
        <v/>
      </c>
      <c r="K1422" s="8"/>
      <c r="L1422" s="8"/>
      <c r="M1422" s="8"/>
      <c r="N1422" s="10" t="str">
        <f t="shared" si="146"/>
        <v/>
      </c>
      <c r="O1422" s="11"/>
      <c r="P1422" s="11"/>
      <c r="Q1422" s="11"/>
      <c r="R1422" s="11"/>
      <c r="S1422" s="11"/>
      <c r="T1422" s="11"/>
      <c r="U1422" s="11"/>
      <c r="V1422" s="10" t="str">
        <f t="shared" si="145"/>
        <v/>
      </c>
      <c r="W1422" s="8"/>
      <c r="X1422" s="12"/>
      <c r="Y1422" s="8"/>
      <c r="Z1422" s="8"/>
      <c r="AA1422" s="8"/>
      <c r="AB1422" s="1"/>
      <c r="AC1422" s="66"/>
    </row>
    <row r="1423" spans="2:29" x14ac:dyDescent="0.25">
      <c r="B1423" s="2"/>
      <c r="C1423" s="8"/>
      <c r="D1423" s="8"/>
      <c r="E1423" s="8"/>
      <c r="F1423" s="8"/>
      <c r="G1423" s="8"/>
      <c r="H1423" s="8"/>
      <c r="I1423" s="8"/>
      <c r="J1423" s="10" t="str">
        <f t="shared" si="147"/>
        <v/>
      </c>
      <c r="K1423" s="8"/>
      <c r="L1423" s="8"/>
      <c r="M1423" s="8"/>
      <c r="N1423" s="10" t="str">
        <f t="shared" si="146"/>
        <v/>
      </c>
      <c r="O1423" s="11"/>
      <c r="P1423" s="11"/>
      <c r="Q1423" s="11"/>
      <c r="R1423" s="11"/>
      <c r="S1423" s="11"/>
      <c r="T1423" s="11"/>
      <c r="U1423" s="11"/>
      <c r="V1423" s="10" t="str">
        <f t="shared" si="145"/>
        <v/>
      </c>
      <c r="W1423" s="8"/>
      <c r="X1423" s="12"/>
      <c r="Y1423" s="8"/>
      <c r="Z1423" s="8"/>
      <c r="AA1423" s="8"/>
      <c r="AB1423" s="8"/>
      <c r="AC1423" s="66"/>
    </row>
    <row r="1424" spans="2:29" x14ac:dyDescent="0.25">
      <c r="B1424" s="2"/>
      <c r="C1424" s="8"/>
      <c r="D1424" s="8"/>
      <c r="E1424" s="8"/>
      <c r="F1424" s="8"/>
      <c r="G1424" s="8"/>
      <c r="H1424" s="8"/>
      <c r="I1424" s="8"/>
      <c r="J1424" s="10" t="str">
        <f t="shared" si="147"/>
        <v/>
      </c>
      <c r="K1424" s="8"/>
      <c r="L1424" s="8"/>
      <c r="M1424" s="8"/>
      <c r="N1424" s="10" t="str">
        <f t="shared" si="146"/>
        <v/>
      </c>
      <c r="O1424" s="11"/>
      <c r="P1424" s="11"/>
      <c r="Q1424" s="11"/>
      <c r="R1424" s="11"/>
      <c r="S1424" s="11"/>
      <c r="T1424" s="11"/>
      <c r="U1424" s="11"/>
      <c r="V1424" s="10" t="str">
        <f t="shared" si="145"/>
        <v/>
      </c>
      <c r="W1424" s="8"/>
      <c r="X1424" s="12"/>
      <c r="Y1424" s="8"/>
      <c r="Z1424" s="8"/>
      <c r="AA1424" s="8"/>
      <c r="AB1424" s="1"/>
      <c r="AC1424" s="66"/>
    </row>
    <row r="1425" spans="2:29" x14ac:dyDescent="0.25">
      <c r="B1425" s="2"/>
      <c r="C1425" s="8"/>
      <c r="D1425" s="8"/>
      <c r="E1425" s="8"/>
      <c r="F1425" s="8"/>
      <c r="G1425" s="8"/>
      <c r="H1425" s="8"/>
      <c r="I1425" s="8"/>
      <c r="J1425" s="10" t="str">
        <f t="shared" si="147"/>
        <v/>
      </c>
      <c r="K1425" s="8"/>
      <c r="L1425" s="8"/>
      <c r="M1425" s="8"/>
      <c r="N1425" s="10" t="str">
        <f t="shared" si="146"/>
        <v/>
      </c>
      <c r="O1425" s="11"/>
      <c r="P1425" s="11"/>
      <c r="Q1425" s="11"/>
      <c r="R1425" s="11"/>
      <c r="S1425" s="11"/>
      <c r="T1425" s="11"/>
      <c r="U1425" s="11"/>
      <c r="V1425" s="10" t="str">
        <f t="shared" si="145"/>
        <v/>
      </c>
      <c r="W1425" s="8"/>
      <c r="X1425" s="12"/>
      <c r="Y1425" s="8"/>
      <c r="Z1425" s="8"/>
      <c r="AA1425" s="8"/>
      <c r="AB1425" s="8"/>
      <c r="AC1425" s="66"/>
    </row>
    <row r="1426" spans="2:29" x14ac:dyDescent="0.25">
      <c r="B1426" s="2"/>
      <c r="C1426" s="8"/>
      <c r="D1426" s="8"/>
      <c r="E1426" s="8"/>
      <c r="F1426" s="8"/>
      <c r="G1426" s="8"/>
      <c r="H1426" s="8"/>
      <c r="I1426" s="8"/>
      <c r="J1426" s="10" t="str">
        <f t="shared" si="147"/>
        <v/>
      </c>
      <c r="K1426" s="8"/>
      <c r="L1426" s="8"/>
      <c r="M1426" s="8"/>
      <c r="N1426" s="10" t="str">
        <f t="shared" si="146"/>
        <v/>
      </c>
      <c r="O1426" s="11"/>
      <c r="P1426" s="11"/>
      <c r="Q1426" s="11"/>
      <c r="R1426" s="11"/>
      <c r="S1426" s="11"/>
      <c r="T1426" s="11"/>
      <c r="U1426" s="11"/>
      <c r="V1426" s="10" t="str">
        <f t="shared" si="145"/>
        <v/>
      </c>
      <c r="W1426" s="8"/>
      <c r="X1426" s="12"/>
      <c r="Y1426" s="8"/>
      <c r="Z1426" s="8"/>
      <c r="AA1426" s="8"/>
      <c r="AB1426" s="1"/>
      <c r="AC1426" s="66"/>
    </row>
    <row r="1427" spans="2:29" x14ac:dyDescent="0.25">
      <c r="B1427" s="2"/>
      <c r="C1427" s="8"/>
      <c r="D1427" s="8"/>
      <c r="E1427" s="8"/>
      <c r="F1427" s="8"/>
      <c r="G1427" s="8"/>
      <c r="H1427" s="8"/>
      <c r="I1427" s="8"/>
      <c r="J1427" s="10" t="str">
        <f t="shared" si="147"/>
        <v/>
      </c>
      <c r="K1427" s="8"/>
      <c r="L1427" s="8"/>
      <c r="M1427" s="8"/>
      <c r="N1427" s="10" t="str">
        <f t="shared" si="146"/>
        <v/>
      </c>
      <c r="O1427" s="11"/>
      <c r="P1427" s="11"/>
      <c r="Q1427" s="11"/>
      <c r="R1427" s="11"/>
      <c r="S1427" s="11"/>
      <c r="T1427" s="11"/>
      <c r="U1427" s="11"/>
      <c r="V1427" s="10" t="str">
        <f t="shared" si="145"/>
        <v/>
      </c>
      <c r="W1427" s="8"/>
      <c r="X1427" s="12"/>
      <c r="Y1427" s="8"/>
      <c r="Z1427" s="8"/>
      <c r="AA1427" s="8"/>
      <c r="AB1427" s="8"/>
      <c r="AC1427" s="66"/>
    </row>
    <row r="1428" spans="2:29" x14ac:dyDescent="0.25">
      <c r="B1428" s="2"/>
      <c r="C1428" s="8"/>
      <c r="D1428" s="8"/>
      <c r="E1428" s="8"/>
      <c r="F1428" s="8"/>
      <c r="G1428" s="8"/>
      <c r="H1428" s="8"/>
      <c r="I1428" s="8"/>
      <c r="J1428" s="10" t="str">
        <f t="shared" si="147"/>
        <v/>
      </c>
      <c r="K1428" s="8"/>
      <c r="L1428" s="8"/>
      <c r="M1428" s="8"/>
      <c r="N1428" s="10" t="str">
        <f t="shared" si="146"/>
        <v/>
      </c>
      <c r="O1428" s="11"/>
      <c r="P1428" s="11"/>
      <c r="Q1428" s="11"/>
      <c r="R1428" s="11"/>
      <c r="S1428" s="11"/>
      <c r="T1428" s="11"/>
      <c r="U1428" s="11"/>
      <c r="V1428" s="10" t="str">
        <f t="shared" si="145"/>
        <v/>
      </c>
      <c r="W1428" s="8"/>
      <c r="X1428" s="12"/>
      <c r="Y1428" s="8"/>
      <c r="Z1428" s="8"/>
      <c r="AA1428" s="8"/>
      <c r="AB1428" s="1"/>
      <c r="AC1428" s="66"/>
    </row>
    <row r="1429" spans="2:29" x14ac:dyDescent="0.25">
      <c r="B1429" s="2"/>
      <c r="C1429" s="8"/>
      <c r="D1429" s="8"/>
      <c r="E1429" s="8"/>
      <c r="F1429" s="8"/>
      <c r="G1429" s="8"/>
      <c r="H1429" s="8"/>
      <c r="I1429" s="8"/>
      <c r="J1429" s="10" t="str">
        <f t="shared" si="147"/>
        <v/>
      </c>
      <c r="K1429" s="8"/>
      <c r="L1429" s="8"/>
      <c r="M1429" s="8"/>
      <c r="N1429" s="10" t="str">
        <f t="shared" si="146"/>
        <v/>
      </c>
      <c r="O1429" s="11"/>
      <c r="P1429" s="11"/>
      <c r="Q1429" s="11"/>
      <c r="R1429" s="11"/>
      <c r="S1429" s="11"/>
      <c r="T1429" s="11"/>
      <c r="U1429" s="11"/>
      <c r="V1429" s="10" t="str">
        <f t="shared" si="145"/>
        <v/>
      </c>
      <c r="W1429" s="8"/>
      <c r="X1429" s="12"/>
      <c r="Y1429" s="8"/>
      <c r="Z1429" s="8"/>
      <c r="AA1429" s="8"/>
      <c r="AB1429" s="8"/>
      <c r="AC1429" s="66"/>
    </row>
    <row r="1430" spans="2:29" x14ac:dyDescent="0.25">
      <c r="B1430" s="2"/>
      <c r="C1430" s="8"/>
      <c r="D1430" s="8"/>
      <c r="E1430" s="8"/>
      <c r="F1430" s="8"/>
      <c r="G1430" s="8"/>
      <c r="H1430" s="8"/>
      <c r="I1430" s="8"/>
      <c r="J1430" s="10" t="str">
        <f t="shared" si="147"/>
        <v/>
      </c>
      <c r="K1430" s="8"/>
      <c r="L1430" s="8"/>
      <c r="M1430" s="8"/>
      <c r="N1430" s="10" t="str">
        <f t="shared" si="146"/>
        <v/>
      </c>
      <c r="O1430" s="11"/>
      <c r="P1430" s="11"/>
      <c r="Q1430" s="11"/>
      <c r="R1430" s="11"/>
      <c r="S1430" s="11"/>
      <c r="T1430" s="11"/>
      <c r="U1430" s="11"/>
      <c r="V1430" s="10" t="str">
        <f t="shared" si="145"/>
        <v/>
      </c>
      <c r="W1430" s="8"/>
      <c r="X1430" s="12"/>
      <c r="Y1430" s="8"/>
      <c r="Z1430" s="8"/>
      <c r="AA1430" s="8"/>
      <c r="AB1430" s="1"/>
      <c r="AC1430" s="66"/>
    </row>
    <row r="1431" spans="2:29" x14ac:dyDescent="0.25">
      <c r="B1431" s="2"/>
      <c r="C1431" s="8"/>
      <c r="D1431" s="8"/>
      <c r="E1431" s="8"/>
      <c r="F1431" s="8"/>
      <c r="G1431" s="8"/>
      <c r="H1431" s="8"/>
      <c r="I1431" s="8"/>
      <c r="J1431" s="10" t="str">
        <f t="shared" si="147"/>
        <v/>
      </c>
      <c r="K1431" s="8"/>
      <c r="L1431" s="8"/>
      <c r="M1431" s="8"/>
      <c r="N1431" s="10" t="str">
        <f t="shared" si="146"/>
        <v/>
      </c>
      <c r="O1431" s="11"/>
      <c r="P1431" s="11"/>
      <c r="Q1431" s="11"/>
      <c r="R1431" s="11"/>
      <c r="S1431" s="11"/>
      <c r="T1431" s="11"/>
      <c r="U1431" s="11"/>
      <c r="V1431" s="10" t="str">
        <f t="shared" si="145"/>
        <v/>
      </c>
      <c r="W1431" s="8"/>
      <c r="X1431" s="12"/>
      <c r="Y1431" s="8"/>
      <c r="Z1431" s="8"/>
      <c r="AA1431" s="8"/>
      <c r="AB1431" s="8"/>
      <c r="AC1431" s="66"/>
    </row>
    <row r="1432" spans="2:29" x14ac:dyDescent="0.25">
      <c r="B1432" s="2"/>
      <c r="C1432" s="8"/>
      <c r="D1432" s="8"/>
      <c r="E1432" s="8"/>
      <c r="F1432" s="8"/>
      <c r="G1432" s="8"/>
      <c r="H1432" s="8"/>
      <c r="I1432" s="8"/>
      <c r="J1432" s="10" t="str">
        <f t="shared" si="147"/>
        <v/>
      </c>
      <c r="K1432" s="8"/>
      <c r="L1432" s="8"/>
      <c r="M1432" s="8"/>
      <c r="N1432" s="10" t="str">
        <f t="shared" si="146"/>
        <v/>
      </c>
      <c r="O1432" s="11"/>
      <c r="P1432" s="11"/>
      <c r="Q1432" s="11"/>
      <c r="R1432" s="11"/>
      <c r="S1432" s="11"/>
      <c r="T1432" s="11"/>
      <c r="U1432" s="11"/>
      <c r="V1432" s="10" t="str">
        <f t="shared" si="145"/>
        <v/>
      </c>
      <c r="W1432" s="8"/>
      <c r="X1432" s="12"/>
      <c r="Y1432" s="8"/>
      <c r="Z1432" s="8"/>
      <c r="AA1432" s="8"/>
      <c r="AB1432" s="1"/>
      <c r="AC1432" s="66"/>
    </row>
    <row r="1433" spans="2:29" x14ac:dyDescent="0.25">
      <c r="B1433" s="2"/>
      <c r="C1433" s="8"/>
      <c r="D1433" s="8"/>
      <c r="E1433" s="8"/>
      <c r="F1433" s="8"/>
      <c r="G1433" s="8"/>
      <c r="H1433" s="8"/>
      <c r="I1433" s="8"/>
      <c r="J1433" s="10" t="str">
        <f t="shared" si="147"/>
        <v/>
      </c>
      <c r="K1433" s="8"/>
      <c r="L1433" s="8"/>
      <c r="M1433" s="8"/>
      <c r="N1433" s="10" t="str">
        <f t="shared" si="146"/>
        <v/>
      </c>
      <c r="O1433" s="11"/>
      <c r="P1433" s="11"/>
      <c r="Q1433" s="11"/>
      <c r="R1433" s="11"/>
      <c r="S1433" s="11"/>
      <c r="T1433" s="11"/>
      <c r="U1433" s="11"/>
      <c r="V1433" s="10" t="str">
        <f t="shared" si="145"/>
        <v/>
      </c>
      <c r="W1433" s="8"/>
      <c r="X1433" s="12"/>
      <c r="Y1433" s="8"/>
      <c r="Z1433" s="8"/>
      <c r="AA1433" s="8"/>
      <c r="AB1433" s="8"/>
      <c r="AC1433" s="66"/>
    </row>
    <row r="1434" spans="2:29" x14ac:dyDescent="0.25">
      <c r="B1434" s="2"/>
      <c r="C1434" s="8"/>
      <c r="D1434" s="8"/>
      <c r="E1434" s="8"/>
      <c r="F1434" s="8"/>
      <c r="G1434" s="8"/>
      <c r="H1434" s="8"/>
      <c r="I1434" s="8"/>
      <c r="J1434" s="10" t="str">
        <f t="shared" si="147"/>
        <v/>
      </c>
      <c r="K1434" s="8"/>
      <c r="L1434" s="8"/>
      <c r="M1434" s="8"/>
      <c r="N1434" s="10" t="str">
        <f t="shared" si="146"/>
        <v/>
      </c>
      <c r="O1434" s="11"/>
      <c r="P1434" s="11"/>
      <c r="Q1434" s="11"/>
      <c r="R1434" s="11"/>
      <c r="S1434" s="11"/>
      <c r="T1434" s="11"/>
      <c r="U1434" s="11"/>
      <c r="V1434" s="10" t="str">
        <f t="shared" si="145"/>
        <v/>
      </c>
      <c r="W1434" s="8"/>
      <c r="X1434" s="12"/>
      <c r="Y1434" s="8"/>
      <c r="Z1434" s="8"/>
      <c r="AA1434" s="8"/>
      <c r="AB1434" s="1"/>
      <c r="AC1434" s="66"/>
    </row>
    <row r="1435" spans="2:29" x14ac:dyDescent="0.25">
      <c r="B1435" s="2"/>
      <c r="C1435" s="8"/>
      <c r="D1435" s="8"/>
      <c r="E1435" s="8"/>
      <c r="F1435" s="8"/>
      <c r="G1435" s="8"/>
      <c r="H1435" s="8"/>
      <c r="I1435" s="8"/>
      <c r="J1435" s="10" t="str">
        <f t="shared" si="147"/>
        <v/>
      </c>
      <c r="K1435" s="8"/>
      <c r="L1435" s="8"/>
      <c r="M1435" s="8"/>
      <c r="N1435" s="10" t="str">
        <f t="shared" si="146"/>
        <v/>
      </c>
      <c r="O1435" s="11"/>
      <c r="P1435" s="11"/>
      <c r="Q1435" s="11"/>
      <c r="R1435" s="11"/>
      <c r="S1435" s="11"/>
      <c r="T1435" s="11"/>
      <c r="U1435" s="11"/>
      <c r="V1435" s="10" t="str">
        <f t="shared" si="145"/>
        <v/>
      </c>
      <c r="W1435" s="8"/>
      <c r="X1435" s="12"/>
      <c r="Y1435" s="8"/>
      <c r="Z1435" s="8"/>
      <c r="AA1435" s="8"/>
      <c r="AB1435" s="8"/>
      <c r="AC1435" s="66"/>
    </row>
    <row r="1436" spans="2:29" x14ac:dyDescent="0.25">
      <c r="B1436" s="2"/>
      <c r="C1436" s="8"/>
      <c r="D1436" s="8"/>
      <c r="E1436" s="8"/>
      <c r="F1436" s="8"/>
      <c r="G1436" s="8"/>
      <c r="H1436" s="8"/>
      <c r="I1436" s="8"/>
      <c r="J1436" s="10" t="str">
        <f t="shared" si="147"/>
        <v/>
      </c>
      <c r="K1436" s="8"/>
      <c r="L1436" s="8"/>
      <c r="M1436" s="8"/>
      <c r="N1436" s="10" t="str">
        <f t="shared" si="146"/>
        <v/>
      </c>
      <c r="O1436" s="11"/>
      <c r="P1436" s="11"/>
      <c r="Q1436" s="11"/>
      <c r="R1436" s="11"/>
      <c r="S1436" s="11"/>
      <c r="T1436" s="11"/>
      <c r="U1436" s="11"/>
      <c r="V1436" s="10" t="str">
        <f t="shared" si="145"/>
        <v/>
      </c>
      <c r="W1436" s="8"/>
      <c r="X1436" s="12"/>
      <c r="Y1436" s="8"/>
      <c r="Z1436" s="8"/>
      <c r="AA1436" s="8"/>
      <c r="AB1436" s="1"/>
      <c r="AC1436" s="66"/>
    </row>
    <row r="1437" spans="2:29" x14ac:dyDescent="0.25">
      <c r="B1437" s="2"/>
      <c r="C1437" s="8"/>
      <c r="D1437" s="8"/>
      <c r="E1437" s="8"/>
      <c r="F1437" s="8"/>
      <c r="G1437" s="8"/>
      <c r="H1437" s="8"/>
      <c r="I1437" s="8"/>
      <c r="J1437" s="10" t="str">
        <f t="shared" ref="J1437:J1446" si="148">IF(SUM(C1437:I1437)=0,"",SUM(C1437:I1437))</f>
        <v/>
      </c>
      <c r="K1437" s="8"/>
      <c r="L1437" s="8"/>
      <c r="M1437" s="8"/>
      <c r="N1437" s="10" t="str">
        <f t="shared" si="146"/>
        <v/>
      </c>
      <c r="O1437" s="11"/>
      <c r="P1437" s="11"/>
      <c r="Q1437" s="11"/>
      <c r="R1437" s="11"/>
      <c r="S1437" s="11"/>
      <c r="T1437" s="11"/>
      <c r="U1437" s="11"/>
      <c r="V1437" s="10" t="str">
        <f t="shared" si="145"/>
        <v/>
      </c>
      <c r="W1437" s="8"/>
      <c r="X1437" s="12"/>
      <c r="Y1437" s="8"/>
      <c r="Z1437" s="8"/>
      <c r="AA1437" s="8"/>
      <c r="AB1437" s="8"/>
      <c r="AC1437" s="66"/>
    </row>
    <row r="1438" spans="2:29" x14ac:dyDescent="0.25">
      <c r="B1438" s="2"/>
      <c r="C1438" s="8"/>
      <c r="D1438" s="8"/>
      <c r="E1438" s="8"/>
      <c r="F1438" s="8"/>
      <c r="G1438" s="8"/>
      <c r="H1438" s="8"/>
      <c r="I1438" s="8"/>
      <c r="J1438" s="10" t="str">
        <f t="shared" si="148"/>
        <v/>
      </c>
      <c r="K1438" s="8"/>
      <c r="L1438" s="8"/>
      <c r="M1438" s="8"/>
      <c r="N1438" s="10" t="str">
        <f t="shared" si="146"/>
        <v/>
      </c>
      <c r="O1438" s="11"/>
      <c r="P1438" s="11"/>
      <c r="Q1438" s="11"/>
      <c r="R1438" s="11"/>
      <c r="S1438" s="11"/>
      <c r="T1438" s="11"/>
      <c r="U1438" s="11"/>
      <c r="V1438" s="10" t="str">
        <f t="shared" si="145"/>
        <v/>
      </c>
      <c r="W1438" s="8"/>
      <c r="X1438" s="12"/>
      <c r="Y1438" s="8"/>
      <c r="Z1438" s="8"/>
      <c r="AA1438" s="8"/>
      <c r="AB1438" s="1"/>
      <c r="AC1438" s="66"/>
    </row>
    <row r="1439" spans="2:29" x14ac:dyDescent="0.25">
      <c r="B1439" s="2"/>
      <c r="C1439" s="8"/>
      <c r="D1439" s="8"/>
      <c r="E1439" s="8"/>
      <c r="F1439" s="8"/>
      <c r="G1439" s="8"/>
      <c r="H1439" s="8"/>
      <c r="I1439" s="8"/>
      <c r="J1439" s="10" t="str">
        <f t="shared" si="148"/>
        <v/>
      </c>
      <c r="K1439" s="8"/>
      <c r="L1439" s="8"/>
      <c r="M1439" s="8"/>
      <c r="N1439" s="10" t="str">
        <f t="shared" si="146"/>
        <v/>
      </c>
      <c r="O1439" s="11"/>
      <c r="P1439" s="11"/>
      <c r="Q1439" s="11"/>
      <c r="R1439" s="11"/>
      <c r="S1439" s="11"/>
      <c r="T1439" s="11"/>
      <c r="U1439" s="11"/>
      <c r="V1439" s="10" t="str">
        <f t="shared" si="145"/>
        <v/>
      </c>
      <c r="W1439" s="8"/>
      <c r="X1439" s="12"/>
      <c r="Y1439" s="8"/>
      <c r="Z1439" s="8"/>
      <c r="AA1439" s="8"/>
      <c r="AB1439" s="8"/>
      <c r="AC1439" s="66"/>
    </row>
    <row r="1440" spans="2:29" x14ac:dyDescent="0.25">
      <c r="B1440" s="2"/>
      <c r="C1440" s="8"/>
      <c r="D1440" s="8"/>
      <c r="E1440" s="8"/>
      <c r="F1440" s="8"/>
      <c r="G1440" s="8"/>
      <c r="H1440" s="8"/>
      <c r="I1440" s="8"/>
      <c r="J1440" s="10" t="str">
        <f t="shared" si="148"/>
        <v/>
      </c>
      <c r="K1440" s="8"/>
      <c r="L1440" s="8"/>
      <c r="M1440" s="8"/>
      <c r="N1440" s="10" t="str">
        <f t="shared" si="146"/>
        <v/>
      </c>
      <c r="O1440" s="11"/>
      <c r="P1440" s="11"/>
      <c r="Q1440" s="11"/>
      <c r="R1440" s="11"/>
      <c r="S1440" s="11"/>
      <c r="T1440" s="11"/>
      <c r="U1440" s="11"/>
      <c r="V1440" s="10" t="str">
        <f t="shared" si="145"/>
        <v/>
      </c>
      <c r="W1440" s="8"/>
      <c r="X1440" s="12"/>
      <c r="Y1440" s="8"/>
      <c r="Z1440" s="8"/>
      <c r="AA1440" s="8"/>
      <c r="AB1440" s="1"/>
      <c r="AC1440" s="66"/>
    </row>
    <row r="1441" spans="2:29" x14ac:dyDescent="0.25">
      <c r="B1441" s="2"/>
      <c r="C1441" s="8"/>
      <c r="D1441" s="8"/>
      <c r="E1441" s="8"/>
      <c r="F1441" s="8"/>
      <c r="G1441" s="8"/>
      <c r="H1441" s="8"/>
      <c r="I1441" s="8"/>
      <c r="J1441" s="10" t="str">
        <f t="shared" si="148"/>
        <v/>
      </c>
      <c r="K1441" s="8"/>
      <c r="L1441" s="8"/>
      <c r="M1441" s="8"/>
      <c r="N1441" s="10" t="str">
        <f t="shared" si="146"/>
        <v/>
      </c>
      <c r="O1441" s="11"/>
      <c r="P1441" s="11"/>
      <c r="Q1441" s="11"/>
      <c r="R1441" s="11"/>
      <c r="S1441" s="11"/>
      <c r="T1441" s="11"/>
      <c r="U1441" s="11"/>
      <c r="V1441" s="10" t="str">
        <f t="shared" si="145"/>
        <v/>
      </c>
      <c r="W1441" s="8"/>
      <c r="X1441" s="12"/>
      <c r="Y1441" s="8"/>
      <c r="Z1441" s="8"/>
      <c r="AA1441" s="8"/>
      <c r="AB1441" s="8"/>
      <c r="AC1441" s="66"/>
    </row>
    <row r="1442" spans="2:29" x14ac:dyDescent="0.25">
      <c r="B1442" s="2"/>
      <c r="C1442" s="8"/>
      <c r="D1442" s="8"/>
      <c r="E1442" s="8"/>
      <c r="F1442" s="8"/>
      <c r="G1442" s="8"/>
      <c r="H1442" s="8"/>
      <c r="I1442" s="8"/>
      <c r="J1442" s="10" t="str">
        <f t="shared" si="148"/>
        <v/>
      </c>
      <c r="K1442" s="8"/>
      <c r="L1442" s="8"/>
      <c r="M1442" s="8"/>
      <c r="N1442" s="10" t="str">
        <f t="shared" si="146"/>
        <v/>
      </c>
      <c r="O1442" s="11"/>
      <c r="P1442" s="11"/>
      <c r="Q1442" s="11"/>
      <c r="R1442" s="11"/>
      <c r="S1442" s="11"/>
      <c r="T1442" s="11"/>
      <c r="U1442" s="11"/>
      <c r="V1442" s="10" t="str">
        <f t="shared" si="145"/>
        <v/>
      </c>
      <c r="W1442" s="8"/>
      <c r="X1442" s="12"/>
      <c r="Y1442" s="8"/>
      <c r="Z1442" s="8"/>
      <c r="AA1442" s="8"/>
      <c r="AB1442" s="1"/>
      <c r="AC1442" s="66"/>
    </row>
    <row r="1443" spans="2:29" x14ac:dyDescent="0.25">
      <c r="B1443" s="2"/>
      <c r="C1443" s="8"/>
      <c r="D1443" s="8"/>
      <c r="E1443" s="8"/>
      <c r="F1443" s="8"/>
      <c r="G1443" s="8"/>
      <c r="H1443" s="8"/>
      <c r="I1443" s="8"/>
      <c r="J1443" s="10" t="str">
        <f t="shared" si="148"/>
        <v/>
      </c>
      <c r="K1443" s="8"/>
      <c r="L1443" s="8"/>
      <c r="M1443" s="8"/>
      <c r="N1443" s="10" t="str">
        <f t="shared" si="146"/>
        <v/>
      </c>
      <c r="O1443" s="11"/>
      <c r="P1443" s="11"/>
      <c r="Q1443" s="11"/>
      <c r="R1443" s="11"/>
      <c r="S1443" s="11"/>
      <c r="T1443" s="11"/>
      <c r="U1443" s="11"/>
      <c r="V1443" s="10" t="str">
        <f t="shared" si="145"/>
        <v/>
      </c>
      <c r="W1443" s="8"/>
      <c r="X1443" s="12"/>
      <c r="Y1443" s="8"/>
      <c r="Z1443" s="8"/>
      <c r="AA1443" s="8"/>
      <c r="AB1443" s="8"/>
      <c r="AC1443" s="66"/>
    </row>
    <row r="1444" spans="2:29" x14ac:dyDescent="0.25">
      <c r="B1444" s="2"/>
      <c r="C1444" s="8"/>
      <c r="D1444" s="8"/>
      <c r="E1444" s="8"/>
      <c r="F1444" s="8"/>
      <c r="G1444" s="8"/>
      <c r="H1444" s="8"/>
      <c r="I1444" s="8"/>
      <c r="J1444" s="10" t="str">
        <f t="shared" si="148"/>
        <v/>
      </c>
      <c r="K1444" s="8"/>
      <c r="L1444" s="8"/>
      <c r="M1444" s="8"/>
      <c r="N1444" s="10" t="str">
        <f t="shared" si="146"/>
        <v/>
      </c>
      <c r="O1444" s="11"/>
      <c r="P1444" s="11"/>
      <c r="Q1444" s="11"/>
      <c r="R1444" s="11"/>
      <c r="S1444" s="11"/>
      <c r="T1444" s="11"/>
      <c r="U1444" s="11"/>
      <c r="V1444" s="10" t="str">
        <f t="shared" si="145"/>
        <v/>
      </c>
      <c r="W1444" s="8"/>
      <c r="X1444" s="12"/>
      <c r="Y1444" s="8"/>
      <c r="Z1444" s="8"/>
      <c r="AA1444" s="8"/>
      <c r="AB1444" s="1"/>
      <c r="AC1444" s="66"/>
    </row>
    <row r="1445" spans="2:29" x14ac:dyDescent="0.25">
      <c r="B1445" s="2"/>
      <c r="C1445" s="8"/>
      <c r="D1445" s="8"/>
      <c r="E1445" s="8"/>
      <c r="F1445" s="8"/>
      <c r="G1445" s="8"/>
      <c r="H1445" s="8"/>
      <c r="I1445" s="8"/>
      <c r="J1445" s="10" t="str">
        <f t="shared" si="148"/>
        <v/>
      </c>
      <c r="K1445" s="8"/>
      <c r="L1445" s="8"/>
      <c r="M1445" s="8"/>
      <c r="N1445" s="10" t="str">
        <f t="shared" si="146"/>
        <v/>
      </c>
      <c r="O1445" s="11"/>
      <c r="P1445" s="11"/>
      <c r="Q1445" s="11"/>
      <c r="R1445" s="11"/>
      <c r="S1445" s="11"/>
      <c r="T1445" s="11"/>
      <c r="U1445" s="11"/>
      <c r="V1445" s="10" t="str">
        <f t="shared" si="145"/>
        <v/>
      </c>
      <c r="W1445" s="8"/>
      <c r="X1445" s="12"/>
      <c r="Y1445" s="8"/>
      <c r="Z1445" s="8"/>
      <c r="AA1445" s="8"/>
      <c r="AB1445" s="8"/>
      <c r="AC1445" s="66"/>
    </row>
    <row r="1446" spans="2:29" x14ac:dyDescent="0.25">
      <c r="B1446" s="2"/>
      <c r="C1446" s="8"/>
      <c r="D1446" s="8"/>
      <c r="E1446" s="8"/>
      <c r="F1446" s="8"/>
      <c r="G1446" s="8"/>
      <c r="H1446" s="8"/>
      <c r="I1446" s="8"/>
      <c r="J1446" s="10" t="str">
        <f t="shared" si="148"/>
        <v/>
      </c>
      <c r="K1446" s="8"/>
      <c r="L1446" s="8"/>
      <c r="M1446" s="8"/>
      <c r="N1446" s="10" t="str">
        <f t="shared" si="146"/>
        <v/>
      </c>
      <c r="O1446" s="11"/>
      <c r="P1446" s="11"/>
      <c r="Q1446" s="11"/>
      <c r="R1446" s="11"/>
      <c r="S1446" s="11"/>
      <c r="T1446" s="11"/>
      <c r="U1446" s="11"/>
      <c r="V1446" s="10" t="str">
        <f t="shared" si="145"/>
        <v/>
      </c>
      <c r="W1446" s="8"/>
      <c r="X1446" s="12"/>
      <c r="Y1446" s="8"/>
      <c r="Z1446" s="8"/>
      <c r="AA1446" s="8"/>
      <c r="AB1446" s="1"/>
      <c r="AC1446" s="66"/>
    </row>
    <row r="1447" spans="2:29" x14ac:dyDescent="0.25">
      <c r="B1447" s="2"/>
      <c r="C1447" s="8"/>
      <c r="D1447" s="8"/>
      <c r="E1447" s="8"/>
      <c r="F1447" s="8"/>
      <c r="G1447" s="8"/>
      <c r="H1447" s="8"/>
      <c r="I1447" s="8"/>
      <c r="J1447" s="10" t="str">
        <f t="shared" ref="J1447:J1510" si="149">IF(SUM(C1447:I1447)=0,"",SUM(C1447:I1447))</f>
        <v/>
      </c>
      <c r="K1447" s="8"/>
      <c r="L1447" s="8"/>
      <c r="M1447" s="8"/>
      <c r="N1447" s="10" t="str">
        <f t="shared" si="146"/>
        <v/>
      </c>
      <c r="O1447" s="11"/>
      <c r="P1447" s="11"/>
      <c r="Q1447" s="11"/>
      <c r="R1447" s="11"/>
      <c r="S1447" s="11"/>
      <c r="T1447" s="11"/>
      <c r="U1447" s="11"/>
      <c r="V1447" s="10" t="str">
        <f t="shared" si="145"/>
        <v/>
      </c>
      <c r="W1447" s="8"/>
      <c r="X1447" s="12"/>
      <c r="Y1447" s="8"/>
      <c r="Z1447" s="8"/>
      <c r="AA1447" s="8"/>
      <c r="AB1447" s="8"/>
      <c r="AC1447" s="66"/>
    </row>
    <row r="1448" spans="2:29" x14ac:dyDescent="0.25">
      <c r="B1448" s="2"/>
      <c r="C1448" s="8"/>
      <c r="D1448" s="8"/>
      <c r="E1448" s="8"/>
      <c r="F1448" s="8"/>
      <c r="G1448" s="8"/>
      <c r="H1448" s="8"/>
      <c r="I1448" s="8"/>
      <c r="J1448" s="10" t="str">
        <f t="shared" si="149"/>
        <v/>
      </c>
      <c r="K1448" s="8"/>
      <c r="L1448" s="8"/>
      <c r="M1448" s="8"/>
      <c r="N1448" s="10" t="str">
        <f t="shared" si="146"/>
        <v/>
      </c>
      <c r="O1448" s="11"/>
      <c r="P1448" s="11"/>
      <c r="Q1448" s="11"/>
      <c r="R1448" s="11"/>
      <c r="S1448" s="11"/>
      <c r="T1448" s="11"/>
      <c r="U1448" s="11"/>
      <c r="V1448" s="10" t="str">
        <f t="shared" ref="V1448:V1474" si="150">IF(N1448&lt;&gt;"",IFERROR(V1447+N1448,""),"")</f>
        <v/>
      </c>
      <c r="W1448" s="8"/>
      <c r="X1448" s="12"/>
      <c r="Y1448" s="8"/>
      <c r="Z1448" s="8"/>
      <c r="AA1448" s="8"/>
      <c r="AB1448" s="1"/>
      <c r="AC1448" s="66"/>
    </row>
    <row r="1449" spans="2:29" x14ac:dyDescent="0.25">
      <c r="B1449" s="2"/>
      <c r="C1449" s="8"/>
      <c r="D1449" s="8"/>
      <c r="E1449" s="8"/>
      <c r="F1449" s="8"/>
      <c r="G1449" s="8"/>
      <c r="H1449" s="8"/>
      <c r="I1449" s="8"/>
      <c r="J1449" s="10" t="str">
        <f t="shared" si="149"/>
        <v/>
      </c>
      <c r="K1449" s="8"/>
      <c r="L1449" s="8"/>
      <c r="M1449" s="8"/>
      <c r="N1449" s="10" t="str">
        <f t="shared" ref="N1449:N1494" si="151">IFERROR(J1449+M1449,"")</f>
        <v/>
      </c>
      <c r="O1449" s="11"/>
      <c r="P1449" s="11"/>
      <c r="Q1449" s="11"/>
      <c r="R1449" s="11"/>
      <c r="S1449" s="11"/>
      <c r="T1449" s="11"/>
      <c r="U1449" s="11"/>
      <c r="V1449" s="10" t="str">
        <f t="shared" si="150"/>
        <v/>
      </c>
      <c r="W1449" s="8"/>
      <c r="X1449" s="12"/>
      <c r="Y1449" s="8"/>
      <c r="Z1449" s="8"/>
      <c r="AA1449" s="8"/>
      <c r="AB1449" s="8"/>
      <c r="AC1449" s="66"/>
    </row>
    <row r="1450" spans="2:29" x14ac:dyDescent="0.25">
      <c r="B1450" s="2"/>
      <c r="C1450" s="8"/>
      <c r="D1450" s="8"/>
      <c r="E1450" s="8"/>
      <c r="F1450" s="8"/>
      <c r="G1450" s="8"/>
      <c r="H1450" s="8"/>
      <c r="I1450" s="8"/>
      <c r="J1450" s="10" t="str">
        <f t="shared" si="149"/>
        <v/>
      </c>
      <c r="K1450" s="8"/>
      <c r="L1450" s="8"/>
      <c r="M1450" s="8"/>
      <c r="N1450" s="10" t="str">
        <f t="shared" si="151"/>
        <v/>
      </c>
      <c r="O1450" s="11"/>
      <c r="P1450" s="11"/>
      <c r="Q1450" s="11"/>
      <c r="R1450" s="11"/>
      <c r="S1450" s="11"/>
      <c r="T1450" s="11"/>
      <c r="U1450" s="11"/>
      <c r="V1450" s="10" t="str">
        <f t="shared" si="150"/>
        <v/>
      </c>
      <c r="W1450" s="8"/>
      <c r="X1450" s="12"/>
      <c r="Y1450" s="8"/>
      <c r="Z1450" s="8"/>
      <c r="AA1450" s="8"/>
      <c r="AB1450" s="1"/>
      <c r="AC1450" s="66"/>
    </row>
    <row r="1451" spans="2:29" x14ac:dyDescent="0.25">
      <c r="B1451" s="2"/>
      <c r="C1451" s="8"/>
      <c r="D1451" s="8"/>
      <c r="E1451" s="8"/>
      <c r="F1451" s="8"/>
      <c r="G1451" s="8"/>
      <c r="H1451" s="8"/>
      <c r="I1451" s="8"/>
      <c r="J1451" s="10" t="str">
        <f t="shared" si="149"/>
        <v/>
      </c>
      <c r="K1451" s="8"/>
      <c r="L1451" s="8"/>
      <c r="M1451" s="8"/>
      <c r="N1451" s="10" t="str">
        <f t="shared" si="151"/>
        <v/>
      </c>
      <c r="O1451" s="11"/>
      <c r="P1451" s="11"/>
      <c r="Q1451" s="11"/>
      <c r="R1451" s="11"/>
      <c r="S1451" s="11"/>
      <c r="T1451" s="11"/>
      <c r="U1451" s="11"/>
      <c r="V1451" s="10" t="str">
        <f t="shared" si="150"/>
        <v/>
      </c>
      <c r="W1451" s="8"/>
      <c r="X1451" s="12"/>
      <c r="Y1451" s="8"/>
      <c r="Z1451" s="8"/>
      <c r="AA1451" s="8"/>
      <c r="AB1451" s="8"/>
      <c r="AC1451" s="66"/>
    </row>
    <row r="1452" spans="2:29" x14ac:dyDescent="0.25">
      <c r="B1452" s="2"/>
      <c r="C1452" s="8"/>
      <c r="D1452" s="8"/>
      <c r="E1452" s="8"/>
      <c r="F1452" s="8"/>
      <c r="G1452" s="8"/>
      <c r="H1452" s="8"/>
      <c r="I1452" s="8"/>
      <c r="J1452" s="10" t="str">
        <f t="shared" si="149"/>
        <v/>
      </c>
      <c r="K1452" s="8"/>
      <c r="L1452" s="8"/>
      <c r="M1452" s="8"/>
      <c r="N1452" s="10" t="str">
        <f t="shared" si="151"/>
        <v/>
      </c>
      <c r="O1452" s="11"/>
      <c r="P1452" s="11"/>
      <c r="Q1452" s="11"/>
      <c r="R1452" s="11"/>
      <c r="S1452" s="11"/>
      <c r="T1452" s="11"/>
      <c r="U1452" s="11"/>
      <c r="V1452" s="10" t="str">
        <f t="shared" si="150"/>
        <v/>
      </c>
      <c r="W1452" s="8"/>
      <c r="X1452" s="12"/>
      <c r="Y1452" s="8"/>
      <c r="Z1452" s="8"/>
      <c r="AA1452" s="8"/>
      <c r="AB1452" s="1"/>
      <c r="AC1452" s="66"/>
    </row>
    <row r="1453" spans="2:29" x14ac:dyDescent="0.25">
      <c r="B1453" s="2"/>
      <c r="C1453" s="8"/>
      <c r="D1453" s="8"/>
      <c r="E1453" s="8"/>
      <c r="F1453" s="8"/>
      <c r="G1453" s="8"/>
      <c r="H1453" s="8"/>
      <c r="I1453" s="8"/>
      <c r="J1453" s="10" t="str">
        <f t="shared" si="149"/>
        <v/>
      </c>
      <c r="K1453" s="8"/>
      <c r="L1453" s="8"/>
      <c r="M1453" s="8"/>
      <c r="N1453" s="10" t="str">
        <f t="shared" si="151"/>
        <v/>
      </c>
      <c r="O1453" s="11"/>
      <c r="P1453" s="11"/>
      <c r="Q1453" s="11"/>
      <c r="R1453" s="11"/>
      <c r="S1453" s="11"/>
      <c r="T1453" s="11"/>
      <c r="U1453" s="11"/>
      <c r="V1453" s="10" t="str">
        <f t="shared" si="150"/>
        <v/>
      </c>
      <c r="W1453" s="8"/>
      <c r="X1453" s="12"/>
      <c r="Y1453" s="8"/>
      <c r="Z1453" s="8"/>
      <c r="AA1453" s="8"/>
      <c r="AB1453" s="8"/>
      <c r="AC1453" s="66"/>
    </row>
    <row r="1454" spans="2:29" x14ac:dyDescent="0.25">
      <c r="B1454" s="2"/>
      <c r="C1454" s="8"/>
      <c r="D1454" s="8"/>
      <c r="E1454" s="8"/>
      <c r="F1454" s="8"/>
      <c r="G1454" s="8"/>
      <c r="H1454" s="8"/>
      <c r="I1454" s="8"/>
      <c r="J1454" s="10" t="str">
        <f t="shared" si="149"/>
        <v/>
      </c>
      <c r="K1454" s="8"/>
      <c r="L1454" s="8"/>
      <c r="M1454" s="8"/>
      <c r="N1454" s="10" t="str">
        <f t="shared" si="151"/>
        <v/>
      </c>
      <c r="O1454" s="11"/>
      <c r="P1454" s="11"/>
      <c r="Q1454" s="11"/>
      <c r="R1454" s="11"/>
      <c r="S1454" s="11"/>
      <c r="T1454" s="11"/>
      <c r="U1454" s="11"/>
      <c r="V1454" s="10" t="str">
        <f t="shared" si="150"/>
        <v/>
      </c>
      <c r="W1454" s="8"/>
      <c r="X1454" s="12"/>
      <c r="Y1454" s="8"/>
      <c r="Z1454" s="8"/>
      <c r="AA1454" s="8"/>
      <c r="AB1454" s="1"/>
      <c r="AC1454" s="66"/>
    </row>
    <row r="1455" spans="2:29" x14ac:dyDescent="0.25">
      <c r="B1455" s="2"/>
      <c r="C1455" s="8"/>
      <c r="D1455" s="8"/>
      <c r="E1455" s="8"/>
      <c r="F1455" s="8"/>
      <c r="G1455" s="8"/>
      <c r="H1455" s="8"/>
      <c r="I1455" s="8"/>
      <c r="J1455" s="10" t="str">
        <f t="shared" si="149"/>
        <v/>
      </c>
      <c r="K1455" s="8"/>
      <c r="L1455" s="8"/>
      <c r="M1455" s="8"/>
      <c r="N1455" s="10" t="str">
        <f t="shared" si="151"/>
        <v/>
      </c>
      <c r="O1455" s="11"/>
      <c r="P1455" s="11"/>
      <c r="Q1455" s="11"/>
      <c r="R1455" s="11"/>
      <c r="S1455" s="11"/>
      <c r="T1455" s="11"/>
      <c r="U1455" s="11"/>
      <c r="V1455" s="10" t="str">
        <f t="shared" si="150"/>
        <v/>
      </c>
      <c r="W1455" s="8"/>
      <c r="X1455" s="12"/>
      <c r="Y1455" s="8"/>
      <c r="Z1455" s="8"/>
      <c r="AA1455" s="8"/>
      <c r="AB1455" s="8"/>
      <c r="AC1455" s="66"/>
    </row>
    <row r="1456" spans="2:29" x14ac:dyDescent="0.25">
      <c r="B1456" s="2"/>
      <c r="C1456" s="8"/>
      <c r="D1456" s="8"/>
      <c r="E1456" s="8"/>
      <c r="F1456" s="8"/>
      <c r="G1456" s="8"/>
      <c r="H1456" s="8"/>
      <c r="I1456" s="8"/>
      <c r="J1456" s="10" t="str">
        <f t="shared" si="149"/>
        <v/>
      </c>
      <c r="K1456" s="8"/>
      <c r="L1456" s="8"/>
      <c r="M1456" s="8"/>
      <c r="N1456" s="10" t="str">
        <f t="shared" si="151"/>
        <v/>
      </c>
      <c r="O1456" s="11"/>
      <c r="P1456" s="11"/>
      <c r="Q1456" s="11"/>
      <c r="R1456" s="11"/>
      <c r="S1456" s="11"/>
      <c r="T1456" s="11"/>
      <c r="U1456" s="11"/>
      <c r="V1456" s="10" t="str">
        <f t="shared" si="150"/>
        <v/>
      </c>
      <c r="W1456" s="8"/>
      <c r="X1456" s="12"/>
      <c r="Y1456" s="8"/>
      <c r="Z1456" s="8"/>
      <c r="AA1456" s="8"/>
      <c r="AB1456" s="1"/>
      <c r="AC1456" s="66"/>
    </row>
    <row r="1457" spans="2:29" x14ac:dyDescent="0.25">
      <c r="B1457" s="2"/>
      <c r="C1457" s="8"/>
      <c r="D1457" s="8"/>
      <c r="E1457" s="8"/>
      <c r="F1457" s="8"/>
      <c r="G1457" s="8"/>
      <c r="H1457" s="8"/>
      <c r="I1457" s="8"/>
      <c r="J1457" s="10" t="str">
        <f t="shared" si="149"/>
        <v/>
      </c>
      <c r="K1457" s="8"/>
      <c r="L1457" s="8"/>
      <c r="M1457" s="8"/>
      <c r="N1457" s="10" t="str">
        <f t="shared" si="151"/>
        <v/>
      </c>
      <c r="O1457" s="11"/>
      <c r="P1457" s="11"/>
      <c r="Q1457" s="11"/>
      <c r="R1457" s="11"/>
      <c r="S1457" s="11"/>
      <c r="T1457" s="11"/>
      <c r="U1457" s="11"/>
      <c r="V1457" s="10" t="str">
        <f t="shared" si="150"/>
        <v/>
      </c>
      <c r="W1457" s="8"/>
      <c r="X1457" s="12"/>
      <c r="Y1457" s="8"/>
      <c r="Z1457" s="8"/>
      <c r="AA1457" s="8"/>
      <c r="AB1457" s="8"/>
      <c r="AC1457" s="66"/>
    </row>
    <row r="1458" spans="2:29" x14ac:dyDescent="0.25">
      <c r="B1458" s="2"/>
      <c r="C1458" s="8"/>
      <c r="D1458" s="8"/>
      <c r="E1458" s="8"/>
      <c r="F1458" s="8"/>
      <c r="G1458" s="8"/>
      <c r="H1458" s="8"/>
      <c r="I1458" s="8"/>
      <c r="J1458" s="10" t="str">
        <f t="shared" si="149"/>
        <v/>
      </c>
      <c r="K1458" s="8"/>
      <c r="L1458" s="8"/>
      <c r="M1458" s="8"/>
      <c r="N1458" s="10" t="str">
        <f t="shared" si="151"/>
        <v/>
      </c>
      <c r="O1458" s="11"/>
      <c r="P1458" s="11"/>
      <c r="Q1458" s="11"/>
      <c r="R1458" s="11"/>
      <c r="S1458" s="11"/>
      <c r="T1458" s="11"/>
      <c r="U1458" s="11"/>
      <c r="V1458" s="10" t="str">
        <f t="shared" si="150"/>
        <v/>
      </c>
      <c r="W1458" s="8"/>
      <c r="X1458" s="12"/>
      <c r="Y1458" s="8"/>
      <c r="Z1458" s="8"/>
      <c r="AA1458" s="8"/>
      <c r="AB1458" s="1"/>
      <c r="AC1458" s="66"/>
    </row>
    <row r="1459" spans="2:29" x14ac:dyDescent="0.25">
      <c r="B1459" s="2"/>
      <c r="C1459" s="8"/>
      <c r="D1459" s="8"/>
      <c r="E1459" s="8"/>
      <c r="F1459" s="8"/>
      <c r="G1459" s="8"/>
      <c r="H1459" s="8"/>
      <c r="I1459" s="8"/>
      <c r="J1459" s="10" t="str">
        <f t="shared" si="149"/>
        <v/>
      </c>
      <c r="K1459" s="8"/>
      <c r="L1459" s="8"/>
      <c r="M1459" s="8"/>
      <c r="N1459" s="10" t="str">
        <f t="shared" si="151"/>
        <v/>
      </c>
      <c r="O1459" s="11"/>
      <c r="P1459" s="11"/>
      <c r="Q1459" s="11"/>
      <c r="R1459" s="11"/>
      <c r="S1459" s="11"/>
      <c r="T1459" s="11"/>
      <c r="U1459" s="11"/>
      <c r="V1459" s="10" t="str">
        <f t="shared" si="150"/>
        <v/>
      </c>
      <c r="W1459" s="8"/>
      <c r="X1459" s="12"/>
      <c r="Y1459" s="8"/>
      <c r="Z1459" s="8"/>
      <c r="AA1459" s="8"/>
      <c r="AB1459" s="8"/>
      <c r="AC1459" s="66"/>
    </row>
    <row r="1460" spans="2:29" x14ac:dyDescent="0.25">
      <c r="B1460" s="2"/>
      <c r="C1460" s="8"/>
      <c r="D1460" s="8"/>
      <c r="E1460" s="8"/>
      <c r="F1460" s="8"/>
      <c r="G1460" s="8"/>
      <c r="H1460" s="8"/>
      <c r="I1460" s="8"/>
      <c r="J1460" s="10" t="str">
        <f t="shared" si="149"/>
        <v/>
      </c>
      <c r="K1460" s="8"/>
      <c r="L1460" s="8"/>
      <c r="M1460" s="8"/>
      <c r="N1460" s="10" t="str">
        <f t="shared" si="151"/>
        <v/>
      </c>
      <c r="O1460" s="11"/>
      <c r="P1460" s="11"/>
      <c r="Q1460" s="11"/>
      <c r="R1460" s="11"/>
      <c r="S1460" s="11"/>
      <c r="T1460" s="11"/>
      <c r="U1460" s="11"/>
      <c r="V1460" s="10" t="str">
        <f t="shared" si="150"/>
        <v/>
      </c>
      <c r="W1460" s="8"/>
      <c r="X1460" s="12"/>
      <c r="Y1460" s="8"/>
      <c r="Z1460" s="8"/>
      <c r="AA1460" s="8"/>
      <c r="AB1460" s="1"/>
      <c r="AC1460" s="66"/>
    </row>
    <row r="1461" spans="2:29" x14ac:dyDescent="0.25">
      <c r="B1461" s="2"/>
      <c r="C1461" s="8"/>
      <c r="D1461" s="8"/>
      <c r="E1461" s="8"/>
      <c r="F1461" s="8"/>
      <c r="G1461" s="8"/>
      <c r="H1461" s="8"/>
      <c r="I1461" s="8"/>
      <c r="J1461" s="10" t="str">
        <f t="shared" si="149"/>
        <v/>
      </c>
      <c r="K1461" s="8"/>
      <c r="L1461" s="8"/>
      <c r="M1461" s="8"/>
      <c r="N1461" s="10" t="str">
        <f t="shared" si="151"/>
        <v/>
      </c>
      <c r="O1461" s="11"/>
      <c r="P1461" s="11"/>
      <c r="Q1461" s="11"/>
      <c r="R1461" s="11"/>
      <c r="S1461" s="11"/>
      <c r="T1461" s="11"/>
      <c r="U1461" s="11"/>
      <c r="V1461" s="10" t="str">
        <f t="shared" si="150"/>
        <v/>
      </c>
      <c r="W1461" s="8"/>
      <c r="X1461" s="12"/>
      <c r="Y1461" s="8"/>
      <c r="Z1461" s="8"/>
      <c r="AA1461" s="8"/>
      <c r="AB1461" s="8"/>
      <c r="AC1461" s="66"/>
    </row>
    <row r="1462" spans="2:29" x14ac:dyDescent="0.25">
      <c r="B1462" s="2"/>
      <c r="C1462" s="8"/>
      <c r="D1462" s="8"/>
      <c r="E1462" s="8"/>
      <c r="F1462" s="8"/>
      <c r="G1462" s="8"/>
      <c r="H1462" s="8"/>
      <c r="I1462" s="8"/>
      <c r="J1462" s="10" t="str">
        <f t="shared" si="149"/>
        <v/>
      </c>
      <c r="K1462" s="8"/>
      <c r="L1462" s="8"/>
      <c r="M1462" s="8"/>
      <c r="N1462" s="10" t="str">
        <f t="shared" si="151"/>
        <v/>
      </c>
      <c r="O1462" s="11"/>
      <c r="P1462" s="11"/>
      <c r="Q1462" s="11"/>
      <c r="R1462" s="11"/>
      <c r="S1462" s="11"/>
      <c r="T1462" s="11"/>
      <c r="U1462" s="11"/>
      <c r="V1462" s="10" t="str">
        <f t="shared" si="150"/>
        <v/>
      </c>
      <c r="W1462" s="8"/>
      <c r="X1462" s="12"/>
      <c r="Y1462" s="8"/>
      <c r="Z1462" s="8"/>
      <c r="AA1462" s="8"/>
      <c r="AB1462" s="1"/>
      <c r="AC1462" s="66"/>
    </row>
    <row r="1463" spans="2:29" x14ac:dyDescent="0.25">
      <c r="B1463" s="2"/>
      <c r="C1463" s="8"/>
      <c r="D1463" s="8"/>
      <c r="E1463" s="8"/>
      <c r="F1463" s="8"/>
      <c r="G1463" s="8"/>
      <c r="H1463" s="8"/>
      <c r="I1463" s="8"/>
      <c r="J1463" s="10" t="str">
        <f t="shared" si="149"/>
        <v/>
      </c>
      <c r="K1463" s="8"/>
      <c r="L1463" s="8"/>
      <c r="M1463" s="8"/>
      <c r="N1463" s="10" t="str">
        <f t="shared" si="151"/>
        <v/>
      </c>
      <c r="O1463" s="11"/>
      <c r="P1463" s="11"/>
      <c r="Q1463" s="11"/>
      <c r="R1463" s="11"/>
      <c r="S1463" s="11"/>
      <c r="T1463" s="11"/>
      <c r="U1463" s="11"/>
      <c r="V1463" s="10" t="str">
        <f t="shared" si="150"/>
        <v/>
      </c>
      <c r="W1463" s="8"/>
      <c r="X1463" s="12"/>
      <c r="Y1463" s="8"/>
      <c r="Z1463" s="8"/>
      <c r="AA1463" s="8"/>
      <c r="AB1463" s="8"/>
      <c r="AC1463" s="66"/>
    </row>
    <row r="1464" spans="2:29" x14ac:dyDescent="0.25">
      <c r="B1464" s="2"/>
      <c r="C1464" s="8"/>
      <c r="D1464" s="8"/>
      <c r="E1464" s="8"/>
      <c r="F1464" s="8"/>
      <c r="G1464" s="8"/>
      <c r="H1464" s="8"/>
      <c r="I1464" s="8"/>
      <c r="J1464" s="10" t="str">
        <f t="shared" si="149"/>
        <v/>
      </c>
      <c r="K1464" s="8"/>
      <c r="L1464" s="8"/>
      <c r="M1464" s="8"/>
      <c r="N1464" s="10" t="str">
        <f t="shared" si="151"/>
        <v/>
      </c>
      <c r="O1464" s="11"/>
      <c r="P1464" s="11"/>
      <c r="Q1464" s="11"/>
      <c r="R1464" s="11"/>
      <c r="S1464" s="11"/>
      <c r="T1464" s="11"/>
      <c r="U1464" s="11"/>
      <c r="V1464" s="10" t="str">
        <f t="shared" si="150"/>
        <v/>
      </c>
      <c r="W1464" s="8"/>
      <c r="X1464" s="12"/>
      <c r="Y1464" s="8"/>
      <c r="Z1464" s="8"/>
      <c r="AA1464" s="8"/>
      <c r="AB1464" s="1"/>
      <c r="AC1464" s="66"/>
    </row>
    <row r="1465" spans="2:29" x14ac:dyDescent="0.25">
      <c r="B1465" s="2"/>
      <c r="C1465" s="8"/>
      <c r="D1465" s="8"/>
      <c r="E1465" s="8"/>
      <c r="F1465" s="8"/>
      <c r="G1465" s="8"/>
      <c r="H1465" s="8"/>
      <c r="I1465" s="8"/>
      <c r="J1465" s="10" t="str">
        <f t="shared" si="149"/>
        <v/>
      </c>
      <c r="K1465" s="8"/>
      <c r="L1465" s="8"/>
      <c r="M1465" s="8"/>
      <c r="N1465" s="10" t="str">
        <f t="shared" si="151"/>
        <v/>
      </c>
      <c r="O1465" s="11"/>
      <c r="P1465" s="11"/>
      <c r="Q1465" s="11"/>
      <c r="R1465" s="11"/>
      <c r="S1465" s="11"/>
      <c r="T1465" s="11"/>
      <c r="U1465" s="11"/>
      <c r="V1465" s="10" t="str">
        <f t="shared" si="150"/>
        <v/>
      </c>
      <c r="W1465" s="8"/>
      <c r="X1465" s="12"/>
      <c r="Y1465" s="8"/>
      <c r="Z1465" s="8"/>
      <c r="AA1465" s="8"/>
      <c r="AB1465" s="8"/>
      <c r="AC1465" s="66"/>
    </row>
    <row r="1466" spans="2:29" x14ac:dyDescent="0.25">
      <c r="B1466" s="2"/>
      <c r="C1466" s="8"/>
      <c r="D1466" s="8"/>
      <c r="E1466" s="8"/>
      <c r="F1466" s="8"/>
      <c r="G1466" s="8"/>
      <c r="H1466" s="8"/>
      <c r="I1466" s="8"/>
      <c r="J1466" s="10" t="str">
        <f t="shared" si="149"/>
        <v/>
      </c>
      <c r="K1466" s="8"/>
      <c r="L1466" s="8"/>
      <c r="M1466" s="8"/>
      <c r="N1466" s="10" t="str">
        <f t="shared" si="151"/>
        <v/>
      </c>
      <c r="O1466" s="11"/>
      <c r="P1466" s="11"/>
      <c r="Q1466" s="11"/>
      <c r="R1466" s="11"/>
      <c r="S1466" s="11"/>
      <c r="T1466" s="11"/>
      <c r="U1466" s="11"/>
      <c r="V1466" s="10" t="str">
        <f t="shared" si="150"/>
        <v/>
      </c>
      <c r="W1466" s="8"/>
      <c r="X1466" s="12"/>
      <c r="Y1466" s="8"/>
      <c r="Z1466" s="8"/>
      <c r="AA1466" s="8"/>
      <c r="AB1466" s="1"/>
      <c r="AC1466" s="66"/>
    </row>
    <row r="1467" spans="2:29" x14ac:dyDescent="0.25">
      <c r="B1467" s="2"/>
      <c r="C1467" s="8"/>
      <c r="D1467" s="8"/>
      <c r="E1467" s="8"/>
      <c r="F1467" s="8"/>
      <c r="G1467" s="8"/>
      <c r="H1467" s="8"/>
      <c r="I1467" s="8"/>
      <c r="J1467" s="10" t="str">
        <f t="shared" si="149"/>
        <v/>
      </c>
      <c r="K1467" s="8"/>
      <c r="L1467" s="8"/>
      <c r="M1467" s="8"/>
      <c r="N1467" s="10" t="str">
        <f t="shared" si="151"/>
        <v/>
      </c>
      <c r="O1467" s="11"/>
      <c r="P1467" s="11"/>
      <c r="Q1467" s="11"/>
      <c r="R1467" s="11"/>
      <c r="S1467" s="11"/>
      <c r="T1467" s="11"/>
      <c r="U1467" s="11"/>
      <c r="V1467" s="10" t="str">
        <f t="shared" si="150"/>
        <v/>
      </c>
      <c r="W1467" s="8"/>
      <c r="X1467" s="12"/>
      <c r="Y1467" s="8"/>
      <c r="Z1467" s="8"/>
      <c r="AA1467" s="8"/>
      <c r="AB1467" s="8"/>
      <c r="AC1467" s="66"/>
    </row>
    <row r="1468" spans="2:29" x14ac:dyDescent="0.25">
      <c r="B1468" s="2"/>
      <c r="C1468" s="8"/>
      <c r="D1468" s="8"/>
      <c r="E1468" s="8"/>
      <c r="F1468" s="8"/>
      <c r="G1468" s="8"/>
      <c r="H1468" s="8"/>
      <c r="I1468" s="8"/>
      <c r="J1468" s="10" t="str">
        <f t="shared" si="149"/>
        <v/>
      </c>
      <c r="K1468" s="8"/>
      <c r="L1468" s="8"/>
      <c r="M1468" s="8"/>
      <c r="N1468" s="10" t="str">
        <f t="shared" si="151"/>
        <v/>
      </c>
      <c r="O1468" s="11"/>
      <c r="P1468" s="11"/>
      <c r="Q1468" s="11"/>
      <c r="R1468" s="11"/>
      <c r="S1468" s="11"/>
      <c r="T1468" s="11"/>
      <c r="U1468" s="11"/>
      <c r="V1468" s="10" t="str">
        <f t="shared" si="150"/>
        <v/>
      </c>
      <c r="W1468" s="8"/>
      <c r="X1468" s="12"/>
      <c r="Y1468" s="8"/>
      <c r="Z1468" s="8"/>
      <c r="AA1468" s="8"/>
      <c r="AB1468" s="1"/>
      <c r="AC1468" s="66"/>
    </row>
    <row r="1469" spans="2:29" x14ac:dyDescent="0.25">
      <c r="B1469" s="2"/>
      <c r="C1469" s="8"/>
      <c r="D1469" s="8"/>
      <c r="E1469" s="8"/>
      <c r="F1469" s="8"/>
      <c r="G1469" s="8"/>
      <c r="H1469" s="8"/>
      <c r="I1469" s="8"/>
      <c r="J1469" s="10" t="str">
        <f t="shared" si="149"/>
        <v/>
      </c>
      <c r="K1469" s="8"/>
      <c r="L1469" s="8"/>
      <c r="M1469" s="8"/>
      <c r="N1469" s="10" t="str">
        <f t="shared" si="151"/>
        <v/>
      </c>
      <c r="O1469" s="11"/>
      <c r="P1469" s="11"/>
      <c r="Q1469" s="11"/>
      <c r="R1469" s="11"/>
      <c r="S1469" s="11"/>
      <c r="T1469" s="11"/>
      <c r="U1469" s="11"/>
      <c r="V1469" s="10" t="str">
        <f t="shared" si="150"/>
        <v/>
      </c>
      <c r="W1469" s="8"/>
      <c r="X1469" s="12"/>
      <c r="Y1469" s="8"/>
      <c r="Z1469" s="8"/>
      <c r="AA1469" s="8"/>
      <c r="AB1469" s="8"/>
      <c r="AC1469" s="66"/>
    </row>
    <row r="1470" spans="2:29" x14ac:dyDescent="0.25">
      <c r="B1470" s="2"/>
      <c r="C1470" s="8"/>
      <c r="D1470" s="8"/>
      <c r="E1470" s="8"/>
      <c r="F1470" s="8"/>
      <c r="G1470" s="8"/>
      <c r="H1470" s="8"/>
      <c r="I1470" s="8"/>
      <c r="J1470" s="10" t="str">
        <f t="shared" si="149"/>
        <v/>
      </c>
      <c r="K1470" s="8"/>
      <c r="L1470" s="8"/>
      <c r="M1470" s="8"/>
      <c r="N1470" s="10" t="str">
        <f t="shared" si="151"/>
        <v/>
      </c>
      <c r="O1470" s="11"/>
      <c r="P1470" s="11"/>
      <c r="Q1470" s="11"/>
      <c r="R1470" s="11"/>
      <c r="S1470" s="11"/>
      <c r="T1470" s="11"/>
      <c r="U1470" s="11"/>
      <c r="V1470" s="10" t="str">
        <f t="shared" si="150"/>
        <v/>
      </c>
      <c r="W1470" s="8"/>
      <c r="X1470" s="12"/>
      <c r="Y1470" s="8"/>
      <c r="Z1470" s="8"/>
      <c r="AA1470" s="8"/>
      <c r="AB1470" s="1"/>
      <c r="AC1470" s="66"/>
    </row>
    <row r="1471" spans="2:29" x14ac:dyDescent="0.25">
      <c r="B1471" s="2"/>
      <c r="C1471" s="8"/>
      <c r="D1471" s="8"/>
      <c r="E1471" s="8"/>
      <c r="F1471" s="8"/>
      <c r="G1471" s="8"/>
      <c r="H1471" s="8"/>
      <c r="I1471" s="8"/>
      <c r="J1471" s="10" t="str">
        <f t="shared" si="149"/>
        <v/>
      </c>
      <c r="K1471" s="8"/>
      <c r="L1471" s="8"/>
      <c r="M1471" s="8"/>
      <c r="N1471" s="10" t="str">
        <f t="shared" si="151"/>
        <v/>
      </c>
      <c r="O1471" s="11"/>
      <c r="P1471" s="11"/>
      <c r="Q1471" s="11"/>
      <c r="R1471" s="11"/>
      <c r="S1471" s="11"/>
      <c r="T1471" s="11"/>
      <c r="U1471" s="11"/>
      <c r="V1471" s="10" t="str">
        <f t="shared" si="150"/>
        <v/>
      </c>
      <c r="W1471" s="8"/>
      <c r="X1471" s="12"/>
      <c r="Y1471" s="8"/>
      <c r="Z1471" s="8"/>
      <c r="AA1471" s="8"/>
      <c r="AB1471" s="8"/>
      <c r="AC1471" s="66"/>
    </row>
    <row r="1472" spans="2:29" x14ac:dyDescent="0.25">
      <c r="B1472" s="2"/>
      <c r="C1472" s="8"/>
      <c r="D1472" s="8"/>
      <c r="E1472" s="8"/>
      <c r="F1472" s="8"/>
      <c r="G1472" s="8"/>
      <c r="H1472" s="8"/>
      <c r="I1472" s="8"/>
      <c r="J1472" s="10" t="str">
        <f t="shared" si="149"/>
        <v/>
      </c>
      <c r="K1472" s="8"/>
      <c r="L1472" s="8"/>
      <c r="M1472" s="8"/>
      <c r="N1472" s="10" t="str">
        <f t="shared" si="151"/>
        <v/>
      </c>
      <c r="O1472" s="11"/>
      <c r="P1472" s="11"/>
      <c r="Q1472" s="11"/>
      <c r="R1472" s="11"/>
      <c r="S1472" s="11"/>
      <c r="T1472" s="11"/>
      <c r="U1472" s="11"/>
      <c r="V1472" s="10" t="str">
        <f t="shared" si="150"/>
        <v/>
      </c>
      <c r="W1472" s="8"/>
      <c r="X1472" s="12"/>
      <c r="Y1472" s="8"/>
      <c r="Z1472" s="8"/>
      <c r="AA1472" s="8"/>
      <c r="AB1472" s="1"/>
      <c r="AC1472" s="66"/>
    </row>
    <row r="1473" spans="2:29" x14ac:dyDescent="0.25">
      <c r="B1473" s="2"/>
      <c r="C1473" s="8"/>
      <c r="D1473" s="8"/>
      <c r="E1473" s="8"/>
      <c r="F1473" s="8"/>
      <c r="G1473" s="8"/>
      <c r="H1473" s="8"/>
      <c r="I1473" s="8"/>
      <c r="J1473" s="10" t="str">
        <f t="shared" si="149"/>
        <v/>
      </c>
      <c r="K1473" s="8"/>
      <c r="L1473" s="8"/>
      <c r="M1473" s="8"/>
      <c r="N1473" s="10" t="str">
        <f t="shared" si="151"/>
        <v/>
      </c>
      <c r="O1473" s="11"/>
      <c r="P1473" s="11"/>
      <c r="Q1473" s="11"/>
      <c r="R1473" s="11"/>
      <c r="S1473" s="11"/>
      <c r="T1473" s="11"/>
      <c r="U1473" s="11"/>
      <c r="V1473" s="10" t="str">
        <f t="shared" si="150"/>
        <v/>
      </c>
      <c r="W1473" s="8"/>
      <c r="X1473" s="12"/>
      <c r="Y1473" s="8"/>
      <c r="Z1473" s="8"/>
      <c r="AA1473" s="8"/>
      <c r="AB1473" s="8"/>
      <c r="AC1473" s="66"/>
    </row>
    <row r="1474" spans="2:29" x14ac:dyDescent="0.25">
      <c r="B1474" s="2"/>
      <c r="C1474" s="8"/>
      <c r="D1474" s="8"/>
      <c r="E1474" s="8"/>
      <c r="F1474" s="8"/>
      <c r="G1474" s="8"/>
      <c r="H1474" s="8"/>
      <c r="I1474" s="8"/>
      <c r="J1474" s="10" t="str">
        <f t="shared" si="149"/>
        <v/>
      </c>
      <c r="K1474" s="8"/>
      <c r="L1474" s="8"/>
      <c r="M1474" s="8"/>
      <c r="N1474" s="10" t="str">
        <f t="shared" si="151"/>
        <v/>
      </c>
      <c r="O1474" s="11"/>
      <c r="P1474" s="11"/>
      <c r="Q1474" s="11"/>
      <c r="R1474" s="11"/>
      <c r="S1474" s="11"/>
      <c r="T1474" s="11"/>
      <c r="U1474" s="11"/>
      <c r="V1474" s="10" t="str">
        <f t="shared" si="150"/>
        <v/>
      </c>
      <c r="W1474" s="8"/>
      <c r="X1474" s="12"/>
      <c r="Y1474" s="8"/>
      <c r="Z1474" s="8"/>
      <c r="AA1474" s="8"/>
      <c r="AB1474" s="1"/>
      <c r="AC1474" s="66"/>
    </row>
    <row r="1475" spans="2:29" x14ac:dyDescent="0.25">
      <c r="B1475" s="2"/>
      <c r="C1475" s="8"/>
      <c r="D1475" s="8"/>
      <c r="E1475" s="8"/>
      <c r="F1475" s="8"/>
      <c r="G1475" s="8"/>
      <c r="H1475" s="8"/>
      <c r="I1475" s="8"/>
      <c r="J1475" s="10" t="str">
        <f t="shared" si="149"/>
        <v/>
      </c>
      <c r="K1475" s="8"/>
      <c r="L1475" s="8"/>
      <c r="M1475" s="8"/>
      <c r="N1475" s="10" t="str">
        <f t="shared" si="151"/>
        <v/>
      </c>
      <c r="O1475" s="11"/>
      <c r="P1475" s="11"/>
      <c r="Q1475" s="11"/>
      <c r="R1475" s="11"/>
      <c r="S1475" s="11"/>
      <c r="T1475" s="11"/>
      <c r="U1475" s="11"/>
      <c r="V1475" s="10"/>
      <c r="W1475" s="8"/>
      <c r="X1475" s="12"/>
      <c r="Y1475" s="8"/>
      <c r="Z1475" s="8"/>
      <c r="AA1475" s="8"/>
      <c r="AB1475" s="8"/>
      <c r="AC1475" s="66"/>
    </row>
    <row r="1476" spans="2:29" x14ac:dyDescent="0.25">
      <c r="B1476" s="2"/>
      <c r="C1476" s="8"/>
      <c r="D1476" s="8"/>
      <c r="E1476" s="8"/>
      <c r="F1476" s="8"/>
      <c r="G1476" s="8"/>
      <c r="H1476" s="8"/>
      <c r="I1476" s="8"/>
      <c r="J1476" s="10" t="str">
        <f t="shared" si="149"/>
        <v/>
      </c>
      <c r="K1476" s="8"/>
      <c r="L1476" s="8"/>
      <c r="M1476" s="8"/>
      <c r="N1476" s="10" t="str">
        <f t="shared" si="151"/>
        <v/>
      </c>
      <c r="O1476" s="11"/>
      <c r="P1476" s="11"/>
      <c r="Q1476" s="11"/>
      <c r="R1476" s="11"/>
      <c r="S1476" s="11"/>
      <c r="T1476" s="11"/>
      <c r="U1476" s="11"/>
      <c r="V1476" s="10"/>
      <c r="W1476" s="8"/>
      <c r="X1476" s="12"/>
      <c r="Y1476" s="8"/>
      <c r="Z1476" s="8"/>
      <c r="AA1476" s="8"/>
      <c r="AB1476" s="1"/>
      <c r="AC1476" s="66"/>
    </row>
    <row r="1477" spans="2:29" x14ac:dyDescent="0.25">
      <c r="B1477" s="2"/>
      <c r="C1477" s="8"/>
      <c r="D1477" s="8"/>
      <c r="E1477" s="8"/>
      <c r="F1477" s="8"/>
      <c r="G1477" s="8"/>
      <c r="H1477" s="8"/>
      <c r="I1477" s="8"/>
      <c r="J1477" s="10" t="str">
        <f t="shared" si="149"/>
        <v/>
      </c>
      <c r="K1477" s="8"/>
      <c r="L1477" s="8"/>
      <c r="M1477" s="8"/>
      <c r="N1477" s="10" t="str">
        <f t="shared" si="151"/>
        <v/>
      </c>
      <c r="O1477" s="11"/>
      <c r="P1477" s="11"/>
      <c r="Q1477" s="11"/>
      <c r="R1477" s="11"/>
      <c r="S1477" s="11"/>
      <c r="T1477" s="11"/>
      <c r="U1477" s="11"/>
      <c r="V1477" s="10"/>
      <c r="W1477" s="8"/>
      <c r="X1477" s="12"/>
      <c r="Y1477" s="8"/>
      <c r="Z1477" s="8"/>
      <c r="AA1477" s="8"/>
      <c r="AB1477" s="8"/>
      <c r="AC1477" s="66"/>
    </row>
    <row r="1478" spans="2:29" x14ac:dyDescent="0.25">
      <c r="B1478" s="2"/>
      <c r="C1478" s="8"/>
      <c r="D1478" s="8"/>
      <c r="E1478" s="8"/>
      <c r="F1478" s="8"/>
      <c r="G1478" s="8"/>
      <c r="H1478" s="8"/>
      <c r="I1478" s="8"/>
      <c r="J1478" s="10" t="str">
        <f t="shared" si="149"/>
        <v/>
      </c>
      <c r="K1478" s="8"/>
      <c r="L1478" s="8"/>
      <c r="M1478" s="8"/>
      <c r="N1478" s="10" t="str">
        <f t="shared" si="151"/>
        <v/>
      </c>
      <c r="O1478" s="11"/>
      <c r="P1478" s="11"/>
      <c r="Q1478" s="11"/>
      <c r="R1478" s="11"/>
      <c r="S1478" s="11"/>
      <c r="T1478" s="11"/>
      <c r="U1478" s="11"/>
      <c r="V1478" s="10"/>
      <c r="W1478" s="8"/>
      <c r="X1478" s="12"/>
      <c r="Y1478" s="8"/>
      <c r="Z1478" s="8"/>
      <c r="AA1478" s="8"/>
      <c r="AB1478" s="1"/>
      <c r="AC1478" s="66"/>
    </row>
    <row r="1479" spans="2:29" x14ac:dyDescent="0.25">
      <c r="B1479" s="2"/>
      <c r="C1479" s="8"/>
      <c r="D1479" s="8"/>
      <c r="E1479" s="8"/>
      <c r="F1479" s="8"/>
      <c r="G1479" s="8"/>
      <c r="H1479" s="8"/>
      <c r="I1479" s="8"/>
      <c r="J1479" s="10" t="str">
        <f t="shared" si="149"/>
        <v/>
      </c>
      <c r="K1479" s="8"/>
      <c r="L1479" s="8"/>
      <c r="M1479" s="8"/>
      <c r="N1479" s="10" t="str">
        <f t="shared" si="151"/>
        <v/>
      </c>
      <c r="O1479" s="11"/>
      <c r="P1479" s="11"/>
      <c r="Q1479" s="11"/>
      <c r="R1479" s="11"/>
      <c r="S1479" s="11"/>
      <c r="T1479" s="11"/>
      <c r="U1479" s="11"/>
      <c r="V1479" s="10"/>
      <c r="W1479" s="8"/>
      <c r="X1479" s="12"/>
      <c r="Y1479" s="8"/>
      <c r="Z1479" s="8"/>
      <c r="AA1479" s="8"/>
      <c r="AB1479" s="8"/>
      <c r="AC1479" s="66"/>
    </row>
    <row r="1480" spans="2:29" x14ac:dyDescent="0.25">
      <c r="B1480" s="2"/>
      <c r="C1480" s="8"/>
      <c r="D1480" s="8"/>
      <c r="E1480" s="8"/>
      <c r="F1480" s="8"/>
      <c r="G1480" s="8"/>
      <c r="H1480" s="8"/>
      <c r="I1480" s="8"/>
      <c r="J1480" s="10" t="str">
        <f t="shared" si="149"/>
        <v/>
      </c>
      <c r="K1480" s="8"/>
      <c r="L1480" s="8"/>
      <c r="M1480" s="8"/>
      <c r="N1480" s="10" t="str">
        <f t="shared" si="151"/>
        <v/>
      </c>
      <c r="O1480" s="11"/>
      <c r="P1480" s="11"/>
      <c r="Q1480" s="11"/>
      <c r="R1480" s="11"/>
      <c r="S1480" s="11"/>
      <c r="T1480" s="11"/>
      <c r="U1480" s="11"/>
      <c r="V1480" s="10"/>
      <c r="W1480" s="8"/>
      <c r="X1480" s="12"/>
      <c r="Y1480" s="8"/>
      <c r="Z1480" s="8"/>
      <c r="AA1480" s="8"/>
      <c r="AB1480" s="1"/>
      <c r="AC1480" s="66"/>
    </row>
    <row r="1481" spans="2:29" x14ac:dyDescent="0.25">
      <c r="B1481" s="2"/>
      <c r="C1481" s="8"/>
      <c r="D1481" s="8"/>
      <c r="E1481" s="8"/>
      <c r="F1481" s="8"/>
      <c r="G1481" s="8"/>
      <c r="H1481" s="8"/>
      <c r="I1481" s="8"/>
      <c r="J1481" s="10" t="str">
        <f t="shared" si="149"/>
        <v/>
      </c>
      <c r="K1481" s="8"/>
      <c r="L1481" s="8"/>
      <c r="M1481" s="8"/>
      <c r="N1481" s="10" t="str">
        <f t="shared" si="151"/>
        <v/>
      </c>
      <c r="O1481" s="11"/>
      <c r="P1481" s="11"/>
      <c r="Q1481" s="11"/>
      <c r="R1481" s="11"/>
      <c r="S1481" s="11"/>
      <c r="T1481" s="11"/>
      <c r="U1481" s="11"/>
      <c r="V1481" s="10"/>
      <c r="W1481" s="8"/>
      <c r="X1481" s="12"/>
      <c r="Y1481" s="8"/>
      <c r="Z1481" s="8"/>
      <c r="AA1481" s="8"/>
      <c r="AB1481" s="8"/>
      <c r="AC1481" s="66"/>
    </row>
    <row r="1482" spans="2:29" x14ac:dyDescent="0.25">
      <c r="B1482" s="2"/>
      <c r="C1482" s="8"/>
      <c r="D1482" s="8"/>
      <c r="E1482" s="8"/>
      <c r="F1482" s="8"/>
      <c r="G1482" s="8"/>
      <c r="H1482" s="8"/>
      <c r="I1482" s="8"/>
      <c r="J1482" s="10" t="str">
        <f t="shared" si="149"/>
        <v/>
      </c>
      <c r="K1482" s="8"/>
      <c r="L1482" s="8"/>
      <c r="M1482" s="8"/>
      <c r="N1482" s="10" t="str">
        <f t="shared" si="151"/>
        <v/>
      </c>
      <c r="O1482" s="11"/>
      <c r="P1482" s="11"/>
      <c r="Q1482" s="11"/>
      <c r="R1482" s="11"/>
      <c r="S1482" s="11"/>
      <c r="T1482" s="11"/>
      <c r="U1482" s="11"/>
      <c r="V1482" s="10"/>
      <c r="W1482" s="8"/>
      <c r="X1482" s="12"/>
      <c r="Y1482" s="8"/>
      <c r="Z1482" s="8"/>
      <c r="AA1482" s="8"/>
      <c r="AB1482" s="1"/>
      <c r="AC1482" s="66"/>
    </row>
    <row r="1483" spans="2:29" x14ac:dyDescent="0.25">
      <c r="B1483" s="2"/>
      <c r="C1483" s="8"/>
      <c r="D1483" s="8"/>
      <c r="E1483" s="8"/>
      <c r="F1483" s="8"/>
      <c r="G1483" s="8"/>
      <c r="H1483" s="8"/>
      <c r="I1483" s="8"/>
      <c r="J1483" s="10" t="str">
        <f t="shared" si="149"/>
        <v/>
      </c>
      <c r="K1483" s="8"/>
      <c r="L1483" s="8"/>
      <c r="M1483" s="8"/>
      <c r="N1483" s="10" t="str">
        <f t="shared" si="151"/>
        <v/>
      </c>
      <c r="O1483" s="11"/>
      <c r="P1483" s="11"/>
      <c r="Q1483" s="11"/>
      <c r="R1483" s="11"/>
      <c r="S1483" s="11"/>
      <c r="T1483" s="11"/>
      <c r="U1483" s="11"/>
      <c r="V1483" s="10"/>
      <c r="W1483" s="8"/>
      <c r="X1483" s="12"/>
      <c r="Y1483" s="8"/>
      <c r="Z1483" s="8"/>
      <c r="AA1483" s="8"/>
      <c r="AB1483" s="8"/>
      <c r="AC1483" s="66"/>
    </row>
    <row r="1484" spans="2:29" x14ac:dyDescent="0.25">
      <c r="B1484" s="2"/>
      <c r="C1484" s="8"/>
      <c r="D1484" s="8"/>
      <c r="E1484" s="8"/>
      <c r="F1484" s="8"/>
      <c r="G1484" s="8"/>
      <c r="H1484" s="8"/>
      <c r="I1484" s="8"/>
      <c r="J1484" s="10" t="str">
        <f t="shared" si="149"/>
        <v/>
      </c>
      <c r="K1484" s="8"/>
      <c r="L1484" s="8"/>
      <c r="M1484" s="8"/>
      <c r="N1484" s="10" t="str">
        <f t="shared" si="151"/>
        <v/>
      </c>
      <c r="O1484" s="11"/>
      <c r="P1484" s="11"/>
      <c r="Q1484" s="11"/>
      <c r="R1484" s="11"/>
      <c r="S1484" s="11"/>
      <c r="T1484" s="11"/>
      <c r="U1484" s="11"/>
      <c r="V1484" s="10"/>
      <c r="W1484" s="8"/>
      <c r="X1484" s="12"/>
      <c r="Y1484" s="8"/>
      <c r="Z1484" s="8"/>
      <c r="AA1484" s="8"/>
      <c r="AB1484" s="1"/>
      <c r="AC1484" s="66"/>
    </row>
    <row r="1485" spans="2:29" x14ac:dyDescent="0.25">
      <c r="B1485" s="2"/>
      <c r="C1485" s="8"/>
      <c r="D1485" s="8"/>
      <c r="E1485" s="8"/>
      <c r="F1485" s="8"/>
      <c r="G1485" s="8"/>
      <c r="H1485" s="8"/>
      <c r="I1485" s="8"/>
      <c r="J1485" s="10" t="str">
        <f t="shared" si="149"/>
        <v/>
      </c>
      <c r="K1485" s="8"/>
      <c r="L1485" s="8"/>
      <c r="M1485" s="8"/>
      <c r="N1485" s="10" t="str">
        <f t="shared" si="151"/>
        <v/>
      </c>
      <c r="O1485" s="11"/>
      <c r="P1485" s="11"/>
      <c r="Q1485" s="11"/>
      <c r="R1485" s="11"/>
      <c r="S1485" s="11"/>
      <c r="T1485" s="11"/>
      <c r="U1485" s="11"/>
      <c r="V1485" s="10"/>
      <c r="W1485" s="8"/>
      <c r="X1485" s="12"/>
      <c r="Y1485" s="8"/>
      <c r="Z1485" s="8"/>
      <c r="AA1485" s="8"/>
      <c r="AB1485" s="8"/>
      <c r="AC1485" s="66"/>
    </row>
    <row r="1486" spans="2:29" x14ac:dyDescent="0.25">
      <c r="B1486" s="2"/>
      <c r="C1486" s="8"/>
      <c r="D1486" s="8"/>
      <c r="E1486" s="8"/>
      <c r="F1486" s="8"/>
      <c r="G1486" s="8"/>
      <c r="H1486" s="8"/>
      <c r="I1486" s="8"/>
      <c r="J1486" s="10" t="str">
        <f t="shared" si="149"/>
        <v/>
      </c>
      <c r="K1486" s="8"/>
      <c r="L1486" s="8"/>
      <c r="M1486" s="8"/>
      <c r="N1486" s="10" t="str">
        <f t="shared" si="151"/>
        <v/>
      </c>
      <c r="O1486" s="11"/>
      <c r="P1486" s="11"/>
      <c r="Q1486" s="11"/>
      <c r="R1486" s="11"/>
      <c r="S1486" s="11"/>
      <c r="T1486" s="11"/>
      <c r="U1486" s="11"/>
      <c r="V1486" s="10"/>
      <c r="W1486" s="8"/>
      <c r="X1486" s="12"/>
      <c r="Y1486" s="8"/>
      <c r="Z1486" s="8"/>
      <c r="AA1486" s="8"/>
      <c r="AB1486" s="1"/>
      <c r="AC1486" s="66"/>
    </row>
    <row r="1487" spans="2:29" x14ac:dyDescent="0.25">
      <c r="B1487" s="2"/>
      <c r="C1487" s="8"/>
      <c r="D1487" s="8"/>
      <c r="E1487" s="8"/>
      <c r="F1487" s="8"/>
      <c r="G1487" s="8"/>
      <c r="H1487" s="8"/>
      <c r="I1487" s="8"/>
      <c r="J1487" s="10" t="str">
        <f t="shared" si="149"/>
        <v/>
      </c>
      <c r="K1487" s="8"/>
      <c r="L1487" s="8"/>
      <c r="M1487" s="8"/>
      <c r="N1487" s="10" t="str">
        <f t="shared" si="151"/>
        <v/>
      </c>
      <c r="O1487" s="11"/>
      <c r="P1487" s="11"/>
      <c r="Q1487" s="11"/>
      <c r="R1487" s="11"/>
      <c r="S1487" s="11"/>
      <c r="T1487" s="11"/>
      <c r="U1487" s="11"/>
      <c r="V1487" s="10"/>
      <c r="W1487" s="8"/>
      <c r="X1487" s="12"/>
      <c r="Y1487" s="8"/>
      <c r="Z1487" s="8"/>
      <c r="AA1487" s="8"/>
      <c r="AB1487" s="8"/>
      <c r="AC1487" s="66"/>
    </row>
    <row r="1488" spans="2:29" x14ac:dyDescent="0.25">
      <c r="B1488" s="2"/>
      <c r="C1488" s="8"/>
      <c r="D1488" s="8"/>
      <c r="E1488" s="8"/>
      <c r="F1488" s="8"/>
      <c r="G1488" s="8"/>
      <c r="H1488" s="8"/>
      <c r="I1488" s="8"/>
      <c r="J1488" s="10" t="str">
        <f t="shared" si="149"/>
        <v/>
      </c>
      <c r="K1488" s="8"/>
      <c r="L1488" s="8"/>
      <c r="M1488" s="8"/>
      <c r="N1488" s="10" t="str">
        <f t="shared" si="151"/>
        <v/>
      </c>
      <c r="O1488" s="11"/>
      <c r="P1488" s="11"/>
      <c r="Q1488" s="11"/>
      <c r="R1488" s="11"/>
      <c r="S1488" s="11"/>
      <c r="T1488" s="11"/>
      <c r="U1488" s="11"/>
      <c r="V1488" s="10"/>
      <c r="W1488" s="8"/>
      <c r="X1488" s="12"/>
      <c r="Y1488" s="8"/>
      <c r="Z1488" s="8"/>
      <c r="AA1488" s="8"/>
      <c r="AB1488" s="1"/>
      <c r="AC1488" s="66"/>
    </row>
    <row r="1489" spans="2:29" x14ac:dyDescent="0.25">
      <c r="B1489" s="2"/>
      <c r="C1489" s="8"/>
      <c r="D1489" s="8"/>
      <c r="E1489" s="8"/>
      <c r="F1489" s="8"/>
      <c r="G1489" s="8"/>
      <c r="H1489" s="8"/>
      <c r="I1489" s="8"/>
      <c r="J1489" s="10" t="str">
        <f t="shared" si="149"/>
        <v/>
      </c>
      <c r="K1489" s="8"/>
      <c r="L1489" s="8"/>
      <c r="M1489" s="8"/>
      <c r="N1489" s="10" t="str">
        <f t="shared" si="151"/>
        <v/>
      </c>
      <c r="O1489" s="11"/>
      <c r="P1489" s="11"/>
      <c r="Q1489" s="11"/>
      <c r="R1489" s="11"/>
      <c r="S1489" s="11"/>
      <c r="T1489" s="11"/>
      <c r="U1489" s="11"/>
      <c r="V1489" s="10"/>
      <c r="W1489" s="8"/>
      <c r="X1489" s="12"/>
      <c r="Y1489" s="8"/>
      <c r="Z1489" s="8"/>
      <c r="AA1489" s="8"/>
      <c r="AB1489" s="8"/>
      <c r="AC1489" s="66"/>
    </row>
    <row r="1490" spans="2:29" x14ac:dyDescent="0.25">
      <c r="B1490" s="2"/>
      <c r="C1490" s="8"/>
      <c r="D1490" s="8"/>
      <c r="E1490" s="8"/>
      <c r="F1490" s="8"/>
      <c r="G1490" s="8"/>
      <c r="H1490" s="8"/>
      <c r="I1490" s="8"/>
      <c r="J1490" s="10" t="str">
        <f t="shared" si="149"/>
        <v/>
      </c>
      <c r="K1490" s="8"/>
      <c r="L1490" s="8"/>
      <c r="M1490" s="8"/>
      <c r="N1490" s="10" t="str">
        <f t="shared" si="151"/>
        <v/>
      </c>
      <c r="O1490" s="11"/>
      <c r="P1490" s="11"/>
      <c r="Q1490" s="11"/>
      <c r="R1490" s="11"/>
      <c r="S1490" s="11"/>
      <c r="T1490" s="11"/>
      <c r="U1490" s="11"/>
      <c r="V1490" s="10"/>
      <c r="W1490" s="8"/>
      <c r="X1490" s="12"/>
      <c r="Y1490" s="8"/>
      <c r="Z1490" s="8"/>
      <c r="AA1490" s="8"/>
      <c r="AB1490" s="1"/>
      <c r="AC1490" s="66"/>
    </row>
    <row r="1491" spans="2:29" x14ac:dyDescent="0.25">
      <c r="B1491" s="2"/>
      <c r="C1491" s="8"/>
      <c r="D1491" s="8"/>
      <c r="E1491" s="8"/>
      <c r="F1491" s="8"/>
      <c r="G1491" s="8"/>
      <c r="H1491" s="8"/>
      <c r="I1491" s="8"/>
      <c r="J1491" s="10" t="str">
        <f t="shared" si="149"/>
        <v/>
      </c>
      <c r="K1491" s="8"/>
      <c r="L1491" s="8"/>
      <c r="M1491" s="8"/>
      <c r="N1491" s="10" t="str">
        <f t="shared" si="151"/>
        <v/>
      </c>
      <c r="O1491" s="11"/>
      <c r="P1491" s="11"/>
      <c r="Q1491" s="11"/>
      <c r="R1491" s="11"/>
      <c r="S1491" s="11"/>
      <c r="T1491" s="11"/>
      <c r="U1491" s="11"/>
      <c r="V1491" s="10"/>
      <c r="W1491" s="8"/>
      <c r="X1491" s="12"/>
      <c r="Y1491" s="8"/>
      <c r="Z1491" s="8"/>
      <c r="AA1491" s="8"/>
      <c r="AB1491" s="8"/>
      <c r="AC1491" s="66"/>
    </row>
    <row r="1492" spans="2:29" x14ac:dyDescent="0.25">
      <c r="B1492" s="2"/>
      <c r="C1492" s="8"/>
      <c r="D1492" s="8"/>
      <c r="E1492" s="8"/>
      <c r="F1492" s="8"/>
      <c r="G1492" s="8"/>
      <c r="H1492" s="8"/>
      <c r="I1492" s="8"/>
      <c r="J1492" s="10" t="str">
        <f t="shared" si="149"/>
        <v/>
      </c>
      <c r="K1492" s="8"/>
      <c r="L1492" s="8"/>
      <c r="M1492" s="8"/>
      <c r="N1492" s="10" t="str">
        <f t="shared" si="151"/>
        <v/>
      </c>
      <c r="O1492" s="11"/>
      <c r="P1492" s="11"/>
      <c r="Q1492" s="11"/>
      <c r="R1492" s="11"/>
      <c r="S1492" s="11"/>
      <c r="T1492" s="11"/>
      <c r="U1492" s="11"/>
      <c r="V1492" s="10"/>
      <c r="W1492" s="8"/>
      <c r="X1492" s="12"/>
      <c r="Y1492" s="8"/>
      <c r="Z1492" s="8"/>
      <c r="AA1492" s="8"/>
      <c r="AB1492" s="1"/>
      <c r="AC1492" s="66"/>
    </row>
    <row r="1493" spans="2:29" x14ac:dyDescent="0.25">
      <c r="B1493" s="2"/>
      <c r="C1493" s="8"/>
      <c r="D1493" s="8"/>
      <c r="E1493" s="8"/>
      <c r="F1493" s="8"/>
      <c r="G1493" s="8"/>
      <c r="H1493" s="8"/>
      <c r="I1493" s="8"/>
      <c r="J1493" s="10" t="str">
        <f t="shared" si="149"/>
        <v/>
      </c>
      <c r="K1493" s="8"/>
      <c r="L1493" s="8"/>
      <c r="M1493" s="8"/>
      <c r="N1493" s="10" t="str">
        <f t="shared" si="151"/>
        <v/>
      </c>
      <c r="O1493" s="11"/>
      <c r="P1493" s="11"/>
      <c r="Q1493" s="11"/>
      <c r="R1493" s="11"/>
      <c r="S1493" s="11"/>
      <c r="T1493" s="11"/>
      <c r="U1493" s="11"/>
      <c r="V1493" s="10"/>
      <c r="W1493" s="8"/>
      <c r="X1493" s="12"/>
      <c r="Y1493" s="8"/>
      <c r="Z1493" s="8"/>
      <c r="AA1493" s="8"/>
      <c r="AB1493" s="8"/>
      <c r="AC1493" s="66"/>
    </row>
    <row r="1494" spans="2:29" x14ac:dyDescent="0.25">
      <c r="B1494" s="2"/>
      <c r="C1494" s="8"/>
      <c r="D1494" s="8"/>
      <c r="E1494" s="8"/>
      <c r="F1494" s="8"/>
      <c r="G1494" s="8"/>
      <c r="H1494" s="8"/>
      <c r="I1494" s="8"/>
      <c r="J1494" s="10" t="str">
        <f t="shared" si="149"/>
        <v/>
      </c>
      <c r="K1494" s="8"/>
      <c r="L1494" s="8"/>
      <c r="M1494" s="8"/>
      <c r="N1494" s="10" t="str">
        <f t="shared" si="151"/>
        <v/>
      </c>
      <c r="O1494" s="11"/>
      <c r="P1494" s="11"/>
      <c r="Q1494" s="11"/>
      <c r="R1494" s="11"/>
      <c r="S1494" s="11"/>
      <c r="T1494" s="11"/>
      <c r="U1494" s="11"/>
      <c r="V1494" s="10"/>
      <c r="W1494" s="8"/>
      <c r="X1494" s="12"/>
      <c r="Y1494" s="8"/>
      <c r="Z1494" s="8"/>
      <c r="AA1494" s="8"/>
      <c r="AB1494" s="1"/>
      <c r="AC1494" s="66"/>
    </row>
    <row r="1495" spans="2:29" x14ac:dyDescent="0.25">
      <c r="B1495" s="2"/>
      <c r="C1495" s="8"/>
      <c r="D1495" s="8"/>
      <c r="E1495" s="8"/>
      <c r="F1495" s="8"/>
      <c r="G1495" s="8"/>
      <c r="H1495" s="8"/>
      <c r="I1495" s="8"/>
      <c r="J1495" s="10" t="str">
        <f t="shared" si="149"/>
        <v/>
      </c>
      <c r="K1495" s="8"/>
      <c r="L1495" s="8"/>
      <c r="M1495" s="8"/>
      <c r="N1495" s="10"/>
      <c r="O1495" s="11"/>
      <c r="P1495" s="11"/>
      <c r="Q1495" s="11"/>
      <c r="R1495" s="11"/>
      <c r="S1495" s="11"/>
      <c r="T1495" s="11"/>
      <c r="U1495" s="11"/>
      <c r="V1495" s="10"/>
      <c r="W1495" s="8"/>
      <c r="X1495" s="12"/>
      <c r="Y1495" s="8"/>
      <c r="Z1495" s="8"/>
      <c r="AA1495" s="8"/>
      <c r="AB1495" s="8"/>
      <c r="AC1495" s="66"/>
    </row>
    <row r="1496" spans="2:29" x14ac:dyDescent="0.25">
      <c r="B1496" s="2"/>
      <c r="C1496" s="8"/>
      <c r="D1496" s="8"/>
      <c r="E1496" s="8"/>
      <c r="F1496" s="8"/>
      <c r="G1496" s="8"/>
      <c r="H1496" s="8"/>
      <c r="I1496" s="8"/>
      <c r="J1496" s="10" t="str">
        <f t="shared" si="149"/>
        <v/>
      </c>
      <c r="K1496" s="8"/>
      <c r="L1496" s="8"/>
      <c r="M1496" s="8"/>
      <c r="N1496" s="10"/>
      <c r="O1496" s="11"/>
      <c r="P1496" s="11"/>
      <c r="Q1496" s="11"/>
      <c r="R1496" s="11"/>
      <c r="S1496" s="11"/>
      <c r="T1496" s="11"/>
      <c r="U1496" s="11"/>
      <c r="V1496" s="10"/>
      <c r="W1496" s="8"/>
      <c r="X1496" s="12"/>
      <c r="Y1496" s="8"/>
      <c r="Z1496" s="8"/>
      <c r="AA1496" s="8"/>
      <c r="AB1496" s="1"/>
      <c r="AC1496" s="66"/>
    </row>
    <row r="1497" spans="2:29" x14ac:dyDescent="0.25">
      <c r="B1497" s="2"/>
      <c r="C1497" s="8"/>
      <c r="D1497" s="8"/>
      <c r="E1497" s="8"/>
      <c r="F1497" s="8"/>
      <c r="G1497" s="8"/>
      <c r="H1497" s="8"/>
      <c r="I1497" s="8"/>
      <c r="J1497" s="10" t="str">
        <f t="shared" si="149"/>
        <v/>
      </c>
      <c r="K1497" s="8"/>
      <c r="L1497" s="8"/>
      <c r="M1497" s="8"/>
      <c r="N1497" s="10"/>
      <c r="O1497" s="11"/>
      <c r="P1497" s="11"/>
      <c r="Q1497" s="11"/>
      <c r="R1497" s="11"/>
      <c r="S1497" s="11"/>
      <c r="T1497" s="11"/>
      <c r="U1497" s="11"/>
      <c r="V1497" s="10"/>
      <c r="W1497" s="8"/>
      <c r="X1497" s="12"/>
      <c r="Y1497" s="8"/>
      <c r="Z1497" s="8"/>
      <c r="AA1497" s="8"/>
      <c r="AB1497" s="8"/>
      <c r="AC1497" s="66"/>
    </row>
    <row r="1498" spans="2:29" x14ac:dyDescent="0.25">
      <c r="B1498" s="2"/>
      <c r="C1498" s="8"/>
      <c r="D1498" s="8"/>
      <c r="E1498" s="8"/>
      <c r="F1498" s="8"/>
      <c r="G1498" s="8"/>
      <c r="H1498" s="8"/>
      <c r="I1498" s="8"/>
      <c r="J1498" s="10" t="str">
        <f t="shared" si="149"/>
        <v/>
      </c>
      <c r="K1498" s="8"/>
      <c r="L1498" s="8"/>
      <c r="M1498" s="8"/>
      <c r="N1498" s="10"/>
      <c r="O1498" s="11"/>
      <c r="P1498" s="11"/>
      <c r="Q1498" s="11"/>
      <c r="R1498" s="11"/>
      <c r="S1498" s="11"/>
      <c r="T1498" s="11"/>
      <c r="U1498" s="11"/>
      <c r="V1498" s="10"/>
      <c r="W1498" s="8"/>
      <c r="X1498" s="12"/>
      <c r="Y1498" s="8"/>
      <c r="Z1498" s="8"/>
      <c r="AA1498" s="8"/>
      <c r="AB1498" s="1"/>
      <c r="AC1498" s="66"/>
    </row>
    <row r="1499" spans="2:29" x14ac:dyDescent="0.25">
      <c r="B1499" s="2"/>
      <c r="C1499" s="8"/>
      <c r="D1499" s="8"/>
      <c r="E1499" s="8"/>
      <c r="F1499" s="8"/>
      <c r="G1499" s="8"/>
      <c r="H1499" s="8"/>
      <c r="I1499" s="8"/>
      <c r="J1499" s="10" t="str">
        <f t="shared" si="149"/>
        <v/>
      </c>
      <c r="K1499" s="8"/>
      <c r="L1499" s="8"/>
      <c r="M1499" s="8"/>
      <c r="N1499" s="10"/>
      <c r="O1499" s="11"/>
      <c r="P1499" s="11"/>
      <c r="Q1499" s="11"/>
      <c r="R1499" s="11"/>
      <c r="S1499" s="11"/>
      <c r="T1499" s="11"/>
      <c r="U1499" s="11"/>
      <c r="V1499" s="10"/>
      <c r="W1499" s="8"/>
      <c r="X1499" s="12"/>
      <c r="Y1499" s="8"/>
      <c r="Z1499" s="8"/>
      <c r="AA1499" s="8"/>
      <c r="AB1499" s="8"/>
      <c r="AC1499" s="66"/>
    </row>
    <row r="1500" spans="2:29" x14ac:dyDescent="0.25">
      <c r="B1500" s="2"/>
      <c r="C1500" s="8"/>
      <c r="D1500" s="8"/>
      <c r="E1500" s="8"/>
      <c r="F1500" s="8"/>
      <c r="G1500" s="8"/>
      <c r="H1500" s="8"/>
      <c r="I1500" s="8"/>
      <c r="J1500" s="10" t="str">
        <f t="shared" si="149"/>
        <v/>
      </c>
      <c r="K1500" s="8"/>
      <c r="L1500" s="8"/>
      <c r="M1500" s="8"/>
      <c r="N1500" s="10"/>
      <c r="O1500" s="11"/>
      <c r="P1500" s="11"/>
      <c r="Q1500" s="11"/>
      <c r="R1500" s="11"/>
      <c r="S1500" s="11"/>
      <c r="T1500" s="11"/>
      <c r="U1500" s="11"/>
      <c r="V1500" s="10"/>
      <c r="W1500" s="8"/>
      <c r="X1500" s="12"/>
      <c r="Y1500" s="8"/>
      <c r="Z1500" s="8"/>
      <c r="AA1500" s="8"/>
      <c r="AB1500" s="1"/>
      <c r="AC1500" s="66"/>
    </row>
    <row r="1501" spans="2:29" x14ac:dyDescent="0.25">
      <c r="B1501" s="2"/>
      <c r="C1501" s="8"/>
      <c r="D1501" s="8"/>
      <c r="E1501" s="8"/>
      <c r="F1501" s="8"/>
      <c r="G1501" s="8"/>
      <c r="H1501" s="8"/>
      <c r="I1501" s="8"/>
      <c r="J1501" s="10" t="str">
        <f t="shared" si="149"/>
        <v/>
      </c>
      <c r="K1501" s="8"/>
      <c r="L1501" s="8"/>
      <c r="M1501" s="8"/>
      <c r="N1501" s="10"/>
      <c r="O1501" s="11"/>
      <c r="P1501" s="11"/>
      <c r="Q1501" s="11"/>
      <c r="R1501" s="11"/>
      <c r="S1501" s="11"/>
      <c r="T1501" s="11"/>
      <c r="U1501" s="11"/>
      <c r="V1501" s="10"/>
      <c r="W1501" s="8"/>
      <c r="X1501" s="12"/>
      <c r="Y1501" s="8"/>
      <c r="Z1501" s="8"/>
      <c r="AA1501" s="8"/>
      <c r="AB1501" s="8"/>
      <c r="AC1501" s="66"/>
    </row>
    <row r="1502" spans="2:29" x14ac:dyDescent="0.25">
      <c r="B1502" s="2"/>
      <c r="C1502" s="8"/>
      <c r="D1502" s="8"/>
      <c r="E1502" s="8"/>
      <c r="F1502" s="8"/>
      <c r="G1502" s="8"/>
      <c r="H1502" s="8"/>
      <c r="I1502" s="8"/>
      <c r="J1502" s="10" t="str">
        <f t="shared" si="149"/>
        <v/>
      </c>
      <c r="K1502" s="8"/>
      <c r="L1502" s="8"/>
      <c r="M1502" s="8"/>
      <c r="N1502" s="10"/>
      <c r="O1502" s="11"/>
      <c r="P1502" s="11"/>
      <c r="Q1502" s="11"/>
      <c r="R1502" s="11"/>
      <c r="S1502" s="11"/>
      <c r="T1502" s="11"/>
      <c r="U1502" s="11"/>
      <c r="V1502" s="10"/>
      <c r="W1502" s="8"/>
      <c r="X1502" s="12"/>
      <c r="Y1502" s="8"/>
      <c r="Z1502" s="8"/>
      <c r="AA1502" s="8"/>
      <c r="AB1502" s="1"/>
      <c r="AC1502" s="66"/>
    </row>
    <row r="1503" spans="2:29" x14ac:dyDescent="0.25">
      <c r="B1503" s="2"/>
      <c r="C1503" s="8"/>
      <c r="D1503" s="8"/>
      <c r="E1503" s="8"/>
      <c r="F1503" s="8"/>
      <c r="G1503" s="8"/>
      <c r="H1503" s="8"/>
      <c r="I1503" s="8"/>
      <c r="J1503" s="10" t="str">
        <f t="shared" si="149"/>
        <v/>
      </c>
      <c r="K1503" s="8"/>
      <c r="L1503" s="8"/>
      <c r="M1503" s="8"/>
      <c r="N1503" s="10"/>
      <c r="O1503" s="11"/>
      <c r="P1503" s="11"/>
      <c r="Q1503" s="11"/>
      <c r="R1503" s="11"/>
      <c r="S1503" s="11"/>
      <c r="T1503" s="11"/>
      <c r="U1503" s="11"/>
      <c r="V1503" s="10"/>
      <c r="W1503" s="8"/>
      <c r="X1503" s="12"/>
      <c r="Y1503" s="8"/>
      <c r="Z1503" s="8"/>
      <c r="AA1503" s="8"/>
      <c r="AB1503" s="8"/>
      <c r="AC1503" s="66"/>
    </row>
    <row r="1504" spans="2:29" x14ac:dyDescent="0.25">
      <c r="B1504" s="2"/>
      <c r="C1504" s="8"/>
      <c r="D1504" s="8"/>
      <c r="E1504" s="8"/>
      <c r="F1504" s="8"/>
      <c r="G1504" s="8"/>
      <c r="H1504" s="8"/>
      <c r="I1504" s="8"/>
      <c r="J1504" s="10" t="str">
        <f t="shared" si="149"/>
        <v/>
      </c>
      <c r="K1504" s="8"/>
      <c r="L1504" s="8"/>
      <c r="M1504" s="8"/>
      <c r="N1504" s="10"/>
      <c r="O1504" s="11"/>
      <c r="P1504" s="11"/>
      <c r="Q1504" s="11"/>
      <c r="R1504" s="11"/>
      <c r="S1504" s="11"/>
      <c r="T1504" s="11"/>
      <c r="U1504" s="11"/>
      <c r="V1504" s="10"/>
      <c r="W1504" s="8"/>
      <c r="X1504" s="12"/>
      <c r="Y1504" s="8"/>
      <c r="Z1504" s="8"/>
      <c r="AA1504" s="8"/>
      <c r="AB1504" s="1"/>
      <c r="AC1504" s="66"/>
    </row>
    <row r="1505" spans="2:29" x14ac:dyDescent="0.25">
      <c r="B1505" s="2"/>
      <c r="C1505" s="8"/>
      <c r="D1505" s="8"/>
      <c r="E1505" s="8"/>
      <c r="F1505" s="8"/>
      <c r="G1505" s="8"/>
      <c r="H1505" s="8"/>
      <c r="I1505" s="8"/>
      <c r="J1505" s="10" t="str">
        <f t="shared" si="149"/>
        <v/>
      </c>
      <c r="K1505" s="8"/>
      <c r="L1505" s="8"/>
      <c r="M1505" s="8"/>
      <c r="N1505" s="10"/>
      <c r="O1505" s="11"/>
      <c r="P1505" s="11"/>
      <c r="Q1505" s="11"/>
      <c r="R1505" s="11"/>
      <c r="S1505" s="11"/>
      <c r="T1505" s="11"/>
      <c r="U1505" s="11"/>
      <c r="V1505" s="10"/>
      <c r="W1505" s="8"/>
      <c r="X1505" s="12"/>
      <c r="Y1505" s="8"/>
      <c r="Z1505" s="8"/>
      <c r="AA1505" s="8"/>
      <c r="AB1505" s="8"/>
      <c r="AC1505" s="66"/>
    </row>
    <row r="1506" spans="2:29" x14ac:dyDescent="0.25">
      <c r="B1506" s="2"/>
      <c r="C1506" s="8"/>
      <c r="D1506" s="8"/>
      <c r="E1506" s="8"/>
      <c r="F1506" s="8"/>
      <c r="G1506" s="8"/>
      <c r="H1506" s="8"/>
      <c r="I1506" s="8"/>
      <c r="J1506" s="10" t="str">
        <f t="shared" si="149"/>
        <v/>
      </c>
      <c r="K1506" s="8"/>
      <c r="L1506" s="8"/>
      <c r="M1506" s="8"/>
      <c r="N1506" s="10"/>
      <c r="O1506" s="11"/>
      <c r="P1506" s="11"/>
      <c r="Q1506" s="11"/>
      <c r="R1506" s="11"/>
      <c r="S1506" s="11"/>
      <c r="T1506" s="11"/>
      <c r="U1506" s="11"/>
      <c r="V1506" s="10"/>
      <c r="W1506" s="8"/>
      <c r="X1506" s="12"/>
      <c r="Y1506" s="8"/>
      <c r="Z1506" s="8"/>
      <c r="AA1506" s="8"/>
      <c r="AB1506" s="1"/>
      <c r="AC1506" s="66"/>
    </row>
    <row r="1507" spans="2:29" x14ac:dyDescent="0.25">
      <c r="B1507" s="2"/>
      <c r="C1507" s="8"/>
      <c r="D1507" s="8"/>
      <c r="E1507" s="8"/>
      <c r="F1507" s="8"/>
      <c r="G1507" s="8"/>
      <c r="H1507" s="8"/>
      <c r="I1507" s="8"/>
      <c r="J1507" s="10" t="str">
        <f t="shared" si="149"/>
        <v/>
      </c>
      <c r="K1507" s="8"/>
      <c r="L1507" s="8"/>
      <c r="M1507" s="8"/>
      <c r="N1507" s="10"/>
      <c r="O1507" s="11"/>
      <c r="P1507" s="11"/>
      <c r="Q1507" s="11"/>
      <c r="R1507" s="11"/>
      <c r="S1507" s="11"/>
      <c r="T1507" s="11"/>
      <c r="U1507" s="11"/>
      <c r="V1507" s="10"/>
      <c r="W1507" s="8"/>
      <c r="X1507" s="12"/>
      <c r="Y1507" s="8"/>
      <c r="Z1507" s="8"/>
      <c r="AA1507" s="8"/>
      <c r="AB1507" s="8"/>
      <c r="AC1507" s="66"/>
    </row>
    <row r="1508" spans="2:29" x14ac:dyDescent="0.25">
      <c r="B1508" s="2"/>
      <c r="C1508" s="8"/>
      <c r="D1508" s="8"/>
      <c r="E1508" s="8"/>
      <c r="F1508" s="8"/>
      <c r="G1508" s="8"/>
      <c r="H1508" s="8"/>
      <c r="I1508" s="8"/>
      <c r="J1508" s="10" t="str">
        <f t="shared" si="149"/>
        <v/>
      </c>
      <c r="K1508" s="8"/>
      <c r="L1508" s="8"/>
      <c r="M1508" s="8"/>
      <c r="N1508" s="10"/>
      <c r="O1508" s="11"/>
      <c r="P1508" s="11"/>
      <c r="Q1508" s="11"/>
      <c r="R1508" s="11"/>
      <c r="S1508" s="11"/>
      <c r="T1508" s="11"/>
      <c r="U1508" s="11"/>
      <c r="V1508" s="10"/>
      <c r="W1508" s="8"/>
      <c r="X1508" s="12"/>
      <c r="Y1508" s="8"/>
      <c r="Z1508" s="8"/>
      <c r="AA1508" s="8"/>
      <c r="AB1508" s="1"/>
      <c r="AC1508" s="66"/>
    </row>
    <row r="1509" spans="2:29" x14ac:dyDescent="0.25">
      <c r="B1509" s="2"/>
      <c r="C1509" s="8"/>
      <c r="D1509" s="8"/>
      <c r="E1509" s="8"/>
      <c r="F1509" s="8"/>
      <c r="G1509" s="8"/>
      <c r="H1509" s="8"/>
      <c r="I1509" s="8"/>
      <c r="J1509" s="10" t="str">
        <f t="shared" si="149"/>
        <v/>
      </c>
      <c r="K1509" s="8"/>
      <c r="L1509" s="8"/>
      <c r="M1509" s="8"/>
      <c r="N1509" s="10"/>
      <c r="O1509" s="11"/>
      <c r="P1509" s="11"/>
      <c r="Q1509" s="11"/>
      <c r="R1509" s="11"/>
      <c r="S1509" s="11"/>
      <c r="T1509" s="11"/>
      <c r="U1509" s="11"/>
      <c r="V1509" s="10"/>
      <c r="W1509" s="8"/>
      <c r="X1509" s="12"/>
      <c r="Y1509" s="8"/>
      <c r="Z1509" s="8"/>
      <c r="AA1509" s="8"/>
      <c r="AB1509" s="8"/>
      <c r="AC1509" s="66"/>
    </row>
    <row r="1510" spans="2:29" x14ac:dyDescent="0.25">
      <c r="B1510" s="2"/>
      <c r="C1510" s="8"/>
      <c r="D1510" s="8"/>
      <c r="E1510" s="8"/>
      <c r="F1510" s="8"/>
      <c r="G1510" s="8"/>
      <c r="H1510" s="8"/>
      <c r="I1510" s="8"/>
      <c r="J1510" s="10" t="str">
        <f t="shared" si="149"/>
        <v/>
      </c>
      <c r="K1510" s="8"/>
      <c r="L1510" s="8"/>
      <c r="M1510" s="8"/>
      <c r="N1510" s="10"/>
      <c r="O1510" s="11"/>
      <c r="P1510" s="11"/>
      <c r="Q1510" s="11"/>
      <c r="R1510" s="11"/>
      <c r="S1510" s="11"/>
      <c r="T1510" s="11"/>
      <c r="U1510" s="11"/>
      <c r="V1510" s="10"/>
      <c r="W1510" s="8"/>
      <c r="X1510" s="12"/>
      <c r="Y1510" s="8"/>
      <c r="Z1510" s="8"/>
      <c r="AA1510" s="8"/>
      <c r="AB1510" s="1"/>
      <c r="AC1510" s="66"/>
    </row>
    <row r="1511" spans="2:29" x14ac:dyDescent="0.25">
      <c r="B1511" s="2"/>
      <c r="C1511" s="8"/>
      <c r="D1511" s="8"/>
      <c r="E1511" s="8"/>
      <c r="F1511" s="8"/>
      <c r="G1511" s="8"/>
      <c r="H1511" s="8"/>
      <c r="I1511" s="8"/>
      <c r="J1511" s="10" t="str">
        <f t="shared" ref="J1511:J1524" si="152">IF(SUM(C1511:I1511)=0,"",SUM(C1511:I1511))</f>
        <v/>
      </c>
      <c r="K1511" s="8"/>
      <c r="L1511" s="8"/>
      <c r="M1511" s="8"/>
      <c r="N1511" s="10"/>
      <c r="O1511" s="11"/>
      <c r="P1511" s="11"/>
      <c r="Q1511" s="11"/>
      <c r="R1511" s="11"/>
      <c r="S1511" s="11"/>
      <c r="T1511" s="11"/>
      <c r="U1511" s="11"/>
      <c r="V1511" s="10"/>
      <c r="W1511" s="8"/>
      <c r="X1511" s="12"/>
      <c r="Y1511" s="8"/>
      <c r="Z1511" s="8"/>
      <c r="AA1511" s="8"/>
      <c r="AB1511" s="8"/>
      <c r="AC1511" s="66"/>
    </row>
    <row r="1512" spans="2:29" x14ac:dyDescent="0.25">
      <c r="B1512" s="2"/>
      <c r="C1512" s="8"/>
      <c r="D1512" s="8"/>
      <c r="E1512" s="8"/>
      <c r="F1512" s="8"/>
      <c r="G1512" s="8"/>
      <c r="H1512" s="8"/>
      <c r="I1512" s="8"/>
      <c r="J1512" s="10" t="str">
        <f t="shared" si="152"/>
        <v/>
      </c>
      <c r="K1512" s="8"/>
      <c r="L1512" s="8"/>
      <c r="M1512" s="8"/>
      <c r="N1512" s="10"/>
      <c r="O1512" s="11"/>
      <c r="P1512" s="11"/>
      <c r="Q1512" s="11"/>
      <c r="R1512" s="11"/>
      <c r="S1512" s="11"/>
      <c r="T1512" s="11"/>
      <c r="U1512" s="11"/>
      <c r="V1512" s="10"/>
      <c r="W1512" s="8"/>
      <c r="X1512" s="12"/>
      <c r="Y1512" s="8"/>
      <c r="Z1512" s="8"/>
      <c r="AA1512" s="8"/>
      <c r="AB1512" s="1"/>
      <c r="AC1512" s="66"/>
    </row>
    <row r="1513" spans="2:29" x14ac:dyDescent="0.25">
      <c r="B1513" s="2"/>
      <c r="C1513" s="8"/>
      <c r="D1513" s="8"/>
      <c r="E1513" s="8"/>
      <c r="F1513" s="8"/>
      <c r="G1513" s="8"/>
      <c r="H1513" s="8"/>
      <c r="I1513" s="8"/>
      <c r="J1513" s="10" t="str">
        <f t="shared" si="152"/>
        <v/>
      </c>
      <c r="K1513" s="8"/>
      <c r="L1513" s="8"/>
      <c r="M1513" s="8"/>
      <c r="N1513" s="10"/>
      <c r="O1513" s="11"/>
      <c r="P1513" s="11"/>
      <c r="Q1513" s="11"/>
      <c r="R1513" s="11"/>
      <c r="S1513" s="11"/>
      <c r="T1513" s="11"/>
      <c r="U1513" s="11"/>
      <c r="V1513" s="10"/>
      <c r="W1513" s="8"/>
      <c r="X1513" s="12"/>
      <c r="Y1513" s="8"/>
      <c r="Z1513" s="8"/>
      <c r="AA1513" s="8"/>
      <c r="AB1513" s="8"/>
      <c r="AC1513" s="66"/>
    </row>
    <row r="1514" spans="2:29" x14ac:dyDescent="0.25">
      <c r="B1514" s="2"/>
      <c r="C1514" s="8"/>
      <c r="D1514" s="8"/>
      <c r="E1514" s="8"/>
      <c r="F1514" s="8"/>
      <c r="G1514" s="8"/>
      <c r="H1514" s="8"/>
      <c r="I1514" s="8"/>
      <c r="J1514" s="10" t="str">
        <f t="shared" si="152"/>
        <v/>
      </c>
      <c r="K1514" s="8"/>
      <c r="L1514" s="8"/>
      <c r="M1514" s="8"/>
      <c r="N1514" s="10"/>
      <c r="O1514" s="11"/>
      <c r="P1514" s="11"/>
      <c r="Q1514" s="11"/>
      <c r="R1514" s="11"/>
      <c r="S1514" s="11"/>
      <c r="T1514" s="11"/>
      <c r="U1514" s="11"/>
      <c r="V1514" s="10"/>
      <c r="W1514" s="8"/>
      <c r="X1514" s="12"/>
      <c r="Y1514" s="8"/>
      <c r="Z1514" s="8"/>
      <c r="AA1514" s="8"/>
      <c r="AB1514" s="1"/>
      <c r="AC1514" s="66"/>
    </row>
    <row r="1515" spans="2:29" x14ac:dyDescent="0.25">
      <c r="B1515" s="2"/>
      <c r="C1515" s="8"/>
      <c r="D1515" s="8"/>
      <c r="E1515" s="8"/>
      <c r="F1515" s="8"/>
      <c r="G1515" s="8"/>
      <c r="H1515" s="8"/>
      <c r="I1515" s="8"/>
      <c r="J1515" s="10" t="str">
        <f t="shared" si="152"/>
        <v/>
      </c>
      <c r="K1515" s="8"/>
      <c r="L1515" s="8"/>
      <c r="M1515" s="8"/>
      <c r="N1515" s="10"/>
      <c r="O1515" s="11"/>
      <c r="P1515" s="11"/>
      <c r="Q1515" s="11"/>
      <c r="R1515" s="11"/>
      <c r="S1515" s="11"/>
      <c r="T1515" s="11"/>
      <c r="U1515" s="11"/>
      <c r="V1515" s="10"/>
      <c r="W1515" s="8"/>
      <c r="X1515" s="12"/>
      <c r="Y1515" s="8"/>
      <c r="Z1515" s="8"/>
      <c r="AA1515" s="8"/>
      <c r="AB1515" s="8"/>
      <c r="AC1515" s="66"/>
    </row>
    <row r="1516" spans="2:29" x14ac:dyDescent="0.25">
      <c r="B1516" s="2"/>
      <c r="C1516" s="8"/>
      <c r="D1516" s="8"/>
      <c r="E1516" s="8"/>
      <c r="F1516" s="8"/>
      <c r="G1516" s="8"/>
      <c r="H1516" s="8"/>
      <c r="I1516" s="8"/>
      <c r="J1516" s="10" t="str">
        <f t="shared" si="152"/>
        <v/>
      </c>
      <c r="K1516" s="8"/>
      <c r="L1516" s="8"/>
      <c r="M1516" s="8"/>
      <c r="N1516" s="10"/>
      <c r="O1516" s="11"/>
      <c r="P1516" s="11"/>
      <c r="Q1516" s="11"/>
      <c r="R1516" s="11"/>
      <c r="S1516" s="11"/>
      <c r="T1516" s="11"/>
      <c r="U1516" s="11"/>
      <c r="V1516" s="10"/>
      <c r="W1516" s="8"/>
      <c r="X1516" s="12"/>
      <c r="Y1516" s="8"/>
      <c r="Z1516" s="8"/>
      <c r="AA1516" s="8"/>
      <c r="AB1516" s="1"/>
      <c r="AC1516" s="66"/>
    </row>
    <row r="1517" spans="2:29" x14ac:dyDescent="0.25">
      <c r="B1517" s="2"/>
      <c r="C1517" s="8"/>
      <c r="D1517" s="8"/>
      <c r="E1517" s="8"/>
      <c r="F1517" s="8"/>
      <c r="G1517" s="8"/>
      <c r="H1517" s="8"/>
      <c r="I1517" s="8"/>
      <c r="J1517" s="10" t="str">
        <f t="shared" si="152"/>
        <v/>
      </c>
      <c r="K1517" s="8"/>
      <c r="L1517" s="8"/>
      <c r="M1517" s="8"/>
      <c r="N1517" s="10"/>
      <c r="O1517" s="11"/>
      <c r="P1517" s="11"/>
      <c r="Q1517" s="11"/>
      <c r="R1517" s="11"/>
      <c r="S1517" s="11"/>
      <c r="T1517" s="11"/>
      <c r="U1517" s="11"/>
      <c r="V1517" s="10"/>
      <c r="W1517" s="8"/>
      <c r="X1517" s="12"/>
      <c r="Y1517" s="8"/>
      <c r="Z1517" s="8"/>
      <c r="AA1517" s="8"/>
      <c r="AB1517" s="8"/>
      <c r="AC1517" s="66"/>
    </row>
    <row r="1518" spans="2:29" x14ac:dyDescent="0.25">
      <c r="B1518" s="2"/>
      <c r="C1518" s="8"/>
      <c r="D1518" s="8"/>
      <c r="E1518" s="8"/>
      <c r="F1518" s="8"/>
      <c r="G1518" s="8"/>
      <c r="H1518" s="8"/>
      <c r="I1518" s="8"/>
      <c r="J1518" s="10" t="str">
        <f t="shared" si="152"/>
        <v/>
      </c>
      <c r="K1518" s="8"/>
      <c r="L1518" s="8"/>
      <c r="M1518" s="8"/>
      <c r="N1518" s="10"/>
      <c r="O1518" s="11"/>
      <c r="P1518" s="11"/>
      <c r="Q1518" s="11"/>
      <c r="R1518" s="11"/>
      <c r="S1518" s="11"/>
      <c r="T1518" s="11"/>
      <c r="U1518" s="11"/>
      <c r="V1518" s="10"/>
      <c r="W1518" s="8"/>
      <c r="X1518" s="12"/>
      <c r="Y1518" s="8"/>
      <c r="Z1518" s="8"/>
      <c r="AA1518" s="8"/>
      <c r="AB1518" s="1"/>
      <c r="AC1518" s="66"/>
    </row>
    <row r="1519" spans="2:29" x14ac:dyDescent="0.25">
      <c r="B1519" s="2"/>
      <c r="C1519" s="8"/>
      <c r="D1519" s="8"/>
      <c r="E1519" s="8"/>
      <c r="F1519" s="8"/>
      <c r="G1519" s="8"/>
      <c r="H1519" s="8"/>
      <c r="I1519" s="8"/>
      <c r="J1519" s="10" t="str">
        <f t="shared" si="152"/>
        <v/>
      </c>
      <c r="K1519" s="8"/>
      <c r="L1519" s="8"/>
      <c r="M1519" s="8"/>
      <c r="N1519" s="10"/>
      <c r="O1519" s="11"/>
      <c r="P1519" s="11"/>
      <c r="Q1519" s="11"/>
      <c r="R1519" s="11"/>
      <c r="S1519" s="11"/>
      <c r="T1519" s="11"/>
      <c r="U1519" s="11"/>
      <c r="V1519" s="10"/>
      <c r="W1519" s="8"/>
      <c r="X1519" s="12"/>
      <c r="Y1519" s="8"/>
      <c r="Z1519" s="8"/>
      <c r="AA1519" s="8"/>
      <c r="AB1519" s="8"/>
      <c r="AC1519" s="66"/>
    </row>
    <row r="1520" spans="2:29" x14ac:dyDescent="0.25">
      <c r="B1520" s="2"/>
      <c r="C1520" s="8"/>
      <c r="D1520" s="8"/>
      <c r="E1520" s="8"/>
      <c r="F1520" s="8"/>
      <c r="G1520" s="8"/>
      <c r="H1520" s="8"/>
      <c r="I1520" s="8"/>
      <c r="J1520" s="10" t="str">
        <f t="shared" si="152"/>
        <v/>
      </c>
      <c r="K1520" s="8"/>
      <c r="L1520" s="8"/>
      <c r="M1520" s="8"/>
      <c r="N1520" s="10"/>
      <c r="O1520" s="11"/>
      <c r="P1520" s="11"/>
      <c r="Q1520" s="11"/>
      <c r="R1520" s="11"/>
      <c r="S1520" s="11"/>
      <c r="T1520" s="11"/>
      <c r="U1520" s="11"/>
      <c r="V1520" s="10"/>
      <c r="W1520" s="8"/>
      <c r="X1520" s="12"/>
      <c r="Y1520" s="8"/>
      <c r="Z1520" s="8"/>
      <c r="AA1520" s="8"/>
      <c r="AB1520" s="1"/>
      <c r="AC1520" s="66"/>
    </row>
    <row r="1521" spans="2:29" x14ac:dyDescent="0.25">
      <c r="B1521" s="2"/>
      <c r="C1521" s="8"/>
      <c r="D1521" s="8"/>
      <c r="E1521" s="8"/>
      <c r="F1521" s="8"/>
      <c r="G1521" s="8"/>
      <c r="H1521" s="8"/>
      <c r="I1521" s="8"/>
      <c r="J1521" s="10" t="str">
        <f t="shared" si="152"/>
        <v/>
      </c>
      <c r="K1521" s="8"/>
      <c r="L1521" s="8"/>
      <c r="M1521" s="8"/>
      <c r="N1521" s="10"/>
      <c r="O1521" s="11"/>
      <c r="P1521" s="11"/>
      <c r="Q1521" s="11"/>
      <c r="R1521" s="11"/>
      <c r="S1521" s="11"/>
      <c r="T1521" s="11"/>
      <c r="U1521" s="11"/>
      <c r="V1521" s="10"/>
      <c r="W1521" s="8"/>
      <c r="X1521" s="12"/>
      <c r="Y1521" s="8"/>
      <c r="Z1521" s="8"/>
      <c r="AA1521" s="8"/>
      <c r="AB1521" s="8"/>
      <c r="AC1521" s="66"/>
    </row>
    <row r="1522" spans="2:29" x14ac:dyDescent="0.25">
      <c r="B1522" s="2"/>
      <c r="C1522" s="8"/>
      <c r="D1522" s="8"/>
      <c r="E1522" s="8"/>
      <c r="F1522" s="8"/>
      <c r="G1522" s="8"/>
      <c r="H1522" s="8"/>
      <c r="I1522" s="8"/>
      <c r="J1522" s="10" t="str">
        <f t="shared" si="152"/>
        <v/>
      </c>
      <c r="K1522" s="8"/>
      <c r="L1522" s="8"/>
      <c r="M1522" s="8"/>
      <c r="N1522" s="10"/>
      <c r="O1522" s="11"/>
      <c r="P1522" s="11"/>
      <c r="Q1522" s="11"/>
      <c r="R1522" s="11"/>
      <c r="S1522" s="11"/>
      <c r="T1522" s="11"/>
      <c r="U1522" s="11"/>
      <c r="V1522" s="10"/>
      <c r="W1522" s="8"/>
      <c r="X1522" s="12"/>
      <c r="Y1522" s="8"/>
      <c r="Z1522" s="8"/>
      <c r="AA1522" s="8"/>
      <c r="AB1522" s="1"/>
      <c r="AC1522" s="66"/>
    </row>
    <row r="1523" spans="2:29" x14ac:dyDescent="0.25">
      <c r="B1523" s="2"/>
      <c r="C1523" s="8"/>
      <c r="D1523" s="8"/>
      <c r="E1523" s="8"/>
      <c r="F1523" s="8"/>
      <c r="G1523" s="8"/>
      <c r="H1523" s="8"/>
      <c r="I1523" s="8"/>
      <c r="J1523" s="10" t="str">
        <f t="shared" si="152"/>
        <v/>
      </c>
      <c r="K1523" s="8"/>
      <c r="L1523" s="8"/>
      <c r="M1523" s="8"/>
      <c r="N1523" s="10"/>
      <c r="O1523" s="11"/>
      <c r="P1523" s="11"/>
      <c r="Q1523" s="11"/>
      <c r="R1523" s="11"/>
      <c r="S1523" s="11"/>
      <c r="T1523" s="11"/>
      <c r="U1523" s="11"/>
      <c r="V1523" s="10"/>
      <c r="W1523" s="8"/>
      <c r="X1523" s="12"/>
      <c r="Y1523" s="8"/>
      <c r="Z1523" s="8"/>
      <c r="AA1523" s="8"/>
      <c r="AB1523" s="8"/>
      <c r="AC1523" s="66"/>
    </row>
    <row r="1524" spans="2:29" x14ac:dyDescent="0.25">
      <c r="B1524" s="2"/>
      <c r="C1524" s="8"/>
      <c r="D1524" s="8"/>
      <c r="E1524" s="8"/>
      <c r="F1524" s="8"/>
      <c r="G1524" s="8"/>
      <c r="H1524" s="8"/>
      <c r="I1524" s="8"/>
      <c r="J1524" s="10" t="str">
        <f t="shared" si="152"/>
        <v/>
      </c>
      <c r="K1524" s="8"/>
      <c r="L1524" s="8"/>
      <c r="M1524" s="8"/>
      <c r="N1524" s="10"/>
      <c r="O1524" s="11"/>
      <c r="P1524" s="11"/>
      <c r="Q1524" s="11"/>
      <c r="R1524" s="11"/>
      <c r="S1524" s="11"/>
      <c r="T1524" s="11"/>
      <c r="U1524" s="11"/>
      <c r="V1524" s="10"/>
      <c r="W1524" s="8"/>
      <c r="X1524" s="12"/>
      <c r="Y1524" s="8"/>
      <c r="Z1524" s="8"/>
      <c r="AA1524" s="8"/>
      <c r="AB1524" s="1"/>
      <c r="AC1524" s="66"/>
    </row>
    <row r="1525" spans="2:29" x14ac:dyDescent="0.25">
      <c r="B1525" s="2"/>
      <c r="C1525" s="8"/>
      <c r="D1525" s="8"/>
      <c r="E1525" s="8"/>
      <c r="F1525" s="8"/>
      <c r="G1525" s="8"/>
      <c r="H1525" s="8"/>
      <c r="I1525" s="8"/>
      <c r="J1525" s="10"/>
      <c r="K1525" s="8"/>
      <c r="L1525" s="8"/>
      <c r="M1525" s="8"/>
      <c r="N1525" s="10"/>
      <c r="O1525" s="11"/>
      <c r="P1525" s="11"/>
      <c r="Q1525" s="11"/>
      <c r="R1525" s="11"/>
      <c r="S1525" s="11"/>
      <c r="T1525" s="11"/>
      <c r="U1525" s="11"/>
      <c r="V1525" s="10"/>
      <c r="W1525" s="8"/>
      <c r="X1525" s="12"/>
      <c r="Y1525" s="8"/>
      <c r="Z1525" s="8"/>
      <c r="AA1525" s="8"/>
      <c r="AB1525" s="8"/>
      <c r="AC1525" s="66"/>
    </row>
    <row r="1526" spans="2:29" x14ac:dyDescent="0.25">
      <c r="B1526" s="2"/>
      <c r="C1526" s="8"/>
      <c r="D1526" s="8"/>
      <c r="E1526" s="8"/>
      <c r="F1526" s="8"/>
      <c r="G1526" s="8"/>
      <c r="H1526" s="8"/>
      <c r="I1526" s="8"/>
      <c r="J1526" s="10"/>
      <c r="K1526" s="8"/>
      <c r="L1526" s="8"/>
      <c r="M1526" s="8"/>
      <c r="N1526" s="10"/>
      <c r="O1526" s="11"/>
      <c r="P1526" s="11"/>
      <c r="Q1526" s="11"/>
      <c r="R1526" s="11"/>
      <c r="S1526" s="11"/>
      <c r="T1526" s="11"/>
      <c r="U1526" s="11"/>
      <c r="V1526" s="10"/>
      <c r="W1526" s="8"/>
      <c r="X1526" s="12"/>
      <c r="Y1526" s="8"/>
      <c r="Z1526" s="8"/>
      <c r="AA1526" s="8"/>
      <c r="AB1526" s="1"/>
      <c r="AC1526" s="66"/>
    </row>
    <row r="1527" spans="2:29" x14ac:dyDescent="0.25">
      <c r="B1527" s="2"/>
      <c r="C1527" s="8"/>
      <c r="D1527" s="8"/>
      <c r="E1527" s="8"/>
      <c r="F1527" s="8"/>
      <c r="G1527" s="8"/>
      <c r="H1527" s="8"/>
      <c r="I1527" s="8"/>
      <c r="J1527" s="10"/>
      <c r="K1527" s="8"/>
      <c r="L1527" s="8"/>
      <c r="M1527" s="8"/>
      <c r="N1527" s="10"/>
      <c r="O1527" s="11"/>
      <c r="P1527" s="11"/>
      <c r="Q1527" s="11"/>
      <c r="R1527" s="11"/>
      <c r="S1527" s="11"/>
      <c r="T1527" s="11"/>
      <c r="U1527" s="11"/>
      <c r="V1527" s="10"/>
      <c r="W1527" s="8"/>
      <c r="X1527" s="12"/>
      <c r="Y1527" s="8"/>
      <c r="Z1527" s="8"/>
      <c r="AA1527" s="8"/>
      <c r="AB1527" s="8"/>
      <c r="AC1527" s="66"/>
    </row>
    <row r="1528" spans="2:29" x14ac:dyDescent="0.25">
      <c r="B1528" s="2"/>
      <c r="C1528" s="8"/>
      <c r="D1528" s="8"/>
      <c r="E1528" s="8"/>
      <c r="F1528" s="8"/>
      <c r="G1528" s="8"/>
      <c r="H1528" s="8"/>
      <c r="I1528" s="8"/>
      <c r="J1528" s="10"/>
      <c r="K1528" s="8"/>
      <c r="L1528" s="8"/>
      <c r="M1528" s="8"/>
      <c r="N1528" s="10"/>
      <c r="O1528" s="11"/>
      <c r="P1528" s="11"/>
      <c r="Q1528" s="11"/>
      <c r="R1528" s="11"/>
      <c r="S1528" s="11"/>
      <c r="T1528" s="11"/>
      <c r="U1528" s="11"/>
      <c r="V1528" s="10"/>
      <c r="W1528" s="8"/>
      <c r="X1528" s="12"/>
      <c r="Y1528" s="8"/>
      <c r="Z1528" s="8"/>
      <c r="AA1528" s="8"/>
      <c r="AB1528" s="1"/>
      <c r="AC1528" s="66"/>
    </row>
    <row r="1529" spans="2:29" x14ac:dyDescent="0.25">
      <c r="B1529" s="2"/>
      <c r="C1529" s="8"/>
      <c r="D1529" s="8"/>
      <c r="E1529" s="8"/>
      <c r="F1529" s="8"/>
      <c r="G1529" s="8"/>
      <c r="H1529" s="8"/>
      <c r="I1529" s="8"/>
      <c r="J1529" s="10"/>
      <c r="K1529" s="8"/>
      <c r="L1529" s="8"/>
      <c r="M1529" s="8"/>
      <c r="N1529" s="10"/>
      <c r="O1529" s="11"/>
      <c r="P1529" s="11"/>
      <c r="Q1529" s="11"/>
      <c r="R1529" s="11"/>
      <c r="S1529" s="11"/>
      <c r="T1529" s="11"/>
      <c r="U1529" s="11"/>
      <c r="V1529" s="10"/>
      <c r="W1529" s="8"/>
      <c r="X1529" s="12"/>
      <c r="Y1529" s="8"/>
      <c r="Z1529" s="8"/>
      <c r="AA1529" s="8"/>
      <c r="AB1529" s="8"/>
      <c r="AC1529" s="66"/>
    </row>
    <row r="1530" spans="2:29" x14ac:dyDescent="0.25">
      <c r="B1530" s="2"/>
      <c r="C1530" s="8"/>
      <c r="D1530" s="8"/>
      <c r="E1530" s="8"/>
      <c r="F1530" s="8"/>
      <c r="G1530" s="8"/>
      <c r="H1530" s="8"/>
      <c r="I1530" s="8"/>
      <c r="J1530" s="10"/>
      <c r="K1530" s="8"/>
      <c r="L1530" s="8"/>
      <c r="M1530" s="8"/>
      <c r="N1530" s="10"/>
      <c r="O1530" s="11"/>
      <c r="P1530" s="11"/>
      <c r="Q1530" s="11"/>
      <c r="R1530" s="11"/>
      <c r="S1530" s="11"/>
      <c r="T1530" s="11"/>
      <c r="U1530" s="11"/>
      <c r="V1530" s="10"/>
      <c r="W1530" s="8"/>
      <c r="X1530" s="12"/>
      <c r="Y1530" s="8"/>
      <c r="Z1530" s="8"/>
      <c r="AA1530" s="8"/>
      <c r="AB1530" s="1"/>
      <c r="AC1530" s="66"/>
    </row>
    <row r="1531" spans="2:29" x14ac:dyDescent="0.25">
      <c r="B1531" s="2"/>
      <c r="C1531" s="8"/>
      <c r="D1531" s="8"/>
      <c r="E1531" s="8"/>
      <c r="F1531" s="8"/>
      <c r="G1531" s="8"/>
      <c r="H1531" s="8"/>
      <c r="I1531" s="8"/>
      <c r="J1531" s="10"/>
      <c r="K1531" s="8"/>
      <c r="L1531" s="8"/>
      <c r="M1531" s="8"/>
      <c r="N1531" s="10"/>
      <c r="O1531" s="11"/>
      <c r="P1531" s="11"/>
      <c r="Q1531" s="11"/>
      <c r="R1531" s="11"/>
      <c r="S1531" s="11"/>
      <c r="T1531" s="11"/>
      <c r="U1531" s="11"/>
      <c r="V1531" s="10"/>
      <c r="W1531" s="8"/>
      <c r="X1531" s="12"/>
      <c r="Y1531" s="8"/>
      <c r="Z1531" s="8"/>
      <c r="AA1531" s="8"/>
      <c r="AB1531" s="8"/>
      <c r="AC1531" s="66"/>
    </row>
    <row r="1532" spans="2:29" x14ac:dyDescent="0.25">
      <c r="B1532" s="2"/>
      <c r="C1532" s="8"/>
      <c r="D1532" s="8"/>
      <c r="E1532" s="8"/>
      <c r="F1532" s="8"/>
      <c r="G1532" s="8"/>
      <c r="H1532" s="8"/>
      <c r="I1532" s="8"/>
      <c r="J1532" s="10"/>
      <c r="K1532" s="8"/>
      <c r="L1532" s="8"/>
      <c r="M1532" s="8"/>
      <c r="N1532" s="10"/>
      <c r="O1532" s="11"/>
      <c r="P1532" s="11"/>
      <c r="Q1532" s="11"/>
      <c r="R1532" s="11"/>
      <c r="S1532" s="11"/>
      <c r="T1532" s="11"/>
      <c r="U1532" s="11"/>
      <c r="V1532" s="10"/>
      <c r="W1532" s="8"/>
      <c r="X1532" s="12"/>
      <c r="Y1532" s="8"/>
      <c r="Z1532" s="8"/>
      <c r="AA1532" s="8"/>
      <c r="AB1532" s="1"/>
      <c r="AC1532" s="66"/>
    </row>
    <row r="1533" spans="2:29" x14ac:dyDescent="0.25">
      <c r="B1533" s="2"/>
      <c r="C1533" s="8"/>
      <c r="D1533" s="8"/>
      <c r="E1533" s="8"/>
      <c r="F1533" s="8"/>
      <c r="G1533" s="8"/>
      <c r="H1533" s="8"/>
      <c r="I1533" s="8"/>
      <c r="J1533" s="10"/>
      <c r="K1533" s="8"/>
      <c r="L1533" s="8"/>
      <c r="M1533" s="8"/>
      <c r="N1533" s="10"/>
      <c r="O1533" s="11"/>
      <c r="P1533" s="11"/>
      <c r="Q1533" s="11"/>
      <c r="R1533" s="11"/>
      <c r="S1533" s="11"/>
      <c r="T1533" s="11"/>
      <c r="U1533" s="11"/>
      <c r="V1533" s="10"/>
      <c r="W1533" s="8"/>
      <c r="X1533" s="12"/>
      <c r="Y1533" s="8"/>
      <c r="Z1533" s="8"/>
      <c r="AA1533" s="8"/>
      <c r="AB1533" s="8"/>
      <c r="AC1533" s="66"/>
    </row>
    <row r="1534" spans="2:29" x14ac:dyDescent="0.25">
      <c r="B1534" s="2"/>
      <c r="C1534" s="8"/>
      <c r="D1534" s="8"/>
      <c r="E1534" s="8"/>
      <c r="F1534" s="8"/>
      <c r="G1534" s="8"/>
      <c r="H1534" s="8"/>
      <c r="I1534" s="8"/>
      <c r="J1534" s="10"/>
      <c r="K1534" s="8"/>
      <c r="L1534" s="8"/>
      <c r="M1534" s="8"/>
      <c r="N1534" s="10"/>
      <c r="O1534" s="11"/>
      <c r="P1534" s="11"/>
      <c r="Q1534" s="11"/>
      <c r="R1534" s="11"/>
      <c r="S1534" s="11"/>
      <c r="T1534" s="11"/>
      <c r="U1534" s="11"/>
      <c r="V1534" s="10"/>
      <c r="W1534" s="8"/>
      <c r="X1534" s="12"/>
      <c r="Y1534" s="8"/>
      <c r="Z1534" s="8"/>
      <c r="AA1534" s="8"/>
      <c r="AB1534" s="1"/>
      <c r="AC1534" s="66"/>
    </row>
    <row r="1535" spans="2:29" x14ac:dyDescent="0.25">
      <c r="B1535" s="2"/>
      <c r="C1535" s="8"/>
      <c r="D1535" s="8"/>
      <c r="E1535" s="8"/>
      <c r="F1535" s="8"/>
      <c r="G1535" s="8"/>
      <c r="H1535" s="8"/>
      <c r="I1535" s="8"/>
      <c r="J1535" s="10"/>
      <c r="K1535" s="8"/>
      <c r="L1535" s="8"/>
      <c r="M1535" s="8"/>
      <c r="N1535" s="10"/>
      <c r="O1535" s="11"/>
      <c r="P1535" s="11"/>
      <c r="Q1535" s="11"/>
      <c r="R1535" s="11"/>
      <c r="S1535" s="11"/>
      <c r="T1535" s="11"/>
      <c r="U1535" s="11"/>
      <c r="V1535" s="10"/>
      <c r="W1535" s="8"/>
      <c r="X1535" s="12"/>
      <c r="Y1535" s="8"/>
      <c r="Z1535" s="8"/>
      <c r="AA1535" s="8"/>
      <c r="AB1535" s="8"/>
      <c r="AC1535" s="66"/>
    </row>
    <row r="1536" spans="2:29" x14ac:dyDescent="0.25">
      <c r="B1536" s="2"/>
      <c r="C1536" s="8"/>
      <c r="D1536" s="8"/>
      <c r="E1536" s="8"/>
      <c r="F1536" s="8"/>
      <c r="G1536" s="8"/>
      <c r="H1536" s="8"/>
      <c r="I1536" s="8"/>
      <c r="J1536" s="10"/>
      <c r="K1536" s="8"/>
      <c r="L1536" s="8"/>
      <c r="M1536" s="8"/>
      <c r="N1536" s="10"/>
      <c r="O1536" s="11"/>
      <c r="P1536" s="11"/>
      <c r="Q1536" s="11"/>
      <c r="R1536" s="11"/>
      <c r="S1536" s="11"/>
      <c r="T1536" s="11"/>
      <c r="U1536" s="11"/>
      <c r="V1536" s="10"/>
      <c r="W1536" s="8"/>
      <c r="X1536" s="12"/>
      <c r="Y1536" s="8"/>
      <c r="Z1536" s="8"/>
      <c r="AA1536" s="8"/>
      <c r="AB1536" s="1"/>
      <c r="AC1536" s="66"/>
    </row>
    <row r="1537" spans="2:29" x14ac:dyDescent="0.25">
      <c r="B1537" s="2"/>
      <c r="C1537" s="8"/>
      <c r="D1537" s="8"/>
      <c r="E1537" s="8"/>
      <c r="F1537" s="8"/>
      <c r="G1537" s="8"/>
      <c r="H1537" s="8"/>
      <c r="I1537" s="8"/>
      <c r="J1537" s="10"/>
      <c r="K1537" s="8"/>
      <c r="L1537" s="8"/>
      <c r="M1537" s="8"/>
      <c r="N1537" s="10"/>
      <c r="O1537" s="11"/>
      <c r="P1537" s="11"/>
      <c r="Q1537" s="11"/>
      <c r="R1537" s="11"/>
      <c r="S1537" s="11"/>
      <c r="T1537" s="11"/>
      <c r="U1537" s="11"/>
      <c r="V1537" s="10"/>
      <c r="W1537" s="8"/>
      <c r="X1537" s="12"/>
      <c r="Y1537" s="8"/>
      <c r="Z1537" s="8"/>
      <c r="AA1537" s="8"/>
      <c r="AB1537" s="8"/>
      <c r="AC1537" s="66"/>
    </row>
    <row r="1538" spans="2:29" x14ac:dyDescent="0.25">
      <c r="B1538" s="2"/>
      <c r="C1538" s="8"/>
      <c r="D1538" s="8"/>
      <c r="E1538" s="8"/>
      <c r="F1538" s="8"/>
      <c r="G1538" s="8"/>
      <c r="H1538" s="8"/>
      <c r="I1538" s="8"/>
      <c r="J1538" s="10"/>
      <c r="K1538" s="8"/>
      <c r="L1538" s="8"/>
      <c r="M1538" s="8"/>
      <c r="N1538" s="10"/>
      <c r="O1538" s="11"/>
      <c r="P1538" s="11"/>
      <c r="Q1538" s="11"/>
      <c r="R1538" s="11"/>
      <c r="S1538" s="11"/>
      <c r="T1538" s="11"/>
      <c r="U1538" s="11"/>
      <c r="V1538" s="10"/>
      <c r="W1538" s="8"/>
      <c r="X1538" s="12"/>
      <c r="Y1538" s="8"/>
      <c r="Z1538" s="8"/>
      <c r="AA1538" s="8"/>
      <c r="AB1538" s="1"/>
      <c r="AC1538" s="66"/>
    </row>
    <row r="1539" spans="2:29" x14ac:dyDescent="0.25">
      <c r="B1539" s="2"/>
      <c r="C1539" s="8"/>
      <c r="D1539" s="8"/>
      <c r="E1539" s="8"/>
      <c r="F1539" s="8"/>
      <c r="G1539" s="8"/>
      <c r="H1539" s="8"/>
      <c r="I1539" s="8"/>
      <c r="J1539" s="10"/>
      <c r="K1539" s="8"/>
      <c r="L1539" s="8"/>
      <c r="M1539" s="8"/>
      <c r="N1539" s="10"/>
      <c r="O1539" s="11"/>
      <c r="P1539" s="11"/>
      <c r="Q1539" s="11"/>
      <c r="R1539" s="11"/>
      <c r="S1539" s="11"/>
      <c r="T1539" s="11"/>
      <c r="U1539" s="11"/>
      <c r="V1539" s="10"/>
      <c r="W1539" s="8"/>
      <c r="X1539" s="12"/>
      <c r="Y1539" s="8"/>
      <c r="Z1539" s="8"/>
      <c r="AA1539" s="8"/>
      <c r="AB1539" s="8"/>
      <c r="AC1539" s="66"/>
    </row>
    <row r="1540" spans="2:29" x14ac:dyDescent="0.25">
      <c r="B1540" s="2"/>
      <c r="C1540" s="8"/>
      <c r="D1540" s="8"/>
      <c r="E1540" s="8"/>
      <c r="F1540" s="8"/>
      <c r="G1540" s="8"/>
      <c r="H1540" s="8"/>
      <c r="I1540" s="8"/>
      <c r="J1540" s="10"/>
      <c r="K1540" s="8"/>
      <c r="L1540" s="8"/>
      <c r="M1540" s="8"/>
      <c r="N1540" s="10"/>
      <c r="O1540" s="11"/>
      <c r="P1540" s="11"/>
      <c r="Q1540" s="11"/>
      <c r="R1540" s="11"/>
      <c r="S1540" s="11"/>
      <c r="T1540" s="11"/>
      <c r="U1540" s="11"/>
      <c r="V1540" s="10"/>
      <c r="W1540" s="8"/>
      <c r="X1540" s="12"/>
      <c r="Y1540" s="8"/>
      <c r="Z1540" s="8"/>
      <c r="AA1540" s="8"/>
      <c r="AB1540" s="1"/>
      <c r="AC1540" s="66"/>
    </row>
    <row r="1541" spans="2:29" x14ac:dyDescent="0.25">
      <c r="B1541" s="2"/>
      <c r="C1541" s="8"/>
      <c r="D1541" s="8"/>
      <c r="E1541" s="8"/>
      <c r="F1541" s="8"/>
      <c r="G1541" s="8"/>
      <c r="H1541" s="8"/>
      <c r="I1541" s="8"/>
      <c r="J1541" s="10"/>
      <c r="K1541" s="8"/>
      <c r="L1541" s="8"/>
      <c r="M1541" s="8"/>
      <c r="N1541" s="10"/>
      <c r="O1541" s="11"/>
      <c r="P1541" s="11"/>
      <c r="Q1541" s="11"/>
      <c r="R1541" s="11"/>
      <c r="S1541" s="11"/>
      <c r="T1541" s="11"/>
      <c r="U1541" s="11"/>
      <c r="V1541" s="10"/>
      <c r="W1541" s="8"/>
      <c r="X1541" s="12"/>
      <c r="Y1541" s="8"/>
      <c r="Z1541" s="8"/>
      <c r="AA1541" s="8"/>
      <c r="AB1541" s="8"/>
      <c r="AC1541" s="66"/>
    </row>
    <row r="1542" spans="2:29" x14ac:dyDescent="0.25">
      <c r="B1542" s="2"/>
      <c r="C1542" s="8"/>
      <c r="D1542" s="8"/>
      <c r="E1542" s="8"/>
      <c r="F1542" s="8"/>
      <c r="G1542" s="8"/>
      <c r="H1542" s="8"/>
      <c r="I1542" s="8"/>
      <c r="J1542" s="10"/>
      <c r="K1542" s="8"/>
      <c r="L1542" s="8"/>
      <c r="M1542" s="8"/>
      <c r="N1542" s="10"/>
      <c r="O1542" s="11"/>
      <c r="P1542" s="11"/>
      <c r="Q1542" s="11"/>
      <c r="R1542" s="11"/>
      <c r="S1542" s="11"/>
      <c r="T1542" s="11"/>
      <c r="U1542" s="11"/>
      <c r="V1542" s="10"/>
      <c r="W1542" s="8"/>
      <c r="X1542" s="12"/>
      <c r="Y1542" s="8"/>
      <c r="Z1542" s="8"/>
      <c r="AA1542" s="8"/>
      <c r="AB1542" s="1"/>
      <c r="AC1542" s="66"/>
    </row>
    <row r="1543" spans="2:29" x14ac:dyDescent="0.25">
      <c r="B1543" s="2"/>
      <c r="C1543" s="8"/>
      <c r="D1543" s="8"/>
      <c r="E1543" s="8"/>
      <c r="F1543" s="8"/>
      <c r="G1543" s="8"/>
      <c r="H1543" s="8"/>
      <c r="I1543" s="8"/>
      <c r="J1543" s="10"/>
      <c r="K1543" s="8"/>
      <c r="L1543" s="8"/>
      <c r="M1543" s="8"/>
      <c r="N1543" s="10"/>
      <c r="O1543" s="11"/>
      <c r="P1543" s="11"/>
      <c r="Q1543" s="11"/>
      <c r="R1543" s="11"/>
      <c r="S1543" s="11"/>
      <c r="T1543" s="11"/>
      <c r="U1543" s="11"/>
      <c r="V1543" s="10"/>
      <c r="W1543" s="8"/>
      <c r="X1543" s="12"/>
      <c r="Y1543" s="8"/>
      <c r="Z1543" s="8"/>
      <c r="AA1543" s="8"/>
      <c r="AB1543" s="8"/>
      <c r="AC1543" s="66"/>
    </row>
    <row r="1544" spans="2:29" x14ac:dyDescent="0.25">
      <c r="B1544" s="2"/>
      <c r="C1544" s="8"/>
      <c r="D1544" s="8"/>
      <c r="E1544" s="8"/>
      <c r="F1544" s="8"/>
      <c r="G1544" s="8"/>
      <c r="H1544" s="8"/>
      <c r="I1544" s="8"/>
      <c r="J1544" s="10"/>
      <c r="K1544" s="8"/>
      <c r="L1544" s="8"/>
      <c r="M1544" s="8"/>
      <c r="N1544" s="10"/>
      <c r="O1544" s="11"/>
      <c r="P1544" s="11"/>
      <c r="Q1544" s="11"/>
      <c r="R1544" s="11"/>
      <c r="S1544" s="11"/>
      <c r="T1544" s="11"/>
      <c r="U1544" s="11"/>
      <c r="V1544" s="10"/>
      <c r="W1544" s="8"/>
      <c r="X1544" s="12"/>
      <c r="Y1544" s="8"/>
      <c r="Z1544" s="8"/>
      <c r="AA1544" s="8"/>
      <c r="AB1544" s="1"/>
      <c r="AC1544" s="66"/>
    </row>
    <row r="1545" spans="2:29" x14ac:dyDescent="0.25">
      <c r="B1545" s="2"/>
      <c r="C1545" s="8"/>
      <c r="D1545" s="8"/>
      <c r="E1545" s="8"/>
      <c r="F1545" s="8"/>
      <c r="G1545" s="8"/>
      <c r="H1545" s="8"/>
      <c r="I1545" s="8"/>
      <c r="J1545" s="10"/>
      <c r="K1545" s="8"/>
      <c r="L1545" s="8"/>
      <c r="M1545" s="8"/>
      <c r="N1545" s="10"/>
      <c r="O1545" s="11"/>
      <c r="P1545" s="11"/>
      <c r="Q1545" s="11"/>
      <c r="R1545" s="11"/>
      <c r="S1545" s="11"/>
      <c r="T1545" s="11"/>
      <c r="U1545" s="11"/>
      <c r="V1545" s="10"/>
      <c r="W1545" s="8"/>
      <c r="X1545" s="12"/>
      <c r="Y1545" s="8"/>
      <c r="Z1545" s="8"/>
      <c r="AA1545" s="8"/>
      <c r="AB1545" s="8"/>
      <c r="AC1545" s="66"/>
    </row>
    <row r="1546" spans="2:29" x14ac:dyDescent="0.25">
      <c r="B1546" s="2"/>
      <c r="C1546" s="8"/>
      <c r="D1546" s="8"/>
      <c r="E1546" s="8"/>
      <c r="F1546" s="8"/>
      <c r="G1546" s="8"/>
      <c r="H1546" s="8"/>
      <c r="I1546" s="8"/>
      <c r="J1546" s="10"/>
      <c r="K1546" s="8"/>
      <c r="L1546" s="8"/>
      <c r="M1546" s="8"/>
      <c r="N1546" s="10"/>
      <c r="O1546" s="11"/>
      <c r="P1546" s="11"/>
      <c r="Q1546" s="11"/>
      <c r="R1546" s="11"/>
      <c r="S1546" s="11"/>
      <c r="T1546" s="11"/>
      <c r="U1546" s="11"/>
      <c r="V1546" s="10"/>
      <c r="W1546" s="8"/>
      <c r="X1546" s="12"/>
      <c r="Y1546" s="8"/>
      <c r="Z1546" s="8"/>
      <c r="AA1546" s="8"/>
      <c r="AB1546" s="1"/>
      <c r="AC1546" s="66"/>
    </row>
    <row r="1547" spans="2:29" x14ac:dyDescent="0.25">
      <c r="B1547" s="2"/>
      <c r="C1547" s="8"/>
      <c r="D1547" s="8"/>
      <c r="E1547" s="8"/>
      <c r="F1547" s="8"/>
      <c r="G1547" s="8"/>
      <c r="H1547" s="8"/>
      <c r="I1547" s="8"/>
      <c r="J1547" s="10"/>
      <c r="K1547" s="8"/>
      <c r="L1547" s="8"/>
      <c r="M1547" s="8"/>
      <c r="N1547" s="10"/>
      <c r="O1547" s="11"/>
      <c r="P1547" s="11"/>
      <c r="Q1547" s="11"/>
      <c r="R1547" s="11"/>
      <c r="S1547" s="11"/>
      <c r="T1547" s="11"/>
      <c r="U1547" s="11"/>
      <c r="V1547" s="10"/>
      <c r="W1547" s="8"/>
      <c r="X1547" s="12"/>
      <c r="Y1547" s="8"/>
      <c r="Z1547" s="8"/>
      <c r="AA1547" s="8"/>
      <c r="AB1547" s="8"/>
      <c r="AC1547" s="66"/>
    </row>
    <row r="1548" spans="2:29" x14ac:dyDescent="0.25">
      <c r="B1548" s="2"/>
      <c r="C1548" s="8"/>
      <c r="D1548" s="8"/>
      <c r="E1548" s="8"/>
      <c r="F1548" s="8"/>
      <c r="G1548" s="8"/>
      <c r="H1548" s="8"/>
      <c r="I1548" s="8"/>
      <c r="J1548" s="10"/>
      <c r="K1548" s="8"/>
      <c r="L1548" s="8"/>
      <c r="M1548" s="8"/>
      <c r="N1548" s="10"/>
      <c r="O1548" s="11"/>
      <c r="P1548" s="11"/>
      <c r="Q1548" s="11"/>
      <c r="R1548" s="11"/>
      <c r="S1548" s="11"/>
      <c r="T1548" s="11"/>
      <c r="U1548" s="11"/>
      <c r="V1548" s="10"/>
      <c r="W1548" s="8"/>
      <c r="X1548" s="12"/>
      <c r="Y1548" s="8"/>
      <c r="Z1548" s="8"/>
      <c r="AA1548" s="8"/>
      <c r="AB1548" s="1"/>
      <c r="AC1548" s="66"/>
    </row>
    <row r="1549" spans="2:29" x14ac:dyDescent="0.25">
      <c r="B1549" s="2"/>
      <c r="C1549" s="8"/>
      <c r="D1549" s="8"/>
      <c r="E1549" s="8"/>
      <c r="F1549" s="8"/>
      <c r="G1549" s="8"/>
      <c r="H1549" s="8"/>
      <c r="I1549" s="8"/>
      <c r="J1549" s="10"/>
      <c r="K1549" s="8"/>
      <c r="L1549" s="8"/>
      <c r="M1549" s="8"/>
      <c r="N1549" s="10"/>
      <c r="O1549" s="11"/>
      <c r="P1549" s="11"/>
      <c r="Q1549" s="11"/>
      <c r="R1549" s="11"/>
      <c r="S1549" s="11"/>
      <c r="T1549" s="11"/>
      <c r="U1549" s="11"/>
      <c r="V1549" s="10"/>
      <c r="W1549" s="8"/>
      <c r="X1549" s="12"/>
      <c r="Y1549" s="8"/>
      <c r="Z1549" s="8"/>
      <c r="AA1549" s="8"/>
      <c r="AB1549" s="8"/>
      <c r="AC1549" s="66"/>
    </row>
    <row r="1550" spans="2:29" x14ac:dyDescent="0.25">
      <c r="B1550" s="2"/>
      <c r="C1550" s="8"/>
      <c r="D1550" s="8"/>
      <c r="E1550" s="8"/>
      <c r="F1550" s="8"/>
      <c r="G1550" s="8"/>
      <c r="H1550" s="8"/>
      <c r="I1550" s="8"/>
      <c r="J1550" s="10"/>
      <c r="K1550" s="8"/>
      <c r="L1550" s="8"/>
      <c r="M1550" s="8"/>
      <c r="N1550" s="10"/>
      <c r="O1550" s="11"/>
      <c r="P1550" s="11"/>
      <c r="Q1550" s="11"/>
      <c r="R1550" s="11"/>
      <c r="S1550" s="11"/>
      <c r="T1550" s="11"/>
      <c r="U1550" s="11"/>
      <c r="V1550" s="10"/>
      <c r="W1550" s="8"/>
      <c r="X1550" s="12"/>
      <c r="Y1550" s="8"/>
      <c r="Z1550" s="8"/>
      <c r="AA1550" s="8"/>
      <c r="AB1550" s="1"/>
      <c r="AC1550" s="66"/>
    </row>
    <row r="1551" spans="2:29" x14ac:dyDescent="0.25">
      <c r="B1551" s="2"/>
      <c r="C1551" s="8"/>
      <c r="D1551" s="8"/>
      <c r="E1551" s="8"/>
      <c r="F1551" s="8"/>
      <c r="G1551" s="8"/>
      <c r="H1551" s="8"/>
      <c r="I1551" s="8"/>
      <c r="J1551" s="10"/>
      <c r="K1551" s="8"/>
      <c r="L1551" s="8"/>
      <c r="M1551" s="8"/>
      <c r="N1551" s="10"/>
      <c r="O1551" s="11"/>
      <c r="P1551" s="11"/>
      <c r="Q1551" s="11"/>
      <c r="R1551" s="11"/>
      <c r="S1551" s="11"/>
      <c r="T1551" s="11"/>
      <c r="U1551" s="11"/>
      <c r="V1551" s="10"/>
      <c r="W1551" s="8"/>
      <c r="X1551" s="12"/>
      <c r="Y1551" s="8"/>
      <c r="Z1551" s="8"/>
      <c r="AA1551" s="8"/>
      <c r="AB1551" s="8"/>
      <c r="AC1551" s="66"/>
    </row>
    <row r="1552" spans="2:29" x14ac:dyDescent="0.25">
      <c r="B1552" s="2"/>
      <c r="C1552" s="8"/>
      <c r="D1552" s="8"/>
      <c r="E1552" s="8"/>
      <c r="F1552" s="8"/>
      <c r="G1552" s="8"/>
      <c r="H1552" s="8"/>
      <c r="I1552" s="8"/>
      <c r="J1552" s="10"/>
      <c r="K1552" s="8"/>
      <c r="L1552" s="8"/>
      <c r="M1552" s="8"/>
      <c r="N1552" s="10"/>
      <c r="O1552" s="11"/>
      <c r="P1552" s="11"/>
      <c r="Q1552" s="11"/>
      <c r="R1552" s="11"/>
      <c r="S1552" s="11"/>
      <c r="T1552" s="11"/>
      <c r="U1552" s="11"/>
      <c r="V1552" s="10"/>
      <c r="W1552" s="8"/>
      <c r="X1552" s="12"/>
      <c r="Y1552" s="8"/>
      <c r="Z1552" s="8"/>
      <c r="AA1552" s="8"/>
      <c r="AB1552" s="1"/>
      <c r="AC1552" s="66"/>
    </row>
    <row r="1553" spans="2:29" x14ac:dyDescent="0.25">
      <c r="B1553" s="2"/>
      <c r="C1553" s="8"/>
      <c r="D1553" s="8"/>
      <c r="E1553" s="8"/>
      <c r="F1553" s="8"/>
      <c r="G1553" s="8"/>
      <c r="H1553" s="8"/>
      <c r="I1553" s="8"/>
      <c r="J1553" s="10"/>
      <c r="K1553" s="8"/>
      <c r="L1553" s="8"/>
      <c r="M1553" s="8"/>
      <c r="N1553" s="10"/>
      <c r="O1553" s="11"/>
      <c r="P1553" s="11"/>
      <c r="Q1553" s="11"/>
      <c r="R1553" s="11"/>
      <c r="S1553" s="11"/>
      <c r="T1553" s="11"/>
      <c r="U1553" s="11"/>
      <c r="V1553" s="10"/>
      <c r="W1553" s="8"/>
      <c r="X1553" s="12"/>
      <c r="Y1553" s="8"/>
      <c r="Z1553" s="8"/>
      <c r="AA1553" s="8"/>
      <c r="AB1553" s="8"/>
      <c r="AC1553" s="66"/>
    </row>
    <row r="1554" spans="2:29" x14ac:dyDescent="0.25">
      <c r="B1554" s="2"/>
      <c r="C1554" s="8"/>
      <c r="D1554" s="8"/>
      <c r="E1554" s="8"/>
      <c r="F1554" s="8"/>
      <c r="G1554" s="8"/>
      <c r="H1554" s="8"/>
      <c r="I1554" s="8"/>
      <c r="J1554" s="10"/>
      <c r="K1554" s="8"/>
      <c r="L1554" s="8"/>
      <c r="M1554" s="8"/>
      <c r="N1554" s="10"/>
      <c r="O1554" s="11"/>
      <c r="P1554" s="11"/>
      <c r="Q1554" s="11"/>
      <c r="R1554" s="11"/>
      <c r="S1554" s="11"/>
      <c r="T1554" s="11"/>
      <c r="U1554" s="11"/>
      <c r="V1554" s="10"/>
      <c r="W1554" s="8"/>
      <c r="X1554" s="12"/>
      <c r="Y1554" s="8"/>
      <c r="Z1554" s="8"/>
      <c r="AA1554" s="8"/>
      <c r="AB1554" s="1"/>
      <c r="AC1554" s="66"/>
    </row>
    <row r="1555" spans="2:29" x14ac:dyDescent="0.25">
      <c r="B1555" s="2"/>
      <c r="C1555" s="8"/>
      <c r="D1555" s="8"/>
      <c r="E1555" s="8"/>
      <c r="F1555" s="8"/>
      <c r="G1555" s="8"/>
      <c r="H1555" s="8"/>
      <c r="I1555" s="8"/>
      <c r="J1555" s="10"/>
      <c r="K1555" s="8"/>
      <c r="L1555" s="8"/>
      <c r="M1555" s="8"/>
      <c r="N1555" s="10"/>
      <c r="O1555" s="11"/>
      <c r="P1555" s="11"/>
      <c r="Q1555" s="11"/>
      <c r="R1555" s="11"/>
      <c r="S1555" s="11"/>
      <c r="T1555" s="11"/>
      <c r="U1555" s="11"/>
      <c r="V1555" s="10"/>
      <c r="W1555" s="8"/>
      <c r="X1555" s="12"/>
      <c r="Y1555" s="8"/>
      <c r="Z1555" s="8"/>
      <c r="AA1555" s="8"/>
      <c r="AB1555" s="8"/>
      <c r="AC1555" s="66"/>
    </row>
    <row r="1556" spans="2:29" x14ac:dyDescent="0.25">
      <c r="B1556" s="2"/>
      <c r="C1556" s="8"/>
      <c r="D1556" s="8"/>
      <c r="E1556" s="8"/>
      <c r="F1556" s="8"/>
      <c r="G1556" s="8"/>
      <c r="H1556" s="8"/>
      <c r="I1556" s="8"/>
      <c r="J1556" s="10"/>
      <c r="K1556" s="8"/>
      <c r="L1556" s="8"/>
      <c r="M1556" s="8"/>
      <c r="N1556" s="10"/>
      <c r="O1556" s="11"/>
      <c r="P1556" s="11"/>
      <c r="Q1556" s="11"/>
      <c r="R1556" s="11"/>
      <c r="S1556" s="11"/>
      <c r="T1556" s="11"/>
      <c r="U1556" s="11"/>
      <c r="V1556" s="10"/>
      <c r="W1556" s="8"/>
      <c r="X1556" s="12"/>
      <c r="Y1556" s="8"/>
      <c r="Z1556" s="8"/>
      <c r="AA1556" s="8"/>
      <c r="AB1556" s="1"/>
      <c r="AC1556" s="66"/>
    </row>
    <row r="1557" spans="2:29" x14ac:dyDescent="0.25">
      <c r="B1557" s="2"/>
      <c r="C1557" s="8"/>
      <c r="D1557" s="8"/>
      <c r="E1557" s="8"/>
      <c r="F1557" s="8"/>
      <c r="G1557" s="8"/>
      <c r="H1557" s="8"/>
      <c r="I1557" s="8"/>
      <c r="J1557" s="10"/>
      <c r="K1557" s="8"/>
      <c r="L1557" s="8"/>
      <c r="M1557" s="8"/>
      <c r="N1557" s="10"/>
      <c r="O1557" s="11"/>
      <c r="P1557" s="11"/>
      <c r="Q1557" s="11"/>
      <c r="R1557" s="11"/>
      <c r="S1557" s="11"/>
      <c r="T1557" s="11"/>
      <c r="U1557" s="11"/>
      <c r="V1557" s="10"/>
      <c r="W1557" s="8"/>
      <c r="X1557" s="12"/>
      <c r="Y1557" s="8"/>
      <c r="Z1557" s="8"/>
      <c r="AA1557" s="8"/>
      <c r="AB1557" s="8"/>
      <c r="AC1557" s="66"/>
    </row>
    <row r="1558" spans="2:29" x14ac:dyDescent="0.25">
      <c r="B1558" s="2"/>
      <c r="C1558" s="8"/>
      <c r="D1558" s="8"/>
      <c r="E1558" s="8"/>
      <c r="F1558" s="8"/>
      <c r="G1558" s="8"/>
      <c r="H1558" s="8"/>
      <c r="I1558" s="8"/>
      <c r="J1558" s="10"/>
      <c r="K1558" s="8"/>
      <c r="L1558" s="8"/>
      <c r="M1558" s="8"/>
      <c r="N1558" s="10"/>
      <c r="O1558" s="11"/>
      <c r="P1558" s="11"/>
      <c r="Q1558" s="11"/>
      <c r="R1558" s="11"/>
      <c r="S1558" s="11"/>
      <c r="T1558" s="11"/>
      <c r="U1558" s="11"/>
      <c r="V1558" s="10"/>
      <c r="W1558" s="8"/>
      <c r="X1558" s="12"/>
      <c r="Y1558" s="8"/>
      <c r="Z1558" s="8"/>
      <c r="AA1558" s="8"/>
      <c r="AB1558" s="1"/>
      <c r="AC1558" s="66"/>
    </row>
    <row r="1559" spans="2:29" x14ac:dyDescent="0.25">
      <c r="B1559" s="2"/>
      <c r="C1559" s="8"/>
      <c r="D1559" s="8"/>
      <c r="E1559" s="8"/>
      <c r="F1559" s="8"/>
      <c r="G1559" s="8"/>
      <c r="H1559" s="8"/>
      <c r="I1559" s="8"/>
      <c r="J1559" s="10"/>
      <c r="K1559" s="8"/>
      <c r="L1559" s="8"/>
      <c r="M1559" s="8"/>
      <c r="N1559" s="10"/>
      <c r="O1559" s="11"/>
      <c r="P1559" s="11"/>
      <c r="Q1559" s="11"/>
      <c r="R1559" s="11"/>
      <c r="S1559" s="11"/>
      <c r="T1559" s="11"/>
      <c r="U1559" s="11"/>
      <c r="V1559" s="10"/>
      <c r="W1559" s="8"/>
      <c r="X1559" s="12"/>
      <c r="Y1559" s="8"/>
      <c r="Z1559" s="8"/>
      <c r="AA1559" s="8"/>
      <c r="AB1559" s="8"/>
      <c r="AC1559" s="66"/>
    </row>
    <row r="1560" spans="2:29" x14ac:dyDescent="0.25">
      <c r="B1560" s="2"/>
      <c r="C1560" s="8"/>
      <c r="D1560" s="8"/>
      <c r="E1560" s="8"/>
      <c r="F1560" s="8"/>
      <c r="G1560" s="8"/>
      <c r="H1560" s="8"/>
      <c r="I1560" s="8"/>
      <c r="J1560" s="10"/>
      <c r="K1560" s="8"/>
      <c r="L1560" s="8"/>
      <c r="M1560" s="8"/>
      <c r="N1560" s="10"/>
      <c r="O1560" s="11"/>
      <c r="P1560" s="11"/>
      <c r="Q1560" s="11"/>
      <c r="R1560" s="11"/>
      <c r="S1560" s="11"/>
      <c r="T1560" s="11"/>
      <c r="U1560" s="11"/>
      <c r="V1560" s="10"/>
      <c r="W1560" s="8"/>
      <c r="X1560" s="12"/>
      <c r="Y1560" s="8"/>
      <c r="Z1560" s="8"/>
      <c r="AA1560" s="8"/>
      <c r="AB1560" s="1"/>
      <c r="AC1560" s="66"/>
    </row>
    <row r="1561" spans="2:29" x14ac:dyDescent="0.25">
      <c r="B1561" s="2"/>
      <c r="C1561" s="8"/>
      <c r="D1561" s="8"/>
      <c r="E1561" s="8"/>
      <c r="F1561" s="8"/>
      <c r="G1561" s="8"/>
      <c r="H1561" s="8"/>
      <c r="I1561" s="8"/>
      <c r="J1561" s="10"/>
      <c r="K1561" s="8"/>
      <c r="L1561" s="8"/>
      <c r="M1561" s="8"/>
      <c r="N1561" s="10"/>
      <c r="O1561" s="11"/>
      <c r="P1561" s="11"/>
      <c r="Q1561" s="11"/>
      <c r="R1561" s="11"/>
      <c r="S1561" s="11"/>
      <c r="T1561" s="11"/>
      <c r="U1561" s="11"/>
      <c r="V1561" s="10"/>
      <c r="W1561" s="8"/>
      <c r="X1561" s="12"/>
      <c r="Y1561" s="8"/>
      <c r="Z1561" s="8"/>
      <c r="AA1561" s="8"/>
      <c r="AB1561" s="8"/>
      <c r="AC1561" s="66"/>
    </row>
    <row r="1562" spans="2:29" x14ac:dyDescent="0.25">
      <c r="B1562" s="2"/>
      <c r="C1562" s="8"/>
      <c r="D1562" s="8"/>
      <c r="E1562" s="8"/>
      <c r="F1562" s="8"/>
      <c r="G1562" s="8"/>
      <c r="H1562" s="8"/>
      <c r="I1562" s="8"/>
      <c r="J1562" s="10"/>
      <c r="K1562" s="8"/>
      <c r="L1562" s="8"/>
      <c r="M1562" s="8"/>
      <c r="N1562" s="10"/>
      <c r="O1562" s="11"/>
      <c r="P1562" s="11"/>
      <c r="Q1562" s="11"/>
      <c r="R1562" s="11"/>
      <c r="S1562" s="11"/>
      <c r="T1562" s="11"/>
      <c r="U1562" s="11"/>
      <c r="V1562" s="10"/>
      <c r="W1562" s="8"/>
      <c r="X1562" s="12"/>
      <c r="Y1562" s="8"/>
      <c r="Z1562" s="8"/>
      <c r="AA1562" s="8"/>
      <c r="AB1562" s="1"/>
      <c r="AC1562" s="66"/>
    </row>
    <row r="1563" spans="2:29" x14ac:dyDescent="0.25">
      <c r="B1563" s="2"/>
      <c r="C1563" s="8"/>
      <c r="D1563" s="8"/>
      <c r="E1563" s="8"/>
      <c r="F1563" s="8"/>
      <c r="G1563" s="8"/>
      <c r="H1563" s="8"/>
      <c r="I1563" s="8"/>
      <c r="J1563" s="10"/>
      <c r="K1563" s="8"/>
      <c r="L1563" s="8"/>
      <c r="M1563" s="8"/>
      <c r="N1563" s="10"/>
      <c r="O1563" s="11"/>
      <c r="P1563" s="11"/>
      <c r="Q1563" s="11"/>
      <c r="R1563" s="11"/>
      <c r="S1563" s="11"/>
      <c r="T1563" s="11"/>
      <c r="U1563" s="11"/>
      <c r="V1563" s="10"/>
      <c r="W1563" s="8"/>
      <c r="X1563" s="12"/>
      <c r="Y1563" s="8"/>
      <c r="Z1563" s="8"/>
      <c r="AA1563" s="8"/>
      <c r="AB1563" s="8"/>
      <c r="AC1563" s="66"/>
    </row>
    <row r="1564" spans="2:29" x14ac:dyDescent="0.25">
      <c r="B1564" s="2"/>
      <c r="C1564" s="8"/>
      <c r="D1564" s="8"/>
      <c r="E1564" s="8"/>
      <c r="F1564" s="8"/>
      <c r="G1564" s="8"/>
      <c r="H1564" s="8"/>
      <c r="I1564" s="8"/>
      <c r="J1564" s="10"/>
      <c r="K1564" s="8"/>
      <c r="L1564" s="8"/>
      <c r="M1564" s="8"/>
      <c r="N1564" s="10"/>
      <c r="O1564" s="11"/>
      <c r="P1564" s="11"/>
      <c r="Q1564" s="11"/>
      <c r="R1564" s="11"/>
      <c r="S1564" s="11"/>
      <c r="T1564" s="11"/>
      <c r="U1564" s="11"/>
      <c r="V1564" s="10"/>
      <c r="W1564" s="8"/>
      <c r="X1564" s="12"/>
      <c r="Y1564" s="8"/>
      <c r="Z1564" s="8"/>
      <c r="AA1564" s="8"/>
      <c r="AB1564" s="1"/>
      <c r="AC1564" s="66"/>
    </row>
    <row r="1565" spans="2:29" x14ac:dyDescent="0.25">
      <c r="B1565" s="2"/>
      <c r="C1565" s="8"/>
      <c r="D1565" s="8"/>
      <c r="E1565" s="8"/>
      <c r="F1565" s="8"/>
      <c r="G1565" s="8"/>
      <c r="H1565" s="8"/>
      <c r="I1565" s="8"/>
      <c r="J1565" s="10"/>
      <c r="K1565" s="8"/>
      <c r="L1565" s="8"/>
      <c r="M1565" s="8"/>
      <c r="N1565" s="10"/>
      <c r="O1565" s="11"/>
      <c r="P1565" s="11"/>
      <c r="Q1565" s="11"/>
      <c r="R1565" s="11"/>
      <c r="S1565" s="11"/>
      <c r="T1565" s="11"/>
      <c r="U1565" s="11"/>
      <c r="V1565" s="10"/>
      <c r="W1565" s="8"/>
      <c r="X1565" s="12"/>
      <c r="Y1565" s="8"/>
      <c r="Z1565" s="8"/>
      <c r="AA1565" s="8"/>
      <c r="AB1565" s="8"/>
      <c r="AC1565" s="66"/>
    </row>
    <row r="1566" spans="2:29" x14ac:dyDescent="0.25">
      <c r="B1566" s="2"/>
      <c r="C1566" s="8"/>
      <c r="D1566" s="8"/>
      <c r="E1566" s="8"/>
      <c r="F1566" s="8"/>
      <c r="G1566" s="8"/>
      <c r="H1566" s="8"/>
      <c r="I1566" s="8"/>
      <c r="J1566" s="10"/>
      <c r="K1566" s="8"/>
      <c r="L1566" s="8"/>
      <c r="M1566" s="8"/>
      <c r="N1566" s="10"/>
      <c r="O1566" s="11"/>
      <c r="P1566" s="11"/>
      <c r="Q1566" s="11"/>
      <c r="R1566" s="11"/>
      <c r="S1566" s="11"/>
      <c r="T1566" s="11"/>
      <c r="U1566" s="11"/>
      <c r="V1566" s="10"/>
      <c r="W1566" s="8"/>
      <c r="X1566" s="12"/>
      <c r="Y1566" s="8"/>
      <c r="Z1566" s="8"/>
      <c r="AA1566" s="8"/>
      <c r="AB1566" s="1"/>
      <c r="AC1566" s="66"/>
    </row>
    <row r="1567" spans="2:29" x14ac:dyDescent="0.25">
      <c r="B1567" s="2"/>
      <c r="C1567" s="8"/>
      <c r="D1567" s="8"/>
      <c r="E1567" s="8"/>
      <c r="F1567" s="8"/>
      <c r="G1567" s="8"/>
      <c r="H1567" s="8"/>
      <c r="I1567" s="8"/>
      <c r="J1567" s="10"/>
      <c r="K1567" s="8"/>
      <c r="L1567" s="8"/>
      <c r="M1567" s="8"/>
      <c r="N1567" s="10"/>
      <c r="O1567" s="11"/>
      <c r="P1567" s="11"/>
      <c r="Q1567" s="11"/>
      <c r="R1567" s="11"/>
      <c r="S1567" s="11"/>
      <c r="T1567" s="11"/>
      <c r="U1567" s="11"/>
      <c r="V1567" s="10"/>
      <c r="W1567" s="8"/>
      <c r="X1567" s="12"/>
      <c r="Y1567" s="8"/>
      <c r="Z1567" s="8"/>
      <c r="AA1567" s="8"/>
      <c r="AB1567" s="8"/>
      <c r="AC1567" s="66"/>
    </row>
    <row r="1568" spans="2:29" x14ac:dyDescent="0.25">
      <c r="B1568" s="2"/>
      <c r="C1568" s="8"/>
      <c r="D1568" s="8"/>
      <c r="E1568" s="8"/>
      <c r="F1568" s="8"/>
      <c r="G1568" s="8"/>
      <c r="H1568" s="8"/>
      <c r="I1568" s="8"/>
      <c r="J1568" s="10"/>
      <c r="K1568" s="8"/>
      <c r="L1568" s="8"/>
      <c r="M1568" s="8"/>
      <c r="N1568" s="10"/>
      <c r="O1568" s="11"/>
      <c r="P1568" s="11"/>
      <c r="Q1568" s="11"/>
      <c r="R1568" s="11"/>
      <c r="S1568" s="11"/>
      <c r="T1568" s="11"/>
      <c r="U1568" s="11"/>
      <c r="V1568" s="10"/>
      <c r="W1568" s="8"/>
      <c r="X1568" s="12"/>
      <c r="Y1568" s="8"/>
      <c r="Z1568" s="8"/>
      <c r="AA1568" s="8"/>
      <c r="AB1568" s="1"/>
      <c r="AC1568" s="66"/>
    </row>
    <row r="1569" spans="2:29" x14ac:dyDescent="0.25">
      <c r="B1569" s="2"/>
      <c r="C1569" s="8"/>
      <c r="D1569" s="8"/>
      <c r="E1569" s="8"/>
      <c r="F1569" s="8"/>
      <c r="G1569" s="8"/>
      <c r="H1569" s="8"/>
      <c r="I1569" s="8"/>
      <c r="J1569" s="10"/>
      <c r="K1569" s="8"/>
      <c r="L1569" s="8"/>
      <c r="M1569" s="8"/>
      <c r="N1569" s="10"/>
      <c r="O1569" s="11"/>
      <c r="P1569" s="11"/>
      <c r="Q1569" s="11"/>
      <c r="R1569" s="11"/>
      <c r="S1569" s="11"/>
      <c r="T1569" s="11"/>
      <c r="U1569" s="11"/>
      <c r="V1569" s="10"/>
      <c r="W1569" s="8"/>
      <c r="X1569" s="12"/>
      <c r="Y1569" s="8"/>
      <c r="Z1569" s="8"/>
      <c r="AA1569" s="8"/>
      <c r="AB1569" s="8"/>
      <c r="AC1569" s="66"/>
    </row>
    <row r="1570" spans="2:29" x14ac:dyDescent="0.25">
      <c r="B1570" s="2"/>
      <c r="C1570" s="8"/>
      <c r="D1570" s="8"/>
      <c r="E1570" s="8"/>
      <c r="F1570" s="8"/>
      <c r="G1570" s="8"/>
      <c r="H1570" s="8"/>
      <c r="I1570" s="8"/>
      <c r="J1570" s="10"/>
      <c r="K1570" s="8"/>
      <c r="L1570" s="8"/>
      <c r="M1570" s="8"/>
      <c r="N1570" s="10"/>
      <c r="O1570" s="11"/>
      <c r="P1570" s="11"/>
      <c r="Q1570" s="11"/>
      <c r="R1570" s="11"/>
      <c r="S1570" s="11"/>
      <c r="T1570" s="11"/>
      <c r="U1570" s="11"/>
      <c r="V1570" s="10"/>
      <c r="W1570" s="8"/>
      <c r="X1570" s="12"/>
      <c r="Y1570" s="8"/>
      <c r="Z1570" s="8"/>
      <c r="AA1570" s="8"/>
      <c r="AB1570" s="1"/>
      <c r="AC1570" s="66"/>
    </row>
    <row r="1571" spans="2:29" x14ac:dyDescent="0.25">
      <c r="B1571" s="2"/>
      <c r="C1571" s="8"/>
      <c r="D1571" s="8"/>
      <c r="E1571" s="8"/>
      <c r="F1571" s="8"/>
      <c r="G1571" s="8"/>
      <c r="H1571" s="8"/>
      <c r="I1571" s="8"/>
      <c r="J1571" s="10"/>
      <c r="K1571" s="8"/>
      <c r="L1571" s="8"/>
      <c r="M1571" s="8"/>
      <c r="N1571" s="10"/>
      <c r="O1571" s="11"/>
      <c r="P1571" s="11"/>
      <c r="Q1571" s="11"/>
      <c r="R1571" s="11"/>
      <c r="S1571" s="11"/>
      <c r="T1571" s="11"/>
      <c r="U1571" s="11"/>
      <c r="V1571" s="10"/>
      <c r="W1571" s="8"/>
      <c r="X1571" s="12"/>
      <c r="Y1571" s="8"/>
      <c r="Z1571" s="8"/>
      <c r="AA1571" s="8"/>
      <c r="AB1571" s="8"/>
      <c r="AC1571" s="66"/>
    </row>
    <row r="1572" spans="2:29" x14ac:dyDescent="0.25">
      <c r="B1572" s="2"/>
      <c r="C1572" s="8"/>
      <c r="D1572" s="8"/>
      <c r="E1572" s="8"/>
      <c r="F1572" s="8"/>
      <c r="G1572" s="8"/>
      <c r="H1572" s="8"/>
      <c r="I1572" s="8"/>
      <c r="J1572" s="10"/>
      <c r="K1572" s="8"/>
      <c r="L1572" s="8"/>
      <c r="M1572" s="8"/>
      <c r="N1572" s="10"/>
      <c r="O1572" s="11"/>
      <c r="P1572" s="11"/>
      <c r="Q1572" s="11"/>
      <c r="R1572" s="11"/>
      <c r="S1572" s="11"/>
      <c r="T1572" s="11"/>
      <c r="U1572" s="11"/>
      <c r="V1572" s="10"/>
      <c r="W1572" s="8"/>
      <c r="X1572" s="12"/>
      <c r="Y1572" s="8"/>
      <c r="Z1572" s="8"/>
      <c r="AA1572" s="8"/>
      <c r="AB1572" s="1"/>
      <c r="AC1572" s="66"/>
    </row>
    <row r="1573" spans="2:29" x14ac:dyDescent="0.25">
      <c r="B1573" s="2"/>
      <c r="C1573" s="8"/>
      <c r="D1573" s="8"/>
      <c r="E1573" s="8"/>
      <c r="F1573" s="8"/>
      <c r="G1573" s="8"/>
      <c r="H1573" s="8"/>
      <c r="I1573" s="8"/>
      <c r="J1573" s="10"/>
      <c r="K1573" s="8"/>
      <c r="L1573" s="8"/>
      <c r="M1573" s="8"/>
      <c r="N1573" s="10"/>
      <c r="O1573" s="11"/>
      <c r="P1573" s="11"/>
      <c r="Q1573" s="11"/>
      <c r="R1573" s="11"/>
      <c r="S1573" s="11"/>
      <c r="T1573" s="11"/>
      <c r="U1573" s="11"/>
      <c r="V1573" s="10"/>
      <c r="W1573" s="8"/>
      <c r="X1573" s="12"/>
      <c r="Y1573" s="8"/>
      <c r="Z1573" s="8"/>
      <c r="AA1573" s="8"/>
      <c r="AB1573" s="8"/>
      <c r="AC1573" s="66"/>
    </row>
    <row r="1574" spans="2:29" x14ac:dyDescent="0.25">
      <c r="B1574" s="2"/>
      <c r="C1574" s="8"/>
      <c r="D1574" s="8"/>
      <c r="E1574" s="8"/>
      <c r="F1574" s="8"/>
      <c r="G1574" s="8"/>
      <c r="H1574" s="8"/>
      <c r="I1574" s="8"/>
      <c r="J1574" s="10"/>
      <c r="K1574" s="8"/>
      <c r="L1574" s="8"/>
      <c r="M1574" s="8"/>
      <c r="N1574" s="10"/>
      <c r="O1574" s="11"/>
      <c r="P1574" s="11"/>
      <c r="Q1574" s="11"/>
      <c r="R1574" s="11"/>
      <c r="S1574" s="11"/>
      <c r="T1574" s="11"/>
      <c r="U1574" s="11"/>
      <c r="V1574" s="10"/>
      <c r="W1574" s="8"/>
      <c r="X1574" s="12"/>
      <c r="Y1574" s="8"/>
      <c r="Z1574" s="8"/>
      <c r="AA1574" s="8"/>
      <c r="AB1574" s="1"/>
      <c r="AC1574" s="66"/>
    </row>
    <row r="1575" spans="2:29" x14ac:dyDescent="0.25">
      <c r="B1575" s="2"/>
      <c r="C1575" s="8"/>
      <c r="D1575" s="8"/>
      <c r="E1575" s="8"/>
      <c r="F1575" s="8"/>
      <c r="G1575" s="8"/>
      <c r="H1575" s="8"/>
      <c r="I1575" s="8"/>
      <c r="J1575" s="10"/>
      <c r="K1575" s="8"/>
      <c r="L1575" s="8"/>
      <c r="M1575" s="8"/>
      <c r="N1575" s="10"/>
      <c r="O1575" s="11"/>
      <c r="P1575" s="11"/>
      <c r="Q1575" s="11"/>
      <c r="R1575" s="11"/>
      <c r="S1575" s="11"/>
      <c r="T1575" s="11"/>
      <c r="U1575" s="11"/>
      <c r="V1575" s="10"/>
      <c r="W1575" s="8"/>
      <c r="X1575" s="12"/>
      <c r="Y1575" s="8"/>
      <c r="Z1575" s="8"/>
      <c r="AA1575" s="8"/>
      <c r="AB1575" s="8"/>
      <c r="AC1575" s="66"/>
    </row>
    <row r="1576" spans="2:29" x14ac:dyDescent="0.25">
      <c r="B1576" s="2"/>
      <c r="C1576" s="8"/>
      <c r="D1576" s="8"/>
      <c r="E1576" s="8"/>
      <c r="F1576" s="8"/>
      <c r="G1576" s="8"/>
      <c r="H1576" s="8"/>
      <c r="I1576" s="8"/>
      <c r="J1576" s="10"/>
      <c r="K1576" s="8"/>
      <c r="L1576" s="8"/>
      <c r="M1576" s="8"/>
      <c r="N1576" s="10"/>
      <c r="O1576" s="11"/>
      <c r="P1576" s="11"/>
      <c r="Q1576" s="11"/>
      <c r="R1576" s="11"/>
      <c r="S1576" s="11"/>
      <c r="T1576" s="11"/>
      <c r="U1576" s="11"/>
      <c r="V1576" s="10"/>
      <c r="W1576" s="8"/>
      <c r="X1576" s="12"/>
      <c r="Y1576" s="8"/>
      <c r="Z1576" s="8"/>
      <c r="AA1576" s="8"/>
      <c r="AB1576" s="1"/>
      <c r="AC1576" s="66"/>
    </row>
    <row r="1577" spans="2:29" x14ac:dyDescent="0.25">
      <c r="B1577" s="2"/>
      <c r="C1577" s="8"/>
      <c r="D1577" s="8"/>
      <c r="E1577" s="8"/>
      <c r="F1577" s="8"/>
      <c r="G1577" s="8"/>
      <c r="H1577" s="8"/>
      <c r="I1577" s="8"/>
      <c r="J1577" s="10"/>
      <c r="K1577" s="8"/>
      <c r="L1577" s="8"/>
      <c r="M1577" s="8"/>
      <c r="N1577" s="10"/>
      <c r="O1577" s="11"/>
      <c r="P1577" s="11"/>
      <c r="Q1577" s="11"/>
      <c r="R1577" s="11"/>
      <c r="S1577" s="11"/>
      <c r="T1577" s="11"/>
      <c r="U1577" s="11"/>
      <c r="V1577" s="10"/>
      <c r="W1577" s="8"/>
      <c r="X1577" s="12"/>
      <c r="Y1577" s="8"/>
      <c r="Z1577" s="8"/>
      <c r="AA1577" s="8"/>
      <c r="AB1577" s="8"/>
      <c r="AC1577" s="66"/>
    </row>
    <row r="1578" spans="2:29" x14ac:dyDescent="0.25">
      <c r="B1578" s="2"/>
      <c r="C1578" s="8"/>
      <c r="D1578" s="8"/>
      <c r="E1578" s="8"/>
      <c r="F1578" s="8"/>
      <c r="G1578" s="8"/>
      <c r="H1578" s="8"/>
      <c r="I1578" s="8"/>
      <c r="J1578" s="10"/>
      <c r="K1578" s="8"/>
      <c r="L1578" s="8"/>
      <c r="M1578" s="8"/>
      <c r="N1578" s="10"/>
      <c r="O1578" s="11"/>
      <c r="P1578" s="11"/>
      <c r="Q1578" s="11"/>
      <c r="R1578" s="11"/>
      <c r="S1578" s="11"/>
      <c r="T1578" s="11"/>
      <c r="U1578" s="11"/>
      <c r="V1578" s="10"/>
      <c r="W1578" s="8"/>
      <c r="X1578" s="12"/>
      <c r="Y1578" s="8"/>
      <c r="Z1578" s="8"/>
      <c r="AA1578" s="8"/>
      <c r="AB1578" s="1"/>
      <c r="AC1578" s="66"/>
    </row>
    <row r="1579" spans="2:29" x14ac:dyDescent="0.25">
      <c r="B1579" s="2"/>
      <c r="C1579" s="8"/>
      <c r="D1579" s="8"/>
      <c r="E1579" s="8"/>
      <c r="F1579" s="8"/>
      <c r="G1579" s="8"/>
      <c r="H1579" s="8"/>
      <c r="I1579" s="8"/>
      <c r="J1579" s="10"/>
      <c r="K1579" s="8"/>
      <c r="L1579" s="8"/>
      <c r="M1579" s="8"/>
      <c r="N1579" s="10"/>
      <c r="O1579" s="11"/>
      <c r="P1579" s="11"/>
      <c r="Q1579" s="11"/>
      <c r="R1579" s="11"/>
      <c r="S1579" s="11"/>
      <c r="T1579" s="11"/>
      <c r="U1579" s="11"/>
      <c r="V1579" s="10"/>
      <c r="W1579" s="8"/>
      <c r="X1579" s="12"/>
      <c r="Y1579" s="8"/>
      <c r="Z1579" s="8"/>
      <c r="AA1579" s="8"/>
      <c r="AB1579" s="8"/>
      <c r="AC1579" s="66"/>
    </row>
    <row r="1580" spans="2:29" x14ac:dyDescent="0.25">
      <c r="B1580" s="2"/>
      <c r="C1580" s="8"/>
      <c r="D1580" s="8"/>
      <c r="E1580" s="8"/>
      <c r="F1580" s="8"/>
      <c r="G1580" s="8"/>
      <c r="H1580" s="8"/>
      <c r="I1580" s="8"/>
      <c r="J1580" s="10"/>
      <c r="K1580" s="8"/>
      <c r="L1580" s="8"/>
      <c r="M1580" s="8"/>
      <c r="N1580" s="10"/>
      <c r="O1580" s="11"/>
      <c r="P1580" s="11"/>
      <c r="Q1580" s="11"/>
      <c r="R1580" s="11"/>
      <c r="S1580" s="11"/>
      <c r="T1580" s="11"/>
      <c r="U1580" s="11"/>
      <c r="V1580" s="10"/>
      <c r="W1580" s="8"/>
      <c r="X1580" s="12"/>
      <c r="Y1580" s="8"/>
      <c r="Z1580" s="8"/>
      <c r="AA1580" s="8"/>
      <c r="AB1580" s="1"/>
      <c r="AC1580" s="66"/>
    </row>
    <row r="1581" spans="2:29" x14ac:dyDescent="0.25">
      <c r="B1581" s="2"/>
      <c r="C1581" s="8"/>
      <c r="D1581" s="8"/>
      <c r="E1581" s="8"/>
      <c r="F1581" s="8"/>
      <c r="G1581" s="8"/>
      <c r="H1581" s="8"/>
      <c r="I1581" s="8"/>
      <c r="J1581" s="10"/>
      <c r="K1581" s="8"/>
      <c r="L1581" s="8"/>
      <c r="M1581" s="8"/>
      <c r="N1581" s="10"/>
      <c r="O1581" s="11"/>
      <c r="P1581" s="11"/>
      <c r="Q1581" s="11"/>
      <c r="R1581" s="11"/>
      <c r="S1581" s="11"/>
      <c r="T1581" s="11"/>
      <c r="U1581" s="11"/>
      <c r="V1581" s="10"/>
      <c r="W1581" s="8"/>
      <c r="X1581" s="12"/>
      <c r="Y1581" s="8"/>
      <c r="Z1581" s="8"/>
      <c r="AA1581" s="8"/>
      <c r="AB1581" s="8"/>
      <c r="AC1581" s="66"/>
    </row>
    <row r="1582" spans="2:29" x14ac:dyDescent="0.25">
      <c r="B1582" s="2"/>
      <c r="C1582" s="8"/>
      <c r="D1582" s="8"/>
      <c r="E1582" s="8"/>
      <c r="F1582" s="8"/>
      <c r="G1582" s="8"/>
      <c r="H1582" s="8"/>
      <c r="I1582" s="8"/>
      <c r="J1582" s="10"/>
      <c r="K1582" s="8"/>
      <c r="L1582" s="8"/>
      <c r="M1582" s="8"/>
      <c r="N1582" s="10"/>
      <c r="O1582" s="11"/>
      <c r="P1582" s="11"/>
      <c r="Q1582" s="11"/>
      <c r="R1582" s="11"/>
      <c r="S1582" s="11"/>
      <c r="T1582" s="11"/>
      <c r="U1582" s="11"/>
      <c r="V1582" s="10"/>
      <c r="W1582" s="8"/>
      <c r="X1582" s="12"/>
      <c r="Y1582" s="8"/>
      <c r="Z1582" s="8"/>
      <c r="AA1582" s="8"/>
      <c r="AB1582" s="1"/>
      <c r="AC1582" s="66"/>
    </row>
    <row r="1583" spans="2:29" x14ac:dyDescent="0.25">
      <c r="B1583" s="2"/>
      <c r="C1583" s="8"/>
      <c r="D1583" s="8"/>
      <c r="E1583" s="8"/>
      <c r="F1583" s="8"/>
      <c r="G1583" s="8"/>
      <c r="H1583" s="8"/>
      <c r="I1583" s="8"/>
      <c r="J1583" s="10"/>
      <c r="K1583" s="8"/>
      <c r="L1583" s="8"/>
      <c r="M1583" s="8"/>
      <c r="N1583" s="10"/>
      <c r="O1583" s="11"/>
      <c r="P1583" s="11"/>
      <c r="Q1583" s="11"/>
      <c r="R1583" s="11"/>
      <c r="S1583" s="11"/>
      <c r="T1583" s="11"/>
      <c r="U1583" s="11"/>
      <c r="V1583" s="10"/>
      <c r="W1583" s="8"/>
      <c r="X1583" s="12"/>
      <c r="Y1583" s="8"/>
      <c r="Z1583" s="8"/>
      <c r="AA1583" s="8"/>
      <c r="AB1583" s="8"/>
      <c r="AC1583" s="66"/>
    </row>
    <row r="1584" spans="2:29" x14ac:dyDescent="0.25">
      <c r="B1584" s="2"/>
      <c r="C1584" s="8"/>
      <c r="D1584" s="8"/>
      <c r="E1584" s="8"/>
      <c r="F1584" s="8"/>
      <c r="G1584" s="8"/>
      <c r="H1584" s="8"/>
      <c r="I1584" s="8"/>
      <c r="J1584" s="10"/>
      <c r="K1584" s="8"/>
      <c r="L1584" s="8"/>
      <c r="M1584" s="8"/>
      <c r="N1584" s="10"/>
      <c r="O1584" s="11"/>
      <c r="P1584" s="11"/>
      <c r="Q1584" s="11"/>
      <c r="R1584" s="11"/>
      <c r="S1584" s="11"/>
      <c r="T1584" s="11"/>
      <c r="U1584" s="11"/>
      <c r="V1584" s="10"/>
      <c r="W1584" s="8"/>
      <c r="X1584" s="12"/>
      <c r="Y1584" s="8"/>
      <c r="Z1584" s="8"/>
      <c r="AA1584" s="8"/>
      <c r="AB1584" s="1"/>
      <c r="AC1584" s="66"/>
    </row>
    <row r="1585" spans="2:29" x14ac:dyDescent="0.25">
      <c r="B1585" s="2"/>
      <c r="C1585" s="8"/>
      <c r="D1585" s="8"/>
      <c r="E1585" s="8"/>
      <c r="F1585" s="8"/>
      <c r="G1585" s="8"/>
      <c r="H1585" s="8"/>
      <c r="I1585" s="8"/>
      <c r="J1585" s="10"/>
      <c r="K1585" s="8"/>
      <c r="L1585" s="8"/>
      <c r="M1585" s="8"/>
      <c r="N1585" s="10"/>
      <c r="O1585" s="11"/>
      <c r="P1585" s="11"/>
      <c r="Q1585" s="11"/>
      <c r="R1585" s="11"/>
      <c r="S1585" s="11"/>
      <c r="T1585" s="11"/>
      <c r="U1585" s="11"/>
      <c r="V1585" s="10"/>
      <c r="W1585" s="8"/>
      <c r="X1585" s="12"/>
      <c r="Y1585" s="8"/>
      <c r="Z1585" s="8"/>
      <c r="AA1585" s="8"/>
      <c r="AB1585" s="8"/>
      <c r="AC1585" s="66"/>
    </row>
    <row r="1586" spans="2:29" x14ac:dyDescent="0.25">
      <c r="B1586" s="2"/>
      <c r="C1586" s="8"/>
      <c r="D1586" s="8"/>
      <c r="E1586" s="8"/>
      <c r="F1586" s="8"/>
      <c r="G1586" s="8"/>
      <c r="H1586" s="8"/>
      <c r="I1586" s="8"/>
      <c r="J1586" s="10"/>
      <c r="K1586" s="8"/>
      <c r="L1586" s="8"/>
      <c r="M1586" s="8"/>
      <c r="N1586" s="10"/>
      <c r="O1586" s="11"/>
      <c r="P1586" s="11"/>
      <c r="Q1586" s="11"/>
      <c r="R1586" s="11"/>
      <c r="S1586" s="11"/>
      <c r="T1586" s="11"/>
      <c r="U1586" s="11"/>
      <c r="V1586" s="10"/>
      <c r="W1586" s="8"/>
      <c r="X1586" s="12"/>
      <c r="Y1586" s="8"/>
      <c r="Z1586" s="8"/>
      <c r="AA1586" s="8"/>
      <c r="AB1586" s="1"/>
      <c r="AC1586" s="66"/>
    </row>
    <row r="1587" spans="2:29" x14ac:dyDescent="0.25">
      <c r="B1587" s="2"/>
      <c r="C1587" s="8"/>
      <c r="D1587" s="8"/>
      <c r="E1587" s="8"/>
      <c r="F1587" s="8"/>
      <c r="G1587" s="8"/>
      <c r="H1587" s="8"/>
      <c r="I1587" s="8"/>
      <c r="J1587" s="10"/>
      <c r="K1587" s="8"/>
      <c r="L1587" s="8"/>
      <c r="M1587" s="8"/>
      <c r="N1587" s="10"/>
      <c r="O1587" s="11"/>
      <c r="P1587" s="11"/>
      <c r="Q1587" s="11"/>
      <c r="R1587" s="11"/>
      <c r="S1587" s="11"/>
      <c r="T1587" s="11"/>
      <c r="U1587" s="11"/>
      <c r="V1587" s="10"/>
      <c r="W1587" s="8"/>
      <c r="X1587" s="12"/>
      <c r="Y1587" s="8"/>
      <c r="Z1587" s="8"/>
      <c r="AA1587" s="8"/>
      <c r="AB1587" s="8"/>
      <c r="AC1587" s="66"/>
    </row>
    <row r="1588" spans="2:29" x14ac:dyDescent="0.25">
      <c r="B1588" s="2"/>
      <c r="C1588" s="8"/>
      <c r="D1588" s="8"/>
      <c r="E1588" s="8"/>
      <c r="F1588" s="8"/>
      <c r="G1588" s="8"/>
      <c r="H1588" s="8"/>
      <c r="I1588" s="8"/>
      <c r="J1588" s="10"/>
      <c r="K1588" s="8"/>
      <c r="L1588" s="8"/>
      <c r="M1588" s="8"/>
      <c r="N1588" s="10"/>
      <c r="O1588" s="11"/>
      <c r="P1588" s="11"/>
      <c r="Q1588" s="11"/>
      <c r="R1588" s="11"/>
      <c r="S1588" s="11"/>
      <c r="T1588" s="11"/>
      <c r="U1588" s="11"/>
      <c r="V1588" s="10"/>
      <c r="W1588" s="8"/>
      <c r="X1588" s="12"/>
      <c r="Y1588" s="8"/>
      <c r="Z1588" s="8"/>
      <c r="AA1588" s="8"/>
      <c r="AB1588" s="1"/>
      <c r="AC1588" s="66"/>
    </row>
    <row r="1589" spans="2:29" x14ac:dyDescent="0.25">
      <c r="B1589" s="2"/>
      <c r="C1589" s="8"/>
      <c r="D1589" s="8"/>
      <c r="E1589" s="8"/>
      <c r="F1589" s="8"/>
      <c r="G1589" s="8"/>
      <c r="H1589" s="8"/>
      <c r="I1589" s="8"/>
      <c r="J1589" s="10"/>
      <c r="K1589" s="8"/>
      <c r="L1589" s="8"/>
      <c r="M1589" s="8"/>
      <c r="N1589" s="10"/>
      <c r="O1589" s="11"/>
      <c r="P1589" s="11"/>
      <c r="Q1589" s="11"/>
      <c r="R1589" s="11"/>
      <c r="S1589" s="11"/>
      <c r="T1589" s="11"/>
      <c r="U1589" s="11"/>
      <c r="V1589" s="10"/>
      <c r="W1589" s="8"/>
      <c r="X1589" s="12"/>
      <c r="Y1589" s="8"/>
      <c r="Z1589" s="8"/>
      <c r="AA1589" s="8"/>
      <c r="AB1589" s="8"/>
      <c r="AC1589" s="66"/>
    </row>
    <row r="1590" spans="2:29" x14ac:dyDescent="0.25">
      <c r="B1590" s="2"/>
      <c r="C1590" s="8"/>
      <c r="D1590" s="8"/>
      <c r="E1590" s="8"/>
      <c r="F1590" s="8"/>
      <c r="G1590" s="8"/>
      <c r="H1590" s="8"/>
      <c r="I1590" s="8"/>
      <c r="J1590" s="10"/>
      <c r="K1590" s="8"/>
      <c r="L1590" s="8"/>
      <c r="M1590" s="8"/>
      <c r="N1590" s="10"/>
      <c r="O1590" s="11"/>
      <c r="P1590" s="11"/>
      <c r="Q1590" s="11"/>
      <c r="R1590" s="11"/>
      <c r="S1590" s="11"/>
      <c r="T1590" s="11"/>
      <c r="U1590" s="11"/>
      <c r="V1590" s="10"/>
      <c r="W1590" s="8"/>
      <c r="X1590" s="12"/>
      <c r="Y1590" s="8"/>
      <c r="Z1590" s="8"/>
      <c r="AA1590" s="8"/>
      <c r="AB1590" s="1"/>
      <c r="AC1590" s="66"/>
    </row>
    <row r="1591" spans="2:29" x14ac:dyDescent="0.25">
      <c r="B1591" s="2"/>
      <c r="C1591" s="8"/>
      <c r="D1591" s="8"/>
      <c r="E1591" s="8"/>
      <c r="F1591" s="8"/>
      <c r="G1591" s="8"/>
      <c r="H1591" s="8"/>
      <c r="I1591" s="8"/>
      <c r="J1591" s="10"/>
      <c r="K1591" s="8"/>
      <c r="L1591" s="8"/>
      <c r="M1591" s="8"/>
      <c r="N1591" s="10"/>
      <c r="O1591" s="11"/>
      <c r="P1591" s="11"/>
      <c r="Q1591" s="11"/>
      <c r="R1591" s="11"/>
      <c r="S1591" s="11"/>
      <c r="T1591" s="11"/>
      <c r="U1591" s="11"/>
      <c r="V1591" s="10"/>
      <c r="W1591" s="8"/>
      <c r="X1591" s="12"/>
      <c r="Y1591" s="8"/>
      <c r="Z1591" s="8"/>
      <c r="AA1591" s="8"/>
      <c r="AB1591" s="8"/>
      <c r="AC1591" s="66"/>
    </row>
    <row r="1592" spans="2:29" x14ac:dyDescent="0.25">
      <c r="B1592" s="2"/>
      <c r="C1592" s="8"/>
      <c r="D1592" s="8"/>
      <c r="E1592" s="8"/>
      <c r="F1592" s="8"/>
      <c r="G1592" s="8"/>
      <c r="H1592" s="8"/>
      <c r="I1592" s="8"/>
      <c r="J1592" s="10"/>
      <c r="K1592" s="8"/>
      <c r="L1592" s="8"/>
      <c r="M1592" s="8"/>
      <c r="N1592" s="10"/>
      <c r="O1592" s="11"/>
      <c r="P1592" s="11"/>
      <c r="Q1592" s="11"/>
      <c r="R1592" s="11"/>
      <c r="S1592" s="11"/>
      <c r="T1592" s="11"/>
      <c r="U1592" s="11"/>
      <c r="V1592" s="10"/>
      <c r="W1592" s="8"/>
      <c r="X1592" s="12"/>
      <c r="Y1592" s="8"/>
      <c r="Z1592" s="8"/>
      <c r="AA1592" s="8"/>
      <c r="AB1592" s="1"/>
      <c r="AC1592" s="66"/>
    </row>
    <row r="1593" spans="2:29" x14ac:dyDescent="0.25">
      <c r="B1593" s="2"/>
      <c r="C1593" s="8"/>
      <c r="D1593" s="8"/>
      <c r="E1593" s="8"/>
      <c r="F1593" s="8"/>
      <c r="G1593" s="8"/>
      <c r="H1593" s="8"/>
      <c r="I1593" s="8"/>
      <c r="J1593" s="10"/>
      <c r="K1593" s="8"/>
      <c r="L1593" s="8"/>
      <c r="M1593" s="8"/>
      <c r="N1593" s="10"/>
      <c r="O1593" s="11"/>
      <c r="P1593" s="11"/>
      <c r="Q1593" s="11"/>
      <c r="R1593" s="11"/>
      <c r="S1593" s="11"/>
      <c r="T1593" s="11"/>
      <c r="U1593" s="11"/>
      <c r="V1593" s="10"/>
      <c r="W1593" s="8"/>
      <c r="X1593" s="12"/>
      <c r="Y1593" s="8"/>
      <c r="Z1593" s="8"/>
      <c r="AA1593" s="8"/>
      <c r="AB1593" s="8"/>
      <c r="AC1593" s="66"/>
    </row>
    <row r="1594" spans="2:29" x14ac:dyDescent="0.25">
      <c r="B1594" s="2"/>
      <c r="C1594" s="8"/>
      <c r="D1594" s="8"/>
      <c r="E1594" s="8"/>
      <c r="F1594" s="8"/>
      <c r="G1594" s="8"/>
      <c r="H1594" s="8"/>
      <c r="I1594" s="8"/>
      <c r="J1594" s="10"/>
      <c r="K1594" s="8"/>
      <c r="L1594" s="8"/>
      <c r="M1594" s="8"/>
      <c r="N1594" s="10"/>
      <c r="O1594" s="11"/>
      <c r="P1594" s="11"/>
      <c r="Q1594" s="11"/>
      <c r="R1594" s="11"/>
      <c r="S1594" s="11"/>
      <c r="T1594" s="11"/>
      <c r="U1594" s="11"/>
      <c r="V1594" s="10"/>
      <c r="W1594" s="8"/>
      <c r="X1594" s="12"/>
      <c r="Y1594" s="8"/>
      <c r="Z1594" s="8"/>
      <c r="AA1594" s="8"/>
      <c r="AB1594" s="1"/>
      <c r="AC1594" s="66"/>
    </row>
    <row r="1595" spans="2:29" x14ac:dyDescent="0.25">
      <c r="B1595" s="2"/>
      <c r="C1595" s="8"/>
      <c r="D1595" s="8"/>
      <c r="E1595" s="8"/>
      <c r="F1595" s="8"/>
      <c r="G1595" s="8"/>
      <c r="H1595" s="8"/>
      <c r="I1595" s="8"/>
      <c r="J1595" s="10"/>
      <c r="K1595" s="8"/>
      <c r="L1595" s="8"/>
      <c r="M1595" s="8"/>
      <c r="N1595" s="10"/>
      <c r="O1595" s="11"/>
      <c r="P1595" s="11"/>
      <c r="Q1595" s="11"/>
      <c r="R1595" s="11"/>
      <c r="S1595" s="11"/>
      <c r="T1595" s="11"/>
      <c r="U1595" s="11"/>
      <c r="V1595" s="10"/>
      <c r="W1595" s="8"/>
      <c r="X1595" s="12"/>
      <c r="Y1595" s="8"/>
      <c r="Z1595" s="8"/>
      <c r="AA1595" s="8"/>
      <c r="AB1595" s="8"/>
      <c r="AC1595" s="66"/>
    </row>
    <row r="1596" spans="2:29" x14ac:dyDescent="0.25">
      <c r="B1596" s="2"/>
      <c r="C1596" s="8"/>
      <c r="D1596" s="8"/>
      <c r="E1596" s="8"/>
      <c r="F1596" s="8"/>
      <c r="G1596" s="8"/>
      <c r="H1596" s="8"/>
      <c r="I1596" s="8"/>
      <c r="J1596" s="10"/>
      <c r="K1596" s="8"/>
      <c r="L1596" s="8"/>
      <c r="M1596" s="8"/>
      <c r="N1596" s="10"/>
      <c r="O1596" s="11"/>
      <c r="P1596" s="11"/>
      <c r="Q1596" s="11"/>
      <c r="R1596" s="11"/>
      <c r="S1596" s="11"/>
      <c r="T1596" s="11"/>
      <c r="U1596" s="11"/>
      <c r="V1596" s="10"/>
      <c r="W1596" s="8"/>
      <c r="X1596" s="12"/>
      <c r="Y1596" s="8"/>
      <c r="Z1596" s="8"/>
      <c r="AA1596" s="8"/>
      <c r="AB1596" s="1"/>
      <c r="AC1596" s="66"/>
    </row>
    <row r="1597" spans="2:29" x14ac:dyDescent="0.25">
      <c r="B1597" s="2"/>
      <c r="C1597" s="8"/>
      <c r="D1597" s="8"/>
      <c r="E1597" s="8"/>
      <c r="F1597" s="8"/>
      <c r="G1597" s="8"/>
      <c r="H1597" s="8"/>
      <c r="I1597" s="8"/>
      <c r="J1597" s="10"/>
      <c r="K1597" s="8"/>
      <c r="L1597" s="8"/>
      <c r="M1597" s="8"/>
      <c r="N1597" s="10"/>
      <c r="O1597" s="11"/>
      <c r="P1597" s="11"/>
      <c r="Q1597" s="11"/>
      <c r="R1597" s="11"/>
      <c r="S1597" s="11"/>
      <c r="T1597" s="11"/>
      <c r="U1597" s="11"/>
      <c r="V1597" s="10"/>
      <c r="W1597" s="8"/>
      <c r="X1597" s="12"/>
      <c r="Y1597" s="8"/>
      <c r="Z1597" s="8"/>
      <c r="AA1597" s="8"/>
      <c r="AB1597" s="8"/>
      <c r="AC1597" s="66"/>
    </row>
    <row r="1598" spans="2:29" x14ac:dyDescent="0.25">
      <c r="B1598" s="2"/>
      <c r="C1598" s="8"/>
      <c r="D1598" s="8"/>
      <c r="E1598" s="8"/>
      <c r="F1598" s="8"/>
      <c r="G1598" s="8"/>
      <c r="H1598" s="8"/>
      <c r="I1598" s="8"/>
      <c r="J1598" s="10"/>
      <c r="K1598" s="8"/>
      <c r="L1598" s="8"/>
      <c r="M1598" s="8"/>
      <c r="N1598" s="10"/>
      <c r="O1598" s="11"/>
      <c r="P1598" s="11"/>
      <c r="Q1598" s="11"/>
      <c r="R1598" s="11"/>
      <c r="S1598" s="11"/>
      <c r="T1598" s="11"/>
      <c r="U1598" s="11"/>
      <c r="V1598" s="10"/>
      <c r="W1598" s="8"/>
      <c r="X1598" s="12"/>
      <c r="Y1598" s="8"/>
      <c r="Z1598" s="8"/>
      <c r="AA1598" s="8"/>
      <c r="AB1598" s="1"/>
      <c r="AC1598" s="66"/>
    </row>
    <row r="1599" spans="2:29" x14ac:dyDescent="0.25">
      <c r="B1599" s="2"/>
      <c r="C1599" s="8"/>
      <c r="D1599" s="8"/>
      <c r="E1599" s="8"/>
      <c r="F1599" s="8"/>
      <c r="G1599" s="8"/>
      <c r="H1599" s="8"/>
      <c r="I1599" s="8"/>
      <c r="J1599" s="10"/>
      <c r="K1599" s="8"/>
      <c r="L1599" s="8"/>
      <c r="M1599" s="8"/>
      <c r="N1599" s="10"/>
      <c r="O1599" s="11"/>
      <c r="P1599" s="11"/>
      <c r="Q1599" s="11"/>
      <c r="R1599" s="11"/>
      <c r="S1599" s="11"/>
      <c r="T1599" s="11"/>
      <c r="U1599" s="11"/>
      <c r="V1599" s="10"/>
      <c r="W1599" s="8"/>
      <c r="X1599" s="12"/>
      <c r="Y1599" s="8"/>
      <c r="Z1599" s="8"/>
      <c r="AA1599" s="8"/>
      <c r="AB1599" s="8"/>
      <c r="AC1599" s="66"/>
    </row>
    <row r="1600" spans="2:29" x14ac:dyDescent="0.25">
      <c r="B1600" s="2"/>
      <c r="C1600" s="8"/>
      <c r="D1600" s="8"/>
      <c r="E1600" s="8"/>
      <c r="F1600" s="8"/>
      <c r="G1600" s="8"/>
      <c r="H1600" s="8"/>
      <c r="I1600" s="8"/>
      <c r="J1600" s="10"/>
      <c r="K1600" s="8"/>
      <c r="L1600" s="8"/>
      <c r="M1600" s="8"/>
      <c r="N1600" s="10"/>
      <c r="O1600" s="11"/>
      <c r="P1600" s="11"/>
      <c r="Q1600" s="11"/>
      <c r="R1600" s="11"/>
      <c r="S1600" s="11"/>
      <c r="T1600" s="11"/>
      <c r="U1600" s="11"/>
      <c r="V1600" s="10"/>
      <c r="W1600" s="8"/>
      <c r="X1600" s="12"/>
      <c r="Y1600" s="8"/>
      <c r="Z1600" s="8"/>
      <c r="AA1600" s="8"/>
      <c r="AB1600" s="1"/>
      <c r="AC1600" s="66"/>
    </row>
    <row r="1601" spans="2:29" x14ac:dyDescent="0.25">
      <c r="B1601" s="2"/>
      <c r="C1601" s="8"/>
      <c r="D1601" s="8"/>
      <c r="E1601" s="8"/>
      <c r="F1601" s="8"/>
      <c r="G1601" s="8"/>
      <c r="H1601" s="8"/>
      <c r="I1601" s="8"/>
      <c r="J1601" s="10"/>
      <c r="K1601" s="8"/>
      <c r="L1601" s="8"/>
      <c r="M1601" s="8"/>
      <c r="N1601" s="10"/>
      <c r="O1601" s="11"/>
      <c r="P1601" s="11"/>
      <c r="Q1601" s="11"/>
      <c r="R1601" s="11"/>
      <c r="S1601" s="11"/>
      <c r="T1601" s="11"/>
      <c r="U1601" s="11"/>
      <c r="V1601" s="10"/>
      <c r="W1601" s="8"/>
      <c r="X1601" s="12"/>
      <c r="Y1601" s="8"/>
      <c r="Z1601" s="8"/>
      <c r="AA1601" s="8"/>
      <c r="AB1601" s="8"/>
      <c r="AC1601" s="66"/>
    </row>
    <row r="1602" spans="2:29" x14ac:dyDescent="0.25">
      <c r="B1602" s="2"/>
      <c r="C1602" s="8"/>
      <c r="D1602" s="8"/>
      <c r="E1602" s="8"/>
      <c r="F1602" s="8"/>
      <c r="G1602" s="8"/>
      <c r="H1602" s="8"/>
      <c r="I1602" s="8"/>
      <c r="J1602" s="10"/>
      <c r="K1602" s="8"/>
      <c r="L1602" s="8"/>
      <c r="M1602" s="8"/>
      <c r="N1602" s="10"/>
      <c r="O1602" s="11"/>
      <c r="P1602" s="11"/>
      <c r="Q1602" s="11"/>
      <c r="R1602" s="11"/>
      <c r="S1602" s="11"/>
      <c r="T1602" s="11"/>
      <c r="U1602" s="11"/>
      <c r="V1602" s="10"/>
      <c r="W1602" s="8"/>
      <c r="X1602" s="12"/>
      <c r="Y1602" s="8"/>
      <c r="Z1602" s="8"/>
      <c r="AA1602" s="8"/>
      <c r="AB1602" s="1"/>
      <c r="AC1602" s="66"/>
    </row>
    <row r="1603" spans="2:29" x14ac:dyDescent="0.25">
      <c r="B1603" s="2"/>
      <c r="C1603" s="8"/>
      <c r="D1603" s="8"/>
      <c r="E1603" s="8"/>
      <c r="F1603" s="8"/>
      <c r="G1603" s="8"/>
      <c r="H1603" s="8"/>
      <c r="I1603" s="8"/>
      <c r="J1603" s="10"/>
      <c r="K1603" s="8"/>
      <c r="L1603" s="8"/>
      <c r="M1603" s="8"/>
      <c r="N1603" s="10"/>
      <c r="O1603" s="11"/>
      <c r="P1603" s="11"/>
      <c r="Q1603" s="11"/>
      <c r="R1603" s="11"/>
      <c r="S1603" s="11"/>
      <c r="T1603" s="11"/>
      <c r="U1603" s="11"/>
      <c r="V1603" s="10"/>
      <c r="W1603" s="8"/>
      <c r="X1603" s="12"/>
      <c r="Y1603" s="8"/>
      <c r="Z1603" s="8"/>
      <c r="AA1603" s="8"/>
      <c r="AB1603" s="8"/>
      <c r="AC1603" s="66"/>
    </row>
    <row r="1604" spans="2:29" x14ac:dyDescent="0.25">
      <c r="B1604" s="2"/>
      <c r="C1604" s="8"/>
      <c r="D1604" s="8"/>
      <c r="E1604" s="8"/>
      <c r="F1604" s="8"/>
      <c r="G1604" s="8"/>
      <c r="H1604" s="8"/>
      <c r="I1604" s="8"/>
      <c r="J1604" s="10"/>
      <c r="K1604" s="8"/>
      <c r="L1604" s="8"/>
      <c r="M1604" s="8"/>
      <c r="N1604" s="10"/>
      <c r="O1604" s="11"/>
      <c r="P1604" s="11"/>
      <c r="Q1604" s="11"/>
      <c r="R1604" s="11"/>
      <c r="S1604" s="11"/>
      <c r="T1604" s="11"/>
      <c r="U1604" s="11"/>
      <c r="V1604" s="10"/>
      <c r="W1604" s="8"/>
      <c r="X1604" s="12"/>
      <c r="Y1604" s="8"/>
      <c r="Z1604" s="8"/>
      <c r="AA1604" s="8"/>
      <c r="AB1604" s="1"/>
      <c r="AC1604" s="66"/>
    </row>
    <row r="1605" spans="2:29" x14ac:dyDescent="0.25">
      <c r="B1605" s="2"/>
      <c r="C1605" s="8"/>
      <c r="D1605" s="8"/>
      <c r="E1605" s="8"/>
      <c r="F1605" s="8"/>
      <c r="G1605" s="8"/>
      <c r="H1605" s="8"/>
      <c r="I1605" s="8"/>
      <c r="J1605" s="10"/>
      <c r="K1605" s="8"/>
      <c r="L1605" s="8"/>
      <c r="M1605" s="8"/>
      <c r="N1605" s="10"/>
      <c r="O1605" s="11"/>
      <c r="P1605" s="11"/>
      <c r="Q1605" s="11"/>
      <c r="R1605" s="11"/>
      <c r="S1605" s="11"/>
      <c r="T1605" s="11"/>
      <c r="U1605" s="11"/>
      <c r="V1605" s="10"/>
      <c r="W1605" s="8"/>
      <c r="X1605" s="12"/>
      <c r="Y1605" s="8"/>
      <c r="Z1605" s="8"/>
      <c r="AA1605" s="8"/>
      <c r="AB1605" s="8"/>
      <c r="AC1605" s="66"/>
    </row>
    <row r="1606" spans="2:29" x14ac:dyDescent="0.25">
      <c r="B1606" s="2"/>
      <c r="C1606" s="8"/>
      <c r="D1606" s="8"/>
      <c r="E1606" s="8"/>
      <c r="F1606" s="8"/>
      <c r="G1606" s="8"/>
      <c r="H1606" s="8"/>
      <c r="I1606" s="8"/>
      <c r="J1606" s="10"/>
      <c r="K1606" s="8"/>
      <c r="L1606" s="8"/>
      <c r="M1606" s="8"/>
      <c r="N1606" s="10"/>
      <c r="O1606" s="11"/>
      <c r="P1606" s="11"/>
      <c r="Q1606" s="11"/>
      <c r="R1606" s="11"/>
      <c r="S1606" s="11"/>
      <c r="T1606" s="11"/>
      <c r="U1606" s="11"/>
      <c r="V1606" s="10"/>
      <c r="W1606" s="8"/>
      <c r="X1606" s="12"/>
      <c r="Y1606" s="8"/>
      <c r="Z1606" s="8"/>
      <c r="AA1606" s="8"/>
      <c r="AB1606" s="1"/>
      <c r="AC1606" s="66"/>
    </row>
    <row r="1607" spans="2:29" x14ac:dyDescent="0.25">
      <c r="B1607" s="2"/>
      <c r="C1607" s="8"/>
      <c r="D1607" s="8"/>
      <c r="E1607" s="8"/>
      <c r="F1607" s="8"/>
      <c r="G1607" s="8"/>
      <c r="H1607" s="8"/>
      <c r="I1607" s="8"/>
      <c r="J1607" s="10"/>
      <c r="K1607" s="8"/>
      <c r="L1607" s="8"/>
      <c r="M1607" s="8"/>
      <c r="N1607" s="10"/>
      <c r="O1607" s="11"/>
      <c r="P1607" s="11"/>
      <c r="Q1607" s="11"/>
      <c r="R1607" s="11"/>
      <c r="S1607" s="11"/>
      <c r="T1607" s="11"/>
      <c r="U1607" s="11"/>
      <c r="V1607" s="10"/>
      <c r="W1607" s="8"/>
      <c r="X1607" s="12"/>
      <c r="Y1607" s="8"/>
      <c r="Z1607" s="8"/>
      <c r="AA1607" s="8"/>
      <c r="AB1607" s="8"/>
      <c r="AC1607" s="66"/>
    </row>
    <row r="1608" spans="2:29" x14ac:dyDescent="0.25">
      <c r="B1608" s="2"/>
      <c r="C1608" s="8"/>
      <c r="D1608" s="8"/>
      <c r="E1608" s="8"/>
      <c r="F1608" s="8"/>
      <c r="G1608" s="8"/>
      <c r="H1608" s="8"/>
      <c r="I1608" s="8"/>
      <c r="J1608" s="10"/>
      <c r="K1608" s="8"/>
      <c r="L1608" s="8"/>
      <c r="M1608" s="8"/>
      <c r="N1608" s="10"/>
      <c r="O1608" s="11"/>
      <c r="P1608" s="11"/>
      <c r="Q1608" s="11"/>
      <c r="R1608" s="11"/>
      <c r="S1608" s="11"/>
      <c r="T1608" s="11"/>
      <c r="U1608" s="11"/>
      <c r="V1608" s="10"/>
      <c r="W1608" s="8"/>
      <c r="X1608" s="12"/>
      <c r="Y1608" s="8"/>
      <c r="Z1608" s="8"/>
      <c r="AA1608" s="8"/>
      <c r="AB1608" s="1"/>
      <c r="AC1608" s="66"/>
    </row>
    <row r="1609" spans="2:29" x14ac:dyDescent="0.25">
      <c r="B1609" s="2"/>
      <c r="C1609" s="8"/>
      <c r="D1609" s="8"/>
      <c r="E1609" s="8"/>
      <c r="F1609" s="8"/>
      <c r="G1609" s="8"/>
      <c r="H1609" s="8"/>
      <c r="I1609" s="8"/>
      <c r="J1609" s="10"/>
      <c r="K1609" s="8"/>
      <c r="L1609" s="8"/>
      <c r="M1609" s="8"/>
      <c r="N1609" s="10"/>
      <c r="O1609" s="11"/>
      <c r="P1609" s="11"/>
      <c r="Q1609" s="11"/>
      <c r="R1609" s="11"/>
      <c r="S1609" s="11"/>
      <c r="T1609" s="11"/>
      <c r="U1609" s="11"/>
      <c r="V1609" s="10"/>
      <c r="W1609" s="8"/>
      <c r="X1609" s="12"/>
      <c r="Y1609" s="8"/>
      <c r="Z1609" s="8"/>
      <c r="AA1609" s="8"/>
      <c r="AB1609" s="8"/>
      <c r="AC1609" s="66"/>
    </row>
    <row r="1610" spans="2:29" x14ac:dyDescent="0.25">
      <c r="B1610" s="2"/>
      <c r="C1610" s="8"/>
      <c r="D1610" s="8"/>
      <c r="E1610" s="8"/>
      <c r="F1610" s="8"/>
      <c r="G1610" s="8"/>
      <c r="H1610" s="8"/>
      <c r="I1610" s="8"/>
      <c r="J1610" s="10"/>
      <c r="K1610" s="8"/>
      <c r="L1610" s="8"/>
      <c r="M1610" s="8"/>
      <c r="N1610" s="10"/>
      <c r="O1610" s="11"/>
      <c r="P1610" s="11"/>
      <c r="Q1610" s="11"/>
      <c r="R1610" s="11"/>
      <c r="S1610" s="11"/>
      <c r="T1610" s="11"/>
      <c r="U1610" s="11"/>
      <c r="V1610" s="10"/>
      <c r="W1610" s="8"/>
      <c r="X1610" s="12"/>
      <c r="Y1610" s="8"/>
      <c r="Z1610" s="8"/>
      <c r="AA1610" s="8"/>
      <c r="AB1610" s="1"/>
      <c r="AC1610" s="66"/>
    </row>
    <row r="1611" spans="2:29" x14ac:dyDescent="0.25">
      <c r="B1611" s="2"/>
      <c r="C1611" s="8"/>
      <c r="D1611" s="8"/>
      <c r="E1611" s="8"/>
      <c r="F1611" s="8"/>
      <c r="G1611" s="8"/>
      <c r="H1611" s="8"/>
      <c r="I1611" s="8"/>
      <c r="J1611" s="10"/>
      <c r="K1611" s="8"/>
      <c r="L1611" s="8"/>
      <c r="M1611" s="8"/>
      <c r="N1611" s="10"/>
      <c r="O1611" s="11"/>
      <c r="P1611" s="11"/>
      <c r="Q1611" s="11"/>
      <c r="R1611" s="11"/>
      <c r="S1611" s="11"/>
      <c r="T1611" s="11"/>
      <c r="U1611" s="11"/>
      <c r="V1611" s="10"/>
      <c r="W1611" s="8"/>
      <c r="X1611" s="12"/>
      <c r="Y1611" s="8"/>
      <c r="Z1611" s="8"/>
      <c r="AA1611" s="8"/>
      <c r="AB1611" s="8"/>
      <c r="AC1611" s="66"/>
    </row>
    <row r="1612" spans="2:29" x14ac:dyDescent="0.25">
      <c r="B1612" s="2"/>
      <c r="C1612" s="8"/>
      <c r="D1612" s="8"/>
      <c r="E1612" s="8"/>
      <c r="F1612" s="8"/>
      <c r="G1612" s="8"/>
      <c r="H1612" s="8"/>
      <c r="I1612" s="8"/>
      <c r="J1612" s="10"/>
      <c r="K1612" s="8"/>
      <c r="L1612" s="8"/>
      <c r="M1612" s="8"/>
      <c r="N1612" s="10"/>
      <c r="O1612" s="11"/>
      <c r="P1612" s="11"/>
      <c r="Q1612" s="11"/>
      <c r="R1612" s="11"/>
      <c r="S1612" s="11"/>
      <c r="T1612" s="11"/>
      <c r="U1612" s="11"/>
      <c r="V1612" s="10"/>
      <c r="W1612" s="8"/>
      <c r="X1612" s="12"/>
      <c r="Y1612" s="8"/>
      <c r="Z1612" s="8"/>
      <c r="AA1612" s="8"/>
      <c r="AB1612" s="1"/>
      <c r="AC1612" s="66"/>
    </row>
    <row r="1613" spans="2:29" x14ac:dyDescent="0.25">
      <c r="B1613" s="2"/>
      <c r="C1613" s="8"/>
      <c r="D1613" s="8"/>
      <c r="E1613" s="8"/>
      <c r="F1613" s="8"/>
      <c r="G1613" s="8"/>
      <c r="H1613" s="8"/>
      <c r="I1613" s="8"/>
      <c r="J1613" s="10"/>
      <c r="K1613" s="8"/>
      <c r="L1613" s="8"/>
      <c r="M1613" s="8"/>
      <c r="N1613" s="10"/>
      <c r="O1613" s="11"/>
      <c r="P1613" s="11"/>
      <c r="Q1613" s="11"/>
      <c r="R1613" s="11"/>
      <c r="S1613" s="11"/>
      <c r="T1613" s="11"/>
      <c r="U1613" s="11"/>
      <c r="V1613" s="10"/>
      <c r="W1613" s="8"/>
      <c r="X1613" s="12"/>
      <c r="Y1613" s="8"/>
      <c r="Z1613" s="8"/>
      <c r="AA1613" s="8"/>
      <c r="AB1613" s="8"/>
      <c r="AC1613" s="66"/>
    </row>
    <row r="1614" spans="2:29" x14ac:dyDescent="0.25">
      <c r="B1614" s="2"/>
      <c r="C1614" s="8"/>
      <c r="D1614" s="8"/>
      <c r="E1614" s="8"/>
      <c r="F1614" s="8"/>
      <c r="G1614" s="8"/>
      <c r="H1614" s="8"/>
      <c r="I1614" s="8"/>
      <c r="J1614" s="10"/>
      <c r="K1614" s="8"/>
      <c r="L1614" s="8"/>
      <c r="M1614" s="8"/>
      <c r="N1614" s="10"/>
      <c r="O1614" s="11"/>
      <c r="P1614" s="11"/>
      <c r="Q1614" s="11"/>
      <c r="R1614" s="11"/>
      <c r="S1614" s="11"/>
      <c r="T1614" s="11"/>
      <c r="U1614" s="11"/>
      <c r="V1614" s="10"/>
      <c r="W1614" s="8"/>
      <c r="X1614" s="12"/>
      <c r="Y1614" s="8"/>
      <c r="Z1614" s="8"/>
      <c r="AA1614" s="8"/>
      <c r="AB1614" s="1"/>
      <c r="AC1614" s="66"/>
    </row>
    <row r="1615" spans="2:29" x14ac:dyDescent="0.25">
      <c r="B1615" s="2"/>
      <c r="C1615" s="8"/>
      <c r="D1615" s="8"/>
      <c r="E1615" s="8"/>
      <c r="F1615" s="8"/>
      <c r="G1615" s="8"/>
      <c r="H1615" s="8"/>
      <c r="I1615" s="8"/>
      <c r="J1615" s="10"/>
      <c r="K1615" s="8"/>
      <c r="L1615" s="8"/>
      <c r="M1615" s="8"/>
      <c r="N1615" s="10"/>
      <c r="O1615" s="11"/>
      <c r="P1615" s="11"/>
      <c r="Q1615" s="11"/>
      <c r="R1615" s="11"/>
      <c r="S1615" s="11"/>
      <c r="T1615" s="11"/>
      <c r="U1615" s="11"/>
      <c r="V1615" s="10"/>
      <c r="W1615" s="8"/>
      <c r="X1615" s="12"/>
      <c r="Y1615" s="8"/>
      <c r="Z1615" s="8"/>
      <c r="AA1615" s="8"/>
      <c r="AB1615" s="8"/>
      <c r="AC1615" s="66"/>
    </row>
    <row r="1616" spans="2:29" x14ac:dyDescent="0.25">
      <c r="B1616" s="2"/>
      <c r="C1616" s="8"/>
      <c r="D1616" s="8"/>
      <c r="E1616" s="8"/>
      <c r="F1616" s="8"/>
      <c r="G1616" s="8"/>
      <c r="H1616" s="8"/>
      <c r="I1616" s="8"/>
      <c r="J1616" s="10"/>
      <c r="K1616" s="8"/>
      <c r="L1616" s="8"/>
      <c r="M1616" s="8"/>
      <c r="N1616" s="10"/>
      <c r="O1616" s="11"/>
      <c r="P1616" s="11"/>
      <c r="Q1616" s="11"/>
      <c r="R1616" s="11"/>
      <c r="S1616" s="11"/>
      <c r="T1616" s="11"/>
      <c r="U1616" s="11"/>
      <c r="V1616" s="10"/>
      <c r="W1616" s="8"/>
      <c r="X1616" s="12"/>
      <c r="Y1616" s="8"/>
      <c r="Z1616" s="8"/>
      <c r="AA1616" s="8"/>
      <c r="AB1616" s="1"/>
      <c r="AC1616" s="66"/>
    </row>
    <row r="1617" spans="2:29" x14ac:dyDescent="0.25">
      <c r="B1617" s="2"/>
      <c r="C1617" s="8"/>
      <c r="D1617" s="8"/>
      <c r="E1617" s="8"/>
      <c r="F1617" s="8"/>
      <c r="G1617" s="8"/>
      <c r="H1617" s="8"/>
      <c r="I1617" s="8"/>
      <c r="J1617" s="10"/>
      <c r="K1617" s="8"/>
      <c r="L1617" s="8"/>
      <c r="M1617" s="8"/>
      <c r="N1617" s="10"/>
      <c r="O1617" s="11"/>
      <c r="P1617" s="11"/>
      <c r="Q1617" s="11"/>
      <c r="R1617" s="11"/>
      <c r="S1617" s="11"/>
      <c r="T1617" s="11"/>
      <c r="U1617" s="11"/>
      <c r="V1617" s="10"/>
      <c r="W1617" s="8"/>
      <c r="X1617" s="12"/>
      <c r="Y1617" s="8"/>
      <c r="Z1617" s="8"/>
      <c r="AA1617" s="8"/>
      <c r="AB1617" s="8"/>
      <c r="AC1617" s="66"/>
    </row>
    <row r="1618" spans="2:29" x14ac:dyDescent="0.25">
      <c r="B1618" s="2"/>
      <c r="C1618" s="8"/>
      <c r="D1618" s="8"/>
      <c r="E1618" s="8"/>
      <c r="F1618" s="8"/>
      <c r="G1618" s="8"/>
      <c r="H1618" s="8"/>
      <c r="I1618" s="8"/>
      <c r="J1618" s="10"/>
      <c r="K1618" s="8"/>
      <c r="L1618" s="8"/>
      <c r="M1618" s="8"/>
      <c r="N1618" s="10"/>
      <c r="O1618" s="11"/>
      <c r="P1618" s="11"/>
      <c r="Q1618" s="11"/>
      <c r="R1618" s="11"/>
      <c r="S1618" s="11"/>
      <c r="T1618" s="11"/>
      <c r="U1618" s="11"/>
      <c r="V1618" s="10"/>
      <c r="W1618" s="8"/>
      <c r="X1618" s="12"/>
      <c r="Y1618" s="8"/>
      <c r="Z1618" s="8"/>
      <c r="AA1618" s="8"/>
      <c r="AB1618" s="1"/>
      <c r="AC1618" s="66"/>
    </row>
    <row r="1619" spans="2:29" x14ac:dyDescent="0.25">
      <c r="B1619" s="2"/>
      <c r="C1619" s="8"/>
      <c r="D1619" s="8"/>
      <c r="E1619" s="8"/>
      <c r="F1619" s="8"/>
      <c r="G1619" s="8"/>
      <c r="H1619" s="8"/>
      <c r="I1619" s="8"/>
      <c r="J1619" s="10"/>
      <c r="K1619" s="8"/>
      <c r="L1619" s="8"/>
      <c r="M1619" s="8"/>
      <c r="N1619" s="10"/>
      <c r="O1619" s="11"/>
      <c r="P1619" s="11"/>
      <c r="Q1619" s="11"/>
      <c r="R1619" s="11"/>
      <c r="S1619" s="11"/>
      <c r="T1619" s="11"/>
      <c r="U1619" s="11"/>
      <c r="V1619" s="10"/>
      <c r="W1619" s="8"/>
      <c r="X1619" s="12"/>
      <c r="Y1619" s="8"/>
      <c r="Z1619" s="8"/>
      <c r="AA1619" s="8"/>
      <c r="AB1619" s="8"/>
      <c r="AC1619" s="66"/>
    </row>
    <row r="1620" spans="2:29" x14ac:dyDescent="0.25">
      <c r="B1620" s="2"/>
      <c r="C1620" s="8"/>
      <c r="D1620" s="8"/>
      <c r="E1620" s="8"/>
      <c r="F1620" s="8"/>
      <c r="G1620" s="8"/>
      <c r="H1620" s="8"/>
      <c r="I1620" s="8"/>
      <c r="J1620" s="10"/>
      <c r="K1620" s="8"/>
      <c r="L1620" s="8"/>
      <c r="M1620" s="8"/>
      <c r="N1620" s="10"/>
      <c r="O1620" s="11"/>
      <c r="P1620" s="11"/>
      <c r="Q1620" s="11"/>
      <c r="R1620" s="11"/>
      <c r="S1620" s="11"/>
      <c r="T1620" s="11"/>
      <c r="U1620" s="11"/>
      <c r="V1620" s="10"/>
      <c r="W1620" s="8"/>
      <c r="X1620" s="12"/>
      <c r="Y1620" s="8"/>
      <c r="Z1620" s="8"/>
      <c r="AA1620" s="8"/>
      <c r="AB1620" s="1"/>
      <c r="AC1620" s="66"/>
    </row>
    <row r="1621" spans="2:29" x14ac:dyDescent="0.25">
      <c r="B1621" s="2"/>
      <c r="C1621" s="8"/>
      <c r="D1621" s="8"/>
      <c r="E1621" s="8"/>
      <c r="F1621" s="8"/>
      <c r="G1621" s="8"/>
      <c r="H1621" s="8"/>
      <c r="I1621" s="8"/>
      <c r="J1621" s="10"/>
      <c r="K1621" s="8"/>
      <c r="L1621" s="8"/>
      <c r="M1621" s="8"/>
      <c r="N1621" s="10"/>
      <c r="O1621" s="11"/>
      <c r="P1621" s="11"/>
      <c r="Q1621" s="11"/>
      <c r="R1621" s="11"/>
      <c r="S1621" s="11"/>
      <c r="T1621" s="11"/>
      <c r="U1621" s="11"/>
      <c r="V1621" s="10"/>
      <c r="W1621" s="8"/>
      <c r="X1621" s="12"/>
      <c r="Y1621" s="8"/>
      <c r="Z1621" s="8"/>
      <c r="AA1621" s="8"/>
      <c r="AB1621" s="8"/>
      <c r="AC1621" s="66"/>
    </row>
    <row r="1622" spans="2:29" x14ac:dyDescent="0.25">
      <c r="B1622" s="2"/>
      <c r="C1622" s="8"/>
      <c r="D1622" s="8"/>
      <c r="E1622" s="8"/>
      <c r="F1622" s="8"/>
      <c r="G1622" s="8"/>
      <c r="H1622" s="8"/>
      <c r="I1622" s="8"/>
      <c r="J1622" s="10"/>
      <c r="K1622" s="8"/>
      <c r="L1622" s="8"/>
      <c r="M1622" s="8"/>
      <c r="N1622" s="10"/>
      <c r="O1622" s="11"/>
      <c r="P1622" s="11"/>
      <c r="Q1622" s="11"/>
      <c r="R1622" s="11"/>
      <c r="S1622" s="11"/>
      <c r="T1622" s="11"/>
      <c r="U1622" s="11"/>
      <c r="V1622" s="10"/>
      <c r="W1622" s="8"/>
      <c r="X1622" s="12"/>
      <c r="Y1622" s="8"/>
      <c r="Z1622" s="8"/>
      <c r="AA1622" s="8"/>
      <c r="AB1622" s="1"/>
      <c r="AC1622" s="66"/>
    </row>
    <row r="1623" spans="2:29" x14ac:dyDescent="0.25">
      <c r="B1623" s="2"/>
      <c r="C1623" s="8"/>
      <c r="D1623" s="8"/>
      <c r="E1623" s="8"/>
      <c r="F1623" s="8"/>
      <c r="G1623" s="8"/>
      <c r="H1623" s="8"/>
      <c r="I1623" s="8"/>
      <c r="J1623" s="10"/>
      <c r="K1623" s="8"/>
      <c r="L1623" s="8"/>
      <c r="M1623" s="8"/>
      <c r="N1623" s="10"/>
      <c r="O1623" s="11"/>
      <c r="P1623" s="11"/>
      <c r="Q1623" s="11"/>
      <c r="R1623" s="11"/>
      <c r="S1623" s="11"/>
      <c r="T1623" s="11"/>
      <c r="U1623" s="11"/>
      <c r="V1623" s="10"/>
      <c r="W1623" s="8"/>
      <c r="X1623" s="12"/>
      <c r="Y1623" s="8"/>
      <c r="Z1623" s="8"/>
      <c r="AA1623" s="8"/>
      <c r="AB1623" s="8"/>
      <c r="AC1623" s="66"/>
    </row>
    <row r="1624" spans="2:29" x14ac:dyDescent="0.25">
      <c r="B1624" s="2"/>
      <c r="C1624" s="8"/>
      <c r="D1624" s="8"/>
      <c r="E1624" s="8"/>
      <c r="F1624" s="8"/>
      <c r="G1624" s="8"/>
      <c r="H1624" s="8"/>
      <c r="I1624" s="8"/>
      <c r="J1624" s="10"/>
      <c r="K1624" s="8"/>
      <c r="L1624" s="8"/>
      <c r="M1624" s="8"/>
      <c r="N1624" s="10"/>
      <c r="O1624" s="11"/>
      <c r="P1624" s="11"/>
      <c r="Q1624" s="11"/>
      <c r="R1624" s="11"/>
      <c r="S1624" s="11"/>
      <c r="T1624" s="11"/>
      <c r="U1624" s="11"/>
      <c r="V1624" s="10"/>
      <c r="W1624" s="8"/>
      <c r="X1624" s="12"/>
      <c r="Y1624" s="8"/>
      <c r="Z1624" s="8"/>
      <c r="AA1624" s="8"/>
      <c r="AB1624" s="1"/>
      <c r="AC1624" s="66"/>
    </row>
    <row r="1625" spans="2:29" x14ac:dyDescent="0.25">
      <c r="B1625" s="2"/>
      <c r="C1625" s="8"/>
      <c r="D1625" s="8"/>
      <c r="E1625" s="8"/>
      <c r="F1625" s="8"/>
      <c r="G1625" s="8"/>
      <c r="H1625" s="8"/>
      <c r="I1625" s="8"/>
      <c r="J1625" s="10"/>
      <c r="K1625" s="8"/>
      <c r="L1625" s="8"/>
      <c r="M1625" s="8"/>
      <c r="N1625" s="10"/>
      <c r="O1625" s="11"/>
      <c r="P1625" s="11"/>
      <c r="Q1625" s="11"/>
      <c r="R1625" s="11"/>
      <c r="S1625" s="11"/>
      <c r="T1625" s="11"/>
      <c r="U1625" s="11"/>
      <c r="V1625" s="10"/>
      <c r="W1625" s="8"/>
      <c r="X1625" s="12"/>
      <c r="Y1625" s="8"/>
      <c r="Z1625" s="8"/>
      <c r="AA1625" s="8"/>
      <c r="AB1625" s="8"/>
      <c r="AC1625" s="66"/>
    </row>
    <row r="1626" spans="2:29" x14ac:dyDescent="0.25">
      <c r="B1626" s="2"/>
      <c r="C1626" s="8"/>
      <c r="D1626" s="8"/>
      <c r="E1626" s="8"/>
      <c r="F1626" s="8"/>
      <c r="G1626" s="8"/>
      <c r="H1626" s="8"/>
      <c r="I1626" s="8"/>
      <c r="J1626" s="10"/>
      <c r="K1626" s="8"/>
      <c r="L1626" s="8"/>
      <c r="M1626" s="8"/>
      <c r="N1626" s="10"/>
      <c r="O1626" s="11"/>
      <c r="P1626" s="11"/>
      <c r="Q1626" s="11"/>
      <c r="R1626" s="11"/>
      <c r="S1626" s="11"/>
      <c r="T1626" s="11"/>
      <c r="U1626" s="11"/>
      <c r="V1626" s="10"/>
      <c r="W1626" s="8"/>
      <c r="X1626" s="12"/>
      <c r="Y1626" s="8"/>
      <c r="Z1626" s="8"/>
      <c r="AA1626" s="8"/>
      <c r="AB1626" s="1"/>
      <c r="AC1626" s="66"/>
    </row>
    <row r="1627" spans="2:29" x14ac:dyDescent="0.25">
      <c r="B1627" s="2"/>
      <c r="C1627" s="8"/>
      <c r="D1627" s="8"/>
      <c r="E1627" s="8"/>
      <c r="F1627" s="8"/>
      <c r="G1627" s="8"/>
      <c r="H1627" s="8"/>
      <c r="I1627" s="8"/>
      <c r="J1627" s="10"/>
      <c r="K1627" s="8"/>
      <c r="L1627" s="8"/>
      <c r="M1627" s="8"/>
      <c r="N1627" s="10"/>
      <c r="O1627" s="11"/>
      <c r="P1627" s="11"/>
      <c r="Q1627" s="11"/>
      <c r="R1627" s="11"/>
      <c r="S1627" s="11"/>
      <c r="T1627" s="11"/>
      <c r="U1627" s="11"/>
      <c r="V1627" s="10"/>
      <c r="W1627" s="8"/>
      <c r="X1627" s="12"/>
      <c r="Y1627" s="8"/>
      <c r="Z1627" s="8"/>
      <c r="AA1627" s="8"/>
      <c r="AB1627" s="8"/>
      <c r="AC1627" s="66"/>
    </row>
    <row r="1628" spans="2:29" x14ac:dyDescent="0.25">
      <c r="B1628" s="2"/>
      <c r="C1628" s="8"/>
      <c r="D1628" s="8"/>
      <c r="E1628" s="8"/>
      <c r="F1628" s="8"/>
      <c r="G1628" s="8"/>
      <c r="H1628" s="8"/>
      <c r="I1628" s="8"/>
      <c r="J1628" s="10"/>
      <c r="K1628" s="8"/>
      <c r="L1628" s="8"/>
      <c r="M1628" s="8"/>
      <c r="N1628" s="10"/>
      <c r="O1628" s="11"/>
      <c r="P1628" s="11"/>
      <c r="Q1628" s="11"/>
      <c r="R1628" s="11"/>
      <c r="S1628" s="11"/>
      <c r="T1628" s="11"/>
      <c r="U1628" s="11"/>
      <c r="V1628" s="10"/>
      <c r="W1628" s="8"/>
      <c r="X1628" s="12"/>
      <c r="Y1628" s="8"/>
      <c r="Z1628" s="8"/>
      <c r="AA1628" s="8"/>
      <c r="AB1628" s="1"/>
      <c r="AC1628" s="66"/>
    </row>
    <row r="1629" spans="2:29" x14ac:dyDescent="0.25">
      <c r="B1629" s="2"/>
      <c r="C1629" s="8"/>
      <c r="D1629" s="8"/>
      <c r="E1629" s="8"/>
      <c r="F1629" s="8"/>
      <c r="G1629" s="8"/>
      <c r="H1629" s="8"/>
      <c r="I1629" s="8"/>
      <c r="J1629" s="10"/>
      <c r="K1629" s="8"/>
      <c r="L1629" s="8"/>
      <c r="M1629" s="8"/>
      <c r="N1629" s="10"/>
      <c r="O1629" s="11"/>
      <c r="P1629" s="11"/>
      <c r="Q1629" s="11"/>
      <c r="R1629" s="11"/>
      <c r="S1629" s="11"/>
      <c r="T1629" s="11"/>
      <c r="U1629" s="11"/>
      <c r="V1629" s="10"/>
      <c r="W1629" s="8"/>
      <c r="X1629" s="12"/>
      <c r="Y1629" s="8"/>
      <c r="Z1629" s="8"/>
      <c r="AA1629" s="8"/>
      <c r="AB1629" s="8"/>
      <c r="AC1629" s="66"/>
    </row>
    <row r="1630" spans="2:29" x14ac:dyDescent="0.25">
      <c r="B1630" s="2"/>
      <c r="C1630" s="8"/>
      <c r="D1630" s="8"/>
      <c r="E1630" s="8"/>
      <c r="F1630" s="8"/>
      <c r="G1630" s="8"/>
      <c r="H1630" s="8"/>
      <c r="I1630" s="8"/>
      <c r="J1630" s="10"/>
      <c r="K1630" s="8"/>
      <c r="L1630" s="8"/>
      <c r="M1630" s="8"/>
      <c r="N1630" s="10"/>
      <c r="O1630" s="11"/>
      <c r="P1630" s="11"/>
      <c r="Q1630" s="11"/>
      <c r="R1630" s="11"/>
      <c r="S1630" s="11"/>
      <c r="T1630" s="11"/>
      <c r="U1630" s="11"/>
      <c r="V1630" s="10"/>
      <c r="W1630" s="8"/>
      <c r="X1630" s="12"/>
      <c r="Y1630" s="8"/>
      <c r="Z1630" s="8"/>
      <c r="AA1630" s="8"/>
      <c r="AB1630" s="1"/>
      <c r="AC1630" s="66"/>
    </row>
    <row r="1631" spans="2:29" x14ac:dyDescent="0.25">
      <c r="B1631" s="2"/>
      <c r="C1631" s="8"/>
      <c r="D1631" s="8"/>
      <c r="E1631" s="8"/>
      <c r="F1631" s="8"/>
      <c r="G1631" s="8"/>
      <c r="H1631" s="8"/>
      <c r="I1631" s="8"/>
      <c r="J1631" s="10"/>
      <c r="K1631" s="8"/>
      <c r="L1631" s="8"/>
      <c r="M1631" s="8"/>
      <c r="N1631" s="10"/>
      <c r="O1631" s="11"/>
      <c r="P1631" s="11"/>
      <c r="Q1631" s="11"/>
      <c r="R1631" s="11"/>
      <c r="S1631" s="11"/>
      <c r="T1631" s="11"/>
      <c r="U1631" s="11"/>
      <c r="V1631" s="10"/>
      <c r="W1631" s="8"/>
      <c r="X1631" s="12"/>
      <c r="Y1631" s="8"/>
      <c r="Z1631" s="8"/>
      <c r="AA1631" s="8"/>
      <c r="AB1631" s="8"/>
      <c r="AC1631" s="66"/>
    </row>
    <row r="1632" spans="2:29" x14ac:dyDescent="0.25">
      <c r="B1632" s="2"/>
      <c r="C1632" s="8"/>
      <c r="D1632" s="8"/>
      <c r="E1632" s="8"/>
      <c r="F1632" s="8"/>
      <c r="G1632" s="8"/>
      <c r="H1632" s="8"/>
      <c r="I1632" s="8"/>
      <c r="J1632" s="10"/>
      <c r="K1632" s="8"/>
      <c r="L1632" s="8"/>
      <c r="M1632" s="8"/>
      <c r="N1632" s="10"/>
      <c r="O1632" s="11"/>
      <c r="P1632" s="11"/>
      <c r="Q1632" s="11"/>
      <c r="R1632" s="11"/>
      <c r="S1632" s="11"/>
      <c r="T1632" s="11"/>
      <c r="U1632" s="11"/>
      <c r="V1632" s="10"/>
      <c r="W1632" s="8"/>
      <c r="X1632" s="12"/>
      <c r="Y1632" s="8"/>
      <c r="Z1632" s="8"/>
      <c r="AA1632" s="8"/>
      <c r="AB1632" s="1"/>
      <c r="AC1632" s="66"/>
    </row>
    <row r="1633" spans="2:29" x14ac:dyDescent="0.25">
      <c r="B1633" s="2"/>
      <c r="C1633" s="8"/>
      <c r="D1633" s="8"/>
      <c r="E1633" s="8"/>
      <c r="F1633" s="8"/>
      <c r="G1633" s="8"/>
      <c r="H1633" s="8"/>
      <c r="I1633" s="8"/>
      <c r="J1633" s="10"/>
      <c r="K1633" s="8"/>
      <c r="L1633" s="8"/>
      <c r="M1633" s="8"/>
      <c r="N1633" s="10"/>
      <c r="O1633" s="11"/>
      <c r="P1633" s="11"/>
      <c r="Q1633" s="11"/>
      <c r="R1633" s="11"/>
      <c r="S1633" s="11"/>
      <c r="T1633" s="11"/>
      <c r="U1633" s="11"/>
      <c r="V1633" s="10"/>
      <c r="W1633" s="8"/>
      <c r="X1633" s="12"/>
      <c r="Y1633" s="8"/>
      <c r="Z1633" s="8"/>
      <c r="AA1633" s="8"/>
      <c r="AB1633" s="8"/>
      <c r="AC1633" s="66"/>
    </row>
    <row r="1634" spans="2:29" x14ac:dyDescent="0.25">
      <c r="B1634" s="2"/>
      <c r="C1634" s="8"/>
      <c r="D1634" s="8"/>
      <c r="E1634" s="8"/>
      <c r="F1634" s="8"/>
      <c r="G1634" s="8"/>
      <c r="H1634" s="8"/>
      <c r="I1634" s="8"/>
      <c r="J1634" s="10"/>
      <c r="K1634" s="8"/>
      <c r="L1634" s="8"/>
      <c r="M1634" s="8"/>
      <c r="N1634" s="10"/>
      <c r="O1634" s="11"/>
      <c r="P1634" s="11"/>
      <c r="Q1634" s="11"/>
      <c r="R1634" s="11"/>
      <c r="S1634" s="11"/>
      <c r="T1634" s="11"/>
      <c r="U1634" s="11"/>
      <c r="V1634" s="10"/>
      <c r="W1634" s="8"/>
      <c r="X1634" s="12"/>
      <c r="Y1634" s="8"/>
      <c r="Z1634" s="8"/>
      <c r="AA1634" s="8"/>
      <c r="AB1634" s="1"/>
      <c r="AC1634" s="66"/>
    </row>
    <row r="1635" spans="2:29" x14ac:dyDescent="0.25">
      <c r="B1635" s="2"/>
      <c r="C1635" s="8"/>
      <c r="D1635" s="8"/>
      <c r="E1635" s="8"/>
      <c r="F1635" s="8"/>
      <c r="G1635" s="8"/>
      <c r="H1635" s="8"/>
      <c r="I1635" s="8"/>
      <c r="J1635" s="10"/>
      <c r="K1635" s="8"/>
      <c r="L1635" s="8"/>
      <c r="M1635" s="8"/>
      <c r="N1635" s="10"/>
      <c r="O1635" s="11"/>
      <c r="P1635" s="11"/>
      <c r="Q1635" s="11"/>
      <c r="R1635" s="11"/>
      <c r="S1635" s="11"/>
      <c r="T1635" s="11"/>
      <c r="U1635" s="11"/>
      <c r="V1635" s="10"/>
      <c r="W1635" s="8"/>
      <c r="X1635" s="12"/>
      <c r="Y1635" s="8"/>
      <c r="Z1635" s="8"/>
      <c r="AA1635" s="8"/>
      <c r="AB1635" s="8"/>
      <c r="AC1635" s="66"/>
    </row>
    <row r="1636" spans="2:29" x14ac:dyDescent="0.25">
      <c r="B1636" s="2"/>
      <c r="C1636" s="8"/>
      <c r="D1636" s="8"/>
      <c r="E1636" s="8"/>
      <c r="F1636" s="8"/>
      <c r="G1636" s="8"/>
      <c r="H1636" s="8"/>
      <c r="I1636" s="8"/>
      <c r="J1636" s="10"/>
      <c r="K1636" s="8"/>
      <c r="L1636" s="8"/>
      <c r="M1636" s="8"/>
      <c r="N1636" s="10"/>
      <c r="O1636" s="11"/>
      <c r="P1636" s="11"/>
      <c r="Q1636" s="11"/>
      <c r="R1636" s="11"/>
      <c r="S1636" s="11"/>
      <c r="T1636" s="11"/>
      <c r="U1636" s="11"/>
      <c r="V1636" s="10"/>
      <c r="W1636" s="8"/>
      <c r="X1636" s="12"/>
      <c r="Y1636" s="8"/>
      <c r="Z1636" s="8"/>
      <c r="AA1636" s="8"/>
      <c r="AB1636" s="1"/>
      <c r="AC1636" s="66"/>
    </row>
    <row r="1637" spans="2:29" x14ac:dyDescent="0.25">
      <c r="B1637" s="2"/>
      <c r="C1637" s="8"/>
      <c r="D1637" s="8"/>
      <c r="E1637" s="8"/>
      <c r="F1637" s="8"/>
      <c r="G1637" s="8"/>
      <c r="H1637" s="8"/>
      <c r="I1637" s="8"/>
      <c r="J1637" s="10"/>
      <c r="K1637" s="8"/>
      <c r="L1637" s="8"/>
      <c r="M1637" s="8"/>
      <c r="N1637" s="10"/>
      <c r="O1637" s="11"/>
      <c r="P1637" s="11"/>
      <c r="Q1637" s="11"/>
      <c r="R1637" s="11"/>
      <c r="S1637" s="11"/>
      <c r="T1637" s="11"/>
      <c r="U1637" s="11"/>
      <c r="V1637" s="10"/>
      <c r="W1637" s="8"/>
      <c r="X1637" s="12"/>
      <c r="Y1637" s="8"/>
      <c r="Z1637" s="8"/>
      <c r="AA1637" s="8"/>
      <c r="AB1637" s="8"/>
      <c r="AC1637" s="66"/>
    </row>
    <row r="1638" spans="2:29" x14ac:dyDescent="0.25">
      <c r="B1638" s="2"/>
      <c r="C1638" s="8"/>
      <c r="D1638" s="8"/>
      <c r="E1638" s="8"/>
      <c r="F1638" s="8"/>
      <c r="G1638" s="8"/>
      <c r="H1638" s="8"/>
      <c r="I1638" s="8"/>
      <c r="J1638" s="10"/>
      <c r="K1638" s="8"/>
      <c r="L1638" s="8"/>
      <c r="M1638" s="8"/>
      <c r="N1638" s="10"/>
      <c r="O1638" s="11"/>
      <c r="P1638" s="11"/>
      <c r="Q1638" s="11"/>
      <c r="R1638" s="11"/>
      <c r="S1638" s="11"/>
      <c r="T1638" s="11"/>
      <c r="U1638" s="11"/>
      <c r="V1638" s="10"/>
      <c r="W1638" s="8"/>
      <c r="X1638" s="12"/>
      <c r="Y1638" s="8"/>
      <c r="Z1638" s="8"/>
      <c r="AA1638" s="8"/>
      <c r="AB1638" s="1"/>
      <c r="AC1638" s="66"/>
    </row>
    <row r="1639" spans="2:29" x14ac:dyDescent="0.25">
      <c r="B1639" s="2"/>
      <c r="C1639" s="8"/>
      <c r="D1639" s="8"/>
      <c r="E1639" s="8"/>
      <c r="F1639" s="8"/>
      <c r="G1639" s="8"/>
      <c r="H1639" s="8"/>
      <c r="I1639" s="8"/>
      <c r="J1639" s="10"/>
      <c r="K1639" s="8"/>
      <c r="L1639" s="8"/>
      <c r="M1639" s="8"/>
      <c r="N1639" s="10"/>
      <c r="O1639" s="11"/>
      <c r="P1639" s="11"/>
      <c r="Q1639" s="11"/>
      <c r="R1639" s="11"/>
      <c r="S1639" s="11"/>
      <c r="T1639" s="11"/>
      <c r="U1639" s="11"/>
      <c r="V1639" s="10"/>
      <c r="W1639" s="8"/>
      <c r="X1639" s="12"/>
      <c r="Y1639" s="8"/>
      <c r="Z1639" s="8"/>
      <c r="AA1639" s="8"/>
      <c r="AB1639" s="8"/>
      <c r="AC1639" s="66"/>
    </row>
    <row r="1640" spans="2:29" x14ac:dyDescent="0.25">
      <c r="B1640" s="2"/>
      <c r="C1640" s="8"/>
      <c r="D1640" s="8"/>
      <c r="E1640" s="8"/>
      <c r="F1640" s="8"/>
      <c r="G1640" s="8"/>
      <c r="H1640" s="8"/>
      <c r="I1640" s="8"/>
      <c r="J1640" s="10"/>
      <c r="K1640" s="8"/>
      <c r="L1640" s="8"/>
      <c r="M1640" s="8"/>
      <c r="N1640" s="10"/>
      <c r="O1640" s="11"/>
      <c r="P1640" s="11"/>
      <c r="Q1640" s="11"/>
      <c r="R1640" s="11"/>
      <c r="S1640" s="11"/>
      <c r="T1640" s="11"/>
      <c r="U1640" s="11"/>
      <c r="V1640" s="10"/>
      <c r="W1640" s="8"/>
      <c r="X1640" s="12"/>
      <c r="Y1640" s="8"/>
      <c r="Z1640" s="8"/>
      <c r="AA1640" s="8"/>
      <c r="AB1640" s="1"/>
      <c r="AC1640" s="66"/>
    </row>
    <row r="1641" spans="2:29" x14ac:dyDescent="0.25">
      <c r="B1641" s="2"/>
      <c r="C1641" s="8"/>
      <c r="D1641" s="8"/>
      <c r="E1641" s="8"/>
      <c r="F1641" s="8"/>
      <c r="G1641" s="8"/>
      <c r="H1641" s="8"/>
      <c r="I1641" s="8"/>
      <c r="J1641" s="10"/>
      <c r="K1641" s="8"/>
      <c r="L1641" s="8"/>
      <c r="M1641" s="8"/>
      <c r="N1641" s="10"/>
      <c r="O1641" s="11"/>
      <c r="P1641" s="11"/>
      <c r="Q1641" s="11"/>
      <c r="R1641" s="11"/>
      <c r="S1641" s="11"/>
      <c r="T1641" s="11"/>
      <c r="U1641" s="11"/>
      <c r="V1641" s="10"/>
      <c r="W1641" s="8"/>
      <c r="X1641" s="12"/>
      <c r="Y1641" s="8"/>
      <c r="Z1641" s="8"/>
      <c r="AA1641" s="8"/>
      <c r="AB1641" s="8"/>
      <c r="AC1641" s="66"/>
    </row>
    <row r="1642" spans="2:29" x14ac:dyDescent="0.25">
      <c r="B1642" s="2"/>
      <c r="C1642" s="8"/>
      <c r="D1642" s="8"/>
      <c r="E1642" s="8"/>
      <c r="F1642" s="8"/>
      <c r="G1642" s="8"/>
      <c r="H1642" s="8"/>
      <c r="I1642" s="8"/>
      <c r="J1642" s="10"/>
      <c r="K1642" s="8"/>
      <c r="L1642" s="8"/>
      <c r="M1642" s="8"/>
      <c r="N1642" s="10"/>
      <c r="O1642" s="11"/>
      <c r="P1642" s="11"/>
      <c r="Q1642" s="11"/>
      <c r="R1642" s="11"/>
      <c r="S1642" s="11"/>
      <c r="T1642" s="11"/>
      <c r="U1642" s="11"/>
      <c r="V1642" s="10"/>
      <c r="W1642" s="8"/>
      <c r="X1642" s="12"/>
      <c r="Y1642" s="8"/>
      <c r="Z1642" s="8"/>
      <c r="AA1642" s="8"/>
      <c r="AB1642" s="1"/>
      <c r="AC1642" s="66"/>
    </row>
    <row r="1643" spans="2:29" x14ac:dyDescent="0.25">
      <c r="B1643" s="2"/>
      <c r="C1643" s="8"/>
      <c r="D1643" s="8"/>
      <c r="E1643" s="8"/>
      <c r="F1643" s="8"/>
      <c r="G1643" s="8"/>
      <c r="H1643" s="8"/>
      <c r="I1643" s="8"/>
      <c r="J1643" s="10"/>
      <c r="K1643" s="8"/>
      <c r="L1643" s="8"/>
      <c r="M1643" s="8"/>
      <c r="N1643" s="10"/>
      <c r="O1643" s="11"/>
      <c r="P1643" s="11"/>
      <c r="Q1643" s="11"/>
      <c r="R1643" s="11"/>
      <c r="S1643" s="11"/>
      <c r="T1643" s="11"/>
      <c r="U1643" s="11"/>
      <c r="V1643" s="10"/>
      <c r="W1643" s="8"/>
      <c r="X1643" s="12"/>
      <c r="Y1643" s="8"/>
      <c r="Z1643" s="8"/>
      <c r="AA1643" s="8"/>
      <c r="AB1643" s="8"/>
      <c r="AC1643" s="66"/>
    </row>
    <row r="1644" spans="2:29" x14ac:dyDescent="0.25">
      <c r="B1644" s="2"/>
      <c r="C1644" s="8"/>
      <c r="D1644" s="8"/>
      <c r="E1644" s="8"/>
      <c r="F1644" s="8"/>
      <c r="G1644" s="8"/>
      <c r="H1644" s="8"/>
      <c r="I1644" s="8"/>
      <c r="J1644" s="10"/>
      <c r="K1644" s="8"/>
      <c r="L1644" s="8"/>
      <c r="M1644" s="8"/>
      <c r="N1644" s="10"/>
      <c r="O1644" s="11"/>
      <c r="P1644" s="11"/>
      <c r="Q1644" s="11"/>
      <c r="R1644" s="11"/>
      <c r="S1644" s="11"/>
      <c r="T1644" s="11"/>
      <c r="U1644" s="11"/>
      <c r="V1644" s="10"/>
      <c r="W1644" s="8"/>
      <c r="X1644" s="12"/>
      <c r="Y1644" s="8"/>
      <c r="Z1644" s="8"/>
      <c r="AA1644" s="8"/>
      <c r="AB1644" s="1"/>
      <c r="AC1644" s="66"/>
    </row>
    <row r="1645" spans="2:29" x14ac:dyDescent="0.25">
      <c r="B1645" s="2"/>
      <c r="C1645" s="8"/>
      <c r="D1645" s="8"/>
      <c r="E1645" s="8"/>
      <c r="F1645" s="8"/>
      <c r="G1645" s="8"/>
      <c r="H1645" s="8"/>
      <c r="I1645" s="8"/>
      <c r="J1645" s="10"/>
      <c r="K1645" s="8"/>
      <c r="L1645" s="8"/>
      <c r="M1645" s="8"/>
      <c r="N1645" s="10"/>
      <c r="O1645" s="11"/>
      <c r="P1645" s="11"/>
      <c r="Q1645" s="11"/>
      <c r="R1645" s="11"/>
      <c r="S1645" s="11"/>
      <c r="T1645" s="11"/>
      <c r="U1645" s="11"/>
      <c r="V1645" s="10"/>
      <c r="W1645" s="8"/>
      <c r="X1645" s="12"/>
      <c r="Y1645" s="8"/>
      <c r="Z1645" s="8"/>
      <c r="AA1645" s="8"/>
      <c r="AB1645" s="8"/>
      <c r="AC1645" s="66"/>
    </row>
    <row r="1646" spans="2:29" x14ac:dyDescent="0.25">
      <c r="B1646" s="2"/>
      <c r="C1646" s="8"/>
      <c r="D1646" s="8"/>
      <c r="E1646" s="8"/>
      <c r="F1646" s="8"/>
      <c r="G1646" s="8"/>
      <c r="H1646" s="8"/>
      <c r="I1646" s="8"/>
      <c r="J1646" s="10"/>
      <c r="K1646" s="8"/>
      <c r="L1646" s="8"/>
      <c r="M1646" s="8"/>
      <c r="N1646" s="10"/>
      <c r="O1646" s="11"/>
      <c r="P1646" s="11"/>
      <c r="Q1646" s="11"/>
      <c r="R1646" s="11"/>
      <c r="S1646" s="11"/>
      <c r="T1646" s="11"/>
      <c r="U1646" s="11"/>
      <c r="V1646" s="10"/>
      <c r="W1646" s="8"/>
      <c r="X1646" s="12"/>
      <c r="Y1646" s="8"/>
      <c r="Z1646" s="8"/>
      <c r="AA1646" s="8"/>
      <c r="AB1646" s="1"/>
      <c r="AC1646" s="66"/>
    </row>
    <row r="1647" spans="2:29" x14ac:dyDescent="0.25">
      <c r="B1647" s="2"/>
      <c r="C1647" s="8"/>
      <c r="D1647" s="8"/>
      <c r="E1647" s="8"/>
      <c r="F1647" s="8"/>
      <c r="G1647" s="8"/>
      <c r="H1647" s="8"/>
      <c r="I1647" s="8"/>
      <c r="J1647" s="10"/>
      <c r="K1647" s="8"/>
      <c r="L1647" s="8"/>
      <c r="M1647" s="8"/>
      <c r="N1647" s="10"/>
      <c r="O1647" s="11"/>
      <c r="P1647" s="11"/>
      <c r="Q1647" s="11"/>
      <c r="R1647" s="11"/>
      <c r="S1647" s="11"/>
      <c r="T1647" s="11"/>
      <c r="U1647" s="11"/>
      <c r="V1647" s="10"/>
      <c r="W1647" s="8"/>
      <c r="X1647" s="12"/>
      <c r="Y1647" s="8"/>
      <c r="Z1647" s="8"/>
      <c r="AA1647" s="8"/>
      <c r="AB1647" s="8"/>
      <c r="AC1647" s="66"/>
    </row>
    <row r="1648" spans="2:29" x14ac:dyDescent="0.25">
      <c r="B1648" s="2"/>
      <c r="C1648" s="8"/>
      <c r="D1648" s="8"/>
      <c r="E1648" s="8"/>
      <c r="F1648" s="8"/>
      <c r="G1648" s="8"/>
      <c r="H1648" s="8"/>
      <c r="I1648" s="8"/>
      <c r="J1648" s="10"/>
      <c r="K1648" s="8"/>
      <c r="L1648" s="8"/>
      <c r="M1648" s="8"/>
      <c r="N1648" s="10"/>
      <c r="O1648" s="11"/>
      <c r="P1648" s="11"/>
      <c r="Q1648" s="11"/>
      <c r="R1648" s="11"/>
      <c r="S1648" s="11"/>
      <c r="T1648" s="11"/>
      <c r="U1648" s="11"/>
      <c r="V1648" s="10"/>
      <c r="W1648" s="8"/>
      <c r="X1648" s="12"/>
      <c r="Y1648" s="8"/>
      <c r="Z1648" s="8"/>
      <c r="AA1648" s="8"/>
      <c r="AB1648" s="1"/>
      <c r="AC1648" s="66"/>
    </row>
    <row r="1649" spans="2:29" x14ac:dyDescent="0.25">
      <c r="B1649" s="2"/>
      <c r="C1649" s="8"/>
      <c r="D1649" s="8"/>
      <c r="E1649" s="8"/>
      <c r="F1649" s="8"/>
      <c r="G1649" s="8"/>
      <c r="H1649" s="8"/>
      <c r="I1649" s="8"/>
      <c r="J1649" s="10"/>
      <c r="K1649" s="8"/>
      <c r="L1649" s="8"/>
      <c r="M1649" s="8"/>
      <c r="N1649" s="10"/>
      <c r="O1649" s="11"/>
      <c r="P1649" s="11"/>
      <c r="Q1649" s="11"/>
      <c r="R1649" s="11"/>
      <c r="S1649" s="11"/>
      <c r="T1649" s="11"/>
      <c r="U1649" s="11"/>
      <c r="V1649" s="10"/>
      <c r="W1649" s="8"/>
      <c r="X1649" s="12"/>
      <c r="Y1649" s="8"/>
      <c r="Z1649" s="8"/>
      <c r="AA1649" s="8"/>
      <c r="AB1649" s="8"/>
      <c r="AC1649" s="66"/>
    </row>
    <row r="1650" spans="2:29" x14ac:dyDescent="0.25">
      <c r="B1650" s="2"/>
      <c r="C1650" s="8"/>
      <c r="D1650" s="8"/>
      <c r="E1650" s="8"/>
      <c r="F1650" s="8"/>
      <c r="G1650" s="8"/>
      <c r="H1650" s="8"/>
      <c r="I1650" s="8"/>
      <c r="J1650" s="10"/>
      <c r="K1650" s="8"/>
      <c r="L1650" s="8"/>
      <c r="M1650" s="8"/>
      <c r="N1650" s="10"/>
      <c r="O1650" s="11"/>
      <c r="P1650" s="11"/>
      <c r="Q1650" s="11"/>
      <c r="R1650" s="11"/>
      <c r="S1650" s="11"/>
      <c r="T1650" s="11"/>
      <c r="U1650" s="11"/>
      <c r="V1650" s="10"/>
      <c r="W1650" s="8"/>
      <c r="X1650" s="12"/>
      <c r="Y1650" s="8"/>
      <c r="Z1650" s="8"/>
      <c r="AA1650" s="8"/>
      <c r="AB1650" s="1"/>
      <c r="AC1650" s="66"/>
    </row>
    <row r="1651" spans="2:29" x14ac:dyDescent="0.25">
      <c r="B1651" s="2"/>
      <c r="C1651" s="8"/>
      <c r="D1651" s="8"/>
      <c r="E1651" s="8"/>
      <c r="F1651" s="8"/>
      <c r="G1651" s="8"/>
      <c r="H1651" s="8"/>
      <c r="I1651" s="8"/>
      <c r="J1651" s="10"/>
      <c r="K1651" s="8"/>
      <c r="L1651" s="8"/>
      <c r="M1651" s="8"/>
      <c r="N1651" s="10"/>
      <c r="O1651" s="11"/>
      <c r="P1651" s="11"/>
      <c r="Q1651" s="11"/>
      <c r="R1651" s="11"/>
      <c r="S1651" s="11"/>
      <c r="T1651" s="11"/>
      <c r="U1651" s="11"/>
      <c r="V1651" s="10"/>
      <c r="W1651" s="8"/>
      <c r="X1651" s="12"/>
      <c r="Y1651" s="8"/>
      <c r="Z1651" s="8"/>
      <c r="AA1651" s="8"/>
      <c r="AB1651" s="8"/>
      <c r="AC1651" s="66"/>
    </row>
    <row r="1652" spans="2:29" x14ac:dyDescent="0.25">
      <c r="B1652" s="2"/>
      <c r="C1652" s="8"/>
      <c r="D1652" s="8"/>
      <c r="E1652" s="8"/>
      <c r="F1652" s="8"/>
      <c r="G1652" s="8"/>
      <c r="H1652" s="8"/>
      <c r="I1652" s="8"/>
      <c r="J1652" s="10"/>
      <c r="K1652" s="8"/>
      <c r="L1652" s="8"/>
      <c r="M1652" s="8"/>
      <c r="N1652" s="10"/>
      <c r="O1652" s="11"/>
      <c r="P1652" s="11"/>
      <c r="Q1652" s="11"/>
      <c r="R1652" s="11"/>
      <c r="S1652" s="11"/>
      <c r="T1652" s="11"/>
      <c r="U1652" s="11"/>
      <c r="V1652" s="10"/>
      <c r="W1652" s="8"/>
      <c r="X1652" s="12"/>
      <c r="Y1652" s="8"/>
      <c r="Z1652" s="8"/>
      <c r="AA1652" s="8"/>
      <c r="AB1652" s="1"/>
      <c r="AC1652" s="66"/>
    </row>
    <row r="1653" spans="2:29" x14ac:dyDescent="0.25">
      <c r="B1653" s="2"/>
      <c r="C1653" s="8"/>
      <c r="D1653" s="8"/>
      <c r="E1653" s="8"/>
      <c r="F1653" s="8"/>
      <c r="G1653" s="8"/>
      <c r="H1653" s="8"/>
      <c r="I1653" s="8"/>
      <c r="J1653" s="10"/>
      <c r="K1653" s="8"/>
      <c r="L1653" s="8"/>
      <c r="M1653" s="8"/>
      <c r="N1653" s="10"/>
      <c r="O1653" s="11"/>
      <c r="P1653" s="11"/>
      <c r="Q1653" s="11"/>
      <c r="R1653" s="11"/>
      <c r="S1653" s="11"/>
      <c r="T1653" s="11"/>
      <c r="U1653" s="11"/>
      <c r="V1653" s="10"/>
      <c r="W1653" s="8"/>
      <c r="X1653" s="12"/>
      <c r="Y1653" s="8"/>
      <c r="Z1653" s="8"/>
      <c r="AA1653" s="8"/>
      <c r="AB1653" s="8"/>
      <c r="AC1653" s="66"/>
    </row>
    <row r="1654" spans="2:29" x14ac:dyDescent="0.25">
      <c r="B1654" s="2"/>
      <c r="C1654" s="8"/>
      <c r="D1654" s="8"/>
      <c r="E1654" s="8"/>
      <c r="F1654" s="8"/>
      <c r="G1654" s="8"/>
      <c r="H1654" s="8"/>
      <c r="I1654" s="8"/>
      <c r="J1654" s="10"/>
      <c r="K1654" s="8"/>
      <c r="L1654" s="8"/>
      <c r="M1654" s="8"/>
      <c r="N1654" s="10"/>
      <c r="O1654" s="11"/>
      <c r="P1654" s="11"/>
      <c r="Q1654" s="11"/>
      <c r="R1654" s="11"/>
      <c r="S1654" s="11"/>
      <c r="T1654" s="11"/>
      <c r="U1654" s="11"/>
      <c r="V1654" s="10"/>
      <c r="W1654" s="8"/>
      <c r="X1654" s="12"/>
      <c r="Y1654" s="8"/>
      <c r="Z1654" s="8"/>
      <c r="AA1654" s="8"/>
      <c r="AB1654" s="1"/>
      <c r="AC1654" s="66"/>
    </row>
    <row r="1655" spans="2:29" x14ac:dyDescent="0.25">
      <c r="B1655" s="2"/>
      <c r="C1655" s="8"/>
      <c r="D1655" s="8"/>
      <c r="E1655" s="8"/>
      <c r="F1655" s="8"/>
      <c r="G1655" s="8"/>
      <c r="H1655" s="8"/>
      <c r="I1655" s="8"/>
      <c r="J1655" s="10"/>
      <c r="K1655" s="8"/>
      <c r="L1655" s="8"/>
      <c r="M1655" s="8"/>
      <c r="N1655" s="10"/>
      <c r="O1655" s="11"/>
      <c r="P1655" s="11"/>
      <c r="Q1655" s="11"/>
      <c r="R1655" s="11"/>
      <c r="S1655" s="11"/>
      <c r="T1655" s="11"/>
      <c r="U1655" s="11"/>
      <c r="V1655" s="10"/>
      <c r="W1655" s="8"/>
      <c r="X1655" s="12"/>
      <c r="Y1655" s="8"/>
      <c r="Z1655" s="8"/>
      <c r="AA1655" s="8"/>
      <c r="AB1655" s="8"/>
      <c r="AC1655" s="66"/>
    </row>
    <row r="1656" spans="2:29" x14ac:dyDescent="0.25">
      <c r="B1656" s="2"/>
      <c r="C1656" s="8"/>
      <c r="D1656" s="8"/>
      <c r="E1656" s="8"/>
      <c r="F1656" s="8"/>
      <c r="G1656" s="8"/>
      <c r="H1656" s="8"/>
      <c r="I1656" s="8"/>
      <c r="J1656" s="10"/>
      <c r="K1656" s="8"/>
      <c r="L1656" s="8"/>
      <c r="M1656" s="8"/>
      <c r="N1656" s="10"/>
      <c r="O1656" s="11"/>
      <c r="P1656" s="11"/>
      <c r="Q1656" s="11"/>
      <c r="R1656" s="11"/>
      <c r="S1656" s="11"/>
      <c r="T1656" s="11"/>
      <c r="U1656" s="11"/>
      <c r="V1656" s="10"/>
      <c r="W1656" s="8"/>
      <c r="X1656" s="12"/>
      <c r="Y1656" s="8"/>
      <c r="Z1656" s="8"/>
      <c r="AA1656" s="8"/>
      <c r="AB1656" s="1"/>
      <c r="AC1656" s="66"/>
    </row>
    <row r="1657" spans="2:29" x14ac:dyDescent="0.25">
      <c r="B1657" s="2"/>
      <c r="C1657" s="8"/>
      <c r="D1657" s="8"/>
      <c r="E1657" s="8"/>
      <c r="F1657" s="8"/>
      <c r="G1657" s="8"/>
      <c r="H1657" s="8"/>
      <c r="I1657" s="8"/>
      <c r="J1657" s="10"/>
      <c r="K1657" s="8"/>
      <c r="L1657" s="8"/>
      <c r="M1657" s="8"/>
      <c r="N1657" s="10"/>
      <c r="O1657" s="11"/>
      <c r="P1657" s="11"/>
      <c r="Q1657" s="11"/>
      <c r="R1657" s="11"/>
      <c r="S1657" s="11"/>
      <c r="T1657" s="11"/>
      <c r="U1657" s="11"/>
      <c r="V1657" s="10"/>
      <c r="W1657" s="8"/>
      <c r="X1657" s="12"/>
      <c r="Y1657" s="8"/>
      <c r="Z1657" s="8"/>
      <c r="AA1657" s="8"/>
      <c r="AB1657" s="8"/>
      <c r="AC1657" s="66"/>
    </row>
    <row r="1658" spans="2:29" x14ac:dyDescent="0.25">
      <c r="B1658" s="2"/>
      <c r="C1658" s="8"/>
      <c r="D1658" s="8"/>
      <c r="E1658" s="8"/>
      <c r="F1658" s="8"/>
      <c r="G1658" s="8"/>
      <c r="H1658" s="8"/>
      <c r="I1658" s="8"/>
      <c r="J1658" s="10"/>
      <c r="K1658" s="8"/>
      <c r="L1658" s="8"/>
      <c r="M1658" s="8"/>
      <c r="N1658" s="10"/>
      <c r="O1658" s="11"/>
      <c r="P1658" s="11"/>
      <c r="Q1658" s="11"/>
      <c r="R1658" s="11"/>
      <c r="S1658" s="11"/>
      <c r="T1658" s="11"/>
      <c r="U1658" s="11"/>
      <c r="V1658" s="10"/>
      <c r="W1658" s="8"/>
      <c r="X1658" s="12"/>
      <c r="Y1658" s="8"/>
      <c r="Z1658" s="8"/>
      <c r="AA1658" s="8"/>
      <c r="AB1658" s="1"/>
      <c r="AC1658" s="66"/>
    </row>
    <row r="1659" spans="2:29" x14ac:dyDescent="0.25">
      <c r="B1659" s="2"/>
      <c r="C1659" s="8"/>
      <c r="D1659" s="8"/>
      <c r="E1659" s="8"/>
      <c r="F1659" s="8"/>
      <c r="G1659" s="8"/>
      <c r="H1659" s="8"/>
      <c r="I1659" s="8"/>
      <c r="J1659" s="10"/>
      <c r="K1659" s="8"/>
      <c r="L1659" s="8"/>
      <c r="M1659" s="8"/>
      <c r="N1659" s="10"/>
      <c r="O1659" s="11"/>
      <c r="P1659" s="11"/>
      <c r="Q1659" s="11"/>
      <c r="R1659" s="11"/>
      <c r="S1659" s="11"/>
      <c r="T1659" s="11"/>
      <c r="U1659" s="11"/>
      <c r="V1659" s="10"/>
      <c r="W1659" s="8"/>
      <c r="X1659" s="12"/>
      <c r="Y1659" s="8"/>
      <c r="Z1659" s="8"/>
      <c r="AA1659" s="8"/>
      <c r="AB1659" s="8"/>
      <c r="AC1659" s="66"/>
    </row>
    <row r="1660" spans="2:29" x14ac:dyDescent="0.25">
      <c r="B1660" s="2"/>
      <c r="C1660" s="8"/>
      <c r="D1660" s="8"/>
      <c r="E1660" s="8"/>
      <c r="F1660" s="8"/>
      <c r="G1660" s="8"/>
      <c r="H1660" s="8"/>
      <c r="I1660" s="8"/>
      <c r="J1660" s="10"/>
      <c r="K1660" s="8"/>
      <c r="L1660" s="8"/>
      <c r="M1660" s="8"/>
      <c r="N1660" s="10"/>
      <c r="O1660" s="11"/>
      <c r="P1660" s="11"/>
      <c r="Q1660" s="11"/>
      <c r="R1660" s="11"/>
      <c r="S1660" s="11"/>
      <c r="T1660" s="11"/>
      <c r="U1660" s="11"/>
      <c r="V1660" s="10"/>
      <c r="W1660" s="8"/>
      <c r="X1660" s="12"/>
      <c r="Y1660" s="8"/>
      <c r="Z1660" s="8"/>
      <c r="AA1660" s="8"/>
      <c r="AB1660" s="1"/>
      <c r="AC1660" s="66"/>
    </row>
    <row r="1661" spans="2:29" x14ac:dyDescent="0.25">
      <c r="B1661" s="2"/>
      <c r="C1661" s="8"/>
      <c r="D1661" s="8"/>
      <c r="E1661" s="8"/>
      <c r="F1661" s="8"/>
      <c r="G1661" s="8"/>
      <c r="H1661" s="8"/>
      <c r="I1661" s="8"/>
      <c r="J1661" s="10"/>
      <c r="K1661" s="8"/>
      <c r="L1661" s="8"/>
      <c r="M1661" s="8"/>
      <c r="N1661" s="10"/>
      <c r="O1661" s="11"/>
      <c r="P1661" s="11"/>
      <c r="Q1661" s="11"/>
      <c r="R1661" s="11"/>
      <c r="S1661" s="11"/>
      <c r="T1661" s="11"/>
      <c r="U1661" s="11"/>
      <c r="V1661" s="10"/>
      <c r="W1661" s="8"/>
      <c r="X1661" s="12"/>
      <c r="Y1661" s="8"/>
      <c r="Z1661" s="8"/>
      <c r="AA1661" s="8"/>
      <c r="AB1661" s="8"/>
      <c r="AC1661" s="66"/>
    </row>
    <row r="1662" spans="2:29" x14ac:dyDescent="0.25">
      <c r="B1662" s="2"/>
      <c r="C1662" s="8"/>
      <c r="D1662" s="8"/>
      <c r="E1662" s="8"/>
      <c r="F1662" s="8"/>
      <c r="G1662" s="8"/>
      <c r="H1662" s="8"/>
      <c r="I1662" s="8"/>
      <c r="J1662" s="10"/>
      <c r="K1662" s="8"/>
      <c r="L1662" s="8"/>
      <c r="M1662" s="8"/>
      <c r="N1662" s="10"/>
      <c r="O1662" s="11"/>
      <c r="P1662" s="11"/>
      <c r="Q1662" s="11"/>
      <c r="R1662" s="11"/>
      <c r="S1662" s="11"/>
      <c r="T1662" s="11"/>
      <c r="U1662" s="11"/>
      <c r="V1662" s="10"/>
      <c r="W1662" s="8"/>
      <c r="X1662" s="12"/>
      <c r="Y1662" s="8"/>
      <c r="Z1662" s="8"/>
      <c r="AA1662" s="8"/>
      <c r="AB1662" s="1"/>
      <c r="AC1662" s="66"/>
    </row>
    <row r="1663" spans="2:29" x14ac:dyDescent="0.25">
      <c r="B1663" s="2"/>
      <c r="C1663" s="8"/>
      <c r="D1663" s="8"/>
      <c r="E1663" s="8"/>
      <c r="F1663" s="8"/>
      <c r="G1663" s="8"/>
      <c r="H1663" s="8"/>
      <c r="I1663" s="8"/>
      <c r="J1663" s="10"/>
      <c r="K1663" s="8"/>
      <c r="L1663" s="8"/>
      <c r="M1663" s="8"/>
      <c r="N1663" s="10"/>
      <c r="O1663" s="11"/>
      <c r="P1663" s="11"/>
      <c r="Q1663" s="11"/>
      <c r="R1663" s="11"/>
      <c r="S1663" s="11"/>
      <c r="T1663" s="11"/>
      <c r="U1663" s="11"/>
      <c r="V1663" s="10"/>
      <c r="W1663" s="8"/>
      <c r="X1663" s="12"/>
      <c r="Y1663" s="8"/>
      <c r="Z1663" s="8"/>
      <c r="AA1663" s="8"/>
      <c r="AB1663" s="8"/>
      <c r="AC1663" s="66"/>
    </row>
    <row r="1664" spans="2:29" x14ac:dyDescent="0.25">
      <c r="B1664" s="2"/>
      <c r="C1664" s="8"/>
      <c r="D1664" s="8"/>
      <c r="E1664" s="8"/>
      <c r="F1664" s="8"/>
      <c r="G1664" s="8"/>
      <c r="H1664" s="8"/>
      <c r="I1664" s="8"/>
      <c r="J1664" s="10"/>
      <c r="K1664" s="8"/>
      <c r="L1664" s="8"/>
      <c r="M1664" s="8"/>
      <c r="N1664" s="10"/>
      <c r="O1664" s="11"/>
      <c r="P1664" s="11"/>
      <c r="Q1664" s="11"/>
      <c r="R1664" s="11"/>
      <c r="S1664" s="11"/>
      <c r="T1664" s="11"/>
      <c r="U1664" s="11"/>
      <c r="V1664" s="10"/>
      <c r="W1664" s="8"/>
      <c r="X1664" s="12"/>
      <c r="Y1664" s="8"/>
      <c r="Z1664" s="8"/>
      <c r="AA1664" s="8"/>
      <c r="AB1664" s="1"/>
      <c r="AC1664" s="66"/>
    </row>
    <row r="1665" spans="2:29" x14ac:dyDescent="0.25">
      <c r="B1665" s="2"/>
      <c r="C1665" s="8"/>
      <c r="D1665" s="8"/>
      <c r="E1665" s="8"/>
      <c r="F1665" s="8"/>
      <c r="G1665" s="8"/>
      <c r="H1665" s="8"/>
      <c r="I1665" s="8"/>
      <c r="J1665" s="10"/>
      <c r="K1665" s="8"/>
      <c r="L1665" s="8"/>
      <c r="M1665" s="8"/>
      <c r="N1665" s="10"/>
      <c r="O1665" s="11"/>
      <c r="P1665" s="11"/>
      <c r="Q1665" s="11"/>
      <c r="R1665" s="11"/>
      <c r="S1665" s="11"/>
      <c r="T1665" s="11"/>
      <c r="U1665" s="11"/>
      <c r="V1665" s="10"/>
      <c r="W1665" s="8"/>
      <c r="X1665" s="12"/>
      <c r="Y1665" s="8"/>
      <c r="Z1665" s="8"/>
      <c r="AA1665" s="8"/>
      <c r="AB1665" s="8"/>
      <c r="AC1665" s="66"/>
    </row>
    <row r="1666" spans="2:29" x14ac:dyDescent="0.25">
      <c r="B1666" s="2"/>
      <c r="C1666" s="8"/>
      <c r="D1666" s="8"/>
      <c r="E1666" s="8"/>
      <c r="F1666" s="8"/>
      <c r="G1666" s="8"/>
      <c r="H1666" s="8"/>
      <c r="I1666" s="8"/>
      <c r="J1666" s="10"/>
      <c r="K1666" s="8"/>
      <c r="L1666" s="8"/>
      <c r="M1666" s="8"/>
      <c r="N1666" s="10"/>
      <c r="O1666" s="11"/>
      <c r="P1666" s="11"/>
      <c r="Q1666" s="11"/>
      <c r="R1666" s="11"/>
      <c r="S1666" s="11"/>
      <c r="T1666" s="11"/>
      <c r="U1666" s="11"/>
      <c r="V1666" s="10"/>
      <c r="W1666" s="8"/>
      <c r="X1666" s="12"/>
      <c r="Y1666" s="8"/>
      <c r="Z1666" s="8"/>
      <c r="AA1666" s="8"/>
      <c r="AB1666" s="1"/>
      <c r="AC1666" s="66"/>
    </row>
    <row r="1667" spans="2:29" x14ac:dyDescent="0.25">
      <c r="B1667" s="2"/>
      <c r="C1667" s="8"/>
      <c r="D1667" s="8"/>
      <c r="E1667" s="8"/>
      <c r="F1667" s="8"/>
      <c r="G1667" s="8"/>
      <c r="H1667" s="8"/>
      <c r="I1667" s="8"/>
      <c r="J1667" s="10"/>
      <c r="K1667" s="8"/>
      <c r="L1667" s="8"/>
      <c r="M1667" s="8"/>
      <c r="N1667" s="10"/>
      <c r="O1667" s="11"/>
      <c r="P1667" s="11"/>
      <c r="Q1667" s="11"/>
      <c r="R1667" s="11"/>
      <c r="S1667" s="11"/>
      <c r="T1667" s="11"/>
      <c r="U1667" s="11"/>
      <c r="V1667" s="10"/>
      <c r="W1667" s="8"/>
      <c r="X1667" s="12"/>
      <c r="Y1667" s="8"/>
      <c r="Z1667" s="8"/>
      <c r="AA1667" s="8"/>
      <c r="AB1667" s="8"/>
      <c r="AC1667" s="66"/>
    </row>
    <row r="1668" spans="2:29" x14ac:dyDescent="0.25">
      <c r="B1668" s="2"/>
      <c r="C1668" s="8"/>
      <c r="D1668" s="8"/>
      <c r="E1668" s="8"/>
      <c r="F1668" s="8"/>
      <c r="G1668" s="8"/>
      <c r="H1668" s="8"/>
      <c r="I1668" s="8"/>
      <c r="J1668" s="10"/>
      <c r="K1668" s="8"/>
      <c r="L1668" s="8"/>
      <c r="M1668" s="8"/>
      <c r="N1668" s="10"/>
      <c r="O1668" s="11"/>
      <c r="P1668" s="11"/>
      <c r="Q1668" s="11"/>
      <c r="R1668" s="11"/>
      <c r="S1668" s="11"/>
      <c r="T1668" s="11"/>
      <c r="U1668" s="11"/>
      <c r="V1668" s="10"/>
      <c r="W1668" s="8"/>
      <c r="X1668" s="12"/>
      <c r="Y1668" s="8"/>
      <c r="Z1668" s="8"/>
      <c r="AA1668" s="8"/>
      <c r="AB1668" s="1"/>
      <c r="AC1668" s="66"/>
    </row>
    <row r="1669" spans="2:29" x14ac:dyDescent="0.25">
      <c r="B1669" s="2"/>
      <c r="C1669" s="8"/>
      <c r="D1669" s="8"/>
      <c r="E1669" s="8"/>
      <c r="F1669" s="8"/>
      <c r="G1669" s="8"/>
      <c r="H1669" s="8"/>
      <c r="I1669" s="8"/>
      <c r="J1669" s="10"/>
      <c r="K1669" s="8"/>
      <c r="L1669" s="8"/>
      <c r="M1669" s="8"/>
      <c r="N1669" s="10"/>
      <c r="O1669" s="11"/>
      <c r="P1669" s="11"/>
      <c r="Q1669" s="11"/>
      <c r="R1669" s="11"/>
      <c r="S1669" s="11"/>
      <c r="T1669" s="11"/>
      <c r="U1669" s="11"/>
      <c r="V1669" s="10"/>
      <c r="W1669" s="8"/>
      <c r="X1669" s="12"/>
      <c r="Y1669" s="8"/>
      <c r="Z1669" s="8"/>
      <c r="AA1669" s="8"/>
      <c r="AB1669" s="8"/>
      <c r="AC1669" s="66"/>
    </row>
    <row r="1670" spans="2:29" x14ac:dyDescent="0.25">
      <c r="B1670" s="2"/>
      <c r="C1670" s="8"/>
      <c r="D1670" s="8"/>
      <c r="E1670" s="8"/>
      <c r="F1670" s="8"/>
      <c r="G1670" s="8"/>
      <c r="H1670" s="8"/>
      <c r="I1670" s="8"/>
      <c r="J1670" s="10"/>
      <c r="K1670" s="8"/>
      <c r="L1670" s="8"/>
      <c r="M1670" s="8"/>
      <c r="N1670" s="10"/>
      <c r="O1670" s="11"/>
      <c r="P1670" s="11"/>
      <c r="Q1670" s="11"/>
      <c r="R1670" s="11"/>
      <c r="S1670" s="11"/>
      <c r="T1670" s="11"/>
      <c r="U1670" s="11"/>
      <c r="V1670" s="10"/>
      <c r="W1670" s="8"/>
      <c r="X1670" s="12"/>
      <c r="Y1670" s="8"/>
      <c r="Z1670" s="8"/>
      <c r="AA1670" s="8"/>
      <c r="AB1670" s="1"/>
      <c r="AC1670" s="66"/>
    </row>
    <row r="1671" spans="2:29" x14ac:dyDescent="0.25">
      <c r="B1671" s="2"/>
      <c r="C1671" s="8"/>
      <c r="D1671" s="8"/>
      <c r="E1671" s="8"/>
      <c r="F1671" s="8"/>
      <c r="G1671" s="8"/>
      <c r="H1671" s="8"/>
      <c r="I1671" s="8"/>
      <c r="J1671" s="10"/>
      <c r="K1671" s="8"/>
      <c r="L1671" s="8"/>
      <c r="M1671" s="8"/>
      <c r="N1671" s="10"/>
      <c r="O1671" s="11"/>
      <c r="P1671" s="11"/>
      <c r="Q1671" s="11"/>
      <c r="R1671" s="11"/>
      <c r="S1671" s="11"/>
      <c r="T1671" s="11"/>
      <c r="U1671" s="11"/>
      <c r="V1671" s="10"/>
      <c r="W1671" s="8"/>
      <c r="X1671" s="12"/>
      <c r="Y1671" s="8"/>
      <c r="Z1671" s="8"/>
      <c r="AA1671" s="8"/>
      <c r="AB1671" s="8"/>
      <c r="AC1671" s="66"/>
    </row>
    <row r="1672" spans="2:29" x14ac:dyDescent="0.25">
      <c r="B1672" s="2"/>
      <c r="C1672" s="8"/>
      <c r="D1672" s="8"/>
      <c r="E1672" s="8"/>
      <c r="F1672" s="8"/>
      <c r="G1672" s="8"/>
      <c r="H1672" s="8"/>
      <c r="I1672" s="8"/>
      <c r="J1672" s="10"/>
      <c r="K1672" s="8"/>
      <c r="L1672" s="8"/>
      <c r="M1672" s="8"/>
      <c r="N1672" s="10"/>
      <c r="O1672" s="11"/>
      <c r="P1672" s="11"/>
      <c r="Q1672" s="11"/>
      <c r="R1672" s="11"/>
      <c r="S1672" s="11"/>
      <c r="T1672" s="11"/>
      <c r="U1672" s="11"/>
      <c r="V1672" s="10"/>
      <c r="W1672" s="8"/>
      <c r="X1672" s="12"/>
      <c r="Y1672" s="8"/>
      <c r="Z1672" s="8"/>
      <c r="AA1672" s="8"/>
      <c r="AB1672" s="1"/>
      <c r="AC1672" s="66"/>
    </row>
    <row r="1673" spans="2:29" x14ac:dyDescent="0.25">
      <c r="B1673" s="2"/>
      <c r="C1673" s="8"/>
      <c r="D1673" s="8"/>
      <c r="E1673" s="8"/>
      <c r="F1673" s="8"/>
      <c r="G1673" s="8"/>
      <c r="H1673" s="8"/>
      <c r="I1673" s="8"/>
      <c r="J1673" s="10"/>
      <c r="K1673" s="8"/>
      <c r="L1673" s="8"/>
      <c r="M1673" s="8"/>
      <c r="N1673" s="10"/>
      <c r="O1673" s="11"/>
      <c r="P1673" s="11"/>
      <c r="Q1673" s="11"/>
      <c r="R1673" s="11"/>
      <c r="S1673" s="11"/>
      <c r="T1673" s="11"/>
      <c r="U1673" s="11"/>
      <c r="V1673" s="10"/>
      <c r="W1673" s="8"/>
      <c r="X1673" s="12"/>
      <c r="Y1673" s="8"/>
      <c r="Z1673" s="8"/>
      <c r="AA1673" s="8"/>
      <c r="AB1673" s="8"/>
      <c r="AC1673" s="66"/>
    </row>
    <row r="1674" spans="2:29" x14ac:dyDescent="0.25">
      <c r="B1674" s="2"/>
      <c r="C1674" s="8"/>
      <c r="D1674" s="8"/>
      <c r="E1674" s="8"/>
      <c r="F1674" s="8"/>
      <c r="G1674" s="8"/>
      <c r="H1674" s="8"/>
      <c r="I1674" s="8"/>
      <c r="J1674" s="10"/>
      <c r="K1674" s="8"/>
      <c r="L1674" s="8"/>
      <c r="M1674" s="8"/>
      <c r="N1674" s="10"/>
      <c r="O1674" s="11"/>
      <c r="P1674" s="11"/>
      <c r="Q1674" s="11"/>
      <c r="R1674" s="11"/>
      <c r="S1674" s="11"/>
      <c r="T1674" s="11"/>
      <c r="U1674" s="11"/>
      <c r="V1674" s="10"/>
      <c r="W1674" s="8"/>
      <c r="X1674" s="12"/>
      <c r="Y1674" s="8"/>
      <c r="Z1674" s="8"/>
      <c r="AA1674" s="8"/>
      <c r="AB1674" s="1"/>
      <c r="AC1674" s="66"/>
    </row>
    <row r="1675" spans="2:29" x14ac:dyDescent="0.25">
      <c r="B1675" s="2"/>
      <c r="C1675" s="8"/>
      <c r="D1675" s="8"/>
      <c r="E1675" s="8"/>
      <c r="F1675" s="8"/>
      <c r="G1675" s="8"/>
      <c r="H1675" s="8"/>
      <c r="I1675" s="8"/>
      <c r="J1675" s="10"/>
      <c r="K1675" s="8"/>
      <c r="L1675" s="8"/>
      <c r="M1675" s="8"/>
      <c r="N1675" s="10"/>
      <c r="O1675" s="11"/>
      <c r="P1675" s="11"/>
      <c r="Q1675" s="11"/>
      <c r="R1675" s="11"/>
      <c r="S1675" s="11"/>
      <c r="T1675" s="11"/>
      <c r="U1675" s="11"/>
      <c r="V1675" s="10"/>
      <c r="W1675" s="8"/>
      <c r="X1675" s="12"/>
      <c r="Y1675" s="8"/>
      <c r="Z1675" s="8"/>
      <c r="AA1675" s="8"/>
      <c r="AB1675" s="8"/>
      <c r="AC1675" s="66"/>
    </row>
    <row r="1676" spans="2:29" x14ac:dyDescent="0.25">
      <c r="B1676" s="2"/>
      <c r="C1676" s="8"/>
      <c r="D1676" s="8"/>
      <c r="E1676" s="8"/>
      <c r="F1676" s="8"/>
      <c r="G1676" s="8"/>
      <c r="H1676" s="8"/>
      <c r="I1676" s="8"/>
      <c r="J1676" s="10"/>
      <c r="K1676" s="8"/>
      <c r="L1676" s="8"/>
      <c r="M1676" s="8"/>
      <c r="N1676" s="10"/>
      <c r="O1676" s="11"/>
      <c r="P1676" s="11"/>
      <c r="Q1676" s="11"/>
      <c r="R1676" s="11"/>
      <c r="S1676" s="11"/>
      <c r="T1676" s="11"/>
      <c r="U1676" s="11"/>
      <c r="V1676" s="10"/>
      <c r="W1676" s="8"/>
      <c r="X1676" s="12"/>
      <c r="Y1676" s="8"/>
      <c r="Z1676" s="8"/>
      <c r="AA1676" s="8"/>
      <c r="AB1676" s="1"/>
      <c r="AC1676" s="66"/>
    </row>
    <row r="1677" spans="2:29" x14ac:dyDescent="0.25">
      <c r="B1677" s="2"/>
      <c r="C1677" s="8"/>
      <c r="D1677" s="8"/>
      <c r="E1677" s="8"/>
      <c r="F1677" s="8"/>
      <c r="G1677" s="8"/>
      <c r="H1677" s="8"/>
      <c r="I1677" s="8"/>
      <c r="J1677" s="10"/>
      <c r="K1677" s="8"/>
      <c r="L1677" s="8"/>
      <c r="M1677" s="8"/>
      <c r="N1677" s="10"/>
      <c r="O1677" s="11"/>
      <c r="P1677" s="11"/>
      <c r="Q1677" s="11"/>
      <c r="R1677" s="11"/>
      <c r="S1677" s="11"/>
      <c r="T1677" s="11"/>
      <c r="U1677" s="11"/>
      <c r="V1677" s="10"/>
      <c r="W1677" s="8"/>
      <c r="X1677" s="12"/>
      <c r="Y1677" s="8"/>
      <c r="Z1677" s="8"/>
      <c r="AA1677" s="8"/>
      <c r="AB1677" s="8"/>
      <c r="AC1677" s="66"/>
    </row>
    <row r="1678" spans="2:29" x14ac:dyDescent="0.25">
      <c r="B1678" s="2"/>
      <c r="C1678" s="8"/>
      <c r="D1678" s="8"/>
      <c r="E1678" s="8"/>
      <c r="F1678" s="8"/>
      <c r="G1678" s="8"/>
      <c r="H1678" s="8"/>
      <c r="I1678" s="8"/>
      <c r="J1678" s="10"/>
      <c r="K1678" s="8"/>
      <c r="L1678" s="8"/>
      <c r="M1678" s="8"/>
      <c r="N1678" s="10"/>
      <c r="O1678" s="11"/>
      <c r="P1678" s="11"/>
      <c r="Q1678" s="11"/>
      <c r="R1678" s="11"/>
      <c r="S1678" s="11"/>
      <c r="T1678" s="11"/>
      <c r="U1678" s="11"/>
      <c r="V1678" s="10"/>
      <c r="W1678" s="8"/>
      <c r="X1678" s="12"/>
      <c r="Y1678" s="8"/>
      <c r="Z1678" s="8"/>
      <c r="AA1678" s="8"/>
      <c r="AB1678" s="1"/>
      <c r="AC1678" s="66"/>
    </row>
    <row r="1679" spans="2:29" x14ac:dyDescent="0.25">
      <c r="B1679" s="2"/>
      <c r="C1679" s="8"/>
      <c r="D1679" s="8"/>
      <c r="E1679" s="8"/>
      <c r="F1679" s="8"/>
      <c r="G1679" s="8"/>
      <c r="H1679" s="8"/>
      <c r="I1679" s="8"/>
      <c r="J1679" s="10"/>
      <c r="K1679" s="8"/>
      <c r="L1679" s="8"/>
      <c r="M1679" s="8"/>
      <c r="N1679" s="10"/>
      <c r="O1679" s="11"/>
      <c r="P1679" s="11"/>
      <c r="Q1679" s="11"/>
      <c r="R1679" s="11"/>
      <c r="S1679" s="11"/>
      <c r="T1679" s="11"/>
      <c r="U1679" s="11"/>
      <c r="V1679" s="10"/>
      <c r="W1679" s="8"/>
      <c r="X1679" s="12"/>
      <c r="Y1679" s="8"/>
      <c r="Z1679" s="8"/>
      <c r="AA1679" s="8"/>
      <c r="AB1679" s="8"/>
      <c r="AC1679" s="66"/>
    </row>
    <row r="1680" spans="2:29" x14ac:dyDescent="0.25">
      <c r="B1680" s="2"/>
      <c r="C1680" s="8"/>
      <c r="D1680" s="8"/>
      <c r="E1680" s="8"/>
      <c r="F1680" s="8"/>
      <c r="G1680" s="8"/>
      <c r="H1680" s="8"/>
      <c r="I1680" s="8"/>
      <c r="J1680" s="10"/>
      <c r="K1680" s="8"/>
      <c r="L1680" s="8"/>
      <c r="M1680" s="8"/>
      <c r="N1680" s="10"/>
      <c r="O1680" s="11"/>
      <c r="P1680" s="11"/>
      <c r="Q1680" s="11"/>
      <c r="R1680" s="11"/>
      <c r="S1680" s="11"/>
      <c r="T1680" s="11"/>
      <c r="U1680" s="11"/>
      <c r="V1680" s="10"/>
      <c r="W1680" s="8"/>
      <c r="X1680" s="12"/>
      <c r="Y1680" s="8"/>
      <c r="Z1680" s="8"/>
      <c r="AA1680" s="8"/>
      <c r="AB1680" s="1"/>
      <c r="AC1680" s="66"/>
    </row>
    <row r="1681" spans="2:29" x14ac:dyDescent="0.25">
      <c r="B1681" s="2"/>
      <c r="C1681" s="8"/>
      <c r="D1681" s="8"/>
      <c r="E1681" s="8"/>
      <c r="F1681" s="8"/>
      <c r="G1681" s="8"/>
      <c r="H1681" s="8"/>
      <c r="I1681" s="8"/>
      <c r="J1681" s="10"/>
      <c r="K1681" s="8"/>
      <c r="L1681" s="8"/>
      <c r="M1681" s="8"/>
      <c r="N1681" s="10"/>
      <c r="O1681" s="11"/>
      <c r="P1681" s="11"/>
      <c r="Q1681" s="11"/>
      <c r="R1681" s="11"/>
      <c r="S1681" s="11"/>
      <c r="T1681" s="11"/>
      <c r="U1681" s="11"/>
      <c r="V1681" s="10"/>
      <c r="W1681" s="8"/>
      <c r="X1681" s="12"/>
      <c r="Y1681" s="8"/>
      <c r="Z1681" s="8"/>
      <c r="AA1681" s="8"/>
      <c r="AB1681" s="8"/>
      <c r="AC1681" s="66"/>
    </row>
    <row r="1682" spans="2:29" x14ac:dyDescent="0.25">
      <c r="B1682" s="2"/>
      <c r="C1682" s="8"/>
      <c r="D1682" s="8"/>
      <c r="E1682" s="8"/>
      <c r="F1682" s="8"/>
      <c r="G1682" s="8"/>
      <c r="H1682" s="8"/>
      <c r="I1682" s="8"/>
      <c r="J1682" s="10"/>
      <c r="K1682" s="8"/>
      <c r="L1682" s="8"/>
      <c r="M1682" s="8"/>
      <c r="N1682" s="10"/>
      <c r="O1682" s="11"/>
      <c r="P1682" s="11"/>
      <c r="Q1682" s="11"/>
      <c r="R1682" s="11"/>
      <c r="S1682" s="11"/>
      <c r="T1682" s="11"/>
      <c r="U1682" s="11"/>
      <c r="V1682" s="10"/>
      <c r="W1682" s="8"/>
      <c r="X1682" s="12"/>
      <c r="Y1682" s="8"/>
      <c r="Z1682" s="8"/>
      <c r="AA1682" s="8"/>
      <c r="AB1682" s="1"/>
      <c r="AC1682" s="66"/>
    </row>
    <row r="1683" spans="2:29" x14ac:dyDescent="0.25">
      <c r="B1683" s="2"/>
      <c r="C1683" s="8"/>
      <c r="D1683" s="8"/>
      <c r="E1683" s="8"/>
      <c r="F1683" s="8"/>
      <c r="G1683" s="8"/>
      <c r="H1683" s="8"/>
      <c r="I1683" s="8"/>
      <c r="J1683" s="10"/>
      <c r="K1683" s="8"/>
      <c r="L1683" s="8"/>
      <c r="M1683" s="8"/>
      <c r="N1683" s="10"/>
      <c r="O1683" s="11"/>
      <c r="P1683" s="11"/>
      <c r="Q1683" s="11"/>
      <c r="R1683" s="11"/>
      <c r="S1683" s="11"/>
      <c r="T1683" s="11"/>
      <c r="U1683" s="11"/>
      <c r="V1683" s="10"/>
      <c r="W1683" s="8"/>
      <c r="X1683" s="12"/>
      <c r="Y1683" s="8"/>
      <c r="Z1683" s="8"/>
      <c r="AA1683" s="8"/>
      <c r="AB1683" s="8"/>
      <c r="AC1683" s="66"/>
    </row>
    <row r="1684" spans="2:29" x14ac:dyDescent="0.25">
      <c r="B1684" s="2"/>
      <c r="C1684" s="8"/>
      <c r="D1684" s="8"/>
      <c r="E1684" s="8"/>
      <c r="F1684" s="8"/>
      <c r="G1684" s="8"/>
      <c r="H1684" s="8"/>
      <c r="I1684" s="8"/>
      <c r="J1684" s="10"/>
      <c r="K1684" s="8"/>
      <c r="L1684" s="8"/>
      <c r="M1684" s="8"/>
      <c r="N1684" s="10"/>
      <c r="O1684" s="11"/>
      <c r="P1684" s="11"/>
      <c r="Q1684" s="11"/>
      <c r="R1684" s="11"/>
      <c r="S1684" s="11"/>
      <c r="T1684" s="11"/>
      <c r="U1684" s="11"/>
      <c r="V1684" s="10"/>
      <c r="W1684" s="8"/>
      <c r="X1684" s="12"/>
      <c r="Y1684" s="8"/>
      <c r="Z1684" s="8"/>
      <c r="AA1684" s="8"/>
      <c r="AB1684" s="1"/>
      <c r="AC1684" s="66"/>
    </row>
    <row r="1685" spans="2:29" x14ac:dyDescent="0.25">
      <c r="B1685" s="2"/>
      <c r="C1685" s="8"/>
      <c r="D1685" s="8"/>
      <c r="E1685" s="8"/>
      <c r="F1685" s="8"/>
      <c r="G1685" s="8"/>
      <c r="H1685" s="8"/>
      <c r="I1685" s="8"/>
      <c r="J1685" s="10"/>
      <c r="K1685" s="8"/>
      <c r="L1685" s="8"/>
      <c r="M1685" s="8"/>
      <c r="N1685" s="10"/>
      <c r="O1685" s="11"/>
      <c r="P1685" s="11"/>
      <c r="Q1685" s="11"/>
      <c r="R1685" s="11"/>
      <c r="S1685" s="11"/>
      <c r="T1685" s="11"/>
      <c r="U1685" s="11"/>
      <c r="V1685" s="10"/>
      <c r="W1685" s="8"/>
      <c r="X1685" s="12"/>
      <c r="Y1685" s="8"/>
      <c r="Z1685" s="8"/>
      <c r="AA1685" s="8"/>
      <c r="AB1685" s="8"/>
      <c r="AC1685" s="66"/>
    </row>
    <row r="1686" spans="2:29" x14ac:dyDescent="0.25">
      <c r="B1686" s="2"/>
      <c r="C1686" s="8"/>
      <c r="D1686" s="8"/>
      <c r="E1686" s="8"/>
      <c r="F1686" s="8"/>
      <c r="G1686" s="8"/>
      <c r="H1686" s="8"/>
      <c r="I1686" s="8"/>
      <c r="J1686" s="10"/>
      <c r="K1686" s="8"/>
      <c r="L1686" s="8"/>
      <c r="M1686" s="8"/>
      <c r="N1686" s="10"/>
      <c r="O1686" s="11"/>
      <c r="P1686" s="11"/>
      <c r="Q1686" s="11"/>
      <c r="R1686" s="11"/>
      <c r="S1686" s="11"/>
      <c r="T1686" s="11"/>
      <c r="U1686" s="11"/>
      <c r="V1686" s="10"/>
      <c r="W1686" s="8"/>
      <c r="X1686" s="12"/>
      <c r="Y1686" s="8"/>
      <c r="Z1686" s="8"/>
      <c r="AA1686" s="8"/>
      <c r="AB1686" s="1"/>
      <c r="AC1686" s="66"/>
    </row>
    <row r="1687" spans="2:29" x14ac:dyDescent="0.25">
      <c r="B1687" s="2"/>
      <c r="C1687" s="8"/>
      <c r="D1687" s="8"/>
      <c r="E1687" s="8"/>
      <c r="F1687" s="8"/>
      <c r="G1687" s="8"/>
      <c r="H1687" s="8"/>
      <c r="I1687" s="8"/>
      <c r="J1687" s="10"/>
      <c r="K1687" s="8"/>
      <c r="L1687" s="8"/>
      <c r="M1687" s="8"/>
      <c r="N1687" s="10"/>
      <c r="O1687" s="11"/>
      <c r="P1687" s="11"/>
      <c r="Q1687" s="11"/>
      <c r="R1687" s="11"/>
      <c r="S1687" s="11"/>
      <c r="T1687" s="11"/>
      <c r="U1687" s="11"/>
      <c r="V1687" s="10"/>
      <c r="W1687" s="8"/>
      <c r="X1687" s="12"/>
      <c r="Y1687" s="8"/>
      <c r="Z1687" s="8"/>
      <c r="AA1687" s="8"/>
      <c r="AB1687" s="8"/>
      <c r="AC1687" s="66"/>
    </row>
    <row r="1688" spans="2:29" x14ac:dyDescent="0.25">
      <c r="B1688" s="2"/>
      <c r="C1688" s="8"/>
      <c r="D1688" s="8"/>
      <c r="E1688" s="8"/>
      <c r="F1688" s="8"/>
      <c r="G1688" s="8"/>
      <c r="H1688" s="8"/>
      <c r="I1688" s="8"/>
      <c r="J1688" s="10"/>
      <c r="K1688" s="8"/>
      <c r="L1688" s="8"/>
      <c r="M1688" s="8"/>
      <c r="N1688" s="10"/>
      <c r="O1688" s="11"/>
      <c r="P1688" s="11"/>
      <c r="Q1688" s="11"/>
      <c r="R1688" s="11"/>
      <c r="S1688" s="11"/>
      <c r="T1688" s="11"/>
      <c r="U1688" s="11"/>
      <c r="V1688" s="10"/>
      <c r="W1688" s="8"/>
      <c r="X1688" s="12"/>
      <c r="Y1688" s="8"/>
      <c r="Z1688" s="8"/>
      <c r="AA1688" s="8"/>
      <c r="AB1688" s="1"/>
      <c r="AC1688" s="66"/>
    </row>
    <row r="1689" spans="2:29" x14ac:dyDescent="0.25">
      <c r="B1689" s="2"/>
      <c r="C1689" s="8"/>
      <c r="D1689" s="8"/>
      <c r="E1689" s="8"/>
      <c r="F1689" s="8"/>
      <c r="G1689" s="8"/>
      <c r="H1689" s="8"/>
      <c r="I1689" s="8"/>
      <c r="J1689" s="10"/>
      <c r="K1689" s="8"/>
      <c r="L1689" s="8"/>
      <c r="M1689" s="8"/>
      <c r="N1689" s="10"/>
      <c r="O1689" s="11"/>
      <c r="P1689" s="11"/>
      <c r="Q1689" s="11"/>
      <c r="R1689" s="11"/>
      <c r="S1689" s="11"/>
      <c r="T1689" s="11"/>
      <c r="U1689" s="11"/>
      <c r="V1689" s="10"/>
      <c r="W1689" s="8"/>
      <c r="X1689" s="12"/>
      <c r="Y1689" s="8"/>
      <c r="Z1689" s="8"/>
      <c r="AA1689" s="8"/>
      <c r="AB1689" s="8"/>
      <c r="AC1689" s="66"/>
    </row>
    <row r="1690" spans="2:29" x14ac:dyDescent="0.25">
      <c r="B1690" s="2"/>
      <c r="C1690" s="8"/>
      <c r="D1690" s="8"/>
      <c r="E1690" s="8"/>
      <c r="F1690" s="8"/>
      <c r="G1690" s="8"/>
      <c r="H1690" s="8"/>
      <c r="I1690" s="8"/>
      <c r="J1690" s="10"/>
      <c r="K1690" s="8"/>
      <c r="L1690" s="8"/>
      <c r="M1690" s="8"/>
      <c r="N1690" s="10"/>
      <c r="O1690" s="11"/>
      <c r="P1690" s="11"/>
      <c r="Q1690" s="11"/>
      <c r="R1690" s="11"/>
      <c r="S1690" s="11"/>
      <c r="T1690" s="11"/>
      <c r="U1690" s="11"/>
      <c r="V1690" s="10"/>
      <c r="W1690" s="8"/>
      <c r="X1690" s="12"/>
      <c r="Y1690" s="8"/>
      <c r="Z1690" s="8"/>
      <c r="AA1690" s="8"/>
      <c r="AB1690" s="1"/>
      <c r="AC1690" s="66"/>
    </row>
    <row r="1691" spans="2:29" x14ac:dyDescent="0.25">
      <c r="B1691" s="2"/>
      <c r="C1691" s="8"/>
      <c r="D1691" s="8"/>
      <c r="E1691" s="8"/>
      <c r="F1691" s="8"/>
      <c r="G1691" s="8"/>
      <c r="H1691" s="8"/>
      <c r="I1691" s="8"/>
      <c r="J1691" s="10"/>
      <c r="K1691" s="8"/>
      <c r="L1691" s="8"/>
      <c r="M1691" s="8"/>
      <c r="N1691" s="10"/>
      <c r="O1691" s="11"/>
      <c r="P1691" s="11"/>
      <c r="Q1691" s="11"/>
      <c r="R1691" s="11"/>
      <c r="S1691" s="11"/>
      <c r="T1691" s="11"/>
      <c r="U1691" s="11"/>
      <c r="V1691" s="10"/>
      <c r="W1691" s="8"/>
      <c r="X1691" s="12"/>
      <c r="Y1691" s="8"/>
      <c r="Z1691" s="8"/>
      <c r="AA1691" s="8"/>
      <c r="AB1691" s="8"/>
      <c r="AC1691" s="66"/>
    </row>
    <row r="1692" spans="2:29" x14ac:dyDescent="0.25">
      <c r="B1692" s="2"/>
      <c r="C1692" s="8"/>
      <c r="D1692" s="8"/>
      <c r="E1692" s="8"/>
      <c r="F1692" s="8"/>
      <c r="G1692" s="8"/>
      <c r="H1692" s="8"/>
      <c r="I1692" s="8"/>
      <c r="J1692" s="10"/>
      <c r="K1692" s="8"/>
      <c r="L1692" s="8"/>
      <c r="M1692" s="8"/>
      <c r="N1692" s="10"/>
      <c r="O1692" s="11"/>
      <c r="P1692" s="11"/>
      <c r="Q1692" s="11"/>
      <c r="R1692" s="11"/>
      <c r="S1692" s="11"/>
      <c r="T1692" s="11"/>
      <c r="U1692" s="11"/>
      <c r="V1692" s="10"/>
      <c r="W1692" s="8"/>
      <c r="X1692" s="12"/>
      <c r="Y1692" s="8"/>
      <c r="Z1692" s="8"/>
      <c r="AA1692" s="8"/>
      <c r="AB1692" s="1"/>
      <c r="AC1692" s="66"/>
    </row>
    <row r="1693" spans="2:29" x14ac:dyDescent="0.25">
      <c r="B1693" s="2"/>
      <c r="C1693" s="8"/>
      <c r="D1693" s="8"/>
      <c r="E1693" s="8"/>
      <c r="F1693" s="8"/>
      <c r="G1693" s="8"/>
      <c r="H1693" s="8"/>
      <c r="I1693" s="8"/>
      <c r="J1693" s="10"/>
      <c r="K1693" s="8"/>
      <c r="L1693" s="8"/>
      <c r="M1693" s="8"/>
      <c r="N1693" s="10"/>
      <c r="O1693" s="11"/>
      <c r="P1693" s="11"/>
      <c r="Q1693" s="11"/>
      <c r="R1693" s="11"/>
      <c r="S1693" s="11"/>
      <c r="T1693" s="11"/>
      <c r="U1693" s="11"/>
      <c r="V1693" s="10"/>
      <c r="W1693" s="8"/>
      <c r="X1693" s="12"/>
      <c r="Y1693" s="8"/>
      <c r="Z1693" s="8"/>
      <c r="AA1693" s="8"/>
      <c r="AB1693" s="8"/>
      <c r="AC1693" s="66"/>
    </row>
    <row r="1694" spans="2:29" x14ac:dyDescent="0.25">
      <c r="B1694" s="2"/>
      <c r="C1694" s="8"/>
      <c r="D1694" s="8"/>
      <c r="E1694" s="8"/>
      <c r="F1694" s="8"/>
      <c r="G1694" s="8"/>
      <c r="H1694" s="8"/>
      <c r="I1694" s="8"/>
      <c r="J1694" s="10"/>
      <c r="K1694" s="8"/>
      <c r="L1694" s="8"/>
      <c r="M1694" s="8"/>
      <c r="N1694" s="10"/>
      <c r="O1694" s="11"/>
      <c r="P1694" s="11"/>
      <c r="Q1694" s="11"/>
      <c r="R1694" s="11"/>
      <c r="S1694" s="11"/>
      <c r="T1694" s="11"/>
      <c r="U1694" s="11"/>
      <c r="V1694" s="10"/>
      <c r="W1694" s="8"/>
      <c r="X1694" s="12"/>
      <c r="Y1694" s="8"/>
      <c r="Z1694" s="8"/>
      <c r="AA1694" s="8"/>
      <c r="AB1694" s="1"/>
      <c r="AC1694" s="66"/>
    </row>
    <row r="1695" spans="2:29" x14ac:dyDescent="0.25">
      <c r="B1695" s="2"/>
      <c r="C1695" s="8"/>
      <c r="D1695" s="8"/>
      <c r="E1695" s="8"/>
      <c r="F1695" s="8"/>
      <c r="G1695" s="8"/>
      <c r="H1695" s="8"/>
      <c r="I1695" s="8"/>
      <c r="J1695" s="10"/>
      <c r="K1695" s="8"/>
      <c r="L1695" s="8"/>
      <c r="M1695" s="8"/>
      <c r="N1695" s="10"/>
      <c r="O1695" s="11"/>
      <c r="P1695" s="11"/>
      <c r="Q1695" s="11"/>
      <c r="R1695" s="11"/>
      <c r="S1695" s="11"/>
      <c r="T1695" s="11"/>
      <c r="U1695" s="11"/>
      <c r="V1695" s="10"/>
      <c r="W1695" s="8"/>
      <c r="X1695" s="12"/>
      <c r="Y1695" s="8"/>
      <c r="Z1695" s="8"/>
      <c r="AA1695" s="8"/>
      <c r="AB1695" s="8"/>
      <c r="AC1695" s="66"/>
    </row>
    <row r="1696" spans="2:29" x14ac:dyDescent="0.25">
      <c r="B1696" s="2"/>
      <c r="C1696" s="8"/>
      <c r="D1696" s="8"/>
      <c r="E1696" s="8"/>
      <c r="F1696" s="8"/>
      <c r="G1696" s="8"/>
      <c r="H1696" s="8"/>
      <c r="I1696" s="8"/>
      <c r="J1696" s="10"/>
      <c r="K1696" s="8"/>
      <c r="L1696" s="8"/>
      <c r="M1696" s="8"/>
      <c r="N1696" s="10"/>
      <c r="O1696" s="11"/>
      <c r="P1696" s="11"/>
      <c r="Q1696" s="11"/>
      <c r="R1696" s="11"/>
      <c r="S1696" s="11"/>
      <c r="T1696" s="11"/>
      <c r="U1696" s="11"/>
      <c r="V1696" s="10"/>
      <c r="W1696" s="8"/>
      <c r="X1696" s="12"/>
      <c r="Y1696" s="8"/>
      <c r="Z1696" s="8"/>
      <c r="AA1696" s="8"/>
      <c r="AB1696" s="1"/>
      <c r="AC1696" s="66"/>
    </row>
    <row r="1697" spans="2:29" x14ac:dyDescent="0.25">
      <c r="B1697" s="2"/>
      <c r="C1697" s="8"/>
      <c r="D1697" s="8"/>
      <c r="E1697" s="8"/>
      <c r="F1697" s="8"/>
      <c r="G1697" s="8"/>
      <c r="H1697" s="8"/>
      <c r="I1697" s="8"/>
      <c r="J1697" s="10"/>
      <c r="K1697" s="8"/>
      <c r="L1697" s="8"/>
      <c r="M1697" s="8"/>
      <c r="N1697" s="10"/>
      <c r="O1697" s="11"/>
      <c r="P1697" s="11"/>
      <c r="Q1697" s="11"/>
      <c r="R1697" s="11"/>
      <c r="S1697" s="11"/>
      <c r="T1697" s="11"/>
      <c r="U1697" s="11"/>
      <c r="V1697" s="10"/>
      <c r="W1697" s="8"/>
      <c r="X1697" s="12"/>
      <c r="Y1697" s="8"/>
      <c r="Z1697" s="8"/>
      <c r="AA1697" s="8"/>
      <c r="AB1697" s="8"/>
      <c r="AC1697" s="66"/>
    </row>
    <row r="1698" spans="2:29" x14ac:dyDescent="0.25">
      <c r="B1698" s="2"/>
      <c r="C1698" s="8"/>
      <c r="D1698" s="8"/>
      <c r="E1698" s="8"/>
      <c r="F1698" s="8"/>
      <c r="G1698" s="8"/>
      <c r="H1698" s="8"/>
      <c r="I1698" s="8"/>
      <c r="J1698" s="10"/>
      <c r="K1698" s="8"/>
      <c r="L1698" s="8"/>
      <c r="M1698" s="8"/>
      <c r="N1698" s="10"/>
      <c r="O1698" s="11"/>
      <c r="P1698" s="11"/>
      <c r="Q1698" s="11"/>
      <c r="R1698" s="11"/>
      <c r="S1698" s="11"/>
      <c r="T1698" s="11"/>
      <c r="U1698" s="11"/>
      <c r="V1698" s="10"/>
      <c r="W1698" s="8"/>
      <c r="X1698" s="12"/>
      <c r="Y1698" s="8"/>
      <c r="Z1698" s="8"/>
      <c r="AA1698" s="8"/>
      <c r="AB1698" s="1"/>
      <c r="AC1698" s="66"/>
    </row>
    <row r="1699" spans="2:29" x14ac:dyDescent="0.25">
      <c r="B1699" s="2"/>
      <c r="C1699" s="8"/>
      <c r="D1699" s="8"/>
      <c r="E1699" s="8"/>
      <c r="F1699" s="8"/>
      <c r="G1699" s="8"/>
      <c r="H1699" s="8"/>
      <c r="I1699" s="8"/>
      <c r="J1699" s="10"/>
      <c r="K1699" s="8"/>
      <c r="L1699" s="8"/>
      <c r="M1699" s="8"/>
      <c r="N1699" s="10"/>
      <c r="O1699" s="11"/>
      <c r="P1699" s="11"/>
      <c r="Q1699" s="11"/>
      <c r="R1699" s="11"/>
      <c r="S1699" s="11"/>
      <c r="T1699" s="11"/>
      <c r="U1699" s="11"/>
      <c r="V1699" s="10"/>
      <c r="W1699" s="8"/>
      <c r="X1699" s="12"/>
      <c r="Y1699" s="8"/>
      <c r="Z1699" s="8"/>
      <c r="AA1699" s="8"/>
      <c r="AB1699" s="8"/>
      <c r="AC1699" s="66"/>
    </row>
    <row r="1700" spans="2:29" x14ac:dyDescent="0.25">
      <c r="B1700" s="2"/>
      <c r="C1700" s="8"/>
      <c r="D1700" s="8"/>
      <c r="E1700" s="8"/>
      <c r="F1700" s="8"/>
      <c r="G1700" s="8"/>
      <c r="H1700" s="8"/>
      <c r="I1700" s="8"/>
      <c r="J1700" s="10"/>
      <c r="K1700" s="8"/>
      <c r="L1700" s="8"/>
      <c r="M1700" s="8"/>
      <c r="N1700" s="10"/>
      <c r="O1700" s="11"/>
      <c r="P1700" s="11"/>
      <c r="Q1700" s="11"/>
      <c r="R1700" s="11"/>
      <c r="S1700" s="11"/>
      <c r="T1700" s="11"/>
      <c r="U1700" s="11"/>
      <c r="V1700" s="10"/>
      <c r="W1700" s="8"/>
      <c r="X1700" s="12"/>
      <c r="Y1700" s="8"/>
      <c r="Z1700" s="8"/>
      <c r="AA1700" s="8"/>
      <c r="AB1700" s="1"/>
      <c r="AC1700" s="66"/>
    </row>
    <row r="1701" spans="2:29" x14ac:dyDescent="0.25">
      <c r="B1701" s="2"/>
      <c r="C1701" s="8"/>
      <c r="D1701" s="8"/>
      <c r="E1701" s="8"/>
      <c r="F1701" s="8"/>
      <c r="G1701" s="8"/>
      <c r="H1701" s="8"/>
      <c r="I1701" s="8"/>
      <c r="J1701" s="10"/>
      <c r="K1701" s="8"/>
      <c r="L1701" s="8"/>
      <c r="M1701" s="8"/>
      <c r="N1701" s="10"/>
      <c r="O1701" s="11"/>
      <c r="P1701" s="11"/>
      <c r="Q1701" s="11"/>
      <c r="R1701" s="11"/>
      <c r="S1701" s="11"/>
      <c r="T1701" s="11"/>
      <c r="U1701" s="11"/>
      <c r="V1701" s="10"/>
      <c r="W1701" s="8"/>
      <c r="X1701" s="12"/>
      <c r="Y1701" s="8"/>
      <c r="Z1701" s="8"/>
      <c r="AA1701" s="8"/>
      <c r="AB1701" s="8"/>
      <c r="AC1701" s="66"/>
    </row>
    <row r="1702" spans="2:29" x14ac:dyDescent="0.25">
      <c r="B1702" s="2"/>
      <c r="C1702" s="8"/>
      <c r="D1702" s="8"/>
      <c r="E1702" s="8"/>
      <c r="F1702" s="8"/>
      <c r="G1702" s="8"/>
      <c r="H1702" s="8"/>
      <c r="I1702" s="8"/>
      <c r="J1702" s="10"/>
      <c r="K1702" s="8"/>
      <c r="L1702" s="8"/>
      <c r="M1702" s="8"/>
      <c r="N1702" s="10"/>
      <c r="O1702" s="11"/>
      <c r="P1702" s="11"/>
      <c r="Q1702" s="11"/>
      <c r="R1702" s="11"/>
      <c r="S1702" s="11"/>
      <c r="T1702" s="11"/>
      <c r="U1702" s="11"/>
      <c r="V1702" s="10"/>
      <c r="W1702" s="8"/>
      <c r="X1702" s="12"/>
      <c r="Y1702" s="8"/>
      <c r="Z1702" s="8"/>
      <c r="AA1702" s="8"/>
      <c r="AB1702" s="1"/>
      <c r="AC1702" s="66"/>
    </row>
    <row r="1703" spans="2:29" x14ac:dyDescent="0.25">
      <c r="B1703" s="2"/>
      <c r="C1703" s="8"/>
      <c r="D1703" s="8"/>
      <c r="E1703" s="8"/>
      <c r="F1703" s="8"/>
      <c r="G1703" s="8"/>
      <c r="H1703" s="8"/>
      <c r="I1703" s="8"/>
      <c r="J1703" s="10"/>
      <c r="K1703" s="8"/>
      <c r="L1703" s="8"/>
      <c r="M1703" s="8"/>
      <c r="N1703" s="10"/>
      <c r="O1703" s="11"/>
      <c r="P1703" s="11"/>
      <c r="Q1703" s="11"/>
      <c r="R1703" s="11"/>
      <c r="S1703" s="11"/>
      <c r="T1703" s="11"/>
      <c r="U1703" s="11"/>
      <c r="V1703" s="10"/>
      <c r="W1703" s="8"/>
      <c r="X1703" s="12"/>
      <c r="Y1703" s="8"/>
      <c r="Z1703" s="8"/>
      <c r="AA1703" s="8"/>
      <c r="AB1703" s="8"/>
      <c r="AC1703" s="66"/>
    </row>
    <row r="1704" spans="2:29" x14ac:dyDescent="0.25">
      <c r="B1704" s="2"/>
      <c r="C1704" s="8"/>
      <c r="D1704" s="8"/>
      <c r="E1704" s="8"/>
      <c r="F1704" s="8"/>
      <c r="G1704" s="8"/>
      <c r="H1704" s="8"/>
      <c r="I1704" s="8"/>
      <c r="J1704" s="10"/>
      <c r="K1704" s="8"/>
      <c r="L1704" s="8"/>
      <c r="M1704" s="8"/>
      <c r="N1704" s="10"/>
      <c r="O1704" s="11"/>
      <c r="P1704" s="11"/>
      <c r="Q1704" s="11"/>
      <c r="R1704" s="11"/>
      <c r="S1704" s="11"/>
      <c r="T1704" s="11"/>
      <c r="U1704" s="11"/>
      <c r="V1704" s="10"/>
      <c r="W1704" s="8"/>
      <c r="X1704" s="12"/>
      <c r="Y1704" s="8"/>
      <c r="Z1704" s="8"/>
      <c r="AA1704" s="8"/>
      <c r="AB1704" s="1"/>
      <c r="AC1704" s="66"/>
    </row>
    <row r="1705" spans="2:29" x14ac:dyDescent="0.25">
      <c r="B1705" s="2"/>
      <c r="C1705" s="8"/>
      <c r="D1705" s="8"/>
      <c r="E1705" s="8"/>
      <c r="F1705" s="8"/>
      <c r="G1705" s="8"/>
      <c r="H1705" s="8"/>
      <c r="I1705" s="8"/>
      <c r="J1705" s="10"/>
      <c r="K1705" s="8"/>
      <c r="L1705" s="8"/>
      <c r="M1705" s="8"/>
      <c r="N1705" s="10"/>
      <c r="O1705" s="11"/>
      <c r="P1705" s="11"/>
      <c r="Q1705" s="11"/>
      <c r="R1705" s="11"/>
      <c r="S1705" s="11"/>
      <c r="T1705" s="11"/>
      <c r="U1705" s="11"/>
      <c r="V1705" s="10"/>
      <c r="W1705" s="8"/>
      <c r="X1705" s="12"/>
      <c r="Y1705" s="8"/>
      <c r="Z1705" s="8"/>
      <c r="AA1705" s="8"/>
      <c r="AB1705" s="8"/>
      <c r="AC1705" s="66"/>
    </row>
    <row r="1706" spans="2:29" x14ac:dyDescent="0.25">
      <c r="B1706" s="2"/>
      <c r="C1706" s="8"/>
      <c r="D1706" s="8"/>
      <c r="E1706" s="8"/>
      <c r="F1706" s="8"/>
      <c r="G1706" s="8"/>
      <c r="H1706" s="8"/>
      <c r="I1706" s="8"/>
      <c r="J1706" s="10"/>
      <c r="K1706" s="8"/>
      <c r="L1706" s="8"/>
      <c r="M1706" s="8"/>
      <c r="N1706" s="10"/>
      <c r="O1706" s="11"/>
      <c r="P1706" s="11"/>
      <c r="Q1706" s="11"/>
      <c r="R1706" s="11"/>
      <c r="S1706" s="11"/>
      <c r="T1706" s="11"/>
      <c r="U1706" s="11"/>
      <c r="V1706" s="10"/>
      <c r="W1706" s="8"/>
      <c r="X1706" s="12"/>
      <c r="Y1706" s="8"/>
      <c r="Z1706" s="8"/>
      <c r="AA1706" s="8"/>
      <c r="AB1706" s="1"/>
      <c r="AC1706" s="66"/>
    </row>
    <row r="1707" spans="2:29" x14ac:dyDescent="0.25">
      <c r="B1707" s="2"/>
      <c r="C1707" s="8"/>
      <c r="D1707" s="8"/>
      <c r="E1707" s="8"/>
      <c r="F1707" s="8"/>
      <c r="G1707" s="8"/>
      <c r="H1707" s="8"/>
      <c r="I1707" s="8"/>
      <c r="J1707" s="10"/>
      <c r="K1707" s="8"/>
      <c r="L1707" s="8"/>
      <c r="M1707" s="8"/>
      <c r="N1707" s="10"/>
      <c r="O1707" s="11"/>
      <c r="P1707" s="11"/>
      <c r="Q1707" s="11"/>
      <c r="R1707" s="11"/>
      <c r="S1707" s="11"/>
      <c r="T1707" s="11"/>
      <c r="U1707" s="11"/>
      <c r="V1707" s="10"/>
      <c r="W1707" s="8"/>
      <c r="X1707" s="12"/>
      <c r="Y1707" s="8"/>
      <c r="Z1707" s="8"/>
      <c r="AA1707" s="8"/>
      <c r="AB1707" s="8"/>
      <c r="AC1707" s="66"/>
    </row>
    <row r="1708" spans="2:29" x14ac:dyDescent="0.25">
      <c r="B1708" s="2"/>
      <c r="C1708" s="8"/>
      <c r="D1708" s="8"/>
      <c r="E1708" s="8"/>
      <c r="F1708" s="8"/>
      <c r="G1708" s="8"/>
      <c r="H1708" s="8"/>
      <c r="I1708" s="8"/>
      <c r="J1708" s="10"/>
      <c r="K1708" s="8"/>
      <c r="L1708" s="8"/>
      <c r="M1708" s="8"/>
      <c r="N1708" s="10"/>
      <c r="O1708" s="11"/>
      <c r="P1708" s="11"/>
      <c r="Q1708" s="11"/>
      <c r="R1708" s="11"/>
      <c r="S1708" s="11"/>
      <c r="T1708" s="11"/>
      <c r="U1708" s="11"/>
      <c r="V1708" s="10"/>
      <c r="W1708" s="8"/>
      <c r="X1708" s="12"/>
      <c r="Y1708" s="8"/>
      <c r="Z1708" s="8"/>
      <c r="AA1708" s="8"/>
      <c r="AB1708" s="1"/>
      <c r="AC1708" s="66"/>
    </row>
    <row r="1709" spans="2:29" x14ac:dyDescent="0.25">
      <c r="B1709" s="2"/>
      <c r="C1709" s="8"/>
      <c r="D1709" s="8"/>
      <c r="E1709" s="8"/>
      <c r="F1709" s="8"/>
      <c r="G1709" s="8"/>
      <c r="H1709" s="8"/>
      <c r="I1709" s="8"/>
      <c r="J1709" s="10"/>
      <c r="K1709" s="8"/>
      <c r="L1709" s="8"/>
      <c r="M1709" s="8"/>
      <c r="N1709" s="10"/>
      <c r="O1709" s="11"/>
      <c r="P1709" s="11"/>
      <c r="Q1709" s="11"/>
      <c r="R1709" s="11"/>
      <c r="S1709" s="11"/>
      <c r="T1709" s="11"/>
      <c r="U1709" s="11"/>
      <c r="V1709" s="10"/>
      <c r="W1709" s="8"/>
      <c r="X1709" s="12"/>
      <c r="Y1709" s="8"/>
      <c r="Z1709" s="8"/>
      <c r="AA1709" s="8"/>
      <c r="AB1709" s="8"/>
      <c r="AC1709" s="66"/>
    </row>
    <row r="1710" spans="2:29" x14ac:dyDescent="0.25">
      <c r="B1710" s="2"/>
      <c r="C1710" s="8"/>
      <c r="D1710" s="8"/>
      <c r="E1710" s="8"/>
      <c r="F1710" s="8"/>
      <c r="G1710" s="8"/>
      <c r="H1710" s="8"/>
      <c r="I1710" s="8"/>
      <c r="J1710" s="10"/>
      <c r="K1710" s="8"/>
      <c r="L1710" s="8"/>
      <c r="M1710" s="8"/>
      <c r="N1710" s="10"/>
      <c r="O1710" s="11"/>
      <c r="P1710" s="11"/>
      <c r="Q1710" s="11"/>
      <c r="R1710" s="11"/>
      <c r="S1710" s="11"/>
      <c r="T1710" s="11"/>
      <c r="U1710" s="11"/>
      <c r="V1710" s="10"/>
      <c r="W1710" s="8"/>
      <c r="X1710" s="12"/>
      <c r="Y1710" s="8"/>
      <c r="Z1710" s="8"/>
      <c r="AA1710" s="8"/>
      <c r="AB1710" s="1"/>
      <c r="AC1710" s="66"/>
    </row>
    <row r="1711" spans="2:29" x14ac:dyDescent="0.25">
      <c r="B1711" s="1"/>
      <c r="C1711" s="1"/>
      <c r="D1711" s="1"/>
      <c r="E1711" s="1"/>
      <c r="F1711" s="1"/>
      <c r="G1711" s="1"/>
      <c r="H1711" s="1"/>
      <c r="I1711" s="1"/>
      <c r="J1711" s="9"/>
      <c r="K1711" s="1"/>
      <c r="L1711" s="1"/>
      <c r="M1711" s="1"/>
      <c r="N1711" s="9"/>
      <c r="O1711" s="11"/>
      <c r="P1711" s="1"/>
      <c r="Q1711" s="1"/>
      <c r="R1711" s="1"/>
      <c r="S1711" s="1"/>
      <c r="T1711" s="1"/>
      <c r="U1711" s="1"/>
      <c r="V1711" s="9"/>
      <c r="W1711" s="1"/>
      <c r="X1711" s="1"/>
      <c r="Y1711" s="1"/>
      <c r="Z1711" s="1"/>
      <c r="AA1711" s="1"/>
      <c r="AB1711" s="1"/>
      <c r="AC1711" s="65"/>
    </row>
    <row r="1712" spans="2:29" x14ac:dyDescent="0.25">
      <c r="B1712" s="1"/>
      <c r="C1712" s="1"/>
      <c r="D1712" s="1"/>
      <c r="E1712" s="1"/>
      <c r="F1712" s="1"/>
      <c r="G1712" s="1"/>
      <c r="H1712" s="1"/>
      <c r="I1712" s="1"/>
      <c r="J1712" s="9"/>
      <c r="K1712" s="1"/>
      <c r="L1712" s="1"/>
      <c r="M1712" s="1"/>
      <c r="N1712" s="9"/>
      <c r="O1712" s="11"/>
      <c r="P1712" s="1"/>
      <c r="Q1712" s="1"/>
      <c r="R1712" s="1"/>
      <c r="S1712" s="1"/>
      <c r="T1712" s="1"/>
      <c r="U1712" s="1"/>
      <c r="V1712" s="9"/>
      <c r="W1712" s="1"/>
      <c r="X1712" s="1"/>
      <c r="Y1712" s="1"/>
      <c r="Z1712" s="1"/>
      <c r="AA1712" s="1"/>
      <c r="AB1712" s="1"/>
      <c r="AC1712" s="65"/>
    </row>
    <row r="1713" spans="2:29" x14ac:dyDescent="0.25">
      <c r="B1713" s="1"/>
      <c r="C1713" s="1"/>
      <c r="D1713" s="1"/>
      <c r="E1713" s="1"/>
      <c r="F1713" s="1"/>
      <c r="G1713" s="1"/>
      <c r="H1713" s="1"/>
      <c r="I1713" s="1"/>
      <c r="J1713" s="9"/>
      <c r="K1713" s="1"/>
      <c r="L1713" s="1"/>
      <c r="M1713" s="1"/>
      <c r="N1713" s="9"/>
      <c r="O1713" s="11"/>
      <c r="P1713" s="1"/>
      <c r="Q1713" s="1"/>
      <c r="R1713" s="1"/>
      <c r="S1713" s="1"/>
      <c r="T1713" s="1"/>
      <c r="U1713" s="1"/>
      <c r="V1713" s="9"/>
      <c r="W1713" s="1"/>
      <c r="X1713" s="1"/>
      <c r="Y1713" s="1"/>
      <c r="Z1713" s="1"/>
      <c r="AA1713" s="1"/>
      <c r="AB1713" s="1"/>
      <c r="AC1713" s="65"/>
    </row>
    <row r="1714" spans="2:29" x14ac:dyDescent="0.25">
      <c r="B1714" s="1"/>
      <c r="C1714" s="1"/>
      <c r="D1714" s="1"/>
      <c r="E1714" s="1"/>
      <c r="F1714" s="1"/>
      <c r="G1714" s="1"/>
      <c r="H1714" s="1"/>
      <c r="I1714" s="1"/>
      <c r="J1714" s="9"/>
      <c r="K1714" s="1"/>
      <c r="L1714" s="1"/>
      <c r="M1714" s="1"/>
      <c r="N1714" s="9"/>
      <c r="O1714" s="11"/>
      <c r="P1714" s="1"/>
      <c r="Q1714" s="1"/>
      <c r="R1714" s="1"/>
      <c r="S1714" s="1"/>
      <c r="T1714" s="1"/>
      <c r="U1714" s="1"/>
      <c r="V1714" s="9"/>
      <c r="W1714" s="1"/>
      <c r="X1714" s="1"/>
      <c r="Y1714" s="1"/>
      <c r="Z1714" s="1"/>
      <c r="AA1714" s="1"/>
      <c r="AB1714" s="1"/>
      <c r="AC1714" s="65"/>
    </row>
    <row r="1715" spans="2:29" x14ac:dyDescent="0.25">
      <c r="B1715" s="1"/>
      <c r="C1715" s="1"/>
      <c r="D1715" s="1"/>
      <c r="E1715" s="1"/>
      <c r="F1715" s="1"/>
      <c r="G1715" s="1"/>
      <c r="H1715" s="1"/>
      <c r="I1715" s="1"/>
      <c r="J1715" s="9"/>
      <c r="K1715" s="1"/>
      <c r="L1715" s="1"/>
      <c r="M1715" s="1"/>
      <c r="N1715" s="9"/>
      <c r="O1715" s="11"/>
      <c r="P1715" s="1"/>
      <c r="Q1715" s="1"/>
      <c r="R1715" s="1"/>
      <c r="S1715" s="1"/>
      <c r="T1715" s="1"/>
      <c r="U1715" s="1"/>
      <c r="V1715" s="9"/>
      <c r="W1715" s="1"/>
      <c r="X1715" s="1"/>
      <c r="Y1715" s="1"/>
      <c r="Z1715" s="1"/>
      <c r="AA1715" s="1"/>
      <c r="AB1715" s="1"/>
      <c r="AC1715" s="65"/>
    </row>
    <row r="1716" spans="2:29" x14ac:dyDescent="0.25">
      <c r="B1716" s="1"/>
      <c r="C1716" s="1"/>
      <c r="D1716" s="1"/>
      <c r="E1716" s="1"/>
      <c r="F1716" s="1"/>
      <c r="G1716" s="1"/>
      <c r="H1716" s="1"/>
      <c r="I1716" s="1"/>
      <c r="J1716" s="9"/>
      <c r="K1716" s="1"/>
      <c r="L1716" s="1"/>
      <c r="M1716" s="1"/>
      <c r="N1716" s="9"/>
      <c r="O1716" s="11"/>
      <c r="P1716" s="1"/>
      <c r="Q1716" s="1"/>
      <c r="R1716" s="1"/>
      <c r="S1716" s="1"/>
      <c r="T1716" s="1"/>
      <c r="U1716" s="1"/>
      <c r="V1716" s="9"/>
      <c r="W1716" s="1"/>
      <c r="X1716" s="1"/>
      <c r="Y1716" s="1"/>
      <c r="Z1716" s="1"/>
      <c r="AA1716" s="1"/>
      <c r="AB1716" s="1"/>
      <c r="AC1716" s="65"/>
    </row>
    <row r="1717" spans="2:29" x14ac:dyDescent="0.25">
      <c r="B1717" s="1"/>
      <c r="C1717" s="1"/>
      <c r="D1717" s="1"/>
      <c r="E1717" s="1"/>
      <c r="F1717" s="1"/>
      <c r="G1717" s="1"/>
      <c r="H1717" s="1"/>
      <c r="I1717" s="1"/>
      <c r="J1717" s="9"/>
      <c r="K1717" s="1"/>
      <c r="L1717" s="1"/>
      <c r="M1717" s="1"/>
      <c r="N1717" s="9"/>
      <c r="O1717" s="11"/>
      <c r="P1717" s="1"/>
      <c r="Q1717" s="1"/>
      <c r="R1717" s="1"/>
      <c r="S1717" s="1"/>
      <c r="T1717" s="1"/>
      <c r="U1717" s="1"/>
      <c r="V1717" s="9"/>
      <c r="W1717" s="1"/>
      <c r="X1717" s="1"/>
      <c r="Y1717" s="1"/>
      <c r="Z1717" s="1"/>
      <c r="AA1717" s="1"/>
      <c r="AB1717" s="1"/>
      <c r="AC1717" s="65"/>
    </row>
    <row r="1718" spans="2:29" x14ac:dyDescent="0.25">
      <c r="B1718" s="1"/>
      <c r="C1718" s="1"/>
      <c r="D1718" s="1"/>
      <c r="E1718" s="1"/>
      <c r="F1718" s="1"/>
      <c r="G1718" s="1"/>
      <c r="H1718" s="1"/>
      <c r="I1718" s="1"/>
      <c r="J1718" s="9"/>
      <c r="K1718" s="1"/>
      <c r="L1718" s="1"/>
      <c r="M1718" s="1"/>
      <c r="N1718" s="9"/>
      <c r="O1718" s="11"/>
      <c r="P1718" s="1"/>
      <c r="Q1718" s="1"/>
      <c r="R1718" s="1"/>
      <c r="S1718" s="1"/>
      <c r="T1718" s="1"/>
      <c r="U1718" s="1"/>
      <c r="V1718" s="9"/>
      <c r="W1718" s="1"/>
      <c r="X1718" s="1"/>
      <c r="Y1718" s="1"/>
      <c r="Z1718" s="1"/>
      <c r="AA1718" s="1"/>
      <c r="AB1718" s="1"/>
      <c r="AC1718" s="65"/>
    </row>
    <row r="1719" spans="2:29" x14ac:dyDescent="0.25">
      <c r="B1719" s="1"/>
      <c r="C1719" s="1"/>
      <c r="D1719" s="1"/>
      <c r="E1719" s="1"/>
      <c r="F1719" s="1"/>
      <c r="G1719" s="1"/>
      <c r="H1719" s="1"/>
      <c r="I1719" s="1"/>
      <c r="J1719" s="9"/>
      <c r="K1719" s="1"/>
      <c r="L1719" s="1"/>
      <c r="M1719" s="1"/>
      <c r="N1719" s="9"/>
      <c r="O1719" s="11"/>
      <c r="P1719" s="1"/>
      <c r="Q1719" s="1"/>
      <c r="R1719" s="1"/>
      <c r="S1719" s="1"/>
      <c r="T1719" s="1"/>
      <c r="U1719" s="1"/>
      <c r="V1719" s="9"/>
      <c r="W1719" s="1"/>
      <c r="X1719" s="1"/>
      <c r="Y1719" s="1"/>
      <c r="Z1719" s="1"/>
      <c r="AA1719" s="1"/>
      <c r="AB1719" s="1"/>
      <c r="AC1719" s="65"/>
    </row>
    <row r="1720" spans="2:29" x14ac:dyDescent="0.25">
      <c r="B1720" s="1"/>
      <c r="C1720" s="1"/>
      <c r="D1720" s="1"/>
      <c r="E1720" s="1"/>
      <c r="F1720" s="1"/>
      <c r="G1720" s="1"/>
      <c r="H1720" s="1"/>
      <c r="I1720" s="1"/>
      <c r="J1720" s="9"/>
      <c r="K1720" s="1"/>
      <c r="L1720" s="1"/>
      <c r="M1720" s="1"/>
      <c r="N1720" s="9"/>
      <c r="O1720" s="11"/>
      <c r="P1720" s="1"/>
      <c r="Q1720" s="1"/>
      <c r="R1720" s="1"/>
      <c r="S1720" s="1"/>
      <c r="T1720" s="1"/>
      <c r="U1720" s="1"/>
      <c r="V1720" s="9"/>
      <c r="W1720" s="1"/>
      <c r="X1720" s="1"/>
      <c r="Y1720" s="1"/>
      <c r="Z1720" s="1"/>
      <c r="AA1720" s="1"/>
      <c r="AB1720" s="1"/>
      <c r="AC1720" s="65"/>
    </row>
    <row r="1721" spans="2:29" x14ac:dyDescent="0.25">
      <c r="B1721" s="1"/>
      <c r="C1721" s="1"/>
      <c r="D1721" s="1"/>
      <c r="E1721" s="1"/>
      <c r="F1721" s="1"/>
      <c r="G1721" s="1"/>
      <c r="H1721" s="1"/>
      <c r="I1721" s="1"/>
      <c r="J1721" s="9"/>
      <c r="K1721" s="1"/>
      <c r="L1721" s="1"/>
      <c r="M1721" s="1"/>
      <c r="N1721" s="9"/>
      <c r="O1721" s="11"/>
      <c r="P1721" s="1"/>
      <c r="Q1721" s="1"/>
      <c r="R1721" s="1"/>
      <c r="S1721" s="1"/>
      <c r="T1721" s="1"/>
      <c r="U1721" s="1"/>
      <c r="V1721" s="9"/>
      <c r="W1721" s="1"/>
      <c r="X1721" s="1"/>
      <c r="Y1721" s="1"/>
      <c r="Z1721" s="1"/>
      <c r="AA1721" s="1"/>
      <c r="AB1721" s="1"/>
      <c r="AC1721" s="65"/>
    </row>
    <row r="1722" spans="2:29" x14ac:dyDescent="0.25">
      <c r="B1722" s="1"/>
      <c r="C1722" s="1"/>
      <c r="D1722" s="1"/>
      <c r="E1722" s="1"/>
      <c r="F1722" s="1"/>
      <c r="G1722" s="1"/>
      <c r="H1722" s="1"/>
      <c r="I1722" s="1"/>
      <c r="J1722" s="9"/>
      <c r="K1722" s="1"/>
      <c r="L1722" s="1"/>
      <c r="M1722" s="1"/>
      <c r="N1722" s="9"/>
      <c r="O1722" s="11"/>
      <c r="P1722" s="1"/>
      <c r="Q1722" s="1"/>
      <c r="R1722" s="1"/>
      <c r="S1722" s="1"/>
      <c r="T1722" s="1"/>
      <c r="U1722" s="1"/>
      <c r="V1722" s="9"/>
      <c r="W1722" s="1"/>
      <c r="X1722" s="1"/>
      <c r="Y1722" s="1"/>
      <c r="Z1722" s="1"/>
      <c r="AA1722" s="1"/>
      <c r="AB1722" s="1"/>
      <c r="AC1722" s="65"/>
    </row>
    <row r="1723" spans="2:29" x14ac:dyDescent="0.25">
      <c r="B1723" s="1"/>
      <c r="C1723" s="1"/>
      <c r="D1723" s="1"/>
      <c r="E1723" s="1"/>
      <c r="F1723" s="1"/>
      <c r="G1723" s="1"/>
      <c r="H1723" s="1"/>
      <c r="I1723" s="1"/>
      <c r="J1723" s="9"/>
      <c r="K1723" s="1"/>
      <c r="L1723" s="1"/>
      <c r="M1723" s="1"/>
      <c r="N1723" s="9"/>
      <c r="O1723" s="11"/>
      <c r="P1723" s="1"/>
      <c r="Q1723" s="1"/>
      <c r="R1723" s="1"/>
      <c r="S1723" s="1"/>
      <c r="T1723" s="1"/>
      <c r="U1723" s="1"/>
      <c r="V1723" s="9"/>
      <c r="W1723" s="1"/>
      <c r="X1723" s="1"/>
      <c r="Y1723" s="1"/>
      <c r="Z1723" s="1"/>
      <c r="AA1723" s="1"/>
      <c r="AB1723" s="1"/>
      <c r="AC1723" s="65"/>
    </row>
    <row r="1724" spans="2:29" x14ac:dyDescent="0.25">
      <c r="B1724" s="1"/>
      <c r="C1724" s="1"/>
      <c r="D1724" s="1"/>
      <c r="E1724" s="1"/>
      <c r="F1724" s="1"/>
      <c r="G1724" s="1"/>
      <c r="H1724" s="1"/>
      <c r="I1724" s="1"/>
      <c r="J1724" s="9"/>
      <c r="K1724" s="1"/>
      <c r="L1724" s="1"/>
      <c r="M1724" s="1"/>
      <c r="N1724" s="9"/>
      <c r="O1724" s="11"/>
      <c r="P1724" s="1"/>
      <c r="Q1724" s="1"/>
      <c r="R1724" s="1"/>
      <c r="S1724" s="1"/>
      <c r="T1724" s="1"/>
      <c r="U1724" s="1"/>
      <c r="V1724" s="9"/>
      <c r="W1724" s="1"/>
      <c r="X1724" s="1"/>
      <c r="Y1724" s="1"/>
      <c r="Z1724" s="1"/>
      <c r="AA1724" s="1"/>
      <c r="AB1724" s="1"/>
      <c r="AC1724" s="65"/>
    </row>
    <row r="1725" spans="2:29" x14ac:dyDescent="0.25">
      <c r="B1725" s="1"/>
      <c r="C1725" s="1"/>
      <c r="D1725" s="1"/>
      <c r="E1725" s="1"/>
      <c r="F1725" s="1"/>
      <c r="G1725" s="1"/>
      <c r="H1725" s="1"/>
      <c r="I1725" s="1"/>
      <c r="J1725" s="9"/>
      <c r="K1725" s="1"/>
      <c r="L1725" s="1"/>
      <c r="M1725" s="1"/>
      <c r="N1725" s="9"/>
      <c r="O1725" s="11"/>
      <c r="P1725" s="1"/>
      <c r="Q1725" s="1"/>
      <c r="R1725" s="1"/>
      <c r="S1725" s="1"/>
      <c r="T1725" s="1"/>
      <c r="U1725" s="1"/>
      <c r="V1725" s="9"/>
      <c r="W1725" s="1"/>
      <c r="X1725" s="1"/>
      <c r="Y1725" s="1"/>
      <c r="Z1725" s="1"/>
      <c r="AA1725" s="1"/>
      <c r="AB1725" s="1"/>
      <c r="AC1725" s="65"/>
    </row>
    <row r="1726" spans="2:29" x14ac:dyDescent="0.25">
      <c r="B1726" s="1"/>
      <c r="C1726" s="1"/>
      <c r="D1726" s="1"/>
      <c r="E1726" s="1"/>
      <c r="F1726" s="1"/>
      <c r="G1726" s="1"/>
      <c r="H1726" s="1"/>
      <c r="I1726" s="1"/>
      <c r="J1726" s="9"/>
      <c r="K1726" s="1"/>
      <c r="L1726" s="1"/>
      <c r="M1726" s="1"/>
      <c r="N1726" s="9"/>
      <c r="O1726" s="11"/>
      <c r="P1726" s="1"/>
      <c r="Q1726" s="1"/>
      <c r="R1726" s="1"/>
      <c r="S1726" s="1"/>
      <c r="T1726" s="1"/>
      <c r="U1726" s="1"/>
      <c r="V1726" s="9"/>
      <c r="W1726" s="1"/>
      <c r="X1726" s="1"/>
      <c r="Y1726" s="1"/>
      <c r="Z1726" s="1"/>
      <c r="AA1726" s="1"/>
      <c r="AB1726" s="1"/>
      <c r="AC1726" s="65"/>
    </row>
    <row r="1727" spans="2:29" x14ac:dyDescent="0.25">
      <c r="B1727" s="1"/>
      <c r="C1727" s="1"/>
      <c r="D1727" s="1"/>
      <c r="E1727" s="1"/>
      <c r="F1727" s="1"/>
      <c r="G1727" s="1"/>
      <c r="H1727" s="1"/>
      <c r="I1727" s="1"/>
      <c r="J1727" s="9"/>
      <c r="K1727" s="1"/>
      <c r="L1727" s="1"/>
      <c r="M1727" s="1"/>
      <c r="N1727" s="9"/>
      <c r="O1727" s="11"/>
      <c r="P1727" s="1"/>
      <c r="Q1727" s="1"/>
      <c r="R1727" s="1"/>
      <c r="S1727" s="1"/>
      <c r="T1727" s="1"/>
      <c r="U1727" s="1"/>
      <c r="V1727" s="9"/>
      <c r="W1727" s="1"/>
      <c r="X1727" s="1"/>
      <c r="Y1727" s="1"/>
      <c r="Z1727" s="1"/>
      <c r="AA1727" s="1"/>
      <c r="AB1727" s="1"/>
      <c r="AC1727" s="65"/>
    </row>
    <row r="1728" spans="2:29" x14ac:dyDescent="0.25">
      <c r="B1728" s="1"/>
      <c r="C1728" s="1"/>
      <c r="D1728" s="1"/>
      <c r="E1728" s="1"/>
      <c r="F1728" s="1"/>
      <c r="G1728" s="1"/>
      <c r="H1728" s="1"/>
      <c r="I1728" s="1"/>
      <c r="J1728" s="9"/>
      <c r="K1728" s="1"/>
      <c r="L1728" s="1"/>
      <c r="M1728" s="1"/>
      <c r="N1728" s="9"/>
      <c r="O1728" s="11"/>
      <c r="P1728" s="1"/>
      <c r="Q1728" s="1"/>
      <c r="R1728" s="1"/>
      <c r="S1728" s="1"/>
      <c r="T1728" s="1"/>
      <c r="U1728" s="1"/>
      <c r="V1728" s="9"/>
      <c r="W1728" s="1"/>
      <c r="X1728" s="1"/>
      <c r="Y1728" s="1"/>
      <c r="Z1728" s="1"/>
      <c r="AA1728" s="1"/>
      <c r="AB1728" s="1"/>
      <c r="AC1728" s="65"/>
    </row>
    <row r="1729" spans="2:29" x14ac:dyDescent="0.25">
      <c r="B1729" s="1"/>
      <c r="C1729" s="1"/>
      <c r="D1729" s="1"/>
      <c r="E1729" s="1"/>
      <c r="F1729" s="1"/>
      <c r="G1729" s="1"/>
      <c r="H1729" s="1"/>
      <c r="I1729" s="1"/>
      <c r="J1729" s="9"/>
      <c r="K1729" s="1"/>
      <c r="L1729" s="1"/>
      <c r="M1729" s="1"/>
      <c r="N1729" s="9"/>
      <c r="O1729" s="11"/>
      <c r="P1729" s="1"/>
      <c r="Q1729" s="1"/>
      <c r="R1729" s="1"/>
      <c r="S1729" s="1"/>
      <c r="T1729" s="1"/>
      <c r="U1729" s="1"/>
      <c r="V1729" s="9"/>
      <c r="W1729" s="1"/>
      <c r="X1729" s="1"/>
      <c r="Y1729" s="1"/>
      <c r="Z1729" s="1"/>
      <c r="AA1729" s="1"/>
      <c r="AB1729" s="1"/>
      <c r="AC1729" s="65"/>
    </row>
    <row r="1730" spans="2:29" x14ac:dyDescent="0.25">
      <c r="B1730" s="1"/>
      <c r="C1730" s="1"/>
      <c r="D1730" s="1"/>
      <c r="E1730" s="1"/>
      <c r="F1730" s="1"/>
      <c r="G1730" s="1"/>
      <c r="H1730" s="1"/>
      <c r="I1730" s="1"/>
      <c r="J1730" s="9"/>
      <c r="K1730" s="1"/>
      <c r="L1730" s="1"/>
      <c r="M1730" s="1"/>
      <c r="N1730" s="9"/>
      <c r="O1730" s="11"/>
      <c r="P1730" s="1"/>
      <c r="Q1730" s="1"/>
      <c r="R1730" s="1"/>
      <c r="S1730" s="1"/>
      <c r="T1730" s="1"/>
      <c r="U1730" s="1"/>
      <c r="V1730" s="9"/>
      <c r="W1730" s="1"/>
      <c r="X1730" s="1"/>
      <c r="Y1730" s="1"/>
      <c r="Z1730" s="1"/>
      <c r="AA1730" s="1"/>
      <c r="AB1730" s="1"/>
      <c r="AC1730" s="65"/>
    </row>
    <row r="1731" spans="2:29" x14ac:dyDescent="0.25">
      <c r="B1731" s="1"/>
      <c r="C1731" s="1"/>
      <c r="D1731" s="1"/>
      <c r="E1731" s="1"/>
      <c r="F1731" s="1"/>
      <c r="G1731" s="1"/>
      <c r="H1731" s="1"/>
      <c r="I1731" s="1"/>
      <c r="J1731" s="9"/>
      <c r="K1731" s="1"/>
      <c r="L1731" s="1"/>
      <c r="M1731" s="1"/>
      <c r="N1731" s="9"/>
      <c r="O1731" s="11"/>
      <c r="P1731" s="1"/>
      <c r="Q1731" s="1"/>
      <c r="R1731" s="1"/>
      <c r="S1731" s="1"/>
      <c r="T1731" s="1"/>
      <c r="U1731" s="1"/>
      <c r="V1731" s="9"/>
      <c r="W1731" s="1"/>
      <c r="X1731" s="1"/>
      <c r="Y1731" s="1"/>
      <c r="Z1731" s="1"/>
      <c r="AA1731" s="1"/>
      <c r="AB1731" s="1"/>
      <c r="AC1731" s="65"/>
    </row>
    <row r="1732" spans="2:29" x14ac:dyDescent="0.25">
      <c r="B1732" s="1"/>
      <c r="C1732" s="1"/>
      <c r="D1732" s="1"/>
      <c r="E1732" s="1"/>
      <c r="F1732" s="1"/>
      <c r="G1732" s="1"/>
      <c r="H1732" s="1"/>
      <c r="I1732" s="1"/>
      <c r="J1732" s="9"/>
      <c r="K1732" s="1"/>
      <c r="L1732" s="1"/>
      <c r="M1732" s="1"/>
      <c r="N1732" s="9"/>
      <c r="O1732" s="11"/>
      <c r="P1732" s="1"/>
      <c r="Q1732" s="1"/>
      <c r="R1732" s="1"/>
      <c r="S1732" s="1"/>
      <c r="T1732" s="1"/>
      <c r="U1732" s="1"/>
      <c r="V1732" s="9"/>
      <c r="W1732" s="1"/>
      <c r="X1732" s="1"/>
      <c r="Y1732" s="1"/>
      <c r="Z1732" s="1"/>
      <c r="AA1732" s="1"/>
      <c r="AB1732" s="1"/>
      <c r="AC1732" s="65"/>
    </row>
    <row r="1733" spans="2:29" x14ac:dyDescent="0.25">
      <c r="B1733" s="1"/>
      <c r="C1733" s="1"/>
      <c r="D1733" s="1"/>
      <c r="E1733" s="1"/>
      <c r="F1733" s="1"/>
      <c r="G1733" s="1"/>
      <c r="H1733" s="1"/>
      <c r="I1733" s="1"/>
      <c r="J1733" s="9"/>
      <c r="K1733" s="1"/>
      <c r="L1733" s="1"/>
      <c r="M1733" s="1"/>
      <c r="N1733" s="9"/>
      <c r="O1733" s="11"/>
      <c r="P1733" s="1"/>
      <c r="Q1733" s="1"/>
      <c r="R1733" s="1"/>
      <c r="S1733" s="1"/>
      <c r="T1733" s="1"/>
      <c r="U1733" s="1"/>
      <c r="V1733" s="9"/>
      <c r="W1733" s="1"/>
      <c r="X1733" s="1"/>
      <c r="Y1733" s="1"/>
      <c r="Z1733" s="1"/>
      <c r="AA1733" s="1"/>
      <c r="AB1733" s="1"/>
      <c r="AC1733" s="65"/>
    </row>
    <row r="1734" spans="2:29" x14ac:dyDescent="0.25">
      <c r="B1734" s="1"/>
      <c r="C1734" s="1"/>
      <c r="D1734" s="1"/>
      <c r="E1734" s="1"/>
      <c r="F1734" s="1"/>
      <c r="G1734" s="1"/>
      <c r="H1734" s="1"/>
      <c r="I1734" s="1"/>
      <c r="J1734" s="9"/>
      <c r="K1734" s="1"/>
      <c r="L1734" s="1"/>
      <c r="M1734" s="1"/>
      <c r="N1734" s="9"/>
      <c r="O1734" s="11"/>
      <c r="P1734" s="1"/>
      <c r="Q1734" s="1"/>
      <c r="R1734" s="1"/>
      <c r="S1734" s="1"/>
      <c r="T1734" s="1"/>
      <c r="U1734" s="1"/>
      <c r="V1734" s="9"/>
      <c r="W1734" s="1"/>
      <c r="X1734" s="1"/>
      <c r="Y1734" s="1"/>
      <c r="Z1734" s="1"/>
      <c r="AA1734" s="1"/>
      <c r="AB1734" s="1"/>
      <c r="AC1734" s="65"/>
    </row>
    <row r="1735" spans="2:29" x14ac:dyDescent="0.25">
      <c r="B1735" s="1"/>
      <c r="C1735" s="1"/>
      <c r="D1735" s="1"/>
      <c r="E1735" s="1"/>
      <c r="F1735" s="1"/>
      <c r="G1735" s="1"/>
      <c r="H1735" s="1"/>
      <c r="I1735" s="1"/>
      <c r="J1735" s="9"/>
      <c r="K1735" s="1"/>
      <c r="L1735" s="1"/>
      <c r="M1735" s="1"/>
      <c r="N1735" s="9"/>
      <c r="O1735" s="11"/>
      <c r="P1735" s="1"/>
      <c r="Q1735" s="1"/>
      <c r="R1735" s="1"/>
      <c r="S1735" s="1"/>
      <c r="T1735" s="1"/>
      <c r="U1735" s="1"/>
      <c r="V1735" s="9"/>
      <c r="W1735" s="1"/>
      <c r="X1735" s="1"/>
      <c r="Y1735" s="1"/>
      <c r="Z1735" s="1"/>
      <c r="AA1735" s="1"/>
      <c r="AB1735" s="1"/>
      <c r="AC1735" s="65"/>
    </row>
    <row r="1736" spans="2:29" x14ac:dyDescent="0.25">
      <c r="B1736" s="1"/>
      <c r="C1736" s="1"/>
      <c r="D1736" s="1"/>
      <c r="E1736" s="1"/>
      <c r="F1736" s="1"/>
      <c r="G1736" s="1"/>
      <c r="H1736" s="1"/>
      <c r="I1736" s="1"/>
      <c r="J1736" s="9"/>
      <c r="K1736" s="1"/>
      <c r="L1736" s="1"/>
      <c r="M1736" s="1"/>
      <c r="N1736" s="9"/>
      <c r="O1736" s="11"/>
      <c r="P1736" s="1"/>
      <c r="Q1736" s="1"/>
      <c r="R1736" s="1"/>
      <c r="S1736" s="1"/>
      <c r="T1736" s="1"/>
      <c r="U1736" s="1"/>
      <c r="V1736" s="9"/>
      <c r="W1736" s="1"/>
      <c r="X1736" s="1"/>
      <c r="Y1736" s="1"/>
      <c r="Z1736" s="1"/>
      <c r="AA1736" s="1"/>
      <c r="AB1736" s="1"/>
      <c r="AC1736" s="65"/>
    </row>
    <row r="1737" spans="2:29" x14ac:dyDescent="0.25">
      <c r="B1737" s="1"/>
      <c r="C1737" s="1"/>
      <c r="D1737" s="1"/>
      <c r="E1737" s="1"/>
      <c r="F1737" s="1"/>
      <c r="G1737" s="1"/>
      <c r="H1737" s="1"/>
      <c r="I1737" s="1"/>
      <c r="J1737" s="9"/>
      <c r="K1737" s="1"/>
      <c r="L1737" s="1"/>
      <c r="M1737" s="1"/>
      <c r="N1737" s="9"/>
      <c r="O1737" s="11"/>
      <c r="P1737" s="1"/>
      <c r="Q1737" s="1"/>
      <c r="R1737" s="1"/>
      <c r="S1737" s="1"/>
      <c r="T1737" s="1"/>
      <c r="U1737" s="1"/>
      <c r="V1737" s="9"/>
      <c r="W1737" s="1"/>
      <c r="X1737" s="1"/>
      <c r="Y1737" s="1"/>
      <c r="Z1737" s="1"/>
      <c r="AA1737" s="1"/>
      <c r="AB1737" s="1"/>
      <c r="AC1737" s="65"/>
    </row>
    <row r="1738" spans="2:29" x14ac:dyDescent="0.25">
      <c r="B1738" s="1"/>
      <c r="C1738" s="1"/>
      <c r="D1738" s="1"/>
      <c r="E1738" s="1"/>
      <c r="F1738" s="1"/>
      <c r="G1738" s="1"/>
      <c r="H1738" s="1"/>
      <c r="I1738" s="1"/>
      <c r="J1738" s="9"/>
      <c r="K1738" s="1"/>
      <c r="L1738" s="1"/>
      <c r="M1738" s="1"/>
      <c r="N1738" s="9"/>
      <c r="O1738" s="11"/>
      <c r="P1738" s="1"/>
      <c r="Q1738" s="1"/>
      <c r="R1738" s="1"/>
      <c r="S1738" s="1"/>
      <c r="T1738" s="1"/>
      <c r="U1738" s="1"/>
      <c r="V1738" s="9"/>
      <c r="W1738" s="1"/>
      <c r="X1738" s="1"/>
      <c r="Y1738" s="1"/>
      <c r="Z1738" s="1"/>
      <c r="AA1738" s="1"/>
      <c r="AB1738" s="1"/>
      <c r="AC1738" s="65"/>
    </row>
    <row r="1739" spans="2:29" x14ac:dyDescent="0.25">
      <c r="B1739" s="1"/>
      <c r="C1739" s="1"/>
      <c r="D1739" s="1"/>
      <c r="E1739" s="1"/>
      <c r="F1739" s="1"/>
      <c r="G1739" s="1"/>
      <c r="H1739" s="1"/>
      <c r="I1739" s="1"/>
      <c r="J1739" s="9"/>
      <c r="K1739" s="1"/>
      <c r="L1739" s="1"/>
      <c r="M1739" s="1"/>
      <c r="N1739" s="9"/>
      <c r="O1739" s="11"/>
      <c r="P1739" s="1"/>
      <c r="Q1739" s="1"/>
      <c r="R1739" s="1"/>
      <c r="S1739" s="1"/>
      <c r="T1739" s="1"/>
      <c r="U1739" s="1"/>
      <c r="V1739" s="9"/>
      <c r="W1739" s="1"/>
      <c r="X1739" s="1"/>
      <c r="Y1739" s="1"/>
      <c r="Z1739" s="1"/>
      <c r="AA1739" s="1"/>
      <c r="AB1739" s="1"/>
      <c r="AC1739" s="65"/>
    </row>
    <row r="1740" spans="2:29" x14ac:dyDescent="0.25">
      <c r="B1740" s="1"/>
      <c r="C1740" s="1"/>
      <c r="D1740" s="1"/>
      <c r="E1740" s="1"/>
      <c r="F1740" s="1"/>
      <c r="G1740" s="1"/>
      <c r="H1740" s="1"/>
      <c r="I1740" s="1"/>
      <c r="J1740" s="9"/>
      <c r="K1740" s="1"/>
      <c r="L1740" s="1"/>
      <c r="M1740" s="1"/>
      <c r="N1740" s="9"/>
      <c r="O1740" s="11"/>
      <c r="P1740" s="1"/>
      <c r="Q1740" s="1"/>
      <c r="R1740" s="1"/>
      <c r="S1740" s="1"/>
      <c r="T1740" s="1"/>
      <c r="U1740" s="1"/>
      <c r="V1740" s="9"/>
      <c r="W1740" s="1"/>
      <c r="X1740" s="1"/>
      <c r="Y1740" s="1"/>
      <c r="Z1740" s="1"/>
      <c r="AA1740" s="1"/>
      <c r="AB1740" s="1"/>
      <c r="AC1740" s="65"/>
    </row>
    <row r="1741" spans="2:29" x14ac:dyDescent="0.25">
      <c r="B1741" s="1"/>
      <c r="C1741" s="1"/>
      <c r="D1741" s="1"/>
      <c r="E1741" s="1"/>
      <c r="F1741" s="1"/>
      <c r="G1741" s="1"/>
      <c r="H1741" s="1"/>
      <c r="I1741" s="1"/>
      <c r="J1741" s="9"/>
      <c r="K1741" s="1"/>
      <c r="L1741" s="1"/>
      <c r="M1741" s="1"/>
      <c r="N1741" s="9"/>
      <c r="O1741" s="11"/>
      <c r="P1741" s="1"/>
      <c r="Q1741" s="1"/>
      <c r="R1741" s="1"/>
      <c r="S1741" s="1"/>
      <c r="T1741" s="1"/>
      <c r="U1741" s="1"/>
      <c r="V1741" s="9"/>
      <c r="W1741" s="1"/>
      <c r="X1741" s="1"/>
      <c r="Y1741" s="1"/>
      <c r="Z1741" s="1"/>
      <c r="AA1741" s="1"/>
      <c r="AB1741" s="1"/>
      <c r="AC1741" s="65"/>
    </row>
    <row r="1742" spans="2:29" x14ac:dyDescent="0.25">
      <c r="B1742" s="1"/>
      <c r="C1742" s="1"/>
      <c r="D1742" s="1"/>
      <c r="E1742" s="1"/>
      <c r="F1742" s="1"/>
      <c r="G1742" s="1"/>
      <c r="H1742" s="1"/>
      <c r="I1742" s="1"/>
      <c r="J1742" s="9"/>
      <c r="K1742" s="1"/>
      <c r="L1742" s="1"/>
      <c r="M1742" s="1"/>
      <c r="N1742" s="9"/>
      <c r="O1742" s="11"/>
      <c r="P1742" s="1"/>
      <c r="Q1742" s="1"/>
      <c r="R1742" s="1"/>
      <c r="S1742" s="1"/>
      <c r="T1742" s="1"/>
      <c r="U1742" s="1"/>
      <c r="V1742" s="9"/>
      <c r="W1742" s="1"/>
      <c r="X1742" s="1"/>
      <c r="Y1742" s="1"/>
      <c r="Z1742" s="1"/>
      <c r="AA1742" s="1"/>
      <c r="AB1742" s="1"/>
      <c r="AC1742" s="65"/>
    </row>
    <row r="1743" spans="2:29" x14ac:dyDescent="0.25">
      <c r="B1743" s="1"/>
      <c r="C1743" s="1"/>
      <c r="D1743" s="1"/>
      <c r="E1743" s="1"/>
      <c r="F1743" s="1"/>
      <c r="G1743" s="1"/>
      <c r="H1743" s="1"/>
      <c r="I1743" s="1"/>
      <c r="J1743" s="9"/>
      <c r="K1743" s="1"/>
      <c r="L1743" s="1"/>
      <c r="M1743" s="1"/>
      <c r="N1743" s="9"/>
      <c r="O1743" s="11"/>
      <c r="P1743" s="1"/>
      <c r="Q1743" s="1"/>
      <c r="R1743" s="1"/>
      <c r="S1743" s="1"/>
      <c r="T1743" s="1"/>
      <c r="U1743" s="1"/>
      <c r="V1743" s="9"/>
      <c r="W1743" s="1"/>
      <c r="X1743" s="1"/>
      <c r="Y1743" s="1"/>
      <c r="Z1743" s="1"/>
      <c r="AA1743" s="1"/>
      <c r="AB1743" s="1"/>
      <c r="AC1743" s="65"/>
    </row>
    <row r="1744" spans="2:29" x14ac:dyDescent="0.25">
      <c r="B1744" s="1"/>
      <c r="C1744" s="1"/>
      <c r="D1744" s="1"/>
      <c r="E1744" s="1"/>
      <c r="F1744" s="1"/>
      <c r="G1744" s="1"/>
      <c r="H1744" s="1"/>
      <c r="I1744" s="1"/>
      <c r="J1744" s="9"/>
      <c r="K1744" s="1"/>
      <c r="L1744" s="1"/>
      <c r="M1744" s="1"/>
      <c r="N1744" s="9"/>
      <c r="O1744" s="11"/>
      <c r="P1744" s="1"/>
      <c r="Q1744" s="1"/>
      <c r="R1744" s="1"/>
      <c r="S1744" s="1"/>
      <c r="T1744" s="1"/>
      <c r="U1744" s="1"/>
      <c r="V1744" s="9"/>
      <c r="W1744" s="1"/>
      <c r="X1744" s="1"/>
      <c r="Y1744" s="1"/>
      <c r="Z1744" s="1"/>
      <c r="AA1744" s="1"/>
      <c r="AB1744" s="1"/>
      <c r="AC1744" s="65"/>
    </row>
    <row r="1745" spans="2:29" x14ac:dyDescent="0.25">
      <c r="B1745" s="1"/>
      <c r="C1745" s="1"/>
      <c r="D1745" s="1"/>
      <c r="E1745" s="1"/>
      <c r="F1745" s="1"/>
      <c r="G1745" s="1"/>
      <c r="H1745" s="1"/>
      <c r="I1745" s="1"/>
      <c r="J1745" s="9"/>
      <c r="K1745" s="1"/>
      <c r="L1745" s="1"/>
      <c r="M1745" s="1"/>
      <c r="N1745" s="9"/>
      <c r="O1745" s="11"/>
      <c r="P1745" s="1"/>
      <c r="Q1745" s="1"/>
      <c r="R1745" s="1"/>
      <c r="S1745" s="1"/>
      <c r="T1745" s="1"/>
      <c r="U1745" s="1"/>
      <c r="V1745" s="9"/>
      <c r="W1745" s="1"/>
      <c r="X1745" s="1"/>
      <c r="Y1745" s="1"/>
      <c r="Z1745" s="1"/>
      <c r="AA1745" s="1"/>
      <c r="AB1745" s="1"/>
      <c r="AC1745" s="65"/>
    </row>
    <row r="1746" spans="2:29" x14ac:dyDescent="0.25">
      <c r="B1746" s="1"/>
      <c r="C1746" s="1"/>
      <c r="D1746" s="1"/>
      <c r="E1746" s="1"/>
      <c r="F1746" s="1"/>
      <c r="G1746" s="1"/>
      <c r="H1746" s="1"/>
      <c r="I1746" s="1"/>
      <c r="J1746" s="9"/>
      <c r="K1746" s="1"/>
      <c r="L1746" s="1"/>
      <c r="M1746" s="1"/>
      <c r="N1746" s="9"/>
      <c r="O1746" s="11"/>
      <c r="P1746" s="1"/>
      <c r="Q1746" s="1"/>
      <c r="R1746" s="1"/>
      <c r="S1746" s="1"/>
      <c r="T1746" s="1"/>
      <c r="U1746" s="1"/>
      <c r="V1746" s="9"/>
      <c r="W1746" s="1"/>
      <c r="X1746" s="1"/>
      <c r="Y1746" s="1"/>
      <c r="Z1746" s="1"/>
      <c r="AA1746" s="1"/>
      <c r="AB1746" s="1"/>
      <c r="AC1746" s="65"/>
    </row>
    <row r="1747" spans="2:29" x14ac:dyDescent="0.25">
      <c r="B1747" s="1"/>
      <c r="C1747" s="1"/>
      <c r="D1747" s="1"/>
      <c r="E1747" s="1"/>
      <c r="F1747" s="1"/>
      <c r="G1747" s="1"/>
      <c r="H1747" s="1"/>
      <c r="I1747" s="1"/>
      <c r="J1747" s="9"/>
      <c r="K1747" s="1"/>
      <c r="L1747" s="1"/>
      <c r="M1747" s="1"/>
      <c r="N1747" s="9"/>
      <c r="O1747" s="11"/>
      <c r="P1747" s="1"/>
      <c r="Q1747" s="1"/>
      <c r="R1747" s="1"/>
      <c r="S1747" s="1"/>
      <c r="T1747" s="1"/>
      <c r="U1747" s="1"/>
      <c r="V1747" s="9"/>
      <c r="W1747" s="1"/>
      <c r="X1747" s="1"/>
      <c r="Y1747" s="1"/>
      <c r="Z1747" s="1"/>
      <c r="AA1747" s="1"/>
      <c r="AB1747" s="1"/>
      <c r="AC1747" s="65"/>
    </row>
    <row r="1748" spans="2:29" x14ac:dyDescent="0.25">
      <c r="B1748" s="1"/>
      <c r="C1748" s="1"/>
      <c r="D1748" s="1"/>
      <c r="E1748" s="1"/>
      <c r="F1748" s="1"/>
      <c r="G1748" s="1"/>
      <c r="H1748" s="1"/>
      <c r="I1748" s="1"/>
      <c r="J1748" s="9"/>
      <c r="K1748" s="1"/>
      <c r="L1748" s="1"/>
      <c r="M1748" s="1"/>
      <c r="N1748" s="9"/>
      <c r="O1748" s="11"/>
      <c r="P1748" s="1"/>
      <c r="Q1748" s="1"/>
      <c r="R1748" s="1"/>
      <c r="S1748" s="1"/>
      <c r="T1748" s="1"/>
      <c r="U1748" s="1"/>
      <c r="V1748" s="9"/>
      <c r="W1748" s="1"/>
      <c r="X1748" s="1"/>
      <c r="Y1748" s="1"/>
      <c r="Z1748" s="1"/>
      <c r="AA1748" s="1"/>
      <c r="AB1748" s="1"/>
      <c r="AC1748" s="65"/>
    </row>
    <row r="1749" spans="2:29" x14ac:dyDescent="0.25">
      <c r="B1749" s="1"/>
      <c r="C1749" s="1"/>
      <c r="D1749" s="1"/>
      <c r="E1749" s="1"/>
      <c r="F1749" s="1"/>
      <c r="G1749" s="1"/>
      <c r="H1749" s="1"/>
      <c r="I1749" s="1"/>
      <c r="J1749" s="9"/>
      <c r="K1749" s="1"/>
      <c r="L1749" s="1"/>
      <c r="M1749" s="1"/>
      <c r="N1749" s="9"/>
      <c r="O1749" s="11"/>
      <c r="P1749" s="1"/>
      <c r="Q1749" s="1"/>
      <c r="R1749" s="1"/>
      <c r="S1749" s="1"/>
      <c r="T1749" s="1"/>
      <c r="U1749" s="1"/>
      <c r="V1749" s="9"/>
      <c r="W1749" s="1"/>
      <c r="X1749" s="1"/>
      <c r="Y1749" s="1"/>
      <c r="Z1749" s="1"/>
      <c r="AA1749" s="1"/>
      <c r="AB1749" s="1"/>
      <c r="AC1749" s="65"/>
    </row>
    <row r="1750" spans="2:29" x14ac:dyDescent="0.25">
      <c r="B1750" s="1"/>
      <c r="C1750" s="1"/>
      <c r="D1750" s="1"/>
      <c r="E1750" s="1"/>
      <c r="F1750" s="1"/>
      <c r="G1750" s="1"/>
      <c r="H1750" s="1"/>
      <c r="I1750" s="1"/>
      <c r="J1750" s="9"/>
      <c r="K1750" s="1"/>
      <c r="L1750" s="1"/>
      <c r="M1750" s="1"/>
      <c r="N1750" s="9"/>
      <c r="O1750" s="11"/>
      <c r="P1750" s="1"/>
      <c r="Q1750" s="1"/>
      <c r="R1750" s="1"/>
      <c r="S1750" s="1"/>
      <c r="T1750" s="1"/>
      <c r="U1750" s="1"/>
      <c r="V1750" s="9"/>
      <c r="W1750" s="1"/>
      <c r="X1750" s="1"/>
      <c r="Y1750" s="1"/>
      <c r="Z1750" s="1"/>
      <c r="AA1750" s="1"/>
      <c r="AB1750" s="1"/>
      <c r="AC1750" s="65"/>
    </row>
    <row r="1751" spans="2:29" x14ac:dyDescent="0.25">
      <c r="B1751" s="1"/>
      <c r="C1751" s="1"/>
      <c r="D1751" s="1"/>
      <c r="E1751" s="1"/>
      <c r="F1751" s="1"/>
      <c r="G1751" s="1"/>
      <c r="H1751" s="1"/>
      <c r="I1751" s="1"/>
      <c r="J1751" s="9"/>
      <c r="K1751" s="1"/>
      <c r="L1751" s="1"/>
      <c r="M1751" s="1"/>
      <c r="N1751" s="9"/>
      <c r="O1751" s="11"/>
      <c r="P1751" s="1"/>
      <c r="Q1751" s="1"/>
      <c r="R1751" s="1"/>
      <c r="S1751" s="1"/>
      <c r="T1751" s="1"/>
      <c r="U1751" s="1"/>
      <c r="V1751" s="9"/>
      <c r="W1751" s="1"/>
      <c r="X1751" s="1"/>
      <c r="Y1751" s="1"/>
      <c r="Z1751" s="1"/>
      <c r="AA1751" s="1"/>
      <c r="AB1751" s="1"/>
      <c r="AC1751" s="65"/>
    </row>
    <row r="1752" spans="2:29" x14ac:dyDescent="0.25">
      <c r="B1752" s="1"/>
      <c r="C1752" s="1"/>
      <c r="D1752" s="1"/>
      <c r="E1752" s="1"/>
      <c r="F1752" s="1"/>
      <c r="G1752" s="1"/>
      <c r="H1752" s="1"/>
      <c r="I1752" s="1"/>
      <c r="J1752" s="9"/>
      <c r="K1752" s="1"/>
      <c r="L1752" s="1"/>
      <c r="M1752" s="1"/>
      <c r="N1752" s="9"/>
      <c r="O1752" s="11"/>
      <c r="P1752" s="1"/>
      <c r="Q1752" s="1"/>
      <c r="R1752" s="1"/>
      <c r="S1752" s="1"/>
      <c r="T1752" s="1"/>
      <c r="U1752" s="1"/>
      <c r="V1752" s="9"/>
      <c r="W1752" s="1"/>
      <c r="X1752" s="1"/>
      <c r="Y1752" s="1"/>
      <c r="Z1752" s="1"/>
      <c r="AA1752" s="1"/>
      <c r="AB1752" s="1"/>
      <c r="AC1752" s="65"/>
    </row>
    <row r="1753" spans="2:29" x14ac:dyDescent="0.25">
      <c r="B1753" s="1"/>
      <c r="C1753" s="1"/>
      <c r="D1753" s="1"/>
      <c r="E1753" s="1"/>
      <c r="F1753" s="1"/>
      <c r="G1753" s="1"/>
      <c r="H1753" s="1"/>
      <c r="I1753" s="1"/>
      <c r="J1753" s="9"/>
      <c r="K1753" s="1"/>
      <c r="L1753" s="1"/>
      <c r="M1753" s="1"/>
      <c r="N1753" s="9"/>
      <c r="O1753" s="11"/>
      <c r="P1753" s="1"/>
      <c r="Q1753" s="1"/>
      <c r="R1753" s="1"/>
      <c r="S1753" s="1"/>
      <c r="T1753" s="1"/>
      <c r="U1753" s="1"/>
      <c r="V1753" s="9"/>
      <c r="W1753" s="1"/>
      <c r="X1753" s="1"/>
      <c r="Y1753" s="1"/>
      <c r="Z1753" s="1"/>
      <c r="AA1753" s="1"/>
      <c r="AB1753" s="1"/>
      <c r="AC1753" s="65"/>
    </row>
    <row r="1754" spans="2:29" x14ac:dyDescent="0.25">
      <c r="B1754" s="1"/>
      <c r="C1754" s="1"/>
      <c r="D1754" s="1"/>
      <c r="E1754" s="1"/>
      <c r="F1754" s="1"/>
      <c r="G1754" s="1"/>
      <c r="H1754" s="1"/>
      <c r="I1754" s="1"/>
      <c r="J1754" s="9"/>
      <c r="K1754" s="1"/>
      <c r="L1754" s="1"/>
      <c r="M1754" s="1"/>
      <c r="N1754" s="9"/>
      <c r="O1754" s="11"/>
      <c r="P1754" s="1"/>
      <c r="Q1754" s="1"/>
      <c r="R1754" s="1"/>
      <c r="S1754" s="1"/>
      <c r="T1754" s="1"/>
      <c r="U1754" s="1"/>
      <c r="V1754" s="9"/>
      <c r="W1754" s="1"/>
      <c r="X1754" s="1"/>
      <c r="Y1754" s="1"/>
      <c r="Z1754" s="1"/>
      <c r="AA1754" s="1"/>
      <c r="AB1754" s="1"/>
      <c r="AC1754" s="65"/>
    </row>
    <row r="1755" spans="2:29" x14ac:dyDescent="0.25">
      <c r="B1755" s="1"/>
      <c r="C1755" s="1"/>
      <c r="D1755" s="1"/>
      <c r="E1755" s="1"/>
      <c r="F1755" s="1"/>
      <c r="G1755" s="1"/>
      <c r="H1755" s="1"/>
      <c r="I1755" s="1"/>
      <c r="J1755" s="9"/>
      <c r="K1755" s="1"/>
      <c r="L1755" s="1"/>
      <c r="M1755" s="1"/>
      <c r="N1755" s="9"/>
      <c r="O1755" s="11"/>
      <c r="P1755" s="1"/>
      <c r="Q1755" s="1"/>
      <c r="R1755" s="1"/>
      <c r="S1755" s="1"/>
      <c r="T1755" s="1"/>
      <c r="U1755" s="1"/>
      <c r="V1755" s="9"/>
      <c r="W1755" s="1"/>
      <c r="X1755" s="1"/>
      <c r="Y1755" s="1"/>
      <c r="Z1755" s="1"/>
      <c r="AA1755" s="1"/>
      <c r="AB1755" s="1"/>
      <c r="AC1755" s="65"/>
    </row>
    <row r="1756" spans="2:29" x14ac:dyDescent="0.25">
      <c r="B1756" s="1"/>
      <c r="C1756" s="1"/>
      <c r="D1756" s="1"/>
      <c r="E1756" s="1"/>
      <c r="F1756" s="1"/>
      <c r="G1756" s="1"/>
      <c r="H1756" s="1"/>
      <c r="I1756" s="1"/>
      <c r="J1756" s="9"/>
      <c r="K1756" s="1"/>
      <c r="L1756" s="1"/>
      <c r="M1756" s="1"/>
      <c r="N1756" s="9"/>
      <c r="O1756" s="11"/>
      <c r="P1756" s="1"/>
      <c r="Q1756" s="1"/>
      <c r="R1756" s="1"/>
      <c r="S1756" s="1"/>
      <c r="T1756" s="1"/>
      <c r="U1756" s="1"/>
      <c r="V1756" s="9"/>
      <c r="W1756" s="1"/>
      <c r="X1756" s="1"/>
      <c r="Y1756" s="1"/>
      <c r="Z1756" s="1"/>
      <c r="AA1756" s="1"/>
      <c r="AB1756" s="1"/>
      <c r="AC1756" s="65"/>
    </row>
    <row r="1757" spans="2:29" x14ac:dyDescent="0.25">
      <c r="B1757" s="1"/>
      <c r="C1757" s="1"/>
      <c r="D1757" s="1"/>
      <c r="E1757" s="1"/>
      <c r="F1757" s="1"/>
      <c r="G1757" s="1"/>
      <c r="H1757" s="1"/>
      <c r="I1757" s="1"/>
      <c r="J1757" s="9"/>
      <c r="K1757" s="1"/>
      <c r="L1757" s="1"/>
      <c r="M1757" s="1"/>
      <c r="N1757" s="9"/>
      <c r="O1757" s="11"/>
      <c r="P1757" s="1"/>
      <c r="Q1757" s="1"/>
      <c r="R1757" s="1"/>
      <c r="S1757" s="1"/>
      <c r="T1757" s="1"/>
      <c r="U1757" s="1"/>
      <c r="V1757" s="9"/>
      <c r="W1757" s="1"/>
      <c r="X1757" s="1"/>
      <c r="Y1757" s="1"/>
      <c r="Z1757" s="1"/>
      <c r="AA1757" s="1"/>
      <c r="AB1757" s="1"/>
      <c r="AC1757" s="65"/>
    </row>
    <row r="1758" spans="2:29" x14ac:dyDescent="0.25">
      <c r="B1758" s="1"/>
      <c r="C1758" s="1"/>
      <c r="D1758" s="1"/>
      <c r="E1758" s="1"/>
      <c r="F1758" s="1"/>
      <c r="G1758" s="1"/>
      <c r="H1758" s="1"/>
      <c r="I1758" s="1"/>
      <c r="J1758" s="9"/>
      <c r="K1758" s="1"/>
      <c r="L1758" s="1"/>
      <c r="M1758" s="1"/>
      <c r="N1758" s="9"/>
      <c r="O1758" s="11"/>
      <c r="P1758" s="1"/>
      <c r="Q1758" s="1"/>
      <c r="R1758" s="1"/>
      <c r="S1758" s="1"/>
      <c r="T1758" s="1"/>
      <c r="U1758" s="1"/>
      <c r="V1758" s="9"/>
      <c r="W1758" s="1"/>
      <c r="X1758" s="1"/>
      <c r="Y1758" s="1"/>
      <c r="Z1758" s="1"/>
      <c r="AA1758" s="1"/>
      <c r="AB1758" s="1"/>
      <c r="AC1758" s="65"/>
    </row>
    <row r="1759" spans="2:29" x14ac:dyDescent="0.25">
      <c r="B1759" s="1"/>
      <c r="C1759" s="1"/>
      <c r="D1759" s="1"/>
      <c r="E1759" s="1"/>
      <c r="F1759" s="1"/>
      <c r="G1759" s="1"/>
      <c r="H1759" s="1"/>
      <c r="I1759" s="1"/>
      <c r="J1759" s="9"/>
      <c r="K1759" s="1"/>
      <c r="L1759" s="1"/>
      <c r="M1759" s="1"/>
      <c r="N1759" s="9"/>
      <c r="O1759" s="11"/>
      <c r="P1759" s="1"/>
      <c r="Q1759" s="1"/>
      <c r="R1759" s="1"/>
      <c r="S1759" s="1"/>
      <c r="T1759" s="1"/>
      <c r="U1759" s="1"/>
      <c r="V1759" s="9"/>
      <c r="W1759" s="1"/>
      <c r="X1759" s="1"/>
      <c r="Y1759" s="1"/>
      <c r="Z1759" s="1"/>
      <c r="AA1759" s="1"/>
      <c r="AB1759" s="1"/>
      <c r="AC1759" s="65"/>
    </row>
    <row r="1760" spans="2:29" x14ac:dyDescent="0.25">
      <c r="B1760" s="1"/>
      <c r="C1760" s="1"/>
      <c r="D1760" s="1"/>
      <c r="E1760" s="1"/>
      <c r="F1760" s="1"/>
      <c r="G1760" s="1"/>
      <c r="H1760" s="1"/>
      <c r="I1760" s="1"/>
      <c r="J1760" s="9"/>
      <c r="K1760" s="1"/>
      <c r="L1760" s="1"/>
      <c r="M1760" s="1"/>
      <c r="N1760" s="9"/>
      <c r="O1760" s="11"/>
      <c r="P1760" s="1"/>
      <c r="Q1760" s="1"/>
      <c r="R1760" s="1"/>
      <c r="S1760" s="1"/>
      <c r="T1760" s="1"/>
      <c r="U1760" s="1"/>
      <c r="V1760" s="9"/>
      <c r="W1760" s="1"/>
      <c r="X1760" s="1"/>
      <c r="Y1760" s="1"/>
      <c r="Z1760" s="1"/>
      <c r="AA1760" s="1"/>
      <c r="AB1760" s="1"/>
      <c r="AC1760" s="65"/>
    </row>
    <row r="1761" spans="2:29" x14ac:dyDescent="0.25">
      <c r="B1761" s="1"/>
      <c r="C1761" s="1"/>
      <c r="D1761" s="1"/>
      <c r="E1761" s="1"/>
      <c r="F1761" s="1"/>
      <c r="G1761" s="1"/>
      <c r="H1761" s="1"/>
      <c r="I1761" s="1"/>
      <c r="J1761" s="9"/>
      <c r="K1761" s="1"/>
      <c r="L1761" s="1"/>
      <c r="M1761" s="1"/>
      <c r="N1761" s="9"/>
      <c r="O1761" s="11"/>
      <c r="P1761" s="1"/>
      <c r="Q1761" s="1"/>
      <c r="R1761" s="1"/>
      <c r="S1761" s="1"/>
      <c r="T1761" s="1"/>
      <c r="U1761" s="1"/>
      <c r="V1761" s="9"/>
      <c r="W1761" s="1"/>
      <c r="X1761" s="1"/>
      <c r="Y1761" s="1"/>
      <c r="Z1761" s="1"/>
      <c r="AA1761" s="1"/>
      <c r="AB1761" s="1"/>
      <c r="AC1761" s="65"/>
    </row>
    <row r="1762" spans="2:29" x14ac:dyDescent="0.25">
      <c r="B1762" s="1"/>
      <c r="C1762" s="1"/>
      <c r="D1762" s="1"/>
      <c r="E1762" s="1"/>
      <c r="F1762" s="1"/>
      <c r="G1762" s="1"/>
      <c r="H1762" s="1"/>
      <c r="I1762" s="1"/>
      <c r="J1762" s="9"/>
      <c r="K1762" s="1"/>
      <c r="L1762" s="1"/>
      <c r="M1762" s="1"/>
      <c r="N1762" s="9"/>
      <c r="O1762" s="11"/>
      <c r="P1762" s="1"/>
      <c r="Q1762" s="1"/>
      <c r="R1762" s="1"/>
      <c r="S1762" s="1"/>
      <c r="T1762" s="1"/>
      <c r="U1762" s="1"/>
      <c r="V1762" s="9"/>
      <c r="W1762" s="1"/>
      <c r="X1762" s="1"/>
      <c r="Y1762" s="1"/>
      <c r="Z1762" s="1"/>
      <c r="AA1762" s="1"/>
      <c r="AB1762" s="1"/>
      <c r="AC1762" s="65"/>
    </row>
    <row r="1763" spans="2:29" x14ac:dyDescent="0.25">
      <c r="B1763" s="1"/>
      <c r="C1763" s="1"/>
      <c r="D1763" s="1"/>
      <c r="E1763" s="1"/>
      <c r="F1763" s="1"/>
      <c r="G1763" s="1"/>
      <c r="H1763" s="1"/>
      <c r="I1763" s="1"/>
      <c r="J1763" s="9"/>
      <c r="K1763" s="1"/>
      <c r="L1763" s="1"/>
      <c r="M1763" s="1"/>
      <c r="N1763" s="9"/>
      <c r="O1763" s="11"/>
      <c r="P1763" s="1"/>
      <c r="Q1763" s="1"/>
      <c r="R1763" s="1"/>
      <c r="S1763" s="1"/>
      <c r="T1763" s="1"/>
      <c r="U1763" s="1"/>
      <c r="V1763" s="9"/>
      <c r="W1763" s="1"/>
      <c r="X1763" s="1"/>
      <c r="Y1763" s="1"/>
      <c r="Z1763" s="1"/>
      <c r="AA1763" s="1"/>
      <c r="AB1763" s="1"/>
      <c r="AC1763" s="65"/>
    </row>
    <row r="1764" spans="2:29" x14ac:dyDescent="0.25">
      <c r="B1764" s="1"/>
      <c r="C1764" s="1"/>
      <c r="D1764" s="1"/>
      <c r="E1764" s="1"/>
      <c r="F1764" s="1"/>
      <c r="G1764" s="1"/>
      <c r="H1764" s="1"/>
      <c r="I1764" s="1"/>
      <c r="J1764" s="9"/>
      <c r="K1764" s="1"/>
      <c r="L1764" s="1"/>
      <c r="M1764" s="1"/>
      <c r="N1764" s="9"/>
      <c r="O1764" s="11"/>
      <c r="P1764" s="1"/>
      <c r="Q1764" s="1"/>
      <c r="R1764" s="1"/>
      <c r="S1764" s="1"/>
      <c r="T1764" s="1"/>
      <c r="U1764" s="1"/>
      <c r="V1764" s="9"/>
      <c r="W1764" s="1"/>
      <c r="X1764" s="1"/>
      <c r="Y1764" s="1"/>
      <c r="Z1764" s="1"/>
      <c r="AA1764" s="1"/>
      <c r="AB1764" s="1"/>
      <c r="AC1764" s="65"/>
    </row>
    <row r="1765" spans="2:29" x14ac:dyDescent="0.25">
      <c r="B1765" s="1"/>
      <c r="C1765" s="1"/>
      <c r="D1765" s="1"/>
      <c r="E1765" s="1"/>
      <c r="F1765" s="1"/>
      <c r="G1765" s="1"/>
      <c r="H1765" s="1"/>
      <c r="I1765" s="1"/>
      <c r="J1765" s="9"/>
      <c r="K1765" s="1"/>
      <c r="L1765" s="1"/>
      <c r="M1765" s="1"/>
      <c r="N1765" s="9"/>
      <c r="O1765" s="11"/>
      <c r="P1765" s="1"/>
      <c r="Q1765" s="1"/>
      <c r="R1765" s="1"/>
      <c r="S1765" s="1"/>
      <c r="T1765" s="1"/>
      <c r="U1765" s="1"/>
      <c r="V1765" s="9"/>
      <c r="W1765" s="1"/>
      <c r="X1765" s="1"/>
      <c r="Y1765" s="1"/>
      <c r="Z1765" s="1"/>
      <c r="AA1765" s="1"/>
      <c r="AB1765" s="1"/>
      <c r="AC1765" s="65"/>
    </row>
    <row r="1766" spans="2:29" x14ac:dyDescent="0.25">
      <c r="B1766" s="1"/>
      <c r="C1766" s="1"/>
      <c r="D1766" s="1"/>
      <c r="E1766" s="1"/>
      <c r="F1766" s="1"/>
      <c r="G1766" s="1"/>
      <c r="H1766" s="1"/>
      <c r="I1766" s="1"/>
      <c r="J1766" s="9"/>
      <c r="K1766" s="1"/>
      <c r="L1766" s="1"/>
      <c r="M1766" s="1"/>
      <c r="N1766" s="9"/>
      <c r="O1766" s="11"/>
      <c r="P1766" s="1"/>
      <c r="Q1766" s="1"/>
      <c r="R1766" s="1"/>
      <c r="S1766" s="1"/>
      <c r="T1766" s="1"/>
      <c r="U1766" s="1"/>
      <c r="V1766" s="9"/>
      <c r="W1766" s="1"/>
      <c r="X1766" s="1"/>
      <c r="Y1766" s="1"/>
      <c r="Z1766" s="1"/>
      <c r="AA1766" s="1"/>
      <c r="AB1766" s="1"/>
      <c r="AC1766" s="65"/>
    </row>
    <row r="1767" spans="2:29" x14ac:dyDescent="0.25">
      <c r="B1767" s="1"/>
      <c r="C1767" s="1"/>
      <c r="D1767" s="1"/>
      <c r="E1767" s="1"/>
      <c r="F1767" s="1"/>
      <c r="G1767" s="1"/>
      <c r="H1767" s="1"/>
      <c r="I1767" s="1"/>
      <c r="J1767" s="9"/>
      <c r="K1767" s="1"/>
      <c r="L1767" s="1"/>
      <c r="M1767" s="1"/>
      <c r="N1767" s="9"/>
      <c r="O1767" s="11"/>
      <c r="P1767" s="1"/>
      <c r="Q1767" s="1"/>
      <c r="R1767" s="1"/>
      <c r="S1767" s="1"/>
      <c r="T1767" s="1"/>
      <c r="U1767" s="1"/>
      <c r="V1767" s="9"/>
      <c r="W1767" s="1"/>
      <c r="X1767" s="1"/>
      <c r="Y1767" s="1"/>
      <c r="Z1767" s="1"/>
      <c r="AA1767" s="1"/>
      <c r="AB1767" s="1"/>
      <c r="AC1767" s="65"/>
    </row>
    <row r="1768" spans="2:29" x14ac:dyDescent="0.25">
      <c r="B1768" s="1"/>
      <c r="C1768" s="1"/>
      <c r="D1768" s="1"/>
      <c r="E1768" s="1"/>
      <c r="F1768" s="1"/>
      <c r="G1768" s="1"/>
      <c r="H1768" s="1"/>
      <c r="I1768" s="1"/>
      <c r="J1768" s="9"/>
      <c r="K1768" s="1"/>
      <c r="L1768" s="1"/>
      <c r="M1768" s="1"/>
      <c r="N1768" s="9"/>
      <c r="O1768" s="11"/>
      <c r="P1768" s="1"/>
      <c r="Q1768" s="1"/>
      <c r="R1768" s="1"/>
      <c r="S1768" s="1"/>
      <c r="T1768" s="1"/>
      <c r="U1768" s="1"/>
      <c r="V1768" s="9"/>
      <c r="W1768" s="1"/>
      <c r="X1768" s="1"/>
      <c r="Y1768" s="1"/>
      <c r="Z1768" s="1"/>
      <c r="AA1768" s="1"/>
      <c r="AB1768" s="1"/>
      <c r="AC1768" s="65"/>
    </row>
    <row r="1769" spans="2:29" x14ac:dyDescent="0.25">
      <c r="B1769" s="1"/>
      <c r="C1769" s="1"/>
      <c r="D1769" s="1"/>
      <c r="E1769" s="1"/>
      <c r="F1769" s="1"/>
      <c r="G1769" s="1"/>
      <c r="H1769" s="1"/>
      <c r="I1769" s="1"/>
      <c r="J1769" s="9"/>
      <c r="K1769" s="1"/>
      <c r="L1769" s="1"/>
      <c r="M1769" s="1"/>
      <c r="N1769" s="9"/>
      <c r="O1769" s="11"/>
      <c r="P1769" s="1"/>
      <c r="Q1769" s="1"/>
      <c r="R1769" s="1"/>
      <c r="S1769" s="1"/>
      <c r="T1769" s="1"/>
      <c r="U1769" s="1"/>
      <c r="V1769" s="9"/>
      <c r="W1769" s="1"/>
      <c r="X1769" s="1"/>
      <c r="Y1769" s="1"/>
      <c r="Z1769" s="1"/>
      <c r="AA1769" s="1"/>
      <c r="AB1769" s="1"/>
      <c r="AC1769" s="65"/>
    </row>
    <row r="1770" spans="2:29" x14ac:dyDescent="0.25">
      <c r="B1770" s="1"/>
      <c r="C1770" s="1"/>
      <c r="D1770" s="1"/>
      <c r="E1770" s="1"/>
      <c r="F1770" s="1"/>
      <c r="G1770" s="1"/>
      <c r="H1770" s="1"/>
      <c r="I1770" s="1"/>
      <c r="J1770" s="9"/>
      <c r="K1770" s="1"/>
      <c r="L1770" s="1"/>
      <c r="M1770" s="1"/>
      <c r="N1770" s="9"/>
      <c r="O1770" s="11"/>
      <c r="P1770" s="1"/>
      <c r="Q1770" s="1"/>
      <c r="R1770" s="1"/>
      <c r="S1770" s="1"/>
      <c r="T1770" s="1"/>
      <c r="U1770" s="1"/>
      <c r="V1770" s="9"/>
      <c r="W1770" s="1"/>
      <c r="X1770" s="1"/>
      <c r="Y1770" s="1"/>
      <c r="Z1770" s="1"/>
      <c r="AA1770" s="1"/>
      <c r="AB1770" s="1"/>
      <c r="AC1770" s="65"/>
    </row>
    <row r="1771" spans="2:29" x14ac:dyDescent="0.25">
      <c r="B1771" s="1"/>
      <c r="C1771" s="1"/>
      <c r="D1771" s="1"/>
      <c r="E1771" s="1"/>
      <c r="F1771" s="1"/>
      <c r="G1771" s="1"/>
      <c r="H1771" s="1"/>
      <c r="I1771" s="1"/>
      <c r="J1771" s="9"/>
      <c r="K1771" s="1"/>
      <c r="L1771" s="1"/>
      <c r="M1771" s="1"/>
      <c r="N1771" s="9"/>
      <c r="O1771" s="11"/>
      <c r="P1771" s="1"/>
      <c r="Q1771" s="1"/>
      <c r="R1771" s="1"/>
      <c r="S1771" s="1"/>
      <c r="T1771" s="1"/>
      <c r="U1771" s="1"/>
      <c r="V1771" s="9"/>
      <c r="W1771" s="1"/>
      <c r="X1771" s="1"/>
      <c r="Y1771" s="1"/>
      <c r="Z1771" s="1"/>
      <c r="AA1771" s="1"/>
      <c r="AB1771" s="1"/>
      <c r="AC1771" s="65"/>
    </row>
    <row r="1772" spans="2:29" x14ac:dyDescent="0.25">
      <c r="B1772" s="1"/>
      <c r="C1772" s="1"/>
      <c r="D1772" s="1"/>
      <c r="E1772" s="1"/>
      <c r="F1772" s="1"/>
      <c r="G1772" s="1"/>
      <c r="H1772" s="1"/>
      <c r="I1772" s="1"/>
      <c r="J1772" s="9"/>
      <c r="K1772" s="1"/>
      <c r="L1772" s="1"/>
      <c r="M1772" s="1"/>
      <c r="N1772" s="9"/>
      <c r="O1772" s="11"/>
      <c r="P1772" s="1"/>
      <c r="Q1772" s="1"/>
      <c r="R1772" s="1"/>
      <c r="S1772" s="1"/>
      <c r="T1772" s="1"/>
      <c r="U1772" s="1"/>
      <c r="V1772" s="9"/>
      <c r="W1772" s="1"/>
      <c r="X1772" s="1"/>
      <c r="Y1772" s="1"/>
      <c r="Z1772" s="1"/>
      <c r="AA1772" s="1"/>
      <c r="AB1772" s="1"/>
      <c r="AC1772" s="65"/>
    </row>
    <row r="1773" spans="2:29" x14ac:dyDescent="0.25">
      <c r="B1773" s="1"/>
      <c r="C1773" s="1"/>
      <c r="D1773" s="1"/>
      <c r="E1773" s="1"/>
      <c r="F1773" s="1"/>
      <c r="G1773" s="1"/>
      <c r="H1773" s="1"/>
      <c r="I1773" s="1"/>
      <c r="J1773" s="9"/>
      <c r="K1773" s="1"/>
      <c r="L1773" s="1"/>
      <c r="M1773" s="1"/>
      <c r="N1773" s="9"/>
      <c r="O1773" s="11"/>
      <c r="P1773" s="1"/>
      <c r="Q1773" s="1"/>
      <c r="R1773" s="1"/>
      <c r="S1773" s="1"/>
      <c r="T1773" s="1"/>
      <c r="U1773" s="1"/>
      <c r="V1773" s="9"/>
      <c r="W1773" s="1"/>
      <c r="X1773" s="1"/>
      <c r="Y1773" s="1"/>
      <c r="Z1773" s="1"/>
      <c r="AA1773" s="1"/>
      <c r="AB1773" s="1"/>
      <c r="AC1773" s="65"/>
    </row>
    <row r="1774" spans="2:29" x14ac:dyDescent="0.25">
      <c r="B1774" s="1"/>
      <c r="C1774" s="1"/>
      <c r="D1774" s="1"/>
      <c r="E1774" s="1"/>
      <c r="F1774" s="1"/>
      <c r="G1774" s="1"/>
      <c r="H1774" s="1"/>
      <c r="I1774" s="1"/>
      <c r="J1774" s="9"/>
      <c r="K1774" s="1"/>
      <c r="L1774" s="1"/>
      <c r="M1774" s="1"/>
      <c r="N1774" s="9"/>
      <c r="O1774" s="11"/>
      <c r="P1774" s="1"/>
      <c r="Q1774" s="1"/>
      <c r="R1774" s="1"/>
      <c r="S1774" s="1"/>
      <c r="T1774" s="1"/>
      <c r="U1774" s="1"/>
      <c r="V1774" s="9"/>
      <c r="W1774" s="1"/>
      <c r="X1774" s="1"/>
      <c r="Y1774" s="1"/>
      <c r="Z1774" s="1"/>
      <c r="AA1774" s="1"/>
      <c r="AB1774" s="1"/>
      <c r="AC1774" s="65"/>
    </row>
    <row r="1775" spans="2:29" x14ac:dyDescent="0.25">
      <c r="B1775" s="1"/>
      <c r="C1775" s="1"/>
      <c r="D1775" s="1"/>
      <c r="E1775" s="1"/>
      <c r="F1775" s="1"/>
      <c r="G1775" s="1"/>
      <c r="H1775" s="1"/>
      <c r="I1775" s="1"/>
      <c r="J1775" s="9"/>
      <c r="K1775" s="1"/>
      <c r="L1775" s="1"/>
      <c r="M1775" s="1"/>
      <c r="N1775" s="9"/>
      <c r="O1775" s="11"/>
      <c r="P1775" s="1"/>
      <c r="Q1775" s="1"/>
      <c r="R1775" s="1"/>
      <c r="S1775" s="1"/>
      <c r="T1775" s="1"/>
      <c r="U1775" s="1"/>
      <c r="V1775" s="9"/>
      <c r="W1775" s="1"/>
      <c r="X1775" s="1"/>
      <c r="Y1775" s="1"/>
      <c r="Z1775" s="1"/>
      <c r="AA1775" s="1"/>
      <c r="AB1775" s="1"/>
      <c r="AC1775" s="65"/>
    </row>
    <row r="1776" spans="2:29" x14ac:dyDescent="0.25">
      <c r="B1776" s="1"/>
      <c r="C1776" s="1"/>
      <c r="D1776" s="1"/>
      <c r="E1776" s="1"/>
      <c r="F1776" s="1"/>
      <c r="G1776" s="1"/>
      <c r="H1776" s="1"/>
      <c r="I1776" s="1"/>
      <c r="J1776" s="9"/>
      <c r="K1776" s="1"/>
      <c r="L1776" s="1"/>
      <c r="M1776" s="1"/>
      <c r="N1776" s="9"/>
      <c r="O1776" s="11"/>
      <c r="P1776" s="1"/>
      <c r="Q1776" s="1"/>
      <c r="R1776" s="1"/>
      <c r="S1776" s="1"/>
      <c r="T1776" s="1"/>
      <c r="U1776" s="1"/>
      <c r="V1776" s="9"/>
      <c r="W1776" s="1"/>
      <c r="X1776" s="1"/>
      <c r="Y1776" s="1"/>
      <c r="Z1776" s="1"/>
      <c r="AA1776" s="1"/>
      <c r="AB1776" s="1"/>
      <c r="AC1776" s="65"/>
    </row>
    <row r="1777" spans="2:29" x14ac:dyDescent="0.25">
      <c r="B1777" s="1"/>
      <c r="C1777" s="1"/>
      <c r="D1777" s="1"/>
      <c r="E1777" s="1"/>
      <c r="F1777" s="1"/>
      <c r="G1777" s="1"/>
      <c r="H1777" s="1"/>
      <c r="I1777" s="1"/>
      <c r="J1777" s="9"/>
      <c r="K1777" s="1"/>
      <c r="L1777" s="1"/>
      <c r="M1777" s="1"/>
      <c r="N1777" s="9"/>
      <c r="O1777" s="11"/>
      <c r="P1777" s="1"/>
      <c r="Q1777" s="1"/>
      <c r="R1777" s="1"/>
      <c r="S1777" s="1"/>
      <c r="T1777" s="1"/>
      <c r="U1777" s="1"/>
      <c r="V1777" s="9"/>
      <c r="W1777" s="1"/>
      <c r="X1777" s="1"/>
      <c r="Y1777" s="1"/>
      <c r="Z1777" s="1"/>
      <c r="AA1777" s="1"/>
      <c r="AB1777" s="1"/>
      <c r="AC1777" s="65"/>
    </row>
    <row r="1778" spans="2:29" x14ac:dyDescent="0.25">
      <c r="B1778" s="1"/>
      <c r="C1778" s="1"/>
      <c r="D1778" s="1"/>
      <c r="E1778" s="1"/>
      <c r="F1778" s="1"/>
      <c r="G1778" s="1"/>
      <c r="H1778" s="1"/>
      <c r="I1778" s="1"/>
      <c r="J1778" s="9"/>
      <c r="K1778" s="1"/>
      <c r="L1778" s="1"/>
      <c r="M1778" s="1"/>
      <c r="N1778" s="9"/>
      <c r="O1778" s="11"/>
      <c r="P1778" s="1"/>
      <c r="Q1778" s="1"/>
      <c r="R1778" s="1"/>
      <c r="S1778" s="1"/>
      <c r="T1778" s="1"/>
      <c r="U1778" s="1"/>
      <c r="V1778" s="9"/>
      <c r="W1778" s="1"/>
      <c r="X1778" s="1"/>
      <c r="Y1778" s="1"/>
      <c r="Z1778" s="1"/>
      <c r="AA1778" s="1"/>
      <c r="AB1778" s="1"/>
      <c r="AC1778" s="65"/>
    </row>
    <row r="1779" spans="2:29" x14ac:dyDescent="0.25">
      <c r="B1779" s="1"/>
      <c r="C1779" s="1"/>
      <c r="D1779" s="1"/>
      <c r="E1779" s="1"/>
      <c r="F1779" s="1"/>
      <c r="G1779" s="1"/>
      <c r="H1779" s="1"/>
      <c r="I1779" s="1"/>
      <c r="J1779" s="9"/>
      <c r="K1779" s="1"/>
      <c r="L1779" s="1"/>
      <c r="M1779" s="1"/>
      <c r="N1779" s="9"/>
      <c r="O1779" s="11"/>
      <c r="P1779" s="1"/>
      <c r="Q1779" s="1"/>
      <c r="R1779" s="1"/>
      <c r="S1779" s="1"/>
      <c r="T1779" s="1"/>
      <c r="U1779" s="1"/>
      <c r="V1779" s="9"/>
      <c r="W1779" s="1"/>
      <c r="X1779" s="1"/>
      <c r="Y1779" s="1"/>
      <c r="Z1779" s="1"/>
      <c r="AA1779" s="1"/>
      <c r="AB1779" s="1"/>
      <c r="AC1779" s="65"/>
    </row>
    <row r="1780" spans="2:29" x14ac:dyDescent="0.25">
      <c r="B1780" s="1"/>
      <c r="C1780" s="1"/>
      <c r="D1780" s="1"/>
      <c r="E1780" s="1"/>
      <c r="F1780" s="1"/>
      <c r="G1780" s="1"/>
      <c r="H1780" s="1"/>
      <c r="I1780" s="1"/>
      <c r="J1780" s="9"/>
      <c r="K1780" s="1"/>
      <c r="L1780" s="1"/>
      <c r="M1780" s="1"/>
      <c r="N1780" s="9"/>
      <c r="O1780" s="11"/>
      <c r="P1780" s="1"/>
      <c r="Q1780" s="1"/>
      <c r="R1780" s="1"/>
      <c r="S1780" s="1"/>
      <c r="T1780" s="1"/>
      <c r="U1780" s="1"/>
      <c r="V1780" s="9"/>
      <c r="W1780" s="1"/>
      <c r="X1780" s="1"/>
      <c r="Y1780" s="1"/>
      <c r="Z1780" s="1"/>
      <c r="AA1780" s="1"/>
      <c r="AB1780" s="1"/>
      <c r="AC1780" s="65"/>
    </row>
    <row r="1781" spans="2:29" x14ac:dyDescent="0.25">
      <c r="B1781" s="1"/>
      <c r="C1781" s="1"/>
      <c r="D1781" s="1"/>
      <c r="E1781" s="1"/>
      <c r="F1781" s="1"/>
      <c r="G1781" s="1"/>
      <c r="H1781" s="1"/>
      <c r="I1781" s="1"/>
      <c r="J1781" s="9"/>
      <c r="K1781" s="1"/>
      <c r="L1781" s="1"/>
      <c r="M1781" s="1"/>
      <c r="N1781" s="9"/>
      <c r="O1781" s="11"/>
      <c r="P1781" s="1"/>
      <c r="Q1781" s="1"/>
      <c r="R1781" s="1"/>
      <c r="S1781" s="1"/>
      <c r="T1781" s="1"/>
      <c r="U1781" s="1"/>
      <c r="V1781" s="9"/>
      <c r="W1781" s="1"/>
      <c r="X1781" s="1"/>
      <c r="Y1781" s="1"/>
      <c r="Z1781" s="1"/>
      <c r="AA1781" s="1"/>
      <c r="AB1781" s="1"/>
      <c r="AC1781" s="65"/>
    </row>
    <row r="1782" spans="2:29" x14ac:dyDescent="0.25">
      <c r="B1782" s="1"/>
      <c r="C1782" s="1"/>
      <c r="D1782" s="1"/>
      <c r="E1782" s="1"/>
      <c r="F1782" s="1"/>
      <c r="G1782" s="1"/>
      <c r="H1782" s="1"/>
      <c r="I1782" s="1"/>
      <c r="J1782" s="9"/>
      <c r="K1782" s="1"/>
      <c r="L1782" s="1"/>
      <c r="M1782" s="1"/>
      <c r="N1782" s="9"/>
      <c r="O1782" s="11"/>
      <c r="P1782" s="1"/>
      <c r="Q1782" s="1"/>
      <c r="R1782" s="1"/>
      <c r="S1782" s="1"/>
      <c r="T1782" s="1"/>
      <c r="U1782" s="1"/>
      <c r="V1782" s="9"/>
      <c r="W1782" s="1"/>
      <c r="X1782" s="1"/>
      <c r="Y1782" s="1"/>
      <c r="Z1782" s="1"/>
      <c r="AA1782" s="1"/>
      <c r="AB1782" s="1"/>
      <c r="AC1782" s="65"/>
    </row>
    <row r="1783" spans="2:29" x14ac:dyDescent="0.25">
      <c r="B1783" s="1"/>
      <c r="C1783" s="1"/>
      <c r="D1783" s="1"/>
      <c r="E1783" s="1"/>
      <c r="F1783" s="1"/>
      <c r="G1783" s="1"/>
      <c r="H1783" s="1"/>
      <c r="I1783" s="1"/>
      <c r="J1783" s="9"/>
      <c r="K1783" s="1"/>
      <c r="L1783" s="1"/>
      <c r="M1783" s="1"/>
      <c r="N1783" s="9"/>
      <c r="O1783" s="11"/>
      <c r="P1783" s="1"/>
      <c r="Q1783" s="1"/>
      <c r="R1783" s="1"/>
      <c r="S1783" s="1"/>
      <c r="T1783" s="1"/>
      <c r="U1783" s="1"/>
      <c r="V1783" s="9"/>
      <c r="W1783" s="1"/>
      <c r="X1783" s="1"/>
      <c r="Y1783" s="1"/>
      <c r="Z1783" s="1"/>
      <c r="AA1783" s="1"/>
      <c r="AB1783" s="1"/>
      <c r="AC1783" s="65"/>
    </row>
    <row r="1784" spans="2:29" x14ac:dyDescent="0.25">
      <c r="B1784" s="1"/>
      <c r="C1784" s="1"/>
      <c r="D1784" s="1"/>
      <c r="E1784" s="1"/>
      <c r="F1784" s="1"/>
      <c r="G1784" s="1"/>
      <c r="H1784" s="1"/>
      <c r="I1784" s="1"/>
      <c r="J1784" s="9"/>
      <c r="K1784" s="1"/>
      <c r="L1784" s="1"/>
      <c r="M1784" s="1"/>
      <c r="N1784" s="9"/>
      <c r="O1784" s="11"/>
      <c r="P1784" s="1"/>
      <c r="Q1784" s="1"/>
      <c r="R1784" s="1"/>
      <c r="S1784" s="1"/>
      <c r="T1784" s="1"/>
      <c r="U1784" s="1"/>
      <c r="V1784" s="9"/>
      <c r="W1784" s="1"/>
      <c r="X1784" s="1"/>
      <c r="Y1784" s="1"/>
      <c r="Z1784" s="1"/>
      <c r="AA1784" s="1"/>
      <c r="AB1784" s="1"/>
      <c r="AC1784" s="65"/>
    </row>
    <row r="1785" spans="2:29" x14ac:dyDescent="0.25">
      <c r="B1785" s="1"/>
      <c r="C1785" s="1"/>
      <c r="D1785" s="1"/>
      <c r="E1785" s="1"/>
      <c r="F1785" s="1"/>
      <c r="G1785" s="1"/>
      <c r="H1785" s="1"/>
      <c r="I1785" s="1"/>
      <c r="J1785" s="9"/>
      <c r="K1785" s="1"/>
      <c r="L1785" s="1"/>
      <c r="M1785" s="1"/>
      <c r="N1785" s="9"/>
      <c r="O1785" s="11"/>
      <c r="P1785" s="1"/>
      <c r="Q1785" s="1"/>
      <c r="R1785" s="1"/>
      <c r="S1785" s="1"/>
      <c r="T1785" s="1"/>
      <c r="U1785" s="1"/>
      <c r="V1785" s="9"/>
      <c r="W1785" s="1"/>
      <c r="X1785" s="1"/>
      <c r="Y1785" s="1"/>
      <c r="Z1785" s="1"/>
      <c r="AA1785" s="1"/>
      <c r="AB1785" s="1"/>
      <c r="AC1785" s="65"/>
    </row>
    <row r="1786" spans="2:29" x14ac:dyDescent="0.25">
      <c r="B1786" s="1"/>
      <c r="C1786" s="1"/>
      <c r="D1786" s="1"/>
      <c r="E1786" s="1"/>
      <c r="F1786" s="1"/>
      <c r="G1786" s="1"/>
      <c r="H1786" s="1"/>
      <c r="I1786" s="1"/>
      <c r="J1786" s="9"/>
      <c r="K1786" s="1"/>
      <c r="L1786" s="1"/>
      <c r="M1786" s="1"/>
      <c r="N1786" s="9"/>
      <c r="O1786" s="11"/>
      <c r="P1786" s="1"/>
      <c r="Q1786" s="1"/>
      <c r="R1786" s="1"/>
      <c r="S1786" s="1"/>
      <c r="T1786" s="1"/>
      <c r="U1786" s="1"/>
      <c r="V1786" s="9"/>
      <c r="W1786" s="1"/>
      <c r="X1786" s="1"/>
      <c r="Y1786" s="1"/>
      <c r="Z1786" s="1"/>
      <c r="AA1786" s="1"/>
      <c r="AB1786" s="1"/>
      <c r="AC1786" s="65"/>
    </row>
    <row r="1787" spans="2:29" x14ac:dyDescent="0.25">
      <c r="B1787" s="1"/>
      <c r="C1787" s="1"/>
      <c r="D1787" s="1"/>
      <c r="E1787" s="1"/>
      <c r="F1787" s="1"/>
      <c r="G1787" s="1"/>
      <c r="H1787" s="1"/>
      <c r="I1787" s="1"/>
      <c r="J1787" s="9"/>
      <c r="K1787" s="1"/>
      <c r="L1787" s="1"/>
      <c r="M1787" s="1"/>
      <c r="N1787" s="9"/>
      <c r="O1787" s="11"/>
      <c r="P1787" s="1"/>
      <c r="Q1787" s="1"/>
      <c r="R1787" s="1"/>
      <c r="S1787" s="1"/>
      <c r="T1787" s="1"/>
      <c r="U1787" s="1"/>
      <c r="V1787" s="9"/>
      <c r="W1787" s="1"/>
      <c r="X1787" s="1"/>
      <c r="Y1787" s="1"/>
      <c r="Z1787" s="1"/>
      <c r="AA1787" s="1"/>
      <c r="AB1787" s="1"/>
      <c r="AC1787" s="65"/>
    </row>
    <row r="1788" spans="2:29" x14ac:dyDescent="0.25">
      <c r="B1788" s="1"/>
      <c r="C1788" s="1"/>
      <c r="D1788" s="1"/>
      <c r="E1788" s="1"/>
      <c r="F1788" s="1"/>
      <c r="G1788" s="1"/>
      <c r="H1788" s="1"/>
      <c r="I1788" s="1"/>
      <c r="J1788" s="9"/>
      <c r="K1788" s="1"/>
      <c r="L1788" s="1"/>
      <c r="M1788" s="1"/>
      <c r="N1788" s="9"/>
      <c r="O1788" s="11"/>
      <c r="P1788" s="1"/>
      <c r="Q1788" s="1"/>
      <c r="R1788" s="1"/>
      <c r="S1788" s="1"/>
      <c r="T1788" s="1"/>
      <c r="U1788" s="1"/>
      <c r="V1788" s="9"/>
      <c r="W1788" s="1"/>
      <c r="X1788" s="1"/>
      <c r="Y1788" s="1"/>
      <c r="Z1788" s="1"/>
      <c r="AA1788" s="1"/>
      <c r="AB1788" s="1"/>
      <c r="AC1788" s="65"/>
    </row>
    <row r="1789" spans="2:29" x14ac:dyDescent="0.25">
      <c r="B1789" s="1"/>
      <c r="C1789" s="1"/>
      <c r="D1789" s="1"/>
      <c r="E1789" s="1"/>
      <c r="F1789" s="1"/>
      <c r="G1789" s="1"/>
      <c r="H1789" s="1"/>
      <c r="I1789" s="1"/>
      <c r="J1789" s="9"/>
      <c r="K1789" s="1"/>
      <c r="L1789" s="1"/>
      <c r="M1789" s="1"/>
      <c r="N1789" s="9"/>
      <c r="O1789" s="11"/>
      <c r="P1789" s="1"/>
      <c r="Q1789" s="1"/>
      <c r="R1789" s="1"/>
      <c r="S1789" s="1"/>
      <c r="T1789" s="1"/>
      <c r="U1789" s="1"/>
      <c r="V1789" s="9"/>
      <c r="W1789" s="1"/>
      <c r="X1789" s="1"/>
      <c r="Y1789" s="1"/>
      <c r="Z1789" s="1"/>
      <c r="AA1789" s="1"/>
      <c r="AB1789" s="1"/>
      <c r="AC1789" s="65"/>
    </row>
    <row r="1790" spans="2:29" x14ac:dyDescent="0.25">
      <c r="B1790" s="1"/>
      <c r="C1790" s="1"/>
      <c r="D1790" s="1"/>
      <c r="E1790" s="1"/>
      <c r="F1790" s="1"/>
      <c r="G1790" s="1"/>
      <c r="H1790" s="1"/>
      <c r="I1790" s="1"/>
      <c r="J1790" s="9"/>
      <c r="K1790" s="1"/>
      <c r="L1790" s="1"/>
      <c r="M1790" s="1"/>
      <c r="N1790" s="9"/>
      <c r="O1790" s="11"/>
      <c r="P1790" s="1"/>
      <c r="Q1790" s="1"/>
      <c r="R1790" s="1"/>
      <c r="S1790" s="1"/>
      <c r="T1790" s="1"/>
      <c r="U1790" s="1"/>
      <c r="V1790" s="9"/>
      <c r="W1790" s="1"/>
      <c r="X1790" s="1"/>
      <c r="Y1790" s="1"/>
      <c r="Z1790" s="1"/>
      <c r="AA1790" s="1"/>
      <c r="AB1790" s="1"/>
      <c r="AC1790" s="65"/>
    </row>
    <row r="1791" spans="2:29" x14ac:dyDescent="0.25">
      <c r="B1791" s="1"/>
      <c r="C1791" s="1"/>
      <c r="D1791" s="1"/>
      <c r="E1791" s="1"/>
      <c r="F1791" s="1"/>
      <c r="G1791" s="1"/>
      <c r="H1791" s="1"/>
      <c r="I1791" s="1"/>
      <c r="J1791" s="9"/>
      <c r="K1791" s="1"/>
      <c r="L1791" s="1"/>
      <c r="M1791" s="1"/>
      <c r="N1791" s="9"/>
      <c r="O1791" s="11"/>
      <c r="P1791" s="1"/>
      <c r="Q1791" s="1"/>
      <c r="R1791" s="1"/>
      <c r="S1791" s="1"/>
      <c r="T1791" s="1"/>
      <c r="U1791" s="1"/>
      <c r="V1791" s="9"/>
      <c r="W1791" s="1"/>
      <c r="X1791" s="1"/>
      <c r="Y1791" s="1"/>
      <c r="Z1791" s="1"/>
      <c r="AA1791" s="1"/>
      <c r="AB1791" s="1"/>
      <c r="AC1791" s="65"/>
    </row>
    <row r="1792" spans="2:29" x14ac:dyDescent="0.25">
      <c r="B1792" s="1"/>
      <c r="C1792" s="1"/>
      <c r="D1792" s="1"/>
      <c r="E1792" s="1"/>
      <c r="F1792" s="1"/>
      <c r="G1792" s="1"/>
      <c r="H1792" s="1"/>
      <c r="I1792" s="1"/>
      <c r="J1792" s="9"/>
      <c r="K1792" s="1"/>
      <c r="L1792" s="1"/>
      <c r="M1792" s="1"/>
      <c r="N1792" s="9"/>
      <c r="O1792" s="11"/>
      <c r="P1792" s="1"/>
      <c r="Q1792" s="1"/>
      <c r="R1792" s="1"/>
      <c r="S1792" s="1"/>
      <c r="T1792" s="1"/>
      <c r="U1792" s="1"/>
      <c r="V1792" s="9"/>
      <c r="W1792" s="1"/>
      <c r="X1792" s="1"/>
      <c r="Y1792" s="1"/>
      <c r="Z1792" s="1"/>
      <c r="AA1792" s="1"/>
      <c r="AB1792" s="1"/>
      <c r="AC1792" s="65"/>
    </row>
    <row r="1793" spans="2:29" x14ac:dyDescent="0.25">
      <c r="B1793" s="1"/>
      <c r="C1793" s="1"/>
      <c r="D1793" s="1"/>
      <c r="E1793" s="1"/>
      <c r="F1793" s="1"/>
      <c r="G1793" s="1"/>
      <c r="H1793" s="1"/>
      <c r="I1793" s="1"/>
      <c r="J1793" s="9"/>
      <c r="K1793" s="1"/>
      <c r="L1793" s="1"/>
      <c r="M1793" s="1"/>
      <c r="N1793" s="9"/>
      <c r="O1793" s="11"/>
      <c r="P1793" s="1"/>
      <c r="Q1793" s="1"/>
      <c r="R1793" s="1"/>
      <c r="S1793" s="1"/>
      <c r="T1793" s="1"/>
      <c r="U1793" s="1"/>
      <c r="V1793" s="9"/>
      <c r="W1793" s="1"/>
      <c r="X1793" s="1"/>
      <c r="Y1793" s="1"/>
      <c r="Z1793" s="1"/>
      <c r="AA1793" s="1"/>
      <c r="AB1793" s="1"/>
      <c r="AC1793" s="65"/>
    </row>
    <row r="1794" spans="2:29" x14ac:dyDescent="0.25">
      <c r="B1794" s="1"/>
      <c r="C1794" s="1"/>
      <c r="D1794" s="1"/>
      <c r="E1794" s="1"/>
      <c r="F1794" s="1"/>
      <c r="G1794" s="1"/>
      <c r="H1794" s="1"/>
      <c r="I1794" s="1"/>
      <c r="J1794" s="9"/>
      <c r="K1794" s="1"/>
      <c r="L1794" s="1"/>
      <c r="M1794" s="1"/>
      <c r="N1794" s="9"/>
      <c r="O1794" s="11"/>
      <c r="P1794" s="1"/>
      <c r="Q1794" s="1"/>
      <c r="R1794" s="1"/>
      <c r="S1794" s="1"/>
      <c r="T1794" s="1"/>
      <c r="U1794" s="1"/>
      <c r="V1794" s="9"/>
      <c r="W1794" s="1"/>
      <c r="X1794" s="1"/>
      <c r="Y1794" s="1"/>
      <c r="Z1794" s="1"/>
      <c r="AA1794" s="1"/>
      <c r="AB1794" s="1"/>
      <c r="AC1794" s="65"/>
    </row>
    <row r="1795" spans="2:29" x14ac:dyDescent="0.25">
      <c r="B1795" s="1"/>
      <c r="C1795" s="1"/>
      <c r="D1795" s="1"/>
      <c r="E1795" s="1"/>
      <c r="F1795" s="1"/>
      <c r="G1795" s="1"/>
      <c r="H1795" s="1"/>
      <c r="I1795" s="1"/>
      <c r="J1795" s="9"/>
      <c r="K1795" s="1"/>
      <c r="L1795" s="1"/>
      <c r="M1795" s="1"/>
      <c r="N1795" s="9"/>
      <c r="O1795" s="11"/>
      <c r="P1795" s="1"/>
      <c r="Q1795" s="1"/>
      <c r="R1795" s="1"/>
      <c r="S1795" s="1"/>
      <c r="T1795" s="1"/>
      <c r="U1795" s="1"/>
      <c r="V1795" s="9"/>
      <c r="W1795" s="1"/>
      <c r="X1795" s="1"/>
      <c r="Y1795" s="1"/>
      <c r="Z1795" s="1"/>
      <c r="AA1795" s="1"/>
      <c r="AB1795" s="1"/>
      <c r="AC1795" s="65"/>
    </row>
    <row r="1796" spans="2:29" x14ac:dyDescent="0.25">
      <c r="B1796" s="1"/>
      <c r="C1796" s="1"/>
      <c r="D1796" s="1"/>
      <c r="E1796" s="1"/>
      <c r="F1796" s="1"/>
      <c r="G1796" s="1"/>
      <c r="H1796" s="1"/>
      <c r="I1796" s="1"/>
      <c r="J1796" s="9"/>
      <c r="K1796" s="1"/>
      <c r="L1796" s="1"/>
      <c r="M1796" s="1"/>
      <c r="N1796" s="9"/>
      <c r="O1796" s="11"/>
      <c r="P1796" s="1"/>
      <c r="Q1796" s="1"/>
      <c r="R1796" s="1"/>
      <c r="S1796" s="1"/>
      <c r="T1796" s="1"/>
      <c r="U1796" s="1"/>
      <c r="V1796" s="9"/>
      <c r="W1796" s="1"/>
      <c r="X1796" s="1"/>
      <c r="Y1796" s="1"/>
      <c r="Z1796" s="1"/>
      <c r="AA1796" s="1"/>
      <c r="AB1796" s="1"/>
      <c r="AC1796" s="65"/>
    </row>
    <row r="1797" spans="2:29" x14ac:dyDescent="0.25">
      <c r="B1797" s="1"/>
      <c r="C1797" s="1"/>
      <c r="D1797" s="1"/>
      <c r="E1797" s="1"/>
      <c r="F1797" s="1"/>
      <c r="G1797" s="1"/>
      <c r="H1797" s="1"/>
      <c r="I1797" s="1"/>
      <c r="J1797" s="9"/>
      <c r="K1797" s="1"/>
      <c r="L1797" s="1"/>
      <c r="M1797" s="1"/>
      <c r="N1797" s="9"/>
      <c r="O1797" s="11"/>
      <c r="P1797" s="1"/>
      <c r="Q1797" s="1"/>
      <c r="R1797" s="1"/>
      <c r="S1797" s="1"/>
      <c r="T1797" s="1"/>
      <c r="U1797" s="1"/>
      <c r="V1797" s="9"/>
      <c r="W1797" s="1"/>
      <c r="X1797" s="1"/>
      <c r="Y1797" s="1"/>
      <c r="Z1797" s="1"/>
      <c r="AA1797" s="1"/>
      <c r="AB1797" s="1"/>
      <c r="AC1797" s="65"/>
    </row>
    <row r="1798" spans="2:29" x14ac:dyDescent="0.25">
      <c r="B1798" s="1"/>
      <c r="C1798" s="1"/>
      <c r="D1798" s="1"/>
      <c r="E1798" s="1"/>
      <c r="F1798" s="1"/>
      <c r="G1798" s="1"/>
      <c r="H1798" s="1"/>
      <c r="I1798" s="1"/>
      <c r="J1798" s="9"/>
      <c r="K1798" s="1"/>
      <c r="L1798" s="1"/>
      <c r="M1798" s="1"/>
      <c r="N1798" s="9"/>
      <c r="O1798" s="11"/>
      <c r="P1798" s="1"/>
      <c r="Q1798" s="1"/>
      <c r="R1798" s="1"/>
      <c r="S1798" s="1"/>
      <c r="T1798" s="1"/>
      <c r="U1798" s="1"/>
      <c r="V1798" s="9"/>
      <c r="W1798" s="1"/>
      <c r="X1798" s="1"/>
      <c r="Y1798" s="1"/>
      <c r="Z1798" s="1"/>
      <c r="AA1798" s="1"/>
      <c r="AB1798" s="1"/>
      <c r="AC1798" s="65"/>
    </row>
    <row r="1799" spans="2:29" x14ac:dyDescent="0.25">
      <c r="B1799" s="1"/>
      <c r="C1799" s="1"/>
      <c r="D1799" s="1"/>
      <c r="E1799" s="1"/>
      <c r="F1799" s="1"/>
      <c r="G1799" s="1"/>
      <c r="H1799" s="1"/>
      <c r="I1799" s="1"/>
      <c r="J1799" s="9"/>
      <c r="K1799" s="1"/>
      <c r="L1799" s="1"/>
      <c r="M1799" s="1"/>
      <c r="N1799" s="9"/>
      <c r="O1799" s="11"/>
      <c r="P1799" s="1"/>
      <c r="Q1799" s="1"/>
      <c r="R1799" s="1"/>
      <c r="S1799" s="1"/>
      <c r="T1799" s="1"/>
      <c r="U1799" s="1"/>
      <c r="V1799" s="9"/>
      <c r="W1799" s="1"/>
      <c r="X1799" s="1"/>
      <c r="Y1799" s="1"/>
      <c r="Z1799" s="1"/>
      <c r="AA1799" s="1"/>
      <c r="AB1799" s="1"/>
      <c r="AC1799" s="65"/>
    </row>
    <row r="1800" spans="2:29" x14ac:dyDescent="0.25">
      <c r="B1800" s="1"/>
      <c r="C1800" s="1"/>
      <c r="D1800" s="1"/>
      <c r="E1800" s="1"/>
      <c r="F1800" s="1"/>
      <c r="G1800" s="1"/>
      <c r="H1800" s="1"/>
      <c r="I1800" s="1"/>
      <c r="J1800" s="9"/>
      <c r="K1800" s="1"/>
      <c r="L1800" s="1"/>
      <c r="M1800" s="1"/>
      <c r="N1800" s="9"/>
      <c r="O1800" s="11"/>
      <c r="P1800" s="1"/>
      <c r="Q1800" s="1"/>
      <c r="R1800" s="1"/>
      <c r="S1800" s="1"/>
      <c r="T1800" s="1"/>
      <c r="U1800" s="1"/>
      <c r="V1800" s="9"/>
      <c r="W1800" s="1"/>
      <c r="X1800" s="1"/>
      <c r="Y1800" s="1"/>
      <c r="Z1800" s="1"/>
      <c r="AA1800" s="1"/>
      <c r="AB1800" s="1"/>
      <c r="AC1800" s="65"/>
    </row>
    <row r="1801" spans="2:29" x14ac:dyDescent="0.25">
      <c r="B1801" s="1"/>
      <c r="C1801" s="1"/>
      <c r="D1801" s="1"/>
      <c r="E1801" s="1"/>
      <c r="F1801" s="1"/>
      <c r="G1801" s="1"/>
      <c r="H1801" s="1"/>
      <c r="I1801" s="1"/>
      <c r="J1801" s="9"/>
      <c r="K1801" s="1"/>
      <c r="L1801" s="1"/>
      <c r="M1801" s="1"/>
      <c r="N1801" s="9"/>
      <c r="O1801" s="11"/>
      <c r="P1801" s="1"/>
      <c r="Q1801" s="1"/>
      <c r="R1801" s="1"/>
      <c r="S1801" s="1"/>
      <c r="T1801" s="1"/>
      <c r="U1801" s="1"/>
      <c r="V1801" s="9"/>
      <c r="W1801" s="1"/>
      <c r="X1801" s="1"/>
      <c r="Y1801" s="1"/>
      <c r="Z1801" s="1"/>
      <c r="AA1801" s="1"/>
      <c r="AB1801" s="1"/>
      <c r="AC1801" s="65"/>
    </row>
    <row r="1802" spans="2:29" x14ac:dyDescent="0.25">
      <c r="B1802" s="1"/>
      <c r="C1802" s="1"/>
      <c r="D1802" s="1"/>
      <c r="E1802" s="1"/>
      <c r="F1802" s="1"/>
      <c r="G1802" s="1"/>
      <c r="H1802" s="1"/>
      <c r="I1802" s="1"/>
      <c r="J1802" s="9"/>
      <c r="K1802" s="1"/>
      <c r="L1802" s="1"/>
      <c r="M1802" s="1"/>
      <c r="N1802" s="9"/>
      <c r="O1802" s="11"/>
      <c r="P1802" s="1"/>
      <c r="Q1802" s="1"/>
      <c r="R1802" s="1"/>
      <c r="S1802" s="1"/>
      <c r="T1802" s="1"/>
      <c r="U1802" s="1"/>
      <c r="V1802" s="9"/>
      <c r="W1802" s="1"/>
      <c r="X1802" s="1"/>
      <c r="Y1802" s="1"/>
      <c r="Z1802" s="1"/>
      <c r="AA1802" s="1"/>
      <c r="AB1802" s="1"/>
      <c r="AC1802" s="65"/>
    </row>
    <row r="1803" spans="2:29" x14ac:dyDescent="0.25">
      <c r="B1803" s="1"/>
      <c r="C1803" s="1"/>
      <c r="D1803" s="1"/>
      <c r="E1803" s="1"/>
      <c r="F1803" s="1"/>
      <c r="G1803" s="1"/>
      <c r="H1803" s="1"/>
      <c r="I1803" s="1"/>
      <c r="J1803" s="9"/>
      <c r="K1803" s="1"/>
      <c r="L1803" s="1"/>
      <c r="M1803" s="1"/>
      <c r="N1803" s="9"/>
      <c r="O1803" s="11"/>
      <c r="P1803" s="1"/>
      <c r="Q1803" s="1"/>
      <c r="R1803" s="1"/>
      <c r="S1803" s="1"/>
      <c r="T1803" s="1"/>
      <c r="U1803" s="1"/>
      <c r="V1803" s="9"/>
      <c r="W1803" s="1"/>
      <c r="X1803" s="1"/>
      <c r="Y1803" s="1"/>
      <c r="Z1803" s="1"/>
      <c r="AA1803" s="1"/>
      <c r="AB1803" s="1"/>
      <c r="AC1803" s="65"/>
    </row>
    <row r="1804" spans="2:29" x14ac:dyDescent="0.25">
      <c r="B1804" s="1"/>
      <c r="C1804" s="1"/>
      <c r="D1804" s="1"/>
      <c r="E1804" s="1"/>
      <c r="F1804" s="1"/>
      <c r="G1804" s="1"/>
      <c r="H1804" s="1"/>
      <c r="I1804" s="1"/>
      <c r="J1804" s="9"/>
      <c r="K1804" s="1"/>
      <c r="L1804" s="1"/>
      <c r="M1804" s="1"/>
      <c r="N1804" s="9"/>
      <c r="O1804" s="11"/>
      <c r="P1804" s="1"/>
      <c r="Q1804" s="1"/>
      <c r="R1804" s="1"/>
      <c r="S1804" s="1"/>
      <c r="T1804" s="1"/>
      <c r="U1804" s="1"/>
      <c r="V1804" s="9"/>
      <c r="W1804" s="1"/>
      <c r="X1804" s="1"/>
      <c r="Y1804" s="1"/>
      <c r="Z1804" s="1"/>
      <c r="AA1804" s="1"/>
      <c r="AB1804" s="1"/>
      <c r="AC1804" s="65"/>
    </row>
    <row r="1805" spans="2:29" x14ac:dyDescent="0.25">
      <c r="B1805" s="1"/>
      <c r="C1805" s="1"/>
      <c r="D1805" s="1"/>
      <c r="E1805" s="1"/>
      <c r="F1805" s="1"/>
      <c r="G1805" s="1"/>
      <c r="H1805" s="1"/>
      <c r="I1805" s="1"/>
      <c r="J1805" s="9"/>
      <c r="K1805" s="1"/>
      <c r="L1805" s="1"/>
      <c r="M1805" s="1"/>
      <c r="N1805" s="9"/>
      <c r="O1805" s="11"/>
      <c r="P1805" s="1"/>
      <c r="Q1805" s="1"/>
      <c r="R1805" s="1"/>
      <c r="S1805" s="1"/>
      <c r="T1805" s="1"/>
      <c r="U1805" s="1"/>
      <c r="V1805" s="9"/>
      <c r="W1805" s="1"/>
      <c r="X1805" s="1"/>
      <c r="Y1805" s="1"/>
      <c r="Z1805" s="1"/>
      <c r="AA1805" s="1"/>
      <c r="AB1805" s="1"/>
      <c r="AC1805" s="65"/>
    </row>
    <row r="1806" spans="2:29" x14ac:dyDescent="0.25">
      <c r="B1806" s="1"/>
      <c r="C1806" s="1"/>
      <c r="D1806" s="1"/>
      <c r="E1806" s="1"/>
      <c r="F1806" s="1"/>
      <c r="G1806" s="1"/>
      <c r="H1806" s="1"/>
      <c r="I1806" s="1"/>
      <c r="J1806" s="9"/>
      <c r="K1806" s="1"/>
      <c r="L1806" s="1"/>
      <c r="M1806" s="1"/>
      <c r="N1806" s="9"/>
      <c r="O1806" s="11"/>
      <c r="P1806" s="1"/>
      <c r="Q1806" s="1"/>
      <c r="R1806" s="1"/>
      <c r="S1806" s="1"/>
      <c r="T1806" s="1"/>
      <c r="U1806" s="1"/>
      <c r="V1806" s="9"/>
      <c r="W1806" s="1"/>
      <c r="X1806" s="1"/>
      <c r="Y1806" s="1"/>
      <c r="Z1806" s="1"/>
      <c r="AA1806" s="1"/>
      <c r="AB1806" s="1"/>
      <c r="AC1806" s="65"/>
    </row>
    <row r="1807" spans="2:29" x14ac:dyDescent="0.25">
      <c r="B1807" s="1"/>
      <c r="C1807" s="1"/>
      <c r="D1807" s="1"/>
      <c r="E1807" s="1"/>
      <c r="F1807" s="1"/>
      <c r="G1807" s="1"/>
      <c r="H1807" s="1"/>
      <c r="I1807" s="1"/>
      <c r="J1807" s="9"/>
      <c r="K1807" s="1"/>
      <c r="L1807" s="1"/>
      <c r="M1807" s="1"/>
      <c r="N1807" s="9"/>
      <c r="O1807" s="11"/>
      <c r="P1807" s="1"/>
      <c r="Q1807" s="1"/>
      <c r="R1807" s="1"/>
      <c r="S1807" s="1"/>
      <c r="T1807" s="1"/>
      <c r="U1807" s="1"/>
      <c r="V1807" s="9"/>
      <c r="W1807" s="1"/>
      <c r="X1807" s="1"/>
      <c r="Y1807" s="1"/>
      <c r="Z1807" s="1"/>
      <c r="AA1807" s="1"/>
      <c r="AB1807" s="1"/>
      <c r="AC1807" s="65"/>
    </row>
    <row r="1808" spans="2:29" x14ac:dyDescent="0.25">
      <c r="B1808" s="1"/>
      <c r="C1808" s="1"/>
      <c r="D1808" s="1"/>
      <c r="E1808" s="1"/>
      <c r="F1808" s="1"/>
      <c r="G1808" s="1"/>
      <c r="H1808" s="1"/>
      <c r="I1808" s="1"/>
      <c r="J1808" s="9"/>
      <c r="K1808" s="1"/>
      <c r="L1808" s="1"/>
      <c r="M1808" s="1"/>
      <c r="N1808" s="9"/>
      <c r="O1808" s="11"/>
      <c r="P1808" s="1"/>
      <c r="Q1808" s="1"/>
      <c r="R1808" s="1"/>
      <c r="S1808" s="1"/>
      <c r="T1808" s="1"/>
      <c r="U1808" s="1"/>
      <c r="V1808" s="9"/>
      <c r="W1808" s="1"/>
      <c r="X1808" s="1"/>
      <c r="Y1808" s="1"/>
      <c r="Z1808" s="1"/>
      <c r="AA1808" s="1"/>
      <c r="AB1808" s="1"/>
      <c r="AC1808" s="65"/>
    </row>
    <row r="1809" spans="2:29" x14ac:dyDescent="0.25">
      <c r="B1809" s="1"/>
      <c r="C1809" s="1"/>
      <c r="D1809" s="1"/>
      <c r="E1809" s="1"/>
      <c r="F1809" s="1"/>
      <c r="G1809" s="1"/>
      <c r="H1809" s="1"/>
      <c r="I1809" s="1"/>
      <c r="J1809" s="9"/>
      <c r="K1809" s="1"/>
      <c r="L1809" s="1"/>
      <c r="M1809" s="1"/>
      <c r="N1809" s="9"/>
      <c r="O1809" s="11"/>
      <c r="P1809" s="1"/>
      <c r="Q1809" s="1"/>
      <c r="R1809" s="1"/>
      <c r="S1809" s="1"/>
      <c r="T1809" s="1"/>
      <c r="U1809" s="1"/>
      <c r="V1809" s="9"/>
      <c r="W1809" s="1"/>
      <c r="X1809" s="1"/>
      <c r="Y1809" s="1"/>
      <c r="Z1809" s="1"/>
      <c r="AA1809" s="1"/>
      <c r="AB1809" s="1"/>
      <c r="AC1809" s="65"/>
    </row>
    <row r="1810" spans="2:29" x14ac:dyDescent="0.25">
      <c r="B1810" s="1"/>
      <c r="C1810" s="1"/>
      <c r="D1810" s="1"/>
      <c r="E1810" s="1"/>
      <c r="F1810" s="1"/>
      <c r="G1810" s="1"/>
      <c r="H1810" s="1"/>
      <c r="I1810" s="1"/>
      <c r="J1810" s="9"/>
      <c r="K1810" s="1"/>
      <c r="L1810" s="1"/>
      <c r="M1810" s="1"/>
      <c r="N1810" s="9"/>
      <c r="O1810" s="11"/>
      <c r="P1810" s="1"/>
      <c r="Q1810" s="1"/>
      <c r="R1810" s="1"/>
      <c r="S1810" s="1"/>
      <c r="T1810" s="1"/>
      <c r="U1810" s="1"/>
      <c r="V1810" s="9"/>
      <c r="W1810" s="1"/>
      <c r="X1810" s="1"/>
      <c r="Y1810" s="1"/>
      <c r="Z1810" s="1"/>
      <c r="AA1810" s="1"/>
      <c r="AB1810" s="1"/>
      <c r="AC1810" s="65"/>
    </row>
    <row r="1811" spans="2:29" x14ac:dyDescent="0.25">
      <c r="B1811" s="1"/>
      <c r="C1811" s="1"/>
      <c r="D1811" s="1"/>
      <c r="E1811" s="1"/>
      <c r="F1811" s="1"/>
      <c r="G1811" s="1"/>
      <c r="H1811" s="1"/>
      <c r="I1811" s="1"/>
      <c r="J1811" s="9"/>
      <c r="K1811" s="1"/>
      <c r="L1811" s="1"/>
      <c r="M1811" s="1"/>
      <c r="N1811" s="9"/>
      <c r="O1811" s="11"/>
      <c r="P1811" s="1"/>
      <c r="Q1811" s="1"/>
      <c r="R1811" s="1"/>
      <c r="S1811" s="1"/>
      <c r="T1811" s="1"/>
      <c r="U1811" s="1"/>
      <c r="V1811" s="9"/>
      <c r="W1811" s="1"/>
      <c r="X1811" s="1"/>
      <c r="Y1811" s="1"/>
      <c r="Z1811" s="1"/>
      <c r="AA1811" s="1"/>
      <c r="AB1811" s="1"/>
      <c r="AC1811" s="65"/>
    </row>
    <row r="1812" spans="2:29" x14ac:dyDescent="0.25">
      <c r="B1812" s="1"/>
      <c r="C1812" s="1"/>
      <c r="D1812" s="1"/>
      <c r="E1812" s="1"/>
      <c r="F1812" s="1"/>
      <c r="G1812" s="1"/>
      <c r="H1812" s="1"/>
      <c r="I1812" s="1"/>
      <c r="J1812" s="9"/>
      <c r="K1812" s="1"/>
      <c r="L1812" s="1"/>
      <c r="M1812" s="1"/>
      <c r="N1812" s="9"/>
      <c r="O1812" s="11"/>
      <c r="P1812" s="1"/>
      <c r="Q1812" s="1"/>
      <c r="R1812" s="1"/>
      <c r="S1812" s="1"/>
      <c r="T1812" s="1"/>
      <c r="U1812" s="1"/>
      <c r="V1812" s="9"/>
      <c r="W1812" s="1"/>
      <c r="X1812" s="1"/>
      <c r="Y1812" s="1"/>
      <c r="Z1812" s="1"/>
      <c r="AA1812" s="1"/>
      <c r="AB1812" s="1"/>
      <c r="AC1812" s="65"/>
    </row>
    <row r="1813" spans="2:29" x14ac:dyDescent="0.25">
      <c r="B1813" s="1"/>
      <c r="C1813" s="1"/>
      <c r="D1813" s="1"/>
      <c r="E1813" s="1"/>
      <c r="F1813" s="1"/>
      <c r="G1813" s="1"/>
      <c r="H1813" s="1"/>
      <c r="I1813" s="1"/>
      <c r="J1813" s="9"/>
      <c r="K1813" s="1"/>
      <c r="L1813" s="1"/>
      <c r="M1813" s="1"/>
      <c r="N1813" s="9"/>
      <c r="O1813" s="11"/>
      <c r="P1813" s="1"/>
      <c r="Q1813" s="1"/>
      <c r="R1813" s="1"/>
      <c r="S1813" s="1"/>
      <c r="T1813" s="1"/>
      <c r="U1813" s="1"/>
      <c r="V1813" s="9"/>
      <c r="W1813" s="1"/>
      <c r="X1813" s="1"/>
      <c r="Y1813" s="1"/>
      <c r="Z1813" s="1"/>
      <c r="AA1813" s="1"/>
      <c r="AB1813" s="1"/>
      <c r="AC1813" s="65"/>
    </row>
    <row r="1814" spans="2:29" x14ac:dyDescent="0.25">
      <c r="B1814" s="1"/>
      <c r="C1814" s="1"/>
      <c r="D1814" s="1"/>
      <c r="E1814" s="1"/>
      <c r="F1814" s="1"/>
      <c r="G1814" s="1"/>
      <c r="H1814" s="1"/>
      <c r="I1814" s="1"/>
      <c r="J1814" s="9"/>
      <c r="K1814" s="1"/>
      <c r="L1814" s="1"/>
      <c r="M1814" s="1"/>
      <c r="N1814" s="9"/>
      <c r="O1814" s="11"/>
      <c r="P1814" s="1"/>
      <c r="Q1814" s="1"/>
      <c r="R1814" s="1"/>
      <c r="S1814" s="1"/>
      <c r="T1814" s="1"/>
      <c r="U1814" s="1"/>
      <c r="V1814" s="9"/>
      <c r="W1814" s="1"/>
      <c r="X1814" s="1"/>
      <c r="Y1814" s="1"/>
      <c r="Z1814" s="1"/>
      <c r="AA1814" s="1"/>
      <c r="AB1814" s="1"/>
      <c r="AC1814" s="65"/>
    </row>
    <row r="1815" spans="2:29" x14ac:dyDescent="0.25">
      <c r="B1815" s="1"/>
      <c r="C1815" s="1"/>
      <c r="D1815" s="1"/>
      <c r="E1815" s="1"/>
      <c r="F1815" s="1"/>
      <c r="G1815" s="1"/>
      <c r="H1815" s="1"/>
      <c r="I1815" s="1"/>
      <c r="J1815" s="9"/>
      <c r="K1815" s="1"/>
      <c r="L1815" s="1"/>
      <c r="M1815" s="1"/>
      <c r="N1815" s="9"/>
      <c r="O1815" s="11"/>
      <c r="P1815" s="1"/>
      <c r="Q1815" s="1"/>
      <c r="R1815" s="1"/>
      <c r="S1815" s="1"/>
      <c r="T1815" s="1"/>
      <c r="U1815" s="1"/>
      <c r="V1815" s="9"/>
      <c r="W1815" s="1"/>
      <c r="X1815" s="1"/>
      <c r="Y1815" s="1"/>
      <c r="Z1815" s="1"/>
      <c r="AA1815" s="1"/>
      <c r="AB1815" s="1"/>
      <c r="AC1815" s="65"/>
    </row>
    <row r="1816" spans="2:29" x14ac:dyDescent="0.25">
      <c r="B1816" s="1"/>
      <c r="C1816" s="1"/>
      <c r="D1816" s="1"/>
      <c r="E1816" s="1"/>
      <c r="F1816" s="1"/>
      <c r="G1816" s="1"/>
      <c r="H1816" s="1"/>
      <c r="I1816" s="1"/>
      <c r="J1816" s="9"/>
      <c r="K1816" s="1"/>
      <c r="L1816" s="1"/>
      <c r="M1816" s="1"/>
      <c r="N1816" s="9"/>
      <c r="O1816" s="11"/>
      <c r="P1816" s="1"/>
      <c r="Q1816" s="1"/>
      <c r="R1816" s="1"/>
      <c r="S1816" s="1"/>
      <c r="T1816" s="1"/>
      <c r="U1816" s="1"/>
      <c r="V1816" s="9"/>
      <c r="W1816" s="1"/>
      <c r="X1816" s="1"/>
      <c r="Y1816" s="1"/>
      <c r="Z1816" s="1"/>
      <c r="AA1816" s="1"/>
      <c r="AB1816" s="1"/>
      <c r="AC1816" s="65"/>
    </row>
    <row r="1817" spans="2:29" x14ac:dyDescent="0.25">
      <c r="B1817" s="1"/>
      <c r="C1817" s="1"/>
      <c r="D1817" s="1"/>
      <c r="E1817" s="1"/>
      <c r="F1817" s="1"/>
      <c r="G1817" s="1"/>
      <c r="H1817" s="1"/>
      <c r="I1817" s="1"/>
      <c r="J1817" s="9"/>
      <c r="K1817" s="1"/>
      <c r="L1817" s="1"/>
      <c r="M1817" s="1"/>
      <c r="N1817" s="9"/>
      <c r="O1817" s="11"/>
      <c r="P1817" s="1"/>
      <c r="Q1817" s="1"/>
      <c r="R1817" s="1"/>
      <c r="S1817" s="1"/>
      <c r="T1817" s="1"/>
      <c r="U1817" s="1"/>
      <c r="V1817" s="9"/>
      <c r="W1817" s="1"/>
      <c r="X1817" s="1"/>
      <c r="Y1817" s="1"/>
      <c r="Z1817" s="1"/>
      <c r="AA1817" s="1"/>
      <c r="AB1817" s="1"/>
      <c r="AC1817" s="65"/>
    </row>
    <row r="1818" spans="2:29" x14ac:dyDescent="0.25">
      <c r="B1818" s="1"/>
      <c r="C1818" s="1"/>
      <c r="D1818" s="1"/>
      <c r="E1818" s="1"/>
      <c r="F1818" s="1"/>
      <c r="G1818" s="1"/>
      <c r="H1818" s="1"/>
      <c r="I1818" s="1"/>
      <c r="J1818" s="9"/>
      <c r="K1818" s="1"/>
      <c r="L1818" s="1"/>
      <c r="M1818" s="1"/>
      <c r="N1818" s="9"/>
      <c r="O1818" s="11"/>
      <c r="P1818" s="1"/>
      <c r="Q1818" s="1"/>
      <c r="R1818" s="1"/>
      <c r="S1818" s="1"/>
      <c r="T1818" s="1"/>
      <c r="U1818" s="1"/>
      <c r="V1818" s="9"/>
      <c r="W1818" s="1"/>
      <c r="X1818" s="1"/>
      <c r="Y1818" s="1"/>
      <c r="Z1818" s="1"/>
      <c r="AA1818" s="1"/>
      <c r="AB1818" s="1"/>
      <c r="AC1818" s="65"/>
    </row>
    <row r="1819" spans="2:29" x14ac:dyDescent="0.25">
      <c r="B1819" s="1"/>
      <c r="C1819" s="1"/>
      <c r="D1819" s="1"/>
      <c r="E1819" s="1"/>
      <c r="F1819" s="1"/>
      <c r="G1819" s="1"/>
      <c r="H1819" s="1"/>
      <c r="I1819" s="1"/>
      <c r="J1819" s="9"/>
      <c r="K1819" s="1"/>
      <c r="L1819" s="1"/>
      <c r="M1819" s="1"/>
      <c r="N1819" s="9"/>
      <c r="O1819" s="11"/>
      <c r="P1819" s="1"/>
      <c r="Q1819" s="1"/>
      <c r="R1819" s="1"/>
      <c r="S1819" s="1"/>
      <c r="T1819" s="1"/>
      <c r="U1819" s="1"/>
      <c r="V1819" s="9"/>
      <c r="W1819" s="1"/>
      <c r="X1819" s="1"/>
      <c r="Y1819" s="1"/>
      <c r="Z1819" s="1"/>
      <c r="AA1819" s="1"/>
      <c r="AB1819" s="1"/>
      <c r="AC1819" s="65"/>
    </row>
    <row r="1820" spans="2:29" x14ac:dyDescent="0.25">
      <c r="B1820" s="1"/>
      <c r="C1820" s="1"/>
      <c r="D1820" s="1"/>
      <c r="E1820" s="1"/>
      <c r="F1820" s="1"/>
      <c r="G1820" s="1"/>
      <c r="H1820" s="1"/>
      <c r="I1820" s="1"/>
      <c r="J1820" s="9"/>
      <c r="K1820" s="1"/>
      <c r="L1820" s="1"/>
      <c r="M1820" s="1"/>
      <c r="N1820" s="9"/>
      <c r="O1820" s="11"/>
      <c r="P1820" s="1"/>
      <c r="Q1820" s="1"/>
      <c r="R1820" s="1"/>
      <c r="S1820" s="1"/>
      <c r="T1820" s="1"/>
      <c r="U1820" s="1"/>
      <c r="V1820" s="9"/>
      <c r="W1820" s="1"/>
      <c r="X1820" s="1"/>
      <c r="Y1820" s="1"/>
      <c r="Z1820" s="1"/>
      <c r="AA1820" s="1"/>
      <c r="AB1820" s="1"/>
      <c r="AC1820" s="65"/>
    </row>
    <row r="1821" spans="2:29" x14ac:dyDescent="0.25">
      <c r="B1821" s="1"/>
      <c r="C1821" s="1"/>
      <c r="D1821" s="1"/>
      <c r="E1821" s="1"/>
      <c r="F1821" s="1"/>
      <c r="G1821" s="1"/>
      <c r="H1821" s="1"/>
      <c r="I1821" s="1"/>
      <c r="J1821" s="9"/>
      <c r="K1821" s="1"/>
      <c r="L1821" s="1"/>
      <c r="M1821" s="1"/>
      <c r="N1821" s="9"/>
      <c r="O1821" s="11"/>
      <c r="P1821" s="1"/>
      <c r="Q1821" s="1"/>
      <c r="R1821" s="1"/>
      <c r="S1821" s="1"/>
      <c r="T1821" s="1"/>
      <c r="U1821" s="1"/>
      <c r="V1821" s="9"/>
      <c r="W1821" s="1"/>
      <c r="X1821" s="1"/>
      <c r="Y1821" s="1"/>
      <c r="Z1821" s="1"/>
      <c r="AA1821" s="1"/>
      <c r="AB1821" s="1"/>
      <c r="AC1821" s="65"/>
    </row>
    <row r="1822" spans="2:29" x14ac:dyDescent="0.25">
      <c r="B1822" s="1"/>
      <c r="C1822" s="1"/>
      <c r="D1822" s="1"/>
      <c r="E1822" s="1"/>
      <c r="F1822" s="1"/>
      <c r="G1822" s="1"/>
      <c r="H1822" s="1"/>
      <c r="I1822" s="1"/>
      <c r="J1822" s="9"/>
      <c r="K1822" s="1"/>
      <c r="L1822" s="1"/>
      <c r="M1822" s="1"/>
      <c r="N1822" s="9"/>
      <c r="O1822" s="11"/>
      <c r="P1822" s="1"/>
      <c r="Q1822" s="1"/>
      <c r="R1822" s="1"/>
      <c r="S1822" s="1"/>
      <c r="T1822" s="1"/>
      <c r="U1822" s="1"/>
      <c r="V1822" s="9"/>
      <c r="W1822" s="1"/>
      <c r="X1822" s="1"/>
      <c r="Y1822" s="1"/>
      <c r="Z1822" s="1"/>
      <c r="AA1822" s="1"/>
      <c r="AB1822" s="1"/>
      <c r="AC1822" s="65"/>
    </row>
    <row r="1823" spans="2:29" x14ac:dyDescent="0.25">
      <c r="B1823" s="1"/>
      <c r="C1823" s="1"/>
      <c r="D1823" s="1"/>
      <c r="E1823" s="1"/>
      <c r="F1823" s="1"/>
      <c r="G1823" s="1"/>
      <c r="H1823" s="1"/>
      <c r="I1823" s="1"/>
      <c r="J1823" s="9"/>
      <c r="K1823" s="1"/>
      <c r="L1823" s="1"/>
      <c r="M1823" s="1"/>
      <c r="N1823" s="9"/>
      <c r="O1823" s="11"/>
      <c r="P1823" s="1"/>
      <c r="Q1823" s="1"/>
      <c r="R1823" s="1"/>
      <c r="S1823" s="1"/>
      <c r="T1823" s="1"/>
      <c r="U1823" s="1"/>
      <c r="V1823" s="9"/>
      <c r="W1823" s="1"/>
      <c r="X1823" s="1"/>
      <c r="Y1823" s="1"/>
      <c r="Z1823" s="1"/>
      <c r="AA1823" s="1"/>
      <c r="AB1823" s="1"/>
      <c r="AC1823" s="65"/>
    </row>
    <row r="1824" spans="2:29" x14ac:dyDescent="0.25">
      <c r="B1824" s="1"/>
      <c r="C1824" s="1"/>
      <c r="D1824" s="1"/>
      <c r="E1824" s="1"/>
      <c r="F1824" s="1"/>
      <c r="G1824" s="1"/>
      <c r="H1824" s="1"/>
      <c r="I1824" s="1"/>
      <c r="J1824" s="9"/>
      <c r="K1824" s="1"/>
      <c r="L1824" s="1"/>
      <c r="M1824" s="1"/>
      <c r="N1824" s="9"/>
      <c r="O1824" s="11"/>
      <c r="P1824" s="1"/>
      <c r="Q1824" s="1"/>
      <c r="R1824" s="1"/>
      <c r="S1824" s="1"/>
      <c r="T1824" s="1"/>
      <c r="U1824" s="1"/>
      <c r="V1824" s="9"/>
      <c r="W1824" s="1"/>
      <c r="X1824" s="1"/>
      <c r="Y1824" s="1"/>
      <c r="Z1824" s="1"/>
      <c r="AA1824" s="1"/>
      <c r="AB1824" s="1"/>
      <c r="AC1824" s="65"/>
    </row>
    <row r="1825" spans="2:29" x14ac:dyDescent="0.25">
      <c r="B1825" s="1"/>
      <c r="C1825" s="1"/>
      <c r="D1825" s="1"/>
      <c r="E1825" s="1"/>
      <c r="F1825" s="1"/>
      <c r="G1825" s="1"/>
      <c r="H1825" s="1"/>
      <c r="I1825" s="1"/>
      <c r="J1825" s="9"/>
      <c r="K1825" s="1"/>
      <c r="L1825" s="1"/>
      <c r="M1825" s="1"/>
      <c r="N1825" s="9"/>
      <c r="O1825" s="11"/>
      <c r="P1825" s="1"/>
      <c r="Q1825" s="1"/>
      <c r="R1825" s="1"/>
      <c r="S1825" s="1"/>
      <c r="T1825" s="1"/>
      <c r="U1825" s="1"/>
      <c r="V1825" s="9"/>
      <c r="W1825" s="1"/>
      <c r="X1825" s="1"/>
      <c r="Y1825" s="1"/>
      <c r="Z1825" s="1"/>
      <c r="AA1825" s="1"/>
      <c r="AB1825" s="1"/>
      <c r="AC1825" s="65"/>
    </row>
    <row r="1826" spans="2:29" x14ac:dyDescent="0.25">
      <c r="B1826" s="1"/>
      <c r="C1826" s="1"/>
      <c r="D1826" s="1"/>
      <c r="E1826" s="1"/>
      <c r="F1826" s="1"/>
      <c r="G1826" s="1"/>
      <c r="H1826" s="1"/>
      <c r="I1826" s="1"/>
      <c r="J1826" s="9"/>
      <c r="K1826" s="1"/>
      <c r="L1826" s="1"/>
      <c r="M1826" s="1"/>
      <c r="N1826" s="9"/>
      <c r="O1826" s="11"/>
      <c r="P1826" s="1"/>
      <c r="Q1826" s="1"/>
      <c r="R1826" s="1"/>
      <c r="S1826" s="1"/>
      <c r="T1826" s="1"/>
      <c r="U1826" s="1"/>
      <c r="V1826" s="9"/>
      <c r="W1826" s="1"/>
      <c r="X1826" s="1"/>
      <c r="Y1826" s="1"/>
      <c r="Z1826" s="1"/>
      <c r="AA1826" s="1"/>
      <c r="AB1826" s="1"/>
      <c r="AC1826" s="65"/>
    </row>
    <row r="1827" spans="2:29" x14ac:dyDescent="0.25">
      <c r="B1827" s="1"/>
      <c r="C1827" s="1"/>
      <c r="D1827" s="1"/>
      <c r="E1827" s="1"/>
      <c r="F1827" s="1"/>
      <c r="G1827" s="1"/>
      <c r="H1827" s="1"/>
      <c r="I1827" s="1"/>
      <c r="J1827" s="9"/>
      <c r="K1827" s="1"/>
      <c r="L1827" s="1"/>
      <c r="M1827" s="1"/>
      <c r="N1827" s="9"/>
      <c r="O1827" s="11"/>
      <c r="P1827" s="1"/>
      <c r="Q1827" s="1"/>
      <c r="R1827" s="1"/>
      <c r="S1827" s="1"/>
      <c r="T1827" s="1"/>
      <c r="U1827" s="1"/>
      <c r="V1827" s="9"/>
      <c r="W1827" s="1"/>
      <c r="X1827" s="1"/>
      <c r="Y1827" s="1"/>
      <c r="Z1827" s="1"/>
      <c r="AA1827" s="1"/>
      <c r="AB1827" s="1"/>
      <c r="AC1827" s="65"/>
    </row>
    <row r="1828" spans="2:29" x14ac:dyDescent="0.25">
      <c r="B1828" s="1"/>
      <c r="C1828" s="1"/>
      <c r="D1828" s="1"/>
      <c r="E1828" s="1"/>
      <c r="F1828" s="1"/>
      <c r="G1828" s="1"/>
      <c r="H1828" s="1"/>
      <c r="I1828" s="1"/>
      <c r="J1828" s="9"/>
      <c r="K1828" s="1"/>
      <c r="L1828" s="1"/>
      <c r="M1828" s="1"/>
      <c r="N1828" s="9"/>
      <c r="O1828" s="11"/>
      <c r="P1828" s="1"/>
      <c r="Q1828" s="1"/>
      <c r="R1828" s="1"/>
      <c r="S1828" s="1"/>
      <c r="T1828" s="1"/>
      <c r="U1828" s="1"/>
      <c r="V1828" s="9"/>
      <c r="W1828" s="1"/>
      <c r="X1828" s="1"/>
      <c r="Y1828" s="1"/>
      <c r="Z1828" s="1"/>
      <c r="AA1828" s="1"/>
      <c r="AB1828" s="1"/>
      <c r="AC1828" s="65"/>
    </row>
    <row r="1829" spans="2:29" x14ac:dyDescent="0.25">
      <c r="B1829" s="1"/>
      <c r="C1829" s="1"/>
      <c r="D1829" s="1"/>
      <c r="E1829" s="1"/>
      <c r="F1829" s="1"/>
      <c r="G1829" s="1"/>
      <c r="H1829" s="1"/>
      <c r="I1829" s="1"/>
      <c r="J1829" s="9"/>
      <c r="K1829" s="1"/>
      <c r="L1829" s="1"/>
      <c r="M1829" s="1"/>
      <c r="N1829" s="9"/>
      <c r="O1829" s="11"/>
      <c r="P1829" s="1"/>
      <c r="Q1829" s="1"/>
      <c r="R1829" s="1"/>
      <c r="S1829" s="1"/>
      <c r="T1829" s="1"/>
      <c r="U1829" s="1"/>
      <c r="V1829" s="9"/>
      <c r="W1829" s="1"/>
      <c r="X1829" s="1"/>
      <c r="Y1829" s="1"/>
      <c r="Z1829" s="1"/>
      <c r="AA1829" s="1"/>
      <c r="AB1829" s="1"/>
      <c r="AC1829" s="65"/>
    </row>
    <row r="1830" spans="2:29" x14ac:dyDescent="0.25">
      <c r="B1830" s="1"/>
      <c r="C1830" s="1"/>
      <c r="D1830" s="1"/>
      <c r="E1830" s="1"/>
      <c r="F1830" s="1"/>
      <c r="G1830" s="1"/>
      <c r="H1830" s="1"/>
      <c r="I1830" s="1"/>
      <c r="J1830" s="9"/>
      <c r="K1830" s="1"/>
      <c r="L1830" s="1"/>
      <c r="M1830" s="1"/>
      <c r="N1830" s="9"/>
      <c r="O1830" s="11"/>
      <c r="P1830" s="1"/>
      <c r="Q1830" s="1"/>
      <c r="R1830" s="1"/>
      <c r="S1830" s="1"/>
      <c r="T1830" s="1"/>
      <c r="U1830" s="1"/>
      <c r="V1830" s="9"/>
      <c r="W1830" s="1"/>
      <c r="X1830" s="1"/>
      <c r="Y1830" s="1"/>
      <c r="Z1830" s="1"/>
      <c r="AA1830" s="1"/>
      <c r="AB1830" s="1"/>
      <c r="AC1830" s="65"/>
    </row>
    <row r="1831" spans="2:29" x14ac:dyDescent="0.25">
      <c r="B1831" s="1"/>
      <c r="C1831" s="1"/>
      <c r="D1831" s="1"/>
      <c r="E1831" s="1"/>
      <c r="F1831" s="1"/>
      <c r="G1831" s="1"/>
      <c r="H1831" s="1"/>
      <c r="I1831" s="1"/>
      <c r="J1831" s="9"/>
      <c r="K1831" s="1"/>
      <c r="L1831" s="1"/>
      <c r="M1831" s="1"/>
      <c r="N1831" s="9"/>
      <c r="O1831" s="11"/>
      <c r="P1831" s="1"/>
      <c r="Q1831" s="1"/>
      <c r="R1831" s="1"/>
      <c r="S1831" s="1"/>
      <c r="T1831" s="1"/>
      <c r="U1831" s="1"/>
      <c r="V1831" s="9"/>
      <c r="W1831" s="1"/>
      <c r="X1831" s="1"/>
      <c r="Y1831" s="1"/>
      <c r="Z1831" s="1"/>
      <c r="AA1831" s="1"/>
      <c r="AB1831" s="1"/>
      <c r="AC1831" s="65"/>
    </row>
    <row r="1832" spans="2:29" x14ac:dyDescent="0.25">
      <c r="B1832" s="1"/>
      <c r="C1832" s="1"/>
      <c r="D1832" s="1"/>
      <c r="E1832" s="1"/>
      <c r="F1832" s="1"/>
      <c r="G1832" s="1"/>
      <c r="H1832" s="1"/>
      <c r="I1832" s="1"/>
      <c r="J1832" s="9"/>
      <c r="K1832" s="1"/>
      <c r="L1832" s="1"/>
      <c r="M1832" s="1"/>
      <c r="N1832" s="9"/>
      <c r="O1832" s="11"/>
      <c r="P1832" s="1"/>
      <c r="Q1832" s="1"/>
      <c r="R1832" s="1"/>
      <c r="S1832" s="1"/>
      <c r="T1832" s="1"/>
      <c r="U1832" s="1"/>
      <c r="V1832" s="9"/>
      <c r="W1832" s="1"/>
      <c r="X1832" s="1"/>
      <c r="Y1832" s="1"/>
      <c r="Z1832" s="1"/>
      <c r="AA1832" s="1"/>
      <c r="AB1832" s="1"/>
      <c r="AC1832" s="65"/>
    </row>
    <row r="1833" spans="2:29" x14ac:dyDescent="0.25">
      <c r="B1833" s="1"/>
      <c r="C1833" s="1"/>
      <c r="D1833" s="1"/>
      <c r="E1833" s="1"/>
      <c r="F1833" s="1"/>
      <c r="G1833" s="1"/>
      <c r="H1833" s="1"/>
      <c r="I1833" s="1"/>
      <c r="J1833" s="9"/>
      <c r="K1833" s="1"/>
      <c r="L1833" s="1"/>
      <c r="M1833" s="1"/>
      <c r="N1833" s="9"/>
      <c r="O1833" s="11"/>
      <c r="P1833" s="1"/>
      <c r="Q1833" s="1"/>
      <c r="R1833" s="1"/>
      <c r="S1833" s="1"/>
      <c r="T1833" s="1"/>
      <c r="U1833" s="1"/>
      <c r="V1833" s="9"/>
      <c r="W1833" s="1"/>
      <c r="X1833" s="1"/>
      <c r="Y1833" s="1"/>
      <c r="Z1833" s="1"/>
      <c r="AA1833" s="1"/>
      <c r="AB1833" s="1"/>
      <c r="AC1833" s="65"/>
    </row>
    <row r="1834" spans="2:29" x14ac:dyDescent="0.25">
      <c r="B1834" s="1"/>
      <c r="C1834" s="1"/>
      <c r="D1834" s="1"/>
      <c r="E1834" s="1"/>
      <c r="F1834" s="1"/>
      <c r="G1834" s="1"/>
      <c r="H1834" s="1"/>
      <c r="I1834" s="1"/>
      <c r="J1834" s="9"/>
      <c r="K1834" s="1"/>
      <c r="L1834" s="1"/>
      <c r="M1834" s="1"/>
      <c r="N1834" s="9"/>
      <c r="O1834" s="11"/>
      <c r="P1834" s="1"/>
      <c r="Q1834" s="1"/>
      <c r="R1834" s="1"/>
      <c r="S1834" s="1"/>
      <c r="T1834" s="1"/>
      <c r="U1834" s="1"/>
      <c r="V1834" s="9"/>
      <c r="W1834" s="1"/>
      <c r="X1834" s="1"/>
      <c r="Y1834" s="1"/>
      <c r="Z1834" s="1"/>
      <c r="AA1834" s="1"/>
      <c r="AB1834" s="1"/>
      <c r="AC1834" s="65"/>
    </row>
    <row r="1835" spans="2:29" x14ac:dyDescent="0.25">
      <c r="B1835" s="1"/>
      <c r="C1835" s="1"/>
      <c r="D1835" s="1"/>
      <c r="E1835" s="1"/>
      <c r="F1835" s="1"/>
      <c r="G1835" s="1"/>
      <c r="H1835" s="1"/>
      <c r="I1835" s="1"/>
      <c r="J1835" s="9"/>
      <c r="K1835" s="1"/>
      <c r="L1835" s="1"/>
      <c r="M1835" s="1"/>
      <c r="N1835" s="9"/>
      <c r="O1835" s="11"/>
      <c r="P1835" s="1"/>
      <c r="Q1835" s="1"/>
      <c r="R1835" s="1"/>
      <c r="S1835" s="1"/>
      <c r="T1835" s="1"/>
      <c r="U1835" s="1"/>
      <c r="V1835" s="9"/>
      <c r="W1835" s="1"/>
      <c r="X1835" s="1"/>
      <c r="Y1835" s="1"/>
      <c r="Z1835" s="1"/>
      <c r="AA1835" s="1"/>
      <c r="AB1835" s="1"/>
      <c r="AC1835" s="65"/>
    </row>
    <row r="1836" spans="2:29" x14ac:dyDescent="0.25">
      <c r="B1836" s="1"/>
      <c r="C1836" s="1"/>
      <c r="D1836" s="1"/>
      <c r="E1836" s="1"/>
      <c r="F1836" s="1"/>
      <c r="G1836" s="1"/>
      <c r="H1836" s="1"/>
      <c r="I1836" s="1"/>
      <c r="J1836" s="9"/>
      <c r="K1836" s="1"/>
      <c r="L1836" s="1"/>
      <c r="M1836" s="1"/>
      <c r="N1836" s="9"/>
      <c r="O1836" s="11"/>
      <c r="P1836" s="1"/>
      <c r="Q1836" s="1"/>
      <c r="R1836" s="1"/>
      <c r="S1836" s="1"/>
      <c r="T1836" s="1"/>
      <c r="U1836" s="1"/>
      <c r="V1836" s="9"/>
      <c r="W1836" s="1"/>
      <c r="X1836" s="1"/>
      <c r="Y1836" s="1"/>
      <c r="Z1836" s="1"/>
      <c r="AA1836" s="1"/>
      <c r="AB1836" s="1"/>
      <c r="AC1836" s="65"/>
    </row>
    <row r="1837" spans="2:29" x14ac:dyDescent="0.25">
      <c r="B1837" s="1"/>
      <c r="C1837" s="1"/>
      <c r="D1837" s="1"/>
      <c r="E1837" s="1"/>
      <c r="F1837" s="1"/>
      <c r="G1837" s="1"/>
      <c r="H1837" s="1"/>
      <c r="I1837" s="1"/>
      <c r="J1837" s="9"/>
      <c r="K1837" s="1"/>
      <c r="L1837" s="1"/>
      <c r="M1837" s="1"/>
      <c r="N1837" s="9"/>
      <c r="O1837" s="11"/>
      <c r="P1837" s="1"/>
      <c r="Q1837" s="1"/>
      <c r="R1837" s="1"/>
      <c r="S1837" s="1"/>
      <c r="T1837" s="1"/>
      <c r="U1837" s="1"/>
      <c r="V1837" s="9"/>
      <c r="W1837" s="1"/>
      <c r="X1837" s="1"/>
      <c r="Y1837" s="1"/>
      <c r="Z1837" s="1"/>
      <c r="AA1837" s="1"/>
      <c r="AB1837" s="1"/>
      <c r="AC1837" s="65"/>
    </row>
    <row r="1838" spans="2:29" x14ac:dyDescent="0.25">
      <c r="B1838" s="1"/>
      <c r="C1838" s="1"/>
      <c r="D1838" s="1"/>
      <c r="E1838" s="1"/>
      <c r="F1838" s="1"/>
      <c r="G1838" s="1"/>
      <c r="H1838" s="1"/>
      <c r="I1838" s="1"/>
      <c r="J1838" s="9"/>
      <c r="K1838" s="1"/>
      <c r="L1838" s="1"/>
      <c r="M1838" s="1"/>
      <c r="N1838" s="9"/>
      <c r="O1838" s="11"/>
      <c r="P1838" s="1"/>
      <c r="Q1838" s="1"/>
      <c r="R1838" s="1"/>
      <c r="S1838" s="1"/>
      <c r="T1838" s="1"/>
      <c r="U1838" s="1"/>
      <c r="V1838" s="9"/>
      <c r="W1838" s="1"/>
      <c r="X1838" s="1"/>
      <c r="Y1838" s="1"/>
      <c r="Z1838" s="1"/>
      <c r="AA1838" s="1"/>
      <c r="AB1838" s="1"/>
      <c r="AC1838" s="65"/>
    </row>
    <row r="1839" spans="2:29" x14ac:dyDescent="0.25">
      <c r="B1839" s="1"/>
      <c r="C1839" s="1"/>
      <c r="D1839" s="1"/>
      <c r="E1839" s="1"/>
      <c r="F1839" s="1"/>
      <c r="G1839" s="1"/>
      <c r="H1839" s="1"/>
      <c r="I1839" s="1"/>
      <c r="J1839" s="9"/>
      <c r="K1839" s="1"/>
      <c r="L1839" s="1"/>
      <c r="M1839" s="1"/>
      <c r="N1839" s="9"/>
      <c r="O1839" s="11"/>
      <c r="P1839" s="1"/>
      <c r="Q1839" s="1"/>
      <c r="R1839" s="1"/>
      <c r="S1839" s="1"/>
      <c r="T1839" s="1"/>
      <c r="U1839" s="1"/>
      <c r="V1839" s="9"/>
      <c r="W1839" s="1"/>
      <c r="X1839" s="1"/>
      <c r="Y1839" s="1"/>
      <c r="Z1839" s="1"/>
      <c r="AA1839" s="1"/>
      <c r="AB1839" s="1"/>
      <c r="AC1839" s="65"/>
    </row>
    <row r="1840" spans="2:29" x14ac:dyDescent="0.25">
      <c r="B1840" s="1"/>
      <c r="C1840" s="1"/>
      <c r="D1840" s="1"/>
      <c r="E1840" s="1"/>
      <c r="F1840" s="1"/>
      <c r="G1840" s="1"/>
      <c r="H1840" s="1"/>
      <c r="I1840" s="1"/>
      <c r="J1840" s="9"/>
      <c r="K1840" s="1"/>
      <c r="L1840" s="1"/>
      <c r="M1840" s="1"/>
      <c r="N1840" s="9"/>
      <c r="O1840" s="11"/>
      <c r="P1840" s="1"/>
      <c r="Q1840" s="1"/>
      <c r="R1840" s="1"/>
      <c r="S1840" s="1"/>
      <c r="T1840" s="1"/>
      <c r="U1840" s="1"/>
      <c r="V1840" s="9"/>
      <c r="W1840" s="1"/>
      <c r="X1840" s="1"/>
      <c r="Y1840" s="1"/>
      <c r="Z1840" s="1"/>
      <c r="AA1840" s="1"/>
      <c r="AB1840" s="1"/>
      <c r="AC1840" s="65"/>
    </row>
    <row r="1841" spans="2:29" x14ac:dyDescent="0.25">
      <c r="B1841" s="1"/>
      <c r="C1841" s="1"/>
      <c r="D1841" s="1"/>
      <c r="E1841" s="1"/>
      <c r="F1841" s="1"/>
      <c r="G1841" s="1"/>
      <c r="H1841" s="1"/>
      <c r="I1841" s="1"/>
      <c r="J1841" s="9"/>
      <c r="K1841" s="1"/>
      <c r="L1841" s="1"/>
      <c r="M1841" s="1"/>
      <c r="N1841" s="9"/>
      <c r="O1841" s="11"/>
      <c r="P1841" s="1"/>
      <c r="Q1841" s="1"/>
      <c r="R1841" s="1"/>
      <c r="S1841" s="1"/>
      <c r="T1841" s="1"/>
      <c r="U1841" s="1"/>
      <c r="V1841" s="9"/>
      <c r="W1841" s="1"/>
      <c r="X1841" s="1"/>
      <c r="Y1841" s="1"/>
      <c r="Z1841" s="1"/>
      <c r="AA1841" s="1"/>
      <c r="AB1841" s="1"/>
      <c r="AC1841" s="65"/>
    </row>
    <row r="1842" spans="2:29" x14ac:dyDescent="0.25">
      <c r="B1842" s="1"/>
      <c r="C1842" s="1"/>
      <c r="D1842" s="1"/>
      <c r="E1842" s="1"/>
      <c r="F1842" s="1"/>
      <c r="G1842" s="1"/>
      <c r="H1842" s="1"/>
      <c r="I1842" s="1"/>
      <c r="J1842" s="9"/>
      <c r="K1842" s="1"/>
      <c r="L1842" s="1"/>
      <c r="M1842" s="1"/>
      <c r="N1842" s="9"/>
      <c r="O1842" s="11"/>
      <c r="P1842" s="1"/>
      <c r="Q1842" s="1"/>
      <c r="R1842" s="1"/>
      <c r="S1842" s="1"/>
      <c r="T1842" s="1"/>
      <c r="U1842" s="1"/>
      <c r="V1842" s="9"/>
      <c r="W1842" s="1"/>
      <c r="X1842" s="1"/>
      <c r="Y1842" s="1"/>
      <c r="Z1842" s="1"/>
      <c r="AA1842" s="1"/>
      <c r="AB1842" s="1"/>
      <c r="AC1842" s="65"/>
    </row>
    <row r="1843" spans="2:29" x14ac:dyDescent="0.25">
      <c r="B1843" s="1"/>
      <c r="C1843" s="1"/>
      <c r="D1843" s="1"/>
      <c r="E1843" s="1"/>
      <c r="F1843" s="1"/>
      <c r="G1843" s="1"/>
      <c r="H1843" s="1"/>
      <c r="I1843" s="1"/>
      <c r="J1843" s="9"/>
      <c r="K1843" s="1"/>
      <c r="L1843" s="1"/>
      <c r="M1843" s="1"/>
      <c r="N1843" s="9"/>
      <c r="O1843" s="11"/>
      <c r="P1843" s="1"/>
      <c r="Q1843" s="1"/>
      <c r="R1843" s="1"/>
      <c r="S1843" s="1"/>
      <c r="T1843" s="1"/>
      <c r="U1843" s="1"/>
      <c r="V1843" s="9"/>
      <c r="W1843" s="1"/>
      <c r="X1843" s="1"/>
      <c r="Y1843" s="1"/>
      <c r="Z1843" s="1"/>
      <c r="AA1843" s="1"/>
      <c r="AB1843" s="1"/>
      <c r="AC1843" s="65"/>
    </row>
    <row r="1844" spans="2:29" x14ac:dyDescent="0.25">
      <c r="B1844" s="1"/>
      <c r="C1844" s="1"/>
      <c r="D1844" s="1"/>
      <c r="E1844" s="1"/>
      <c r="F1844" s="1"/>
      <c r="G1844" s="1"/>
      <c r="H1844" s="1"/>
      <c r="I1844" s="1"/>
      <c r="J1844" s="9"/>
      <c r="K1844" s="1"/>
      <c r="L1844" s="1"/>
      <c r="M1844" s="1"/>
      <c r="N1844" s="9"/>
      <c r="O1844" s="11"/>
      <c r="P1844" s="1"/>
      <c r="Q1844" s="1"/>
      <c r="R1844" s="1"/>
      <c r="S1844" s="1"/>
      <c r="T1844" s="1"/>
      <c r="U1844" s="1"/>
      <c r="V1844" s="9"/>
      <c r="W1844" s="1"/>
      <c r="X1844" s="1"/>
      <c r="Y1844" s="1"/>
      <c r="Z1844" s="1"/>
      <c r="AA1844" s="1"/>
      <c r="AB1844" s="1"/>
      <c r="AC1844" s="65"/>
    </row>
    <row r="1845" spans="2:29" x14ac:dyDescent="0.25">
      <c r="B1845" s="1"/>
      <c r="C1845" s="1"/>
      <c r="D1845" s="1"/>
      <c r="E1845" s="1"/>
      <c r="F1845" s="1"/>
      <c r="G1845" s="1"/>
      <c r="H1845" s="1"/>
      <c r="I1845" s="1"/>
      <c r="J1845" s="9"/>
      <c r="K1845" s="1"/>
      <c r="L1845" s="1"/>
      <c r="M1845" s="1"/>
      <c r="N1845" s="9"/>
      <c r="O1845" s="11"/>
      <c r="P1845" s="1"/>
      <c r="Q1845" s="1"/>
      <c r="R1845" s="1"/>
      <c r="S1845" s="1"/>
      <c r="T1845" s="1"/>
      <c r="U1845" s="1"/>
      <c r="V1845" s="9"/>
      <c r="W1845" s="1"/>
      <c r="X1845" s="1"/>
      <c r="Y1845" s="1"/>
      <c r="Z1845" s="1"/>
      <c r="AA1845" s="1"/>
      <c r="AB1845" s="1"/>
      <c r="AC1845" s="65"/>
    </row>
    <row r="1846" spans="2:29" x14ac:dyDescent="0.25">
      <c r="B1846" s="1"/>
      <c r="C1846" s="1"/>
      <c r="D1846" s="1"/>
      <c r="E1846" s="1"/>
      <c r="F1846" s="1"/>
      <c r="G1846" s="1"/>
      <c r="H1846" s="1"/>
      <c r="I1846" s="1"/>
      <c r="J1846" s="9"/>
      <c r="K1846" s="1"/>
      <c r="L1846" s="1"/>
      <c r="M1846" s="1"/>
      <c r="N1846" s="9"/>
      <c r="O1846" s="11"/>
      <c r="P1846" s="1"/>
      <c r="Q1846" s="1"/>
      <c r="R1846" s="1"/>
      <c r="S1846" s="1"/>
      <c r="T1846" s="1"/>
      <c r="U1846" s="1"/>
      <c r="V1846" s="9"/>
      <c r="W1846" s="1"/>
      <c r="X1846" s="1"/>
      <c r="Y1846" s="1"/>
      <c r="Z1846" s="1"/>
      <c r="AA1846" s="1"/>
      <c r="AB1846" s="1"/>
      <c r="AC1846" s="65"/>
    </row>
    <row r="1847" spans="2:29" x14ac:dyDescent="0.25">
      <c r="B1847" s="1"/>
      <c r="C1847" s="1"/>
      <c r="D1847" s="1"/>
      <c r="E1847" s="1"/>
      <c r="F1847" s="1"/>
      <c r="G1847" s="1"/>
      <c r="H1847" s="1"/>
      <c r="I1847" s="1"/>
      <c r="J1847" s="9"/>
      <c r="K1847" s="1"/>
      <c r="L1847" s="1"/>
      <c r="M1847" s="1"/>
      <c r="N1847" s="9"/>
      <c r="O1847" s="11"/>
      <c r="P1847" s="1"/>
      <c r="Q1847" s="1"/>
      <c r="R1847" s="1"/>
      <c r="S1847" s="1"/>
      <c r="T1847" s="1"/>
      <c r="U1847" s="1"/>
      <c r="V1847" s="9"/>
      <c r="W1847" s="1"/>
      <c r="X1847" s="1"/>
      <c r="Y1847" s="1"/>
      <c r="Z1847" s="1"/>
      <c r="AA1847" s="1"/>
      <c r="AB1847" s="1"/>
      <c r="AC1847" s="65"/>
    </row>
    <row r="1848" spans="2:29" x14ac:dyDescent="0.25">
      <c r="B1848" s="1"/>
      <c r="C1848" s="1"/>
      <c r="D1848" s="1"/>
      <c r="E1848" s="1"/>
      <c r="F1848" s="1"/>
      <c r="G1848" s="1"/>
      <c r="H1848" s="1"/>
      <c r="I1848" s="1"/>
      <c r="J1848" s="9"/>
      <c r="K1848" s="1"/>
      <c r="L1848" s="1"/>
      <c r="M1848" s="1"/>
      <c r="N1848" s="9"/>
      <c r="O1848" s="11"/>
      <c r="P1848" s="1"/>
      <c r="Q1848" s="1"/>
      <c r="R1848" s="1"/>
      <c r="S1848" s="1"/>
      <c r="T1848" s="1"/>
      <c r="U1848" s="1"/>
      <c r="V1848" s="9"/>
      <c r="W1848" s="1"/>
      <c r="X1848" s="1"/>
      <c r="Y1848" s="1"/>
      <c r="Z1848" s="1"/>
      <c r="AA1848" s="1"/>
      <c r="AB1848" s="1"/>
      <c r="AC1848" s="65"/>
    </row>
    <row r="1849" spans="2:29" x14ac:dyDescent="0.25">
      <c r="B1849" s="1"/>
      <c r="C1849" s="1"/>
      <c r="D1849" s="1"/>
      <c r="E1849" s="1"/>
      <c r="F1849" s="1"/>
      <c r="G1849" s="1"/>
      <c r="H1849" s="1"/>
      <c r="I1849" s="1"/>
      <c r="J1849" s="9"/>
      <c r="K1849" s="1"/>
      <c r="L1849" s="1"/>
      <c r="M1849" s="1"/>
      <c r="N1849" s="9"/>
      <c r="O1849" s="11"/>
      <c r="P1849" s="1"/>
      <c r="Q1849" s="1"/>
      <c r="R1849" s="1"/>
      <c r="S1849" s="1"/>
      <c r="T1849" s="1"/>
      <c r="U1849" s="1"/>
      <c r="V1849" s="9"/>
      <c r="W1849" s="1"/>
      <c r="X1849" s="1"/>
      <c r="Y1849" s="1"/>
      <c r="Z1849" s="1"/>
      <c r="AA1849" s="1"/>
      <c r="AB1849" s="1"/>
      <c r="AC1849" s="65"/>
    </row>
    <row r="1850" spans="2:29" x14ac:dyDescent="0.25">
      <c r="B1850" s="1"/>
      <c r="C1850" s="1"/>
      <c r="D1850" s="1"/>
      <c r="E1850" s="1"/>
      <c r="F1850" s="1"/>
      <c r="G1850" s="1"/>
      <c r="H1850" s="1"/>
      <c r="I1850" s="1"/>
      <c r="J1850" s="9"/>
      <c r="K1850" s="1"/>
      <c r="L1850" s="1"/>
      <c r="M1850" s="1"/>
      <c r="N1850" s="9"/>
      <c r="O1850" s="11"/>
      <c r="P1850" s="1"/>
      <c r="Q1850" s="1"/>
      <c r="R1850" s="1"/>
      <c r="S1850" s="1"/>
      <c r="T1850" s="1"/>
      <c r="U1850" s="1"/>
      <c r="V1850" s="9"/>
      <c r="W1850" s="1"/>
      <c r="X1850" s="1"/>
      <c r="Y1850" s="1"/>
      <c r="Z1850" s="1"/>
      <c r="AA1850" s="1"/>
      <c r="AB1850" s="1"/>
      <c r="AC1850" s="65"/>
    </row>
    <row r="1851" spans="2:29" x14ac:dyDescent="0.25">
      <c r="B1851" s="1"/>
      <c r="C1851" s="1"/>
      <c r="D1851" s="1"/>
      <c r="E1851" s="1"/>
      <c r="F1851" s="1"/>
      <c r="G1851" s="1"/>
      <c r="H1851" s="1"/>
      <c r="I1851" s="1"/>
      <c r="J1851" s="9"/>
      <c r="K1851" s="1"/>
      <c r="L1851" s="1"/>
      <c r="M1851" s="1"/>
      <c r="N1851" s="9"/>
      <c r="O1851" s="11"/>
      <c r="P1851" s="1"/>
      <c r="Q1851" s="1"/>
      <c r="R1851" s="1"/>
      <c r="S1851" s="1"/>
      <c r="T1851" s="1"/>
      <c r="U1851" s="1"/>
      <c r="V1851" s="9"/>
      <c r="W1851" s="1"/>
      <c r="X1851" s="1"/>
      <c r="Y1851" s="1"/>
      <c r="Z1851" s="1"/>
      <c r="AA1851" s="1"/>
      <c r="AB1851" s="1"/>
      <c r="AC1851" s="65"/>
    </row>
    <row r="1852" spans="2:29" x14ac:dyDescent="0.25">
      <c r="B1852" s="1"/>
      <c r="C1852" s="1"/>
      <c r="D1852" s="1"/>
      <c r="E1852" s="1"/>
      <c r="F1852" s="1"/>
      <c r="G1852" s="1"/>
      <c r="H1852" s="1"/>
      <c r="I1852" s="1"/>
      <c r="J1852" s="9"/>
      <c r="K1852" s="1"/>
      <c r="L1852" s="1"/>
      <c r="M1852" s="1"/>
      <c r="N1852" s="9"/>
      <c r="O1852" s="11"/>
      <c r="P1852" s="1"/>
      <c r="Q1852" s="1"/>
      <c r="R1852" s="1"/>
      <c r="S1852" s="1"/>
      <c r="T1852" s="1"/>
      <c r="U1852" s="1"/>
      <c r="V1852" s="9"/>
      <c r="W1852" s="1"/>
      <c r="X1852" s="1"/>
      <c r="Y1852" s="1"/>
      <c r="Z1852" s="1"/>
      <c r="AA1852" s="1"/>
      <c r="AB1852" s="1"/>
      <c r="AC1852" s="65"/>
    </row>
    <row r="1853" spans="2:29" x14ac:dyDescent="0.25">
      <c r="B1853" s="1"/>
      <c r="C1853" s="1"/>
      <c r="D1853" s="1"/>
      <c r="E1853" s="1"/>
      <c r="F1853" s="1"/>
      <c r="G1853" s="1"/>
      <c r="H1853" s="1"/>
      <c r="I1853" s="1"/>
      <c r="J1853" s="9"/>
      <c r="K1853" s="1"/>
      <c r="L1853" s="1"/>
      <c r="M1853" s="1"/>
      <c r="N1853" s="9"/>
      <c r="O1853" s="11"/>
      <c r="P1853" s="1"/>
      <c r="Q1853" s="1"/>
      <c r="R1853" s="1"/>
      <c r="S1853" s="1"/>
      <c r="T1853" s="1"/>
      <c r="U1853" s="1"/>
      <c r="V1853" s="9"/>
      <c r="W1853" s="1"/>
      <c r="X1853" s="1"/>
      <c r="Y1853" s="1"/>
      <c r="Z1853" s="1"/>
      <c r="AA1853" s="1"/>
      <c r="AB1853" s="1"/>
      <c r="AC1853" s="65"/>
    </row>
    <row r="1854" spans="2:29" x14ac:dyDescent="0.25">
      <c r="B1854" s="1"/>
      <c r="C1854" s="1"/>
      <c r="D1854" s="1"/>
      <c r="E1854" s="1"/>
      <c r="F1854" s="1"/>
      <c r="G1854" s="1"/>
      <c r="H1854" s="1"/>
      <c r="I1854" s="1"/>
      <c r="J1854" s="9"/>
      <c r="K1854" s="1"/>
      <c r="L1854" s="1"/>
      <c r="M1854" s="1"/>
      <c r="N1854" s="9"/>
      <c r="O1854" s="11"/>
      <c r="P1854" s="1"/>
      <c r="Q1854" s="1"/>
      <c r="R1854" s="1"/>
      <c r="S1854" s="1"/>
      <c r="T1854" s="1"/>
      <c r="U1854" s="1"/>
      <c r="V1854" s="9"/>
      <c r="W1854" s="1"/>
      <c r="X1854" s="1"/>
      <c r="Y1854" s="1"/>
      <c r="Z1854" s="1"/>
      <c r="AA1854" s="1"/>
      <c r="AB1854" s="1"/>
      <c r="AC1854" s="65"/>
    </row>
    <row r="1855" spans="2:29" x14ac:dyDescent="0.25">
      <c r="B1855" s="1"/>
      <c r="C1855" s="1"/>
      <c r="D1855" s="1"/>
      <c r="E1855" s="1"/>
      <c r="F1855" s="1"/>
      <c r="G1855" s="1"/>
      <c r="H1855" s="1"/>
      <c r="I1855" s="1"/>
      <c r="J1855" s="9"/>
      <c r="K1855" s="1"/>
      <c r="L1855" s="1"/>
      <c r="M1855" s="1"/>
      <c r="N1855" s="9"/>
      <c r="O1855" s="11"/>
      <c r="P1855" s="1"/>
      <c r="Q1855" s="1"/>
      <c r="R1855" s="1"/>
      <c r="S1855" s="1"/>
      <c r="T1855" s="1"/>
      <c r="U1855" s="1"/>
      <c r="V1855" s="9"/>
      <c r="W1855" s="1"/>
      <c r="X1855" s="1"/>
      <c r="Y1855" s="1"/>
      <c r="Z1855" s="1"/>
      <c r="AA1855" s="1"/>
      <c r="AB1855" s="1"/>
      <c r="AC1855" s="65"/>
    </row>
    <row r="1856" spans="2:29" x14ac:dyDescent="0.25">
      <c r="B1856" s="1"/>
      <c r="C1856" s="1"/>
      <c r="D1856" s="1"/>
      <c r="E1856" s="1"/>
      <c r="F1856" s="1"/>
      <c r="G1856" s="1"/>
      <c r="H1856" s="1"/>
      <c r="I1856" s="1"/>
      <c r="J1856" s="9"/>
      <c r="K1856" s="1"/>
      <c r="L1856" s="1"/>
      <c r="M1856" s="1"/>
      <c r="N1856" s="9"/>
      <c r="O1856" s="11"/>
      <c r="P1856" s="1"/>
      <c r="Q1856" s="1"/>
      <c r="R1856" s="1"/>
      <c r="S1856" s="1"/>
      <c r="T1856" s="1"/>
      <c r="U1856" s="1"/>
      <c r="V1856" s="9"/>
      <c r="W1856" s="1"/>
      <c r="X1856" s="1"/>
      <c r="Y1856" s="1"/>
      <c r="Z1856" s="1"/>
      <c r="AA1856" s="1"/>
      <c r="AB1856" s="1"/>
      <c r="AC1856" s="65"/>
    </row>
    <row r="1857" spans="2:29" x14ac:dyDescent="0.25">
      <c r="B1857" s="1"/>
      <c r="C1857" s="1"/>
      <c r="D1857" s="1"/>
      <c r="E1857" s="1"/>
      <c r="F1857" s="1"/>
      <c r="G1857" s="1"/>
      <c r="H1857" s="1"/>
      <c r="I1857" s="1"/>
      <c r="J1857" s="9"/>
      <c r="K1857" s="1"/>
      <c r="L1857" s="1"/>
      <c r="M1857" s="1"/>
      <c r="N1857" s="9"/>
      <c r="O1857" s="11"/>
      <c r="P1857" s="1"/>
      <c r="Q1857" s="1"/>
      <c r="R1857" s="1"/>
      <c r="S1857" s="1"/>
      <c r="T1857" s="1"/>
      <c r="U1857" s="1"/>
      <c r="V1857" s="9"/>
      <c r="W1857" s="1"/>
      <c r="X1857" s="1"/>
      <c r="Y1857" s="1"/>
      <c r="Z1857" s="1"/>
      <c r="AA1857" s="1"/>
      <c r="AB1857" s="1"/>
      <c r="AC1857" s="65"/>
    </row>
    <row r="1858" spans="2:29" x14ac:dyDescent="0.25">
      <c r="B1858" s="1"/>
      <c r="C1858" s="1"/>
      <c r="D1858" s="1"/>
      <c r="E1858" s="1"/>
      <c r="F1858" s="1"/>
      <c r="G1858" s="1"/>
      <c r="H1858" s="1"/>
      <c r="I1858" s="1"/>
      <c r="J1858" s="9"/>
      <c r="K1858" s="1"/>
      <c r="L1858" s="1"/>
      <c r="M1858" s="1"/>
      <c r="N1858" s="9"/>
      <c r="O1858" s="11"/>
      <c r="P1858" s="1"/>
      <c r="Q1858" s="1"/>
      <c r="R1858" s="1"/>
      <c r="S1858" s="1"/>
      <c r="T1858" s="1"/>
      <c r="U1858" s="1"/>
      <c r="V1858" s="9"/>
      <c r="W1858" s="1"/>
      <c r="X1858" s="1"/>
      <c r="Y1858" s="1"/>
      <c r="Z1858" s="1"/>
      <c r="AA1858" s="1"/>
      <c r="AB1858" s="1"/>
      <c r="AC1858" s="65"/>
    </row>
    <row r="1859" spans="2:29" x14ac:dyDescent="0.25">
      <c r="B1859" s="1"/>
      <c r="C1859" s="1"/>
      <c r="D1859" s="1"/>
      <c r="E1859" s="1"/>
      <c r="F1859" s="1"/>
      <c r="G1859" s="1"/>
      <c r="H1859" s="1"/>
      <c r="I1859" s="1"/>
      <c r="J1859" s="9"/>
      <c r="K1859" s="1"/>
      <c r="L1859" s="1"/>
      <c r="M1859" s="1"/>
      <c r="N1859" s="9"/>
      <c r="O1859" s="11"/>
      <c r="P1859" s="1"/>
      <c r="Q1859" s="1"/>
      <c r="R1859" s="1"/>
      <c r="S1859" s="1"/>
      <c r="T1859" s="1"/>
      <c r="U1859" s="1"/>
      <c r="V1859" s="9"/>
      <c r="W1859" s="1"/>
      <c r="X1859" s="1"/>
      <c r="Y1859" s="1"/>
      <c r="Z1859" s="1"/>
      <c r="AA1859" s="1"/>
      <c r="AB1859" s="1"/>
      <c r="AC1859" s="65"/>
    </row>
    <row r="1860" spans="2:29" x14ac:dyDescent="0.25">
      <c r="B1860" s="1"/>
      <c r="C1860" s="1"/>
      <c r="D1860" s="1"/>
      <c r="E1860" s="1"/>
      <c r="F1860" s="1"/>
      <c r="G1860" s="1"/>
      <c r="H1860" s="1"/>
      <c r="I1860" s="1"/>
      <c r="J1860" s="9"/>
      <c r="K1860" s="1"/>
      <c r="L1860" s="1"/>
      <c r="M1860" s="1"/>
      <c r="N1860" s="9"/>
      <c r="O1860" s="11"/>
      <c r="P1860" s="1"/>
      <c r="Q1860" s="1"/>
      <c r="R1860" s="1"/>
      <c r="S1860" s="1"/>
      <c r="T1860" s="1"/>
      <c r="U1860" s="1"/>
      <c r="V1860" s="9"/>
      <c r="W1860" s="1"/>
      <c r="X1860" s="1"/>
      <c r="Y1860" s="1"/>
      <c r="Z1860" s="1"/>
      <c r="AA1860" s="1"/>
      <c r="AB1860" s="1"/>
      <c r="AC1860" s="65"/>
    </row>
    <row r="1861" spans="2:29" x14ac:dyDescent="0.25">
      <c r="B1861" s="1"/>
      <c r="C1861" s="1"/>
      <c r="D1861" s="1"/>
      <c r="E1861" s="1"/>
      <c r="F1861" s="1"/>
      <c r="G1861" s="1"/>
      <c r="H1861" s="1"/>
      <c r="I1861" s="1"/>
      <c r="J1861" s="9"/>
      <c r="K1861" s="1"/>
      <c r="L1861" s="1"/>
      <c r="M1861" s="1"/>
      <c r="N1861" s="9"/>
      <c r="O1861" s="11"/>
      <c r="P1861" s="1"/>
      <c r="Q1861" s="1"/>
      <c r="R1861" s="1"/>
      <c r="S1861" s="1"/>
      <c r="T1861" s="1"/>
      <c r="U1861" s="1"/>
      <c r="V1861" s="9"/>
      <c r="W1861" s="1"/>
      <c r="X1861" s="1"/>
      <c r="Y1861" s="1"/>
      <c r="Z1861" s="1"/>
      <c r="AA1861" s="1"/>
      <c r="AB1861" s="1"/>
      <c r="AC1861" s="65"/>
    </row>
    <row r="1862" spans="2:29" x14ac:dyDescent="0.25">
      <c r="B1862" s="1"/>
      <c r="C1862" s="1"/>
      <c r="D1862" s="1"/>
      <c r="E1862" s="1"/>
      <c r="F1862" s="1"/>
      <c r="G1862" s="1"/>
      <c r="H1862" s="1"/>
      <c r="I1862" s="1"/>
      <c r="J1862" s="9"/>
      <c r="K1862" s="1"/>
      <c r="L1862" s="1"/>
      <c r="M1862" s="1"/>
      <c r="N1862" s="9"/>
      <c r="O1862" s="11"/>
      <c r="P1862" s="1"/>
      <c r="Q1862" s="1"/>
      <c r="R1862" s="1"/>
      <c r="S1862" s="1"/>
      <c r="T1862" s="1"/>
      <c r="U1862" s="1"/>
      <c r="V1862" s="9"/>
      <c r="W1862" s="1"/>
      <c r="X1862" s="1"/>
      <c r="Y1862" s="1"/>
      <c r="Z1862" s="1"/>
      <c r="AA1862" s="1"/>
      <c r="AB1862" s="1"/>
      <c r="AC1862" s="65"/>
    </row>
    <row r="1863" spans="2:29" x14ac:dyDescent="0.25">
      <c r="B1863" s="1"/>
      <c r="C1863" s="1"/>
      <c r="D1863" s="1"/>
      <c r="E1863" s="1"/>
      <c r="F1863" s="1"/>
      <c r="G1863" s="1"/>
      <c r="H1863" s="1"/>
      <c r="I1863" s="1"/>
      <c r="J1863" s="9"/>
      <c r="K1863" s="1"/>
      <c r="L1863" s="1"/>
      <c r="M1863" s="1"/>
      <c r="N1863" s="9"/>
      <c r="O1863" s="11"/>
      <c r="P1863" s="1"/>
      <c r="Q1863" s="1"/>
      <c r="R1863" s="1"/>
      <c r="S1863" s="1"/>
      <c r="T1863" s="1"/>
      <c r="U1863" s="1"/>
      <c r="V1863" s="9"/>
      <c r="W1863" s="1"/>
      <c r="X1863" s="1"/>
      <c r="Y1863" s="1"/>
      <c r="Z1863" s="1"/>
      <c r="AA1863" s="1"/>
      <c r="AB1863" s="1"/>
      <c r="AC1863" s="65"/>
    </row>
    <row r="1864" spans="2:29" x14ac:dyDescent="0.25">
      <c r="B1864" s="1"/>
      <c r="C1864" s="1"/>
      <c r="D1864" s="1"/>
      <c r="E1864" s="1"/>
      <c r="F1864" s="1"/>
      <c r="G1864" s="1"/>
      <c r="H1864" s="1"/>
      <c r="I1864" s="1"/>
      <c r="J1864" s="9"/>
      <c r="K1864" s="1"/>
      <c r="L1864" s="1"/>
      <c r="M1864" s="1"/>
      <c r="N1864" s="9"/>
      <c r="O1864" s="11"/>
      <c r="P1864" s="1"/>
      <c r="Q1864" s="1"/>
      <c r="R1864" s="1"/>
      <c r="S1864" s="1"/>
      <c r="T1864" s="1"/>
      <c r="U1864" s="1"/>
      <c r="V1864" s="9"/>
      <c r="W1864" s="1"/>
      <c r="X1864" s="1"/>
      <c r="Y1864" s="1"/>
      <c r="Z1864" s="1"/>
      <c r="AA1864" s="1"/>
      <c r="AB1864" s="1"/>
      <c r="AC1864" s="65"/>
    </row>
    <row r="1865" spans="2:29" x14ac:dyDescent="0.25">
      <c r="B1865" s="1"/>
      <c r="C1865" s="1"/>
      <c r="D1865" s="1"/>
      <c r="E1865" s="1"/>
      <c r="F1865" s="1"/>
      <c r="G1865" s="1"/>
      <c r="H1865" s="1"/>
      <c r="I1865" s="1"/>
      <c r="J1865" s="9"/>
      <c r="K1865" s="1"/>
      <c r="L1865" s="1"/>
      <c r="M1865" s="1"/>
      <c r="N1865" s="9"/>
      <c r="O1865" s="11"/>
      <c r="P1865" s="1"/>
      <c r="Q1865" s="1"/>
      <c r="R1865" s="1"/>
      <c r="S1865" s="1"/>
      <c r="T1865" s="1"/>
      <c r="U1865" s="1"/>
      <c r="V1865" s="9"/>
      <c r="W1865" s="1"/>
      <c r="X1865" s="1"/>
      <c r="Y1865" s="1"/>
      <c r="Z1865" s="1"/>
      <c r="AA1865" s="1"/>
      <c r="AB1865" s="1"/>
      <c r="AC1865" s="65"/>
    </row>
    <row r="1866" spans="2:29" x14ac:dyDescent="0.25">
      <c r="B1866" s="1"/>
      <c r="C1866" s="1"/>
      <c r="D1866" s="1"/>
      <c r="E1866" s="1"/>
      <c r="F1866" s="1"/>
      <c r="G1866" s="1"/>
      <c r="H1866" s="1"/>
      <c r="I1866" s="1"/>
      <c r="J1866" s="9"/>
      <c r="K1866" s="1"/>
      <c r="L1866" s="1"/>
      <c r="M1866" s="1"/>
      <c r="N1866" s="9"/>
      <c r="O1866" s="11"/>
      <c r="P1866" s="1"/>
      <c r="Q1866" s="1"/>
      <c r="R1866" s="1"/>
      <c r="S1866" s="1"/>
      <c r="T1866" s="1"/>
      <c r="U1866" s="1"/>
      <c r="V1866" s="9"/>
      <c r="W1866" s="1"/>
      <c r="X1866" s="1"/>
      <c r="Y1866" s="1"/>
      <c r="Z1866" s="1"/>
      <c r="AA1866" s="1"/>
      <c r="AB1866" s="1"/>
      <c r="AC1866" s="65"/>
    </row>
    <row r="1867" spans="2:29" x14ac:dyDescent="0.25">
      <c r="B1867" s="1"/>
      <c r="C1867" s="1"/>
      <c r="D1867" s="1"/>
      <c r="E1867" s="1"/>
      <c r="F1867" s="1"/>
      <c r="G1867" s="1"/>
      <c r="H1867" s="1"/>
      <c r="I1867" s="1"/>
      <c r="J1867" s="9"/>
      <c r="K1867" s="1"/>
      <c r="L1867" s="1"/>
      <c r="M1867" s="1"/>
      <c r="N1867" s="9"/>
      <c r="O1867" s="11"/>
      <c r="P1867" s="1"/>
      <c r="Q1867" s="1"/>
      <c r="R1867" s="1"/>
      <c r="S1867" s="1"/>
      <c r="T1867" s="1"/>
      <c r="U1867" s="1"/>
      <c r="V1867" s="9"/>
      <c r="W1867" s="1"/>
      <c r="X1867" s="1"/>
      <c r="Y1867" s="1"/>
      <c r="Z1867" s="1"/>
      <c r="AA1867" s="1"/>
      <c r="AB1867" s="1"/>
      <c r="AC1867" s="65"/>
    </row>
    <row r="1868" spans="2:29" x14ac:dyDescent="0.25">
      <c r="B1868" s="1"/>
      <c r="C1868" s="1"/>
      <c r="D1868" s="1"/>
      <c r="E1868" s="1"/>
      <c r="F1868" s="1"/>
      <c r="G1868" s="1"/>
      <c r="H1868" s="1"/>
      <c r="I1868" s="1"/>
      <c r="J1868" s="9"/>
      <c r="K1868" s="1"/>
      <c r="L1868" s="1"/>
      <c r="M1868" s="1"/>
      <c r="N1868" s="9"/>
      <c r="O1868" s="11"/>
      <c r="P1868" s="1"/>
      <c r="Q1868" s="1"/>
      <c r="R1868" s="1"/>
      <c r="S1868" s="1"/>
      <c r="T1868" s="1"/>
      <c r="U1868" s="1"/>
      <c r="V1868" s="9"/>
      <c r="W1868" s="1"/>
      <c r="X1868" s="1"/>
      <c r="Y1868" s="1"/>
      <c r="Z1868" s="1"/>
      <c r="AA1868" s="1"/>
      <c r="AB1868" s="1"/>
      <c r="AC1868" s="65"/>
    </row>
    <row r="1869" spans="2:29" x14ac:dyDescent="0.25">
      <c r="B1869" s="1"/>
      <c r="C1869" s="1"/>
      <c r="D1869" s="1"/>
      <c r="E1869" s="1"/>
      <c r="F1869" s="1"/>
      <c r="G1869" s="1"/>
      <c r="H1869" s="1"/>
      <c r="I1869" s="1"/>
      <c r="J1869" s="9"/>
      <c r="K1869" s="1"/>
      <c r="L1869" s="1"/>
      <c r="M1869" s="1"/>
      <c r="N1869" s="9"/>
      <c r="O1869" s="11"/>
      <c r="P1869" s="1"/>
      <c r="Q1869" s="1"/>
      <c r="R1869" s="1"/>
      <c r="S1869" s="1"/>
      <c r="T1869" s="1"/>
      <c r="U1869" s="1"/>
      <c r="V1869" s="9"/>
      <c r="W1869" s="1"/>
      <c r="X1869" s="1"/>
      <c r="Y1869" s="1"/>
      <c r="Z1869" s="1"/>
      <c r="AA1869" s="1"/>
      <c r="AB1869" s="1"/>
      <c r="AC1869" s="65"/>
    </row>
    <row r="1870" spans="2:29" x14ac:dyDescent="0.25">
      <c r="B1870" s="1"/>
      <c r="C1870" s="1"/>
      <c r="D1870" s="1"/>
      <c r="E1870" s="1"/>
      <c r="F1870" s="1"/>
      <c r="G1870" s="1"/>
      <c r="H1870" s="1"/>
      <c r="I1870" s="1"/>
      <c r="J1870" s="9"/>
      <c r="K1870" s="1"/>
      <c r="L1870" s="1"/>
      <c r="M1870" s="1"/>
      <c r="N1870" s="9"/>
      <c r="O1870" s="11"/>
      <c r="P1870" s="1"/>
      <c r="Q1870" s="1"/>
      <c r="R1870" s="1"/>
      <c r="S1870" s="1"/>
      <c r="T1870" s="1"/>
      <c r="U1870" s="1"/>
      <c r="V1870" s="9"/>
      <c r="W1870" s="1"/>
      <c r="X1870" s="1"/>
      <c r="Y1870" s="1"/>
      <c r="Z1870" s="1"/>
      <c r="AA1870" s="1"/>
      <c r="AB1870" s="1"/>
      <c r="AC1870" s="65"/>
    </row>
    <row r="1871" spans="2:29" x14ac:dyDescent="0.25">
      <c r="B1871" s="1"/>
      <c r="C1871" s="1"/>
      <c r="D1871" s="1"/>
      <c r="E1871" s="1"/>
      <c r="F1871" s="1"/>
      <c r="G1871" s="1"/>
      <c r="H1871" s="1"/>
      <c r="I1871" s="1"/>
      <c r="J1871" s="9"/>
      <c r="K1871" s="1"/>
      <c r="L1871" s="1"/>
      <c r="M1871" s="1"/>
      <c r="N1871" s="9"/>
      <c r="O1871" s="11"/>
      <c r="P1871" s="1"/>
      <c r="Q1871" s="1"/>
      <c r="R1871" s="1"/>
      <c r="S1871" s="1"/>
      <c r="T1871" s="1"/>
      <c r="U1871" s="1"/>
      <c r="V1871" s="9"/>
      <c r="W1871" s="1"/>
      <c r="X1871" s="1"/>
      <c r="Y1871" s="1"/>
      <c r="Z1871" s="1"/>
      <c r="AA1871" s="1"/>
      <c r="AB1871" s="1"/>
      <c r="AC1871" s="65"/>
    </row>
    <row r="1872" spans="2:29" x14ac:dyDescent="0.25">
      <c r="B1872" s="1"/>
      <c r="C1872" s="1"/>
      <c r="D1872" s="1"/>
      <c r="E1872" s="1"/>
      <c r="F1872" s="1"/>
      <c r="G1872" s="1"/>
      <c r="H1872" s="1"/>
      <c r="I1872" s="1"/>
      <c r="J1872" s="9"/>
      <c r="K1872" s="1"/>
      <c r="L1872" s="1"/>
      <c r="M1872" s="1"/>
      <c r="N1872" s="9"/>
      <c r="O1872" s="11"/>
      <c r="P1872" s="1"/>
      <c r="Q1872" s="1"/>
      <c r="R1872" s="1"/>
      <c r="S1872" s="1"/>
      <c r="T1872" s="1"/>
      <c r="U1872" s="1"/>
      <c r="V1872" s="9"/>
      <c r="W1872" s="1"/>
      <c r="X1872" s="1"/>
      <c r="Y1872" s="1"/>
      <c r="Z1872" s="1"/>
      <c r="AA1872" s="1"/>
      <c r="AB1872" s="1"/>
      <c r="AC1872" s="65"/>
    </row>
    <row r="1873" spans="2:29" x14ac:dyDescent="0.25">
      <c r="B1873" s="1"/>
      <c r="C1873" s="1"/>
      <c r="D1873" s="1"/>
      <c r="E1873" s="1"/>
      <c r="F1873" s="1"/>
      <c r="G1873" s="1"/>
      <c r="H1873" s="1"/>
      <c r="I1873" s="1"/>
      <c r="J1873" s="9"/>
      <c r="K1873" s="1"/>
      <c r="L1873" s="1"/>
      <c r="M1873" s="1"/>
      <c r="N1873" s="9"/>
      <c r="O1873" s="11"/>
      <c r="P1873" s="1"/>
      <c r="Q1873" s="1"/>
      <c r="R1873" s="1"/>
      <c r="S1873" s="1"/>
      <c r="T1873" s="1"/>
      <c r="U1873" s="1"/>
      <c r="V1873" s="9"/>
      <c r="W1873" s="1"/>
      <c r="X1873" s="1"/>
      <c r="Y1873" s="1"/>
      <c r="Z1873" s="1"/>
      <c r="AA1873" s="1"/>
      <c r="AB1873" s="1"/>
      <c r="AC1873" s="65"/>
    </row>
    <row r="1874" spans="2:29" x14ac:dyDescent="0.25">
      <c r="B1874" s="1"/>
      <c r="C1874" s="1"/>
      <c r="D1874" s="1"/>
      <c r="E1874" s="1"/>
      <c r="F1874" s="1"/>
      <c r="G1874" s="1"/>
      <c r="H1874" s="1"/>
      <c r="I1874" s="1"/>
      <c r="J1874" s="9"/>
      <c r="K1874" s="1"/>
      <c r="L1874" s="1"/>
      <c r="M1874" s="1"/>
      <c r="N1874" s="9"/>
      <c r="O1874" s="11"/>
      <c r="P1874" s="1"/>
      <c r="Q1874" s="1"/>
      <c r="R1874" s="1"/>
      <c r="S1874" s="1"/>
      <c r="T1874" s="1"/>
      <c r="U1874" s="1"/>
      <c r="V1874" s="9"/>
      <c r="W1874" s="1"/>
      <c r="X1874" s="1"/>
      <c r="Y1874" s="1"/>
      <c r="Z1874" s="1"/>
      <c r="AA1874" s="1"/>
      <c r="AB1874" s="1"/>
      <c r="AC1874" s="65"/>
    </row>
    <row r="1875" spans="2:29" x14ac:dyDescent="0.25">
      <c r="B1875" s="1"/>
      <c r="C1875" s="1"/>
      <c r="D1875" s="1"/>
      <c r="E1875" s="1"/>
      <c r="F1875" s="1"/>
      <c r="G1875" s="1"/>
      <c r="H1875" s="1"/>
      <c r="I1875" s="1"/>
      <c r="J1875" s="9"/>
      <c r="K1875" s="1"/>
      <c r="L1875" s="1"/>
      <c r="M1875" s="1"/>
      <c r="N1875" s="9"/>
      <c r="O1875" s="11"/>
      <c r="P1875" s="1"/>
      <c r="Q1875" s="1"/>
      <c r="R1875" s="1"/>
      <c r="S1875" s="1"/>
      <c r="T1875" s="1"/>
      <c r="U1875" s="1"/>
      <c r="V1875" s="9"/>
      <c r="W1875" s="1"/>
      <c r="X1875" s="1"/>
      <c r="Y1875" s="1"/>
      <c r="Z1875" s="1"/>
      <c r="AA1875" s="1"/>
      <c r="AB1875" s="1"/>
      <c r="AC1875" s="65"/>
    </row>
    <row r="1876" spans="2:29" x14ac:dyDescent="0.25">
      <c r="B1876" s="1"/>
      <c r="C1876" s="1"/>
      <c r="D1876" s="1"/>
      <c r="E1876" s="1"/>
      <c r="F1876" s="1"/>
      <c r="G1876" s="1"/>
      <c r="H1876" s="1"/>
      <c r="I1876" s="1"/>
      <c r="J1876" s="9"/>
      <c r="K1876" s="1"/>
      <c r="L1876" s="1"/>
      <c r="M1876" s="1"/>
      <c r="N1876" s="9"/>
      <c r="O1876" s="11"/>
      <c r="P1876" s="1"/>
      <c r="Q1876" s="1"/>
      <c r="R1876" s="1"/>
      <c r="S1876" s="1"/>
      <c r="T1876" s="1"/>
      <c r="U1876" s="1"/>
      <c r="V1876" s="9"/>
      <c r="W1876" s="1"/>
      <c r="X1876" s="1"/>
      <c r="Y1876" s="1"/>
      <c r="Z1876" s="1"/>
      <c r="AA1876" s="1"/>
      <c r="AB1876" s="1"/>
      <c r="AC1876" s="65"/>
    </row>
    <row r="1877" spans="2:29" x14ac:dyDescent="0.25">
      <c r="B1877" s="1"/>
      <c r="C1877" s="1"/>
      <c r="D1877" s="1"/>
      <c r="E1877" s="1"/>
      <c r="F1877" s="1"/>
      <c r="G1877" s="1"/>
      <c r="H1877" s="1"/>
      <c r="I1877" s="1"/>
      <c r="J1877" s="9"/>
      <c r="K1877" s="1"/>
      <c r="L1877" s="1"/>
      <c r="M1877" s="1"/>
      <c r="N1877" s="9"/>
      <c r="O1877" s="11"/>
      <c r="P1877" s="1"/>
      <c r="Q1877" s="1"/>
      <c r="R1877" s="1"/>
      <c r="S1877" s="1"/>
      <c r="T1877" s="1"/>
      <c r="U1877" s="1"/>
      <c r="V1877" s="9"/>
      <c r="W1877" s="1"/>
      <c r="X1877" s="1"/>
      <c r="Y1877" s="1"/>
      <c r="Z1877" s="1"/>
      <c r="AA1877" s="1"/>
      <c r="AB1877" s="1"/>
      <c r="AC1877" s="65"/>
    </row>
    <row r="1878" spans="2:29" x14ac:dyDescent="0.25">
      <c r="B1878" s="1"/>
      <c r="C1878" s="1"/>
      <c r="D1878" s="1"/>
      <c r="E1878" s="1"/>
      <c r="F1878" s="1"/>
      <c r="G1878" s="1"/>
      <c r="H1878" s="1"/>
      <c r="I1878" s="1"/>
      <c r="J1878" s="9"/>
      <c r="K1878" s="1"/>
      <c r="L1878" s="1"/>
      <c r="M1878" s="1"/>
      <c r="N1878" s="9"/>
      <c r="O1878" s="11"/>
      <c r="P1878" s="1"/>
      <c r="Q1878" s="1"/>
      <c r="R1878" s="1"/>
      <c r="S1878" s="1"/>
      <c r="T1878" s="1"/>
      <c r="U1878" s="1"/>
      <c r="V1878" s="9"/>
      <c r="W1878" s="1"/>
      <c r="X1878" s="1"/>
      <c r="Y1878" s="1"/>
      <c r="Z1878" s="1"/>
      <c r="AA1878" s="1"/>
      <c r="AB1878" s="1"/>
      <c r="AC1878" s="65"/>
    </row>
    <row r="1879" spans="2:29" x14ac:dyDescent="0.25">
      <c r="B1879" s="1"/>
      <c r="C1879" s="1"/>
      <c r="D1879" s="1"/>
      <c r="E1879" s="1"/>
      <c r="F1879" s="1"/>
      <c r="G1879" s="1"/>
      <c r="H1879" s="1"/>
      <c r="I1879" s="1"/>
      <c r="J1879" s="9"/>
      <c r="K1879" s="1"/>
      <c r="L1879" s="1"/>
      <c r="M1879" s="1"/>
      <c r="N1879" s="9"/>
      <c r="O1879" s="11"/>
      <c r="P1879" s="1"/>
      <c r="Q1879" s="1"/>
      <c r="R1879" s="1"/>
      <c r="S1879" s="1"/>
      <c r="T1879" s="1"/>
      <c r="U1879" s="1"/>
      <c r="V1879" s="9"/>
      <c r="W1879" s="1"/>
      <c r="X1879" s="1"/>
      <c r="Y1879" s="1"/>
      <c r="Z1879" s="1"/>
      <c r="AA1879" s="1"/>
      <c r="AB1879" s="1"/>
      <c r="AC1879" s="65"/>
    </row>
    <row r="1880" spans="2:29" x14ac:dyDescent="0.25">
      <c r="B1880" s="1"/>
      <c r="C1880" s="1"/>
      <c r="D1880" s="1"/>
      <c r="E1880" s="1"/>
      <c r="F1880" s="1"/>
      <c r="G1880" s="1"/>
      <c r="H1880" s="1"/>
      <c r="I1880" s="1"/>
      <c r="J1880" s="9"/>
      <c r="K1880" s="1"/>
      <c r="L1880" s="1"/>
      <c r="M1880" s="1"/>
      <c r="N1880" s="9"/>
      <c r="O1880" s="11"/>
      <c r="P1880" s="1"/>
      <c r="Q1880" s="1"/>
      <c r="R1880" s="1"/>
      <c r="S1880" s="1"/>
      <c r="T1880" s="1"/>
      <c r="U1880" s="1"/>
      <c r="V1880" s="9"/>
      <c r="W1880" s="1"/>
      <c r="X1880" s="1"/>
      <c r="Y1880" s="1"/>
      <c r="Z1880" s="1"/>
      <c r="AA1880" s="1"/>
      <c r="AB1880" s="1"/>
      <c r="AC1880" s="65"/>
    </row>
    <row r="1881" spans="2:29" x14ac:dyDescent="0.25">
      <c r="B1881" s="1"/>
      <c r="C1881" s="1"/>
      <c r="D1881" s="1"/>
      <c r="E1881" s="1"/>
      <c r="F1881" s="1"/>
      <c r="G1881" s="1"/>
      <c r="H1881" s="1"/>
      <c r="I1881" s="1"/>
      <c r="J1881" s="9"/>
      <c r="K1881" s="1"/>
      <c r="L1881" s="1"/>
      <c r="M1881" s="1"/>
      <c r="N1881" s="9"/>
      <c r="O1881" s="11"/>
      <c r="P1881" s="1"/>
      <c r="Q1881" s="1"/>
      <c r="R1881" s="1"/>
      <c r="S1881" s="1"/>
      <c r="T1881" s="1"/>
      <c r="U1881" s="1"/>
      <c r="V1881" s="9"/>
      <c r="W1881" s="1"/>
      <c r="X1881" s="1"/>
      <c r="Y1881" s="1"/>
      <c r="Z1881" s="1"/>
      <c r="AA1881" s="1"/>
      <c r="AB1881" s="1"/>
      <c r="AC1881" s="65"/>
    </row>
    <row r="1882" spans="2:29" x14ac:dyDescent="0.25">
      <c r="B1882" s="1"/>
      <c r="C1882" s="1"/>
      <c r="D1882" s="1"/>
      <c r="E1882" s="1"/>
      <c r="F1882" s="1"/>
      <c r="G1882" s="1"/>
      <c r="H1882" s="1"/>
      <c r="I1882" s="1"/>
      <c r="J1882" s="9"/>
      <c r="K1882" s="1"/>
      <c r="L1882" s="1"/>
      <c r="M1882" s="1"/>
      <c r="N1882" s="9"/>
      <c r="O1882" s="11"/>
      <c r="P1882" s="1"/>
      <c r="Q1882" s="1"/>
      <c r="R1882" s="1"/>
      <c r="S1882" s="1"/>
      <c r="T1882" s="1"/>
      <c r="U1882" s="1"/>
      <c r="V1882" s="9"/>
      <c r="W1882" s="1"/>
      <c r="X1882" s="1"/>
      <c r="Y1882" s="1"/>
      <c r="Z1882" s="1"/>
      <c r="AA1882" s="1"/>
      <c r="AB1882" s="1"/>
      <c r="AC1882" s="65"/>
    </row>
    <row r="1883" spans="2:29" x14ac:dyDescent="0.25">
      <c r="B1883" s="1"/>
      <c r="C1883" s="1"/>
      <c r="D1883" s="1"/>
      <c r="E1883" s="1"/>
      <c r="F1883" s="1"/>
      <c r="G1883" s="1"/>
      <c r="H1883" s="1"/>
      <c r="I1883" s="1"/>
      <c r="J1883" s="9"/>
      <c r="K1883" s="1"/>
      <c r="L1883" s="1"/>
      <c r="M1883" s="1"/>
      <c r="N1883" s="9"/>
      <c r="O1883" s="11"/>
      <c r="P1883" s="1"/>
      <c r="Q1883" s="1"/>
      <c r="R1883" s="1"/>
      <c r="S1883" s="1"/>
      <c r="T1883" s="1"/>
      <c r="U1883" s="1"/>
      <c r="V1883" s="9"/>
      <c r="W1883" s="1"/>
      <c r="X1883" s="1"/>
      <c r="Y1883" s="1"/>
      <c r="Z1883" s="1"/>
      <c r="AA1883" s="1"/>
      <c r="AB1883" s="1"/>
      <c r="AC1883" s="65"/>
    </row>
    <row r="1884" spans="2:29" x14ac:dyDescent="0.25">
      <c r="B1884" s="1"/>
      <c r="C1884" s="1"/>
      <c r="D1884" s="1"/>
      <c r="E1884" s="1"/>
      <c r="F1884" s="1"/>
      <c r="G1884" s="1"/>
      <c r="H1884" s="1"/>
      <c r="I1884" s="1"/>
      <c r="J1884" s="9"/>
      <c r="K1884" s="1"/>
      <c r="L1884" s="1"/>
      <c r="M1884" s="1"/>
      <c r="N1884" s="9"/>
      <c r="O1884" s="11"/>
      <c r="P1884" s="1"/>
      <c r="Q1884" s="1"/>
      <c r="R1884" s="1"/>
      <c r="S1884" s="1"/>
      <c r="T1884" s="1"/>
      <c r="U1884" s="1"/>
      <c r="V1884" s="9"/>
      <c r="W1884" s="1"/>
      <c r="X1884" s="1"/>
      <c r="Y1884" s="1"/>
      <c r="Z1884" s="1"/>
      <c r="AA1884" s="1"/>
      <c r="AB1884" s="1"/>
      <c r="AC1884" s="65"/>
    </row>
    <row r="1885" spans="2:29" x14ac:dyDescent="0.25">
      <c r="B1885" s="1"/>
      <c r="C1885" s="1"/>
      <c r="D1885" s="1"/>
      <c r="E1885" s="1"/>
      <c r="F1885" s="1"/>
      <c r="G1885" s="1"/>
      <c r="H1885" s="1"/>
      <c r="I1885" s="1"/>
      <c r="J1885" s="9"/>
      <c r="K1885" s="1"/>
      <c r="L1885" s="1"/>
      <c r="M1885" s="1"/>
      <c r="N1885" s="9"/>
      <c r="O1885" s="11"/>
      <c r="P1885" s="1"/>
      <c r="Q1885" s="1"/>
      <c r="R1885" s="1"/>
      <c r="S1885" s="1"/>
      <c r="T1885" s="1"/>
      <c r="U1885" s="1"/>
      <c r="V1885" s="9"/>
      <c r="W1885" s="1"/>
      <c r="X1885" s="1"/>
      <c r="Y1885" s="1"/>
      <c r="Z1885" s="1"/>
      <c r="AA1885" s="1"/>
      <c r="AB1885" s="1"/>
      <c r="AC1885" s="65"/>
    </row>
    <row r="1886" spans="2:29" x14ac:dyDescent="0.25">
      <c r="B1886" s="1"/>
      <c r="C1886" s="1"/>
      <c r="D1886" s="1"/>
      <c r="E1886" s="1"/>
      <c r="F1886" s="1"/>
      <c r="G1886" s="1"/>
      <c r="H1886" s="1"/>
      <c r="I1886" s="1"/>
      <c r="J1886" s="9"/>
      <c r="K1886" s="1"/>
      <c r="L1886" s="1"/>
      <c r="M1886" s="1"/>
      <c r="N1886" s="9"/>
      <c r="O1886" s="11"/>
      <c r="P1886" s="1"/>
      <c r="Q1886" s="1"/>
      <c r="R1886" s="1"/>
      <c r="S1886" s="1"/>
      <c r="T1886" s="1"/>
      <c r="U1886" s="1"/>
      <c r="V1886" s="9"/>
      <c r="W1886" s="1"/>
      <c r="X1886" s="1"/>
      <c r="Y1886" s="1"/>
      <c r="Z1886" s="1"/>
      <c r="AA1886" s="1"/>
      <c r="AB1886" s="1"/>
      <c r="AC1886" s="65"/>
    </row>
    <row r="1887" spans="2:29" x14ac:dyDescent="0.25">
      <c r="B1887" s="1"/>
      <c r="C1887" s="1"/>
      <c r="D1887" s="1"/>
      <c r="E1887" s="1"/>
      <c r="F1887" s="1"/>
      <c r="G1887" s="1"/>
      <c r="H1887" s="1"/>
      <c r="I1887" s="1"/>
      <c r="J1887" s="9"/>
      <c r="K1887" s="1"/>
      <c r="L1887" s="1"/>
      <c r="M1887" s="1"/>
      <c r="N1887" s="9"/>
      <c r="O1887" s="11"/>
      <c r="P1887" s="1"/>
      <c r="Q1887" s="1"/>
      <c r="R1887" s="1"/>
      <c r="S1887" s="1"/>
      <c r="T1887" s="1"/>
      <c r="U1887" s="1"/>
      <c r="V1887" s="9"/>
      <c r="W1887" s="1"/>
      <c r="X1887" s="1"/>
      <c r="Y1887" s="1"/>
      <c r="Z1887" s="1"/>
      <c r="AA1887" s="1"/>
      <c r="AB1887" s="1"/>
      <c r="AC1887" s="65"/>
    </row>
    <row r="1888" spans="2:29" x14ac:dyDescent="0.25">
      <c r="B1888" s="1"/>
      <c r="C1888" s="1"/>
      <c r="D1888" s="1"/>
      <c r="E1888" s="1"/>
      <c r="F1888" s="1"/>
      <c r="G1888" s="1"/>
      <c r="H1888" s="1"/>
      <c r="I1888" s="1"/>
      <c r="J1888" s="9"/>
      <c r="K1888" s="1"/>
      <c r="L1888" s="1"/>
      <c r="M1888" s="1"/>
      <c r="N1888" s="9"/>
      <c r="O1888" s="11"/>
      <c r="P1888" s="1"/>
      <c r="Q1888" s="1"/>
      <c r="R1888" s="1"/>
      <c r="S1888" s="1"/>
      <c r="T1888" s="1"/>
      <c r="U1888" s="1"/>
      <c r="V1888" s="9"/>
      <c r="W1888" s="1"/>
      <c r="X1888" s="1"/>
      <c r="Y1888" s="1"/>
      <c r="Z1888" s="1"/>
      <c r="AA1888" s="1"/>
      <c r="AB1888" s="1"/>
      <c r="AC1888" s="65"/>
    </row>
    <row r="1889" spans="2:29" x14ac:dyDescent="0.25">
      <c r="B1889" s="1"/>
      <c r="C1889" s="1"/>
      <c r="D1889" s="1"/>
      <c r="E1889" s="1"/>
      <c r="F1889" s="1"/>
      <c r="G1889" s="1"/>
      <c r="H1889" s="1"/>
      <c r="I1889" s="1"/>
      <c r="J1889" s="9"/>
      <c r="K1889" s="1"/>
      <c r="L1889" s="1"/>
      <c r="M1889" s="1"/>
      <c r="N1889" s="9"/>
      <c r="O1889" s="11"/>
      <c r="P1889" s="1"/>
      <c r="Q1889" s="1"/>
      <c r="R1889" s="1"/>
      <c r="S1889" s="1"/>
      <c r="T1889" s="1"/>
      <c r="U1889" s="1"/>
      <c r="V1889" s="9"/>
      <c r="W1889" s="1"/>
      <c r="X1889" s="1"/>
      <c r="Y1889" s="1"/>
      <c r="Z1889" s="1"/>
      <c r="AA1889" s="1"/>
      <c r="AB1889" s="1"/>
      <c r="AC1889" s="65"/>
    </row>
    <row r="1890" spans="2:29" x14ac:dyDescent="0.25">
      <c r="B1890" s="1"/>
      <c r="C1890" s="1"/>
      <c r="D1890" s="1"/>
      <c r="E1890" s="1"/>
      <c r="F1890" s="1"/>
      <c r="G1890" s="1"/>
      <c r="H1890" s="1"/>
      <c r="I1890" s="1"/>
      <c r="J1890" s="9"/>
      <c r="K1890" s="1"/>
      <c r="L1890" s="1"/>
      <c r="M1890" s="1"/>
      <c r="N1890" s="9"/>
      <c r="O1890" s="11"/>
      <c r="P1890" s="1"/>
      <c r="Q1890" s="1"/>
      <c r="R1890" s="1"/>
      <c r="S1890" s="1"/>
      <c r="T1890" s="1"/>
      <c r="U1890" s="1"/>
      <c r="V1890" s="9"/>
      <c r="W1890" s="1"/>
      <c r="X1890" s="1"/>
      <c r="Y1890" s="1"/>
      <c r="Z1890" s="1"/>
      <c r="AA1890" s="1"/>
      <c r="AB1890" s="1"/>
      <c r="AC1890" s="65"/>
    </row>
    <row r="1891" spans="2:29" x14ac:dyDescent="0.25">
      <c r="B1891" s="1"/>
      <c r="C1891" s="1"/>
      <c r="D1891" s="1"/>
      <c r="E1891" s="1"/>
      <c r="F1891" s="1"/>
      <c r="G1891" s="1"/>
      <c r="H1891" s="1"/>
      <c r="I1891" s="1"/>
      <c r="J1891" s="9"/>
      <c r="K1891" s="1"/>
      <c r="L1891" s="1"/>
      <c r="M1891" s="1"/>
      <c r="N1891" s="9"/>
      <c r="O1891" s="11"/>
      <c r="P1891" s="1"/>
      <c r="Q1891" s="1"/>
      <c r="R1891" s="1"/>
      <c r="S1891" s="1"/>
      <c r="T1891" s="1"/>
      <c r="U1891" s="1"/>
      <c r="V1891" s="9"/>
      <c r="W1891" s="1"/>
      <c r="X1891" s="1"/>
      <c r="Y1891" s="1"/>
      <c r="Z1891" s="1"/>
      <c r="AA1891" s="1"/>
      <c r="AB1891" s="1"/>
      <c r="AC1891" s="65"/>
    </row>
    <row r="1892" spans="2:29" x14ac:dyDescent="0.25">
      <c r="B1892" s="1"/>
      <c r="C1892" s="1"/>
      <c r="D1892" s="1"/>
      <c r="E1892" s="1"/>
      <c r="F1892" s="1"/>
      <c r="G1892" s="1"/>
      <c r="H1892" s="1"/>
      <c r="I1892" s="1"/>
      <c r="J1892" s="9"/>
      <c r="K1892" s="1"/>
      <c r="L1892" s="1"/>
      <c r="M1892" s="1"/>
      <c r="N1892" s="9"/>
      <c r="O1892" s="11"/>
      <c r="P1892" s="1"/>
      <c r="Q1892" s="1"/>
      <c r="R1892" s="1"/>
      <c r="S1892" s="1"/>
      <c r="T1892" s="1"/>
      <c r="U1892" s="1"/>
      <c r="V1892" s="9"/>
      <c r="W1892" s="1"/>
      <c r="X1892" s="1"/>
      <c r="Y1892" s="1"/>
      <c r="Z1892" s="1"/>
      <c r="AA1892" s="1"/>
      <c r="AB1892" s="1"/>
      <c r="AC1892" s="65"/>
    </row>
    <row r="1893" spans="2:29" x14ac:dyDescent="0.25">
      <c r="B1893" s="1"/>
      <c r="C1893" s="1"/>
      <c r="D1893" s="1"/>
      <c r="E1893" s="1"/>
      <c r="F1893" s="1"/>
      <c r="G1893" s="1"/>
      <c r="H1893" s="1"/>
      <c r="I1893" s="1"/>
      <c r="J1893" s="9"/>
      <c r="K1893" s="1"/>
      <c r="L1893" s="1"/>
      <c r="M1893" s="1"/>
      <c r="N1893" s="9"/>
      <c r="O1893" s="11"/>
      <c r="P1893" s="1"/>
      <c r="Q1893" s="1"/>
      <c r="R1893" s="1"/>
      <c r="S1893" s="1"/>
      <c r="T1893" s="1"/>
      <c r="U1893" s="1"/>
      <c r="V1893" s="9"/>
      <c r="W1893" s="1"/>
      <c r="X1893" s="1"/>
      <c r="Y1893" s="1"/>
      <c r="Z1893" s="1"/>
      <c r="AA1893" s="1"/>
      <c r="AB1893" s="1"/>
      <c r="AC1893" s="65"/>
    </row>
    <row r="1894" spans="2:29" x14ac:dyDescent="0.25">
      <c r="B1894" s="1"/>
      <c r="C1894" s="1"/>
      <c r="D1894" s="1"/>
      <c r="E1894" s="1"/>
      <c r="F1894" s="1"/>
      <c r="G1894" s="1"/>
      <c r="H1894" s="1"/>
      <c r="I1894" s="1"/>
      <c r="J1894" s="9"/>
      <c r="K1894" s="1"/>
      <c r="L1894" s="1"/>
      <c r="M1894" s="1"/>
      <c r="N1894" s="9"/>
      <c r="O1894" s="11"/>
      <c r="P1894" s="1"/>
      <c r="Q1894" s="1"/>
      <c r="R1894" s="1"/>
      <c r="S1894" s="1"/>
      <c r="T1894" s="1"/>
      <c r="U1894" s="1"/>
      <c r="V1894" s="9"/>
      <c r="W1894" s="1"/>
      <c r="X1894" s="1"/>
      <c r="Y1894" s="1"/>
      <c r="Z1894" s="1"/>
      <c r="AA1894" s="1"/>
      <c r="AB1894" s="1"/>
      <c r="AC1894" s="65"/>
    </row>
    <row r="1895" spans="2:29" x14ac:dyDescent="0.25">
      <c r="B1895" s="1"/>
      <c r="C1895" s="1"/>
      <c r="D1895" s="1"/>
      <c r="E1895" s="1"/>
      <c r="F1895" s="1"/>
      <c r="G1895" s="1"/>
      <c r="H1895" s="1"/>
      <c r="I1895" s="1"/>
      <c r="J1895" s="9"/>
      <c r="K1895" s="1"/>
      <c r="L1895" s="1"/>
      <c r="M1895" s="1"/>
      <c r="N1895" s="9"/>
      <c r="O1895" s="11"/>
      <c r="P1895" s="1"/>
      <c r="Q1895" s="1"/>
      <c r="R1895" s="1"/>
      <c r="S1895" s="1"/>
      <c r="T1895" s="1"/>
      <c r="U1895" s="1"/>
      <c r="V1895" s="9"/>
      <c r="W1895" s="1"/>
      <c r="X1895" s="1"/>
      <c r="Y1895" s="1"/>
      <c r="Z1895" s="1"/>
      <c r="AA1895" s="1"/>
      <c r="AB1895" s="1"/>
      <c r="AC1895" s="65"/>
    </row>
    <row r="1896" spans="2:29" x14ac:dyDescent="0.25">
      <c r="B1896" s="1"/>
      <c r="C1896" s="1"/>
      <c r="D1896" s="1"/>
      <c r="E1896" s="1"/>
      <c r="F1896" s="1"/>
      <c r="G1896" s="1"/>
      <c r="H1896" s="1"/>
      <c r="I1896" s="1"/>
      <c r="J1896" s="9"/>
      <c r="K1896" s="1"/>
      <c r="L1896" s="1"/>
      <c r="M1896" s="1"/>
      <c r="N1896" s="9"/>
      <c r="O1896" s="11"/>
      <c r="P1896" s="1"/>
      <c r="Q1896" s="1"/>
      <c r="R1896" s="1"/>
      <c r="S1896" s="1"/>
      <c r="T1896" s="1"/>
      <c r="U1896" s="1"/>
      <c r="V1896" s="9"/>
      <c r="W1896" s="1"/>
      <c r="X1896" s="1"/>
      <c r="Y1896" s="1"/>
      <c r="Z1896" s="1"/>
      <c r="AA1896" s="1"/>
      <c r="AB1896" s="1"/>
      <c r="AC1896" s="65"/>
    </row>
    <row r="1897" spans="2:29" x14ac:dyDescent="0.25">
      <c r="B1897" s="1"/>
      <c r="C1897" s="1"/>
      <c r="D1897" s="1"/>
      <c r="E1897" s="1"/>
      <c r="F1897" s="1"/>
      <c r="G1897" s="1"/>
      <c r="H1897" s="1"/>
      <c r="I1897" s="1"/>
      <c r="J1897" s="9"/>
      <c r="K1897" s="1"/>
      <c r="L1897" s="1"/>
      <c r="M1897" s="1"/>
      <c r="N1897" s="9"/>
      <c r="O1897" s="11"/>
      <c r="P1897" s="1"/>
      <c r="Q1897" s="1"/>
      <c r="R1897" s="1"/>
      <c r="S1897" s="1"/>
      <c r="T1897" s="1"/>
      <c r="U1897" s="1"/>
      <c r="V1897" s="9"/>
      <c r="W1897" s="1"/>
      <c r="X1897" s="1"/>
      <c r="Y1897" s="1"/>
      <c r="Z1897" s="1"/>
      <c r="AA1897" s="1"/>
      <c r="AB1897" s="1"/>
      <c r="AC1897" s="65"/>
    </row>
    <row r="1898" spans="2:29" x14ac:dyDescent="0.25">
      <c r="B1898" s="1"/>
      <c r="C1898" s="1"/>
      <c r="D1898" s="1"/>
      <c r="E1898" s="1"/>
      <c r="F1898" s="1"/>
      <c r="G1898" s="1"/>
      <c r="H1898" s="1"/>
      <c r="I1898" s="1"/>
      <c r="J1898" s="9"/>
      <c r="K1898" s="1"/>
      <c r="L1898" s="1"/>
      <c r="M1898" s="1"/>
      <c r="N1898" s="9"/>
      <c r="O1898" s="11"/>
      <c r="P1898" s="1"/>
      <c r="Q1898" s="1"/>
      <c r="R1898" s="1"/>
      <c r="S1898" s="1"/>
      <c r="T1898" s="1"/>
      <c r="U1898" s="1"/>
      <c r="V1898" s="9"/>
      <c r="W1898" s="1"/>
      <c r="X1898" s="1"/>
      <c r="Y1898" s="1"/>
      <c r="Z1898" s="1"/>
      <c r="AA1898" s="1"/>
      <c r="AB1898" s="1"/>
      <c r="AC1898" s="65"/>
    </row>
    <row r="1899" spans="2:29" x14ac:dyDescent="0.25">
      <c r="B1899" s="1"/>
      <c r="C1899" s="1"/>
      <c r="D1899" s="1"/>
      <c r="E1899" s="1"/>
      <c r="F1899" s="1"/>
      <c r="G1899" s="1"/>
      <c r="H1899" s="1"/>
      <c r="I1899" s="1"/>
      <c r="J1899" s="9"/>
      <c r="K1899" s="1"/>
      <c r="L1899" s="1"/>
      <c r="M1899" s="1"/>
      <c r="N1899" s="9"/>
      <c r="O1899" s="11"/>
      <c r="P1899" s="1"/>
      <c r="Q1899" s="1"/>
      <c r="R1899" s="1"/>
      <c r="S1899" s="1"/>
      <c r="T1899" s="1"/>
      <c r="U1899" s="1"/>
      <c r="V1899" s="9"/>
      <c r="W1899" s="1"/>
      <c r="X1899" s="1"/>
      <c r="Y1899" s="1"/>
      <c r="Z1899" s="1"/>
      <c r="AA1899" s="1"/>
      <c r="AB1899" s="1"/>
      <c r="AC1899" s="65"/>
    </row>
    <row r="1900" spans="2:29" x14ac:dyDescent="0.25">
      <c r="B1900" s="1"/>
      <c r="C1900" s="1"/>
      <c r="D1900" s="1"/>
      <c r="E1900" s="1"/>
      <c r="F1900" s="1"/>
      <c r="G1900" s="1"/>
      <c r="H1900" s="1"/>
      <c r="I1900" s="1"/>
      <c r="J1900" s="9"/>
      <c r="K1900" s="1"/>
      <c r="L1900" s="1"/>
      <c r="M1900" s="1"/>
      <c r="N1900" s="9"/>
      <c r="O1900" s="11"/>
      <c r="P1900" s="1"/>
      <c r="Q1900" s="1"/>
      <c r="R1900" s="1"/>
      <c r="S1900" s="1"/>
      <c r="T1900" s="1"/>
      <c r="U1900" s="1"/>
      <c r="V1900" s="9"/>
      <c r="W1900" s="1"/>
      <c r="X1900" s="1"/>
      <c r="Y1900" s="1"/>
      <c r="Z1900" s="1"/>
      <c r="AA1900" s="1"/>
      <c r="AB1900" s="1"/>
      <c r="AC1900" s="65"/>
    </row>
    <row r="1901" spans="2:29" x14ac:dyDescent="0.25">
      <c r="B1901" s="1"/>
      <c r="C1901" s="1"/>
      <c r="D1901" s="1"/>
      <c r="E1901" s="1"/>
      <c r="F1901" s="1"/>
      <c r="G1901" s="1"/>
      <c r="H1901" s="1"/>
      <c r="I1901" s="1"/>
      <c r="J1901" s="9"/>
      <c r="K1901" s="1"/>
      <c r="L1901" s="1"/>
      <c r="M1901" s="1"/>
      <c r="N1901" s="9"/>
      <c r="O1901" s="11"/>
      <c r="P1901" s="1"/>
      <c r="Q1901" s="1"/>
      <c r="R1901" s="1"/>
      <c r="S1901" s="1"/>
      <c r="T1901" s="1"/>
      <c r="U1901" s="1"/>
      <c r="V1901" s="9"/>
      <c r="W1901" s="1"/>
      <c r="X1901" s="1"/>
      <c r="Y1901" s="1"/>
      <c r="Z1901" s="1"/>
      <c r="AA1901" s="1"/>
      <c r="AB1901" s="1"/>
      <c r="AC1901" s="65"/>
    </row>
    <row r="1902" spans="2:29" x14ac:dyDescent="0.25">
      <c r="B1902" s="1"/>
      <c r="C1902" s="1"/>
      <c r="D1902" s="1"/>
      <c r="E1902" s="1"/>
      <c r="F1902" s="1"/>
      <c r="G1902" s="1"/>
      <c r="H1902" s="1"/>
      <c r="I1902" s="1"/>
      <c r="J1902" s="9"/>
      <c r="K1902" s="1"/>
      <c r="L1902" s="1"/>
      <c r="M1902" s="1"/>
      <c r="N1902" s="9"/>
      <c r="O1902" s="11"/>
      <c r="P1902" s="1"/>
      <c r="Q1902" s="1"/>
      <c r="R1902" s="1"/>
      <c r="S1902" s="1"/>
      <c r="T1902" s="1"/>
      <c r="U1902" s="1"/>
      <c r="V1902" s="9"/>
      <c r="W1902" s="1"/>
      <c r="X1902" s="1"/>
      <c r="Y1902" s="1"/>
      <c r="Z1902" s="1"/>
      <c r="AA1902" s="1"/>
      <c r="AB1902" s="1"/>
      <c r="AC1902" s="65"/>
    </row>
    <row r="1903" spans="2:29" x14ac:dyDescent="0.25">
      <c r="B1903" s="1"/>
      <c r="C1903" s="1"/>
      <c r="D1903" s="1"/>
      <c r="E1903" s="1"/>
      <c r="F1903" s="1"/>
      <c r="G1903" s="1"/>
      <c r="H1903" s="1"/>
      <c r="I1903" s="1"/>
      <c r="J1903" s="9"/>
      <c r="K1903" s="1"/>
      <c r="L1903" s="1"/>
      <c r="M1903" s="1"/>
      <c r="N1903" s="9"/>
      <c r="O1903" s="11"/>
      <c r="P1903" s="1"/>
      <c r="Q1903" s="1"/>
      <c r="R1903" s="1"/>
      <c r="S1903" s="1"/>
      <c r="T1903" s="1"/>
      <c r="U1903" s="1"/>
      <c r="V1903" s="9"/>
      <c r="W1903" s="1"/>
      <c r="X1903" s="1"/>
      <c r="Y1903" s="1"/>
      <c r="Z1903" s="1"/>
      <c r="AA1903" s="1"/>
      <c r="AB1903" s="1"/>
      <c r="AC1903" s="65"/>
    </row>
    <row r="1904" spans="2:29" x14ac:dyDescent="0.25">
      <c r="B1904" s="1"/>
      <c r="C1904" s="1"/>
      <c r="D1904" s="1"/>
      <c r="E1904" s="1"/>
      <c r="F1904" s="1"/>
      <c r="G1904" s="1"/>
      <c r="H1904" s="1"/>
      <c r="I1904" s="1"/>
      <c r="J1904" s="9"/>
      <c r="K1904" s="1"/>
      <c r="L1904" s="1"/>
      <c r="M1904" s="1"/>
      <c r="N1904" s="9"/>
      <c r="O1904" s="11"/>
      <c r="P1904" s="1"/>
      <c r="Q1904" s="1"/>
      <c r="R1904" s="1"/>
      <c r="S1904" s="1"/>
      <c r="T1904" s="1"/>
      <c r="U1904" s="1"/>
      <c r="V1904" s="9"/>
      <c r="W1904" s="1"/>
      <c r="X1904" s="1"/>
      <c r="Y1904" s="1"/>
      <c r="Z1904" s="1"/>
      <c r="AA1904" s="1"/>
      <c r="AB1904" s="1"/>
      <c r="AC1904" s="65"/>
    </row>
    <row r="1905" spans="2:29" x14ac:dyDescent="0.25">
      <c r="B1905" s="1"/>
      <c r="C1905" s="1"/>
      <c r="D1905" s="1"/>
      <c r="E1905" s="1"/>
      <c r="F1905" s="1"/>
      <c r="G1905" s="1"/>
      <c r="H1905" s="1"/>
      <c r="I1905" s="1"/>
      <c r="J1905" s="9"/>
      <c r="K1905" s="1"/>
      <c r="L1905" s="1"/>
      <c r="M1905" s="1"/>
      <c r="N1905" s="9"/>
      <c r="O1905" s="11"/>
      <c r="P1905" s="1"/>
      <c r="Q1905" s="1"/>
      <c r="R1905" s="1"/>
      <c r="S1905" s="1"/>
      <c r="T1905" s="1"/>
      <c r="U1905" s="1"/>
      <c r="V1905" s="9"/>
      <c r="W1905" s="1"/>
      <c r="X1905" s="1"/>
      <c r="Y1905" s="1"/>
      <c r="Z1905" s="1"/>
      <c r="AA1905" s="1"/>
      <c r="AB1905" s="1"/>
      <c r="AC1905" s="65"/>
    </row>
    <row r="1906" spans="2:29" x14ac:dyDescent="0.25">
      <c r="B1906" s="1"/>
      <c r="C1906" s="1"/>
      <c r="D1906" s="1"/>
      <c r="E1906" s="1"/>
      <c r="F1906" s="1"/>
      <c r="G1906" s="1"/>
      <c r="H1906" s="1"/>
      <c r="I1906" s="1"/>
      <c r="J1906" s="9"/>
      <c r="K1906" s="1"/>
      <c r="L1906" s="1"/>
      <c r="M1906" s="1"/>
      <c r="N1906" s="9"/>
      <c r="O1906" s="11"/>
      <c r="P1906" s="1"/>
      <c r="Q1906" s="1"/>
      <c r="R1906" s="1"/>
      <c r="S1906" s="1"/>
      <c r="T1906" s="1"/>
      <c r="U1906" s="1"/>
      <c r="V1906" s="9"/>
      <c r="W1906" s="1"/>
      <c r="X1906" s="1"/>
      <c r="Y1906" s="1"/>
      <c r="Z1906" s="1"/>
      <c r="AA1906" s="1"/>
      <c r="AB1906" s="1"/>
      <c r="AC1906" s="65"/>
    </row>
    <row r="1907" spans="2:29" x14ac:dyDescent="0.25">
      <c r="B1907" s="1"/>
      <c r="C1907" s="1"/>
      <c r="D1907" s="1"/>
      <c r="E1907" s="1"/>
      <c r="F1907" s="1"/>
      <c r="G1907" s="1"/>
      <c r="H1907" s="1"/>
      <c r="I1907" s="1"/>
      <c r="J1907" s="9"/>
      <c r="K1907" s="1"/>
      <c r="L1907" s="1"/>
      <c r="M1907" s="1"/>
      <c r="N1907" s="9"/>
      <c r="O1907" s="11"/>
      <c r="P1907" s="1"/>
      <c r="Q1907" s="1"/>
      <c r="R1907" s="1"/>
      <c r="S1907" s="1"/>
      <c r="T1907" s="1"/>
      <c r="U1907" s="1"/>
      <c r="V1907" s="9"/>
      <c r="W1907" s="1"/>
      <c r="X1907" s="1"/>
      <c r="Y1907" s="1"/>
      <c r="Z1907" s="1"/>
      <c r="AA1907" s="1"/>
      <c r="AB1907" s="1"/>
      <c r="AC1907" s="65"/>
    </row>
    <row r="1908" spans="2:29" x14ac:dyDescent="0.25">
      <c r="B1908" s="1"/>
      <c r="C1908" s="1"/>
      <c r="D1908" s="1"/>
      <c r="E1908" s="1"/>
      <c r="F1908" s="1"/>
      <c r="G1908" s="1"/>
      <c r="H1908" s="1"/>
      <c r="I1908" s="1"/>
      <c r="J1908" s="9"/>
      <c r="K1908" s="1"/>
      <c r="L1908" s="1"/>
      <c r="M1908" s="1"/>
      <c r="N1908" s="9"/>
      <c r="O1908" s="11"/>
      <c r="P1908" s="1"/>
      <c r="Q1908" s="1"/>
      <c r="R1908" s="1"/>
      <c r="S1908" s="1"/>
      <c r="T1908" s="1"/>
      <c r="U1908" s="1"/>
      <c r="V1908" s="9"/>
      <c r="W1908" s="1"/>
      <c r="X1908" s="1"/>
      <c r="Y1908" s="1"/>
      <c r="Z1908" s="1"/>
      <c r="AA1908" s="1"/>
      <c r="AB1908" s="1"/>
      <c r="AC1908" s="65"/>
    </row>
    <row r="1909" spans="2:29" x14ac:dyDescent="0.25">
      <c r="B1909" s="1"/>
      <c r="C1909" s="1"/>
      <c r="D1909" s="1"/>
      <c r="E1909" s="1"/>
      <c r="F1909" s="1"/>
      <c r="G1909" s="1"/>
      <c r="H1909" s="1"/>
      <c r="I1909" s="1"/>
      <c r="J1909" s="9"/>
      <c r="K1909" s="1"/>
      <c r="L1909" s="1"/>
      <c r="M1909" s="1"/>
      <c r="N1909" s="9"/>
      <c r="O1909" s="11"/>
      <c r="P1909" s="1"/>
      <c r="Q1909" s="1"/>
      <c r="R1909" s="1"/>
      <c r="S1909" s="1"/>
      <c r="T1909" s="1"/>
      <c r="U1909" s="1"/>
      <c r="V1909" s="9"/>
      <c r="W1909" s="1"/>
      <c r="X1909" s="1"/>
      <c r="Y1909" s="1"/>
      <c r="Z1909" s="1"/>
      <c r="AA1909" s="1"/>
      <c r="AB1909" s="1"/>
      <c r="AC1909" s="65"/>
    </row>
    <row r="1910" spans="2:29" x14ac:dyDescent="0.25">
      <c r="B1910" s="1"/>
      <c r="C1910" s="1"/>
      <c r="D1910" s="1"/>
      <c r="E1910" s="1"/>
      <c r="F1910" s="1"/>
      <c r="G1910" s="1"/>
      <c r="H1910" s="1"/>
      <c r="I1910" s="1"/>
      <c r="J1910" s="9"/>
      <c r="K1910" s="1"/>
      <c r="L1910" s="1"/>
      <c r="M1910" s="1"/>
      <c r="N1910" s="9"/>
      <c r="O1910" s="11"/>
      <c r="P1910" s="1"/>
      <c r="Q1910" s="1"/>
      <c r="R1910" s="1"/>
      <c r="S1910" s="1"/>
      <c r="T1910" s="1"/>
      <c r="U1910" s="1"/>
      <c r="V1910" s="9"/>
      <c r="W1910" s="1"/>
      <c r="X1910" s="1"/>
      <c r="Y1910" s="1"/>
      <c r="Z1910" s="1"/>
      <c r="AA1910" s="1"/>
      <c r="AB1910" s="1"/>
      <c r="AC1910" s="65"/>
    </row>
    <row r="1911" spans="2:29" x14ac:dyDescent="0.25">
      <c r="B1911" s="1"/>
      <c r="C1911" s="1"/>
      <c r="D1911" s="1"/>
      <c r="E1911" s="1"/>
      <c r="F1911" s="1"/>
      <c r="G1911" s="1"/>
      <c r="H1911" s="1"/>
      <c r="I1911" s="1"/>
      <c r="J1911" s="9"/>
      <c r="K1911" s="1"/>
      <c r="L1911" s="1"/>
      <c r="M1911" s="1"/>
      <c r="N1911" s="9"/>
      <c r="O1911" s="11"/>
      <c r="P1911" s="1"/>
      <c r="Q1911" s="1"/>
      <c r="R1911" s="1"/>
      <c r="S1911" s="1"/>
      <c r="T1911" s="1"/>
      <c r="U1911" s="1"/>
      <c r="V1911" s="9"/>
      <c r="W1911" s="1"/>
      <c r="X1911" s="1"/>
      <c r="Y1911" s="1"/>
      <c r="Z1911" s="1"/>
      <c r="AA1911" s="1"/>
      <c r="AB1911" s="1"/>
      <c r="AC1911" s="65"/>
    </row>
    <row r="1912" spans="2:29" x14ac:dyDescent="0.25">
      <c r="B1912" s="1"/>
      <c r="C1912" s="1"/>
      <c r="D1912" s="1"/>
      <c r="E1912" s="1"/>
      <c r="F1912" s="1"/>
      <c r="G1912" s="1"/>
      <c r="H1912" s="1"/>
      <c r="I1912" s="1"/>
      <c r="J1912" s="9"/>
      <c r="K1912" s="1"/>
      <c r="L1912" s="1"/>
      <c r="M1912" s="1"/>
      <c r="N1912" s="9"/>
      <c r="O1912" s="11"/>
      <c r="P1912" s="1"/>
      <c r="Q1912" s="1"/>
      <c r="R1912" s="1"/>
      <c r="S1912" s="1"/>
      <c r="T1912" s="1"/>
      <c r="U1912" s="1"/>
      <c r="V1912" s="9"/>
      <c r="W1912" s="1"/>
      <c r="X1912" s="1"/>
      <c r="Y1912" s="1"/>
      <c r="Z1912" s="1"/>
      <c r="AA1912" s="1"/>
      <c r="AB1912" s="1"/>
      <c r="AC1912" s="65"/>
    </row>
    <row r="1913" spans="2:29" x14ac:dyDescent="0.25">
      <c r="B1913" s="1"/>
      <c r="C1913" s="1"/>
      <c r="D1913" s="1"/>
      <c r="E1913" s="1"/>
      <c r="F1913" s="1"/>
      <c r="G1913" s="1"/>
      <c r="H1913" s="1"/>
      <c r="I1913" s="1"/>
      <c r="J1913" s="9"/>
      <c r="K1913" s="1"/>
      <c r="L1913" s="1"/>
      <c r="M1913" s="1"/>
      <c r="N1913" s="9"/>
      <c r="O1913" s="11"/>
      <c r="P1913" s="1"/>
      <c r="Q1913" s="1"/>
      <c r="R1913" s="1"/>
      <c r="S1913" s="1"/>
      <c r="T1913" s="1"/>
      <c r="U1913" s="1"/>
      <c r="V1913" s="9"/>
      <c r="W1913" s="1"/>
      <c r="X1913" s="1"/>
      <c r="Y1913" s="1"/>
      <c r="Z1913" s="1"/>
      <c r="AA1913" s="1"/>
      <c r="AB1913" s="1"/>
      <c r="AC1913" s="65"/>
    </row>
    <row r="1914" spans="2:29" x14ac:dyDescent="0.25">
      <c r="B1914" s="1"/>
      <c r="C1914" s="1"/>
      <c r="D1914" s="1"/>
      <c r="E1914" s="1"/>
      <c r="F1914" s="1"/>
      <c r="G1914" s="1"/>
      <c r="H1914" s="1"/>
      <c r="I1914" s="1"/>
      <c r="J1914" s="9"/>
      <c r="K1914" s="1"/>
      <c r="L1914" s="1"/>
      <c r="M1914" s="1"/>
      <c r="N1914" s="9"/>
      <c r="O1914" s="11"/>
      <c r="P1914" s="1"/>
      <c r="Q1914" s="1"/>
      <c r="R1914" s="1"/>
      <c r="S1914" s="1"/>
      <c r="T1914" s="1"/>
      <c r="U1914" s="1"/>
      <c r="V1914" s="9"/>
      <c r="W1914" s="1"/>
      <c r="X1914" s="1"/>
      <c r="Y1914" s="1"/>
      <c r="Z1914" s="1"/>
      <c r="AA1914" s="1"/>
      <c r="AB1914" s="1"/>
      <c r="AC1914" s="65"/>
    </row>
    <row r="1915" spans="2:29" x14ac:dyDescent="0.25">
      <c r="B1915" s="1"/>
      <c r="C1915" s="1"/>
      <c r="D1915" s="1"/>
      <c r="E1915" s="1"/>
      <c r="F1915" s="1"/>
      <c r="G1915" s="1"/>
      <c r="H1915" s="1"/>
      <c r="I1915" s="1"/>
      <c r="J1915" s="9"/>
      <c r="K1915" s="1"/>
      <c r="L1915" s="1"/>
      <c r="M1915" s="1"/>
      <c r="N1915" s="9"/>
      <c r="O1915" s="11"/>
      <c r="P1915" s="1"/>
      <c r="Q1915" s="1"/>
      <c r="R1915" s="1"/>
      <c r="S1915" s="1"/>
      <c r="T1915" s="1"/>
      <c r="U1915" s="1"/>
      <c r="V1915" s="9"/>
      <c r="W1915" s="1"/>
      <c r="X1915" s="1"/>
      <c r="Y1915" s="1"/>
      <c r="Z1915" s="1"/>
      <c r="AA1915" s="1"/>
      <c r="AB1915" s="1"/>
      <c r="AC1915" s="65"/>
    </row>
    <row r="1916" spans="2:29" x14ac:dyDescent="0.25">
      <c r="B1916" s="1"/>
      <c r="C1916" s="1"/>
      <c r="D1916" s="1"/>
      <c r="E1916" s="1"/>
      <c r="F1916" s="1"/>
      <c r="G1916" s="1"/>
      <c r="H1916" s="1"/>
      <c r="I1916" s="1"/>
      <c r="J1916" s="9"/>
      <c r="K1916" s="1"/>
      <c r="L1916" s="1"/>
      <c r="M1916" s="1"/>
      <c r="N1916" s="9"/>
      <c r="O1916" s="11"/>
      <c r="P1916" s="1"/>
      <c r="Q1916" s="1"/>
      <c r="R1916" s="1"/>
      <c r="S1916" s="1"/>
      <c r="T1916" s="1"/>
      <c r="U1916" s="1"/>
      <c r="V1916" s="9"/>
      <c r="W1916" s="1"/>
      <c r="X1916" s="1"/>
      <c r="Y1916" s="1"/>
      <c r="Z1916" s="1"/>
      <c r="AA1916" s="1"/>
      <c r="AB1916" s="1"/>
      <c r="AC1916" s="65"/>
    </row>
    <row r="1917" spans="2:29" x14ac:dyDescent="0.25">
      <c r="B1917" s="1"/>
      <c r="C1917" s="1"/>
      <c r="D1917" s="1"/>
      <c r="E1917" s="1"/>
      <c r="F1917" s="1"/>
      <c r="G1917" s="1"/>
      <c r="H1917" s="1"/>
      <c r="I1917" s="1"/>
      <c r="J1917" s="9"/>
      <c r="K1917" s="1"/>
      <c r="L1917" s="1"/>
      <c r="M1917" s="1"/>
      <c r="N1917" s="9"/>
      <c r="O1917" s="11"/>
      <c r="P1917" s="1"/>
      <c r="Q1917" s="1"/>
      <c r="R1917" s="1"/>
      <c r="S1917" s="1"/>
      <c r="T1917" s="1"/>
      <c r="U1917" s="1"/>
      <c r="V1917" s="9"/>
      <c r="W1917" s="1"/>
      <c r="X1917" s="1"/>
      <c r="Y1917" s="1"/>
      <c r="Z1917" s="1"/>
      <c r="AA1917" s="1"/>
      <c r="AB1917" s="1"/>
      <c r="AC1917" s="65"/>
    </row>
    <row r="1918" spans="2:29" x14ac:dyDescent="0.25">
      <c r="B1918" s="1"/>
      <c r="C1918" s="1"/>
      <c r="D1918" s="1"/>
      <c r="E1918" s="1"/>
      <c r="F1918" s="1"/>
      <c r="G1918" s="1"/>
      <c r="H1918" s="1"/>
      <c r="I1918" s="1"/>
      <c r="J1918" s="9"/>
      <c r="K1918" s="1"/>
      <c r="L1918" s="1"/>
      <c r="M1918" s="1"/>
      <c r="N1918" s="9"/>
      <c r="O1918" s="11"/>
      <c r="P1918" s="1"/>
      <c r="Q1918" s="1"/>
      <c r="R1918" s="1"/>
      <c r="S1918" s="1"/>
      <c r="T1918" s="1"/>
      <c r="U1918" s="1"/>
      <c r="V1918" s="9"/>
      <c r="W1918" s="1"/>
      <c r="X1918" s="1"/>
      <c r="Y1918" s="1"/>
      <c r="Z1918" s="1"/>
      <c r="AA1918" s="1"/>
      <c r="AB1918" s="1"/>
      <c r="AC1918" s="65"/>
    </row>
    <row r="1919" spans="2:29" x14ac:dyDescent="0.25">
      <c r="B1919" s="1"/>
      <c r="C1919" s="1"/>
      <c r="D1919" s="1"/>
      <c r="E1919" s="1"/>
      <c r="F1919" s="1"/>
      <c r="G1919" s="1"/>
      <c r="H1919" s="1"/>
      <c r="I1919" s="1"/>
      <c r="J1919" s="9"/>
      <c r="K1919" s="1"/>
      <c r="L1919" s="1"/>
      <c r="M1919" s="1"/>
      <c r="N1919" s="9"/>
      <c r="O1919" s="11"/>
      <c r="P1919" s="1"/>
      <c r="Q1919" s="1"/>
      <c r="R1919" s="1"/>
      <c r="S1919" s="1"/>
      <c r="T1919" s="1"/>
      <c r="U1919" s="1"/>
      <c r="V1919" s="9"/>
      <c r="W1919" s="1"/>
      <c r="X1919" s="1"/>
      <c r="Y1919" s="1"/>
      <c r="Z1919" s="1"/>
      <c r="AA1919" s="1"/>
      <c r="AB1919" s="1"/>
      <c r="AC1919" s="65"/>
    </row>
    <row r="1920" spans="2:29" x14ac:dyDescent="0.25">
      <c r="B1920" s="1"/>
      <c r="C1920" s="1"/>
      <c r="D1920" s="1"/>
      <c r="E1920" s="1"/>
      <c r="F1920" s="1"/>
      <c r="G1920" s="1"/>
      <c r="H1920" s="1"/>
      <c r="I1920" s="1"/>
      <c r="J1920" s="9"/>
      <c r="K1920" s="1"/>
      <c r="L1920" s="1"/>
      <c r="M1920" s="1"/>
      <c r="N1920" s="9"/>
      <c r="O1920" s="11"/>
      <c r="P1920" s="1"/>
      <c r="Q1920" s="1"/>
      <c r="R1920" s="1"/>
      <c r="S1920" s="1"/>
      <c r="T1920" s="1"/>
      <c r="U1920" s="1"/>
      <c r="V1920" s="9"/>
      <c r="W1920" s="1"/>
      <c r="X1920" s="1"/>
      <c r="Y1920" s="1"/>
      <c r="Z1920" s="1"/>
      <c r="AA1920" s="1"/>
      <c r="AB1920" s="1"/>
      <c r="AC1920" s="65"/>
    </row>
    <row r="1921" spans="2:29" x14ac:dyDescent="0.25">
      <c r="B1921" s="1"/>
      <c r="C1921" s="1"/>
      <c r="D1921" s="1"/>
      <c r="E1921" s="1"/>
      <c r="F1921" s="1"/>
      <c r="G1921" s="1"/>
      <c r="H1921" s="1"/>
      <c r="I1921" s="1"/>
      <c r="J1921" s="9"/>
      <c r="K1921" s="1"/>
      <c r="L1921" s="1"/>
      <c r="M1921" s="1"/>
      <c r="N1921" s="9"/>
      <c r="O1921" s="11"/>
      <c r="P1921" s="1"/>
      <c r="Q1921" s="1"/>
      <c r="R1921" s="1"/>
      <c r="S1921" s="1"/>
      <c r="T1921" s="1"/>
      <c r="U1921" s="1"/>
      <c r="V1921" s="9"/>
      <c r="W1921" s="1"/>
      <c r="X1921" s="1"/>
      <c r="Y1921" s="1"/>
      <c r="Z1921" s="1"/>
      <c r="AA1921" s="1"/>
      <c r="AB1921" s="1"/>
      <c r="AC1921" s="65"/>
    </row>
    <row r="1922" spans="2:29" x14ac:dyDescent="0.25">
      <c r="B1922" s="1"/>
      <c r="C1922" s="1"/>
      <c r="D1922" s="1"/>
      <c r="E1922" s="1"/>
      <c r="F1922" s="1"/>
      <c r="G1922" s="1"/>
      <c r="H1922" s="1"/>
      <c r="I1922" s="1"/>
      <c r="J1922" s="9"/>
      <c r="K1922" s="1"/>
      <c r="L1922" s="1"/>
      <c r="M1922" s="1"/>
      <c r="N1922" s="9"/>
      <c r="O1922" s="11"/>
      <c r="P1922" s="1"/>
      <c r="Q1922" s="1"/>
      <c r="R1922" s="1"/>
      <c r="S1922" s="1"/>
      <c r="T1922" s="1"/>
      <c r="U1922" s="1"/>
      <c r="V1922" s="9"/>
      <c r="W1922" s="1"/>
      <c r="X1922" s="1"/>
      <c r="Y1922" s="1"/>
      <c r="Z1922" s="1"/>
      <c r="AA1922" s="1"/>
      <c r="AB1922" s="1"/>
      <c r="AC1922" s="65"/>
    </row>
    <row r="1923" spans="2:29" x14ac:dyDescent="0.25">
      <c r="B1923" s="1"/>
      <c r="C1923" s="1"/>
      <c r="D1923" s="1"/>
      <c r="E1923" s="1"/>
      <c r="F1923" s="1"/>
      <c r="G1923" s="1"/>
      <c r="H1923" s="1"/>
      <c r="I1923" s="1"/>
      <c r="J1923" s="9"/>
      <c r="K1923" s="1"/>
      <c r="L1923" s="1"/>
      <c r="M1923" s="1"/>
      <c r="N1923" s="9"/>
      <c r="O1923" s="11"/>
      <c r="P1923" s="1"/>
      <c r="Q1923" s="1"/>
      <c r="R1923" s="1"/>
      <c r="S1923" s="1"/>
      <c r="T1923" s="1"/>
      <c r="U1923" s="1"/>
      <c r="V1923" s="9"/>
      <c r="W1923" s="1"/>
      <c r="X1923" s="1"/>
      <c r="Y1923" s="1"/>
      <c r="Z1923" s="1"/>
      <c r="AA1923" s="1"/>
      <c r="AB1923" s="1"/>
      <c r="AC1923" s="65"/>
    </row>
    <row r="1924" spans="2:29" x14ac:dyDescent="0.25">
      <c r="B1924" s="1"/>
      <c r="C1924" s="1"/>
      <c r="D1924" s="1"/>
      <c r="E1924" s="1"/>
      <c r="F1924" s="1"/>
      <c r="G1924" s="1"/>
      <c r="H1924" s="1"/>
      <c r="I1924" s="1"/>
      <c r="J1924" s="9"/>
      <c r="K1924" s="1"/>
      <c r="L1924" s="1"/>
      <c r="M1924" s="1"/>
      <c r="N1924" s="9"/>
      <c r="O1924" s="11"/>
      <c r="P1924" s="1"/>
      <c r="Q1924" s="1"/>
      <c r="R1924" s="1"/>
      <c r="S1924" s="1"/>
      <c r="T1924" s="1"/>
      <c r="U1924" s="1"/>
      <c r="V1924" s="9"/>
      <c r="W1924" s="1"/>
      <c r="X1924" s="1"/>
      <c r="Y1924" s="1"/>
      <c r="Z1924" s="1"/>
      <c r="AA1924" s="1"/>
      <c r="AB1924" s="1"/>
      <c r="AC1924" s="65"/>
    </row>
    <row r="1925" spans="2:29" x14ac:dyDescent="0.25">
      <c r="B1925" s="1"/>
      <c r="C1925" s="1"/>
      <c r="D1925" s="1"/>
      <c r="E1925" s="1"/>
      <c r="F1925" s="1"/>
      <c r="G1925" s="1"/>
      <c r="H1925" s="1"/>
      <c r="I1925" s="1"/>
      <c r="J1925" s="9"/>
      <c r="K1925" s="1"/>
      <c r="L1925" s="1"/>
      <c r="M1925" s="1"/>
      <c r="N1925" s="9"/>
      <c r="O1925" s="11"/>
      <c r="P1925" s="1"/>
      <c r="Q1925" s="1"/>
      <c r="R1925" s="1"/>
      <c r="S1925" s="1"/>
      <c r="T1925" s="1"/>
      <c r="U1925" s="1"/>
      <c r="V1925" s="9"/>
      <c r="W1925" s="1"/>
      <c r="X1925" s="1"/>
      <c r="Y1925" s="1"/>
      <c r="Z1925" s="1"/>
      <c r="AA1925" s="1"/>
      <c r="AB1925" s="1"/>
      <c r="AC1925" s="65"/>
    </row>
    <row r="1926" spans="2:29" x14ac:dyDescent="0.25">
      <c r="B1926" s="1"/>
      <c r="C1926" s="1"/>
      <c r="D1926" s="1"/>
      <c r="E1926" s="1"/>
      <c r="F1926" s="1"/>
      <c r="G1926" s="1"/>
      <c r="H1926" s="1"/>
      <c r="I1926" s="1"/>
      <c r="J1926" s="9"/>
      <c r="K1926" s="1"/>
      <c r="L1926" s="1"/>
      <c r="M1926" s="1"/>
      <c r="N1926" s="9"/>
      <c r="O1926" s="11"/>
      <c r="P1926" s="1"/>
      <c r="Q1926" s="1"/>
      <c r="R1926" s="1"/>
      <c r="S1926" s="1"/>
      <c r="T1926" s="1"/>
      <c r="U1926" s="1"/>
      <c r="V1926" s="9"/>
      <c r="W1926" s="1"/>
      <c r="X1926" s="1"/>
      <c r="Y1926" s="1"/>
      <c r="Z1926" s="1"/>
      <c r="AA1926" s="1"/>
      <c r="AB1926" s="1"/>
      <c r="AC1926" s="65"/>
    </row>
    <row r="1927" spans="2:29" x14ac:dyDescent="0.25">
      <c r="B1927" s="1"/>
      <c r="C1927" s="1"/>
      <c r="D1927" s="1"/>
      <c r="E1927" s="1"/>
      <c r="F1927" s="1"/>
      <c r="G1927" s="1"/>
      <c r="H1927" s="1"/>
      <c r="I1927" s="1"/>
      <c r="J1927" s="9"/>
      <c r="K1927" s="1"/>
      <c r="L1927" s="1"/>
      <c r="M1927" s="1"/>
      <c r="N1927" s="9"/>
      <c r="O1927" s="11"/>
      <c r="P1927" s="1"/>
      <c r="Q1927" s="1"/>
      <c r="R1927" s="1"/>
      <c r="S1927" s="1"/>
      <c r="T1927" s="1"/>
      <c r="U1927" s="1"/>
      <c r="V1927" s="9"/>
      <c r="W1927" s="1"/>
      <c r="X1927" s="1"/>
      <c r="Y1927" s="1"/>
      <c r="Z1927" s="1"/>
      <c r="AA1927" s="1"/>
      <c r="AB1927" s="1"/>
      <c r="AC1927" s="65"/>
    </row>
    <row r="1928" spans="2:29" x14ac:dyDescent="0.25">
      <c r="B1928" s="1"/>
      <c r="C1928" s="1"/>
      <c r="D1928" s="1"/>
      <c r="E1928" s="1"/>
      <c r="F1928" s="1"/>
      <c r="G1928" s="1"/>
      <c r="H1928" s="1"/>
      <c r="I1928" s="1"/>
      <c r="J1928" s="9"/>
      <c r="K1928" s="1"/>
      <c r="L1928" s="1"/>
      <c r="M1928" s="1"/>
      <c r="N1928" s="9"/>
      <c r="O1928" s="11"/>
      <c r="P1928" s="1"/>
      <c r="Q1928" s="1"/>
      <c r="R1928" s="1"/>
      <c r="S1928" s="1"/>
      <c r="T1928" s="1"/>
      <c r="U1928" s="1"/>
      <c r="V1928" s="9"/>
      <c r="W1928" s="1"/>
      <c r="X1928" s="1"/>
      <c r="Y1928" s="1"/>
      <c r="Z1928" s="1"/>
      <c r="AA1928" s="1"/>
      <c r="AB1928" s="1"/>
      <c r="AC1928" s="65"/>
    </row>
    <row r="1929" spans="2:29" x14ac:dyDescent="0.25">
      <c r="B1929" s="1"/>
      <c r="C1929" s="1"/>
      <c r="D1929" s="1"/>
      <c r="E1929" s="1"/>
      <c r="F1929" s="1"/>
      <c r="G1929" s="1"/>
      <c r="H1929" s="1"/>
      <c r="I1929" s="1"/>
      <c r="J1929" s="9"/>
      <c r="K1929" s="1"/>
      <c r="L1929" s="1"/>
      <c r="M1929" s="1"/>
      <c r="N1929" s="9"/>
      <c r="O1929" s="11"/>
      <c r="P1929" s="1"/>
      <c r="Q1929" s="1"/>
      <c r="R1929" s="1"/>
      <c r="S1929" s="1"/>
      <c r="T1929" s="1"/>
      <c r="U1929" s="1"/>
      <c r="V1929" s="9"/>
      <c r="W1929" s="1"/>
      <c r="X1929" s="1"/>
      <c r="Y1929" s="1"/>
      <c r="Z1929" s="1"/>
      <c r="AA1929" s="1"/>
      <c r="AB1929" s="1"/>
      <c r="AC1929" s="65"/>
    </row>
    <row r="1930" spans="2:29" x14ac:dyDescent="0.25">
      <c r="B1930" s="1"/>
      <c r="C1930" s="1"/>
      <c r="D1930" s="1"/>
      <c r="E1930" s="1"/>
      <c r="F1930" s="1"/>
      <c r="G1930" s="1"/>
      <c r="H1930" s="1"/>
      <c r="I1930" s="1"/>
      <c r="J1930" s="9"/>
      <c r="K1930" s="1"/>
      <c r="L1930" s="1"/>
      <c r="M1930" s="1"/>
      <c r="N1930" s="9"/>
      <c r="O1930" s="11"/>
      <c r="P1930" s="1"/>
      <c r="Q1930" s="1"/>
      <c r="R1930" s="1"/>
      <c r="S1930" s="1"/>
      <c r="T1930" s="1"/>
      <c r="U1930" s="1"/>
      <c r="V1930" s="9"/>
      <c r="W1930" s="1"/>
      <c r="X1930" s="1"/>
      <c r="Y1930" s="1"/>
      <c r="Z1930" s="1"/>
      <c r="AA1930" s="1"/>
      <c r="AB1930" s="1"/>
      <c r="AC1930" s="65"/>
    </row>
    <row r="1931" spans="2:29" x14ac:dyDescent="0.25">
      <c r="B1931" s="1"/>
      <c r="C1931" s="1"/>
      <c r="D1931" s="1"/>
      <c r="E1931" s="1"/>
      <c r="F1931" s="1"/>
      <c r="G1931" s="1"/>
      <c r="H1931" s="1"/>
      <c r="I1931" s="1"/>
      <c r="J1931" s="9"/>
      <c r="K1931" s="1"/>
      <c r="L1931" s="1"/>
      <c r="M1931" s="1"/>
      <c r="N1931" s="9"/>
      <c r="O1931" s="11"/>
      <c r="P1931" s="1"/>
      <c r="Q1931" s="1"/>
      <c r="R1931" s="1"/>
      <c r="S1931" s="1"/>
      <c r="T1931" s="1"/>
      <c r="U1931" s="1"/>
      <c r="V1931" s="9"/>
      <c r="W1931" s="1"/>
      <c r="X1931" s="1"/>
      <c r="Y1931" s="1"/>
      <c r="Z1931" s="1"/>
      <c r="AA1931" s="1"/>
      <c r="AB1931" s="1"/>
      <c r="AC1931" s="65"/>
    </row>
    <row r="1932" spans="2:29" x14ac:dyDescent="0.25">
      <c r="B1932" s="1"/>
      <c r="C1932" s="1"/>
      <c r="D1932" s="1"/>
      <c r="E1932" s="1"/>
      <c r="F1932" s="1"/>
      <c r="G1932" s="1"/>
      <c r="H1932" s="1"/>
      <c r="I1932" s="1"/>
      <c r="J1932" s="9"/>
      <c r="K1932" s="1"/>
      <c r="L1932" s="1"/>
      <c r="M1932" s="1"/>
      <c r="N1932" s="9"/>
      <c r="O1932" s="11"/>
      <c r="P1932" s="1"/>
      <c r="Q1932" s="1"/>
      <c r="R1932" s="1"/>
      <c r="S1932" s="1"/>
      <c r="T1932" s="1"/>
      <c r="U1932" s="1"/>
      <c r="V1932" s="9"/>
      <c r="W1932" s="1"/>
      <c r="X1932" s="1"/>
      <c r="Y1932" s="1"/>
      <c r="Z1932" s="1"/>
      <c r="AA1932" s="1"/>
      <c r="AB1932" s="1"/>
      <c r="AC1932" s="65"/>
    </row>
    <row r="1933" spans="2:29" x14ac:dyDescent="0.25">
      <c r="B1933" s="1"/>
      <c r="C1933" s="1"/>
      <c r="D1933" s="1"/>
      <c r="E1933" s="1"/>
      <c r="F1933" s="1"/>
      <c r="G1933" s="1"/>
      <c r="H1933" s="1"/>
      <c r="I1933" s="1"/>
      <c r="J1933" s="9"/>
      <c r="K1933" s="1"/>
      <c r="L1933" s="1"/>
      <c r="M1933" s="1"/>
      <c r="N1933" s="9"/>
      <c r="O1933" s="11"/>
      <c r="P1933" s="1"/>
      <c r="Q1933" s="1"/>
      <c r="R1933" s="1"/>
      <c r="S1933" s="1"/>
      <c r="T1933" s="1"/>
      <c r="U1933" s="1"/>
      <c r="V1933" s="9"/>
      <c r="W1933" s="1"/>
      <c r="X1933" s="1"/>
      <c r="Y1933" s="1"/>
      <c r="Z1933" s="1"/>
      <c r="AA1933" s="1"/>
      <c r="AB1933" s="1"/>
      <c r="AC1933" s="65"/>
    </row>
    <row r="1934" spans="2:29" x14ac:dyDescent="0.25">
      <c r="B1934" s="1"/>
      <c r="C1934" s="1"/>
      <c r="D1934" s="1"/>
      <c r="E1934" s="1"/>
      <c r="F1934" s="1"/>
      <c r="G1934" s="1"/>
      <c r="H1934" s="1"/>
      <c r="I1934" s="1"/>
      <c r="J1934" s="9"/>
      <c r="K1934" s="1"/>
      <c r="L1934" s="1"/>
      <c r="M1934" s="1"/>
      <c r="N1934" s="9"/>
      <c r="O1934" s="11"/>
      <c r="P1934" s="1"/>
      <c r="Q1934" s="1"/>
      <c r="R1934" s="1"/>
      <c r="S1934" s="1"/>
      <c r="T1934" s="1"/>
      <c r="U1934" s="1"/>
      <c r="V1934" s="9"/>
      <c r="W1934" s="1"/>
      <c r="X1934" s="1"/>
      <c r="Y1934" s="1"/>
      <c r="Z1934" s="1"/>
      <c r="AA1934" s="1"/>
      <c r="AB1934" s="1"/>
      <c r="AC1934" s="65"/>
    </row>
    <row r="1935" spans="2:29" x14ac:dyDescent="0.25">
      <c r="B1935" s="1"/>
      <c r="C1935" s="1"/>
      <c r="D1935" s="1"/>
      <c r="E1935" s="1"/>
      <c r="F1935" s="1"/>
      <c r="G1935" s="1"/>
      <c r="H1935" s="1"/>
      <c r="I1935" s="1"/>
      <c r="J1935" s="9"/>
      <c r="K1935" s="1"/>
      <c r="L1935" s="1"/>
      <c r="M1935" s="1"/>
      <c r="N1935" s="9"/>
      <c r="O1935" s="11"/>
      <c r="P1935" s="1"/>
      <c r="Q1935" s="1"/>
      <c r="R1935" s="1"/>
      <c r="S1935" s="1"/>
      <c r="T1935" s="1"/>
      <c r="U1935" s="1"/>
      <c r="V1935" s="9"/>
      <c r="W1935" s="1"/>
      <c r="X1935" s="1"/>
      <c r="Y1935" s="1"/>
      <c r="Z1935" s="1"/>
      <c r="AA1935" s="1"/>
      <c r="AB1935" s="1"/>
      <c r="AC1935" s="65"/>
    </row>
    <row r="1936" spans="2:29" x14ac:dyDescent="0.25">
      <c r="B1936" s="1"/>
      <c r="C1936" s="1"/>
      <c r="D1936" s="1"/>
      <c r="E1936" s="1"/>
      <c r="F1936" s="1"/>
      <c r="G1936" s="1"/>
      <c r="H1936" s="1"/>
      <c r="I1936" s="1"/>
      <c r="J1936" s="9"/>
      <c r="K1936" s="1"/>
      <c r="L1936" s="1"/>
      <c r="M1936" s="1"/>
      <c r="N1936" s="9"/>
      <c r="O1936" s="11"/>
      <c r="P1936" s="1"/>
      <c r="Q1936" s="1"/>
      <c r="R1936" s="1"/>
      <c r="S1936" s="1"/>
      <c r="T1936" s="1"/>
      <c r="U1936" s="1"/>
      <c r="V1936" s="9"/>
      <c r="W1936" s="1"/>
      <c r="X1936" s="1"/>
      <c r="Y1936" s="1"/>
      <c r="Z1936" s="1"/>
      <c r="AA1936" s="1"/>
      <c r="AB1936" s="1"/>
      <c r="AC1936" s="65"/>
    </row>
    <row r="1937" spans="2:29" x14ac:dyDescent="0.25">
      <c r="B1937" s="1"/>
      <c r="C1937" s="1"/>
      <c r="D1937" s="1"/>
      <c r="E1937" s="1"/>
      <c r="F1937" s="1"/>
      <c r="G1937" s="1"/>
      <c r="H1937" s="1"/>
      <c r="I1937" s="1"/>
      <c r="J1937" s="9"/>
      <c r="K1937" s="1"/>
      <c r="L1937" s="1"/>
      <c r="M1937" s="1"/>
      <c r="N1937" s="9"/>
      <c r="O1937" s="11"/>
      <c r="P1937" s="1"/>
      <c r="Q1937" s="1"/>
      <c r="R1937" s="1"/>
      <c r="S1937" s="1"/>
      <c r="T1937" s="1"/>
      <c r="U1937" s="1"/>
      <c r="V1937" s="9"/>
      <c r="W1937" s="1"/>
      <c r="X1937" s="1"/>
      <c r="Y1937" s="1"/>
      <c r="Z1937" s="1"/>
      <c r="AA1937" s="1"/>
      <c r="AB1937" s="1"/>
      <c r="AC1937" s="65"/>
    </row>
    <row r="1938" spans="2:29" x14ac:dyDescent="0.25">
      <c r="B1938" s="1"/>
      <c r="C1938" s="1"/>
      <c r="D1938" s="1"/>
      <c r="E1938" s="1"/>
      <c r="F1938" s="1"/>
      <c r="G1938" s="1"/>
      <c r="H1938" s="1"/>
      <c r="I1938" s="1"/>
      <c r="J1938" s="9"/>
      <c r="K1938" s="1"/>
      <c r="L1938" s="1"/>
      <c r="M1938" s="1"/>
      <c r="N1938" s="9"/>
      <c r="O1938" s="11"/>
      <c r="P1938" s="1"/>
      <c r="Q1938" s="1"/>
      <c r="R1938" s="1"/>
      <c r="S1938" s="1"/>
      <c r="T1938" s="1"/>
      <c r="U1938" s="1"/>
      <c r="V1938" s="9"/>
      <c r="W1938" s="1"/>
      <c r="X1938" s="1"/>
      <c r="Y1938" s="1"/>
      <c r="Z1938" s="1"/>
      <c r="AA1938" s="1"/>
      <c r="AB1938" s="1"/>
      <c r="AC1938" s="65"/>
    </row>
    <row r="1939" spans="2:29" x14ac:dyDescent="0.25">
      <c r="B1939" s="1"/>
      <c r="C1939" s="1"/>
      <c r="D1939" s="1"/>
      <c r="E1939" s="1"/>
      <c r="F1939" s="1"/>
      <c r="G1939" s="1"/>
      <c r="H1939" s="1"/>
      <c r="I1939" s="1"/>
      <c r="J1939" s="9"/>
      <c r="K1939" s="1"/>
      <c r="L1939" s="1"/>
      <c r="M1939" s="1"/>
      <c r="N1939" s="9"/>
      <c r="O1939" s="11"/>
      <c r="P1939" s="1"/>
      <c r="Q1939" s="1"/>
      <c r="R1939" s="1"/>
      <c r="S1939" s="1"/>
      <c r="T1939" s="1"/>
      <c r="U1939" s="1"/>
      <c r="V1939" s="9"/>
      <c r="W1939" s="1"/>
      <c r="X1939" s="1"/>
      <c r="Y1939" s="1"/>
      <c r="Z1939" s="1"/>
      <c r="AA1939" s="1"/>
      <c r="AB1939" s="1"/>
      <c r="AC1939" s="65"/>
    </row>
    <row r="1940" spans="2:29" x14ac:dyDescent="0.25">
      <c r="B1940" s="1"/>
      <c r="C1940" s="1"/>
      <c r="D1940" s="1"/>
      <c r="E1940" s="1"/>
      <c r="F1940" s="1"/>
      <c r="G1940" s="1"/>
      <c r="H1940" s="1"/>
      <c r="I1940" s="1"/>
      <c r="J1940" s="9"/>
      <c r="K1940" s="1"/>
      <c r="L1940" s="1"/>
      <c r="M1940" s="1"/>
      <c r="N1940" s="9"/>
      <c r="O1940" s="11"/>
      <c r="P1940" s="1"/>
      <c r="Q1940" s="1"/>
      <c r="R1940" s="1"/>
      <c r="S1940" s="1"/>
      <c r="T1940" s="1"/>
      <c r="U1940" s="1"/>
      <c r="V1940" s="9"/>
      <c r="W1940" s="1"/>
      <c r="X1940" s="1"/>
      <c r="Y1940" s="1"/>
      <c r="Z1940" s="1"/>
      <c r="AA1940" s="1"/>
      <c r="AB1940" s="1"/>
      <c r="AC1940" s="65"/>
    </row>
    <row r="1941" spans="2:29" x14ac:dyDescent="0.25">
      <c r="B1941" s="1"/>
      <c r="C1941" s="1"/>
      <c r="D1941" s="1"/>
      <c r="E1941" s="1"/>
      <c r="F1941" s="1"/>
      <c r="G1941" s="1"/>
      <c r="H1941" s="1"/>
      <c r="I1941" s="1"/>
      <c r="J1941" s="9"/>
      <c r="K1941" s="1"/>
      <c r="L1941" s="1"/>
      <c r="M1941" s="1"/>
      <c r="N1941" s="9"/>
      <c r="O1941" s="11"/>
      <c r="P1941" s="1"/>
      <c r="Q1941" s="1"/>
      <c r="R1941" s="1"/>
      <c r="S1941" s="1"/>
      <c r="T1941" s="1"/>
      <c r="U1941" s="1"/>
      <c r="V1941" s="9"/>
      <c r="W1941" s="1"/>
      <c r="X1941" s="1"/>
      <c r="Y1941" s="1"/>
      <c r="Z1941" s="1"/>
      <c r="AA1941" s="1"/>
      <c r="AB1941" s="1"/>
      <c r="AC1941" s="65"/>
    </row>
    <row r="1942" spans="2:29" x14ac:dyDescent="0.25">
      <c r="B1942" s="1"/>
      <c r="C1942" s="1"/>
      <c r="D1942" s="1"/>
      <c r="E1942" s="1"/>
      <c r="F1942" s="1"/>
      <c r="G1942" s="1"/>
      <c r="H1942" s="1"/>
      <c r="I1942" s="1"/>
      <c r="J1942" s="9"/>
      <c r="K1942" s="1"/>
      <c r="L1942" s="1"/>
      <c r="M1942" s="1"/>
      <c r="N1942" s="9"/>
      <c r="O1942" s="11"/>
      <c r="P1942" s="1"/>
      <c r="Q1942" s="1"/>
      <c r="R1942" s="1"/>
      <c r="S1942" s="1"/>
      <c r="T1942" s="1"/>
      <c r="U1942" s="1"/>
      <c r="V1942" s="9"/>
      <c r="W1942" s="1"/>
      <c r="X1942" s="1"/>
      <c r="Y1942" s="1"/>
      <c r="Z1942" s="1"/>
      <c r="AA1942" s="1"/>
      <c r="AB1942" s="1"/>
      <c r="AC1942" s="65"/>
    </row>
    <row r="1943" spans="2:29" x14ac:dyDescent="0.25">
      <c r="B1943" s="1"/>
      <c r="C1943" s="1"/>
      <c r="D1943" s="1"/>
      <c r="E1943" s="1"/>
      <c r="F1943" s="1"/>
      <c r="G1943" s="1"/>
      <c r="H1943" s="1"/>
      <c r="I1943" s="1"/>
      <c r="J1943" s="9"/>
      <c r="K1943" s="1"/>
      <c r="L1943" s="1"/>
      <c r="M1943" s="1"/>
      <c r="N1943" s="9"/>
      <c r="O1943" s="11"/>
      <c r="P1943" s="1"/>
      <c r="Q1943" s="1"/>
      <c r="R1943" s="1"/>
      <c r="S1943" s="1"/>
      <c r="T1943" s="1"/>
      <c r="U1943" s="1"/>
      <c r="V1943" s="9"/>
      <c r="W1943" s="1"/>
      <c r="X1943" s="1"/>
      <c r="Y1943" s="1"/>
      <c r="Z1943" s="1"/>
      <c r="AA1943" s="1"/>
      <c r="AB1943" s="1"/>
      <c r="AC1943" s="65"/>
    </row>
    <row r="1944" spans="2:29" x14ac:dyDescent="0.25">
      <c r="B1944" s="1"/>
      <c r="C1944" s="1"/>
      <c r="D1944" s="1"/>
      <c r="E1944" s="1"/>
      <c r="F1944" s="1"/>
      <c r="G1944" s="1"/>
      <c r="H1944" s="1"/>
      <c r="I1944" s="1"/>
      <c r="J1944" s="9"/>
      <c r="K1944" s="1"/>
      <c r="L1944" s="1"/>
      <c r="M1944" s="1"/>
      <c r="N1944" s="9"/>
      <c r="O1944" s="11"/>
      <c r="P1944" s="1"/>
      <c r="Q1944" s="1"/>
      <c r="R1944" s="1"/>
      <c r="S1944" s="1"/>
      <c r="T1944" s="1"/>
      <c r="U1944" s="1"/>
      <c r="V1944" s="9"/>
      <c r="W1944" s="1"/>
      <c r="X1944" s="1"/>
      <c r="Y1944" s="1"/>
      <c r="Z1944" s="1"/>
      <c r="AA1944" s="1"/>
      <c r="AB1944" s="1"/>
      <c r="AC1944" s="65"/>
    </row>
    <row r="1945" spans="2:29" x14ac:dyDescent="0.25">
      <c r="B1945" s="1"/>
      <c r="C1945" s="1"/>
      <c r="D1945" s="1"/>
      <c r="E1945" s="1"/>
      <c r="F1945" s="1"/>
      <c r="G1945" s="1"/>
      <c r="H1945" s="1"/>
      <c r="I1945" s="1"/>
      <c r="J1945" s="9"/>
      <c r="K1945" s="1"/>
      <c r="L1945" s="1"/>
      <c r="M1945" s="1"/>
      <c r="N1945" s="9"/>
      <c r="O1945" s="11"/>
      <c r="P1945" s="1"/>
      <c r="Q1945" s="1"/>
      <c r="R1945" s="1"/>
      <c r="S1945" s="1"/>
      <c r="T1945" s="1"/>
      <c r="U1945" s="1"/>
      <c r="V1945" s="9"/>
      <c r="W1945" s="1"/>
      <c r="X1945" s="1"/>
      <c r="Y1945" s="1"/>
      <c r="Z1945" s="1"/>
      <c r="AA1945" s="1"/>
      <c r="AB1945" s="1"/>
      <c r="AC1945" s="65"/>
    </row>
    <row r="1946" spans="2:29" x14ac:dyDescent="0.25">
      <c r="B1946" s="1"/>
      <c r="C1946" s="1"/>
      <c r="D1946" s="1"/>
      <c r="E1946" s="1"/>
      <c r="F1946" s="1"/>
      <c r="G1946" s="1"/>
      <c r="H1946" s="1"/>
      <c r="I1946" s="1"/>
      <c r="J1946" s="9"/>
      <c r="K1946" s="1"/>
      <c r="L1946" s="1"/>
      <c r="M1946" s="1"/>
      <c r="N1946" s="9"/>
      <c r="O1946" s="11"/>
      <c r="P1946" s="1"/>
      <c r="Q1946" s="1"/>
      <c r="R1946" s="1"/>
      <c r="S1946" s="1"/>
      <c r="T1946" s="1"/>
      <c r="U1946" s="1"/>
      <c r="V1946" s="9"/>
      <c r="W1946" s="1"/>
      <c r="X1946" s="1"/>
      <c r="Y1946" s="1"/>
      <c r="Z1946" s="1"/>
      <c r="AA1946" s="1"/>
      <c r="AB1946" s="1"/>
      <c r="AC1946" s="65"/>
    </row>
    <row r="1947" spans="2:29" x14ac:dyDescent="0.25">
      <c r="B1947" s="1"/>
      <c r="C1947" s="1"/>
      <c r="D1947" s="1"/>
      <c r="E1947" s="1"/>
      <c r="F1947" s="1"/>
      <c r="G1947" s="1"/>
      <c r="H1947" s="1"/>
      <c r="I1947" s="1"/>
      <c r="J1947" s="9"/>
      <c r="K1947" s="1"/>
      <c r="L1947" s="1"/>
      <c r="M1947" s="1"/>
      <c r="N1947" s="9"/>
      <c r="O1947" s="11"/>
      <c r="P1947" s="1"/>
      <c r="Q1947" s="1"/>
      <c r="R1947" s="1"/>
      <c r="S1947" s="1"/>
      <c r="T1947" s="1"/>
      <c r="U1947" s="1"/>
      <c r="V1947" s="9"/>
      <c r="W1947" s="1"/>
      <c r="X1947" s="1"/>
      <c r="Y1947" s="1"/>
      <c r="Z1947" s="1"/>
      <c r="AA1947" s="1"/>
      <c r="AB1947" s="1"/>
      <c r="AC1947" s="65"/>
    </row>
    <row r="1948" spans="2:29" x14ac:dyDescent="0.25">
      <c r="B1948" s="1"/>
      <c r="C1948" s="1"/>
      <c r="D1948" s="1"/>
      <c r="E1948" s="1"/>
      <c r="F1948" s="1"/>
      <c r="G1948" s="1"/>
      <c r="H1948" s="1"/>
      <c r="I1948" s="1"/>
      <c r="J1948" s="9"/>
      <c r="K1948" s="1"/>
      <c r="L1948" s="1"/>
      <c r="M1948" s="1"/>
      <c r="N1948" s="9"/>
      <c r="O1948" s="11"/>
      <c r="P1948" s="1"/>
      <c r="Q1948" s="1"/>
      <c r="R1948" s="1"/>
      <c r="S1948" s="1"/>
      <c r="T1948" s="1"/>
      <c r="U1948" s="1"/>
      <c r="V1948" s="9"/>
      <c r="W1948" s="1"/>
      <c r="X1948" s="1"/>
      <c r="Y1948" s="1"/>
      <c r="Z1948" s="1"/>
      <c r="AA1948" s="1"/>
      <c r="AB1948" s="1"/>
      <c r="AC1948" s="65"/>
    </row>
    <row r="1949" spans="2:29" x14ac:dyDescent="0.25">
      <c r="B1949" s="1"/>
      <c r="C1949" s="1"/>
      <c r="D1949" s="1"/>
      <c r="E1949" s="1"/>
      <c r="F1949" s="1"/>
      <c r="G1949" s="1"/>
      <c r="H1949" s="1"/>
      <c r="I1949" s="1"/>
      <c r="J1949" s="9"/>
      <c r="K1949" s="1"/>
      <c r="L1949" s="1"/>
      <c r="M1949" s="1"/>
      <c r="N1949" s="9"/>
      <c r="O1949" s="11"/>
      <c r="P1949" s="1"/>
      <c r="Q1949" s="1"/>
      <c r="R1949" s="1"/>
      <c r="S1949" s="1"/>
      <c r="T1949" s="1"/>
      <c r="U1949" s="1"/>
      <c r="V1949" s="9"/>
      <c r="W1949" s="1"/>
      <c r="X1949" s="1"/>
      <c r="Y1949" s="1"/>
      <c r="Z1949" s="1"/>
      <c r="AA1949" s="1"/>
      <c r="AB1949" s="1"/>
      <c r="AC1949" s="65"/>
    </row>
    <row r="1950" spans="2:29" x14ac:dyDescent="0.25">
      <c r="B1950" s="1"/>
      <c r="C1950" s="1"/>
      <c r="D1950" s="1"/>
      <c r="E1950" s="1"/>
      <c r="F1950" s="1"/>
      <c r="G1950" s="1"/>
      <c r="H1950" s="1"/>
      <c r="I1950" s="1"/>
      <c r="J1950" s="9"/>
      <c r="K1950" s="1"/>
      <c r="L1950" s="1"/>
      <c r="M1950" s="1"/>
      <c r="N1950" s="9"/>
      <c r="O1950" s="11"/>
      <c r="P1950" s="1"/>
      <c r="Q1950" s="1"/>
      <c r="R1950" s="1"/>
      <c r="S1950" s="1"/>
      <c r="T1950" s="1"/>
      <c r="U1950" s="1"/>
      <c r="V1950" s="9"/>
      <c r="W1950" s="1"/>
      <c r="X1950" s="1"/>
      <c r="Y1950" s="1"/>
      <c r="Z1950" s="1"/>
      <c r="AA1950" s="1"/>
      <c r="AB1950" s="1"/>
      <c r="AC1950" s="65"/>
    </row>
    <row r="1951" spans="2:29" x14ac:dyDescent="0.25">
      <c r="B1951" s="1"/>
      <c r="C1951" s="1"/>
      <c r="D1951" s="1"/>
      <c r="E1951" s="1"/>
      <c r="F1951" s="1"/>
      <c r="G1951" s="1"/>
      <c r="H1951" s="1"/>
      <c r="I1951" s="1"/>
      <c r="J1951" s="9"/>
      <c r="K1951" s="1"/>
      <c r="L1951" s="1"/>
      <c r="M1951" s="1"/>
      <c r="N1951" s="9"/>
      <c r="O1951" s="11"/>
      <c r="P1951" s="1"/>
      <c r="Q1951" s="1"/>
      <c r="R1951" s="1"/>
      <c r="S1951" s="1"/>
      <c r="T1951" s="1"/>
      <c r="U1951" s="1"/>
      <c r="V1951" s="9"/>
      <c r="W1951" s="1"/>
      <c r="X1951" s="1"/>
      <c r="Y1951" s="1"/>
      <c r="Z1951" s="1"/>
      <c r="AA1951" s="1"/>
      <c r="AB1951" s="1"/>
      <c r="AC1951" s="65"/>
    </row>
    <row r="1952" spans="2:29" x14ac:dyDescent="0.25">
      <c r="B1952" s="1"/>
      <c r="C1952" s="1"/>
      <c r="D1952" s="1"/>
      <c r="E1952" s="1"/>
      <c r="F1952" s="1"/>
      <c r="G1952" s="1"/>
      <c r="H1952" s="1"/>
      <c r="I1952" s="1"/>
      <c r="J1952" s="9"/>
      <c r="K1952" s="1"/>
      <c r="L1952" s="1"/>
      <c r="M1952" s="1"/>
      <c r="N1952" s="9"/>
      <c r="O1952" s="11"/>
      <c r="P1952" s="1"/>
      <c r="Q1952" s="1"/>
      <c r="R1952" s="1"/>
      <c r="S1952" s="1"/>
      <c r="T1952" s="1"/>
      <c r="U1952" s="1"/>
      <c r="V1952" s="9"/>
      <c r="W1952" s="1"/>
      <c r="X1952" s="1"/>
      <c r="Y1952" s="1"/>
      <c r="Z1952" s="1"/>
      <c r="AA1952" s="1"/>
      <c r="AB1952" s="1"/>
      <c r="AC1952" s="65"/>
    </row>
    <row r="1953" spans="2:29" x14ac:dyDescent="0.25">
      <c r="B1953" s="1"/>
      <c r="C1953" s="1"/>
      <c r="D1953" s="1"/>
      <c r="E1953" s="1"/>
      <c r="F1953" s="1"/>
      <c r="G1953" s="1"/>
      <c r="H1953" s="1"/>
      <c r="I1953" s="1"/>
      <c r="J1953" s="9"/>
      <c r="K1953" s="1"/>
      <c r="L1953" s="1"/>
      <c r="M1953" s="1"/>
      <c r="N1953" s="9"/>
      <c r="O1953" s="11"/>
      <c r="P1953" s="1"/>
      <c r="Q1953" s="1"/>
      <c r="R1953" s="1"/>
      <c r="S1953" s="1"/>
      <c r="T1953" s="1"/>
      <c r="U1953" s="1"/>
      <c r="V1953" s="9"/>
      <c r="W1953" s="1"/>
      <c r="X1953" s="1"/>
      <c r="Y1953" s="1"/>
      <c r="Z1953" s="1"/>
      <c r="AA1953" s="1"/>
      <c r="AB1953" s="1"/>
      <c r="AC1953" s="65"/>
    </row>
    <row r="1954" spans="2:29" x14ac:dyDescent="0.25">
      <c r="B1954" s="1"/>
      <c r="C1954" s="1"/>
      <c r="D1954" s="1"/>
      <c r="E1954" s="1"/>
      <c r="F1954" s="1"/>
      <c r="G1954" s="1"/>
      <c r="H1954" s="1"/>
      <c r="I1954" s="1"/>
      <c r="J1954" s="9"/>
      <c r="K1954" s="1"/>
      <c r="L1954" s="1"/>
      <c r="M1954" s="1"/>
      <c r="N1954" s="9"/>
      <c r="O1954" s="11"/>
      <c r="P1954" s="1"/>
      <c r="Q1954" s="1"/>
      <c r="R1954" s="1"/>
      <c r="S1954" s="1"/>
      <c r="T1954" s="1"/>
      <c r="U1954" s="1"/>
      <c r="V1954" s="9"/>
      <c r="W1954" s="1"/>
      <c r="X1954" s="1"/>
      <c r="Y1954" s="1"/>
      <c r="Z1954" s="1"/>
      <c r="AA1954" s="1"/>
      <c r="AB1954" s="1"/>
      <c r="AC1954" s="65"/>
    </row>
    <row r="1955" spans="2:29" x14ac:dyDescent="0.25">
      <c r="B1955" s="1"/>
      <c r="C1955" s="1"/>
      <c r="D1955" s="1"/>
      <c r="E1955" s="1"/>
      <c r="F1955" s="1"/>
      <c r="G1955" s="1"/>
      <c r="H1955" s="1"/>
      <c r="I1955" s="1"/>
      <c r="J1955" s="9"/>
      <c r="K1955" s="1"/>
      <c r="L1955" s="1"/>
      <c r="M1955" s="1"/>
      <c r="N1955" s="9"/>
      <c r="O1955" s="11"/>
      <c r="P1955" s="1"/>
      <c r="Q1955" s="1"/>
      <c r="R1955" s="1"/>
      <c r="S1955" s="1"/>
      <c r="T1955" s="1"/>
      <c r="U1955" s="1"/>
      <c r="V1955" s="9"/>
      <c r="W1955" s="1"/>
      <c r="X1955" s="1"/>
      <c r="Y1955" s="1"/>
      <c r="Z1955" s="1"/>
      <c r="AA1955" s="1"/>
      <c r="AB1955" s="1"/>
      <c r="AC1955" s="65"/>
    </row>
    <row r="1956" spans="2:29" x14ac:dyDescent="0.25">
      <c r="B1956" s="1"/>
      <c r="C1956" s="1"/>
      <c r="D1956" s="1"/>
      <c r="E1956" s="1"/>
      <c r="F1956" s="1"/>
      <c r="G1956" s="1"/>
      <c r="H1956" s="1"/>
      <c r="I1956" s="1"/>
      <c r="J1956" s="9"/>
      <c r="K1956" s="1"/>
      <c r="L1956" s="1"/>
      <c r="M1956" s="1"/>
      <c r="N1956" s="9"/>
      <c r="O1956" s="11"/>
      <c r="P1956" s="1"/>
      <c r="Q1956" s="1"/>
      <c r="R1956" s="1"/>
      <c r="S1956" s="1"/>
      <c r="T1956" s="1"/>
      <c r="U1956" s="1"/>
      <c r="V1956" s="9"/>
      <c r="W1956" s="1"/>
      <c r="X1956" s="1"/>
      <c r="Y1956" s="1"/>
      <c r="Z1956" s="1"/>
      <c r="AA1956" s="1"/>
      <c r="AB1956" s="1"/>
      <c r="AC1956" s="65"/>
    </row>
    <row r="1957" spans="2:29" x14ac:dyDescent="0.25">
      <c r="B1957" s="1"/>
      <c r="C1957" s="1"/>
      <c r="D1957" s="1"/>
      <c r="E1957" s="1"/>
      <c r="F1957" s="1"/>
      <c r="G1957" s="1"/>
      <c r="H1957" s="1"/>
      <c r="I1957" s="1"/>
      <c r="J1957" s="9"/>
      <c r="K1957" s="1"/>
      <c r="L1957" s="1"/>
      <c r="M1957" s="1"/>
      <c r="N1957" s="9"/>
      <c r="O1957" s="11"/>
      <c r="P1957" s="1"/>
      <c r="Q1957" s="1"/>
      <c r="R1957" s="1"/>
      <c r="S1957" s="1"/>
      <c r="T1957" s="1"/>
      <c r="U1957" s="1"/>
      <c r="V1957" s="9"/>
      <c r="W1957" s="1"/>
      <c r="X1957" s="1"/>
      <c r="Y1957" s="1"/>
      <c r="Z1957" s="1"/>
      <c r="AA1957" s="1"/>
      <c r="AB1957" s="1"/>
      <c r="AC1957" s="65"/>
    </row>
    <row r="1958" spans="2:29" x14ac:dyDescent="0.25">
      <c r="B1958" s="1"/>
      <c r="C1958" s="1"/>
      <c r="D1958" s="1"/>
      <c r="E1958" s="1"/>
      <c r="F1958" s="1"/>
      <c r="G1958" s="1"/>
      <c r="H1958" s="1"/>
      <c r="I1958" s="1"/>
      <c r="J1958" s="9"/>
      <c r="K1958" s="1"/>
      <c r="L1958" s="1"/>
      <c r="M1958" s="1"/>
      <c r="N1958" s="9"/>
      <c r="O1958" s="11"/>
      <c r="P1958" s="1"/>
      <c r="Q1958" s="1"/>
      <c r="R1958" s="1"/>
      <c r="S1958" s="1"/>
      <c r="T1958" s="1"/>
      <c r="U1958" s="1"/>
      <c r="V1958" s="9"/>
      <c r="W1958" s="1"/>
      <c r="X1958" s="1"/>
      <c r="Y1958" s="1"/>
      <c r="Z1958" s="1"/>
      <c r="AA1958" s="1"/>
      <c r="AB1958" s="1"/>
      <c r="AC1958" s="65"/>
    </row>
    <row r="1959" spans="2:29" x14ac:dyDescent="0.25">
      <c r="B1959" s="1"/>
      <c r="C1959" s="1"/>
      <c r="D1959" s="1"/>
      <c r="E1959" s="1"/>
      <c r="F1959" s="1"/>
      <c r="G1959" s="1"/>
      <c r="H1959" s="1"/>
      <c r="I1959" s="1"/>
      <c r="J1959" s="9"/>
      <c r="K1959" s="1"/>
      <c r="L1959" s="1"/>
      <c r="M1959" s="1"/>
      <c r="N1959" s="9"/>
      <c r="O1959" s="11"/>
      <c r="P1959" s="1"/>
      <c r="Q1959" s="1"/>
      <c r="R1959" s="1"/>
      <c r="S1959" s="1"/>
      <c r="T1959" s="1"/>
      <c r="U1959" s="1"/>
      <c r="V1959" s="9"/>
      <c r="W1959" s="1"/>
      <c r="X1959" s="1"/>
      <c r="Y1959" s="1"/>
      <c r="Z1959" s="1"/>
      <c r="AA1959" s="1"/>
      <c r="AB1959" s="1"/>
      <c r="AC1959" s="65"/>
    </row>
    <row r="1960" spans="2:29" x14ac:dyDescent="0.25">
      <c r="B1960" s="1"/>
      <c r="C1960" s="1"/>
      <c r="D1960" s="1"/>
      <c r="E1960" s="1"/>
      <c r="F1960" s="1"/>
      <c r="G1960" s="1"/>
      <c r="H1960" s="1"/>
      <c r="I1960" s="1"/>
      <c r="J1960" s="9"/>
      <c r="K1960" s="1"/>
      <c r="L1960" s="1"/>
      <c r="M1960" s="1"/>
      <c r="N1960" s="9"/>
      <c r="O1960" s="11"/>
      <c r="P1960" s="1"/>
      <c r="Q1960" s="1"/>
      <c r="R1960" s="1"/>
      <c r="S1960" s="1"/>
      <c r="T1960" s="1"/>
      <c r="U1960" s="1"/>
      <c r="V1960" s="9"/>
      <c r="W1960" s="1"/>
      <c r="X1960" s="1"/>
      <c r="Y1960" s="1"/>
      <c r="Z1960" s="1"/>
      <c r="AA1960" s="1"/>
      <c r="AB1960" s="1"/>
      <c r="AC1960" s="65"/>
    </row>
    <row r="1961" spans="2:29" x14ac:dyDescent="0.25">
      <c r="B1961" s="1"/>
      <c r="C1961" s="1"/>
      <c r="D1961" s="1"/>
      <c r="E1961" s="1"/>
      <c r="F1961" s="1"/>
      <c r="G1961" s="1"/>
      <c r="H1961" s="1"/>
      <c r="I1961" s="1"/>
      <c r="J1961" s="9"/>
      <c r="K1961" s="1"/>
      <c r="L1961" s="1"/>
      <c r="M1961" s="1"/>
      <c r="N1961" s="9"/>
      <c r="O1961" s="11"/>
      <c r="P1961" s="1"/>
      <c r="Q1961" s="1"/>
      <c r="R1961" s="1"/>
      <c r="S1961" s="1"/>
      <c r="T1961" s="1"/>
      <c r="U1961" s="1"/>
      <c r="V1961" s="9"/>
      <c r="W1961" s="1"/>
      <c r="X1961" s="1"/>
      <c r="Y1961" s="1"/>
      <c r="Z1961" s="1"/>
      <c r="AA1961" s="1"/>
      <c r="AB1961" s="1"/>
      <c r="AC1961" s="65"/>
    </row>
    <row r="1962" spans="2:29" x14ac:dyDescent="0.25">
      <c r="B1962" s="1"/>
      <c r="C1962" s="1"/>
      <c r="D1962" s="1"/>
      <c r="E1962" s="1"/>
      <c r="F1962" s="1"/>
      <c r="G1962" s="1"/>
      <c r="H1962" s="1"/>
      <c r="I1962" s="1"/>
      <c r="J1962" s="9"/>
      <c r="K1962" s="1"/>
      <c r="L1962" s="1"/>
      <c r="M1962" s="1"/>
      <c r="N1962" s="9"/>
      <c r="O1962" s="11"/>
      <c r="P1962" s="1"/>
      <c r="Q1962" s="1"/>
      <c r="R1962" s="1"/>
      <c r="S1962" s="1"/>
      <c r="T1962" s="1"/>
      <c r="U1962" s="1"/>
      <c r="V1962" s="9"/>
      <c r="W1962" s="1"/>
      <c r="X1962" s="1"/>
      <c r="Y1962" s="1"/>
      <c r="Z1962" s="1"/>
      <c r="AA1962" s="1"/>
      <c r="AB1962" s="1"/>
      <c r="AC1962" s="65"/>
    </row>
    <row r="1963" spans="2:29" x14ac:dyDescent="0.25">
      <c r="B1963" s="1"/>
      <c r="C1963" s="1"/>
      <c r="D1963" s="1"/>
      <c r="E1963" s="1"/>
      <c r="F1963" s="1"/>
      <c r="G1963" s="1"/>
      <c r="H1963" s="1"/>
      <c r="I1963" s="1"/>
      <c r="J1963" s="9"/>
      <c r="K1963" s="1"/>
      <c r="L1963" s="1"/>
      <c r="M1963" s="1"/>
      <c r="N1963" s="9"/>
      <c r="O1963" s="11"/>
      <c r="P1963" s="1"/>
      <c r="Q1963" s="1"/>
      <c r="R1963" s="1"/>
      <c r="S1963" s="1"/>
      <c r="T1963" s="1"/>
      <c r="U1963" s="1"/>
      <c r="V1963" s="9"/>
      <c r="W1963" s="1"/>
      <c r="X1963" s="1"/>
      <c r="Y1963" s="1"/>
      <c r="Z1963" s="1"/>
      <c r="AA1963" s="1"/>
      <c r="AB1963" s="1"/>
      <c r="AC1963" s="65"/>
    </row>
    <row r="1964" spans="2:29" x14ac:dyDescent="0.25">
      <c r="B1964" s="1"/>
      <c r="C1964" s="1"/>
      <c r="D1964" s="1"/>
      <c r="E1964" s="1"/>
      <c r="F1964" s="1"/>
      <c r="G1964" s="1"/>
      <c r="H1964" s="1"/>
      <c r="I1964" s="1"/>
      <c r="J1964" s="9"/>
      <c r="K1964" s="1"/>
      <c r="L1964" s="1"/>
      <c r="M1964" s="1"/>
      <c r="N1964" s="9"/>
      <c r="O1964" s="11"/>
      <c r="P1964" s="1"/>
      <c r="Q1964" s="1"/>
      <c r="R1964" s="1"/>
      <c r="S1964" s="1"/>
      <c r="T1964" s="1"/>
      <c r="U1964" s="1"/>
      <c r="V1964" s="9"/>
      <c r="W1964" s="1"/>
      <c r="X1964" s="1"/>
      <c r="Y1964" s="1"/>
      <c r="Z1964" s="1"/>
      <c r="AA1964" s="1"/>
      <c r="AB1964" s="1"/>
      <c r="AC1964" s="65"/>
    </row>
    <row r="1965" spans="2:29" x14ac:dyDescent="0.25">
      <c r="B1965" s="1"/>
      <c r="C1965" s="1"/>
      <c r="D1965" s="1"/>
      <c r="E1965" s="1"/>
      <c r="F1965" s="1"/>
      <c r="G1965" s="1"/>
      <c r="H1965" s="1"/>
      <c r="I1965" s="1"/>
      <c r="J1965" s="9"/>
      <c r="K1965" s="1"/>
      <c r="L1965" s="1"/>
      <c r="M1965" s="1"/>
      <c r="N1965" s="9"/>
      <c r="O1965" s="11"/>
      <c r="P1965" s="1"/>
      <c r="Q1965" s="1"/>
      <c r="R1965" s="1"/>
      <c r="S1965" s="1"/>
      <c r="T1965" s="1"/>
      <c r="U1965" s="1"/>
      <c r="V1965" s="9"/>
      <c r="W1965" s="1"/>
      <c r="X1965" s="1"/>
      <c r="Y1965" s="1"/>
      <c r="Z1965" s="1"/>
      <c r="AA1965" s="1"/>
      <c r="AB1965" s="1"/>
      <c r="AC1965" s="65"/>
    </row>
    <row r="1966" spans="2:29" x14ac:dyDescent="0.25">
      <c r="B1966" s="1"/>
      <c r="C1966" s="1"/>
      <c r="D1966" s="1"/>
      <c r="E1966" s="1"/>
      <c r="F1966" s="1"/>
      <c r="G1966" s="1"/>
      <c r="H1966" s="1"/>
      <c r="I1966" s="1"/>
      <c r="J1966" s="9"/>
      <c r="K1966" s="1"/>
      <c r="L1966" s="1"/>
      <c r="M1966" s="1"/>
      <c r="N1966" s="9"/>
      <c r="O1966" s="11"/>
      <c r="P1966" s="1"/>
      <c r="Q1966" s="1"/>
      <c r="R1966" s="1"/>
      <c r="S1966" s="1"/>
      <c r="T1966" s="1"/>
      <c r="U1966" s="1"/>
      <c r="V1966" s="9"/>
      <c r="W1966" s="1"/>
      <c r="X1966" s="1"/>
      <c r="Y1966" s="1"/>
      <c r="Z1966" s="1"/>
      <c r="AA1966" s="1"/>
      <c r="AB1966" s="1"/>
      <c r="AC1966" s="65"/>
    </row>
    <row r="1967" spans="2:29" x14ac:dyDescent="0.25">
      <c r="B1967" s="1"/>
      <c r="C1967" s="1"/>
      <c r="D1967" s="1"/>
      <c r="E1967" s="1"/>
      <c r="F1967" s="1"/>
      <c r="G1967" s="1"/>
      <c r="H1967" s="1"/>
      <c r="I1967" s="1"/>
      <c r="J1967" s="9"/>
      <c r="K1967" s="1"/>
      <c r="L1967" s="1"/>
      <c r="M1967" s="1"/>
      <c r="N1967" s="9"/>
      <c r="O1967" s="11"/>
      <c r="P1967" s="1"/>
      <c r="Q1967" s="1"/>
      <c r="R1967" s="1"/>
      <c r="S1967" s="1"/>
      <c r="T1967" s="1"/>
      <c r="U1967" s="1"/>
      <c r="V1967" s="9"/>
      <c r="W1967" s="1"/>
      <c r="X1967" s="1"/>
      <c r="Y1967" s="1"/>
      <c r="Z1967" s="1"/>
      <c r="AA1967" s="1"/>
      <c r="AB1967" s="1"/>
      <c r="AC1967" s="65"/>
    </row>
    <row r="1968" spans="2:29" x14ac:dyDescent="0.25">
      <c r="B1968" s="1"/>
      <c r="C1968" s="1"/>
      <c r="D1968" s="1"/>
      <c r="E1968" s="1"/>
      <c r="F1968" s="1"/>
      <c r="G1968" s="1"/>
      <c r="H1968" s="1"/>
      <c r="I1968" s="1"/>
      <c r="J1968" s="9"/>
      <c r="K1968" s="1"/>
      <c r="L1968" s="1"/>
      <c r="M1968" s="1"/>
      <c r="N1968" s="9"/>
      <c r="O1968" s="11"/>
      <c r="P1968" s="1"/>
      <c r="Q1968" s="1"/>
      <c r="R1968" s="1"/>
      <c r="S1968" s="1"/>
      <c r="T1968" s="1"/>
      <c r="U1968" s="1"/>
      <c r="V1968" s="9"/>
      <c r="W1968" s="1"/>
      <c r="X1968" s="1"/>
      <c r="Y1968" s="1"/>
      <c r="Z1968" s="1"/>
      <c r="AA1968" s="1"/>
      <c r="AB1968" s="1"/>
      <c r="AC1968" s="65"/>
    </row>
    <row r="1969" spans="2:29" x14ac:dyDescent="0.25">
      <c r="B1969" s="1"/>
      <c r="C1969" s="1"/>
      <c r="D1969" s="1"/>
      <c r="E1969" s="1"/>
      <c r="F1969" s="1"/>
      <c r="G1969" s="1"/>
      <c r="H1969" s="1"/>
      <c r="I1969" s="1"/>
      <c r="J1969" s="9"/>
      <c r="K1969" s="1"/>
      <c r="L1969" s="1"/>
      <c r="M1969" s="1"/>
      <c r="N1969" s="9"/>
      <c r="O1969" s="11"/>
      <c r="P1969" s="1"/>
      <c r="Q1969" s="1"/>
      <c r="R1969" s="1"/>
      <c r="S1969" s="1"/>
      <c r="T1969" s="1"/>
      <c r="U1969" s="1"/>
      <c r="V1969" s="9"/>
      <c r="W1969" s="1"/>
      <c r="X1969" s="1"/>
      <c r="Y1969" s="1"/>
      <c r="Z1969" s="1"/>
      <c r="AA1969" s="1"/>
      <c r="AB1969" s="1"/>
      <c r="AC1969" s="65"/>
    </row>
    <row r="1970" spans="2:29" x14ac:dyDescent="0.25">
      <c r="B1970" s="1"/>
      <c r="C1970" s="1"/>
      <c r="D1970" s="1"/>
      <c r="E1970" s="1"/>
      <c r="F1970" s="1"/>
      <c r="G1970" s="1"/>
      <c r="H1970" s="1"/>
      <c r="I1970" s="1"/>
      <c r="J1970" s="9"/>
      <c r="K1970" s="1"/>
      <c r="L1970" s="1"/>
      <c r="M1970" s="1"/>
      <c r="N1970" s="9"/>
      <c r="O1970" s="11"/>
      <c r="P1970" s="1"/>
      <c r="Q1970" s="1"/>
      <c r="R1970" s="1"/>
      <c r="S1970" s="1"/>
      <c r="T1970" s="1"/>
      <c r="U1970" s="1"/>
      <c r="V1970" s="9"/>
      <c r="W1970" s="1"/>
      <c r="X1970" s="1"/>
      <c r="Y1970" s="1"/>
      <c r="Z1970" s="1"/>
      <c r="AA1970" s="1"/>
      <c r="AB1970" s="1"/>
      <c r="AC1970" s="65"/>
    </row>
    <row r="1971" spans="2:29" x14ac:dyDescent="0.25">
      <c r="B1971" s="1"/>
      <c r="C1971" s="1"/>
      <c r="D1971" s="1"/>
      <c r="E1971" s="1"/>
      <c r="F1971" s="1"/>
      <c r="G1971" s="1"/>
      <c r="H1971" s="1"/>
      <c r="I1971" s="1"/>
      <c r="J1971" s="9"/>
      <c r="K1971" s="1"/>
      <c r="L1971" s="1"/>
      <c r="M1971" s="1"/>
      <c r="N1971" s="9"/>
      <c r="O1971" s="11"/>
      <c r="P1971" s="1"/>
      <c r="Q1971" s="1"/>
      <c r="R1971" s="1"/>
      <c r="S1971" s="1"/>
      <c r="T1971" s="1"/>
      <c r="U1971" s="1"/>
      <c r="V1971" s="9"/>
      <c r="W1971" s="1"/>
      <c r="X1971" s="1"/>
      <c r="Y1971" s="1"/>
      <c r="Z1971" s="1"/>
      <c r="AA1971" s="1"/>
      <c r="AB1971" s="1"/>
      <c r="AC1971" s="65"/>
    </row>
    <row r="1972" spans="2:29" x14ac:dyDescent="0.25">
      <c r="B1972" s="1"/>
      <c r="C1972" s="1"/>
      <c r="D1972" s="1"/>
      <c r="E1972" s="1"/>
      <c r="F1972" s="1"/>
      <c r="G1972" s="1"/>
      <c r="H1972" s="1"/>
      <c r="I1972" s="1"/>
      <c r="J1972" s="9"/>
      <c r="K1972" s="1"/>
      <c r="L1972" s="1"/>
      <c r="M1972" s="1"/>
      <c r="N1972" s="9"/>
      <c r="O1972" s="11"/>
      <c r="P1972" s="1"/>
      <c r="Q1972" s="1"/>
      <c r="R1972" s="1"/>
      <c r="S1972" s="1"/>
      <c r="T1972" s="1"/>
      <c r="U1972" s="1"/>
      <c r="V1972" s="9"/>
      <c r="W1972" s="1"/>
      <c r="X1972" s="1"/>
      <c r="Y1972" s="1"/>
      <c r="Z1972" s="1"/>
      <c r="AA1972" s="1"/>
      <c r="AB1972" s="1"/>
      <c r="AC1972" s="65"/>
    </row>
    <row r="1973" spans="2:29" x14ac:dyDescent="0.25">
      <c r="B1973" s="1"/>
      <c r="C1973" s="1"/>
      <c r="D1973" s="1"/>
      <c r="E1973" s="1"/>
      <c r="F1973" s="1"/>
      <c r="G1973" s="1"/>
      <c r="H1973" s="1"/>
      <c r="I1973" s="1"/>
      <c r="J1973" s="9"/>
      <c r="K1973" s="1"/>
      <c r="L1973" s="1"/>
      <c r="M1973" s="1"/>
      <c r="N1973" s="9"/>
      <c r="O1973" s="11"/>
      <c r="P1973" s="1"/>
      <c r="Q1973" s="1"/>
      <c r="R1973" s="1"/>
      <c r="S1973" s="1"/>
      <c r="T1973" s="1"/>
      <c r="U1973" s="1"/>
      <c r="V1973" s="9"/>
      <c r="W1973" s="1"/>
      <c r="X1973" s="1"/>
      <c r="Y1973" s="1"/>
      <c r="Z1973" s="1"/>
      <c r="AA1973" s="1"/>
      <c r="AB1973" s="1"/>
      <c r="AC1973" s="65"/>
    </row>
    <row r="1974" spans="2:29" x14ac:dyDescent="0.25">
      <c r="B1974" s="1"/>
      <c r="C1974" s="1"/>
      <c r="D1974" s="1"/>
      <c r="E1974" s="1"/>
      <c r="F1974" s="1"/>
      <c r="G1974" s="1"/>
      <c r="H1974" s="1"/>
      <c r="I1974" s="1"/>
      <c r="J1974" s="9"/>
      <c r="K1974" s="1"/>
      <c r="L1974" s="1"/>
      <c r="M1974" s="1"/>
      <c r="N1974" s="9"/>
      <c r="O1974" s="11"/>
      <c r="P1974" s="1"/>
      <c r="Q1974" s="1"/>
      <c r="R1974" s="1"/>
      <c r="S1974" s="1"/>
      <c r="T1974" s="1"/>
      <c r="U1974" s="1"/>
      <c r="V1974" s="9"/>
      <c r="W1974" s="1"/>
      <c r="X1974" s="1"/>
      <c r="Y1974" s="1"/>
      <c r="Z1974" s="1"/>
      <c r="AA1974" s="1"/>
      <c r="AB1974" s="1"/>
      <c r="AC1974" s="65"/>
    </row>
    <row r="1975" spans="2:29" x14ac:dyDescent="0.25">
      <c r="B1975" s="1"/>
      <c r="C1975" s="1"/>
      <c r="D1975" s="1"/>
      <c r="E1975" s="1"/>
      <c r="F1975" s="1"/>
      <c r="G1975" s="1"/>
      <c r="H1975" s="1"/>
      <c r="I1975" s="1"/>
      <c r="J1975" s="9"/>
      <c r="K1975" s="1"/>
      <c r="L1975" s="1"/>
      <c r="M1975" s="1"/>
      <c r="N1975" s="9"/>
      <c r="O1975" s="11"/>
      <c r="P1975" s="1"/>
      <c r="Q1975" s="1"/>
      <c r="R1975" s="1"/>
      <c r="S1975" s="1"/>
      <c r="T1975" s="1"/>
      <c r="U1975" s="1"/>
      <c r="V1975" s="9"/>
      <c r="W1975" s="1"/>
      <c r="X1975" s="1"/>
      <c r="Y1975" s="1"/>
      <c r="Z1975" s="1"/>
      <c r="AA1975" s="1"/>
      <c r="AB1975" s="1"/>
      <c r="AC1975" s="65"/>
    </row>
    <row r="1976" spans="2:29" x14ac:dyDescent="0.25">
      <c r="B1976" s="1"/>
      <c r="C1976" s="1"/>
      <c r="D1976" s="1"/>
      <c r="E1976" s="1"/>
      <c r="F1976" s="1"/>
      <c r="G1976" s="1"/>
      <c r="H1976" s="1"/>
      <c r="I1976" s="1"/>
      <c r="J1976" s="9"/>
      <c r="K1976" s="1"/>
      <c r="L1976" s="1"/>
      <c r="M1976" s="1"/>
      <c r="N1976" s="9"/>
      <c r="O1976" s="11"/>
      <c r="P1976" s="1"/>
      <c r="Q1976" s="1"/>
      <c r="R1976" s="1"/>
      <c r="S1976" s="1"/>
      <c r="T1976" s="1"/>
      <c r="U1976" s="1"/>
      <c r="V1976" s="9"/>
      <c r="W1976" s="1"/>
      <c r="X1976" s="1"/>
      <c r="Y1976" s="1"/>
      <c r="Z1976" s="1"/>
      <c r="AA1976" s="1"/>
      <c r="AB1976" s="1"/>
      <c r="AC1976" s="65"/>
    </row>
    <row r="1977" spans="2:29" x14ac:dyDescent="0.25">
      <c r="B1977" s="1"/>
      <c r="C1977" s="1"/>
      <c r="D1977" s="1"/>
      <c r="E1977" s="1"/>
      <c r="F1977" s="1"/>
      <c r="G1977" s="1"/>
      <c r="H1977" s="1"/>
      <c r="I1977" s="1"/>
      <c r="J1977" s="9"/>
      <c r="K1977" s="1"/>
      <c r="L1977" s="1"/>
      <c r="M1977" s="1"/>
      <c r="N1977" s="9"/>
      <c r="O1977" s="11"/>
      <c r="P1977" s="1"/>
      <c r="Q1977" s="1"/>
      <c r="R1977" s="1"/>
      <c r="S1977" s="1"/>
      <c r="T1977" s="1"/>
      <c r="U1977" s="1"/>
      <c r="V1977" s="9"/>
      <c r="W1977" s="1"/>
      <c r="X1977" s="1"/>
      <c r="Y1977" s="1"/>
      <c r="Z1977" s="1"/>
      <c r="AA1977" s="1"/>
      <c r="AB1977" s="1"/>
      <c r="AC1977" s="65"/>
    </row>
    <row r="1978" spans="2:29" x14ac:dyDescent="0.25">
      <c r="B1978" s="1"/>
      <c r="C1978" s="1"/>
      <c r="D1978" s="1"/>
      <c r="E1978" s="1"/>
      <c r="F1978" s="1"/>
      <c r="G1978" s="1"/>
      <c r="H1978" s="1"/>
      <c r="I1978" s="1"/>
      <c r="J1978" s="9"/>
      <c r="K1978" s="1"/>
      <c r="L1978" s="1"/>
      <c r="M1978" s="1"/>
      <c r="N1978" s="9"/>
      <c r="O1978" s="11"/>
      <c r="P1978" s="1"/>
      <c r="Q1978" s="1"/>
      <c r="R1978" s="1"/>
      <c r="S1978" s="1"/>
      <c r="T1978" s="1"/>
      <c r="U1978" s="1"/>
      <c r="V1978" s="9"/>
      <c r="W1978" s="1"/>
      <c r="X1978" s="1"/>
      <c r="Y1978" s="1"/>
      <c r="Z1978" s="1"/>
      <c r="AA1978" s="1"/>
      <c r="AB1978" s="1"/>
      <c r="AC1978" s="65"/>
    </row>
    <row r="1979" spans="2:29" x14ac:dyDescent="0.25">
      <c r="B1979" s="1"/>
      <c r="C1979" s="1"/>
      <c r="D1979" s="1"/>
      <c r="E1979" s="1"/>
      <c r="F1979" s="1"/>
      <c r="G1979" s="1"/>
      <c r="H1979" s="1"/>
      <c r="I1979" s="1"/>
      <c r="J1979" s="9"/>
      <c r="K1979" s="1"/>
      <c r="L1979" s="1"/>
      <c r="M1979" s="1"/>
      <c r="N1979" s="9"/>
      <c r="O1979" s="11"/>
      <c r="P1979" s="1"/>
      <c r="Q1979" s="1"/>
      <c r="R1979" s="1"/>
      <c r="S1979" s="1"/>
      <c r="T1979" s="1"/>
      <c r="U1979" s="1"/>
      <c r="V1979" s="9"/>
      <c r="W1979" s="1"/>
      <c r="X1979" s="1"/>
      <c r="Y1979" s="1"/>
      <c r="Z1979" s="1"/>
      <c r="AA1979" s="1"/>
      <c r="AB1979" s="1"/>
      <c r="AC1979" s="65"/>
    </row>
    <row r="1980" spans="2:29" x14ac:dyDescent="0.25">
      <c r="B1980" s="1"/>
      <c r="C1980" s="1"/>
      <c r="D1980" s="1"/>
      <c r="E1980" s="1"/>
      <c r="F1980" s="1"/>
      <c r="G1980" s="1"/>
      <c r="H1980" s="1"/>
      <c r="I1980" s="1"/>
      <c r="J1980" s="9"/>
      <c r="K1980" s="1"/>
      <c r="L1980" s="1"/>
      <c r="M1980" s="1"/>
      <c r="N1980" s="9"/>
      <c r="O1980" s="11"/>
      <c r="P1980" s="1"/>
      <c r="Q1980" s="1"/>
      <c r="R1980" s="1"/>
      <c r="S1980" s="1"/>
      <c r="T1980" s="1"/>
      <c r="U1980" s="1"/>
      <c r="V1980" s="9"/>
      <c r="W1980" s="1"/>
      <c r="X1980" s="1"/>
      <c r="Y1980" s="1"/>
      <c r="Z1980" s="1"/>
      <c r="AA1980" s="1"/>
      <c r="AB1980" s="1"/>
      <c r="AC1980" s="65"/>
    </row>
    <row r="1981" spans="2:29" x14ac:dyDescent="0.25">
      <c r="B1981" s="1"/>
      <c r="C1981" s="1"/>
      <c r="D1981" s="1"/>
      <c r="E1981" s="1"/>
      <c r="F1981" s="1"/>
      <c r="G1981" s="1"/>
      <c r="H1981" s="1"/>
      <c r="I1981" s="1"/>
      <c r="J1981" s="9"/>
      <c r="K1981" s="1"/>
      <c r="L1981" s="1"/>
      <c r="M1981" s="1"/>
      <c r="N1981" s="9"/>
      <c r="O1981" s="11"/>
      <c r="P1981" s="1"/>
      <c r="Q1981" s="1"/>
      <c r="R1981" s="1"/>
      <c r="S1981" s="1"/>
      <c r="T1981" s="1"/>
      <c r="U1981" s="1"/>
      <c r="V1981" s="9"/>
      <c r="W1981" s="1"/>
      <c r="X1981" s="1"/>
      <c r="Y1981" s="1"/>
      <c r="Z1981" s="1"/>
      <c r="AA1981" s="1"/>
      <c r="AB1981" s="1"/>
      <c r="AC1981" s="65"/>
    </row>
    <row r="1982" spans="2:29" x14ac:dyDescent="0.25">
      <c r="B1982" s="1"/>
      <c r="C1982" s="1"/>
      <c r="D1982" s="1"/>
      <c r="E1982" s="1"/>
      <c r="F1982" s="1"/>
      <c r="G1982" s="1"/>
      <c r="H1982" s="1"/>
      <c r="I1982" s="1"/>
      <c r="J1982" s="9"/>
      <c r="K1982" s="1"/>
      <c r="L1982" s="1"/>
      <c r="M1982" s="1"/>
      <c r="N1982" s="9"/>
      <c r="O1982" s="11"/>
      <c r="P1982" s="1"/>
      <c r="Q1982" s="1"/>
      <c r="R1982" s="1"/>
      <c r="S1982" s="1"/>
      <c r="T1982" s="1"/>
      <c r="U1982" s="1"/>
      <c r="V1982" s="9"/>
      <c r="W1982" s="1"/>
      <c r="X1982" s="1"/>
      <c r="Y1982" s="1"/>
      <c r="Z1982" s="1"/>
      <c r="AA1982" s="1"/>
      <c r="AB1982" s="1"/>
      <c r="AC1982" s="65"/>
    </row>
    <row r="1983" spans="2:29" x14ac:dyDescent="0.25">
      <c r="B1983" s="1"/>
      <c r="C1983" s="1"/>
      <c r="D1983" s="1"/>
      <c r="E1983" s="1"/>
      <c r="F1983" s="1"/>
      <c r="G1983" s="1"/>
      <c r="H1983" s="1"/>
      <c r="I1983" s="1"/>
      <c r="J1983" s="9"/>
      <c r="K1983" s="1"/>
      <c r="L1983" s="1"/>
      <c r="M1983" s="1"/>
      <c r="N1983" s="9"/>
      <c r="O1983" s="11"/>
      <c r="P1983" s="1"/>
      <c r="Q1983" s="1"/>
      <c r="R1983" s="1"/>
      <c r="S1983" s="1"/>
      <c r="T1983" s="1"/>
      <c r="U1983" s="1"/>
      <c r="V1983" s="9"/>
      <c r="W1983" s="1"/>
      <c r="X1983" s="1"/>
      <c r="Y1983" s="1"/>
      <c r="Z1983" s="1"/>
      <c r="AA1983" s="1"/>
      <c r="AB1983" s="1"/>
      <c r="AC1983" s="65"/>
    </row>
    <row r="1984" spans="2:29" x14ac:dyDescent="0.25">
      <c r="B1984" s="1"/>
      <c r="C1984" s="1"/>
      <c r="D1984" s="1"/>
      <c r="E1984" s="1"/>
      <c r="F1984" s="1"/>
      <c r="G1984" s="1"/>
      <c r="H1984" s="1"/>
      <c r="I1984" s="1"/>
      <c r="J1984" s="9"/>
      <c r="K1984" s="1"/>
      <c r="L1984" s="1"/>
      <c r="M1984" s="1"/>
      <c r="N1984" s="9"/>
      <c r="O1984" s="11"/>
      <c r="P1984" s="1"/>
      <c r="Q1984" s="1"/>
      <c r="R1984" s="1"/>
      <c r="S1984" s="1"/>
      <c r="T1984" s="1"/>
      <c r="U1984" s="1"/>
      <c r="V1984" s="9"/>
      <c r="W1984" s="1"/>
      <c r="X1984" s="1"/>
      <c r="Y1984" s="1"/>
      <c r="Z1984" s="1"/>
      <c r="AA1984" s="1"/>
      <c r="AB1984" s="1"/>
      <c r="AC1984" s="65"/>
    </row>
    <row r="1985" spans="2:29" x14ac:dyDescent="0.25">
      <c r="B1985" s="1"/>
      <c r="C1985" s="1"/>
      <c r="D1985" s="1"/>
      <c r="E1985" s="1"/>
      <c r="F1985" s="1"/>
      <c r="G1985" s="1"/>
      <c r="H1985" s="1"/>
      <c r="I1985" s="1"/>
      <c r="J1985" s="9"/>
      <c r="K1985" s="1"/>
      <c r="L1985" s="1"/>
      <c r="M1985" s="1"/>
      <c r="N1985" s="9"/>
      <c r="O1985" s="11"/>
      <c r="P1985" s="1"/>
      <c r="Q1985" s="1"/>
      <c r="R1985" s="1"/>
      <c r="S1985" s="1"/>
      <c r="T1985" s="1"/>
      <c r="U1985" s="1"/>
      <c r="V1985" s="9"/>
      <c r="W1985" s="1"/>
      <c r="X1985" s="1"/>
      <c r="Y1985" s="1"/>
      <c r="Z1985" s="1"/>
      <c r="AA1985" s="1"/>
      <c r="AB1985" s="1"/>
      <c r="AC1985" s="65"/>
    </row>
    <row r="1986" spans="2:29" x14ac:dyDescent="0.25">
      <c r="B1986" s="1"/>
      <c r="C1986" s="1"/>
      <c r="D1986" s="1"/>
      <c r="E1986" s="1"/>
      <c r="F1986" s="1"/>
      <c r="G1986" s="1"/>
      <c r="H1986" s="1"/>
      <c r="I1986" s="1"/>
      <c r="J1986" s="9"/>
      <c r="K1986" s="1"/>
      <c r="L1986" s="1"/>
      <c r="M1986" s="1"/>
      <c r="N1986" s="9"/>
      <c r="O1986" s="11"/>
      <c r="P1986" s="1"/>
      <c r="Q1986" s="1"/>
      <c r="R1986" s="1"/>
      <c r="S1986" s="1"/>
      <c r="T1986" s="1"/>
      <c r="U1986" s="1"/>
      <c r="V1986" s="9"/>
      <c r="W1986" s="1"/>
      <c r="X1986" s="1"/>
      <c r="Y1986" s="1"/>
      <c r="Z1986" s="1"/>
      <c r="AA1986" s="1"/>
      <c r="AB1986" s="1"/>
      <c r="AC1986" s="65"/>
    </row>
    <row r="1987" spans="2:29" x14ac:dyDescent="0.25">
      <c r="B1987" s="1"/>
      <c r="C1987" s="1"/>
      <c r="D1987" s="1"/>
      <c r="E1987" s="1"/>
      <c r="F1987" s="1"/>
      <c r="G1987" s="1"/>
      <c r="H1987" s="1"/>
      <c r="I1987" s="1"/>
      <c r="J1987" s="9"/>
      <c r="K1987" s="1"/>
      <c r="L1987" s="1"/>
      <c r="M1987" s="1"/>
      <c r="N1987" s="9"/>
      <c r="O1987" s="11"/>
      <c r="P1987" s="1"/>
      <c r="Q1987" s="1"/>
      <c r="R1987" s="1"/>
      <c r="S1987" s="1"/>
      <c r="T1987" s="1"/>
      <c r="U1987" s="1"/>
      <c r="V1987" s="9"/>
      <c r="W1987" s="1"/>
      <c r="X1987" s="1"/>
      <c r="Y1987" s="1"/>
      <c r="Z1987" s="1"/>
      <c r="AA1987" s="1"/>
      <c r="AB1987" s="1"/>
      <c r="AC1987" s="65"/>
    </row>
    <row r="1988" spans="2:29" x14ac:dyDescent="0.25">
      <c r="B1988" s="1"/>
      <c r="C1988" s="1"/>
      <c r="D1988" s="1"/>
      <c r="E1988" s="1"/>
      <c r="F1988" s="1"/>
      <c r="G1988" s="1"/>
      <c r="H1988" s="1"/>
      <c r="I1988" s="1"/>
      <c r="J1988" s="9"/>
      <c r="K1988" s="1"/>
      <c r="L1988" s="1"/>
      <c r="M1988" s="1"/>
      <c r="N1988" s="9"/>
      <c r="O1988" s="11"/>
      <c r="P1988" s="1"/>
      <c r="Q1988" s="1"/>
      <c r="R1988" s="1"/>
      <c r="S1988" s="1"/>
      <c r="T1988" s="1"/>
      <c r="U1988" s="1"/>
      <c r="V1988" s="9"/>
      <c r="W1988" s="1"/>
      <c r="X1988" s="1"/>
      <c r="Y1988" s="1"/>
      <c r="Z1988" s="1"/>
      <c r="AA1988" s="1"/>
      <c r="AB1988" s="1"/>
      <c r="AC1988" s="65"/>
    </row>
    <row r="1989" spans="2:29" x14ac:dyDescent="0.25">
      <c r="B1989" s="1"/>
      <c r="C1989" s="1"/>
      <c r="D1989" s="1"/>
      <c r="E1989" s="1"/>
      <c r="F1989" s="1"/>
      <c r="G1989" s="1"/>
      <c r="H1989" s="1"/>
      <c r="I1989" s="1"/>
      <c r="J1989" s="9"/>
      <c r="K1989" s="1"/>
      <c r="L1989" s="1"/>
      <c r="M1989" s="1"/>
      <c r="N1989" s="9"/>
      <c r="O1989" s="11"/>
      <c r="P1989" s="1"/>
      <c r="Q1989" s="1"/>
      <c r="R1989" s="1"/>
      <c r="S1989" s="1"/>
      <c r="T1989" s="1"/>
      <c r="U1989" s="1"/>
      <c r="V1989" s="9"/>
      <c r="W1989" s="1"/>
      <c r="X1989" s="1"/>
      <c r="Y1989" s="1"/>
      <c r="Z1989" s="1"/>
      <c r="AA1989" s="1"/>
      <c r="AB1989" s="1"/>
      <c r="AC1989" s="65"/>
    </row>
    <row r="1990" spans="2:29" x14ac:dyDescent="0.25">
      <c r="B1990" s="1"/>
      <c r="C1990" s="1"/>
      <c r="D1990" s="1"/>
      <c r="E1990" s="1"/>
      <c r="F1990" s="1"/>
      <c r="G1990" s="1"/>
      <c r="H1990" s="1"/>
      <c r="I1990" s="1"/>
      <c r="J1990" s="9"/>
      <c r="K1990" s="1"/>
      <c r="L1990" s="1"/>
      <c r="M1990" s="1"/>
      <c r="N1990" s="9"/>
      <c r="O1990" s="11"/>
      <c r="P1990" s="1"/>
      <c r="Q1990" s="1"/>
      <c r="R1990" s="1"/>
      <c r="S1990" s="1"/>
      <c r="T1990" s="1"/>
      <c r="U1990" s="1"/>
      <c r="V1990" s="9"/>
      <c r="W1990" s="1"/>
      <c r="X1990" s="1"/>
      <c r="Y1990" s="1"/>
      <c r="Z1990" s="1"/>
      <c r="AA1990" s="1"/>
      <c r="AB1990" s="1"/>
      <c r="AC1990" s="65"/>
    </row>
    <row r="1991" spans="2:29" x14ac:dyDescent="0.25">
      <c r="B1991" s="1"/>
      <c r="C1991" s="1"/>
      <c r="D1991" s="1"/>
      <c r="E1991" s="1"/>
      <c r="F1991" s="1"/>
      <c r="G1991" s="1"/>
      <c r="H1991" s="1"/>
      <c r="I1991" s="1"/>
      <c r="J1991" s="9"/>
      <c r="K1991" s="1"/>
      <c r="L1991" s="1"/>
      <c r="M1991" s="1"/>
      <c r="N1991" s="9"/>
      <c r="O1991" s="11"/>
      <c r="P1991" s="1"/>
      <c r="Q1991" s="1"/>
      <c r="R1991" s="1"/>
      <c r="S1991" s="1"/>
      <c r="T1991" s="1"/>
      <c r="U1991" s="1"/>
      <c r="V1991" s="9"/>
      <c r="W1991" s="1"/>
      <c r="X1991" s="1"/>
      <c r="Y1991" s="1"/>
      <c r="Z1991" s="1"/>
      <c r="AA1991" s="1"/>
      <c r="AB1991" s="1"/>
      <c r="AC1991" s="65"/>
    </row>
    <row r="1992" spans="2:29" x14ac:dyDescent="0.25">
      <c r="B1992" s="1"/>
      <c r="C1992" s="1"/>
      <c r="D1992" s="1"/>
      <c r="E1992" s="1"/>
      <c r="F1992" s="1"/>
      <c r="G1992" s="1"/>
      <c r="H1992" s="1"/>
      <c r="I1992" s="1"/>
      <c r="J1992" s="9"/>
      <c r="K1992" s="1"/>
      <c r="L1992" s="1"/>
      <c r="M1992" s="1"/>
      <c r="N1992" s="9"/>
      <c r="O1992" s="11"/>
      <c r="P1992" s="1"/>
      <c r="Q1992" s="1"/>
      <c r="R1992" s="1"/>
      <c r="S1992" s="1"/>
      <c r="T1992" s="1"/>
      <c r="U1992" s="1"/>
      <c r="V1992" s="9"/>
      <c r="W1992" s="1"/>
      <c r="X1992" s="1"/>
      <c r="Y1992" s="1"/>
      <c r="Z1992" s="1"/>
      <c r="AA1992" s="1"/>
      <c r="AB1992" s="1"/>
      <c r="AC1992" s="65"/>
    </row>
    <row r="1993" spans="2:29" x14ac:dyDescent="0.25">
      <c r="B1993" s="1"/>
      <c r="C1993" s="1"/>
      <c r="D1993" s="1"/>
      <c r="E1993" s="1"/>
      <c r="F1993" s="1"/>
      <c r="G1993" s="1"/>
      <c r="H1993" s="1"/>
      <c r="I1993" s="1"/>
      <c r="J1993" s="9"/>
      <c r="K1993" s="1"/>
      <c r="L1993" s="1"/>
      <c r="M1993" s="1"/>
      <c r="N1993" s="9"/>
      <c r="O1993" s="11"/>
      <c r="P1993" s="1"/>
      <c r="Q1993" s="1"/>
      <c r="R1993" s="1"/>
      <c r="S1993" s="1"/>
      <c r="T1993" s="1"/>
      <c r="U1993" s="1"/>
      <c r="V1993" s="9"/>
      <c r="W1993" s="1"/>
      <c r="X1993" s="1"/>
      <c r="Y1993" s="1"/>
      <c r="Z1993" s="1"/>
      <c r="AA1993" s="1"/>
      <c r="AB1993" s="1"/>
      <c r="AC1993" s="65"/>
    </row>
    <row r="1994" spans="2:29" x14ac:dyDescent="0.25">
      <c r="B1994" s="1"/>
      <c r="C1994" s="1"/>
      <c r="D1994" s="1"/>
      <c r="E1994" s="1"/>
      <c r="F1994" s="1"/>
      <c r="G1994" s="1"/>
      <c r="H1994" s="1"/>
      <c r="I1994" s="1"/>
      <c r="J1994" s="9"/>
      <c r="K1994" s="1"/>
      <c r="L1994" s="1"/>
      <c r="M1994" s="1"/>
      <c r="N1994" s="9"/>
      <c r="O1994" s="11"/>
      <c r="P1994" s="1"/>
      <c r="Q1994" s="1"/>
      <c r="R1994" s="1"/>
      <c r="S1994" s="1"/>
      <c r="T1994" s="1"/>
      <c r="U1994" s="1"/>
      <c r="V1994" s="9"/>
      <c r="W1994" s="1"/>
      <c r="X1994" s="1"/>
      <c r="Y1994" s="1"/>
      <c r="Z1994" s="1"/>
      <c r="AA1994" s="1"/>
      <c r="AB1994" s="1"/>
      <c r="AC1994" s="65"/>
    </row>
    <row r="1995" spans="2:29" x14ac:dyDescent="0.25">
      <c r="B1995" s="1"/>
      <c r="C1995" s="1"/>
      <c r="D1995" s="1"/>
      <c r="E1995" s="1"/>
      <c r="F1995" s="1"/>
      <c r="G1995" s="1"/>
      <c r="H1995" s="1"/>
      <c r="I1995" s="1"/>
      <c r="J1995" s="9"/>
      <c r="K1995" s="1"/>
      <c r="L1995" s="1"/>
      <c r="M1995" s="1"/>
      <c r="N1995" s="9"/>
      <c r="O1995" s="11"/>
      <c r="P1995" s="1"/>
      <c r="Q1995" s="1"/>
      <c r="R1995" s="1"/>
      <c r="S1995" s="1"/>
      <c r="T1995" s="1"/>
      <c r="U1995" s="1"/>
      <c r="V1995" s="9"/>
      <c r="W1995" s="1"/>
      <c r="X1995" s="1"/>
      <c r="Y1995" s="1"/>
      <c r="Z1995" s="1"/>
      <c r="AA1995" s="1"/>
      <c r="AB1995" s="1"/>
      <c r="AC1995" s="65"/>
    </row>
    <row r="1996" spans="2:29" x14ac:dyDescent="0.25">
      <c r="B1996" s="1"/>
      <c r="C1996" s="1"/>
      <c r="D1996" s="1"/>
      <c r="E1996" s="1"/>
      <c r="F1996" s="1"/>
      <c r="G1996" s="1"/>
      <c r="H1996" s="1"/>
      <c r="I1996" s="1"/>
      <c r="J1996" s="9"/>
      <c r="K1996" s="1"/>
      <c r="L1996" s="1"/>
      <c r="M1996" s="1"/>
      <c r="N1996" s="9"/>
      <c r="O1996" s="11"/>
      <c r="P1996" s="1"/>
      <c r="Q1996" s="1"/>
      <c r="R1996" s="1"/>
      <c r="S1996" s="1"/>
      <c r="T1996" s="1"/>
      <c r="U1996" s="1"/>
      <c r="V1996" s="9"/>
      <c r="W1996" s="1"/>
      <c r="X1996" s="1"/>
      <c r="Y1996" s="1"/>
      <c r="Z1996" s="1"/>
      <c r="AA1996" s="1"/>
      <c r="AB1996" s="1"/>
      <c r="AC1996" s="65"/>
    </row>
    <row r="1997" spans="2:29" x14ac:dyDescent="0.25">
      <c r="B1997" s="1"/>
      <c r="C1997" s="1"/>
      <c r="D1997" s="1"/>
      <c r="E1997" s="1"/>
      <c r="F1997" s="1"/>
      <c r="G1997" s="1"/>
      <c r="H1997" s="1"/>
      <c r="I1997" s="1"/>
      <c r="J1997" s="9"/>
      <c r="K1997" s="1"/>
      <c r="L1997" s="1"/>
      <c r="M1997" s="1"/>
      <c r="N1997" s="9"/>
      <c r="O1997" s="11"/>
      <c r="P1997" s="1"/>
      <c r="Q1997" s="1"/>
      <c r="R1997" s="1"/>
      <c r="S1997" s="1"/>
      <c r="T1997" s="1"/>
      <c r="U1997" s="1"/>
      <c r="V1997" s="9"/>
      <c r="W1997" s="1"/>
      <c r="X1997" s="1"/>
      <c r="Y1997" s="1"/>
      <c r="Z1997" s="1"/>
      <c r="AA1997" s="1"/>
      <c r="AB1997" s="1"/>
      <c r="AC1997" s="65"/>
    </row>
    <row r="1998" spans="2:29" x14ac:dyDescent="0.25">
      <c r="B1998" s="1"/>
      <c r="C1998" s="1"/>
      <c r="D1998" s="1"/>
      <c r="E1998" s="1"/>
      <c r="F1998" s="1"/>
      <c r="G1998" s="1"/>
      <c r="H1998" s="1"/>
      <c r="I1998" s="1"/>
      <c r="J1998" s="9"/>
      <c r="K1998" s="1"/>
      <c r="L1998" s="1"/>
      <c r="M1998" s="1"/>
      <c r="N1998" s="9"/>
      <c r="O1998" s="11"/>
      <c r="P1998" s="1"/>
      <c r="Q1998" s="1"/>
      <c r="R1998" s="1"/>
      <c r="S1998" s="1"/>
      <c r="T1998" s="1"/>
      <c r="U1998" s="1"/>
      <c r="V1998" s="9"/>
      <c r="W1998" s="1"/>
      <c r="X1998" s="1"/>
      <c r="Y1998" s="1"/>
      <c r="Z1998" s="1"/>
      <c r="AA1998" s="1"/>
      <c r="AB1998" s="1"/>
      <c r="AC1998" s="65"/>
    </row>
    <row r="1999" spans="2:29" x14ac:dyDescent="0.25">
      <c r="B1999" s="1"/>
      <c r="C1999" s="1"/>
      <c r="D1999" s="1"/>
      <c r="E1999" s="1"/>
      <c r="F1999" s="1"/>
      <c r="G1999" s="1"/>
      <c r="H1999" s="1"/>
      <c r="I1999" s="1"/>
      <c r="J1999" s="9"/>
      <c r="K1999" s="1"/>
      <c r="L1999" s="1"/>
      <c r="M1999" s="1"/>
      <c r="N1999" s="9"/>
      <c r="O1999" s="11"/>
      <c r="P1999" s="1"/>
      <c r="Q1999" s="1"/>
      <c r="R1999" s="1"/>
      <c r="S1999" s="1"/>
      <c r="T1999" s="1"/>
      <c r="U1999" s="1"/>
      <c r="V1999" s="9"/>
      <c r="W1999" s="1"/>
      <c r="X1999" s="1"/>
      <c r="Y1999" s="1"/>
      <c r="Z1999" s="1"/>
      <c r="AA1999" s="1"/>
      <c r="AB1999" s="1"/>
      <c r="AC1999" s="65"/>
    </row>
    <row r="2000" spans="2:29" x14ac:dyDescent="0.25">
      <c r="B2000" s="1"/>
      <c r="C2000" s="1"/>
      <c r="D2000" s="1"/>
      <c r="E2000" s="1"/>
      <c r="F2000" s="1"/>
      <c r="G2000" s="1"/>
      <c r="H2000" s="1"/>
      <c r="I2000" s="1"/>
      <c r="J2000" s="9"/>
      <c r="K2000" s="1"/>
      <c r="L2000" s="1"/>
      <c r="M2000" s="1"/>
      <c r="N2000" s="9"/>
      <c r="O2000" s="11"/>
      <c r="P2000" s="1"/>
      <c r="Q2000" s="1"/>
      <c r="R2000" s="1"/>
      <c r="S2000" s="1"/>
      <c r="T2000" s="1"/>
      <c r="U2000" s="1"/>
      <c r="V2000" s="9"/>
      <c r="W2000" s="1"/>
      <c r="X2000" s="1"/>
      <c r="Y2000" s="1"/>
      <c r="Z2000" s="1"/>
      <c r="AA2000" s="1"/>
      <c r="AB2000" s="1"/>
      <c r="AC2000" s="65"/>
    </row>
    <row r="2001" spans="2:29" x14ac:dyDescent="0.25">
      <c r="B2001" s="1"/>
      <c r="C2001" s="1"/>
      <c r="D2001" s="1"/>
      <c r="E2001" s="1"/>
      <c r="F2001" s="1"/>
      <c r="G2001" s="1"/>
      <c r="H2001" s="1"/>
      <c r="I2001" s="1"/>
      <c r="J2001" s="9"/>
      <c r="K2001" s="1"/>
      <c r="L2001" s="1"/>
      <c r="M2001" s="1"/>
      <c r="N2001" s="9"/>
      <c r="O2001" s="11"/>
      <c r="P2001" s="1"/>
      <c r="Q2001" s="1"/>
      <c r="R2001" s="1"/>
      <c r="S2001" s="1"/>
      <c r="T2001" s="1"/>
      <c r="U2001" s="1"/>
      <c r="V2001" s="9"/>
      <c r="W2001" s="1"/>
      <c r="X2001" s="1"/>
      <c r="Y2001" s="1"/>
      <c r="Z2001" s="1"/>
      <c r="AA2001" s="1"/>
      <c r="AB2001" s="1"/>
      <c r="AC2001" s="65"/>
    </row>
    <row r="2002" spans="2:29" x14ac:dyDescent="0.25">
      <c r="B2002" s="1"/>
      <c r="C2002" s="1"/>
      <c r="D2002" s="1"/>
      <c r="E2002" s="1"/>
      <c r="F2002" s="1"/>
      <c r="G2002" s="1"/>
      <c r="H2002" s="1"/>
      <c r="I2002" s="1"/>
      <c r="J2002" s="9"/>
      <c r="K2002" s="1"/>
      <c r="L2002" s="1"/>
      <c r="M2002" s="1"/>
      <c r="N2002" s="9"/>
      <c r="O2002" s="11"/>
      <c r="P2002" s="1"/>
      <c r="Q2002" s="1"/>
      <c r="R2002" s="1"/>
      <c r="S2002" s="1"/>
      <c r="T2002" s="1"/>
      <c r="U2002" s="1"/>
      <c r="V2002" s="9"/>
      <c r="W2002" s="1"/>
      <c r="X2002" s="1"/>
      <c r="Y2002" s="1"/>
      <c r="Z2002" s="1"/>
      <c r="AA2002" s="1"/>
      <c r="AB2002" s="1"/>
      <c r="AC2002" s="65"/>
    </row>
    <row r="2003" spans="2:29" x14ac:dyDescent="0.25">
      <c r="B2003" s="1"/>
      <c r="C2003" s="1"/>
      <c r="D2003" s="1"/>
      <c r="E2003" s="1"/>
      <c r="F2003" s="1"/>
      <c r="G2003" s="1"/>
      <c r="H2003" s="1"/>
      <c r="I2003" s="1"/>
      <c r="J2003" s="9"/>
      <c r="K2003" s="1"/>
      <c r="L2003" s="1"/>
      <c r="M2003" s="1"/>
      <c r="N2003" s="9"/>
      <c r="O2003" s="11"/>
      <c r="P2003" s="1"/>
      <c r="Q2003" s="1"/>
      <c r="R2003" s="1"/>
      <c r="S2003" s="1"/>
      <c r="T2003" s="1"/>
      <c r="U2003" s="1"/>
      <c r="V2003" s="9"/>
      <c r="W2003" s="1"/>
      <c r="X2003" s="1"/>
      <c r="Y2003" s="1"/>
      <c r="Z2003" s="1"/>
      <c r="AA2003" s="1"/>
      <c r="AB2003" s="1"/>
      <c r="AC2003" s="65"/>
    </row>
    <row r="2004" spans="2:29" x14ac:dyDescent="0.25">
      <c r="B2004" s="1"/>
      <c r="C2004" s="1"/>
      <c r="D2004" s="1"/>
      <c r="E2004" s="1"/>
      <c r="F2004" s="1"/>
      <c r="G2004" s="1"/>
      <c r="H2004" s="1"/>
      <c r="I2004" s="1"/>
      <c r="J2004" s="9"/>
      <c r="K2004" s="1"/>
      <c r="L2004" s="1"/>
      <c r="M2004" s="1"/>
      <c r="N2004" s="9"/>
      <c r="O2004" s="11"/>
      <c r="P2004" s="1"/>
      <c r="Q2004" s="1"/>
      <c r="R2004" s="1"/>
      <c r="S2004" s="1"/>
      <c r="T2004" s="1"/>
      <c r="U2004" s="1"/>
      <c r="V2004" s="9"/>
      <c r="W2004" s="1"/>
      <c r="X2004" s="1"/>
      <c r="Y2004" s="1"/>
      <c r="Z2004" s="1"/>
      <c r="AA2004" s="1"/>
      <c r="AB2004" s="1"/>
      <c r="AC2004" s="65"/>
    </row>
    <row r="2005" spans="2:29" x14ac:dyDescent="0.25">
      <c r="B2005" s="1"/>
      <c r="C2005" s="1"/>
      <c r="D2005" s="1"/>
      <c r="E2005" s="1"/>
      <c r="F2005" s="1"/>
      <c r="G2005" s="1"/>
      <c r="H2005" s="1"/>
      <c r="I2005" s="1"/>
      <c r="J2005" s="9"/>
      <c r="K2005" s="1"/>
      <c r="L2005" s="1"/>
      <c r="M2005" s="1"/>
      <c r="N2005" s="9"/>
      <c r="O2005" s="11"/>
      <c r="P2005" s="1"/>
      <c r="Q2005" s="1"/>
      <c r="R2005" s="1"/>
      <c r="S2005" s="1"/>
      <c r="T2005" s="1"/>
      <c r="U2005" s="1"/>
      <c r="V2005" s="9"/>
      <c r="W2005" s="1"/>
      <c r="X2005" s="1"/>
      <c r="Y2005" s="1"/>
      <c r="Z2005" s="1"/>
      <c r="AA2005" s="1"/>
      <c r="AB2005" s="1"/>
      <c r="AC2005" s="65"/>
    </row>
    <row r="2006" spans="2:29" x14ac:dyDescent="0.25">
      <c r="B2006" s="1"/>
      <c r="C2006" s="1"/>
      <c r="D2006" s="1"/>
      <c r="E2006" s="1"/>
      <c r="F2006" s="1"/>
      <c r="G2006" s="1"/>
      <c r="H2006" s="1"/>
      <c r="I2006" s="1"/>
      <c r="J2006" s="9"/>
      <c r="K2006" s="1"/>
      <c r="L2006" s="1"/>
      <c r="M2006" s="1"/>
      <c r="N2006" s="9"/>
      <c r="O2006" s="11"/>
      <c r="P2006" s="1"/>
      <c r="Q2006" s="1"/>
      <c r="R2006" s="1"/>
      <c r="S2006" s="1"/>
      <c r="T2006" s="1"/>
      <c r="U2006" s="1"/>
      <c r="V2006" s="9"/>
      <c r="W2006" s="1"/>
      <c r="X2006" s="1"/>
      <c r="Y2006" s="1"/>
      <c r="Z2006" s="1"/>
      <c r="AA2006" s="1"/>
      <c r="AB2006" s="1"/>
      <c r="AC2006" s="65"/>
    </row>
    <row r="2007" spans="2:29" x14ac:dyDescent="0.25">
      <c r="B2007" s="1"/>
      <c r="C2007" s="1"/>
      <c r="D2007" s="1"/>
      <c r="E2007" s="1"/>
      <c r="F2007" s="1"/>
      <c r="G2007" s="1"/>
      <c r="H2007" s="1"/>
      <c r="I2007" s="1"/>
      <c r="J2007" s="9"/>
      <c r="K2007" s="1"/>
      <c r="L2007" s="1"/>
      <c r="M2007" s="1"/>
      <c r="N2007" s="9"/>
      <c r="O2007" s="11"/>
      <c r="P2007" s="1"/>
      <c r="Q2007" s="1"/>
      <c r="R2007" s="1"/>
      <c r="S2007" s="1"/>
      <c r="T2007" s="1"/>
      <c r="U2007" s="1"/>
      <c r="V2007" s="9"/>
      <c r="W2007" s="1"/>
      <c r="X2007" s="1"/>
      <c r="Y2007" s="1"/>
      <c r="Z2007" s="1"/>
      <c r="AA2007" s="1"/>
      <c r="AB2007" s="1"/>
      <c r="AC2007" s="65"/>
    </row>
    <row r="2008" spans="2:29" x14ac:dyDescent="0.25">
      <c r="B2008" s="1"/>
      <c r="C2008" s="1"/>
      <c r="D2008" s="1"/>
      <c r="E2008" s="1"/>
      <c r="F2008" s="1"/>
      <c r="G2008" s="1"/>
      <c r="H2008" s="1"/>
      <c r="I2008" s="1"/>
      <c r="J2008" s="9"/>
      <c r="K2008" s="1"/>
      <c r="L2008" s="1"/>
      <c r="M2008" s="1"/>
      <c r="N2008" s="9"/>
      <c r="O2008" s="11"/>
      <c r="P2008" s="1"/>
      <c r="Q2008" s="1"/>
      <c r="R2008" s="1"/>
      <c r="S2008" s="1"/>
      <c r="T2008" s="1"/>
      <c r="U2008" s="1"/>
      <c r="V2008" s="9"/>
      <c r="W2008" s="1"/>
      <c r="X2008" s="1"/>
      <c r="Y2008" s="1"/>
      <c r="Z2008" s="1"/>
      <c r="AA2008" s="1"/>
      <c r="AB2008" s="1"/>
      <c r="AC2008" s="65"/>
    </row>
    <row r="2009" spans="2:29" x14ac:dyDescent="0.25">
      <c r="B2009" s="1"/>
      <c r="C2009" s="1"/>
      <c r="D2009" s="1"/>
      <c r="E2009" s="1"/>
      <c r="F2009" s="1"/>
      <c r="G2009" s="1"/>
      <c r="H2009" s="1"/>
      <c r="I2009" s="1"/>
      <c r="J2009" s="9"/>
      <c r="K2009" s="1"/>
      <c r="L2009" s="1"/>
      <c r="M2009" s="1"/>
      <c r="N2009" s="9"/>
      <c r="O2009" s="11"/>
      <c r="P2009" s="1"/>
      <c r="Q2009" s="1"/>
      <c r="R2009" s="1"/>
      <c r="S2009" s="1"/>
      <c r="T2009" s="1"/>
      <c r="U2009" s="1"/>
      <c r="V2009" s="9"/>
      <c r="W2009" s="1"/>
      <c r="X2009" s="1"/>
      <c r="Y2009" s="1"/>
      <c r="Z2009" s="1"/>
      <c r="AA2009" s="1"/>
      <c r="AB2009" s="1"/>
      <c r="AC2009" s="65"/>
    </row>
    <row r="2010" spans="2:29" x14ac:dyDescent="0.25">
      <c r="B2010" s="1"/>
      <c r="C2010" s="1"/>
      <c r="D2010" s="1"/>
      <c r="E2010" s="1"/>
      <c r="F2010" s="1"/>
      <c r="G2010" s="1"/>
      <c r="H2010" s="1"/>
      <c r="I2010" s="1"/>
      <c r="J2010" s="9"/>
      <c r="K2010" s="1"/>
      <c r="L2010" s="1"/>
      <c r="M2010" s="1"/>
      <c r="N2010" s="9"/>
      <c r="O2010" s="11"/>
      <c r="P2010" s="1"/>
      <c r="Q2010" s="1"/>
      <c r="R2010" s="1"/>
      <c r="S2010" s="1"/>
      <c r="T2010" s="1"/>
      <c r="U2010" s="1"/>
      <c r="V2010" s="9"/>
      <c r="W2010" s="1"/>
      <c r="X2010" s="1"/>
      <c r="Y2010" s="1"/>
      <c r="Z2010" s="1"/>
      <c r="AA2010" s="1"/>
      <c r="AB2010" s="1"/>
      <c r="AC2010" s="65"/>
    </row>
    <row r="2011" spans="2:29" x14ac:dyDescent="0.25">
      <c r="B2011" s="1"/>
      <c r="C2011" s="1"/>
      <c r="D2011" s="1"/>
      <c r="E2011" s="1"/>
      <c r="F2011" s="1"/>
      <c r="G2011" s="1"/>
      <c r="H2011" s="1"/>
      <c r="I2011" s="1"/>
      <c r="J2011" s="9"/>
      <c r="K2011" s="1"/>
      <c r="L2011" s="1"/>
      <c r="M2011" s="1"/>
      <c r="N2011" s="9"/>
      <c r="O2011" s="11"/>
      <c r="P2011" s="1"/>
      <c r="Q2011" s="1"/>
      <c r="R2011" s="1"/>
      <c r="S2011" s="1"/>
      <c r="T2011" s="1"/>
      <c r="U2011" s="1"/>
      <c r="V2011" s="9"/>
      <c r="W2011" s="1"/>
      <c r="X2011" s="1"/>
      <c r="Y2011" s="1"/>
      <c r="Z2011" s="1"/>
      <c r="AA2011" s="1"/>
      <c r="AB2011" s="1"/>
      <c r="AC2011" s="65"/>
    </row>
    <row r="2012" spans="2:29" x14ac:dyDescent="0.25">
      <c r="B2012" s="1"/>
      <c r="C2012" s="1"/>
      <c r="D2012" s="1"/>
      <c r="E2012" s="1"/>
      <c r="F2012" s="1"/>
      <c r="G2012" s="1"/>
      <c r="H2012" s="1"/>
      <c r="I2012" s="1"/>
      <c r="J2012" s="9"/>
      <c r="K2012" s="1"/>
      <c r="L2012" s="1"/>
      <c r="M2012" s="1"/>
      <c r="N2012" s="9"/>
      <c r="O2012" s="11"/>
      <c r="P2012" s="1"/>
      <c r="Q2012" s="1"/>
      <c r="R2012" s="1"/>
      <c r="S2012" s="1"/>
      <c r="T2012" s="1"/>
      <c r="U2012" s="1"/>
      <c r="V2012" s="9"/>
      <c r="W2012" s="1"/>
      <c r="X2012" s="1"/>
      <c r="Y2012" s="1"/>
      <c r="Z2012" s="1"/>
      <c r="AA2012" s="1"/>
      <c r="AB2012" s="1"/>
      <c r="AC2012" s="65"/>
    </row>
    <row r="2013" spans="2:29" x14ac:dyDescent="0.25">
      <c r="B2013" s="1"/>
      <c r="C2013" s="1"/>
      <c r="D2013" s="1"/>
      <c r="E2013" s="1"/>
      <c r="F2013" s="1"/>
      <c r="G2013" s="1"/>
      <c r="H2013" s="1"/>
      <c r="I2013" s="1"/>
      <c r="J2013" s="9"/>
      <c r="K2013" s="1"/>
      <c r="L2013" s="1"/>
      <c r="M2013" s="1"/>
      <c r="N2013" s="9"/>
      <c r="O2013" s="11"/>
      <c r="P2013" s="1"/>
      <c r="Q2013" s="1"/>
      <c r="R2013" s="1"/>
      <c r="S2013" s="1"/>
      <c r="T2013" s="1"/>
      <c r="U2013" s="1"/>
      <c r="V2013" s="9"/>
      <c r="W2013" s="1"/>
      <c r="X2013" s="1"/>
      <c r="Y2013" s="1"/>
      <c r="Z2013" s="1"/>
      <c r="AA2013" s="1"/>
      <c r="AB2013" s="1"/>
      <c r="AC2013" s="65"/>
    </row>
    <row r="2014" spans="2:29" x14ac:dyDescent="0.25">
      <c r="B2014" s="1"/>
      <c r="C2014" s="1"/>
      <c r="D2014" s="1"/>
      <c r="E2014" s="1"/>
      <c r="F2014" s="1"/>
      <c r="G2014" s="1"/>
      <c r="H2014" s="1"/>
      <c r="I2014" s="1"/>
      <c r="J2014" s="9"/>
      <c r="K2014" s="1"/>
      <c r="L2014" s="1"/>
      <c r="M2014" s="1"/>
      <c r="N2014" s="9"/>
      <c r="O2014" s="11"/>
      <c r="P2014" s="1"/>
      <c r="Q2014" s="1"/>
      <c r="R2014" s="1"/>
      <c r="S2014" s="1"/>
      <c r="T2014" s="1"/>
      <c r="U2014" s="1"/>
      <c r="V2014" s="9"/>
      <c r="W2014" s="1"/>
      <c r="X2014" s="1"/>
      <c r="Y2014" s="1"/>
      <c r="Z2014" s="1"/>
      <c r="AA2014" s="1"/>
      <c r="AB2014" s="1"/>
      <c r="AC2014" s="65"/>
    </row>
    <row r="2015" spans="2:29" x14ac:dyDescent="0.25">
      <c r="B2015" s="1"/>
      <c r="C2015" s="1"/>
      <c r="D2015" s="1"/>
      <c r="E2015" s="1"/>
      <c r="F2015" s="1"/>
      <c r="G2015" s="1"/>
      <c r="H2015" s="1"/>
      <c r="I2015" s="1"/>
      <c r="J2015" s="9"/>
      <c r="K2015" s="1"/>
      <c r="L2015" s="1"/>
      <c r="M2015" s="1"/>
      <c r="N2015" s="9"/>
      <c r="O2015" s="11"/>
      <c r="P2015" s="1"/>
      <c r="Q2015" s="1"/>
      <c r="R2015" s="1"/>
      <c r="S2015" s="1"/>
      <c r="T2015" s="1"/>
      <c r="U2015" s="1"/>
      <c r="V2015" s="9"/>
      <c r="W2015" s="1"/>
      <c r="X2015" s="1"/>
      <c r="Y2015" s="1"/>
      <c r="Z2015" s="1"/>
      <c r="AA2015" s="1"/>
      <c r="AB2015" s="1"/>
      <c r="AC2015" s="65"/>
    </row>
    <row r="2016" spans="2:29" x14ac:dyDescent="0.25">
      <c r="B2016" s="1"/>
      <c r="C2016" s="1"/>
      <c r="D2016" s="1"/>
      <c r="E2016" s="1"/>
      <c r="F2016" s="1"/>
      <c r="G2016" s="1"/>
      <c r="H2016" s="1"/>
      <c r="I2016" s="1"/>
      <c r="J2016" s="9"/>
      <c r="K2016" s="1"/>
      <c r="L2016" s="1"/>
      <c r="M2016" s="1"/>
      <c r="N2016" s="9"/>
      <c r="O2016" s="11"/>
      <c r="P2016" s="1"/>
      <c r="Q2016" s="1"/>
      <c r="R2016" s="1"/>
      <c r="S2016" s="1"/>
      <c r="T2016" s="1"/>
      <c r="U2016" s="1"/>
      <c r="V2016" s="9"/>
      <c r="W2016" s="1"/>
      <c r="X2016" s="1"/>
      <c r="Y2016" s="1"/>
      <c r="Z2016" s="1"/>
      <c r="AA2016" s="1"/>
      <c r="AB2016" s="1"/>
      <c r="AC2016" s="65"/>
    </row>
    <row r="2017" spans="2:29" x14ac:dyDescent="0.25">
      <c r="B2017" s="1"/>
      <c r="C2017" s="1"/>
      <c r="D2017" s="1"/>
      <c r="E2017" s="1"/>
      <c r="F2017" s="1"/>
      <c r="G2017" s="1"/>
      <c r="H2017" s="1"/>
      <c r="I2017" s="1"/>
      <c r="J2017" s="9"/>
      <c r="K2017" s="1"/>
      <c r="L2017" s="1"/>
      <c r="M2017" s="1"/>
      <c r="N2017" s="9"/>
      <c r="O2017" s="11"/>
      <c r="P2017" s="1"/>
      <c r="Q2017" s="1"/>
      <c r="R2017" s="1"/>
      <c r="S2017" s="1"/>
      <c r="T2017" s="1"/>
      <c r="U2017" s="1"/>
      <c r="V2017" s="9"/>
      <c r="W2017" s="1"/>
      <c r="X2017" s="1"/>
      <c r="Y2017" s="1"/>
      <c r="Z2017" s="1"/>
      <c r="AA2017" s="1"/>
      <c r="AB2017" s="1"/>
      <c r="AC2017" s="65"/>
    </row>
    <row r="2018" spans="2:29" x14ac:dyDescent="0.25">
      <c r="B2018" s="1"/>
      <c r="C2018" s="1"/>
      <c r="D2018" s="1"/>
      <c r="E2018" s="1"/>
      <c r="F2018" s="1"/>
      <c r="G2018" s="1"/>
      <c r="H2018" s="1"/>
      <c r="I2018" s="1"/>
      <c r="J2018" s="9"/>
      <c r="K2018" s="1"/>
      <c r="L2018" s="1"/>
      <c r="M2018" s="1"/>
      <c r="N2018" s="9"/>
      <c r="O2018" s="11"/>
      <c r="P2018" s="1"/>
      <c r="Q2018" s="1"/>
      <c r="R2018" s="1"/>
      <c r="S2018" s="1"/>
      <c r="T2018" s="1"/>
      <c r="U2018" s="1"/>
      <c r="V2018" s="9"/>
      <c r="W2018" s="1"/>
      <c r="X2018" s="1"/>
      <c r="Y2018" s="1"/>
      <c r="Z2018" s="1"/>
      <c r="AA2018" s="1"/>
      <c r="AB2018" s="1"/>
      <c r="AC2018" s="65"/>
    </row>
    <row r="2019" spans="2:29" x14ac:dyDescent="0.25">
      <c r="B2019" s="1"/>
      <c r="C2019" s="1"/>
      <c r="D2019" s="1"/>
      <c r="E2019" s="1"/>
      <c r="F2019" s="1"/>
      <c r="G2019" s="1"/>
      <c r="H2019" s="1"/>
      <c r="I2019" s="1"/>
      <c r="J2019" s="9"/>
      <c r="K2019" s="1"/>
      <c r="L2019" s="1"/>
      <c r="M2019" s="1"/>
      <c r="N2019" s="9"/>
      <c r="O2019" s="11"/>
      <c r="P2019" s="1"/>
      <c r="Q2019" s="1"/>
      <c r="R2019" s="1"/>
      <c r="S2019" s="1"/>
      <c r="T2019" s="1"/>
      <c r="U2019" s="1"/>
      <c r="V2019" s="9"/>
      <c r="W2019" s="1"/>
      <c r="X2019" s="1"/>
      <c r="Y2019" s="1"/>
      <c r="Z2019" s="1"/>
      <c r="AA2019" s="1"/>
      <c r="AB2019" s="1"/>
      <c r="AC2019" s="65"/>
    </row>
    <row r="2020" spans="2:29" x14ac:dyDescent="0.25">
      <c r="B2020" s="1"/>
      <c r="C2020" s="1"/>
      <c r="D2020" s="1"/>
      <c r="E2020" s="1"/>
      <c r="F2020" s="1"/>
      <c r="G2020" s="1"/>
      <c r="H2020" s="1"/>
      <c r="I2020" s="1"/>
      <c r="J2020" s="9"/>
      <c r="K2020" s="1"/>
      <c r="L2020" s="1"/>
      <c r="M2020" s="1"/>
      <c r="N2020" s="9"/>
      <c r="O2020" s="11"/>
      <c r="P2020" s="1"/>
      <c r="Q2020" s="1"/>
      <c r="R2020" s="1"/>
      <c r="S2020" s="1"/>
      <c r="T2020" s="1"/>
      <c r="U2020" s="1"/>
      <c r="V2020" s="9"/>
      <c r="W2020" s="1"/>
      <c r="X2020" s="1"/>
      <c r="Y2020" s="1"/>
      <c r="Z2020" s="1"/>
      <c r="AA2020" s="1"/>
      <c r="AB2020" s="1"/>
      <c r="AC2020" s="65"/>
    </row>
    <row r="2021" spans="2:29" x14ac:dyDescent="0.25">
      <c r="B2021" s="1"/>
      <c r="C2021" s="1"/>
      <c r="D2021" s="1"/>
      <c r="E2021" s="1"/>
      <c r="F2021" s="1"/>
      <c r="G2021" s="1"/>
      <c r="H2021" s="1"/>
      <c r="I2021" s="1"/>
      <c r="J2021" s="9"/>
      <c r="K2021" s="1"/>
      <c r="L2021" s="1"/>
      <c r="M2021" s="1"/>
      <c r="N2021" s="9"/>
      <c r="O2021" s="11"/>
      <c r="P2021" s="1"/>
      <c r="Q2021" s="1"/>
      <c r="R2021" s="1"/>
      <c r="S2021" s="1"/>
      <c r="T2021" s="1"/>
      <c r="U2021" s="1"/>
      <c r="V2021" s="9"/>
      <c r="W2021" s="1"/>
      <c r="X2021" s="1"/>
      <c r="Y2021" s="1"/>
      <c r="Z2021" s="1"/>
      <c r="AA2021" s="1"/>
      <c r="AB2021" s="1"/>
      <c r="AC2021" s="65"/>
    </row>
    <row r="2022" spans="2:29" x14ac:dyDescent="0.25">
      <c r="B2022" s="1"/>
      <c r="C2022" s="1"/>
      <c r="D2022" s="1"/>
      <c r="E2022" s="1"/>
      <c r="F2022" s="1"/>
      <c r="G2022" s="1"/>
      <c r="H2022" s="1"/>
      <c r="I2022" s="1"/>
      <c r="J2022" s="9"/>
      <c r="K2022" s="1"/>
      <c r="L2022" s="1"/>
      <c r="M2022" s="1"/>
      <c r="N2022" s="9"/>
      <c r="O2022" s="11"/>
      <c r="P2022" s="1"/>
      <c r="Q2022" s="1"/>
      <c r="R2022" s="1"/>
      <c r="S2022" s="1"/>
      <c r="T2022" s="1"/>
      <c r="U2022" s="1"/>
      <c r="V2022" s="9"/>
      <c r="W2022" s="1"/>
      <c r="X2022" s="1"/>
      <c r="Y2022" s="1"/>
      <c r="Z2022" s="1"/>
      <c r="AA2022" s="1"/>
      <c r="AB2022" s="1"/>
      <c r="AC2022" s="65"/>
    </row>
    <row r="2023" spans="2:29" x14ac:dyDescent="0.25">
      <c r="B2023" s="1"/>
      <c r="C2023" s="1"/>
      <c r="D2023" s="1"/>
      <c r="E2023" s="1"/>
      <c r="F2023" s="1"/>
      <c r="G2023" s="1"/>
      <c r="H2023" s="1"/>
      <c r="I2023" s="1"/>
      <c r="J2023" s="9"/>
      <c r="K2023" s="1"/>
      <c r="L2023" s="1"/>
      <c r="M2023" s="1"/>
      <c r="N2023" s="9"/>
      <c r="O2023" s="11"/>
      <c r="P2023" s="1"/>
      <c r="Q2023" s="1"/>
      <c r="R2023" s="1"/>
      <c r="S2023" s="1"/>
      <c r="T2023" s="1"/>
      <c r="U2023" s="1"/>
      <c r="V2023" s="9"/>
      <c r="W2023" s="1"/>
      <c r="X2023" s="1"/>
      <c r="Y2023" s="1"/>
      <c r="Z2023" s="1"/>
      <c r="AA2023" s="1"/>
      <c r="AB2023" s="1"/>
      <c r="AC2023" s="65"/>
    </row>
    <row r="2024" spans="2:29" x14ac:dyDescent="0.25">
      <c r="B2024" s="1"/>
      <c r="C2024" s="1"/>
      <c r="D2024" s="1"/>
      <c r="E2024" s="1"/>
      <c r="F2024" s="1"/>
      <c r="G2024" s="1"/>
      <c r="H2024" s="1"/>
      <c r="I2024" s="1"/>
      <c r="J2024" s="9"/>
      <c r="K2024" s="1"/>
      <c r="L2024" s="1"/>
      <c r="M2024" s="1"/>
      <c r="N2024" s="9"/>
      <c r="O2024" s="11"/>
      <c r="P2024" s="1"/>
      <c r="Q2024" s="1"/>
      <c r="R2024" s="1"/>
      <c r="S2024" s="1"/>
      <c r="T2024" s="1"/>
      <c r="U2024" s="1"/>
      <c r="V2024" s="9"/>
      <c r="W2024" s="1"/>
      <c r="X2024" s="1"/>
      <c r="Y2024" s="1"/>
      <c r="Z2024" s="1"/>
      <c r="AA2024" s="1"/>
      <c r="AB2024" s="1"/>
      <c r="AC2024" s="65"/>
    </row>
    <row r="2025" spans="2:29" x14ac:dyDescent="0.25">
      <c r="B2025" s="1"/>
      <c r="C2025" s="1"/>
      <c r="D2025" s="1"/>
      <c r="E2025" s="1"/>
      <c r="F2025" s="1"/>
      <c r="G2025" s="1"/>
      <c r="H2025" s="1"/>
      <c r="I2025" s="1"/>
      <c r="J2025" s="9"/>
      <c r="K2025" s="1"/>
      <c r="L2025" s="1"/>
      <c r="M2025" s="1"/>
      <c r="N2025" s="9"/>
      <c r="O2025" s="11"/>
      <c r="P2025" s="1"/>
      <c r="Q2025" s="1"/>
      <c r="R2025" s="1"/>
      <c r="S2025" s="1"/>
      <c r="T2025" s="1"/>
      <c r="U2025" s="1"/>
      <c r="V2025" s="9"/>
      <c r="W2025" s="1"/>
      <c r="X2025" s="1"/>
      <c r="Y2025" s="1"/>
      <c r="Z2025" s="1"/>
      <c r="AA2025" s="1"/>
      <c r="AB2025" s="1"/>
      <c r="AC2025" s="65"/>
    </row>
    <row r="2026" spans="2:29" x14ac:dyDescent="0.25">
      <c r="B2026" s="1"/>
      <c r="C2026" s="1"/>
      <c r="D2026" s="1"/>
      <c r="E2026" s="1"/>
      <c r="F2026" s="1"/>
      <c r="G2026" s="1"/>
      <c r="H2026" s="1"/>
      <c r="I2026" s="1"/>
      <c r="J2026" s="9"/>
      <c r="K2026" s="1"/>
      <c r="L2026" s="1"/>
      <c r="M2026" s="1"/>
      <c r="N2026" s="9"/>
      <c r="O2026" s="11"/>
      <c r="P2026" s="1"/>
      <c r="Q2026" s="1"/>
      <c r="R2026" s="1"/>
      <c r="S2026" s="1"/>
      <c r="T2026" s="1"/>
      <c r="U2026" s="1"/>
      <c r="V2026" s="9"/>
      <c r="W2026" s="1"/>
      <c r="X2026" s="1"/>
      <c r="Y2026" s="1"/>
      <c r="Z2026" s="1"/>
      <c r="AA2026" s="1"/>
      <c r="AB2026" s="1"/>
      <c r="AC2026" s="65"/>
    </row>
    <row r="2027" spans="2:29" x14ac:dyDescent="0.25">
      <c r="B2027" s="1"/>
      <c r="C2027" s="1"/>
      <c r="D2027" s="1"/>
      <c r="E2027" s="1"/>
      <c r="F2027" s="1"/>
      <c r="G2027" s="1"/>
      <c r="H2027" s="1"/>
      <c r="I2027" s="1"/>
      <c r="J2027" s="9"/>
      <c r="K2027" s="1"/>
      <c r="L2027" s="1"/>
      <c r="M2027" s="1"/>
      <c r="N2027" s="9"/>
      <c r="O2027" s="11"/>
      <c r="P2027" s="1"/>
      <c r="Q2027" s="1"/>
      <c r="R2027" s="1"/>
      <c r="S2027" s="1"/>
      <c r="T2027" s="1"/>
      <c r="U2027" s="1"/>
      <c r="V2027" s="9"/>
      <c r="W2027" s="1"/>
      <c r="X2027" s="1"/>
      <c r="Y2027" s="1"/>
      <c r="Z2027" s="1"/>
      <c r="AA2027" s="1"/>
      <c r="AB2027" s="1"/>
      <c r="AC2027" s="65"/>
    </row>
    <row r="2028" spans="2:29" x14ac:dyDescent="0.25">
      <c r="B2028" s="1"/>
      <c r="C2028" s="1"/>
      <c r="D2028" s="1"/>
      <c r="E2028" s="1"/>
      <c r="F2028" s="1"/>
      <c r="G2028" s="1"/>
      <c r="H2028" s="1"/>
      <c r="I2028" s="1"/>
      <c r="J2028" s="9"/>
      <c r="K2028" s="1"/>
      <c r="L2028" s="1"/>
      <c r="M2028" s="1"/>
      <c r="N2028" s="9"/>
      <c r="O2028" s="11"/>
      <c r="P2028" s="1"/>
      <c r="Q2028" s="1"/>
      <c r="R2028" s="1"/>
      <c r="S2028" s="1"/>
      <c r="T2028" s="1"/>
      <c r="U2028" s="1"/>
      <c r="V2028" s="9"/>
      <c r="W2028" s="1"/>
      <c r="X2028" s="1"/>
      <c r="Y2028" s="1"/>
      <c r="Z2028" s="1"/>
      <c r="AA2028" s="1"/>
      <c r="AB2028" s="1"/>
      <c r="AC2028" s="65"/>
    </row>
    <row r="2029" spans="2:29" x14ac:dyDescent="0.25">
      <c r="B2029" s="1"/>
      <c r="C2029" s="1"/>
      <c r="D2029" s="1"/>
      <c r="E2029" s="1"/>
      <c r="F2029" s="1"/>
      <c r="G2029" s="1"/>
      <c r="H2029" s="1"/>
      <c r="I2029" s="1"/>
      <c r="J2029" s="9"/>
      <c r="K2029" s="1"/>
      <c r="L2029" s="1"/>
      <c r="M2029" s="1"/>
      <c r="N2029" s="9"/>
      <c r="O2029" s="11"/>
      <c r="P2029" s="1"/>
      <c r="Q2029" s="1"/>
      <c r="R2029" s="1"/>
      <c r="S2029" s="1"/>
      <c r="T2029" s="1"/>
      <c r="U2029" s="1"/>
      <c r="V2029" s="9"/>
      <c r="W2029" s="1"/>
      <c r="X2029" s="1"/>
      <c r="Y2029" s="1"/>
      <c r="Z2029" s="1"/>
      <c r="AA2029" s="1"/>
      <c r="AB2029" s="1"/>
      <c r="AC2029" s="65"/>
    </row>
    <row r="2030" spans="2:29" x14ac:dyDescent="0.25">
      <c r="B2030" s="1"/>
      <c r="C2030" s="1"/>
      <c r="D2030" s="1"/>
      <c r="E2030" s="1"/>
      <c r="F2030" s="1"/>
      <c r="G2030" s="1"/>
      <c r="H2030" s="1"/>
      <c r="I2030" s="1"/>
      <c r="J2030" s="9"/>
      <c r="K2030" s="1"/>
      <c r="L2030" s="1"/>
      <c r="M2030" s="1"/>
      <c r="N2030" s="9"/>
      <c r="O2030" s="11"/>
      <c r="P2030" s="1"/>
      <c r="Q2030" s="1"/>
      <c r="R2030" s="1"/>
      <c r="S2030" s="1"/>
      <c r="T2030" s="1"/>
      <c r="U2030" s="1"/>
      <c r="V2030" s="9"/>
      <c r="W2030" s="1"/>
      <c r="X2030" s="1"/>
      <c r="Y2030" s="1"/>
      <c r="Z2030" s="1"/>
      <c r="AA2030" s="1"/>
      <c r="AB2030" s="1"/>
      <c r="AC2030" s="65"/>
    </row>
    <row r="2031" spans="2:29" x14ac:dyDescent="0.25">
      <c r="B2031" s="1"/>
      <c r="C2031" s="1"/>
      <c r="D2031" s="1"/>
      <c r="E2031" s="1"/>
      <c r="F2031" s="1"/>
      <c r="G2031" s="1"/>
      <c r="H2031" s="1"/>
      <c r="I2031" s="1"/>
      <c r="J2031" s="9"/>
      <c r="K2031" s="1"/>
      <c r="L2031" s="1"/>
      <c r="M2031" s="1"/>
      <c r="N2031" s="9"/>
      <c r="O2031" s="11"/>
      <c r="P2031" s="1"/>
      <c r="Q2031" s="1"/>
      <c r="R2031" s="1"/>
      <c r="S2031" s="1"/>
      <c r="T2031" s="1"/>
      <c r="U2031" s="1"/>
      <c r="V2031" s="9"/>
      <c r="W2031" s="1"/>
      <c r="X2031" s="1"/>
      <c r="Y2031" s="1"/>
      <c r="Z2031" s="1"/>
      <c r="AA2031" s="1"/>
      <c r="AB2031" s="1"/>
      <c r="AC2031" s="65"/>
    </row>
    <row r="2032" spans="2:29" x14ac:dyDescent="0.25">
      <c r="B2032" s="1"/>
      <c r="C2032" s="1"/>
      <c r="D2032" s="1"/>
      <c r="E2032" s="1"/>
      <c r="F2032" s="1"/>
      <c r="G2032" s="1"/>
      <c r="H2032" s="1"/>
      <c r="I2032" s="1"/>
      <c r="J2032" s="9"/>
      <c r="K2032" s="1"/>
      <c r="L2032" s="1"/>
      <c r="M2032" s="1"/>
      <c r="N2032" s="9"/>
      <c r="O2032" s="11"/>
      <c r="P2032" s="1"/>
      <c r="Q2032" s="1"/>
      <c r="R2032" s="1"/>
      <c r="S2032" s="1"/>
      <c r="T2032" s="1"/>
      <c r="U2032" s="1"/>
      <c r="V2032" s="9"/>
      <c r="W2032" s="1"/>
      <c r="X2032" s="1"/>
      <c r="Y2032" s="1"/>
      <c r="Z2032" s="1"/>
      <c r="AA2032" s="1"/>
      <c r="AB2032" s="1"/>
      <c r="AC2032" s="65"/>
    </row>
    <row r="2033" spans="2:29" x14ac:dyDescent="0.25">
      <c r="B2033" s="1"/>
      <c r="C2033" s="1"/>
      <c r="D2033" s="1"/>
      <c r="E2033" s="1"/>
      <c r="F2033" s="1"/>
      <c r="G2033" s="1"/>
      <c r="H2033" s="1"/>
      <c r="I2033" s="1"/>
      <c r="J2033" s="9"/>
      <c r="K2033" s="1"/>
      <c r="L2033" s="1"/>
      <c r="M2033" s="1"/>
      <c r="N2033" s="9"/>
      <c r="O2033" s="11"/>
      <c r="P2033" s="1"/>
      <c r="Q2033" s="1"/>
      <c r="R2033" s="1"/>
      <c r="S2033" s="1"/>
      <c r="T2033" s="1"/>
      <c r="U2033" s="1"/>
      <c r="V2033" s="9"/>
      <c r="W2033" s="1"/>
      <c r="X2033" s="1"/>
      <c r="Y2033" s="1"/>
      <c r="Z2033" s="1"/>
      <c r="AA2033" s="1"/>
      <c r="AB2033" s="1"/>
      <c r="AC2033" s="65"/>
    </row>
    <row r="2034" spans="2:29" x14ac:dyDescent="0.25">
      <c r="B2034" s="1"/>
      <c r="C2034" s="1"/>
      <c r="D2034" s="1"/>
      <c r="E2034" s="1"/>
      <c r="F2034" s="1"/>
      <c r="G2034" s="1"/>
      <c r="H2034" s="1"/>
      <c r="I2034" s="1"/>
      <c r="J2034" s="9"/>
      <c r="K2034" s="1"/>
      <c r="L2034" s="1"/>
      <c r="M2034" s="1"/>
      <c r="N2034" s="9"/>
      <c r="O2034" s="11"/>
      <c r="P2034" s="1"/>
      <c r="Q2034" s="1"/>
      <c r="R2034" s="1"/>
      <c r="S2034" s="1"/>
      <c r="T2034" s="1"/>
      <c r="U2034" s="1"/>
      <c r="V2034" s="9"/>
      <c r="W2034" s="1"/>
      <c r="X2034" s="1"/>
      <c r="Y2034" s="1"/>
      <c r="Z2034" s="1"/>
      <c r="AA2034" s="1"/>
      <c r="AB2034" s="1"/>
      <c r="AC2034" s="65"/>
    </row>
    <row r="2035" spans="2:29" x14ac:dyDescent="0.25">
      <c r="B2035" s="1"/>
      <c r="C2035" s="1"/>
      <c r="D2035" s="1"/>
      <c r="E2035" s="1"/>
      <c r="F2035" s="1"/>
      <c r="G2035" s="1"/>
      <c r="H2035" s="1"/>
      <c r="I2035" s="1"/>
      <c r="J2035" s="9"/>
      <c r="K2035" s="1"/>
      <c r="L2035" s="1"/>
      <c r="M2035" s="1"/>
      <c r="N2035" s="9"/>
      <c r="O2035" s="11"/>
      <c r="P2035" s="1"/>
      <c r="Q2035" s="1"/>
      <c r="R2035" s="1"/>
      <c r="S2035" s="1"/>
      <c r="T2035" s="1"/>
      <c r="U2035" s="1"/>
      <c r="V2035" s="9"/>
      <c r="W2035" s="1"/>
      <c r="X2035" s="1"/>
      <c r="Y2035" s="1"/>
      <c r="Z2035" s="1"/>
      <c r="AA2035" s="1"/>
      <c r="AB2035" s="1"/>
      <c r="AC2035" s="65"/>
    </row>
    <row r="2036" spans="2:29" x14ac:dyDescent="0.25">
      <c r="B2036" s="1"/>
      <c r="C2036" s="1"/>
      <c r="D2036" s="1"/>
      <c r="E2036" s="1"/>
      <c r="F2036" s="1"/>
      <c r="G2036" s="1"/>
      <c r="H2036" s="1"/>
      <c r="I2036" s="1"/>
      <c r="J2036" s="9"/>
      <c r="K2036" s="1"/>
      <c r="L2036" s="1"/>
      <c r="M2036" s="1"/>
      <c r="N2036" s="9"/>
      <c r="O2036" s="11"/>
      <c r="P2036" s="1"/>
      <c r="Q2036" s="1"/>
      <c r="R2036" s="1"/>
      <c r="S2036" s="1"/>
      <c r="T2036" s="1"/>
      <c r="U2036" s="1"/>
      <c r="V2036" s="9"/>
      <c r="W2036" s="1"/>
      <c r="X2036" s="1"/>
      <c r="Y2036" s="1"/>
      <c r="Z2036" s="1"/>
      <c r="AA2036" s="1"/>
      <c r="AB2036" s="1"/>
      <c r="AC2036" s="65"/>
    </row>
    <row r="2037" spans="2:29" x14ac:dyDescent="0.25">
      <c r="B2037" s="1"/>
      <c r="C2037" s="1"/>
      <c r="D2037" s="1"/>
      <c r="E2037" s="1"/>
      <c r="F2037" s="1"/>
      <c r="G2037" s="1"/>
      <c r="H2037" s="1"/>
      <c r="I2037" s="1"/>
      <c r="J2037" s="9"/>
      <c r="K2037" s="1"/>
      <c r="L2037" s="1"/>
      <c r="M2037" s="1"/>
      <c r="N2037" s="9"/>
      <c r="O2037" s="11"/>
      <c r="P2037" s="1"/>
      <c r="Q2037" s="1"/>
      <c r="R2037" s="1"/>
      <c r="S2037" s="1"/>
      <c r="T2037" s="1"/>
      <c r="U2037" s="1"/>
      <c r="V2037" s="9"/>
      <c r="W2037" s="1"/>
      <c r="X2037" s="1"/>
      <c r="Y2037" s="1"/>
      <c r="Z2037" s="1"/>
      <c r="AA2037" s="1"/>
      <c r="AB2037" s="1"/>
      <c r="AC2037" s="65"/>
    </row>
    <row r="2038" spans="2:29" x14ac:dyDescent="0.25">
      <c r="B2038" s="1"/>
      <c r="C2038" s="1"/>
      <c r="D2038" s="1"/>
      <c r="E2038" s="1"/>
      <c r="F2038" s="1"/>
      <c r="G2038" s="1"/>
      <c r="H2038" s="1"/>
      <c r="I2038" s="1"/>
      <c r="J2038" s="9"/>
      <c r="K2038" s="1"/>
      <c r="L2038" s="1"/>
      <c r="M2038" s="1"/>
      <c r="N2038" s="9"/>
      <c r="O2038" s="11"/>
      <c r="P2038" s="1"/>
      <c r="Q2038" s="1"/>
      <c r="R2038" s="1"/>
      <c r="S2038" s="1"/>
      <c r="T2038" s="1"/>
      <c r="U2038" s="1"/>
      <c r="V2038" s="9"/>
      <c r="W2038" s="1"/>
      <c r="X2038" s="1"/>
      <c r="Y2038" s="1"/>
      <c r="Z2038" s="1"/>
      <c r="AA2038" s="1"/>
      <c r="AB2038" s="1"/>
      <c r="AC2038" s="65"/>
    </row>
    <row r="2039" spans="2:29" x14ac:dyDescent="0.25">
      <c r="B2039" s="1"/>
      <c r="C2039" s="1"/>
      <c r="D2039" s="1"/>
      <c r="E2039" s="1"/>
      <c r="F2039" s="1"/>
      <c r="G2039" s="1"/>
      <c r="H2039" s="1"/>
      <c r="I2039" s="1"/>
      <c r="J2039" s="9"/>
      <c r="K2039" s="1"/>
      <c r="L2039" s="1"/>
      <c r="M2039" s="1"/>
      <c r="N2039" s="9"/>
      <c r="O2039" s="11"/>
      <c r="P2039" s="1"/>
      <c r="Q2039" s="1"/>
      <c r="R2039" s="1"/>
      <c r="S2039" s="1"/>
      <c r="T2039" s="1"/>
      <c r="U2039" s="1"/>
      <c r="V2039" s="9"/>
      <c r="W2039" s="1"/>
      <c r="X2039" s="1"/>
      <c r="Y2039" s="1"/>
      <c r="Z2039" s="1"/>
      <c r="AA2039" s="1"/>
      <c r="AB2039" s="1"/>
      <c r="AC2039" s="65"/>
    </row>
    <row r="2040" spans="2:29" x14ac:dyDescent="0.25">
      <c r="B2040" s="1"/>
      <c r="C2040" s="1"/>
      <c r="D2040" s="1"/>
      <c r="E2040" s="1"/>
      <c r="F2040" s="1"/>
      <c r="G2040" s="1"/>
      <c r="H2040" s="1"/>
      <c r="I2040" s="1"/>
      <c r="J2040" s="9"/>
      <c r="K2040" s="1"/>
      <c r="L2040" s="1"/>
      <c r="M2040" s="1"/>
      <c r="N2040" s="9"/>
      <c r="O2040" s="11"/>
      <c r="P2040" s="1"/>
      <c r="Q2040" s="1"/>
      <c r="R2040" s="1"/>
      <c r="S2040" s="1"/>
      <c r="T2040" s="1"/>
      <c r="U2040" s="1"/>
      <c r="V2040" s="9"/>
      <c r="W2040" s="1"/>
      <c r="X2040" s="1"/>
      <c r="Y2040" s="1"/>
      <c r="Z2040" s="1"/>
      <c r="AA2040" s="1"/>
      <c r="AB2040" s="1"/>
      <c r="AC2040" s="65"/>
    </row>
    <row r="2041" spans="2:29" x14ac:dyDescent="0.25">
      <c r="B2041" s="1"/>
      <c r="C2041" s="1"/>
      <c r="D2041" s="1"/>
      <c r="E2041" s="1"/>
      <c r="F2041" s="1"/>
      <c r="G2041" s="1"/>
      <c r="H2041" s="1"/>
      <c r="I2041" s="1"/>
      <c r="J2041" s="9"/>
      <c r="K2041" s="1"/>
      <c r="L2041" s="1"/>
      <c r="M2041" s="1"/>
      <c r="N2041" s="9"/>
      <c r="O2041" s="11"/>
      <c r="P2041" s="1"/>
      <c r="Q2041" s="1"/>
      <c r="R2041" s="1"/>
      <c r="S2041" s="1"/>
      <c r="T2041" s="1"/>
      <c r="U2041" s="1"/>
      <c r="V2041" s="9"/>
      <c r="W2041" s="1"/>
      <c r="X2041" s="1"/>
      <c r="Y2041" s="1"/>
      <c r="Z2041" s="1"/>
      <c r="AA2041" s="1"/>
      <c r="AB2041" s="1"/>
      <c r="AC2041" s="65"/>
    </row>
    <row r="2042" spans="2:29" x14ac:dyDescent="0.25">
      <c r="B2042" s="1"/>
      <c r="C2042" s="1"/>
      <c r="D2042" s="1"/>
      <c r="E2042" s="1"/>
      <c r="F2042" s="1"/>
      <c r="G2042" s="1"/>
      <c r="H2042" s="1"/>
      <c r="I2042" s="1"/>
      <c r="J2042" s="9"/>
      <c r="K2042" s="1"/>
      <c r="L2042" s="1"/>
      <c r="M2042" s="1"/>
      <c r="N2042" s="9"/>
      <c r="O2042" s="11"/>
      <c r="P2042" s="1"/>
      <c r="Q2042" s="1"/>
      <c r="R2042" s="1"/>
      <c r="S2042" s="1"/>
      <c r="T2042" s="1"/>
      <c r="U2042" s="1"/>
      <c r="V2042" s="9"/>
      <c r="W2042" s="1"/>
      <c r="X2042" s="1"/>
      <c r="Y2042" s="1"/>
      <c r="Z2042" s="1"/>
      <c r="AA2042" s="1"/>
      <c r="AB2042" s="1"/>
      <c r="AC2042" s="65"/>
    </row>
    <row r="2043" spans="2:29" x14ac:dyDescent="0.25">
      <c r="B2043" s="1"/>
      <c r="C2043" s="1"/>
      <c r="D2043" s="1"/>
      <c r="E2043" s="1"/>
      <c r="F2043" s="1"/>
      <c r="G2043" s="1"/>
      <c r="H2043" s="1"/>
      <c r="I2043" s="1"/>
      <c r="J2043" s="9"/>
      <c r="K2043" s="1"/>
      <c r="L2043" s="1"/>
      <c r="M2043" s="1"/>
      <c r="N2043" s="9"/>
      <c r="O2043" s="11"/>
      <c r="P2043" s="1"/>
      <c r="Q2043" s="1"/>
      <c r="R2043" s="1"/>
      <c r="S2043" s="1"/>
      <c r="T2043" s="1"/>
      <c r="U2043" s="1"/>
      <c r="V2043" s="9"/>
      <c r="W2043" s="1"/>
      <c r="X2043" s="1"/>
      <c r="Y2043" s="1"/>
      <c r="Z2043" s="1"/>
      <c r="AA2043" s="1"/>
      <c r="AB2043" s="1"/>
      <c r="AC2043" s="65"/>
    </row>
    <row r="2044" spans="2:29" x14ac:dyDescent="0.25">
      <c r="B2044" s="1"/>
      <c r="C2044" s="1"/>
      <c r="D2044" s="1"/>
      <c r="E2044" s="1"/>
      <c r="F2044" s="1"/>
      <c r="G2044" s="1"/>
      <c r="H2044" s="1"/>
      <c r="I2044" s="1"/>
      <c r="J2044" s="9"/>
      <c r="K2044" s="1"/>
      <c r="L2044" s="1"/>
      <c r="M2044" s="1"/>
      <c r="N2044" s="9"/>
      <c r="O2044" s="11"/>
      <c r="P2044" s="1"/>
      <c r="Q2044" s="1"/>
      <c r="R2044" s="1"/>
      <c r="S2044" s="1"/>
      <c r="T2044" s="1"/>
      <c r="U2044" s="1"/>
      <c r="V2044" s="9"/>
      <c r="W2044" s="1"/>
      <c r="X2044" s="1"/>
      <c r="Y2044" s="1"/>
      <c r="Z2044" s="1"/>
      <c r="AA2044" s="1"/>
      <c r="AB2044" s="1"/>
      <c r="AC2044" s="65"/>
    </row>
    <row r="2045" spans="2:29" x14ac:dyDescent="0.25">
      <c r="B2045" s="1"/>
      <c r="C2045" s="1"/>
      <c r="D2045" s="1"/>
      <c r="E2045" s="1"/>
      <c r="F2045" s="1"/>
      <c r="G2045" s="1"/>
      <c r="H2045" s="1"/>
      <c r="I2045" s="1"/>
      <c r="J2045" s="9"/>
      <c r="K2045" s="1"/>
      <c r="L2045" s="1"/>
      <c r="M2045" s="1"/>
      <c r="N2045" s="9"/>
      <c r="O2045" s="11"/>
      <c r="P2045" s="1"/>
      <c r="Q2045" s="1"/>
      <c r="R2045" s="1"/>
      <c r="S2045" s="1"/>
      <c r="T2045" s="1"/>
      <c r="U2045" s="1"/>
      <c r="V2045" s="9"/>
      <c r="W2045" s="1"/>
      <c r="X2045" s="1"/>
      <c r="Y2045" s="1"/>
      <c r="Z2045" s="1"/>
      <c r="AA2045" s="1"/>
      <c r="AB2045" s="1"/>
      <c r="AC2045" s="65"/>
    </row>
    <row r="2046" spans="2:29" x14ac:dyDescent="0.25">
      <c r="B2046" s="1"/>
      <c r="C2046" s="1"/>
      <c r="D2046" s="1"/>
      <c r="E2046" s="1"/>
      <c r="F2046" s="1"/>
      <c r="G2046" s="1"/>
      <c r="H2046" s="1"/>
      <c r="I2046" s="1"/>
      <c r="J2046" s="9"/>
      <c r="K2046" s="1"/>
      <c r="L2046" s="1"/>
      <c r="M2046" s="1"/>
      <c r="N2046" s="9"/>
      <c r="O2046" s="11"/>
      <c r="P2046" s="1"/>
      <c r="Q2046" s="1"/>
      <c r="R2046" s="1"/>
      <c r="S2046" s="1"/>
      <c r="T2046" s="1"/>
      <c r="U2046" s="1"/>
      <c r="V2046" s="9"/>
      <c r="W2046" s="1"/>
      <c r="X2046" s="1"/>
      <c r="Y2046" s="1"/>
      <c r="Z2046" s="1"/>
      <c r="AA2046" s="1"/>
      <c r="AB2046" s="1"/>
      <c r="AC2046" s="65"/>
    </row>
    <row r="2047" spans="2:29" x14ac:dyDescent="0.25">
      <c r="B2047" s="1"/>
      <c r="C2047" s="1"/>
      <c r="D2047" s="1"/>
      <c r="E2047" s="1"/>
      <c r="F2047" s="1"/>
      <c r="G2047" s="1"/>
      <c r="H2047" s="1"/>
      <c r="I2047" s="1"/>
      <c r="J2047" s="9"/>
      <c r="K2047" s="1"/>
      <c r="L2047" s="1"/>
      <c r="M2047" s="1"/>
      <c r="N2047" s="9"/>
      <c r="O2047" s="11"/>
      <c r="P2047" s="1"/>
      <c r="Q2047" s="1"/>
      <c r="R2047" s="1"/>
      <c r="S2047" s="1"/>
      <c r="T2047" s="1"/>
      <c r="U2047" s="1"/>
      <c r="V2047" s="9"/>
      <c r="W2047" s="1"/>
      <c r="X2047" s="1"/>
      <c r="Y2047" s="1"/>
      <c r="Z2047" s="1"/>
      <c r="AA2047" s="1"/>
      <c r="AB2047" s="1"/>
      <c r="AC2047" s="65"/>
    </row>
    <row r="2048" spans="2:29" x14ac:dyDescent="0.25">
      <c r="B2048" s="1"/>
      <c r="C2048" s="1"/>
      <c r="D2048" s="1"/>
      <c r="E2048" s="1"/>
      <c r="F2048" s="1"/>
      <c r="G2048" s="1"/>
      <c r="H2048" s="1"/>
      <c r="I2048" s="1"/>
      <c r="J2048" s="9"/>
      <c r="K2048" s="1"/>
      <c r="L2048" s="1"/>
      <c r="M2048" s="1"/>
      <c r="N2048" s="9"/>
      <c r="O2048" s="11"/>
      <c r="P2048" s="1"/>
      <c r="Q2048" s="1"/>
      <c r="R2048" s="1"/>
      <c r="S2048" s="1"/>
      <c r="T2048" s="1"/>
      <c r="U2048" s="1"/>
      <c r="V2048" s="9"/>
      <c r="W2048" s="1"/>
      <c r="X2048" s="1"/>
      <c r="Y2048" s="1"/>
      <c r="Z2048" s="1"/>
      <c r="AA2048" s="1"/>
      <c r="AB2048" s="1"/>
      <c r="AC2048" s="65"/>
    </row>
    <row r="2049" spans="2:29" x14ac:dyDescent="0.25">
      <c r="B2049" s="1"/>
      <c r="C2049" s="1"/>
      <c r="D2049" s="1"/>
      <c r="E2049" s="1"/>
      <c r="F2049" s="1"/>
      <c r="G2049" s="1"/>
      <c r="H2049" s="1"/>
      <c r="I2049" s="1"/>
      <c r="J2049" s="9"/>
      <c r="K2049" s="1"/>
      <c r="L2049" s="1"/>
      <c r="M2049" s="1"/>
      <c r="N2049" s="9"/>
      <c r="O2049" s="11"/>
      <c r="P2049" s="1"/>
      <c r="Q2049" s="1"/>
      <c r="R2049" s="1"/>
      <c r="S2049" s="1"/>
      <c r="T2049" s="1"/>
      <c r="U2049" s="1"/>
      <c r="V2049" s="9"/>
      <c r="W2049" s="1"/>
      <c r="X2049" s="1"/>
      <c r="Y2049" s="1"/>
      <c r="Z2049" s="1"/>
      <c r="AA2049" s="1"/>
      <c r="AB2049" s="1"/>
      <c r="AC2049" s="65"/>
    </row>
    <row r="2050" spans="2:29" x14ac:dyDescent="0.25">
      <c r="B2050" s="1"/>
      <c r="C2050" s="1"/>
      <c r="D2050" s="1"/>
      <c r="E2050" s="1"/>
      <c r="F2050" s="1"/>
      <c r="G2050" s="1"/>
      <c r="H2050" s="1"/>
      <c r="I2050" s="1"/>
      <c r="J2050" s="9"/>
      <c r="K2050" s="1"/>
      <c r="L2050" s="1"/>
      <c r="M2050" s="1"/>
      <c r="N2050" s="9"/>
      <c r="O2050" s="11"/>
      <c r="P2050" s="1"/>
      <c r="Q2050" s="1"/>
      <c r="R2050" s="1"/>
      <c r="S2050" s="1"/>
      <c r="T2050" s="1"/>
      <c r="U2050" s="1"/>
      <c r="V2050" s="9"/>
      <c r="W2050" s="1"/>
      <c r="X2050" s="1"/>
      <c r="Y2050" s="1"/>
      <c r="Z2050" s="1"/>
      <c r="AA2050" s="1"/>
      <c r="AB2050" s="1"/>
      <c r="AC2050" s="65"/>
    </row>
    <row r="2051" spans="2:29" x14ac:dyDescent="0.25">
      <c r="B2051" s="1"/>
      <c r="C2051" s="1"/>
      <c r="D2051" s="1"/>
      <c r="E2051" s="1"/>
      <c r="F2051" s="1"/>
      <c r="G2051" s="1"/>
      <c r="H2051" s="1"/>
      <c r="I2051" s="1"/>
      <c r="J2051" s="9"/>
      <c r="K2051" s="1"/>
      <c r="L2051" s="1"/>
      <c r="M2051" s="1"/>
      <c r="N2051" s="9"/>
      <c r="O2051" s="11"/>
      <c r="P2051" s="1"/>
      <c r="Q2051" s="1"/>
      <c r="R2051" s="1"/>
      <c r="S2051" s="1"/>
      <c r="T2051" s="1"/>
      <c r="U2051" s="1"/>
      <c r="V2051" s="9"/>
      <c r="W2051" s="1"/>
      <c r="X2051" s="1"/>
      <c r="Y2051" s="1"/>
      <c r="Z2051" s="1"/>
      <c r="AA2051" s="1"/>
      <c r="AB2051" s="1"/>
      <c r="AC2051" s="65"/>
    </row>
    <row r="2052" spans="2:29" x14ac:dyDescent="0.25">
      <c r="B2052" s="1"/>
      <c r="C2052" s="1"/>
      <c r="D2052" s="1"/>
      <c r="E2052" s="1"/>
      <c r="F2052" s="1"/>
      <c r="G2052" s="1"/>
      <c r="H2052" s="1"/>
      <c r="I2052" s="1"/>
      <c r="J2052" s="9"/>
      <c r="K2052" s="1"/>
      <c r="L2052" s="1"/>
      <c r="M2052" s="1"/>
      <c r="N2052" s="9"/>
      <c r="O2052" s="11"/>
      <c r="P2052" s="1"/>
      <c r="Q2052" s="1"/>
      <c r="R2052" s="1"/>
      <c r="S2052" s="1"/>
      <c r="T2052" s="1"/>
      <c r="U2052" s="1"/>
      <c r="V2052" s="9"/>
      <c r="W2052" s="1"/>
      <c r="X2052" s="1"/>
      <c r="Y2052" s="1"/>
      <c r="Z2052" s="1"/>
      <c r="AA2052" s="1"/>
      <c r="AB2052" s="1"/>
      <c r="AC2052" s="65"/>
    </row>
    <row r="2053" spans="2:29" x14ac:dyDescent="0.25">
      <c r="B2053" s="1"/>
      <c r="C2053" s="1"/>
      <c r="D2053" s="1"/>
      <c r="E2053" s="1"/>
      <c r="F2053" s="1"/>
      <c r="G2053" s="1"/>
      <c r="H2053" s="1"/>
      <c r="I2053" s="1"/>
      <c r="J2053" s="9"/>
      <c r="K2053" s="1"/>
      <c r="L2053" s="1"/>
      <c r="M2053" s="1"/>
      <c r="N2053" s="9"/>
      <c r="O2053" s="11"/>
      <c r="P2053" s="1"/>
      <c r="Q2053" s="1"/>
      <c r="R2053" s="1"/>
      <c r="S2053" s="1"/>
      <c r="T2053" s="1"/>
      <c r="U2053" s="1"/>
      <c r="V2053" s="9"/>
      <c r="W2053" s="1"/>
      <c r="X2053" s="1"/>
      <c r="Y2053" s="1"/>
      <c r="Z2053" s="1"/>
      <c r="AA2053" s="1"/>
      <c r="AB2053" s="1"/>
      <c r="AC2053" s="65"/>
    </row>
    <row r="2054" spans="2:29" x14ac:dyDescent="0.25">
      <c r="B2054" s="1"/>
      <c r="C2054" s="1"/>
      <c r="D2054" s="1"/>
      <c r="E2054" s="1"/>
      <c r="F2054" s="1"/>
      <c r="G2054" s="1"/>
      <c r="H2054" s="1"/>
      <c r="I2054" s="1"/>
      <c r="J2054" s="9"/>
      <c r="K2054" s="1"/>
      <c r="L2054" s="1"/>
      <c r="M2054" s="1"/>
      <c r="N2054" s="9"/>
      <c r="O2054" s="11"/>
      <c r="P2054" s="1"/>
      <c r="Q2054" s="1"/>
      <c r="R2054" s="1"/>
      <c r="S2054" s="1"/>
      <c r="T2054" s="1"/>
      <c r="U2054" s="1"/>
      <c r="V2054" s="9"/>
      <c r="W2054" s="1"/>
      <c r="X2054" s="1"/>
      <c r="Y2054" s="1"/>
      <c r="Z2054" s="1"/>
      <c r="AA2054" s="1"/>
      <c r="AB2054" s="1"/>
      <c r="AC2054" s="65"/>
    </row>
    <row r="2055" spans="2:29" x14ac:dyDescent="0.25">
      <c r="B2055" s="1"/>
      <c r="C2055" s="1"/>
      <c r="D2055" s="1"/>
      <c r="E2055" s="1"/>
      <c r="F2055" s="1"/>
      <c r="G2055" s="1"/>
      <c r="H2055" s="1"/>
      <c r="I2055" s="1"/>
      <c r="J2055" s="9"/>
      <c r="K2055" s="1"/>
      <c r="L2055" s="1"/>
      <c r="M2055" s="1"/>
      <c r="N2055" s="9"/>
      <c r="O2055" s="11"/>
      <c r="P2055" s="1"/>
      <c r="Q2055" s="1"/>
      <c r="R2055" s="1"/>
      <c r="S2055" s="1"/>
      <c r="T2055" s="1"/>
      <c r="U2055" s="1"/>
      <c r="V2055" s="9"/>
      <c r="W2055" s="1"/>
      <c r="X2055" s="1"/>
      <c r="Y2055" s="1"/>
      <c r="Z2055" s="1"/>
      <c r="AA2055" s="1"/>
      <c r="AB2055" s="1"/>
      <c r="AC2055" s="65"/>
    </row>
    <row r="2056" spans="2:29" x14ac:dyDescent="0.25">
      <c r="B2056" s="1"/>
      <c r="C2056" s="1"/>
      <c r="D2056" s="1"/>
      <c r="E2056" s="1"/>
      <c r="F2056" s="1"/>
      <c r="G2056" s="1"/>
      <c r="H2056" s="1"/>
      <c r="I2056" s="1"/>
      <c r="J2056" s="9"/>
      <c r="K2056" s="1"/>
      <c r="L2056" s="1"/>
      <c r="M2056" s="1"/>
      <c r="N2056" s="9"/>
      <c r="O2056" s="11"/>
      <c r="P2056" s="1"/>
      <c r="Q2056" s="1"/>
      <c r="R2056" s="1"/>
      <c r="S2056" s="1"/>
      <c r="T2056" s="1"/>
      <c r="U2056" s="1"/>
      <c r="V2056" s="9"/>
      <c r="W2056" s="1"/>
      <c r="X2056" s="1"/>
      <c r="Y2056" s="1"/>
      <c r="Z2056" s="1"/>
      <c r="AA2056" s="1"/>
      <c r="AB2056" s="1"/>
      <c r="AC2056" s="65"/>
    </row>
    <row r="2057" spans="2:29" x14ac:dyDescent="0.25">
      <c r="B2057" s="1"/>
      <c r="C2057" s="1"/>
      <c r="D2057" s="1"/>
      <c r="E2057" s="1"/>
      <c r="F2057" s="1"/>
      <c r="G2057" s="1"/>
      <c r="H2057" s="1"/>
      <c r="I2057" s="1"/>
      <c r="J2057" s="9"/>
      <c r="K2057" s="1"/>
      <c r="L2057" s="1"/>
      <c r="M2057" s="1"/>
      <c r="N2057" s="9"/>
      <c r="O2057" s="11"/>
      <c r="P2057" s="1"/>
      <c r="Q2057" s="1"/>
      <c r="R2057" s="1"/>
      <c r="S2057" s="1"/>
      <c r="T2057" s="1"/>
      <c r="U2057" s="1"/>
      <c r="V2057" s="9"/>
      <c r="W2057" s="1"/>
      <c r="X2057" s="1"/>
      <c r="Y2057" s="1"/>
      <c r="Z2057" s="1"/>
      <c r="AA2057" s="1"/>
      <c r="AB2057" s="1"/>
      <c r="AC2057" s="65"/>
    </row>
    <row r="2058" spans="2:29" x14ac:dyDescent="0.25">
      <c r="B2058" s="1"/>
      <c r="C2058" s="1"/>
      <c r="D2058" s="1"/>
      <c r="E2058" s="1"/>
      <c r="F2058" s="1"/>
      <c r="G2058" s="1"/>
      <c r="H2058" s="1"/>
      <c r="I2058" s="1"/>
      <c r="J2058" s="9"/>
      <c r="K2058" s="1"/>
      <c r="L2058" s="1"/>
      <c r="M2058" s="1"/>
      <c r="N2058" s="9"/>
      <c r="O2058" s="11"/>
      <c r="P2058" s="1"/>
      <c r="Q2058" s="1"/>
      <c r="R2058" s="1"/>
      <c r="S2058" s="1"/>
      <c r="T2058" s="1"/>
      <c r="U2058" s="1"/>
      <c r="V2058" s="9"/>
      <c r="W2058" s="1"/>
      <c r="X2058" s="1"/>
      <c r="Y2058" s="1"/>
      <c r="Z2058" s="1"/>
      <c r="AA2058" s="1"/>
      <c r="AB2058" s="1"/>
      <c r="AC2058" s="65"/>
    </row>
    <row r="2059" spans="2:29" x14ac:dyDescent="0.25">
      <c r="B2059" s="1"/>
      <c r="C2059" s="1"/>
      <c r="D2059" s="1"/>
      <c r="E2059" s="1"/>
      <c r="F2059" s="1"/>
      <c r="G2059" s="1"/>
      <c r="H2059" s="1"/>
      <c r="I2059" s="1"/>
      <c r="J2059" s="9"/>
      <c r="K2059" s="1"/>
      <c r="L2059" s="1"/>
      <c r="M2059" s="1"/>
      <c r="N2059" s="9"/>
      <c r="O2059" s="11"/>
      <c r="P2059" s="1"/>
      <c r="Q2059" s="1"/>
      <c r="R2059" s="1"/>
      <c r="S2059" s="1"/>
      <c r="T2059" s="1"/>
      <c r="U2059" s="1"/>
      <c r="V2059" s="9"/>
      <c r="W2059" s="1"/>
      <c r="X2059" s="1"/>
      <c r="Y2059" s="1"/>
      <c r="Z2059" s="1"/>
      <c r="AA2059" s="1"/>
      <c r="AB2059" s="1"/>
      <c r="AC2059" s="65"/>
    </row>
    <row r="2060" spans="2:29" x14ac:dyDescent="0.25">
      <c r="B2060" s="1"/>
      <c r="C2060" s="1"/>
      <c r="D2060" s="1"/>
      <c r="E2060" s="1"/>
      <c r="F2060" s="1"/>
      <c r="G2060" s="1"/>
      <c r="H2060" s="1"/>
      <c r="I2060" s="1"/>
      <c r="J2060" s="9"/>
      <c r="K2060" s="1"/>
      <c r="L2060" s="1"/>
      <c r="M2060" s="1"/>
      <c r="N2060" s="9"/>
      <c r="O2060" s="11"/>
      <c r="P2060" s="1"/>
      <c r="Q2060" s="1"/>
      <c r="R2060" s="1"/>
      <c r="S2060" s="1"/>
      <c r="T2060" s="1"/>
      <c r="U2060" s="1"/>
      <c r="V2060" s="9"/>
      <c r="W2060" s="1"/>
      <c r="X2060" s="1"/>
      <c r="Y2060" s="1"/>
      <c r="Z2060" s="1"/>
      <c r="AA2060" s="1"/>
      <c r="AB2060" s="1"/>
      <c r="AC2060" s="65"/>
    </row>
    <row r="2061" spans="2:29" x14ac:dyDescent="0.25">
      <c r="B2061" s="1"/>
      <c r="C2061" s="1"/>
      <c r="D2061" s="1"/>
      <c r="E2061" s="1"/>
      <c r="F2061" s="1"/>
      <c r="G2061" s="1"/>
      <c r="H2061" s="1"/>
      <c r="I2061" s="1"/>
      <c r="J2061" s="9"/>
      <c r="K2061" s="1"/>
      <c r="L2061" s="1"/>
      <c r="M2061" s="1"/>
      <c r="N2061" s="9"/>
      <c r="O2061" s="11"/>
      <c r="P2061" s="1"/>
      <c r="Q2061" s="1"/>
      <c r="R2061" s="1"/>
      <c r="S2061" s="1"/>
      <c r="T2061" s="1"/>
      <c r="U2061" s="1"/>
      <c r="V2061" s="9"/>
      <c r="W2061" s="1"/>
      <c r="X2061" s="1"/>
      <c r="Y2061" s="1"/>
      <c r="Z2061" s="1"/>
      <c r="AA2061" s="1"/>
      <c r="AB2061" s="1"/>
      <c r="AC2061" s="65"/>
    </row>
    <row r="2062" spans="2:29" x14ac:dyDescent="0.25">
      <c r="B2062" s="1"/>
      <c r="C2062" s="1"/>
      <c r="D2062" s="1"/>
      <c r="E2062" s="1"/>
      <c r="F2062" s="1"/>
      <c r="G2062" s="1"/>
      <c r="H2062" s="1"/>
      <c r="I2062" s="1"/>
      <c r="J2062" s="9"/>
      <c r="K2062" s="1"/>
      <c r="L2062" s="1"/>
      <c r="M2062" s="1"/>
      <c r="N2062" s="9"/>
      <c r="O2062" s="11"/>
      <c r="P2062" s="1"/>
      <c r="Q2062" s="1"/>
      <c r="R2062" s="1"/>
      <c r="S2062" s="1"/>
      <c r="T2062" s="1"/>
      <c r="U2062" s="1"/>
      <c r="V2062" s="9"/>
      <c r="W2062" s="1"/>
      <c r="X2062" s="1"/>
      <c r="Y2062" s="1"/>
      <c r="Z2062" s="1"/>
      <c r="AA2062" s="1"/>
      <c r="AB2062" s="1"/>
      <c r="AC2062" s="65"/>
    </row>
    <row r="2063" spans="2:29" x14ac:dyDescent="0.25">
      <c r="B2063" s="1"/>
      <c r="C2063" s="1"/>
      <c r="D2063" s="1"/>
      <c r="E2063" s="1"/>
      <c r="F2063" s="1"/>
      <c r="G2063" s="1"/>
      <c r="H2063" s="1"/>
      <c r="I2063" s="1"/>
      <c r="J2063" s="9"/>
      <c r="K2063" s="1"/>
      <c r="L2063" s="1"/>
      <c r="M2063" s="1"/>
      <c r="N2063" s="9"/>
      <c r="O2063" s="11"/>
      <c r="P2063" s="1"/>
      <c r="Q2063" s="1"/>
      <c r="R2063" s="1"/>
      <c r="S2063" s="1"/>
      <c r="T2063" s="1"/>
      <c r="U2063" s="1"/>
      <c r="V2063" s="9"/>
      <c r="W2063" s="1"/>
      <c r="X2063" s="1"/>
      <c r="Y2063" s="1"/>
      <c r="Z2063" s="1"/>
      <c r="AA2063" s="1"/>
      <c r="AB2063" s="1"/>
      <c r="AC2063" s="65"/>
    </row>
    <row r="2064" spans="2:29" x14ac:dyDescent="0.25">
      <c r="B2064" s="1"/>
      <c r="C2064" s="1"/>
      <c r="D2064" s="1"/>
      <c r="E2064" s="1"/>
      <c r="F2064" s="1"/>
      <c r="G2064" s="1"/>
      <c r="H2064" s="1"/>
      <c r="I2064" s="1"/>
      <c r="J2064" s="9"/>
      <c r="K2064" s="1"/>
      <c r="L2064" s="1"/>
      <c r="M2064" s="1"/>
      <c r="N2064" s="9"/>
      <c r="O2064" s="11"/>
      <c r="P2064" s="1"/>
      <c r="Q2064" s="1"/>
      <c r="R2064" s="1"/>
      <c r="S2064" s="1"/>
      <c r="T2064" s="1"/>
      <c r="U2064" s="1"/>
      <c r="V2064" s="9"/>
      <c r="W2064" s="1"/>
      <c r="X2064" s="1"/>
      <c r="Y2064" s="1"/>
      <c r="Z2064" s="1"/>
      <c r="AA2064" s="1"/>
      <c r="AB2064" s="1"/>
      <c r="AC2064" s="65"/>
    </row>
    <row r="2065" spans="2:29" x14ac:dyDescent="0.25">
      <c r="B2065" s="1"/>
      <c r="C2065" s="1"/>
      <c r="D2065" s="1"/>
      <c r="E2065" s="1"/>
      <c r="F2065" s="1"/>
      <c r="G2065" s="1"/>
      <c r="H2065" s="1"/>
      <c r="I2065" s="1"/>
      <c r="J2065" s="9"/>
      <c r="K2065" s="1"/>
      <c r="L2065" s="1"/>
      <c r="M2065" s="1"/>
      <c r="N2065" s="9"/>
      <c r="O2065" s="11"/>
      <c r="P2065" s="1"/>
      <c r="Q2065" s="1"/>
      <c r="R2065" s="1"/>
      <c r="S2065" s="1"/>
      <c r="T2065" s="1"/>
      <c r="U2065" s="1"/>
      <c r="V2065" s="9"/>
      <c r="W2065" s="1"/>
      <c r="X2065" s="1"/>
      <c r="Y2065" s="1"/>
      <c r="Z2065" s="1"/>
      <c r="AA2065" s="1"/>
      <c r="AB2065" s="1"/>
      <c r="AC2065" s="65"/>
    </row>
    <row r="2066" spans="2:29" x14ac:dyDescent="0.25">
      <c r="B2066" s="1"/>
      <c r="C2066" s="1"/>
      <c r="D2066" s="1"/>
      <c r="E2066" s="1"/>
      <c r="F2066" s="1"/>
      <c r="G2066" s="1"/>
      <c r="H2066" s="1"/>
      <c r="I2066" s="1"/>
      <c r="J2066" s="9"/>
      <c r="K2066" s="1"/>
      <c r="L2066" s="1"/>
      <c r="M2066" s="1"/>
      <c r="N2066" s="9"/>
      <c r="O2066" s="11"/>
      <c r="P2066" s="1"/>
      <c r="Q2066" s="1"/>
      <c r="R2066" s="1"/>
      <c r="S2066" s="1"/>
      <c r="T2066" s="1"/>
      <c r="U2066" s="1"/>
      <c r="V2066" s="9"/>
      <c r="W2066" s="1"/>
      <c r="X2066" s="1"/>
      <c r="Y2066" s="1"/>
      <c r="Z2066" s="1"/>
      <c r="AA2066" s="1"/>
      <c r="AB2066" s="1"/>
      <c r="AC2066" s="65"/>
    </row>
    <row r="2067" spans="2:29" x14ac:dyDescent="0.25">
      <c r="B2067" s="1"/>
      <c r="C2067" s="1"/>
      <c r="D2067" s="1"/>
      <c r="E2067" s="1"/>
      <c r="F2067" s="1"/>
      <c r="G2067" s="1"/>
      <c r="H2067" s="1"/>
      <c r="I2067" s="1"/>
      <c r="J2067" s="9"/>
      <c r="K2067" s="1"/>
      <c r="L2067" s="1"/>
      <c r="M2067" s="1"/>
      <c r="N2067" s="9"/>
      <c r="O2067" s="11"/>
      <c r="P2067" s="1"/>
      <c r="Q2067" s="1"/>
      <c r="R2067" s="1"/>
      <c r="S2067" s="1"/>
      <c r="T2067" s="1"/>
      <c r="U2067" s="1"/>
      <c r="V2067" s="9"/>
      <c r="W2067" s="1"/>
      <c r="X2067" s="1"/>
      <c r="Y2067" s="1"/>
      <c r="Z2067" s="1"/>
      <c r="AA2067" s="1"/>
      <c r="AB2067" s="1"/>
      <c r="AC2067" s="65"/>
    </row>
    <row r="2068" spans="2:29" x14ac:dyDescent="0.25">
      <c r="B2068" s="1"/>
      <c r="C2068" s="1"/>
      <c r="D2068" s="1"/>
      <c r="E2068" s="1"/>
      <c r="F2068" s="1"/>
      <c r="G2068" s="1"/>
      <c r="H2068" s="1"/>
      <c r="I2068" s="1"/>
      <c r="J2068" s="9"/>
      <c r="K2068" s="1"/>
      <c r="L2068" s="1"/>
      <c r="M2068" s="1"/>
      <c r="N2068" s="9"/>
      <c r="O2068" s="11"/>
      <c r="P2068" s="1"/>
      <c r="Q2068" s="1"/>
      <c r="R2068" s="1"/>
      <c r="S2068" s="1"/>
      <c r="T2068" s="1"/>
      <c r="U2068" s="1"/>
      <c r="V2068" s="9"/>
      <c r="W2068" s="1"/>
      <c r="X2068" s="1"/>
      <c r="Y2068" s="1"/>
      <c r="Z2068" s="1"/>
      <c r="AA2068" s="1"/>
      <c r="AB2068" s="1"/>
      <c r="AC2068" s="65"/>
    </row>
    <row r="2069" spans="2:29" x14ac:dyDescent="0.25">
      <c r="B2069" s="1"/>
      <c r="C2069" s="1"/>
      <c r="D2069" s="1"/>
      <c r="E2069" s="1"/>
      <c r="F2069" s="1"/>
      <c r="G2069" s="1"/>
      <c r="H2069" s="1"/>
      <c r="I2069" s="1"/>
      <c r="J2069" s="9"/>
      <c r="K2069" s="1"/>
      <c r="L2069" s="1"/>
      <c r="M2069" s="1"/>
      <c r="N2069" s="9"/>
      <c r="O2069" s="11"/>
      <c r="P2069" s="1"/>
      <c r="Q2069" s="1"/>
      <c r="R2069" s="1"/>
      <c r="S2069" s="1"/>
      <c r="T2069" s="1"/>
      <c r="U2069" s="1"/>
      <c r="V2069" s="9"/>
      <c r="W2069" s="1"/>
      <c r="X2069" s="1"/>
      <c r="Y2069" s="1"/>
      <c r="Z2069" s="1"/>
      <c r="AA2069" s="1"/>
      <c r="AB2069" s="1"/>
      <c r="AC2069" s="65"/>
    </row>
    <row r="2070" spans="2:29" x14ac:dyDescent="0.25">
      <c r="B2070" s="1"/>
      <c r="C2070" s="1"/>
      <c r="D2070" s="1"/>
      <c r="E2070" s="1"/>
      <c r="F2070" s="1"/>
      <c r="G2070" s="1"/>
      <c r="H2070" s="1"/>
      <c r="I2070" s="1"/>
      <c r="J2070" s="9"/>
      <c r="K2070" s="1"/>
      <c r="L2070" s="1"/>
      <c r="M2070" s="1"/>
      <c r="N2070" s="9"/>
      <c r="O2070" s="11"/>
      <c r="P2070" s="1"/>
      <c r="Q2070" s="1"/>
      <c r="R2070" s="1"/>
      <c r="S2070" s="1"/>
      <c r="T2070" s="1"/>
      <c r="U2070" s="1"/>
      <c r="V2070" s="9"/>
      <c r="W2070" s="1"/>
      <c r="X2070" s="1"/>
      <c r="Y2070" s="1"/>
      <c r="Z2070" s="1"/>
      <c r="AA2070" s="1"/>
      <c r="AB2070" s="1"/>
      <c r="AC2070" s="65"/>
    </row>
    <row r="2071" spans="2:29" x14ac:dyDescent="0.25">
      <c r="B2071" s="1"/>
      <c r="C2071" s="1"/>
      <c r="D2071" s="1"/>
      <c r="E2071" s="1"/>
      <c r="F2071" s="1"/>
      <c r="G2071" s="1"/>
      <c r="H2071" s="1"/>
      <c r="I2071" s="1"/>
      <c r="J2071" s="9"/>
      <c r="K2071" s="1"/>
      <c r="L2071" s="1"/>
      <c r="M2071" s="1"/>
      <c r="N2071" s="9"/>
      <c r="O2071" s="11"/>
      <c r="P2071" s="1"/>
      <c r="Q2071" s="1"/>
      <c r="R2071" s="1"/>
      <c r="S2071" s="1"/>
      <c r="T2071" s="1"/>
      <c r="U2071" s="1"/>
      <c r="V2071" s="9"/>
      <c r="W2071" s="1"/>
      <c r="X2071" s="1"/>
      <c r="Y2071" s="1"/>
      <c r="Z2071" s="1"/>
      <c r="AA2071" s="1"/>
      <c r="AB2071" s="1"/>
      <c r="AC2071" s="65"/>
    </row>
    <row r="2072" spans="2:29" x14ac:dyDescent="0.25">
      <c r="B2072" s="1"/>
      <c r="C2072" s="1"/>
      <c r="D2072" s="1"/>
      <c r="E2072" s="1"/>
      <c r="F2072" s="1"/>
      <c r="G2072" s="1"/>
      <c r="H2072" s="1"/>
      <c r="I2072" s="1"/>
      <c r="J2072" s="9"/>
      <c r="K2072" s="1"/>
      <c r="L2072" s="1"/>
      <c r="M2072" s="1"/>
      <c r="N2072" s="9"/>
      <c r="O2072" s="11"/>
      <c r="P2072" s="1"/>
      <c r="Q2072" s="1"/>
      <c r="R2072" s="1"/>
      <c r="S2072" s="1"/>
      <c r="T2072" s="1"/>
      <c r="U2072" s="1"/>
      <c r="V2072" s="9"/>
      <c r="W2072" s="1"/>
      <c r="X2072" s="1"/>
      <c r="Y2072" s="1"/>
      <c r="Z2072" s="1"/>
      <c r="AA2072" s="1"/>
      <c r="AB2072" s="1"/>
      <c r="AC2072" s="65"/>
    </row>
    <row r="2073" spans="2:29" x14ac:dyDescent="0.25">
      <c r="B2073" s="1"/>
      <c r="C2073" s="1"/>
      <c r="D2073" s="1"/>
      <c r="E2073" s="1"/>
      <c r="F2073" s="1"/>
      <c r="G2073" s="1"/>
      <c r="H2073" s="1"/>
      <c r="I2073" s="1"/>
      <c r="J2073" s="9"/>
      <c r="K2073" s="1"/>
      <c r="L2073" s="1"/>
      <c r="M2073" s="1"/>
      <c r="N2073" s="9"/>
      <c r="O2073" s="11"/>
      <c r="P2073" s="1"/>
      <c r="Q2073" s="1"/>
      <c r="R2073" s="1"/>
      <c r="S2073" s="1"/>
      <c r="T2073" s="1"/>
      <c r="U2073" s="1"/>
      <c r="V2073" s="9"/>
      <c r="W2073" s="1"/>
      <c r="X2073" s="1"/>
      <c r="Y2073" s="1"/>
      <c r="Z2073" s="1"/>
      <c r="AA2073" s="1"/>
      <c r="AB2073" s="1"/>
      <c r="AC2073" s="65"/>
    </row>
    <row r="2074" spans="2:29" x14ac:dyDescent="0.25">
      <c r="B2074" s="1"/>
      <c r="C2074" s="1"/>
      <c r="D2074" s="1"/>
      <c r="E2074" s="1"/>
      <c r="F2074" s="1"/>
      <c r="G2074" s="1"/>
      <c r="H2074" s="1"/>
      <c r="I2074" s="1"/>
      <c r="J2074" s="9"/>
      <c r="K2074" s="1"/>
      <c r="L2074" s="1"/>
      <c r="M2074" s="1"/>
      <c r="N2074" s="9"/>
      <c r="O2074" s="11"/>
      <c r="P2074" s="1"/>
      <c r="Q2074" s="1"/>
      <c r="R2074" s="1"/>
      <c r="S2074" s="1"/>
      <c r="T2074" s="1"/>
      <c r="U2074" s="1"/>
      <c r="V2074" s="9"/>
      <c r="W2074" s="1"/>
      <c r="X2074" s="1"/>
      <c r="Y2074" s="1"/>
      <c r="Z2074" s="1"/>
      <c r="AA2074" s="1"/>
      <c r="AB2074" s="1"/>
      <c r="AC2074" s="65"/>
    </row>
    <row r="2075" spans="2:29" x14ac:dyDescent="0.25">
      <c r="B2075" s="1"/>
      <c r="C2075" s="1"/>
      <c r="D2075" s="1"/>
      <c r="E2075" s="1"/>
      <c r="F2075" s="1"/>
      <c r="G2075" s="1"/>
      <c r="H2075" s="1"/>
      <c r="I2075" s="1"/>
      <c r="J2075" s="9"/>
      <c r="K2075" s="1"/>
      <c r="L2075" s="1"/>
      <c r="M2075" s="1"/>
      <c r="N2075" s="9"/>
      <c r="O2075" s="11"/>
      <c r="P2075" s="1"/>
      <c r="Q2075" s="1"/>
      <c r="R2075" s="1"/>
      <c r="S2075" s="1"/>
      <c r="T2075" s="1"/>
      <c r="U2075" s="1"/>
      <c r="V2075" s="9"/>
      <c r="W2075" s="1"/>
      <c r="X2075" s="1"/>
      <c r="Y2075" s="1"/>
      <c r="Z2075" s="1"/>
      <c r="AA2075" s="1"/>
      <c r="AB2075" s="1"/>
      <c r="AC2075" s="65"/>
    </row>
    <row r="2076" spans="2:29" x14ac:dyDescent="0.25">
      <c r="B2076" s="1"/>
      <c r="C2076" s="1"/>
      <c r="D2076" s="1"/>
      <c r="E2076" s="1"/>
      <c r="F2076" s="1"/>
      <c r="G2076" s="1"/>
      <c r="H2076" s="1"/>
      <c r="I2076" s="1"/>
      <c r="J2076" s="9"/>
      <c r="K2076" s="1"/>
      <c r="L2076" s="1"/>
      <c r="M2076" s="1"/>
      <c r="N2076" s="9"/>
      <c r="O2076" s="11"/>
      <c r="P2076" s="1"/>
      <c r="Q2076" s="1"/>
      <c r="R2076" s="1"/>
      <c r="S2076" s="1"/>
      <c r="T2076" s="1"/>
      <c r="U2076" s="1"/>
      <c r="V2076" s="9"/>
      <c r="W2076" s="1"/>
      <c r="X2076" s="1"/>
      <c r="Y2076" s="1"/>
      <c r="Z2076" s="1"/>
      <c r="AA2076" s="1"/>
      <c r="AB2076" s="1"/>
      <c r="AC2076" s="65"/>
    </row>
    <row r="2077" spans="2:29" x14ac:dyDescent="0.25">
      <c r="B2077" s="1"/>
      <c r="C2077" s="1"/>
      <c r="D2077" s="1"/>
      <c r="E2077" s="1"/>
      <c r="F2077" s="1"/>
      <c r="G2077" s="1"/>
      <c r="H2077" s="1"/>
      <c r="I2077" s="1"/>
      <c r="J2077" s="9"/>
      <c r="K2077" s="1"/>
      <c r="L2077" s="1"/>
      <c r="M2077" s="1"/>
      <c r="N2077" s="9"/>
      <c r="O2077" s="11"/>
      <c r="P2077" s="1"/>
      <c r="Q2077" s="1"/>
      <c r="R2077" s="1"/>
      <c r="S2077" s="1"/>
      <c r="T2077" s="1"/>
      <c r="U2077" s="1"/>
      <c r="V2077" s="9"/>
      <c r="W2077" s="1"/>
      <c r="X2077" s="1"/>
      <c r="Y2077" s="1"/>
      <c r="Z2077" s="1"/>
      <c r="AA2077" s="1"/>
      <c r="AB2077" s="1"/>
      <c r="AC2077" s="65"/>
    </row>
    <row r="2078" spans="2:29" x14ac:dyDescent="0.25">
      <c r="B2078" s="1"/>
      <c r="C2078" s="1"/>
      <c r="D2078" s="1"/>
      <c r="E2078" s="1"/>
      <c r="F2078" s="1"/>
      <c r="G2078" s="1"/>
      <c r="H2078" s="1"/>
      <c r="I2078" s="1"/>
      <c r="J2078" s="9"/>
      <c r="K2078" s="1"/>
      <c r="L2078" s="1"/>
      <c r="M2078" s="1"/>
      <c r="N2078" s="9"/>
      <c r="O2078" s="11"/>
      <c r="P2078" s="1"/>
      <c r="Q2078" s="1"/>
      <c r="R2078" s="1"/>
      <c r="S2078" s="1"/>
      <c r="T2078" s="1"/>
      <c r="U2078" s="1"/>
      <c r="V2078" s="9"/>
      <c r="W2078" s="1"/>
      <c r="X2078" s="1"/>
      <c r="Y2078" s="1"/>
      <c r="Z2078" s="1"/>
      <c r="AA2078" s="1"/>
      <c r="AB2078" s="1"/>
      <c r="AC2078" s="65"/>
    </row>
    <row r="2079" spans="2:29" x14ac:dyDescent="0.25">
      <c r="B2079" s="1"/>
      <c r="C2079" s="1"/>
      <c r="D2079" s="1"/>
      <c r="E2079" s="1"/>
      <c r="F2079" s="1"/>
      <c r="G2079" s="1"/>
      <c r="H2079" s="1"/>
      <c r="I2079" s="1"/>
      <c r="J2079" s="9"/>
      <c r="K2079" s="1"/>
      <c r="L2079" s="1"/>
      <c r="M2079" s="1"/>
      <c r="N2079" s="9"/>
      <c r="O2079" s="11"/>
      <c r="P2079" s="1"/>
      <c r="Q2079" s="1"/>
      <c r="R2079" s="1"/>
      <c r="S2079" s="1"/>
      <c r="T2079" s="1"/>
      <c r="U2079" s="1"/>
      <c r="V2079" s="9"/>
      <c r="W2079" s="1"/>
      <c r="X2079" s="1"/>
      <c r="Y2079" s="1"/>
      <c r="Z2079" s="1"/>
      <c r="AA2079" s="1"/>
      <c r="AB2079" s="1"/>
      <c r="AC2079" s="65"/>
    </row>
    <row r="2080" spans="2:29" x14ac:dyDescent="0.25">
      <c r="B2080" s="1"/>
      <c r="C2080" s="1"/>
      <c r="D2080" s="1"/>
      <c r="E2080" s="1"/>
      <c r="F2080" s="1"/>
      <c r="G2080" s="1"/>
      <c r="H2080" s="1"/>
      <c r="I2080" s="1"/>
      <c r="J2080" s="9"/>
      <c r="K2080" s="1"/>
      <c r="L2080" s="1"/>
      <c r="M2080" s="1"/>
      <c r="N2080" s="9"/>
      <c r="O2080" s="11"/>
      <c r="P2080" s="1"/>
      <c r="Q2080" s="1"/>
      <c r="R2080" s="1"/>
      <c r="S2080" s="1"/>
      <c r="T2080" s="1"/>
      <c r="U2080" s="1"/>
      <c r="V2080" s="9"/>
      <c r="W2080" s="1"/>
      <c r="X2080" s="1"/>
      <c r="Y2080" s="1"/>
      <c r="Z2080" s="1"/>
      <c r="AA2080" s="1"/>
      <c r="AB2080" s="1"/>
      <c r="AC2080" s="65"/>
    </row>
    <row r="2081" spans="2:29" x14ac:dyDescent="0.25">
      <c r="B2081" s="1"/>
      <c r="C2081" s="1"/>
      <c r="D2081" s="1"/>
      <c r="E2081" s="1"/>
      <c r="F2081" s="1"/>
      <c r="G2081" s="1"/>
      <c r="H2081" s="1"/>
      <c r="I2081" s="1"/>
      <c r="J2081" s="9"/>
      <c r="K2081" s="1"/>
      <c r="L2081" s="1"/>
      <c r="M2081" s="1"/>
      <c r="N2081" s="9"/>
      <c r="O2081" s="11"/>
      <c r="P2081" s="1"/>
      <c r="Q2081" s="1"/>
      <c r="R2081" s="1"/>
      <c r="S2081" s="1"/>
      <c r="T2081" s="1"/>
      <c r="U2081" s="1"/>
      <c r="V2081" s="9"/>
      <c r="W2081" s="1"/>
      <c r="X2081" s="1"/>
      <c r="Y2081" s="1"/>
      <c r="Z2081" s="1"/>
      <c r="AA2081" s="1"/>
      <c r="AB2081" s="1"/>
      <c r="AC2081" s="65"/>
    </row>
    <row r="2082" spans="2:29" x14ac:dyDescent="0.25">
      <c r="B2082" s="1"/>
      <c r="C2082" s="1"/>
      <c r="D2082" s="1"/>
      <c r="E2082" s="1"/>
      <c r="F2082" s="1"/>
      <c r="G2082" s="1"/>
      <c r="H2082" s="1"/>
      <c r="I2082" s="1"/>
      <c r="J2082" s="9"/>
      <c r="K2082" s="1"/>
      <c r="L2082" s="1"/>
      <c r="M2082" s="1"/>
      <c r="N2082" s="9"/>
      <c r="O2082" s="11"/>
      <c r="P2082" s="1"/>
      <c r="Q2082" s="1"/>
      <c r="R2082" s="1"/>
      <c r="S2082" s="1"/>
      <c r="T2082" s="1"/>
      <c r="U2082" s="1"/>
      <c r="V2082" s="9"/>
      <c r="W2082" s="1"/>
      <c r="X2082" s="1"/>
      <c r="Y2082" s="1"/>
      <c r="Z2082" s="1"/>
      <c r="AA2082" s="1"/>
      <c r="AB2082" s="1"/>
      <c r="AC2082" s="65"/>
    </row>
    <row r="2083" spans="2:29" x14ac:dyDescent="0.25">
      <c r="B2083" s="1"/>
      <c r="C2083" s="1"/>
      <c r="D2083" s="1"/>
      <c r="E2083" s="1"/>
      <c r="F2083" s="1"/>
      <c r="G2083" s="1"/>
      <c r="H2083" s="1"/>
      <c r="I2083" s="1"/>
      <c r="J2083" s="9"/>
      <c r="K2083" s="1"/>
      <c r="L2083" s="1"/>
      <c r="M2083" s="1"/>
      <c r="N2083" s="9"/>
      <c r="O2083" s="11"/>
      <c r="P2083" s="1"/>
      <c r="Q2083" s="1"/>
      <c r="R2083" s="1"/>
      <c r="S2083" s="1"/>
      <c r="T2083" s="1"/>
      <c r="U2083" s="1"/>
      <c r="V2083" s="9"/>
      <c r="W2083" s="1"/>
      <c r="X2083" s="1"/>
      <c r="Y2083" s="1"/>
      <c r="Z2083" s="1"/>
      <c r="AA2083" s="1"/>
      <c r="AB2083" s="1"/>
      <c r="AC2083" s="65"/>
    </row>
    <row r="2084" spans="2:29" x14ac:dyDescent="0.25">
      <c r="B2084" s="1"/>
      <c r="C2084" s="1"/>
      <c r="D2084" s="1"/>
      <c r="E2084" s="1"/>
      <c r="F2084" s="1"/>
      <c r="G2084" s="1"/>
      <c r="H2084" s="1"/>
      <c r="I2084" s="1"/>
      <c r="J2084" s="9"/>
      <c r="K2084" s="1"/>
      <c r="L2084" s="1"/>
      <c r="M2084" s="1"/>
      <c r="N2084" s="9"/>
      <c r="O2084" s="11"/>
      <c r="P2084" s="1"/>
      <c r="Q2084" s="1"/>
      <c r="R2084" s="1"/>
      <c r="S2084" s="1"/>
      <c r="T2084" s="1"/>
      <c r="U2084" s="1"/>
      <c r="V2084" s="9"/>
      <c r="W2084" s="1"/>
      <c r="X2084" s="1"/>
      <c r="Y2084" s="1"/>
      <c r="Z2084" s="1"/>
      <c r="AA2084" s="1"/>
      <c r="AB2084" s="1"/>
      <c r="AC2084" s="65"/>
    </row>
    <row r="2085" spans="2:29" x14ac:dyDescent="0.25">
      <c r="B2085" s="1"/>
      <c r="C2085" s="1"/>
      <c r="D2085" s="1"/>
      <c r="E2085" s="1"/>
      <c r="F2085" s="1"/>
      <c r="G2085" s="1"/>
      <c r="H2085" s="1"/>
      <c r="I2085" s="1"/>
      <c r="J2085" s="9"/>
      <c r="K2085" s="1"/>
      <c r="L2085" s="1"/>
      <c r="M2085" s="1"/>
      <c r="N2085" s="9"/>
      <c r="O2085" s="11"/>
      <c r="P2085" s="1"/>
      <c r="Q2085" s="1"/>
      <c r="R2085" s="1"/>
      <c r="S2085" s="1"/>
      <c r="T2085" s="1"/>
      <c r="U2085" s="1"/>
      <c r="V2085" s="9"/>
      <c r="W2085" s="1"/>
      <c r="X2085" s="1"/>
      <c r="Y2085" s="1"/>
      <c r="Z2085" s="1"/>
      <c r="AA2085" s="1"/>
      <c r="AB2085" s="1"/>
      <c r="AC2085" s="65"/>
    </row>
    <row r="2086" spans="2:29" x14ac:dyDescent="0.25">
      <c r="B2086" s="1"/>
      <c r="C2086" s="1"/>
      <c r="D2086" s="1"/>
      <c r="E2086" s="1"/>
      <c r="F2086" s="1"/>
      <c r="G2086" s="1"/>
      <c r="H2086" s="1"/>
      <c r="I2086" s="1"/>
      <c r="J2086" s="9"/>
      <c r="K2086" s="1"/>
      <c r="L2086" s="1"/>
      <c r="M2086" s="1"/>
      <c r="N2086" s="9"/>
      <c r="O2086" s="11"/>
      <c r="P2086" s="1"/>
      <c r="Q2086" s="1"/>
      <c r="R2086" s="1"/>
      <c r="S2086" s="1"/>
      <c r="T2086" s="1"/>
      <c r="U2086" s="1"/>
      <c r="V2086" s="9"/>
      <c r="W2086" s="1"/>
      <c r="X2086" s="1"/>
      <c r="Y2086" s="1"/>
      <c r="Z2086" s="1"/>
      <c r="AA2086" s="1"/>
      <c r="AB2086" s="1"/>
      <c r="AC2086" s="65"/>
    </row>
    <row r="2087" spans="2:29" x14ac:dyDescent="0.25">
      <c r="B2087" s="1"/>
      <c r="C2087" s="1"/>
      <c r="D2087" s="1"/>
      <c r="E2087" s="1"/>
      <c r="F2087" s="1"/>
      <c r="G2087" s="1"/>
      <c r="H2087" s="1"/>
      <c r="I2087" s="1"/>
      <c r="J2087" s="9"/>
      <c r="K2087" s="1"/>
      <c r="L2087" s="1"/>
      <c r="M2087" s="1"/>
      <c r="N2087" s="9"/>
      <c r="O2087" s="11"/>
      <c r="P2087" s="1"/>
      <c r="Q2087" s="1"/>
      <c r="R2087" s="1"/>
      <c r="S2087" s="1"/>
      <c r="T2087" s="1"/>
      <c r="U2087" s="1"/>
      <c r="V2087" s="9"/>
      <c r="W2087" s="1"/>
      <c r="X2087" s="1"/>
      <c r="Y2087" s="1"/>
      <c r="Z2087" s="1"/>
      <c r="AA2087" s="1"/>
      <c r="AB2087" s="1"/>
      <c r="AC2087" s="65"/>
    </row>
    <row r="2088" spans="2:29" x14ac:dyDescent="0.25">
      <c r="B2088" s="1"/>
      <c r="C2088" s="1"/>
      <c r="D2088" s="1"/>
      <c r="E2088" s="1"/>
      <c r="F2088" s="1"/>
      <c r="G2088" s="1"/>
      <c r="H2088" s="1"/>
      <c r="I2088" s="1"/>
      <c r="J2088" s="9"/>
      <c r="K2088" s="1"/>
      <c r="L2088" s="1"/>
      <c r="M2088" s="1"/>
      <c r="N2088" s="9"/>
      <c r="O2088" s="11"/>
      <c r="P2088" s="1"/>
      <c r="Q2088" s="1"/>
      <c r="R2088" s="1"/>
      <c r="S2088" s="1"/>
      <c r="T2088" s="1"/>
      <c r="U2088" s="1"/>
      <c r="V2088" s="9"/>
      <c r="W2088" s="1"/>
      <c r="X2088" s="1"/>
      <c r="Y2088" s="1"/>
      <c r="Z2088" s="1"/>
      <c r="AA2088" s="1"/>
      <c r="AB2088" s="1"/>
      <c r="AC2088" s="65"/>
    </row>
    <row r="2089" spans="2:29" x14ac:dyDescent="0.25">
      <c r="B2089" s="1"/>
      <c r="C2089" s="1"/>
      <c r="D2089" s="1"/>
      <c r="E2089" s="1"/>
      <c r="F2089" s="1"/>
      <c r="G2089" s="1"/>
      <c r="H2089" s="1"/>
      <c r="I2089" s="1"/>
      <c r="J2089" s="9"/>
      <c r="K2089" s="1"/>
      <c r="L2089" s="1"/>
      <c r="M2089" s="1"/>
      <c r="N2089" s="9"/>
      <c r="O2089" s="11"/>
      <c r="P2089" s="1"/>
      <c r="Q2089" s="1"/>
      <c r="R2089" s="1"/>
      <c r="S2089" s="1"/>
      <c r="T2089" s="1"/>
      <c r="U2089" s="1"/>
      <c r="V2089" s="9"/>
      <c r="W2089" s="1"/>
      <c r="X2089" s="1"/>
      <c r="Y2089" s="1"/>
      <c r="Z2089" s="1"/>
      <c r="AA2089" s="1"/>
      <c r="AB2089" s="1"/>
      <c r="AC2089" s="65"/>
    </row>
    <row r="2090" spans="2:29" x14ac:dyDescent="0.25">
      <c r="B2090" s="1"/>
      <c r="C2090" s="1"/>
      <c r="D2090" s="1"/>
      <c r="E2090" s="1"/>
      <c r="F2090" s="1"/>
      <c r="G2090" s="1"/>
      <c r="H2090" s="1"/>
      <c r="I2090" s="1"/>
      <c r="J2090" s="9"/>
      <c r="K2090" s="1"/>
      <c r="L2090" s="1"/>
      <c r="M2090" s="1"/>
      <c r="N2090" s="9"/>
      <c r="O2090" s="11"/>
      <c r="P2090" s="1"/>
      <c r="Q2090" s="1"/>
      <c r="R2090" s="1"/>
      <c r="S2090" s="1"/>
      <c r="T2090" s="1"/>
      <c r="U2090" s="1"/>
      <c r="V2090" s="9"/>
      <c r="W2090" s="1"/>
      <c r="X2090" s="1"/>
      <c r="Y2090" s="1"/>
      <c r="Z2090" s="1"/>
      <c r="AA2090" s="1"/>
      <c r="AB2090" s="1"/>
      <c r="AC2090" s="65"/>
    </row>
    <row r="2091" spans="2:29" x14ac:dyDescent="0.25">
      <c r="B2091" s="1"/>
      <c r="C2091" s="1"/>
      <c r="D2091" s="1"/>
      <c r="E2091" s="1"/>
      <c r="F2091" s="1"/>
      <c r="G2091" s="1"/>
      <c r="H2091" s="1"/>
      <c r="I2091" s="1"/>
      <c r="J2091" s="9"/>
      <c r="K2091" s="1"/>
      <c r="L2091" s="1"/>
      <c r="M2091" s="1"/>
      <c r="N2091" s="9"/>
      <c r="O2091" s="11"/>
      <c r="P2091" s="1"/>
      <c r="Q2091" s="1"/>
      <c r="R2091" s="1"/>
      <c r="S2091" s="1"/>
      <c r="T2091" s="1"/>
      <c r="U2091" s="1"/>
      <c r="V2091" s="9"/>
      <c r="W2091" s="1"/>
      <c r="X2091" s="1"/>
      <c r="Y2091" s="1"/>
      <c r="Z2091" s="1"/>
      <c r="AA2091" s="1"/>
      <c r="AB2091" s="1"/>
      <c r="AC2091" s="65"/>
    </row>
    <row r="2092" spans="2:29" x14ac:dyDescent="0.25">
      <c r="B2092" s="1"/>
      <c r="C2092" s="1"/>
      <c r="D2092" s="1"/>
      <c r="E2092" s="1"/>
      <c r="F2092" s="1"/>
      <c r="G2092" s="1"/>
      <c r="H2092" s="1"/>
      <c r="I2092" s="1"/>
      <c r="J2092" s="9"/>
      <c r="K2092" s="1"/>
      <c r="L2092" s="1"/>
      <c r="M2092" s="1"/>
      <c r="N2092" s="9"/>
      <c r="O2092" s="11"/>
      <c r="P2092" s="1"/>
      <c r="Q2092" s="1"/>
      <c r="R2092" s="1"/>
      <c r="S2092" s="1"/>
      <c r="T2092" s="1"/>
      <c r="U2092" s="1"/>
      <c r="V2092" s="9"/>
      <c r="W2092" s="1"/>
      <c r="X2092" s="1"/>
      <c r="Y2092" s="1"/>
      <c r="Z2092" s="1"/>
      <c r="AA2092" s="1"/>
      <c r="AB2092" s="1"/>
      <c r="AC2092" s="65"/>
    </row>
    <row r="2093" spans="2:29" x14ac:dyDescent="0.25">
      <c r="B2093" s="1"/>
      <c r="C2093" s="1"/>
      <c r="D2093" s="1"/>
      <c r="E2093" s="1"/>
      <c r="F2093" s="1"/>
      <c r="G2093" s="1"/>
      <c r="H2093" s="1"/>
      <c r="I2093" s="1"/>
      <c r="J2093" s="9"/>
      <c r="K2093" s="1"/>
      <c r="L2093" s="1"/>
      <c r="M2093" s="1"/>
      <c r="N2093" s="9"/>
      <c r="O2093" s="11"/>
      <c r="P2093" s="1"/>
      <c r="Q2093" s="1"/>
      <c r="R2093" s="1"/>
      <c r="S2093" s="1"/>
      <c r="T2093" s="1"/>
      <c r="U2093" s="1"/>
      <c r="V2093" s="9"/>
      <c r="W2093" s="1"/>
      <c r="X2093" s="1"/>
      <c r="Y2093" s="1"/>
      <c r="Z2093" s="1"/>
      <c r="AA2093" s="1"/>
      <c r="AB2093" s="1"/>
      <c r="AC2093" s="65"/>
    </row>
    <row r="2094" spans="2:29" x14ac:dyDescent="0.25">
      <c r="B2094" s="1"/>
      <c r="C2094" s="1"/>
      <c r="D2094" s="1"/>
      <c r="E2094" s="1"/>
      <c r="F2094" s="1"/>
      <c r="G2094" s="1"/>
      <c r="H2094" s="1"/>
      <c r="I2094" s="1"/>
      <c r="J2094" s="9"/>
      <c r="K2094" s="1"/>
      <c r="L2094" s="1"/>
      <c r="M2094" s="1"/>
      <c r="N2094" s="9"/>
      <c r="O2094" s="11"/>
      <c r="P2094" s="1"/>
      <c r="Q2094" s="1"/>
      <c r="R2094" s="1"/>
      <c r="S2094" s="1"/>
      <c r="T2094" s="1"/>
      <c r="U2094" s="1"/>
      <c r="V2094" s="9"/>
      <c r="W2094" s="1"/>
      <c r="X2094" s="1"/>
      <c r="Y2094" s="1"/>
      <c r="Z2094" s="1"/>
      <c r="AA2094" s="1"/>
      <c r="AB2094" s="1"/>
      <c r="AC2094" s="65"/>
    </row>
    <row r="2095" spans="2:29" x14ac:dyDescent="0.25">
      <c r="B2095" s="1"/>
      <c r="C2095" s="1"/>
      <c r="D2095" s="1"/>
      <c r="E2095" s="1"/>
      <c r="F2095" s="1"/>
      <c r="G2095" s="1"/>
      <c r="H2095" s="1"/>
      <c r="I2095" s="1"/>
      <c r="J2095" s="9"/>
      <c r="K2095" s="1"/>
      <c r="L2095" s="1"/>
      <c r="M2095" s="1"/>
      <c r="N2095" s="9"/>
      <c r="O2095" s="11"/>
      <c r="P2095" s="1"/>
      <c r="Q2095" s="1"/>
      <c r="R2095" s="1"/>
      <c r="S2095" s="1"/>
      <c r="T2095" s="1"/>
      <c r="U2095" s="1"/>
      <c r="V2095" s="9"/>
      <c r="W2095" s="1"/>
      <c r="X2095" s="1"/>
      <c r="Y2095" s="1"/>
      <c r="Z2095" s="1"/>
      <c r="AA2095" s="1"/>
      <c r="AB2095" s="1"/>
      <c r="AC2095" s="65"/>
    </row>
    <row r="2096" spans="2:29" x14ac:dyDescent="0.25">
      <c r="B2096" s="1"/>
      <c r="C2096" s="1"/>
      <c r="D2096" s="1"/>
      <c r="E2096" s="1"/>
      <c r="F2096" s="1"/>
      <c r="G2096" s="1"/>
      <c r="H2096" s="1"/>
      <c r="I2096" s="1"/>
      <c r="J2096" s="9"/>
      <c r="K2096" s="1"/>
      <c r="L2096" s="1"/>
      <c r="M2096" s="1"/>
      <c r="N2096" s="9"/>
      <c r="O2096" s="11"/>
      <c r="P2096" s="1"/>
      <c r="Q2096" s="1"/>
      <c r="R2096" s="1"/>
      <c r="S2096" s="1"/>
      <c r="T2096" s="1"/>
      <c r="U2096" s="1"/>
      <c r="V2096" s="9"/>
      <c r="W2096" s="1"/>
      <c r="X2096" s="1"/>
      <c r="Y2096" s="1"/>
      <c r="Z2096" s="1"/>
      <c r="AA2096" s="1"/>
      <c r="AB2096" s="1"/>
      <c r="AC2096" s="65"/>
    </row>
    <row r="2097" spans="2:29" x14ac:dyDescent="0.25">
      <c r="B2097" s="1"/>
      <c r="C2097" s="1"/>
      <c r="D2097" s="1"/>
      <c r="E2097" s="1"/>
      <c r="F2097" s="1"/>
      <c r="G2097" s="1"/>
      <c r="H2097" s="1"/>
      <c r="I2097" s="1"/>
      <c r="J2097" s="9"/>
      <c r="K2097" s="1"/>
      <c r="L2097" s="1"/>
      <c r="M2097" s="1"/>
      <c r="N2097" s="9"/>
      <c r="O2097" s="11"/>
      <c r="P2097" s="1"/>
      <c r="Q2097" s="1"/>
      <c r="R2097" s="1"/>
      <c r="S2097" s="1"/>
      <c r="T2097" s="1"/>
      <c r="U2097" s="1"/>
      <c r="V2097" s="9"/>
      <c r="W2097" s="1"/>
      <c r="X2097" s="1"/>
      <c r="Y2097" s="1"/>
      <c r="Z2097" s="1"/>
      <c r="AA2097" s="1"/>
      <c r="AB2097" s="1"/>
      <c r="AC2097" s="65"/>
    </row>
    <row r="2098" spans="2:29" x14ac:dyDescent="0.25">
      <c r="B2098" s="1"/>
      <c r="C2098" s="1"/>
      <c r="D2098" s="1"/>
      <c r="E2098" s="1"/>
      <c r="F2098" s="1"/>
      <c r="G2098" s="1"/>
      <c r="H2098" s="1"/>
      <c r="I2098" s="1"/>
      <c r="J2098" s="9"/>
      <c r="K2098" s="1"/>
      <c r="L2098" s="1"/>
      <c r="M2098" s="1"/>
      <c r="N2098" s="9"/>
      <c r="O2098" s="11"/>
      <c r="P2098" s="1"/>
      <c r="Q2098" s="1"/>
      <c r="R2098" s="1"/>
      <c r="S2098" s="1"/>
      <c r="T2098" s="1"/>
      <c r="U2098" s="1"/>
      <c r="V2098" s="9"/>
      <c r="W2098" s="1"/>
      <c r="X2098" s="1"/>
      <c r="Y2098" s="1"/>
      <c r="Z2098" s="1"/>
      <c r="AA2098" s="1"/>
      <c r="AB2098" s="1"/>
      <c r="AC2098" s="65"/>
    </row>
    <row r="2099" spans="2:29" x14ac:dyDescent="0.25">
      <c r="B2099" s="1"/>
      <c r="C2099" s="1"/>
      <c r="D2099" s="1"/>
      <c r="E2099" s="1"/>
      <c r="F2099" s="1"/>
      <c r="G2099" s="1"/>
      <c r="H2099" s="1"/>
      <c r="I2099" s="1"/>
      <c r="J2099" s="9"/>
      <c r="K2099" s="1"/>
      <c r="L2099" s="1"/>
      <c r="M2099" s="1"/>
      <c r="N2099" s="9"/>
      <c r="O2099" s="11"/>
      <c r="P2099" s="1"/>
      <c r="Q2099" s="1"/>
      <c r="R2099" s="1"/>
      <c r="S2099" s="1"/>
      <c r="T2099" s="1"/>
      <c r="U2099" s="1"/>
      <c r="V2099" s="9"/>
      <c r="W2099" s="1"/>
      <c r="X2099" s="1"/>
      <c r="Y2099" s="1"/>
      <c r="Z2099" s="1"/>
      <c r="AA2099" s="1"/>
      <c r="AB2099" s="1"/>
      <c r="AC2099" s="65"/>
    </row>
    <row r="2100" spans="2:29" x14ac:dyDescent="0.25">
      <c r="B2100" s="1"/>
      <c r="C2100" s="1"/>
      <c r="D2100" s="1"/>
      <c r="E2100" s="1"/>
      <c r="F2100" s="1"/>
      <c r="G2100" s="1"/>
      <c r="H2100" s="1"/>
      <c r="I2100" s="1"/>
      <c r="J2100" s="9"/>
      <c r="K2100" s="1"/>
      <c r="L2100" s="1"/>
      <c r="M2100" s="1"/>
      <c r="N2100" s="9"/>
      <c r="O2100" s="11"/>
      <c r="P2100" s="1"/>
      <c r="Q2100" s="1"/>
      <c r="R2100" s="1"/>
      <c r="S2100" s="1"/>
      <c r="T2100" s="1"/>
      <c r="U2100" s="1"/>
      <c r="V2100" s="9"/>
      <c r="W2100" s="1"/>
      <c r="X2100" s="1"/>
      <c r="Y2100" s="1"/>
      <c r="Z2100" s="1"/>
      <c r="AA2100" s="1"/>
      <c r="AB2100" s="1"/>
      <c r="AC2100" s="65"/>
    </row>
    <row r="2101" spans="2:29" x14ac:dyDescent="0.25">
      <c r="B2101" s="1"/>
      <c r="C2101" s="1"/>
      <c r="D2101" s="1"/>
      <c r="E2101" s="1"/>
      <c r="F2101" s="1"/>
      <c r="G2101" s="1"/>
      <c r="H2101" s="1"/>
      <c r="I2101" s="1"/>
      <c r="J2101" s="9"/>
      <c r="K2101" s="1"/>
      <c r="L2101" s="1"/>
      <c r="M2101" s="1"/>
      <c r="N2101" s="9"/>
      <c r="O2101" s="11"/>
      <c r="P2101" s="1"/>
      <c r="Q2101" s="1"/>
      <c r="R2101" s="1"/>
      <c r="S2101" s="1"/>
      <c r="T2101" s="1"/>
      <c r="U2101" s="1"/>
      <c r="V2101" s="9"/>
      <c r="W2101" s="1"/>
      <c r="X2101" s="1"/>
      <c r="Y2101" s="1"/>
      <c r="Z2101" s="1"/>
      <c r="AA2101" s="1"/>
      <c r="AB2101" s="1"/>
      <c r="AC2101" s="65"/>
    </row>
    <row r="2102" spans="2:29" x14ac:dyDescent="0.25">
      <c r="B2102" s="1"/>
      <c r="C2102" s="1"/>
      <c r="D2102" s="1"/>
      <c r="E2102" s="1"/>
      <c r="F2102" s="1"/>
      <c r="G2102" s="1"/>
      <c r="H2102" s="1"/>
      <c r="I2102" s="1"/>
      <c r="J2102" s="9"/>
      <c r="K2102" s="1"/>
      <c r="L2102" s="1"/>
      <c r="M2102" s="1"/>
      <c r="N2102" s="9"/>
      <c r="O2102" s="11"/>
      <c r="P2102" s="1"/>
      <c r="Q2102" s="1"/>
      <c r="R2102" s="1"/>
      <c r="S2102" s="1"/>
      <c r="T2102" s="1"/>
      <c r="U2102" s="1"/>
      <c r="V2102" s="9"/>
      <c r="W2102" s="1"/>
      <c r="X2102" s="1"/>
      <c r="Y2102" s="1"/>
      <c r="Z2102" s="1"/>
      <c r="AA2102" s="1"/>
      <c r="AB2102" s="1"/>
      <c r="AC2102" s="65"/>
    </row>
    <row r="2103" spans="2:29" x14ac:dyDescent="0.25">
      <c r="B2103" s="1"/>
      <c r="C2103" s="1"/>
      <c r="D2103" s="1"/>
      <c r="E2103" s="1"/>
      <c r="F2103" s="1"/>
      <c r="G2103" s="1"/>
      <c r="H2103" s="1"/>
      <c r="I2103" s="1"/>
      <c r="J2103" s="9"/>
      <c r="K2103" s="1"/>
      <c r="L2103" s="1"/>
      <c r="M2103" s="1"/>
      <c r="N2103" s="9"/>
      <c r="O2103" s="11"/>
      <c r="P2103" s="1"/>
      <c r="Q2103" s="1"/>
      <c r="R2103" s="1"/>
      <c r="S2103" s="1"/>
      <c r="T2103" s="1"/>
      <c r="U2103" s="1"/>
      <c r="V2103" s="9"/>
      <c r="W2103" s="1"/>
      <c r="X2103" s="1"/>
      <c r="Y2103" s="1"/>
      <c r="Z2103" s="1"/>
      <c r="AA2103" s="1"/>
      <c r="AB2103" s="1"/>
      <c r="AC2103" s="65"/>
    </row>
    <row r="2104" spans="2:29" x14ac:dyDescent="0.25">
      <c r="B2104" s="1"/>
      <c r="C2104" s="1"/>
      <c r="D2104" s="1"/>
      <c r="E2104" s="1"/>
      <c r="F2104" s="1"/>
      <c r="G2104" s="1"/>
      <c r="H2104" s="1"/>
      <c r="I2104" s="1"/>
      <c r="J2104" s="9"/>
      <c r="K2104" s="1"/>
      <c r="L2104" s="1"/>
      <c r="M2104" s="1"/>
      <c r="N2104" s="9"/>
      <c r="O2104" s="11"/>
      <c r="P2104" s="1"/>
      <c r="Q2104" s="1"/>
      <c r="R2104" s="1"/>
      <c r="S2104" s="1"/>
      <c r="T2104" s="1"/>
      <c r="U2104" s="1"/>
      <c r="V2104" s="9"/>
      <c r="W2104" s="1"/>
      <c r="X2104" s="1"/>
      <c r="Y2104" s="1"/>
      <c r="Z2104" s="1"/>
      <c r="AA2104" s="1"/>
      <c r="AB2104" s="1"/>
      <c r="AC2104" s="65"/>
    </row>
    <row r="2105" spans="2:29" x14ac:dyDescent="0.25">
      <c r="B2105" s="1"/>
      <c r="C2105" s="1"/>
      <c r="D2105" s="1"/>
      <c r="E2105" s="1"/>
      <c r="F2105" s="1"/>
      <c r="G2105" s="1"/>
      <c r="H2105" s="1"/>
      <c r="I2105" s="1"/>
      <c r="J2105" s="9"/>
      <c r="K2105" s="1"/>
      <c r="L2105" s="1"/>
      <c r="M2105" s="1"/>
      <c r="N2105" s="9"/>
      <c r="O2105" s="11"/>
      <c r="P2105" s="1"/>
      <c r="Q2105" s="1"/>
      <c r="R2105" s="1"/>
      <c r="S2105" s="1"/>
      <c r="T2105" s="1"/>
      <c r="U2105" s="1"/>
      <c r="V2105" s="9"/>
      <c r="W2105" s="1"/>
      <c r="X2105" s="1"/>
      <c r="Y2105" s="1"/>
      <c r="Z2105" s="1"/>
      <c r="AA2105" s="1"/>
      <c r="AB2105" s="1"/>
      <c r="AC2105" s="65"/>
    </row>
    <row r="2106" spans="2:29" x14ac:dyDescent="0.25">
      <c r="B2106" s="1"/>
      <c r="C2106" s="1"/>
      <c r="D2106" s="1"/>
      <c r="E2106" s="1"/>
      <c r="F2106" s="1"/>
      <c r="G2106" s="1"/>
      <c r="H2106" s="1"/>
      <c r="I2106" s="1"/>
      <c r="J2106" s="9"/>
      <c r="K2106" s="1"/>
      <c r="L2106" s="1"/>
      <c r="M2106" s="1"/>
      <c r="N2106" s="9"/>
      <c r="O2106" s="11"/>
      <c r="P2106" s="1"/>
      <c r="Q2106" s="1"/>
      <c r="R2106" s="1"/>
      <c r="S2106" s="1"/>
      <c r="T2106" s="1"/>
      <c r="U2106" s="1"/>
      <c r="V2106" s="9"/>
      <c r="W2106" s="1"/>
      <c r="X2106" s="1"/>
      <c r="Y2106" s="1"/>
      <c r="Z2106" s="1"/>
      <c r="AA2106" s="1"/>
      <c r="AB2106" s="1"/>
      <c r="AC2106" s="65"/>
    </row>
    <row r="2107" spans="2:29" x14ac:dyDescent="0.25">
      <c r="B2107" s="1"/>
      <c r="C2107" s="1"/>
      <c r="D2107" s="1"/>
      <c r="E2107" s="1"/>
      <c r="F2107" s="1"/>
      <c r="G2107" s="1"/>
      <c r="H2107" s="1"/>
      <c r="I2107" s="1"/>
      <c r="J2107" s="9"/>
      <c r="K2107" s="1"/>
      <c r="L2107" s="1"/>
      <c r="M2107" s="1"/>
      <c r="N2107" s="9"/>
      <c r="O2107" s="11"/>
      <c r="P2107" s="1"/>
      <c r="Q2107" s="1"/>
      <c r="R2107" s="1"/>
      <c r="S2107" s="1"/>
      <c r="T2107" s="1"/>
      <c r="U2107" s="1"/>
      <c r="V2107" s="9"/>
      <c r="W2107" s="1"/>
      <c r="X2107" s="1"/>
      <c r="Y2107" s="1"/>
      <c r="Z2107" s="1"/>
      <c r="AA2107" s="1"/>
      <c r="AB2107" s="1"/>
      <c r="AC2107" s="65"/>
    </row>
    <row r="2108" spans="2:29" x14ac:dyDescent="0.25">
      <c r="B2108" s="1"/>
      <c r="C2108" s="1"/>
      <c r="D2108" s="1"/>
      <c r="E2108" s="1"/>
      <c r="F2108" s="1"/>
      <c r="G2108" s="1"/>
      <c r="H2108" s="1"/>
      <c r="I2108" s="1"/>
      <c r="J2108" s="9"/>
      <c r="K2108" s="1"/>
      <c r="L2108" s="1"/>
      <c r="M2108" s="1"/>
      <c r="N2108" s="9"/>
      <c r="O2108" s="11"/>
      <c r="P2108" s="1"/>
      <c r="Q2108" s="1"/>
      <c r="R2108" s="1"/>
      <c r="S2108" s="1"/>
      <c r="T2108" s="1"/>
      <c r="U2108" s="1"/>
      <c r="V2108" s="9"/>
      <c r="W2108" s="1"/>
      <c r="X2108" s="1"/>
      <c r="Y2108" s="1"/>
      <c r="Z2108" s="1"/>
      <c r="AA2108" s="1"/>
      <c r="AB2108" s="1"/>
      <c r="AC2108" s="65"/>
    </row>
    <row r="2109" spans="2:29" x14ac:dyDescent="0.25">
      <c r="B2109" s="1"/>
      <c r="C2109" s="1"/>
      <c r="D2109" s="1"/>
      <c r="E2109" s="1"/>
      <c r="F2109" s="1"/>
      <c r="G2109" s="1"/>
      <c r="H2109" s="1"/>
      <c r="I2109" s="1"/>
      <c r="J2109" s="9"/>
      <c r="K2109" s="1"/>
      <c r="L2109" s="1"/>
      <c r="M2109" s="1"/>
      <c r="N2109" s="9"/>
      <c r="O2109" s="11"/>
      <c r="P2109" s="1"/>
      <c r="Q2109" s="1"/>
      <c r="R2109" s="1"/>
      <c r="S2109" s="1"/>
      <c r="T2109" s="1"/>
      <c r="U2109" s="1"/>
      <c r="V2109" s="9"/>
      <c r="W2109" s="1"/>
      <c r="X2109" s="1"/>
      <c r="Y2109" s="1"/>
      <c r="Z2109" s="1"/>
      <c r="AA2109" s="1"/>
      <c r="AB2109" s="1"/>
      <c r="AC2109" s="65"/>
    </row>
    <row r="2110" spans="2:29" x14ac:dyDescent="0.25">
      <c r="B2110" s="1"/>
      <c r="C2110" s="1"/>
      <c r="D2110" s="1"/>
      <c r="E2110" s="1"/>
      <c r="F2110" s="1"/>
      <c r="G2110" s="1"/>
      <c r="H2110" s="1"/>
      <c r="I2110" s="1"/>
      <c r="J2110" s="9"/>
      <c r="K2110" s="1"/>
      <c r="L2110" s="1"/>
      <c r="M2110" s="1"/>
      <c r="N2110" s="9"/>
      <c r="O2110" s="11"/>
      <c r="P2110" s="1"/>
      <c r="Q2110" s="1"/>
      <c r="R2110" s="1"/>
      <c r="S2110" s="1"/>
      <c r="T2110" s="1"/>
      <c r="U2110" s="1"/>
      <c r="V2110" s="9"/>
      <c r="W2110" s="1"/>
      <c r="X2110" s="1"/>
      <c r="Y2110" s="1"/>
      <c r="Z2110" s="1"/>
      <c r="AA2110" s="1"/>
      <c r="AB2110" s="1"/>
      <c r="AC2110" s="65"/>
    </row>
    <row r="2111" spans="2:29" x14ac:dyDescent="0.25">
      <c r="B2111" s="1"/>
      <c r="C2111" s="1"/>
      <c r="D2111" s="1"/>
      <c r="E2111" s="1"/>
      <c r="F2111" s="1"/>
      <c r="G2111" s="1"/>
      <c r="H2111" s="1"/>
      <c r="I2111" s="1"/>
      <c r="J2111" s="9"/>
      <c r="K2111" s="1"/>
      <c r="L2111" s="1"/>
      <c r="M2111" s="1"/>
      <c r="N2111" s="9"/>
      <c r="O2111" s="11"/>
      <c r="P2111" s="1"/>
      <c r="Q2111" s="1"/>
      <c r="R2111" s="1"/>
      <c r="S2111" s="1"/>
      <c r="T2111" s="1"/>
      <c r="U2111" s="1"/>
      <c r="V2111" s="9"/>
      <c r="W2111" s="1"/>
      <c r="X2111" s="1"/>
      <c r="Y2111" s="1"/>
      <c r="Z2111" s="1"/>
      <c r="AA2111" s="1"/>
      <c r="AB2111" s="1"/>
      <c r="AC2111" s="65"/>
    </row>
    <row r="2112" spans="2:29" x14ac:dyDescent="0.25">
      <c r="B2112" s="1"/>
      <c r="C2112" s="1"/>
      <c r="D2112" s="1"/>
      <c r="E2112" s="1"/>
      <c r="F2112" s="1"/>
      <c r="G2112" s="1"/>
      <c r="H2112" s="1"/>
      <c r="I2112" s="1"/>
      <c r="J2112" s="9"/>
      <c r="K2112" s="1"/>
      <c r="L2112" s="1"/>
      <c r="M2112" s="1"/>
      <c r="N2112" s="9"/>
      <c r="O2112" s="11"/>
      <c r="P2112" s="1"/>
      <c r="Q2112" s="1"/>
      <c r="R2112" s="1"/>
      <c r="S2112" s="1"/>
      <c r="T2112" s="1"/>
      <c r="U2112" s="1"/>
      <c r="V2112" s="9"/>
      <c r="W2112" s="1"/>
      <c r="X2112" s="1"/>
      <c r="Y2112" s="1"/>
      <c r="Z2112" s="1"/>
      <c r="AA2112" s="1"/>
      <c r="AB2112" s="1"/>
      <c r="AC2112" s="65"/>
    </row>
    <row r="2113" spans="2:29" x14ac:dyDescent="0.25">
      <c r="B2113" s="1"/>
      <c r="C2113" s="1"/>
      <c r="D2113" s="1"/>
      <c r="E2113" s="1"/>
      <c r="F2113" s="1"/>
      <c r="G2113" s="1"/>
      <c r="H2113" s="1"/>
      <c r="I2113" s="1"/>
      <c r="J2113" s="9"/>
      <c r="K2113" s="1"/>
      <c r="L2113" s="1"/>
      <c r="M2113" s="1"/>
      <c r="N2113" s="9"/>
      <c r="O2113" s="11"/>
      <c r="P2113" s="1"/>
      <c r="Q2113" s="1"/>
      <c r="R2113" s="1"/>
      <c r="S2113" s="1"/>
      <c r="T2113" s="1"/>
      <c r="U2113" s="1"/>
      <c r="V2113" s="9"/>
      <c r="W2113" s="1"/>
      <c r="X2113" s="1"/>
      <c r="Y2113" s="1"/>
      <c r="Z2113" s="1"/>
      <c r="AA2113" s="1"/>
      <c r="AB2113" s="1"/>
      <c r="AC2113" s="65"/>
    </row>
    <row r="2114" spans="2:29" x14ac:dyDescent="0.25">
      <c r="B2114" s="1"/>
      <c r="C2114" s="1"/>
      <c r="D2114" s="1"/>
      <c r="E2114" s="1"/>
      <c r="F2114" s="1"/>
      <c r="G2114" s="1"/>
      <c r="H2114" s="1"/>
      <c r="I2114" s="1"/>
      <c r="J2114" s="9"/>
      <c r="K2114" s="1"/>
      <c r="L2114" s="1"/>
      <c r="M2114" s="1"/>
      <c r="N2114" s="9"/>
      <c r="O2114" s="11"/>
      <c r="P2114" s="1"/>
      <c r="Q2114" s="1"/>
      <c r="R2114" s="1"/>
      <c r="S2114" s="1"/>
      <c r="T2114" s="1"/>
      <c r="U2114" s="1"/>
      <c r="V2114" s="9"/>
      <c r="W2114" s="1"/>
      <c r="X2114" s="1"/>
      <c r="Y2114" s="1"/>
      <c r="Z2114" s="1"/>
      <c r="AA2114" s="1"/>
      <c r="AB2114" s="1"/>
      <c r="AC2114" s="65"/>
    </row>
    <row r="2115" spans="2:29" x14ac:dyDescent="0.25">
      <c r="B2115" s="1"/>
      <c r="C2115" s="1"/>
      <c r="D2115" s="1"/>
      <c r="E2115" s="1"/>
      <c r="F2115" s="1"/>
      <c r="G2115" s="1"/>
      <c r="H2115" s="1"/>
      <c r="I2115" s="1"/>
      <c r="J2115" s="9"/>
      <c r="K2115" s="1"/>
      <c r="L2115" s="1"/>
      <c r="M2115" s="1"/>
      <c r="N2115" s="9"/>
      <c r="O2115" s="11"/>
      <c r="P2115" s="1"/>
      <c r="Q2115" s="1"/>
      <c r="R2115" s="1"/>
      <c r="S2115" s="1"/>
      <c r="T2115" s="1"/>
      <c r="U2115" s="1"/>
      <c r="V2115" s="9"/>
      <c r="W2115" s="1"/>
      <c r="X2115" s="1"/>
      <c r="Y2115" s="1"/>
      <c r="Z2115" s="1"/>
      <c r="AA2115" s="1"/>
      <c r="AB2115" s="1"/>
      <c r="AC2115" s="65"/>
    </row>
    <row r="2116" spans="2:29" x14ac:dyDescent="0.25">
      <c r="B2116" s="1"/>
      <c r="C2116" s="1"/>
      <c r="D2116" s="1"/>
      <c r="E2116" s="1"/>
      <c r="F2116" s="1"/>
      <c r="G2116" s="1"/>
      <c r="H2116" s="1"/>
      <c r="I2116" s="1"/>
      <c r="J2116" s="9"/>
      <c r="K2116" s="1"/>
      <c r="L2116" s="1"/>
      <c r="M2116" s="1"/>
      <c r="N2116" s="9"/>
      <c r="O2116" s="11"/>
      <c r="P2116" s="1"/>
      <c r="Q2116" s="1"/>
      <c r="R2116" s="1"/>
      <c r="S2116" s="1"/>
      <c r="T2116" s="1"/>
      <c r="U2116" s="1"/>
      <c r="V2116" s="9"/>
      <c r="W2116" s="1"/>
      <c r="X2116" s="1"/>
      <c r="Y2116" s="1"/>
      <c r="Z2116" s="1"/>
      <c r="AA2116" s="1"/>
      <c r="AB2116" s="1"/>
      <c r="AC2116" s="65"/>
    </row>
    <row r="2117" spans="2:29" x14ac:dyDescent="0.25">
      <c r="B2117" s="1"/>
      <c r="C2117" s="1"/>
      <c r="D2117" s="1"/>
      <c r="E2117" s="1"/>
      <c r="F2117" s="1"/>
      <c r="G2117" s="1"/>
      <c r="H2117" s="1"/>
      <c r="I2117" s="1"/>
      <c r="J2117" s="9"/>
      <c r="K2117" s="1"/>
      <c r="L2117" s="1"/>
      <c r="M2117" s="1"/>
      <c r="N2117" s="9"/>
      <c r="O2117" s="11"/>
      <c r="P2117" s="1"/>
      <c r="Q2117" s="1"/>
      <c r="R2117" s="1"/>
      <c r="S2117" s="1"/>
      <c r="T2117" s="1"/>
      <c r="U2117" s="1"/>
      <c r="V2117" s="9"/>
      <c r="W2117" s="1"/>
      <c r="X2117" s="1"/>
      <c r="Y2117" s="1"/>
      <c r="Z2117" s="1"/>
      <c r="AA2117" s="1"/>
      <c r="AB2117" s="1"/>
      <c r="AC2117" s="65"/>
    </row>
    <row r="2118" spans="2:29" x14ac:dyDescent="0.25">
      <c r="B2118" s="1"/>
      <c r="C2118" s="1"/>
      <c r="D2118" s="1"/>
      <c r="E2118" s="1"/>
      <c r="F2118" s="1"/>
      <c r="G2118" s="1"/>
      <c r="H2118" s="1"/>
      <c r="I2118" s="1"/>
      <c r="J2118" s="9"/>
      <c r="K2118" s="1"/>
      <c r="L2118" s="1"/>
      <c r="M2118" s="1"/>
      <c r="N2118" s="9"/>
      <c r="O2118" s="11"/>
      <c r="P2118" s="1"/>
      <c r="Q2118" s="1"/>
      <c r="R2118" s="1"/>
      <c r="S2118" s="1"/>
      <c r="T2118" s="1"/>
      <c r="U2118" s="1"/>
      <c r="V2118" s="9"/>
      <c r="W2118" s="1"/>
      <c r="X2118" s="1"/>
      <c r="Y2118" s="1"/>
      <c r="Z2118" s="1"/>
      <c r="AA2118" s="1"/>
      <c r="AB2118" s="1"/>
      <c r="AC2118" s="65"/>
    </row>
    <row r="2119" spans="2:29" x14ac:dyDescent="0.25">
      <c r="B2119" s="1"/>
      <c r="C2119" s="1"/>
      <c r="D2119" s="1"/>
      <c r="E2119" s="1"/>
      <c r="F2119" s="1"/>
      <c r="G2119" s="1"/>
      <c r="H2119" s="1"/>
      <c r="I2119" s="1"/>
      <c r="J2119" s="9"/>
      <c r="K2119" s="1"/>
      <c r="L2119" s="1"/>
      <c r="M2119" s="1"/>
      <c r="N2119" s="9"/>
      <c r="O2119" s="11"/>
      <c r="P2119" s="1"/>
      <c r="Q2119" s="1"/>
      <c r="R2119" s="1"/>
      <c r="S2119" s="1"/>
      <c r="T2119" s="1"/>
      <c r="U2119" s="1"/>
      <c r="V2119" s="9"/>
      <c r="W2119" s="1"/>
      <c r="X2119" s="1"/>
      <c r="Y2119" s="1"/>
      <c r="Z2119" s="1"/>
      <c r="AA2119" s="1"/>
      <c r="AB2119" s="1"/>
      <c r="AC2119" s="65"/>
    </row>
    <row r="2120" spans="2:29" x14ac:dyDescent="0.25">
      <c r="B2120" s="1"/>
      <c r="C2120" s="1"/>
      <c r="D2120" s="1"/>
      <c r="E2120" s="1"/>
      <c r="F2120" s="1"/>
      <c r="G2120" s="1"/>
      <c r="H2120" s="1"/>
      <c r="I2120" s="1"/>
      <c r="J2120" s="9"/>
      <c r="K2120" s="1"/>
      <c r="L2120" s="1"/>
      <c r="M2120" s="1"/>
      <c r="N2120" s="9"/>
      <c r="O2120" s="11"/>
      <c r="P2120" s="1"/>
      <c r="Q2120" s="1"/>
      <c r="R2120" s="1"/>
      <c r="S2120" s="1"/>
      <c r="T2120" s="1"/>
      <c r="U2120" s="1"/>
      <c r="V2120" s="9"/>
      <c r="W2120" s="1"/>
      <c r="X2120" s="1"/>
      <c r="Y2120" s="1"/>
      <c r="Z2120" s="1"/>
      <c r="AA2120" s="1"/>
      <c r="AB2120" s="1"/>
      <c r="AC2120" s="65"/>
    </row>
    <row r="2121" spans="2:29" x14ac:dyDescent="0.25">
      <c r="B2121" s="1"/>
      <c r="C2121" s="1"/>
      <c r="D2121" s="1"/>
      <c r="E2121" s="1"/>
      <c r="F2121" s="1"/>
      <c r="G2121" s="1"/>
      <c r="H2121" s="1"/>
      <c r="I2121" s="1"/>
      <c r="J2121" s="9"/>
      <c r="K2121" s="1"/>
      <c r="L2121" s="1"/>
      <c r="M2121" s="1"/>
      <c r="N2121" s="9"/>
      <c r="O2121" s="11"/>
      <c r="P2121" s="1"/>
      <c r="Q2121" s="1"/>
      <c r="R2121" s="1"/>
      <c r="S2121" s="1"/>
      <c r="T2121" s="1"/>
      <c r="U2121" s="1"/>
      <c r="V2121" s="9"/>
      <c r="W2121" s="1"/>
      <c r="X2121" s="1"/>
      <c r="Y2121" s="1"/>
      <c r="Z2121" s="1"/>
      <c r="AA2121" s="1"/>
      <c r="AB2121" s="1"/>
      <c r="AC2121" s="65"/>
    </row>
    <row r="2122" spans="2:29" x14ac:dyDescent="0.25">
      <c r="B2122" s="1"/>
      <c r="C2122" s="1"/>
      <c r="D2122" s="1"/>
      <c r="E2122" s="1"/>
      <c r="F2122" s="1"/>
      <c r="G2122" s="1"/>
      <c r="H2122" s="1"/>
      <c r="I2122" s="1"/>
      <c r="J2122" s="9"/>
      <c r="K2122" s="1"/>
      <c r="L2122" s="1"/>
      <c r="M2122" s="1"/>
      <c r="N2122" s="9"/>
      <c r="O2122" s="11"/>
      <c r="P2122" s="1"/>
      <c r="Q2122" s="1"/>
      <c r="R2122" s="1"/>
      <c r="S2122" s="1"/>
      <c r="T2122" s="1"/>
      <c r="U2122" s="1"/>
      <c r="V2122" s="9"/>
      <c r="W2122" s="1"/>
      <c r="X2122" s="1"/>
      <c r="Y2122" s="1"/>
      <c r="Z2122" s="1"/>
      <c r="AA2122" s="1"/>
      <c r="AB2122" s="1"/>
      <c r="AC2122" s="65"/>
    </row>
    <row r="2123" spans="2:29" x14ac:dyDescent="0.25">
      <c r="B2123" s="1"/>
      <c r="C2123" s="1"/>
      <c r="D2123" s="1"/>
      <c r="E2123" s="1"/>
      <c r="F2123" s="1"/>
      <c r="G2123" s="1"/>
      <c r="H2123" s="1"/>
      <c r="I2123" s="1"/>
      <c r="J2123" s="9"/>
      <c r="K2123" s="1"/>
      <c r="L2123" s="1"/>
      <c r="M2123" s="1"/>
      <c r="N2123" s="9"/>
      <c r="O2123" s="11"/>
      <c r="P2123" s="1"/>
      <c r="Q2123" s="1"/>
      <c r="R2123" s="1"/>
      <c r="S2123" s="1"/>
      <c r="T2123" s="1"/>
      <c r="U2123" s="1"/>
      <c r="V2123" s="9"/>
      <c r="W2123" s="1"/>
      <c r="X2123" s="1"/>
      <c r="Y2123" s="1"/>
      <c r="Z2123" s="1"/>
      <c r="AA2123" s="1"/>
      <c r="AB2123" s="1"/>
      <c r="AC2123" s="65"/>
    </row>
    <row r="2124" spans="2:29" x14ac:dyDescent="0.25">
      <c r="B2124" s="1"/>
      <c r="C2124" s="1"/>
      <c r="D2124" s="1"/>
      <c r="E2124" s="1"/>
      <c r="F2124" s="1"/>
      <c r="G2124" s="1"/>
      <c r="H2124" s="1"/>
      <c r="I2124" s="1"/>
      <c r="J2124" s="9"/>
      <c r="K2124" s="1"/>
      <c r="L2124" s="1"/>
      <c r="M2124" s="1"/>
      <c r="N2124" s="9"/>
      <c r="O2124" s="11"/>
      <c r="P2124" s="1"/>
      <c r="Q2124" s="1"/>
      <c r="R2124" s="1"/>
      <c r="S2124" s="1"/>
      <c r="T2124" s="1"/>
      <c r="U2124" s="1"/>
      <c r="V2124" s="9"/>
      <c r="W2124" s="1"/>
      <c r="X2124" s="1"/>
      <c r="Y2124" s="1"/>
      <c r="Z2124" s="1"/>
      <c r="AA2124" s="1"/>
      <c r="AB2124" s="1"/>
      <c r="AC2124" s="65"/>
    </row>
    <row r="2125" spans="2:29" x14ac:dyDescent="0.25">
      <c r="B2125" s="1"/>
      <c r="C2125" s="1"/>
      <c r="D2125" s="1"/>
      <c r="E2125" s="1"/>
      <c r="F2125" s="1"/>
      <c r="G2125" s="1"/>
      <c r="H2125" s="1"/>
      <c r="I2125" s="1"/>
      <c r="J2125" s="9"/>
      <c r="K2125" s="1"/>
      <c r="L2125" s="1"/>
      <c r="M2125" s="1"/>
      <c r="N2125" s="9"/>
      <c r="O2125" s="11"/>
      <c r="P2125" s="1"/>
      <c r="Q2125" s="1"/>
      <c r="R2125" s="1"/>
      <c r="S2125" s="1"/>
      <c r="T2125" s="1"/>
      <c r="U2125" s="1"/>
      <c r="V2125" s="9"/>
      <c r="W2125" s="1"/>
      <c r="X2125" s="1"/>
      <c r="Y2125" s="1"/>
      <c r="Z2125" s="1"/>
      <c r="AA2125" s="1"/>
      <c r="AB2125" s="1"/>
      <c r="AC2125" s="65"/>
    </row>
    <row r="2126" spans="2:29" x14ac:dyDescent="0.25">
      <c r="B2126" s="1"/>
      <c r="C2126" s="1"/>
      <c r="D2126" s="1"/>
      <c r="E2126" s="1"/>
      <c r="F2126" s="1"/>
      <c r="G2126" s="1"/>
      <c r="H2126" s="1"/>
      <c r="I2126" s="1"/>
      <c r="J2126" s="9"/>
      <c r="K2126" s="1"/>
      <c r="L2126" s="1"/>
      <c r="M2126" s="1"/>
      <c r="N2126" s="9"/>
      <c r="O2126" s="11"/>
      <c r="P2126" s="1"/>
      <c r="Q2126" s="1"/>
      <c r="R2126" s="1"/>
      <c r="S2126" s="1"/>
      <c r="T2126" s="1"/>
      <c r="U2126" s="1"/>
      <c r="V2126" s="9"/>
      <c r="W2126" s="1"/>
      <c r="X2126" s="1"/>
      <c r="Y2126" s="1"/>
      <c r="Z2126" s="1"/>
      <c r="AA2126" s="1"/>
      <c r="AB2126" s="1"/>
      <c r="AC2126" s="65"/>
    </row>
    <row r="2127" spans="2:29" x14ac:dyDescent="0.25">
      <c r="B2127" s="1"/>
      <c r="C2127" s="1"/>
      <c r="D2127" s="1"/>
      <c r="E2127" s="1"/>
      <c r="F2127" s="1"/>
      <c r="G2127" s="1"/>
      <c r="H2127" s="1"/>
      <c r="I2127" s="1"/>
      <c r="J2127" s="9"/>
      <c r="K2127" s="1"/>
      <c r="L2127" s="1"/>
      <c r="M2127" s="1"/>
      <c r="N2127" s="9"/>
      <c r="O2127" s="11"/>
      <c r="P2127" s="1"/>
      <c r="Q2127" s="1"/>
      <c r="R2127" s="1"/>
      <c r="S2127" s="1"/>
      <c r="T2127" s="1"/>
      <c r="U2127" s="1"/>
      <c r="V2127" s="9"/>
      <c r="W2127" s="1"/>
      <c r="X2127" s="1"/>
      <c r="Y2127" s="1"/>
      <c r="Z2127" s="1"/>
      <c r="AA2127" s="1"/>
      <c r="AB2127" s="1"/>
      <c r="AC2127" s="65"/>
    </row>
    <row r="2128" spans="2:29" x14ac:dyDescent="0.25">
      <c r="B2128" s="1"/>
      <c r="C2128" s="1"/>
      <c r="D2128" s="1"/>
      <c r="E2128" s="1"/>
      <c r="F2128" s="1"/>
      <c r="G2128" s="1"/>
      <c r="H2128" s="1"/>
      <c r="I2128" s="1"/>
      <c r="J2128" s="9"/>
      <c r="K2128" s="1"/>
      <c r="L2128" s="1"/>
      <c r="M2128" s="1"/>
      <c r="N2128" s="9"/>
      <c r="O2128" s="11"/>
      <c r="P2128" s="1"/>
      <c r="Q2128" s="1"/>
      <c r="R2128" s="1"/>
      <c r="S2128" s="1"/>
      <c r="T2128" s="1"/>
      <c r="U2128" s="1"/>
      <c r="V2128" s="9"/>
      <c r="W2128" s="1"/>
      <c r="X2128" s="1"/>
      <c r="Y2128" s="1"/>
      <c r="Z2128" s="1"/>
      <c r="AA2128" s="1"/>
      <c r="AB2128" s="1"/>
      <c r="AC2128" s="65"/>
    </row>
    <row r="2129" spans="2:29" x14ac:dyDescent="0.25">
      <c r="B2129" s="1"/>
      <c r="C2129" s="1"/>
      <c r="D2129" s="1"/>
      <c r="E2129" s="1"/>
      <c r="F2129" s="1"/>
      <c r="G2129" s="1"/>
      <c r="H2129" s="1"/>
      <c r="I2129" s="1"/>
      <c r="J2129" s="9"/>
      <c r="K2129" s="1"/>
      <c r="L2129" s="1"/>
      <c r="M2129" s="1"/>
      <c r="N2129" s="9"/>
      <c r="O2129" s="11"/>
      <c r="P2129" s="1"/>
      <c r="Q2129" s="1"/>
      <c r="R2129" s="1"/>
      <c r="S2129" s="1"/>
      <c r="T2129" s="1"/>
      <c r="U2129" s="1"/>
      <c r="V2129" s="9"/>
      <c r="W2129" s="1"/>
      <c r="X2129" s="1"/>
      <c r="Y2129" s="1"/>
      <c r="Z2129" s="1"/>
      <c r="AA2129" s="1"/>
      <c r="AB2129" s="1"/>
      <c r="AC2129" s="65"/>
    </row>
    <row r="2130" spans="2:29" x14ac:dyDescent="0.25">
      <c r="B2130" s="1"/>
      <c r="C2130" s="1"/>
      <c r="D2130" s="1"/>
      <c r="E2130" s="1"/>
      <c r="F2130" s="1"/>
      <c r="G2130" s="1"/>
      <c r="H2130" s="1"/>
      <c r="I2130" s="1"/>
      <c r="J2130" s="9"/>
      <c r="K2130" s="1"/>
      <c r="L2130" s="1"/>
      <c r="M2130" s="1"/>
      <c r="N2130" s="9"/>
      <c r="O2130" s="11"/>
      <c r="P2130" s="1"/>
      <c r="Q2130" s="1"/>
      <c r="R2130" s="1"/>
      <c r="S2130" s="1"/>
      <c r="T2130" s="1"/>
      <c r="U2130" s="1"/>
      <c r="V2130" s="9"/>
      <c r="W2130" s="1"/>
      <c r="X2130" s="1"/>
      <c r="Y2130" s="1"/>
      <c r="Z2130" s="1"/>
      <c r="AA2130" s="1"/>
      <c r="AB2130" s="1"/>
      <c r="AC2130" s="65"/>
    </row>
    <row r="2131" spans="2:29" x14ac:dyDescent="0.25">
      <c r="B2131" s="1"/>
      <c r="C2131" s="1"/>
      <c r="D2131" s="1"/>
      <c r="E2131" s="1"/>
      <c r="F2131" s="1"/>
      <c r="G2131" s="1"/>
      <c r="H2131" s="1"/>
      <c r="I2131" s="1"/>
      <c r="J2131" s="9"/>
      <c r="K2131" s="1"/>
      <c r="L2131" s="1"/>
      <c r="M2131" s="1"/>
      <c r="N2131" s="9"/>
      <c r="O2131" s="11"/>
      <c r="P2131" s="1"/>
      <c r="Q2131" s="1"/>
      <c r="R2131" s="1"/>
      <c r="S2131" s="1"/>
      <c r="T2131" s="1"/>
      <c r="U2131" s="1"/>
      <c r="V2131" s="9"/>
      <c r="W2131" s="1"/>
      <c r="X2131" s="1"/>
      <c r="Y2131" s="1"/>
      <c r="Z2131" s="1"/>
      <c r="AA2131" s="1"/>
      <c r="AB2131" s="1"/>
      <c r="AC2131" s="65"/>
    </row>
    <row r="2132" spans="2:29" x14ac:dyDescent="0.25">
      <c r="B2132" s="1"/>
      <c r="C2132" s="1"/>
      <c r="D2132" s="1"/>
      <c r="E2132" s="1"/>
      <c r="F2132" s="1"/>
      <c r="G2132" s="1"/>
      <c r="H2132" s="1"/>
      <c r="I2132" s="1"/>
      <c r="J2132" s="9"/>
      <c r="K2132" s="1"/>
      <c r="L2132" s="1"/>
      <c r="M2132" s="1"/>
      <c r="N2132" s="9"/>
      <c r="O2132" s="11"/>
      <c r="P2132" s="1"/>
      <c r="Q2132" s="1"/>
      <c r="R2132" s="1"/>
      <c r="S2132" s="1"/>
      <c r="T2132" s="1"/>
      <c r="U2132" s="1"/>
      <c r="V2132" s="9"/>
      <c r="W2132" s="1"/>
      <c r="X2132" s="1"/>
      <c r="Y2132" s="1"/>
      <c r="Z2132" s="1"/>
      <c r="AA2132" s="1"/>
      <c r="AB2132" s="1"/>
      <c r="AC2132" s="65"/>
    </row>
    <row r="2133" spans="2:29" x14ac:dyDescent="0.25">
      <c r="B2133" s="1"/>
      <c r="C2133" s="1"/>
      <c r="D2133" s="1"/>
      <c r="E2133" s="1"/>
      <c r="F2133" s="1"/>
      <c r="G2133" s="1"/>
      <c r="H2133" s="1"/>
      <c r="I2133" s="1"/>
      <c r="J2133" s="9"/>
      <c r="K2133" s="1"/>
      <c r="L2133" s="1"/>
      <c r="M2133" s="1"/>
      <c r="N2133" s="9"/>
      <c r="O2133" s="11"/>
      <c r="P2133" s="1"/>
      <c r="Q2133" s="1"/>
      <c r="R2133" s="1"/>
      <c r="S2133" s="1"/>
      <c r="T2133" s="1"/>
      <c r="U2133" s="1"/>
      <c r="V2133" s="9"/>
      <c r="W2133" s="1"/>
      <c r="X2133" s="1"/>
      <c r="Y2133" s="1"/>
      <c r="Z2133" s="1"/>
      <c r="AA2133" s="1"/>
      <c r="AB2133" s="1"/>
      <c r="AC2133" s="65"/>
    </row>
    <row r="2134" spans="2:29" x14ac:dyDescent="0.25">
      <c r="B2134" s="1"/>
      <c r="C2134" s="1"/>
      <c r="D2134" s="1"/>
      <c r="E2134" s="1"/>
      <c r="F2134" s="1"/>
      <c r="G2134" s="1"/>
      <c r="H2134" s="1"/>
      <c r="I2134" s="1"/>
      <c r="J2134" s="9"/>
      <c r="K2134" s="1"/>
      <c r="L2134" s="1"/>
      <c r="M2134" s="1"/>
      <c r="N2134" s="9"/>
      <c r="O2134" s="11"/>
      <c r="P2134" s="1"/>
      <c r="Q2134" s="1"/>
      <c r="R2134" s="1"/>
      <c r="S2134" s="1"/>
      <c r="T2134" s="1"/>
      <c r="U2134" s="1"/>
      <c r="V2134" s="9"/>
      <c r="W2134" s="1"/>
      <c r="X2134" s="1"/>
      <c r="Y2134" s="1"/>
      <c r="Z2134" s="1"/>
      <c r="AA2134" s="1"/>
      <c r="AB2134" s="1"/>
      <c r="AC2134" s="65"/>
    </row>
    <row r="2135" spans="2:29" x14ac:dyDescent="0.25">
      <c r="B2135" s="1"/>
      <c r="C2135" s="1"/>
      <c r="D2135" s="1"/>
      <c r="E2135" s="1"/>
      <c r="F2135" s="1"/>
      <c r="G2135" s="1"/>
      <c r="H2135" s="1"/>
      <c r="I2135" s="1"/>
      <c r="J2135" s="9"/>
      <c r="K2135" s="1"/>
      <c r="L2135" s="1"/>
      <c r="M2135" s="1"/>
      <c r="N2135" s="9"/>
      <c r="O2135" s="11"/>
      <c r="P2135" s="1"/>
      <c r="Q2135" s="1"/>
      <c r="R2135" s="1"/>
      <c r="S2135" s="1"/>
      <c r="T2135" s="1"/>
      <c r="U2135" s="1"/>
      <c r="V2135" s="9"/>
      <c r="W2135" s="1"/>
      <c r="X2135" s="1"/>
      <c r="Y2135" s="1"/>
      <c r="Z2135" s="1"/>
      <c r="AA2135" s="1"/>
      <c r="AB2135" s="1"/>
      <c r="AC2135" s="65"/>
    </row>
    <row r="2136" spans="2:29" x14ac:dyDescent="0.25">
      <c r="B2136" s="1"/>
      <c r="C2136" s="1"/>
      <c r="D2136" s="1"/>
      <c r="E2136" s="1"/>
      <c r="F2136" s="1"/>
      <c r="G2136" s="1"/>
      <c r="H2136" s="1"/>
      <c r="I2136" s="1"/>
      <c r="J2136" s="9"/>
      <c r="K2136" s="1"/>
      <c r="L2136" s="1"/>
      <c r="M2136" s="1"/>
      <c r="N2136" s="9"/>
      <c r="O2136" s="11"/>
      <c r="P2136" s="1"/>
      <c r="Q2136" s="1"/>
      <c r="R2136" s="1"/>
      <c r="S2136" s="1"/>
      <c r="T2136" s="1"/>
      <c r="U2136" s="1"/>
      <c r="V2136" s="9"/>
      <c r="W2136" s="1"/>
      <c r="X2136" s="1"/>
      <c r="Y2136" s="1"/>
      <c r="Z2136" s="1"/>
      <c r="AA2136" s="1"/>
      <c r="AB2136" s="1"/>
      <c r="AC2136" s="65"/>
    </row>
    <row r="2137" spans="2:29" x14ac:dyDescent="0.25">
      <c r="B2137" s="1"/>
      <c r="C2137" s="1"/>
      <c r="D2137" s="1"/>
      <c r="E2137" s="1"/>
      <c r="F2137" s="1"/>
      <c r="G2137" s="1"/>
      <c r="H2137" s="1"/>
      <c r="I2137" s="1"/>
      <c r="J2137" s="9"/>
      <c r="K2137" s="1"/>
      <c r="L2137" s="1"/>
      <c r="M2137" s="1"/>
      <c r="N2137" s="9"/>
      <c r="O2137" s="11"/>
      <c r="P2137" s="1"/>
      <c r="Q2137" s="1"/>
      <c r="R2137" s="1"/>
      <c r="S2137" s="1"/>
      <c r="T2137" s="1"/>
      <c r="U2137" s="1"/>
      <c r="V2137" s="9"/>
      <c r="W2137" s="1"/>
      <c r="X2137" s="1"/>
      <c r="Y2137" s="1"/>
      <c r="Z2137" s="1"/>
      <c r="AA2137" s="1"/>
      <c r="AB2137" s="1"/>
      <c r="AC2137" s="65"/>
    </row>
    <row r="2138" spans="2:29" x14ac:dyDescent="0.25">
      <c r="B2138" s="1"/>
      <c r="C2138" s="1"/>
      <c r="D2138" s="1"/>
      <c r="E2138" s="1"/>
      <c r="F2138" s="1"/>
      <c r="G2138" s="1"/>
      <c r="H2138" s="1"/>
      <c r="I2138" s="1"/>
      <c r="J2138" s="9"/>
      <c r="K2138" s="1"/>
      <c r="L2138" s="1"/>
      <c r="M2138" s="1"/>
      <c r="N2138" s="9"/>
      <c r="O2138" s="11"/>
      <c r="P2138" s="1"/>
      <c r="Q2138" s="1"/>
      <c r="R2138" s="1"/>
      <c r="S2138" s="1"/>
      <c r="T2138" s="1"/>
      <c r="U2138" s="1"/>
      <c r="V2138" s="9"/>
      <c r="W2138" s="1"/>
      <c r="X2138" s="1"/>
      <c r="Y2138" s="1"/>
      <c r="Z2138" s="1"/>
      <c r="AA2138" s="1"/>
      <c r="AB2138" s="1"/>
      <c r="AC2138" s="65"/>
    </row>
    <row r="2139" spans="2:29" x14ac:dyDescent="0.25">
      <c r="B2139" s="1"/>
      <c r="C2139" s="1"/>
      <c r="D2139" s="1"/>
      <c r="E2139" s="1"/>
      <c r="F2139" s="1"/>
      <c r="G2139" s="1"/>
      <c r="H2139" s="1"/>
      <c r="I2139" s="1"/>
      <c r="J2139" s="9"/>
      <c r="K2139" s="1"/>
      <c r="L2139" s="1"/>
      <c r="M2139" s="1"/>
      <c r="N2139" s="9"/>
      <c r="O2139" s="11"/>
      <c r="P2139" s="1"/>
      <c r="Q2139" s="1"/>
      <c r="R2139" s="1"/>
      <c r="S2139" s="1"/>
      <c r="T2139" s="1"/>
      <c r="U2139" s="1"/>
      <c r="V2139" s="9"/>
      <c r="W2139" s="1"/>
      <c r="X2139" s="1"/>
      <c r="Y2139" s="1"/>
      <c r="Z2139" s="1"/>
      <c r="AA2139" s="1"/>
      <c r="AB2139" s="1"/>
      <c r="AC2139" s="65"/>
    </row>
    <row r="2140" spans="2:29" x14ac:dyDescent="0.25">
      <c r="B2140" s="1"/>
      <c r="C2140" s="1"/>
      <c r="D2140" s="1"/>
      <c r="E2140" s="1"/>
      <c r="F2140" s="1"/>
      <c r="G2140" s="1"/>
      <c r="H2140" s="1"/>
      <c r="I2140" s="1"/>
      <c r="J2140" s="9"/>
      <c r="K2140" s="1"/>
      <c r="L2140" s="1"/>
      <c r="M2140" s="1"/>
      <c r="N2140" s="9"/>
      <c r="O2140" s="11"/>
      <c r="P2140" s="1"/>
      <c r="Q2140" s="1"/>
      <c r="R2140" s="1"/>
      <c r="S2140" s="1"/>
      <c r="T2140" s="1"/>
      <c r="U2140" s="1"/>
      <c r="V2140" s="9"/>
      <c r="W2140" s="1"/>
      <c r="X2140" s="1"/>
      <c r="Y2140" s="1"/>
      <c r="Z2140" s="1"/>
      <c r="AA2140" s="1"/>
      <c r="AB2140" s="1"/>
      <c r="AC2140" s="65"/>
    </row>
    <row r="2141" spans="2:29" x14ac:dyDescent="0.25">
      <c r="B2141" s="1"/>
      <c r="C2141" s="1"/>
      <c r="D2141" s="1"/>
      <c r="E2141" s="1"/>
      <c r="F2141" s="1"/>
      <c r="G2141" s="1"/>
      <c r="H2141" s="1"/>
      <c r="I2141" s="1"/>
      <c r="J2141" s="9"/>
      <c r="K2141" s="1"/>
      <c r="L2141" s="1"/>
      <c r="M2141" s="1"/>
      <c r="N2141" s="9"/>
      <c r="O2141" s="11"/>
      <c r="P2141" s="1"/>
      <c r="Q2141" s="1"/>
      <c r="R2141" s="1"/>
      <c r="S2141" s="1"/>
      <c r="T2141" s="1"/>
      <c r="U2141" s="1"/>
      <c r="V2141" s="9"/>
      <c r="W2141" s="1"/>
      <c r="X2141" s="1"/>
      <c r="Y2141" s="1"/>
      <c r="Z2141" s="1"/>
      <c r="AA2141" s="1"/>
      <c r="AB2141" s="1"/>
      <c r="AC2141" s="65"/>
    </row>
    <row r="2142" spans="2:29" x14ac:dyDescent="0.25">
      <c r="B2142" s="1"/>
      <c r="C2142" s="1"/>
      <c r="D2142" s="1"/>
      <c r="E2142" s="1"/>
      <c r="F2142" s="1"/>
      <c r="G2142" s="1"/>
      <c r="H2142" s="1"/>
      <c r="I2142" s="1"/>
      <c r="J2142" s="9"/>
      <c r="K2142" s="1"/>
      <c r="L2142" s="1"/>
      <c r="M2142" s="1"/>
      <c r="N2142" s="9"/>
      <c r="O2142" s="11"/>
      <c r="P2142" s="1"/>
      <c r="Q2142" s="1"/>
      <c r="R2142" s="1"/>
      <c r="S2142" s="1"/>
      <c r="T2142" s="1"/>
      <c r="U2142" s="1"/>
      <c r="V2142" s="9"/>
      <c r="W2142" s="1"/>
      <c r="X2142" s="1"/>
      <c r="Y2142" s="1"/>
      <c r="Z2142" s="1"/>
      <c r="AA2142" s="1"/>
      <c r="AB2142" s="1"/>
      <c r="AC2142" s="65"/>
    </row>
    <row r="2143" spans="2:29" x14ac:dyDescent="0.25">
      <c r="B2143" s="1"/>
      <c r="C2143" s="1"/>
      <c r="D2143" s="1"/>
      <c r="E2143" s="1"/>
      <c r="F2143" s="1"/>
      <c r="G2143" s="1"/>
      <c r="H2143" s="1"/>
      <c r="I2143" s="1"/>
      <c r="J2143" s="9"/>
      <c r="K2143" s="1"/>
      <c r="L2143" s="1"/>
      <c r="M2143" s="1"/>
      <c r="N2143" s="9"/>
      <c r="O2143" s="11"/>
      <c r="P2143" s="1"/>
      <c r="Q2143" s="1"/>
      <c r="R2143" s="1"/>
      <c r="S2143" s="1"/>
      <c r="T2143" s="1"/>
      <c r="U2143" s="1"/>
      <c r="V2143" s="9"/>
      <c r="W2143" s="1"/>
      <c r="X2143" s="1"/>
      <c r="Y2143" s="1"/>
      <c r="Z2143" s="1"/>
      <c r="AA2143" s="1"/>
      <c r="AB2143" s="1"/>
      <c r="AC2143" s="65"/>
    </row>
    <row r="2144" spans="2:29" x14ac:dyDescent="0.25">
      <c r="B2144" s="1"/>
      <c r="C2144" s="1"/>
      <c r="D2144" s="1"/>
      <c r="E2144" s="1"/>
      <c r="F2144" s="1"/>
      <c r="G2144" s="1"/>
      <c r="H2144" s="1"/>
      <c r="I2144" s="1"/>
      <c r="J2144" s="9"/>
      <c r="K2144" s="1"/>
      <c r="L2144" s="1"/>
      <c r="M2144" s="1"/>
      <c r="N2144" s="9"/>
      <c r="O2144" s="11"/>
      <c r="P2144" s="1"/>
      <c r="Q2144" s="1"/>
      <c r="R2144" s="1"/>
      <c r="S2144" s="1"/>
      <c r="T2144" s="1"/>
      <c r="U2144" s="1"/>
      <c r="V2144" s="9"/>
      <c r="W2144" s="1"/>
      <c r="X2144" s="1"/>
      <c r="Y2144" s="1"/>
      <c r="Z2144" s="1"/>
      <c r="AA2144" s="1"/>
      <c r="AB2144" s="1"/>
      <c r="AC2144" s="65"/>
    </row>
    <row r="2145" spans="2:29" x14ac:dyDescent="0.25">
      <c r="B2145" s="1"/>
      <c r="C2145" s="1"/>
      <c r="D2145" s="1"/>
      <c r="E2145" s="1"/>
      <c r="F2145" s="1"/>
      <c r="G2145" s="1"/>
      <c r="H2145" s="1"/>
      <c r="I2145" s="1"/>
      <c r="J2145" s="9"/>
      <c r="K2145" s="1"/>
      <c r="L2145" s="1"/>
      <c r="M2145" s="1"/>
      <c r="N2145" s="9"/>
      <c r="O2145" s="11"/>
      <c r="P2145" s="1"/>
      <c r="Q2145" s="1"/>
      <c r="R2145" s="1"/>
      <c r="S2145" s="1"/>
      <c r="T2145" s="1"/>
      <c r="U2145" s="1"/>
      <c r="V2145" s="9"/>
      <c r="W2145" s="1"/>
      <c r="X2145" s="1"/>
      <c r="Y2145" s="1"/>
      <c r="Z2145" s="1"/>
      <c r="AA2145" s="1"/>
      <c r="AB2145" s="1"/>
      <c r="AC2145" s="65"/>
    </row>
    <row r="2146" spans="2:29" x14ac:dyDescent="0.25">
      <c r="B2146" s="1"/>
      <c r="C2146" s="1"/>
      <c r="D2146" s="1"/>
      <c r="E2146" s="1"/>
      <c r="F2146" s="1"/>
      <c r="G2146" s="1"/>
      <c r="H2146" s="1"/>
      <c r="I2146" s="1"/>
      <c r="J2146" s="9"/>
      <c r="K2146" s="1"/>
      <c r="L2146" s="1"/>
      <c r="M2146" s="1"/>
      <c r="N2146" s="9"/>
      <c r="O2146" s="11"/>
      <c r="P2146" s="1"/>
      <c r="Q2146" s="1"/>
      <c r="R2146" s="1"/>
      <c r="S2146" s="1"/>
      <c r="T2146" s="1"/>
      <c r="U2146" s="1"/>
      <c r="V2146" s="9"/>
      <c r="W2146" s="1"/>
      <c r="X2146" s="1"/>
      <c r="Y2146" s="1"/>
      <c r="Z2146" s="1"/>
      <c r="AA2146" s="1"/>
      <c r="AB2146" s="1"/>
      <c r="AC2146" s="65"/>
    </row>
    <row r="2147" spans="2:29" x14ac:dyDescent="0.25">
      <c r="B2147" s="1"/>
      <c r="C2147" s="1"/>
      <c r="D2147" s="1"/>
      <c r="E2147" s="1"/>
      <c r="F2147" s="1"/>
      <c r="G2147" s="1"/>
      <c r="H2147" s="1"/>
      <c r="I2147" s="1"/>
      <c r="J2147" s="9"/>
      <c r="K2147" s="1"/>
      <c r="L2147" s="1"/>
      <c r="M2147" s="1"/>
      <c r="N2147" s="9"/>
      <c r="O2147" s="11"/>
      <c r="P2147" s="1"/>
      <c r="Q2147" s="1"/>
      <c r="R2147" s="1"/>
      <c r="S2147" s="1"/>
      <c r="T2147" s="1"/>
      <c r="U2147" s="1"/>
      <c r="V2147" s="9"/>
      <c r="W2147" s="1"/>
      <c r="X2147" s="1"/>
      <c r="Y2147" s="1"/>
      <c r="Z2147" s="1"/>
      <c r="AA2147" s="1"/>
      <c r="AB2147" s="1"/>
      <c r="AC2147" s="65"/>
    </row>
    <row r="2148" spans="2:29" x14ac:dyDescent="0.25">
      <c r="B2148" s="1"/>
      <c r="C2148" s="1"/>
      <c r="D2148" s="1"/>
      <c r="E2148" s="1"/>
      <c r="F2148" s="1"/>
      <c r="G2148" s="1"/>
      <c r="H2148" s="1"/>
      <c r="I2148" s="1"/>
      <c r="J2148" s="9"/>
      <c r="K2148" s="1"/>
      <c r="L2148" s="1"/>
      <c r="M2148" s="1"/>
      <c r="N2148" s="9"/>
      <c r="O2148" s="11"/>
      <c r="P2148" s="1"/>
      <c r="Q2148" s="1"/>
      <c r="R2148" s="1"/>
      <c r="S2148" s="1"/>
      <c r="T2148" s="1"/>
      <c r="U2148" s="1"/>
      <c r="V2148" s="9"/>
      <c r="W2148" s="1"/>
      <c r="X2148" s="1"/>
      <c r="Y2148" s="1"/>
      <c r="Z2148" s="1"/>
      <c r="AA2148" s="1"/>
      <c r="AB2148" s="1"/>
      <c r="AC2148" s="65"/>
    </row>
    <row r="2149" spans="2:29" x14ac:dyDescent="0.25">
      <c r="B2149" s="1"/>
      <c r="C2149" s="1"/>
      <c r="D2149" s="1"/>
      <c r="E2149" s="1"/>
      <c r="F2149" s="1"/>
      <c r="G2149" s="1"/>
      <c r="H2149" s="1"/>
      <c r="I2149" s="1"/>
      <c r="J2149" s="9"/>
      <c r="K2149" s="1"/>
      <c r="L2149" s="1"/>
      <c r="M2149" s="1"/>
      <c r="N2149" s="9"/>
      <c r="O2149" s="11"/>
      <c r="P2149" s="1"/>
      <c r="Q2149" s="1"/>
      <c r="R2149" s="1"/>
      <c r="S2149" s="1"/>
      <c r="T2149" s="1"/>
      <c r="U2149" s="1"/>
      <c r="V2149" s="9"/>
      <c r="W2149" s="1"/>
      <c r="X2149" s="1"/>
      <c r="Y2149" s="1"/>
      <c r="Z2149" s="1"/>
      <c r="AA2149" s="1"/>
      <c r="AB2149" s="1"/>
      <c r="AC2149" s="65"/>
    </row>
    <row r="2150" spans="2:29" x14ac:dyDescent="0.25">
      <c r="B2150" s="1"/>
      <c r="C2150" s="1"/>
      <c r="D2150" s="1"/>
      <c r="E2150" s="1"/>
      <c r="F2150" s="1"/>
      <c r="G2150" s="1"/>
      <c r="H2150" s="1"/>
      <c r="I2150" s="1"/>
      <c r="J2150" s="9"/>
      <c r="K2150" s="1"/>
      <c r="L2150" s="1"/>
      <c r="M2150" s="1"/>
      <c r="N2150" s="9"/>
      <c r="O2150" s="11"/>
      <c r="P2150" s="1"/>
      <c r="Q2150" s="1"/>
      <c r="R2150" s="1"/>
      <c r="S2150" s="1"/>
      <c r="T2150" s="1"/>
      <c r="U2150" s="1"/>
      <c r="V2150" s="9"/>
      <c r="W2150" s="1"/>
      <c r="X2150" s="1"/>
      <c r="Y2150" s="1"/>
      <c r="Z2150" s="1"/>
      <c r="AA2150" s="1"/>
      <c r="AB2150" s="1"/>
      <c r="AC2150" s="65"/>
    </row>
    <row r="2151" spans="2:29" x14ac:dyDescent="0.25">
      <c r="B2151" s="1"/>
      <c r="C2151" s="1"/>
      <c r="D2151" s="1"/>
      <c r="E2151" s="1"/>
      <c r="F2151" s="1"/>
      <c r="G2151" s="1"/>
      <c r="H2151" s="1"/>
      <c r="I2151" s="1"/>
      <c r="J2151" s="9"/>
      <c r="K2151" s="1"/>
      <c r="L2151" s="1"/>
      <c r="M2151" s="1"/>
      <c r="N2151" s="9"/>
      <c r="O2151" s="11"/>
      <c r="P2151" s="1"/>
      <c r="Q2151" s="1"/>
      <c r="R2151" s="1"/>
      <c r="S2151" s="1"/>
      <c r="T2151" s="1"/>
      <c r="U2151" s="1"/>
      <c r="V2151" s="9"/>
      <c r="W2151" s="1"/>
      <c r="X2151" s="1"/>
      <c r="Y2151" s="1"/>
      <c r="Z2151" s="1"/>
      <c r="AA2151" s="1"/>
      <c r="AB2151" s="1"/>
      <c r="AC2151" s="65"/>
    </row>
    <row r="2152" spans="2:29" x14ac:dyDescent="0.25">
      <c r="B2152" s="1"/>
      <c r="C2152" s="1"/>
      <c r="D2152" s="1"/>
      <c r="E2152" s="1"/>
      <c r="F2152" s="1"/>
      <c r="G2152" s="1"/>
      <c r="H2152" s="1"/>
      <c r="I2152" s="1"/>
      <c r="J2152" s="9"/>
      <c r="K2152" s="1"/>
      <c r="L2152" s="1"/>
      <c r="M2152" s="1"/>
      <c r="N2152" s="9"/>
      <c r="O2152" s="11"/>
      <c r="P2152" s="1"/>
      <c r="Q2152" s="1"/>
      <c r="R2152" s="1"/>
      <c r="S2152" s="1"/>
      <c r="T2152" s="1"/>
      <c r="U2152" s="1"/>
      <c r="V2152" s="9"/>
      <c r="W2152" s="1"/>
      <c r="X2152" s="1"/>
      <c r="Y2152" s="1"/>
      <c r="Z2152" s="1"/>
      <c r="AA2152" s="1"/>
      <c r="AB2152" s="1"/>
      <c r="AC2152" s="65"/>
    </row>
    <row r="2153" spans="2:29" x14ac:dyDescent="0.25">
      <c r="B2153" s="1"/>
      <c r="C2153" s="1"/>
      <c r="D2153" s="1"/>
      <c r="E2153" s="1"/>
      <c r="F2153" s="1"/>
      <c r="G2153" s="1"/>
      <c r="H2153" s="1"/>
      <c r="I2153" s="1"/>
      <c r="J2153" s="9"/>
      <c r="K2153" s="1"/>
      <c r="L2153" s="1"/>
      <c r="M2153" s="1"/>
      <c r="N2153" s="9"/>
      <c r="O2153" s="11"/>
      <c r="P2153" s="1"/>
      <c r="Q2153" s="1"/>
      <c r="R2153" s="1"/>
      <c r="S2153" s="1"/>
      <c r="T2153" s="1"/>
      <c r="U2153" s="1"/>
      <c r="V2153" s="9"/>
      <c r="W2153" s="1"/>
      <c r="X2153" s="1"/>
      <c r="Y2153" s="1"/>
      <c r="Z2153" s="1"/>
      <c r="AA2153" s="1"/>
      <c r="AB2153" s="1"/>
      <c r="AC2153" s="65"/>
    </row>
    <row r="2154" spans="2:29" x14ac:dyDescent="0.25">
      <c r="B2154" s="1"/>
      <c r="C2154" s="1"/>
      <c r="D2154" s="1"/>
      <c r="E2154" s="1"/>
      <c r="F2154" s="1"/>
      <c r="G2154" s="1"/>
      <c r="H2154" s="1"/>
      <c r="I2154" s="1"/>
      <c r="J2154" s="9"/>
      <c r="K2154" s="1"/>
      <c r="L2154" s="1"/>
      <c r="M2154" s="1"/>
      <c r="N2154" s="9"/>
      <c r="O2154" s="11"/>
      <c r="P2154" s="1"/>
      <c r="Q2154" s="1"/>
      <c r="R2154" s="1"/>
      <c r="S2154" s="1"/>
      <c r="T2154" s="1"/>
      <c r="U2154" s="1"/>
      <c r="V2154" s="9"/>
      <c r="W2154" s="1"/>
      <c r="X2154" s="1"/>
      <c r="Y2154" s="1"/>
      <c r="Z2154" s="1"/>
      <c r="AA2154" s="1"/>
      <c r="AB2154" s="1"/>
      <c r="AC2154" s="65"/>
    </row>
    <row r="2155" spans="2:29" x14ac:dyDescent="0.25">
      <c r="B2155" s="1"/>
      <c r="C2155" s="1"/>
      <c r="D2155" s="1"/>
      <c r="E2155" s="1"/>
      <c r="F2155" s="1"/>
      <c r="G2155" s="1"/>
      <c r="H2155" s="1"/>
      <c r="I2155" s="1"/>
      <c r="J2155" s="9"/>
      <c r="K2155" s="1"/>
      <c r="L2155" s="1"/>
      <c r="M2155" s="1"/>
      <c r="N2155" s="9"/>
      <c r="O2155" s="11"/>
      <c r="P2155" s="1"/>
      <c r="Q2155" s="1"/>
      <c r="R2155" s="1"/>
      <c r="S2155" s="1"/>
      <c r="T2155" s="1"/>
      <c r="U2155" s="1"/>
      <c r="V2155" s="9"/>
      <c r="W2155" s="1"/>
      <c r="X2155" s="1"/>
      <c r="Y2155" s="1"/>
      <c r="Z2155" s="1"/>
      <c r="AA2155" s="1"/>
      <c r="AB2155" s="1"/>
      <c r="AC2155" s="65"/>
    </row>
    <row r="2156" spans="2:29" x14ac:dyDescent="0.25">
      <c r="B2156" s="1"/>
      <c r="C2156" s="1"/>
      <c r="D2156" s="1"/>
      <c r="E2156" s="1"/>
      <c r="F2156" s="1"/>
      <c r="G2156" s="1"/>
      <c r="H2156" s="1"/>
      <c r="I2156" s="1"/>
      <c r="J2156" s="9"/>
      <c r="K2156" s="1"/>
      <c r="L2156" s="1"/>
      <c r="M2156" s="1"/>
      <c r="N2156" s="9"/>
      <c r="O2156" s="11"/>
      <c r="P2156" s="1"/>
      <c r="Q2156" s="1"/>
      <c r="R2156" s="1"/>
      <c r="S2156" s="1"/>
      <c r="T2156" s="1"/>
      <c r="U2156" s="1"/>
      <c r="V2156" s="9"/>
      <c r="W2156" s="1"/>
      <c r="X2156" s="1"/>
      <c r="Y2156" s="1"/>
      <c r="Z2156" s="1"/>
      <c r="AA2156" s="1"/>
      <c r="AB2156" s="1"/>
      <c r="AC2156" s="65"/>
    </row>
    <row r="2157" spans="2:29" x14ac:dyDescent="0.25">
      <c r="B2157" s="1"/>
      <c r="C2157" s="1"/>
      <c r="D2157" s="1"/>
      <c r="E2157" s="1"/>
      <c r="F2157" s="1"/>
      <c r="G2157" s="1"/>
      <c r="H2157" s="1"/>
      <c r="I2157" s="1"/>
      <c r="J2157" s="9"/>
      <c r="K2157" s="1"/>
      <c r="L2157" s="1"/>
      <c r="M2157" s="1"/>
      <c r="N2157" s="9"/>
      <c r="O2157" s="11"/>
      <c r="P2157" s="1"/>
      <c r="Q2157" s="1"/>
      <c r="R2157" s="1"/>
      <c r="S2157" s="1"/>
      <c r="T2157" s="1"/>
      <c r="U2157" s="1"/>
      <c r="V2157" s="9"/>
      <c r="W2157" s="1"/>
      <c r="X2157" s="1"/>
      <c r="Y2157" s="1"/>
      <c r="Z2157" s="1"/>
      <c r="AA2157" s="1"/>
      <c r="AB2157" s="1"/>
      <c r="AC2157" s="65"/>
    </row>
    <row r="2158" spans="2:29" x14ac:dyDescent="0.25">
      <c r="B2158" s="1"/>
      <c r="C2158" s="1"/>
      <c r="D2158" s="1"/>
      <c r="E2158" s="1"/>
      <c r="F2158" s="1"/>
      <c r="G2158" s="1"/>
      <c r="H2158" s="1"/>
      <c r="I2158" s="1"/>
      <c r="J2158" s="9"/>
      <c r="K2158" s="1"/>
      <c r="L2158" s="1"/>
      <c r="M2158" s="1"/>
      <c r="N2158" s="9"/>
      <c r="O2158" s="11"/>
      <c r="P2158" s="1"/>
      <c r="Q2158" s="1"/>
      <c r="R2158" s="1"/>
      <c r="S2158" s="1"/>
      <c r="T2158" s="1"/>
      <c r="U2158" s="1"/>
      <c r="V2158" s="9"/>
      <c r="W2158" s="1"/>
      <c r="X2158" s="1"/>
      <c r="Y2158" s="1"/>
      <c r="Z2158" s="1"/>
      <c r="AA2158" s="1"/>
      <c r="AB2158" s="1"/>
      <c r="AC2158" s="65"/>
    </row>
    <row r="2159" spans="2:29" x14ac:dyDescent="0.25">
      <c r="B2159" s="1"/>
      <c r="C2159" s="1"/>
      <c r="D2159" s="1"/>
      <c r="E2159" s="1"/>
      <c r="F2159" s="1"/>
      <c r="G2159" s="1"/>
      <c r="H2159" s="1"/>
      <c r="I2159" s="1"/>
      <c r="J2159" s="9"/>
      <c r="K2159" s="1"/>
      <c r="L2159" s="1"/>
      <c r="M2159" s="1"/>
      <c r="N2159" s="9"/>
      <c r="O2159" s="11"/>
      <c r="P2159" s="1"/>
      <c r="Q2159" s="1"/>
      <c r="R2159" s="1"/>
      <c r="S2159" s="1"/>
      <c r="T2159" s="1"/>
      <c r="U2159" s="1"/>
      <c r="V2159" s="9"/>
      <c r="W2159" s="1"/>
      <c r="X2159" s="1"/>
      <c r="Y2159" s="1"/>
      <c r="Z2159" s="1"/>
      <c r="AA2159" s="1"/>
      <c r="AB2159" s="1"/>
      <c r="AC2159" s="65"/>
    </row>
    <row r="2160" spans="2:29" x14ac:dyDescent="0.25">
      <c r="B2160" s="1"/>
      <c r="C2160" s="1"/>
      <c r="D2160" s="1"/>
      <c r="E2160" s="1"/>
      <c r="F2160" s="1"/>
      <c r="G2160" s="1"/>
      <c r="H2160" s="1"/>
      <c r="I2160" s="1"/>
      <c r="J2160" s="9"/>
      <c r="K2160" s="1"/>
      <c r="L2160" s="1"/>
      <c r="M2160" s="1"/>
      <c r="N2160" s="9"/>
      <c r="O2160" s="11"/>
      <c r="P2160" s="1"/>
      <c r="Q2160" s="1"/>
      <c r="R2160" s="1"/>
      <c r="S2160" s="1"/>
      <c r="T2160" s="1"/>
      <c r="U2160" s="1"/>
      <c r="V2160" s="9"/>
      <c r="W2160" s="1"/>
      <c r="X2160" s="1"/>
      <c r="Y2160" s="1"/>
      <c r="Z2160" s="1"/>
      <c r="AA2160" s="1"/>
      <c r="AB2160" s="1"/>
      <c r="AC2160" s="65"/>
    </row>
    <row r="2161" spans="2:29" x14ac:dyDescent="0.25">
      <c r="B2161" s="1"/>
      <c r="C2161" s="1"/>
      <c r="D2161" s="1"/>
      <c r="E2161" s="1"/>
      <c r="F2161" s="1"/>
      <c r="G2161" s="1"/>
      <c r="H2161" s="1"/>
      <c r="I2161" s="1"/>
      <c r="J2161" s="9"/>
      <c r="K2161" s="1"/>
      <c r="L2161" s="1"/>
      <c r="M2161" s="1"/>
      <c r="N2161" s="9"/>
      <c r="O2161" s="11"/>
      <c r="P2161" s="1"/>
      <c r="Q2161" s="1"/>
      <c r="R2161" s="1"/>
      <c r="S2161" s="1"/>
      <c r="T2161" s="1"/>
      <c r="U2161" s="1"/>
      <c r="V2161" s="9"/>
      <c r="W2161" s="1"/>
      <c r="X2161" s="1"/>
      <c r="Y2161" s="1"/>
      <c r="Z2161" s="1"/>
      <c r="AA2161" s="1"/>
      <c r="AB2161" s="1"/>
      <c r="AC2161" s="65"/>
    </row>
    <row r="2162" spans="2:29" x14ac:dyDescent="0.25">
      <c r="B2162" s="1"/>
      <c r="C2162" s="1"/>
      <c r="D2162" s="1"/>
      <c r="E2162" s="1"/>
      <c r="F2162" s="1"/>
      <c r="G2162" s="1"/>
      <c r="H2162" s="1"/>
      <c r="I2162" s="1"/>
      <c r="J2162" s="9"/>
      <c r="K2162" s="1"/>
      <c r="L2162" s="1"/>
      <c r="M2162" s="1"/>
      <c r="N2162" s="9"/>
      <c r="O2162" s="11"/>
      <c r="P2162" s="1"/>
      <c r="Q2162" s="1"/>
      <c r="R2162" s="1"/>
      <c r="S2162" s="1"/>
      <c r="T2162" s="1"/>
      <c r="U2162" s="1"/>
      <c r="V2162" s="9"/>
      <c r="W2162" s="1"/>
      <c r="X2162" s="1"/>
      <c r="Y2162" s="1"/>
      <c r="Z2162" s="1"/>
      <c r="AA2162" s="1"/>
      <c r="AB2162" s="1"/>
      <c r="AC2162" s="65"/>
    </row>
    <row r="2163" spans="2:29" x14ac:dyDescent="0.25">
      <c r="B2163" s="1"/>
      <c r="C2163" s="1"/>
      <c r="D2163" s="1"/>
      <c r="E2163" s="1"/>
      <c r="F2163" s="1"/>
      <c r="G2163" s="1"/>
      <c r="H2163" s="1"/>
      <c r="I2163" s="1"/>
      <c r="J2163" s="9"/>
      <c r="K2163" s="1"/>
      <c r="L2163" s="1"/>
      <c r="M2163" s="1"/>
      <c r="N2163" s="9"/>
      <c r="O2163" s="11"/>
      <c r="P2163" s="1"/>
      <c r="Q2163" s="1"/>
      <c r="R2163" s="1"/>
      <c r="S2163" s="1"/>
      <c r="T2163" s="1"/>
      <c r="U2163" s="1"/>
      <c r="V2163" s="9"/>
      <c r="W2163" s="1"/>
      <c r="X2163" s="1"/>
      <c r="Y2163" s="1"/>
      <c r="Z2163" s="1"/>
      <c r="AA2163" s="1"/>
      <c r="AB2163" s="1"/>
      <c r="AC2163" s="65"/>
    </row>
    <row r="2164" spans="2:29" x14ac:dyDescent="0.25">
      <c r="B2164" s="1"/>
      <c r="C2164" s="1"/>
      <c r="D2164" s="1"/>
      <c r="E2164" s="1"/>
      <c r="F2164" s="1"/>
      <c r="G2164" s="1"/>
      <c r="H2164" s="1"/>
      <c r="I2164" s="1"/>
      <c r="J2164" s="9"/>
      <c r="K2164" s="1"/>
      <c r="L2164" s="1"/>
      <c r="M2164" s="1"/>
      <c r="N2164" s="9"/>
      <c r="O2164" s="11"/>
      <c r="P2164" s="1"/>
      <c r="Q2164" s="1"/>
      <c r="R2164" s="1"/>
      <c r="S2164" s="1"/>
      <c r="T2164" s="1"/>
      <c r="U2164" s="1"/>
      <c r="V2164" s="9"/>
      <c r="W2164" s="1"/>
      <c r="X2164" s="1"/>
      <c r="Y2164" s="1"/>
      <c r="Z2164" s="1"/>
      <c r="AA2164" s="1"/>
      <c r="AB2164" s="1"/>
      <c r="AC2164" s="65"/>
    </row>
    <row r="2165" spans="2:29" x14ac:dyDescent="0.25">
      <c r="B2165" s="1"/>
      <c r="C2165" s="1"/>
      <c r="D2165" s="1"/>
      <c r="E2165" s="1"/>
      <c r="F2165" s="1"/>
      <c r="G2165" s="1"/>
      <c r="H2165" s="1"/>
      <c r="I2165" s="1"/>
      <c r="J2165" s="9"/>
      <c r="K2165" s="1"/>
      <c r="L2165" s="1"/>
      <c r="M2165" s="1"/>
      <c r="N2165" s="9"/>
      <c r="O2165" s="11"/>
      <c r="P2165" s="1"/>
      <c r="Q2165" s="1"/>
      <c r="R2165" s="1"/>
      <c r="S2165" s="1"/>
      <c r="T2165" s="1"/>
      <c r="U2165" s="1"/>
      <c r="V2165" s="9"/>
      <c r="W2165" s="1"/>
      <c r="X2165" s="1"/>
      <c r="Y2165" s="1"/>
      <c r="Z2165" s="1"/>
      <c r="AA2165" s="1"/>
      <c r="AB2165" s="1"/>
      <c r="AC2165" s="65"/>
    </row>
    <row r="2166" spans="2:29" x14ac:dyDescent="0.25">
      <c r="B2166" s="1"/>
      <c r="C2166" s="1"/>
      <c r="D2166" s="1"/>
      <c r="E2166" s="1"/>
      <c r="F2166" s="1"/>
      <c r="G2166" s="1"/>
      <c r="H2166" s="1"/>
      <c r="I2166" s="1"/>
      <c r="J2166" s="9"/>
      <c r="K2166" s="1"/>
      <c r="L2166" s="1"/>
      <c r="M2166" s="1"/>
      <c r="N2166" s="9"/>
      <c r="O2166" s="11"/>
      <c r="P2166" s="1"/>
      <c r="Q2166" s="1"/>
      <c r="R2166" s="1"/>
      <c r="S2166" s="1"/>
      <c r="T2166" s="1"/>
      <c r="U2166" s="1"/>
      <c r="V2166" s="9"/>
      <c r="W2166" s="1"/>
      <c r="X2166" s="1"/>
      <c r="Y2166" s="1"/>
      <c r="Z2166" s="1"/>
      <c r="AA2166" s="1"/>
      <c r="AB2166" s="1"/>
      <c r="AC2166" s="65"/>
    </row>
    <row r="2167" spans="2:29" x14ac:dyDescent="0.25">
      <c r="B2167" s="1"/>
      <c r="C2167" s="1"/>
      <c r="D2167" s="1"/>
      <c r="E2167" s="1"/>
      <c r="F2167" s="1"/>
      <c r="G2167" s="1"/>
      <c r="H2167" s="1"/>
      <c r="I2167" s="1"/>
      <c r="J2167" s="9"/>
      <c r="K2167" s="1"/>
      <c r="L2167" s="1"/>
      <c r="M2167" s="1"/>
      <c r="N2167" s="9"/>
      <c r="O2167" s="11"/>
      <c r="P2167" s="1"/>
      <c r="Q2167" s="1"/>
      <c r="R2167" s="1"/>
      <c r="S2167" s="1"/>
      <c r="T2167" s="1"/>
      <c r="U2167" s="1"/>
      <c r="V2167" s="9"/>
      <c r="W2167" s="1"/>
      <c r="X2167" s="1"/>
      <c r="Y2167" s="1"/>
      <c r="Z2167" s="1"/>
      <c r="AA2167" s="1"/>
      <c r="AB2167" s="1"/>
      <c r="AC2167" s="65"/>
    </row>
    <row r="2168" spans="2:29" x14ac:dyDescent="0.25">
      <c r="B2168" s="1"/>
      <c r="C2168" s="1"/>
      <c r="D2168" s="1"/>
      <c r="E2168" s="1"/>
      <c r="F2168" s="1"/>
      <c r="G2168" s="1"/>
      <c r="H2168" s="1"/>
      <c r="I2168" s="1"/>
      <c r="J2168" s="9"/>
      <c r="K2168" s="1"/>
      <c r="L2168" s="1"/>
      <c r="M2168" s="1"/>
      <c r="N2168" s="9"/>
      <c r="O2168" s="11"/>
      <c r="P2168" s="1"/>
      <c r="Q2168" s="1"/>
      <c r="R2168" s="1"/>
      <c r="S2168" s="1"/>
      <c r="T2168" s="1"/>
      <c r="U2168" s="1"/>
      <c r="V2168" s="9"/>
      <c r="W2168" s="1"/>
      <c r="X2168" s="1"/>
      <c r="Y2168" s="1"/>
      <c r="Z2168" s="1"/>
      <c r="AA2168" s="1"/>
      <c r="AB2168" s="1"/>
      <c r="AC2168" s="65"/>
    </row>
    <row r="2169" spans="2:29" x14ac:dyDescent="0.25">
      <c r="B2169" s="1"/>
      <c r="C2169" s="1"/>
      <c r="D2169" s="1"/>
      <c r="E2169" s="1"/>
      <c r="F2169" s="1"/>
      <c r="G2169" s="1"/>
      <c r="H2169" s="1"/>
      <c r="I2169" s="1"/>
      <c r="J2169" s="9"/>
      <c r="K2169" s="1"/>
      <c r="L2169" s="1"/>
      <c r="M2169" s="1"/>
      <c r="N2169" s="9"/>
      <c r="O2169" s="11"/>
      <c r="P2169" s="1"/>
      <c r="Q2169" s="1"/>
      <c r="R2169" s="1"/>
      <c r="S2169" s="1"/>
      <c r="T2169" s="1"/>
      <c r="U2169" s="1"/>
      <c r="V2169" s="9"/>
      <c r="W2169" s="1"/>
      <c r="X2169" s="1"/>
      <c r="Y2169" s="1"/>
      <c r="Z2169" s="1"/>
      <c r="AA2169" s="1"/>
      <c r="AB2169" s="1"/>
      <c r="AC2169" s="65"/>
    </row>
    <row r="2170" spans="2:29" x14ac:dyDescent="0.25">
      <c r="B2170" s="1"/>
      <c r="C2170" s="1"/>
      <c r="D2170" s="1"/>
      <c r="E2170" s="1"/>
      <c r="F2170" s="1"/>
      <c r="G2170" s="1"/>
      <c r="H2170" s="1"/>
      <c r="I2170" s="1"/>
      <c r="J2170" s="9"/>
      <c r="K2170" s="1"/>
      <c r="L2170" s="1"/>
      <c r="M2170" s="1"/>
      <c r="N2170" s="9"/>
      <c r="O2170" s="11"/>
      <c r="P2170" s="1"/>
      <c r="Q2170" s="1"/>
      <c r="R2170" s="1"/>
      <c r="S2170" s="1"/>
      <c r="T2170" s="1"/>
      <c r="U2170" s="1"/>
      <c r="V2170" s="9"/>
      <c r="W2170" s="1"/>
      <c r="X2170" s="1"/>
      <c r="Y2170" s="1"/>
      <c r="Z2170" s="1"/>
      <c r="AA2170" s="1"/>
      <c r="AB2170" s="1"/>
      <c r="AC2170" s="65"/>
    </row>
    <row r="2171" spans="2:29" x14ac:dyDescent="0.25">
      <c r="B2171" s="1"/>
      <c r="C2171" s="1"/>
      <c r="D2171" s="1"/>
      <c r="E2171" s="1"/>
      <c r="F2171" s="1"/>
      <c r="G2171" s="1"/>
      <c r="H2171" s="1"/>
      <c r="I2171" s="1"/>
      <c r="J2171" s="9"/>
      <c r="K2171" s="1"/>
      <c r="L2171" s="1"/>
      <c r="M2171" s="1"/>
      <c r="N2171" s="9"/>
      <c r="O2171" s="11"/>
      <c r="P2171" s="1"/>
      <c r="Q2171" s="1"/>
      <c r="R2171" s="1"/>
      <c r="S2171" s="1"/>
      <c r="T2171" s="1"/>
      <c r="U2171" s="1"/>
      <c r="V2171" s="9"/>
      <c r="W2171" s="1"/>
      <c r="X2171" s="1"/>
      <c r="Y2171" s="1"/>
      <c r="Z2171" s="1"/>
      <c r="AA2171" s="1"/>
      <c r="AB2171" s="1"/>
      <c r="AC2171" s="65"/>
    </row>
    <row r="2172" spans="2:29" x14ac:dyDescent="0.25">
      <c r="B2172" s="1"/>
      <c r="C2172" s="1"/>
      <c r="D2172" s="1"/>
      <c r="E2172" s="1"/>
      <c r="F2172" s="1"/>
      <c r="G2172" s="1"/>
      <c r="H2172" s="1"/>
      <c r="I2172" s="1"/>
      <c r="J2172" s="9"/>
      <c r="K2172" s="1"/>
      <c r="L2172" s="1"/>
      <c r="M2172" s="1"/>
      <c r="N2172" s="9"/>
      <c r="O2172" s="11"/>
      <c r="P2172" s="1"/>
      <c r="Q2172" s="1"/>
      <c r="R2172" s="1"/>
      <c r="S2172" s="1"/>
      <c r="T2172" s="1"/>
      <c r="U2172" s="1"/>
      <c r="V2172" s="9"/>
      <c r="W2172" s="1"/>
      <c r="X2172" s="1"/>
      <c r="Y2172" s="1"/>
      <c r="Z2172" s="1"/>
      <c r="AA2172" s="1"/>
      <c r="AB2172" s="1"/>
      <c r="AC2172" s="65"/>
    </row>
    <row r="2173" spans="2:29" x14ac:dyDescent="0.25">
      <c r="B2173" s="1"/>
      <c r="C2173" s="1"/>
      <c r="D2173" s="1"/>
      <c r="E2173" s="1"/>
      <c r="F2173" s="1"/>
      <c r="G2173" s="1"/>
      <c r="H2173" s="1"/>
      <c r="I2173" s="1"/>
      <c r="J2173" s="9"/>
      <c r="K2173" s="1"/>
      <c r="L2173" s="1"/>
      <c r="M2173" s="1"/>
      <c r="N2173" s="9"/>
      <c r="O2173" s="11"/>
      <c r="P2173" s="1"/>
      <c r="Q2173" s="1"/>
      <c r="R2173" s="1"/>
      <c r="S2173" s="1"/>
      <c r="T2173" s="1"/>
      <c r="U2173" s="1"/>
      <c r="V2173" s="9"/>
      <c r="W2173" s="1"/>
      <c r="X2173" s="1"/>
      <c r="Y2173" s="1"/>
      <c r="Z2173" s="1"/>
      <c r="AA2173" s="1"/>
      <c r="AB2173" s="1"/>
      <c r="AC2173" s="65"/>
    </row>
    <row r="2174" spans="2:29" x14ac:dyDescent="0.25">
      <c r="B2174" s="1"/>
      <c r="C2174" s="1"/>
      <c r="D2174" s="1"/>
      <c r="E2174" s="1"/>
      <c r="F2174" s="1"/>
      <c r="G2174" s="1"/>
      <c r="H2174" s="1"/>
      <c r="I2174" s="1"/>
      <c r="J2174" s="9"/>
      <c r="K2174" s="1"/>
      <c r="L2174" s="1"/>
      <c r="M2174" s="1"/>
      <c r="N2174" s="9"/>
      <c r="O2174" s="11"/>
      <c r="P2174" s="1"/>
      <c r="Q2174" s="1"/>
      <c r="R2174" s="1"/>
      <c r="S2174" s="1"/>
      <c r="T2174" s="1"/>
      <c r="U2174" s="1"/>
      <c r="V2174" s="9"/>
      <c r="W2174" s="1"/>
      <c r="X2174" s="1"/>
      <c r="Y2174" s="1"/>
      <c r="Z2174" s="1"/>
      <c r="AA2174" s="1"/>
      <c r="AB2174" s="1"/>
      <c r="AC2174" s="65"/>
    </row>
    <row r="2175" spans="2:29" x14ac:dyDescent="0.25">
      <c r="B2175" s="1"/>
      <c r="C2175" s="1"/>
      <c r="D2175" s="1"/>
      <c r="E2175" s="1"/>
      <c r="F2175" s="1"/>
      <c r="G2175" s="1"/>
      <c r="H2175" s="1"/>
      <c r="I2175" s="1"/>
      <c r="J2175" s="9"/>
      <c r="K2175" s="1"/>
      <c r="L2175" s="1"/>
      <c r="M2175" s="1"/>
      <c r="N2175" s="9"/>
      <c r="O2175" s="11"/>
      <c r="P2175" s="1"/>
      <c r="Q2175" s="1"/>
      <c r="R2175" s="1"/>
      <c r="S2175" s="1"/>
      <c r="T2175" s="1"/>
      <c r="U2175" s="1"/>
      <c r="V2175" s="9"/>
      <c r="W2175" s="1"/>
      <c r="X2175" s="1"/>
      <c r="Y2175" s="1"/>
      <c r="Z2175" s="1"/>
      <c r="AA2175" s="1"/>
      <c r="AB2175" s="1"/>
      <c r="AC2175" s="65"/>
    </row>
    <row r="2176" spans="2:29" x14ac:dyDescent="0.25">
      <c r="B2176" s="1"/>
      <c r="C2176" s="1"/>
      <c r="D2176" s="1"/>
      <c r="E2176" s="1"/>
      <c r="F2176" s="1"/>
      <c r="G2176" s="1"/>
      <c r="H2176" s="1"/>
      <c r="I2176" s="1"/>
      <c r="J2176" s="9"/>
      <c r="K2176" s="1"/>
      <c r="L2176" s="1"/>
      <c r="M2176" s="1"/>
      <c r="N2176" s="9"/>
      <c r="O2176" s="11"/>
      <c r="P2176" s="1"/>
      <c r="Q2176" s="1"/>
      <c r="R2176" s="1"/>
      <c r="S2176" s="1"/>
      <c r="T2176" s="1"/>
      <c r="U2176" s="1"/>
      <c r="V2176" s="9"/>
      <c r="W2176" s="1"/>
      <c r="X2176" s="1"/>
      <c r="Y2176" s="1"/>
      <c r="Z2176" s="1"/>
      <c r="AA2176" s="1"/>
      <c r="AB2176" s="1"/>
      <c r="AC2176" s="65"/>
    </row>
    <row r="2177" spans="2:29" x14ac:dyDescent="0.25">
      <c r="B2177" s="1"/>
      <c r="C2177" s="1"/>
      <c r="D2177" s="1"/>
      <c r="E2177" s="1"/>
      <c r="F2177" s="1"/>
      <c r="G2177" s="1"/>
      <c r="H2177" s="1"/>
      <c r="I2177" s="1"/>
      <c r="J2177" s="9"/>
      <c r="K2177" s="1"/>
      <c r="L2177" s="1"/>
      <c r="M2177" s="1"/>
      <c r="N2177" s="9"/>
      <c r="O2177" s="11"/>
      <c r="P2177" s="1"/>
      <c r="Q2177" s="1"/>
      <c r="R2177" s="1"/>
      <c r="S2177" s="1"/>
      <c r="T2177" s="1"/>
      <c r="U2177" s="1"/>
      <c r="V2177" s="9"/>
      <c r="W2177" s="1"/>
      <c r="X2177" s="1"/>
      <c r="Y2177" s="1"/>
      <c r="Z2177" s="1"/>
      <c r="AA2177" s="1"/>
      <c r="AB2177" s="1"/>
      <c r="AC2177" s="65"/>
    </row>
    <row r="2178" spans="2:29" x14ac:dyDescent="0.25">
      <c r="B2178" s="1"/>
      <c r="C2178" s="1"/>
      <c r="D2178" s="1"/>
      <c r="E2178" s="1"/>
      <c r="F2178" s="1"/>
      <c r="G2178" s="1"/>
      <c r="H2178" s="1"/>
      <c r="I2178" s="1"/>
      <c r="J2178" s="9"/>
      <c r="K2178" s="1"/>
      <c r="L2178" s="1"/>
      <c r="M2178" s="1"/>
      <c r="N2178" s="9"/>
      <c r="O2178" s="11"/>
      <c r="P2178" s="1"/>
      <c r="Q2178" s="1"/>
      <c r="R2178" s="1"/>
      <c r="S2178" s="1"/>
      <c r="T2178" s="1"/>
      <c r="U2178" s="1"/>
      <c r="V2178" s="9"/>
      <c r="W2178" s="1"/>
      <c r="X2178" s="1"/>
      <c r="Y2178" s="1"/>
      <c r="Z2178" s="1"/>
      <c r="AA2178" s="1"/>
      <c r="AB2178" s="1"/>
      <c r="AC2178" s="65"/>
    </row>
    <row r="2179" spans="2:29" x14ac:dyDescent="0.25">
      <c r="B2179" s="1"/>
      <c r="C2179" s="1"/>
      <c r="D2179" s="1"/>
      <c r="E2179" s="1"/>
      <c r="F2179" s="1"/>
      <c r="G2179" s="1"/>
      <c r="H2179" s="1"/>
      <c r="I2179" s="1"/>
      <c r="J2179" s="9"/>
      <c r="K2179" s="1"/>
      <c r="L2179" s="1"/>
      <c r="M2179" s="1"/>
      <c r="N2179" s="9"/>
      <c r="O2179" s="11"/>
      <c r="P2179" s="1"/>
      <c r="Q2179" s="1"/>
      <c r="R2179" s="1"/>
      <c r="S2179" s="1"/>
      <c r="T2179" s="1"/>
      <c r="U2179" s="1"/>
      <c r="V2179" s="9"/>
      <c r="W2179" s="1"/>
      <c r="X2179" s="1"/>
      <c r="Y2179" s="1"/>
      <c r="Z2179" s="1"/>
      <c r="AA2179" s="1"/>
      <c r="AB2179" s="1"/>
      <c r="AC2179" s="65"/>
    </row>
    <row r="2180" spans="2:29" x14ac:dyDescent="0.25">
      <c r="B2180" s="1"/>
      <c r="C2180" s="1"/>
      <c r="D2180" s="1"/>
      <c r="E2180" s="1"/>
      <c r="F2180" s="1"/>
      <c r="G2180" s="1"/>
      <c r="H2180" s="1"/>
      <c r="I2180" s="1"/>
      <c r="J2180" s="9"/>
      <c r="K2180" s="1"/>
      <c r="L2180" s="1"/>
      <c r="M2180" s="1"/>
      <c r="N2180" s="9"/>
      <c r="O2180" s="11"/>
      <c r="P2180" s="1"/>
      <c r="Q2180" s="1"/>
      <c r="R2180" s="1"/>
      <c r="S2180" s="1"/>
      <c r="T2180" s="1"/>
      <c r="U2180" s="1"/>
      <c r="V2180" s="9"/>
      <c r="W2180" s="1"/>
      <c r="X2180" s="1"/>
      <c r="Y2180" s="1"/>
      <c r="Z2180" s="1"/>
      <c r="AA2180" s="1"/>
      <c r="AB2180" s="1"/>
      <c r="AC2180" s="65"/>
    </row>
    <row r="2181" spans="2:29" x14ac:dyDescent="0.25">
      <c r="B2181" s="1"/>
      <c r="C2181" s="1"/>
      <c r="D2181" s="1"/>
      <c r="E2181" s="1"/>
      <c r="F2181" s="1"/>
      <c r="G2181" s="1"/>
      <c r="H2181" s="1"/>
      <c r="I2181" s="1"/>
      <c r="J2181" s="9"/>
      <c r="K2181" s="1"/>
      <c r="L2181" s="1"/>
      <c r="M2181" s="1"/>
      <c r="N2181" s="9"/>
      <c r="O2181" s="11"/>
      <c r="P2181" s="1"/>
      <c r="Q2181" s="1"/>
      <c r="R2181" s="1"/>
      <c r="S2181" s="1"/>
      <c r="T2181" s="1"/>
      <c r="U2181" s="1"/>
      <c r="V2181" s="9"/>
      <c r="W2181" s="1"/>
      <c r="X2181" s="1"/>
      <c r="Y2181" s="1"/>
      <c r="Z2181" s="1"/>
      <c r="AA2181" s="1"/>
      <c r="AB2181" s="1"/>
      <c r="AC2181" s="65"/>
    </row>
    <row r="2182" spans="2:29" x14ac:dyDescent="0.25">
      <c r="B2182" s="1"/>
      <c r="C2182" s="1"/>
      <c r="D2182" s="1"/>
      <c r="E2182" s="1"/>
      <c r="F2182" s="1"/>
      <c r="G2182" s="1"/>
      <c r="H2182" s="1"/>
      <c r="I2182" s="1"/>
      <c r="J2182" s="9"/>
      <c r="K2182" s="1"/>
      <c r="L2182" s="1"/>
      <c r="M2182" s="1"/>
      <c r="N2182" s="9"/>
      <c r="O2182" s="11"/>
      <c r="P2182" s="1"/>
      <c r="Q2182" s="1"/>
      <c r="R2182" s="1"/>
      <c r="S2182" s="1"/>
      <c r="T2182" s="1"/>
      <c r="U2182" s="1"/>
      <c r="V2182" s="9"/>
      <c r="W2182" s="1"/>
      <c r="X2182" s="1"/>
      <c r="Y2182" s="1"/>
      <c r="Z2182" s="1"/>
      <c r="AA2182" s="1"/>
      <c r="AB2182" s="1"/>
      <c r="AC2182" s="65"/>
    </row>
    <row r="2183" spans="2:29" x14ac:dyDescent="0.25">
      <c r="B2183" s="1"/>
      <c r="C2183" s="1"/>
      <c r="D2183" s="1"/>
      <c r="E2183" s="1"/>
      <c r="F2183" s="1"/>
      <c r="G2183" s="1"/>
      <c r="H2183" s="1"/>
      <c r="I2183" s="1"/>
      <c r="J2183" s="9"/>
      <c r="K2183" s="1"/>
      <c r="L2183" s="1"/>
      <c r="M2183" s="1"/>
      <c r="N2183" s="9"/>
      <c r="O2183" s="11"/>
      <c r="P2183" s="1"/>
      <c r="Q2183" s="1"/>
      <c r="R2183" s="1"/>
      <c r="S2183" s="1"/>
      <c r="T2183" s="1"/>
      <c r="U2183" s="1"/>
      <c r="V2183" s="9"/>
      <c r="W2183" s="1"/>
      <c r="X2183" s="1"/>
      <c r="Y2183" s="1"/>
      <c r="Z2183" s="1"/>
      <c r="AA2183" s="1"/>
      <c r="AB2183" s="1"/>
      <c r="AC2183" s="65"/>
    </row>
    <row r="2184" spans="2:29" x14ac:dyDescent="0.25">
      <c r="B2184" s="1"/>
      <c r="C2184" s="1"/>
      <c r="D2184" s="1"/>
      <c r="E2184" s="1"/>
      <c r="F2184" s="1"/>
      <c r="G2184" s="1"/>
      <c r="H2184" s="1"/>
      <c r="I2184" s="1"/>
      <c r="J2184" s="9"/>
      <c r="K2184" s="1"/>
      <c r="L2184" s="1"/>
      <c r="M2184" s="1"/>
      <c r="N2184" s="9"/>
      <c r="O2184" s="11"/>
      <c r="P2184" s="1"/>
      <c r="Q2184" s="1"/>
      <c r="R2184" s="1"/>
      <c r="S2184" s="1"/>
      <c r="T2184" s="1"/>
      <c r="U2184" s="1"/>
      <c r="V2184" s="9"/>
      <c r="W2184" s="1"/>
      <c r="X2184" s="1"/>
      <c r="Y2184" s="1"/>
      <c r="Z2184" s="1"/>
      <c r="AA2184" s="1"/>
      <c r="AB2184" s="1"/>
      <c r="AC2184" s="65"/>
    </row>
    <row r="2185" spans="2:29" x14ac:dyDescent="0.25">
      <c r="B2185" s="1"/>
      <c r="C2185" s="1"/>
      <c r="D2185" s="1"/>
      <c r="E2185" s="1"/>
      <c r="F2185" s="1"/>
      <c r="G2185" s="1"/>
      <c r="H2185" s="1"/>
      <c r="I2185" s="1"/>
      <c r="J2185" s="9"/>
      <c r="K2185" s="1"/>
      <c r="L2185" s="1"/>
      <c r="M2185" s="1"/>
      <c r="N2185" s="9"/>
      <c r="O2185" s="11"/>
      <c r="P2185" s="1"/>
      <c r="Q2185" s="1"/>
      <c r="R2185" s="1"/>
      <c r="S2185" s="1"/>
      <c r="T2185" s="1"/>
      <c r="U2185" s="1"/>
      <c r="V2185" s="9"/>
      <c r="W2185" s="1"/>
      <c r="X2185" s="1"/>
      <c r="Y2185" s="1"/>
      <c r="Z2185" s="1"/>
      <c r="AA2185" s="1"/>
      <c r="AB2185" s="1"/>
      <c r="AC2185" s="65"/>
    </row>
    <row r="2186" spans="2:29" x14ac:dyDescent="0.25">
      <c r="B2186" s="1"/>
      <c r="C2186" s="1"/>
      <c r="D2186" s="1"/>
      <c r="E2186" s="1"/>
      <c r="F2186" s="1"/>
      <c r="G2186" s="1"/>
      <c r="H2186" s="1"/>
      <c r="I2186" s="1"/>
      <c r="J2186" s="9"/>
      <c r="K2186" s="1"/>
      <c r="L2186" s="1"/>
      <c r="M2186" s="1"/>
      <c r="N2186" s="9"/>
      <c r="O2186" s="11"/>
      <c r="P2186" s="1"/>
      <c r="Q2186" s="1"/>
      <c r="R2186" s="1"/>
      <c r="S2186" s="1"/>
      <c r="T2186" s="1"/>
      <c r="U2186" s="1"/>
      <c r="V2186" s="9"/>
      <c r="W2186" s="1"/>
      <c r="X2186" s="1"/>
      <c r="Y2186" s="1"/>
      <c r="Z2186" s="1"/>
      <c r="AA2186" s="1"/>
      <c r="AB2186" s="1"/>
      <c r="AC2186" s="65"/>
    </row>
    <row r="2187" spans="2:29" x14ac:dyDescent="0.25">
      <c r="B2187" s="1"/>
      <c r="C2187" s="1"/>
      <c r="D2187" s="1"/>
      <c r="E2187" s="1"/>
      <c r="F2187" s="1"/>
      <c r="G2187" s="1"/>
      <c r="H2187" s="1"/>
      <c r="I2187" s="1"/>
      <c r="J2187" s="9"/>
      <c r="K2187" s="1"/>
      <c r="L2187" s="1"/>
      <c r="M2187" s="1"/>
      <c r="N2187" s="9"/>
      <c r="O2187" s="11"/>
      <c r="P2187" s="1"/>
      <c r="Q2187" s="1"/>
      <c r="R2187" s="1"/>
      <c r="S2187" s="1"/>
      <c r="T2187" s="1"/>
      <c r="U2187" s="1"/>
      <c r="V2187" s="9"/>
      <c r="W2187" s="1"/>
      <c r="X2187" s="1"/>
      <c r="Y2187" s="1"/>
      <c r="Z2187" s="1"/>
      <c r="AA2187" s="1"/>
      <c r="AB2187" s="1"/>
      <c r="AC2187" s="65"/>
    </row>
    <row r="2188" spans="2:29" x14ac:dyDescent="0.25">
      <c r="B2188" s="1"/>
      <c r="C2188" s="1"/>
      <c r="D2188" s="1"/>
      <c r="E2188" s="1"/>
      <c r="F2188" s="1"/>
      <c r="G2188" s="1"/>
      <c r="H2188" s="1"/>
      <c r="I2188" s="1"/>
      <c r="J2188" s="9"/>
      <c r="K2188" s="1"/>
      <c r="L2188" s="1"/>
      <c r="M2188" s="1"/>
      <c r="N2188" s="9"/>
      <c r="O2188" s="11"/>
      <c r="P2188" s="1"/>
      <c r="Q2188" s="1"/>
      <c r="R2188" s="1"/>
      <c r="S2188" s="1"/>
      <c r="T2188" s="1"/>
      <c r="U2188" s="1"/>
      <c r="V2188" s="9"/>
      <c r="W2188" s="1"/>
      <c r="X2188" s="1"/>
      <c r="Y2188" s="1"/>
      <c r="Z2188" s="1"/>
      <c r="AA2188" s="1"/>
      <c r="AB2188" s="1"/>
      <c r="AC2188" s="65"/>
    </row>
    <row r="2189" spans="2:29" x14ac:dyDescent="0.25">
      <c r="B2189" s="1"/>
      <c r="C2189" s="1"/>
      <c r="D2189" s="1"/>
      <c r="E2189" s="1"/>
      <c r="F2189" s="1"/>
      <c r="G2189" s="1"/>
      <c r="H2189" s="1"/>
      <c r="I2189" s="1"/>
      <c r="J2189" s="9"/>
      <c r="K2189" s="1"/>
      <c r="L2189" s="1"/>
      <c r="M2189" s="1"/>
      <c r="N2189" s="9"/>
      <c r="O2189" s="11"/>
      <c r="P2189" s="1"/>
      <c r="Q2189" s="1"/>
      <c r="R2189" s="1"/>
      <c r="S2189" s="1"/>
      <c r="T2189" s="1"/>
      <c r="U2189" s="1"/>
      <c r="V2189" s="9"/>
      <c r="W2189" s="1"/>
      <c r="X2189" s="1"/>
      <c r="Y2189" s="1"/>
      <c r="Z2189" s="1"/>
      <c r="AA2189" s="1"/>
      <c r="AB2189" s="1"/>
      <c r="AC2189" s="65"/>
    </row>
    <row r="2190" spans="2:29" x14ac:dyDescent="0.25">
      <c r="B2190" s="1"/>
      <c r="C2190" s="1"/>
      <c r="D2190" s="1"/>
      <c r="E2190" s="1"/>
      <c r="F2190" s="1"/>
      <c r="G2190" s="1"/>
      <c r="H2190" s="1"/>
      <c r="I2190" s="1"/>
      <c r="J2190" s="9"/>
      <c r="K2190" s="1"/>
      <c r="L2190" s="1"/>
      <c r="M2190" s="1"/>
      <c r="N2190" s="9"/>
      <c r="O2190" s="11"/>
      <c r="P2190" s="1"/>
      <c r="Q2190" s="1"/>
      <c r="R2190" s="1"/>
      <c r="S2190" s="1"/>
      <c r="T2190" s="1"/>
      <c r="U2190" s="1"/>
      <c r="V2190" s="9"/>
      <c r="W2190" s="1"/>
      <c r="X2190" s="1"/>
      <c r="Y2190" s="1"/>
      <c r="Z2190" s="1"/>
      <c r="AA2190" s="1"/>
      <c r="AB2190" s="1"/>
      <c r="AC2190" s="65"/>
    </row>
    <row r="2191" spans="2:29" x14ac:dyDescent="0.25">
      <c r="B2191" s="1"/>
      <c r="C2191" s="1"/>
      <c r="D2191" s="1"/>
      <c r="E2191" s="1"/>
      <c r="F2191" s="1"/>
      <c r="G2191" s="1"/>
      <c r="H2191" s="1"/>
      <c r="I2191" s="1"/>
      <c r="J2191" s="9"/>
      <c r="K2191" s="1"/>
      <c r="L2191" s="1"/>
      <c r="M2191" s="1"/>
      <c r="N2191" s="9"/>
      <c r="O2191" s="11"/>
      <c r="P2191" s="1"/>
      <c r="Q2191" s="1"/>
      <c r="R2191" s="1"/>
      <c r="S2191" s="1"/>
      <c r="T2191" s="1"/>
      <c r="U2191" s="1"/>
      <c r="V2191" s="9"/>
      <c r="W2191" s="1"/>
      <c r="X2191" s="1"/>
      <c r="Y2191" s="1"/>
      <c r="Z2191" s="1"/>
      <c r="AA2191" s="1"/>
      <c r="AB2191" s="1"/>
      <c r="AC2191" s="65"/>
    </row>
    <row r="2192" spans="2:29" x14ac:dyDescent="0.25">
      <c r="B2192" s="1"/>
      <c r="C2192" s="1"/>
      <c r="D2192" s="1"/>
      <c r="E2192" s="1"/>
      <c r="F2192" s="1"/>
      <c r="G2192" s="1"/>
      <c r="H2192" s="1"/>
      <c r="I2192" s="1"/>
      <c r="J2192" s="9"/>
      <c r="K2192" s="1"/>
      <c r="L2192" s="1"/>
      <c r="M2192" s="1"/>
      <c r="N2192" s="9"/>
      <c r="O2192" s="11"/>
      <c r="P2192" s="1"/>
      <c r="Q2192" s="1"/>
      <c r="R2192" s="1"/>
      <c r="S2192" s="1"/>
      <c r="T2192" s="1"/>
      <c r="U2192" s="1"/>
      <c r="V2192" s="9"/>
      <c r="W2192" s="1"/>
      <c r="X2192" s="1"/>
      <c r="Y2192" s="1"/>
      <c r="Z2192" s="1"/>
      <c r="AA2192" s="1"/>
      <c r="AB2192" s="1"/>
      <c r="AC2192" s="65"/>
    </row>
    <row r="2193" spans="2:29" x14ac:dyDescent="0.25">
      <c r="B2193" s="1"/>
      <c r="C2193" s="1"/>
      <c r="D2193" s="1"/>
      <c r="E2193" s="1"/>
      <c r="F2193" s="1"/>
      <c r="G2193" s="1"/>
      <c r="H2193" s="1"/>
      <c r="I2193" s="1"/>
      <c r="J2193" s="9"/>
      <c r="K2193" s="1"/>
      <c r="L2193" s="1"/>
      <c r="M2193" s="1"/>
      <c r="N2193" s="9"/>
      <c r="O2193" s="11"/>
      <c r="P2193" s="1"/>
      <c r="Q2193" s="1"/>
      <c r="R2193" s="1"/>
      <c r="S2193" s="1"/>
      <c r="T2193" s="1"/>
      <c r="U2193" s="1"/>
      <c r="V2193" s="9"/>
      <c r="W2193" s="1"/>
      <c r="X2193" s="1"/>
      <c r="Y2193" s="1"/>
      <c r="Z2193" s="1"/>
      <c r="AA2193" s="1"/>
      <c r="AB2193" s="1"/>
      <c r="AC2193" s="65"/>
    </row>
    <row r="2194" spans="2:29" x14ac:dyDescent="0.25">
      <c r="B2194" s="1"/>
      <c r="C2194" s="1"/>
      <c r="D2194" s="1"/>
      <c r="E2194" s="1"/>
      <c r="F2194" s="1"/>
      <c r="G2194" s="1"/>
      <c r="H2194" s="1"/>
      <c r="I2194" s="1"/>
      <c r="J2194" s="9"/>
      <c r="K2194" s="1"/>
      <c r="L2194" s="1"/>
      <c r="M2194" s="1"/>
      <c r="N2194" s="9"/>
      <c r="O2194" s="11"/>
      <c r="P2194" s="1"/>
      <c r="Q2194" s="1"/>
      <c r="R2194" s="1"/>
      <c r="S2194" s="1"/>
      <c r="T2194" s="1"/>
      <c r="U2194" s="1"/>
      <c r="V2194" s="9"/>
      <c r="W2194" s="1"/>
      <c r="X2194" s="1"/>
      <c r="Y2194" s="1"/>
      <c r="Z2194" s="1"/>
      <c r="AA2194" s="1"/>
      <c r="AB2194" s="1"/>
      <c r="AC2194" s="65"/>
    </row>
    <row r="2195" spans="2:29" x14ac:dyDescent="0.25">
      <c r="B2195" s="1"/>
      <c r="C2195" s="1"/>
      <c r="D2195" s="1"/>
      <c r="E2195" s="1"/>
      <c r="F2195" s="1"/>
      <c r="G2195" s="1"/>
      <c r="H2195" s="1"/>
      <c r="I2195" s="1"/>
      <c r="J2195" s="9"/>
      <c r="K2195" s="1"/>
      <c r="L2195" s="1"/>
      <c r="M2195" s="1"/>
      <c r="N2195" s="9"/>
      <c r="O2195" s="11"/>
      <c r="P2195" s="1"/>
      <c r="Q2195" s="1"/>
      <c r="R2195" s="1"/>
      <c r="S2195" s="1"/>
      <c r="T2195" s="1"/>
      <c r="U2195" s="1"/>
      <c r="V2195" s="9"/>
      <c r="W2195" s="1"/>
      <c r="X2195" s="1"/>
      <c r="Y2195" s="1"/>
      <c r="Z2195" s="1"/>
      <c r="AA2195" s="1"/>
      <c r="AB2195" s="1"/>
      <c r="AC2195" s="65"/>
    </row>
    <row r="2196" spans="2:29" x14ac:dyDescent="0.25">
      <c r="B2196" s="1"/>
      <c r="C2196" s="1"/>
      <c r="D2196" s="1"/>
      <c r="E2196" s="1"/>
      <c r="F2196" s="1"/>
      <c r="G2196" s="1"/>
      <c r="H2196" s="1"/>
      <c r="I2196" s="1"/>
      <c r="J2196" s="9"/>
      <c r="K2196" s="1"/>
      <c r="L2196" s="1"/>
      <c r="M2196" s="1"/>
      <c r="N2196" s="9"/>
      <c r="O2196" s="11"/>
      <c r="P2196" s="1"/>
      <c r="Q2196" s="1"/>
      <c r="R2196" s="1"/>
      <c r="S2196" s="1"/>
      <c r="T2196" s="1"/>
      <c r="U2196" s="1"/>
      <c r="V2196" s="9"/>
      <c r="W2196" s="1"/>
      <c r="X2196" s="1"/>
      <c r="Y2196" s="1"/>
      <c r="Z2196" s="1"/>
      <c r="AA2196" s="1"/>
      <c r="AB2196" s="1"/>
      <c r="AC2196" s="65"/>
    </row>
    <row r="2197" spans="2:29" x14ac:dyDescent="0.25">
      <c r="B2197" s="1"/>
      <c r="C2197" s="1"/>
      <c r="D2197" s="1"/>
      <c r="E2197" s="1"/>
      <c r="F2197" s="1"/>
      <c r="G2197" s="1"/>
      <c r="H2197" s="1"/>
      <c r="I2197" s="1"/>
      <c r="J2197" s="9"/>
      <c r="K2197" s="1"/>
      <c r="L2197" s="1"/>
      <c r="M2197" s="1"/>
      <c r="N2197" s="9"/>
      <c r="O2197" s="11"/>
      <c r="P2197" s="1"/>
      <c r="Q2197" s="1"/>
      <c r="R2197" s="1"/>
      <c r="S2197" s="1"/>
      <c r="T2197" s="1"/>
      <c r="U2197" s="1"/>
      <c r="V2197" s="9"/>
      <c r="W2197" s="1"/>
      <c r="X2197" s="1"/>
      <c r="Y2197" s="1"/>
      <c r="Z2197" s="1"/>
      <c r="AA2197" s="1"/>
      <c r="AB2197" s="1"/>
      <c r="AC2197" s="65"/>
    </row>
    <row r="2198" spans="2:29" x14ac:dyDescent="0.25">
      <c r="B2198" s="1"/>
      <c r="C2198" s="1"/>
      <c r="D2198" s="1"/>
      <c r="E2198" s="1"/>
      <c r="F2198" s="1"/>
      <c r="G2198" s="1"/>
      <c r="H2198" s="1"/>
      <c r="I2198" s="1"/>
      <c r="J2198" s="9"/>
      <c r="K2198" s="1"/>
      <c r="L2198" s="1"/>
      <c r="M2198" s="1"/>
      <c r="N2198" s="9"/>
      <c r="O2198" s="11"/>
      <c r="P2198" s="1"/>
      <c r="Q2198" s="1"/>
      <c r="R2198" s="1"/>
      <c r="S2198" s="1"/>
      <c r="T2198" s="1"/>
      <c r="U2198" s="1"/>
      <c r="V2198" s="9"/>
      <c r="W2198" s="1"/>
      <c r="X2198" s="1"/>
      <c r="Y2198" s="1"/>
      <c r="Z2198" s="1"/>
      <c r="AA2198" s="1"/>
      <c r="AB2198" s="1"/>
      <c r="AC2198" s="65"/>
    </row>
    <row r="2199" spans="2:29" x14ac:dyDescent="0.25">
      <c r="B2199" s="1"/>
      <c r="C2199" s="1"/>
      <c r="D2199" s="1"/>
      <c r="E2199" s="1"/>
      <c r="F2199" s="1"/>
      <c r="G2199" s="1"/>
      <c r="H2199" s="1"/>
      <c r="I2199" s="1"/>
      <c r="J2199" s="9"/>
      <c r="K2199" s="1"/>
      <c r="L2199" s="1"/>
      <c r="M2199" s="1"/>
      <c r="N2199" s="9"/>
      <c r="O2199" s="11"/>
      <c r="P2199" s="1"/>
      <c r="Q2199" s="1"/>
      <c r="R2199" s="1"/>
      <c r="S2199" s="1"/>
      <c r="T2199" s="1"/>
      <c r="U2199" s="1"/>
      <c r="V2199" s="9"/>
      <c r="W2199" s="1"/>
      <c r="X2199" s="1"/>
      <c r="Y2199" s="1"/>
      <c r="Z2199" s="1"/>
      <c r="AA2199" s="1"/>
      <c r="AB2199" s="1"/>
      <c r="AC2199" s="65"/>
    </row>
    <row r="2200" spans="2:29" x14ac:dyDescent="0.25">
      <c r="B2200" s="1"/>
      <c r="C2200" s="1"/>
      <c r="D2200" s="1"/>
      <c r="E2200" s="1"/>
      <c r="F2200" s="1"/>
      <c r="G2200" s="1"/>
      <c r="H2200" s="1"/>
      <c r="I2200" s="1"/>
      <c r="J2200" s="9"/>
      <c r="K2200" s="1"/>
      <c r="L2200" s="1"/>
      <c r="M2200" s="1"/>
      <c r="N2200" s="9"/>
      <c r="O2200" s="11"/>
      <c r="P2200" s="1"/>
      <c r="Q2200" s="1"/>
      <c r="R2200" s="1"/>
      <c r="S2200" s="1"/>
      <c r="T2200" s="1"/>
      <c r="U2200" s="1"/>
      <c r="V2200" s="9"/>
      <c r="W2200" s="1"/>
      <c r="X2200" s="1"/>
      <c r="Y2200" s="1"/>
      <c r="Z2200" s="1"/>
      <c r="AA2200" s="1"/>
      <c r="AB2200" s="1"/>
      <c r="AC2200" s="65"/>
    </row>
    <row r="2201" spans="2:29" x14ac:dyDescent="0.25">
      <c r="B2201" s="1"/>
      <c r="C2201" s="1"/>
      <c r="D2201" s="1"/>
      <c r="E2201" s="1"/>
      <c r="F2201" s="1"/>
      <c r="G2201" s="1"/>
      <c r="H2201" s="1"/>
      <c r="I2201" s="1"/>
      <c r="J2201" s="9"/>
      <c r="K2201" s="1"/>
      <c r="L2201" s="1"/>
      <c r="M2201" s="1"/>
      <c r="N2201" s="9"/>
      <c r="O2201" s="11"/>
      <c r="P2201" s="1"/>
      <c r="Q2201" s="1"/>
      <c r="R2201" s="1"/>
      <c r="S2201" s="1"/>
      <c r="T2201" s="1"/>
      <c r="U2201" s="1"/>
      <c r="V2201" s="9"/>
      <c r="W2201" s="1"/>
      <c r="X2201" s="1"/>
      <c r="Y2201" s="1"/>
      <c r="Z2201" s="1"/>
      <c r="AA2201" s="1"/>
      <c r="AB2201" s="1"/>
      <c r="AC2201" s="65"/>
    </row>
    <row r="2202" spans="2:29" x14ac:dyDescent="0.25">
      <c r="B2202" s="1"/>
      <c r="C2202" s="1"/>
      <c r="D2202" s="1"/>
      <c r="E2202" s="1"/>
      <c r="F2202" s="1"/>
      <c r="G2202" s="1"/>
      <c r="H2202" s="1"/>
      <c r="I2202" s="1"/>
      <c r="J2202" s="9"/>
      <c r="K2202" s="1"/>
      <c r="L2202" s="1"/>
      <c r="M2202" s="1"/>
      <c r="N2202" s="9"/>
      <c r="O2202" s="11"/>
      <c r="P2202" s="1"/>
      <c r="Q2202" s="1"/>
      <c r="R2202" s="1"/>
      <c r="S2202" s="1"/>
      <c r="T2202" s="1"/>
      <c r="U2202" s="1"/>
      <c r="V2202" s="9"/>
      <c r="W2202" s="1"/>
      <c r="X2202" s="1"/>
      <c r="Y2202" s="1"/>
      <c r="Z2202" s="1"/>
      <c r="AA2202" s="1"/>
      <c r="AB2202" s="1"/>
      <c r="AC2202" s="65"/>
    </row>
    <row r="2203" spans="2:29" x14ac:dyDescent="0.25">
      <c r="B2203" s="1"/>
      <c r="C2203" s="1"/>
      <c r="D2203" s="1"/>
      <c r="E2203" s="1"/>
      <c r="F2203" s="1"/>
      <c r="G2203" s="1"/>
      <c r="H2203" s="1"/>
      <c r="I2203" s="1"/>
      <c r="J2203" s="9"/>
      <c r="K2203" s="1"/>
      <c r="L2203" s="1"/>
      <c r="M2203" s="1"/>
      <c r="N2203" s="9"/>
      <c r="O2203" s="11"/>
      <c r="P2203" s="1"/>
      <c r="Q2203" s="1"/>
      <c r="R2203" s="1"/>
      <c r="S2203" s="1"/>
      <c r="T2203" s="1"/>
      <c r="U2203" s="1"/>
      <c r="V2203" s="9"/>
      <c r="W2203" s="1"/>
      <c r="X2203" s="1"/>
      <c r="Y2203" s="1"/>
      <c r="Z2203" s="1"/>
      <c r="AA2203" s="1"/>
      <c r="AB2203" s="1"/>
      <c r="AC2203" s="65"/>
    </row>
    <row r="2204" spans="2:29" x14ac:dyDescent="0.25">
      <c r="B2204" s="1"/>
      <c r="C2204" s="1"/>
      <c r="D2204" s="1"/>
      <c r="E2204" s="1"/>
      <c r="F2204" s="1"/>
      <c r="G2204" s="1"/>
      <c r="H2204" s="1"/>
      <c r="I2204" s="1"/>
      <c r="J2204" s="9"/>
      <c r="K2204" s="1"/>
      <c r="L2204" s="1"/>
      <c r="M2204" s="1"/>
      <c r="N2204" s="9"/>
      <c r="O2204" s="11"/>
      <c r="P2204" s="1"/>
      <c r="Q2204" s="1"/>
      <c r="R2204" s="1"/>
      <c r="S2204" s="1"/>
      <c r="T2204" s="1"/>
      <c r="U2204" s="1"/>
      <c r="V2204" s="9"/>
      <c r="W2204" s="1"/>
      <c r="X2204" s="1"/>
      <c r="Y2204" s="1"/>
      <c r="Z2204" s="1"/>
      <c r="AA2204" s="1"/>
      <c r="AB2204" s="1"/>
      <c r="AC2204" s="65"/>
    </row>
    <row r="2205" spans="2:29" x14ac:dyDescent="0.25">
      <c r="B2205" s="1"/>
      <c r="C2205" s="1"/>
      <c r="D2205" s="1"/>
      <c r="E2205" s="1"/>
      <c r="F2205" s="1"/>
      <c r="G2205" s="1"/>
      <c r="H2205" s="1"/>
      <c r="I2205" s="1"/>
      <c r="J2205" s="9"/>
      <c r="K2205" s="1"/>
      <c r="L2205" s="1"/>
      <c r="M2205" s="1"/>
      <c r="N2205" s="9"/>
      <c r="O2205" s="11"/>
      <c r="P2205" s="1"/>
      <c r="Q2205" s="1"/>
      <c r="R2205" s="1"/>
      <c r="S2205" s="1"/>
      <c r="T2205" s="1"/>
      <c r="U2205" s="1"/>
      <c r="V2205" s="9"/>
      <c r="W2205" s="1"/>
      <c r="X2205" s="1"/>
      <c r="Y2205" s="1"/>
      <c r="Z2205" s="1"/>
      <c r="AA2205" s="1"/>
      <c r="AB2205" s="1"/>
      <c r="AC2205" s="65"/>
    </row>
    <row r="2206" spans="2:29" x14ac:dyDescent="0.25">
      <c r="B2206" s="1"/>
      <c r="C2206" s="1"/>
      <c r="D2206" s="1"/>
      <c r="E2206" s="1"/>
      <c r="F2206" s="1"/>
      <c r="G2206" s="1"/>
      <c r="H2206" s="1"/>
      <c r="I2206" s="1"/>
      <c r="J2206" s="9"/>
      <c r="K2206" s="1"/>
      <c r="L2206" s="1"/>
      <c r="M2206" s="1"/>
      <c r="N2206" s="9"/>
      <c r="O2206" s="11"/>
      <c r="P2206" s="1"/>
      <c r="Q2206" s="1"/>
      <c r="R2206" s="1"/>
      <c r="S2206" s="1"/>
      <c r="T2206" s="1"/>
      <c r="U2206" s="1"/>
      <c r="V2206" s="9"/>
      <c r="W2206" s="1"/>
      <c r="X2206" s="1"/>
      <c r="Y2206" s="1"/>
      <c r="Z2206" s="1"/>
      <c r="AA2206" s="1"/>
      <c r="AB2206" s="1"/>
      <c r="AC2206" s="65"/>
    </row>
    <row r="2207" spans="2:29" x14ac:dyDescent="0.25">
      <c r="B2207" s="1"/>
      <c r="C2207" s="1"/>
      <c r="D2207" s="1"/>
      <c r="E2207" s="1"/>
      <c r="F2207" s="1"/>
      <c r="G2207" s="1"/>
      <c r="H2207" s="1"/>
      <c r="I2207" s="1"/>
      <c r="J2207" s="9"/>
      <c r="K2207" s="1"/>
      <c r="L2207" s="1"/>
      <c r="M2207" s="1"/>
      <c r="N2207" s="9"/>
      <c r="O2207" s="11"/>
      <c r="P2207" s="1"/>
      <c r="Q2207" s="1"/>
      <c r="R2207" s="1"/>
      <c r="S2207" s="1"/>
      <c r="T2207" s="1"/>
      <c r="U2207" s="1"/>
      <c r="V2207" s="9"/>
      <c r="W2207" s="1"/>
      <c r="X2207" s="1"/>
      <c r="Y2207" s="1"/>
      <c r="Z2207" s="1"/>
      <c r="AA2207" s="1"/>
      <c r="AB2207" s="1"/>
      <c r="AC2207" s="65"/>
    </row>
    <row r="2208" spans="2:29" x14ac:dyDescent="0.25">
      <c r="B2208" s="1"/>
      <c r="C2208" s="1"/>
      <c r="D2208" s="1"/>
      <c r="E2208" s="1"/>
      <c r="F2208" s="1"/>
      <c r="G2208" s="1"/>
      <c r="H2208" s="1"/>
      <c r="I2208" s="1"/>
      <c r="J2208" s="9"/>
      <c r="K2208" s="1"/>
      <c r="L2208" s="1"/>
      <c r="M2208" s="1"/>
      <c r="N2208" s="9"/>
      <c r="O2208" s="11"/>
      <c r="P2208" s="1"/>
      <c r="Q2208" s="1"/>
      <c r="R2208" s="1"/>
      <c r="S2208" s="1"/>
      <c r="T2208" s="1"/>
      <c r="U2208" s="1"/>
      <c r="V2208" s="9"/>
      <c r="W2208" s="1"/>
      <c r="X2208" s="1"/>
      <c r="Y2208" s="1"/>
      <c r="Z2208" s="1"/>
      <c r="AA2208" s="1"/>
      <c r="AB2208" s="1"/>
      <c r="AC2208" s="65"/>
    </row>
    <row r="2209" spans="2:29" x14ac:dyDescent="0.25">
      <c r="B2209" s="1"/>
      <c r="C2209" s="1"/>
      <c r="D2209" s="1"/>
      <c r="E2209" s="1"/>
      <c r="F2209" s="1"/>
      <c r="G2209" s="1"/>
      <c r="H2209" s="1"/>
      <c r="I2209" s="1"/>
      <c r="J2209" s="9"/>
      <c r="K2209" s="1"/>
      <c r="L2209" s="1"/>
      <c r="M2209" s="1"/>
      <c r="N2209" s="9"/>
      <c r="O2209" s="11"/>
      <c r="P2209" s="1"/>
      <c r="Q2209" s="1"/>
      <c r="R2209" s="1"/>
      <c r="S2209" s="1"/>
      <c r="T2209" s="1"/>
      <c r="U2209" s="1"/>
      <c r="V2209" s="9"/>
      <c r="W2209" s="1"/>
      <c r="X2209" s="1"/>
      <c r="Y2209" s="1"/>
      <c r="Z2209" s="1"/>
      <c r="AA2209" s="1"/>
      <c r="AB2209" s="1"/>
      <c r="AC2209" s="65"/>
    </row>
    <row r="2210" spans="2:29" x14ac:dyDescent="0.25">
      <c r="B2210" s="1"/>
      <c r="C2210" s="1"/>
      <c r="D2210" s="1"/>
      <c r="E2210" s="1"/>
      <c r="F2210" s="1"/>
      <c r="G2210" s="1"/>
      <c r="H2210" s="1"/>
      <c r="I2210" s="1"/>
      <c r="J2210" s="9"/>
      <c r="K2210" s="1"/>
      <c r="L2210" s="1"/>
      <c r="M2210" s="1"/>
      <c r="N2210" s="9"/>
      <c r="O2210" s="11"/>
      <c r="P2210" s="1"/>
      <c r="Q2210" s="1"/>
      <c r="R2210" s="1"/>
      <c r="S2210" s="1"/>
      <c r="T2210" s="1"/>
      <c r="U2210" s="1"/>
      <c r="V2210" s="9"/>
      <c r="W2210" s="1"/>
      <c r="X2210" s="1"/>
      <c r="Y2210" s="1"/>
      <c r="Z2210" s="1"/>
      <c r="AA2210" s="1"/>
      <c r="AB2210" s="1"/>
      <c r="AC2210" s="65"/>
    </row>
    <row r="2211" spans="2:29" x14ac:dyDescent="0.25">
      <c r="B2211" s="1"/>
      <c r="C2211" s="1"/>
      <c r="D2211" s="1"/>
      <c r="E2211" s="1"/>
      <c r="F2211" s="1"/>
      <c r="G2211" s="1"/>
      <c r="H2211" s="1"/>
      <c r="I2211" s="1"/>
      <c r="J2211" s="9"/>
      <c r="K2211" s="1"/>
      <c r="L2211" s="1"/>
      <c r="M2211" s="1"/>
      <c r="N2211" s="9"/>
      <c r="O2211" s="11"/>
      <c r="P2211" s="1"/>
      <c r="Q2211" s="1"/>
      <c r="R2211" s="1"/>
      <c r="S2211" s="1"/>
      <c r="T2211" s="1"/>
      <c r="U2211" s="1"/>
      <c r="V2211" s="9"/>
      <c r="W2211" s="1"/>
      <c r="X2211" s="1"/>
      <c r="Y2211" s="1"/>
      <c r="Z2211" s="1"/>
      <c r="AA2211" s="1"/>
      <c r="AB2211" s="1"/>
      <c r="AC2211" s="65"/>
    </row>
    <row r="2212" spans="2:29" x14ac:dyDescent="0.25">
      <c r="B2212" s="1"/>
      <c r="C2212" s="1"/>
      <c r="D2212" s="1"/>
      <c r="E2212" s="1"/>
      <c r="F2212" s="1"/>
      <c r="G2212" s="1"/>
      <c r="H2212" s="1"/>
      <c r="I2212" s="1"/>
      <c r="J2212" s="9"/>
      <c r="K2212" s="1"/>
      <c r="L2212" s="1"/>
      <c r="M2212" s="1"/>
      <c r="N2212" s="9"/>
      <c r="O2212" s="11"/>
      <c r="P2212" s="1"/>
      <c r="Q2212" s="1"/>
      <c r="R2212" s="1"/>
      <c r="S2212" s="1"/>
      <c r="T2212" s="1"/>
      <c r="U2212" s="1"/>
      <c r="V2212" s="9"/>
      <c r="W2212" s="1"/>
      <c r="X2212" s="1"/>
      <c r="Y2212" s="1"/>
      <c r="Z2212" s="1"/>
      <c r="AA2212" s="1"/>
      <c r="AB2212" s="1"/>
      <c r="AC2212" s="65"/>
    </row>
    <row r="2213" spans="2:29" x14ac:dyDescent="0.25">
      <c r="B2213" s="1"/>
      <c r="C2213" s="1"/>
      <c r="D2213" s="1"/>
      <c r="E2213" s="1"/>
      <c r="F2213" s="1"/>
      <c r="G2213" s="1"/>
      <c r="H2213" s="1"/>
      <c r="I2213" s="1"/>
      <c r="J2213" s="9"/>
      <c r="K2213" s="1"/>
      <c r="L2213" s="1"/>
      <c r="M2213" s="1"/>
      <c r="N2213" s="9"/>
      <c r="O2213" s="11"/>
      <c r="P2213" s="1"/>
      <c r="Q2213" s="1"/>
      <c r="R2213" s="1"/>
      <c r="S2213" s="1"/>
      <c r="T2213" s="1"/>
      <c r="U2213" s="1"/>
      <c r="V2213" s="9"/>
      <c r="W2213" s="1"/>
      <c r="X2213" s="1"/>
      <c r="Y2213" s="1"/>
      <c r="Z2213" s="1"/>
      <c r="AA2213" s="1"/>
      <c r="AB2213" s="1"/>
      <c r="AC2213" s="65"/>
    </row>
    <row r="2214" spans="2:29" x14ac:dyDescent="0.25">
      <c r="B2214" s="1"/>
      <c r="C2214" s="1"/>
      <c r="D2214" s="1"/>
      <c r="E2214" s="1"/>
      <c r="F2214" s="1"/>
      <c r="G2214" s="1"/>
      <c r="H2214" s="1"/>
      <c r="I2214" s="1"/>
      <c r="J2214" s="9"/>
      <c r="K2214" s="1"/>
      <c r="L2214" s="1"/>
      <c r="M2214" s="1"/>
      <c r="N2214" s="9"/>
      <c r="O2214" s="11"/>
      <c r="P2214" s="1"/>
      <c r="Q2214" s="1"/>
      <c r="R2214" s="1"/>
      <c r="S2214" s="1"/>
      <c r="T2214" s="1"/>
      <c r="U2214" s="1"/>
      <c r="V2214" s="9"/>
      <c r="W2214" s="1"/>
      <c r="X2214" s="1"/>
      <c r="Y2214" s="1"/>
      <c r="Z2214" s="1"/>
      <c r="AA2214" s="1"/>
      <c r="AB2214" s="1"/>
      <c r="AC2214" s="65"/>
    </row>
    <row r="2215" spans="2:29" x14ac:dyDescent="0.25">
      <c r="B2215" s="1"/>
      <c r="C2215" s="1"/>
      <c r="D2215" s="1"/>
      <c r="E2215" s="1"/>
      <c r="F2215" s="1"/>
      <c r="G2215" s="1"/>
      <c r="H2215" s="1"/>
      <c r="I2215" s="1"/>
      <c r="J2215" s="9"/>
      <c r="K2215" s="1"/>
      <c r="L2215" s="1"/>
      <c r="M2215" s="1"/>
      <c r="N2215" s="9"/>
      <c r="O2215" s="11"/>
      <c r="P2215" s="1"/>
      <c r="Q2215" s="1"/>
      <c r="R2215" s="1"/>
      <c r="S2215" s="1"/>
      <c r="T2215" s="1"/>
      <c r="U2215" s="1"/>
      <c r="V2215" s="9"/>
      <c r="W2215" s="1"/>
      <c r="X2215" s="1"/>
      <c r="Y2215" s="1"/>
      <c r="Z2215" s="1"/>
      <c r="AA2215" s="1"/>
      <c r="AB2215" s="1"/>
      <c r="AC2215" s="65"/>
    </row>
    <row r="2216" spans="2:29" x14ac:dyDescent="0.25">
      <c r="B2216" s="1"/>
      <c r="C2216" s="1"/>
      <c r="D2216" s="1"/>
      <c r="E2216" s="1"/>
      <c r="F2216" s="1"/>
      <c r="G2216" s="1"/>
      <c r="H2216" s="1"/>
      <c r="I2216" s="1"/>
      <c r="J2216" s="9"/>
      <c r="K2216" s="1"/>
      <c r="L2216" s="1"/>
      <c r="M2216" s="1"/>
      <c r="N2216" s="9"/>
      <c r="O2216" s="11"/>
      <c r="P2216" s="1"/>
      <c r="Q2216" s="1"/>
      <c r="R2216" s="1"/>
      <c r="S2216" s="1"/>
      <c r="T2216" s="1"/>
      <c r="U2216" s="1"/>
      <c r="V2216" s="9"/>
      <c r="W2216" s="1"/>
      <c r="X2216" s="1"/>
      <c r="Y2216" s="1"/>
      <c r="Z2216" s="1"/>
      <c r="AA2216" s="1"/>
      <c r="AB2216" s="1"/>
      <c r="AC2216" s="65"/>
    </row>
    <row r="2217" spans="2:29" x14ac:dyDescent="0.25">
      <c r="B2217" s="1"/>
      <c r="C2217" s="1"/>
      <c r="D2217" s="1"/>
      <c r="E2217" s="1"/>
      <c r="F2217" s="1"/>
      <c r="G2217" s="1"/>
      <c r="H2217" s="1"/>
      <c r="I2217" s="1"/>
      <c r="J2217" s="9"/>
      <c r="K2217" s="1"/>
      <c r="L2217" s="1"/>
      <c r="M2217" s="1"/>
      <c r="N2217" s="9"/>
      <c r="O2217" s="11"/>
      <c r="P2217" s="1"/>
      <c r="Q2217" s="1"/>
      <c r="R2217" s="1"/>
      <c r="S2217" s="1"/>
      <c r="T2217" s="1"/>
      <c r="U2217" s="1"/>
      <c r="V2217" s="9"/>
      <c r="W2217" s="1"/>
      <c r="X2217" s="1"/>
      <c r="Y2217" s="1"/>
      <c r="Z2217" s="1"/>
      <c r="AA2217" s="1"/>
      <c r="AB2217" s="1"/>
      <c r="AC2217" s="65"/>
    </row>
    <row r="2218" spans="2:29" x14ac:dyDescent="0.25">
      <c r="B2218" s="1"/>
      <c r="C2218" s="1"/>
      <c r="D2218" s="1"/>
      <c r="E2218" s="1"/>
      <c r="F2218" s="1"/>
      <c r="G2218" s="1"/>
      <c r="H2218" s="1"/>
      <c r="I2218" s="1"/>
      <c r="J2218" s="9"/>
      <c r="K2218" s="1"/>
      <c r="L2218" s="1"/>
      <c r="M2218" s="1"/>
      <c r="N2218" s="9"/>
      <c r="O2218" s="11"/>
      <c r="P2218" s="1"/>
      <c r="Q2218" s="1"/>
      <c r="R2218" s="1"/>
      <c r="S2218" s="1"/>
      <c r="T2218" s="1"/>
      <c r="U2218" s="1"/>
      <c r="V2218" s="9"/>
      <c r="W2218" s="1"/>
      <c r="X2218" s="1"/>
      <c r="Y2218" s="1"/>
      <c r="Z2218" s="1"/>
      <c r="AA2218" s="1"/>
      <c r="AB2218" s="1"/>
      <c r="AC2218" s="65"/>
    </row>
    <row r="2219" spans="2:29" x14ac:dyDescent="0.25">
      <c r="B2219" s="1"/>
      <c r="C2219" s="1"/>
      <c r="D2219" s="1"/>
      <c r="E2219" s="1"/>
      <c r="F2219" s="1"/>
      <c r="G2219" s="1"/>
      <c r="H2219" s="1"/>
      <c r="I2219" s="1"/>
      <c r="J2219" s="9"/>
      <c r="K2219" s="1"/>
      <c r="L2219" s="1"/>
      <c r="M2219" s="1"/>
      <c r="N2219" s="9"/>
      <c r="O2219" s="11"/>
      <c r="P2219" s="1"/>
      <c r="Q2219" s="1"/>
      <c r="R2219" s="1"/>
      <c r="S2219" s="1"/>
      <c r="T2219" s="1"/>
      <c r="U2219" s="1"/>
      <c r="V2219" s="9"/>
      <c r="W2219" s="1"/>
      <c r="X2219" s="1"/>
      <c r="Y2219" s="1"/>
      <c r="Z2219" s="1"/>
      <c r="AA2219" s="1"/>
      <c r="AB2219" s="1"/>
      <c r="AC2219" s="65"/>
    </row>
    <row r="2220" spans="2:29" x14ac:dyDescent="0.25">
      <c r="B2220" s="1"/>
      <c r="C2220" s="1"/>
      <c r="D2220" s="1"/>
      <c r="E2220" s="1"/>
      <c r="F2220" s="1"/>
      <c r="G2220" s="1"/>
      <c r="H2220" s="1"/>
      <c r="I2220" s="1"/>
      <c r="J2220" s="9"/>
      <c r="K2220" s="1"/>
      <c r="L2220" s="1"/>
      <c r="M2220" s="1"/>
      <c r="N2220" s="9"/>
      <c r="O2220" s="11"/>
      <c r="P2220" s="1"/>
      <c r="Q2220" s="1"/>
      <c r="R2220" s="1"/>
      <c r="S2220" s="1"/>
      <c r="T2220" s="1"/>
      <c r="U2220" s="1"/>
      <c r="V2220" s="9"/>
      <c r="W2220" s="1"/>
      <c r="X2220" s="1"/>
      <c r="Y2220" s="1"/>
      <c r="Z2220" s="1"/>
      <c r="AA2220" s="1"/>
      <c r="AB2220" s="1"/>
      <c r="AC2220" s="65"/>
    </row>
    <row r="2221" spans="2:29" x14ac:dyDescent="0.25">
      <c r="B2221" s="1"/>
      <c r="C2221" s="1"/>
      <c r="D2221" s="1"/>
      <c r="E2221" s="1"/>
      <c r="F2221" s="1"/>
      <c r="G2221" s="1"/>
      <c r="H2221" s="1"/>
      <c r="I2221" s="1"/>
      <c r="J2221" s="9"/>
      <c r="K2221" s="1"/>
      <c r="L2221" s="1"/>
      <c r="M2221" s="1"/>
      <c r="N2221" s="9"/>
      <c r="O2221" s="11"/>
      <c r="P2221" s="1"/>
      <c r="Q2221" s="1"/>
      <c r="R2221" s="1"/>
      <c r="S2221" s="1"/>
      <c r="T2221" s="1"/>
      <c r="U2221" s="1"/>
      <c r="V2221" s="9"/>
      <c r="W2221" s="1"/>
      <c r="X2221" s="1"/>
      <c r="Y2221" s="1"/>
      <c r="Z2221" s="1"/>
      <c r="AA2221" s="1"/>
      <c r="AB2221" s="1"/>
      <c r="AC2221" s="65"/>
    </row>
    <row r="2222" spans="2:29" x14ac:dyDescent="0.25">
      <c r="B2222" s="1"/>
      <c r="C2222" s="1"/>
      <c r="D2222" s="1"/>
      <c r="E2222" s="1"/>
      <c r="F2222" s="1"/>
      <c r="G2222" s="1"/>
      <c r="H2222" s="1"/>
      <c r="I2222" s="1"/>
      <c r="J2222" s="9"/>
      <c r="K2222" s="1"/>
      <c r="L2222" s="1"/>
      <c r="M2222" s="1"/>
      <c r="N2222" s="9"/>
      <c r="O2222" s="11"/>
      <c r="P2222" s="1"/>
      <c r="Q2222" s="1"/>
      <c r="R2222" s="1"/>
      <c r="S2222" s="1"/>
      <c r="T2222" s="1"/>
      <c r="U2222" s="1"/>
      <c r="V2222" s="9"/>
      <c r="W2222" s="1"/>
      <c r="X2222" s="1"/>
      <c r="Y2222" s="1"/>
      <c r="Z2222" s="1"/>
      <c r="AA2222" s="1"/>
      <c r="AB2222" s="1"/>
      <c r="AC2222" s="65"/>
    </row>
    <row r="2223" spans="2:29" x14ac:dyDescent="0.25">
      <c r="B2223" s="1"/>
      <c r="C2223" s="1"/>
      <c r="D2223" s="1"/>
      <c r="E2223" s="1"/>
      <c r="F2223" s="1"/>
      <c r="G2223" s="1"/>
      <c r="H2223" s="1"/>
      <c r="I2223" s="1"/>
      <c r="J2223" s="9"/>
      <c r="K2223" s="1"/>
      <c r="L2223" s="1"/>
      <c r="M2223" s="1"/>
      <c r="N2223" s="9"/>
      <c r="O2223" s="11"/>
      <c r="P2223" s="1"/>
      <c r="Q2223" s="1"/>
      <c r="R2223" s="1"/>
      <c r="S2223" s="1"/>
      <c r="T2223" s="1"/>
      <c r="U2223" s="1"/>
      <c r="V2223" s="9"/>
      <c r="W2223" s="1"/>
      <c r="X2223" s="1"/>
      <c r="Y2223" s="1"/>
      <c r="Z2223" s="1"/>
      <c r="AA2223" s="1"/>
      <c r="AB2223" s="1"/>
      <c r="AC2223" s="65"/>
    </row>
    <row r="2224" spans="2:29" x14ac:dyDescent="0.25">
      <c r="B2224" s="1"/>
      <c r="C2224" s="1"/>
      <c r="D2224" s="1"/>
      <c r="E2224" s="1"/>
      <c r="F2224" s="1"/>
      <c r="G2224" s="1"/>
      <c r="H2224" s="1"/>
      <c r="I2224" s="1"/>
      <c r="J2224" s="9"/>
      <c r="K2224" s="1"/>
      <c r="L2224" s="1"/>
      <c r="M2224" s="1"/>
      <c r="N2224" s="9"/>
      <c r="O2224" s="11"/>
      <c r="P2224" s="1"/>
      <c r="Q2224" s="1"/>
      <c r="R2224" s="1"/>
      <c r="S2224" s="1"/>
      <c r="T2224" s="1"/>
      <c r="U2224" s="1"/>
      <c r="V2224" s="9"/>
      <c r="W2224" s="1"/>
      <c r="X2224" s="1"/>
      <c r="Y2224" s="1"/>
      <c r="Z2224" s="1"/>
      <c r="AA2224" s="1"/>
      <c r="AB2224" s="1"/>
      <c r="AC2224" s="65"/>
    </row>
    <row r="2225" spans="2:29" x14ac:dyDescent="0.25">
      <c r="B2225" s="1"/>
      <c r="C2225" s="1"/>
      <c r="D2225" s="1"/>
      <c r="E2225" s="1"/>
      <c r="F2225" s="1"/>
      <c r="G2225" s="1"/>
      <c r="H2225" s="1"/>
      <c r="I2225" s="1"/>
      <c r="J2225" s="9"/>
      <c r="K2225" s="1"/>
      <c r="L2225" s="1"/>
      <c r="M2225" s="1"/>
      <c r="N2225" s="9"/>
      <c r="O2225" s="11"/>
      <c r="P2225" s="1"/>
      <c r="Q2225" s="1"/>
      <c r="R2225" s="1"/>
      <c r="S2225" s="1"/>
      <c r="T2225" s="1"/>
      <c r="U2225" s="1"/>
      <c r="V2225" s="9"/>
      <c r="W2225" s="1"/>
      <c r="X2225" s="1"/>
      <c r="Y2225" s="1"/>
      <c r="Z2225" s="1"/>
      <c r="AA2225" s="1"/>
      <c r="AB2225" s="1"/>
      <c r="AC2225" s="65"/>
    </row>
    <row r="2226" spans="2:29" x14ac:dyDescent="0.25">
      <c r="B2226" s="1"/>
      <c r="C2226" s="1"/>
      <c r="D2226" s="1"/>
      <c r="E2226" s="1"/>
      <c r="F2226" s="1"/>
      <c r="G2226" s="1"/>
      <c r="H2226" s="1"/>
      <c r="I2226" s="1"/>
      <c r="J2226" s="9"/>
      <c r="K2226" s="1"/>
      <c r="L2226" s="1"/>
      <c r="M2226" s="1"/>
      <c r="N2226" s="9"/>
      <c r="O2226" s="11"/>
      <c r="P2226" s="1"/>
      <c r="Q2226" s="1"/>
      <c r="R2226" s="1"/>
      <c r="S2226" s="1"/>
      <c r="T2226" s="1"/>
      <c r="U2226" s="1"/>
      <c r="V2226" s="9"/>
      <c r="W2226" s="1"/>
      <c r="X2226" s="1"/>
      <c r="Y2226" s="1"/>
      <c r="Z2226" s="1"/>
      <c r="AA2226" s="1"/>
      <c r="AB2226" s="1"/>
      <c r="AC2226" s="65"/>
    </row>
    <row r="2227" spans="2:29" x14ac:dyDescent="0.25">
      <c r="B2227" s="1"/>
      <c r="C2227" s="1"/>
      <c r="D2227" s="1"/>
      <c r="E2227" s="1"/>
      <c r="F2227" s="1"/>
      <c r="G2227" s="1"/>
      <c r="H2227" s="1"/>
      <c r="I2227" s="1"/>
      <c r="J2227" s="9"/>
      <c r="K2227" s="1"/>
      <c r="L2227" s="1"/>
      <c r="M2227" s="1"/>
      <c r="N2227" s="9"/>
      <c r="O2227" s="11"/>
      <c r="P2227" s="1"/>
      <c r="Q2227" s="1"/>
      <c r="R2227" s="1"/>
      <c r="S2227" s="1"/>
      <c r="T2227" s="1"/>
      <c r="U2227" s="1"/>
      <c r="V2227" s="9"/>
      <c r="W2227" s="1"/>
      <c r="X2227" s="1"/>
      <c r="Y2227" s="1"/>
      <c r="Z2227" s="1"/>
      <c r="AA2227" s="1"/>
      <c r="AB2227" s="1"/>
      <c r="AC2227" s="65"/>
    </row>
    <row r="2228" spans="2:29" x14ac:dyDescent="0.25">
      <c r="B2228" s="1"/>
      <c r="C2228" s="1"/>
      <c r="D2228" s="1"/>
      <c r="E2228" s="1"/>
      <c r="F2228" s="1"/>
      <c r="G2228" s="1"/>
      <c r="H2228" s="1"/>
      <c r="I2228" s="1"/>
      <c r="J2228" s="9"/>
      <c r="K2228" s="1"/>
      <c r="L2228" s="1"/>
      <c r="M2228" s="1"/>
      <c r="N2228" s="9"/>
      <c r="O2228" s="11"/>
      <c r="P2228" s="1"/>
      <c r="Q2228" s="1"/>
      <c r="R2228" s="1"/>
      <c r="S2228" s="1"/>
      <c r="T2228" s="1"/>
      <c r="U2228" s="1"/>
      <c r="V2228" s="9"/>
      <c r="W2228" s="1"/>
      <c r="X2228" s="1"/>
      <c r="Y2228" s="1"/>
      <c r="Z2228" s="1"/>
      <c r="AA2228" s="1"/>
      <c r="AB2228" s="1"/>
      <c r="AC2228" s="65"/>
    </row>
    <row r="2229" spans="2:29" x14ac:dyDescent="0.25">
      <c r="B2229" s="1"/>
      <c r="C2229" s="1"/>
      <c r="D2229" s="1"/>
      <c r="E2229" s="1"/>
      <c r="F2229" s="1"/>
      <c r="G2229" s="1"/>
      <c r="H2229" s="1"/>
      <c r="I2229" s="1"/>
      <c r="J2229" s="9"/>
      <c r="K2229" s="1"/>
      <c r="L2229" s="1"/>
      <c r="M2229" s="1"/>
      <c r="N2229" s="9"/>
      <c r="O2229" s="11"/>
      <c r="P2229" s="1"/>
      <c r="Q2229" s="1"/>
      <c r="R2229" s="1"/>
      <c r="S2229" s="1"/>
      <c r="T2229" s="1"/>
      <c r="U2229" s="1"/>
      <c r="V2229" s="9"/>
      <c r="W2229" s="1"/>
      <c r="X2229" s="1"/>
      <c r="Y2229" s="1"/>
      <c r="Z2229" s="1"/>
      <c r="AA2229" s="1"/>
      <c r="AB2229" s="1"/>
      <c r="AC2229" s="65"/>
    </row>
    <row r="2230" spans="2:29" x14ac:dyDescent="0.25">
      <c r="B2230" s="1"/>
      <c r="C2230" s="1"/>
      <c r="D2230" s="1"/>
      <c r="E2230" s="1"/>
      <c r="F2230" s="1"/>
      <c r="G2230" s="1"/>
      <c r="H2230" s="1"/>
      <c r="I2230" s="1"/>
      <c r="J2230" s="9"/>
      <c r="K2230" s="1"/>
      <c r="L2230" s="1"/>
      <c r="M2230" s="1"/>
      <c r="N2230" s="9"/>
      <c r="O2230" s="11"/>
      <c r="P2230" s="1"/>
      <c r="Q2230" s="1"/>
      <c r="R2230" s="1"/>
      <c r="S2230" s="1"/>
      <c r="T2230" s="1"/>
      <c r="U2230" s="1"/>
      <c r="V2230" s="9"/>
      <c r="W2230" s="1"/>
      <c r="X2230" s="1"/>
      <c r="Y2230" s="1"/>
      <c r="Z2230" s="1"/>
      <c r="AA2230" s="1"/>
      <c r="AB2230" s="1"/>
      <c r="AC2230" s="65"/>
    </row>
    <row r="2231" spans="2:29" x14ac:dyDescent="0.25">
      <c r="B2231" s="1"/>
      <c r="C2231" s="1"/>
      <c r="D2231" s="1"/>
      <c r="E2231" s="1"/>
      <c r="F2231" s="1"/>
      <c r="G2231" s="1"/>
      <c r="H2231" s="1"/>
      <c r="I2231" s="1"/>
      <c r="J2231" s="9"/>
      <c r="K2231" s="1"/>
      <c r="L2231" s="1"/>
      <c r="M2231" s="1"/>
      <c r="N2231" s="9"/>
      <c r="O2231" s="11"/>
      <c r="P2231" s="1"/>
      <c r="Q2231" s="1"/>
      <c r="R2231" s="1"/>
      <c r="S2231" s="1"/>
      <c r="T2231" s="1"/>
      <c r="U2231" s="1"/>
      <c r="V2231" s="9"/>
      <c r="W2231" s="1"/>
      <c r="X2231" s="1"/>
      <c r="Y2231" s="1"/>
      <c r="Z2231" s="1"/>
      <c r="AA2231" s="1"/>
      <c r="AB2231" s="1"/>
      <c r="AC2231" s="65"/>
    </row>
    <row r="2232" spans="2:29" x14ac:dyDescent="0.25">
      <c r="B2232" s="1"/>
      <c r="C2232" s="1"/>
      <c r="D2232" s="1"/>
      <c r="E2232" s="1"/>
      <c r="F2232" s="1"/>
      <c r="G2232" s="1"/>
      <c r="H2232" s="1"/>
      <c r="I2232" s="1"/>
      <c r="J2232" s="9"/>
      <c r="K2232" s="1"/>
      <c r="L2232" s="1"/>
      <c r="M2232" s="1"/>
      <c r="N2232" s="9"/>
      <c r="O2232" s="11"/>
      <c r="P2232" s="1"/>
      <c r="Q2232" s="1"/>
      <c r="R2232" s="1"/>
      <c r="S2232" s="1"/>
      <c r="T2232" s="1"/>
      <c r="U2232" s="1"/>
      <c r="V2232" s="9"/>
      <c r="W2232" s="1"/>
      <c r="X2232" s="1"/>
      <c r="Y2232" s="1"/>
      <c r="Z2232" s="1"/>
      <c r="AA2232" s="1"/>
      <c r="AB2232" s="1"/>
      <c r="AC2232" s="65"/>
    </row>
    <row r="2233" spans="2:29" x14ac:dyDescent="0.25">
      <c r="B2233" s="1"/>
      <c r="C2233" s="1"/>
      <c r="D2233" s="1"/>
      <c r="E2233" s="1"/>
      <c r="F2233" s="1"/>
      <c r="G2233" s="1"/>
      <c r="H2233" s="1"/>
      <c r="I2233" s="1"/>
      <c r="J2233" s="9"/>
      <c r="K2233" s="1"/>
      <c r="L2233" s="1"/>
      <c r="M2233" s="1"/>
      <c r="N2233" s="9"/>
      <c r="O2233" s="11"/>
      <c r="P2233" s="1"/>
      <c r="Q2233" s="1"/>
      <c r="R2233" s="1"/>
      <c r="S2233" s="1"/>
      <c r="T2233" s="1"/>
      <c r="U2233" s="1"/>
      <c r="V2233" s="9"/>
      <c r="W2233" s="1"/>
      <c r="X2233" s="1"/>
      <c r="Y2233" s="1"/>
      <c r="Z2233" s="1"/>
      <c r="AA2233" s="1"/>
      <c r="AB2233" s="1"/>
      <c r="AC2233" s="65"/>
    </row>
    <row r="2234" spans="2:29" x14ac:dyDescent="0.25">
      <c r="B2234" s="1"/>
      <c r="C2234" s="1"/>
      <c r="D2234" s="1"/>
      <c r="E2234" s="1"/>
      <c r="F2234" s="1"/>
      <c r="G2234" s="1"/>
      <c r="H2234" s="1"/>
      <c r="I2234" s="1"/>
      <c r="J2234" s="9"/>
      <c r="K2234" s="1"/>
      <c r="L2234" s="1"/>
      <c r="M2234" s="1"/>
      <c r="N2234" s="9"/>
      <c r="O2234" s="11"/>
      <c r="P2234" s="1"/>
      <c r="Q2234" s="1"/>
      <c r="R2234" s="1"/>
      <c r="S2234" s="1"/>
      <c r="T2234" s="1"/>
      <c r="U2234" s="1"/>
      <c r="V2234" s="9"/>
      <c r="W2234" s="1"/>
      <c r="X2234" s="1"/>
      <c r="Y2234" s="1"/>
      <c r="Z2234" s="1"/>
      <c r="AA2234" s="1"/>
      <c r="AB2234" s="1"/>
      <c r="AC2234" s="65"/>
    </row>
    <row r="2235" spans="2:29" x14ac:dyDescent="0.25">
      <c r="B2235" s="1"/>
      <c r="C2235" s="1"/>
      <c r="D2235" s="1"/>
      <c r="E2235" s="1"/>
      <c r="F2235" s="1"/>
      <c r="G2235" s="1"/>
      <c r="H2235" s="1"/>
      <c r="I2235" s="1"/>
      <c r="J2235" s="9"/>
      <c r="K2235" s="1"/>
      <c r="L2235" s="1"/>
      <c r="M2235" s="1"/>
      <c r="N2235" s="9"/>
      <c r="O2235" s="11"/>
      <c r="P2235" s="1"/>
      <c r="Q2235" s="1"/>
      <c r="R2235" s="1"/>
      <c r="S2235" s="1"/>
      <c r="T2235" s="1"/>
      <c r="U2235" s="1"/>
      <c r="V2235" s="9"/>
      <c r="W2235" s="1"/>
      <c r="X2235" s="1"/>
      <c r="Y2235" s="1"/>
      <c r="Z2235" s="1"/>
      <c r="AA2235" s="1"/>
      <c r="AB2235" s="1"/>
      <c r="AC2235" s="65"/>
    </row>
    <row r="2236" spans="2:29" x14ac:dyDescent="0.25">
      <c r="B2236" s="1"/>
      <c r="C2236" s="1"/>
      <c r="D2236" s="1"/>
      <c r="E2236" s="1"/>
      <c r="F2236" s="1"/>
      <c r="G2236" s="1"/>
      <c r="H2236" s="1"/>
      <c r="I2236" s="1"/>
      <c r="J2236" s="9"/>
      <c r="K2236" s="1"/>
      <c r="L2236" s="1"/>
      <c r="M2236" s="1"/>
      <c r="N2236" s="9"/>
      <c r="O2236" s="11"/>
      <c r="P2236" s="1"/>
      <c r="Q2236" s="1"/>
      <c r="R2236" s="1"/>
      <c r="S2236" s="1"/>
      <c r="T2236" s="1"/>
      <c r="U2236" s="1"/>
      <c r="V2236" s="9"/>
      <c r="W2236" s="1"/>
      <c r="X2236" s="1"/>
      <c r="Y2236" s="1"/>
      <c r="Z2236" s="1"/>
      <c r="AA2236" s="1"/>
      <c r="AB2236" s="1"/>
      <c r="AC2236" s="65"/>
    </row>
    <row r="2237" spans="2:29" x14ac:dyDescent="0.25">
      <c r="B2237" s="1"/>
      <c r="C2237" s="1"/>
      <c r="D2237" s="1"/>
      <c r="E2237" s="1"/>
      <c r="F2237" s="1"/>
      <c r="G2237" s="1"/>
      <c r="H2237" s="1"/>
      <c r="I2237" s="1"/>
      <c r="J2237" s="9"/>
      <c r="K2237" s="1"/>
      <c r="L2237" s="1"/>
      <c r="M2237" s="1"/>
      <c r="N2237" s="9"/>
      <c r="O2237" s="11"/>
      <c r="P2237" s="1"/>
      <c r="Q2237" s="1"/>
      <c r="R2237" s="1"/>
      <c r="S2237" s="1"/>
      <c r="T2237" s="1"/>
      <c r="U2237" s="1"/>
      <c r="V2237" s="9"/>
      <c r="W2237" s="1"/>
      <c r="X2237" s="1"/>
      <c r="Y2237" s="1"/>
      <c r="Z2237" s="1"/>
      <c r="AA2237" s="1"/>
      <c r="AB2237" s="1"/>
      <c r="AC2237" s="65"/>
    </row>
    <row r="2238" spans="2:29" x14ac:dyDescent="0.25">
      <c r="B2238" s="1"/>
      <c r="C2238" s="1"/>
      <c r="D2238" s="1"/>
      <c r="E2238" s="1"/>
      <c r="F2238" s="1"/>
      <c r="G2238" s="1"/>
      <c r="H2238" s="1"/>
      <c r="I2238" s="1"/>
      <c r="J2238" s="9"/>
      <c r="K2238" s="1"/>
      <c r="L2238" s="1"/>
      <c r="M2238" s="1"/>
      <c r="N2238" s="9"/>
      <c r="O2238" s="11"/>
      <c r="P2238" s="1"/>
      <c r="Q2238" s="1"/>
      <c r="R2238" s="1"/>
      <c r="S2238" s="1"/>
      <c r="T2238" s="1"/>
      <c r="U2238" s="1"/>
      <c r="V2238" s="9"/>
      <c r="W2238" s="1"/>
      <c r="X2238" s="1"/>
      <c r="Y2238" s="1"/>
      <c r="Z2238" s="1"/>
      <c r="AA2238" s="1"/>
      <c r="AB2238" s="1"/>
      <c r="AC2238" s="65"/>
    </row>
    <row r="2239" spans="2:29" x14ac:dyDescent="0.25">
      <c r="B2239" s="1"/>
      <c r="C2239" s="1"/>
      <c r="D2239" s="1"/>
      <c r="E2239" s="1"/>
      <c r="F2239" s="1"/>
      <c r="G2239" s="1"/>
      <c r="H2239" s="1"/>
      <c r="I2239" s="1"/>
      <c r="J2239" s="9"/>
      <c r="K2239" s="1"/>
      <c r="L2239" s="1"/>
      <c r="M2239" s="1"/>
      <c r="N2239" s="9"/>
      <c r="O2239" s="11"/>
      <c r="P2239" s="1"/>
      <c r="Q2239" s="1"/>
      <c r="R2239" s="1"/>
      <c r="S2239" s="1"/>
      <c r="T2239" s="1"/>
      <c r="U2239" s="1"/>
      <c r="V2239" s="9"/>
      <c r="W2239" s="1"/>
      <c r="X2239" s="1"/>
      <c r="Y2239" s="1"/>
      <c r="Z2239" s="1"/>
      <c r="AA2239" s="1"/>
      <c r="AB2239" s="1"/>
      <c r="AC2239" s="65"/>
    </row>
    <row r="2240" spans="2:29" x14ac:dyDescent="0.25">
      <c r="B2240" s="1"/>
      <c r="C2240" s="1"/>
      <c r="D2240" s="1"/>
      <c r="E2240" s="1"/>
      <c r="F2240" s="1"/>
      <c r="G2240" s="1"/>
      <c r="H2240" s="1"/>
      <c r="I2240" s="1"/>
      <c r="J2240" s="9"/>
      <c r="K2240" s="1"/>
      <c r="L2240" s="1"/>
      <c r="M2240" s="1"/>
      <c r="N2240" s="9"/>
      <c r="O2240" s="11"/>
      <c r="P2240" s="1"/>
      <c r="Q2240" s="1"/>
      <c r="R2240" s="1"/>
      <c r="S2240" s="1"/>
      <c r="T2240" s="1"/>
      <c r="U2240" s="1"/>
      <c r="V2240" s="9"/>
      <c r="W2240" s="1"/>
      <c r="X2240" s="1"/>
      <c r="Y2240" s="1"/>
      <c r="Z2240" s="1"/>
      <c r="AA2240" s="1"/>
      <c r="AB2240" s="1"/>
      <c r="AC2240" s="65"/>
    </row>
    <row r="2241" spans="2:29" x14ac:dyDescent="0.25">
      <c r="B2241" s="1"/>
      <c r="C2241" s="1"/>
      <c r="D2241" s="1"/>
      <c r="E2241" s="1"/>
      <c r="F2241" s="1"/>
      <c r="G2241" s="1"/>
      <c r="H2241" s="1"/>
      <c r="I2241" s="1"/>
      <c r="J2241" s="9"/>
      <c r="K2241" s="1"/>
      <c r="L2241" s="1"/>
      <c r="M2241" s="1"/>
      <c r="N2241" s="9"/>
      <c r="O2241" s="11"/>
      <c r="P2241" s="1"/>
      <c r="Q2241" s="1"/>
      <c r="R2241" s="1"/>
      <c r="S2241" s="1"/>
      <c r="T2241" s="1"/>
      <c r="U2241" s="1"/>
      <c r="V2241" s="9"/>
      <c r="W2241" s="1"/>
      <c r="X2241" s="1"/>
      <c r="Y2241" s="1"/>
      <c r="Z2241" s="1"/>
      <c r="AA2241" s="1"/>
      <c r="AB2241" s="1"/>
      <c r="AC2241" s="65"/>
    </row>
    <row r="2242" spans="2:29" x14ac:dyDescent="0.25">
      <c r="B2242" s="1"/>
      <c r="C2242" s="1"/>
      <c r="D2242" s="1"/>
      <c r="E2242" s="1"/>
      <c r="F2242" s="1"/>
      <c r="G2242" s="1"/>
      <c r="H2242" s="1"/>
      <c r="I2242" s="1"/>
      <c r="J2242" s="9"/>
      <c r="K2242" s="1"/>
      <c r="L2242" s="1"/>
      <c r="M2242" s="1"/>
      <c r="N2242" s="9"/>
      <c r="O2242" s="11"/>
      <c r="P2242" s="1"/>
      <c r="Q2242" s="1"/>
      <c r="R2242" s="1"/>
      <c r="S2242" s="1"/>
      <c r="T2242" s="1"/>
      <c r="U2242" s="1"/>
      <c r="V2242" s="9"/>
      <c r="W2242" s="1"/>
      <c r="X2242" s="1"/>
      <c r="Y2242" s="1"/>
      <c r="Z2242" s="1"/>
      <c r="AA2242" s="1"/>
      <c r="AB2242" s="1"/>
      <c r="AC2242" s="65"/>
    </row>
    <row r="2243" spans="2:29" x14ac:dyDescent="0.25">
      <c r="B2243" s="1"/>
      <c r="C2243" s="1"/>
      <c r="D2243" s="1"/>
      <c r="E2243" s="1"/>
      <c r="F2243" s="1"/>
      <c r="G2243" s="1"/>
      <c r="H2243" s="1"/>
      <c r="I2243" s="1"/>
      <c r="J2243" s="9"/>
      <c r="K2243" s="1"/>
      <c r="L2243" s="1"/>
      <c r="M2243" s="1"/>
      <c r="N2243" s="9"/>
      <c r="O2243" s="11"/>
      <c r="P2243" s="1"/>
      <c r="Q2243" s="1"/>
      <c r="R2243" s="1"/>
      <c r="S2243" s="1"/>
      <c r="T2243" s="1"/>
      <c r="U2243" s="1"/>
      <c r="V2243" s="9"/>
      <c r="W2243" s="1"/>
      <c r="X2243" s="1"/>
      <c r="Y2243" s="1"/>
      <c r="Z2243" s="1"/>
      <c r="AA2243" s="1"/>
      <c r="AB2243" s="1"/>
      <c r="AC2243" s="65"/>
    </row>
    <row r="2244" spans="2:29" x14ac:dyDescent="0.25">
      <c r="B2244" s="1"/>
      <c r="C2244" s="1"/>
      <c r="D2244" s="1"/>
      <c r="E2244" s="1"/>
      <c r="F2244" s="1"/>
      <c r="G2244" s="1"/>
      <c r="H2244" s="1"/>
      <c r="I2244" s="1"/>
      <c r="J2244" s="9"/>
      <c r="K2244" s="1"/>
      <c r="L2244" s="1"/>
      <c r="M2244" s="1"/>
      <c r="N2244" s="9"/>
      <c r="O2244" s="11"/>
      <c r="P2244" s="1"/>
      <c r="Q2244" s="1"/>
      <c r="R2244" s="1"/>
      <c r="S2244" s="1"/>
      <c r="T2244" s="1"/>
      <c r="U2244" s="1"/>
      <c r="V2244" s="9"/>
      <c r="W2244" s="1"/>
      <c r="X2244" s="1"/>
      <c r="Y2244" s="1"/>
      <c r="Z2244" s="1"/>
      <c r="AA2244" s="1"/>
      <c r="AB2244" s="1"/>
      <c r="AC2244" s="65"/>
    </row>
    <row r="2245" spans="2:29" x14ac:dyDescent="0.25">
      <c r="B2245" s="1"/>
      <c r="C2245" s="1"/>
      <c r="D2245" s="1"/>
      <c r="E2245" s="1"/>
      <c r="F2245" s="1"/>
      <c r="G2245" s="1"/>
      <c r="H2245" s="1"/>
      <c r="I2245" s="1"/>
      <c r="J2245" s="9"/>
      <c r="K2245" s="1"/>
      <c r="L2245" s="1"/>
      <c r="M2245" s="1"/>
      <c r="N2245" s="9"/>
      <c r="O2245" s="11"/>
      <c r="P2245" s="1"/>
      <c r="Q2245" s="1"/>
      <c r="R2245" s="1"/>
      <c r="S2245" s="1"/>
      <c r="T2245" s="1"/>
      <c r="U2245" s="1"/>
      <c r="V2245" s="9"/>
      <c r="W2245" s="1"/>
      <c r="X2245" s="1"/>
      <c r="Y2245" s="1"/>
      <c r="Z2245" s="1"/>
      <c r="AA2245" s="1"/>
      <c r="AB2245" s="1"/>
      <c r="AC2245" s="65"/>
    </row>
    <row r="2246" spans="2:29" x14ac:dyDescent="0.25">
      <c r="B2246" s="1"/>
      <c r="C2246" s="1"/>
      <c r="D2246" s="1"/>
      <c r="E2246" s="1"/>
      <c r="F2246" s="1"/>
      <c r="G2246" s="1"/>
      <c r="H2246" s="1"/>
      <c r="I2246" s="1"/>
      <c r="J2246" s="9"/>
      <c r="K2246" s="1"/>
      <c r="L2246" s="1"/>
      <c r="M2246" s="1"/>
      <c r="N2246" s="9"/>
      <c r="O2246" s="11"/>
      <c r="P2246" s="1"/>
      <c r="Q2246" s="1"/>
      <c r="R2246" s="1"/>
      <c r="S2246" s="1"/>
      <c r="T2246" s="1"/>
      <c r="U2246" s="1"/>
      <c r="V2246" s="9"/>
      <c r="W2246" s="1"/>
      <c r="X2246" s="1"/>
      <c r="Y2246" s="1"/>
      <c r="Z2246" s="1"/>
      <c r="AA2246" s="1"/>
      <c r="AB2246" s="1"/>
      <c r="AC2246" s="65"/>
    </row>
    <row r="2247" spans="2:29" x14ac:dyDescent="0.25">
      <c r="B2247" s="1"/>
      <c r="C2247" s="1"/>
      <c r="D2247" s="1"/>
      <c r="E2247" s="1"/>
      <c r="F2247" s="1"/>
      <c r="G2247" s="1"/>
      <c r="H2247" s="1"/>
      <c r="I2247" s="1"/>
      <c r="J2247" s="9"/>
      <c r="K2247" s="1"/>
      <c r="L2247" s="1"/>
      <c r="M2247" s="1"/>
      <c r="N2247" s="9"/>
      <c r="O2247" s="11"/>
      <c r="P2247" s="1"/>
      <c r="Q2247" s="1"/>
      <c r="R2247" s="1"/>
      <c r="S2247" s="1"/>
      <c r="T2247" s="1"/>
      <c r="U2247" s="1"/>
      <c r="V2247" s="9"/>
      <c r="W2247" s="1"/>
      <c r="X2247" s="1"/>
      <c r="Y2247" s="1"/>
      <c r="Z2247" s="1"/>
      <c r="AA2247" s="1"/>
      <c r="AB2247" s="1"/>
      <c r="AC2247" s="65"/>
    </row>
    <row r="2248" spans="2:29" x14ac:dyDescent="0.25">
      <c r="B2248" s="1"/>
      <c r="C2248" s="1"/>
      <c r="D2248" s="1"/>
      <c r="E2248" s="1"/>
      <c r="F2248" s="1"/>
      <c r="G2248" s="1"/>
      <c r="H2248" s="1"/>
      <c r="I2248" s="1"/>
      <c r="J2248" s="9"/>
      <c r="K2248" s="1"/>
      <c r="L2248" s="1"/>
      <c r="M2248" s="1"/>
      <c r="N2248" s="9"/>
      <c r="O2248" s="11"/>
      <c r="P2248" s="1"/>
      <c r="Q2248" s="1"/>
      <c r="R2248" s="1"/>
      <c r="S2248" s="1"/>
      <c r="T2248" s="1"/>
      <c r="U2248" s="1"/>
      <c r="V2248" s="9"/>
      <c r="W2248" s="1"/>
      <c r="X2248" s="1"/>
      <c r="Y2248" s="1"/>
      <c r="Z2248" s="1"/>
      <c r="AA2248" s="1"/>
      <c r="AB2248" s="1"/>
      <c r="AC2248" s="65"/>
    </row>
    <row r="2249" spans="2:29" x14ac:dyDescent="0.25">
      <c r="B2249" s="1"/>
      <c r="C2249" s="1"/>
      <c r="D2249" s="1"/>
      <c r="E2249" s="1"/>
      <c r="F2249" s="1"/>
      <c r="G2249" s="1"/>
      <c r="H2249" s="1"/>
      <c r="I2249" s="1"/>
      <c r="J2249" s="9"/>
      <c r="K2249" s="1"/>
      <c r="L2249" s="1"/>
      <c r="M2249" s="1"/>
      <c r="N2249" s="9"/>
      <c r="O2249" s="11"/>
      <c r="P2249" s="1"/>
      <c r="Q2249" s="1"/>
      <c r="R2249" s="1"/>
      <c r="S2249" s="1"/>
      <c r="T2249" s="1"/>
      <c r="U2249" s="1"/>
      <c r="V2249" s="9"/>
      <c r="W2249" s="1"/>
      <c r="X2249" s="1"/>
      <c r="Y2249" s="1"/>
      <c r="Z2249" s="1"/>
      <c r="AA2249" s="1"/>
      <c r="AB2249" s="1"/>
      <c r="AC2249" s="65"/>
    </row>
    <row r="2250" spans="2:29" x14ac:dyDescent="0.25">
      <c r="B2250" s="1"/>
      <c r="C2250" s="1"/>
      <c r="D2250" s="1"/>
      <c r="E2250" s="1"/>
      <c r="F2250" s="1"/>
      <c r="G2250" s="1"/>
      <c r="H2250" s="1"/>
      <c r="I2250" s="1"/>
      <c r="J2250" s="9"/>
      <c r="K2250" s="1"/>
      <c r="L2250" s="1"/>
      <c r="M2250" s="1"/>
      <c r="N2250" s="9"/>
      <c r="O2250" s="11"/>
      <c r="P2250" s="1"/>
      <c r="Q2250" s="1"/>
      <c r="R2250" s="1"/>
      <c r="S2250" s="1"/>
      <c r="T2250" s="1"/>
      <c r="U2250" s="1"/>
      <c r="V2250" s="9"/>
      <c r="W2250" s="1"/>
      <c r="X2250" s="1"/>
      <c r="Y2250" s="1"/>
      <c r="Z2250" s="1"/>
      <c r="AA2250" s="1"/>
      <c r="AB2250" s="1"/>
      <c r="AC2250" s="65"/>
    </row>
    <row r="2251" spans="2:29" x14ac:dyDescent="0.25">
      <c r="B2251" s="1"/>
      <c r="C2251" s="1"/>
      <c r="D2251" s="1"/>
      <c r="E2251" s="1"/>
      <c r="F2251" s="1"/>
      <c r="G2251" s="1"/>
      <c r="H2251" s="1"/>
      <c r="I2251" s="1"/>
      <c r="J2251" s="9"/>
      <c r="K2251" s="1"/>
      <c r="L2251" s="1"/>
      <c r="M2251" s="1"/>
      <c r="N2251" s="9"/>
      <c r="O2251" s="11"/>
      <c r="P2251" s="1"/>
      <c r="Q2251" s="1"/>
      <c r="R2251" s="1"/>
      <c r="S2251" s="1"/>
      <c r="T2251" s="1"/>
      <c r="U2251" s="1"/>
      <c r="V2251" s="9"/>
      <c r="W2251" s="1"/>
      <c r="X2251" s="1"/>
      <c r="Y2251" s="1"/>
      <c r="Z2251" s="1"/>
      <c r="AA2251" s="1"/>
      <c r="AB2251" s="1"/>
      <c r="AC2251" s="65"/>
    </row>
    <row r="2252" spans="2:29" x14ac:dyDescent="0.25">
      <c r="B2252" s="1"/>
      <c r="C2252" s="1"/>
      <c r="D2252" s="1"/>
      <c r="E2252" s="1"/>
      <c r="F2252" s="1"/>
      <c r="G2252" s="1"/>
      <c r="H2252" s="1"/>
      <c r="I2252" s="1"/>
      <c r="J2252" s="9"/>
      <c r="K2252" s="1"/>
      <c r="L2252" s="1"/>
      <c r="M2252" s="1"/>
      <c r="N2252" s="9"/>
      <c r="O2252" s="11"/>
      <c r="P2252" s="1"/>
      <c r="Q2252" s="1"/>
      <c r="R2252" s="1"/>
      <c r="S2252" s="1"/>
      <c r="T2252" s="1"/>
      <c r="U2252" s="1"/>
      <c r="V2252" s="9"/>
      <c r="W2252" s="1"/>
      <c r="X2252" s="1"/>
      <c r="Y2252" s="1"/>
      <c r="Z2252" s="1"/>
      <c r="AA2252" s="1"/>
      <c r="AB2252" s="1"/>
      <c r="AC2252" s="65"/>
    </row>
    <row r="2253" spans="2:29" x14ac:dyDescent="0.25">
      <c r="B2253" s="1"/>
      <c r="C2253" s="1"/>
      <c r="D2253" s="1"/>
      <c r="E2253" s="1"/>
      <c r="F2253" s="1"/>
      <c r="G2253" s="1"/>
      <c r="H2253" s="1"/>
      <c r="I2253" s="1"/>
      <c r="J2253" s="9"/>
      <c r="K2253" s="1"/>
      <c r="L2253" s="1"/>
      <c r="M2253" s="1"/>
      <c r="N2253" s="9"/>
      <c r="O2253" s="11"/>
      <c r="P2253" s="1"/>
      <c r="Q2253" s="1"/>
      <c r="R2253" s="1"/>
      <c r="S2253" s="1"/>
      <c r="T2253" s="1"/>
      <c r="U2253" s="1"/>
      <c r="V2253" s="9"/>
      <c r="W2253" s="1"/>
      <c r="X2253" s="1"/>
      <c r="Y2253" s="1"/>
      <c r="Z2253" s="1"/>
      <c r="AA2253" s="1"/>
      <c r="AB2253" s="1"/>
      <c r="AC2253" s="65"/>
    </row>
    <row r="2254" spans="2:29" x14ac:dyDescent="0.25">
      <c r="B2254" s="1"/>
      <c r="C2254" s="1"/>
      <c r="D2254" s="1"/>
      <c r="E2254" s="1"/>
      <c r="F2254" s="1"/>
      <c r="G2254" s="1"/>
      <c r="H2254" s="1"/>
      <c r="I2254" s="1"/>
      <c r="J2254" s="9"/>
      <c r="K2254" s="1"/>
      <c r="L2254" s="1"/>
      <c r="M2254" s="1"/>
      <c r="N2254" s="9"/>
      <c r="O2254" s="11"/>
      <c r="P2254" s="1"/>
      <c r="Q2254" s="1"/>
      <c r="R2254" s="1"/>
      <c r="S2254" s="1"/>
      <c r="T2254" s="1"/>
      <c r="U2254" s="1"/>
      <c r="V2254" s="9"/>
      <c r="W2254" s="1"/>
      <c r="X2254" s="1"/>
      <c r="Y2254" s="1"/>
      <c r="Z2254" s="1"/>
      <c r="AA2254" s="1"/>
      <c r="AB2254" s="1"/>
      <c r="AC2254" s="65"/>
    </row>
    <row r="2255" spans="2:29" x14ac:dyDescent="0.25">
      <c r="B2255" s="1"/>
      <c r="C2255" s="1"/>
      <c r="D2255" s="1"/>
      <c r="E2255" s="1"/>
      <c r="F2255" s="1"/>
      <c r="G2255" s="1"/>
      <c r="H2255" s="1"/>
      <c r="I2255" s="1"/>
      <c r="J2255" s="9"/>
      <c r="K2255" s="1"/>
      <c r="L2255" s="1"/>
      <c r="M2255" s="1"/>
      <c r="N2255" s="9"/>
      <c r="O2255" s="11"/>
      <c r="P2255" s="1"/>
      <c r="Q2255" s="1"/>
      <c r="R2255" s="1"/>
      <c r="S2255" s="1"/>
      <c r="T2255" s="1"/>
      <c r="U2255" s="1"/>
      <c r="V2255" s="9"/>
      <c r="W2255" s="1"/>
      <c r="X2255" s="1"/>
      <c r="Y2255" s="1"/>
      <c r="Z2255" s="1"/>
      <c r="AA2255" s="1"/>
      <c r="AB2255" s="1"/>
      <c r="AC2255" s="65"/>
    </row>
    <row r="2256" spans="2:29" x14ac:dyDescent="0.25">
      <c r="B2256" s="1"/>
      <c r="C2256" s="1"/>
      <c r="D2256" s="1"/>
      <c r="E2256" s="1"/>
      <c r="F2256" s="1"/>
      <c r="G2256" s="1"/>
      <c r="H2256" s="1"/>
      <c r="I2256" s="1"/>
      <c r="J2256" s="9"/>
      <c r="K2256" s="1"/>
      <c r="L2256" s="1"/>
      <c r="M2256" s="1"/>
      <c r="N2256" s="9"/>
      <c r="O2256" s="11"/>
      <c r="P2256" s="1"/>
      <c r="Q2256" s="1"/>
      <c r="R2256" s="1"/>
      <c r="S2256" s="1"/>
      <c r="T2256" s="1"/>
      <c r="U2256" s="1"/>
      <c r="V2256" s="9"/>
      <c r="W2256" s="1"/>
      <c r="X2256" s="1"/>
      <c r="Y2256" s="1"/>
      <c r="Z2256" s="1"/>
      <c r="AA2256" s="1"/>
      <c r="AB2256" s="1"/>
      <c r="AC2256" s="65"/>
    </row>
    <row r="2257" spans="2:29" x14ac:dyDescent="0.25">
      <c r="B2257" s="1"/>
      <c r="C2257" s="1"/>
      <c r="D2257" s="1"/>
      <c r="E2257" s="1"/>
      <c r="F2257" s="1"/>
      <c r="G2257" s="1"/>
      <c r="H2257" s="1"/>
      <c r="I2257" s="1"/>
      <c r="J2257" s="9"/>
      <c r="K2257" s="1"/>
      <c r="L2257" s="1"/>
      <c r="M2257" s="1"/>
      <c r="N2257" s="9"/>
      <c r="O2257" s="11"/>
      <c r="P2257" s="1"/>
      <c r="Q2257" s="1"/>
      <c r="R2257" s="1"/>
      <c r="S2257" s="1"/>
      <c r="T2257" s="1"/>
      <c r="U2257" s="1"/>
      <c r="V2257" s="9"/>
      <c r="W2257" s="1"/>
      <c r="X2257" s="1"/>
      <c r="Y2257" s="1"/>
      <c r="Z2257" s="1"/>
      <c r="AA2257" s="1"/>
      <c r="AB2257" s="1"/>
      <c r="AC2257" s="65"/>
    </row>
    <row r="2258" spans="2:29" x14ac:dyDescent="0.25">
      <c r="B2258" s="1"/>
      <c r="C2258" s="1"/>
      <c r="D2258" s="1"/>
      <c r="E2258" s="1"/>
      <c r="F2258" s="1"/>
      <c r="G2258" s="1"/>
      <c r="H2258" s="1"/>
      <c r="I2258" s="1"/>
      <c r="J2258" s="9"/>
      <c r="K2258" s="1"/>
      <c r="L2258" s="1"/>
      <c r="M2258" s="1"/>
      <c r="N2258" s="9"/>
      <c r="O2258" s="11"/>
      <c r="P2258" s="1"/>
      <c r="Q2258" s="1"/>
      <c r="R2258" s="1"/>
      <c r="S2258" s="1"/>
      <c r="T2258" s="1"/>
      <c r="U2258" s="1"/>
      <c r="V2258" s="9"/>
      <c r="W2258" s="1"/>
      <c r="X2258" s="1"/>
      <c r="Y2258" s="1"/>
      <c r="Z2258" s="1"/>
      <c r="AA2258" s="1"/>
      <c r="AB2258" s="1"/>
      <c r="AC2258" s="65"/>
    </row>
    <row r="2259" spans="2:29" x14ac:dyDescent="0.25">
      <c r="B2259" s="1"/>
      <c r="C2259" s="1"/>
      <c r="D2259" s="1"/>
      <c r="E2259" s="1"/>
      <c r="F2259" s="1"/>
      <c r="G2259" s="1"/>
      <c r="H2259" s="1"/>
      <c r="I2259" s="1"/>
      <c r="J2259" s="9"/>
      <c r="K2259" s="1"/>
      <c r="L2259" s="1"/>
      <c r="M2259" s="1"/>
      <c r="N2259" s="9"/>
      <c r="O2259" s="11"/>
      <c r="P2259" s="1"/>
      <c r="Q2259" s="1"/>
      <c r="R2259" s="1"/>
      <c r="S2259" s="1"/>
      <c r="T2259" s="1"/>
      <c r="U2259" s="1"/>
      <c r="V2259" s="9"/>
      <c r="W2259" s="1"/>
      <c r="X2259" s="1"/>
      <c r="Y2259" s="1"/>
      <c r="Z2259" s="1"/>
      <c r="AA2259" s="1"/>
      <c r="AB2259" s="1"/>
      <c r="AC2259" s="65"/>
    </row>
    <row r="2260" spans="2:29" x14ac:dyDescent="0.25">
      <c r="B2260" s="1"/>
      <c r="C2260" s="1"/>
      <c r="D2260" s="1"/>
      <c r="E2260" s="1"/>
      <c r="F2260" s="1"/>
      <c r="G2260" s="1"/>
      <c r="H2260" s="1"/>
      <c r="I2260" s="1"/>
      <c r="J2260" s="9"/>
      <c r="K2260" s="1"/>
      <c r="L2260" s="1"/>
      <c r="M2260" s="1"/>
      <c r="N2260" s="9"/>
      <c r="O2260" s="11"/>
      <c r="P2260" s="1"/>
      <c r="Q2260" s="1"/>
      <c r="R2260" s="1"/>
      <c r="S2260" s="1"/>
      <c r="T2260" s="1"/>
      <c r="U2260" s="1"/>
      <c r="V2260" s="9"/>
      <c r="W2260" s="1"/>
      <c r="X2260" s="1"/>
      <c r="Y2260" s="1"/>
      <c r="Z2260" s="1"/>
      <c r="AA2260" s="1"/>
      <c r="AB2260" s="1"/>
      <c r="AC2260" s="65"/>
    </row>
    <row r="2261" spans="2:29" x14ac:dyDescent="0.25">
      <c r="B2261" s="1"/>
      <c r="C2261" s="1"/>
      <c r="D2261" s="1"/>
      <c r="E2261" s="1"/>
      <c r="F2261" s="1"/>
      <c r="G2261" s="1"/>
      <c r="H2261" s="1"/>
      <c r="I2261" s="1"/>
      <c r="J2261" s="9"/>
      <c r="K2261" s="1"/>
      <c r="L2261" s="1"/>
      <c r="M2261" s="1"/>
      <c r="N2261" s="9"/>
      <c r="O2261" s="11"/>
      <c r="P2261" s="1"/>
      <c r="Q2261" s="1"/>
      <c r="R2261" s="1"/>
      <c r="S2261" s="1"/>
      <c r="T2261" s="1"/>
      <c r="U2261" s="1"/>
      <c r="V2261" s="9"/>
      <c r="W2261" s="1"/>
      <c r="X2261" s="1"/>
      <c r="Y2261" s="1"/>
      <c r="Z2261" s="1"/>
      <c r="AA2261" s="1"/>
      <c r="AB2261" s="1"/>
      <c r="AC2261" s="65"/>
    </row>
    <row r="2262" spans="2:29" x14ac:dyDescent="0.25">
      <c r="B2262" s="1"/>
      <c r="C2262" s="1"/>
      <c r="D2262" s="1"/>
      <c r="E2262" s="1"/>
      <c r="F2262" s="1"/>
      <c r="G2262" s="1"/>
      <c r="H2262" s="1"/>
      <c r="I2262" s="1"/>
      <c r="J2262" s="9"/>
      <c r="K2262" s="1"/>
      <c r="L2262" s="1"/>
      <c r="M2262" s="1"/>
      <c r="N2262" s="9"/>
      <c r="O2262" s="11"/>
      <c r="P2262" s="1"/>
      <c r="Q2262" s="1"/>
      <c r="R2262" s="1"/>
      <c r="S2262" s="1"/>
      <c r="T2262" s="1"/>
      <c r="U2262" s="1"/>
      <c r="V2262" s="9"/>
      <c r="W2262" s="1"/>
      <c r="X2262" s="1"/>
      <c r="Y2262" s="1"/>
      <c r="Z2262" s="1"/>
      <c r="AA2262" s="1"/>
      <c r="AB2262" s="1"/>
      <c r="AC2262" s="65"/>
    </row>
    <row r="2263" spans="2:29" x14ac:dyDescent="0.25">
      <c r="B2263" s="1"/>
      <c r="C2263" s="1"/>
      <c r="D2263" s="1"/>
      <c r="E2263" s="1"/>
      <c r="F2263" s="1"/>
      <c r="G2263" s="1"/>
      <c r="H2263" s="1"/>
      <c r="I2263" s="1"/>
      <c r="J2263" s="9"/>
      <c r="K2263" s="1"/>
      <c r="L2263" s="1"/>
      <c r="M2263" s="1"/>
      <c r="N2263" s="9"/>
      <c r="O2263" s="11"/>
      <c r="P2263" s="1"/>
      <c r="Q2263" s="1"/>
      <c r="R2263" s="1"/>
      <c r="S2263" s="1"/>
      <c r="T2263" s="1"/>
      <c r="U2263" s="1"/>
      <c r="V2263" s="9"/>
      <c r="W2263" s="1"/>
      <c r="X2263" s="1"/>
      <c r="Y2263" s="1"/>
      <c r="Z2263" s="1"/>
      <c r="AA2263" s="1"/>
      <c r="AB2263" s="1"/>
      <c r="AC2263" s="65"/>
    </row>
    <row r="2264" spans="2:29" x14ac:dyDescent="0.25">
      <c r="B2264" s="1"/>
      <c r="C2264" s="1"/>
      <c r="D2264" s="1"/>
      <c r="E2264" s="1"/>
      <c r="F2264" s="1"/>
      <c r="G2264" s="1"/>
      <c r="H2264" s="1"/>
      <c r="I2264" s="1"/>
      <c r="J2264" s="9"/>
      <c r="K2264" s="1"/>
      <c r="L2264" s="1"/>
      <c r="M2264" s="1"/>
      <c r="N2264" s="9"/>
      <c r="O2264" s="11"/>
      <c r="P2264" s="1"/>
      <c r="Q2264" s="1"/>
      <c r="R2264" s="1"/>
      <c r="S2264" s="1"/>
      <c r="T2264" s="1"/>
      <c r="U2264" s="1"/>
      <c r="V2264" s="9"/>
      <c r="W2264" s="1"/>
      <c r="X2264" s="1"/>
      <c r="Y2264" s="1"/>
      <c r="Z2264" s="1"/>
      <c r="AA2264" s="1"/>
      <c r="AB2264" s="1"/>
      <c r="AC2264" s="65"/>
    </row>
    <row r="2265" spans="2:29" x14ac:dyDescent="0.25">
      <c r="B2265" s="1"/>
      <c r="C2265" s="1"/>
      <c r="D2265" s="1"/>
      <c r="E2265" s="1"/>
      <c r="F2265" s="1"/>
      <c r="G2265" s="1"/>
      <c r="H2265" s="1"/>
      <c r="I2265" s="1"/>
      <c r="J2265" s="9"/>
      <c r="K2265" s="1"/>
      <c r="L2265" s="1"/>
      <c r="M2265" s="1"/>
      <c r="N2265" s="9"/>
      <c r="O2265" s="11"/>
      <c r="P2265" s="1"/>
      <c r="Q2265" s="1"/>
      <c r="R2265" s="1"/>
      <c r="S2265" s="1"/>
      <c r="T2265" s="1"/>
      <c r="U2265" s="1"/>
      <c r="V2265" s="9"/>
      <c r="W2265" s="1"/>
      <c r="X2265" s="1"/>
      <c r="Y2265" s="1"/>
      <c r="Z2265" s="1"/>
      <c r="AA2265" s="1"/>
      <c r="AB2265" s="1"/>
      <c r="AC2265" s="65"/>
    </row>
    <row r="2266" spans="2:29" x14ac:dyDescent="0.25">
      <c r="B2266" s="1"/>
      <c r="C2266" s="1"/>
      <c r="D2266" s="1"/>
      <c r="E2266" s="1"/>
      <c r="F2266" s="1"/>
      <c r="G2266" s="1"/>
      <c r="H2266" s="1"/>
      <c r="I2266" s="1"/>
      <c r="J2266" s="9"/>
      <c r="K2266" s="1"/>
      <c r="L2266" s="1"/>
      <c r="M2266" s="1"/>
      <c r="N2266" s="9"/>
      <c r="O2266" s="11"/>
      <c r="P2266" s="1"/>
      <c r="Q2266" s="1"/>
      <c r="R2266" s="1"/>
      <c r="S2266" s="1"/>
      <c r="T2266" s="1"/>
      <c r="U2266" s="1"/>
      <c r="V2266" s="9"/>
      <c r="W2266" s="1"/>
      <c r="X2266" s="1"/>
      <c r="Y2266" s="1"/>
      <c r="Z2266" s="1"/>
      <c r="AA2266" s="1"/>
      <c r="AB2266" s="1"/>
      <c r="AC2266" s="65"/>
    </row>
    <row r="2267" spans="2:29" x14ac:dyDescent="0.25">
      <c r="B2267" s="1"/>
      <c r="C2267" s="1"/>
      <c r="D2267" s="1"/>
      <c r="E2267" s="1"/>
      <c r="F2267" s="1"/>
      <c r="G2267" s="1"/>
      <c r="H2267" s="1"/>
      <c r="I2267" s="1"/>
      <c r="J2267" s="9"/>
      <c r="K2267" s="1"/>
      <c r="L2267" s="1"/>
      <c r="M2267" s="1"/>
      <c r="N2267" s="9"/>
      <c r="O2267" s="11"/>
      <c r="P2267" s="1"/>
      <c r="Q2267" s="1"/>
      <c r="R2267" s="1"/>
      <c r="S2267" s="1"/>
      <c r="T2267" s="1"/>
      <c r="U2267" s="1"/>
      <c r="V2267" s="9"/>
      <c r="W2267" s="1"/>
      <c r="X2267" s="1"/>
      <c r="Y2267" s="1"/>
      <c r="Z2267" s="1"/>
      <c r="AA2267" s="1"/>
      <c r="AB2267" s="1"/>
      <c r="AC2267" s="65"/>
    </row>
    <row r="2268" spans="2:29" x14ac:dyDescent="0.25">
      <c r="B2268" s="1"/>
      <c r="C2268" s="1"/>
      <c r="D2268" s="1"/>
      <c r="E2268" s="1"/>
      <c r="F2268" s="1"/>
      <c r="G2268" s="1"/>
      <c r="H2268" s="1"/>
      <c r="I2268" s="1"/>
      <c r="J2268" s="9"/>
      <c r="K2268" s="1"/>
      <c r="L2268" s="1"/>
      <c r="M2268" s="1"/>
      <c r="N2268" s="9"/>
      <c r="O2268" s="11"/>
      <c r="P2268" s="1"/>
      <c r="Q2268" s="1"/>
      <c r="R2268" s="1"/>
      <c r="S2268" s="1"/>
      <c r="T2268" s="1"/>
      <c r="U2268" s="1"/>
      <c r="V2268" s="9"/>
      <c r="W2268" s="1"/>
      <c r="X2268" s="1"/>
      <c r="Y2268" s="1"/>
      <c r="Z2268" s="1"/>
      <c r="AA2268" s="1"/>
      <c r="AB2268" s="1"/>
      <c r="AC2268" s="65"/>
    </row>
    <row r="2269" spans="2:29" x14ac:dyDescent="0.25">
      <c r="B2269" s="1"/>
      <c r="C2269" s="1"/>
      <c r="D2269" s="1"/>
      <c r="E2269" s="1"/>
      <c r="F2269" s="1"/>
      <c r="G2269" s="1"/>
      <c r="H2269" s="1"/>
      <c r="I2269" s="1"/>
      <c r="J2269" s="9"/>
      <c r="K2269" s="1"/>
      <c r="L2269" s="1"/>
      <c r="M2269" s="1"/>
      <c r="N2269" s="9"/>
      <c r="O2269" s="11"/>
      <c r="P2269" s="1"/>
      <c r="Q2269" s="1"/>
      <c r="R2269" s="1"/>
      <c r="S2269" s="1"/>
      <c r="T2269" s="1"/>
      <c r="U2269" s="1"/>
      <c r="V2269" s="9"/>
      <c r="W2269" s="1"/>
      <c r="X2269" s="1"/>
      <c r="Y2269" s="1"/>
      <c r="Z2269" s="1"/>
      <c r="AA2269" s="1"/>
      <c r="AB2269" s="1"/>
      <c r="AC2269" s="65"/>
    </row>
    <row r="2270" spans="2:29" x14ac:dyDescent="0.25">
      <c r="B2270" s="1"/>
      <c r="C2270" s="1"/>
      <c r="D2270" s="1"/>
      <c r="E2270" s="1"/>
      <c r="F2270" s="1"/>
      <c r="G2270" s="1"/>
      <c r="H2270" s="1"/>
      <c r="I2270" s="1"/>
      <c r="J2270" s="9"/>
      <c r="K2270" s="1"/>
      <c r="L2270" s="1"/>
      <c r="M2270" s="1"/>
      <c r="N2270" s="9"/>
      <c r="O2270" s="11"/>
      <c r="P2270" s="1"/>
      <c r="Q2270" s="1"/>
      <c r="R2270" s="1"/>
      <c r="S2270" s="1"/>
      <c r="T2270" s="1"/>
      <c r="U2270" s="1"/>
      <c r="V2270" s="9"/>
      <c r="W2270" s="1"/>
      <c r="X2270" s="1"/>
      <c r="Y2270" s="1"/>
      <c r="Z2270" s="1"/>
      <c r="AA2270" s="1"/>
      <c r="AB2270" s="1"/>
      <c r="AC2270" s="65"/>
    </row>
    <row r="2271" spans="2:29" x14ac:dyDescent="0.25">
      <c r="B2271" s="1"/>
      <c r="C2271" s="1"/>
      <c r="D2271" s="1"/>
      <c r="E2271" s="1"/>
      <c r="F2271" s="1"/>
      <c r="G2271" s="1"/>
      <c r="H2271" s="1"/>
      <c r="I2271" s="1"/>
      <c r="J2271" s="9"/>
      <c r="K2271" s="1"/>
      <c r="L2271" s="1"/>
      <c r="M2271" s="1"/>
      <c r="N2271" s="9"/>
      <c r="O2271" s="11"/>
      <c r="P2271" s="1"/>
      <c r="Q2271" s="1"/>
      <c r="R2271" s="1"/>
      <c r="S2271" s="1"/>
      <c r="T2271" s="1"/>
      <c r="U2271" s="1"/>
      <c r="V2271" s="9"/>
      <c r="W2271" s="1"/>
      <c r="X2271" s="1"/>
      <c r="Y2271" s="1"/>
      <c r="Z2271" s="1"/>
      <c r="AA2271" s="1"/>
      <c r="AB2271" s="1"/>
      <c r="AC2271" s="65"/>
    </row>
    <row r="2272" spans="2:29" x14ac:dyDescent="0.25">
      <c r="B2272" s="1"/>
      <c r="C2272" s="1"/>
      <c r="D2272" s="1"/>
      <c r="E2272" s="1"/>
      <c r="F2272" s="1"/>
      <c r="G2272" s="1"/>
      <c r="H2272" s="1"/>
      <c r="I2272" s="1"/>
      <c r="J2272" s="9"/>
      <c r="K2272" s="1"/>
      <c r="L2272" s="1"/>
      <c r="M2272" s="1"/>
      <c r="N2272" s="9"/>
      <c r="O2272" s="11"/>
      <c r="P2272" s="1"/>
      <c r="Q2272" s="1"/>
      <c r="R2272" s="1"/>
      <c r="S2272" s="1"/>
      <c r="T2272" s="1"/>
      <c r="U2272" s="1"/>
      <c r="V2272" s="9"/>
      <c r="W2272" s="1"/>
      <c r="X2272" s="1"/>
      <c r="Y2272" s="1"/>
      <c r="Z2272" s="1"/>
      <c r="AA2272" s="1"/>
      <c r="AB2272" s="1"/>
      <c r="AC2272" s="65"/>
    </row>
    <row r="2273" spans="2:29" x14ac:dyDescent="0.25">
      <c r="B2273" s="1"/>
      <c r="C2273" s="1"/>
      <c r="D2273" s="1"/>
      <c r="E2273" s="1"/>
      <c r="F2273" s="1"/>
      <c r="G2273" s="1"/>
      <c r="H2273" s="1"/>
      <c r="I2273" s="1"/>
      <c r="J2273" s="9"/>
      <c r="K2273" s="1"/>
      <c r="L2273" s="1"/>
      <c r="M2273" s="1"/>
      <c r="N2273" s="9"/>
      <c r="O2273" s="11"/>
      <c r="P2273" s="1"/>
      <c r="Q2273" s="1"/>
      <c r="R2273" s="1"/>
      <c r="S2273" s="1"/>
      <c r="T2273" s="1"/>
      <c r="U2273" s="1"/>
      <c r="V2273" s="9"/>
      <c r="W2273" s="1"/>
      <c r="X2273" s="1"/>
      <c r="Y2273" s="1"/>
      <c r="Z2273" s="1"/>
      <c r="AA2273" s="1"/>
      <c r="AB2273" s="1"/>
      <c r="AC2273" s="65"/>
    </row>
    <row r="2274" spans="2:29" x14ac:dyDescent="0.25">
      <c r="B2274" s="1"/>
      <c r="C2274" s="1"/>
      <c r="D2274" s="1"/>
      <c r="E2274" s="1"/>
      <c r="F2274" s="1"/>
      <c r="G2274" s="1"/>
      <c r="H2274" s="1"/>
      <c r="I2274" s="1"/>
      <c r="J2274" s="9"/>
      <c r="K2274" s="1"/>
      <c r="L2274" s="1"/>
      <c r="M2274" s="1"/>
      <c r="N2274" s="9"/>
      <c r="O2274" s="11"/>
      <c r="P2274" s="1"/>
      <c r="Q2274" s="1"/>
      <c r="R2274" s="1"/>
      <c r="S2274" s="1"/>
      <c r="T2274" s="1"/>
      <c r="U2274" s="1"/>
      <c r="V2274" s="9"/>
      <c r="W2274" s="1"/>
      <c r="X2274" s="1"/>
      <c r="Y2274" s="1"/>
      <c r="Z2274" s="1"/>
      <c r="AA2274" s="1"/>
      <c r="AB2274" s="1"/>
      <c r="AC2274" s="65"/>
    </row>
    <row r="2275" spans="2:29" x14ac:dyDescent="0.25">
      <c r="B2275" s="1"/>
      <c r="C2275" s="1"/>
      <c r="D2275" s="1"/>
      <c r="E2275" s="1"/>
      <c r="F2275" s="1"/>
      <c r="G2275" s="1"/>
      <c r="H2275" s="1"/>
      <c r="I2275" s="1"/>
      <c r="J2275" s="9"/>
      <c r="K2275" s="1"/>
      <c r="L2275" s="1"/>
      <c r="M2275" s="1"/>
      <c r="N2275" s="9"/>
      <c r="O2275" s="11"/>
      <c r="P2275" s="1"/>
      <c r="Q2275" s="1"/>
      <c r="R2275" s="1"/>
      <c r="S2275" s="1"/>
      <c r="T2275" s="1"/>
      <c r="U2275" s="1"/>
      <c r="V2275" s="9"/>
      <c r="W2275" s="1"/>
      <c r="X2275" s="1"/>
      <c r="Y2275" s="1"/>
      <c r="Z2275" s="1"/>
      <c r="AA2275" s="1"/>
      <c r="AB2275" s="1"/>
      <c r="AC2275" s="65"/>
    </row>
    <row r="2276" spans="2:29" x14ac:dyDescent="0.25">
      <c r="B2276" s="1"/>
      <c r="C2276" s="1"/>
      <c r="D2276" s="1"/>
      <c r="E2276" s="1"/>
      <c r="F2276" s="1"/>
      <c r="G2276" s="1"/>
      <c r="H2276" s="1"/>
      <c r="I2276" s="1"/>
      <c r="J2276" s="9"/>
      <c r="K2276" s="1"/>
      <c r="L2276" s="1"/>
      <c r="M2276" s="1"/>
      <c r="N2276" s="9"/>
      <c r="O2276" s="11"/>
      <c r="P2276" s="1"/>
      <c r="Q2276" s="1"/>
      <c r="R2276" s="1"/>
      <c r="S2276" s="1"/>
      <c r="T2276" s="1"/>
      <c r="U2276" s="1"/>
      <c r="V2276" s="9"/>
      <c r="W2276" s="1"/>
      <c r="X2276" s="1"/>
      <c r="Y2276" s="1"/>
      <c r="Z2276" s="1"/>
      <c r="AA2276" s="1"/>
      <c r="AB2276" s="1"/>
      <c r="AC2276" s="65"/>
    </row>
    <row r="2277" spans="2:29" x14ac:dyDescent="0.25">
      <c r="B2277" s="1"/>
      <c r="C2277" s="1"/>
      <c r="D2277" s="1"/>
      <c r="E2277" s="1"/>
      <c r="F2277" s="1"/>
      <c r="G2277" s="1"/>
      <c r="H2277" s="1"/>
      <c r="I2277" s="1"/>
      <c r="J2277" s="9"/>
      <c r="K2277" s="1"/>
      <c r="L2277" s="1"/>
      <c r="M2277" s="1"/>
      <c r="N2277" s="9"/>
      <c r="O2277" s="11"/>
      <c r="P2277" s="1"/>
      <c r="Q2277" s="1"/>
      <c r="R2277" s="1"/>
      <c r="S2277" s="1"/>
      <c r="T2277" s="1"/>
      <c r="U2277" s="1"/>
      <c r="V2277" s="9"/>
      <c r="W2277" s="1"/>
      <c r="X2277" s="1"/>
      <c r="Y2277" s="1"/>
      <c r="Z2277" s="1"/>
      <c r="AA2277" s="1"/>
      <c r="AB2277" s="1"/>
      <c r="AC2277" s="65"/>
    </row>
    <row r="2278" spans="2:29" x14ac:dyDescent="0.25">
      <c r="B2278" s="1"/>
      <c r="C2278" s="1"/>
      <c r="D2278" s="1"/>
      <c r="E2278" s="1"/>
      <c r="F2278" s="1"/>
      <c r="G2278" s="1"/>
      <c r="H2278" s="1"/>
      <c r="I2278" s="1"/>
      <c r="J2278" s="9"/>
      <c r="K2278" s="1"/>
      <c r="L2278" s="1"/>
      <c r="M2278" s="1"/>
      <c r="N2278" s="9"/>
      <c r="O2278" s="11"/>
      <c r="P2278" s="1"/>
      <c r="Q2278" s="1"/>
      <c r="R2278" s="1"/>
      <c r="S2278" s="1"/>
      <c r="T2278" s="1"/>
      <c r="U2278" s="1"/>
      <c r="V2278" s="9"/>
      <c r="W2278" s="1"/>
      <c r="X2278" s="1"/>
      <c r="Y2278" s="1"/>
      <c r="Z2278" s="1"/>
      <c r="AA2278" s="1"/>
      <c r="AB2278" s="1"/>
      <c r="AC2278" s="65"/>
    </row>
    <row r="2279" spans="2:29" x14ac:dyDescent="0.25">
      <c r="B2279" s="1"/>
      <c r="C2279" s="1"/>
      <c r="D2279" s="1"/>
      <c r="E2279" s="1"/>
      <c r="F2279" s="1"/>
      <c r="G2279" s="1"/>
      <c r="H2279" s="1"/>
      <c r="I2279" s="1"/>
      <c r="J2279" s="9"/>
      <c r="K2279" s="1"/>
      <c r="L2279" s="1"/>
      <c r="M2279" s="1"/>
      <c r="N2279" s="9"/>
      <c r="O2279" s="11"/>
      <c r="P2279" s="1"/>
      <c r="Q2279" s="1"/>
      <c r="R2279" s="1"/>
      <c r="S2279" s="1"/>
      <c r="T2279" s="1"/>
      <c r="U2279" s="1"/>
      <c r="V2279" s="9"/>
      <c r="W2279" s="1"/>
      <c r="X2279" s="1"/>
      <c r="Y2279" s="1"/>
      <c r="Z2279" s="1"/>
      <c r="AA2279" s="1"/>
      <c r="AB2279" s="1"/>
      <c r="AC2279" s="65"/>
    </row>
    <row r="2280" spans="2:29" x14ac:dyDescent="0.25">
      <c r="B2280" s="1"/>
      <c r="C2280" s="1"/>
      <c r="D2280" s="1"/>
      <c r="E2280" s="1"/>
      <c r="F2280" s="1"/>
      <c r="G2280" s="1"/>
      <c r="H2280" s="1"/>
      <c r="I2280" s="1"/>
      <c r="J2280" s="9"/>
      <c r="K2280" s="1"/>
      <c r="L2280" s="1"/>
      <c r="M2280" s="1"/>
      <c r="N2280" s="9"/>
      <c r="O2280" s="11"/>
      <c r="P2280" s="1"/>
      <c r="Q2280" s="1"/>
      <c r="R2280" s="1"/>
      <c r="S2280" s="1"/>
      <c r="T2280" s="1"/>
      <c r="U2280" s="1"/>
      <c r="V2280" s="9"/>
      <c r="W2280" s="1"/>
      <c r="X2280" s="1"/>
      <c r="Y2280" s="1"/>
      <c r="Z2280" s="1"/>
      <c r="AA2280" s="1"/>
      <c r="AB2280" s="1"/>
      <c r="AC2280" s="65"/>
    </row>
    <row r="2281" spans="2:29" x14ac:dyDescent="0.25">
      <c r="B2281" s="1"/>
      <c r="C2281" s="1"/>
      <c r="D2281" s="1"/>
      <c r="E2281" s="1"/>
      <c r="F2281" s="1"/>
      <c r="G2281" s="1"/>
      <c r="H2281" s="1"/>
      <c r="I2281" s="1"/>
      <c r="J2281" s="9"/>
      <c r="K2281" s="1"/>
      <c r="L2281" s="1"/>
      <c r="M2281" s="1"/>
      <c r="N2281" s="9"/>
      <c r="O2281" s="11"/>
      <c r="P2281" s="1"/>
      <c r="Q2281" s="1"/>
      <c r="R2281" s="1"/>
      <c r="S2281" s="1"/>
      <c r="T2281" s="1"/>
      <c r="U2281" s="1"/>
      <c r="V2281" s="9"/>
      <c r="W2281" s="1"/>
      <c r="X2281" s="1"/>
      <c r="Y2281" s="1"/>
      <c r="Z2281" s="1"/>
      <c r="AA2281" s="1"/>
      <c r="AB2281" s="1"/>
      <c r="AC2281" s="65"/>
    </row>
    <row r="2282" spans="2:29" x14ac:dyDescent="0.25">
      <c r="B2282" s="1"/>
      <c r="C2282" s="1"/>
      <c r="D2282" s="1"/>
      <c r="E2282" s="1"/>
      <c r="F2282" s="1"/>
      <c r="G2282" s="1"/>
      <c r="H2282" s="1"/>
      <c r="I2282" s="1"/>
      <c r="J2282" s="9"/>
      <c r="K2282" s="1"/>
      <c r="L2282" s="1"/>
      <c r="M2282" s="1"/>
      <c r="N2282" s="9"/>
      <c r="O2282" s="11"/>
      <c r="P2282" s="1"/>
      <c r="Q2282" s="1"/>
      <c r="R2282" s="1"/>
      <c r="S2282" s="1"/>
      <c r="T2282" s="1"/>
      <c r="U2282" s="1"/>
      <c r="V2282" s="9"/>
      <c r="W2282" s="1"/>
      <c r="X2282" s="1"/>
      <c r="Y2282" s="1"/>
      <c r="Z2282" s="1"/>
      <c r="AA2282" s="1"/>
      <c r="AB2282" s="1"/>
      <c r="AC2282" s="65"/>
    </row>
    <row r="2283" spans="2:29" x14ac:dyDescent="0.25">
      <c r="B2283" s="1"/>
      <c r="C2283" s="1"/>
      <c r="D2283" s="1"/>
      <c r="E2283" s="1"/>
      <c r="F2283" s="1"/>
      <c r="G2283" s="1"/>
      <c r="H2283" s="1"/>
      <c r="I2283" s="1"/>
      <c r="J2283" s="9"/>
      <c r="K2283" s="1"/>
      <c r="L2283" s="1"/>
      <c r="M2283" s="1"/>
      <c r="N2283" s="9"/>
      <c r="O2283" s="11"/>
      <c r="P2283" s="1"/>
      <c r="Q2283" s="1"/>
      <c r="R2283" s="1"/>
      <c r="S2283" s="1"/>
      <c r="T2283" s="1"/>
      <c r="U2283" s="1"/>
      <c r="V2283" s="9"/>
      <c r="W2283" s="1"/>
      <c r="X2283" s="1"/>
      <c r="Y2283" s="1"/>
      <c r="Z2283" s="1"/>
      <c r="AA2283" s="1"/>
      <c r="AB2283" s="1"/>
      <c r="AC2283" s="65"/>
    </row>
    <row r="2284" spans="2:29" x14ac:dyDescent="0.25">
      <c r="B2284" s="1"/>
      <c r="C2284" s="1"/>
      <c r="D2284" s="1"/>
      <c r="E2284" s="1"/>
      <c r="F2284" s="1"/>
      <c r="G2284" s="1"/>
      <c r="H2284" s="1"/>
      <c r="I2284" s="1"/>
      <c r="J2284" s="9"/>
      <c r="K2284" s="1"/>
      <c r="L2284" s="1"/>
      <c r="M2284" s="1"/>
      <c r="N2284" s="9"/>
      <c r="O2284" s="11"/>
      <c r="P2284" s="1"/>
      <c r="Q2284" s="1"/>
      <c r="R2284" s="1"/>
      <c r="S2284" s="1"/>
      <c r="T2284" s="1"/>
      <c r="U2284" s="1"/>
      <c r="V2284" s="9"/>
      <c r="W2284" s="1"/>
      <c r="X2284" s="1"/>
      <c r="Y2284" s="1"/>
      <c r="Z2284" s="1"/>
      <c r="AA2284" s="1"/>
      <c r="AB2284" s="1"/>
      <c r="AC2284" s="65"/>
    </row>
    <row r="2285" spans="2:29" x14ac:dyDescent="0.25">
      <c r="B2285" s="1"/>
      <c r="C2285" s="1"/>
      <c r="D2285" s="1"/>
      <c r="E2285" s="1"/>
      <c r="F2285" s="1"/>
      <c r="G2285" s="1"/>
      <c r="H2285" s="1"/>
      <c r="I2285" s="1"/>
      <c r="J2285" s="9"/>
      <c r="K2285" s="1"/>
      <c r="L2285" s="1"/>
      <c r="M2285" s="1"/>
      <c r="N2285" s="9"/>
      <c r="O2285" s="11"/>
      <c r="P2285" s="1"/>
      <c r="Q2285" s="1"/>
      <c r="R2285" s="1"/>
      <c r="S2285" s="1"/>
      <c r="T2285" s="1"/>
      <c r="U2285" s="1"/>
      <c r="V2285" s="9"/>
      <c r="W2285" s="1"/>
      <c r="X2285" s="1"/>
      <c r="Y2285" s="1"/>
      <c r="Z2285" s="1"/>
      <c r="AA2285" s="1"/>
      <c r="AB2285" s="1"/>
      <c r="AC2285" s="65"/>
    </row>
    <row r="2286" spans="2:29" x14ac:dyDescent="0.25">
      <c r="B2286" s="1"/>
      <c r="C2286" s="1"/>
      <c r="D2286" s="1"/>
      <c r="E2286" s="1"/>
      <c r="F2286" s="1"/>
      <c r="G2286" s="1"/>
      <c r="H2286" s="1"/>
      <c r="I2286" s="1"/>
      <c r="J2286" s="9"/>
      <c r="K2286" s="1"/>
      <c r="L2286" s="1"/>
      <c r="M2286" s="1"/>
      <c r="N2286" s="9"/>
      <c r="O2286" s="11"/>
      <c r="P2286" s="1"/>
      <c r="Q2286" s="1"/>
      <c r="R2286" s="1"/>
      <c r="S2286" s="1"/>
      <c r="T2286" s="1"/>
      <c r="U2286" s="1"/>
      <c r="V2286" s="9"/>
      <c r="W2286" s="1"/>
      <c r="X2286" s="1"/>
      <c r="Y2286" s="1"/>
      <c r="Z2286" s="1"/>
      <c r="AA2286" s="1"/>
      <c r="AB2286" s="1"/>
      <c r="AC2286" s="65"/>
    </row>
    <row r="2287" spans="2:29" x14ac:dyDescent="0.25">
      <c r="B2287" s="1"/>
      <c r="C2287" s="1"/>
      <c r="D2287" s="1"/>
      <c r="E2287" s="1"/>
      <c r="F2287" s="1"/>
      <c r="G2287" s="1"/>
      <c r="H2287" s="1"/>
      <c r="I2287" s="1"/>
      <c r="J2287" s="9"/>
      <c r="K2287" s="1"/>
      <c r="L2287" s="1"/>
      <c r="M2287" s="1"/>
      <c r="N2287" s="9"/>
      <c r="O2287" s="11"/>
      <c r="P2287" s="1"/>
      <c r="Q2287" s="1"/>
      <c r="R2287" s="1"/>
      <c r="S2287" s="1"/>
      <c r="T2287" s="1"/>
      <c r="U2287" s="1"/>
      <c r="V2287" s="9"/>
      <c r="W2287" s="1"/>
      <c r="X2287" s="1"/>
      <c r="Y2287" s="1"/>
      <c r="Z2287" s="1"/>
      <c r="AA2287" s="1"/>
      <c r="AB2287" s="1"/>
      <c r="AC2287" s="65"/>
    </row>
    <row r="2288" spans="2:29" x14ac:dyDescent="0.25">
      <c r="B2288" s="1"/>
      <c r="C2288" s="1"/>
      <c r="D2288" s="1"/>
      <c r="E2288" s="1"/>
      <c r="F2288" s="1"/>
      <c r="G2288" s="1"/>
      <c r="H2288" s="1"/>
      <c r="I2288" s="1"/>
      <c r="J2288" s="9"/>
      <c r="K2288" s="1"/>
      <c r="L2288" s="1"/>
      <c r="M2288" s="1"/>
      <c r="N2288" s="9"/>
      <c r="O2288" s="11"/>
      <c r="P2288" s="1"/>
      <c r="Q2288" s="1"/>
      <c r="R2288" s="1"/>
      <c r="S2288" s="1"/>
      <c r="T2288" s="1"/>
      <c r="U2288" s="1"/>
      <c r="V2288" s="9"/>
      <c r="W2288" s="1"/>
      <c r="X2288" s="1"/>
      <c r="Y2288" s="1"/>
      <c r="Z2288" s="1"/>
      <c r="AA2288" s="1"/>
      <c r="AB2288" s="1"/>
      <c r="AC2288" s="65"/>
    </row>
    <row r="2289" spans="2:29" x14ac:dyDescent="0.25">
      <c r="B2289" s="1"/>
      <c r="C2289" s="1"/>
      <c r="D2289" s="1"/>
      <c r="E2289" s="1"/>
      <c r="F2289" s="1"/>
      <c r="G2289" s="1"/>
      <c r="H2289" s="1"/>
      <c r="I2289" s="1"/>
      <c r="J2289" s="9"/>
      <c r="K2289" s="1"/>
      <c r="L2289" s="1"/>
      <c r="M2289" s="1"/>
      <c r="N2289" s="9"/>
      <c r="O2289" s="11"/>
      <c r="P2289" s="1"/>
      <c r="Q2289" s="1"/>
      <c r="R2289" s="1"/>
      <c r="S2289" s="1"/>
      <c r="T2289" s="1"/>
      <c r="U2289" s="1"/>
      <c r="V2289" s="9"/>
      <c r="W2289" s="1"/>
      <c r="X2289" s="1"/>
      <c r="Y2289" s="1"/>
      <c r="Z2289" s="1"/>
      <c r="AA2289" s="1"/>
      <c r="AB2289" s="1"/>
      <c r="AC2289" s="65"/>
    </row>
    <row r="2290" spans="2:29" x14ac:dyDescent="0.25">
      <c r="B2290" s="1"/>
      <c r="C2290" s="1"/>
      <c r="D2290" s="1"/>
      <c r="E2290" s="1"/>
      <c r="F2290" s="1"/>
      <c r="G2290" s="1"/>
      <c r="H2290" s="1"/>
      <c r="I2290" s="1"/>
      <c r="J2290" s="9"/>
      <c r="K2290" s="1"/>
      <c r="L2290" s="1"/>
      <c r="M2290" s="1"/>
      <c r="N2290" s="9"/>
      <c r="O2290" s="11"/>
      <c r="P2290" s="1"/>
      <c r="Q2290" s="1"/>
      <c r="R2290" s="1"/>
      <c r="S2290" s="1"/>
      <c r="T2290" s="1"/>
      <c r="U2290" s="1"/>
      <c r="V2290" s="9"/>
      <c r="W2290" s="1"/>
      <c r="X2290" s="1"/>
      <c r="Y2290" s="1"/>
      <c r="Z2290" s="1"/>
      <c r="AA2290" s="1"/>
      <c r="AB2290" s="1"/>
      <c r="AC2290" s="65"/>
    </row>
    <row r="2291" spans="2:29" x14ac:dyDescent="0.25">
      <c r="B2291" s="1"/>
      <c r="C2291" s="1"/>
      <c r="D2291" s="1"/>
      <c r="E2291" s="1"/>
      <c r="F2291" s="1"/>
      <c r="G2291" s="1"/>
      <c r="H2291" s="1"/>
      <c r="I2291" s="1"/>
      <c r="J2291" s="9"/>
      <c r="K2291" s="1"/>
      <c r="L2291" s="1"/>
      <c r="M2291" s="1"/>
      <c r="N2291" s="9"/>
      <c r="O2291" s="11"/>
      <c r="P2291" s="1"/>
      <c r="Q2291" s="1"/>
      <c r="R2291" s="1"/>
      <c r="S2291" s="1"/>
      <c r="T2291" s="1"/>
      <c r="U2291" s="1"/>
      <c r="V2291" s="9"/>
      <c r="W2291" s="1"/>
      <c r="X2291" s="1"/>
      <c r="Y2291" s="1"/>
      <c r="Z2291" s="1"/>
      <c r="AA2291" s="1"/>
      <c r="AB2291" s="1"/>
      <c r="AC2291" s="65"/>
    </row>
    <row r="2292" spans="2:29" x14ac:dyDescent="0.25">
      <c r="B2292" s="1"/>
      <c r="C2292" s="1"/>
      <c r="D2292" s="1"/>
      <c r="E2292" s="1"/>
      <c r="F2292" s="1"/>
      <c r="G2292" s="1"/>
      <c r="H2292" s="1"/>
      <c r="I2292" s="1"/>
      <c r="J2292" s="9"/>
      <c r="K2292" s="1"/>
      <c r="L2292" s="1"/>
      <c r="M2292" s="1"/>
      <c r="N2292" s="9"/>
      <c r="O2292" s="11"/>
      <c r="P2292" s="1"/>
      <c r="Q2292" s="1"/>
      <c r="R2292" s="1"/>
      <c r="S2292" s="1"/>
      <c r="T2292" s="1"/>
      <c r="U2292" s="1"/>
      <c r="V2292" s="9"/>
      <c r="W2292" s="1"/>
      <c r="X2292" s="1"/>
      <c r="Y2292" s="1"/>
      <c r="Z2292" s="1"/>
      <c r="AA2292" s="1"/>
      <c r="AB2292" s="1"/>
      <c r="AC2292" s="65"/>
    </row>
    <row r="2293" spans="2:29" x14ac:dyDescent="0.25">
      <c r="B2293" s="1"/>
      <c r="C2293" s="1"/>
      <c r="D2293" s="1"/>
      <c r="E2293" s="1"/>
      <c r="F2293" s="1"/>
      <c r="G2293" s="1"/>
      <c r="H2293" s="1"/>
      <c r="I2293" s="1"/>
      <c r="J2293" s="9"/>
      <c r="K2293" s="1"/>
      <c r="L2293" s="1"/>
      <c r="M2293" s="1"/>
      <c r="N2293" s="9"/>
      <c r="O2293" s="11"/>
      <c r="P2293" s="1"/>
      <c r="Q2293" s="1"/>
      <c r="R2293" s="1"/>
      <c r="S2293" s="1"/>
      <c r="T2293" s="1"/>
      <c r="U2293" s="1"/>
      <c r="V2293" s="9"/>
      <c r="W2293" s="1"/>
      <c r="X2293" s="1"/>
      <c r="Y2293" s="1"/>
      <c r="Z2293" s="1"/>
      <c r="AA2293" s="1"/>
      <c r="AB2293" s="1"/>
      <c r="AC2293" s="65"/>
    </row>
    <row r="2294" spans="2:29" x14ac:dyDescent="0.25">
      <c r="B2294" s="1"/>
      <c r="C2294" s="1"/>
      <c r="D2294" s="1"/>
      <c r="E2294" s="1"/>
      <c r="F2294" s="1"/>
      <c r="G2294" s="1"/>
      <c r="H2294" s="1"/>
      <c r="I2294" s="1"/>
      <c r="J2294" s="9"/>
      <c r="K2294" s="1"/>
      <c r="L2294" s="1"/>
      <c r="M2294" s="1"/>
      <c r="N2294" s="9"/>
      <c r="O2294" s="11"/>
      <c r="P2294" s="1"/>
      <c r="Q2294" s="1"/>
      <c r="R2294" s="1"/>
      <c r="S2294" s="1"/>
      <c r="T2294" s="1"/>
      <c r="U2294" s="1"/>
      <c r="V2294" s="9"/>
      <c r="W2294" s="1"/>
      <c r="X2294" s="1"/>
      <c r="Y2294" s="1"/>
      <c r="Z2294" s="1"/>
      <c r="AA2294" s="1"/>
      <c r="AB2294" s="1"/>
      <c r="AC2294" s="65"/>
    </row>
    <row r="2295" spans="2:29" x14ac:dyDescent="0.25">
      <c r="B2295" s="1"/>
      <c r="C2295" s="1"/>
      <c r="D2295" s="1"/>
      <c r="E2295" s="1"/>
      <c r="F2295" s="1"/>
      <c r="G2295" s="1"/>
      <c r="H2295" s="1"/>
      <c r="I2295" s="1"/>
      <c r="J2295" s="9"/>
      <c r="K2295" s="1"/>
      <c r="L2295" s="1"/>
      <c r="M2295" s="1"/>
      <c r="N2295" s="9"/>
      <c r="O2295" s="11"/>
      <c r="P2295" s="1"/>
      <c r="Q2295" s="1"/>
      <c r="R2295" s="1"/>
      <c r="S2295" s="1"/>
      <c r="T2295" s="1"/>
      <c r="U2295" s="1"/>
      <c r="V2295" s="9"/>
      <c r="W2295" s="1"/>
      <c r="X2295" s="1"/>
      <c r="Y2295" s="1"/>
      <c r="Z2295" s="1"/>
      <c r="AA2295" s="1"/>
      <c r="AB2295" s="1"/>
      <c r="AC2295" s="65"/>
    </row>
    <row r="2296" spans="2:29" x14ac:dyDescent="0.25">
      <c r="B2296" s="1"/>
      <c r="C2296" s="1"/>
      <c r="D2296" s="1"/>
      <c r="E2296" s="1"/>
      <c r="F2296" s="1"/>
      <c r="G2296" s="1"/>
      <c r="H2296" s="1"/>
      <c r="I2296" s="1"/>
      <c r="J2296" s="9"/>
      <c r="K2296" s="1"/>
      <c r="L2296" s="1"/>
      <c r="M2296" s="1"/>
      <c r="N2296" s="9"/>
      <c r="O2296" s="11"/>
      <c r="P2296" s="1"/>
      <c r="Q2296" s="1"/>
      <c r="R2296" s="1"/>
      <c r="S2296" s="1"/>
      <c r="T2296" s="1"/>
      <c r="U2296" s="1"/>
      <c r="V2296" s="9"/>
      <c r="W2296" s="1"/>
      <c r="X2296" s="1"/>
      <c r="Y2296" s="1"/>
      <c r="Z2296" s="1"/>
      <c r="AA2296" s="1"/>
      <c r="AB2296" s="1"/>
      <c r="AC2296" s="65"/>
    </row>
    <row r="2297" spans="2:29" x14ac:dyDescent="0.25">
      <c r="B2297" s="1"/>
      <c r="C2297" s="1"/>
      <c r="D2297" s="1"/>
      <c r="E2297" s="1"/>
      <c r="F2297" s="1"/>
      <c r="G2297" s="1"/>
      <c r="H2297" s="1"/>
      <c r="I2297" s="1"/>
      <c r="J2297" s="9"/>
      <c r="K2297" s="1"/>
      <c r="L2297" s="1"/>
      <c r="M2297" s="1"/>
      <c r="N2297" s="9"/>
      <c r="O2297" s="11"/>
      <c r="P2297" s="1"/>
      <c r="Q2297" s="1"/>
      <c r="R2297" s="1"/>
      <c r="S2297" s="1"/>
      <c r="T2297" s="1"/>
      <c r="U2297" s="1"/>
      <c r="V2297" s="9"/>
      <c r="W2297" s="1"/>
      <c r="X2297" s="1"/>
      <c r="Y2297" s="1"/>
      <c r="Z2297" s="1"/>
      <c r="AA2297" s="1"/>
      <c r="AB2297" s="1"/>
      <c r="AC2297" s="65"/>
    </row>
    <row r="2298" spans="2:29" x14ac:dyDescent="0.25">
      <c r="B2298" s="1"/>
      <c r="C2298" s="1"/>
      <c r="D2298" s="1"/>
      <c r="E2298" s="1"/>
      <c r="F2298" s="1"/>
      <c r="G2298" s="1"/>
      <c r="H2298" s="1"/>
      <c r="I2298" s="1"/>
      <c r="J2298" s="9"/>
      <c r="K2298" s="1"/>
      <c r="L2298" s="1"/>
      <c r="M2298" s="1"/>
      <c r="N2298" s="9"/>
      <c r="O2298" s="11"/>
      <c r="P2298" s="1"/>
      <c r="Q2298" s="1"/>
      <c r="R2298" s="1"/>
      <c r="S2298" s="1"/>
      <c r="T2298" s="1"/>
      <c r="U2298" s="1"/>
      <c r="V2298" s="9"/>
      <c r="W2298" s="1"/>
      <c r="X2298" s="1"/>
      <c r="Y2298" s="1"/>
      <c r="Z2298" s="1"/>
      <c r="AA2298" s="1"/>
      <c r="AB2298" s="1"/>
      <c r="AC2298" s="65"/>
    </row>
    <row r="2299" spans="2:29" x14ac:dyDescent="0.25">
      <c r="B2299" s="1"/>
      <c r="C2299" s="1"/>
      <c r="D2299" s="1"/>
      <c r="E2299" s="1"/>
      <c r="F2299" s="1"/>
      <c r="G2299" s="1"/>
      <c r="H2299" s="1"/>
      <c r="I2299" s="1"/>
      <c r="J2299" s="9"/>
      <c r="K2299" s="1"/>
      <c r="L2299" s="1"/>
      <c r="M2299" s="1"/>
      <c r="N2299" s="9"/>
      <c r="O2299" s="11"/>
      <c r="P2299" s="1"/>
      <c r="Q2299" s="1"/>
      <c r="R2299" s="1"/>
      <c r="S2299" s="1"/>
      <c r="T2299" s="1"/>
      <c r="U2299" s="1"/>
      <c r="V2299" s="9"/>
      <c r="W2299" s="1"/>
      <c r="X2299" s="1"/>
      <c r="Y2299" s="1"/>
      <c r="Z2299" s="1"/>
      <c r="AA2299" s="1"/>
      <c r="AB2299" s="1"/>
      <c r="AC2299" s="65"/>
    </row>
    <row r="2300" spans="2:29" x14ac:dyDescent="0.25">
      <c r="B2300" s="1"/>
      <c r="C2300" s="1"/>
      <c r="D2300" s="1"/>
      <c r="E2300" s="1"/>
      <c r="F2300" s="1"/>
      <c r="G2300" s="1"/>
      <c r="H2300" s="1"/>
      <c r="I2300" s="1"/>
      <c r="J2300" s="9"/>
      <c r="K2300" s="1"/>
      <c r="L2300" s="1"/>
      <c r="M2300" s="1"/>
      <c r="N2300" s="9"/>
      <c r="O2300" s="11"/>
      <c r="P2300" s="1"/>
      <c r="Q2300" s="1"/>
      <c r="R2300" s="1"/>
      <c r="S2300" s="1"/>
      <c r="T2300" s="1"/>
      <c r="U2300" s="1"/>
      <c r="V2300" s="9"/>
      <c r="W2300" s="1"/>
      <c r="X2300" s="1"/>
      <c r="Y2300" s="1"/>
      <c r="Z2300" s="1"/>
      <c r="AA2300" s="1"/>
      <c r="AB2300" s="1"/>
      <c r="AC2300" s="65"/>
    </row>
    <row r="2301" spans="2:29" x14ac:dyDescent="0.25">
      <c r="B2301" s="1"/>
      <c r="C2301" s="1"/>
      <c r="D2301" s="1"/>
      <c r="E2301" s="1"/>
      <c r="F2301" s="1"/>
      <c r="G2301" s="1"/>
      <c r="H2301" s="1"/>
      <c r="I2301" s="1"/>
      <c r="J2301" s="9"/>
      <c r="K2301" s="1"/>
      <c r="L2301" s="1"/>
      <c r="M2301" s="1"/>
      <c r="N2301" s="9"/>
      <c r="O2301" s="11"/>
      <c r="P2301" s="1"/>
      <c r="Q2301" s="1"/>
      <c r="R2301" s="1"/>
      <c r="S2301" s="1"/>
      <c r="T2301" s="1"/>
      <c r="U2301" s="1"/>
      <c r="V2301" s="9"/>
      <c r="W2301" s="1"/>
      <c r="X2301" s="1"/>
      <c r="Y2301" s="1"/>
      <c r="Z2301" s="1"/>
      <c r="AA2301" s="1"/>
      <c r="AB2301" s="1"/>
      <c r="AC2301" s="65"/>
    </row>
    <row r="2302" spans="2:29" x14ac:dyDescent="0.25">
      <c r="B2302" s="1"/>
      <c r="C2302" s="1"/>
      <c r="D2302" s="1"/>
      <c r="E2302" s="1"/>
      <c r="F2302" s="1"/>
      <c r="G2302" s="1"/>
      <c r="H2302" s="1"/>
      <c r="I2302" s="1"/>
      <c r="J2302" s="9"/>
      <c r="K2302" s="1"/>
      <c r="L2302" s="1"/>
      <c r="M2302" s="1"/>
      <c r="N2302" s="9"/>
      <c r="O2302" s="11"/>
      <c r="P2302" s="1"/>
      <c r="Q2302" s="1"/>
      <c r="R2302" s="1"/>
      <c r="S2302" s="1"/>
      <c r="T2302" s="1"/>
      <c r="U2302" s="1"/>
      <c r="V2302" s="9"/>
      <c r="W2302" s="1"/>
      <c r="X2302" s="1"/>
      <c r="Y2302" s="1"/>
      <c r="Z2302" s="1"/>
      <c r="AA2302" s="1"/>
      <c r="AB2302" s="1"/>
      <c r="AC2302" s="65"/>
    </row>
    <row r="2303" spans="2:29" x14ac:dyDescent="0.25">
      <c r="B2303" s="1"/>
      <c r="C2303" s="1"/>
      <c r="D2303" s="1"/>
      <c r="E2303" s="1"/>
      <c r="F2303" s="1"/>
      <c r="G2303" s="1"/>
      <c r="H2303" s="1"/>
      <c r="I2303" s="1"/>
      <c r="J2303" s="9"/>
      <c r="K2303" s="1"/>
      <c r="L2303" s="1"/>
      <c r="M2303" s="1"/>
      <c r="N2303" s="9"/>
      <c r="O2303" s="11"/>
      <c r="P2303" s="1"/>
      <c r="Q2303" s="1"/>
      <c r="R2303" s="1"/>
      <c r="S2303" s="1"/>
      <c r="T2303" s="1"/>
      <c r="U2303" s="1"/>
      <c r="V2303" s="9"/>
      <c r="W2303" s="1"/>
      <c r="X2303" s="1"/>
      <c r="Y2303" s="1"/>
      <c r="Z2303" s="1"/>
      <c r="AA2303" s="1"/>
      <c r="AB2303" s="1"/>
      <c r="AC2303" s="65"/>
    </row>
    <row r="2304" spans="2:29" x14ac:dyDescent="0.25">
      <c r="B2304" s="1"/>
      <c r="C2304" s="1"/>
      <c r="D2304" s="1"/>
      <c r="E2304" s="1"/>
      <c r="F2304" s="1"/>
      <c r="G2304" s="1"/>
      <c r="H2304" s="1"/>
      <c r="I2304" s="1"/>
      <c r="J2304" s="9"/>
      <c r="K2304" s="1"/>
      <c r="L2304" s="1"/>
      <c r="M2304" s="1"/>
      <c r="N2304" s="9"/>
      <c r="O2304" s="11"/>
      <c r="P2304" s="1"/>
      <c r="Q2304" s="1"/>
      <c r="R2304" s="1"/>
      <c r="S2304" s="1"/>
      <c r="T2304" s="1"/>
      <c r="U2304" s="1"/>
      <c r="V2304" s="9"/>
      <c r="W2304" s="1"/>
      <c r="X2304" s="1"/>
      <c r="Y2304" s="1"/>
      <c r="Z2304" s="1"/>
      <c r="AA2304" s="1"/>
      <c r="AB2304" s="1"/>
      <c r="AC2304" s="65"/>
    </row>
    <row r="2305" spans="2:29" x14ac:dyDescent="0.25">
      <c r="B2305" s="1"/>
      <c r="C2305" s="1"/>
      <c r="D2305" s="1"/>
      <c r="E2305" s="1"/>
      <c r="F2305" s="1"/>
      <c r="G2305" s="1"/>
      <c r="H2305" s="1"/>
      <c r="I2305" s="1"/>
      <c r="J2305" s="9"/>
      <c r="K2305" s="1"/>
      <c r="L2305" s="1"/>
      <c r="M2305" s="1"/>
      <c r="N2305" s="9"/>
      <c r="O2305" s="11"/>
      <c r="P2305" s="1"/>
      <c r="Q2305" s="1"/>
      <c r="R2305" s="1"/>
      <c r="S2305" s="1"/>
      <c r="T2305" s="1"/>
      <c r="U2305" s="1"/>
      <c r="V2305" s="9"/>
      <c r="W2305" s="1"/>
      <c r="X2305" s="1"/>
      <c r="Y2305" s="1"/>
      <c r="Z2305" s="1"/>
      <c r="AA2305" s="1"/>
      <c r="AB2305" s="1"/>
      <c r="AC2305" s="65"/>
    </row>
    <row r="2306" spans="2:29" x14ac:dyDescent="0.25">
      <c r="B2306" s="1"/>
      <c r="C2306" s="1"/>
      <c r="D2306" s="1"/>
      <c r="E2306" s="1"/>
      <c r="F2306" s="1"/>
      <c r="G2306" s="1"/>
      <c r="H2306" s="1"/>
      <c r="I2306" s="1"/>
      <c r="J2306" s="9"/>
      <c r="K2306" s="1"/>
      <c r="L2306" s="1"/>
      <c r="M2306" s="1"/>
      <c r="N2306" s="9"/>
      <c r="O2306" s="11"/>
      <c r="P2306" s="1"/>
      <c r="Q2306" s="1"/>
      <c r="R2306" s="1"/>
      <c r="S2306" s="1"/>
      <c r="T2306" s="1"/>
      <c r="U2306" s="1"/>
      <c r="V2306" s="9"/>
      <c r="W2306" s="1"/>
      <c r="X2306" s="1"/>
      <c r="Y2306" s="1"/>
      <c r="Z2306" s="1"/>
      <c r="AA2306" s="1"/>
      <c r="AB2306" s="1"/>
      <c r="AC2306" s="65"/>
    </row>
    <row r="2307" spans="2:29" x14ac:dyDescent="0.25">
      <c r="B2307" s="1"/>
      <c r="C2307" s="1"/>
      <c r="D2307" s="1"/>
      <c r="E2307" s="1"/>
      <c r="F2307" s="1"/>
      <c r="G2307" s="1"/>
      <c r="H2307" s="1"/>
      <c r="I2307" s="1"/>
      <c r="J2307" s="9"/>
      <c r="K2307" s="1"/>
      <c r="L2307" s="1"/>
      <c r="M2307" s="1"/>
      <c r="N2307" s="9"/>
      <c r="O2307" s="11"/>
      <c r="P2307" s="1"/>
      <c r="Q2307" s="1"/>
      <c r="R2307" s="1"/>
      <c r="S2307" s="1"/>
      <c r="T2307" s="1"/>
      <c r="U2307" s="1"/>
      <c r="V2307" s="9"/>
      <c r="W2307" s="1"/>
      <c r="X2307" s="1"/>
      <c r="Y2307" s="1"/>
      <c r="Z2307" s="1"/>
      <c r="AA2307" s="1"/>
      <c r="AB2307" s="1"/>
      <c r="AC2307" s="65"/>
    </row>
    <row r="2308" spans="2:29" x14ac:dyDescent="0.25">
      <c r="B2308" s="1"/>
      <c r="C2308" s="1"/>
      <c r="D2308" s="1"/>
      <c r="E2308" s="1"/>
      <c r="F2308" s="1"/>
      <c r="G2308" s="1"/>
      <c r="H2308" s="1"/>
      <c r="I2308" s="1"/>
      <c r="J2308" s="9"/>
      <c r="K2308" s="1"/>
      <c r="L2308" s="1"/>
      <c r="M2308" s="1"/>
      <c r="N2308" s="9"/>
      <c r="O2308" s="11"/>
      <c r="P2308" s="1"/>
      <c r="Q2308" s="1"/>
      <c r="R2308" s="1"/>
      <c r="S2308" s="1"/>
      <c r="T2308" s="1"/>
      <c r="U2308" s="1"/>
      <c r="V2308" s="9"/>
      <c r="W2308" s="1"/>
      <c r="X2308" s="1"/>
      <c r="Y2308" s="1"/>
      <c r="Z2308" s="1"/>
      <c r="AA2308" s="1"/>
      <c r="AB2308" s="1"/>
      <c r="AC2308" s="65"/>
    </row>
    <row r="2309" spans="2:29" x14ac:dyDescent="0.25">
      <c r="B2309" s="1"/>
      <c r="C2309" s="1"/>
      <c r="D2309" s="1"/>
      <c r="E2309" s="1"/>
      <c r="F2309" s="1"/>
      <c r="G2309" s="1"/>
      <c r="H2309" s="1"/>
      <c r="I2309" s="1"/>
      <c r="J2309" s="9"/>
      <c r="K2309" s="1"/>
      <c r="L2309" s="1"/>
      <c r="M2309" s="1"/>
      <c r="N2309" s="9"/>
      <c r="O2309" s="11"/>
      <c r="P2309" s="1"/>
      <c r="Q2309" s="1"/>
      <c r="R2309" s="1"/>
      <c r="S2309" s="1"/>
      <c r="T2309" s="1"/>
      <c r="U2309" s="1"/>
      <c r="V2309" s="9"/>
      <c r="W2309" s="1"/>
      <c r="X2309" s="1"/>
      <c r="Y2309" s="1"/>
      <c r="Z2309" s="1"/>
      <c r="AA2309" s="1"/>
      <c r="AB2309" s="1"/>
      <c r="AC2309" s="65"/>
    </row>
    <row r="2310" spans="2:29" x14ac:dyDescent="0.25">
      <c r="B2310" s="1"/>
      <c r="C2310" s="1"/>
      <c r="D2310" s="1"/>
      <c r="E2310" s="1"/>
      <c r="F2310" s="1"/>
      <c r="G2310" s="1"/>
      <c r="H2310" s="1"/>
      <c r="I2310" s="1"/>
      <c r="J2310" s="9"/>
      <c r="K2310" s="1"/>
      <c r="L2310" s="1"/>
      <c r="M2310" s="1"/>
      <c r="N2310" s="9"/>
      <c r="O2310" s="11"/>
      <c r="P2310" s="1"/>
      <c r="Q2310" s="1"/>
      <c r="R2310" s="1"/>
      <c r="S2310" s="1"/>
      <c r="T2310" s="1"/>
      <c r="U2310" s="1"/>
      <c r="V2310" s="9"/>
      <c r="W2310" s="1"/>
      <c r="X2310" s="1"/>
      <c r="Y2310" s="1"/>
      <c r="Z2310" s="1"/>
      <c r="AA2310" s="1"/>
      <c r="AB2310" s="1"/>
      <c r="AC2310" s="65"/>
    </row>
    <row r="2311" spans="2:29" x14ac:dyDescent="0.25">
      <c r="B2311" s="1"/>
      <c r="C2311" s="1"/>
      <c r="D2311" s="1"/>
      <c r="E2311" s="1"/>
      <c r="F2311" s="1"/>
      <c r="G2311" s="1"/>
      <c r="H2311" s="1"/>
      <c r="I2311" s="1"/>
      <c r="J2311" s="9"/>
      <c r="K2311" s="1"/>
      <c r="L2311" s="1"/>
      <c r="M2311" s="1"/>
      <c r="N2311" s="9"/>
      <c r="O2311" s="11"/>
      <c r="P2311" s="1"/>
      <c r="Q2311" s="1"/>
      <c r="R2311" s="1"/>
      <c r="S2311" s="1"/>
      <c r="T2311" s="1"/>
      <c r="U2311" s="1"/>
      <c r="V2311" s="9"/>
      <c r="W2311" s="1"/>
      <c r="X2311" s="1"/>
      <c r="Y2311" s="1"/>
      <c r="Z2311" s="1"/>
      <c r="AA2311" s="1"/>
      <c r="AB2311" s="1"/>
      <c r="AC2311" s="65"/>
    </row>
    <row r="2312" spans="2:29" x14ac:dyDescent="0.25">
      <c r="B2312" s="1"/>
      <c r="C2312" s="1"/>
      <c r="D2312" s="1"/>
      <c r="E2312" s="1"/>
      <c r="F2312" s="1"/>
      <c r="G2312" s="1"/>
      <c r="H2312" s="1"/>
      <c r="I2312" s="1"/>
      <c r="J2312" s="9"/>
      <c r="K2312" s="1"/>
      <c r="L2312" s="1"/>
      <c r="M2312" s="1"/>
      <c r="N2312" s="9"/>
      <c r="O2312" s="11"/>
      <c r="P2312" s="1"/>
      <c r="Q2312" s="1"/>
      <c r="R2312" s="1"/>
      <c r="S2312" s="1"/>
      <c r="T2312" s="1"/>
      <c r="U2312" s="1"/>
      <c r="V2312" s="9"/>
      <c r="W2312" s="1"/>
      <c r="X2312" s="1"/>
      <c r="Y2312" s="1"/>
      <c r="Z2312" s="1"/>
      <c r="AA2312" s="1"/>
      <c r="AB2312" s="1"/>
      <c r="AC2312" s="65"/>
    </row>
    <row r="2313" spans="2:29" x14ac:dyDescent="0.25">
      <c r="B2313" s="1"/>
      <c r="C2313" s="1"/>
      <c r="D2313" s="1"/>
      <c r="E2313" s="1"/>
      <c r="F2313" s="1"/>
      <c r="G2313" s="1"/>
      <c r="H2313" s="1"/>
      <c r="I2313" s="1"/>
      <c r="J2313" s="9"/>
      <c r="K2313" s="1"/>
      <c r="L2313" s="1"/>
      <c r="M2313" s="1"/>
      <c r="N2313" s="9"/>
      <c r="O2313" s="11"/>
      <c r="P2313" s="1"/>
      <c r="Q2313" s="1"/>
      <c r="R2313" s="1"/>
      <c r="S2313" s="1"/>
      <c r="T2313" s="1"/>
      <c r="U2313" s="1"/>
      <c r="V2313" s="9"/>
      <c r="W2313" s="1"/>
      <c r="X2313" s="1"/>
      <c r="Y2313" s="1"/>
      <c r="Z2313" s="1"/>
      <c r="AA2313" s="1"/>
      <c r="AB2313" s="1"/>
      <c r="AC2313" s="65"/>
    </row>
    <row r="2314" spans="2:29" x14ac:dyDescent="0.25">
      <c r="B2314" s="1"/>
      <c r="C2314" s="1"/>
      <c r="D2314" s="1"/>
      <c r="E2314" s="1"/>
      <c r="F2314" s="1"/>
      <c r="G2314" s="1"/>
      <c r="H2314" s="1"/>
      <c r="I2314" s="1"/>
      <c r="J2314" s="9"/>
      <c r="K2314" s="1"/>
      <c r="L2314" s="1"/>
      <c r="M2314" s="1"/>
      <c r="N2314" s="9"/>
      <c r="O2314" s="11"/>
      <c r="P2314" s="1"/>
      <c r="Q2314" s="1"/>
      <c r="R2314" s="1"/>
      <c r="S2314" s="1"/>
      <c r="T2314" s="1"/>
      <c r="U2314" s="1"/>
      <c r="V2314" s="9"/>
      <c r="W2314" s="1"/>
      <c r="X2314" s="1"/>
      <c r="Y2314" s="1"/>
      <c r="Z2314" s="1"/>
      <c r="AA2314" s="1"/>
      <c r="AB2314" s="1"/>
      <c r="AC2314" s="65"/>
    </row>
    <row r="2315" spans="2:29" x14ac:dyDescent="0.25">
      <c r="B2315" s="1"/>
      <c r="C2315" s="1"/>
      <c r="D2315" s="1"/>
      <c r="E2315" s="1"/>
      <c r="F2315" s="1"/>
      <c r="G2315" s="1"/>
      <c r="H2315" s="1"/>
      <c r="I2315" s="1"/>
      <c r="J2315" s="9"/>
      <c r="K2315" s="1"/>
      <c r="L2315" s="1"/>
      <c r="M2315" s="1"/>
      <c r="N2315" s="9"/>
      <c r="O2315" s="11"/>
      <c r="P2315" s="1"/>
      <c r="Q2315" s="1"/>
      <c r="R2315" s="1"/>
      <c r="S2315" s="1"/>
      <c r="T2315" s="1"/>
      <c r="U2315" s="1"/>
      <c r="V2315" s="9"/>
      <c r="W2315" s="1"/>
      <c r="X2315" s="1"/>
      <c r="Y2315" s="1"/>
      <c r="Z2315" s="1"/>
      <c r="AA2315" s="1"/>
      <c r="AB2315" s="1"/>
      <c r="AC2315" s="65"/>
    </row>
    <row r="2316" spans="2:29" x14ac:dyDescent="0.25">
      <c r="B2316" s="1"/>
      <c r="C2316" s="1"/>
      <c r="D2316" s="1"/>
      <c r="E2316" s="1"/>
      <c r="F2316" s="1"/>
      <c r="G2316" s="1"/>
      <c r="H2316" s="1"/>
      <c r="I2316" s="1"/>
      <c r="J2316" s="9"/>
      <c r="K2316" s="1"/>
      <c r="L2316" s="1"/>
      <c r="M2316" s="1"/>
      <c r="N2316" s="9"/>
      <c r="O2316" s="11"/>
      <c r="P2316" s="1"/>
      <c r="Q2316" s="1"/>
      <c r="R2316" s="1"/>
      <c r="S2316" s="1"/>
      <c r="T2316" s="1"/>
      <c r="U2316" s="1"/>
      <c r="V2316" s="9"/>
      <c r="W2316" s="1"/>
      <c r="X2316" s="1"/>
      <c r="Y2316" s="1"/>
      <c r="Z2316" s="1"/>
      <c r="AA2316" s="1"/>
      <c r="AB2316" s="1"/>
      <c r="AC2316" s="65"/>
    </row>
    <row r="2317" spans="2:29" x14ac:dyDescent="0.25">
      <c r="B2317" s="1"/>
      <c r="C2317" s="1"/>
      <c r="D2317" s="1"/>
      <c r="E2317" s="1"/>
      <c r="F2317" s="1"/>
      <c r="G2317" s="1"/>
      <c r="H2317" s="1"/>
      <c r="I2317" s="1"/>
      <c r="J2317" s="9"/>
      <c r="K2317" s="1"/>
      <c r="L2317" s="1"/>
      <c r="M2317" s="1"/>
      <c r="N2317" s="9"/>
      <c r="O2317" s="11"/>
      <c r="P2317" s="1"/>
      <c r="Q2317" s="1"/>
      <c r="R2317" s="1"/>
      <c r="S2317" s="1"/>
      <c r="T2317" s="1"/>
      <c r="U2317" s="1"/>
      <c r="V2317" s="9"/>
      <c r="W2317" s="1"/>
      <c r="X2317" s="1"/>
      <c r="Y2317" s="1"/>
      <c r="Z2317" s="1"/>
      <c r="AA2317" s="1"/>
      <c r="AB2317" s="1"/>
      <c r="AC2317" s="65"/>
    </row>
    <row r="2318" spans="2:29" x14ac:dyDescent="0.25">
      <c r="B2318" s="1"/>
      <c r="C2318" s="1"/>
      <c r="D2318" s="1"/>
      <c r="E2318" s="1"/>
      <c r="F2318" s="1"/>
      <c r="G2318" s="1"/>
      <c r="H2318" s="1"/>
      <c r="I2318" s="1"/>
      <c r="J2318" s="9"/>
      <c r="K2318" s="1"/>
      <c r="L2318" s="1"/>
      <c r="M2318" s="1"/>
      <c r="N2318" s="9"/>
      <c r="O2318" s="11"/>
      <c r="P2318" s="1"/>
      <c r="Q2318" s="1"/>
      <c r="R2318" s="1"/>
      <c r="S2318" s="1"/>
      <c r="T2318" s="1"/>
      <c r="U2318" s="1"/>
      <c r="V2318" s="9"/>
      <c r="W2318" s="1"/>
      <c r="X2318" s="1"/>
      <c r="Y2318" s="1"/>
      <c r="Z2318" s="1"/>
      <c r="AA2318" s="1"/>
      <c r="AB2318" s="1"/>
      <c r="AC2318" s="65"/>
    </row>
    <row r="2319" spans="2:29" x14ac:dyDescent="0.25">
      <c r="B2319" s="1"/>
      <c r="C2319" s="1"/>
      <c r="D2319" s="1"/>
      <c r="E2319" s="1"/>
      <c r="F2319" s="1"/>
      <c r="G2319" s="1"/>
      <c r="H2319" s="1"/>
      <c r="I2319" s="1"/>
      <c r="J2319" s="9"/>
      <c r="K2319" s="1"/>
      <c r="L2319" s="1"/>
      <c r="M2319" s="1"/>
      <c r="N2319" s="9"/>
      <c r="O2319" s="11"/>
      <c r="P2319" s="1"/>
      <c r="Q2319" s="1"/>
      <c r="R2319" s="1"/>
      <c r="S2319" s="1"/>
      <c r="T2319" s="1"/>
      <c r="U2319" s="1"/>
      <c r="V2319" s="9"/>
      <c r="W2319" s="1"/>
      <c r="X2319" s="1"/>
      <c r="Y2319" s="1"/>
      <c r="Z2319" s="1"/>
      <c r="AA2319" s="1"/>
      <c r="AB2319" s="1"/>
      <c r="AC2319" s="65"/>
    </row>
    <row r="2320" spans="2:29" x14ac:dyDescent="0.25">
      <c r="B2320" s="1"/>
      <c r="C2320" s="1"/>
      <c r="D2320" s="1"/>
      <c r="E2320" s="1"/>
      <c r="F2320" s="1"/>
      <c r="G2320" s="1"/>
      <c r="H2320" s="1"/>
      <c r="I2320" s="1"/>
      <c r="J2320" s="9"/>
      <c r="K2320" s="1"/>
      <c r="L2320" s="1"/>
      <c r="M2320" s="1"/>
      <c r="N2320" s="9"/>
      <c r="O2320" s="11"/>
      <c r="P2320" s="1"/>
      <c r="Q2320" s="1"/>
      <c r="R2320" s="1"/>
      <c r="S2320" s="1"/>
      <c r="T2320" s="1"/>
      <c r="U2320" s="1"/>
      <c r="V2320" s="9"/>
      <c r="W2320" s="1"/>
      <c r="X2320" s="1"/>
      <c r="Y2320" s="1"/>
      <c r="Z2320" s="1"/>
      <c r="AA2320" s="1"/>
      <c r="AB2320" s="1"/>
      <c r="AC2320" s="65"/>
    </row>
    <row r="2321" spans="2:29" x14ac:dyDescent="0.25">
      <c r="B2321" s="1"/>
      <c r="C2321" s="1"/>
      <c r="D2321" s="1"/>
      <c r="E2321" s="1"/>
      <c r="F2321" s="1"/>
      <c r="G2321" s="1"/>
      <c r="H2321" s="1"/>
      <c r="I2321" s="1"/>
      <c r="J2321" s="9"/>
      <c r="K2321" s="1"/>
      <c r="L2321" s="1"/>
      <c r="M2321" s="1"/>
      <c r="N2321" s="9"/>
      <c r="O2321" s="11"/>
      <c r="P2321" s="1"/>
      <c r="Q2321" s="1"/>
      <c r="R2321" s="1"/>
      <c r="S2321" s="1"/>
      <c r="T2321" s="1"/>
      <c r="U2321" s="1"/>
      <c r="V2321" s="9"/>
      <c r="W2321" s="1"/>
      <c r="X2321" s="1"/>
      <c r="Y2321" s="1"/>
      <c r="Z2321" s="1"/>
      <c r="AA2321" s="1"/>
      <c r="AB2321" s="1"/>
      <c r="AC2321" s="65"/>
    </row>
    <row r="2322" spans="2:29" x14ac:dyDescent="0.25">
      <c r="B2322" s="1"/>
      <c r="C2322" s="1"/>
      <c r="D2322" s="1"/>
      <c r="E2322" s="1"/>
      <c r="F2322" s="1"/>
      <c r="G2322" s="1"/>
      <c r="H2322" s="1"/>
      <c r="I2322" s="1"/>
      <c r="J2322" s="9"/>
      <c r="K2322" s="1"/>
      <c r="L2322" s="1"/>
      <c r="M2322" s="1"/>
      <c r="N2322" s="9"/>
      <c r="O2322" s="11"/>
      <c r="P2322" s="1"/>
      <c r="Q2322" s="1"/>
      <c r="R2322" s="1"/>
      <c r="S2322" s="1"/>
      <c r="T2322" s="1"/>
      <c r="U2322" s="1"/>
      <c r="V2322" s="9"/>
      <c r="W2322" s="1"/>
      <c r="X2322" s="1"/>
      <c r="Y2322" s="1"/>
      <c r="Z2322" s="1"/>
      <c r="AA2322" s="1"/>
      <c r="AB2322" s="1"/>
      <c r="AC2322" s="65"/>
    </row>
    <row r="2323" spans="2:29" x14ac:dyDescent="0.25">
      <c r="B2323" s="1"/>
      <c r="C2323" s="1"/>
      <c r="D2323" s="1"/>
      <c r="E2323" s="1"/>
      <c r="F2323" s="1"/>
      <c r="G2323" s="1"/>
      <c r="H2323" s="1"/>
      <c r="I2323" s="1"/>
      <c r="J2323" s="9"/>
      <c r="K2323" s="1"/>
      <c r="L2323" s="1"/>
      <c r="M2323" s="1"/>
      <c r="N2323" s="9"/>
      <c r="O2323" s="11"/>
      <c r="P2323" s="1"/>
      <c r="Q2323" s="1"/>
      <c r="R2323" s="1"/>
      <c r="S2323" s="1"/>
      <c r="T2323" s="1"/>
      <c r="U2323" s="1"/>
      <c r="V2323" s="9"/>
      <c r="W2323" s="1"/>
      <c r="X2323" s="1"/>
      <c r="Y2323" s="1"/>
      <c r="Z2323" s="1"/>
      <c r="AA2323" s="1"/>
      <c r="AB2323" s="1"/>
      <c r="AC2323" s="65"/>
    </row>
    <row r="2324" spans="2:29" x14ac:dyDescent="0.25">
      <c r="B2324" s="1"/>
      <c r="C2324" s="1"/>
      <c r="D2324" s="1"/>
      <c r="E2324" s="1"/>
      <c r="F2324" s="1"/>
      <c r="G2324" s="1"/>
      <c r="H2324" s="1"/>
      <c r="I2324" s="1"/>
      <c r="J2324" s="9"/>
      <c r="K2324" s="1"/>
      <c r="L2324" s="1"/>
      <c r="M2324" s="1"/>
      <c r="N2324" s="9"/>
      <c r="O2324" s="11"/>
      <c r="P2324" s="1"/>
      <c r="Q2324" s="1"/>
      <c r="R2324" s="1"/>
      <c r="S2324" s="1"/>
      <c r="T2324" s="1"/>
      <c r="U2324" s="1"/>
      <c r="V2324" s="9"/>
      <c r="W2324" s="1"/>
      <c r="X2324" s="1"/>
      <c r="Y2324" s="1"/>
      <c r="Z2324" s="1"/>
      <c r="AA2324" s="1"/>
      <c r="AB2324" s="1"/>
      <c r="AC2324" s="65"/>
    </row>
    <row r="2325" spans="2:29" x14ac:dyDescent="0.25">
      <c r="B2325" s="1"/>
      <c r="C2325" s="1"/>
      <c r="D2325" s="1"/>
      <c r="E2325" s="1"/>
      <c r="F2325" s="1"/>
      <c r="G2325" s="1"/>
      <c r="H2325" s="1"/>
      <c r="I2325" s="1"/>
      <c r="J2325" s="9"/>
      <c r="K2325" s="1"/>
      <c r="L2325" s="1"/>
      <c r="M2325" s="1"/>
      <c r="N2325" s="9"/>
      <c r="O2325" s="11"/>
      <c r="P2325" s="1"/>
      <c r="Q2325" s="1"/>
      <c r="R2325" s="1"/>
      <c r="S2325" s="1"/>
      <c r="T2325" s="1"/>
      <c r="U2325" s="1"/>
      <c r="V2325" s="9"/>
      <c r="W2325" s="1"/>
      <c r="X2325" s="1"/>
      <c r="Y2325" s="1"/>
      <c r="Z2325" s="1"/>
      <c r="AA2325" s="1"/>
      <c r="AB2325" s="1"/>
      <c r="AC2325" s="65"/>
    </row>
    <row r="2326" spans="2:29" x14ac:dyDescent="0.25">
      <c r="B2326" s="1"/>
      <c r="C2326" s="1"/>
      <c r="D2326" s="1"/>
      <c r="E2326" s="1"/>
      <c r="F2326" s="1"/>
      <c r="G2326" s="1"/>
      <c r="H2326" s="1"/>
      <c r="I2326" s="1"/>
      <c r="J2326" s="9"/>
      <c r="K2326" s="1"/>
      <c r="L2326" s="1"/>
      <c r="M2326" s="1"/>
      <c r="N2326" s="9"/>
      <c r="O2326" s="11"/>
      <c r="P2326" s="1"/>
      <c r="Q2326" s="1"/>
      <c r="R2326" s="1"/>
      <c r="S2326" s="1"/>
      <c r="T2326" s="1"/>
      <c r="U2326" s="1"/>
      <c r="V2326" s="9"/>
      <c r="W2326" s="1"/>
      <c r="X2326" s="1"/>
      <c r="Y2326" s="1"/>
      <c r="Z2326" s="1"/>
      <c r="AA2326" s="1"/>
      <c r="AB2326" s="1"/>
      <c r="AC2326" s="65"/>
    </row>
    <row r="2327" spans="2:29" x14ac:dyDescent="0.25">
      <c r="B2327" s="1"/>
      <c r="C2327" s="1"/>
      <c r="D2327" s="1"/>
      <c r="E2327" s="1"/>
      <c r="F2327" s="1"/>
      <c r="G2327" s="1"/>
      <c r="H2327" s="1"/>
      <c r="I2327" s="1"/>
      <c r="J2327" s="9"/>
      <c r="K2327" s="1"/>
      <c r="L2327" s="1"/>
      <c r="M2327" s="1"/>
      <c r="N2327" s="9"/>
      <c r="O2327" s="11"/>
      <c r="P2327" s="1"/>
      <c r="Q2327" s="1"/>
      <c r="R2327" s="1"/>
      <c r="S2327" s="1"/>
      <c r="T2327" s="1"/>
      <c r="U2327" s="1"/>
      <c r="V2327" s="9"/>
      <c r="W2327" s="1"/>
      <c r="X2327" s="1"/>
      <c r="Y2327" s="1"/>
      <c r="Z2327" s="1"/>
      <c r="AA2327" s="1"/>
      <c r="AB2327" s="1"/>
      <c r="AC2327" s="65"/>
    </row>
    <row r="2328" spans="2:29" x14ac:dyDescent="0.25">
      <c r="B2328" s="1"/>
      <c r="C2328" s="1"/>
      <c r="D2328" s="1"/>
      <c r="E2328" s="1"/>
      <c r="F2328" s="1"/>
      <c r="G2328" s="1"/>
      <c r="H2328" s="1"/>
      <c r="I2328" s="1"/>
      <c r="J2328" s="9"/>
      <c r="K2328" s="1"/>
      <c r="L2328" s="1"/>
      <c r="M2328" s="1"/>
      <c r="N2328" s="9"/>
      <c r="O2328" s="11"/>
      <c r="P2328" s="1"/>
      <c r="Q2328" s="1"/>
      <c r="R2328" s="1"/>
      <c r="S2328" s="1"/>
      <c r="T2328" s="1"/>
      <c r="U2328" s="1"/>
      <c r="V2328" s="9"/>
      <c r="W2328" s="1"/>
      <c r="X2328" s="1"/>
      <c r="Y2328" s="1"/>
      <c r="Z2328" s="1"/>
      <c r="AA2328" s="1"/>
      <c r="AB2328" s="1"/>
      <c r="AC2328" s="65"/>
    </row>
    <row r="2329" spans="2:29" x14ac:dyDescent="0.25">
      <c r="B2329" s="1"/>
      <c r="C2329" s="1"/>
      <c r="D2329" s="1"/>
      <c r="E2329" s="1"/>
      <c r="F2329" s="1"/>
      <c r="G2329" s="1"/>
      <c r="H2329" s="1"/>
      <c r="I2329" s="1"/>
      <c r="J2329" s="9"/>
      <c r="K2329" s="1"/>
      <c r="L2329" s="1"/>
      <c r="M2329" s="1"/>
      <c r="N2329" s="9"/>
      <c r="O2329" s="11"/>
      <c r="P2329" s="1"/>
      <c r="Q2329" s="1"/>
      <c r="R2329" s="1"/>
      <c r="S2329" s="1"/>
      <c r="T2329" s="1"/>
      <c r="U2329" s="1"/>
      <c r="V2329" s="9"/>
      <c r="W2329" s="1"/>
      <c r="X2329" s="1"/>
      <c r="Y2329" s="1"/>
      <c r="Z2329" s="1"/>
      <c r="AA2329" s="1"/>
      <c r="AB2329" s="1"/>
      <c r="AC2329" s="65"/>
    </row>
    <row r="2330" spans="2:29" x14ac:dyDescent="0.25">
      <c r="B2330" s="1"/>
      <c r="C2330" s="1"/>
      <c r="D2330" s="1"/>
      <c r="E2330" s="1"/>
      <c r="F2330" s="1"/>
      <c r="G2330" s="1"/>
      <c r="H2330" s="1"/>
      <c r="I2330" s="1"/>
      <c r="J2330" s="9"/>
      <c r="K2330" s="1"/>
      <c r="L2330" s="1"/>
      <c r="M2330" s="1"/>
      <c r="N2330" s="9"/>
      <c r="O2330" s="11"/>
      <c r="P2330" s="1"/>
      <c r="Q2330" s="1"/>
      <c r="R2330" s="1"/>
      <c r="S2330" s="1"/>
      <c r="T2330" s="1"/>
      <c r="U2330" s="1"/>
      <c r="V2330" s="9"/>
      <c r="W2330" s="1"/>
      <c r="X2330" s="1"/>
      <c r="Y2330" s="1"/>
      <c r="Z2330" s="1"/>
      <c r="AA2330" s="1"/>
      <c r="AB2330" s="1"/>
      <c r="AC2330" s="65"/>
    </row>
    <row r="2331" spans="2:29" x14ac:dyDescent="0.25">
      <c r="B2331" s="1"/>
      <c r="C2331" s="1"/>
      <c r="D2331" s="1"/>
      <c r="E2331" s="1"/>
      <c r="F2331" s="1"/>
      <c r="G2331" s="1"/>
      <c r="H2331" s="1"/>
      <c r="I2331" s="1"/>
      <c r="J2331" s="9"/>
      <c r="K2331" s="1"/>
      <c r="L2331" s="1"/>
      <c r="M2331" s="1"/>
      <c r="N2331" s="9"/>
      <c r="O2331" s="11"/>
      <c r="P2331" s="1"/>
      <c r="Q2331" s="1"/>
      <c r="R2331" s="1"/>
      <c r="S2331" s="1"/>
      <c r="T2331" s="1"/>
      <c r="U2331" s="1"/>
      <c r="V2331" s="9"/>
      <c r="W2331" s="1"/>
      <c r="X2331" s="1"/>
      <c r="Y2331" s="1"/>
      <c r="Z2331" s="1"/>
      <c r="AA2331" s="1"/>
      <c r="AB2331" s="1"/>
      <c r="AC2331" s="65"/>
    </row>
    <row r="2332" spans="2:29" x14ac:dyDescent="0.25">
      <c r="B2332" s="1"/>
      <c r="C2332" s="1"/>
      <c r="D2332" s="1"/>
      <c r="E2332" s="1"/>
      <c r="F2332" s="1"/>
      <c r="G2332" s="1"/>
      <c r="H2332" s="1"/>
      <c r="I2332" s="1"/>
      <c r="J2332" s="9"/>
      <c r="K2332" s="1"/>
      <c r="L2332" s="1"/>
      <c r="M2332" s="1"/>
      <c r="N2332" s="9"/>
      <c r="O2332" s="11"/>
      <c r="P2332" s="1"/>
      <c r="Q2332" s="1"/>
      <c r="R2332" s="1"/>
      <c r="S2332" s="1"/>
      <c r="T2332" s="1"/>
      <c r="U2332" s="1"/>
      <c r="V2332" s="9"/>
      <c r="W2332" s="1"/>
      <c r="X2332" s="1"/>
      <c r="Y2332" s="1"/>
      <c r="Z2332" s="1"/>
      <c r="AA2332" s="1"/>
      <c r="AB2332" s="1"/>
      <c r="AC2332" s="65"/>
    </row>
    <row r="2333" spans="2:29" x14ac:dyDescent="0.25">
      <c r="B2333" s="1"/>
      <c r="C2333" s="1"/>
      <c r="D2333" s="1"/>
      <c r="E2333" s="1"/>
      <c r="F2333" s="1"/>
      <c r="G2333" s="1"/>
      <c r="H2333" s="1"/>
      <c r="I2333" s="1"/>
      <c r="J2333" s="9"/>
      <c r="K2333" s="1"/>
      <c r="L2333" s="1"/>
      <c r="M2333" s="1"/>
      <c r="N2333" s="9"/>
      <c r="O2333" s="11"/>
      <c r="P2333" s="1"/>
      <c r="Q2333" s="1"/>
      <c r="R2333" s="1"/>
      <c r="S2333" s="1"/>
      <c r="T2333" s="1"/>
      <c r="U2333" s="1"/>
      <c r="V2333" s="9"/>
      <c r="W2333" s="1"/>
      <c r="X2333" s="1"/>
      <c r="Y2333" s="1"/>
      <c r="Z2333" s="1"/>
      <c r="AA2333" s="1"/>
      <c r="AB2333" s="1"/>
      <c r="AC2333" s="65"/>
    </row>
    <row r="2334" spans="2:29" x14ac:dyDescent="0.25">
      <c r="B2334" s="1"/>
      <c r="C2334" s="1"/>
      <c r="D2334" s="1"/>
      <c r="E2334" s="1"/>
      <c r="F2334" s="1"/>
      <c r="G2334" s="1"/>
      <c r="H2334" s="1"/>
      <c r="I2334" s="1"/>
      <c r="J2334" s="9"/>
      <c r="K2334" s="1"/>
      <c r="L2334" s="1"/>
      <c r="M2334" s="1"/>
      <c r="N2334" s="9"/>
      <c r="O2334" s="11"/>
      <c r="P2334" s="1"/>
      <c r="Q2334" s="1"/>
      <c r="R2334" s="1"/>
      <c r="S2334" s="1"/>
      <c r="T2334" s="1"/>
      <c r="U2334" s="1"/>
      <c r="V2334" s="9"/>
      <c r="W2334" s="1"/>
      <c r="X2334" s="1"/>
      <c r="Y2334" s="1"/>
      <c r="Z2334" s="1"/>
      <c r="AA2334" s="1"/>
      <c r="AB2334" s="1"/>
      <c r="AC2334" s="65"/>
    </row>
    <row r="2335" spans="2:29" x14ac:dyDescent="0.25">
      <c r="B2335" s="1"/>
      <c r="C2335" s="1"/>
      <c r="D2335" s="1"/>
      <c r="E2335" s="1"/>
      <c r="F2335" s="1"/>
      <c r="G2335" s="1"/>
      <c r="H2335" s="1"/>
      <c r="I2335" s="1"/>
      <c r="J2335" s="9"/>
      <c r="K2335" s="1"/>
      <c r="L2335" s="1"/>
      <c r="M2335" s="1"/>
      <c r="N2335" s="9"/>
      <c r="O2335" s="11"/>
      <c r="P2335" s="1"/>
      <c r="Q2335" s="1"/>
      <c r="R2335" s="1"/>
      <c r="S2335" s="1"/>
      <c r="T2335" s="1"/>
      <c r="U2335" s="1"/>
      <c r="V2335" s="9"/>
      <c r="W2335" s="1"/>
      <c r="X2335" s="1"/>
      <c r="Y2335" s="1"/>
      <c r="Z2335" s="1"/>
      <c r="AA2335" s="1"/>
      <c r="AB2335" s="1"/>
      <c r="AC2335" s="65"/>
    </row>
    <row r="2336" spans="2:29" x14ac:dyDescent="0.25">
      <c r="B2336" s="1"/>
      <c r="C2336" s="1"/>
      <c r="D2336" s="1"/>
      <c r="E2336" s="1"/>
      <c r="F2336" s="1"/>
      <c r="G2336" s="1"/>
      <c r="H2336" s="1"/>
      <c r="I2336" s="1"/>
      <c r="J2336" s="9"/>
      <c r="K2336" s="1"/>
      <c r="L2336" s="1"/>
      <c r="M2336" s="1"/>
      <c r="N2336" s="9"/>
      <c r="O2336" s="11"/>
      <c r="P2336" s="1"/>
      <c r="Q2336" s="1"/>
      <c r="R2336" s="1"/>
      <c r="S2336" s="1"/>
      <c r="T2336" s="1"/>
      <c r="U2336" s="1"/>
      <c r="V2336" s="9"/>
      <c r="W2336" s="1"/>
      <c r="X2336" s="1"/>
      <c r="Y2336" s="1"/>
      <c r="Z2336" s="1"/>
      <c r="AA2336" s="1"/>
      <c r="AB2336" s="1"/>
      <c r="AC2336" s="65"/>
    </row>
    <row r="2337" spans="2:29" x14ac:dyDescent="0.25">
      <c r="B2337" s="1"/>
      <c r="C2337" s="1"/>
      <c r="D2337" s="1"/>
      <c r="E2337" s="1"/>
      <c r="F2337" s="1"/>
      <c r="G2337" s="1"/>
      <c r="H2337" s="1"/>
      <c r="I2337" s="1"/>
      <c r="J2337" s="9"/>
      <c r="K2337" s="1"/>
      <c r="L2337" s="1"/>
      <c r="M2337" s="1"/>
      <c r="N2337" s="9"/>
      <c r="O2337" s="11"/>
      <c r="P2337" s="1"/>
      <c r="Q2337" s="1"/>
      <c r="R2337" s="1"/>
      <c r="S2337" s="1"/>
      <c r="T2337" s="1"/>
      <c r="U2337" s="1"/>
      <c r="V2337" s="9"/>
      <c r="W2337" s="1"/>
      <c r="X2337" s="1"/>
      <c r="Y2337" s="1"/>
      <c r="Z2337" s="1"/>
      <c r="AA2337" s="1"/>
      <c r="AB2337" s="1"/>
      <c r="AC2337" s="65"/>
    </row>
    <row r="2338" spans="2:29" x14ac:dyDescent="0.25">
      <c r="B2338" s="1"/>
      <c r="C2338" s="1"/>
      <c r="D2338" s="1"/>
      <c r="E2338" s="1"/>
      <c r="F2338" s="1"/>
      <c r="G2338" s="1"/>
      <c r="H2338" s="1"/>
      <c r="I2338" s="1"/>
      <c r="J2338" s="9"/>
      <c r="K2338" s="1"/>
      <c r="L2338" s="1"/>
      <c r="M2338" s="1"/>
      <c r="N2338" s="9"/>
      <c r="O2338" s="11"/>
      <c r="P2338" s="1"/>
      <c r="Q2338" s="1"/>
      <c r="R2338" s="1"/>
      <c r="S2338" s="1"/>
      <c r="T2338" s="1"/>
      <c r="U2338" s="1"/>
      <c r="V2338" s="9"/>
      <c r="W2338" s="1"/>
      <c r="X2338" s="1"/>
      <c r="Y2338" s="1"/>
      <c r="Z2338" s="1"/>
      <c r="AA2338" s="1"/>
      <c r="AB2338" s="1"/>
      <c r="AC2338" s="65"/>
    </row>
    <row r="2339" spans="2:29" x14ac:dyDescent="0.25">
      <c r="B2339" s="1"/>
      <c r="C2339" s="1"/>
      <c r="D2339" s="1"/>
      <c r="E2339" s="1"/>
      <c r="F2339" s="1"/>
      <c r="G2339" s="1"/>
      <c r="H2339" s="1"/>
      <c r="I2339" s="1"/>
      <c r="J2339" s="9"/>
      <c r="K2339" s="1"/>
      <c r="L2339" s="1"/>
      <c r="M2339" s="1"/>
      <c r="N2339" s="9"/>
      <c r="O2339" s="11"/>
      <c r="P2339" s="1"/>
      <c r="Q2339" s="1"/>
      <c r="R2339" s="1"/>
      <c r="S2339" s="1"/>
      <c r="T2339" s="1"/>
      <c r="U2339" s="1"/>
      <c r="V2339" s="9"/>
      <c r="W2339" s="1"/>
      <c r="X2339" s="1"/>
      <c r="Y2339" s="1"/>
      <c r="Z2339" s="1"/>
      <c r="AA2339" s="1"/>
      <c r="AB2339" s="1"/>
      <c r="AC2339" s="65"/>
    </row>
    <row r="2340" spans="2:29" x14ac:dyDescent="0.25">
      <c r="B2340" s="1"/>
      <c r="C2340" s="1"/>
      <c r="D2340" s="1"/>
      <c r="E2340" s="1"/>
      <c r="F2340" s="1"/>
      <c r="G2340" s="1"/>
      <c r="H2340" s="1"/>
      <c r="I2340" s="1"/>
      <c r="J2340" s="9"/>
      <c r="K2340" s="1"/>
      <c r="L2340" s="1"/>
      <c r="M2340" s="1"/>
      <c r="N2340" s="9"/>
      <c r="O2340" s="11"/>
      <c r="P2340" s="1"/>
      <c r="Q2340" s="1"/>
      <c r="R2340" s="1"/>
      <c r="S2340" s="1"/>
      <c r="T2340" s="1"/>
      <c r="U2340" s="1"/>
      <c r="V2340" s="9"/>
      <c r="W2340" s="1"/>
      <c r="X2340" s="1"/>
      <c r="Y2340" s="1"/>
      <c r="Z2340" s="1"/>
      <c r="AA2340" s="1"/>
      <c r="AB2340" s="1"/>
      <c r="AC2340" s="65"/>
    </row>
    <row r="2341" spans="2:29" x14ac:dyDescent="0.25">
      <c r="B2341" s="1"/>
      <c r="C2341" s="1"/>
      <c r="D2341" s="1"/>
      <c r="E2341" s="1"/>
      <c r="F2341" s="1"/>
      <c r="G2341" s="1"/>
      <c r="H2341" s="1"/>
      <c r="I2341" s="1"/>
      <c r="J2341" s="9"/>
      <c r="K2341" s="1"/>
      <c r="L2341" s="1"/>
      <c r="M2341" s="1"/>
      <c r="N2341" s="9"/>
      <c r="O2341" s="11"/>
      <c r="P2341" s="1"/>
      <c r="Q2341" s="1"/>
      <c r="R2341" s="1"/>
      <c r="S2341" s="1"/>
      <c r="T2341" s="1"/>
      <c r="U2341" s="1"/>
      <c r="V2341" s="9"/>
      <c r="W2341" s="1"/>
      <c r="X2341" s="1"/>
      <c r="Y2341" s="1"/>
      <c r="Z2341" s="1"/>
      <c r="AA2341" s="1"/>
      <c r="AB2341" s="1"/>
      <c r="AC2341" s="65"/>
    </row>
    <row r="2342" spans="2:29" x14ac:dyDescent="0.25">
      <c r="B2342" s="1"/>
      <c r="C2342" s="1"/>
      <c r="D2342" s="1"/>
      <c r="E2342" s="1"/>
      <c r="F2342" s="1"/>
      <c r="G2342" s="1"/>
      <c r="H2342" s="1"/>
      <c r="I2342" s="1"/>
      <c r="J2342" s="9"/>
      <c r="K2342" s="1"/>
      <c r="L2342" s="1"/>
      <c r="M2342" s="1"/>
      <c r="N2342" s="9"/>
      <c r="O2342" s="11"/>
      <c r="P2342" s="1"/>
      <c r="Q2342" s="1"/>
      <c r="R2342" s="1"/>
      <c r="S2342" s="1"/>
      <c r="T2342" s="1"/>
      <c r="U2342" s="1"/>
      <c r="V2342" s="9"/>
      <c r="W2342" s="1"/>
      <c r="X2342" s="1"/>
      <c r="Y2342" s="1"/>
      <c r="Z2342" s="1"/>
      <c r="AA2342" s="1"/>
      <c r="AB2342" s="1"/>
      <c r="AC2342" s="65"/>
    </row>
    <row r="2343" spans="2:29" x14ac:dyDescent="0.25">
      <c r="B2343" s="1"/>
      <c r="C2343" s="1"/>
      <c r="D2343" s="1"/>
      <c r="E2343" s="1"/>
      <c r="F2343" s="1"/>
      <c r="G2343" s="1"/>
      <c r="H2343" s="1"/>
      <c r="I2343" s="1"/>
      <c r="J2343" s="9"/>
      <c r="K2343" s="1"/>
      <c r="L2343" s="1"/>
      <c r="M2343" s="1"/>
      <c r="N2343" s="9"/>
      <c r="O2343" s="11"/>
      <c r="P2343" s="1"/>
      <c r="Q2343" s="1"/>
      <c r="R2343" s="1"/>
      <c r="S2343" s="1"/>
      <c r="T2343" s="1"/>
      <c r="U2343" s="1"/>
      <c r="V2343" s="9"/>
      <c r="W2343" s="1"/>
      <c r="X2343" s="1"/>
      <c r="Y2343" s="1"/>
      <c r="Z2343" s="1"/>
      <c r="AA2343" s="1"/>
      <c r="AB2343" s="1"/>
      <c r="AC2343" s="65"/>
    </row>
    <row r="2344" spans="2:29" x14ac:dyDescent="0.25">
      <c r="B2344" s="1"/>
      <c r="C2344" s="1"/>
      <c r="D2344" s="1"/>
      <c r="E2344" s="1"/>
      <c r="F2344" s="1"/>
      <c r="G2344" s="1"/>
      <c r="H2344" s="1"/>
      <c r="I2344" s="1"/>
      <c r="J2344" s="9"/>
      <c r="K2344" s="1"/>
      <c r="L2344" s="1"/>
      <c r="M2344" s="1"/>
      <c r="N2344" s="9"/>
      <c r="O2344" s="11"/>
      <c r="P2344" s="1"/>
      <c r="Q2344" s="1"/>
      <c r="R2344" s="1"/>
      <c r="S2344" s="1"/>
      <c r="T2344" s="1"/>
      <c r="U2344" s="1"/>
      <c r="V2344" s="9"/>
      <c r="W2344" s="1"/>
      <c r="X2344" s="1"/>
      <c r="Y2344" s="1"/>
      <c r="Z2344" s="1"/>
      <c r="AA2344" s="1"/>
      <c r="AB2344" s="1"/>
      <c r="AC2344" s="65"/>
    </row>
    <row r="2345" spans="2:29" x14ac:dyDescent="0.25">
      <c r="B2345" s="1"/>
      <c r="C2345" s="1"/>
      <c r="D2345" s="1"/>
      <c r="E2345" s="1"/>
      <c r="F2345" s="1"/>
      <c r="G2345" s="1"/>
      <c r="H2345" s="1"/>
      <c r="I2345" s="1"/>
      <c r="J2345" s="9"/>
      <c r="K2345" s="1"/>
      <c r="L2345" s="1"/>
      <c r="M2345" s="1"/>
      <c r="N2345" s="9"/>
      <c r="O2345" s="11"/>
      <c r="P2345" s="1"/>
      <c r="Q2345" s="1"/>
      <c r="R2345" s="1"/>
      <c r="S2345" s="1"/>
      <c r="T2345" s="1"/>
      <c r="U2345" s="1"/>
      <c r="V2345" s="9"/>
      <c r="W2345" s="1"/>
      <c r="X2345" s="1"/>
      <c r="Y2345" s="1"/>
      <c r="Z2345" s="1"/>
      <c r="AA2345" s="1"/>
      <c r="AB2345" s="1"/>
      <c r="AC2345" s="65"/>
    </row>
    <row r="2346" spans="2:29" x14ac:dyDescent="0.25">
      <c r="B2346" s="1"/>
      <c r="C2346" s="1"/>
      <c r="D2346" s="1"/>
      <c r="E2346" s="1"/>
      <c r="F2346" s="1"/>
      <c r="G2346" s="1"/>
      <c r="H2346" s="1"/>
      <c r="I2346" s="1"/>
      <c r="J2346" s="9"/>
      <c r="K2346" s="1"/>
      <c r="L2346" s="1"/>
      <c r="M2346" s="1"/>
      <c r="N2346" s="9"/>
      <c r="O2346" s="11"/>
      <c r="P2346" s="1"/>
      <c r="Q2346" s="1"/>
      <c r="R2346" s="1"/>
      <c r="S2346" s="1"/>
      <c r="T2346" s="1"/>
      <c r="U2346" s="1"/>
      <c r="V2346" s="9"/>
      <c r="W2346" s="1"/>
      <c r="X2346" s="1"/>
      <c r="Y2346" s="1"/>
      <c r="Z2346" s="1"/>
      <c r="AA2346" s="1"/>
      <c r="AB2346" s="1"/>
      <c r="AC2346" s="65"/>
    </row>
    <row r="2347" spans="2:29" x14ac:dyDescent="0.25">
      <c r="B2347" s="1"/>
      <c r="C2347" s="1"/>
      <c r="D2347" s="1"/>
      <c r="E2347" s="1"/>
      <c r="F2347" s="1"/>
      <c r="G2347" s="1"/>
      <c r="H2347" s="1"/>
      <c r="I2347" s="1"/>
      <c r="J2347" s="9"/>
      <c r="K2347" s="1"/>
      <c r="L2347" s="1"/>
      <c r="M2347" s="1"/>
      <c r="N2347" s="9"/>
      <c r="O2347" s="11"/>
      <c r="P2347" s="1"/>
      <c r="Q2347" s="1"/>
      <c r="R2347" s="1"/>
      <c r="S2347" s="1"/>
      <c r="T2347" s="1"/>
      <c r="U2347" s="1"/>
      <c r="V2347" s="9"/>
      <c r="W2347" s="1"/>
      <c r="X2347" s="1"/>
      <c r="Y2347" s="1"/>
      <c r="Z2347" s="1"/>
      <c r="AA2347" s="1"/>
      <c r="AB2347" s="1"/>
      <c r="AC2347" s="65"/>
    </row>
    <row r="2348" spans="2:29" x14ac:dyDescent="0.25">
      <c r="B2348" s="1"/>
      <c r="C2348" s="1"/>
      <c r="D2348" s="1"/>
      <c r="E2348" s="1"/>
      <c r="F2348" s="1"/>
      <c r="G2348" s="1"/>
      <c r="H2348" s="1"/>
      <c r="I2348" s="1"/>
      <c r="J2348" s="9"/>
      <c r="K2348" s="1"/>
      <c r="L2348" s="1"/>
      <c r="M2348" s="1"/>
      <c r="N2348" s="9"/>
      <c r="O2348" s="11"/>
      <c r="P2348" s="1"/>
      <c r="Q2348" s="1"/>
      <c r="R2348" s="1"/>
      <c r="S2348" s="1"/>
      <c r="T2348" s="1"/>
      <c r="U2348" s="1"/>
      <c r="V2348" s="9"/>
      <c r="W2348" s="1"/>
      <c r="X2348" s="1"/>
      <c r="Y2348" s="1"/>
      <c r="Z2348" s="1"/>
      <c r="AA2348" s="1"/>
      <c r="AB2348" s="1"/>
      <c r="AC2348" s="65"/>
    </row>
    <row r="2349" spans="2:29" x14ac:dyDescent="0.25">
      <c r="B2349" s="1"/>
      <c r="C2349" s="1"/>
      <c r="D2349" s="1"/>
      <c r="E2349" s="1"/>
      <c r="F2349" s="1"/>
      <c r="G2349" s="1"/>
      <c r="H2349" s="1"/>
      <c r="I2349" s="1"/>
      <c r="J2349" s="9"/>
      <c r="K2349" s="1"/>
      <c r="L2349" s="1"/>
      <c r="M2349" s="1"/>
      <c r="N2349" s="9"/>
      <c r="O2349" s="11"/>
      <c r="P2349" s="1"/>
      <c r="Q2349" s="1"/>
      <c r="R2349" s="1"/>
      <c r="S2349" s="1"/>
      <c r="T2349" s="1"/>
      <c r="U2349" s="1"/>
      <c r="V2349" s="9"/>
      <c r="W2349" s="1"/>
      <c r="X2349" s="1"/>
      <c r="Y2349" s="1"/>
      <c r="Z2349" s="1"/>
      <c r="AA2349" s="1"/>
      <c r="AB2349" s="1"/>
      <c r="AC2349" s="65"/>
    </row>
    <row r="2350" spans="2:29" x14ac:dyDescent="0.25">
      <c r="B2350" s="1"/>
      <c r="C2350" s="1"/>
      <c r="D2350" s="1"/>
      <c r="E2350" s="1"/>
      <c r="F2350" s="1"/>
      <c r="G2350" s="1"/>
      <c r="H2350" s="1"/>
      <c r="I2350" s="1"/>
      <c r="J2350" s="9"/>
      <c r="K2350" s="1"/>
      <c r="L2350" s="1"/>
      <c r="M2350" s="1"/>
      <c r="N2350" s="9"/>
      <c r="O2350" s="11"/>
      <c r="P2350" s="1"/>
      <c r="Q2350" s="1"/>
      <c r="R2350" s="1"/>
      <c r="S2350" s="1"/>
      <c r="T2350" s="1"/>
      <c r="U2350" s="1"/>
      <c r="V2350" s="9"/>
      <c r="W2350" s="1"/>
      <c r="X2350" s="1"/>
      <c r="Y2350" s="1"/>
      <c r="Z2350" s="1"/>
      <c r="AA2350" s="1"/>
      <c r="AB2350" s="1"/>
      <c r="AC2350" s="65"/>
    </row>
    <row r="2351" spans="2:29" x14ac:dyDescent="0.25">
      <c r="B2351" s="1"/>
      <c r="C2351" s="1"/>
      <c r="D2351" s="1"/>
      <c r="E2351" s="1"/>
      <c r="F2351" s="1"/>
      <c r="G2351" s="1"/>
      <c r="H2351" s="1"/>
      <c r="I2351" s="1"/>
      <c r="J2351" s="9"/>
      <c r="K2351" s="1"/>
      <c r="L2351" s="1"/>
      <c r="M2351" s="1"/>
      <c r="N2351" s="9"/>
      <c r="O2351" s="11"/>
      <c r="P2351" s="1"/>
      <c r="Q2351" s="1"/>
      <c r="R2351" s="1"/>
      <c r="S2351" s="1"/>
      <c r="T2351" s="1"/>
      <c r="U2351" s="1"/>
      <c r="V2351" s="9"/>
      <c r="W2351" s="1"/>
      <c r="X2351" s="1"/>
      <c r="Y2351" s="1"/>
      <c r="Z2351" s="1"/>
      <c r="AA2351" s="1"/>
      <c r="AB2351" s="1"/>
      <c r="AC2351" s="65"/>
    </row>
    <row r="2352" spans="2:29" x14ac:dyDescent="0.25">
      <c r="B2352" s="1"/>
      <c r="C2352" s="1"/>
      <c r="D2352" s="1"/>
      <c r="E2352" s="1"/>
      <c r="F2352" s="1"/>
      <c r="G2352" s="1"/>
      <c r="H2352" s="1"/>
      <c r="I2352" s="1"/>
      <c r="J2352" s="9"/>
      <c r="K2352" s="1"/>
      <c r="L2352" s="1"/>
      <c r="M2352" s="1"/>
      <c r="N2352" s="9"/>
      <c r="O2352" s="11"/>
      <c r="P2352" s="1"/>
      <c r="Q2352" s="1"/>
      <c r="R2352" s="1"/>
      <c r="S2352" s="1"/>
      <c r="T2352" s="1"/>
      <c r="U2352" s="1"/>
      <c r="V2352" s="9"/>
      <c r="W2352" s="1"/>
      <c r="X2352" s="1"/>
      <c r="Y2352" s="1"/>
      <c r="Z2352" s="1"/>
      <c r="AA2352" s="1"/>
      <c r="AB2352" s="1"/>
      <c r="AC2352" s="65"/>
    </row>
    <row r="2353" spans="2:29" x14ac:dyDescent="0.25">
      <c r="B2353" s="1"/>
      <c r="C2353" s="1"/>
      <c r="D2353" s="1"/>
      <c r="E2353" s="1"/>
      <c r="F2353" s="1"/>
      <c r="G2353" s="1"/>
      <c r="H2353" s="1"/>
      <c r="I2353" s="1"/>
      <c r="J2353" s="9"/>
      <c r="K2353" s="1"/>
      <c r="L2353" s="1"/>
      <c r="M2353" s="1"/>
      <c r="N2353" s="9"/>
      <c r="O2353" s="11"/>
      <c r="P2353" s="1"/>
      <c r="Q2353" s="1"/>
      <c r="R2353" s="1"/>
      <c r="S2353" s="1"/>
      <c r="T2353" s="1"/>
      <c r="U2353" s="1"/>
      <c r="V2353" s="9"/>
      <c r="W2353" s="1"/>
      <c r="X2353" s="1"/>
      <c r="Y2353" s="1"/>
      <c r="Z2353" s="1"/>
      <c r="AA2353" s="1"/>
      <c r="AB2353" s="1"/>
      <c r="AC2353" s="65"/>
    </row>
    <row r="2354" spans="2:29" x14ac:dyDescent="0.25">
      <c r="B2354" s="1"/>
      <c r="C2354" s="1"/>
      <c r="D2354" s="1"/>
      <c r="E2354" s="1"/>
      <c r="F2354" s="1"/>
      <c r="G2354" s="1"/>
      <c r="H2354" s="1"/>
      <c r="I2354" s="1"/>
      <c r="J2354" s="9"/>
      <c r="K2354" s="1"/>
      <c r="L2354" s="1"/>
      <c r="M2354" s="1"/>
      <c r="N2354" s="9"/>
      <c r="O2354" s="11"/>
      <c r="P2354" s="1"/>
      <c r="Q2354" s="1"/>
      <c r="R2354" s="1"/>
      <c r="S2354" s="1"/>
      <c r="T2354" s="1"/>
      <c r="U2354" s="1"/>
      <c r="V2354" s="9"/>
      <c r="W2354" s="1"/>
      <c r="X2354" s="1"/>
      <c r="Y2354" s="1"/>
      <c r="Z2354" s="1"/>
      <c r="AA2354" s="1"/>
      <c r="AB2354" s="1"/>
      <c r="AC2354" s="65"/>
    </row>
    <row r="2355" spans="2:29" x14ac:dyDescent="0.25">
      <c r="B2355" s="1"/>
      <c r="C2355" s="1"/>
      <c r="D2355" s="1"/>
      <c r="E2355" s="1"/>
      <c r="F2355" s="1"/>
      <c r="G2355" s="1"/>
      <c r="H2355" s="1"/>
      <c r="I2355" s="1"/>
      <c r="J2355" s="9"/>
      <c r="K2355" s="1"/>
      <c r="L2355" s="1"/>
      <c r="M2355" s="1"/>
      <c r="N2355" s="9"/>
      <c r="O2355" s="11"/>
      <c r="P2355" s="1"/>
      <c r="Q2355" s="1"/>
      <c r="R2355" s="1"/>
      <c r="S2355" s="1"/>
      <c r="T2355" s="1"/>
      <c r="U2355" s="1"/>
      <c r="V2355" s="9"/>
      <c r="W2355" s="1"/>
      <c r="X2355" s="1"/>
      <c r="Y2355" s="1"/>
      <c r="Z2355" s="1"/>
      <c r="AA2355" s="1"/>
      <c r="AB2355" s="1"/>
      <c r="AC2355" s="65"/>
    </row>
    <row r="2356" spans="2:29" x14ac:dyDescent="0.25">
      <c r="B2356" s="1"/>
      <c r="C2356" s="1"/>
      <c r="D2356" s="1"/>
      <c r="E2356" s="1"/>
      <c r="F2356" s="1"/>
      <c r="G2356" s="1"/>
      <c r="H2356" s="1"/>
      <c r="I2356" s="1"/>
      <c r="J2356" s="9"/>
      <c r="K2356" s="1"/>
      <c r="L2356" s="1"/>
      <c r="M2356" s="1"/>
      <c r="N2356" s="9"/>
      <c r="O2356" s="11"/>
      <c r="P2356" s="1"/>
      <c r="Q2356" s="1"/>
      <c r="R2356" s="1"/>
      <c r="S2356" s="1"/>
      <c r="T2356" s="1"/>
      <c r="U2356" s="1"/>
      <c r="V2356" s="9"/>
      <c r="W2356" s="1"/>
      <c r="X2356" s="1"/>
      <c r="Y2356" s="1"/>
      <c r="Z2356" s="1"/>
      <c r="AA2356" s="1"/>
      <c r="AB2356" s="1"/>
      <c r="AC2356" s="65"/>
    </row>
    <row r="2357" spans="2:29" x14ac:dyDescent="0.25">
      <c r="B2357" s="1"/>
      <c r="C2357" s="1"/>
      <c r="D2357" s="1"/>
      <c r="E2357" s="1"/>
      <c r="F2357" s="1"/>
      <c r="G2357" s="1"/>
      <c r="H2357" s="1"/>
      <c r="I2357" s="1"/>
      <c r="J2357" s="9"/>
      <c r="K2357" s="1"/>
      <c r="L2357" s="1"/>
      <c r="M2357" s="1"/>
      <c r="N2357" s="9"/>
      <c r="O2357" s="11"/>
      <c r="P2357" s="1"/>
      <c r="Q2357" s="1"/>
      <c r="R2357" s="1"/>
      <c r="S2357" s="1"/>
      <c r="T2357" s="1"/>
      <c r="U2357" s="1"/>
      <c r="V2357" s="9"/>
      <c r="W2357" s="1"/>
      <c r="X2357" s="1"/>
      <c r="Y2357" s="1"/>
      <c r="Z2357" s="1"/>
      <c r="AA2357" s="1"/>
      <c r="AB2357" s="1"/>
      <c r="AC2357" s="65"/>
    </row>
    <row r="2358" spans="2:29" x14ac:dyDescent="0.25">
      <c r="B2358" s="1"/>
      <c r="C2358" s="1"/>
      <c r="D2358" s="1"/>
      <c r="E2358" s="1"/>
      <c r="F2358" s="1"/>
      <c r="G2358" s="1"/>
      <c r="H2358" s="1"/>
      <c r="I2358" s="1"/>
      <c r="J2358" s="9"/>
      <c r="K2358" s="1"/>
      <c r="L2358" s="1"/>
      <c r="M2358" s="1"/>
      <c r="N2358" s="9"/>
      <c r="O2358" s="11"/>
      <c r="P2358" s="1"/>
      <c r="Q2358" s="1"/>
      <c r="R2358" s="1"/>
      <c r="S2358" s="1"/>
      <c r="T2358" s="1"/>
      <c r="U2358" s="1"/>
      <c r="V2358" s="9"/>
      <c r="W2358" s="1"/>
      <c r="X2358" s="1"/>
      <c r="Y2358" s="1"/>
      <c r="Z2358" s="1"/>
      <c r="AA2358" s="1"/>
      <c r="AB2358" s="1"/>
      <c r="AC2358" s="65"/>
    </row>
    <row r="2359" spans="2:29" x14ac:dyDescent="0.25">
      <c r="B2359" s="1"/>
      <c r="C2359" s="1"/>
      <c r="D2359" s="1"/>
      <c r="E2359" s="1"/>
      <c r="F2359" s="1"/>
      <c r="G2359" s="1"/>
      <c r="H2359" s="1"/>
      <c r="I2359" s="1"/>
      <c r="J2359" s="9"/>
      <c r="K2359" s="1"/>
      <c r="L2359" s="1"/>
      <c r="M2359" s="1"/>
      <c r="N2359" s="9"/>
      <c r="O2359" s="11"/>
      <c r="P2359" s="1"/>
      <c r="Q2359" s="1"/>
      <c r="R2359" s="1"/>
      <c r="S2359" s="1"/>
      <c r="T2359" s="1"/>
      <c r="U2359" s="1"/>
      <c r="V2359" s="9"/>
      <c r="W2359" s="1"/>
      <c r="X2359" s="1"/>
      <c r="Y2359" s="1"/>
      <c r="Z2359" s="1"/>
      <c r="AA2359" s="1"/>
      <c r="AB2359" s="1"/>
      <c r="AC2359" s="65"/>
    </row>
    <row r="2360" spans="2:29" x14ac:dyDescent="0.25">
      <c r="B2360" s="1"/>
      <c r="C2360" s="1"/>
      <c r="D2360" s="1"/>
      <c r="E2360" s="1"/>
      <c r="F2360" s="1"/>
      <c r="G2360" s="1"/>
      <c r="H2360" s="1"/>
      <c r="I2360" s="1"/>
      <c r="J2360" s="9"/>
      <c r="K2360" s="1"/>
      <c r="L2360" s="1"/>
      <c r="M2360" s="1"/>
      <c r="N2360" s="9"/>
      <c r="O2360" s="11"/>
      <c r="P2360" s="1"/>
      <c r="Q2360" s="1"/>
      <c r="R2360" s="1"/>
      <c r="S2360" s="1"/>
      <c r="T2360" s="1"/>
      <c r="U2360" s="1"/>
      <c r="V2360" s="9"/>
      <c r="W2360" s="1"/>
      <c r="X2360" s="1"/>
      <c r="Y2360" s="1"/>
      <c r="Z2360" s="1"/>
      <c r="AA2360" s="1"/>
      <c r="AB2360" s="1"/>
      <c r="AC2360" s="65"/>
    </row>
    <row r="2361" spans="2:29" x14ac:dyDescent="0.25">
      <c r="B2361" s="1"/>
      <c r="C2361" s="1"/>
      <c r="D2361" s="1"/>
      <c r="E2361" s="1"/>
      <c r="F2361" s="1"/>
      <c r="G2361" s="1"/>
      <c r="H2361" s="1"/>
      <c r="I2361" s="1"/>
      <c r="J2361" s="9"/>
      <c r="K2361" s="1"/>
      <c r="L2361" s="1"/>
      <c r="M2361" s="1"/>
      <c r="N2361" s="9"/>
      <c r="O2361" s="11"/>
      <c r="P2361" s="1"/>
      <c r="Q2361" s="1"/>
      <c r="R2361" s="1"/>
      <c r="S2361" s="1"/>
      <c r="T2361" s="1"/>
      <c r="U2361" s="1"/>
      <c r="V2361" s="9"/>
      <c r="W2361" s="1"/>
      <c r="X2361" s="1"/>
      <c r="Y2361" s="1"/>
      <c r="Z2361" s="1"/>
      <c r="AA2361" s="1"/>
      <c r="AB2361" s="1"/>
      <c r="AC2361" s="65"/>
    </row>
    <row r="2362" spans="2:29" x14ac:dyDescent="0.25">
      <c r="B2362" s="1"/>
      <c r="C2362" s="1"/>
      <c r="D2362" s="1"/>
      <c r="E2362" s="1"/>
      <c r="F2362" s="1"/>
      <c r="G2362" s="1"/>
      <c r="H2362" s="1"/>
      <c r="I2362" s="1"/>
      <c r="J2362" s="9"/>
      <c r="K2362" s="1"/>
      <c r="L2362" s="1"/>
      <c r="M2362" s="1"/>
      <c r="N2362" s="9"/>
      <c r="O2362" s="11"/>
      <c r="P2362" s="1"/>
      <c r="Q2362" s="1"/>
      <c r="R2362" s="1"/>
      <c r="S2362" s="1"/>
      <c r="T2362" s="1"/>
      <c r="U2362" s="1"/>
      <c r="V2362" s="9"/>
      <c r="W2362" s="1"/>
      <c r="X2362" s="1"/>
      <c r="Y2362" s="1"/>
      <c r="Z2362" s="1"/>
      <c r="AA2362" s="1"/>
      <c r="AB2362" s="1"/>
      <c r="AC2362" s="65"/>
    </row>
    <row r="2363" spans="2:29" x14ac:dyDescent="0.25">
      <c r="B2363" s="1"/>
      <c r="C2363" s="1"/>
      <c r="D2363" s="1"/>
      <c r="E2363" s="1"/>
      <c r="F2363" s="1"/>
      <c r="G2363" s="1"/>
      <c r="H2363" s="1"/>
      <c r="I2363" s="1"/>
      <c r="J2363" s="9"/>
      <c r="K2363" s="1"/>
      <c r="L2363" s="1"/>
      <c r="M2363" s="1"/>
      <c r="N2363" s="9"/>
      <c r="O2363" s="11"/>
      <c r="P2363" s="1"/>
      <c r="Q2363" s="1"/>
      <c r="R2363" s="1"/>
      <c r="S2363" s="1"/>
      <c r="T2363" s="1"/>
      <c r="U2363" s="1"/>
      <c r="V2363" s="9"/>
      <c r="W2363" s="1"/>
      <c r="X2363" s="1"/>
      <c r="Y2363" s="1"/>
      <c r="Z2363" s="1"/>
      <c r="AA2363" s="1"/>
      <c r="AB2363" s="1"/>
      <c r="AC2363" s="65"/>
    </row>
    <row r="2364" spans="2:29" x14ac:dyDescent="0.25">
      <c r="B2364" s="1"/>
      <c r="C2364" s="1"/>
      <c r="D2364" s="1"/>
      <c r="E2364" s="1"/>
      <c r="F2364" s="1"/>
      <c r="G2364" s="1"/>
      <c r="H2364" s="1"/>
      <c r="I2364" s="1"/>
      <c r="J2364" s="9"/>
      <c r="K2364" s="1"/>
      <c r="L2364" s="1"/>
      <c r="M2364" s="1"/>
      <c r="N2364" s="9"/>
      <c r="O2364" s="11"/>
      <c r="P2364" s="1"/>
      <c r="Q2364" s="1"/>
      <c r="R2364" s="1"/>
      <c r="S2364" s="1"/>
      <c r="T2364" s="1"/>
      <c r="U2364" s="1"/>
      <c r="V2364" s="9"/>
      <c r="W2364" s="1"/>
      <c r="X2364" s="1"/>
      <c r="Y2364" s="1"/>
      <c r="Z2364" s="1"/>
      <c r="AA2364" s="1"/>
      <c r="AB2364" s="1"/>
      <c r="AC2364" s="65"/>
    </row>
    <row r="2365" spans="2:29" x14ac:dyDescent="0.25">
      <c r="B2365" s="1"/>
      <c r="C2365" s="1"/>
      <c r="D2365" s="1"/>
      <c r="E2365" s="1"/>
      <c r="F2365" s="1"/>
      <c r="G2365" s="1"/>
      <c r="H2365" s="1"/>
      <c r="I2365" s="1"/>
      <c r="J2365" s="9"/>
      <c r="K2365" s="1"/>
      <c r="L2365" s="1"/>
      <c r="M2365" s="1"/>
      <c r="N2365" s="9"/>
      <c r="O2365" s="11"/>
      <c r="P2365" s="1"/>
      <c r="Q2365" s="1"/>
      <c r="R2365" s="1"/>
      <c r="S2365" s="1"/>
      <c r="T2365" s="1"/>
      <c r="U2365" s="1"/>
      <c r="V2365" s="9"/>
      <c r="W2365" s="1"/>
      <c r="X2365" s="1"/>
      <c r="Y2365" s="1"/>
      <c r="Z2365" s="1"/>
      <c r="AA2365" s="1"/>
      <c r="AB2365" s="1"/>
      <c r="AC2365" s="65"/>
    </row>
    <row r="2366" spans="2:29" x14ac:dyDescent="0.25">
      <c r="B2366" s="1"/>
      <c r="C2366" s="1"/>
      <c r="D2366" s="1"/>
      <c r="E2366" s="1"/>
      <c r="F2366" s="1"/>
      <c r="G2366" s="1"/>
      <c r="H2366" s="1"/>
      <c r="I2366" s="1"/>
      <c r="J2366" s="9"/>
      <c r="K2366" s="1"/>
      <c r="L2366" s="1"/>
      <c r="M2366" s="1"/>
      <c r="N2366" s="9"/>
      <c r="O2366" s="11"/>
      <c r="P2366" s="1"/>
      <c r="Q2366" s="1"/>
      <c r="R2366" s="1"/>
      <c r="S2366" s="1"/>
      <c r="T2366" s="1"/>
      <c r="U2366" s="1"/>
      <c r="V2366" s="9"/>
      <c r="W2366" s="1"/>
      <c r="X2366" s="1"/>
      <c r="Y2366" s="1"/>
      <c r="Z2366" s="1"/>
      <c r="AA2366" s="1"/>
      <c r="AB2366" s="1"/>
      <c r="AC2366" s="65"/>
    </row>
    <row r="2367" spans="2:29" x14ac:dyDescent="0.25">
      <c r="B2367" s="1"/>
      <c r="C2367" s="1"/>
      <c r="D2367" s="1"/>
      <c r="E2367" s="1"/>
      <c r="F2367" s="1"/>
      <c r="G2367" s="1"/>
      <c r="H2367" s="1"/>
      <c r="I2367" s="1"/>
      <c r="J2367" s="9"/>
      <c r="K2367" s="1"/>
      <c r="L2367" s="1"/>
      <c r="M2367" s="1"/>
      <c r="N2367" s="9"/>
      <c r="O2367" s="11"/>
      <c r="P2367" s="1"/>
      <c r="Q2367" s="1"/>
      <c r="R2367" s="1"/>
      <c r="S2367" s="1"/>
      <c r="T2367" s="1"/>
      <c r="U2367" s="1"/>
      <c r="V2367" s="9"/>
      <c r="W2367" s="1"/>
      <c r="X2367" s="1"/>
      <c r="Y2367" s="1"/>
      <c r="Z2367" s="1"/>
      <c r="AA2367" s="1"/>
      <c r="AB2367" s="1"/>
      <c r="AC2367" s="65"/>
    </row>
    <row r="2368" spans="2:29" x14ac:dyDescent="0.25">
      <c r="B2368" s="1"/>
      <c r="C2368" s="1"/>
      <c r="D2368" s="1"/>
      <c r="E2368" s="1"/>
      <c r="F2368" s="1"/>
      <c r="G2368" s="1"/>
      <c r="H2368" s="1"/>
      <c r="I2368" s="1"/>
      <c r="J2368" s="9"/>
      <c r="K2368" s="1"/>
      <c r="L2368" s="1"/>
      <c r="M2368" s="1"/>
      <c r="N2368" s="9"/>
      <c r="O2368" s="11"/>
      <c r="P2368" s="1"/>
      <c r="Q2368" s="1"/>
      <c r="R2368" s="1"/>
      <c r="S2368" s="1"/>
      <c r="T2368" s="1"/>
      <c r="U2368" s="1"/>
      <c r="V2368" s="9"/>
      <c r="W2368" s="1"/>
      <c r="X2368" s="1"/>
      <c r="Y2368" s="1"/>
      <c r="Z2368" s="1"/>
      <c r="AA2368" s="1"/>
      <c r="AB2368" s="1"/>
      <c r="AC2368" s="65"/>
    </row>
    <row r="2369" spans="2:29" x14ac:dyDescent="0.25">
      <c r="B2369" s="1"/>
      <c r="C2369" s="1"/>
      <c r="D2369" s="1"/>
      <c r="E2369" s="1"/>
      <c r="F2369" s="1"/>
      <c r="G2369" s="1"/>
      <c r="H2369" s="1"/>
      <c r="I2369" s="1"/>
      <c r="J2369" s="9"/>
      <c r="K2369" s="1"/>
      <c r="L2369" s="1"/>
      <c r="M2369" s="1"/>
      <c r="N2369" s="9"/>
      <c r="O2369" s="11"/>
      <c r="P2369" s="1"/>
      <c r="Q2369" s="1"/>
      <c r="R2369" s="1"/>
      <c r="S2369" s="1"/>
      <c r="T2369" s="1"/>
      <c r="U2369" s="1"/>
      <c r="V2369" s="9"/>
      <c r="W2369" s="1"/>
      <c r="X2369" s="1"/>
      <c r="Y2369" s="1"/>
      <c r="Z2369" s="1"/>
      <c r="AA2369" s="1"/>
      <c r="AB2369" s="1"/>
      <c r="AC2369" s="65"/>
    </row>
    <row r="2370" spans="2:29" x14ac:dyDescent="0.25">
      <c r="B2370" s="1"/>
      <c r="C2370" s="1"/>
      <c r="D2370" s="1"/>
      <c r="E2370" s="1"/>
      <c r="F2370" s="1"/>
      <c r="G2370" s="1"/>
      <c r="H2370" s="1"/>
      <c r="I2370" s="1"/>
      <c r="J2370" s="9"/>
      <c r="K2370" s="1"/>
      <c r="L2370" s="1"/>
      <c r="M2370" s="1"/>
      <c r="N2370" s="9"/>
      <c r="O2370" s="11"/>
      <c r="P2370" s="1"/>
      <c r="Q2370" s="1"/>
      <c r="R2370" s="1"/>
      <c r="S2370" s="1"/>
      <c r="T2370" s="1"/>
      <c r="U2370" s="1"/>
      <c r="V2370" s="9"/>
      <c r="W2370" s="1"/>
      <c r="X2370" s="1"/>
      <c r="Y2370" s="1"/>
      <c r="Z2370" s="1"/>
      <c r="AA2370" s="1"/>
      <c r="AB2370" s="1"/>
      <c r="AC2370" s="65"/>
    </row>
    <row r="2371" spans="2:29" x14ac:dyDescent="0.25">
      <c r="B2371" s="1"/>
      <c r="C2371" s="1"/>
      <c r="D2371" s="1"/>
      <c r="E2371" s="1"/>
      <c r="F2371" s="1"/>
      <c r="G2371" s="1"/>
      <c r="H2371" s="1"/>
      <c r="I2371" s="1"/>
      <c r="J2371" s="9"/>
      <c r="K2371" s="1"/>
      <c r="L2371" s="1"/>
      <c r="M2371" s="1"/>
      <c r="N2371" s="9"/>
      <c r="O2371" s="11"/>
      <c r="P2371" s="1"/>
      <c r="Q2371" s="1"/>
      <c r="R2371" s="1"/>
      <c r="S2371" s="1"/>
      <c r="T2371" s="1"/>
      <c r="U2371" s="1"/>
      <c r="V2371" s="9"/>
      <c r="W2371" s="1"/>
      <c r="X2371" s="1"/>
      <c r="Y2371" s="1"/>
      <c r="Z2371" s="1"/>
      <c r="AA2371" s="1"/>
      <c r="AB2371" s="1"/>
      <c r="AC2371" s="65"/>
    </row>
    <row r="2372" spans="2:29" x14ac:dyDescent="0.25">
      <c r="B2372" s="1"/>
      <c r="C2372" s="1"/>
      <c r="D2372" s="1"/>
      <c r="E2372" s="1"/>
      <c r="F2372" s="1"/>
      <c r="G2372" s="1"/>
      <c r="H2372" s="1"/>
      <c r="I2372" s="1"/>
      <c r="J2372" s="9"/>
      <c r="K2372" s="1"/>
      <c r="L2372" s="1"/>
      <c r="M2372" s="1"/>
      <c r="N2372" s="9"/>
      <c r="O2372" s="11"/>
      <c r="P2372" s="1"/>
      <c r="Q2372" s="1"/>
      <c r="R2372" s="1"/>
      <c r="S2372" s="1"/>
      <c r="T2372" s="1"/>
      <c r="U2372" s="1"/>
      <c r="V2372" s="9"/>
      <c r="W2372" s="1"/>
      <c r="X2372" s="1"/>
      <c r="Y2372" s="1"/>
      <c r="Z2372" s="1"/>
      <c r="AA2372" s="1"/>
      <c r="AB2372" s="1"/>
      <c r="AC2372" s="65"/>
    </row>
    <row r="2373" spans="2:29" x14ac:dyDescent="0.25">
      <c r="B2373" s="1"/>
      <c r="C2373" s="1"/>
      <c r="D2373" s="1"/>
      <c r="E2373" s="1"/>
      <c r="F2373" s="1"/>
      <c r="G2373" s="1"/>
      <c r="H2373" s="1"/>
      <c r="I2373" s="1"/>
      <c r="J2373" s="9"/>
      <c r="K2373" s="1"/>
      <c r="L2373" s="1"/>
      <c r="M2373" s="1"/>
      <c r="N2373" s="9"/>
      <c r="O2373" s="11"/>
      <c r="P2373" s="1"/>
      <c r="Q2373" s="1"/>
      <c r="R2373" s="1"/>
      <c r="S2373" s="1"/>
      <c r="T2373" s="1"/>
      <c r="U2373" s="1"/>
      <c r="V2373" s="9"/>
      <c r="W2373" s="1"/>
      <c r="X2373" s="1"/>
      <c r="Y2373" s="1"/>
      <c r="Z2373" s="1"/>
      <c r="AA2373" s="1"/>
      <c r="AB2373" s="1"/>
      <c r="AC2373" s="65"/>
    </row>
    <row r="2374" spans="2:29" x14ac:dyDescent="0.25">
      <c r="B2374" s="1"/>
      <c r="C2374" s="1"/>
      <c r="D2374" s="1"/>
      <c r="E2374" s="1"/>
      <c r="F2374" s="1"/>
      <c r="G2374" s="1"/>
      <c r="H2374" s="1"/>
      <c r="I2374" s="1"/>
      <c r="J2374" s="9"/>
      <c r="K2374" s="1"/>
      <c r="L2374" s="1"/>
      <c r="M2374" s="1"/>
      <c r="N2374" s="9"/>
      <c r="O2374" s="11"/>
      <c r="P2374" s="1"/>
      <c r="Q2374" s="1"/>
      <c r="R2374" s="1"/>
      <c r="S2374" s="1"/>
      <c r="T2374" s="1"/>
      <c r="U2374" s="1"/>
      <c r="V2374" s="9"/>
      <c r="W2374" s="1"/>
      <c r="X2374" s="1"/>
      <c r="Y2374" s="1"/>
      <c r="Z2374" s="1"/>
      <c r="AA2374" s="1"/>
      <c r="AB2374" s="1"/>
      <c r="AC2374" s="65"/>
    </row>
    <row r="2375" spans="2:29" x14ac:dyDescent="0.25">
      <c r="B2375" s="1"/>
      <c r="C2375" s="1"/>
      <c r="D2375" s="1"/>
      <c r="E2375" s="1"/>
      <c r="F2375" s="1"/>
      <c r="G2375" s="1"/>
      <c r="H2375" s="1"/>
      <c r="I2375" s="1"/>
      <c r="J2375" s="9"/>
      <c r="K2375" s="1"/>
      <c r="L2375" s="1"/>
      <c r="M2375" s="1"/>
      <c r="N2375" s="9"/>
      <c r="O2375" s="11"/>
      <c r="P2375" s="1"/>
      <c r="Q2375" s="1"/>
      <c r="R2375" s="1"/>
      <c r="S2375" s="1"/>
      <c r="T2375" s="1"/>
      <c r="U2375" s="1"/>
      <c r="V2375" s="9"/>
      <c r="W2375" s="1"/>
      <c r="X2375" s="1"/>
      <c r="Y2375" s="1"/>
      <c r="Z2375" s="1"/>
      <c r="AA2375" s="1"/>
      <c r="AB2375" s="1"/>
      <c r="AC2375" s="65"/>
    </row>
    <row r="2376" spans="2:29" x14ac:dyDescent="0.25">
      <c r="B2376" s="1"/>
      <c r="C2376" s="1"/>
      <c r="D2376" s="1"/>
      <c r="E2376" s="1"/>
      <c r="F2376" s="1"/>
      <c r="G2376" s="1"/>
      <c r="H2376" s="1"/>
      <c r="I2376" s="1"/>
      <c r="J2376" s="9"/>
      <c r="K2376" s="1"/>
      <c r="L2376" s="1"/>
      <c r="M2376" s="1"/>
      <c r="N2376" s="9"/>
      <c r="O2376" s="11"/>
      <c r="P2376" s="1"/>
      <c r="Q2376" s="1"/>
      <c r="R2376" s="1"/>
      <c r="S2376" s="1"/>
      <c r="T2376" s="1"/>
      <c r="U2376" s="1"/>
      <c r="V2376" s="9"/>
      <c r="W2376" s="1"/>
      <c r="X2376" s="1"/>
      <c r="Y2376" s="1"/>
      <c r="Z2376" s="1"/>
      <c r="AA2376" s="1"/>
      <c r="AB2376" s="1"/>
      <c r="AC2376" s="65"/>
    </row>
    <row r="2377" spans="2:29" x14ac:dyDescent="0.25">
      <c r="B2377" s="1"/>
      <c r="C2377" s="1"/>
      <c r="D2377" s="1"/>
      <c r="E2377" s="1"/>
      <c r="F2377" s="1"/>
      <c r="G2377" s="1"/>
      <c r="H2377" s="1"/>
      <c r="I2377" s="1"/>
      <c r="J2377" s="9"/>
      <c r="K2377" s="1"/>
      <c r="L2377" s="1"/>
      <c r="M2377" s="1"/>
      <c r="N2377" s="9"/>
      <c r="O2377" s="11"/>
      <c r="P2377" s="1"/>
      <c r="Q2377" s="1"/>
      <c r="R2377" s="1"/>
      <c r="S2377" s="1"/>
      <c r="T2377" s="1"/>
      <c r="U2377" s="1"/>
      <c r="V2377" s="9"/>
      <c r="W2377" s="1"/>
      <c r="X2377" s="1"/>
      <c r="Y2377" s="1"/>
      <c r="Z2377" s="1"/>
      <c r="AA2377" s="1"/>
      <c r="AB2377" s="1"/>
      <c r="AC2377" s="65"/>
    </row>
    <row r="2378" spans="2:29" x14ac:dyDescent="0.25">
      <c r="B2378" s="1"/>
      <c r="C2378" s="1"/>
      <c r="D2378" s="1"/>
      <c r="E2378" s="1"/>
      <c r="F2378" s="1"/>
      <c r="G2378" s="1"/>
      <c r="H2378" s="1"/>
      <c r="I2378" s="1"/>
      <c r="J2378" s="9"/>
      <c r="K2378" s="1"/>
      <c r="L2378" s="1"/>
      <c r="M2378" s="1"/>
      <c r="N2378" s="9"/>
      <c r="O2378" s="11"/>
      <c r="P2378" s="1"/>
      <c r="Q2378" s="1"/>
      <c r="R2378" s="1"/>
      <c r="S2378" s="1"/>
      <c r="T2378" s="1"/>
      <c r="U2378" s="1"/>
      <c r="V2378" s="9"/>
      <c r="W2378" s="1"/>
      <c r="X2378" s="1"/>
      <c r="Y2378" s="1"/>
      <c r="Z2378" s="1"/>
      <c r="AA2378" s="1"/>
      <c r="AB2378" s="1"/>
      <c r="AC2378" s="65"/>
    </row>
    <row r="2379" spans="2:29" x14ac:dyDescent="0.25">
      <c r="B2379" s="1"/>
      <c r="C2379" s="1"/>
      <c r="D2379" s="1"/>
      <c r="E2379" s="1"/>
      <c r="F2379" s="1"/>
      <c r="G2379" s="1"/>
      <c r="H2379" s="1"/>
      <c r="I2379" s="1"/>
      <c r="J2379" s="9"/>
      <c r="K2379" s="1"/>
      <c r="L2379" s="1"/>
      <c r="M2379" s="1"/>
      <c r="N2379" s="9"/>
      <c r="O2379" s="11"/>
      <c r="P2379" s="1"/>
      <c r="Q2379" s="1"/>
      <c r="R2379" s="1"/>
      <c r="S2379" s="1"/>
      <c r="T2379" s="1"/>
      <c r="U2379" s="1"/>
      <c r="V2379" s="9"/>
      <c r="W2379" s="1"/>
      <c r="X2379" s="1"/>
      <c r="Y2379" s="1"/>
      <c r="Z2379" s="1"/>
      <c r="AA2379" s="1"/>
      <c r="AB2379" s="1"/>
      <c r="AC2379" s="65"/>
    </row>
    <row r="2380" spans="2:29" x14ac:dyDescent="0.25">
      <c r="B2380" s="1"/>
      <c r="C2380" s="1"/>
      <c r="D2380" s="1"/>
      <c r="E2380" s="1"/>
      <c r="F2380" s="1"/>
      <c r="G2380" s="1"/>
      <c r="H2380" s="1"/>
      <c r="I2380" s="1"/>
      <c r="J2380" s="9"/>
      <c r="K2380" s="1"/>
      <c r="L2380" s="1"/>
      <c r="M2380" s="1"/>
      <c r="N2380" s="9"/>
      <c r="O2380" s="11"/>
      <c r="P2380" s="1"/>
      <c r="Q2380" s="1"/>
      <c r="R2380" s="1"/>
      <c r="S2380" s="1"/>
      <c r="T2380" s="1"/>
      <c r="U2380" s="1"/>
      <c r="V2380" s="9"/>
      <c r="W2380" s="1"/>
      <c r="X2380" s="1"/>
      <c r="Y2380" s="1"/>
      <c r="Z2380" s="1"/>
      <c r="AA2380" s="1"/>
      <c r="AB2380" s="1"/>
      <c r="AC2380" s="65"/>
    </row>
    <row r="2381" spans="2:29" x14ac:dyDescent="0.25">
      <c r="B2381" s="1"/>
      <c r="C2381" s="1"/>
      <c r="D2381" s="1"/>
      <c r="E2381" s="1"/>
      <c r="F2381" s="1"/>
      <c r="G2381" s="1"/>
      <c r="H2381" s="1"/>
      <c r="I2381" s="1"/>
      <c r="J2381" s="9"/>
      <c r="K2381" s="1"/>
      <c r="L2381" s="1"/>
      <c r="M2381" s="1"/>
      <c r="N2381" s="9"/>
      <c r="O2381" s="11"/>
      <c r="P2381" s="1"/>
      <c r="Q2381" s="1"/>
      <c r="R2381" s="1"/>
      <c r="S2381" s="1"/>
      <c r="T2381" s="1"/>
      <c r="U2381" s="1"/>
      <c r="V2381" s="9"/>
      <c r="W2381" s="1"/>
      <c r="X2381" s="1"/>
      <c r="Y2381" s="1"/>
      <c r="Z2381" s="1"/>
      <c r="AA2381" s="1"/>
      <c r="AB2381" s="1"/>
      <c r="AC2381" s="65"/>
    </row>
    <row r="2382" spans="2:29" x14ac:dyDescent="0.25">
      <c r="B2382" s="1"/>
      <c r="C2382" s="1"/>
      <c r="D2382" s="1"/>
      <c r="E2382" s="1"/>
      <c r="F2382" s="1"/>
      <c r="G2382" s="1"/>
      <c r="H2382" s="1"/>
      <c r="I2382" s="1"/>
      <c r="J2382" s="9"/>
      <c r="K2382" s="1"/>
      <c r="L2382" s="1"/>
      <c r="M2382" s="1"/>
      <c r="N2382" s="9"/>
      <c r="O2382" s="11"/>
      <c r="P2382" s="1"/>
      <c r="Q2382" s="1"/>
      <c r="R2382" s="1"/>
      <c r="S2382" s="1"/>
      <c r="T2382" s="1"/>
      <c r="U2382" s="1"/>
      <c r="V2382" s="9"/>
      <c r="W2382" s="1"/>
      <c r="X2382" s="1"/>
      <c r="Y2382" s="1"/>
      <c r="Z2382" s="1"/>
      <c r="AA2382" s="1"/>
      <c r="AB2382" s="1"/>
      <c r="AC2382" s="65"/>
    </row>
    <row r="2383" spans="2:29" x14ac:dyDescent="0.25">
      <c r="B2383" s="1"/>
      <c r="C2383" s="1"/>
      <c r="D2383" s="1"/>
      <c r="E2383" s="1"/>
      <c r="F2383" s="1"/>
      <c r="G2383" s="1"/>
      <c r="H2383" s="1"/>
      <c r="I2383" s="1"/>
      <c r="J2383" s="9"/>
      <c r="K2383" s="1"/>
      <c r="L2383" s="1"/>
      <c r="M2383" s="1"/>
      <c r="N2383" s="9"/>
      <c r="O2383" s="11"/>
      <c r="P2383" s="1"/>
      <c r="Q2383" s="1"/>
      <c r="R2383" s="1"/>
      <c r="S2383" s="1"/>
      <c r="T2383" s="1"/>
      <c r="U2383" s="1"/>
      <c r="V2383" s="9"/>
      <c r="W2383" s="1"/>
      <c r="X2383" s="1"/>
      <c r="Y2383" s="1"/>
      <c r="Z2383" s="1"/>
      <c r="AA2383" s="1"/>
      <c r="AB2383" s="1"/>
      <c r="AC2383" s="65"/>
    </row>
    <row r="2384" spans="2:29" x14ac:dyDescent="0.25">
      <c r="B2384" s="1"/>
      <c r="C2384" s="1"/>
      <c r="D2384" s="1"/>
      <c r="E2384" s="1"/>
      <c r="F2384" s="1"/>
      <c r="G2384" s="1"/>
      <c r="H2384" s="1"/>
      <c r="I2384" s="1"/>
      <c r="J2384" s="9"/>
      <c r="K2384" s="1"/>
      <c r="L2384" s="1"/>
      <c r="M2384" s="1"/>
      <c r="N2384" s="9"/>
      <c r="O2384" s="11"/>
      <c r="P2384" s="1"/>
      <c r="Q2384" s="1"/>
      <c r="R2384" s="1"/>
      <c r="S2384" s="1"/>
      <c r="T2384" s="1"/>
      <c r="U2384" s="1"/>
      <c r="V2384" s="9"/>
      <c r="W2384" s="1"/>
      <c r="X2384" s="1"/>
      <c r="Y2384" s="1"/>
      <c r="Z2384" s="1"/>
      <c r="AA2384" s="1"/>
      <c r="AB2384" s="1"/>
      <c r="AC2384" s="65"/>
    </row>
    <row r="2385" spans="2:29" x14ac:dyDescent="0.25">
      <c r="B2385" s="1"/>
      <c r="C2385" s="1"/>
      <c r="D2385" s="1"/>
      <c r="E2385" s="1"/>
      <c r="F2385" s="1"/>
      <c r="G2385" s="1"/>
      <c r="H2385" s="1"/>
      <c r="I2385" s="1"/>
      <c r="J2385" s="9"/>
      <c r="K2385" s="1"/>
      <c r="L2385" s="1"/>
      <c r="M2385" s="1"/>
      <c r="N2385" s="9"/>
      <c r="O2385" s="11"/>
      <c r="P2385" s="1"/>
      <c r="Q2385" s="1"/>
      <c r="R2385" s="1"/>
      <c r="S2385" s="1"/>
      <c r="T2385" s="1"/>
      <c r="U2385" s="1"/>
      <c r="V2385" s="9"/>
      <c r="W2385" s="1"/>
      <c r="X2385" s="1"/>
      <c r="Y2385" s="1"/>
      <c r="Z2385" s="1"/>
      <c r="AA2385" s="1"/>
      <c r="AB2385" s="1"/>
      <c r="AC2385" s="65"/>
    </row>
    <row r="2386" spans="2:29" x14ac:dyDescent="0.25">
      <c r="B2386" s="1"/>
      <c r="C2386" s="1"/>
      <c r="D2386" s="1"/>
      <c r="E2386" s="1"/>
      <c r="F2386" s="1"/>
      <c r="G2386" s="1"/>
      <c r="H2386" s="1"/>
      <c r="I2386" s="1"/>
      <c r="J2386" s="9"/>
      <c r="K2386" s="1"/>
      <c r="L2386" s="1"/>
      <c r="M2386" s="1"/>
      <c r="N2386" s="9"/>
      <c r="O2386" s="11"/>
      <c r="P2386" s="1"/>
      <c r="Q2386" s="1"/>
      <c r="R2386" s="1"/>
      <c r="S2386" s="1"/>
      <c r="T2386" s="1"/>
      <c r="U2386" s="1"/>
      <c r="V2386" s="9"/>
      <c r="W2386" s="1"/>
      <c r="X2386" s="1"/>
      <c r="Y2386" s="1"/>
      <c r="Z2386" s="1"/>
      <c r="AA2386" s="1"/>
      <c r="AB2386" s="1"/>
      <c r="AC2386" s="65"/>
    </row>
    <row r="2387" spans="2:29" x14ac:dyDescent="0.25">
      <c r="B2387" s="1"/>
      <c r="C2387" s="1"/>
      <c r="D2387" s="1"/>
      <c r="E2387" s="1"/>
      <c r="F2387" s="1"/>
      <c r="G2387" s="1"/>
      <c r="H2387" s="1"/>
      <c r="I2387" s="1"/>
      <c r="J2387" s="9"/>
      <c r="K2387" s="1"/>
      <c r="L2387" s="1"/>
      <c r="M2387" s="1"/>
      <c r="N2387" s="9"/>
      <c r="O2387" s="11"/>
      <c r="P2387" s="1"/>
      <c r="Q2387" s="1"/>
      <c r="R2387" s="1"/>
      <c r="S2387" s="1"/>
      <c r="T2387" s="1"/>
      <c r="U2387" s="1"/>
      <c r="V2387" s="9"/>
      <c r="W2387" s="1"/>
      <c r="X2387" s="1"/>
      <c r="Y2387" s="1"/>
      <c r="Z2387" s="1"/>
      <c r="AA2387" s="1"/>
      <c r="AB2387" s="1"/>
      <c r="AC2387" s="65"/>
    </row>
    <row r="2388" spans="2:29" x14ac:dyDescent="0.25">
      <c r="B2388" s="1"/>
      <c r="C2388" s="1"/>
      <c r="D2388" s="1"/>
      <c r="E2388" s="1"/>
      <c r="F2388" s="1"/>
      <c r="G2388" s="1"/>
      <c r="H2388" s="1"/>
      <c r="I2388" s="1"/>
      <c r="J2388" s="9"/>
      <c r="K2388" s="1"/>
      <c r="L2388" s="1"/>
      <c r="M2388" s="1"/>
      <c r="N2388" s="9"/>
      <c r="O2388" s="11"/>
      <c r="P2388" s="1"/>
      <c r="Q2388" s="1"/>
      <c r="R2388" s="1"/>
      <c r="S2388" s="1"/>
      <c r="T2388" s="1"/>
      <c r="U2388" s="1"/>
      <c r="V2388" s="9"/>
      <c r="W2388" s="1"/>
      <c r="X2388" s="1"/>
      <c r="Y2388" s="1"/>
      <c r="Z2388" s="1"/>
      <c r="AA2388" s="1"/>
      <c r="AB2388" s="1"/>
      <c r="AC2388" s="65"/>
    </row>
    <row r="2389" spans="2:29" x14ac:dyDescent="0.25">
      <c r="B2389" s="1"/>
      <c r="C2389" s="1"/>
      <c r="D2389" s="1"/>
      <c r="E2389" s="1"/>
      <c r="F2389" s="1"/>
      <c r="G2389" s="1"/>
      <c r="H2389" s="1"/>
      <c r="I2389" s="1"/>
      <c r="J2389" s="9"/>
      <c r="K2389" s="1"/>
      <c r="L2389" s="1"/>
      <c r="M2389" s="1"/>
      <c r="N2389" s="9"/>
      <c r="O2389" s="11"/>
      <c r="P2389" s="1"/>
      <c r="Q2389" s="1"/>
      <c r="R2389" s="1"/>
      <c r="S2389" s="1"/>
      <c r="T2389" s="1"/>
      <c r="U2389" s="1"/>
      <c r="V2389" s="9"/>
      <c r="W2389" s="1"/>
      <c r="X2389" s="1"/>
      <c r="Y2389" s="1"/>
      <c r="Z2389" s="1"/>
      <c r="AA2389" s="1"/>
      <c r="AB2389" s="1"/>
      <c r="AC2389" s="65"/>
    </row>
    <row r="2390" spans="2:29" x14ac:dyDescent="0.25">
      <c r="B2390" s="1"/>
      <c r="C2390" s="1"/>
      <c r="D2390" s="1"/>
      <c r="E2390" s="1"/>
      <c r="F2390" s="1"/>
      <c r="G2390" s="1"/>
      <c r="H2390" s="1"/>
      <c r="I2390" s="1"/>
      <c r="J2390" s="9"/>
      <c r="K2390" s="1"/>
      <c r="L2390" s="1"/>
      <c r="M2390" s="1"/>
      <c r="N2390" s="9"/>
      <c r="O2390" s="11"/>
      <c r="P2390" s="1"/>
      <c r="Q2390" s="1"/>
      <c r="R2390" s="1"/>
      <c r="S2390" s="1"/>
      <c r="T2390" s="1"/>
      <c r="U2390" s="1"/>
      <c r="V2390" s="9"/>
      <c r="W2390" s="1"/>
      <c r="X2390" s="1"/>
      <c r="Y2390" s="1"/>
      <c r="Z2390" s="1"/>
      <c r="AA2390" s="1"/>
      <c r="AB2390" s="1"/>
      <c r="AC2390" s="65"/>
    </row>
    <row r="2391" spans="2:29" x14ac:dyDescent="0.25">
      <c r="B2391" s="1"/>
      <c r="C2391" s="1"/>
      <c r="D2391" s="1"/>
      <c r="E2391" s="1"/>
      <c r="F2391" s="1"/>
      <c r="G2391" s="1"/>
      <c r="H2391" s="1"/>
      <c r="I2391" s="1"/>
      <c r="J2391" s="9"/>
      <c r="K2391" s="1"/>
      <c r="L2391" s="1"/>
      <c r="M2391" s="1"/>
      <c r="N2391" s="9"/>
      <c r="O2391" s="11"/>
      <c r="P2391" s="1"/>
      <c r="Q2391" s="1"/>
      <c r="R2391" s="1"/>
      <c r="S2391" s="1"/>
      <c r="T2391" s="1"/>
      <c r="U2391" s="1"/>
      <c r="V2391" s="9"/>
      <c r="W2391" s="1"/>
      <c r="X2391" s="1"/>
      <c r="Y2391" s="1"/>
      <c r="Z2391" s="1"/>
      <c r="AA2391" s="1"/>
      <c r="AB2391" s="1"/>
      <c r="AC2391" s="65"/>
    </row>
    <row r="2392" spans="2:29" x14ac:dyDescent="0.25">
      <c r="B2392" s="1"/>
      <c r="C2392" s="1"/>
      <c r="D2392" s="1"/>
      <c r="E2392" s="1"/>
      <c r="F2392" s="1"/>
      <c r="G2392" s="1"/>
      <c r="H2392" s="1"/>
      <c r="I2392" s="1"/>
      <c r="J2392" s="9"/>
      <c r="K2392" s="1"/>
      <c r="L2392" s="1"/>
      <c r="M2392" s="1"/>
      <c r="N2392" s="9"/>
      <c r="O2392" s="11"/>
      <c r="P2392" s="1"/>
      <c r="Q2392" s="1"/>
      <c r="R2392" s="1"/>
      <c r="S2392" s="1"/>
      <c r="T2392" s="1"/>
      <c r="U2392" s="1"/>
      <c r="V2392" s="9"/>
      <c r="W2392" s="1"/>
      <c r="X2392" s="1"/>
      <c r="Y2392" s="1"/>
      <c r="Z2392" s="1"/>
      <c r="AA2392" s="1"/>
      <c r="AB2392" s="1"/>
      <c r="AC2392" s="65"/>
    </row>
    <row r="2393" spans="2:29" x14ac:dyDescent="0.25">
      <c r="B2393" s="1"/>
      <c r="C2393" s="1"/>
      <c r="D2393" s="1"/>
      <c r="E2393" s="1"/>
      <c r="F2393" s="1"/>
      <c r="G2393" s="1"/>
      <c r="H2393" s="1"/>
      <c r="I2393" s="1"/>
      <c r="J2393" s="9"/>
      <c r="K2393" s="1"/>
      <c r="L2393" s="1"/>
      <c r="M2393" s="1"/>
      <c r="N2393" s="9"/>
      <c r="O2393" s="11"/>
      <c r="P2393" s="1"/>
      <c r="Q2393" s="1"/>
      <c r="R2393" s="1"/>
      <c r="S2393" s="1"/>
      <c r="T2393" s="1"/>
      <c r="U2393" s="1"/>
      <c r="V2393" s="9"/>
      <c r="W2393" s="1"/>
      <c r="X2393" s="1"/>
      <c r="Y2393" s="1"/>
      <c r="Z2393" s="1"/>
      <c r="AA2393" s="1"/>
      <c r="AB2393" s="1"/>
      <c r="AC2393" s="65"/>
    </row>
    <row r="2394" spans="2:29" x14ac:dyDescent="0.25">
      <c r="B2394" s="1"/>
      <c r="C2394" s="1"/>
      <c r="D2394" s="1"/>
      <c r="E2394" s="1"/>
      <c r="F2394" s="1"/>
      <c r="G2394" s="1"/>
      <c r="H2394" s="1"/>
      <c r="I2394" s="1"/>
      <c r="J2394" s="9"/>
      <c r="K2394" s="1"/>
      <c r="L2394" s="1"/>
      <c r="M2394" s="1"/>
      <c r="N2394" s="9"/>
      <c r="O2394" s="11"/>
      <c r="P2394" s="1"/>
      <c r="Q2394" s="1"/>
      <c r="R2394" s="1"/>
      <c r="S2394" s="1"/>
      <c r="T2394" s="1"/>
      <c r="U2394" s="1"/>
      <c r="V2394" s="9"/>
      <c r="W2394" s="1"/>
      <c r="X2394" s="1"/>
      <c r="Y2394" s="1"/>
      <c r="Z2394" s="1"/>
      <c r="AA2394" s="1"/>
      <c r="AB2394" s="1"/>
      <c r="AC2394" s="65"/>
    </row>
    <row r="2395" spans="2:29" x14ac:dyDescent="0.25">
      <c r="B2395" s="1"/>
      <c r="C2395" s="1"/>
      <c r="D2395" s="1"/>
      <c r="E2395" s="1"/>
      <c r="F2395" s="1"/>
      <c r="G2395" s="1"/>
      <c r="H2395" s="1"/>
      <c r="I2395" s="1"/>
      <c r="J2395" s="9"/>
      <c r="K2395" s="1"/>
      <c r="L2395" s="1"/>
      <c r="M2395" s="1"/>
      <c r="N2395" s="9"/>
      <c r="O2395" s="11"/>
      <c r="P2395" s="1"/>
      <c r="Q2395" s="1"/>
      <c r="R2395" s="1"/>
      <c r="S2395" s="1"/>
      <c r="T2395" s="1"/>
      <c r="U2395" s="1"/>
      <c r="V2395" s="9"/>
      <c r="W2395" s="1"/>
      <c r="X2395" s="1"/>
      <c r="Y2395" s="1"/>
      <c r="Z2395" s="1"/>
      <c r="AA2395" s="1"/>
      <c r="AB2395" s="1"/>
      <c r="AC2395" s="65"/>
    </row>
    <row r="2396" spans="2:29" x14ac:dyDescent="0.25">
      <c r="B2396" s="1"/>
      <c r="C2396" s="1"/>
      <c r="D2396" s="1"/>
      <c r="E2396" s="1"/>
      <c r="F2396" s="1"/>
      <c r="G2396" s="1"/>
      <c r="H2396" s="1"/>
      <c r="I2396" s="1"/>
      <c r="J2396" s="9"/>
      <c r="K2396" s="1"/>
      <c r="L2396" s="1"/>
      <c r="M2396" s="1"/>
      <c r="N2396" s="9"/>
      <c r="O2396" s="11"/>
      <c r="P2396" s="1"/>
      <c r="Q2396" s="1"/>
      <c r="R2396" s="1"/>
      <c r="S2396" s="1"/>
      <c r="T2396" s="1"/>
      <c r="U2396" s="1"/>
      <c r="V2396" s="9"/>
      <c r="W2396" s="1"/>
      <c r="X2396" s="1"/>
      <c r="Y2396" s="1"/>
      <c r="Z2396" s="1"/>
      <c r="AA2396" s="1"/>
      <c r="AB2396" s="1"/>
      <c r="AC2396" s="65"/>
    </row>
    <row r="2397" spans="2:29" x14ac:dyDescent="0.25">
      <c r="B2397" s="1"/>
      <c r="C2397" s="1"/>
      <c r="D2397" s="1"/>
      <c r="E2397" s="1"/>
      <c r="F2397" s="1"/>
      <c r="G2397" s="1"/>
      <c r="H2397" s="1"/>
      <c r="I2397" s="1"/>
      <c r="J2397" s="9"/>
      <c r="K2397" s="1"/>
      <c r="L2397" s="1"/>
      <c r="M2397" s="1"/>
      <c r="N2397" s="9"/>
      <c r="O2397" s="11"/>
      <c r="P2397" s="1"/>
      <c r="Q2397" s="1"/>
      <c r="R2397" s="1"/>
      <c r="S2397" s="1"/>
      <c r="T2397" s="1"/>
      <c r="U2397" s="1"/>
      <c r="V2397" s="9"/>
      <c r="W2397" s="1"/>
      <c r="X2397" s="1"/>
      <c r="Y2397" s="1"/>
      <c r="Z2397" s="1"/>
      <c r="AA2397" s="1"/>
      <c r="AB2397" s="1"/>
      <c r="AC2397" s="65"/>
    </row>
    <row r="2398" spans="2:29" x14ac:dyDescent="0.25">
      <c r="B2398" s="1"/>
      <c r="C2398" s="1"/>
      <c r="D2398" s="1"/>
      <c r="E2398" s="1"/>
      <c r="F2398" s="1"/>
      <c r="G2398" s="1"/>
      <c r="H2398" s="1"/>
      <c r="I2398" s="1"/>
      <c r="J2398" s="9"/>
      <c r="K2398" s="1"/>
      <c r="L2398" s="1"/>
      <c r="M2398" s="1"/>
      <c r="N2398" s="9"/>
      <c r="O2398" s="11"/>
      <c r="P2398" s="1"/>
      <c r="Q2398" s="1"/>
      <c r="R2398" s="1"/>
      <c r="S2398" s="1"/>
      <c r="T2398" s="1"/>
      <c r="U2398" s="1"/>
      <c r="V2398" s="9"/>
      <c r="W2398" s="1"/>
      <c r="X2398" s="1"/>
      <c r="Y2398" s="1"/>
      <c r="Z2398" s="1"/>
      <c r="AA2398" s="1"/>
      <c r="AB2398" s="1"/>
      <c r="AC2398" s="65"/>
    </row>
    <row r="2399" spans="2:29" x14ac:dyDescent="0.25">
      <c r="B2399" s="1"/>
      <c r="C2399" s="1"/>
      <c r="D2399" s="1"/>
      <c r="E2399" s="1"/>
      <c r="F2399" s="1"/>
      <c r="G2399" s="1"/>
      <c r="H2399" s="1"/>
      <c r="I2399" s="1"/>
      <c r="J2399" s="9"/>
      <c r="K2399" s="1"/>
      <c r="L2399" s="1"/>
      <c r="M2399" s="1"/>
      <c r="N2399" s="9"/>
      <c r="O2399" s="11"/>
      <c r="P2399" s="1"/>
      <c r="Q2399" s="1"/>
      <c r="R2399" s="1"/>
      <c r="S2399" s="1"/>
      <c r="T2399" s="1"/>
      <c r="U2399" s="1"/>
      <c r="V2399" s="9"/>
      <c r="W2399" s="1"/>
      <c r="X2399" s="1"/>
      <c r="Y2399" s="1"/>
      <c r="Z2399" s="1"/>
      <c r="AA2399" s="1"/>
      <c r="AB2399" s="1"/>
      <c r="AC2399" s="65"/>
    </row>
    <row r="2400" spans="2:29" x14ac:dyDescent="0.25">
      <c r="B2400" s="1"/>
      <c r="C2400" s="1"/>
      <c r="D2400" s="1"/>
      <c r="E2400" s="1"/>
      <c r="F2400" s="1"/>
      <c r="G2400" s="1"/>
      <c r="H2400" s="1"/>
      <c r="I2400" s="1"/>
      <c r="J2400" s="9"/>
      <c r="K2400" s="1"/>
      <c r="L2400" s="1"/>
      <c r="M2400" s="1"/>
      <c r="N2400" s="9"/>
      <c r="O2400" s="11"/>
      <c r="P2400" s="1"/>
      <c r="Q2400" s="1"/>
      <c r="R2400" s="1"/>
      <c r="S2400" s="1"/>
      <c r="T2400" s="1"/>
      <c r="U2400" s="1"/>
      <c r="V2400" s="9"/>
      <c r="W2400" s="1"/>
      <c r="X2400" s="1"/>
      <c r="Y2400" s="1"/>
      <c r="Z2400" s="1"/>
      <c r="AA2400" s="1"/>
      <c r="AB2400" s="1"/>
      <c r="AC2400" s="65"/>
    </row>
    <row r="2401" spans="2:29" x14ac:dyDescent="0.25">
      <c r="B2401" s="1"/>
      <c r="C2401" s="1"/>
      <c r="D2401" s="1"/>
      <c r="E2401" s="1"/>
      <c r="F2401" s="1"/>
      <c r="G2401" s="1"/>
      <c r="H2401" s="1"/>
      <c r="I2401" s="1"/>
      <c r="J2401" s="9"/>
      <c r="K2401" s="1"/>
      <c r="L2401" s="1"/>
      <c r="M2401" s="1"/>
      <c r="N2401" s="9"/>
      <c r="O2401" s="11"/>
      <c r="P2401" s="1"/>
      <c r="Q2401" s="1"/>
      <c r="R2401" s="1"/>
      <c r="S2401" s="1"/>
      <c r="T2401" s="1"/>
      <c r="U2401" s="1"/>
      <c r="V2401" s="9"/>
      <c r="W2401" s="1"/>
      <c r="X2401" s="1"/>
      <c r="Y2401" s="1"/>
      <c r="Z2401" s="1"/>
      <c r="AA2401" s="1"/>
      <c r="AB2401" s="1"/>
      <c r="AC2401" s="65"/>
    </row>
    <row r="2402" spans="2:29" x14ac:dyDescent="0.25">
      <c r="B2402" s="1"/>
      <c r="C2402" s="1"/>
      <c r="D2402" s="1"/>
      <c r="E2402" s="1"/>
      <c r="F2402" s="1"/>
      <c r="G2402" s="1"/>
      <c r="H2402" s="1"/>
      <c r="I2402" s="1"/>
      <c r="J2402" s="9"/>
      <c r="K2402" s="1"/>
      <c r="L2402" s="1"/>
      <c r="M2402" s="1"/>
      <c r="N2402" s="9"/>
      <c r="O2402" s="11"/>
      <c r="P2402" s="1"/>
      <c r="Q2402" s="1"/>
      <c r="R2402" s="1"/>
      <c r="S2402" s="1"/>
      <c r="T2402" s="1"/>
      <c r="U2402" s="1"/>
      <c r="V2402" s="9"/>
      <c r="W2402" s="1"/>
      <c r="X2402" s="1"/>
      <c r="Y2402" s="1"/>
      <c r="Z2402" s="1"/>
      <c r="AA2402" s="1"/>
      <c r="AB2402" s="1"/>
      <c r="AC2402" s="65"/>
    </row>
    <row r="2403" spans="2:29" x14ac:dyDescent="0.25">
      <c r="B2403" s="1"/>
      <c r="C2403" s="1"/>
      <c r="D2403" s="1"/>
      <c r="E2403" s="1"/>
      <c r="F2403" s="1"/>
      <c r="G2403" s="1"/>
      <c r="H2403" s="1"/>
      <c r="I2403" s="1"/>
      <c r="J2403" s="9"/>
      <c r="K2403" s="1"/>
      <c r="L2403" s="1"/>
      <c r="M2403" s="1"/>
      <c r="N2403" s="9"/>
      <c r="O2403" s="11"/>
      <c r="P2403" s="1"/>
      <c r="Q2403" s="1"/>
      <c r="R2403" s="1"/>
      <c r="S2403" s="1"/>
      <c r="T2403" s="1"/>
      <c r="U2403" s="1"/>
      <c r="V2403" s="9"/>
      <c r="W2403" s="1"/>
      <c r="X2403" s="1"/>
      <c r="Y2403" s="1"/>
      <c r="Z2403" s="1"/>
      <c r="AA2403" s="1"/>
      <c r="AB2403" s="1"/>
      <c r="AC2403" s="65"/>
    </row>
    <row r="2404" spans="2:29" x14ac:dyDescent="0.25">
      <c r="B2404" s="1"/>
      <c r="C2404" s="1"/>
      <c r="D2404" s="1"/>
      <c r="E2404" s="1"/>
      <c r="F2404" s="1"/>
      <c r="G2404" s="1"/>
      <c r="H2404" s="1"/>
      <c r="I2404" s="1"/>
      <c r="J2404" s="9"/>
      <c r="K2404" s="1"/>
      <c r="L2404" s="1"/>
      <c r="M2404" s="1"/>
      <c r="N2404" s="9"/>
      <c r="O2404" s="11"/>
      <c r="P2404" s="1"/>
      <c r="Q2404" s="1"/>
      <c r="R2404" s="1"/>
      <c r="S2404" s="1"/>
      <c r="T2404" s="1"/>
      <c r="U2404" s="1"/>
      <c r="V2404" s="9"/>
      <c r="W2404" s="1"/>
      <c r="X2404" s="1"/>
      <c r="Y2404" s="1"/>
      <c r="Z2404" s="1"/>
      <c r="AA2404" s="1"/>
      <c r="AB2404" s="1"/>
      <c r="AC2404" s="65"/>
    </row>
    <row r="2405" spans="2:29" x14ac:dyDescent="0.25">
      <c r="B2405" s="1"/>
      <c r="C2405" s="1"/>
      <c r="D2405" s="1"/>
      <c r="E2405" s="1"/>
      <c r="F2405" s="1"/>
      <c r="G2405" s="1"/>
      <c r="H2405" s="1"/>
      <c r="I2405" s="1"/>
      <c r="J2405" s="9"/>
      <c r="K2405" s="1"/>
      <c r="L2405" s="1"/>
      <c r="M2405" s="1"/>
      <c r="N2405" s="9"/>
      <c r="O2405" s="11"/>
      <c r="P2405" s="1"/>
      <c r="Q2405" s="1"/>
      <c r="R2405" s="1"/>
      <c r="S2405" s="1"/>
      <c r="T2405" s="1"/>
      <c r="U2405" s="1"/>
      <c r="V2405" s="9"/>
      <c r="W2405" s="1"/>
      <c r="X2405" s="1"/>
      <c r="Y2405" s="1"/>
      <c r="Z2405" s="1"/>
      <c r="AA2405" s="1"/>
      <c r="AB2405" s="1"/>
      <c r="AC2405" s="65"/>
    </row>
    <row r="2406" spans="2:29" x14ac:dyDescent="0.25">
      <c r="B2406" s="1"/>
      <c r="C2406" s="1"/>
      <c r="D2406" s="1"/>
      <c r="E2406" s="1"/>
      <c r="F2406" s="1"/>
      <c r="G2406" s="1"/>
      <c r="H2406" s="1"/>
      <c r="I2406" s="1"/>
      <c r="J2406" s="9"/>
      <c r="K2406" s="1"/>
      <c r="L2406" s="1"/>
      <c r="M2406" s="1"/>
      <c r="N2406" s="9"/>
      <c r="O2406" s="11"/>
      <c r="P2406" s="1"/>
      <c r="Q2406" s="1"/>
      <c r="R2406" s="1"/>
      <c r="S2406" s="1"/>
      <c r="T2406" s="1"/>
      <c r="U2406" s="1"/>
      <c r="V2406" s="9"/>
      <c r="W2406" s="1"/>
      <c r="X2406" s="1"/>
      <c r="Y2406" s="1"/>
      <c r="Z2406" s="1"/>
      <c r="AA2406" s="1"/>
      <c r="AB2406" s="1"/>
      <c r="AC2406" s="65"/>
    </row>
    <row r="2407" spans="2:29" x14ac:dyDescent="0.25">
      <c r="B2407" s="1"/>
      <c r="C2407" s="1"/>
      <c r="D2407" s="1"/>
      <c r="E2407" s="1"/>
      <c r="F2407" s="1"/>
      <c r="G2407" s="1"/>
      <c r="H2407" s="1"/>
      <c r="I2407" s="1"/>
      <c r="J2407" s="9"/>
      <c r="K2407" s="1"/>
      <c r="L2407" s="1"/>
      <c r="M2407" s="1"/>
      <c r="N2407" s="9"/>
      <c r="O2407" s="11"/>
      <c r="P2407" s="1"/>
      <c r="Q2407" s="1"/>
      <c r="R2407" s="1"/>
      <c r="S2407" s="1"/>
      <c r="T2407" s="1"/>
      <c r="U2407" s="1"/>
      <c r="V2407" s="9"/>
      <c r="W2407" s="1"/>
      <c r="X2407" s="1"/>
      <c r="Y2407" s="1"/>
      <c r="Z2407" s="1"/>
      <c r="AA2407" s="1"/>
      <c r="AB2407" s="1"/>
      <c r="AC2407" s="65"/>
    </row>
    <row r="2408" spans="2:29" x14ac:dyDescent="0.25">
      <c r="B2408" s="1"/>
      <c r="C2408" s="1"/>
      <c r="D2408" s="1"/>
      <c r="E2408" s="1"/>
      <c r="F2408" s="1"/>
      <c r="G2408" s="1"/>
      <c r="H2408" s="1"/>
      <c r="I2408" s="1"/>
      <c r="J2408" s="9"/>
      <c r="K2408" s="1"/>
      <c r="L2408" s="1"/>
      <c r="M2408" s="1"/>
      <c r="N2408" s="9"/>
      <c r="O2408" s="11"/>
      <c r="P2408" s="1"/>
      <c r="Q2408" s="1"/>
      <c r="R2408" s="1"/>
      <c r="S2408" s="1"/>
      <c r="T2408" s="1"/>
      <c r="U2408" s="1"/>
      <c r="V2408" s="9"/>
      <c r="W2408" s="1"/>
      <c r="X2408" s="1"/>
      <c r="Y2408" s="1"/>
      <c r="Z2408" s="1"/>
      <c r="AA2408" s="1"/>
      <c r="AB2408" s="1"/>
      <c r="AC2408" s="65"/>
    </row>
    <row r="2409" spans="2:29" x14ac:dyDescent="0.25">
      <c r="B2409" s="1"/>
      <c r="C2409" s="1"/>
      <c r="D2409" s="1"/>
      <c r="E2409" s="1"/>
      <c r="F2409" s="1"/>
      <c r="G2409" s="1"/>
      <c r="H2409" s="1"/>
      <c r="I2409" s="1"/>
      <c r="J2409" s="9"/>
      <c r="K2409" s="1"/>
      <c r="L2409" s="1"/>
      <c r="M2409" s="1"/>
      <c r="N2409" s="9"/>
      <c r="O2409" s="11"/>
      <c r="P2409" s="1"/>
      <c r="Q2409" s="1"/>
      <c r="R2409" s="1"/>
      <c r="S2409" s="1"/>
      <c r="T2409" s="1"/>
      <c r="U2409" s="1"/>
      <c r="V2409" s="9"/>
      <c r="W2409" s="1"/>
      <c r="X2409" s="1"/>
      <c r="Y2409" s="1"/>
      <c r="Z2409" s="1"/>
      <c r="AA2409" s="1"/>
      <c r="AB2409" s="1"/>
      <c r="AC2409" s="65"/>
    </row>
    <row r="2410" spans="2:29" x14ac:dyDescent="0.25">
      <c r="B2410" s="1"/>
      <c r="C2410" s="1"/>
      <c r="D2410" s="1"/>
      <c r="E2410" s="1"/>
      <c r="F2410" s="1"/>
      <c r="G2410" s="1"/>
      <c r="H2410" s="1"/>
      <c r="I2410" s="1"/>
      <c r="J2410" s="9"/>
      <c r="K2410" s="1"/>
      <c r="L2410" s="1"/>
      <c r="M2410" s="1"/>
      <c r="N2410" s="9"/>
      <c r="O2410" s="11"/>
      <c r="P2410" s="1"/>
      <c r="Q2410" s="1"/>
      <c r="R2410" s="1"/>
      <c r="S2410" s="1"/>
      <c r="T2410" s="1"/>
      <c r="U2410" s="1"/>
      <c r="V2410" s="9"/>
      <c r="W2410" s="1"/>
      <c r="X2410" s="1"/>
      <c r="Y2410" s="1"/>
      <c r="Z2410" s="1"/>
      <c r="AA2410" s="1"/>
      <c r="AB2410" s="1"/>
      <c r="AC2410" s="65"/>
    </row>
    <row r="2411" spans="2:29" x14ac:dyDescent="0.25">
      <c r="B2411" s="1"/>
      <c r="C2411" s="1"/>
      <c r="D2411" s="1"/>
      <c r="E2411" s="1"/>
      <c r="F2411" s="1"/>
      <c r="G2411" s="1"/>
      <c r="H2411" s="1"/>
      <c r="I2411" s="1"/>
      <c r="J2411" s="9"/>
      <c r="K2411" s="1"/>
      <c r="L2411" s="1"/>
      <c r="M2411" s="1"/>
      <c r="N2411" s="9"/>
      <c r="O2411" s="11"/>
      <c r="P2411" s="1"/>
      <c r="Q2411" s="1"/>
      <c r="R2411" s="1"/>
      <c r="S2411" s="1"/>
      <c r="T2411" s="1"/>
      <c r="U2411" s="1"/>
      <c r="V2411" s="9"/>
      <c r="W2411" s="1"/>
      <c r="X2411" s="1"/>
      <c r="Y2411" s="1"/>
      <c r="Z2411" s="1"/>
      <c r="AA2411" s="1"/>
      <c r="AB2411" s="1"/>
      <c r="AC2411" s="65"/>
    </row>
    <row r="2412" spans="2:29" x14ac:dyDescent="0.25">
      <c r="B2412" s="1"/>
      <c r="C2412" s="1"/>
      <c r="D2412" s="1"/>
      <c r="E2412" s="1"/>
      <c r="F2412" s="1"/>
      <c r="G2412" s="1"/>
      <c r="H2412" s="1"/>
      <c r="I2412" s="1"/>
      <c r="J2412" s="9"/>
      <c r="K2412" s="1"/>
      <c r="L2412" s="1"/>
      <c r="M2412" s="1"/>
      <c r="N2412" s="9"/>
      <c r="O2412" s="11"/>
      <c r="P2412" s="1"/>
      <c r="Q2412" s="1"/>
      <c r="R2412" s="1"/>
      <c r="S2412" s="1"/>
      <c r="T2412" s="1"/>
      <c r="U2412" s="1"/>
      <c r="V2412" s="9"/>
      <c r="W2412" s="1"/>
      <c r="X2412" s="1"/>
      <c r="Y2412" s="1"/>
      <c r="Z2412" s="1"/>
      <c r="AA2412" s="1"/>
      <c r="AB2412" s="1"/>
      <c r="AC2412" s="65"/>
    </row>
    <row r="2413" spans="2:29" x14ac:dyDescent="0.25">
      <c r="B2413" s="1"/>
      <c r="C2413" s="1"/>
      <c r="D2413" s="1"/>
      <c r="E2413" s="1"/>
      <c r="F2413" s="1"/>
      <c r="G2413" s="1"/>
      <c r="H2413" s="1"/>
      <c r="I2413" s="1"/>
      <c r="J2413" s="9"/>
      <c r="K2413" s="1"/>
      <c r="L2413" s="1"/>
      <c r="M2413" s="1"/>
      <c r="N2413" s="9"/>
      <c r="O2413" s="11"/>
      <c r="P2413" s="1"/>
      <c r="Q2413" s="1"/>
      <c r="R2413" s="1"/>
      <c r="S2413" s="1"/>
      <c r="T2413" s="1"/>
      <c r="U2413" s="1"/>
      <c r="V2413" s="9"/>
      <c r="W2413" s="1"/>
      <c r="X2413" s="1"/>
      <c r="Y2413" s="1"/>
      <c r="Z2413" s="1"/>
      <c r="AA2413" s="1"/>
      <c r="AB2413" s="1"/>
      <c r="AC2413" s="65"/>
    </row>
    <row r="2414" spans="2:29" x14ac:dyDescent="0.25">
      <c r="B2414" s="1"/>
      <c r="C2414" s="1"/>
      <c r="D2414" s="1"/>
      <c r="E2414" s="1"/>
      <c r="F2414" s="1"/>
      <c r="G2414" s="1"/>
      <c r="H2414" s="1"/>
      <c r="I2414" s="1"/>
      <c r="J2414" s="9"/>
      <c r="K2414" s="1"/>
      <c r="L2414" s="1"/>
      <c r="M2414" s="1"/>
      <c r="N2414" s="9"/>
      <c r="O2414" s="11"/>
      <c r="P2414" s="1"/>
      <c r="Q2414" s="1"/>
      <c r="R2414" s="1"/>
      <c r="S2414" s="1"/>
      <c r="T2414" s="1"/>
      <c r="U2414" s="1"/>
      <c r="V2414" s="9"/>
      <c r="W2414" s="1"/>
      <c r="X2414" s="1"/>
      <c r="Y2414" s="1"/>
      <c r="Z2414" s="1"/>
      <c r="AA2414" s="1"/>
      <c r="AB2414" s="1"/>
      <c r="AC2414" s="65"/>
    </row>
    <row r="2415" spans="2:29" x14ac:dyDescent="0.25">
      <c r="B2415" s="1"/>
      <c r="C2415" s="1"/>
      <c r="D2415" s="1"/>
      <c r="E2415" s="1"/>
      <c r="F2415" s="1"/>
      <c r="G2415" s="1"/>
      <c r="H2415" s="1"/>
      <c r="I2415" s="1"/>
      <c r="J2415" s="9"/>
      <c r="K2415" s="1"/>
      <c r="L2415" s="1"/>
      <c r="M2415" s="1"/>
      <c r="N2415" s="9"/>
      <c r="O2415" s="11"/>
      <c r="P2415" s="1"/>
      <c r="Q2415" s="1"/>
      <c r="R2415" s="1"/>
      <c r="S2415" s="1"/>
      <c r="T2415" s="1"/>
      <c r="U2415" s="1"/>
      <c r="V2415" s="9"/>
      <c r="W2415" s="1"/>
      <c r="X2415" s="1"/>
      <c r="Y2415" s="1"/>
      <c r="Z2415" s="1"/>
      <c r="AA2415" s="1"/>
      <c r="AB2415" s="1"/>
      <c r="AC2415" s="65"/>
    </row>
    <row r="2416" spans="2:29" x14ac:dyDescent="0.25">
      <c r="B2416" s="1"/>
      <c r="C2416" s="1"/>
      <c r="D2416" s="1"/>
      <c r="E2416" s="1"/>
      <c r="F2416" s="1"/>
      <c r="G2416" s="1"/>
      <c r="H2416" s="1"/>
      <c r="I2416" s="1"/>
      <c r="J2416" s="9"/>
      <c r="K2416" s="1"/>
      <c r="L2416" s="1"/>
      <c r="M2416" s="1"/>
      <c r="N2416" s="9"/>
      <c r="O2416" s="11"/>
      <c r="P2416" s="1"/>
      <c r="Q2416" s="1"/>
      <c r="R2416" s="1"/>
      <c r="S2416" s="1"/>
      <c r="T2416" s="1"/>
      <c r="U2416" s="1"/>
      <c r="V2416" s="9"/>
      <c r="W2416" s="1"/>
      <c r="X2416" s="1"/>
      <c r="Y2416" s="1"/>
      <c r="Z2416" s="1"/>
      <c r="AA2416" s="1"/>
      <c r="AB2416" s="1"/>
      <c r="AC2416" s="65"/>
    </row>
    <row r="2417" spans="2:29" x14ac:dyDescent="0.25">
      <c r="B2417" s="1"/>
      <c r="C2417" s="1"/>
      <c r="D2417" s="1"/>
      <c r="E2417" s="1"/>
      <c r="F2417" s="1"/>
      <c r="G2417" s="1"/>
      <c r="H2417" s="1"/>
      <c r="I2417" s="1"/>
      <c r="J2417" s="9"/>
      <c r="K2417" s="1"/>
      <c r="L2417" s="1"/>
      <c r="M2417" s="1"/>
      <c r="N2417" s="9"/>
      <c r="O2417" s="11"/>
      <c r="P2417" s="1"/>
      <c r="Q2417" s="1"/>
      <c r="R2417" s="1"/>
      <c r="S2417" s="1"/>
      <c r="T2417" s="1"/>
      <c r="U2417" s="1"/>
      <c r="V2417" s="9"/>
      <c r="W2417" s="1"/>
      <c r="X2417" s="1"/>
      <c r="Y2417" s="1"/>
      <c r="Z2417" s="1"/>
      <c r="AA2417" s="1"/>
      <c r="AB2417" s="1"/>
      <c r="AC2417" s="65"/>
    </row>
    <row r="2418" spans="2:29" x14ac:dyDescent="0.25">
      <c r="B2418" s="1"/>
      <c r="C2418" s="1"/>
      <c r="D2418" s="1"/>
      <c r="E2418" s="1"/>
      <c r="F2418" s="1"/>
      <c r="G2418" s="1"/>
      <c r="H2418" s="1"/>
      <c r="I2418" s="1"/>
      <c r="J2418" s="9"/>
      <c r="K2418" s="1"/>
      <c r="L2418" s="1"/>
      <c r="M2418" s="1"/>
      <c r="N2418" s="9"/>
      <c r="O2418" s="11"/>
      <c r="P2418" s="1"/>
      <c r="Q2418" s="1"/>
      <c r="R2418" s="1"/>
      <c r="S2418" s="1"/>
      <c r="T2418" s="1"/>
      <c r="U2418" s="1"/>
      <c r="V2418" s="9"/>
      <c r="W2418" s="1"/>
      <c r="X2418" s="1"/>
      <c r="Y2418" s="1"/>
      <c r="Z2418" s="1"/>
      <c r="AA2418" s="1"/>
      <c r="AB2418" s="1"/>
      <c r="AC2418" s="65"/>
    </row>
    <row r="2419" spans="2:29" x14ac:dyDescent="0.25">
      <c r="B2419" s="1"/>
      <c r="C2419" s="1"/>
      <c r="D2419" s="1"/>
      <c r="E2419" s="1"/>
      <c r="F2419" s="1"/>
      <c r="G2419" s="1"/>
      <c r="H2419" s="1"/>
      <c r="I2419" s="1"/>
      <c r="J2419" s="9"/>
      <c r="K2419" s="1"/>
      <c r="L2419" s="1"/>
      <c r="M2419" s="1"/>
      <c r="N2419" s="9"/>
      <c r="O2419" s="11"/>
      <c r="P2419" s="1"/>
      <c r="Q2419" s="1"/>
      <c r="R2419" s="1"/>
      <c r="S2419" s="1"/>
      <c r="T2419" s="1"/>
      <c r="U2419" s="1"/>
      <c r="V2419" s="9"/>
      <c r="W2419" s="1"/>
      <c r="X2419" s="1"/>
      <c r="Y2419" s="1"/>
      <c r="Z2419" s="1"/>
      <c r="AA2419" s="1"/>
      <c r="AB2419" s="1"/>
      <c r="AC2419" s="65"/>
    </row>
    <row r="2420" spans="2:29" x14ac:dyDescent="0.25">
      <c r="B2420" s="1"/>
      <c r="C2420" s="1"/>
      <c r="D2420" s="1"/>
      <c r="E2420" s="1"/>
      <c r="F2420" s="1"/>
      <c r="G2420" s="1"/>
      <c r="H2420" s="1"/>
      <c r="I2420" s="1"/>
      <c r="J2420" s="9"/>
      <c r="K2420" s="1"/>
      <c r="L2420" s="1"/>
      <c r="M2420" s="1"/>
      <c r="N2420" s="9"/>
      <c r="O2420" s="11"/>
      <c r="P2420" s="1"/>
      <c r="Q2420" s="1"/>
      <c r="R2420" s="1"/>
      <c r="S2420" s="1"/>
      <c r="T2420" s="1"/>
      <c r="U2420" s="1"/>
      <c r="V2420" s="9"/>
      <c r="W2420" s="1"/>
      <c r="X2420" s="1"/>
      <c r="Y2420" s="1"/>
      <c r="Z2420" s="1"/>
      <c r="AA2420" s="1"/>
      <c r="AB2420" s="1"/>
      <c r="AC2420" s="65"/>
    </row>
    <row r="2421" spans="2:29" x14ac:dyDescent="0.25">
      <c r="B2421" s="1"/>
      <c r="C2421" s="1"/>
      <c r="D2421" s="1"/>
      <c r="E2421" s="1"/>
      <c r="F2421" s="1"/>
      <c r="G2421" s="1"/>
      <c r="H2421" s="1"/>
      <c r="I2421" s="1"/>
      <c r="J2421" s="9"/>
      <c r="K2421" s="1"/>
      <c r="L2421" s="1"/>
      <c r="M2421" s="1"/>
      <c r="N2421" s="9"/>
      <c r="O2421" s="11"/>
      <c r="P2421" s="1"/>
      <c r="Q2421" s="1"/>
      <c r="R2421" s="1"/>
      <c r="S2421" s="1"/>
      <c r="T2421" s="1"/>
      <c r="U2421" s="1"/>
      <c r="V2421" s="9"/>
      <c r="W2421" s="1"/>
      <c r="X2421" s="1"/>
      <c r="Y2421" s="1"/>
      <c r="Z2421" s="1"/>
      <c r="AA2421" s="1"/>
      <c r="AB2421" s="1"/>
      <c r="AC2421" s="65"/>
    </row>
    <row r="2422" spans="2:29" x14ac:dyDescent="0.25">
      <c r="B2422" s="1"/>
      <c r="C2422" s="1"/>
      <c r="D2422" s="1"/>
      <c r="E2422" s="1"/>
      <c r="F2422" s="1"/>
      <c r="G2422" s="1"/>
      <c r="H2422" s="1"/>
      <c r="I2422" s="1"/>
      <c r="J2422" s="9"/>
      <c r="K2422" s="1"/>
      <c r="L2422" s="1"/>
      <c r="M2422" s="1"/>
      <c r="N2422" s="9"/>
      <c r="O2422" s="11"/>
      <c r="P2422" s="1"/>
      <c r="Q2422" s="1"/>
      <c r="R2422" s="1"/>
      <c r="S2422" s="1"/>
      <c r="T2422" s="1"/>
      <c r="U2422" s="1"/>
      <c r="V2422" s="9"/>
      <c r="W2422" s="1"/>
      <c r="X2422" s="1"/>
      <c r="Y2422" s="1"/>
      <c r="Z2422" s="1"/>
      <c r="AA2422" s="1"/>
      <c r="AB2422" s="1"/>
      <c r="AC2422" s="65"/>
    </row>
    <row r="2423" spans="2:29" x14ac:dyDescent="0.25">
      <c r="B2423" s="1"/>
      <c r="C2423" s="1"/>
      <c r="D2423" s="1"/>
      <c r="E2423" s="1"/>
      <c r="F2423" s="1"/>
      <c r="G2423" s="1"/>
      <c r="H2423" s="1"/>
      <c r="I2423" s="1"/>
      <c r="J2423" s="9"/>
      <c r="K2423" s="1"/>
      <c r="L2423" s="1"/>
      <c r="M2423" s="1"/>
      <c r="N2423" s="9"/>
      <c r="O2423" s="11"/>
      <c r="P2423" s="1"/>
      <c r="Q2423" s="1"/>
      <c r="R2423" s="1"/>
      <c r="S2423" s="1"/>
      <c r="T2423" s="1"/>
      <c r="U2423" s="1"/>
      <c r="V2423" s="9"/>
      <c r="W2423" s="1"/>
      <c r="X2423" s="1"/>
      <c r="Y2423" s="1"/>
      <c r="Z2423" s="1"/>
      <c r="AA2423" s="1"/>
      <c r="AB2423" s="1"/>
      <c r="AC2423" s="65"/>
    </row>
    <row r="2424" spans="2:29" x14ac:dyDescent="0.25">
      <c r="B2424" s="1"/>
      <c r="C2424" s="1"/>
      <c r="D2424" s="1"/>
      <c r="E2424" s="1"/>
      <c r="F2424" s="1"/>
      <c r="G2424" s="1"/>
      <c r="H2424" s="1"/>
      <c r="I2424" s="1"/>
      <c r="J2424" s="9"/>
      <c r="K2424" s="1"/>
      <c r="L2424" s="1"/>
      <c r="M2424" s="1"/>
      <c r="N2424" s="9"/>
      <c r="O2424" s="11"/>
      <c r="P2424" s="1"/>
      <c r="Q2424" s="1"/>
      <c r="R2424" s="1"/>
      <c r="S2424" s="1"/>
      <c r="T2424" s="1"/>
      <c r="U2424" s="1"/>
      <c r="V2424" s="9"/>
      <c r="W2424" s="1"/>
      <c r="X2424" s="1"/>
      <c r="Y2424" s="1"/>
      <c r="Z2424" s="1"/>
      <c r="AA2424" s="1"/>
      <c r="AB2424" s="1"/>
      <c r="AC2424" s="65"/>
    </row>
    <row r="2425" spans="2:29" x14ac:dyDescent="0.25">
      <c r="B2425" s="1"/>
      <c r="C2425" s="1"/>
      <c r="D2425" s="1"/>
      <c r="E2425" s="1"/>
      <c r="F2425" s="1"/>
      <c r="G2425" s="1"/>
      <c r="H2425" s="1"/>
      <c r="I2425" s="1"/>
      <c r="J2425" s="9"/>
      <c r="K2425" s="1"/>
      <c r="L2425" s="1"/>
      <c r="M2425" s="1"/>
      <c r="N2425" s="9"/>
      <c r="O2425" s="11"/>
      <c r="P2425" s="1"/>
      <c r="Q2425" s="1"/>
      <c r="R2425" s="1"/>
      <c r="S2425" s="1"/>
      <c r="T2425" s="1"/>
      <c r="U2425" s="1"/>
      <c r="V2425" s="9"/>
      <c r="W2425" s="1"/>
      <c r="X2425" s="1"/>
      <c r="Y2425" s="1"/>
      <c r="Z2425" s="1"/>
      <c r="AA2425" s="1"/>
      <c r="AB2425" s="1"/>
      <c r="AC2425" s="65"/>
    </row>
    <row r="2426" spans="2:29" x14ac:dyDescent="0.25">
      <c r="B2426" s="1"/>
      <c r="C2426" s="1"/>
      <c r="D2426" s="1"/>
      <c r="E2426" s="1"/>
      <c r="F2426" s="1"/>
      <c r="G2426" s="1"/>
      <c r="H2426" s="1"/>
      <c r="I2426" s="1"/>
      <c r="J2426" s="9"/>
      <c r="K2426" s="1"/>
      <c r="L2426" s="1"/>
      <c r="M2426" s="1"/>
      <c r="N2426" s="9"/>
      <c r="O2426" s="11"/>
      <c r="P2426" s="1"/>
      <c r="Q2426" s="1"/>
      <c r="R2426" s="1"/>
      <c r="S2426" s="1"/>
      <c r="T2426" s="1"/>
      <c r="U2426" s="1"/>
      <c r="V2426" s="9"/>
      <c r="W2426" s="1"/>
      <c r="X2426" s="1"/>
      <c r="Y2426" s="1"/>
      <c r="Z2426" s="1"/>
      <c r="AA2426" s="1"/>
      <c r="AB2426" s="1"/>
      <c r="AC2426" s="65"/>
    </row>
    <row r="2427" spans="2:29" x14ac:dyDescent="0.25">
      <c r="B2427" s="1"/>
      <c r="C2427" s="1"/>
      <c r="D2427" s="1"/>
      <c r="E2427" s="1"/>
      <c r="F2427" s="1"/>
      <c r="G2427" s="1"/>
      <c r="H2427" s="1"/>
      <c r="I2427" s="1"/>
      <c r="J2427" s="9"/>
      <c r="K2427" s="1"/>
      <c r="L2427" s="1"/>
      <c r="M2427" s="1"/>
      <c r="N2427" s="9"/>
      <c r="O2427" s="11"/>
      <c r="P2427" s="1"/>
      <c r="Q2427" s="1"/>
      <c r="R2427" s="1"/>
      <c r="S2427" s="1"/>
      <c r="T2427" s="1"/>
      <c r="U2427" s="1"/>
      <c r="V2427" s="9"/>
      <c r="W2427" s="1"/>
      <c r="X2427" s="1"/>
      <c r="Y2427" s="1"/>
      <c r="Z2427" s="1"/>
      <c r="AA2427" s="1"/>
      <c r="AB2427" s="1"/>
      <c r="AC2427" s="65"/>
    </row>
    <row r="2428" spans="2:29" x14ac:dyDescent="0.25">
      <c r="B2428" s="1"/>
      <c r="C2428" s="1"/>
      <c r="D2428" s="1"/>
      <c r="E2428" s="1"/>
      <c r="F2428" s="1"/>
      <c r="G2428" s="1"/>
      <c r="H2428" s="1"/>
      <c r="I2428" s="1"/>
      <c r="J2428" s="9"/>
      <c r="K2428" s="1"/>
      <c r="L2428" s="1"/>
      <c r="M2428" s="1"/>
      <c r="N2428" s="9"/>
      <c r="O2428" s="11"/>
      <c r="P2428" s="1"/>
      <c r="Q2428" s="1"/>
      <c r="R2428" s="1"/>
      <c r="S2428" s="1"/>
      <c r="T2428" s="1"/>
      <c r="U2428" s="1"/>
      <c r="V2428" s="9"/>
      <c r="W2428" s="1"/>
      <c r="X2428" s="1"/>
      <c r="Y2428" s="1"/>
      <c r="Z2428" s="1"/>
      <c r="AA2428" s="1"/>
      <c r="AB2428" s="1"/>
      <c r="AC2428" s="65"/>
    </row>
    <row r="2429" spans="2:29" x14ac:dyDescent="0.25">
      <c r="B2429" s="1"/>
      <c r="C2429" s="1"/>
      <c r="D2429" s="1"/>
      <c r="E2429" s="1"/>
      <c r="F2429" s="1"/>
      <c r="G2429" s="1"/>
      <c r="H2429" s="1"/>
      <c r="I2429" s="1"/>
      <c r="J2429" s="9"/>
      <c r="K2429" s="1"/>
      <c r="L2429" s="1"/>
      <c r="M2429" s="1"/>
      <c r="N2429" s="9"/>
      <c r="O2429" s="11"/>
      <c r="P2429" s="1"/>
      <c r="Q2429" s="1"/>
      <c r="R2429" s="1"/>
      <c r="S2429" s="1"/>
      <c r="T2429" s="1"/>
      <c r="U2429" s="1"/>
      <c r="V2429" s="9"/>
      <c r="W2429" s="1"/>
      <c r="X2429" s="1"/>
      <c r="Y2429" s="1"/>
      <c r="Z2429" s="1"/>
      <c r="AA2429" s="1"/>
      <c r="AB2429" s="1"/>
      <c r="AC2429" s="65"/>
    </row>
    <row r="2430" spans="2:29" x14ac:dyDescent="0.25">
      <c r="B2430" s="1"/>
      <c r="C2430" s="1"/>
      <c r="D2430" s="1"/>
      <c r="E2430" s="1"/>
      <c r="F2430" s="1"/>
      <c r="G2430" s="1"/>
      <c r="H2430" s="1"/>
      <c r="I2430" s="1"/>
      <c r="J2430" s="9"/>
      <c r="K2430" s="1"/>
      <c r="L2430" s="1"/>
      <c r="M2430" s="1"/>
      <c r="N2430" s="9"/>
      <c r="O2430" s="11"/>
      <c r="P2430" s="1"/>
      <c r="Q2430" s="1"/>
      <c r="R2430" s="1"/>
      <c r="S2430" s="1"/>
      <c r="T2430" s="1"/>
      <c r="U2430" s="1"/>
      <c r="V2430" s="9"/>
      <c r="W2430" s="1"/>
      <c r="X2430" s="1"/>
      <c r="Y2430" s="1"/>
      <c r="Z2430" s="1"/>
      <c r="AA2430" s="1"/>
      <c r="AB2430" s="1"/>
      <c r="AC2430" s="65"/>
    </row>
    <row r="2431" spans="2:29" x14ac:dyDescent="0.25">
      <c r="B2431" s="1"/>
      <c r="C2431" s="1"/>
      <c r="D2431" s="1"/>
      <c r="E2431" s="1"/>
      <c r="F2431" s="1"/>
      <c r="G2431" s="1"/>
      <c r="H2431" s="1"/>
      <c r="I2431" s="1"/>
      <c r="J2431" s="9"/>
      <c r="K2431" s="1"/>
      <c r="L2431" s="1"/>
      <c r="M2431" s="1"/>
      <c r="N2431" s="9"/>
      <c r="O2431" s="11"/>
      <c r="P2431" s="1"/>
      <c r="Q2431" s="1"/>
      <c r="R2431" s="1"/>
      <c r="S2431" s="1"/>
      <c r="T2431" s="1"/>
      <c r="U2431" s="1"/>
      <c r="V2431" s="9"/>
      <c r="W2431" s="1"/>
      <c r="X2431" s="1"/>
      <c r="Y2431" s="1"/>
      <c r="Z2431" s="1"/>
      <c r="AA2431" s="1"/>
      <c r="AB2431" s="1"/>
      <c r="AC2431" s="65"/>
    </row>
    <row r="2432" spans="2:29" x14ac:dyDescent="0.25">
      <c r="B2432" s="1"/>
      <c r="C2432" s="1"/>
      <c r="D2432" s="1"/>
      <c r="E2432" s="1"/>
      <c r="F2432" s="1"/>
      <c r="G2432" s="1"/>
      <c r="H2432" s="1"/>
      <c r="I2432" s="1"/>
      <c r="J2432" s="9"/>
      <c r="K2432" s="1"/>
      <c r="L2432" s="1"/>
      <c r="M2432" s="1"/>
      <c r="N2432" s="9"/>
      <c r="O2432" s="11"/>
      <c r="P2432" s="1"/>
      <c r="Q2432" s="1"/>
      <c r="R2432" s="1"/>
      <c r="S2432" s="1"/>
      <c r="T2432" s="1"/>
      <c r="U2432" s="1"/>
      <c r="V2432" s="9"/>
      <c r="W2432" s="1"/>
      <c r="X2432" s="1"/>
      <c r="Y2432" s="1"/>
      <c r="Z2432" s="1"/>
      <c r="AA2432" s="1"/>
      <c r="AB2432" s="1"/>
      <c r="AC2432" s="65"/>
    </row>
    <row r="2433" spans="2:29" x14ac:dyDescent="0.25">
      <c r="B2433" s="1"/>
      <c r="C2433" s="1"/>
      <c r="D2433" s="1"/>
      <c r="E2433" s="1"/>
      <c r="F2433" s="1"/>
      <c r="G2433" s="1"/>
      <c r="H2433" s="1"/>
      <c r="I2433" s="1"/>
      <c r="J2433" s="9"/>
      <c r="K2433" s="1"/>
      <c r="L2433" s="1"/>
      <c r="M2433" s="1"/>
      <c r="N2433" s="9"/>
      <c r="O2433" s="11"/>
      <c r="P2433" s="1"/>
      <c r="Q2433" s="1"/>
      <c r="R2433" s="1"/>
      <c r="S2433" s="1"/>
      <c r="T2433" s="1"/>
      <c r="U2433" s="1"/>
      <c r="V2433" s="9"/>
      <c r="W2433" s="1"/>
      <c r="X2433" s="1"/>
      <c r="Y2433" s="1"/>
      <c r="Z2433" s="1"/>
      <c r="AA2433" s="1"/>
      <c r="AB2433" s="1"/>
      <c r="AC2433" s="65"/>
    </row>
    <row r="2434" spans="2:29" x14ac:dyDescent="0.25">
      <c r="B2434" s="1"/>
      <c r="C2434" s="1"/>
      <c r="D2434" s="1"/>
      <c r="E2434" s="1"/>
      <c r="F2434" s="1"/>
      <c r="G2434" s="1"/>
      <c r="H2434" s="1"/>
      <c r="I2434" s="1"/>
      <c r="J2434" s="9"/>
      <c r="K2434" s="1"/>
      <c r="L2434" s="1"/>
      <c r="M2434" s="1"/>
      <c r="N2434" s="9"/>
      <c r="O2434" s="11"/>
      <c r="P2434" s="1"/>
      <c r="Q2434" s="1"/>
      <c r="R2434" s="1"/>
      <c r="S2434" s="1"/>
      <c r="T2434" s="1"/>
      <c r="U2434" s="1"/>
      <c r="V2434" s="9"/>
      <c r="W2434" s="1"/>
      <c r="X2434" s="1"/>
      <c r="Y2434" s="1"/>
      <c r="Z2434" s="1"/>
      <c r="AA2434" s="1"/>
      <c r="AB2434" s="1"/>
      <c r="AC2434" s="65"/>
    </row>
    <row r="2435" spans="2:29" x14ac:dyDescent="0.25">
      <c r="B2435" s="1"/>
      <c r="C2435" s="1"/>
      <c r="D2435" s="1"/>
      <c r="E2435" s="1"/>
      <c r="F2435" s="1"/>
      <c r="G2435" s="1"/>
      <c r="H2435" s="1"/>
      <c r="I2435" s="1"/>
      <c r="J2435" s="9"/>
      <c r="K2435" s="1"/>
      <c r="L2435" s="1"/>
      <c r="M2435" s="1"/>
      <c r="N2435" s="9"/>
      <c r="O2435" s="11"/>
      <c r="P2435" s="1"/>
      <c r="Q2435" s="1"/>
      <c r="R2435" s="1"/>
      <c r="S2435" s="1"/>
      <c r="T2435" s="1"/>
      <c r="U2435" s="1"/>
      <c r="V2435" s="9"/>
      <c r="W2435" s="1"/>
      <c r="X2435" s="1"/>
      <c r="Y2435" s="1"/>
      <c r="Z2435" s="1"/>
      <c r="AA2435" s="1"/>
      <c r="AB2435" s="1"/>
      <c r="AC2435" s="65"/>
    </row>
    <row r="2436" spans="2:29" x14ac:dyDescent="0.25">
      <c r="B2436" s="1"/>
      <c r="C2436" s="1"/>
      <c r="D2436" s="1"/>
      <c r="E2436" s="1"/>
      <c r="F2436" s="1"/>
      <c r="G2436" s="1"/>
      <c r="H2436" s="1"/>
      <c r="I2436" s="1"/>
      <c r="J2436" s="9"/>
      <c r="K2436" s="1"/>
      <c r="L2436" s="1"/>
      <c r="M2436" s="1"/>
      <c r="N2436" s="9"/>
      <c r="O2436" s="11"/>
      <c r="P2436" s="1"/>
      <c r="Q2436" s="1"/>
      <c r="R2436" s="1"/>
      <c r="S2436" s="1"/>
      <c r="T2436" s="1"/>
      <c r="U2436" s="1"/>
      <c r="V2436" s="9"/>
      <c r="W2436" s="1"/>
      <c r="X2436" s="1"/>
      <c r="Y2436" s="1"/>
      <c r="Z2436" s="1"/>
      <c r="AA2436" s="1"/>
      <c r="AB2436" s="1"/>
      <c r="AC2436" s="65"/>
    </row>
    <row r="2437" spans="2:29" x14ac:dyDescent="0.25">
      <c r="B2437" s="1"/>
      <c r="C2437" s="1"/>
      <c r="D2437" s="1"/>
      <c r="E2437" s="1"/>
      <c r="F2437" s="1"/>
      <c r="G2437" s="1"/>
      <c r="H2437" s="1"/>
      <c r="I2437" s="1"/>
      <c r="J2437" s="9"/>
      <c r="K2437" s="1"/>
      <c r="L2437" s="1"/>
      <c r="M2437" s="1"/>
      <c r="N2437" s="9"/>
      <c r="O2437" s="11"/>
      <c r="P2437" s="1"/>
      <c r="Q2437" s="1"/>
      <c r="R2437" s="1"/>
      <c r="S2437" s="1"/>
      <c r="T2437" s="1"/>
      <c r="U2437" s="1"/>
      <c r="V2437" s="9"/>
      <c r="W2437" s="1"/>
      <c r="X2437" s="1"/>
      <c r="Y2437" s="1"/>
      <c r="Z2437" s="1"/>
      <c r="AA2437" s="1"/>
      <c r="AB2437" s="1"/>
      <c r="AC2437" s="65"/>
    </row>
    <row r="2438" spans="2:29" x14ac:dyDescent="0.25">
      <c r="B2438" s="1"/>
      <c r="C2438" s="1"/>
      <c r="D2438" s="1"/>
      <c r="E2438" s="1"/>
      <c r="F2438" s="1"/>
      <c r="G2438" s="1"/>
      <c r="H2438" s="1"/>
      <c r="I2438" s="1"/>
      <c r="J2438" s="9"/>
      <c r="K2438" s="1"/>
      <c r="L2438" s="1"/>
      <c r="M2438" s="1"/>
      <c r="N2438" s="9"/>
      <c r="O2438" s="11"/>
      <c r="P2438" s="1"/>
      <c r="Q2438" s="1"/>
      <c r="R2438" s="1"/>
      <c r="S2438" s="1"/>
      <c r="T2438" s="1"/>
      <c r="U2438" s="1"/>
      <c r="V2438" s="9"/>
      <c r="W2438" s="1"/>
      <c r="X2438" s="1"/>
      <c r="Y2438" s="1"/>
      <c r="Z2438" s="1"/>
      <c r="AA2438" s="1"/>
      <c r="AB2438" s="1"/>
      <c r="AC2438" s="65"/>
    </row>
    <row r="2439" spans="2:29" x14ac:dyDescent="0.25">
      <c r="B2439" s="1"/>
      <c r="C2439" s="1"/>
      <c r="D2439" s="1"/>
      <c r="E2439" s="1"/>
      <c r="F2439" s="1"/>
      <c r="G2439" s="1"/>
      <c r="H2439" s="1"/>
      <c r="I2439" s="1"/>
      <c r="J2439" s="9"/>
      <c r="K2439" s="1"/>
      <c r="L2439" s="1"/>
      <c r="M2439" s="1"/>
      <c r="N2439" s="9"/>
      <c r="O2439" s="11"/>
      <c r="P2439" s="1"/>
      <c r="Q2439" s="1"/>
      <c r="R2439" s="1"/>
      <c r="S2439" s="1"/>
      <c r="T2439" s="1"/>
      <c r="U2439" s="1"/>
      <c r="V2439" s="9"/>
      <c r="W2439" s="1"/>
      <c r="X2439" s="1"/>
      <c r="Y2439" s="1"/>
      <c r="Z2439" s="1"/>
      <c r="AA2439" s="1"/>
      <c r="AB2439" s="1"/>
      <c r="AC2439" s="65"/>
    </row>
    <row r="2440" spans="2:29" x14ac:dyDescent="0.25">
      <c r="B2440" s="1"/>
      <c r="C2440" s="1"/>
      <c r="D2440" s="1"/>
      <c r="E2440" s="1"/>
      <c r="F2440" s="1"/>
      <c r="G2440" s="1"/>
      <c r="H2440" s="1"/>
      <c r="I2440" s="1"/>
      <c r="J2440" s="9"/>
      <c r="K2440" s="1"/>
      <c r="L2440" s="1"/>
      <c r="M2440" s="1"/>
      <c r="N2440" s="9"/>
      <c r="O2440" s="11"/>
      <c r="P2440" s="1"/>
      <c r="Q2440" s="1"/>
      <c r="R2440" s="1"/>
      <c r="S2440" s="1"/>
      <c r="T2440" s="1"/>
      <c r="U2440" s="1"/>
      <c r="V2440" s="9"/>
      <c r="W2440" s="1"/>
      <c r="X2440" s="1"/>
      <c r="Y2440" s="1"/>
      <c r="Z2440" s="1"/>
      <c r="AA2440" s="1"/>
      <c r="AB2440" s="1"/>
      <c r="AC2440" s="65"/>
    </row>
    <row r="2441" spans="2:29" x14ac:dyDescent="0.25">
      <c r="B2441" s="1"/>
      <c r="C2441" s="1"/>
      <c r="D2441" s="1"/>
      <c r="E2441" s="1"/>
      <c r="F2441" s="1"/>
      <c r="G2441" s="1"/>
      <c r="H2441" s="1"/>
      <c r="I2441" s="1"/>
      <c r="J2441" s="9"/>
      <c r="K2441" s="1"/>
      <c r="L2441" s="1"/>
      <c r="M2441" s="1"/>
      <c r="N2441" s="9"/>
      <c r="O2441" s="11"/>
      <c r="P2441" s="1"/>
      <c r="Q2441" s="1"/>
      <c r="R2441" s="1"/>
      <c r="S2441" s="1"/>
      <c r="T2441" s="1"/>
      <c r="U2441" s="1"/>
      <c r="V2441" s="9"/>
      <c r="W2441" s="1"/>
      <c r="X2441" s="1"/>
      <c r="Y2441" s="1"/>
      <c r="Z2441" s="1"/>
      <c r="AA2441" s="1"/>
      <c r="AB2441" s="1"/>
      <c r="AC2441" s="65"/>
    </row>
    <row r="2442" spans="2:29" x14ac:dyDescent="0.25">
      <c r="B2442" s="1"/>
      <c r="C2442" s="1"/>
      <c r="D2442" s="1"/>
      <c r="E2442" s="1"/>
      <c r="F2442" s="1"/>
      <c r="G2442" s="1"/>
      <c r="H2442" s="1"/>
      <c r="I2442" s="1"/>
      <c r="J2442" s="9"/>
      <c r="K2442" s="1"/>
      <c r="L2442" s="1"/>
      <c r="M2442" s="1"/>
      <c r="N2442" s="9"/>
      <c r="O2442" s="11"/>
      <c r="P2442" s="1"/>
      <c r="Q2442" s="1"/>
      <c r="R2442" s="1"/>
      <c r="S2442" s="1"/>
      <c r="T2442" s="1"/>
      <c r="U2442" s="1"/>
      <c r="V2442" s="9"/>
      <c r="W2442" s="1"/>
      <c r="X2442" s="1"/>
      <c r="Y2442" s="1"/>
      <c r="Z2442" s="1"/>
      <c r="AA2442" s="1"/>
      <c r="AB2442" s="1"/>
      <c r="AC2442" s="65"/>
    </row>
    <row r="2443" spans="2:29" x14ac:dyDescent="0.25">
      <c r="B2443" s="1"/>
      <c r="C2443" s="1"/>
      <c r="D2443" s="1"/>
      <c r="E2443" s="1"/>
      <c r="F2443" s="1"/>
      <c r="G2443" s="1"/>
      <c r="H2443" s="1"/>
      <c r="I2443" s="1"/>
      <c r="J2443" s="9"/>
      <c r="K2443" s="1"/>
      <c r="L2443" s="1"/>
      <c r="M2443" s="1"/>
      <c r="N2443" s="9"/>
      <c r="O2443" s="11"/>
      <c r="P2443" s="1"/>
      <c r="Q2443" s="1"/>
      <c r="R2443" s="1"/>
      <c r="S2443" s="1"/>
      <c r="T2443" s="1"/>
      <c r="U2443" s="1"/>
      <c r="V2443" s="9"/>
      <c r="W2443" s="1"/>
      <c r="X2443" s="1"/>
      <c r="Y2443" s="1"/>
      <c r="Z2443" s="1"/>
      <c r="AA2443" s="1"/>
      <c r="AB2443" s="1"/>
      <c r="AC2443" s="65"/>
    </row>
    <row r="2444" spans="2:29" x14ac:dyDescent="0.25">
      <c r="B2444" s="1"/>
      <c r="C2444" s="1"/>
      <c r="D2444" s="1"/>
      <c r="E2444" s="1"/>
      <c r="F2444" s="1"/>
      <c r="G2444" s="1"/>
      <c r="H2444" s="1"/>
      <c r="I2444" s="1"/>
      <c r="J2444" s="9"/>
      <c r="K2444" s="1"/>
      <c r="L2444" s="1"/>
      <c r="M2444" s="1"/>
      <c r="N2444" s="9"/>
      <c r="O2444" s="11"/>
      <c r="P2444" s="1"/>
      <c r="Q2444" s="1"/>
      <c r="R2444" s="1"/>
      <c r="S2444" s="1"/>
      <c r="T2444" s="1"/>
      <c r="U2444" s="1"/>
      <c r="V2444" s="9"/>
      <c r="W2444" s="1"/>
      <c r="X2444" s="1"/>
      <c r="Y2444" s="1"/>
      <c r="Z2444" s="1"/>
      <c r="AA2444" s="1"/>
      <c r="AB2444" s="1"/>
      <c r="AC2444" s="65"/>
    </row>
    <row r="2445" spans="2:29" x14ac:dyDescent="0.25">
      <c r="B2445" s="1"/>
      <c r="C2445" s="1"/>
      <c r="D2445" s="1"/>
      <c r="E2445" s="1"/>
      <c r="F2445" s="1"/>
      <c r="G2445" s="1"/>
      <c r="H2445" s="1"/>
      <c r="I2445" s="1"/>
      <c r="J2445" s="9"/>
      <c r="K2445" s="1"/>
      <c r="L2445" s="1"/>
      <c r="M2445" s="1"/>
      <c r="N2445" s="9"/>
      <c r="O2445" s="11"/>
      <c r="P2445" s="1"/>
      <c r="Q2445" s="1"/>
      <c r="R2445" s="1"/>
      <c r="S2445" s="1"/>
      <c r="T2445" s="1"/>
      <c r="U2445" s="1"/>
      <c r="V2445" s="9"/>
      <c r="W2445" s="1"/>
      <c r="X2445" s="1"/>
      <c r="Y2445" s="1"/>
      <c r="Z2445" s="1"/>
      <c r="AA2445" s="1"/>
      <c r="AB2445" s="1"/>
      <c r="AC2445" s="65"/>
    </row>
    <row r="2446" spans="2:29" x14ac:dyDescent="0.25">
      <c r="B2446" s="1"/>
      <c r="C2446" s="1"/>
      <c r="D2446" s="1"/>
      <c r="E2446" s="1"/>
      <c r="F2446" s="1"/>
      <c r="G2446" s="1"/>
      <c r="H2446" s="1"/>
      <c r="I2446" s="1"/>
      <c r="J2446" s="9"/>
      <c r="K2446" s="1"/>
      <c r="L2446" s="1"/>
      <c r="M2446" s="1"/>
      <c r="N2446" s="9"/>
      <c r="O2446" s="11"/>
      <c r="P2446" s="1"/>
      <c r="Q2446" s="1"/>
      <c r="R2446" s="1"/>
      <c r="S2446" s="1"/>
      <c r="T2446" s="1"/>
      <c r="U2446" s="1"/>
      <c r="V2446" s="9"/>
      <c r="W2446" s="1"/>
      <c r="X2446" s="1"/>
      <c r="Y2446" s="1"/>
      <c r="Z2446" s="1"/>
      <c r="AA2446" s="1"/>
      <c r="AB2446" s="1"/>
      <c r="AC2446" s="65"/>
    </row>
    <row r="2447" spans="2:29" x14ac:dyDescent="0.25">
      <c r="B2447" s="1"/>
      <c r="C2447" s="1"/>
      <c r="D2447" s="1"/>
      <c r="E2447" s="1"/>
      <c r="F2447" s="1"/>
      <c r="G2447" s="1"/>
      <c r="H2447" s="1"/>
      <c r="I2447" s="1"/>
      <c r="J2447" s="9"/>
      <c r="K2447" s="1"/>
      <c r="L2447" s="1"/>
      <c r="M2447" s="1"/>
      <c r="N2447" s="9"/>
      <c r="O2447" s="11"/>
      <c r="P2447" s="1"/>
      <c r="Q2447" s="1"/>
      <c r="R2447" s="1"/>
      <c r="S2447" s="1"/>
      <c r="T2447" s="1"/>
      <c r="U2447" s="1"/>
      <c r="V2447" s="9"/>
      <c r="W2447" s="1"/>
      <c r="X2447" s="1"/>
      <c r="Y2447" s="1"/>
      <c r="Z2447" s="1"/>
      <c r="AA2447" s="1"/>
      <c r="AB2447" s="1"/>
      <c r="AC2447" s="65"/>
    </row>
    <row r="2448" spans="2:29" x14ac:dyDescent="0.25">
      <c r="B2448" s="1"/>
      <c r="C2448" s="1"/>
      <c r="D2448" s="1"/>
      <c r="E2448" s="1"/>
      <c r="F2448" s="1"/>
      <c r="G2448" s="1"/>
      <c r="H2448" s="1"/>
      <c r="I2448" s="1"/>
      <c r="J2448" s="9"/>
      <c r="K2448" s="1"/>
      <c r="L2448" s="1"/>
      <c r="M2448" s="1"/>
      <c r="N2448" s="9"/>
      <c r="O2448" s="11"/>
      <c r="P2448" s="1"/>
      <c r="Q2448" s="1"/>
      <c r="R2448" s="1"/>
      <c r="S2448" s="1"/>
      <c r="T2448" s="1"/>
      <c r="U2448" s="1"/>
      <c r="V2448" s="9"/>
      <c r="W2448" s="1"/>
      <c r="X2448" s="1"/>
      <c r="Y2448" s="1"/>
      <c r="Z2448" s="1"/>
      <c r="AA2448" s="1"/>
      <c r="AB2448" s="1"/>
      <c r="AC2448" s="65"/>
    </row>
    <row r="2449" spans="2:29" x14ac:dyDescent="0.25">
      <c r="B2449" s="1"/>
      <c r="C2449" s="1"/>
      <c r="D2449" s="1"/>
      <c r="E2449" s="1"/>
      <c r="F2449" s="1"/>
      <c r="G2449" s="1"/>
      <c r="H2449" s="1"/>
      <c r="I2449" s="1"/>
      <c r="J2449" s="9"/>
      <c r="K2449" s="1"/>
      <c r="L2449" s="1"/>
      <c r="M2449" s="1"/>
      <c r="N2449" s="9"/>
      <c r="O2449" s="11"/>
      <c r="P2449" s="1"/>
      <c r="Q2449" s="1"/>
      <c r="R2449" s="1"/>
      <c r="S2449" s="1"/>
      <c r="T2449" s="1"/>
      <c r="U2449" s="1"/>
      <c r="V2449" s="9"/>
      <c r="W2449" s="1"/>
      <c r="X2449" s="1"/>
      <c r="Y2449" s="1"/>
      <c r="Z2449" s="1"/>
      <c r="AA2449" s="1"/>
      <c r="AB2449" s="1"/>
      <c r="AC2449" s="65"/>
    </row>
    <row r="2450" spans="2:29" x14ac:dyDescent="0.25">
      <c r="B2450" s="1"/>
      <c r="C2450" s="1"/>
      <c r="D2450" s="1"/>
      <c r="E2450" s="1"/>
      <c r="F2450" s="1"/>
      <c r="G2450" s="1"/>
      <c r="H2450" s="1"/>
      <c r="I2450" s="1"/>
      <c r="J2450" s="9"/>
      <c r="K2450" s="1"/>
      <c r="L2450" s="1"/>
      <c r="M2450" s="1"/>
      <c r="N2450" s="9"/>
      <c r="O2450" s="11"/>
      <c r="P2450" s="1"/>
      <c r="Q2450" s="1"/>
      <c r="R2450" s="1"/>
      <c r="S2450" s="1"/>
      <c r="T2450" s="1"/>
      <c r="U2450" s="1"/>
      <c r="V2450" s="9"/>
      <c r="W2450" s="1"/>
      <c r="X2450" s="1"/>
      <c r="Y2450" s="1"/>
      <c r="Z2450" s="1"/>
      <c r="AA2450" s="1"/>
      <c r="AB2450" s="1"/>
      <c r="AC2450" s="65"/>
    </row>
    <row r="2451" spans="2:29" x14ac:dyDescent="0.25">
      <c r="B2451" s="1"/>
      <c r="C2451" s="1"/>
      <c r="D2451" s="1"/>
      <c r="E2451" s="1"/>
      <c r="F2451" s="1"/>
      <c r="G2451" s="1"/>
      <c r="H2451" s="1"/>
      <c r="I2451" s="1"/>
      <c r="J2451" s="9"/>
      <c r="K2451" s="1"/>
      <c r="L2451" s="1"/>
      <c r="M2451" s="1"/>
      <c r="N2451" s="9"/>
      <c r="O2451" s="11"/>
      <c r="P2451" s="1"/>
      <c r="Q2451" s="1"/>
      <c r="R2451" s="1"/>
      <c r="S2451" s="1"/>
      <c r="T2451" s="1"/>
      <c r="U2451" s="1"/>
      <c r="V2451" s="9"/>
      <c r="W2451" s="1"/>
      <c r="X2451" s="1"/>
      <c r="Y2451" s="1"/>
      <c r="Z2451" s="1"/>
      <c r="AA2451" s="1"/>
      <c r="AB2451" s="1"/>
      <c r="AC2451" s="65"/>
    </row>
    <row r="2452" spans="2:29" x14ac:dyDescent="0.25">
      <c r="B2452" s="1"/>
      <c r="C2452" s="1"/>
      <c r="D2452" s="1"/>
      <c r="E2452" s="1"/>
      <c r="F2452" s="1"/>
      <c r="G2452" s="1"/>
      <c r="H2452" s="1"/>
      <c r="I2452" s="1"/>
      <c r="J2452" s="9"/>
      <c r="K2452" s="1"/>
      <c r="L2452" s="1"/>
      <c r="M2452" s="1"/>
      <c r="N2452" s="9"/>
      <c r="O2452" s="11"/>
      <c r="P2452" s="1"/>
      <c r="Q2452" s="1"/>
      <c r="R2452" s="1"/>
      <c r="S2452" s="1"/>
      <c r="T2452" s="1"/>
      <c r="U2452" s="1"/>
      <c r="V2452" s="9"/>
      <c r="W2452" s="1"/>
      <c r="X2452" s="1"/>
      <c r="Y2452" s="1"/>
      <c r="Z2452" s="1"/>
      <c r="AA2452" s="1"/>
      <c r="AB2452" s="1"/>
      <c r="AC2452" s="65"/>
    </row>
    <row r="2453" spans="2:29" x14ac:dyDescent="0.25">
      <c r="B2453" s="1"/>
      <c r="C2453" s="1"/>
      <c r="D2453" s="1"/>
      <c r="E2453" s="1"/>
      <c r="F2453" s="1"/>
      <c r="G2453" s="1"/>
      <c r="H2453" s="1"/>
      <c r="I2453" s="1"/>
      <c r="J2453" s="9"/>
      <c r="K2453" s="1"/>
      <c r="L2453" s="1"/>
      <c r="M2453" s="1"/>
      <c r="N2453" s="9"/>
      <c r="O2453" s="11"/>
      <c r="P2453" s="1"/>
      <c r="Q2453" s="1"/>
      <c r="R2453" s="1"/>
      <c r="S2453" s="1"/>
      <c r="T2453" s="1"/>
      <c r="U2453" s="1"/>
      <c r="V2453" s="9"/>
      <c r="W2453" s="1"/>
      <c r="X2453" s="1"/>
      <c r="Y2453" s="1"/>
      <c r="Z2453" s="1"/>
      <c r="AA2453" s="1"/>
      <c r="AB2453" s="1"/>
      <c r="AC2453" s="65"/>
    </row>
    <row r="2454" spans="2:29" x14ac:dyDescent="0.25">
      <c r="B2454" s="1"/>
      <c r="C2454" s="1"/>
      <c r="D2454" s="1"/>
      <c r="E2454" s="1"/>
      <c r="F2454" s="1"/>
      <c r="G2454" s="1"/>
      <c r="H2454" s="1"/>
      <c r="I2454" s="1"/>
      <c r="J2454" s="9"/>
      <c r="K2454" s="1"/>
      <c r="L2454" s="1"/>
      <c r="M2454" s="1"/>
      <c r="N2454" s="9"/>
      <c r="O2454" s="11"/>
      <c r="P2454" s="1"/>
      <c r="Q2454" s="1"/>
      <c r="R2454" s="1"/>
      <c r="S2454" s="1"/>
      <c r="T2454" s="1"/>
      <c r="U2454" s="1"/>
      <c r="V2454" s="9"/>
      <c r="W2454" s="1"/>
      <c r="X2454" s="1"/>
      <c r="Y2454" s="1"/>
      <c r="Z2454" s="1"/>
      <c r="AA2454" s="1"/>
      <c r="AB2454" s="1"/>
      <c r="AC2454" s="65"/>
    </row>
    <row r="2455" spans="2:29" x14ac:dyDescent="0.25">
      <c r="B2455" s="1"/>
      <c r="C2455" s="1"/>
      <c r="D2455" s="1"/>
      <c r="E2455" s="1"/>
      <c r="F2455" s="1"/>
      <c r="G2455" s="1"/>
      <c r="H2455" s="1"/>
      <c r="I2455" s="1"/>
      <c r="J2455" s="9"/>
      <c r="K2455" s="1"/>
      <c r="L2455" s="1"/>
      <c r="M2455" s="1"/>
      <c r="N2455" s="9"/>
      <c r="O2455" s="11"/>
      <c r="P2455" s="1"/>
      <c r="Q2455" s="1"/>
      <c r="R2455" s="1"/>
      <c r="S2455" s="1"/>
      <c r="T2455" s="1"/>
      <c r="U2455" s="1"/>
      <c r="V2455" s="9"/>
      <c r="W2455" s="1"/>
      <c r="X2455" s="1"/>
      <c r="Y2455" s="1"/>
      <c r="Z2455" s="1"/>
      <c r="AA2455" s="1"/>
      <c r="AB2455" s="1"/>
      <c r="AC2455" s="65"/>
    </row>
    <row r="2456" spans="2:29" x14ac:dyDescent="0.25">
      <c r="B2456" s="1"/>
      <c r="C2456" s="1"/>
      <c r="D2456" s="1"/>
      <c r="E2456" s="1"/>
      <c r="F2456" s="1"/>
      <c r="G2456" s="1"/>
      <c r="H2456" s="1"/>
      <c r="I2456" s="1"/>
      <c r="J2456" s="9"/>
      <c r="K2456" s="1"/>
      <c r="L2456" s="1"/>
      <c r="M2456" s="1"/>
      <c r="N2456" s="9"/>
      <c r="O2456" s="11"/>
      <c r="P2456" s="1"/>
      <c r="Q2456" s="1"/>
      <c r="R2456" s="1"/>
      <c r="S2456" s="1"/>
      <c r="T2456" s="1"/>
      <c r="U2456" s="1"/>
      <c r="V2456" s="9"/>
      <c r="W2456" s="1"/>
      <c r="X2456" s="1"/>
      <c r="Y2456" s="1"/>
      <c r="Z2456" s="1"/>
      <c r="AA2456" s="1"/>
      <c r="AB2456" s="1"/>
      <c r="AC2456" s="65"/>
    </row>
    <row r="2457" spans="2:29" x14ac:dyDescent="0.25">
      <c r="B2457" s="1"/>
      <c r="C2457" s="1"/>
      <c r="D2457" s="1"/>
      <c r="E2457" s="1"/>
      <c r="F2457" s="1"/>
      <c r="G2457" s="1"/>
      <c r="H2457" s="1"/>
      <c r="I2457" s="1"/>
      <c r="J2457" s="9"/>
      <c r="K2457" s="1"/>
      <c r="L2457" s="1"/>
      <c r="M2457" s="1"/>
      <c r="N2457" s="9"/>
      <c r="O2457" s="11"/>
      <c r="P2457" s="1"/>
      <c r="Q2457" s="1"/>
      <c r="R2457" s="1"/>
      <c r="S2457" s="1"/>
      <c r="T2457" s="1"/>
      <c r="U2457" s="1"/>
      <c r="V2457" s="9"/>
      <c r="W2457" s="1"/>
      <c r="X2457" s="1"/>
      <c r="Y2457" s="1"/>
      <c r="Z2457" s="1"/>
      <c r="AA2457" s="1"/>
      <c r="AB2457" s="1"/>
      <c r="AC2457" s="65"/>
    </row>
    <row r="2458" spans="2:29" x14ac:dyDescent="0.25">
      <c r="B2458" s="1"/>
      <c r="C2458" s="1"/>
      <c r="D2458" s="1"/>
      <c r="E2458" s="1"/>
      <c r="F2458" s="1"/>
      <c r="G2458" s="1"/>
      <c r="H2458" s="1"/>
      <c r="I2458" s="1"/>
      <c r="J2458" s="9"/>
      <c r="K2458" s="1"/>
      <c r="L2458" s="1"/>
      <c r="M2458" s="1"/>
      <c r="N2458" s="9"/>
      <c r="O2458" s="11"/>
      <c r="P2458" s="1"/>
      <c r="Q2458" s="1"/>
      <c r="R2458" s="1"/>
      <c r="S2458" s="1"/>
      <c r="T2458" s="1"/>
      <c r="U2458" s="1"/>
      <c r="V2458" s="9"/>
      <c r="W2458" s="1"/>
      <c r="X2458" s="1"/>
      <c r="Y2458" s="1"/>
      <c r="Z2458" s="1"/>
      <c r="AA2458" s="1"/>
      <c r="AB2458" s="1"/>
      <c r="AC2458" s="65"/>
    </row>
    <row r="2459" spans="2:29" x14ac:dyDescent="0.25">
      <c r="B2459" s="1"/>
      <c r="C2459" s="1"/>
      <c r="D2459" s="1"/>
      <c r="E2459" s="1"/>
      <c r="F2459" s="1"/>
      <c r="G2459" s="1"/>
      <c r="H2459" s="1"/>
      <c r="I2459" s="1"/>
      <c r="J2459" s="9"/>
      <c r="K2459" s="1"/>
      <c r="L2459" s="1"/>
      <c r="M2459" s="1"/>
      <c r="N2459" s="9"/>
      <c r="O2459" s="11"/>
      <c r="P2459" s="1"/>
      <c r="Q2459" s="1"/>
      <c r="R2459" s="1"/>
      <c r="S2459" s="1"/>
      <c r="T2459" s="1"/>
      <c r="U2459" s="1"/>
      <c r="V2459" s="9"/>
      <c r="W2459" s="1"/>
      <c r="X2459" s="1"/>
      <c r="Y2459" s="1"/>
      <c r="Z2459" s="1"/>
      <c r="AA2459" s="1"/>
      <c r="AB2459" s="1"/>
      <c r="AC2459" s="65"/>
    </row>
    <row r="2460" spans="2:29" x14ac:dyDescent="0.25">
      <c r="B2460" s="1"/>
      <c r="C2460" s="1"/>
      <c r="D2460" s="1"/>
      <c r="E2460" s="1"/>
      <c r="F2460" s="1"/>
      <c r="G2460" s="1"/>
      <c r="H2460" s="1"/>
      <c r="I2460" s="1"/>
      <c r="J2460" s="9"/>
      <c r="K2460" s="1"/>
      <c r="L2460" s="1"/>
      <c r="M2460" s="1"/>
      <c r="N2460" s="9"/>
      <c r="O2460" s="11"/>
      <c r="P2460" s="1"/>
      <c r="Q2460" s="1"/>
      <c r="R2460" s="1"/>
      <c r="S2460" s="1"/>
      <c r="T2460" s="1"/>
      <c r="U2460" s="1"/>
      <c r="V2460" s="9"/>
      <c r="W2460" s="1"/>
      <c r="X2460" s="1"/>
      <c r="Y2460" s="1"/>
      <c r="Z2460" s="1"/>
      <c r="AA2460" s="1"/>
      <c r="AB2460" s="1"/>
      <c r="AC2460" s="65"/>
    </row>
    <row r="2461" spans="2:29" x14ac:dyDescent="0.25">
      <c r="B2461" s="1"/>
      <c r="C2461" s="1"/>
      <c r="D2461" s="1"/>
      <c r="E2461" s="1"/>
      <c r="F2461" s="1"/>
      <c r="G2461" s="1"/>
      <c r="H2461" s="1"/>
      <c r="I2461" s="1"/>
      <c r="J2461" s="9"/>
      <c r="K2461" s="1"/>
      <c r="L2461" s="1"/>
      <c r="M2461" s="1"/>
      <c r="N2461" s="9"/>
      <c r="O2461" s="11"/>
      <c r="P2461" s="1"/>
      <c r="Q2461" s="1"/>
      <c r="R2461" s="1"/>
      <c r="S2461" s="1"/>
      <c r="T2461" s="1"/>
      <c r="U2461" s="1"/>
      <c r="V2461" s="9"/>
      <c r="W2461" s="1"/>
      <c r="X2461" s="1"/>
      <c r="Y2461" s="1"/>
      <c r="Z2461" s="1"/>
      <c r="AA2461" s="1"/>
      <c r="AB2461" s="1"/>
      <c r="AC2461" s="65"/>
    </row>
    <row r="2462" spans="2:29" x14ac:dyDescent="0.25">
      <c r="B2462" s="1"/>
      <c r="C2462" s="1"/>
      <c r="D2462" s="1"/>
      <c r="E2462" s="1"/>
      <c r="F2462" s="1"/>
      <c r="G2462" s="1"/>
      <c r="H2462" s="1"/>
      <c r="I2462" s="1"/>
      <c r="J2462" s="9"/>
      <c r="K2462" s="1"/>
      <c r="L2462" s="1"/>
      <c r="M2462" s="1"/>
      <c r="N2462" s="9"/>
      <c r="O2462" s="11"/>
      <c r="P2462" s="1"/>
      <c r="Q2462" s="1"/>
      <c r="R2462" s="1"/>
      <c r="S2462" s="1"/>
      <c r="T2462" s="1"/>
      <c r="U2462" s="1"/>
      <c r="V2462" s="9"/>
      <c r="W2462" s="1"/>
      <c r="X2462" s="1"/>
      <c r="Y2462" s="1"/>
      <c r="Z2462" s="1"/>
      <c r="AA2462" s="1"/>
      <c r="AB2462" s="1"/>
      <c r="AC2462" s="65"/>
    </row>
    <row r="2463" spans="2:29" x14ac:dyDescent="0.25">
      <c r="B2463" s="1"/>
      <c r="C2463" s="1"/>
      <c r="D2463" s="1"/>
      <c r="E2463" s="1"/>
      <c r="F2463" s="1"/>
      <c r="G2463" s="1"/>
      <c r="H2463" s="1"/>
      <c r="I2463" s="1"/>
      <c r="J2463" s="9"/>
      <c r="K2463" s="1"/>
      <c r="L2463" s="1"/>
      <c r="M2463" s="1"/>
      <c r="N2463" s="9"/>
      <c r="O2463" s="11"/>
      <c r="P2463" s="1"/>
      <c r="Q2463" s="1"/>
      <c r="R2463" s="1"/>
      <c r="S2463" s="1"/>
      <c r="T2463" s="1"/>
      <c r="U2463" s="1"/>
      <c r="V2463" s="9"/>
      <c r="W2463" s="1"/>
      <c r="X2463" s="1"/>
      <c r="Y2463" s="1"/>
      <c r="Z2463" s="1"/>
      <c r="AA2463" s="1"/>
      <c r="AB2463" s="1"/>
      <c r="AC2463" s="65"/>
    </row>
    <row r="2464" spans="2:29" x14ac:dyDescent="0.25">
      <c r="B2464" s="1"/>
      <c r="C2464" s="1"/>
      <c r="D2464" s="1"/>
      <c r="E2464" s="1"/>
      <c r="F2464" s="1"/>
      <c r="G2464" s="1"/>
      <c r="H2464" s="1"/>
      <c r="I2464" s="1"/>
      <c r="J2464" s="9"/>
      <c r="K2464" s="1"/>
      <c r="L2464" s="1"/>
      <c r="M2464" s="1"/>
      <c r="N2464" s="9"/>
      <c r="O2464" s="11"/>
      <c r="P2464" s="1"/>
      <c r="Q2464" s="1"/>
      <c r="R2464" s="1"/>
      <c r="S2464" s="1"/>
      <c r="T2464" s="1"/>
      <c r="U2464" s="1"/>
      <c r="V2464" s="9"/>
      <c r="W2464" s="1"/>
      <c r="X2464" s="1"/>
      <c r="Y2464" s="1"/>
      <c r="Z2464" s="1"/>
      <c r="AA2464" s="1"/>
      <c r="AB2464" s="1"/>
      <c r="AC2464" s="65"/>
    </row>
    <row r="2465" spans="2:29" x14ac:dyDescent="0.25">
      <c r="B2465" s="1"/>
      <c r="C2465" s="1"/>
      <c r="D2465" s="1"/>
      <c r="E2465" s="1"/>
      <c r="F2465" s="1"/>
      <c r="G2465" s="1"/>
      <c r="H2465" s="1"/>
      <c r="I2465" s="1"/>
      <c r="J2465" s="9"/>
      <c r="K2465" s="1"/>
      <c r="L2465" s="1"/>
      <c r="M2465" s="1"/>
      <c r="N2465" s="9"/>
      <c r="O2465" s="11"/>
      <c r="P2465" s="1"/>
      <c r="Q2465" s="1"/>
      <c r="R2465" s="1"/>
      <c r="S2465" s="1"/>
      <c r="T2465" s="1"/>
      <c r="U2465" s="1"/>
      <c r="V2465" s="9"/>
      <c r="W2465" s="1"/>
      <c r="X2465" s="1"/>
      <c r="Y2465" s="1"/>
      <c r="Z2465" s="1"/>
      <c r="AA2465" s="1"/>
      <c r="AB2465" s="1"/>
      <c r="AC2465" s="65"/>
    </row>
    <row r="2466" spans="2:29" x14ac:dyDescent="0.25">
      <c r="B2466" s="1"/>
      <c r="C2466" s="1"/>
      <c r="D2466" s="1"/>
      <c r="E2466" s="1"/>
      <c r="F2466" s="1"/>
      <c r="G2466" s="1"/>
      <c r="H2466" s="1"/>
      <c r="I2466" s="1"/>
      <c r="J2466" s="9"/>
      <c r="K2466" s="1"/>
      <c r="L2466" s="1"/>
      <c r="M2466" s="1"/>
      <c r="N2466" s="9"/>
      <c r="O2466" s="11"/>
      <c r="P2466" s="1"/>
      <c r="Q2466" s="1"/>
      <c r="R2466" s="1"/>
      <c r="S2466" s="1"/>
      <c r="T2466" s="1"/>
      <c r="U2466" s="1"/>
      <c r="V2466" s="9"/>
      <c r="W2466" s="1"/>
      <c r="X2466" s="1"/>
      <c r="Y2466" s="1"/>
      <c r="Z2466" s="1"/>
      <c r="AA2466" s="1"/>
      <c r="AB2466" s="1"/>
      <c r="AC2466" s="65"/>
    </row>
    <row r="2467" spans="2:29" x14ac:dyDescent="0.25">
      <c r="B2467" s="1"/>
      <c r="C2467" s="1"/>
      <c r="D2467" s="1"/>
      <c r="E2467" s="1"/>
      <c r="F2467" s="1"/>
      <c r="G2467" s="1"/>
      <c r="H2467" s="1"/>
      <c r="I2467" s="1"/>
      <c r="J2467" s="9"/>
      <c r="K2467" s="1"/>
      <c r="L2467" s="1"/>
      <c r="M2467" s="1"/>
      <c r="N2467" s="9"/>
      <c r="O2467" s="11"/>
      <c r="P2467" s="1"/>
      <c r="Q2467" s="1"/>
      <c r="R2467" s="1"/>
      <c r="S2467" s="1"/>
      <c r="T2467" s="1"/>
      <c r="U2467" s="1"/>
      <c r="V2467" s="9"/>
      <c r="W2467" s="1"/>
      <c r="X2467" s="1"/>
      <c r="Y2467" s="1"/>
      <c r="Z2467" s="1"/>
      <c r="AA2467" s="1"/>
      <c r="AB2467" s="1"/>
      <c r="AC2467" s="65"/>
    </row>
    <row r="2468" spans="2:29" x14ac:dyDescent="0.25">
      <c r="B2468" s="1"/>
      <c r="C2468" s="1"/>
      <c r="D2468" s="1"/>
      <c r="E2468" s="1"/>
      <c r="F2468" s="1"/>
      <c r="G2468" s="1"/>
      <c r="H2468" s="1"/>
      <c r="I2468" s="1"/>
      <c r="J2468" s="9"/>
      <c r="K2468" s="1"/>
      <c r="L2468" s="1"/>
      <c r="M2468" s="1"/>
      <c r="N2468" s="9"/>
      <c r="O2468" s="11"/>
      <c r="P2468" s="1"/>
      <c r="Q2468" s="1"/>
      <c r="R2468" s="1"/>
      <c r="S2468" s="1"/>
      <c r="T2468" s="1"/>
      <c r="U2468" s="1"/>
      <c r="V2468" s="9"/>
      <c r="W2468" s="1"/>
      <c r="X2468" s="1"/>
      <c r="Y2468" s="1"/>
      <c r="Z2468" s="1"/>
      <c r="AA2468" s="1"/>
      <c r="AB2468" s="1"/>
      <c r="AC2468" s="65"/>
    </row>
    <row r="2469" spans="2:29" x14ac:dyDescent="0.25">
      <c r="B2469" s="1"/>
      <c r="C2469" s="1"/>
      <c r="D2469" s="1"/>
      <c r="E2469" s="1"/>
      <c r="F2469" s="1"/>
      <c r="G2469" s="1"/>
      <c r="H2469" s="1"/>
      <c r="I2469" s="1"/>
      <c r="J2469" s="9"/>
      <c r="K2469" s="1"/>
      <c r="L2469" s="1"/>
      <c r="M2469" s="1"/>
      <c r="N2469" s="9"/>
      <c r="O2469" s="11"/>
      <c r="P2469" s="1"/>
      <c r="Q2469" s="1"/>
      <c r="R2469" s="1"/>
      <c r="S2469" s="1"/>
      <c r="T2469" s="1"/>
      <c r="U2469" s="1"/>
      <c r="V2469" s="9"/>
      <c r="W2469" s="1"/>
      <c r="X2469" s="1"/>
      <c r="Y2469" s="1"/>
      <c r="Z2469" s="1"/>
      <c r="AA2469" s="1"/>
      <c r="AB2469" s="1"/>
      <c r="AC2469" s="65"/>
    </row>
    <row r="2470" spans="2:29" x14ac:dyDescent="0.25">
      <c r="B2470" s="1"/>
      <c r="C2470" s="1"/>
      <c r="D2470" s="1"/>
      <c r="E2470" s="1"/>
      <c r="F2470" s="1"/>
      <c r="G2470" s="1"/>
      <c r="H2470" s="1"/>
      <c r="I2470" s="1"/>
      <c r="J2470" s="9"/>
      <c r="K2470" s="1"/>
      <c r="L2470" s="1"/>
      <c r="M2470" s="1"/>
      <c r="N2470" s="9"/>
      <c r="O2470" s="11"/>
      <c r="P2470" s="1"/>
      <c r="Q2470" s="1"/>
      <c r="R2470" s="1"/>
      <c r="S2470" s="1"/>
      <c r="T2470" s="1"/>
      <c r="U2470" s="1"/>
      <c r="V2470" s="9"/>
      <c r="W2470" s="1"/>
      <c r="X2470" s="1"/>
      <c r="Y2470" s="1"/>
      <c r="Z2470" s="1"/>
      <c r="AA2470" s="1"/>
      <c r="AB2470" s="1"/>
      <c r="AC2470" s="65"/>
    </row>
    <row r="2471" spans="2:29" x14ac:dyDescent="0.25">
      <c r="B2471" s="1"/>
      <c r="C2471" s="1"/>
      <c r="D2471" s="1"/>
      <c r="E2471" s="1"/>
      <c r="F2471" s="1"/>
      <c r="G2471" s="1"/>
      <c r="H2471" s="1"/>
      <c r="I2471" s="1"/>
      <c r="J2471" s="9"/>
      <c r="K2471" s="1"/>
      <c r="L2471" s="1"/>
      <c r="M2471" s="1"/>
      <c r="N2471" s="9"/>
      <c r="O2471" s="11"/>
      <c r="P2471" s="1"/>
      <c r="Q2471" s="1"/>
      <c r="R2471" s="1"/>
      <c r="S2471" s="1"/>
      <c r="T2471" s="1"/>
      <c r="U2471" s="1"/>
      <c r="V2471" s="9"/>
      <c r="W2471" s="1"/>
      <c r="X2471" s="1"/>
      <c r="Y2471" s="1"/>
      <c r="Z2471" s="1"/>
      <c r="AA2471" s="1"/>
      <c r="AB2471" s="1"/>
      <c r="AC2471" s="65"/>
    </row>
    <row r="2472" spans="2:29" x14ac:dyDescent="0.25">
      <c r="B2472" s="1"/>
      <c r="C2472" s="1"/>
      <c r="D2472" s="1"/>
      <c r="E2472" s="1"/>
      <c r="F2472" s="1"/>
      <c r="G2472" s="1"/>
      <c r="H2472" s="1"/>
      <c r="I2472" s="1"/>
      <c r="J2472" s="9"/>
      <c r="K2472" s="1"/>
      <c r="L2472" s="1"/>
      <c r="M2472" s="1"/>
      <c r="N2472" s="9"/>
      <c r="O2472" s="11"/>
      <c r="P2472" s="1"/>
      <c r="Q2472" s="1"/>
      <c r="R2472" s="1"/>
      <c r="S2472" s="1"/>
      <c r="T2472" s="1"/>
      <c r="U2472" s="1"/>
      <c r="V2472" s="9"/>
      <c r="W2472" s="1"/>
      <c r="X2472" s="1"/>
      <c r="Y2472" s="1"/>
      <c r="Z2472" s="1"/>
      <c r="AA2472" s="1"/>
      <c r="AB2472" s="1"/>
      <c r="AC2472" s="65"/>
    </row>
    <row r="2473" spans="2:29" x14ac:dyDescent="0.25">
      <c r="B2473" s="1"/>
      <c r="C2473" s="1"/>
      <c r="D2473" s="1"/>
      <c r="E2473" s="1"/>
      <c r="F2473" s="1"/>
      <c r="G2473" s="1"/>
      <c r="H2473" s="1"/>
      <c r="I2473" s="1"/>
      <c r="J2473" s="9"/>
      <c r="K2473" s="1"/>
      <c r="L2473" s="1"/>
      <c r="M2473" s="1"/>
      <c r="N2473" s="9"/>
      <c r="O2473" s="11"/>
      <c r="P2473" s="1"/>
      <c r="Q2473" s="1"/>
      <c r="R2473" s="1"/>
      <c r="S2473" s="1"/>
      <c r="T2473" s="1"/>
      <c r="U2473" s="1"/>
      <c r="V2473" s="9"/>
      <c r="W2473" s="1"/>
      <c r="X2473" s="1"/>
      <c r="Y2473" s="1"/>
      <c r="Z2473" s="1"/>
      <c r="AA2473" s="1"/>
      <c r="AB2473" s="1"/>
      <c r="AC2473" s="65"/>
    </row>
    <row r="2474" spans="2:29" x14ac:dyDescent="0.25">
      <c r="B2474" s="1"/>
      <c r="C2474" s="1"/>
      <c r="D2474" s="1"/>
      <c r="E2474" s="1"/>
      <c r="F2474" s="1"/>
      <c r="G2474" s="1"/>
      <c r="H2474" s="1"/>
      <c r="I2474" s="1"/>
      <c r="J2474" s="9"/>
      <c r="K2474" s="1"/>
      <c r="L2474" s="1"/>
      <c r="M2474" s="1"/>
      <c r="N2474" s="9"/>
      <c r="O2474" s="11"/>
      <c r="P2474" s="1"/>
      <c r="Q2474" s="1"/>
      <c r="R2474" s="1"/>
      <c r="S2474" s="1"/>
      <c r="T2474" s="1"/>
      <c r="U2474" s="1"/>
      <c r="V2474" s="9"/>
      <c r="W2474" s="1"/>
      <c r="X2474" s="1"/>
      <c r="Y2474" s="1"/>
      <c r="Z2474" s="1"/>
      <c r="AA2474" s="1"/>
      <c r="AB2474" s="1"/>
      <c r="AC2474" s="65"/>
    </row>
    <row r="2475" spans="2:29" x14ac:dyDescent="0.25">
      <c r="B2475" s="1"/>
      <c r="C2475" s="1"/>
      <c r="D2475" s="1"/>
      <c r="E2475" s="1"/>
      <c r="F2475" s="1"/>
      <c r="G2475" s="1"/>
      <c r="H2475" s="1"/>
      <c r="I2475" s="1"/>
      <c r="J2475" s="9"/>
      <c r="K2475" s="1"/>
      <c r="L2475" s="1"/>
      <c r="M2475" s="1"/>
      <c r="N2475" s="9"/>
      <c r="O2475" s="11"/>
      <c r="P2475" s="1"/>
      <c r="Q2475" s="1"/>
      <c r="R2475" s="1"/>
      <c r="S2475" s="1"/>
      <c r="T2475" s="1"/>
      <c r="U2475" s="1"/>
      <c r="V2475" s="9"/>
      <c r="W2475" s="1"/>
      <c r="X2475" s="1"/>
      <c r="Y2475" s="1"/>
      <c r="Z2475" s="1"/>
      <c r="AA2475" s="1"/>
      <c r="AB2475" s="1"/>
      <c r="AC2475" s="65"/>
    </row>
    <row r="2476" spans="2:29" x14ac:dyDescent="0.25">
      <c r="B2476" s="1"/>
      <c r="C2476" s="1"/>
      <c r="D2476" s="1"/>
      <c r="E2476" s="1"/>
      <c r="F2476" s="1"/>
      <c r="G2476" s="1"/>
      <c r="H2476" s="1"/>
      <c r="I2476" s="1"/>
      <c r="J2476" s="9"/>
      <c r="K2476" s="1"/>
      <c r="L2476" s="1"/>
      <c r="M2476" s="1"/>
      <c r="N2476" s="9"/>
      <c r="O2476" s="11"/>
      <c r="P2476" s="1"/>
      <c r="Q2476" s="1"/>
      <c r="R2476" s="1"/>
      <c r="S2476" s="1"/>
      <c r="T2476" s="1"/>
      <c r="U2476" s="1"/>
      <c r="V2476" s="9"/>
      <c r="W2476" s="1"/>
      <c r="X2476" s="1"/>
      <c r="Y2476" s="1"/>
      <c r="Z2476" s="1"/>
      <c r="AA2476" s="1"/>
      <c r="AB2476" s="1"/>
      <c r="AC2476" s="65"/>
    </row>
    <row r="2477" spans="2:29" x14ac:dyDescent="0.25">
      <c r="B2477" s="1"/>
      <c r="C2477" s="1"/>
      <c r="D2477" s="1"/>
      <c r="E2477" s="1"/>
      <c r="F2477" s="1"/>
      <c r="G2477" s="1"/>
      <c r="H2477" s="1"/>
      <c r="I2477" s="1"/>
      <c r="J2477" s="9"/>
      <c r="K2477" s="1"/>
      <c r="L2477" s="1"/>
      <c r="M2477" s="1"/>
      <c r="N2477" s="9"/>
      <c r="O2477" s="11"/>
      <c r="P2477" s="1"/>
      <c r="Q2477" s="1"/>
      <c r="R2477" s="1"/>
      <c r="S2477" s="1"/>
      <c r="T2477" s="1"/>
      <c r="U2477" s="1"/>
      <c r="V2477" s="9"/>
      <c r="W2477" s="1"/>
      <c r="X2477" s="1"/>
      <c r="Y2477" s="1"/>
      <c r="Z2477" s="1"/>
      <c r="AA2477" s="1"/>
      <c r="AB2477" s="1"/>
      <c r="AC2477" s="65"/>
    </row>
    <row r="2478" spans="2:29" x14ac:dyDescent="0.25">
      <c r="B2478" s="1"/>
      <c r="C2478" s="1"/>
      <c r="D2478" s="1"/>
      <c r="E2478" s="1"/>
      <c r="F2478" s="1"/>
      <c r="G2478" s="1"/>
      <c r="H2478" s="1"/>
      <c r="I2478" s="1"/>
      <c r="J2478" s="9"/>
      <c r="K2478" s="1"/>
      <c r="L2478" s="1"/>
      <c r="M2478" s="1"/>
      <c r="N2478" s="9"/>
      <c r="O2478" s="11"/>
      <c r="P2478" s="1"/>
      <c r="Q2478" s="1"/>
      <c r="R2478" s="1"/>
      <c r="S2478" s="1"/>
      <c r="T2478" s="1"/>
      <c r="U2478" s="1"/>
      <c r="V2478" s="9"/>
      <c r="W2478" s="1"/>
      <c r="X2478" s="1"/>
      <c r="Y2478" s="1"/>
      <c r="Z2478" s="1"/>
      <c r="AA2478" s="1"/>
      <c r="AB2478" s="1"/>
      <c r="AC2478" s="65"/>
    </row>
    <row r="2479" spans="2:29" x14ac:dyDescent="0.25">
      <c r="B2479" s="1"/>
      <c r="C2479" s="1"/>
      <c r="D2479" s="1"/>
      <c r="E2479" s="1"/>
      <c r="F2479" s="1"/>
      <c r="G2479" s="1"/>
      <c r="H2479" s="1"/>
      <c r="I2479" s="1"/>
      <c r="J2479" s="9"/>
      <c r="K2479" s="1"/>
      <c r="L2479" s="1"/>
      <c r="M2479" s="1"/>
      <c r="N2479" s="9"/>
      <c r="O2479" s="11"/>
      <c r="P2479" s="1"/>
      <c r="Q2479" s="1"/>
      <c r="R2479" s="1"/>
      <c r="S2479" s="1"/>
      <c r="T2479" s="1"/>
      <c r="U2479" s="1"/>
      <c r="V2479" s="9"/>
      <c r="W2479" s="1"/>
      <c r="X2479" s="1"/>
      <c r="Y2479" s="1"/>
      <c r="Z2479" s="1"/>
      <c r="AA2479" s="1"/>
      <c r="AB2479" s="1"/>
      <c r="AC2479" s="65"/>
    </row>
    <row r="2480" spans="2:29" x14ac:dyDescent="0.25">
      <c r="B2480" s="1"/>
      <c r="C2480" s="1"/>
      <c r="D2480" s="1"/>
      <c r="E2480" s="1"/>
      <c r="F2480" s="1"/>
      <c r="G2480" s="1"/>
      <c r="H2480" s="1"/>
      <c r="I2480" s="1"/>
      <c r="J2480" s="9"/>
      <c r="K2480" s="1"/>
      <c r="L2480" s="1"/>
      <c r="M2480" s="1"/>
      <c r="N2480" s="9"/>
      <c r="O2480" s="11"/>
      <c r="P2480" s="1"/>
      <c r="Q2480" s="1"/>
      <c r="R2480" s="1"/>
      <c r="S2480" s="1"/>
      <c r="T2480" s="1"/>
      <c r="U2480" s="1"/>
      <c r="V2480" s="9"/>
      <c r="W2480" s="1"/>
      <c r="X2480" s="1"/>
      <c r="Y2480" s="1"/>
      <c r="Z2480" s="1"/>
      <c r="AA2480" s="1"/>
      <c r="AB2480" s="1"/>
      <c r="AC2480" s="65"/>
    </row>
    <row r="2481" spans="2:29" x14ac:dyDescent="0.25">
      <c r="B2481" s="1"/>
      <c r="C2481" s="1"/>
      <c r="D2481" s="1"/>
      <c r="E2481" s="1"/>
      <c r="F2481" s="1"/>
      <c r="G2481" s="1"/>
      <c r="H2481" s="1"/>
      <c r="I2481" s="1"/>
      <c r="J2481" s="9"/>
      <c r="K2481" s="1"/>
      <c r="L2481" s="1"/>
      <c r="M2481" s="1"/>
      <c r="N2481" s="9"/>
      <c r="O2481" s="11"/>
      <c r="P2481" s="1"/>
      <c r="Q2481" s="1"/>
      <c r="R2481" s="1"/>
      <c r="S2481" s="1"/>
      <c r="T2481" s="1"/>
      <c r="U2481" s="1"/>
      <c r="V2481" s="9"/>
      <c r="W2481" s="1"/>
      <c r="X2481" s="1"/>
      <c r="Y2481" s="1"/>
      <c r="Z2481" s="1"/>
      <c r="AA2481" s="1"/>
      <c r="AB2481" s="1"/>
      <c r="AC2481" s="65"/>
    </row>
    <row r="2482" spans="2:29" x14ac:dyDescent="0.25">
      <c r="B2482" s="1"/>
      <c r="C2482" s="1"/>
      <c r="D2482" s="1"/>
      <c r="E2482" s="1"/>
      <c r="F2482" s="1"/>
      <c r="G2482" s="1"/>
      <c r="H2482" s="1"/>
      <c r="I2482" s="1"/>
      <c r="J2482" s="9"/>
      <c r="K2482" s="1"/>
      <c r="L2482" s="1"/>
      <c r="M2482" s="1"/>
      <c r="N2482" s="9"/>
      <c r="O2482" s="11"/>
      <c r="P2482" s="1"/>
      <c r="Q2482" s="1"/>
      <c r="R2482" s="1"/>
      <c r="S2482" s="1"/>
      <c r="T2482" s="1"/>
      <c r="U2482" s="1"/>
      <c r="V2482" s="9"/>
      <c r="W2482" s="1"/>
      <c r="X2482" s="1"/>
      <c r="Y2482" s="1"/>
      <c r="Z2482" s="1"/>
      <c r="AA2482" s="1"/>
      <c r="AB2482" s="1"/>
      <c r="AC2482" s="65"/>
    </row>
    <row r="2483" spans="2:29" x14ac:dyDescent="0.25">
      <c r="B2483" s="1"/>
      <c r="C2483" s="1"/>
      <c r="D2483" s="1"/>
      <c r="E2483" s="1"/>
      <c r="F2483" s="1"/>
      <c r="G2483" s="1"/>
      <c r="H2483" s="1"/>
      <c r="I2483" s="1"/>
      <c r="J2483" s="9"/>
      <c r="K2483" s="1"/>
      <c r="L2483" s="1"/>
      <c r="M2483" s="1"/>
      <c r="N2483" s="9"/>
      <c r="O2483" s="11"/>
      <c r="P2483" s="1"/>
      <c r="Q2483" s="1"/>
      <c r="R2483" s="1"/>
      <c r="S2483" s="1"/>
      <c r="T2483" s="1"/>
      <c r="U2483" s="1"/>
      <c r="V2483" s="9"/>
      <c r="W2483" s="1"/>
      <c r="X2483" s="1"/>
      <c r="Y2483" s="1"/>
      <c r="Z2483" s="1"/>
      <c r="AA2483" s="1"/>
      <c r="AB2483" s="1"/>
      <c r="AC2483" s="65"/>
    </row>
    <row r="2484" spans="2:29" x14ac:dyDescent="0.25">
      <c r="B2484" s="1"/>
      <c r="C2484" s="1"/>
      <c r="D2484" s="1"/>
      <c r="E2484" s="1"/>
      <c r="F2484" s="1"/>
      <c r="G2484" s="1"/>
      <c r="H2484" s="1"/>
      <c r="I2484" s="1"/>
      <c r="J2484" s="9"/>
      <c r="K2484" s="1"/>
      <c r="L2484" s="1"/>
      <c r="M2484" s="1"/>
      <c r="N2484" s="9"/>
      <c r="O2484" s="11"/>
      <c r="P2484" s="1"/>
      <c r="Q2484" s="1"/>
      <c r="R2484" s="1"/>
      <c r="S2484" s="1"/>
      <c r="T2484" s="1"/>
      <c r="U2484" s="1"/>
      <c r="V2484" s="9"/>
      <c r="W2484" s="1"/>
      <c r="X2484" s="1"/>
      <c r="Y2484" s="1"/>
      <c r="Z2484" s="1"/>
      <c r="AA2484" s="1"/>
      <c r="AB2484" s="1"/>
      <c r="AC2484" s="65"/>
    </row>
    <row r="2485" spans="2:29" x14ac:dyDescent="0.25">
      <c r="B2485" s="1"/>
      <c r="C2485" s="1"/>
      <c r="D2485" s="1"/>
      <c r="E2485" s="1"/>
      <c r="F2485" s="1"/>
      <c r="G2485" s="1"/>
      <c r="H2485" s="1"/>
      <c r="I2485" s="1"/>
      <c r="J2485" s="9"/>
      <c r="K2485" s="1"/>
      <c r="L2485" s="1"/>
      <c r="M2485" s="1"/>
      <c r="N2485" s="9"/>
      <c r="O2485" s="11"/>
      <c r="P2485" s="1"/>
      <c r="Q2485" s="1"/>
      <c r="R2485" s="1"/>
      <c r="S2485" s="1"/>
      <c r="T2485" s="1"/>
      <c r="U2485" s="1"/>
      <c r="V2485" s="9"/>
      <c r="W2485" s="1"/>
      <c r="X2485" s="1"/>
      <c r="Y2485" s="1"/>
      <c r="Z2485" s="1"/>
      <c r="AA2485" s="1"/>
      <c r="AB2485" s="1"/>
      <c r="AC2485" s="65"/>
    </row>
    <row r="2486" spans="2:29" x14ac:dyDescent="0.25">
      <c r="B2486" s="1"/>
      <c r="C2486" s="1"/>
      <c r="D2486" s="1"/>
      <c r="E2486" s="1"/>
      <c r="F2486" s="1"/>
      <c r="G2486" s="1"/>
      <c r="H2486" s="1"/>
      <c r="I2486" s="1"/>
      <c r="J2486" s="9"/>
      <c r="K2486" s="1"/>
      <c r="L2486" s="1"/>
      <c r="M2486" s="1"/>
      <c r="N2486" s="9"/>
      <c r="O2486" s="11"/>
      <c r="P2486" s="1"/>
      <c r="Q2486" s="1"/>
      <c r="R2486" s="1"/>
      <c r="S2486" s="1"/>
      <c r="T2486" s="1"/>
      <c r="U2486" s="1"/>
      <c r="V2486" s="9"/>
      <c r="W2486" s="1"/>
      <c r="X2486" s="1"/>
      <c r="Y2486" s="1"/>
      <c r="Z2486" s="1"/>
      <c r="AA2486" s="1"/>
      <c r="AB2486" s="1"/>
      <c r="AC2486" s="65"/>
    </row>
    <row r="2487" spans="2:29" x14ac:dyDescent="0.25">
      <c r="B2487" s="1"/>
      <c r="C2487" s="1"/>
      <c r="D2487" s="1"/>
      <c r="E2487" s="1"/>
      <c r="F2487" s="1"/>
      <c r="G2487" s="1"/>
      <c r="H2487" s="1"/>
      <c r="I2487" s="1"/>
      <c r="J2487" s="9"/>
      <c r="K2487" s="1"/>
      <c r="L2487" s="1"/>
      <c r="M2487" s="1"/>
      <c r="N2487" s="9"/>
      <c r="O2487" s="11"/>
      <c r="P2487" s="1"/>
      <c r="Q2487" s="1"/>
      <c r="R2487" s="1"/>
      <c r="S2487" s="1"/>
      <c r="T2487" s="1"/>
      <c r="U2487" s="1"/>
      <c r="V2487" s="9"/>
      <c r="W2487" s="1"/>
      <c r="X2487" s="1"/>
      <c r="Y2487" s="1"/>
      <c r="Z2487" s="1"/>
      <c r="AA2487" s="1"/>
      <c r="AB2487" s="1"/>
      <c r="AC2487" s="65"/>
    </row>
    <row r="2488" spans="2:29" x14ac:dyDescent="0.25">
      <c r="B2488" s="1"/>
      <c r="C2488" s="1"/>
      <c r="D2488" s="1"/>
      <c r="E2488" s="1"/>
      <c r="F2488" s="1"/>
      <c r="G2488" s="1"/>
      <c r="H2488" s="1"/>
      <c r="I2488" s="1"/>
      <c r="J2488" s="9"/>
      <c r="K2488" s="1"/>
      <c r="L2488" s="1"/>
      <c r="M2488" s="1"/>
      <c r="N2488" s="9"/>
      <c r="O2488" s="11"/>
      <c r="P2488" s="1"/>
      <c r="Q2488" s="1"/>
      <c r="R2488" s="1"/>
      <c r="S2488" s="1"/>
      <c r="T2488" s="1"/>
      <c r="U2488" s="1"/>
      <c r="V2488" s="9"/>
      <c r="W2488" s="1"/>
      <c r="X2488" s="1"/>
      <c r="Y2488" s="1"/>
      <c r="Z2488" s="1"/>
      <c r="AA2488" s="1"/>
      <c r="AB2488" s="1"/>
      <c r="AC2488" s="65"/>
    </row>
    <row r="2489" spans="2:29" x14ac:dyDescent="0.25">
      <c r="B2489" s="1"/>
      <c r="C2489" s="1"/>
      <c r="D2489" s="1"/>
      <c r="E2489" s="1"/>
      <c r="F2489" s="1"/>
      <c r="G2489" s="1"/>
      <c r="H2489" s="1"/>
      <c r="I2489" s="1"/>
      <c r="J2489" s="9"/>
      <c r="K2489" s="1"/>
      <c r="L2489" s="1"/>
      <c r="M2489" s="1"/>
      <c r="N2489" s="9"/>
      <c r="O2489" s="11"/>
      <c r="P2489" s="1"/>
      <c r="Q2489" s="1"/>
      <c r="R2489" s="1"/>
      <c r="S2489" s="1"/>
      <c r="T2489" s="1"/>
      <c r="U2489" s="1"/>
      <c r="V2489" s="9"/>
      <c r="W2489" s="1"/>
      <c r="X2489" s="1"/>
      <c r="Y2489" s="1"/>
      <c r="Z2489" s="1"/>
      <c r="AA2489" s="1"/>
      <c r="AB2489" s="1"/>
      <c r="AC2489" s="65"/>
    </row>
    <row r="2490" spans="2:29" x14ac:dyDescent="0.25">
      <c r="B2490" s="1"/>
      <c r="C2490" s="1"/>
      <c r="D2490" s="1"/>
      <c r="E2490" s="1"/>
      <c r="F2490" s="1"/>
      <c r="G2490" s="1"/>
      <c r="H2490" s="1"/>
      <c r="I2490" s="1"/>
      <c r="J2490" s="9"/>
      <c r="K2490" s="1"/>
      <c r="L2490" s="1"/>
      <c r="M2490" s="1"/>
      <c r="N2490" s="9"/>
      <c r="O2490" s="11"/>
      <c r="P2490" s="1"/>
      <c r="Q2490" s="1"/>
      <c r="R2490" s="1"/>
      <c r="S2490" s="1"/>
      <c r="T2490" s="1"/>
      <c r="U2490" s="1"/>
      <c r="V2490" s="9"/>
      <c r="W2490" s="1"/>
      <c r="X2490" s="1"/>
      <c r="Y2490" s="1"/>
      <c r="Z2490" s="1"/>
      <c r="AA2490" s="1"/>
      <c r="AB2490" s="1"/>
      <c r="AC2490" s="65"/>
    </row>
    <row r="2491" spans="2:29" x14ac:dyDescent="0.25">
      <c r="B2491" s="1"/>
      <c r="C2491" s="1"/>
      <c r="D2491" s="1"/>
      <c r="E2491" s="1"/>
      <c r="F2491" s="1"/>
      <c r="G2491" s="1"/>
      <c r="H2491" s="1"/>
      <c r="I2491" s="1"/>
      <c r="J2491" s="9"/>
      <c r="K2491" s="1"/>
      <c r="L2491" s="1"/>
      <c r="M2491" s="1"/>
      <c r="N2491" s="9"/>
      <c r="O2491" s="11"/>
      <c r="P2491" s="1"/>
      <c r="Q2491" s="1"/>
      <c r="R2491" s="1"/>
      <c r="S2491" s="1"/>
      <c r="T2491" s="1"/>
      <c r="U2491" s="1"/>
      <c r="V2491" s="9"/>
      <c r="W2491" s="1"/>
      <c r="X2491" s="1"/>
      <c r="Y2491" s="1"/>
      <c r="Z2491" s="1"/>
      <c r="AA2491" s="1"/>
      <c r="AB2491" s="1"/>
      <c r="AC2491" s="65"/>
    </row>
    <row r="2492" spans="2:29" x14ac:dyDescent="0.25">
      <c r="B2492" s="1"/>
      <c r="C2492" s="1"/>
      <c r="D2492" s="1"/>
      <c r="E2492" s="1"/>
      <c r="F2492" s="1"/>
      <c r="G2492" s="1"/>
      <c r="H2492" s="1"/>
      <c r="I2492" s="1"/>
      <c r="J2492" s="9"/>
      <c r="K2492" s="1"/>
      <c r="L2492" s="1"/>
      <c r="M2492" s="1"/>
      <c r="N2492" s="9"/>
      <c r="O2492" s="11"/>
      <c r="P2492" s="1"/>
      <c r="Q2492" s="1"/>
      <c r="R2492" s="1"/>
      <c r="S2492" s="1"/>
      <c r="T2492" s="1"/>
      <c r="U2492" s="1"/>
      <c r="V2492" s="9"/>
      <c r="W2492" s="1"/>
      <c r="X2492" s="1"/>
      <c r="Y2492" s="1"/>
      <c r="Z2492" s="1"/>
      <c r="AA2492" s="1"/>
      <c r="AB2492" s="1"/>
      <c r="AC2492" s="65"/>
    </row>
    <row r="2493" spans="2:29" x14ac:dyDescent="0.25">
      <c r="B2493" s="1"/>
      <c r="C2493" s="1"/>
      <c r="D2493" s="1"/>
      <c r="E2493" s="1"/>
      <c r="F2493" s="1"/>
      <c r="G2493" s="1"/>
      <c r="H2493" s="1"/>
      <c r="I2493" s="1"/>
      <c r="J2493" s="9"/>
      <c r="K2493" s="1"/>
      <c r="L2493" s="1"/>
      <c r="M2493" s="1"/>
      <c r="N2493" s="9"/>
      <c r="O2493" s="11"/>
      <c r="P2493" s="1"/>
      <c r="Q2493" s="1"/>
      <c r="R2493" s="1"/>
      <c r="S2493" s="1"/>
      <c r="T2493" s="1"/>
      <c r="U2493" s="1"/>
      <c r="V2493" s="9"/>
      <c r="W2493" s="1"/>
      <c r="X2493" s="1"/>
      <c r="Y2493" s="1"/>
      <c r="Z2493" s="1"/>
      <c r="AA2493" s="1"/>
      <c r="AB2493" s="1"/>
      <c r="AC2493" s="65"/>
    </row>
    <row r="2494" spans="2:29" x14ac:dyDescent="0.25">
      <c r="B2494" s="1"/>
      <c r="C2494" s="1"/>
      <c r="D2494" s="1"/>
      <c r="E2494" s="1"/>
      <c r="F2494" s="1"/>
      <c r="G2494" s="1"/>
      <c r="H2494" s="1"/>
      <c r="I2494" s="1"/>
      <c r="J2494" s="9"/>
      <c r="K2494" s="1"/>
      <c r="L2494" s="1"/>
      <c r="M2494" s="1"/>
      <c r="N2494" s="9"/>
      <c r="O2494" s="11"/>
      <c r="P2494" s="1"/>
      <c r="Q2494" s="1"/>
      <c r="R2494" s="1"/>
      <c r="S2494" s="1"/>
      <c r="T2494" s="1"/>
      <c r="U2494" s="1"/>
      <c r="V2494" s="9"/>
      <c r="W2494" s="1"/>
      <c r="X2494" s="1"/>
      <c r="Y2494" s="1"/>
      <c r="Z2494" s="1"/>
      <c r="AA2494" s="1"/>
      <c r="AB2494" s="1"/>
      <c r="AC2494" s="65"/>
    </row>
    <row r="2495" spans="2:29" x14ac:dyDescent="0.25">
      <c r="B2495" s="1"/>
      <c r="C2495" s="1"/>
      <c r="D2495" s="1"/>
      <c r="E2495" s="1"/>
      <c r="F2495" s="1"/>
      <c r="G2495" s="1"/>
      <c r="H2495" s="1"/>
      <c r="I2495" s="1"/>
      <c r="J2495" s="9"/>
      <c r="K2495" s="1"/>
      <c r="L2495" s="1"/>
      <c r="M2495" s="1"/>
      <c r="N2495" s="9"/>
      <c r="O2495" s="11"/>
      <c r="P2495" s="1"/>
      <c r="Q2495" s="1"/>
      <c r="R2495" s="1"/>
      <c r="S2495" s="1"/>
      <c r="T2495" s="1"/>
      <c r="U2495" s="1"/>
      <c r="V2495" s="9"/>
      <c r="W2495" s="1"/>
      <c r="X2495" s="1"/>
      <c r="Y2495" s="1"/>
      <c r="Z2495" s="1"/>
      <c r="AA2495" s="1"/>
      <c r="AB2495" s="1"/>
      <c r="AC2495" s="65"/>
    </row>
    <row r="2496" spans="2:29" x14ac:dyDescent="0.25">
      <c r="B2496" s="1"/>
      <c r="C2496" s="1"/>
      <c r="D2496" s="1"/>
      <c r="E2496" s="1"/>
      <c r="F2496" s="1"/>
      <c r="G2496" s="1"/>
      <c r="H2496" s="1"/>
      <c r="I2496" s="1"/>
      <c r="J2496" s="9"/>
      <c r="K2496" s="1"/>
      <c r="L2496" s="1"/>
      <c r="M2496" s="1"/>
      <c r="N2496" s="9"/>
      <c r="O2496" s="11"/>
      <c r="P2496" s="1"/>
      <c r="Q2496" s="1"/>
      <c r="R2496" s="1"/>
      <c r="S2496" s="1"/>
      <c r="T2496" s="1"/>
      <c r="U2496" s="1"/>
      <c r="V2496" s="9"/>
      <c r="W2496" s="1"/>
      <c r="X2496" s="1"/>
      <c r="Y2496" s="1"/>
      <c r="Z2496" s="1"/>
      <c r="AA2496" s="1"/>
      <c r="AB2496" s="1"/>
      <c r="AC2496" s="65"/>
    </row>
    <row r="2497" spans="2:29" x14ac:dyDescent="0.25">
      <c r="B2497" s="1"/>
      <c r="C2497" s="1"/>
      <c r="D2497" s="1"/>
      <c r="E2497" s="1"/>
      <c r="F2497" s="1"/>
      <c r="G2497" s="1"/>
      <c r="H2497" s="1"/>
      <c r="I2497" s="1"/>
      <c r="J2497" s="9"/>
      <c r="K2497" s="1"/>
      <c r="L2497" s="1"/>
      <c r="M2497" s="1"/>
      <c r="N2497" s="9"/>
      <c r="O2497" s="11"/>
      <c r="P2497" s="1"/>
      <c r="Q2497" s="1"/>
      <c r="R2497" s="1"/>
      <c r="S2497" s="1"/>
      <c r="T2497" s="1"/>
      <c r="U2497" s="1"/>
      <c r="V2497" s="9"/>
      <c r="W2497" s="1"/>
      <c r="X2497" s="1"/>
      <c r="Y2497" s="1"/>
      <c r="Z2497" s="1"/>
      <c r="AA2497" s="1"/>
      <c r="AB2497" s="1"/>
      <c r="AC2497" s="65"/>
    </row>
    <row r="2498" spans="2:29" x14ac:dyDescent="0.25">
      <c r="B2498" s="1"/>
      <c r="C2498" s="1"/>
      <c r="D2498" s="1"/>
      <c r="E2498" s="1"/>
      <c r="F2498" s="1"/>
      <c r="G2498" s="1"/>
      <c r="H2498" s="1"/>
      <c r="I2498" s="1"/>
      <c r="J2498" s="9"/>
      <c r="K2498" s="1"/>
      <c r="L2498" s="1"/>
      <c r="M2498" s="1"/>
      <c r="N2498" s="9"/>
      <c r="O2498" s="11"/>
      <c r="P2498" s="1"/>
      <c r="Q2498" s="1"/>
      <c r="R2498" s="1"/>
      <c r="S2498" s="1"/>
      <c r="T2498" s="1"/>
      <c r="U2498" s="1"/>
      <c r="V2498" s="9"/>
      <c r="W2498" s="1"/>
      <c r="X2498" s="1"/>
      <c r="Y2498" s="1"/>
      <c r="Z2498" s="1"/>
      <c r="AA2498" s="1"/>
      <c r="AB2498" s="1"/>
      <c r="AC2498" s="65"/>
    </row>
    <row r="2499" spans="2:29" x14ac:dyDescent="0.25">
      <c r="B2499" s="1"/>
      <c r="C2499" s="1"/>
      <c r="D2499" s="1"/>
      <c r="E2499" s="1"/>
      <c r="F2499" s="1"/>
      <c r="G2499" s="1"/>
      <c r="H2499" s="1"/>
      <c r="I2499" s="1"/>
      <c r="J2499" s="9"/>
      <c r="K2499" s="1"/>
      <c r="L2499" s="1"/>
      <c r="M2499" s="1"/>
      <c r="N2499" s="9"/>
      <c r="O2499" s="11"/>
      <c r="P2499" s="1"/>
      <c r="Q2499" s="1"/>
      <c r="R2499" s="1"/>
      <c r="S2499" s="1"/>
      <c r="T2499" s="1"/>
      <c r="U2499" s="1"/>
      <c r="V2499" s="9"/>
      <c r="W2499" s="1"/>
      <c r="X2499" s="1"/>
      <c r="Y2499" s="1"/>
      <c r="Z2499" s="1"/>
      <c r="AA2499" s="1"/>
      <c r="AB2499" s="1"/>
      <c r="AC2499" s="65"/>
    </row>
    <row r="2500" spans="2:29" x14ac:dyDescent="0.25">
      <c r="B2500" s="1"/>
      <c r="C2500" s="1"/>
      <c r="D2500" s="1"/>
      <c r="E2500" s="1"/>
      <c r="F2500" s="1"/>
      <c r="G2500" s="1"/>
      <c r="H2500" s="1"/>
      <c r="I2500" s="1"/>
      <c r="J2500" s="9"/>
      <c r="K2500" s="1"/>
      <c r="L2500" s="1"/>
      <c r="M2500" s="1"/>
      <c r="N2500" s="9"/>
      <c r="O2500" s="11"/>
      <c r="P2500" s="1"/>
      <c r="Q2500" s="1"/>
      <c r="R2500" s="1"/>
      <c r="S2500" s="1"/>
      <c r="T2500" s="1"/>
      <c r="U2500" s="1"/>
      <c r="V2500" s="9"/>
      <c r="W2500" s="1"/>
      <c r="X2500" s="1"/>
      <c r="Y2500" s="1"/>
      <c r="Z2500" s="1"/>
      <c r="AA2500" s="1"/>
      <c r="AB2500" s="1"/>
      <c r="AC2500" s="65"/>
    </row>
    <row r="2501" spans="2:29" x14ac:dyDescent="0.25">
      <c r="B2501" s="1"/>
      <c r="C2501" s="1"/>
      <c r="D2501" s="1"/>
      <c r="E2501" s="1"/>
      <c r="F2501" s="1"/>
      <c r="G2501" s="1"/>
      <c r="H2501" s="1"/>
      <c r="I2501" s="1"/>
      <c r="J2501" s="9"/>
      <c r="K2501" s="1"/>
      <c r="L2501" s="1"/>
      <c r="M2501" s="1"/>
      <c r="N2501" s="9"/>
      <c r="O2501" s="11"/>
      <c r="P2501" s="1"/>
      <c r="Q2501" s="1"/>
      <c r="R2501" s="1"/>
      <c r="S2501" s="1"/>
      <c r="T2501" s="1"/>
      <c r="U2501" s="1"/>
      <c r="V2501" s="9"/>
      <c r="W2501" s="1"/>
      <c r="X2501" s="1"/>
      <c r="Y2501" s="1"/>
      <c r="Z2501" s="1"/>
      <c r="AA2501" s="1"/>
      <c r="AB2501" s="1"/>
      <c r="AC2501" s="65"/>
    </row>
    <row r="2502" spans="2:29" x14ac:dyDescent="0.25">
      <c r="B2502" s="1"/>
      <c r="C2502" s="1"/>
      <c r="D2502" s="1"/>
      <c r="E2502" s="1"/>
      <c r="F2502" s="1"/>
      <c r="G2502" s="1"/>
      <c r="H2502" s="1"/>
      <c r="I2502" s="1"/>
      <c r="J2502" s="9"/>
      <c r="K2502" s="1"/>
      <c r="L2502" s="1"/>
      <c r="M2502" s="1"/>
      <c r="N2502" s="9"/>
      <c r="O2502" s="11"/>
      <c r="P2502" s="1"/>
      <c r="Q2502" s="1"/>
      <c r="R2502" s="1"/>
      <c r="S2502" s="1"/>
      <c r="T2502" s="1"/>
      <c r="U2502" s="1"/>
      <c r="V2502" s="9"/>
      <c r="W2502" s="1"/>
      <c r="X2502" s="1"/>
      <c r="Y2502" s="1"/>
      <c r="Z2502" s="1"/>
      <c r="AA2502" s="1"/>
      <c r="AB2502" s="1"/>
      <c r="AC2502" s="65"/>
    </row>
    <row r="2503" spans="2:29" x14ac:dyDescent="0.25">
      <c r="B2503" s="1"/>
      <c r="C2503" s="1"/>
      <c r="D2503" s="1"/>
      <c r="E2503" s="1"/>
      <c r="F2503" s="1"/>
      <c r="G2503" s="1"/>
      <c r="H2503" s="1"/>
      <c r="I2503" s="1"/>
      <c r="J2503" s="9"/>
      <c r="K2503" s="1"/>
      <c r="L2503" s="1"/>
      <c r="M2503" s="1"/>
      <c r="N2503" s="9"/>
      <c r="O2503" s="11"/>
      <c r="P2503" s="1"/>
      <c r="Q2503" s="1"/>
      <c r="R2503" s="1"/>
      <c r="S2503" s="1"/>
      <c r="T2503" s="1"/>
      <c r="U2503" s="1"/>
      <c r="V2503" s="9"/>
      <c r="W2503" s="1"/>
      <c r="X2503" s="1"/>
      <c r="Y2503" s="1"/>
      <c r="Z2503" s="1"/>
      <c r="AA2503" s="1"/>
      <c r="AB2503" s="1"/>
      <c r="AC2503" s="65"/>
    </row>
    <row r="2504" spans="2:29" x14ac:dyDescent="0.25">
      <c r="B2504" s="1"/>
      <c r="C2504" s="1"/>
      <c r="D2504" s="1"/>
      <c r="E2504" s="1"/>
      <c r="F2504" s="1"/>
      <c r="G2504" s="1"/>
      <c r="H2504" s="1"/>
      <c r="I2504" s="1"/>
      <c r="J2504" s="9"/>
      <c r="K2504" s="1"/>
      <c r="L2504" s="1"/>
      <c r="M2504" s="1"/>
      <c r="N2504" s="9"/>
      <c r="O2504" s="11"/>
      <c r="P2504" s="1"/>
      <c r="Q2504" s="1"/>
      <c r="R2504" s="1"/>
      <c r="S2504" s="1"/>
      <c r="T2504" s="1"/>
      <c r="U2504" s="1"/>
      <c r="V2504" s="9"/>
      <c r="W2504" s="1"/>
      <c r="X2504" s="1"/>
      <c r="Y2504" s="1"/>
      <c r="Z2504" s="1"/>
      <c r="AA2504" s="1"/>
      <c r="AB2504" s="1"/>
      <c r="AC2504" s="65"/>
    </row>
    <row r="2505" spans="2:29" x14ac:dyDescent="0.25">
      <c r="B2505" s="1"/>
      <c r="C2505" s="1"/>
      <c r="D2505" s="1"/>
      <c r="E2505" s="1"/>
      <c r="F2505" s="1"/>
      <c r="G2505" s="1"/>
      <c r="H2505" s="1"/>
      <c r="I2505" s="1"/>
      <c r="J2505" s="9"/>
      <c r="K2505" s="1"/>
      <c r="L2505" s="1"/>
      <c r="M2505" s="1"/>
      <c r="N2505" s="9"/>
      <c r="O2505" s="11"/>
      <c r="P2505" s="1"/>
      <c r="Q2505" s="1"/>
      <c r="R2505" s="1"/>
      <c r="S2505" s="1"/>
      <c r="T2505" s="1"/>
      <c r="U2505" s="1"/>
      <c r="V2505" s="9"/>
      <c r="W2505" s="1"/>
      <c r="X2505" s="1"/>
      <c r="Y2505" s="1"/>
      <c r="Z2505" s="1"/>
      <c r="AA2505" s="1"/>
      <c r="AB2505" s="1"/>
      <c r="AC2505" s="65"/>
    </row>
    <row r="2506" spans="2:29" x14ac:dyDescent="0.25">
      <c r="B2506" s="1"/>
      <c r="C2506" s="1"/>
      <c r="D2506" s="1"/>
      <c r="E2506" s="1"/>
      <c r="F2506" s="1"/>
      <c r="G2506" s="1"/>
      <c r="H2506" s="1"/>
      <c r="I2506" s="1"/>
      <c r="J2506" s="9"/>
      <c r="K2506" s="1"/>
      <c r="L2506" s="1"/>
      <c r="M2506" s="1"/>
      <c r="N2506" s="9"/>
      <c r="O2506" s="11"/>
      <c r="P2506" s="1"/>
      <c r="Q2506" s="1"/>
      <c r="R2506" s="1"/>
      <c r="S2506" s="1"/>
      <c r="T2506" s="1"/>
      <c r="U2506" s="1"/>
      <c r="V2506" s="9"/>
      <c r="W2506" s="1"/>
      <c r="X2506" s="1"/>
      <c r="Y2506" s="1"/>
      <c r="Z2506" s="1"/>
      <c r="AA2506" s="1"/>
      <c r="AB2506" s="1"/>
      <c r="AC2506" s="65"/>
    </row>
    <row r="2507" spans="2:29" x14ac:dyDescent="0.25">
      <c r="B2507" s="1"/>
      <c r="C2507" s="1"/>
      <c r="D2507" s="1"/>
      <c r="E2507" s="1"/>
      <c r="F2507" s="1"/>
      <c r="G2507" s="1"/>
      <c r="H2507" s="1"/>
      <c r="I2507" s="1"/>
      <c r="J2507" s="9"/>
      <c r="K2507" s="1"/>
      <c r="L2507" s="1"/>
      <c r="M2507" s="1"/>
      <c r="N2507" s="9"/>
      <c r="O2507" s="11"/>
      <c r="P2507" s="1"/>
      <c r="Q2507" s="1"/>
      <c r="R2507" s="1"/>
      <c r="S2507" s="1"/>
      <c r="T2507" s="1"/>
      <c r="U2507" s="1"/>
      <c r="V2507" s="9"/>
      <c r="W2507" s="1"/>
      <c r="X2507" s="1"/>
      <c r="Y2507" s="1"/>
      <c r="Z2507" s="1"/>
      <c r="AA2507" s="1"/>
      <c r="AB2507" s="1"/>
      <c r="AC2507" s="65"/>
    </row>
    <row r="2508" spans="2:29" x14ac:dyDescent="0.25">
      <c r="B2508" s="1"/>
      <c r="C2508" s="1"/>
      <c r="D2508" s="1"/>
      <c r="E2508" s="1"/>
      <c r="F2508" s="1"/>
      <c r="G2508" s="1"/>
      <c r="H2508" s="1"/>
      <c r="I2508" s="1"/>
      <c r="J2508" s="9"/>
      <c r="K2508" s="1"/>
      <c r="L2508" s="1"/>
      <c r="M2508" s="1"/>
      <c r="N2508" s="9"/>
      <c r="O2508" s="11"/>
      <c r="P2508" s="1"/>
      <c r="Q2508" s="1"/>
      <c r="R2508" s="1"/>
      <c r="S2508" s="1"/>
      <c r="T2508" s="1"/>
      <c r="U2508" s="1"/>
      <c r="V2508" s="9"/>
      <c r="W2508" s="1"/>
      <c r="X2508" s="1"/>
      <c r="Y2508" s="1"/>
      <c r="Z2508" s="1"/>
      <c r="AA2508" s="1"/>
      <c r="AB2508" s="1"/>
      <c r="AC2508" s="65"/>
    </row>
    <row r="2509" spans="2:29" x14ac:dyDescent="0.25">
      <c r="B2509" s="1"/>
      <c r="C2509" s="1"/>
      <c r="D2509" s="1"/>
      <c r="E2509" s="1"/>
      <c r="F2509" s="1"/>
      <c r="G2509" s="1"/>
      <c r="H2509" s="1"/>
      <c r="I2509" s="1"/>
      <c r="J2509" s="9"/>
      <c r="K2509" s="1"/>
      <c r="L2509" s="1"/>
      <c r="M2509" s="1"/>
      <c r="N2509" s="9"/>
      <c r="O2509" s="11"/>
      <c r="P2509" s="1"/>
      <c r="Q2509" s="1"/>
      <c r="R2509" s="1"/>
      <c r="S2509" s="1"/>
      <c r="T2509" s="1"/>
      <c r="U2509" s="1"/>
      <c r="V2509" s="9"/>
      <c r="W2509" s="1"/>
      <c r="X2509" s="1"/>
      <c r="Y2509" s="1"/>
      <c r="Z2509" s="1"/>
      <c r="AA2509" s="1"/>
      <c r="AB2509" s="1"/>
      <c r="AC2509" s="65"/>
    </row>
    <row r="2510" spans="2:29" x14ac:dyDescent="0.25">
      <c r="B2510" s="1"/>
      <c r="C2510" s="1"/>
      <c r="D2510" s="1"/>
      <c r="E2510" s="1"/>
      <c r="F2510" s="1"/>
      <c r="G2510" s="1"/>
      <c r="H2510" s="1"/>
      <c r="I2510" s="1"/>
      <c r="J2510" s="9"/>
      <c r="K2510" s="1"/>
      <c r="L2510" s="1"/>
      <c r="M2510" s="1"/>
      <c r="N2510" s="9"/>
      <c r="O2510" s="11"/>
      <c r="P2510" s="1"/>
      <c r="Q2510" s="1"/>
      <c r="R2510" s="1"/>
      <c r="S2510" s="1"/>
      <c r="T2510" s="1"/>
      <c r="U2510" s="1"/>
      <c r="V2510" s="9"/>
      <c r="W2510" s="1"/>
      <c r="X2510" s="1"/>
      <c r="Y2510" s="1"/>
      <c r="Z2510" s="1"/>
      <c r="AA2510" s="1"/>
      <c r="AB2510" s="1"/>
      <c r="AC2510" s="65"/>
    </row>
    <row r="2511" spans="2:29" x14ac:dyDescent="0.25">
      <c r="B2511" s="1"/>
      <c r="C2511" s="1"/>
      <c r="D2511" s="1"/>
      <c r="E2511" s="1"/>
      <c r="F2511" s="1"/>
      <c r="G2511" s="1"/>
      <c r="H2511" s="1"/>
      <c r="I2511" s="1"/>
      <c r="J2511" s="9"/>
      <c r="K2511" s="1"/>
      <c r="L2511" s="1"/>
      <c r="M2511" s="1"/>
      <c r="N2511" s="9"/>
      <c r="O2511" s="11"/>
      <c r="P2511" s="1"/>
      <c r="Q2511" s="1"/>
      <c r="R2511" s="1"/>
      <c r="S2511" s="1"/>
      <c r="T2511" s="1"/>
      <c r="U2511" s="1"/>
      <c r="V2511" s="9"/>
      <c r="W2511" s="1"/>
      <c r="X2511" s="1"/>
      <c r="Y2511" s="1"/>
      <c r="Z2511" s="1"/>
      <c r="AA2511" s="1"/>
      <c r="AB2511" s="1"/>
      <c r="AC2511" s="65"/>
    </row>
    <row r="2512" spans="2:29" x14ac:dyDescent="0.25">
      <c r="B2512" s="1"/>
      <c r="C2512" s="1"/>
      <c r="D2512" s="1"/>
      <c r="E2512" s="1"/>
      <c r="F2512" s="1"/>
      <c r="G2512" s="1"/>
      <c r="H2512" s="1"/>
      <c r="I2512" s="1"/>
      <c r="J2512" s="9"/>
      <c r="K2512" s="1"/>
      <c r="L2512" s="1"/>
      <c r="M2512" s="1"/>
      <c r="N2512" s="9"/>
      <c r="O2512" s="11"/>
      <c r="P2512" s="1"/>
      <c r="Q2512" s="1"/>
      <c r="R2512" s="1"/>
      <c r="S2512" s="1"/>
      <c r="T2512" s="1"/>
      <c r="U2512" s="1"/>
      <c r="V2512" s="9"/>
      <c r="W2512" s="1"/>
      <c r="X2512" s="1"/>
      <c r="Y2512" s="1"/>
      <c r="Z2512" s="1"/>
      <c r="AA2512" s="1"/>
      <c r="AB2512" s="1"/>
      <c r="AC2512" s="65"/>
    </row>
    <row r="2513" spans="2:29" x14ac:dyDescent="0.25">
      <c r="B2513" s="1"/>
      <c r="C2513" s="1"/>
      <c r="D2513" s="1"/>
      <c r="E2513" s="1"/>
      <c r="F2513" s="1"/>
      <c r="G2513" s="1"/>
      <c r="H2513" s="1"/>
      <c r="I2513" s="1"/>
      <c r="J2513" s="9"/>
      <c r="K2513" s="1"/>
      <c r="L2513" s="1"/>
      <c r="M2513" s="1"/>
      <c r="N2513" s="9"/>
      <c r="O2513" s="11"/>
      <c r="P2513" s="1"/>
      <c r="Q2513" s="1"/>
      <c r="R2513" s="1"/>
      <c r="S2513" s="1"/>
      <c r="T2513" s="1"/>
      <c r="U2513" s="1"/>
      <c r="V2513" s="9"/>
      <c r="W2513" s="1"/>
      <c r="X2513" s="1"/>
      <c r="Y2513" s="1"/>
      <c r="Z2513" s="1"/>
      <c r="AA2513" s="1"/>
      <c r="AB2513" s="1"/>
      <c r="AC2513" s="65"/>
    </row>
    <row r="2514" spans="2:29" x14ac:dyDescent="0.25">
      <c r="B2514" s="1"/>
      <c r="C2514" s="1"/>
      <c r="D2514" s="1"/>
      <c r="E2514" s="1"/>
      <c r="F2514" s="1"/>
      <c r="G2514" s="1"/>
      <c r="H2514" s="1"/>
      <c r="I2514" s="1"/>
      <c r="J2514" s="9"/>
      <c r="K2514" s="1"/>
      <c r="L2514" s="1"/>
      <c r="M2514" s="1"/>
      <c r="N2514" s="9"/>
      <c r="O2514" s="11"/>
      <c r="P2514" s="1"/>
      <c r="Q2514" s="1"/>
      <c r="R2514" s="1"/>
      <c r="S2514" s="1"/>
      <c r="T2514" s="1"/>
      <c r="U2514" s="1"/>
      <c r="V2514" s="9"/>
      <c r="W2514" s="1"/>
      <c r="X2514" s="1"/>
      <c r="Y2514" s="1"/>
      <c r="Z2514" s="1"/>
      <c r="AA2514" s="1"/>
      <c r="AB2514" s="1"/>
      <c r="AC2514" s="65"/>
    </row>
    <row r="2515" spans="2:29" x14ac:dyDescent="0.25">
      <c r="B2515" s="1"/>
      <c r="C2515" s="1"/>
      <c r="D2515" s="1"/>
      <c r="E2515" s="1"/>
      <c r="F2515" s="1"/>
      <c r="G2515" s="1"/>
      <c r="H2515" s="1"/>
      <c r="I2515" s="1"/>
      <c r="J2515" s="9"/>
      <c r="K2515" s="1"/>
      <c r="L2515" s="1"/>
      <c r="M2515" s="1"/>
      <c r="N2515" s="9"/>
      <c r="O2515" s="11"/>
      <c r="P2515" s="1"/>
      <c r="Q2515" s="1"/>
      <c r="R2515" s="1"/>
      <c r="S2515" s="1"/>
      <c r="T2515" s="1"/>
      <c r="U2515" s="1"/>
      <c r="V2515" s="9"/>
      <c r="W2515" s="1"/>
      <c r="X2515" s="1"/>
      <c r="Y2515" s="1"/>
      <c r="Z2515" s="1"/>
      <c r="AA2515" s="1"/>
      <c r="AB2515" s="1"/>
      <c r="AC2515" s="65"/>
    </row>
    <row r="2516" spans="2:29" x14ac:dyDescent="0.25">
      <c r="B2516" s="1"/>
      <c r="C2516" s="1"/>
      <c r="D2516" s="1"/>
      <c r="E2516" s="1"/>
      <c r="F2516" s="1"/>
      <c r="G2516" s="1"/>
      <c r="H2516" s="1"/>
      <c r="I2516" s="1"/>
      <c r="J2516" s="9"/>
      <c r="K2516" s="1"/>
      <c r="L2516" s="1"/>
      <c r="M2516" s="1"/>
      <c r="N2516" s="9"/>
      <c r="O2516" s="11"/>
      <c r="P2516" s="1"/>
      <c r="Q2516" s="1"/>
      <c r="R2516" s="1"/>
      <c r="S2516" s="1"/>
      <c r="T2516" s="1"/>
      <c r="U2516" s="1"/>
      <c r="V2516" s="9"/>
      <c r="W2516" s="1"/>
      <c r="X2516" s="1"/>
      <c r="Y2516" s="1"/>
      <c r="Z2516" s="1"/>
      <c r="AA2516" s="1"/>
      <c r="AB2516" s="1"/>
      <c r="AC2516" s="65"/>
    </row>
    <row r="2517" spans="2:29" x14ac:dyDescent="0.25">
      <c r="B2517" s="1"/>
      <c r="C2517" s="1"/>
      <c r="D2517" s="1"/>
      <c r="E2517" s="1"/>
      <c r="F2517" s="1"/>
      <c r="G2517" s="1"/>
      <c r="H2517" s="1"/>
      <c r="I2517" s="1"/>
      <c r="J2517" s="9"/>
      <c r="K2517" s="1"/>
      <c r="L2517" s="1"/>
      <c r="M2517" s="1"/>
      <c r="N2517" s="9"/>
      <c r="O2517" s="11"/>
      <c r="P2517" s="1"/>
      <c r="Q2517" s="1"/>
      <c r="R2517" s="1"/>
      <c r="S2517" s="1"/>
      <c r="T2517" s="1"/>
      <c r="U2517" s="1"/>
      <c r="V2517" s="9"/>
      <c r="W2517" s="1"/>
      <c r="X2517" s="1"/>
      <c r="Y2517" s="1"/>
      <c r="Z2517" s="1"/>
      <c r="AA2517" s="1"/>
      <c r="AB2517" s="1"/>
      <c r="AC2517" s="65"/>
    </row>
    <row r="2518" spans="2:29" x14ac:dyDescent="0.25">
      <c r="B2518" s="1"/>
      <c r="C2518" s="1"/>
      <c r="D2518" s="1"/>
      <c r="E2518" s="1"/>
      <c r="F2518" s="1"/>
      <c r="G2518" s="1"/>
      <c r="H2518" s="1"/>
      <c r="I2518" s="1"/>
      <c r="J2518" s="9"/>
      <c r="K2518" s="1"/>
      <c r="L2518" s="1"/>
      <c r="M2518" s="1"/>
      <c r="N2518" s="9"/>
      <c r="O2518" s="11"/>
      <c r="P2518" s="1"/>
      <c r="Q2518" s="1"/>
      <c r="R2518" s="1"/>
      <c r="S2518" s="1"/>
      <c r="T2518" s="1"/>
      <c r="U2518" s="1"/>
      <c r="V2518" s="9"/>
      <c r="W2518" s="1"/>
      <c r="X2518" s="1"/>
      <c r="Y2518" s="1"/>
      <c r="Z2518" s="1"/>
      <c r="AA2518" s="1"/>
      <c r="AB2518" s="1"/>
      <c r="AC2518" s="65"/>
    </row>
    <row r="2519" spans="2:29" x14ac:dyDescent="0.25">
      <c r="B2519" s="1"/>
      <c r="C2519" s="1"/>
      <c r="D2519" s="1"/>
      <c r="E2519" s="1"/>
      <c r="F2519" s="1"/>
      <c r="G2519" s="1"/>
      <c r="H2519" s="1"/>
      <c r="I2519" s="1"/>
      <c r="J2519" s="9"/>
      <c r="K2519" s="1"/>
      <c r="L2519" s="1"/>
      <c r="M2519" s="1"/>
      <c r="N2519" s="9"/>
      <c r="O2519" s="11"/>
      <c r="P2519" s="1"/>
      <c r="Q2519" s="1"/>
      <c r="R2519" s="1"/>
      <c r="S2519" s="1"/>
      <c r="T2519" s="1"/>
      <c r="U2519" s="1"/>
      <c r="V2519" s="9"/>
      <c r="W2519" s="1"/>
      <c r="X2519" s="1"/>
      <c r="Y2519" s="1"/>
      <c r="Z2519" s="1"/>
      <c r="AA2519" s="1"/>
      <c r="AB2519" s="1"/>
      <c r="AC2519" s="65"/>
    </row>
    <row r="2520" spans="2:29" x14ac:dyDescent="0.25">
      <c r="B2520" s="1"/>
      <c r="C2520" s="1"/>
      <c r="D2520" s="1"/>
      <c r="E2520" s="1"/>
      <c r="F2520" s="1"/>
      <c r="G2520" s="1"/>
      <c r="H2520" s="1"/>
      <c r="I2520" s="1"/>
      <c r="J2520" s="9"/>
      <c r="K2520" s="1"/>
      <c r="L2520" s="1"/>
      <c r="M2520" s="1"/>
      <c r="N2520" s="9"/>
      <c r="O2520" s="11"/>
      <c r="P2520" s="1"/>
      <c r="Q2520" s="1"/>
      <c r="R2520" s="1"/>
      <c r="S2520" s="1"/>
      <c r="T2520" s="1"/>
      <c r="U2520" s="1"/>
      <c r="V2520" s="9"/>
      <c r="W2520" s="1"/>
      <c r="X2520" s="1"/>
      <c r="Y2520" s="1"/>
      <c r="Z2520" s="1"/>
      <c r="AA2520" s="1"/>
      <c r="AB2520" s="1"/>
      <c r="AC2520" s="65"/>
    </row>
    <row r="2521" spans="2:29" x14ac:dyDescent="0.25">
      <c r="B2521" s="1"/>
      <c r="C2521" s="1"/>
      <c r="D2521" s="1"/>
      <c r="E2521" s="1"/>
      <c r="F2521" s="1"/>
      <c r="G2521" s="1"/>
      <c r="H2521" s="1"/>
      <c r="I2521" s="1"/>
      <c r="J2521" s="9"/>
      <c r="K2521" s="1"/>
      <c r="L2521" s="1"/>
      <c r="M2521" s="1"/>
      <c r="N2521" s="9"/>
      <c r="O2521" s="11"/>
      <c r="P2521" s="1"/>
      <c r="Q2521" s="1"/>
      <c r="R2521" s="1"/>
      <c r="S2521" s="1"/>
      <c r="T2521" s="1"/>
      <c r="U2521" s="1"/>
      <c r="V2521" s="9"/>
      <c r="W2521" s="1"/>
      <c r="X2521" s="1"/>
      <c r="Y2521" s="1"/>
      <c r="Z2521" s="1"/>
      <c r="AA2521" s="1"/>
      <c r="AB2521" s="1"/>
      <c r="AC2521" s="65"/>
    </row>
    <row r="2522" spans="2:29" x14ac:dyDescent="0.25">
      <c r="B2522" s="1"/>
      <c r="C2522" s="1"/>
      <c r="D2522" s="1"/>
      <c r="E2522" s="1"/>
      <c r="F2522" s="1"/>
      <c r="G2522" s="1"/>
      <c r="H2522" s="1"/>
      <c r="I2522" s="1"/>
      <c r="J2522" s="9"/>
      <c r="K2522" s="1"/>
      <c r="L2522" s="1"/>
      <c r="M2522" s="1"/>
      <c r="N2522" s="9"/>
      <c r="O2522" s="11"/>
      <c r="P2522" s="1"/>
      <c r="Q2522" s="1"/>
      <c r="R2522" s="1"/>
      <c r="S2522" s="1"/>
      <c r="T2522" s="1"/>
      <c r="U2522" s="1"/>
      <c r="V2522" s="9"/>
      <c r="W2522" s="1"/>
      <c r="X2522" s="1"/>
      <c r="Y2522" s="1"/>
      <c r="Z2522" s="1"/>
      <c r="AA2522" s="1"/>
      <c r="AB2522" s="1"/>
      <c r="AC2522" s="65"/>
    </row>
    <row r="2523" spans="2:29" x14ac:dyDescent="0.25">
      <c r="B2523" s="1"/>
      <c r="C2523" s="1"/>
      <c r="D2523" s="1"/>
      <c r="E2523" s="1"/>
      <c r="F2523" s="1"/>
      <c r="G2523" s="1"/>
      <c r="H2523" s="1"/>
      <c r="I2523" s="1"/>
      <c r="J2523" s="9"/>
      <c r="K2523" s="1"/>
      <c r="L2523" s="1"/>
      <c r="M2523" s="1"/>
      <c r="N2523" s="9"/>
      <c r="O2523" s="11"/>
      <c r="P2523" s="1"/>
      <c r="Q2523" s="1"/>
      <c r="R2523" s="1"/>
      <c r="S2523" s="1"/>
      <c r="T2523" s="1"/>
      <c r="U2523" s="1"/>
      <c r="V2523" s="9"/>
      <c r="W2523" s="1"/>
      <c r="X2523" s="1"/>
      <c r="Y2523" s="1"/>
      <c r="Z2523" s="1"/>
      <c r="AA2523" s="1"/>
      <c r="AB2523" s="1"/>
      <c r="AC2523" s="65"/>
    </row>
    <row r="2524" spans="2:29" x14ac:dyDescent="0.25">
      <c r="B2524" s="1"/>
      <c r="C2524" s="1"/>
      <c r="D2524" s="1"/>
      <c r="E2524" s="1"/>
      <c r="F2524" s="1"/>
      <c r="G2524" s="1"/>
      <c r="H2524" s="1"/>
      <c r="I2524" s="1"/>
      <c r="J2524" s="9"/>
      <c r="K2524" s="1"/>
      <c r="L2524" s="1"/>
      <c r="M2524" s="1"/>
      <c r="N2524" s="9"/>
      <c r="O2524" s="11"/>
      <c r="P2524" s="1"/>
      <c r="Q2524" s="1"/>
      <c r="R2524" s="1"/>
      <c r="S2524" s="1"/>
      <c r="T2524" s="1"/>
      <c r="U2524" s="1"/>
      <c r="V2524" s="9"/>
      <c r="W2524" s="1"/>
      <c r="X2524" s="1"/>
      <c r="Y2524" s="1"/>
      <c r="Z2524" s="1"/>
      <c r="AA2524" s="1"/>
      <c r="AB2524" s="1"/>
      <c r="AC2524" s="65"/>
    </row>
    <row r="2525" spans="2:29" x14ac:dyDescent="0.25">
      <c r="B2525" s="1"/>
      <c r="C2525" s="1"/>
      <c r="D2525" s="1"/>
      <c r="E2525" s="1"/>
      <c r="F2525" s="1"/>
      <c r="G2525" s="1"/>
      <c r="H2525" s="1"/>
      <c r="I2525" s="1"/>
      <c r="J2525" s="9"/>
      <c r="K2525" s="1"/>
      <c r="L2525" s="1"/>
      <c r="M2525" s="1"/>
      <c r="N2525" s="9"/>
      <c r="O2525" s="11"/>
      <c r="P2525" s="1"/>
      <c r="Q2525" s="1"/>
      <c r="R2525" s="1"/>
      <c r="S2525" s="1"/>
      <c r="T2525" s="1"/>
      <c r="U2525" s="1"/>
      <c r="V2525" s="9"/>
      <c r="W2525" s="1"/>
      <c r="X2525" s="1"/>
      <c r="Y2525" s="1"/>
      <c r="Z2525" s="1"/>
      <c r="AA2525" s="1"/>
      <c r="AB2525" s="1"/>
      <c r="AC2525" s="65"/>
    </row>
    <row r="2526" spans="2:29" x14ac:dyDescent="0.25">
      <c r="B2526" s="1"/>
      <c r="C2526" s="1"/>
      <c r="D2526" s="1"/>
      <c r="E2526" s="1"/>
      <c r="F2526" s="1"/>
      <c r="G2526" s="1"/>
      <c r="H2526" s="1"/>
      <c r="I2526" s="1"/>
      <c r="J2526" s="9"/>
      <c r="K2526" s="1"/>
      <c r="L2526" s="1"/>
      <c r="M2526" s="1"/>
      <c r="N2526" s="9"/>
      <c r="O2526" s="11"/>
      <c r="P2526" s="1"/>
      <c r="Q2526" s="1"/>
      <c r="R2526" s="1"/>
      <c r="S2526" s="1"/>
      <c r="T2526" s="1"/>
      <c r="U2526" s="1"/>
      <c r="V2526" s="9"/>
      <c r="W2526" s="1"/>
      <c r="X2526" s="1"/>
      <c r="Y2526" s="1"/>
      <c r="Z2526" s="1"/>
      <c r="AA2526" s="1"/>
      <c r="AB2526" s="1"/>
      <c r="AC2526" s="65"/>
    </row>
    <row r="2527" spans="2:29" x14ac:dyDescent="0.25">
      <c r="B2527" s="1"/>
      <c r="C2527" s="1"/>
      <c r="D2527" s="1"/>
      <c r="E2527" s="1"/>
      <c r="F2527" s="1"/>
      <c r="G2527" s="1"/>
      <c r="H2527" s="1"/>
      <c r="I2527" s="1"/>
      <c r="J2527" s="9"/>
      <c r="K2527" s="1"/>
      <c r="L2527" s="1"/>
      <c r="M2527" s="1"/>
      <c r="N2527" s="9"/>
      <c r="O2527" s="11"/>
      <c r="P2527" s="1"/>
      <c r="Q2527" s="1"/>
      <c r="R2527" s="1"/>
      <c r="S2527" s="1"/>
      <c r="T2527" s="1"/>
      <c r="U2527" s="1"/>
      <c r="V2527" s="9"/>
      <c r="W2527" s="1"/>
      <c r="X2527" s="1"/>
      <c r="Y2527" s="1"/>
      <c r="Z2527" s="1"/>
      <c r="AA2527" s="1"/>
      <c r="AB2527" s="1"/>
      <c r="AC2527" s="65"/>
    </row>
    <row r="2528" spans="2:29" x14ac:dyDescent="0.25">
      <c r="B2528" s="1"/>
      <c r="C2528" s="1"/>
      <c r="D2528" s="1"/>
      <c r="E2528" s="1"/>
      <c r="F2528" s="1"/>
      <c r="G2528" s="1"/>
      <c r="H2528" s="1"/>
      <c r="I2528" s="1"/>
      <c r="J2528" s="9"/>
      <c r="K2528" s="1"/>
      <c r="L2528" s="1"/>
      <c r="M2528" s="1"/>
      <c r="N2528" s="9"/>
      <c r="O2528" s="11"/>
      <c r="P2528" s="1"/>
      <c r="Q2528" s="1"/>
      <c r="R2528" s="1"/>
      <c r="S2528" s="1"/>
      <c r="T2528" s="1"/>
      <c r="U2528" s="1"/>
      <c r="V2528" s="9"/>
      <c r="W2528" s="1"/>
      <c r="X2528" s="1"/>
      <c r="Y2528" s="1"/>
      <c r="Z2528" s="1"/>
      <c r="AA2528" s="1"/>
      <c r="AB2528" s="1"/>
      <c r="AC2528" s="65"/>
    </row>
    <row r="2529" spans="2:29" x14ac:dyDescent="0.25">
      <c r="B2529" s="1"/>
      <c r="C2529" s="1"/>
      <c r="D2529" s="1"/>
      <c r="E2529" s="1"/>
      <c r="F2529" s="1"/>
      <c r="G2529" s="1"/>
      <c r="H2529" s="1"/>
      <c r="I2529" s="1"/>
      <c r="J2529" s="9"/>
      <c r="K2529" s="1"/>
      <c r="L2529" s="1"/>
      <c r="M2529" s="1"/>
      <c r="N2529" s="9"/>
      <c r="O2529" s="11"/>
      <c r="P2529" s="1"/>
      <c r="Q2529" s="1"/>
      <c r="R2529" s="1"/>
      <c r="S2529" s="1"/>
      <c r="T2529" s="1"/>
      <c r="U2529" s="1"/>
      <c r="V2529" s="9"/>
      <c r="W2529" s="1"/>
      <c r="X2529" s="1"/>
      <c r="Y2529" s="1"/>
      <c r="Z2529" s="1"/>
      <c r="AA2529" s="1"/>
      <c r="AB2529" s="1"/>
      <c r="AC2529" s="65"/>
    </row>
    <row r="2530" spans="2:29" x14ac:dyDescent="0.25">
      <c r="B2530" s="1"/>
      <c r="C2530" s="1"/>
      <c r="D2530" s="1"/>
      <c r="E2530" s="1"/>
      <c r="F2530" s="1"/>
      <c r="G2530" s="1"/>
      <c r="H2530" s="1"/>
      <c r="I2530" s="1"/>
      <c r="J2530" s="9"/>
      <c r="K2530" s="1"/>
      <c r="L2530" s="1"/>
      <c r="M2530" s="1"/>
      <c r="N2530" s="9"/>
      <c r="O2530" s="11"/>
      <c r="P2530" s="1"/>
      <c r="Q2530" s="1"/>
      <c r="R2530" s="1"/>
      <c r="S2530" s="1"/>
      <c r="T2530" s="1"/>
      <c r="U2530" s="1"/>
      <c r="V2530" s="9"/>
      <c r="W2530" s="1"/>
      <c r="X2530" s="1"/>
      <c r="Y2530" s="1"/>
      <c r="Z2530" s="1"/>
      <c r="AA2530" s="1"/>
      <c r="AB2530" s="1"/>
      <c r="AC2530" s="65"/>
    </row>
    <row r="2531" spans="2:29" x14ac:dyDescent="0.25">
      <c r="B2531" s="1"/>
      <c r="C2531" s="1"/>
      <c r="D2531" s="1"/>
      <c r="E2531" s="1"/>
      <c r="F2531" s="1"/>
      <c r="G2531" s="1"/>
      <c r="H2531" s="1"/>
      <c r="I2531" s="1"/>
      <c r="J2531" s="9"/>
      <c r="K2531" s="1"/>
      <c r="L2531" s="1"/>
      <c r="M2531" s="1"/>
      <c r="N2531" s="9"/>
      <c r="O2531" s="11"/>
      <c r="P2531" s="1"/>
      <c r="Q2531" s="1"/>
      <c r="R2531" s="1"/>
      <c r="S2531" s="1"/>
      <c r="T2531" s="1"/>
      <c r="U2531" s="1"/>
      <c r="V2531" s="9"/>
      <c r="W2531" s="1"/>
      <c r="X2531" s="1"/>
      <c r="Y2531" s="1"/>
      <c r="Z2531" s="1"/>
      <c r="AA2531" s="1"/>
      <c r="AB2531" s="1"/>
      <c r="AC2531" s="65"/>
    </row>
    <row r="2532" spans="2:29" x14ac:dyDescent="0.25">
      <c r="B2532" s="1"/>
      <c r="C2532" s="1"/>
      <c r="D2532" s="1"/>
      <c r="E2532" s="1"/>
      <c r="F2532" s="1"/>
      <c r="G2532" s="1"/>
      <c r="H2532" s="1"/>
      <c r="I2532" s="1"/>
      <c r="J2532" s="9"/>
      <c r="K2532" s="1"/>
      <c r="L2532" s="1"/>
      <c r="M2532" s="1"/>
      <c r="N2532" s="9"/>
      <c r="O2532" s="11"/>
      <c r="P2532" s="1"/>
      <c r="Q2532" s="1"/>
      <c r="R2532" s="1"/>
      <c r="S2532" s="1"/>
      <c r="T2532" s="1"/>
      <c r="U2532" s="1"/>
      <c r="V2532" s="9"/>
      <c r="W2532" s="1"/>
      <c r="X2532" s="1"/>
      <c r="Y2532" s="1"/>
      <c r="Z2532" s="1"/>
      <c r="AA2532" s="1"/>
      <c r="AB2532" s="1"/>
      <c r="AC2532" s="65"/>
    </row>
    <row r="2533" spans="2:29" x14ac:dyDescent="0.25">
      <c r="B2533" s="1"/>
      <c r="C2533" s="1"/>
      <c r="D2533" s="1"/>
      <c r="E2533" s="1"/>
      <c r="F2533" s="1"/>
      <c r="G2533" s="1"/>
      <c r="H2533" s="1"/>
      <c r="I2533" s="1"/>
      <c r="J2533" s="9"/>
      <c r="K2533" s="1"/>
      <c r="L2533" s="1"/>
      <c r="M2533" s="1"/>
      <c r="N2533" s="9"/>
      <c r="O2533" s="11"/>
      <c r="P2533" s="1"/>
      <c r="Q2533" s="1"/>
      <c r="R2533" s="1"/>
      <c r="S2533" s="1"/>
      <c r="T2533" s="1"/>
      <c r="U2533" s="1"/>
      <c r="V2533" s="9"/>
      <c r="W2533" s="1"/>
      <c r="X2533" s="1"/>
      <c r="Y2533" s="1"/>
      <c r="Z2533" s="1"/>
      <c r="AA2533" s="1"/>
      <c r="AB2533" s="1"/>
      <c r="AC2533" s="65"/>
    </row>
    <row r="2534" spans="2:29" x14ac:dyDescent="0.25">
      <c r="B2534" s="1"/>
      <c r="C2534" s="1"/>
      <c r="D2534" s="1"/>
      <c r="E2534" s="1"/>
      <c r="F2534" s="1"/>
      <c r="G2534" s="1"/>
      <c r="H2534" s="1"/>
      <c r="I2534" s="1"/>
      <c r="J2534" s="9"/>
      <c r="K2534" s="1"/>
      <c r="L2534" s="1"/>
      <c r="M2534" s="1"/>
      <c r="N2534" s="9"/>
      <c r="O2534" s="11"/>
      <c r="P2534" s="1"/>
      <c r="Q2534" s="1"/>
      <c r="R2534" s="1"/>
      <c r="S2534" s="1"/>
      <c r="T2534" s="1"/>
      <c r="U2534" s="1"/>
      <c r="V2534" s="9"/>
      <c r="W2534" s="1"/>
      <c r="X2534" s="1"/>
      <c r="Y2534" s="1"/>
      <c r="Z2534" s="1"/>
      <c r="AA2534" s="1"/>
      <c r="AB2534" s="1"/>
      <c r="AC2534" s="65"/>
    </row>
    <row r="2535" spans="2:29" x14ac:dyDescent="0.25">
      <c r="B2535" s="1"/>
      <c r="C2535" s="1"/>
      <c r="D2535" s="1"/>
      <c r="E2535" s="1"/>
      <c r="F2535" s="1"/>
      <c r="G2535" s="1"/>
      <c r="H2535" s="1"/>
      <c r="I2535" s="1"/>
      <c r="J2535" s="9"/>
      <c r="K2535" s="1"/>
      <c r="L2535" s="1"/>
      <c r="M2535" s="1"/>
      <c r="N2535" s="9"/>
      <c r="O2535" s="11"/>
      <c r="P2535" s="1"/>
      <c r="Q2535" s="1"/>
      <c r="R2535" s="1"/>
      <c r="S2535" s="1"/>
      <c r="T2535" s="1"/>
      <c r="U2535" s="1"/>
      <c r="V2535" s="9"/>
      <c r="W2535" s="1"/>
      <c r="X2535" s="1"/>
      <c r="Y2535" s="1"/>
      <c r="Z2535" s="1"/>
      <c r="AA2535" s="1"/>
      <c r="AB2535" s="1"/>
      <c r="AC2535" s="65"/>
    </row>
    <row r="2536" spans="2:29" x14ac:dyDescent="0.25">
      <c r="B2536" s="1"/>
      <c r="C2536" s="1"/>
      <c r="D2536" s="1"/>
      <c r="E2536" s="1"/>
      <c r="F2536" s="1"/>
      <c r="G2536" s="1"/>
      <c r="H2536" s="1"/>
      <c r="I2536" s="1"/>
      <c r="J2536" s="9"/>
      <c r="K2536" s="1"/>
      <c r="L2536" s="1"/>
      <c r="M2536" s="1"/>
      <c r="N2536" s="9"/>
      <c r="O2536" s="11"/>
      <c r="P2536" s="1"/>
      <c r="Q2536" s="1"/>
      <c r="R2536" s="1"/>
      <c r="S2536" s="1"/>
      <c r="T2536" s="1"/>
      <c r="U2536" s="1"/>
      <c r="V2536" s="9"/>
      <c r="W2536" s="1"/>
      <c r="X2536" s="1"/>
      <c r="Y2536" s="1"/>
      <c r="Z2536" s="1"/>
      <c r="AA2536" s="1"/>
      <c r="AB2536" s="1"/>
      <c r="AC2536" s="65"/>
    </row>
    <row r="2537" spans="2:29" x14ac:dyDescent="0.25">
      <c r="B2537" s="1"/>
      <c r="C2537" s="1"/>
      <c r="D2537" s="1"/>
      <c r="E2537" s="1"/>
      <c r="F2537" s="1"/>
      <c r="G2537" s="1"/>
      <c r="H2537" s="1"/>
      <c r="I2537" s="1"/>
      <c r="J2537" s="9"/>
      <c r="K2537" s="1"/>
      <c r="L2537" s="1"/>
      <c r="M2537" s="1"/>
      <c r="N2537" s="9"/>
      <c r="O2537" s="11"/>
      <c r="P2537" s="1"/>
      <c r="Q2537" s="1"/>
      <c r="R2537" s="1"/>
      <c r="S2537" s="1"/>
      <c r="T2537" s="1"/>
      <c r="U2537" s="1"/>
      <c r="V2537" s="9"/>
      <c r="W2537" s="1"/>
      <c r="X2537" s="1"/>
      <c r="Y2537" s="1"/>
      <c r="Z2537" s="1"/>
      <c r="AA2537" s="1"/>
      <c r="AB2537" s="1"/>
      <c r="AC2537" s="65"/>
    </row>
    <row r="2538" spans="2:29" x14ac:dyDescent="0.25">
      <c r="B2538" s="1"/>
      <c r="C2538" s="1"/>
      <c r="D2538" s="1"/>
      <c r="E2538" s="1"/>
      <c r="F2538" s="1"/>
      <c r="G2538" s="1"/>
      <c r="H2538" s="1"/>
      <c r="I2538" s="1"/>
      <c r="J2538" s="9"/>
      <c r="K2538" s="1"/>
      <c r="L2538" s="1"/>
      <c r="M2538" s="1"/>
      <c r="N2538" s="9"/>
      <c r="O2538" s="11"/>
      <c r="P2538" s="1"/>
      <c r="Q2538" s="1"/>
      <c r="R2538" s="1"/>
      <c r="S2538" s="1"/>
      <c r="T2538" s="1"/>
      <c r="U2538" s="1"/>
      <c r="V2538" s="9"/>
      <c r="W2538" s="1"/>
      <c r="X2538" s="1"/>
      <c r="Y2538" s="1"/>
      <c r="Z2538" s="1"/>
      <c r="AA2538" s="1"/>
      <c r="AB2538" s="1"/>
      <c r="AC2538" s="65"/>
    </row>
    <row r="2539" spans="2:29" x14ac:dyDescent="0.25">
      <c r="B2539" s="1"/>
      <c r="C2539" s="1"/>
      <c r="D2539" s="1"/>
      <c r="E2539" s="1"/>
      <c r="F2539" s="1"/>
      <c r="G2539" s="1"/>
      <c r="H2539" s="1"/>
      <c r="I2539" s="1"/>
      <c r="J2539" s="9"/>
      <c r="K2539" s="1"/>
      <c r="L2539" s="1"/>
      <c r="M2539" s="1"/>
      <c r="N2539" s="9"/>
      <c r="O2539" s="11"/>
      <c r="P2539" s="1"/>
      <c r="Q2539" s="1"/>
      <c r="R2539" s="1"/>
      <c r="S2539" s="1"/>
      <c r="T2539" s="1"/>
      <c r="U2539" s="1"/>
      <c r="V2539" s="9"/>
      <c r="W2539" s="1"/>
      <c r="X2539" s="1"/>
      <c r="Y2539" s="1"/>
      <c r="Z2539" s="1"/>
      <c r="AA2539" s="1"/>
      <c r="AB2539" s="1"/>
      <c r="AC2539" s="65"/>
    </row>
    <row r="2540" spans="2:29" x14ac:dyDescent="0.25">
      <c r="B2540" s="1"/>
      <c r="C2540" s="1"/>
      <c r="D2540" s="1"/>
      <c r="E2540" s="1"/>
      <c r="F2540" s="1"/>
      <c r="G2540" s="1"/>
      <c r="H2540" s="1"/>
      <c r="I2540" s="1"/>
      <c r="J2540" s="9"/>
      <c r="K2540" s="1"/>
      <c r="L2540" s="1"/>
      <c r="M2540" s="1"/>
      <c r="N2540" s="9"/>
      <c r="O2540" s="11"/>
      <c r="P2540" s="1"/>
      <c r="Q2540" s="1"/>
      <c r="R2540" s="1"/>
      <c r="S2540" s="1"/>
      <c r="T2540" s="1"/>
      <c r="U2540" s="1"/>
      <c r="V2540" s="9"/>
      <c r="W2540" s="1"/>
      <c r="X2540" s="1"/>
      <c r="Y2540" s="1"/>
      <c r="Z2540" s="1"/>
      <c r="AA2540" s="1"/>
      <c r="AB2540" s="1"/>
      <c r="AC2540" s="65"/>
    </row>
    <row r="2541" spans="2:29" x14ac:dyDescent="0.25">
      <c r="B2541" s="1"/>
      <c r="C2541" s="1"/>
      <c r="D2541" s="1"/>
      <c r="E2541" s="1"/>
      <c r="F2541" s="1"/>
      <c r="G2541" s="1"/>
      <c r="H2541" s="1"/>
      <c r="I2541" s="1"/>
      <c r="J2541" s="9"/>
      <c r="K2541" s="1"/>
      <c r="L2541" s="1"/>
      <c r="M2541" s="1"/>
      <c r="N2541" s="9"/>
      <c r="O2541" s="11"/>
      <c r="P2541" s="1"/>
      <c r="Q2541" s="1"/>
      <c r="R2541" s="1"/>
      <c r="S2541" s="1"/>
      <c r="T2541" s="1"/>
      <c r="U2541" s="1"/>
      <c r="V2541" s="9"/>
      <c r="W2541" s="1"/>
      <c r="X2541" s="1"/>
      <c r="Y2541" s="1"/>
      <c r="Z2541" s="1"/>
      <c r="AA2541" s="1"/>
      <c r="AB2541" s="1"/>
      <c r="AC2541" s="65"/>
    </row>
    <row r="2542" spans="2:29" x14ac:dyDescent="0.25">
      <c r="B2542" s="1"/>
      <c r="C2542" s="1"/>
      <c r="D2542" s="1"/>
      <c r="E2542" s="1"/>
      <c r="F2542" s="1"/>
      <c r="G2542" s="1"/>
      <c r="H2542" s="1"/>
      <c r="I2542" s="1"/>
      <c r="J2542" s="9"/>
      <c r="K2542" s="1"/>
      <c r="L2542" s="1"/>
      <c r="M2542" s="1"/>
      <c r="N2542" s="9"/>
      <c r="O2542" s="11"/>
      <c r="P2542" s="1"/>
      <c r="Q2542" s="1"/>
      <c r="R2542" s="1"/>
      <c r="S2542" s="1"/>
      <c r="T2542" s="1"/>
      <c r="U2542" s="1"/>
      <c r="V2542" s="9"/>
      <c r="W2542" s="1"/>
      <c r="X2542" s="1"/>
      <c r="Y2542" s="1"/>
      <c r="Z2542" s="1"/>
      <c r="AA2542" s="1"/>
      <c r="AB2542" s="1"/>
      <c r="AC2542" s="65"/>
    </row>
    <row r="2543" spans="2:29" x14ac:dyDescent="0.25">
      <c r="B2543" s="1"/>
      <c r="C2543" s="1"/>
      <c r="D2543" s="1"/>
      <c r="E2543" s="1"/>
      <c r="F2543" s="1"/>
      <c r="G2543" s="1"/>
      <c r="H2543" s="1"/>
      <c r="I2543" s="1"/>
      <c r="J2543" s="9"/>
      <c r="K2543" s="1"/>
      <c r="L2543" s="1"/>
      <c r="M2543" s="1"/>
      <c r="N2543" s="9"/>
      <c r="O2543" s="11"/>
      <c r="P2543" s="1"/>
      <c r="Q2543" s="1"/>
      <c r="R2543" s="1"/>
      <c r="S2543" s="1"/>
      <c r="T2543" s="1"/>
      <c r="U2543" s="1"/>
      <c r="V2543" s="9"/>
      <c r="W2543" s="1"/>
      <c r="X2543" s="1"/>
      <c r="Y2543" s="1"/>
      <c r="Z2543" s="1"/>
      <c r="AA2543" s="1"/>
      <c r="AB2543" s="1"/>
      <c r="AC2543" s="65"/>
    </row>
    <row r="2544" spans="2:29" x14ac:dyDescent="0.25">
      <c r="B2544" s="1"/>
      <c r="C2544" s="1"/>
      <c r="D2544" s="1"/>
      <c r="E2544" s="1"/>
      <c r="F2544" s="1"/>
      <c r="G2544" s="1"/>
      <c r="H2544" s="1"/>
      <c r="I2544" s="1"/>
      <c r="J2544" s="9"/>
      <c r="K2544" s="1"/>
      <c r="L2544" s="1"/>
      <c r="M2544" s="1"/>
      <c r="N2544" s="9"/>
      <c r="O2544" s="11"/>
      <c r="P2544" s="1"/>
      <c r="Q2544" s="1"/>
      <c r="R2544" s="1"/>
      <c r="S2544" s="1"/>
      <c r="T2544" s="1"/>
      <c r="U2544" s="1"/>
      <c r="V2544" s="9"/>
      <c r="W2544" s="1"/>
      <c r="X2544" s="1"/>
      <c r="Y2544" s="1"/>
      <c r="Z2544" s="1"/>
      <c r="AA2544" s="1"/>
      <c r="AB2544" s="1"/>
      <c r="AC2544" s="65"/>
    </row>
    <row r="2545" spans="2:29" x14ac:dyDescent="0.25">
      <c r="B2545" s="1"/>
      <c r="C2545" s="1"/>
      <c r="D2545" s="1"/>
      <c r="E2545" s="1"/>
      <c r="F2545" s="1"/>
      <c r="G2545" s="1"/>
      <c r="H2545" s="1"/>
      <c r="I2545" s="1"/>
      <c r="J2545" s="9"/>
      <c r="K2545" s="1"/>
      <c r="L2545" s="1"/>
      <c r="M2545" s="1"/>
      <c r="N2545" s="9"/>
      <c r="O2545" s="11"/>
      <c r="P2545" s="1"/>
      <c r="Q2545" s="1"/>
      <c r="R2545" s="1"/>
      <c r="S2545" s="1"/>
      <c r="T2545" s="1"/>
      <c r="U2545" s="1"/>
      <c r="V2545" s="9"/>
      <c r="W2545" s="1"/>
      <c r="X2545" s="1"/>
      <c r="Y2545" s="1"/>
      <c r="Z2545" s="1"/>
      <c r="AA2545" s="1"/>
      <c r="AB2545" s="1"/>
      <c r="AC2545" s="65"/>
    </row>
    <row r="2546" spans="2:29" x14ac:dyDescent="0.25">
      <c r="B2546" s="1"/>
      <c r="C2546" s="1"/>
      <c r="D2546" s="1"/>
      <c r="E2546" s="1"/>
      <c r="F2546" s="1"/>
      <c r="G2546" s="1"/>
      <c r="H2546" s="1"/>
      <c r="I2546" s="1"/>
      <c r="J2546" s="9"/>
      <c r="K2546" s="1"/>
      <c r="L2546" s="1"/>
      <c r="M2546" s="1"/>
      <c r="N2546" s="9"/>
      <c r="O2546" s="11"/>
      <c r="P2546" s="1"/>
      <c r="Q2546" s="1"/>
      <c r="R2546" s="1"/>
      <c r="S2546" s="1"/>
      <c r="T2546" s="1"/>
      <c r="U2546" s="1"/>
      <c r="V2546" s="9"/>
      <c r="W2546" s="1"/>
      <c r="X2546" s="1"/>
      <c r="Y2546" s="1"/>
      <c r="Z2546" s="1"/>
      <c r="AA2546" s="1"/>
      <c r="AB2546" s="1"/>
      <c r="AC2546" s="65"/>
    </row>
    <row r="2547" spans="2:29" x14ac:dyDescent="0.25">
      <c r="B2547" s="1"/>
      <c r="C2547" s="1"/>
      <c r="D2547" s="1"/>
      <c r="E2547" s="1"/>
      <c r="F2547" s="1"/>
      <c r="G2547" s="1"/>
      <c r="H2547" s="1"/>
      <c r="I2547" s="1"/>
      <c r="J2547" s="9"/>
      <c r="K2547" s="1"/>
      <c r="L2547" s="1"/>
      <c r="M2547" s="1"/>
      <c r="N2547" s="9"/>
      <c r="O2547" s="11"/>
      <c r="P2547" s="1"/>
      <c r="Q2547" s="1"/>
      <c r="R2547" s="1"/>
      <c r="S2547" s="1"/>
      <c r="T2547" s="1"/>
      <c r="U2547" s="1"/>
      <c r="V2547" s="9"/>
      <c r="W2547" s="1"/>
      <c r="X2547" s="1"/>
      <c r="Y2547" s="1"/>
      <c r="Z2547" s="1"/>
      <c r="AA2547" s="1"/>
      <c r="AB2547" s="1"/>
      <c r="AC2547" s="65"/>
    </row>
    <row r="2548" spans="2:29" x14ac:dyDescent="0.25">
      <c r="B2548" s="1"/>
      <c r="C2548" s="1"/>
      <c r="D2548" s="1"/>
      <c r="E2548" s="1"/>
      <c r="F2548" s="1"/>
      <c r="G2548" s="1"/>
      <c r="H2548" s="1"/>
      <c r="I2548" s="1"/>
      <c r="J2548" s="9"/>
      <c r="K2548" s="1"/>
      <c r="L2548" s="1"/>
      <c r="M2548" s="1"/>
      <c r="N2548" s="9"/>
      <c r="O2548" s="11"/>
      <c r="P2548" s="1"/>
      <c r="Q2548" s="1"/>
      <c r="R2548" s="1"/>
      <c r="S2548" s="1"/>
      <c r="T2548" s="1"/>
      <c r="U2548" s="1"/>
      <c r="V2548" s="9"/>
      <c r="W2548" s="1"/>
      <c r="X2548" s="1"/>
      <c r="Y2548" s="1"/>
      <c r="Z2548" s="1"/>
      <c r="AA2548" s="1"/>
      <c r="AB2548" s="1"/>
      <c r="AC2548" s="65"/>
    </row>
    <row r="2549" spans="2:29" x14ac:dyDescent="0.25">
      <c r="B2549" s="1"/>
      <c r="C2549" s="1"/>
      <c r="D2549" s="1"/>
      <c r="E2549" s="1"/>
      <c r="F2549" s="1"/>
      <c r="G2549" s="1"/>
      <c r="H2549" s="1"/>
      <c r="I2549" s="1"/>
      <c r="J2549" s="9"/>
      <c r="K2549" s="1"/>
      <c r="L2549" s="1"/>
      <c r="M2549" s="1"/>
      <c r="N2549" s="9"/>
      <c r="O2549" s="11"/>
      <c r="P2549" s="1"/>
      <c r="Q2549" s="1"/>
      <c r="R2549" s="1"/>
      <c r="S2549" s="1"/>
      <c r="T2549" s="1"/>
      <c r="U2549" s="1"/>
      <c r="V2549" s="9"/>
      <c r="W2549" s="1"/>
      <c r="X2549" s="1"/>
      <c r="Y2549" s="1"/>
      <c r="Z2549" s="1"/>
      <c r="AA2549" s="1"/>
      <c r="AB2549" s="1"/>
      <c r="AC2549" s="65"/>
    </row>
    <row r="2550" spans="2:29" x14ac:dyDescent="0.25">
      <c r="B2550" s="1"/>
      <c r="C2550" s="1"/>
      <c r="D2550" s="1"/>
      <c r="E2550" s="1"/>
      <c r="F2550" s="1"/>
      <c r="G2550" s="1"/>
      <c r="H2550" s="1"/>
      <c r="I2550" s="1"/>
      <c r="J2550" s="9"/>
      <c r="K2550" s="1"/>
      <c r="L2550" s="1"/>
      <c r="M2550" s="1"/>
      <c r="N2550" s="9"/>
      <c r="O2550" s="11"/>
      <c r="P2550" s="1"/>
      <c r="Q2550" s="1"/>
      <c r="R2550" s="1"/>
      <c r="S2550" s="1"/>
      <c r="T2550" s="1"/>
      <c r="U2550" s="1"/>
      <c r="V2550" s="9"/>
      <c r="W2550" s="1"/>
      <c r="X2550" s="1"/>
      <c r="Y2550" s="1"/>
      <c r="Z2550" s="1"/>
      <c r="AA2550" s="1"/>
      <c r="AB2550" s="1"/>
      <c r="AC2550" s="65"/>
    </row>
    <row r="2551" spans="2:29" x14ac:dyDescent="0.25">
      <c r="B2551" s="1"/>
      <c r="C2551" s="1"/>
      <c r="D2551" s="1"/>
      <c r="E2551" s="1"/>
      <c r="F2551" s="1"/>
      <c r="G2551" s="1"/>
      <c r="H2551" s="1"/>
      <c r="I2551" s="1"/>
      <c r="J2551" s="9"/>
      <c r="K2551" s="1"/>
      <c r="L2551" s="1"/>
      <c r="M2551" s="1"/>
      <c r="N2551" s="9"/>
      <c r="O2551" s="11"/>
      <c r="P2551" s="1"/>
      <c r="Q2551" s="1"/>
      <c r="R2551" s="1"/>
      <c r="S2551" s="1"/>
      <c r="T2551" s="1"/>
      <c r="U2551" s="1"/>
      <c r="V2551" s="9"/>
      <c r="W2551" s="1"/>
      <c r="X2551" s="1"/>
      <c r="Y2551" s="1"/>
      <c r="Z2551" s="1"/>
      <c r="AA2551" s="1"/>
      <c r="AB2551" s="1"/>
      <c r="AC2551" s="65"/>
    </row>
    <row r="2552" spans="2:29" x14ac:dyDescent="0.25">
      <c r="B2552" s="1"/>
      <c r="C2552" s="1"/>
      <c r="D2552" s="1"/>
      <c r="E2552" s="1"/>
      <c r="F2552" s="1"/>
      <c r="G2552" s="1"/>
      <c r="H2552" s="1"/>
      <c r="I2552" s="1"/>
      <c r="J2552" s="9"/>
      <c r="K2552" s="1"/>
      <c r="L2552" s="1"/>
      <c r="M2552" s="1"/>
      <c r="N2552" s="9"/>
      <c r="O2552" s="11"/>
      <c r="P2552" s="1"/>
      <c r="Q2552" s="1"/>
      <c r="R2552" s="1"/>
      <c r="S2552" s="1"/>
      <c r="T2552" s="1"/>
      <c r="U2552" s="1"/>
      <c r="V2552" s="9"/>
      <c r="W2552" s="1"/>
      <c r="X2552" s="1"/>
      <c r="Y2552" s="1"/>
      <c r="Z2552" s="1"/>
      <c r="AA2552" s="1"/>
      <c r="AB2552" s="1"/>
      <c r="AC2552" s="65"/>
    </row>
    <row r="2553" spans="2:29" x14ac:dyDescent="0.25">
      <c r="B2553" s="1"/>
      <c r="C2553" s="1"/>
      <c r="D2553" s="1"/>
      <c r="E2553" s="1"/>
      <c r="F2553" s="1"/>
      <c r="G2553" s="1"/>
      <c r="H2553" s="1"/>
      <c r="I2553" s="1"/>
      <c r="J2553" s="9"/>
      <c r="K2553" s="1"/>
      <c r="L2553" s="1"/>
      <c r="M2553" s="1"/>
      <c r="N2553" s="9"/>
      <c r="O2553" s="11"/>
      <c r="P2553" s="1"/>
      <c r="Q2553" s="1"/>
      <c r="R2553" s="1"/>
      <c r="S2553" s="1"/>
      <c r="T2553" s="1"/>
      <c r="U2553" s="1"/>
      <c r="V2553" s="9"/>
      <c r="W2553" s="1"/>
      <c r="X2553" s="1"/>
      <c r="Y2553" s="1"/>
      <c r="Z2553" s="1"/>
      <c r="AA2553" s="1"/>
      <c r="AB2553" s="1"/>
      <c r="AC2553" s="65"/>
    </row>
    <row r="2554" spans="2:29" x14ac:dyDescent="0.25">
      <c r="B2554" s="1"/>
      <c r="C2554" s="1"/>
      <c r="D2554" s="1"/>
      <c r="E2554" s="1"/>
      <c r="F2554" s="1"/>
      <c r="G2554" s="1"/>
      <c r="H2554" s="1"/>
      <c r="I2554" s="1"/>
      <c r="J2554" s="9"/>
      <c r="K2554" s="1"/>
      <c r="L2554" s="1"/>
      <c r="M2554" s="1"/>
      <c r="N2554" s="9"/>
      <c r="O2554" s="11"/>
      <c r="P2554" s="1"/>
      <c r="Q2554" s="1"/>
      <c r="R2554" s="1"/>
      <c r="S2554" s="1"/>
      <c r="T2554" s="1"/>
      <c r="U2554" s="1"/>
      <c r="V2554" s="9"/>
      <c r="W2554" s="1"/>
      <c r="X2554" s="1"/>
      <c r="Y2554" s="1"/>
      <c r="Z2554" s="1"/>
      <c r="AA2554" s="1"/>
      <c r="AB2554" s="1"/>
      <c r="AC2554" s="65"/>
    </row>
    <row r="2555" spans="2:29" x14ac:dyDescent="0.25">
      <c r="B2555" s="1"/>
      <c r="C2555" s="1"/>
      <c r="D2555" s="1"/>
      <c r="E2555" s="1"/>
      <c r="F2555" s="1"/>
      <c r="G2555" s="1"/>
      <c r="H2555" s="1"/>
      <c r="I2555" s="1"/>
      <c r="J2555" s="9"/>
      <c r="K2555" s="1"/>
      <c r="L2555" s="1"/>
      <c r="M2555" s="1"/>
      <c r="N2555" s="9"/>
      <c r="O2555" s="11"/>
      <c r="P2555" s="1"/>
      <c r="Q2555" s="1"/>
      <c r="R2555" s="1"/>
      <c r="S2555" s="1"/>
      <c r="T2555" s="1"/>
      <c r="U2555" s="1"/>
      <c r="V2555" s="9"/>
      <c r="W2555" s="1"/>
      <c r="X2555" s="1"/>
      <c r="Y2555" s="1"/>
      <c r="Z2555" s="1"/>
      <c r="AA2555" s="1"/>
      <c r="AB2555" s="1"/>
      <c r="AC2555" s="65"/>
    </row>
    <row r="2556" spans="2:29" x14ac:dyDescent="0.25">
      <c r="B2556" s="1"/>
      <c r="C2556" s="1"/>
      <c r="D2556" s="1"/>
      <c r="E2556" s="1"/>
      <c r="F2556" s="1"/>
      <c r="G2556" s="1"/>
      <c r="H2556" s="1"/>
      <c r="I2556" s="1"/>
      <c r="J2556" s="9"/>
      <c r="K2556" s="1"/>
      <c r="L2556" s="1"/>
      <c r="M2556" s="1"/>
      <c r="N2556" s="9"/>
      <c r="O2556" s="11"/>
      <c r="P2556" s="1"/>
      <c r="Q2556" s="1"/>
      <c r="R2556" s="1"/>
      <c r="S2556" s="1"/>
      <c r="T2556" s="1"/>
      <c r="U2556" s="1"/>
      <c r="V2556" s="9"/>
      <c r="W2556" s="1"/>
      <c r="X2556" s="1"/>
      <c r="Y2556" s="1"/>
      <c r="Z2556" s="1"/>
      <c r="AA2556" s="1"/>
      <c r="AB2556" s="1"/>
      <c r="AC2556" s="65"/>
    </row>
    <row r="2557" spans="2:29" x14ac:dyDescent="0.25">
      <c r="B2557" s="1"/>
      <c r="C2557" s="1"/>
      <c r="D2557" s="1"/>
      <c r="E2557" s="1"/>
      <c r="F2557" s="1"/>
      <c r="G2557" s="1"/>
      <c r="H2557" s="1"/>
      <c r="I2557" s="1"/>
      <c r="J2557" s="9"/>
      <c r="K2557" s="1"/>
      <c r="L2557" s="1"/>
      <c r="M2557" s="1"/>
      <c r="N2557" s="9"/>
      <c r="O2557" s="11"/>
      <c r="P2557" s="1"/>
      <c r="Q2557" s="1"/>
      <c r="R2557" s="1"/>
      <c r="S2557" s="1"/>
      <c r="T2557" s="1"/>
      <c r="U2557" s="1"/>
      <c r="V2557" s="9"/>
      <c r="W2557" s="1"/>
      <c r="X2557" s="1"/>
      <c r="Y2557" s="1"/>
      <c r="Z2557" s="1"/>
      <c r="AA2557" s="1"/>
      <c r="AB2557" s="1"/>
      <c r="AC2557" s="65"/>
    </row>
    <row r="2558" spans="2:29" x14ac:dyDescent="0.25">
      <c r="B2558" s="1"/>
      <c r="C2558" s="1"/>
      <c r="D2558" s="1"/>
      <c r="E2558" s="1"/>
      <c r="F2558" s="1"/>
      <c r="G2558" s="1"/>
      <c r="H2558" s="1"/>
      <c r="I2558" s="1"/>
      <c r="J2558" s="9"/>
      <c r="K2558" s="1"/>
      <c r="L2558" s="1"/>
      <c r="M2558" s="1"/>
      <c r="N2558" s="9"/>
      <c r="O2558" s="11"/>
      <c r="P2558" s="1"/>
      <c r="Q2558" s="1"/>
      <c r="R2558" s="1"/>
      <c r="S2558" s="1"/>
      <c r="T2558" s="1"/>
      <c r="U2558" s="1"/>
      <c r="V2558" s="9"/>
      <c r="W2558" s="1"/>
      <c r="X2558" s="1"/>
      <c r="Y2558" s="1"/>
      <c r="Z2558" s="1"/>
      <c r="AA2558" s="1"/>
      <c r="AB2558" s="1"/>
      <c r="AC2558" s="65"/>
    </row>
    <row r="2559" spans="2:29" x14ac:dyDescent="0.25">
      <c r="B2559" s="1"/>
      <c r="C2559" s="1"/>
      <c r="D2559" s="1"/>
      <c r="E2559" s="1"/>
      <c r="F2559" s="1"/>
      <c r="G2559" s="1"/>
      <c r="H2559" s="1"/>
      <c r="I2559" s="1"/>
      <c r="J2559" s="9"/>
      <c r="K2559" s="1"/>
      <c r="L2559" s="1"/>
      <c r="M2559" s="1"/>
      <c r="N2559" s="9"/>
      <c r="O2559" s="11"/>
      <c r="P2559" s="1"/>
      <c r="Q2559" s="1"/>
      <c r="R2559" s="1"/>
      <c r="S2559" s="1"/>
      <c r="T2559" s="1"/>
      <c r="U2559" s="1"/>
      <c r="V2559" s="9"/>
      <c r="W2559" s="1"/>
      <c r="X2559" s="1"/>
      <c r="Y2559" s="1"/>
      <c r="Z2559" s="1"/>
      <c r="AA2559" s="1"/>
      <c r="AB2559" s="1"/>
      <c r="AC2559" s="65"/>
    </row>
    <row r="2560" spans="2:29" x14ac:dyDescent="0.25">
      <c r="B2560" s="1"/>
      <c r="C2560" s="1"/>
      <c r="D2560" s="1"/>
      <c r="E2560" s="1"/>
      <c r="F2560" s="1"/>
      <c r="G2560" s="1"/>
      <c r="H2560" s="1"/>
      <c r="I2560" s="1"/>
      <c r="J2560" s="9"/>
      <c r="K2560" s="1"/>
      <c r="L2560" s="1"/>
      <c r="M2560" s="1"/>
      <c r="N2560" s="9"/>
      <c r="O2560" s="11"/>
      <c r="P2560" s="1"/>
      <c r="Q2560" s="1"/>
      <c r="R2560" s="1"/>
      <c r="S2560" s="1"/>
      <c r="T2560" s="1"/>
      <c r="U2560" s="1"/>
      <c r="V2560" s="9"/>
      <c r="W2560" s="1"/>
      <c r="X2560" s="1"/>
      <c r="Y2560" s="1"/>
      <c r="Z2560" s="1"/>
      <c r="AA2560" s="1"/>
      <c r="AB2560" s="1"/>
      <c r="AC2560" s="65"/>
    </row>
    <row r="2561" spans="2:29" x14ac:dyDescent="0.25">
      <c r="B2561" s="1"/>
      <c r="C2561" s="1"/>
      <c r="D2561" s="1"/>
      <c r="E2561" s="1"/>
      <c r="F2561" s="1"/>
      <c r="G2561" s="1"/>
      <c r="H2561" s="1"/>
      <c r="I2561" s="1"/>
      <c r="J2561" s="9"/>
      <c r="K2561" s="1"/>
      <c r="L2561" s="1"/>
      <c r="M2561" s="1"/>
      <c r="N2561" s="9"/>
      <c r="O2561" s="11"/>
      <c r="P2561" s="1"/>
      <c r="Q2561" s="1"/>
      <c r="R2561" s="1"/>
      <c r="S2561" s="1"/>
      <c r="T2561" s="1"/>
      <c r="U2561" s="1"/>
      <c r="V2561" s="9"/>
      <c r="W2561" s="1"/>
      <c r="X2561" s="1"/>
      <c r="Y2561" s="1"/>
      <c r="Z2561" s="1"/>
      <c r="AA2561" s="1"/>
      <c r="AB2561" s="1"/>
      <c r="AC2561" s="65"/>
    </row>
    <row r="2562" spans="2:29" x14ac:dyDescent="0.25">
      <c r="B2562" s="1"/>
      <c r="C2562" s="1"/>
      <c r="D2562" s="1"/>
      <c r="E2562" s="1"/>
      <c r="F2562" s="1"/>
      <c r="G2562" s="1"/>
      <c r="H2562" s="1"/>
      <c r="I2562" s="1"/>
      <c r="J2562" s="9"/>
      <c r="K2562" s="1"/>
      <c r="L2562" s="1"/>
      <c r="M2562" s="1"/>
      <c r="N2562" s="9"/>
      <c r="O2562" s="11"/>
      <c r="P2562" s="1"/>
      <c r="Q2562" s="1"/>
      <c r="R2562" s="1"/>
      <c r="S2562" s="1"/>
      <c r="T2562" s="1"/>
      <c r="U2562" s="1"/>
      <c r="V2562" s="9"/>
      <c r="W2562" s="1"/>
      <c r="X2562" s="1"/>
      <c r="Y2562" s="1"/>
      <c r="Z2562" s="1"/>
      <c r="AA2562" s="1"/>
      <c r="AB2562" s="1"/>
      <c r="AC2562" s="65"/>
    </row>
    <row r="2563" spans="2:29" x14ac:dyDescent="0.25">
      <c r="B2563" s="1"/>
      <c r="C2563" s="1"/>
      <c r="D2563" s="1"/>
      <c r="E2563" s="1"/>
      <c r="F2563" s="1"/>
      <c r="G2563" s="1"/>
      <c r="H2563" s="1"/>
      <c r="I2563" s="1"/>
      <c r="J2563" s="9"/>
      <c r="K2563" s="1"/>
      <c r="L2563" s="1"/>
      <c r="M2563" s="1"/>
      <c r="N2563" s="9"/>
      <c r="O2563" s="11"/>
      <c r="P2563" s="1"/>
      <c r="Q2563" s="1"/>
      <c r="R2563" s="1"/>
      <c r="S2563" s="1"/>
      <c r="T2563" s="1"/>
      <c r="U2563" s="1"/>
      <c r="V2563" s="9"/>
      <c r="W2563" s="1"/>
      <c r="X2563" s="1"/>
      <c r="Y2563" s="1"/>
      <c r="Z2563" s="1"/>
      <c r="AA2563" s="1"/>
      <c r="AB2563" s="1"/>
      <c r="AC2563" s="65"/>
    </row>
    <row r="2564" spans="2:29" x14ac:dyDescent="0.25">
      <c r="B2564" s="1"/>
      <c r="C2564" s="1"/>
      <c r="D2564" s="1"/>
      <c r="E2564" s="1"/>
      <c r="F2564" s="1"/>
      <c r="G2564" s="1"/>
      <c r="H2564" s="1"/>
      <c r="I2564" s="1"/>
      <c r="J2564" s="9"/>
      <c r="K2564" s="1"/>
      <c r="L2564" s="1"/>
      <c r="M2564" s="1"/>
      <c r="N2564" s="9"/>
      <c r="O2564" s="11"/>
      <c r="P2564" s="1"/>
      <c r="Q2564" s="1"/>
      <c r="R2564" s="1"/>
      <c r="S2564" s="1"/>
      <c r="T2564" s="1"/>
      <c r="U2564" s="1"/>
      <c r="V2564" s="9"/>
      <c r="W2564" s="1"/>
      <c r="X2564" s="1"/>
      <c r="Y2564" s="1"/>
      <c r="Z2564" s="1"/>
      <c r="AA2564" s="1"/>
      <c r="AB2564" s="1"/>
      <c r="AC2564" s="65"/>
    </row>
    <row r="2565" spans="2:29" x14ac:dyDescent="0.25">
      <c r="B2565" s="1"/>
      <c r="C2565" s="1"/>
      <c r="D2565" s="1"/>
      <c r="E2565" s="1"/>
      <c r="F2565" s="1"/>
      <c r="G2565" s="1"/>
      <c r="H2565" s="1"/>
      <c r="I2565" s="1"/>
      <c r="J2565" s="9"/>
      <c r="K2565" s="1"/>
      <c r="L2565" s="1"/>
      <c r="M2565" s="1"/>
      <c r="N2565" s="9"/>
      <c r="O2565" s="11"/>
      <c r="P2565" s="1"/>
      <c r="Q2565" s="1"/>
      <c r="R2565" s="1"/>
      <c r="S2565" s="1"/>
      <c r="T2565" s="1"/>
      <c r="U2565" s="1"/>
      <c r="V2565" s="9"/>
      <c r="W2565" s="1"/>
      <c r="X2565" s="1"/>
      <c r="Y2565" s="1"/>
      <c r="Z2565" s="1"/>
      <c r="AA2565" s="1"/>
      <c r="AB2565" s="1"/>
      <c r="AC2565" s="65"/>
    </row>
    <row r="2566" spans="2:29" x14ac:dyDescent="0.25">
      <c r="B2566" s="1"/>
      <c r="C2566" s="1"/>
      <c r="D2566" s="1"/>
      <c r="E2566" s="1"/>
      <c r="F2566" s="1"/>
      <c r="G2566" s="1"/>
      <c r="H2566" s="1"/>
      <c r="I2566" s="1"/>
      <c r="J2566" s="9"/>
      <c r="K2566" s="1"/>
      <c r="L2566" s="1"/>
      <c r="M2566" s="1"/>
      <c r="N2566" s="9"/>
      <c r="O2566" s="11"/>
      <c r="P2566" s="1"/>
      <c r="Q2566" s="1"/>
      <c r="R2566" s="1"/>
      <c r="S2566" s="1"/>
      <c r="T2566" s="1"/>
      <c r="U2566" s="1"/>
      <c r="V2566" s="9"/>
      <c r="W2566" s="1"/>
      <c r="X2566" s="1"/>
      <c r="Y2566" s="1"/>
      <c r="Z2566" s="1"/>
      <c r="AA2566" s="1"/>
      <c r="AB2566" s="1"/>
      <c r="AC2566" s="65"/>
    </row>
    <row r="2567" spans="2:29" x14ac:dyDescent="0.25">
      <c r="B2567" s="1"/>
      <c r="C2567" s="1"/>
      <c r="D2567" s="1"/>
      <c r="E2567" s="1"/>
      <c r="F2567" s="1"/>
      <c r="G2567" s="1"/>
      <c r="H2567" s="1"/>
      <c r="I2567" s="1"/>
      <c r="J2567" s="9"/>
      <c r="K2567" s="1"/>
      <c r="L2567" s="1"/>
      <c r="M2567" s="1"/>
      <c r="N2567" s="9"/>
      <c r="O2567" s="11"/>
      <c r="P2567" s="1"/>
      <c r="Q2567" s="1"/>
      <c r="R2567" s="1"/>
      <c r="S2567" s="1"/>
      <c r="T2567" s="1"/>
      <c r="U2567" s="1"/>
      <c r="V2567" s="9"/>
      <c r="W2567" s="1"/>
      <c r="X2567" s="1"/>
      <c r="Y2567" s="1"/>
      <c r="Z2567" s="1"/>
      <c r="AA2567" s="1"/>
      <c r="AB2567" s="1"/>
      <c r="AC2567" s="65"/>
    </row>
    <row r="2568" spans="2:29" x14ac:dyDescent="0.25">
      <c r="B2568" s="1"/>
      <c r="C2568" s="1"/>
      <c r="D2568" s="1"/>
      <c r="E2568" s="1"/>
      <c r="F2568" s="1"/>
      <c r="G2568" s="1"/>
      <c r="H2568" s="1"/>
      <c r="I2568" s="1"/>
      <c r="J2568" s="9"/>
      <c r="K2568" s="1"/>
      <c r="L2568" s="1"/>
      <c r="M2568" s="1"/>
      <c r="N2568" s="9"/>
      <c r="O2568" s="11"/>
      <c r="P2568" s="1"/>
      <c r="Q2568" s="1"/>
      <c r="R2568" s="1"/>
      <c r="S2568" s="1"/>
      <c r="T2568" s="1"/>
      <c r="U2568" s="1"/>
      <c r="V2568" s="9"/>
      <c r="W2568" s="1"/>
      <c r="X2568" s="1"/>
      <c r="Y2568" s="1"/>
      <c r="Z2568" s="1"/>
      <c r="AA2568" s="1"/>
      <c r="AB2568" s="1"/>
      <c r="AC2568" s="65"/>
    </row>
    <row r="2569" spans="2:29" x14ac:dyDescent="0.25">
      <c r="B2569" s="1"/>
      <c r="C2569" s="1"/>
      <c r="D2569" s="1"/>
      <c r="E2569" s="1"/>
      <c r="F2569" s="1"/>
      <c r="G2569" s="1"/>
      <c r="H2569" s="1"/>
      <c r="I2569" s="1"/>
      <c r="J2569" s="9"/>
      <c r="K2569" s="1"/>
      <c r="L2569" s="1"/>
      <c r="M2569" s="1"/>
      <c r="N2569" s="9"/>
      <c r="O2569" s="11"/>
      <c r="P2569" s="1"/>
      <c r="Q2569" s="1"/>
      <c r="R2569" s="1"/>
      <c r="S2569" s="1"/>
      <c r="T2569" s="1"/>
      <c r="U2569" s="1"/>
      <c r="V2569" s="9"/>
      <c r="W2569" s="1"/>
      <c r="X2569" s="1"/>
      <c r="Y2569" s="1"/>
      <c r="Z2569" s="1"/>
      <c r="AA2569" s="1"/>
      <c r="AB2569" s="1"/>
      <c r="AC2569" s="65"/>
    </row>
    <row r="2570" spans="2:29" x14ac:dyDescent="0.25">
      <c r="B2570" s="1"/>
      <c r="C2570" s="1"/>
      <c r="D2570" s="1"/>
      <c r="E2570" s="1"/>
      <c r="F2570" s="1"/>
      <c r="G2570" s="1"/>
      <c r="H2570" s="1"/>
      <c r="I2570" s="1"/>
      <c r="J2570" s="9"/>
      <c r="K2570" s="1"/>
      <c r="L2570" s="1"/>
      <c r="M2570" s="1"/>
      <c r="N2570" s="9"/>
      <c r="O2570" s="11"/>
      <c r="P2570" s="1"/>
      <c r="Q2570" s="1"/>
      <c r="R2570" s="1"/>
      <c r="S2570" s="1"/>
      <c r="T2570" s="1"/>
      <c r="U2570" s="1"/>
      <c r="V2570" s="9"/>
      <c r="W2570" s="1"/>
      <c r="X2570" s="1"/>
      <c r="Y2570" s="1"/>
      <c r="Z2570" s="1"/>
      <c r="AA2570" s="1"/>
      <c r="AB2570" s="1"/>
      <c r="AC2570" s="65"/>
    </row>
    <row r="2571" spans="2:29" x14ac:dyDescent="0.25">
      <c r="B2571" s="1"/>
      <c r="C2571" s="1"/>
      <c r="D2571" s="1"/>
      <c r="E2571" s="1"/>
      <c r="F2571" s="1"/>
      <c r="G2571" s="1"/>
      <c r="H2571" s="1"/>
      <c r="I2571" s="1"/>
      <c r="J2571" s="9"/>
      <c r="K2571" s="1"/>
      <c r="L2571" s="1"/>
      <c r="M2571" s="1"/>
      <c r="N2571" s="9"/>
      <c r="O2571" s="11"/>
      <c r="P2571" s="1"/>
      <c r="Q2571" s="1"/>
      <c r="R2571" s="1"/>
      <c r="S2571" s="1"/>
      <c r="T2571" s="1"/>
      <c r="U2571" s="1"/>
      <c r="V2571" s="9"/>
      <c r="W2571" s="1"/>
      <c r="X2571" s="1"/>
      <c r="Y2571" s="1"/>
      <c r="Z2571" s="1"/>
      <c r="AA2571" s="1"/>
      <c r="AB2571" s="1"/>
      <c r="AC2571" s="65"/>
    </row>
    <row r="2572" spans="2:29" x14ac:dyDescent="0.25">
      <c r="B2572" s="1"/>
      <c r="C2572" s="1"/>
      <c r="D2572" s="1"/>
      <c r="E2572" s="1"/>
      <c r="F2572" s="1"/>
      <c r="G2572" s="1"/>
      <c r="H2572" s="1"/>
      <c r="I2572" s="1"/>
      <c r="J2572" s="9"/>
      <c r="K2572" s="1"/>
      <c r="L2572" s="1"/>
      <c r="M2572" s="1"/>
      <c r="N2572" s="9"/>
      <c r="O2572" s="11"/>
      <c r="P2572" s="1"/>
      <c r="Q2572" s="1"/>
      <c r="R2572" s="1"/>
      <c r="S2572" s="1"/>
      <c r="T2572" s="1"/>
      <c r="U2572" s="1"/>
      <c r="V2572" s="9"/>
      <c r="W2572" s="1"/>
      <c r="X2572" s="1"/>
      <c r="Y2572" s="1"/>
      <c r="Z2572" s="1"/>
      <c r="AA2572" s="1"/>
      <c r="AB2572" s="1"/>
      <c r="AC2572" s="65"/>
    </row>
    <row r="2573" spans="2:29" x14ac:dyDescent="0.25">
      <c r="B2573" s="1"/>
      <c r="C2573" s="1"/>
      <c r="D2573" s="1"/>
      <c r="E2573" s="1"/>
      <c r="F2573" s="1"/>
      <c r="G2573" s="1"/>
      <c r="H2573" s="1"/>
      <c r="I2573" s="1"/>
      <c r="J2573" s="9"/>
      <c r="K2573" s="1"/>
      <c r="L2573" s="1"/>
      <c r="M2573" s="1"/>
      <c r="N2573" s="9"/>
      <c r="O2573" s="11"/>
      <c r="P2573" s="1"/>
      <c r="Q2573" s="1"/>
      <c r="R2573" s="1"/>
      <c r="S2573" s="1"/>
      <c r="T2573" s="1"/>
      <c r="U2573" s="1"/>
      <c r="V2573" s="9"/>
      <c r="W2573" s="1"/>
      <c r="X2573" s="1"/>
      <c r="Y2573" s="1"/>
      <c r="Z2573" s="1"/>
      <c r="AA2573" s="1"/>
      <c r="AB2573" s="1"/>
      <c r="AC2573" s="65"/>
    </row>
    <row r="2574" spans="2:29" x14ac:dyDescent="0.25">
      <c r="B2574" s="1"/>
      <c r="C2574" s="1"/>
      <c r="D2574" s="1"/>
      <c r="E2574" s="1"/>
      <c r="F2574" s="1"/>
      <c r="G2574" s="1"/>
      <c r="H2574" s="1"/>
      <c r="I2574" s="1"/>
      <c r="J2574" s="9"/>
      <c r="K2574" s="1"/>
      <c r="L2574" s="1"/>
      <c r="M2574" s="1"/>
      <c r="N2574" s="9"/>
      <c r="O2574" s="11"/>
      <c r="P2574" s="1"/>
      <c r="Q2574" s="1"/>
      <c r="R2574" s="1"/>
      <c r="S2574" s="1"/>
      <c r="T2574" s="1"/>
      <c r="U2574" s="1"/>
      <c r="V2574" s="9"/>
      <c r="W2574" s="1"/>
      <c r="X2574" s="1"/>
      <c r="Y2574" s="1"/>
      <c r="Z2574" s="1"/>
      <c r="AA2574" s="1"/>
      <c r="AB2574" s="1"/>
      <c r="AC2574" s="65"/>
    </row>
    <row r="2575" spans="2:29" x14ac:dyDescent="0.25">
      <c r="B2575" s="1"/>
      <c r="C2575" s="1"/>
      <c r="D2575" s="1"/>
      <c r="E2575" s="1"/>
      <c r="F2575" s="1"/>
      <c r="G2575" s="1"/>
      <c r="H2575" s="1"/>
      <c r="I2575" s="1"/>
      <c r="J2575" s="9"/>
      <c r="K2575" s="1"/>
      <c r="L2575" s="1"/>
      <c r="M2575" s="1"/>
      <c r="N2575" s="9"/>
      <c r="O2575" s="11"/>
      <c r="P2575" s="1"/>
      <c r="Q2575" s="1"/>
      <c r="R2575" s="1"/>
      <c r="S2575" s="1"/>
      <c r="T2575" s="1"/>
      <c r="U2575" s="1"/>
      <c r="V2575" s="9"/>
      <c r="W2575" s="1"/>
      <c r="X2575" s="1"/>
      <c r="Y2575" s="1"/>
      <c r="Z2575" s="1"/>
      <c r="AA2575" s="1"/>
      <c r="AB2575" s="1"/>
      <c r="AC2575" s="65"/>
    </row>
    <row r="2576" spans="2:29" x14ac:dyDescent="0.25">
      <c r="B2576" s="1"/>
      <c r="C2576" s="1"/>
      <c r="D2576" s="1"/>
      <c r="E2576" s="1"/>
      <c r="F2576" s="1"/>
      <c r="G2576" s="1"/>
      <c r="H2576" s="1"/>
      <c r="I2576" s="1"/>
      <c r="J2576" s="9"/>
      <c r="K2576" s="1"/>
      <c r="L2576" s="1"/>
      <c r="M2576" s="1"/>
      <c r="N2576" s="9"/>
      <c r="O2576" s="11"/>
      <c r="P2576" s="1"/>
      <c r="Q2576" s="1"/>
      <c r="R2576" s="1"/>
      <c r="S2576" s="1"/>
      <c r="T2576" s="1"/>
      <c r="U2576" s="1"/>
      <c r="V2576" s="9"/>
      <c r="W2576" s="1"/>
      <c r="X2576" s="1"/>
      <c r="Y2576" s="1"/>
      <c r="Z2576" s="1"/>
      <c r="AA2576" s="1"/>
      <c r="AB2576" s="1"/>
      <c r="AC2576" s="65"/>
    </row>
    <row r="2577" spans="2:29" x14ac:dyDescent="0.25">
      <c r="B2577" s="1"/>
      <c r="C2577" s="1"/>
      <c r="D2577" s="1"/>
      <c r="E2577" s="1"/>
      <c r="F2577" s="1"/>
      <c r="G2577" s="1"/>
      <c r="H2577" s="1"/>
      <c r="I2577" s="1"/>
      <c r="J2577" s="9"/>
      <c r="K2577" s="1"/>
      <c r="L2577" s="1"/>
      <c r="M2577" s="1"/>
      <c r="N2577" s="9"/>
      <c r="O2577" s="11"/>
      <c r="P2577" s="1"/>
      <c r="Q2577" s="1"/>
      <c r="R2577" s="1"/>
      <c r="S2577" s="1"/>
      <c r="T2577" s="1"/>
      <c r="U2577" s="1"/>
      <c r="V2577" s="9"/>
      <c r="W2577" s="1"/>
      <c r="X2577" s="1"/>
      <c r="Y2577" s="1"/>
      <c r="Z2577" s="1"/>
      <c r="AA2577" s="1"/>
      <c r="AB2577" s="1"/>
      <c r="AC2577" s="65"/>
    </row>
    <row r="2578" spans="2:29" x14ac:dyDescent="0.25">
      <c r="B2578" s="1"/>
      <c r="C2578" s="1"/>
      <c r="D2578" s="1"/>
      <c r="E2578" s="1"/>
      <c r="F2578" s="1"/>
      <c r="G2578" s="1"/>
      <c r="H2578" s="1"/>
      <c r="I2578" s="1"/>
      <c r="J2578" s="9"/>
      <c r="K2578" s="1"/>
      <c r="L2578" s="1"/>
      <c r="M2578" s="1"/>
      <c r="N2578" s="9"/>
      <c r="O2578" s="11"/>
      <c r="P2578" s="1"/>
      <c r="Q2578" s="1"/>
      <c r="R2578" s="1"/>
      <c r="S2578" s="1"/>
      <c r="T2578" s="1"/>
      <c r="U2578" s="1"/>
      <c r="V2578" s="9"/>
      <c r="W2578" s="1"/>
      <c r="X2578" s="1"/>
      <c r="Y2578" s="1"/>
      <c r="Z2578" s="1"/>
      <c r="AA2578" s="1"/>
      <c r="AB2578" s="1"/>
      <c r="AC2578" s="65"/>
    </row>
    <row r="2579" spans="2:29" x14ac:dyDescent="0.25">
      <c r="B2579" s="1"/>
      <c r="C2579" s="1"/>
      <c r="D2579" s="1"/>
      <c r="E2579" s="1"/>
      <c r="F2579" s="1"/>
      <c r="G2579" s="1"/>
      <c r="H2579" s="1"/>
      <c r="I2579" s="1"/>
      <c r="J2579" s="9"/>
      <c r="K2579" s="1"/>
      <c r="L2579" s="1"/>
      <c r="M2579" s="1"/>
      <c r="N2579" s="9"/>
      <c r="O2579" s="11"/>
      <c r="P2579" s="1"/>
      <c r="Q2579" s="1"/>
      <c r="R2579" s="1"/>
      <c r="S2579" s="1"/>
      <c r="T2579" s="1"/>
      <c r="U2579" s="1"/>
      <c r="V2579" s="9"/>
      <c r="W2579" s="1"/>
      <c r="X2579" s="1"/>
      <c r="Y2579" s="1"/>
      <c r="Z2579" s="1"/>
      <c r="AA2579" s="1"/>
      <c r="AB2579" s="1"/>
      <c r="AC2579" s="65"/>
    </row>
    <row r="2580" spans="2:29" x14ac:dyDescent="0.25">
      <c r="B2580" s="1"/>
      <c r="C2580" s="1"/>
      <c r="D2580" s="1"/>
      <c r="E2580" s="1"/>
      <c r="F2580" s="1"/>
      <c r="G2580" s="1"/>
      <c r="H2580" s="1"/>
      <c r="I2580" s="1"/>
      <c r="J2580" s="9"/>
      <c r="K2580" s="1"/>
      <c r="L2580" s="1"/>
      <c r="M2580" s="1"/>
      <c r="N2580" s="9"/>
      <c r="O2580" s="11"/>
      <c r="P2580" s="1"/>
      <c r="Q2580" s="1"/>
      <c r="R2580" s="1"/>
      <c r="S2580" s="1"/>
      <c r="T2580" s="1"/>
      <c r="U2580" s="1"/>
      <c r="V2580" s="9"/>
      <c r="W2580" s="1"/>
      <c r="X2580" s="1"/>
      <c r="Y2580" s="1"/>
      <c r="Z2580" s="1"/>
      <c r="AA2580" s="1"/>
      <c r="AB2580" s="1"/>
      <c r="AC2580" s="65"/>
    </row>
    <row r="2581" spans="2:29" x14ac:dyDescent="0.25">
      <c r="B2581" s="1"/>
      <c r="C2581" s="1"/>
      <c r="D2581" s="1"/>
      <c r="E2581" s="1"/>
      <c r="F2581" s="1"/>
      <c r="G2581" s="1"/>
      <c r="H2581" s="1"/>
      <c r="I2581" s="1"/>
      <c r="J2581" s="9"/>
      <c r="K2581" s="1"/>
      <c r="L2581" s="1"/>
      <c r="M2581" s="1"/>
      <c r="N2581" s="9"/>
      <c r="O2581" s="11"/>
      <c r="P2581" s="1"/>
      <c r="Q2581" s="1"/>
      <c r="R2581" s="1"/>
      <c r="S2581" s="1"/>
      <c r="T2581" s="1"/>
      <c r="U2581" s="1"/>
      <c r="V2581" s="9"/>
      <c r="W2581" s="1"/>
      <c r="X2581" s="1"/>
      <c r="Y2581" s="1"/>
      <c r="Z2581" s="1"/>
      <c r="AA2581" s="1"/>
      <c r="AB2581" s="1"/>
      <c r="AC2581" s="65"/>
    </row>
    <row r="2582" spans="2:29" x14ac:dyDescent="0.25">
      <c r="B2582" s="1"/>
      <c r="C2582" s="1"/>
      <c r="D2582" s="1"/>
      <c r="E2582" s="1"/>
      <c r="F2582" s="1"/>
      <c r="G2582" s="1"/>
      <c r="H2582" s="1"/>
      <c r="I2582" s="1"/>
      <c r="J2582" s="9"/>
      <c r="K2582" s="1"/>
      <c r="L2582" s="1"/>
      <c r="M2582" s="1"/>
      <c r="N2582" s="9"/>
      <c r="O2582" s="11"/>
      <c r="P2582" s="1"/>
      <c r="Q2582" s="1"/>
      <c r="R2582" s="1"/>
      <c r="S2582" s="1"/>
      <c r="T2582" s="1"/>
      <c r="U2582" s="1"/>
      <c r="V2582" s="9"/>
      <c r="W2582" s="1"/>
      <c r="X2582" s="1"/>
      <c r="Y2582" s="1"/>
      <c r="Z2582" s="1"/>
      <c r="AA2582" s="1"/>
      <c r="AB2582" s="1"/>
      <c r="AC2582" s="65"/>
    </row>
    <row r="2583" spans="2:29" x14ac:dyDescent="0.25">
      <c r="B2583" s="1"/>
      <c r="C2583" s="1"/>
      <c r="D2583" s="1"/>
      <c r="E2583" s="1"/>
      <c r="F2583" s="1"/>
      <c r="G2583" s="1"/>
      <c r="H2583" s="1"/>
      <c r="I2583" s="1"/>
      <c r="J2583" s="9"/>
      <c r="K2583" s="1"/>
      <c r="L2583" s="1"/>
      <c r="M2583" s="1"/>
      <c r="N2583" s="9"/>
      <c r="O2583" s="11"/>
      <c r="P2583" s="1"/>
      <c r="Q2583" s="1"/>
      <c r="R2583" s="1"/>
      <c r="S2583" s="1"/>
      <c r="T2583" s="1"/>
      <c r="U2583" s="1"/>
      <c r="V2583" s="9"/>
      <c r="W2583" s="1"/>
      <c r="X2583" s="1"/>
      <c r="Y2583" s="1"/>
      <c r="Z2583" s="1"/>
      <c r="AA2583" s="1"/>
      <c r="AB2583" s="1"/>
      <c r="AC2583" s="65"/>
    </row>
    <row r="2584" spans="2:29" x14ac:dyDescent="0.25">
      <c r="B2584" s="1"/>
      <c r="C2584" s="1"/>
      <c r="D2584" s="1"/>
      <c r="E2584" s="1"/>
      <c r="F2584" s="1"/>
      <c r="G2584" s="1"/>
      <c r="H2584" s="1"/>
      <c r="I2584" s="1"/>
      <c r="J2584" s="9"/>
      <c r="K2584" s="1"/>
      <c r="L2584" s="1"/>
      <c r="M2584" s="1"/>
      <c r="N2584" s="9"/>
      <c r="O2584" s="11"/>
      <c r="P2584" s="1"/>
      <c r="Q2584" s="1"/>
      <c r="R2584" s="1"/>
      <c r="S2584" s="1"/>
      <c r="T2584" s="1"/>
      <c r="U2584" s="1"/>
      <c r="V2584" s="9"/>
      <c r="W2584" s="1"/>
      <c r="X2584" s="1"/>
      <c r="Y2584" s="1"/>
      <c r="Z2584" s="1"/>
      <c r="AA2584" s="1"/>
      <c r="AB2584" s="1"/>
      <c r="AC2584" s="65"/>
    </row>
    <row r="2585" spans="2:29" x14ac:dyDescent="0.25">
      <c r="B2585" s="1"/>
      <c r="C2585" s="1"/>
      <c r="D2585" s="1"/>
      <c r="E2585" s="1"/>
      <c r="F2585" s="1"/>
      <c r="G2585" s="1"/>
      <c r="H2585" s="1"/>
      <c r="I2585" s="1"/>
      <c r="J2585" s="9"/>
      <c r="K2585" s="1"/>
      <c r="L2585" s="1"/>
      <c r="M2585" s="1"/>
      <c r="N2585" s="9"/>
      <c r="O2585" s="11"/>
      <c r="P2585" s="1"/>
      <c r="Q2585" s="1"/>
      <c r="R2585" s="1"/>
      <c r="S2585" s="1"/>
      <c r="T2585" s="1"/>
      <c r="U2585" s="1"/>
      <c r="V2585" s="9"/>
      <c r="W2585" s="1"/>
      <c r="X2585" s="1"/>
      <c r="Y2585" s="1"/>
      <c r="Z2585" s="1"/>
      <c r="AA2585" s="1"/>
      <c r="AB2585" s="1"/>
      <c r="AC2585" s="65"/>
    </row>
    <row r="2586" spans="2:29" x14ac:dyDescent="0.25">
      <c r="B2586" s="1"/>
      <c r="C2586" s="1"/>
      <c r="D2586" s="1"/>
      <c r="E2586" s="1"/>
      <c r="F2586" s="1"/>
      <c r="G2586" s="1"/>
      <c r="H2586" s="1"/>
      <c r="I2586" s="1"/>
      <c r="J2586" s="9"/>
      <c r="K2586" s="1"/>
      <c r="L2586" s="1"/>
      <c r="M2586" s="1"/>
      <c r="N2586" s="9"/>
      <c r="O2586" s="11"/>
      <c r="P2586" s="1"/>
      <c r="Q2586" s="1"/>
      <c r="R2586" s="1"/>
      <c r="S2586" s="1"/>
      <c r="T2586" s="1"/>
      <c r="U2586" s="1"/>
      <c r="V2586" s="9"/>
      <c r="W2586" s="1"/>
      <c r="X2586" s="1"/>
      <c r="Y2586" s="1"/>
      <c r="Z2586" s="1"/>
      <c r="AA2586" s="1"/>
      <c r="AB2586" s="1"/>
      <c r="AC2586" s="65"/>
    </row>
    <row r="2587" spans="2:29" x14ac:dyDescent="0.25">
      <c r="B2587" s="1"/>
      <c r="C2587" s="1"/>
      <c r="D2587" s="1"/>
      <c r="E2587" s="1"/>
      <c r="F2587" s="1"/>
      <c r="G2587" s="1"/>
      <c r="H2587" s="1"/>
      <c r="I2587" s="1"/>
      <c r="J2587" s="9"/>
      <c r="K2587" s="1"/>
      <c r="L2587" s="1"/>
      <c r="M2587" s="1"/>
      <c r="N2587" s="9"/>
      <c r="O2587" s="11"/>
      <c r="P2587" s="1"/>
      <c r="Q2587" s="1"/>
      <c r="R2587" s="1"/>
      <c r="S2587" s="1"/>
      <c r="T2587" s="1"/>
      <c r="U2587" s="1"/>
      <c r="V2587" s="9"/>
      <c r="W2587" s="1"/>
      <c r="X2587" s="1"/>
      <c r="Y2587" s="1"/>
      <c r="Z2587" s="1"/>
      <c r="AA2587" s="1"/>
      <c r="AB2587" s="1"/>
      <c r="AC2587" s="65"/>
    </row>
    <row r="2588" spans="2:29" x14ac:dyDescent="0.25">
      <c r="B2588" s="1"/>
      <c r="C2588" s="1"/>
      <c r="D2588" s="1"/>
      <c r="E2588" s="1"/>
      <c r="F2588" s="1"/>
      <c r="G2588" s="1"/>
      <c r="H2588" s="1"/>
      <c r="I2588" s="1"/>
      <c r="J2588" s="9"/>
      <c r="K2588" s="1"/>
      <c r="L2588" s="1"/>
      <c r="M2588" s="1"/>
      <c r="N2588" s="9"/>
      <c r="O2588" s="11"/>
      <c r="P2588" s="1"/>
      <c r="Q2588" s="1"/>
      <c r="R2588" s="1"/>
      <c r="S2588" s="1"/>
      <c r="T2588" s="1"/>
      <c r="U2588" s="1"/>
      <c r="V2588" s="9"/>
      <c r="W2588" s="1"/>
      <c r="X2588" s="1"/>
      <c r="Y2588" s="1"/>
      <c r="Z2588" s="1"/>
      <c r="AA2588" s="1"/>
      <c r="AB2588" s="1"/>
      <c r="AC2588" s="65"/>
    </row>
    <row r="2589" spans="2:29" x14ac:dyDescent="0.25">
      <c r="B2589" s="1"/>
      <c r="C2589" s="1"/>
      <c r="D2589" s="1"/>
      <c r="E2589" s="1"/>
      <c r="F2589" s="1"/>
      <c r="G2589" s="1"/>
      <c r="H2589" s="1"/>
      <c r="I2589" s="1"/>
      <c r="J2589" s="9"/>
      <c r="K2589" s="1"/>
      <c r="L2589" s="1"/>
      <c r="M2589" s="1"/>
      <c r="N2589" s="9"/>
      <c r="O2589" s="11"/>
      <c r="P2589" s="1"/>
      <c r="Q2589" s="1"/>
      <c r="R2589" s="1"/>
      <c r="S2589" s="1"/>
      <c r="T2589" s="1"/>
      <c r="U2589" s="1"/>
      <c r="V2589" s="9"/>
      <c r="W2589" s="1"/>
      <c r="X2589" s="1"/>
      <c r="Y2589" s="1"/>
      <c r="Z2589" s="1"/>
      <c r="AA2589" s="1"/>
      <c r="AB2589" s="1"/>
      <c r="AC2589" s="65"/>
    </row>
    <row r="2590" spans="2:29" x14ac:dyDescent="0.25">
      <c r="B2590" s="1"/>
      <c r="C2590" s="1"/>
      <c r="D2590" s="1"/>
      <c r="E2590" s="1"/>
      <c r="F2590" s="1"/>
      <c r="G2590" s="1"/>
      <c r="H2590" s="1"/>
      <c r="I2590" s="1"/>
      <c r="J2590" s="9"/>
      <c r="K2590" s="1"/>
      <c r="L2590" s="1"/>
      <c r="M2590" s="1"/>
      <c r="N2590" s="9"/>
      <c r="O2590" s="11"/>
      <c r="P2590" s="1"/>
      <c r="Q2590" s="1"/>
      <c r="R2590" s="1"/>
      <c r="S2590" s="1"/>
      <c r="T2590" s="1"/>
      <c r="U2590" s="1"/>
      <c r="V2590" s="9"/>
      <c r="W2590" s="1"/>
      <c r="X2590" s="1"/>
      <c r="Y2590" s="1"/>
      <c r="Z2590" s="1"/>
      <c r="AA2590" s="1"/>
      <c r="AB2590" s="1"/>
      <c r="AC2590" s="65"/>
    </row>
    <row r="2591" spans="2:29" x14ac:dyDescent="0.25">
      <c r="B2591" s="1"/>
      <c r="C2591" s="1"/>
      <c r="D2591" s="1"/>
      <c r="E2591" s="1"/>
      <c r="F2591" s="1"/>
      <c r="G2591" s="1"/>
      <c r="H2591" s="1"/>
      <c r="I2591" s="1"/>
      <c r="J2591" s="9"/>
      <c r="K2591" s="1"/>
      <c r="L2591" s="1"/>
      <c r="M2591" s="1"/>
      <c r="N2591" s="9"/>
      <c r="O2591" s="11"/>
      <c r="P2591" s="1"/>
      <c r="Q2591" s="1"/>
      <c r="R2591" s="1"/>
      <c r="S2591" s="1"/>
      <c r="T2591" s="1"/>
      <c r="U2591" s="1"/>
      <c r="V2591" s="9"/>
      <c r="W2591" s="1"/>
      <c r="X2591" s="1"/>
      <c r="Y2591" s="1"/>
      <c r="Z2591" s="1"/>
      <c r="AA2591" s="1"/>
      <c r="AB2591" s="1"/>
      <c r="AC2591" s="65"/>
    </row>
    <row r="2592" spans="2:29" x14ac:dyDescent="0.25">
      <c r="B2592" s="1"/>
      <c r="C2592" s="1"/>
      <c r="D2592" s="1"/>
      <c r="E2592" s="1"/>
      <c r="F2592" s="1"/>
      <c r="G2592" s="1"/>
      <c r="H2592" s="1"/>
      <c r="I2592" s="1"/>
      <c r="J2592" s="9"/>
      <c r="K2592" s="1"/>
      <c r="L2592" s="1"/>
      <c r="M2592" s="1"/>
      <c r="N2592" s="9"/>
      <c r="O2592" s="11"/>
      <c r="P2592" s="1"/>
      <c r="Q2592" s="1"/>
      <c r="R2592" s="1"/>
      <c r="S2592" s="1"/>
      <c r="T2592" s="1"/>
      <c r="U2592" s="1"/>
      <c r="V2592" s="9"/>
      <c r="W2592" s="1"/>
      <c r="X2592" s="1"/>
      <c r="Y2592" s="1"/>
      <c r="Z2592" s="1"/>
      <c r="AA2592" s="1"/>
      <c r="AB2592" s="1"/>
      <c r="AC2592" s="65"/>
    </row>
    <row r="2593" spans="2:29" x14ac:dyDescent="0.25">
      <c r="B2593" s="1"/>
      <c r="C2593" s="1"/>
      <c r="D2593" s="1"/>
      <c r="E2593" s="1"/>
      <c r="F2593" s="1"/>
      <c r="G2593" s="1"/>
      <c r="H2593" s="1"/>
      <c r="I2593" s="1"/>
      <c r="J2593" s="9"/>
      <c r="K2593" s="1"/>
      <c r="L2593" s="1"/>
      <c r="M2593" s="1"/>
      <c r="N2593" s="9"/>
      <c r="O2593" s="11"/>
      <c r="P2593" s="1"/>
      <c r="Q2593" s="1"/>
      <c r="R2593" s="1"/>
      <c r="S2593" s="1"/>
      <c r="T2593" s="1"/>
      <c r="U2593" s="1"/>
      <c r="V2593" s="9"/>
      <c r="W2593" s="1"/>
      <c r="X2593" s="1"/>
      <c r="Y2593" s="1"/>
      <c r="Z2593" s="1"/>
      <c r="AA2593" s="1"/>
      <c r="AB2593" s="1"/>
      <c r="AC2593" s="65"/>
    </row>
    <row r="2594" spans="2:29" x14ac:dyDescent="0.25">
      <c r="B2594" s="1"/>
      <c r="C2594" s="1"/>
      <c r="D2594" s="1"/>
      <c r="E2594" s="1"/>
      <c r="F2594" s="1"/>
      <c r="G2594" s="1"/>
      <c r="H2594" s="1"/>
      <c r="I2594" s="1"/>
      <c r="J2594" s="9"/>
      <c r="K2594" s="1"/>
      <c r="L2594" s="1"/>
      <c r="M2594" s="1"/>
      <c r="N2594" s="9"/>
      <c r="O2594" s="11"/>
      <c r="P2594" s="1"/>
      <c r="Q2594" s="1"/>
      <c r="R2594" s="1"/>
      <c r="S2594" s="1"/>
      <c r="T2594" s="1"/>
      <c r="U2594" s="1"/>
      <c r="V2594" s="9"/>
      <c r="W2594" s="1"/>
      <c r="X2594" s="1"/>
      <c r="Y2594" s="1"/>
      <c r="Z2594" s="1"/>
      <c r="AA2594" s="1"/>
      <c r="AB2594" s="1"/>
      <c r="AC2594" s="65"/>
    </row>
    <row r="2595" spans="2:29" x14ac:dyDescent="0.25">
      <c r="B2595" s="1"/>
      <c r="C2595" s="1"/>
      <c r="D2595" s="1"/>
      <c r="E2595" s="1"/>
      <c r="F2595" s="1"/>
      <c r="G2595" s="1"/>
      <c r="H2595" s="1"/>
      <c r="I2595" s="1"/>
      <c r="J2595" s="9"/>
      <c r="K2595" s="1"/>
      <c r="L2595" s="1"/>
      <c r="M2595" s="1"/>
      <c r="N2595" s="9"/>
      <c r="O2595" s="11"/>
      <c r="P2595" s="1"/>
      <c r="Q2595" s="1"/>
      <c r="R2595" s="1"/>
      <c r="S2595" s="1"/>
      <c r="T2595" s="1"/>
      <c r="U2595" s="1"/>
      <c r="V2595" s="9"/>
      <c r="W2595" s="1"/>
      <c r="X2595" s="1"/>
      <c r="Y2595" s="1"/>
      <c r="Z2595" s="1"/>
      <c r="AA2595" s="1"/>
      <c r="AB2595" s="1"/>
      <c r="AC2595" s="65"/>
    </row>
    <row r="2596" spans="2:29" x14ac:dyDescent="0.25">
      <c r="B2596" s="1"/>
      <c r="C2596" s="1"/>
      <c r="D2596" s="1"/>
      <c r="E2596" s="1"/>
      <c r="F2596" s="1"/>
      <c r="G2596" s="1"/>
      <c r="H2596" s="1"/>
      <c r="I2596" s="1"/>
      <c r="J2596" s="9"/>
      <c r="K2596" s="1"/>
      <c r="L2596" s="1"/>
      <c r="M2596" s="1"/>
      <c r="N2596" s="9"/>
      <c r="O2596" s="11"/>
      <c r="P2596" s="1"/>
      <c r="Q2596" s="1"/>
      <c r="R2596" s="1"/>
      <c r="S2596" s="1"/>
      <c r="T2596" s="1"/>
      <c r="U2596" s="1"/>
      <c r="V2596" s="9"/>
      <c r="W2596" s="1"/>
      <c r="X2596" s="1"/>
      <c r="Y2596" s="1"/>
      <c r="Z2596" s="1"/>
      <c r="AA2596" s="1"/>
      <c r="AB2596" s="1"/>
      <c r="AC2596" s="65"/>
    </row>
    <row r="2597" spans="2:29" x14ac:dyDescent="0.25">
      <c r="B2597" s="1"/>
      <c r="C2597" s="1"/>
      <c r="D2597" s="1"/>
      <c r="E2597" s="1"/>
      <c r="F2597" s="1"/>
      <c r="G2597" s="1"/>
      <c r="H2597" s="1"/>
      <c r="I2597" s="1"/>
      <c r="J2597" s="9"/>
      <c r="K2597" s="1"/>
      <c r="L2597" s="1"/>
      <c r="M2597" s="1"/>
      <c r="N2597" s="9"/>
      <c r="O2597" s="11"/>
      <c r="P2597" s="1"/>
      <c r="Q2597" s="1"/>
      <c r="R2597" s="1"/>
      <c r="S2597" s="1"/>
      <c r="T2597" s="1"/>
      <c r="U2597" s="1"/>
      <c r="V2597" s="9"/>
      <c r="W2597" s="1"/>
      <c r="X2597" s="1"/>
      <c r="Y2597" s="1"/>
      <c r="Z2597" s="1"/>
      <c r="AA2597" s="1"/>
      <c r="AB2597" s="1"/>
      <c r="AC2597" s="65"/>
    </row>
    <row r="2598" spans="2:29" x14ac:dyDescent="0.25">
      <c r="B2598" s="1"/>
      <c r="C2598" s="1"/>
      <c r="D2598" s="1"/>
      <c r="E2598" s="1"/>
      <c r="F2598" s="1"/>
      <c r="G2598" s="1"/>
      <c r="H2598" s="1"/>
      <c r="I2598" s="1"/>
      <c r="J2598" s="9"/>
      <c r="K2598" s="1"/>
      <c r="L2598" s="1"/>
      <c r="M2598" s="1"/>
      <c r="N2598" s="9"/>
      <c r="O2598" s="11"/>
      <c r="P2598" s="1"/>
      <c r="Q2598" s="1"/>
      <c r="R2598" s="1"/>
      <c r="S2598" s="1"/>
      <c r="T2598" s="1"/>
      <c r="U2598" s="1"/>
      <c r="V2598" s="9"/>
      <c r="W2598" s="1"/>
      <c r="X2598" s="1"/>
      <c r="Y2598" s="1"/>
      <c r="Z2598" s="1"/>
      <c r="AA2598" s="1"/>
      <c r="AB2598" s="1"/>
      <c r="AC2598" s="65"/>
    </row>
    <row r="2599" spans="2:29" x14ac:dyDescent="0.25">
      <c r="B2599" s="1"/>
      <c r="C2599" s="1"/>
      <c r="D2599" s="1"/>
      <c r="E2599" s="1"/>
      <c r="F2599" s="1"/>
      <c r="G2599" s="1"/>
      <c r="H2599" s="1"/>
      <c r="I2599" s="1"/>
      <c r="J2599" s="9"/>
      <c r="K2599" s="1"/>
      <c r="L2599" s="1"/>
      <c r="M2599" s="1"/>
      <c r="N2599" s="9"/>
      <c r="O2599" s="11"/>
      <c r="P2599" s="1"/>
      <c r="Q2599" s="1"/>
      <c r="R2599" s="1"/>
      <c r="S2599" s="1"/>
      <c r="T2599" s="1"/>
      <c r="U2599" s="1"/>
      <c r="V2599" s="9"/>
      <c r="W2599" s="1"/>
      <c r="X2599" s="1"/>
      <c r="Y2599" s="1"/>
      <c r="Z2599" s="1"/>
      <c r="AA2599" s="1"/>
      <c r="AB2599" s="1"/>
      <c r="AC2599" s="65"/>
    </row>
    <row r="2600" spans="2:29" x14ac:dyDescent="0.25">
      <c r="B2600" s="1"/>
      <c r="C2600" s="1"/>
      <c r="D2600" s="1"/>
      <c r="E2600" s="1"/>
      <c r="F2600" s="1"/>
      <c r="G2600" s="1"/>
      <c r="H2600" s="1"/>
      <c r="I2600" s="1"/>
      <c r="J2600" s="9"/>
      <c r="K2600" s="1"/>
      <c r="L2600" s="1"/>
      <c r="M2600" s="1"/>
      <c r="N2600" s="9"/>
      <c r="O2600" s="11"/>
      <c r="P2600" s="1"/>
      <c r="Q2600" s="1"/>
      <c r="R2600" s="1"/>
      <c r="S2600" s="1"/>
      <c r="T2600" s="1"/>
      <c r="U2600" s="1"/>
      <c r="V2600" s="9"/>
      <c r="W2600" s="1"/>
      <c r="X2600" s="1"/>
      <c r="Y2600" s="1"/>
      <c r="Z2600" s="1"/>
      <c r="AA2600" s="1"/>
      <c r="AB2600" s="1"/>
      <c r="AC2600" s="65"/>
    </row>
    <row r="2601" spans="2:29" x14ac:dyDescent="0.25">
      <c r="B2601" s="1"/>
      <c r="C2601" s="1"/>
      <c r="D2601" s="1"/>
      <c r="E2601" s="1"/>
      <c r="F2601" s="1"/>
      <c r="G2601" s="1"/>
      <c r="H2601" s="1"/>
      <c r="I2601" s="1"/>
      <c r="J2601" s="9"/>
      <c r="K2601" s="1"/>
      <c r="L2601" s="1"/>
      <c r="M2601" s="1"/>
      <c r="N2601" s="9"/>
      <c r="O2601" s="11"/>
      <c r="P2601" s="1"/>
      <c r="Q2601" s="1"/>
      <c r="R2601" s="1"/>
      <c r="S2601" s="1"/>
      <c r="T2601" s="1"/>
      <c r="U2601" s="1"/>
      <c r="V2601" s="9"/>
      <c r="W2601" s="1"/>
      <c r="X2601" s="1"/>
      <c r="Y2601" s="1"/>
      <c r="Z2601" s="1"/>
      <c r="AA2601" s="1"/>
      <c r="AB2601" s="1"/>
      <c r="AC2601" s="65"/>
    </row>
    <row r="2602" spans="2:29" x14ac:dyDescent="0.25">
      <c r="B2602" s="1"/>
      <c r="C2602" s="1"/>
      <c r="D2602" s="1"/>
      <c r="E2602" s="1"/>
      <c r="F2602" s="1"/>
      <c r="G2602" s="1"/>
      <c r="H2602" s="1"/>
      <c r="I2602" s="1"/>
      <c r="J2602" s="9"/>
      <c r="K2602" s="1"/>
      <c r="L2602" s="1"/>
      <c r="M2602" s="1"/>
      <c r="N2602" s="9"/>
      <c r="O2602" s="11"/>
      <c r="P2602" s="1"/>
      <c r="Q2602" s="1"/>
      <c r="R2602" s="1"/>
      <c r="S2602" s="1"/>
      <c r="T2602" s="1"/>
      <c r="U2602" s="1"/>
      <c r="V2602" s="9"/>
      <c r="W2602" s="1"/>
      <c r="X2602" s="1"/>
      <c r="Y2602" s="1"/>
      <c r="Z2602" s="1"/>
      <c r="AA2602" s="1"/>
      <c r="AB2602" s="1"/>
      <c r="AC2602" s="65"/>
    </row>
    <row r="2603" spans="2:29" x14ac:dyDescent="0.25">
      <c r="B2603" s="1"/>
      <c r="C2603" s="1"/>
      <c r="D2603" s="1"/>
      <c r="E2603" s="1"/>
      <c r="F2603" s="1"/>
      <c r="G2603" s="1"/>
      <c r="H2603" s="1"/>
      <c r="I2603" s="1"/>
      <c r="J2603" s="9"/>
      <c r="K2603" s="1"/>
      <c r="L2603" s="1"/>
      <c r="M2603" s="1"/>
      <c r="N2603" s="9"/>
      <c r="O2603" s="11"/>
      <c r="P2603" s="1"/>
      <c r="Q2603" s="1"/>
      <c r="R2603" s="1"/>
      <c r="S2603" s="1"/>
      <c r="T2603" s="1"/>
      <c r="U2603" s="1"/>
      <c r="V2603" s="9"/>
      <c r="W2603" s="1"/>
      <c r="X2603" s="1"/>
      <c r="Y2603" s="1"/>
      <c r="Z2603" s="1"/>
      <c r="AA2603" s="1"/>
      <c r="AB2603" s="1"/>
      <c r="AC2603" s="65"/>
    </row>
    <row r="2604" spans="2:29" x14ac:dyDescent="0.25">
      <c r="B2604" s="1"/>
      <c r="C2604" s="1"/>
      <c r="D2604" s="1"/>
      <c r="E2604" s="1"/>
      <c r="F2604" s="1"/>
      <c r="G2604" s="1"/>
      <c r="H2604" s="1"/>
      <c r="I2604" s="1"/>
      <c r="J2604" s="9"/>
      <c r="K2604" s="1"/>
      <c r="L2604" s="1"/>
      <c r="M2604" s="1"/>
      <c r="N2604" s="9"/>
      <c r="O2604" s="11"/>
      <c r="P2604" s="1"/>
      <c r="Q2604" s="1"/>
      <c r="R2604" s="1"/>
      <c r="S2604" s="1"/>
      <c r="T2604" s="1"/>
      <c r="U2604" s="1"/>
      <c r="V2604" s="9"/>
      <c r="W2604" s="1"/>
      <c r="X2604" s="1"/>
      <c r="Y2604" s="1"/>
      <c r="Z2604" s="1"/>
      <c r="AA2604" s="1"/>
      <c r="AB2604" s="1"/>
      <c r="AC2604" s="65"/>
    </row>
    <row r="2605" spans="2:29" x14ac:dyDescent="0.25">
      <c r="B2605" s="1"/>
      <c r="C2605" s="1"/>
      <c r="D2605" s="1"/>
      <c r="E2605" s="1"/>
      <c r="F2605" s="1"/>
      <c r="G2605" s="1"/>
      <c r="H2605" s="1"/>
      <c r="I2605" s="1"/>
      <c r="J2605" s="9"/>
      <c r="K2605" s="1"/>
      <c r="L2605" s="1"/>
      <c r="M2605" s="1"/>
      <c r="N2605" s="9"/>
      <c r="O2605" s="11"/>
      <c r="P2605" s="1"/>
      <c r="Q2605" s="1"/>
      <c r="R2605" s="1"/>
      <c r="S2605" s="1"/>
      <c r="T2605" s="1"/>
      <c r="U2605" s="1"/>
      <c r="V2605" s="9"/>
      <c r="W2605" s="1"/>
      <c r="X2605" s="1"/>
      <c r="Y2605" s="1"/>
      <c r="Z2605" s="1"/>
      <c r="AA2605" s="1"/>
      <c r="AB2605" s="1"/>
      <c r="AC2605" s="65"/>
    </row>
    <row r="2606" spans="2:29" x14ac:dyDescent="0.25">
      <c r="B2606" s="1"/>
      <c r="C2606" s="1"/>
      <c r="D2606" s="1"/>
      <c r="E2606" s="1"/>
      <c r="F2606" s="1"/>
      <c r="G2606" s="1"/>
      <c r="H2606" s="1"/>
      <c r="I2606" s="1"/>
      <c r="J2606" s="9"/>
      <c r="K2606" s="1"/>
      <c r="L2606" s="1"/>
      <c r="M2606" s="1"/>
      <c r="N2606" s="9"/>
      <c r="O2606" s="11"/>
      <c r="P2606" s="1"/>
      <c r="Q2606" s="1"/>
      <c r="R2606" s="1"/>
      <c r="S2606" s="1"/>
      <c r="T2606" s="1"/>
      <c r="U2606" s="1"/>
      <c r="V2606" s="9"/>
      <c r="W2606" s="1"/>
      <c r="X2606" s="1"/>
      <c r="Y2606" s="1"/>
      <c r="Z2606" s="1"/>
      <c r="AA2606" s="1"/>
      <c r="AB2606" s="1"/>
      <c r="AC2606" s="65"/>
    </row>
    <row r="2607" spans="2:29" x14ac:dyDescent="0.25">
      <c r="B2607" s="1"/>
      <c r="C2607" s="1"/>
      <c r="D2607" s="1"/>
      <c r="E2607" s="1"/>
      <c r="F2607" s="1"/>
      <c r="G2607" s="1"/>
      <c r="H2607" s="1"/>
      <c r="I2607" s="1"/>
      <c r="J2607" s="9"/>
      <c r="K2607" s="1"/>
      <c r="L2607" s="1"/>
      <c r="M2607" s="1"/>
      <c r="N2607" s="9"/>
      <c r="O2607" s="11"/>
      <c r="P2607" s="1"/>
      <c r="Q2607" s="1"/>
      <c r="R2607" s="1"/>
      <c r="S2607" s="1"/>
      <c r="T2607" s="1"/>
      <c r="U2607" s="1"/>
      <c r="V2607" s="9"/>
      <c r="W2607" s="1"/>
      <c r="X2607" s="1"/>
      <c r="Y2607" s="1"/>
      <c r="Z2607" s="1"/>
      <c r="AA2607" s="1"/>
      <c r="AB2607" s="1"/>
      <c r="AC2607" s="65"/>
    </row>
    <row r="2608" spans="2:29" x14ac:dyDescent="0.25">
      <c r="B2608" s="1"/>
      <c r="C2608" s="1"/>
      <c r="D2608" s="1"/>
      <c r="E2608" s="1"/>
      <c r="F2608" s="1"/>
      <c r="G2608" s="1"/>
      <c r="H2608" s="1"/>
      <c r="I2608" s="1"/>
      <c r="J2608" s="9"/>
      <c r="K2608" s="1"/>
      <c r="L2608" s="1"/>
      <c r="M2608" s="1"/>
      <c r="N2608" s="9"/>
      <c r="O2608" s="11"/>
      <c r="P2608" s="1"/>
      <c r="Q2608" s="1"/>
      <c r="R2608" s="1"/>
      <c r="S2608" s="1"/>
      <c r="T2608" s="1"/>
      <c r="U2608" s="1"/>
      <c r="V2608" s="9"/>
      <c r="W2608" s="1"/>
      <c r="X2608" s="1"/>
      <c r="Y2608" s="1"/>
      <c r="Z2608" s="1"/>
      <c r="AA2608" s="1"/>
      <c r="AB2608" s="1"/>
      <c r="AC2608" s="65"/>
    </row>
    <row r="2609" spans="2:29" x14ac:dyDescent="0.25">
      <c r="B2609" s="1"/>
      <c r="C2609" s="1"/>
      <c r="D2609" s="1"/>
      <c r="E2609" s="1"/>
      <c r="F2609" s="1"/>
      <c r="G2609" s="1"/>
      <c r="H2609" s="1"/>
      <c r="I2609" s="1"/>
      <c r="J2609" s="9"/>
      <c r="K2609" s="1"/>
      <c r="L2609" s="1"/>
      <c r="M2609" s="1"/>
      <c r="N2609" s="9"/>
      <c r="O2609" s="11"/>
      <c r="P2609" s="1"/>
      <c r="Q2609" s="1"/>
      <c r="R2609" s="1"/>
      <c r="S2609" s="1"/>
      <c r="T2609" s="1"/>
      <c r="U2609" s="1"/>
      <c r="V2609" s="9"/>
      <c r="W2609" s="1"/>
      <c r="X2609" s="1"/>
      <c r="Y2609" s="1"/>
      <c r="Z2609" s="1"/>
      <c r="AA2609" s="1"/>
      <c r="AB2609" s="1"/>
      <c r="AC2609" s="65"/>
    </row>
    <row r="2610" spans="2:29" x14ac:dyDescent="0.25">
      <c r="B2610" s="1"/>
      <c r="C2610" s="1"/>
      <c r="D2610" s="1"/>
      <c r="E2610" s="1"/>
      <c r="F2610" s="1"/>
      <c r="G2610" s="1"/>
      <c r="H2610" s="1"/>
      <c r="I2610" s="1"/>
      <c r="J2610" s="9"/>
      <c r="K2610" s="1"/>
      <c r="L2610" s="1"/>
      <c r="M2610" s="1"/>
      <c r="N2610" s="9"/>
      <c r="O2610" s="11"/>
      <c r="P2610" s="1"/>
      <c r="Q2610" s="1"/>
      <c r="R2610" s="1"/>
      <c r="S2610" s="1"/>
      <c r="T2610" s="1"/>
      <c r="U2610" s="1"/>
      <c r="V2610" s="9"/>
      <c r="W2610" s="1"/>
      <c r="X2610" s="1"/>
      <c r="Y2610" s="1"/>
      <c r="Z2610" s="1"/>
      <c r="AA2610" s="1"/>
      <c r="AB2610" s="1"/>
      <c r="AC2610" s="65"/>
    </row>
    <row r="2611" spans="2:29" x14ac:dyDescent="0.25">
      <c r="B2611" s="1"/>
      <c r="C2611" s="1"/>
      <c r="D2611" s="1"/>
      <c r="E2611" s="1"/>
      <c r="F2611" s="1"/>
      <c r="G2611" s="1"/>
      <c r="H2611" s="1"/>
      <c r="I2611" s="1"/>
      <c r="J2611" s="9"/>
      <c r="K2611" s="1"/>
      <c r="L2611" s="1"/>
      <c r="M2611" s="1"/>
      <c r="N2611" s="9"/>
      <c r="O2611" s="11"/>
      <c r="P2611" s="1"/>
      <c r="Q2611" s="1"/>
      <c r="R2611" s="1"/>
      <c r="S2611" s="1"/>
      <c r="T2611" s="1"/>
      <c r="U2611" s="1"/>
      <c r="V2611" s="9"/>
      <c r="W2611" s="1"/>
      <c r="X2611" s="1"/>
      <c r="Y2611" s="1"/>
      <c r="Z2611" s="1"/>
      <c r="AA2611" s="1"/>
      <c r="AB2611" s="1"/>
      <c r="AC2611" s="65"/>
    </row>
    <row r="2612" spans="2:29" x14ac:dyDescent="0.25">
      <c r="B2612" s="1"/>
      <c r="C2612" s="1"/>
      <c r="D2612" s="1"/>
      <c r="E2612" s="1"/>
      <c r="F2612" s="1"/>
      <c r="G2612" s="1"/>
      <c r="H2612" s="1"/>
      <c r="I2612" s="1"/>
      <c r="J2612" s="9"/>
      <c r="K2612" s="1"/>
      <c r="L2612" s="1"/>
      <c r="M2612" s="1"/>
      <c r="N2612" s="9"/>
      <c r="O2612" s="11"/>
      <c r="P2612" s="1"/>
      <c r="Q2612" s="1"/>
      <c r="R2612" s="1"/>
      <c r="S2612" s="1"/>
      <c r="T2612" s="1"/>
      <c r="U2612" s="1"/>
      <c r="V2612" s="9"/>
      <c r="W2612" s="1"/>
      <c r="X2612" s="1"/>
      <c r="Y2612" s="1"/>
      <c r="Z2612" s="1"/>
      <c r="AA2612" s="1"/>
      <c r="AB2612" s="1"/>
      <c r="AC2612" s="65"/>
    </row>
    <row r="2613" spans="2:29" x14ac:dyDescent="0.25">
      <c r="B2613" s="1"/>
      <c r="C2613" s="1"/>
      <c r="D2613" s="1"/>
      <c r="E2613" s="1"/>
      <c r="F2613" s="1"/>
      <c r="G2613" s="1"/>
      <c r="H2613" s="1"/>
      <c r="I2613" s="1"/>
      <c r="J2613" s="9"/>
      <c r="K2613" s="1"/>
      <c r="L2613" s="1"/>
      <c r="M2613" s="1"/>
      <c r="N2613" s="9"/>
      <c r="O2613" s="11"/>
      <c r="P2613" s="1"/>
      <c r="Q2613" s="1"/>
      <c r="R2613" s="1"/>
      <c r="S2613" s="1"/>
      <c r="T2613" s="1"/>
      <c r="U2613" s="1"/>
      <c r="V2613" s="9"/>
      <c r="W2613" s="1"/>
      <c r="X2613" s="1"/>
      <c r="Y2613" s="1"/>
      <c r="Z2613" s="1"/>
      <c r="AA2613" s="1"/>
      <c r="AB2613" s="1"/>
      <c r="AC2613" s="65"/>
    </row>
    <row r="2614" spans="2:29" x14ac:dyDescent="0.25">
      <c r="B2614" s="1"/>
      <c r="C2614" s="1"/>
      <c r="D2614" s="1"/>
      <c r="E2614" s="1"/>
      <c r="F2614" s="1"/>
      <c r="G2614" s="1"/>
      <c r="H2614" s="1"/>
      <c r="I2614" s="1"/>
      <c r="J2614" s="9"/>
      <c r="K2614" s="1"/>
      <c r="L2614" s="1"/>
      <c r="M2614" s="1"/>
      <c r="N2614" s="9"/>
      <c r="O2614" s="11"/>
      <c r="P2614" s="1"/>
      <c r="Q2614" s="1"/>
      <c r="R2614" s="1"/>
      <c r="S2614" s="1"/>
      <c r="T2614" s="1"/>
      <c r="U2614" s="1"/>
      <c r="V2614" s="9"/>
      <c r="W2614" s="1"/>
      <c r="X2614" s="1"/>
      <c r="Y2614" s="1"/>
      <c r="Z2614" s="1"/>
      <c r="AA2614" s="1"/>
      <c r="AB2614" s="1"/>
      <c r="AC2614" s="65"/>
    </row>
    <row r="2615" spans="2:29" x14ac:dyDescent="0.25">
      <c r="B2615" s="1"/>
      <c r="C2615" s="1"/>
      <c r="D2615" s="1"/>
      <c r="E2615" s="1"/>
      <c r="F2615" s="1"/>
      <c r="G2615" s="1"/>
      <c r="H2615" s="1"/>
      <c r="I2615" s="1"/>
      <c r="J2615" s="9"/>
      <c r="K2615" s="1"/>
      <c r="L2615" s="1"/>
      <c r="M2615" s="1"/>
      <c r="N2615" s="9"/>
      <c r="O2615" s="11"/>
      <c r="P2615" s="1"/>
      <c r="Q2615" s="1"/>
      <c r="R2615" s="1"/>
      <c r="S2615" s="1"/>
      <c r="T2615" s="1"/>
      <c r="U2615" s="1"/>
      <c r="V2615" s="9"/>
      <c r="W2615" s="1"/>
      <c r="X2615" s="1"/>
      <c r="Y2615" s="1"/>
      <c r="Z2615" s="1"/>
      <c r="AA2615" s="1"/>
      <c r="AB2615" s="1"/>
      <c r="AC2615" s="65"/>
    </row>
    <row r="2616" spans="2:29" x14ac:dyDescent="0.25">
      <c r="B2616" s="1"/>
      <c r="C2616" s="1"/>
      <c r="D2616" s="1"/>
      <c r="E2616" s="1"/>
      <c r="F2616" s="1"/>
      <c r="G2616" s="1"/>
      <c r="H2616" s="1"/>
      <c r="I2616" s="1"/>
      <c r="J2616" s="9"/>
      <c r="K2616" s="1"/>
      <c r="L2616" s="1"/>
      <c r="M2616" s="1"/>
      <c r="N2616" s="9"/>
      <c r="O2616" s="11"/>
      <c r="P2616" s="1"/>
      <c r="Q2616" s="1"/>
      <c r="R2616" s="1"/>
      <c r="S2616" s="1"/>
      <c r="T2616" s="1"/>
      <c r="U2616" s="1"/>
      <c r="V2616" s="9"/>
      <c r="W2616" s="1"/>
      <c r="X2616" s="1"/>
      <c r="Y2616" s="1"/>
      <c r="Z2616" s="1"/>
      <c r="AA2616" s="1"/>
      <c r="AB2616" s="1"/>
      <c r="AC2616" s="65"/>
    </row>
    <row r="2617" spans="2:29" x14ac:dyDescent="0.25">
      <c r="B2617" s="1"/>
      <c r="C2617" s="1"/>
      <c r="D2617" s="1"/>
      <c r="E2617" s="1"/>
      <c r="F2617" s="1"/>
      <c r="G2617" s="1"/>
      <c r="H2617" s="1"/>
      <c r="I2617" s="1"/>
      <c r="J2617" s="9"/>
      <c r="K2617" s="1"/>
      <c r="L2617" s="1"/>
      <c r="M2617" s="1"/>
      <c r="N2617" s="9"/>
      <c r="O2617" s="11"/>
      <c r="P2617" s="1"/>
      <c r="Q2617" s="1"/>
      <c r="R2617" s="1"/>
      <c r="S2617" s="1"/>
      <c r="T2617" s="1"/>
      <c r="U2617" s="1"/>
      <c r="V2617" s="9"/>
      <c r="W2617" s="1"/>
      <c r="X2617" s="1"/>
      <c r="Y2617" s="1"/>
      <c r="Z2617" s="1"/>
      <c r="AA2617" s="1"/>
      <c r="AB2617" s="1"/>
      <c r="AC2617" s="65"/>
    </row>
    <row r="2618" spans="2:29" x14ac:dyDescent="0.25">
      <c r="B2618" s="1"/>
      <c r="C2618" s="1"/>
      <c r="D2618" s="1"/>
      <c r="E2618" s="1"/>
      <c r="F2618" s="1"/>
      <c r="G2618" s="1"/>
      <c r="H2618" s="1"/>
      <c r="I2618" s="1"/>
      <c r="J2618" s="9"/>
      <c r="K2618" s="1"/>
      <c r="L2618" s="1"/>
      <c r="M2618" s="1"/>
      <c r="N2618" s="9"/>
      <c r="O2618" s="11"/>
      <c r="P2618" s="1"/>
      <c r="Q2618" s="1"/>
      <c r="R2618" s="1"/>
      <c r="S2618" s="1"/>
      <c r="T2618" s="1"/>
      <c r="U2618" s="1"/>
      <c r="V2618" s="9"/>
      <c r="W2618" s="1"/>
      <c r="X2618" s="1"/>
      <c r="Y2618" s="1"/>
      <c r="Z2618" s="1"/>
      <c r="AA2618" s="1"/>
      <c r="AB2618" s="1"/>
      <c r="AC2618" s="65"/>
    </row>
    <row r="2619" spans="2:29" x14ac:dyDescent="0.25">
      <c r="B2619" s="1"/>
      <c r="C2619" s="1"/>
      <c r="D2619" s="1"/>
      <c r="E2619" s="1"/>
      <c r="F2619" s="1"/>
      <c r="G2619" s="1"/>
      <c r="H2619" s="1"/>
      <c r="I2619" s="1"/>
      <c r="J2619" s="9"/>
      <c r="K2619" s="1"/>
      <c r="L2619" s="1"/>
      <c r="M2619" s="1"/>
      <c r="N2619" s="9"/>
      <c r="O2619" s="11"/>
      <c r="P2619" s="1"/>
      <c r="Q2619" s="1"/>
      <c r="R2619" s="1"/>
      <c r="S2619" s="1"/>
      <c r="T2619" s="1"/>
      <c r="U2619" s="1"/>
      <c r="V2619" s="9"/>
      <c r="W2619" s="1"/>
      <c r="X2619" s="1"/>
      <c r="Y2619" s="1"/>
      <c r="Z2619" s="1"/>
      <c r="AA2619" s="1"/>
      <c r="AB2619" s="1"/>
      <c r="AC2619" s="65"/>
    </row>
    <row r="2620" spans="2:29" x14ac:dyDescent="0.25">
      <c r="B2620" s="1"/>
      <c r="C2620" s="1"/>
      <c r="D2620" s="1"/>
      <c r="E2620" s="1"/>
      <c r="F2620" s="1"/>
      <c r="G2620" s="1"/>
      <c r="H2620" s="1"/>
      <c r="I2620" s="1"/>
      <c r="J2620" s="9"/>
      <c r="K2620" s="1"/>
      <c r="L2620" s="1"/>
      <c r="M2620" s="1"/>
      <c r="N2620" s="9"/>
      <c r="O2620" s="11"/>
      <c r="P2620" s="1"/>
      <c r="Q2620" s="1"/>
      <c r="R2620" s="1"/>
      <c r="S2620" s="1"/>
      <c r="T2620" s="1"/>
      <c r="U2620" s="1"/>
      <c r="V2620" s="9"/>
      <c r="W2620" s="1"/>
      <c r="X2620" s="1"/>
      <c r="Y2620" s="1"/>
      <c r="Z2620" s="1"/>
      <c r="AA2620" s="1"/>
      <c r="AB2620" s="1"/>
      <c r="AC2620" s="65"/>
    </row>
    <row r="2621" spans="2:29" x14ac:dyDescent="0.25">
      <c r="B2621" s="1"/>
      <c r="C2621" s="1"/>
      <c r="D2621" s="1"/>
      <c r="E2621" s="1"/>
      <c r="F2621" s="1"/>
      <c r="G2621" s="1"/>
      <c r="H2621" s="1"/>
      <c r="I2621" s="1"/>
      <c r="J2621" s="9"/>
      <c r="K2621" s="1"/>
      <c r="L2621" s="1"/>
      <c r="M2621" s="1"/>
      <c r="N2621" s="9"/>
      <c r="O2621" s="11"/>
      <c r="P2621" s="1"/>
      <c r="Q2621" s="1"/>
      <c r="R2621" s="1"/>
      <c r="S2621" s="1"/>
      <c r="T2621" s="1"/>
      <c r="U2621" s="1"/>
      <c r="V2621" s="9"/>
      <c r="W2621" s="1"/>
      <c r="X2621" s="1"/>
      <c r="Y2621" s="1"/>
      <c r="Z2621" s="1"/>
      <c r="AA2621" s="1"/>
      <c r="AB2621" s="1"/>
      <c r="AC2621" s="65"/>
    </row>
    <row r="2622" spans="2:29" x14ac:dyDescent="0.25">
      <c r="B2622" s="1"/>
      <c r="C2622" s="1"/>
      <c r="D2622" s="1"/>
      <c r="E2622" s="1"/>
      <c r="F2622" s="1"/>
      <c r="G2622" s="1"/>
      <c r="H2622" s="1"/>
      <c r="I2622" s="1"/>
      <c r="J2622" s="9"/>
      <c r="K2622" s="1"/>
      <c r="L2622" s="1"/>
      <c r="M2622" s="1"/>
      <c r="N2622" s="9"/>
      <c r="O2622" s="11"/>
      <c r="P2622" s="1"/>
      <c r="Q2622" s="1"/>
      <c r="R2622" s="1"/>
      <c r="S2622" s="1"/>
      <c r="T2622" s="1"/>
      <c r="U2622" s="1"/>
      <c r="V2622" s="9"/>
      <c r="W2622" s="1"/>
      <c r="X2622" s="1"/>
      <c r="Y2622" s="1"/>
      <c r="Z2622" s="1"/>
      <c r="AA2622" s="1"/>
      <c r="AB2622" s="1"/>
      <c r="AC2622" s="65"/>
    </row>
    <row r="2623" spans="2:29" x14ac:dyDescent="0.25">
      <c r="B2623" s="1"/>
      <c r="C2623" s="1"/>
      <c r="D2623" s="1"/>
      <c r="E2623" s="1"/>
      <c r="F2623" s="1"/>
      <c r="G2623" s="1"/>
      <c r="H2623" s="1"/>
      <c r="I2623" s="1"/>
      <c r="J2623" s="9"/>
      <c r="K2623" s="1"/>
      <c r="L2623" s="1"/>
      <c r="M2623" s="1"/>
      <c r="N2623" s="9"/>
      <c r="O2623" s="11"/>
      <c r="P2623" s="1"/>
      <c r="Q2623" s="1"/>
      <c r="R2623" s="1"/>
      <c r="S2623" s="1"/>
      <c r="T2623" s="1"/>
      <c r="U2623" s="1"/>
      <c r="V2623" s="9"/>
      <c r="W2623" s="1"/>
      <c r="X2623" s="1"/>
      <c r="Y2623" s="1"/>
      <c r="Z2623" s="1"/>
      <c r="AA2623" s="1"/>
      <c r="AB2623" s="1"/>
      <c r="AC2623" s="65"/>
    </row>
    <row r="2624" spans="2:29" x14ac:dyDescent="0.25">
      <c r="B2624" s="1"/>
      <c r="C2624" s="1"/>
      <c r="D2624" s="1"/>
      <c r="E2624" s="1"/>
      <c r="F2624" s="1"/>
      <c r="G2624" s="1"/>
      <c r="H2624" s="1"/>
      <c r="I2624" s="1"/>
      <c r="J2624" s="9"/>
      <c r="K2624" s="1"/>
      <c r="L2624" s="1"/>
      <c r="M2624" s="1"/>
      <c r="N2624" s="9"/>
      <c r="O2624" s="11"/>
      <c r="P2624" s="1"/>
      <c r="Q2624" s="1"/>
      <c r="R2624" s="1"/>
      <c r="S2624" s="1"/>
      <c r="T2624" s="1"/>
      <c r="U2624" s="1"/>
      <c r="V2624" s="9"/>
      <c r="W2624" s="1"/>
      <c r="X2624" s="1"/>
      <c r="Y2624" s="1"/>
      <c r="Z2624" s="1"/>
      <c r="AA2624" s="1"/>
      <c r="AB2624" s="1"/>
      <c r="AC2624" s="65"/>
    </row>
    <row r="2625" spans="2:29" x14ac:dyDescent="0.25">
      <c r="B2625" s="1"/>
      <c r="C2625" s="1"/>
      <c r="D2625" s="1"/>
      <c r="E2625" s="1"/>
      <c r="F2625" s="1"/>
      <c r="G2625" s="1"/>
      <c r="H2625" s="1"/>
      <c r="I2625" s="1"/>
      <c r="J2625" s="9"/>
      <c r="K2625" s="1"/>
      <c r="L2625" s="1"/>
      <c r="M2625" s="1"/>
      <c r="N2625" s="9"/>
      <c r="O2625" s="11"/>
      <c r="P2625" s="1"/>
      <c r="Q2625" s="1"/>
      <c r="R2625" s="1"/>
      <c r="S2625" s="1"/>
      <c r="T2625" s="1"/>
      <c r="U2625" s="1"/>
      <c r="V2625" s="9"/>
      <c r="W2625" s="1"/>
      <c r="X2625" s="1"/>
      <c r="Y2625" s="1"/>
      <c r="Z2625" s="1"/>
      <c r="AA2625" s="1"/>
      <c r="AB2625" s="1"/>
      <c r="AC2625" s="65"/>
    </row>
    <row r="2626" spans="2:29" x14ac:dyDescent="0.25">
      <c r="B2626" s="1"/>
      <c r="C2626" s="1"/>
      <c r="D2626" s="1"/>
      <c r="E2626" s="1"/>
      <c r="F2626" s="1"/>
      <c r="G2626" s="1"/>
      <c r="H2626" s="1"/>
      <c r="I2626" s="1"/>
      <c r="J2626" s="9"/>
      <c r="K2626" s="1"/>
      <c r="L2626" s="1"/>
      <c r="M2626" s="1"/>
      <c r="N2626" s="9"/>
      <c r="O2626" s="11"/>
      <c r="P2626" s="1"/>
      <c r="Q2626" s="1"/>
      <c r="R2626" s="1"/>
      <c r="S2626" s="1"/>
      <c r="T2626" s="1"/>
      <c r="U2626" s="1"/>
      <c r="V2626" s="9"/>
      <c r="W2626" s="1"/>
      <c r="X2626" s="1"/>
      <c r="Y2626" s="1"/>
      <c r="Z2626" s="1"/>
      <c r="AA2626" s="1"/>
      <c r="AB2626" s="1"/>
      <c r="AC2626" s="65"/>
    </row>
    <row r="2627" spans="2:29" x14ac:dyDescent="0.25">
      <c r="B2627" s="1"/>
      <c r="C2627" s="1"/>
      <c r="D2627" s="1"/>
      <c r="E2627" s="1"/>
      <c r="F2627" s="1"/>
      <c r="G2627" s="1"/>
      <c r="H2627" s="1"/>
      <c r="I2627" s="1"/>
      <c r="J2627" s="9"/>
      <c r="K2627" s="1"/>
      <c r="L2627" s="1"/>
      <c r="M2627" s="1"/>
      <c r="N2627" s="9"/>
      <c r="O2627" s="11"/>
      <c r="P2627" s="1"/>
      <c r="Q2627" s="1"/>
      <c r="R2627" s="1"/>
      <c r="S2627" s="1"/>
      <c r="T2627" s="1"/>
      <c r="U2627" s="1"/>
      <c r="V2627" s="9"/>
      <c r="W2627" s="1"/>
      <c r="X2627" s="1"/>
      <c r="Y2627" s="1"/>
      <c r="Z2627" s="1"/>
      <c r="AA2627" s="1"/>
      <c r="AB2627" s="1"/>
      <c r="AC2627" s="65"/>
    </row>
    <row r="2628" spans="2:29" x14ac:dyDescent="0.25">
      <c r="B2628" s="1"/>
      <c r="C2628" s="1"/>
      <c r="D2628" s="1"/>
      <c r="E2628" s="1"/>
      <c r="F2628" s="1"/>
      <c r="G2628" s="1"/>
      <c r="H2628" s="1"/>
      <c r="I2628" s="1"/>
      <c r="J2628" s="9"/>
      <c r="K2628" s="1"/>
      <c r="L2628" s="1"/>
      <c r="M2628" s="1"/>
      <c r="N2628" s="9"/>
      <c r="O2628" s="11"/>
      <c r="P2628" s="1"/>
      <c r="Q2628" s="1"/>
      <c r="R2628" s="1"/>
      <c r="S2628" s="1"/>
      <c r="T2628" s="1"/>
      <c r="U2628" s="1"/>
      <c r="V2628" s="9"/>
      <c r="W2628" s="1"/>
      <c r="X2628" s="1"/>
      <c r="Y2628" s="1"/>
      <c r="Z2628" s="1"/>
      <c r="AA2628" s="1"/>
      <c r="AB2628" s="1"/>
      <c r="AC2628" s="65"/>
    </row>
    <row r="2629" spans="2:29" x14ac:dyDescent="0.25">
      <c r="B2629" s="1"/>
      <c r="C2629" s="1"/>
      <c r="D2629" s="1"/>
      <c r="E2629" s="1"/>
      <c r="F2629" s="1"/>
      <c r="G2629" s="1"/>
      <c r="H2629" s="1"/>
      <c r="I2629" s="1"/>
      <c r="J2629" s="9"/>
      <c r="K2629" s="1"/>
      <c r="L2629" s="1"/>
      <c r="M2629" s="1"/>
      <c r="N2629" s="9"/>
      <c r="O2629" s="11"/>
      <c r="P2629" s="1"/>
      <c r="Q2629" s="1"/>
      <c r="R2629" s="1"/>
      <c r="S2629" s="1"/>
      <c r="T2629" s="1"/>
      <c r="U2629" s="1"/>
      <c r="V2629" s="9"/>
      <c r="W2629" s="1"/>
      <c r="X2629" s="1"/>
      <c r="Y2629" s="1"/>
      <c r="Z2629" s="1"/>
      <c r="AA2629" s="1"/>
      <c r="AB2629" s="1"/>
      <c r="AC2629" s="65"/>
    </row>
    <row r="2630" spans="2:29" x14ac:dyDescent="0.25">
      <c r="B2630" s="1"/>
      <c r="C2630" s="1"/>
      <c r="D2630" s="1"/>
      <c r="E2630" s="1"/>
      <c r="F2630" s="1"/>
      <c r="G2630" s="1"/>
      <c r="H2630" s="1"/>
      <c r="I2630" s="1"/>
      <c r="J2630" s="9"/>
      <c r="K2630" s="1"/>
      <c r="L2630" s="1"/>
      <c r="M2630" s="1"/>
      <c r="N2630" s="9"/>
      <c r="O2630" s="11"/>
      <c r="P2630" s="1"/>
      <c r="Q2630" s="1"/>
      <c r="R2630" s="1"/>
      <c r="S2630" s="1"/>
      <c r="T2630" s="1"/>
      <c r="U2630" s="1"/>
      <c r="V2630" s="9"/>
      <c r="W2630" s="1"/>
      <c r="X2630" s="1"/>
      <c r="Y2630" s="1"/>
      <c r="Z2630" s="1"/>
      <c r="AA2630" s="1"/>
      <c r="AB2630" s="1"/>
      <c r="AC2630" s="65"/>
    </row>
    <row r="2631" spans="2:29" x14ac:dyDescent="0.25">
      <c r="B2631" s="1"/>
      <c r="C2631" s="1"/>
      <c r="D2631" s="1"/>
      <c r="E2631" s="1"/>
      <c r="F2631" s="1"/>
      <c r="G2631" s="1"/>
      <c r="H2631" s="1"/>
      <c r="I2631" s="1"/>
      <c r="J2631" s="9"/>
      <c r="K2631" s="1"/>
      <c r="L2631" s="1"/>
      <c r="M2631" s="1"/>
      <c r="N2631" s="9"/>
      <c r="O2631" s="11"/>
      <c r="P2631" s="1"/>
      <c r="Q2631" s="1"/>
      <c r="R2631" s="1"/>
      <c r="S2631" s="1"/>
      <c r="T2631" s="1"/>
      <c r="U2631" s="1"/>
      <c r="V2631" s="9"/>
      <c r="W2631" s="1"/>
      <c r="X2631" s="1"/>
      <c r="Y2631" s="1"/>
      <c r="Z2631" s="1"/>
      <c r="AA2631" s="1"/>
      <c r="AB2631" s="1"/>
      <c r="AC2631" s="65"/>
    </row>
    <row r="2632" spans="2:29" x14ac:dyDescent="0.25">
      <c r="B2632" s="1"/>
      <c r="C2632" s="1"/>
      <c r="D2632" s="1"/>
      <c r="E2632" s="1"/>
      <c r="F2632" s="1"/>
      <c r="G2632" s="1"/>
      <c r="H2632" s="1"/>
      <c r="I2632" s="1"/>
      <c r="J2632" s="9"/>
      <c r="K2632" s="1"/>
      <c r="L2632" s="1"/>
      <c r="M2632" s="1"/>
      <c r="N2632" s="9"/>
      <c r="O2632" s="11"/>
      <c r="P2632" s="1"/>
      <c r="Q2632" s="1"/>
      <c r="R2632" s="1"/>
      <c r="S2632" s="1"/>
      <c r="T2632" s="1"/>
      <c r="U2632" s="1"/>
      <c r="V2632" s="9"/>
      <c r="W2632" s="1"/>
      <c r="X2632" s="1"/>
      <c r="Y2632" s="1"/>
      <c r="Z2632" s="1"/>
      <c r="AA2632" s="1"/>
      <c r="AB2632" s="1"/>
      <c r="AC2632" s="65"/>
    </row>
    <row r="2633" spans="2:29" x14ac:dyDescent="0.25">
      <c r="B2633" s="1"/>
      <c r="C2633" s="1"/>
      <c r="D2633" s="1"/>
      <c r="E2633" s="1"/>
      <c r="F2633" s="1"/>
      <c r="G2633" s="1"/>
      <c r="H2633" s="1"/>
      <c r="I2633" s="1"/>
      <c r="J2633" s="9"/>
      <c r="K2633" s="1"/>
      <c r="L2633" s="1"/>
      <c r="M2633" s="1"/>
      <c r="N2633" s="9"/>
      <c r="O2633" s="11"/>
      <c r="P2633" s="1"/>
      <c r="Q2633" s="1"/>
      <c r="R2633" s="1"/>
      <c r="S2633" s="1"/>
      <c r="T2633" s="1"/>
      <c r="U2633" s="1"/>
      <c r="V2633" s="9"/>
      <c r="W2633" s="1"/>
      <c r="X2633" s="1"/>
      <c r="Y2633" s="1"/>
      <c r="Z2633" s="1"/>
      <c r="AA2633" s="1"/>
      <c r="AB2633" s="1"/>
      <c r="AC2633" s="65"/>
    </row>
    <row r="2634" spans="2:29" x14ac:dyDescent="0.25">
      <c r="B2634" s="1"/>
      <c r="C2634" s="1"/>
      <c r="D2634" s="1"/>
      <c r="E2634" s="1"/>
      <c r="F2634" s="1"/>
      <c r="G2634" s="1"/>
      <c r="H2634" s="1"/>
      <c r="I2634" s="1"/>
      <c r="J2634" s="9"/>
      <c r="K2634" s="1"/>
      <c r="L2634" s="1"/>
      <c r="M2634" s="1"/>
      <c r="N2634" s="9"/>
      <c r="O2634" s="11"/>
      <c r="P2634" s="1"/>
      <c r="Q2634" s="1"/>
      <c r="R2634" s="1"/>
      <c r="S2634" s="1"/>
      <c r="T2634" s="1"/>
      <c r="U2634" s="1"/>
      <c r="V2634" s="9"/>
      <c r="W2634" s="1"/>
      <c r="X2634" s="1"/>
      <c r="Y2634" s="1"/>
      <c r="Z2634" s="1"/>
      <c r="AA2634" s="1"/>
      <c r="AB2634" s="1"/>
      <c r="AC2634" s="65"/>
    </row>
    <row r="2635" spans="2:29" x14ac:dyDescent="0.25">
      <c r="B2635" s="1"/>
      <c r="C2635" s="1"/>
      <c r="D2635" s="1"/>
      <c r="E2635" s="1"/>
      <c r="F2635" s="1"/>
      <c r="G2635" s="1"/>
      <c r="H2635" s="1"/>
      <c r="I2635" s="1"/>
      <c r="J2635" s="9"/>
      <c r="K2635" s="1"/>
      <c r="L2635" s="1"/>
      <c r="M2635" s="1"/>
      <c r="N2635" s="9"/>
      <c r="O2635" s="11"/>
      <c r="P2635" s="1"/>
      <c r="Q2635" s="1"/>
      <c r="R2635" s="1"/>
      <c r="S2635" s="1"/>
      <c r="T2635" s="1"/>
      <c r="U2635" s="1"/>
      <c r="V2635" s="9"/>
      <c r="W2635" s="1"/>
      <c r="X2635" s="1"/>
      <c r="Y2635" s="1"/>
      <c r="Z2635" s="1"/>
      <c r="AA2635" s="1"/>
      <c r="AB2635" s="1"/>
      <c r="AC2635" s="65"/>
    </row>
    <row r="2636" spans="2:29" x14ac:dyDescent="0.25">
      <c r="B2636" s="1"/>
      <c r="C2636" s="1"/>
      <c r="D2636" s="1"/>
      <c r="E2636" s="1"/>
      <c r="F2636" s="1"/>
      <c r="G2636" s="1"/>
      <c r="H2636" s="1"/>
      <c r="I2636" s="1"/>
      <c r="J2636" s="9"/>
      <c r="K2636" s="1"/>
      <c r="L2636" s="1"/>
      <c r="M2636" s="1"/>
      <c r="N2636" s="9"/>
      <c r="O2636" s="11"/>
      <c r="P2636" s="1"/>
      <c r="Q2636" s="1"/>
      <c r="R2636" s="1"/>
      <c r="S2636" s="1"/>
      <c r="T2636" s="1"/>
      <c r="U2636" s="1"/>
      <c r="V2636" s="9"/>
      <c r="W2636" s="1"/>
      <c r="X2636" s="1"/>
      <c r="Y2636" s="1"/>
      <c r="Z2636" s="1"/>
      <c r="AA2636" s="1"/>
      <c r="AB2636" s="1"/>
      <c r="AC2636" s="65"/>
    </row>
    <row r="2637" spans="2:29" x14ac:dyDescent="0.25">
      <c r="B2637" s="1"/>
      <c r="C2637" s="1"/>
      <c r="D2637" s="1"/>
      <c r="E2637" s="1"/>
      <c r="F2637" s="1"/>
      <c r="G2637" s="1"/>
      <c r="H2637" s="1"/>
      <c r="I2637" s="1"/>
      <c r="J2637" s="9"/>
      <c r="K2637" s="1"/>
      <c r="L2637" s="1"/>
      <c r="M2637" s="1"/>
      <c r="N2637" s="9"/>
      <c r="O2637" s="11"/>
      <c r="P2637" s="1"/>
      <c r="Q2637" s="1"/>
      <c r="R2637" s="1"/>
      <c r="S2637" s="1"/>
      <c r="T2637" s="1"/>
      <c r="U2637" s="1"/>
      <c r="V2637" s="9"/>
      <c r="W2637" s="1"/>
      <c r="X2637" s="1"/>
      <c r="Y2637" s="1"/>
      <c r="Z2637" s="1"/>
      <c r="AA2637" s="1"/>
      <c r="AB2637" s="1"/>
      <c r="AC2637" s="65"/>
    </row>
    <row r="2638" spans="2:29" x14ac:dyDescent="0.25">
      <c r="B2638" s="1"/>
      <c r="C2638" s="1"/>
      <c r="D2638" s="1"/>
      <c r="E2638" s="1"/>
      <c r="F2638" s="1"/>
      <c r="G2638" s="1"/>
      <c r="H2638" s="1"/>
      <c r="I2638" s="1"/>
      <c r="J2638" s="9"/>
      <c r="K2638" s="1"/>
      <c r="L2638" s="1"/>
      <c r="M2638" s="1"/>
      <c r="N2638" s="9"/>
      <c r="O2638" s="11"/>
      <c r="P2638" s="1"/>
      <c r="Q2638" s="1"/>
      <c r="R2638" s="1"/>
      <c r="S2638" s="1"/>
      <c r="T2638" s="1"/>
      <c r="U2638" s="1"/>
      <c r="V2638" s="9"/>
      <c r="W2638" s="1"/>
      <c r="X2638" s="1"/>
      <c r="Y2638" s="1"/>
      <c r="Z2638" s="1"/>
      <c r="AA2638" s="1"/>
      <c r="AB2638" s="1"/>
      <c r="AC2638" s="65"/>
    </row>
    <row r="2639" spans="2:29" x14ac:dyDescent="0.25">
      <c r="B2639" s="1"/>
      <c r="C2639" s="1"/>
      <c r="D2639" s="1"/>
      <c r="E2639" s="1"/>
      <c r="F2639" s="1"/>
      <c r="G2639" s="1"/>
      <c r="H2639" s="1"/>
      <c r="I2639" s="1"/>
      <c r="J2639" s="9"/>
      <c r="K2639" s="1"/>
      <c r="L2639" s="1"/>
      <c r="M2639" s="1"/>
      <c r="N2639" s="9"/>
      <c r="O2639" s="11"/>
      <c r="P2639" s="1"/>
      <c r="Q2639" s="1"/>
      <c r="R2639" s="1"/>
      <c r="S2639" s="1"/>
      <c r="T2639" s="1"/>
      <c r="U2639" s="1"/>
      <c r="V2639" s="9"/>
      <c r="W2639" s="1"/>
      <c r="X2639" s="1"/>
      <c r="Y2639" s="1"/>
      <c r="Z2639" s="1"/>
      <c r="AA2639" s="1"/>
      <c r="AB2639" s="1"/>
      <c r="AC2639" s="65"/>
    </row>
    <row r="2640" spans="2:29" x14ac:dyDescent="0.25">
      <c r="B2640" s="1"/>
      <c r="C2640" s="1"/>
      <c r="D2640" s="1"/>
      <c r="E2640" s="1"/>
      <c r="F2640" s="1"/>
      <c r="G2640" s="1"/>
      <c r="H2640" s="1"/>
      <c r="I2640" s="1"/>
      <c r="J2640" s="9"/>
      <c r="K2640" s="1"/>
      <c r="L2640" s="1"/>
      <c r="M2640" s="1"/>
      <c r="N2640" s="9"/>
      <c r="O2640" s="11"/>
      <c r="P2640" s="1"/>
      <c r="Q2640" s="1"/>
      <c r="R2640" s="1"/>
      <c r="S2640" s="1"/>
      <c r="T2640" s="1"/>
      <c r="U2640" s="1"/>
      <c r="V2640" s="9"/>
      <c r="W2640" s="1"/>
      <c r="X2640" s="1"/>
      <c r="Y2640" s="1"/>
      <c r="Z2640" s="1"/>
      <c r="AA2640" s="1"/>
      <c r="AB2640" s="1"/>
      <c r="AC2640" s="65"/>
    </row>
    <row r="2641" spans="2:29" x14ac:dyDescent="0.25">
      <c r="B2641" s="1"/>
      <c r="C2641" s="1"/>
      <c r="D2641" s="1"/>
      <c r="E2641" s="1"/>
      <c r="F2641" s="1"/>
      <c r="G2641" s="1"/>
      <c r="H2641" s="1"/>
      <c r="I2641" s="1"/>
      <c r="J2641" s="9"/>
      <c r="K2641" s="1"/>
      <c r="L2641" s="1"/>
      <c r="M2641" s="1"/>
      <c r="N2641" s="9"/>
      <c r="O2641" s="11"/>
      <c r="P2641" s="1"/>
      <c r="Q2641" s="1"/>
      <c r="R2641" s="1"/>
      <c r="S2641" s="1"/>
      <c r="T2641" s="1"/>
      <c r="U2641" s="1"/>
      <c r="V2641" s="9"/>
      <c r="W2641" s="1"/>
      <c r="X2641" s="1"/>
      <c r="Y2641" s="1"/>
      <c r="Z2641" s="1"/>
      <c r="AA2641" s="1"/>
      <c r="AB2641" s="1"/>
      <c r="AC2641" s="65"/>
    </row>
    <row r="2642" spans="2:29" x14ac:dyDescent="0.25">
      <c r="B2642" s="1"/>
      <c r="C2642" s="1"/>
      <c r="D2642" s="1"/>
      <c r="E2642" s="1"/>
      <c r="F2642" s="1"/>
      <c r="G2642" s="1"/>
      <c r="H2642" s="1"/>
      <c r="I2642" s="1"/>
      <c r="J2642" s="9"/>
      <c r="K2642" s="1"/>
      <c r="L2642" s="1"/>
      <c r="M2642" s="1"/>
      <c r="N2642" s="9"/>
      <c r="O2642" s="11"/>
      <c r="P2642" s="1"/>
      <c r="Q2642" s="1"/>
      <c r="R2642" s="1"/>
      <c r="S2642" s="1"/>
      <c r="T2642" s="1"/>
      <c r="U2642" s="1"/>
      <c r="V2642" s="9"/>
      <c r="W2642" s="1"/>
      <c r="X2642" s="1"/>
      <c r="Y2642" s="1"/>
      <c r="Z2642" s="1"/>
      <c r="AA2642" s="1"/>
      <c r="AB2642" s="1"/>
      <c r="AC2642" s="65"/>
    </row>
    <row r="2643" spans="2:29" x14ac:dyDescent="0.25">
      <c r="B2643" s="1"/>
      <c r="C2643" s="1"/>
      <c r="D2643" s="1"/>
      <c r="E2643" s="1"/>
      <c r="F2643" s="1"/>
      <c r="G2643" s="1"/>
      <c r="H2643" s="1"/>
      <c r="I2643" s="1"/>
      <c r="J2643" s="9"/>
      <c r="K2643" s="1"/>
      <c r="L2643" s="1"/>
      <c r="M2643" s="1"/>
      <c r="N2643" s="9"/>
      <c r="O2643" s="11"/>
      <c r="P2643" s="1"/>
      <c r="Q2643" s="1"/>
      <c r="R2643" s="1"/>
      <c r="S2643" s="1"/>
      <c r="T2643" s="1"/>
      <c r="U2643" s="1"/>
      <c r="V2643" s="9"/>
      <c r="W2643" s="1"/>
      <c r="X2643" s="1"/>
      <c r="Y2643" s="1"/>
      <c r="Z2643" s="1"/>
      <c r="AA2643" s="1"/>
      <c r="AB2643" s="1"/>
      <c r="AC2643" s="65"/>
    </row>
    <row r="2644" spans="2:29" x14ac:dyDescent="0.25">
      <c r="B2644" s="1"/>
      <c r="C2644" s="1"/>
      <c r="D2644" s="1"/>
      <c r="E2644" s="1"/>
      <c r="F2644" s="1"/>
      <c r="G2644" s="1"/>
      <c r="H2644" s="1"/>
      <c r="I2644" s="1"/>
      <c r="J2644" s="9"/>
      <c r="K2644" s="1"/>
      <c r="L2644" s="1"/>
      <c r="M2644" s="1"/>
      <c r="N2644" s="9"/>
      <c r="O2644" s="11"/>
      <c r="P2644" s="1"/>
      <c r="Q2644" s="1"/>
      <c r="R2644" s="1"/>
      <c r="S2644" s="1"/>
      <c r="T2644" s="1"/>
      <c r="U2644" s="1"/>
      <c r="V2644" s="9"/>
      <c r="W2644" s="1"/>
      <c r="X2644" s="1"/>
      <c r="Y2644" s="1"/>
      <c r="Z2644" s="1"/>
      <c r="AA2644" s="1"/>
      <c r="AB2644" s="1"/>
      <c r="AC2644" s="65"/>
    </row>
    <row r="2645" spans="2:29" x14ac:dyDescent="0.25">
      <c r="B2645" s="1"/>
      <c r="C2645" s="1"/>
      <c r="D2645" s="1"/>
      <c r="E2645" s="1"/>
      <c r="F2645" s="1"/>
      <c r="G2645" s="1"/>
      <c r="H2645" s="1"/>
      <c r="I2645" s="1"/>
      <c r="J2645" s="9"/>
      <c r="K2645" s="1"/>
      <c r="L2645" s="1"/>
      <c r="M2645" s="1"/>
      <c r="N2645" s="9"/>
      <c r="O2645" s="11"/>
      <c r="P2645" s="1"/>
      <c r="Q2645" s="1"/>
      <c r="R2645" s="1"/>
      <c r="S2645" s="1"/>
      <c r="T2645" s="1"/>
      <c r="U2645" s="1"/>
      <c r="V2645" s="9"/>
      <c r="W2645" s="1"/>
      <c r="X2645" s="1"/>
      <c r="Y2645" s="1"/>
      <c r="Z2645" s="1"/>
      <c r="AA2645" s="1"/>
      <c r="AB2645" s="1"/>
      <c r="AC2645" s="65"/>
    </row>
    <row r="2646" spans="2:29" x14ac:dyDescent="0.25">
      <c r="B2646" s="1"/>
      <c r="C2646" s="1"/>
      <c r="D2646" s="1"/>
      <c r="E2646" s="1"/>
      <c r="F2646" s="1"/>
      <c r="G2646" s="1"/>
      <c r="H2646" s="1"/>
      <c r="I2646" s="1"/>
      <c r="J2646" s="9"/>
      <c r="K2646" s="1"/>
      <c r="L2646" s="1"/>
      <c r="M2646" s="1"/>
      <c r="N2646" s="9"/>
      <c r="O2646" s="11"/>
      <c r="P2646" s="1"/>
      <c r="Q2646" s="1"/>
      <c r="R2646" s="1"/>
      <c r="S2646" s="1"/>
      <c r="T2646" s="1"/>
      <c r="U2646" s="1"/>
      <c r="V2646" s="9"/>
      <c r="W2646" s="1"/>
      <c r="X2646" s="1"/>
      <c r="Y2646" s="1"/>
      <c r="Z2646" s="1"/>
      <c r="AA2646" s="1"/>
      <c r="AB2646" s="1"/>
      <c r="AC2646" s="65"/>
    </row>
    <row r="2647" spans="2:29" x14ac:dyDescent="0.25">
      <c r="B2647" s="1"/>
      <c r="C2647" s="1"/>
      <c r="D2647" s="1"/>
      <c r="E2647" s="1"/>
      <c r="F2647" s="1"/>
      <c r="G2647" s="1"/>
      <c r="H2647" s="1"/>
      <c r="I2647" s="1"/>
      <c r="J2647" s="9"/>
      <c r="K2647" s="1"/>
      <c r="L2647" s="1"/>
      <c r="M2647" s="1"/>
      <c r="N2647" s="9"/>
      <c r="O2647" s="11"/>
      <c r="P2647" s="1"/>
      <c r="Q2647" s="1"/>
      <c r="R2647" s="1"/>
      <c r="S2647" s="1"/>
      <c r="T2647" s="1"/>
      <c r="U2647" s="1"/>
      <c r="V2647" s="9"/>
      <c r="W2647" s="1"/>
      <c r="X2647" s="1"/>
      <c r="Y2647" s="1"/>
      <c r="Z2647" s="1"/>
      <c r="AA2647" s="1"/>
      <c r="AB2647" s="1"/>
      <c r="AC2647" s="65"/>
    </row>
    <row r="2648" spans="2:29" x14ac:dyDescent="0.25">
      <c r="B2648" s="1"/>
      <c r="C2648" s="1"/>
      <c r="D2648" s="1"/>
      <c r="E2648" s="1"/>
      <c r="F2648" s="1"/>
      <c r="G2648" s="1"/>
      <c r="H2648" s="1"/>
      <c r="I2648" s="1"/>
      <c r="J2648" s="9"/>
      <c r="K2648" s="1"/>
      <c r="L2648" s="1"/>
      <c r="M2648" s="1"/>
      <c r="N2648" s="9"/>
      <c r="O2648" s="11"/>
      <c r="P2648" s="1"/>
      <c r="Q2648" s="1"/>
      <c r="R2648" s="1"/>
      <c r="S2648" s="1"/>
      <c r="T2648" s="1"/>
      <c r="U2648" s="1"/>
      <c r="V2648" s="9"/>
      <c r="W2648" s="1"/>
      <c r="X2648" s="1"/>
      <c r="Y2648" s="1"/>
      <c r="Z2648" s="1"/>
      <c r="AA2648" s="1"/>
      <c r="AB2648" s="1"/>
      <c r="AC2648" s="65"/>
    </row>
    <row r="2649" spans="2:29" x14ac:dyDescent="0.25">
      <c r="B2649" s="1"/>
      <c r="C2649" s="1"/>
      <c r="D2649" s="1"/>
      <c r="E2649" s="1"/>
      <c r="F2649" s="1"/>
      <c r="G2649" s="1"/>
      <c r="H2649" s="1"/>
      <c r="I2649" s="1"/>
      <c r="J2649" s="9"/>
      <c r="K2649" s="1"/>
      <c r="L2649" s="1"/>
      <c r="M2649" s="1"/>
      <c r="N2649" s="9"/>
      <c r="O2649" s="11"/>
      <c r="P2649" s="1"/>
      <c r="Q2649" s="1"/>
      <c r="R2649" s="1"/>
      <c r="S2649" s="1"/>
      <c r="T2649" s="1"/>
      <c r="U2649" s="1"/>
      <c r="V2649" s="9"/>
      <c r="W2649" s="1"/>
      <c r="X2649" s="1"/>
      <c r="Y2649" s="1"/>
      <c r="Z2649" s="1"/>
      <c r="AA2649" s="1"/>
      <c r="AB2649" s="1"/>
      <c r="AC2649" s="65"/>
    </row>
    <row r="2650" spans="2:29" x14ac:dyDescent="0.25">
      <c r="B2650" s="1"/>
      <c r="C2650" s="1"/>
      <c r="D2650" s="1"/>
      <c r="E2650" s="1"/>
      <c r="F2650" s="1"/>
      <c r="G2650" s="1"/>
      <c r="H2650" s="1"/>
      <c r="I2650" s="1"/>
      <c r="J2650" s="9"/>
      <c r="K2650" s="1"/>
      <c r="L2650" s="1"/>
      <c r="M2650" s="1"/>
      <c r="N2650" s="9"/>
      <c r="O2650" s="11"/>
      <c r="P2650" s="1"/>
      <c r="Q2650" s="1"/>
      <c r="R2650" s="1"/>
      <c r="S2650" s="1"/>
      <c r="T2650" s="1"/>
      <c r="U2650" s="1"/>
      <c r="V2650" s="9"/>
      <c r="W2650" s="1"/>
      <c r="X2650" s="1"/>
      <c r="Y2650" s="1"/>
      <c r="Z2650" s="1"/>
      <c r="AA2650" s="1"/>
      <c r="AB2650" s="1"/>
      <c r="AC2650" s="65"/>
    </row>
    <row r="2651" spans="2:29" x14ac:dyDescent="0.25">
      <c r="B2651" s="1"/>
      <c r="C2651" s="1"/>
      <c r="D2651" s="1"/>
      <c r="E2651" s="1"/>
      <c r="F2651" s="1"/>
      <c r="G2651" s="1"/>
      <c r="H2651" s="1"/>
      <c r="I2651" s="1"/>
      <c r="J2651" s="9"/>
      <c r="K2651" s="1"/>
      <c r="L2651" s="1"/>
      <c r="M2651" s="1"/>
      <c r="N2651" s="9"/>
      <c r="O2651" s="11"/>
      <c r="P2651" s="1"/>
      <c r="Q2651" s="1"/>
      <c r="R2651" s="1"/>
      <c r="S2651" s="1"/>
      <c r="T2651" s="1"/>
      <c r="U2651" s="1"/>
      <c r="V2651" s="9"/>
      <c r="W2651" s="1"/>
      <c r="X2651" s="1"/>
      <c r="Y2651" s="1"/>
      <c r="Z2651" s="1"/>
      <c r="AA2651" s="1"/>
      <c r="AB2651" s="1"/>
      <c r="AC2651" s="65"/>
    </row>
    <row r="2652" spans="2:29" x14ac:dyDescent="0.25">
      <c r="B2652" s="1"/>
      <c r="C2652" s="1"/>
      <c r="D2652" s="1"/>
      <c r="E2652" s="1"/>
      <c r="F2652" s="1"/>
      <c r="G2652" s="1"/>
      <c r="H2652" s="1"/>
      <c r="I2652" s="1"/>
      <c r="J2652" s="9"/>
      <c r="K2652" s="1"/>
      <c r="L2652" s="1"/>
      <c r="M2652" s="1"/>
      <c r="N2652" s="9"/>
      <c r="O2652" s="11"/>
      <c r="P2652" s="1"/>
      <c r="Q2652" s="1"/>
      <c r="R2652" s="1"/>
      <c r="S2652" s="1"/>
      <c r="T2652" s="1"/>
      <c r="U2652" s="1"/>
      <c r="V2652" s="9"/>
      <c r="W2652" s="1"/>
      <c r="X2652" s="1"/>
      <c r="Y2652" s="1"/>
      <c r="Z2652" s="1"/>
      <c r="AA2652" s="1"/>
      <c r="AB2652" s="1"/>
      <c r="AC2652" s="65"/>
    </row>
    <row r="2653" spans="2:29" x14ac:dyDescent="0.25">
      <c r="B2653" s="1"/>
      <c r="C2653" s="1"/>
      <c r="D2653" s="1"/>
      <c r="E2653" s="1"/>
      <c r="F2653" s="1"/>
      <c r="G2653" s="1"/>
      <c r="H2653" s="1"/>
      <c r="I2653" s="1"/>
      <c r="J2653" s="9"/>
      <c r="K2653" s="1"/>
      <c r="L2653" s="1"/>
      <c r="M2653" s="1"/>
      <c r="N2653" s="9"/>
      <c r="O2653" s="11"/>
      <c r="P2653" s="1"/>
      <c r="Q2653" s="1"/>
      <c r="R2653" s="1"/>
      <c r="S2653" s="1"/>
      <c r="T2653" s="1"/>
      <c r="U2653" s="1"/>
      <c r="V2653" s="9"/>
      <c r="W2653" s="1"/>
      <c r="X2653" s="1"/>
      <c r="Y2653" s="1"/>
      <c r="Z2653" s="1"/>
      <c r="AA2653" s="1"/>
      <c r="AB2653" s="1"/>
      <c r="AC2653" s="65"/>
    </row>
    <row r="2654" spans="2:29" x14ac:dyDescent="0.25">
      <c r="B2654" s="1"/>
      <c r="C2654" s="1"/>
      <c r="D2654" s="1"/>
      <c r="E2654" s="1"/>
      <c r="F2654" s="1"/>
      <c r="G2654" s="1"/>
      <c r="H2654" s="1"/>
      <c r="I2654" s="1"/>
      <c r="J2654" s="9"/>
      <c r="K2654" s="1"/>
      <c r="L2654" s="1"/>
      <c r="M2654" s="1"/>
      <c r="N2654" s="9"/>
      <c r="O2654" s="11"/>
      <c r="P2654" s="1"/>
      <c r="Q2654" s="1"/>
      <c r="R2654" s="1"/>
      <c r="S2654" s="1"/>
      <c r="T2654" s="1"/>
      <c r="U2654" s="1"/>
      <c r="V2654" s="9"/>
      <c r="W2654" s="1"/>
      <c r="X2654" s="1"/>
      <c r="Y2654" s="1"/>
      <c r="Z2654" s="1"/>
      <c r="AA2654" s="1"/>
      <c r="AB2654" s="1"/>
      <c r="AC2654" s="65"/>
    </row>
    <row r="2655" spans="2:29" x14ac:dyDescent="0.25">
      <c r="B2655" s="1"/>
      <c r="C2655" s="1"/>
      <c r="D2655" s="1"/>
      <c r="E2655" s="1"/>
      <c r="F2655" s="1"/>
      <c r="G2655" s="1"/>
      <c r="H2655" s="1"/>
      <c r="I2655" s="1"/>
      <c r="J2655" s="9"/>
      <c r="K2655" s="1"/>
      <c r="L2655" s="1"/>
      <c r="M2655" s="1"/>
      <c r="N2655" s="9"/>
      <c r="O2655" s="11"/>
      <c r="P2655" s="1"/>
      <c r="Q2655" s="1"/>
      <c r="R2655" s="1"/>
      <c r="S2655" s="1"/>
      <c r="T2655" s="1"/>
      <c r="U2655" s="1"/>
      <c r="V2655" s="9"/>
      <c r="W2655" s="1"/>
      <c r="X2655" s="1"/>
      <c r="Y2655" s="1"/>
      <c r="Z2655" s="1"/>
      <c r="AA2655" s="1"/>
      <c r="AB2655" s="1"/>
      <c r="AC2655" s="65"/>
    </row>
    <row r="2656" spans="2:29" x14ac:dyDescent="0.25">
      <c r="B2656" s="1"/>
      <c r="C2656" s="1"/>
      <c r="D2656" s="1"/>
      <c r="E2656" s="1"/>
      <c r="F2656" s="1"/>
      <c r="G2656" s="1"/>
      <c r="H2656" s="1"/>
      <c r="I2656" s="1"/>
      <c r="J2656" s="9"/>
      <c r="K2656" s="1"/>
      <c r="L2656" s="1"/>
      <c r="M2656" s="1"/>
      <c r="N2656" s="9"/>
      <c r="O2656" s="11"/>
      <c r="P2656" s="1"/>
      <c r="Q2656" s="1"/>
      <c r="R2656" s="1"/>
      <c r="S2656" s="1"/>
      <c r="T2656" s="1"/>
      <c r="U2656" s="1"/>
      <c r="V2656" s="9"/>
      <c r="W2656" s="1"/>
      <c r="X2656" s="1"/>
      <c r="Y2656" s="1"/>
      <c r="Z2656" s="1"/>
      <c r="AA2656" s="1"/>
      <c r="AB2656" s="1"/>
      <c r="AC2656" s="65"/>
    </row>
    <row r="2657" spans="2:29" x14ac:dyDescent="0.25">
      <c r="B2657" s="1"/>
      <c r="C2657" s="1"/>
      <c r="D2657" s="1"/>
      <c r="E2657" s="1"/>
      <c r="F2657" s="1"/>
      <c r="G2657" s="1"/>
      <c r="H2657" s="1"/>
      <c r="I2657" s="1"/>
      <c r="J2657" s="9"/>
      <c r="K2657" s="1"/>
      <c r="L2657" s="1"/>
      <c r="M2657" s="1"/>
      <c r="N2657" s="9"/>
      <c r="O2657" s="11"/>
      <c r="P2657" s="1"/>
      <c r="Q2657" s="1"/>
      <c r="R2657" s="1"/>
      <c r="S2657" s="1"/>
      <c r="T2657" s="1"/>
      <c r="U2657" s="1"/>
      <c r="V2657" s="9"/>
      <c r="W2657" s="1"/>
      <c r="X2657" s="1"/>
      <c r="Y2657" s="1"/>
      <c r="Z2657" s="1"/>
      <c r="AA2657" s="1"/>
      <c r="AB2657" s="1"/>
      <c r="AC2657" s="65"/>
    </row>
    <row r="2658" spans="2:29" x14ac:dyDescent="0.25">
      <c r="B2658" s="1"/>
      <c r="C2658" s="1"/>
      <c r="D2658" s="1"/>
      <c r="E2658" s="1"/>
      <c r="F2658" s="1"/>
      <c r="G2658" s="1"/>
      <c r="H2658" s="1"/>
      <c r="I2658" s="1"/>
      <c r="J2658" s="9"/>
      <c r="K2658" s="1"/>
      <c r="L2658" s="1"/>
      <c r="M2658" s="1"/>
      <c r="N2658" s="9"/>
      <c r="O2658" s="11"/>
      <c r="P2658" s="1"/>
      <c r="Q2658" s="1"/>
      <c r="R2658" s="1"/>
      <c r="S2658" s="1"/>
      <c r="T2658" s="1"/>
      <c r="U2658" s="1"/>
      <c r="V2658" s="9"/>
      <c r="W2658" s="1"/>
      <c r="X2658" s="1"/>
      <c r="Y2658" s="1"/>
      <c r="Z2658" s="1"/>
      <c r="AA2658" s="1"/>
      <c r="AB2658" s="1"/>
      <c r="AC2658" s="65"/>
    </row>
    <row r="2659" spans="2:29" x14ac:dyDescent="0.25">
      <c r="B2659" s="1"/>
      <c r="C2659" s="1"/>
      <c r="D2659" s="1"/>
      <c r="E2659" s="1"/>
      <c r="F2659" s="1"/>
      <c r="G2659" s="1"/>
      <c r="H2659" s="1"/>
      <c r="I2659" s="1"/>
      <c r="J2659" s="9"/>
      <c r="K2659" s="1"/>
      <c r="L2659" s="1"/>
      <c r="M2659" s="1"/>
      <c r="N2659" s="9"/>
      <c r="O2659" s="11"/>
      <c r="P2659" s="1"/>
      <c r="Q2659" s="1"/>
      <c r="R2659" s="1"/>
      <c r="S2659" s="1"/>
      <c r="T2659" s="1"/>
      <c r="U2659" s="1"/>
      <c r="V2659" s="9"/>
      <c r="W2659" s="1"/>
      <c r="X2659" s="1"/>
      <c r="Y2659" s="1"/>
      <c r="Z2659" s="1"/>
      <c r="AA2659" s="1"/>
      <c r="AB2659" s="1"/>
      <c r="AC2659" s="65"/>
    </row>
    <row r="2660" spans="2:29" x14ac:dyDescent="0.25">
      <c r="B2660" s="1"/>
      <c r="C2660" s="1"/>
      <c r="D2660" s="1"/>
      <c r="E2660" s="1"/>
      <c r="F2660" s="1"/>
      <c r="G2660" s="1"/>
      <c r="H2660" s="1"/>
      <c r="I2660" s="1"/>
      <c r="J2660" s="9"/>
      <c r="K2660" s="1"/>
      <c r="L2660" s="1"/>
      <c r="M2660" s="1"/>
      <c r="N2660" s="9"/>
      <c r="O2660" s="11"/>
      <c r="P2660" s="1"/>
      <c r="Q2660" s="1"/>
      <c r="R2660" s="1"/>
      <c r="S2660" s="1"/>
      <c r="T2660" s="1"/>
      <c r="U2660" s="1"/>
      <c r="V2660" s="9"/>
      <c r="W2660" s="1"/>
      <c r="X2660" s="1"/>
      <c r="Y2660" s="1"/>
      <c r="Z2660" s="1"/>
      <c r="AA2660" s="1"/>
      <c r="AB2660" s="1"/>
      <c r="AC2660" s="65"/>
    </row>
    <row r="2661" spans="2:29" x14ac:dyDescent="0.25">
      <c r="B2661" s="1"/>
      <c r="C2661" s="1"/>
      <c r="D2661" s="1"/>
      <c r="E2661" s="1"/>
      <c r="F2661" s="1"/>
      <c r="G2661" s="1"/>
      <c r="H2661" s="1"/>
      <c r="I2661" s="1"/>
      <c r="J2661" s="9"/>
      <c r="K2661" s="1"/>
      <c r="L2661" s="1"/>
      <c r="M2661" s="1"/>
      <c r="N2661" s="9"/>
      <c r="O2661" s="11"/>
      <c r="P2661" s="1"/>
      <c r="Q2661" s="1"/>
      <c r="R2661" s="1"/>
      <c r="S2661" s="1"/>
      <c r="T2661" s="1"/>
      <c r="U2661" s="1"/>
      <c r="V2661" s="9"/>
      <c r="W2661" s="1"/>
      <c r="X2661" s="1"/>
      <c r="Y2661" s="1"/>
      <c r="Z2661" s="1"/>
      <c r="AA2661" s="1"/>
      <c r="AB2661" s="1"/>
      <c r="AC2661" s="65"/>
    </row>
    <row r="2662" spans="2:29" x14ac:dyDescent="0.25">
      <c r="B2662" s="1"/>
      <c r="C2662" s="1"/>
      <c r="D2662" s="1"/>
      <c r="E2662" s="1"/>
      <c r="F2662" s="1"/>
      <c r="G2662" s="1"/>
      <c r="H2662" s="1"/>
      <c r="I2662" s="1"/>
      <c r="J2662" s="9"/>
      <c r="K2662" s="1"/>
      <c r="L2662" s="1"/>
      <c r="M2662" s="1"/>
      <c r="N2662" s="9"/>
      <c r="O2662" s="11"/>
      <c r="P2662" s="1"/>
      <c r="Q2662" s="1"/>
      <c r="R2662" s="1"/>
      <c r="S2662" s="1"/>
      <c r="T2662" s="1"/>
      <c r="U2662" s="1"/>
      <c r="V2662" s="9"/>
      <c r="W2662" s="1"/>
      <c r="X2662" s="1"/>
      <c r="Y2662" s="1"/>
      <c r="Z2662" s="1"/>
      <c r="AA2662" s="1"/>
      <c r="AB2662" s="1"/>
      <c r="AC2662" s="65"/>
    </row>
    <row r="2663" spans="2:29" x14ac:dyDescent="0.25">
      <c r="B2663" s="1"/>
      <c r="C2663" s="1"/>
      <c r="D2663" s="1"/>
      <c r="E2663" s="1"/>
      <c r="F2663" s="1"/>
      <c r="G2663" s="1"/>
      <c r="H2663" s="1"/>
      <c r="I2663" s="1"/>
      <c r="J2663" s="9"/>
      <c r="K2663" s="1"/>
      <c r="L2663" s="1"/>
      <c r="M2663" s="1"/>
      <c r="N2663" s="9"/>
      <c r="O2663" s="11"/>
      <c r="P2663" s="1"/>
      <c r="Q2663" s="1"/>
      <c r="R2663" s="1"/>
      <c r="S2663" s="1"/>
      <c r="T2663" s="1"/>
      <c r="U2663" s="1"/>
      <c r="V2663" s="9"/>
      <c r="W2663" s="1"/>
      <c r="X2663" s="1"/>
      <c r="Y2663" s="1"/>
      <c r="Z2663" s="1"/>
      <c r="AA2663" s="1"/>
      <c r="AB2663" s="1"/>
      <c r="AC2663" s="65"/>
    </row>
    <row r="2664" spans="2:29" x14ac:dyDescent="0.25">
      <c r="B2664" s="1"/>
      <c r="C2664" s="1"/>
      <c r="D2664" s="1"/>
      <c r="E2664" s="1"/>
      <c r="F2664" s="1"/>
      <c r="G2664" s="1"/>
      <c r="H2664" s="1"/>
      <c r="I2664" s="1"/>
      <c r="J2664" s="9"/>
      <c r="K2664" s="1"/>
      <c r="L2664" s="1"/>
      <c r="M2664" s="1"/>
      <c r="N2664" s="9"/>
      <c r="O2664" s="11"/>
      <c r="P2664" s="1"/>
      <c r="Q2664" s="1"/>
      <c r="R2664" s="1"/>
      <c r="S2664" s="1"/>
      <c r="T2664" s="1"/>
      <c r="U2664" s="1"/>
      <c r="V2664" s="9"/>
      <c r="W2664" s="1"/>
      <c r="X2664" s="1"/>
      <c r="Y2664" s="1"/>
      <c r="Z2664" s="1"/>
      <c r="AA2664" s="1"/>
      <c r="AB2664" s="1"/>
      <c r="AC2664" s="65"/>
    </row>
    <row r="2665" spans="2:29" x14ac:dyDescent="0.25">
      <c r="B2665" s="1"/>
      <c r="C2665" s="1"/>
      <c r="D2665" s="1"/>
      <c r="E2665" s="1"/>
      <c r="F2665" s="1"/>
      <c r="G2665" s="1"/>
      <c r="H2665" s="1"/>
      <c r="I2665" s="1"/>
      <c r="J2665" s="9"/>
      <c r="K2665" s="1"/>
      <c r="L2665" s="1"/>
      <c r="M2665" s="1"/>
      <c r="N2665" s="9"/>
      <c r="O2665" s="11"/>
      <c r="P2665" s="1"/>
      <c r="Q2665" s="1"/>
      <c r="R2665" s="1"/>
      <c r="S2665" s="1"/>
      <c r="T2665" s="1"/>
      <c r="U2665" s="1"/>
      <c r="V2665" s="9"/>
      <c r="W2665" s="1"/>
      <c r="X2665" s="1"/>
      <c r="Y2665" s="1"/>
      <c r="Z2665" s="1"/>
      <c r="AA2665" s="1"/>
      <c r="AB2665" s="1"/>
      <c r="AC2665" s="65"/>
    </row>
    <row r="2666" spans="2:29" x14ac:dyDescent="0.25">
      <c r="B2666" s="1"/>
      <c r="C2666" s="1"/>
      <c r="D2666" s="1"/>
      <c r="E2666" s="1"/>
      <c r="F2666" s="1"/>
      <c r="G2666" s="1"/>
      <c r="H2666" s="1"/>
      <c r="I2666" s="1"/>
      <c r="J2666" s="9"/>
      <c r="K2666" s="1"/>
      <c r="L2666" s="1"/>
      <c r="M2666" s="1"/>
      <c r="N2666" s="9"/>
      <c r="O2666" s="11"/>
      <c r="P2666" s="1"/>
      <c r="Q2666" s="1"/>
      <c r="R2666" s="1"/>
      <c r="S2666" s="1"/>
      <c r="T2666" s="1"/>
      <c r="U2666" s="1"/>
      <c r="V2666" s="9"/>
      <c r="W2666" s="1"/>
      <c r="X2666" s="1"/>
      <c r="Y2666" s="1"/>
      <c r="Z2666" s="1"/>
      <c r="AA2666" s="1"/>
      <c r="AB2666" s="1"/>
      <c r="AC2666" s="65"/>
    </row>
    <row r="2667" spans="2:29" x14ac:dyDescent="0.25">
      <c r="B2667" s="1"/>
      <c r="C2667" s="1"/>
      <c r="D2667" s="1"/>
      <c r="E2667" s="1"/>
      <c r="F2667" s="1"/>
      <c r="G2667" s="1"/>
      <c r="H2667" s="1"/>
      <c r="I2667" s="1"/>
      <c r="J2667" s="9"/>
      <c r="K2667" s="1"/>
      <c r="L2667" s="1"/>
      <c r="M2667" s="1"/>
      <c r="N2667" s="9"/>
      <c r="O2667" s="11"/>
      <c r="P2667" s="1"/>
      <c r="Q2667" s="1"/>
      <c r="R2667" s="1"/>
      <c r="S2667" s="1"/>
      <c r="T2667" s="1"/>
      <c r="U2667" s="1"/>
      <c r="V2667" s="9"/>
      <c r="W2667" s="1"/>
      <c r="X2667" s="1"/>
      <c r="Y2667" s="1"/>
      <c r="Z2667" s="1"/>
      <c r="AA2667" s="1"/>
      <c r="AB2667" s="1"/>
      <c r="AC2667" s="65"/>
    </row>
    <row r="2668" spans="2:29" x14ac:dyDescent="0.25">
      <c r="B2668" s="1"/>
      <c r="C2668" s="1"/>
      <c r="D2668" s="1"/>
      <c r="E2668" s="1"/>
      <c r="F2668" s="1"/>
      <c r="G2668" s="1"/>
      <c r="H2668" s="1"/>
      <c r="I2668" s="1"/>
      <c r="J2668" s="9"/>
      <c r="K2668" s="1"/>
      <c r="L2668" s="1"/>
      <c r="M2668" s="1"/>
      <c r="N2668" s="9"/>
      <c r="O2668" s="11"/>
      <c r="P2668" s="1"/>
      <c r="Q2668" s="1"/>
      <c r="R2668" s="1"/>
      <c r="S2668" s="1"/>
      <c r="T2668" s="1"/>
      <c r="U2668" s="1"/>
      <c r="V2668" s="9"/>
      <c r="W2668" s="1"/>
      <c r="X2668" s="1"/>
      <c r="Y2668" s="1"/>
      <c r="Z2668" s="1"/>
      <c r="AA2668" s="1"/>
      <c r="AB2668" s="1"/>
      <c r="AC2668" s="65"/>
    </row>
    <row r="2669" spans="2:29" x14ac:dyDescent="0.25">
      <c r="B2669" s="1"/>
      <c r="C2669" s="1"/>
      <c r="D2669" s="1"/>
      <c r="E2669" s="1"/>
      <c r="F2669" s="1"/>
      <c r="G2669" s="1"/>
      <c r="H2669" s="1"/>
      <c r="I2669" s="1"/>
      <c r="J2669" s="9"/>
      <c r="K2669" s="1"/>
      <c r="L2669" s="1"/>
      <c r="M2669" s="1"/>
      <c r="N2669" s="9"/>
      <c r="O2669" s="11"/>
      <c r="P2669" s="1"/>
      <c r="Q2669" s="1"/>
      <c r="R2669" s="1"/>
      <c r="S2669" s="1"/>
      <c r="T2669" s="1"/>
      <c r="U2669" s="1"/>
      <c r="V2669" s="9"/>
      <c r="W2669" s="1"/>
      <c r="X2669" s="1"/>
      <c r="Y2669" s="1"/>
      <c r="Z2669" s="1"/>
      <c r="AA2669" s="1"/>
      <c r="AB2669" s="1"/>
      <c r="AC2669" s="65"/>
    </row>
    <row r="2670" spans="2:29" x14ac:dyDescent="0.25">
      <c r="B2670" s="1"/>
      <c r="C2670" s="1"/>
      <c r="D2670" s="1"/>
      <c r="E2670" s="1"/>
      <c r="F2670" s="1"/>
      <c r="G2670" s="1"/>
      <c r="H2670" s="1"/>
      <c r="I2670" s="1"/>
      <c r="J2670" s="9"/>
      <c r="K2670" s="1"/>
      <c r="L2670" s="1"/>
      <c r="M2670" s="1"/>
      <c r="N2670" s="9"/>
      <c r="O2670" s="11"/>
      <c r="P2670" s="1"/>
      <c r="Q2670" s="1"/>
      <c r="R2670" s="1"/>
      <c r="S2670" s="1"/>
      <c r="T2670" s="1"/>
      <c r="U2670" s="1"/>
      <c r="V2670" s="9"/>
      <c r="W2670" s="1"/>
      <c r="X2670" s="1"/>
      <c r="Y2670" s="1"/>
      <c r="Z2670" s="1"/>
      <c r="AA2670" s="1"/>
      <c r="AB2670" s="1"/>
      <c r="AC2670" s="65"/>
    </row>
    <row r="2671" spans="2:29" x14ac:dyDescent="0.25">
      <c r="B2671" s="1"/>
      <c r="C2671" s="1"/>
      <c r="D2671" s="1"/>
      <c r="E2671" s="1"/>
      <c r="F2671" s="1"/>
      <c r="G2671" s="1"/>
      <c r="H2671" s="1"/>
      <c r="I2671" s="1"/>
      <c r="J2671" s="9"/>
      <c r="K2671" s="1"/>
      <c r="L2671" s="1"/>
      <c r="M2671" s="1"/>
      <c r="N2671" s="9"/>
      <c r="O2671" s="11"/>
      <c r="P2671" s="1"/>
      <c r="Q2671" s="1"/>
      <c r="R2671" s="1"/>
      <c r="S2671" s="1"/>
      <c r="T2671" s="1"/>
      <c r="U2671" s="1"/>
      <c r="V2671" s="9"/>
      <c r="W2671" s="1"/>
      <c r="X2671" s="1"/>
      <c r="Y2671" s="1"/>
      <c r="Z2671" s="1"/>
      <c r="AA2671" s="1"/>
      <c r="AB2671" s="1"/>
      <c r="AC2671" s="65"/>
    </row>
    <row r="2672" spans="2:29" x14ac:dyDescent="0.25">
      <c r="B2672" s="1"/>
      <c r="C2672" s="1"/>
      <c r="D2672" s="1"/>
      <c r="E2672" s="1"/>
      <c r="F2672" s="1"/>
      <c r="G2672" s="1"/>
      <c r="H2672" s="1"/>
      <c r="I2672" s="1"/>
      <c r="J2672" s="9"/>
      <c r="K2672" s="1"/>
      <c r="L2672" s="1"/>
      <c r="M2672" s="1"/>
      <c r="N2672" s="9"/>
      <c r="O2672" s="11"/>
      <c r="P2672" s="1"/>
      <c r="Q2672" s="1"/>
      <c r="R2672" s="1"/>
      <c r="S2672" s="1"/>
      <c r="T2672" s="1"/>
      <c r="U2672" s="1"/>
      <c r="V2672" s="9"/>
      <c r="W2672" s="1"/>
      <c r="X2672" s="1"/>
      <c r="Y2672" s="1"/>
      <c r="Z2672" s="1"/>
      <c r="AA2672" s="1"/>
      <c r="AB2672" s="1"/>
      <c r="AC2672" s="65"/>
    </row>
    <row r="2673" spans="2:29" x14ac:dyDescent="0.25">
      <c r="B2673" s="1"/>
      <c r="C2673" s="1"/>
      <c r="D2673" s="1"/>
      <c r="E2673" s="1"/>
      <c r="F2673" s="1"/>
      <c r="G2673" s="1"/>
      <c r="H2673" s="1"/>
      <c r="I2673" s="1"/>
      <c r="J2673" s="9"/>
      <c r="K2673" s="1"/>
      <c r="L2673" s="1"/>
      <c r="M2673" s="1"/>
      <c r="N2673" s="9"/>
      <c r="O2673" s="11"/>
      <c r="P2673" s="1"/>
      <c r="Q2673" s="1"/>
      <c r="R2673" s="1"/>
      <c r="S2673" s="1"/>
      <c r="T2673" s="1"/>
      <c r="U2673" s="1"/>
      <c r="V2673" s="9"/>
      <c r="W2673" s="1"/>
      <c r="X2673" s="1"/>
      <c r="Y2673" s="1"/>
      <c r="Z2673" s="1"/>
      <c r="AA2673" s="1"/>
      <c r="AB2673" s="1"/>
      <c r="AC2673" s="65"/>
    </row>
    <row r="2674" spans="2:29" x14ac:dyDescent="0.25">
      <c r="B2674" s="1"/>
      <c r="C2674" s="1"/>
      <c r="D2674" s="1"/>
      <c r="E2674" s="1"/>
      <c r="F2674" s="1"/>
      <c r="G2674" s="1"/>
      <c r="H2674" s="1"/>
      <c r="I2674" s="1"/>
      <c r="J2674" s="9"/>
      <c r="K2674" s="1"/>
      <c r="L2674" s="1"/>
      <c r="M2674" s="1"/>
      <c r="N2674" s="9"/>
      <c r="O2674" s="11"/>
      <c r="P2674" s="1"/>
      <c r="Q2674" s="1"/>
      <c r="R2674" s="1"/>
      <c r="S2674" s="1"/>
      <c r="T2674" s="1"/>
      <c r="U2674" s="1"/>
      <c r="V2674" s="9"/>
      <c r="W2674" s="1"/>
      <c r="X2674" s="1"/>
      <c r="Y2674" s="1"/>
      <c r="Z2674" s="1"/>
      <c r="AA2674" s="1"/>
      <c r="AB2674" s="1"/>
      <c r="AC2674" s="65"/>
    </row>
    <row r="2675" spans="2:29" x14ac:dyDescent="0.25">
      <c r="B2675" s="1"/>
      <c r="C2675" s="1"/>
      <c r="D2675" s="1"/>
      <c r="E2675" s="1"/>
      <c r="F2675" s="1"/>
      <c r="G2675" s="1"/>
      <c r="H2675" s="1"/>
      <c r="I2675" s="1"/>
      <c r="J2675" s="9"/>
      <c r="K2675" s="1"/>
      <c r="L2675" s="1"/>
      <c r="M2675" s="1"/>
      <c r="N2675" s="9"/>
      <c r="O2675" s="11"/>
      <c r="P2675" s="1"/>
      <c r="Q2675" s="1"/>
      <c r="R2675" s="1"/>
      <c r="S2675" s="1"/>
      <c r="T2675" s="1"/>
      <c r="U2675" s="1"/>
      <c r="V2675" s="9"/>
      <c r="W2675" s="1"/>
      <c r="X2675" s="1"/>
      <c r="Y2675" s="1"/>
      <c r="Z2675" s="1"/>
      <c r="AA2675" s="1"/>
      <c r="AB2675" s="1"/>
      <c r="AC2675" s="65"/>
    </row>
    <row r="2676" spans="2:29" x14ac:dyDescent="0.25">
      <c r="B2676" s="1"/>
      <c r="C2676" s="1"/>
      <c r="D2676" s="1"/>
      <c r="E2676" s="1"/>
      <c r="F2676" s="1"/>
      <c r="G2676" s="1"/>
      <c r="H2676" s="1"/>
      <c r="I2676" s="1"/>
      <c r="J2676" s="9"/>
      <c r="K2676" s="1"/>
      <c r="L2676" s="1"/>
      <c r="M2676" s="1"/>
      <c r="N2676" s="9"/>
      <c r="O2676" s="11"/>
      <c r="P2676" s="1"/>
      <c r="Q2676" s="1"/>
      <c r="R2676" s="1"/>
      <c r="S2676" s="1"/>
      <c r="T2676" s="1"/>
      <c r="U2676" s="1"/>
      <c r="V2676" s="9"/>
      <c r="W2676" s="1"/>
      <c r="X2676" s="1"/>
      <c r="Y2676" s="1"/>
      <c r="Z2676" s="1"/>
      <c r="AA2676" s="1"/>
      <c r="AB2676" s="1"/>
      <c r="AC2676" s="65"/>
    </row>
    <row r="2677" spans="2:29" x14ac:dyDescent="0.25">
      <c r="B2677" s="1"/>
      <c r="C2677" s="1"/>
      <c r="D2677" s="1"/>
      <c r="E2677" s="1"/>
      <c r="F2677" s="1"/>
      <c r="G2677" s="1"/>
      <c r="H2677" s="1"/>
      <c r="I2677" s="1"/>
      <c r="J2677" s="9"/>
      <c r="K2677" s="1"/>
      <c r="L2677" s="1"/>
      <c r="M2677" s="1"/>
      <c r="N2677" s="9"/>
      <c r="O2677" s="11"/>
      <c r="P2677" s="1"/>
      <c r="Q2677" s="1"/>
      <c r="R2677" s="1"/>
      <c r="S2677" s="1"/>
      <c r="T2677" s="1"/>
      <c r="U2677" s="1"/>
      <c r="V2677" s="9"/>
      <c r="W2677" s="1"/>
      <c r="X2677" s="1"/>
      <c r="Y2677" s="1"/>
      <c r="Z2677" s="1"/>
      <c r="AA2677" s="1"/>
      <c r="AB2677" s="1"/>
      <c r="AC2677" s="65"/>
    </row>
    <row r="2678" spans="2:29" x14ac:dyDescent="0.25">
      <c r="B2678" s="1"/>
      <c r="C2678" s="1"/>
      <c r="D2678" s="1"/>
      <c r="E2678" s="1"/>
      <c r="F2678" s="1"/>
      <c r="G2678" s="1"/>
      <c r="H2678" s="1"/>
      <c r="I2678" s="1"/>
      <c r="J2678" s="9"/>
      <c r="K2678" s="1"/>
      <c r="L2678" s="1"/>
      <c r="M2678" s="1"/>
      <c r="N2678" s="9"/>
      <c r="O2678" s="11"/>
      <c r="P2678" s="1"/>
      <c r="Q2678" s="1"/>
      <c r="R2678" s="1"/>
      <c r="S2678" s="1"/>
      <c r="T2678" s="1"/>
      <c r="U2678" s="1"/>
      <c r="V2678" s="9"/>
      <c r="W2678" s="1"/>
      <c r="X2678" s="1"/>
      <c r="Y2678" s="1"/>
      <c r="Z2678" s="1"/>
      <c r="AA2678" s="1"/>
      <c r="AB2678" s="1"/>
      <c r="AC2678" s="65"/>
    </row>
    <row r="2679" spans="2:29" x14ac:dyDescent="0.25">
      <c r="B2679" s="1"/>
      <c r="C2679" s="1"/>
      <c r="D2679" s="1"/>
      <c r="E2679" s="1"/>
      <c r="F2679" s="1"/>
      <c r="G2679" s="1"/>
      <c r="H2679" s="1"/>
      <c r="I2679" s="1"/>
      <c r="J2679" s="9"/>
      <c r="K2679" s="1"/>
      <c r="L2679" s="1"/>
      <c r="M2679" s="1"/>
      <c r="N2679" s="9"/>
      <c r="O2679" s="11"/>
      <c r="P2679" s="1"/>
      <c r="Q2679" s="1"/>
      <c r="R2679" s="1"/>
      <c r="S2679" s="1"/>
      <c r="T2679" s="1"/>
      <c r="U2679" s="1"/>
      <c r="V2679" s="9"/>
      <c r="W2679" s="1"/>
      <c r="X2679" s="1"/>
      <c r="Y2679" s="1"/>
      <c r="Z2679" s="1"/>
      <c r="AA2679" s="1"/>
      <c r="AB2679" s="1"/>
      <c r="AC2679" s="65"/>
    </row>
    <row r="2680" spans="2:29" x14ac:dyDescent="0.25">
      <c r="B2680" s="1"/>
      <c r="C2680" s="1"/>
      <c r="D2680" s="1"/>
      <c r="E2680" s="1"/>
      <c r="F2680" s="1"/>
      <c r="G2680" s="1"/>
      <c r="H2680" s="1"/>
      <c r="I2680" s="1"/>
      <c r="J2680" s="9"/>
      <c r="K2680" s="1"/>
      <c r="L2680" s="1"/>
      <c r="M2680" s="1"/>
      <c r="N2680" s="9"/>
      <c r="O2680" s="11"/>
      <c r="P2680" s="1"/>
      <c r="Q2680" s="1"/>
      <c r="R2680" s="1"/>
      <c r="S2680" s="1"/>
      <c r="T2680" s="1"/>
      <c r="U2680" s="1"/>
      <c r="V2680" s="9"/>
      <c r="W2680" s="1"/>
      <c r="X2680" s="1"/>
      <c r="Y2680" s="1"/>
      <c r="Z2680" s="1"/>
      <c r="AA2680" s="1"/>
      <c r="AB2680" s="1"/>
      <c r="AC2680" s="65"/>
    </row>
    <row r="2681" spans="2:29" x14ac:dyDescent="0.25">
      <c r="B2681" s="1"/>
      <c r="C2681" s="1"/>
      <c r="D2681" s="1"/>
      <c r="E2681" s="1"/>
      <c r="F2681" s="1"/>
      <c r="G2681" s="1"/>
      <c r="H2681" s="1"/>
      <c r="I2681" s="1"/>
      <c r="J2681" s="9"/>
      <c r="K2681" s="1"/>
      <c r="L2681" s="1"/>
      <c r="M2681" s="1"/>
      <c r="N2681" s="9"/>
      <c r="O2681" s="11"/>
      <c r="P2681" s="1"/>
      <c r="Q2681" s="1"/>
      <c r="R2681" s="1"/>
      <c r="S2681" s="1"/>
      <c r="T2681" s="1"/>
      <c r="U2681" s="1"/>
      <c r="V2681" s="9"/>
      <c r="W2681" s="1"/>
      <c r="X2681" s="1"/>
      <c r="Y2681" s="1"/>
      <c r="Z2681" s="1"/>
      <c r="AA2681" s="1"/>
      <c r="AB2681" s="1"/>
      <c r="AC2681" s="65"/>
    </row>
    <row r="2682" spans="2:29" x14ac:dyDescent="0.25">
      <c r="B2682" s="1"/>
      <c r="C2682" s="1"/>
      <c r="D2682" s="1"/>
      <c r="E2682" s="1"/>
      <c r="F2682" s="1"/>
      <c r="G2682" s="1"/>
      <c r="H2682" s="1"/>
      <c r="I2682" s="1"/>
      <c r="J2682" s="9"/>
      <c r="K2682" s="1"/>
      <c r="L2682" s="1"/>
      <c r="M2682" s="1"/>
      <c r="N2682" s="9"/>
      <c r="O2682" s="11"/>
      <c r="P2682" s="1"/>
      <c r="Q2682" s="1"/>
      <c r="R2682" s="1"/>
      <c r="S2682" s="1"/>
      <c r="T2682" s="1"/>
      <c r="U2682" s="1"/>
      <c r="V2682" s="9"/>
      <c r="W2682" s="1"/>
      <c r="X2682" s="1"/>
      <c r="Y2682" s="1"/>
      <c r="Z2682" s="1"/>
      <c r="AA2682" s="1"/>
      <c r="AB2682" s="1"/>
      <c r="AC2682" s="65"/>
    </row>
    <row r="2683" spans="2:29" x14ac:dyDescent="0.25">
      <c r="B2683" s="1"/>
      <c r="C2683" s="1"/>
      <c r="D2683" s="1"/>
      <c r="E2683" s="1"/>
      <c r="F2683" s="1"/>
      <c r="G2683" s="1"/>
      <c r="H2683" s="1"/>
      <c r="I2683" s="1"/>
      <c r="J2683" s="9"/>
      <c r="K2683" s="1"/>
      <c r="L2683" s="1"/>
      <c r="M2683" s="1"/>
      <c r="N2683" s="9"/>
      <c r="O2683" s="11"/>
      <c r="P2683" s="1"/>
      <c r="Q2683" s="1"/>
      <c r="R2683" s="1"/>
      <c r="S2683" s="1"/>
      <c r="T2683" s="1"/>
      <c r="U2683" s="1"/>
      <c r="V2683" s="9"/>
      <c r="W2683" s="1"/>
      <c r="X2683" s="1"/>
      <c r="Y2683" s="1"/>
      <c r="Z2683" s="1"/>
      <c r="AA2683" s="1"/>
      <c r="AB2683" s="1"/>
      <c r="AC2683" s="65"/>
    </row>
    <row r="2684" spans="2:29" x14ac:dyDescent="0.25">
      <c r="B2684" s="1"/>
      <c r="C2684" s="1"/>
      <c r="D2684" s="1"/>
      <c r="E2684" s="1"/>
      <c r="F2684" s="1"/>
      <c r="G2684" s="1"/>
      <c r="H2684" s="1"/>
      <c r="I2684" s="1"/>
      <c r="J2684" s="9"/>
      <c r="K2684" s="1"/>
      <c r="L2684" s="1"/>
      <c r="M2684" s="1"/>
      <c r="N2684" s="9"/>
      <c r="O2684" s="11"/>
      <c r="P2684" s="1"/>
      <c r="Q2684" s="1"/>
      <c r="R2684" s="1"/>
      <c r="S2684" s="1"/>
      <c r="T2684" s="1"/>
      <c r="U2684" s="1"/>
      <c r="V2684" s="9"/>
      <c r="W2684" s="1"/>
      <c r="X2684" s="1"/>
      <c r="Y2684" s="1"/>
      <c r="Z2684" s="1"/>
      <c r="AA2684" s="1"/>
      <c r="AB2684" s="1"/>
      <c r="AC2684" s="65"/>
    </row>
    <row r="2685" spans="2:29" x14ac:dyDescent="0.25">
      <c r="B2685" s="1"/>
      <c r="C2685" s="1"/>
      <c r="D2685" s="1"/>
      <c r="E2685" s="1"/>
      <c r="F2685" s="1"/>
      <c r="G2685" s="1"/>
      <c r="H2685" s="1"/>
      <c r="I2685" s="1"/>
      <c r="J2685" s="9"/>
      <c r="K2685" s="1"/>
      <c r="L2685" s="1"/>
      <c r="M2685" s="1"/>
      <c r="N2685" s="9"/>
      <c r="O2685" s="11"/>
      <c r="P2685" s="1"/>
      <c r="Q2685" s="1"/>
      <c r="R2685" s="1"/>
      <c r="S2685" s="1"/>
      <c r="T2685" s="1"/>
      <c r="U2685" s="1"/>
      <c r="V2685" s="9"/>
      <c r="W2685" s="1"/>
      <c r="X2685" s="1"/>
      <c r="Y2685" s="1"/>
      <c r="Z2685" s="1"/>
      <c r="AA2685" s="1"/>
      <c r="AB2685" s="1"/>
      <c r="AC2685" s="65"/>
    </row>
    <row r="2686" spans="2:29" x14ac:dyDescent="0.25">
      <c r="B2686" s="1"/>
      <c r="C2686" s="1"/>
      <c r="D2686" s="1"/>
      <c r="E2686" s="1"/>
      <c r="F2686" s="1"/>
      <c r="G2686" s="1"/>
      <c r="H2686" s="1"/>
      <c r="I2686" s="1"/>
      <c r="J2686" s="9"/>
      <c r="K2686" s="1"/>
      <c r="L2686" s="1"/>
      <c r="M2686" s="1"/>
      <c r="N2686" s="9"/>
      <c r="O2686" s="11"/>
      <c r="P2686" s="1"/>
      <c r="Q2686" s="1"/>
      <c r="R2686" s="1"/>
      <c r="S2686" s="1"/>
      <c r="T2686" s="1"/>
      <c r="U2686" s="1"/>
      <c r="V2686" s="9"/>
      <c r="W2686" s="1"/>
      <c r="X2686" s="1"/>
      <c r="Y2686" s="1"/>
      <c r="Z2686" s="1"/>
      <c r="AA2686" s="1"/>
      <c r="AB2686" s="1"/>
      <c r="AC2686" s="65"/>
    </row>
    <row r="2687" spans="2:29" x14ac:dyDescent="0.25">
      <c r="B2687" s="1"/>
      <c r="C2687" s="1"/>
      <c r="D2687" s="1"/>
      <c r="E2687" s="1"/>
      <c r="F2687" s="1"/>
      <c r="G2687" s="1"/>
      <c r="H2687" s="1"/>
      <c r="I2687" s="1"/>
      <c r="J2687" s="9"/>
      <c r="K2687" s="1"/>
      <c r="L2687" s="1"/>
      <c r="M2687" s="1"/>
      <c r="N2687" s="9"/>
      <c r="O2687" s="11"/>
      <c r="P2687" s="1"/>
      <c r="Q2687" s="1"/>
      <c r="R2687" s="1"/>
      <c r="S2687" s="1"/>
      <c r="T2687" s="1"/>
      <c r="U2687" s="1"/>
      <c r="V2687" s="9"/>
      <c r="W2687" s="1"/>
      <c r="X2687" s="1"/>
      <c r="Y2687" s="1"/>
      <c r="Z2687" s="1"/>
      <c r="AA2687" s="1"/>
      <c r="AB2687" s="1"/>
      <c r="AC2687" s="65"/>
    </row>
    <row r="2688" spans="2:29" x14ac:dyDescent="0.25">
      <c r="B2688" s="1"/>
      <c r="C2688" s="1"/>
      <c r="D2688" s="1"/>
      <c r="E2688" s="1"/>
      <c r="F2688" s="1"/>
      <c r="G2688" s="1"/>
      <c r="H2688" s="1"/>
      <c r="I2688" s="1"/>
      <c r="J2688" s="9"/>
      <c r="K2688" s="1"/>
      <c r="L2688" s="1"/>
      <c r="M2688" s="1"/>
      <c r="N2688" s="9"/>
      <c r="O2688" s="11"/>
      <c r="P2688" s="1"/>
      <c r="Q2688" s="1"/>
      <c r="R2688" s="1"/>
      <c r="S2688" s="1"/>
      <c r="T2688" s="1"/>
      <c r="U2688" s="1"/>
      <c r="V2688" s="9"/>
      <c r="W2688" s="1"/>
      <c r="X2688" s="1"/>
      <c r="Y2688" s="1"/>
      <c r="Z2688" s="1"/>
      <c r="AA2688" s="1"/>
      <c r="AB2688" s="1"/>
      <c r="AC2688" s="65"/>
    </row>
    <row r="2689" spans="2:29" x14ac:dyDescent="0.25">
      <c r="B2689" s="1"/>
      <c r="C2689" s="1"/>
      <c r="D2689" s="1"/>
      <c r="E2689" s="1"/>
      <c r="F2689" s="1"/>
      <c r="G2689" s="1"/>
      <c r="H2689" s="1"/>
      <c r="I2689" s="1"/>
      <c r="J2689" s="9"/>
      <c r="K2689" s="1"/>
      <c r="L2689" s="1"/>
      <c r="M2689" s="1"/>
      <c r="N2689" s="9"/>
      <c r="O2689" s="11"/>
      <c r="P2689" s="1"/>
      <c r="Q2689" s="1"/>
      <c r="R2689" s="1"/>
      <c r="S2689" s="1"/>
      <c r="T2689" s="1"/>
      <c r="U2689" s="1"/>
      <c r="V2689" s="9"/>
      <c r="W2689" s="1"/>
      <c r="X2689" s="1"/>
      <c r="Y2689" s="1"/>
      <c r="Z2689" s="1"/>
      <c r="AA2689" s="1"/>
      <c r="AB2689" s="1"/>
      <c r="AC2689" s="65"/>
    </row>
    <row r="2690" spans="2:29" x14ac:dyDescent="0.25">
      <c r="B2690" s="1"/>
      <c r="C2690" s="1"/>
      <c r="D2690" s="1"/>
      <c r="E2690" s="1"/>
      <c r="F2690" s="1"/>
      <c r="G2690" s="1"/>
      <c r="H2690" s="1"/>
      <c r="I2690" s="1"/>
      <c r="J2690" s="9"/>
      <c r="K2690" s="1"/>
      <c r="L2690" s="1"/>
      <c r="M2690" s="1"/>
      <c r="N2690" s="9"/>
      <c r="O2690" s="11"/>
      <c r="P2690" s="1"/>
      <c r="Q2690" s="1"/>
      <c r="R2690" s="1"/>
      <c r="S2690" s="1"/>
      <c r="T2690" s="1"/>
      <c r="U2690" s="1"/>
      <c r="V2690" s="9"/>
      <c r="W2690" s="1"/>
      <c r="X2690" s="1"/>
      <c r="Y2690" s="1"/>
      <c r="Z2690" s="1"/>
      <c r="AA2690" s="1"/>
      <c r="AB2690" s="1"/>
      <c r="AC2690" s="65"/>
    </row>
    <row r="2691" spans="2:29" x14ac:dyDescent="0.25">
      <c r="B2691" s="1"/>
      <c r="C2691" s="1"/>
      <c r="D2691" s="1"/>
      <c r="E2691" s="1"/>
      <c r="F2691" s="1"/>
      <c r="G2691" s="1"/>
      <c r="H2691" s="1"/>
      <c r="I2691" s="1"/>
      <c r="J2691" s="9"/>
      <c r="K2691" s="1"/>
      <c r="L2691" s="1"/>
      <c r="M2691" s="1"/>
      <c r="N2691" s="9"/>
      <c r="O2691" s="11"/>
      <c r="P2691" s="1"/>
      <c r="Q2691" s="1"/>
      <c r="R2691" s="1"/>
      <c r="S2691" s="1"/>
      <c r="T2691" s="1"/>
      <c r="U2691" s="1"/>
      <c r="V2691" s="9"/>
      <c r="W2691" s="1"/>
      <c r="X2691" s="1"/>
      <c r="Y2691" s="1"/>
      <c r="Z2691" s="1"/>
      <c r="AA2691" s="1"/>
      <c r="AB2691" s="1"/>
      <c r="AC2691" s="65"/>
    </row>
    <row r="2692" spans="2:29" x14ac:dyDescent="0.25">
      <c r="B2692" s="1"/>
      <c r="C2692" s="1"/>
      <c r="D2692" s="1"/>
      <c r="E2692" s="1"/>
      <c r="F2692" s="1"/>
      <c r="G2692" s="1"/>
      <c r="H2692" s="1"/>
      <c r="I2692" s="1"/>
      <c r="J2692" s="9"/>
      <c r="K2692" s="1"/>
      <c r="L2692" s="1"/>
      <c r="M2692" s="1"/>
      <c r="N2692" s="9"/>
      <c r="O2692" s="11"/>
      <c r="P2692" s="1"/>
      <c r="Q2692" s="1"/>
      <c r="R2692" s="1"/>
      <c r="S2692" s="1"/>
      <c r="T2692" s="1"/>
      <c r="U2692" s="1"/>
      <c r="V2692" s="9"/>
      <c r="W2692" s="1"/>
      <c r="X2692" s="1"/>
      <c r="Y2692" s="1"/>
      <c r="Z2692" s="1"/>
      <c r="AA2692" s="1"/>
      <c r="AB2692" s="1"/>
      <c r="AC2692" s="65"/>
    </row>
    <row r="2693" spans="2:29" x14ac:dyDescent="0.25">
      <c r="B2693" s="1"/>
      <c r="C2693" s="1"/>
      <c r="D2693" s="1"/>
      <c r="E2693" s="1"/>
      <c r="F2693" s="1"/>
      <c r="G2693" s="1"/>
      <c r="H2693" s="1"/>
      <c r="I2693" s="1"/>
      <c r="J2693" s="9"/>
      <c r="K2693" s="1"/>
      <c r="L2693" s="1"/>
      <c r="M2693" s="1"/>
      <c r="N2693" s="9"/>
      <c r="O2693" s="11"/>
      <c r="P2693" s="1"/>
      <c r="Q2693" s="1"/>
      <c r="R2693" s="1"/>
      <c r="S2693" s="1"/>
      <c r="T2693" s="1"/>
      <c r="U2693" s="1"/>
      <c r="V2693" s="9"/>
      <c r="W2693" s="1"/>
      <c r="X2693" s="1"/>
      <c r="Y2693" s="1"/>
      <c r="Z2693" s="1"/>
      <c r="AA2693" s="1"/>
      <c r="AB2693" s="1"/>
      <c r="AC2693" s="65"/>
    </row>
    <row r="2694" spans="2:29" x14ac:dyDescent="0.25">
      <c r="B2694" s="1"/>
      <c r="C2694" s="1"/>
      <c r="D2694" s="1"/>
      <c r="E2694" s="1"/>
      <c r="F2694" s="1"/>
      <c r="G2694" s="1"/>
      <c r="H2694" s="1"/>
      <c r="I2694" s="1"/>
      <c r="J2694" s="9"/>
      <c r="K2694" s="1"/>
      <c r="L2694" s="1"/>
      <c r="M2694" s="1"/>
      <c r="N2694" s="9"/>
      <c r="O2694" s="11"/>
      <c r="P2694" s="1"/>
      <c r="Q2694" s="1"/>
      <c r="R2694" s="1"/>
      <c r="S2694" s="1"/>
      <c r="T2694" s="1"/>
      <c r="U2694" s="1"/>
      <c r="V2694" s="9"/>
      <c r="W2694" s="1"/>
      <c r="X2694" s="1"/>
      <c r="Y2694" s="1"/>
      <c r="Z2694" s="1"/>
      <c r="AA2694" s="1"/>
      <c r="AB2694" s="1"/>
      <c r="AC2694" s="65"/>
    </row>
    <row r="2695" spans="2:29" x14ac:dyDescent="0.25">
      <c r="B2695" s="1"/>
      <c r="C2695" s="1"/>
      <c r="D2695" s="1"/>
      <c r="E2695" s="1"/>
      <c r="F2695" s="1"/>
      <c r="G2695" s="1"/>
      <c r="H2695" s="1"/>
      <c r="I2695" s="1"/>
      <c r="J2695" s="9"/>
      <c r="K2695" s="1"/>
      <c r="L2695" s="1"/>
      <c r="M2695" s="1"/>
      <c r="N2695" s="9"/>
      <c r="O2695" s="11"/>
      <c r="P2695" s="1"/>
      <c r="Q2695" s="1"/>
      <c r="R2695" s="1"/>
      <c r="S2695" s="1"/>
      <c r="T2695" s="1"/>
      <c r="U2695" s="1"/>
      <c r="V2695" s="9"/>
      <c r="W2695" s="1"/>
      <c r="X2695" s="1"/>
      <c r="Y2695" s="1"/>
      <c r="Z2695" s="1"/>
      <c r="AA2695" s="1"/>
      <c r="AB2695" s="1"/>
      <c r="AC2695" s="65"/>
    </row>
    <row r="2696" spans="2:29" x14ac:dyDescent="0.25">
      <c r="B2696" s="1"/>
      <c r="C2696" s="1"/>
      <c r="D2696" s="1"/>
      <c r="E2696" s="1"/>
      <c r="F2696" s="1"/>
      <c r="G2696" s="1"/>
      <c r="H2696" s="1"/>
      <c r="I2696" s="1"/>
      <c r="J2696" s="9"/>
      <c r="K2696" s="1"/>
      <c r="L2696" s="1"/>
      <c r="M2696" s="1"/>
      <c r="N2696" s="9"/>
      <c r="O2696" s="11"/>
      <c r="P2696" s="1"/>
      <c r="Q2696" s="1"/>
      <c r="R2696" s="1"/>
      <c r="S2696" s="1"/>
      <c r="T2696" s="1"/>
      <c r="U2696" s="1"/>
      <c r="V2696" s="9"/>
      <c r="W2696" s="1"/>
      <c r="X2696" s="1"/>
      <c r="Y2696" s="1"/>
      <c r="Z2696" s="1"/>
      <c r="AA2696" s="1"/>
      <c r="AB2696" s="1"/>
      <c r="AC2696" s="65"/>
    </row>
    <row r="2697" spans="2:29" x14ac:dyDescent="0.25">
      <c r="B2697" s="1"/>
      <c r="C2697" s="1"/>
      <c r="D2697" s="1"/>
      <c r="E2697" s="1"/>
      <c r="F2697" s="1"/>
      <c r="G2697" s="1"/>
      <c r="H2697" s="1"/>
      <c r="I2697" s="1"/>
      <c r="J2697" s="9"/>
      <c r="K2697" s="1"/>
      <c r="L2697" s="1"/>
      <c r="M2697" s="1"/>
      <c r="N2697" s="9"/>
      <c r="O2697" s="11"/>
      <c r="P2697" s="1"/>
      <c r="Q2697" s="1"/>
      <c r="R2697" s="1"/>
      <c r="S2697" s="1"/>
      <c r="T2697" s="1"/>
      <c r="U2697" s="1"/>
      <c r="V2697" s="9"/>
      <c r="W2697" s="1"/>
      <c r="X2697" s="1"/>
      <c r="Y2697" s="1"/>
      <c r="Z2697" s="1"/>
      <c r="AA2697" s="1"/>
      <c r="AB2697" s="1"/>
      <c r="AC2697" s="65"/>
    </row>
    <row r="2698" spans="2:29" x14ac:dyDescent="0.25">
      <c r="B2698" s="1"/>
      <c r="C2698" s="1"/>
      <c r="D2698" s="1"/>
      <c r="E2698" s="1"/>
      <c r="F2698" s="1"/>
      <c r="G2698" s="1"/>
      <c r="H2698" s="1"/>
      <c r="I2698" s="1"/>
      <c r="J2698" s="9"/>
      <c r="K2698" s="1"/>
      <c r="L2698" s="1"/>
      <c r="M2698" s="1"/>
      <c r="N2698" s="9"/>
      <c r="O2698" s="11"/>
      <c r="P2698" s="1"/>
      <c r="Q2698" s="1"/>
      <c r="R2698" s="1"/>
      <c r="S2698" s="1"/>
      <c r="T2698" s="1"/>
      <c r="U2698" s="1"/>
      <c r="V2698" s="9"/>
      <c r="W2698" s="1"/>
      <c r="X2698" s="1"/>
      <c r="Y2698" s="1"/>
      <c r="Z2698" s="1"/>
      <c r="AA2698" s="1"/>
      <c r="AB2698" s="1"/>
      <c r="AC2698" s="65"/>
    </row>
    <row r="2699" spans="2:29" x14ac:dyDescent="0.25">
      <c r="B2699" s="1"/>
      <c r="C2699" s="1"/>
      <c r="D2699" s="1"/>
      <c r="E2699" s="1"/>
      <c r="F2699" s="1"/>
      <c r="G2699" s="1"/>
      <c r="H2699" s="1"/>
      <c r="I2699" s="1"/>
      <c r="J2699" s="9"/>
      <c r="K2699" s="1"/>
      <c r="L2699" s="1"/>
      <c r="M2699" s="1"/>
      <c r="N2699" s="9"/>
      <c r="O2699" s="11"/>
      <c r="P2699" s="1"/>
      <c r="Q2699" s="1"/>
      <c r="R2699" s="1"/>
      <c r="S2699" s="1"/>
      <c r="T2699" s="1"/>
      <c r="U2699" s="1"/>
      <c r="V2699" s="9"/>
      <c r="W2699" s="1"/>
      <c r="X2699" s="1"/>
      <c r="Y2699" s="1"/>
      <c r="Z2699" s="1"/>
      <c r="AA2699" s="1"/>
      <c r="AB2699" s="1"/>
      <c r="AC2699" s="65"/>
    </row>
    <row r="2700" spans="2:29" x14ac:dyDescent="0.25">
      <c r="B2700" s="1"/>
      <c r="C2700" s="1"/>
      <c r="D2700" s="1"/>
      <c r="E2700" s="1"/>
      <c r="F2700" s="1"/>
      <c r="G2700" s="1"/>
      <c r="H2700" s="1"/>
      <c r="I2700" s="1"/>
      <c r="J2700" s="9"/>
      <c r="K2700" s="1"/>
      <c r="L2700" s="1"/>
      <c r="M2700" s="1"/>
      <c r="N2700" s="9"/>
      <c r="O2700" s="11"/>
      <c r="P2700" s="1"/>
      <c r="Q2700" s="1"/>
      <c r="R2700" s="1"/>
      <c r="S2700" s="1"/>
      <c r="T2700" s="1"/>
      <c r="U2700" s="1"/>
      <c r="V2700" s="9"/>
      <c r="W2700" s="1"/>
      <c r="X2700" s="1"/>
      <c r="Y2700" s="1"/>
      <c r="Z2700" s="1"/>
      <c r="AA2700" s="1"/>
      <c r="AB2700" s="1"/>
      <c r="AC2700" s="65"/>
    </row>
    <row r="2701" spans="2:29" x14ac:dyDescent="0.25">
      <c r="B2701" s="1"/>
      <c r="C2701" s="1"/>
      <c r="D2701" s="1"/>
      <c r="E2701" s="1"/>
      <c r="F2701" s="1"/>
      <c r="G2701" s="1"/>
      <c r="H2701" s="1"/>
      <c r="I2701" s="1"/>
      <c r="J2701" s="9"/>
      <c r="K2701" s="1"/>
      <c r="L2701" s="1"/>
      <c r="M2701" s="1"/>
      <c r="N2701" s="9"/>
      <c r="O2701" s="11"/>
      <c r="P2701" s="1"/>
      <c r="Q2701" s="1"/>
      <c r="R2701" s="1"/>
      <c r="S2701" s="1"/>
      <c r="T2701" s="1"/>
      <c r="U2701" s="1"/>
      <c r="V2701" s="9"/>
      <c r="W2701" s="1"/>
      <c r="X2701" s="1"/>
      <c r="Y2701" s="1"/>
      <c r="Z2701" s="1"/>
      <c r="AA2701" s="1"/>
      <c r="AB2701" s="1"/>
      <c r="AC2701" s="65"/>
    </row>
    <row r="2702" spans="2:29" x14ac:dyDescent="0.25">
      <c r="B2702" s="1"/>
      <c r="C2702" s="1"/>
      <c r="D2702" s="1"/>
      <c r="E2702" s="1"/>
      <c r="F2702" s="1"/>
      <c r="G2702" s="1"/>
      <c r="H2702" s="1"/>
      <c r="I2702" s="1"/>
      <c r="J2702" s="9"/>
      <c r="K2702" s="1"/>
      <c r="L2702" s="1"/>
      <c r="M2702" s="1"/>
      <c r="N2702" s="9"/>
      <c r="O2702" s="11"/>
      <c r="P2702" s="1"/>
      <c r="Q2702" s="1"/>
      <c r="R2702" s="1"/>
      <c r="S2702" s="1"/>
      <c r="T2702" s="1"/>
      <c r="U2702" s="1"/>
      <c r="V2702" s="9"/>
      <c r="W2702" s="1"/>
      <c r="X2702" s="1"/>
      <c r="Y2702" s="1"/>
      <c r="Z2702" s="1"/>
      <c r="AA2702" s="1"/>
      <c r="AB2702" s="1"/>
      <c r="AC2702" s="65"/>
    </row>
    <row r="2703" spans="2:29" x14ac:dyDescent="0.25">
      <c r="B2703" s="1"/>
      <c r="C2703" s="1"/>
      <c r="D2703" s="1"/>
      <c r="E2703" s="1"/>
      <c r="F2703" s="1"/>
      <c r="G2703" s="1"/>
      <c r="H2703" s="1"/>
      <c r="I2703" s="1"/>
      <c r="J2703" s="9"/>
      <c r="K2703" s="1"/>
      <c r="L2703" s="1"/>
      <c r="M2703" s="1"/>
      <c r="N2703" s="9"/>
      <c r="O2703" s="11"/>
      <c r="P2703" s="1"/>
      <c r="Q2703" s="1"/>
      <c r="R2703" s="1"/>
      <c r="S2703" s="1"/>
      <c r="T2703" s="1"/>
      <c r="U2703" s="1"/>
      <c r="V2703" s="9"/>
      <c r="W2703" s="1"/>
      <c r="X2703" s="1"/>
      <c r="Y2703" s="1"/>
      <c r="Z2703" s="1"/>
      <c r="AA2703" s="1"/>
      <c r="AB2703" s="1"/>
      <c r="AC2703" s="65"/>
    </row>
    <row r="2704" spans="2:29" x14ac:dyDescent="0.25">
      <c r="B2704" s="1"/>
      <c r="C2704" s="1"/>
      <c r="D2704" s="1"/>
      <c r="E2704" s="1"/>
      <c r="F2704" s="1"/>
      <c r="G2704" s="1"/>
      <c r="H2704" s="1"/>
      <c r="I2704" s="1"/>
      <c r="J2704" s="9"/>
      <c r="K2704" s="1"/>
      <c r="L2704" s="1"/>
      <c r="M2704" s="1"/>
      <c r="N2704" s="9"/>
      <c r="O2704" s="11"/>
      <c r="P2704" s="1"/>
      <c r="Q2704" s="1"/>
      <c r="R2704" s="1"/>
      <c r="S2704" s="1"/>
      <c r="T2704" s="1"/>
      <c r="U2704" s="1"/>
      <c r="V2704" s="9"/>
      <c r="W2704" s="1"/>
      <c r="X2704" s="1"/>
      <c r="Y2704" s="1"/>
      <c r="Z2704" s="1"/>
      <c r="AA2704" s="1"/>
      <c r="AB2704" s="1"/>
      <c r="AC2704" s="65"/>
    </row>
    <row r="2705" spans="2:29" x14ac:dyDescent="0.25">
      <c r="B2705" s="1"/>
      <c r="C2705" s="1"/>
      <c r="D2705" s="1"/>
      <c r="E2705" s="1"/>
      <c r="F2705" s="1"/>
      <c r="G2705" s="1"/>
      <c r="H2705" s="1"/>
      <c r="I2705" s="1"/>
      <c r="J2705" s="9"/>
      <c r="K2705" s="1"/>
      <c r="L2705" s="1"/>
      <c r="M2705" s="1"/>
      <c r="N2705" s="9"/>
      <c r="O2705" s="11"/>
      <c r="P2705" s="1"/>
      <c r="Q2705" s="1"/>
      <c r="R2705" s="1"/>
      <c r="S2705" s="1"/>
      <c r="T2705" s="1"/>
      <c r="U2705" s="1"/>
      <c r="V2705" s="9"/>
      <c r="W2705" s="1"/>
      <c r="X2705" s="1"/>
      <c r="Y2705" s="1"/>
      <c r="Z2705" s="1"/>
      <c r="AA2705" s="1"/>
      <c r="AB2705" s="1"/>
      <c r="AC2705" s="65"/>
    </row>
    <row r="2706" spans="2:29" x14ac:dyDescent="0.25">
      <c r="B2706" s="1"/>
      <c r="C2706" s="1"/>
      <c r="D2706" s="1"/>
      <c r="E2706" s="1"/>
      <c r="F2706" s="1"/>
      <c r="G2706" s="1"/>
      <c r="H2706" s="1"/>
      <c r="I2706" s="1"/>
      <c r="J2706" s="9"/>
      <c r="K2706" s="1"/>
      <c r="L2706" s="1"/>
      <c r="M2706" s="1"/>
      <c r="N2706" s="9"/>
      <c r="O2706" s="11"/>
      <c r="P2706" s="1"/>
      <c r="Q2706" s="1"/>
      <c r="R2706" s="1"/>
      <c r="S2706" s="1"/>
      <c r="T2706" s="1"/>
      <c r="U2706" s="1"/>
      <c r="V2706" s="9"/>
      <c r="W2706" s="1"/>
      <c r="X2706" s="1"/>
      <c r="Y2706" s="1"/>
      <c r="Z2706" s="1"/>
      <c r="AA2706" s="1"/>
      <c r="AB2706" s="1"/>
      <c r="AC2706" s="65"/>
    </row>
    <row r="2707" spans="2:29" x14ac:dyDescent="0.25">
      <c r="B2707" s="1"/>
      <c r="C2707" s="1"/>
      <c r="D2707" s="1"/>
      <c r="E2707" s="1"/>
      <c r="F2707" s="1"/>
      <c r="G2707" s="1"/>
      <c r="H2707" s="1"/>
      <c r="I2707" s="1"/>
      <c r="J2707" s="9"/>
      <c r="K2707" s="1"/>
      <c r="L2707" s="1"/>
      <c r="M2707" s="1"/>
      <c r="N2707" s="9"/>
      <c r="O2707" s="11"/>
      <c r="P2707" s="1"/>
      <c r="Q2707" s="1"/>
      <c r="R2707" s="1"/>
      <c r="S2707" s="1"/>
      <c r="T2707" s="1"/>
      <c r="U2707" s="1"/>
      <c r="V2707" s="9"/>
      <c r="W2707" s="1"/>
      <c r="X2707" s="1"/>
      <c r="Y2707" s="1"/>
      <c r="Z2707" s="1"/>
      <c r="AA2707" s="1"/>
      <c r="AB2707" s="1"/>
      <c r="AC2707" s="65"/>
    </row>
    <row r="2708" spans="2:29" x14ac:dyDescent="0.25">
      <c r="B2708" s="1"/>
      <c r="C2708" s="1"/>
      <c r="D2708" s="1"/>
      <c r="E2708" s="1"/>
      <c r="F2708" s="1"/>
      <c r="G2708" s="1"/>
      <c r="H2708" s="1"/>
      <c r="I2708" s="1"/>
      <c r="J2708" s="9"/>
      <c r="K2708" s="1"/>
      <c r="L2708" s="1"/>
      <c r="M2708" s="1"/>
      <c r="N2708" s="9"/>
      <c r="O2708" s="11"/>
      <c r="P2708" s="1"/>
      <c r="Q2708" s="1"/>
      <c r="R2708" s="1"/>
      <c r="S2708" s="1"/>
      <c r="T2708" s="1"/>
      <c r="U2708" s="1"/>
      <c r="V2708" s="9"/>
      <c r="W2708" s="1"/>
      <c r="X2708" s="1"/>
      <c r="Y2708" s="1"/>
      <c r="Z2708" s="1"/>
      <c r="AA2708" s="1"/>
      <c r="AB2708" s="1"/>
      <c r="AC2708" s="65"/>
    </row>
    <row r="2709" spans="2:29" x14ac:dyDescent="0.25">
      <c r="B2709" s="1"/>
      <c r="C2709" s="1"/>
      <c r="D2709" s="1"/>
      <c r="E2709" s="1"/>
      <c r="F2709" s="1"/>
      <c r="G2709" s="1"/>
      <c r="H2709" s="1"/>
      <c r="I2709" s="1"/>
      <c r="J2709" s="9"/>
      <c r="K2709" s="1"/>
      <c r="L2709" s="1"/>
      <c r="M2709" s="1"/>
      <c r="N2709" s="9"/>
      <c r="O2709" s="11"/>
      <c r="P2709" s="1"/>
      <c r="Q2709" s="1"/>
      <c r="R2709" s="1"/>
      <c r="S2709" s="1"/>
      <c r="T2709" s="1"/>
      <c r="U2709" s="1"/>
      <c r="V2709" s="9"/>
      <c r="W2709" s="1"/>
      <c r="X2709" s="1"/>
      <c r="Y2709" s="1"/>
      <c r="Z2709" s="1"/>
      <c r="AA2709" s="1"/>
      <c r="AB2709" s="1"/>
      <c r="AC2709" s="65"/>
    </row>
    <row r="2710" spans="2:29" x14ac:dyDescent="0.25">
      <c r="B2710" s="1"/>
      <c r="C2710" s="1"/>
      <c r="D2710" s="1"/>
      <c r="E2710" s="1"/>
      <c r="F2710" s="1"/>
      <c r="G2710" s="1"/>
      <c r="H2710" s="1"/>
      <c r="I2710" s="1"/>
      <c r="J2710" s="9"/>
      <c r="K2710" s="1"/>
      <c r="L2710" s="1"/>
      <c r="M2710" s="1"/>
      <c r="N2710" s="9"/>
      <c r="O2710" s="11"/>
      <c r="P2710" s="1"/>
      <c r="Q2710" s="1"/>
      <c r="R2710" s="1"/>
      <c r="S2710" s="1"/>
      <c r="T2710" s="1"/>
      <c r="U2710" s="1"/>
      <c r="V2710" s="9"/>
      <c r="W2710" s="1"/>
      <c r="X2710" s="1"/>
      <c r="Y2710" s="1"/>
      <c r="Z2710" s="1"/>
      <c r="AA2710" s="1"/>
      <c r="AB2710" s="1"/>
      <c r="AC2710" s="65"/>
    </row>
    <row r="2711" spans="2:29" x14ac:dyDescent="0.25">
      <c r="B2711" s="1"/>
      <c r="C2711" s="1"/>
      <c r="D2711" s="1"/>
      <c r="E2711" s="1"/>
      <c r="F2711" s="1"/>
      <c r="G2711" s="1"/>
      <c r="H2711" s="1"/>
      <c r="I2711" s="1"/>
      <c r="J2711" s="9"/>
      <c r="K2711" s="1"/>
      <c r="L2711" s="1"/>
      <c r="M2711" s="1"/>
      <c r="N2711" s="9"/>
      <c r="O2711" s="11"/>
      <c r="P2711" s="1"/>
      <c r="Q2711" s="1"/>
      <c r="R2711" s="1"/>
      <c r="S2711" s="1"/>
      <c r="T2711" s="1"/>
      <c r="U2711" s="1"/>
      <c r="V2711" s="9"/>
      <c r="W2711" s="1"/>
      <c r="X2711" s="1"/>
      <c r="Y2711" s="1"/>
      <c r="Z2711" s="1"/>
      <c r="AA2711" s="1"/>
      <c r="AB2711" s="1"/>
      <c r="AC2711" s="65"/>
    </row>
    <row r="2712" spans="2:29" x14ac:dyDescent="0.25">
      <c r="B2712" s="1"/>
      <c r="C2712" s="1"/>
      <c r="D2712" s="1"/>
      <c r="E2712" s="1"/>
      <c r="F2712" s="1"/>
      <c r="G2712" s="1"/>
      <c r="H2712" s="1"/>
      <c r="I2712" s="1"/>
      <c r="J2712" s="9"/>
      <c r="K2712" s="1"/>
      <c r="L2712" s="1"/>
      <c r="M2712" s="1"/>
      <c r="N2712" s="9"/>
      <c r="O2712" s="11"/>
      <c r="P2712" s="1"/>
      <c r="Q2712" s="1"/>
      <c r="R2712" s="1"/>
      <c r="S2712" s="1"/>
      <c r="T2712" s="1"/>
      <c r="U2712" s="1"/>
      <c r="V2712" s="9"/>
      <c r="W2712" s="1"/>
      <c r="X2712" s="1"/>
      <c r="Y2712" s="1"/>
      <c r="Z2712" s="1"/>
      <c r="AA2712" s="1"/>
      <c r="AB2712" s="1"/>
      <c r="AC2712" s="65"/>
    </row>
    <row r="2713" spans="2:29" x14ac:dyDescent="0.25">
      <c r="B2713" s="1"/>
      <c r="C2713" s="1"/>
      <c r="D2713" s="1"/>
      <c r="E2713" s="1"/>
      <c r="F2713" s="1"/>
      <c r="G2713" s="1"/>
      <c r="H2713" s="1"/>
      <c r="I2713" s="1"/>
      <c r="J2713" s="9"/>
      <c r="K2713" s="1"/>
      <c r="L2713" s="1"/>
      <c r="M2713" s="1"/>
      <c r="N2713" s="9"/>
      <c r="O2713" s="11"/>
      <c r="P2713" s="1"/>
      <c r="Q2713" s="1"/>
      <c r="R2713" s="1"/>
      <c r="S2713" s="1"/>
      <c r="T2713" s="1"/>
      <c r="U2713" s="1"/>
      <c r="V2713" s="9"/>
      <c r="W2713" s="1"/>
      <c r="X2713" s="1"/>
      <c r="Y2713" s="1"/>
      <c r="Z2713" s="1"/>
      <c r="AA2713" s="1"/>
      <c r="AB2713" s="1"/>
      <c r="AC2713" s="65"/>
    </row>
    <row r="2714" spans="2:29" x14ac:dyDescent="0.25">
      <c r="B2714" s="1"/>
      <c r="C2714" s="1"/>
      <c r="D2714" s="1"/>
      <c r="E2714" s="1"/>
      <c r="F2714" s="1"/>
      <c r="G2714" s="1"/>
      <c r="H2714" s="1"/>
      <c r="I2714" s="1"/>
      <c r="J2714" s="9"/>
      <c r="K2714" s="1"/>
      <c r="L2714" s="1"/>
      <c r="M2714" s="1"/>
      <c r="N2714" s="9"/>
      <c r="O2714" s="11"/>
      <c r="P2714" s="1"/>
      <c r="Q2714" s="1"/>
      <c r="R2714" s="1"/>
      <c r="S2714" s="1"/>
      <c r="T2714" s="1"/>
      <c r="U2714" s="1"/>
      <c r="V2714" s="9"/>
      <c r="W2714" s="1"/>
      <c r="X2714" s="1"/>
      <c r="Y2714" s="1"/>
      <c r="Z2714" s="1"/>
      <c r="AA2714" s="1"/>
      <c r="AB2714" s="1"/>
      <c r="AC2714" s="65"/>
    </row>
    <row r="2715" spans="2:29" x14ac:dyDescent="0.25">
      <c r="B2715" s="1"/>
      <c r="C2715" s="1"/>
      <c r="D2715" s="1"/>
      <c r="E2715" s="1"/>
      <c r="F2715" s="1"/>
      <c r="G2715" s="1"/>
      <c r="H2715" s="1"/>
      <c r="I2715" s="1"/>
      <c r="J2715" s="9"/>
      <c r="K2715" s="1"/>
      <c r="L2715" s="1"/>
      <c r="M2715" s="1"/>
      <c r="N2715" s="9"/>
      <c r="O2715" s="11"/>
      <c r="P2715" s="1"/>
      <c r="Q2715" s="1"/>
      <c r="R2715" s="1"/>
      <c r="S2715" s="1"/>
      <c r="T2715" s="1"/>
      <c r="U2715" s="1"/>
      <c r="V2715" s="9"/>
      <c r="W2715" s="1"/>
      <c r="X2715" s="1"/>
      <c r="Y2715" s="1"/>
      <c r="Z2715" s="1"/>
      <c r="AA2715" s="1"/>
      <c r="AB2715" s="1"/>
      <c r="AC2715" s="65"/>
    </row>
    <row r="2716" spans="2:29" x14ac:dyDescent="0.25">
      <c r="B2716" s="1"/>
      <c r="C2716" s="1"/>
      <c r="D2716" s="1"/>
      <c r="E2716" s="1"/>
      <c r="F2716" s="1"/>
      <c r="G2716" s="1"/>
      <c r="H2716" s="1"/>
      <c r="I2716" s="1"/>
      <c r="J2716" s="9"/>
      <c r="K2716" s="1"/>
      <c r="L2716" s="1"/>
      <c r="M2716" s="1"/>
      <c r="N2716" s="9"/>
      <c r="O2716" s="11"/>
      <c r="P2716" s="1"/>
      <c r="Q2716" s="1"/>
      <c r="R2716" s="1"/>
      <c r="S2716" s="1"/>
      <c r="T2716" s="1"/>
      <c r="U2716" s="1"/>
      <c r="V2716" s="9"/>
      <c r="W2716" s="1"/>
      <c r="X2716" s="1"/>
      <c r="Y2716" s="1"/>
      <c r="Z2716" s="1"/>
      <c r="AA2716" s="1"/>
      <c r="AB2716" s="1"/>
      <c r="AC2716" s="65"/>
    </row>
    <row r="2717" spans="2:29" x14ac:dyDescent="0.25">
      <c r="B2717" s="1"/>
      <c r="C2717" s="1"/>
      <c r="D2717" s="1"/>
      <c r="E2717" s="1"/>
      <c r="F2717" s="1"/>
      <c r="G2717" s="1"/>
      <c r="H2717" s="1"/>
      <c r="I2717" s="1"/>
      <c r="J2717" s="9"/>
      <c r="K2717" s="1"/>
      <c r="L2717" s="1"/>
      <c r="M2717" s="1"/>
      <c r="N2717" s="9"/>
      <c r="O2717" s="11"/>
      <c r="P2717" s="1"/>
      <c r="Q2717" s="1"/>
      <c r="R2717" s="1"/>
      <c r="S2717" s="1"/>
      <c r="T2717" s="1"/>
      <c r="U2717" s="1"/>
      <c r="V2717" s="9"/>
      <c r="W2717" s="1"/>
      <c r="X2717" s="1"/>
      <c r="Y2717" s="1"/>
      <c r="Z2717" s="1"/>
      <c r="AA2717" s="1"/>
      <c r="AB2717" s="1"/>
      <c r="AC2717" s="65"/>
    </row>
    <row r="2718" spans="2:29" x14ac:dyDescent="0.25">
      <c r="B2718" s="1"/>
      <c r="C2718" s="1"/>
      <c r="D2718" s="1"/>
      <c r="E2718" s="1"/>
      <c r="F2718" s="1"/>
      <c r="G2718" s="1"/>
      <c r="H2718" s="1"/>
      <c r="I2718" s="1"/>
      <c r="J2718" s="9"/>
      <c r="K2718" s="1"/>
      <c r="L2718" s="1"/>
      <c r="M2718" s="1"/>
      <c r="N2718" s="9"/>
      <c r="O2718" s="11"/>
      <c r="P2718" s="1"/>
      <c r="Q2718" s="1"/>
      <c r="R2718" s="1"/>
      <c r="S2718" s="1"/>
      <c r="T2718" s="1"/>
      <c r="U2718" s="1"/>
      <c r="V2718" s="9"/>
      <c r="W2718" s="1"/>
      <c r="X2718" s="1"/>
      <c r="Y2718" s="1"/>
      <c r="Z2718" s="1"/>
      <c r="AA2718" s="1"/>
      <c r="AB2718" s="1"/>
      <c r="AC2718" s="65"/>
    </row>
    <row r="2719" spans="2:29" x14ac:dyDescent="0.25">
      <c r="B2719" s="1"/>
      <c r="C2719" s="1"/>
      <c r="D2719" s="1"/>
      <c r="E2719" s="1"/>
      <c r="F2719" s="1"/>
      <c r="G2719" s="1"/>
      <c r="H2719" s="1"/>
      <c r="I2719" s="1"/>
      <c r="J2719" s="9"/>
      <c r="K2719" s="1"/>
      <c r="L2719" s="1"/>
      <c r="M2719" s="1"/>
      <c r="N2719" s="9"/>
      <c r="O2719" s="11"/>
      <c r="P2719" s="1"/>
      <c r="Q2719" s="1"/>
      <c r="R2719" s="1"/>
      <c r="S2719" s="1"/>
      <c r="T2719" s="1"/>
      <c r="U2719" s="1"/>
      <c r="V2719" s="9"/>
      <c r="W2719" s="1"/>
      <c r="X2719" s="1"/>
      <c r="Y2719" s="1"/>
      <c r="Z2719" s="1"/>
      <c r="AA2719" s="1"/>
      <c r="AB2719" s="1"/>
      <c r="AC2719" s="65"/>
    </row>
    <row r="2720" spans="2:29" x14ac:dyDescent="0.25">
      <c r="B2720" s="1"/>
      <c r="C2720" s="1"/>
      <c r="D2720" s="1"/>
      <c r="E2720" s="1"/>
      <c r="F2720" s="1"/>
      <c r="G2720" s="1"/>
      <c r="H2720" s="1"/>
      <c r="I2720" s="1"/>
      <c r="J2720" s="9"/>
      <c r="K2720" s="1"/>
      <c r="L2720" s="1"/>
      <c r="M2720" s="1"/>
      <c r="N2720" s="9"/>
      <c r="O2720" s="11"/>
      <c r="P2720" s="1"/>
      <c r="Q2720" s="1"/>
      <c r="R2720" s="1"/>
      <c r="S2720" s="1"/>
      <c r="T2720" s="1"/>
      <c r="U2720" s="1"/>
      <c r="V2720" s="9"/>
      <c r="W2720" s="1"/>
      <c r="X2720" s="1"/>
      <c r="Y2720" s="1"/>
      <c r="Z2720" s="1"/>
      <c r="AA2720" s="1"/>
      <c r="AB2720" s="1"/>
      <c r="AC2720" s="65"/>
    </row>
    <row r="2721" spans="2:29" x14ac:dyDescent="0.25">
      <c r="B2721" s="1"/>
      <c r="C2721" s="1"/>
      <c r="D2721" s="1"/>
      <c r="E2721" s="1"/>
      <c r="F2721" s="1"/>
      <c r="G2721" s="1"/>
      <c r="H2721" s="1"/>
      <c r="I2721" s="1"/>
      <c r="J2721" s="9"/>
      <c r="K2721" s="1"/>
      <c r="L2721" s="1"/>
      <c r="M2721" s="1"/>
      <c r="N2721" s="9"/>
      <c r="O2721" s="11"/>
      <c r="P2721" s="1"/>
      <c r="Q2721" s="1"/>
      <c r="R2721" s="1"/>
      <c r="S2721" s="1"/>
      <c r="T2721" s="1"/>
      <c r="U2721" s="1"/>
      <c r="V2721" s="9"/>
      <c r="W2721" s="1"/>
      <c r="X2721" s="1"/>
      <c r="Y2721" s="1"/>
      <c r="Z2721" s="1"/>
      <c r="AA2721" s="1"/>
      <c r="AB2721" s="1"/>
      <c r="AC2721" s="65"/>
    </row>
    <row r="2722" spans="2:29" x14ac:dyDescent="0.25">
      <c r="B2722" s="1"/>
      <c r="C2722" s="1"/>
      <c r="D2722" s="1"/>
      <c r="E2722" s="1"/>
      <c r="F2722" s="1"/>
      <c r="G2722" s="1"/>
      <c r="H2722" s="1"/>
      <c r="I2722" s="1"/>
      <c r="J2722" s="9"/>
      <c r="K2722" s="1"/>
      <c r="L2722" s="1"/>
      <c r="M2722" s="1"/>
      <c r="N2722" s="9"/>
      <c r="O2722" s="11"/>
      <c r="P2722" s="1"/>
      <c r="Q2722" s="1"/>
      <c r="R2722" s="1"/>
      <c r="S2722" s="1"/>
      <c r="T2722" s="1"/>
      <c r="U2722" s="1"/>
      <c r="V2722" s="9"/>
      <c r="W2722" s="1"/>
      <c r="X2722" s="1"/>
      <c r="Y2722" s="1"/>
      <c r="Z2722" s="1"/>
      <c r="AA2722" s="1"/>
      <c r="AB2722" s="1"/>
      <c r="AC2722" s="65"/>
    </row>
    <row r="2723" spans="2:29" x14ac:dyDescent="0.25">
      <c r="B2723" s="1"/>
      <c r="C2723" s="1"/>
      <c r="D2723" s="1"/>
      <c r="E2723" s="1"/>
      <c r="F2723" s="1"/>
      <c r="G2723" s="1"/>
      <c r="H2723" s="1"/>
      <c r="I2723" s="1"/>
      <c r="J2723" s="9"/>
      <c r="K2723" s="1"/>
      <c r="L2723" s="1"/>
      <c r="M2723" s="1"/>
      <c r="N2723" s="9"/>
      <c r="O2723" s="11"/>
      <c r="P2723" s="1"/>
      <c r="Q2723" s="1"/>
      <c r="R2723" s="1"/>
      <c r="S2723" s="1"/>
      <c r="T2723" s="1"/>
      <c r="U2723" s="1"/>
      <c r="V2723" s="9"/>
      <c r="W2723" s="1"/>
      <c r="X2723" s="1"/>
      <c r="Y2723" s="1"/>
      <c r="Z2723" s="1"/>
      <c r="AA2723" s="1"/>
      <c r="AB2723" s="1"/>
      <c r="AC2723" s="65"/>
    </row>
    <row r="2724" spans="2:29" x14ac:dyDescent="0.25">
      <c r="B2724" s="1"/>
      <c r="C2724" s="1"/>
      <c r="D2724" s="1"/>
      <c r="E2724" s="1"/>
      <c r="F2724" s="1"/>
      <c r="G2724" s="1"/>
      <c r="H2724" s="1"/>
      <c r="I2724" s="1"/>
      <c r="J2724" s="9"/>
      <c r="K2724" s="1"/>
      <c r="L2724" s="1"/>
      <c r="M2724" s="1"/>
      <c r="N2724" s="9"/>
      <c r="O2724" s="11"/>
      <c r="P2724" s="1"/>
      <c r="Q2724" s="1"/>
      <c r="R2724" s="1"/>
      <c r="S2724" s="1"/>
      <c r="T2724" s="1"/>
      <c r="U2724" s="1"/>
      <c r="V2724" s="9"/>
      <c r="W2724" s="1"/>
      <c r="X2724" s="1"/>
      <c r="Y2724" s="1"/>
      <c r="Z2724" s="1"/>
      <c r="AA2724" s="1"/>
      <c r="AB2724" s="1"/>
      <c r="AC2724" s="65"/>
    </row>
    <row r="2725" spans="2:29" x14ac:dyDescent="0.25">
      <c r="B2725" s="1"/>
      <c r="C2725" s="1"/>
      <c r="D2725" s="1"/>
      <c r="E2725" s="1"/>
      <c r="F2725" s="1"/>
      <c r="G2725" s="1"/>
      <c r="H2725" s="1"/>
      <c r="I2725" s="1"/>
      <c r="J2725" s="9"/>
      <c r="K2725" s="1"/>
      <c r="L2725" s="1"/>
      <c r="M2725" s="1"/>
      <c r="N2725" s="9"/>
      <c r="O2725" s="11"/>
      <c r="P2725" s="1"/>
      <c r="Q2725" s="1"/>
      <c r="R2725" s="1"/>
      <c r="S2725" s="1"/>
      <c r="T2725" s="1"/>
      <c r="U2725" s="1"/>
      <c r="V2725" s="9"/>
      <c r="W2725" s="1"/>
      <c r="X2725" s="1"/>
      <c r="Y2725" s="1"/>
      <c r="Z2725" s="1"/>
      <c r="AA2725" s="1"/>
      <c r="AB2725" s="1"/>
      <c r="AC2725" s="65"/>
    </row>
    <row r="2726" spans="2:29" x14ac:dyDescent="0.25">
      <c r="B2726" s="1"/>
      <c r="C2726" s="1"/>
      <c r="D2726" s="1"/>
      <c r="E2726" s="1"/>
      <c r="F2726" s="1"/>
      <c r="G2726" s="1"/>
      <c r="H2726" s="1"/>
      <c r="I2726" s="1"/>
      <c r="J2726" s="9"/>
      <c r="K2726" s="1"/>
      <c r="L2726" s="1"/>
      <c r="M2726" s="1"/>
      <c r="N2726" s="9"/>
      <c r="O2726" s="11"/>
      <c r="P2726" s="1"/>
      <c r="Q2726" s="1"/>
      <c r="R2726" s="1"/>
      <c r="S2726" s="1"/>
      <c r="T2726" s="1"/>
      <c r="U2726" s="1"/>
      <c r="V2726" s="9"/>
      <c r="W2726" s="1"/>
      <c r="X2726" s="1"/>
      <c r="Y2726" s="1"/>
      <c r="Z2726" s="1"/>
      <c r="AA2726" s="1"/>
      <c r="AB2726" s="1"/>
      <c r="AC2726" s="65"/>
    </row>
    <row r="2727" spans="2:29" x14ac:dyDescent="0.25">
      <c r="B2727" s="1"/>
      <c r="C2727" s="1"/>
      <c r="D2727" s="1"/>
      <c r="E2727" s="1"/>
      <c r="F2727" s="1"/>
      <c r="G2727" s="1"/>
      <c r="H2727" s="1"/>
      <c r="I2727" s="1"/>
      <c r="J2727" s="9"/>
      <c r="K2727" s="1"/>
      <c r="L2727" s="1"/>
      <c r="M2727" s="1"/>
      <c r="N2727" s="9"/>
      <c r="O2727" s="11"/>
      <c r="P2727" s="1"/>
      <c r="Q2727" s="1"/>
      <c r="R2727" s="1"/>
      <c r="S2727" s="1"/>
      <c r="T2727" s="1"/>
      <c r="U2727" s="1"/>
      <c r="V2727" s="9"/>
      <c r="W2727" s="1"/>
      <c r="X2727" s="1"/>
      <c r="Y2727" s="1"/>
      <c r="Z2727" s="1"/>
      <c r="AA2727" s="1"/>
      <c r="AB2727" s="1"/>
      <c r="AC2727" s="65"/>
    </row>
    <row r="2728" spans="2:29" x14ac:dyDescent="0.25">
      <c r="B2728" s="1"/>
      <c r="C2728" s="1"/>
      <c r="D2728" s="1"/>
      <c r="E2728" s="1"/>
      <c r="F2728" s="1"/>
      <c r="G2728" s="1"/>
      <c r="H2728" s="1"/>
      <c r="I2728" s="1"/>
      <c r="J2728" s="9"/>
      <c r="K2728" s="1"/>
      <c r="L2728" s="1"/>
      <c r="M2728" s="1"/>
      <c r="N2728" s="9"/>
      <c r="O2728" s="11"/>
      <c r="P2728" s="1"/>
      <c r="Q2728" s="1"/>
      <c r="R2728" s="1"/>
      <c r="S2728" s="1"/>
      <c r="T2728" s="1"/>
      <c r="U2728" s="1"/>
      <c r="V2728" s="9"/>
      <c r="W2728" s="1"/>
      <c r="X2728" s="1"/>
      <c r="Y2728" s="1"/>
      <c r="Z2728" s="1"/>
      <c r="AA2728" s="1"/>
      <c r="AB2728" s="1"/>
      <c r="AC2728" s="65"/>
    </row>
    <row r="2729" spans="2:29" x14ac:dyDescent="0.25">
      <c r="B2729" s="1"/>
      <c r="C2729" s="1"/>
      <c r="D2729" s="1"/>
      <c r="E2729" s="1"/>
      <c r="F2729" s="1"/>
      <c r="G2729" s="1"/>
      <c r="H2729" s="1"/>
      <c r="I2729" s="1"/>
      <c r="J2729" s="9"/>
      <c r="K2729" s="1"/>
      <c r="L2729" s="1"/>
      <c r="M2729" s="1"/>
      <c r="N2729" s="9"/>
      <c r="O2729" s="11"/>
      <c r="P2729" s="1"/>
      <c r="Q2729" s="1"/>
      <c r="R2729" s="1"/>
      <c r="S2729" s="1"/>
      <c r="T2729" s="1"/>
      <c r="U2729" s="1"/>
      <c r="V2729" s="9"/>
      <c r="W2729" s="1"/>
      <c r="X2729" s="1"/>
      <c r="Y2729" s="1"/>
      <c r="Z2729" s="1"/>
      <c r="AA2729" s="1"/>
      <c r="AB2729" s="1"/>
      <c r="AC2729" s="65"/>
    </row>
    <row r="2730" spans="2:29" x14ac:dyDescent="0.25">
      <c r="B2730" s="1"/>
      <c r="C2730" s="1"/>
      <c r="D2730" s="1"/>
      <c r="E2730" s="1"/>
      <c r="F2730" s="1"/>
      <c r="G2730" s="1"/>
      <c r="H2730" s="1"/>
      <c r="I2730" s="1"/>
      <c r="J2730" s="9"/>
      <c r="K2730" s="1"/>
      <c r="L2730" s="1"/>
      <c r="M2730" s="1"/>
      <c r="N2730" s="9"/>
      <c r="O2730" s="11"/>
      <c r="P2730" s="1"/>
      <c r="Q2730" s="1"/>
      <c r="R2730" s="1"/>
      <c r="S2730" s="1"/>
      <c r="T2730" s="1"/>
      <c r="U2730" s="1"/>
      <c r="V2730" s="9"/>
      <c r="W2730" s="1"/>
      <c r="X2730" s="1"/>
      <c r="Y2730" s="1"/>
      <c r="Z2730" s="1"/>
      <c r="AA2730" s="1"/>
      <c r="AB2730" s="1"/>
      <c r="AC2730" s="65"/>
    </row>
    <row r="2731" spans="2:29" x14ac:dyDescent="0.25">
      <c r="B2731" s="1"/>
      <c r="C2731" s="1"/>
      <c r="D2731" s="1"/>
      <c r="E2731" s="1"/>
      <c r="F2731" s="1"/>
      <c r="G2731" s="1"/>
      <c r="H2731" s="1"/>
      <c r="I2731" s="1"/>
      <c r="J2731" s="9"/>
      <c r="K2731" s="1"/>
      <c r="L2731" s="1"/>
      <c r="M2731" s="1"/>
      <c r="N2731" s="9"/>
      <c r="O2731" s="11"/>
      <c r="P2731" s="1"/>
      <c r="Q2731" s="1"/>
      <c r="R2731" s="1"/>
      <c r="S2731" s="1"/>
      <c r="T2731" s="1"/>
      <c r="U2731" s="1"/>
      <c r="V2731" s="9"/>
      <c r="W2731" s="1"/>
      <c r="X2731" s="1"/>
      <c r="Y2731" s="1"/>
      <c r="Z2731" s="1"/>
      <c r="AA2731" s="1"/>
      <c r="AB2731" s="1"/>
      <c r="AC2731" s="65"/>
    </row>
    <row r="2732" spans="2:29" x14ac:dyDescent="0.25">
      <c r="B2732" s="1"/>
      <c r="C2732" s="1"/>
      <c r="D2732" s="1"/>
      <c r="E2732" s="1"/>
      <c r="F2732" s="1"/>
      <c r="G2732" s="1"/>
      <c r="H2732" s="1"/>
      <c r="I2732" s="1"/>
      <c r="J2732" s="9"/>
      <c r="K2732" s="1"/>
      <c r="L2732" s="1"/>
      <c r="M2732" s="1"/>
      <c r="N2732" s="9"/>
      <c r="O2732" s="11"/>
      <c r="P2732" s="1"/>
      <c r="Q2732" s="1"/>
      <c r="R2732" s="1"/>
      <c r="S2732" s="1"/>
      <c r="T2732" s="1"/>
      <c r="U2732" s="1"/>
      <c r="V2732" s="9"/>
      <c r="W2732" s="1"/>
      <c r="X2732" s="1"/>
      <c r="Y2732" s="1"/>
      <c r="Z2732" s="1"/>
      <c r="AA2732" s="1"/>
      <c r="AB2732" s="1"/>
      <c r="AC2732" s="65"/>
    </row>
    <row r="2733" spans="2:29" x14ac:dyDescent="0.25">
      <c r="B2733" s="1"/>
      <c r="C2733" s="1"/>
      <c r="D2733" s="1"/>
      <c r="E2733" s="1"/>
      <c r="F2733" s="1"/>
      <c r="G2733" s="1"/>
      <c r="H2733" s="1"/>
      <c r="I2733" s="1"/>
      <c r="J2733" s="9"/>
      <c r="K2733" s="1"/>
      <c r="L2733" s="1"/>
      <c r="M2733" s="1"/>
      <c r="N2733" s="9"/>
      <c r="O2733" s="11"/>
      <c r="P2733" s="1"/>
      <c r="Q2733" s="1"/>
      <c r="R2733" s="1"/>
      <c r="S2733" s="1"/>
      <c r="T2733" s="1"/>
      <c r="U2733" s="1"/>
      <c r="V2733" s="9"/>
      <c r="W2733" s="1"/>
      <c r="X2733" s="1"/>
      <c r="Y2733" s="1"/>
      <c r="Z2733" s="1"/>
      <c r="AA2733" s="1"/>
      <c r="AB2733" s="1"/>
      <c r="AC2733" s="65"/>
    </row>
    <row r="2734" spans="2:29" x14ac:dyDescent="0.25">
      <c r="B2734" s="1"/>
      <c r="C2734" s="1"/>
      <c r="D2734" s="1"/>
      <c r="E2734" s="1"/>
      <c r="F2734" s="1"/>
      <c r="G2734" s="1"/>
      <c r="H2734" s="1"/>
      <c r="I2734" s="1"/>
      <c r="J2734" s="9"/>
      <c r="K2734" s="1"/>
      <c r="L2734" s="1"/>
      <c r="M2734" s="1"/>
      <c r="N2734" s="9"/>
      <c r="O2734" s="11"/>
      <c r="P2734" s="1"/>
      <c r="Q2734" s="1"/>
      <c r="R2734" s="1"/>
      <c r="S2734" s="1"/>
      <c r="T2734" s="1"/>
      <c r="U2734" s="1"/>
      <c r="V2734" s="9"/>
      <c r="W2734" s="1"/>
      <c r="X2734" s="1"/>
      <c r="Y2734" s="1"/>
      <c r="Z2734" s="1"/>
      <c r="AA2734" s="1"/>
      <c r="AB2734" s="1"/>
      <c r="AC2734" s="65"/>
    </row>
    <row r="2735" spans="2:29" x14ac:dyDescent="0.25">
      <c r="B2735" s="1"/>
      <c r="C2735" s="1"/>
      <c r="D2735" s="1"/>
      <c r="E2735" s="1"/>
      <c r="F2735" s="1"/>
      <c r="G2735" s="1"/>
      <c r="H2735" s="1"/>
      <c r="I2735" s="1"/>
      <c r="J2735" s="9"/>
      <c r="K2735" s="1"/>
      <c r="L2735" s="1"/>
      <c r="M2735" s="1"/>
      <c r="N2735" s="9"/>
      <c r="O2735" s="11"/>
      <c r="P2735" s="1"/>
      <c r="Q2735" s="1"/>
      <c r="R2735" s="1"/>
      <c r="S2735" s="1"/>
      <c r="T2735" s="1"/>
      <c r="U2735" s="1"/>
      <c r="V2735" s="9"/>
      <c r="W2735" s="1"/>
      <c r="X2735" s="1"/>
      <c r="Y2735" s="1"/>
      <c r="Z2735" s="1"/>
      <c r="AA2735" s="1"/>
      <c r="AB2735" s="1"/>
      <c r="AC2735" s="65"/>
    </row>
    <row r="2736" spans="2:29" x14ac:dyDescent="0.25">
      <c r="B2736" s="1"/>
      <c r="C2736" s="1"/>
      <c r="D2736" s="1"/>
      <c r="E2736" s="1"/>
      <c r="F2736" s="1"/>
      <c r="G2736" s="1"/>
      <c r="H2736" s="1"/>
      <c r="I2736" s="1"/>
      <c r="J2736" s="9"/>
      <c r="K2736" s="1"/>
      <c r="L2736" s="1"/>
      <c r="M2736" s="1"/>
      <c r="N2736" s="9"/>
      <c r="O2736" s="11"/>
      <c r="P2736" s="1"/>
      <c r="Q2736" s="1"/>
      <c r="R2736" s="1"/>
      <c r="S2736" s="1"/>
      <c r="T2736" s="1"/>
      <c r="U2736" s="1"/>
      <c r="V2736" s="9"/>
      <c r="W2736" s="1"/>
      <c r="X2736" s="1"/>
      <c r="Y2736" s="1"/>
      <c r="Z2736" s="1"/>
      <c r="AA2736" s="1"/>
      <c r="AB2736" s="1"/>
      <c r="AC2736" s="65"/>
    </row>
    <row r="2737" spans="2:29" x14ac:dyDescent="0.25">
      <c r="B2737" s="1"/>
      <c r="C2737" s="1"/>
      <c r="D2737" s="1"/>
      <c r="E2737" s="1"/>
      <c r="F2737" s="1"/>
      <c r="G2737" s="1"/>
      <c r="H2737" s="1"/>
      <c r="I2737" s="1"/>
      <c r="J2737" s="9"/>
      <c r="K2737" s="1"/>
      <c r="L2737" s="1"/>
      <c r="M2737" s="1"/>
      <c r="N2737" s="9"/>
      <c r="O2737" s="11"/>
      <c r="P2737" s="1"/>
      <c r="Q2737" s="1"/>
      <c r="R2737" s="1"/>
      <c r="S2737" s="1"/>
      <c r="T2737" s="1"/>
      <c r="U2737" s="1"/>
      <c r="V2737" s="9"/>
      <c r="W2737" s="1"/>
      <c r="X2737" s="1"/>
      <c r="Y2737" s="1"/>
      <c r="Z2737" s="1"/>
      <c r="AA2737" s="1"/>
      <c r="AB2737" s="1"/>
      <c r="AC2737" s="65"/>
    </row>
    <row r="2738" spans="2:29" x14ac:dyDescent="0.25">
      <c r="B2738" s="1"/>
      <c r="C2738" s="1"/>
      <c r="D2738" s="1"/>
      <c r="E2738" s="1"/>
      <c r="F2738" s="1"/>
      <c r="G2738" s="1"/>
      <c r="H2738" s="1"/>
      <c r="I2738" s="1"/>
      <c r="J2738" s="9"/>
      <c r="K2738" s="1"/>
      <c r="L2738" s="1"/>
      <c r="M2738" s="1"/>
      <c r="N2738" s="9"/>
      <c r="O2738" s="11"/>
      <c r="P2738" s="1"/>
      <c r="Q2738" s="1"/>
      <c r="R2738" s="1"/>
      <c r="S2738" s="1"/>
      <c r="T2738" s="1"/>
      <c r="U2738" s="1"/>
      <c r="V2738" s="9"/>
      <c r="W2738" s="1"/>
      <c r="X2738" s="1"/>
      <c r="Y2738" s="1"/>
      <c r="Z2738" s="1"/>
      <c r="AA2738" s="1"/>
      <c r="AB2738" s="1"/>
      <c r="AC2738" s="65"/>
    </row>
    <row r="2739" spans="2:29" x14ac:dyDescent="0.25">
      <c r="B2739" s="1"/>
      <c r="C2739" s="1"/>
      <c r="D2739" s="1"/>
      <c r="E2739" s="1"/>
      <c r="F2739" s="1"/>
      <c r="G2739" s="1"/>
      <c r="H2739" s="1"/>
      <c r="I2739" s="1"/>
      <c r="J2739" s="9"/>
      <c r="K2739" s="1"/>
      <c r="L2739" s="1"/>
      <c r="M2739" s="1"/>
      <c r="N2739" s="9"/>
      <c r="O2739" s="11"/>
      <c r="P2739" s="1"/>
      <c r="Q2739" s="1"/>
      <c r="R2739" s="1"/>
      <c r="S2739" s="1"/>
      <c r="T2739" s="1"/>
      <c r="U2739" s="1"/>
      <c r="V2739" s="9"/>
      <c r="W2739" s="1"/>
      <c r="X2739" s="1"/>
      <c r="Y2739" s="1"/>
      <c r="Z2739" s="1"/>
      <c r="AA2739" s="1"/>
      <c r="AB2739" s="1"/>
      <c r="AC2739" s="65"/>
    </row>
    <row r="2740" spans="2:29" x14ac:dyDescent="0.25">
      <c r="B2740" s="1"/>
      <c r="C2740" s="1"/>
      <c r="D2740" s="1"/>
      <c r="E2740" s="1"/>
      <c r="F2740" s="1"/>
      <c r="G2740" s="1"/>
      <c r="H2740" s="1"/>
      <c r="I2740" s="1"/>
      <c r="J2740" s="9"/>
      <c r="K2740" s="1"/>
      <c r="L2740" s="1"/>
      <c r="M2740" s="1"/>
      <c r="N2740" s="9"/>
      <c r="O2740" s="11"/>
      <c r="P2740" s="1"/>
      <c r="Q2740" s="1"/>
      <c r="R2740" s="1"/>
      <c r="S2740" s="1"/>
      <c r="T2740" s="1"/>
      <c r="U2740" s="1"/>
      <c r="V2740" s="9"/>
      <c r="W2740" s="1"/>
      <c r="X2740" s="1"/>
      <c r="Y2740" s="1"/>
      <c r="Z2740" s="1"/>
      <c r="AA2740" s="1"/>
      <c r="AB2740" s="1"/>
      <c r="AC2740" s="65"/>
    </row>
    <row r="2741" spans="2:29" x14ac:dyDescent="0.25">
      <c r="B2741" s="1"/>
      <c r="C2741" s="1"/>
      <c r="D2741" s="1"/>
      <c r="E2741" s="1"/>
      <c r="F2741" s="1"/>
      <c r="G2741" s="1"/>
      <c r="H2741" s="1"/>
      <c r="I2741" s="1"/>
      <c r="J2741" s="9"/>
      <c r="K2741" s="1"/>
      <c r="L2741" s="1"/>
      <c r="M2741" s="1"/>
      <c r="N2741" s="9"/>
      <c r="O2741" s="11"/>
      <c r="P2741" s="1"/>
      <c r="Q2741" s="1"/>
      <c r="R2741" s="1"/>
      <c r="S2741" s="1"/>
      <c r="T2741" s="1"/>
      <c r="U2741" s="1"/>
      <c r="V2741" s="9"/>
      <c r="W2741" s="1"/>
      <c r="X2741" s="1"/>
      <c r="Y2741" s="1"/>
      <c r="Z2741" s="1"/>
      <c r="AA2741" s="1"/>
      <c r="AB2741" s="1"/>
      <c r="AC2741" s="65"/>
    </row>
    <row r="2742" spans="2:29" x14ac:dyDescent="0.25">
      <c r="B2742" s="1"/>
      <c r="C2742" s="1"/>
      <c r="D2742" s="1"/>
      <c r="E2742" s="1"/>
      <c r="F2742" s="1"/>
      <c r="G2742" s="1"/>
      <c r="H2742" s="1"/>
      <c r="I2742" s="1"/>
      <c r="J2742" s="9"/>
      <c r="K2742" s="1"/>
      <c r="L2742" s="1"/>
      <c r="M2742" s="1"/>
      <c r="N2742" s="9"/>
      <c r="O2742" s="11"/>
      <c r="P2742" s="1"/>
      <c r="Q2742" s="1"/>
      <c r="R2742" s="1"/>
      <c r="S2742" s="1"/>
      <c r="T2742" s="1"/>
      <c r="U2742" s="1"/>
      <c r="V2742" s="9"/>
      <c r="W2742" s="1"/>
      <c r="X2742" s="1"/>
      <c r="Y2742" s="1"/>
      <c r="Z2742" s="1"/>
      <c r="AA2742" s="1"/>
      <c r="AB2742" s="1"/>
      <c r="AC2742" s="65"/>
    </row>
    <row r="2743" spans="2:29" x14ac:dyDescent="0.25">
      <c r="B2743" s="1"/>
      <c r="C2743" s="1"/>
      <c r="D2743" s="1"/>
      <c r="E2743" s="1"/>
      <c r="F2743" s="1"/>
      <c r="G2743" s="1"/>
      <c r="H2743" s="1"/>
      <c r="I2743" s="1"/>
      <c r="J2743" s="9"/>
      <c r="K2743" s="1"/>
      <c r="L2743" s="1"/>
      <c r="M2743" s="1"/>
      <c r="N2743" s="9"/>
      <c r="O2743" s="11"/>
      <c r="P2743" s="1"/>
      <c r="Q2743" s="1"/>
      <c r="R2743" s="1"/>
      <c r="S2743" s="1"/>
      <c r="T2743" s="1"/>
      <c r="U2743" s="1"/>
      <c r="V2743" s="9"/>
      <c r="W2743" s="1"/>
      <c r="X2743" s="1"/>
      <c r="Y2743" s="1"/>
      <c r="Z2743" s="1"/>
      <c r="AA2743" s="1"/>
      <c r="AB2743" s="1"/>
      <c r="AC2743" s="65"/>
    </row>
    <row r="2744" spans="2:29" x14ac:dyDescent="0.25">
      <c r="B2744" s="1"/>
      <c r="C2744" s="1"/>
      <c r="D2744" s="1"/>
      <c r="E2744" s="1"/>
      <c r="F2744" s="1"/>
      <c r="G2744" s="1"/>
      <c r="H2744" s="1"/>
      <c r="I2744" s="1"/>
      <c r="J2744" s="9"/>
      <c r="K2744" s="1"/>
      <c r="L2744" s="1"/>
      <c r="M2744" s="1"/>
      <c r="N2744" s="9"/>
      <c r="O2744" s="11"/>
      <c r="P2744" s="1"/>
      <c r="Q2744" s="1"/>
      <c r="R2744" s="1"/>
      <c r="S2744" s="1"/>
      <c r="T2744" s="1"/>
      <c r="U2744" s="1"/>
      <c r="V2744" s="9"/>
      <c r="W2744" s="1"/>
      <c r="X2744" s="1"/>
      <c r="Y2744" s="1"/>
      <c r="Z2744" s="1"/>
      <c r="AA2744" s="1"/>
      <c r="AB2744" s="1"/>
      <c r="AC2744" s="65"/>
    </row>
    <row r="2745" spans="2:29" x14ac:dyDescent="0.25">
      <c r="B2745" s="1"/>
      <c r="C2745" s="1"/>
      <c r="D2745" s="1"/>
      <c r="E2745" s="1"/>
      <c r="F2745" s="1"/>
      <c r="G2745" s="1"/>
      <c r="H2745" s="1"/>
      <c r="I2745" s="1"/>
      <c r="J2745" s="9"/>
      <c r="K2745" s="1"/>
      <c r="L2745" s="1"/>
      <c r="M2745" s="1"/>
      <c r="N2745" s="9"/>
      <c r="O2745" s="11"/>
      <c r="P2745" s="1"/>
      <c r="Q2745" s="1"/>
      <c r="R2745" s="1"/>
      <c r="S2745" s="1"/>
      <c r="T2745" s="1"/>
      <c r="U2745" s="1"/>
      <c r="V2745" s="9"/>
      <c r="W2745" s="1"/>
      <c r="X2745" s="1"/>
      <c r="Y2745" s="1"/>
      <c r="Z2745" s="1"/>
      <c r="AA2745" s="1"/>
      <c r="AB2745" s="1"/>
      <c r="AC2745" s="65"/>
    </row>
    <row r="2746" spans="2:29" x14ac:dyDescent="0.25">
      <c r="B2746" s="1"/>
      <c r="C2746" s="1"/>
      <c r="D2746" s="1"/>
      <c r="E2746" s="1"/>
      <c r="F2746" s="1"/>
      <c r="G2746" s="1"/>
      <c r="H2746" s="1"/>
      <c r="I2746" s="1"/>
      <c r="J2746" s="9"/>
      <c r="K2746" s="1"/>
      <c r="L2746" s="1"/>
      <c r="M2746" s="1"/>
      <c r="N2746" s="9"/>
      <c r="O2746" s="11"/>
      <c r="P2746" s="1"/>
      <c r="Q2746" s="1"/>
      <c r="R2746" s="1"/>
      <c r="S2746" s="1"/>
      <c r="T2746" s="1"/>
      <c r="U2746" s="1"/>
      <c r="V2746" s="9"/>
      <c r="W2746" s="1"/>
      <c r="X2746" s="1"/>
      <c r="Y2746" s="1"/>
      <c r="Z2746" s="1"/>
      <c r="AA2746" s="1"/>
      <c r="AB2746" s="1"/>
      <c r="AC2746" s="65"/>
    </row>
    <row r="2747" spans="2:29" x14ac:dyDescent="0.25">
      <c r="B2747" s="1"/>
      <c r="C2747" s="1"/>
      <c r="D2747" s="1"/>
      <c r="E2747" s="1"/>
      <c r="F2747" s="1"/>
      <c r="G2747" s="1"/>
      <c r="H2747" s="1"/>
      <c r="I2747" s="1"/>
      <c r="J2747" s="9"/>
      <c r="K2747" s="1"/>
      <c r="L2747" s="1"/>
      <c r="M2747" s="1"/>
      <c r="N2747" s="9"/>
      <c r="O2747" s="11"/>
      <c r="P2747" s="1"/>
      <c r="Q2747" s="1"/>
      <c r="R2747" s="1"/>
      <c r="S2747" s="1"/>
      <c r="T2747" s="1"/>
      <c r="U2747" s="1"/>
      <c r="V2747" s="9"/>
      <c r="W2747" s="1"/>
      <c r="X2747" s="1"/>
      <c r="Y2747" s="1"/>
      <c r="Z2747" s="1"/>
      <c r="AA2747" s="1"/>
      <c r="AB2747" s="1"/>
      <c r="AC2747" s="65"/>
    </row>
    <row r="2748" spans="2:29" x14ac:dyDescent="0.25">
      <c r="B2748" s="1"/>
      <c r="C2748" s="1"/>
      <c r="D2748" s="1"/>
      <c r="E2748" s="1"/>
      <c r="F2748" s="1"/>
      <c r="G2748" s="1"/>
      <c r="H2748" s="1"/>
      <c r="I2748" s="1"/>
      <c r="J2748" s="9"/>
      <c r="K2748" s="1"/>
      <c r="L2748" s="1"/>
      <c r="M2748" s="1"/>
      <c r="N2748" s="9"/>
      <c r="O2748" s="11"/>
      <c r="P2748" s="1"/>
      <c r="Q2748" s="1"/>
      <c r="R2748" s="1"/>
      <c r="S2748" s="1"/>
      <c r="T2748" s="1"/>
      <c r="U2748" s="1"/>
      <c r="V2748" s="9"/>
      <c r="W2748" s="1"/>
      <c r="X2748" s="1"/>
      <c r="Y2748" s="1"/>
      <c r="Z2748" s="1"/>
      <c r="AA2748" s="1"/>
      <c r="AB2748" s="1"/>
      <c r="AC2748" s="65"/>
    </row>
    <row r="2749" spans="2:29" x14ac:dyDescent="0.25">
      <c r="B2749" s="1"/>
      <c r="C2749" s="1"/>
      <c r="D2749" s="1"/>
      <c r="E2749" s="1"/>
      <c r="F2749" s="1"/>
      <c r="G2749" s="1"/>
      <c r="H2749" s="1"/>
      <c r="I2749" s="1"/>
      <c r="J2749" s="9"/>
      <c r="K2749" s="1"/>
      <c r="L2749" s="1"/>
      <c r="M2749" s="1"/>
      <c r="N2749" s="9"/>
      <c r="O2749" s="11"/>
      <c r="P2749" s="1"/>
      <c r="Q2749" s="1"/>
      <c r="R2749" s="1"/>
      <c r="S2749" s="1"/>
      <c r="T2749" s="1"/>
      <c r="U2749" s="1"/>
      <c r="V2749" s="9"/>
      <c r="W2749" s="1"/>
      <c r="X2749" s="1"/>
      <c r="Y2749" s="1"/>
      <c r="Z2749" s="1"/>
      <c r="AA2749" s="1"/>
      <c r="AB2749" s="1"/>
      <c r="AC2749" s="65"/>
    </row>
    <row r="2750" spans="2:29" x14ac:dyDescent="0.25">
      <c r="B2750" s="1"/>
      <c r="C2750" s="1"/>
      <c r="D2750" s="1"/>
      <c r="E2750" s="1"/>
      <c r="F2750" s="1"/>
      <c r="G2750" s="1"/>
      <c r="H2750" s="1"/>
      <c r="I2750" s="1"/>
      <c r="J2750" s="9"/>
      <c r="K2750" s="1"/>
      <c r="L2750" s="1"/>
      <c r="M2750" s="1"/>
      <c r="N2750" s="9"/>
      <c r="O2750" s="11"/>
      <c r="P2750" s="1"/>
      <c r="Q2750" s="1"/>
      <c r="R2750" s="1"/>
      <c r="S2750" s="1"/>
      <c r="T2750" s="1"/>
      <c r="U2750" s="1"/>
      <c r="V2750" s="9"/>
      <c r="W2750" s="1"/>
      <c r="X2750" s="1"/>
      <c r="Y2750" s="1"/>
      <c r="Z2750" s="1"/>
      <c r="AA2750" s="1"/>
      <c r="AB2750" s="1"/>
      <c r="AC2750" s="65"/>
    </row>
    <row r="2751" spans="2:29" x14ac:dyDescent="0.25">
      <c r="B2751" s="1"/>
      <c r="C2751" s="1"/>
      <c r="D2751" s="1"/>
      <c r="E2751" s="1"/>
      <c r="F2751" s="1"/>
      <c r="G2751" s="1"/>
      <c r="H2751" s="1"/>
      <c r="I2751" s="1"/>
      <c r="J2751" s="9"/>
      <c r="K2751" s="1"/>
      <c r="L2751" s="1"/>
      <c r="M2751" s="1"/>
      <c r="N2751" s="9"/>
      <c r="O2751" s="11"/>
      <c r="P2751" s="1"/>
      <c r="Q2751" s="1"/>
      <c r="R2751" s="1"/>
      <c r="S2751" s="1"/>
      <c r="T2751" s="1"/>
      <c r="U2751" s="1"/>
      <c r="V2751" s="9"/>
      <c r="W2751" s="1"/>
      <c r="X2751" s="1"/>
      <c r="Y2751" s="1"/>
      <c r="Z2751" s="1"/>
      <c r="AA2751" s="1"/>
      <c r="AB2751" s="1"/>
      <c r="AC2751" s="65"/>
    </row>
    <row r="2752" spans="2:29" x14ac:dyDescent="0.25">
      <c r="B2752" s="1"/>
      <c r="C2752" s="1"/>
      <c r="D2752" s="1"/>
      <c r="E2752" s="1"/>
      <c r="F2752" s="1"/>
      <c r="G2752" s="1"/>
      <c r="H2752" s="1"/>
      <c r="I2752" s="1"/>
      <c r="J2752" s="9"/>
      <c r="K2752" s="1"/>
      <c r="L2752" s="1"/>
      <c r="M2752" s="1"/>
      <c r="N2752" s="9"/>
      <c r="O2752" s="11"/>
      <c r="P2752" s="1"/>
      <c r="Q2752" s="1"/>
      <c r="R2752" s="1"/>
      <c r="S2752" s="1"/>
      <c r="T2752" s="1"/>
      <c r="U2752" s="1"/>
      <c r="V2752" s="9"/>
      <c r="W2752" s="1"/>
      <c r="X2752" s="1"/>
      <c r="Y2752" s="1"/>
      <c r="Z2752" s="1"/>
      <c r="AA2752" s="1"/>
      <c r="AB2752" s="1"/>
      <c r="AC2752" s="65"/>
    </row>
    <row r="2753" spans="2:29" x14ac:dyDescent="0.25">
      <c r="B2753" s="1"/>
      <c r="C2753" s="1"/>
      <c r="D2753" s="1"/>
      <c r="E2753" s="1"/>
      <c r="F2753" s="1"/>
      <c r="G2753" s="1"/>
      <c r="H2753" s="1"/>
      <c r="I2753" s="1"/>
      <c r="J2753" s="9"/>
      <c r="K2753" s="1"/>
      <c r="L2753" s="1"/>
      <c r="M2753" s="1"/>
      <c r="N2753" s="9"/>
      <c r="O2753" s="11"/>
      <c r="P2753" s="1"/>
      <c r="Q2753" s="1"/>
      <c r="R2753" s="1"/>
      <c r="S2753" s="1"/>
      <c r="T2753" s="1"/>
      <c r="U2753" s="1"/>
      <c r="V2753" s="9"/>
      <c r="W2753" s="1"/>
      <c r="X2753" s="1"/>
      <c r="Y2753" s="1"/>
      <c r="Z2753" s="1"/>
      <c r="AA2753" s="1"/>
      <c r="AB2753" s="1"/>
      <c r="AC2753" s="65"/>
    </row>
    <row r="2754" spans="2:29" x14ac:dyDescent="0.25">
      <c r="B2754" s="1"/>
      <c r="C2754" s="1"/>
      <c r="D2754" s="1"/>
      <c r="E2754" s="1"/>
      <c r="F2754" s="1"/>
      <c r="G2754" s="1"/>
      <c r="H2754" s="1"/>
      <c r="I2754" s="1"/>
      <c r="J2754" s="9"/>
      <c r="K2754" s="1"/>
      <c r="L2754" s="1"/>
      <c r="M2754" s="1"/>
      <c r="N2754" s="9"/>
      <c r="O2754" s="11"/>
      <c r="P2754" s="1"/>
      <c r="Q2754" s="1"/>
      <c r="R2754" s="1"/>
      <c r="S2754" s="1"/>
      <c r="T2754" s="1"/>
      <c r="U2754" s="1"/>
      <c r="V2754" s="9"/>
      <c r="W2754" s="1"/>
      <c r="X2754" s="1"/>
      <c r="Y2754" s="1"/>
      <c r="Z2754" s="1"/>
      <c r="AA2754" s="1"/>
      <c r="AB2754" s="1"/>
      <c r="AC2754" s="65"/>
    </row>
    <row r="2755" spans="2:29" x14ac:dyDescent="0.25">
      <c r="B2755" s="1"/>
      <c r="C2755" s="1"/>
      <c r="D2755" s="1"/>
      <c r="E2755" s="1"/>
      <c r="F2755" s="1"/>
      <c r="G2755" s="1"/>
      <c r="H2755" s="1"/>
      <c r="I2755" s="1"/>
      <c r="J2755" s="9"/>
      <c r="K2755" s="1"/>
      <c r="L2755" s="1"/>
      <c r="M2755" s="1"/>
      <c r="N2755" s="9"/>
      <c r="O2755" s="11"/>
      <c r="P2755" s="1"/>
      <c r="Q2755" s="1"/>
      <c r="R2755" s="1"/>
      <c r="S2755" s="1"/>
      <c r="T2755" s="1"/>
      <c r="U2755" s="1"/>
      <c r="V2755" s="9"/>
      <c r="W2755" s="1"/>
      <c r="X2755" s="1"/>
      <c r="Y2755" s="1"/>
      <c r="Z2755" s="1"/>
      <c r="AA2755" s="1"/>
      <c r="AB2755" s="1"/>
      <c r="AC2755" s="65"/>
    </row>
    <row r="2756" spans="2:29" x14ac:dyDescent="0.25">
      <c r="B2756" s="1"/>
      <c r="C2756" s="1"/>
      <c r="D2756" s="1"/>
      <c r="E2756" s="1"/>
      <c r="F2756" s="1"/>
      <c r="G2756" s="1"/>
      <c r="H2756" s="1"/>
      <c r="I2756" s="1"/>
      <c r="J2756" s="9"/>
      <c r="K2756" s="1"/>
      <c r="L2756" s="1"/>
      <c r="M2756" s="1"/>
      <c r="N2756" s="9"/>
      <c r="O2756" s="11"/>
      <c r="P2756" s="1"/>
      <c r="Q2756" s="1"/>
      <c r="R2756" s="1"/>
      <c r="S2756" s="1"/>
      <c r="T2756" s="1"/>
      <c r="U2756" s="1"/>
      <c r="V2756" s="9"/>
      <c r="W2756" s="1"/>
      <c r="X2756" s="1"/>
      <c r="Y2756" s="1"/>
      <c r="Z2756" s="1"/>
      <c r="AA2756" s="1"/>
      <c r="AB2756" s="1"/>
      <c r="AC2756" s="65"/>
    </row>
    <row r="2757" spans="2:29" x14ac:dyDescent="0.25">
      <c r="B2757" s="1"/>
      <c r="C2757" s="1"/>
      <c r="D2757" s="1"/>
      <c r="E2757" s="1"/>
      <c r="F2757" s="1"/>
      <c r="G2757" s="1"/>
      <c r="H2757" s="1"/>
      <c r="I2757" s="1"/>
      <c r="J2757" s="9"/>
      <c r="K2757" s="1"/>
      <c r="L2757" s="1"/>
      <c r="M2757" s="1"/>
      <c r="N2757" s="9"/>
      <c r="O2757" s="11"/>
      <c r="P2757" s="1"/>
      <c r="Q2757" s="1"/>
      <c r="R2757" s="1"/>
      <c r="S2757" s="1"/>
      <c r="T2757" s="1"/>
      <c r="U2757" s="1"/>
      <c r="V2757" s="9"/>
      <c r="W2757" s="1"/>
      <c r="X2757" s="1"/>
      <c r="Y2757" s="1"/>
      <c r="Z2757" s="1"/>
      <c r="AA2757" s="1"/>
      <c r="AB2757" s="1"/>
      <c r="AC2757" s="65"/>
    </row>
    <row r="2758" spans="2:29" x14ac:dyDescent="0.25">
      <c r="B2758" s="1"/>
      <c r="C2758" s="1"/>
      <c r="D2758" s="1"/>
      <c r="E2758" s="1"/>
      <c r="F2758" s="1"/>
      <c r="G2758" s="1"/>
      <c r="H2758" s="1"/>
      <c r="I2758" s="1"/>
      <c r="J2758" s="9"/>
      <c r="K2758" s="1"/>
      <c r="L2758" s="1"/>
      <c r="M2758" s="1"/>
      <c r="N2758" s="9"/>
      <c r="O2758" s="11"/>
      <c r="P2758" s="1"/>
      <c r="Q2758" s="1"/>
      <c r="R2758" s="1"/>
      <c r="S2758" s="1"/>
      <c r="T2758" s="1"/>
      <c r="U2758" s="1"/>
      <c r="V2758" s="9"/>
      <c r="W2758" s="1"/>
      <c r="X2758" s="1"/>
      <c r="Y2758" s="1"/>
      <c r="Z2758" s="1"/>
      <c r="AA2758" s="1"/>
      <c r="AB2758" s="1"/>
      <c r="AC2758" s="65"/>
    </row>
    <row r="2759" spans="2:29" x14ac:dyDescent="0.25">
      <c r="B2759" s="1"/>
      <c r="C2759" s="1"/>
      <c r="D2759" s="1"/>
      <c r="E2759" s="1"/>
      <c r="F2759" s="1"/>
      <c r="G2759" s="1"/>
      <c r="H2759" s="1"/>
      <c r="I2759" s="1"/>
      <c r="J2759" s="9"/>
      <c r="K2759" s="1"/>
      <c r="L2759" s="1"/>
      <c r="M2759" s="1"/>
      <c r="N2759" s="9"/>
      <c r="O2759" s="11"/>
      <c r="P2759" s="1"/>
      <c r="Q2759" s="1"/>
      <c r="R2759" s="1"/>
      <c r="S2759" s="1"/>
      <c r="T2759" s="1"/>
      <c r="U2759" s="1"/>
      <c r="V2759" s="9"/>
      <c r="W2759" s="1"/>
      <c r="X2759" s="1"/>
      <c r="Y2759" s="1"/>
      <c r="Z2759" s="1"/>
      <c r="AA2759" s="1"/>
      <c r="AB2759" s="1"/>
      <c r="AC2759" s="65"/>
    </row>
    <row r="2760" spans="2:29" x14ac:dyDescent="0.25">
      <c r="B2760" s="1"/>
      <c r="C2760" s="1"/>
      <c r="D2760" s="1"/>
      <c r="E2760" s="1"/>
      <c r="F2760" s="1"/>
      <c r="G2760" s="1"/>
      <c r="H2760" s="1"/>
      <c r="I2760" s="1"/>
      <c r="J2760" s="9"/>
      <c r="K2760" s="1"/>
      <c r="L2760" s="1"/>
      <c r="M2760" s="1"/>
      <c r="N2760" s="9"/>
      <c r="O2760" s="11"/>
      <c r="P2760" s="1"/>
      <c r="Q2760" s="1"/>
      <c r="R2760" s="1"/>
      <c r="S2760" s="1"/>
      <c r="T2760" s="1"/>
      <c r="U2760" s="1"/>
      <c r="V2760" s="9"/>
      <c r="W2760" s="1"/>
      <c r="X2760" s="1"/>
      <c r="Y2760" s="1"/>
      <c r="Z2760" s="1"/>
      <c r="AA2760" s="1"/>
      <c r="AB2760" s="1"/>
      <c r="AC2760" s="65"/>
    </row>
    <row r="2761" spans="2:29" x14ac:dyDescent="0.25">
      <c r="B2761" s="1"/>
      <c r="C2761" s="1"/>
      <c r="D2761" s="1"/>
      <c r="E2761" s="1"/>
      <c r="F2761" s="1"/>
      <c r="G2761" s="1"/>
      <c r="H2761" s="1"/>
      <c r="I2761" s="1"/>
      <c r="J2761" s="9"/>
      <c r="K2761" s="1"/>
      <c r="L2761" s="1"/>
      <c r="M2761" s="1"/>
      <c r="N2761" s="9"/>
      <c r="O2761" s="11"/>
      <c r="P2761" s="1"/>
      <c r="Q2761" s="1"/>
      <c r="R2761" s="1"/>
      <c r="S2761" s="1"/>
      <c r="T2761" s="1"/>
      <c r="U2761" s="1"/>
      <c r="V2761" s="9"/>
      <c r="W2761" s="1"/>
      <c r="X2761" s="1"/>
      <c r="Y2761" s="1"/>
      <c r="Z2761" s="1"/>
      <c r="AA2761" s="1"/>
      <c r="AB2761" s="1"/>
      <c r="AC2761" s="65"/>
    </row>
    <row r="2762" spans="2:29" x14ac:dyDescent="0.25">
      <c r="B2762" s="1"/>
      <c r="C2762" s="1"/>
      <c r="D2762" s="1"/>
      <c r="E2762" s="1"/>
      <c r="F2762" s="1"/>
      <c r="G2762" s="1"/>
      <c r="H2762" s="1"/>
      <c r="I2762" s="1"/>
      <c r="J2762" s="9"/>
      <c r="K2762" s="1"/>
      <c r="L2762" s="1"/>
      <c r="M2762" s="1"/>
      <c r="N2762" s="9"/>
      <c r="O2762" s="11"/>
      <c r="P2762" s="1"/>
      <c r="Q2762" s="1"/>
      <c r="R2762" s="1"/>
      <c r="S2762" s="1"/>
      <c r="T2762" s="1"/>
      <c r="U2762" s="1"/>
      <c r="V2762" s="9"/>
      <c r="W2762" s="1"/>
      <c r="X2762" s="1"/>
      <c r="Y2762" s="1"/>
      <c r="Z2762" s="1"/>
      <c r="AA2762" s="1"/>
      <c r="AB2762" s="1"/>
      <c r="AC2762" s="65"/>
    </row>
    <row r="2763" spans="2:29" x14ac:dyDescent="0.25">
      <c r="B2763" s="1"/>
      <c r="C2763" s="1"/>
      <c r="D2763" s="1"/>
      <c r="E2763" s="1"/>
      <c r="F2763" s="1"/>
      <c r="G2763" s="1"/>
      <c r="H2763" s="1"/>
      <c r="I2763" s="1"/>
      <c r="J2763" s="9"/>
      <c r="K2763" s="1"/>
      <c r="L2763" s="1"/>
      <c r="M2763" s="1"/>
      <c r="N2763" s="9"/>
      <c r="O2763" s="11"/>
      <c r="P2763" s="1"/>
      <c r="Q2763" s="1"/>
      <c r="R2763" s="1"/>
      <c r="S2763" s="1"/>
      <c r="T2763" s="1"/>
      <c r="U2763" s="1"/>
      <c r="V2763" s="9"/>
      <c r="W2763" s="1"/>
      <c r="X2763" s="1"/>
      <c r="Y2763" s="1"/>
      <c r="Z2763" s="1"/>
      <c r="AA2763" s="1"/>
      <c r="AB2763" s="1"/>
      <c r="AC2763" s="65"/>
    </row>
    <row r="2764" spans="2:29" x14ac:dyDescent="0.25">
      <c r="B2764" s="1"/>
      <c r="C2764" s="1"/>
      <c r="D2764" s="1"/>
      <c r="E2764" s="1"/>
      <c r="F2764" s="1"/>
      <c r="G2764" s="1"/>
      <c r="H2764" s="1"/>
      <c r="I2764" s="1"/>
      <c r="J2764" s="9"/>
      <c r="K2764" s="1"/>
      <c r="L2764" s="1"/>
      <c r="M2764" s="1"/>
      <c r="N2764" s="9"/>
      <c r="O2764" s="11"/>
      <c r="P2764" s="1"/>
      <c r="Q2764" s="1"/>
      <c r="R2764" s="1"/>
      <c r="S2764" s="1"/>
      <c r="T2764" s="1"/>
      <c r="U2764" s="1"/>
      <c r="V2764" s="9"/>
      <c r="W2764" s="1"/>
      <c r="X2764" s="1"/>
      <c r="Y2764" s="1"/>
      <c r="Z2764" s="1"/>
      <c r="AA2764" s="1"/>
      <c r="AB2764" s="1"/>
      <c r="AC2764" s="65"/>
    </row>
    <row r="2765" spans="2:29" x14ac:dyDescent="0.25">
      <c r="B2765" s="1"/>
      <c r="C2765" s="1"/>
      <c r="D2765" s="1"/>
      <c r="E2765" s="1"/>
      <c r="F2765" s="1"/>
      <c r="G2765" s="1"/>
      <c r="H2765" s="1"/>
      <c r="I2765" s="1"/>
      <c r="J2765" s="9"/>
      <c r="K2765" s="1"/>
      <c r="L2765" s="1"/>
      <c r="M2765" s="1"/>
      <c r="N2765" s="9"/>
      <c r="O2765" s="11"/>
      <c r="P2765" s="1"/>
      <c r="Q2765" s="1"/>
      <c r="R2765" s="1"/>
      <c r="S2765" s="1"/>
      <c r="T2765" s="1"/>
      <c r="U2765" s="1"/>
      <c r="V2765" s="9"/>
      <c r="W2765" s="1"/>
      <c r="X2765" s="1"/>
      <c r="Y2765" s="1"/>
      <c r="Z2765" s="1"/>
      <c r="AA2765" s="1"/>
      <c r="AB2765" s="1"/>
      <c r="AC2765" s="65"/>
    </row>
    <row r="2766" spans="2:29" x14ac:dyDescent="0.25">
      <c r="B2766" s="1"/>
      <c r="C2766" s="1"/>
      <c r="D2766" s="1"/>
      <c r="E2766" s="1"/>
      <c r="F2766" s="1"/>
      <c r="G2766" s="1"/>
      <c r="H2766" s="1"/>
      <c r="I2766" s="1"/>
      <c r="J2766" s="9"/>
      <c r="K2766" s="1"/>
      <c r="L2766" s="1"/>
      <c r="M2766" s="1"/>
      <c r="N2766" s="9"/>
      <c r="O2766" s="11"/>
      <c r="P2766" s="1"/>
      <c r="Q2766" s="1"/>
      <c r="R2766" s="1"/>
      <c r="S2766" s="1"/>
      <c r="T2766" s="1"/>
      <c r="U2766" s="1"/>
      <c r="V2766" s="9"/>
      <c r="W2766" s="1"/>
      <c r="X2766" s="1"/>
      <c r="Y2766" s="1"/>
      <c r="Z2766" s="1"/>
      <c r="AA2766" s="1"/>
      <c r="AB2766" s="1"/>
      <c r="AC2766" s="65"/>
    </row>
    <row r="2767" spans="2:29" x14ac:dyDescent="0.25">
      <c r="B2767" s="1"/>
      <c r="C2767" s="1"/>
      <c r="D2767" s="1"/>
      <c r="E2767" s="1"/>
      <c r="F2767" s="1"/>
      <c r="G2767" s="1"/>
      <c r="H2767" s="1"/>
      <c r="I2767" s="1"/>
      <c r="J2767" s="9"/>
      <c r="K2767" s="1"/>
      <c r="L2767" s="1"/>
      <c r="M2767" s="1"/>
      <c r="N2767" s="9"/>
      <c r="O2767" s="11"/>
      <c r="P2767" s="1"/>
      <c r="Q2767" s="1"/>
      <c r="R2767" s="1"/>
      <c r="S2767" s="1"/>
      <c r="T2767" s="1"/>
      <c r="U2767" s="1"/>
      <c r="V2767" s="9"/>
      <c r="W2767" s="1"/>
      <c r="X2767" s="1"/>
      <c r="Y2767" s="1"/>
      <c r="Z2767" s="1"/>
      <c r="AA2767" s="1"/>
      <c r="AB2767" s="1"/>
      <c r="AC2767" s="65"/>
    </row>
    <row r="2768" spans="2:29" x14ac:dyDescent="0.25">
      <c r="B2768" s="1"/>
      <c r="C2768" s="1"/>
      <c r="D2768" s="1"/>
      <c r="E2768" s="1"/>
      <c r="F2768" s="1"/>
      <c r="G2768" s="1"/>
      <c r="H2768" s="1"/>
      <c r="I2768" s="1"/>
      <c r="J2768" s="9"/>
      <c r="K2768" s="1"/>
      <c r="L2768" s="1"/>
      <c r="M2768" s="1"/>
      <c r="N2768" s="9"/>
      <c r="O2768" s="11"/>
      <c r="P2768" s="1"/>
      <c r="Q2768" s="1"/>
      <c r="R2768" s="1"/>
      <c r="S2768" s="1"/>
      <c r="T2768" s="1"/>
      <c r="U2768" s="1"/>
      <c r="V2768" s="9"/>
      <c r="W2768" s="1"/>
      <c r="X2768" s="1"/>
      <c r="Y2768" s="1"/>
      <c r="Z2768" s="1"/>
      <c r="AA2768" s="1"/>
      <c r="AB2768" s="1"/>
      <c r="AC2768" s="65"/>
    </row>
    <row r="2769" spans="2:29" x14ac:dyDescent="0.25">
      <c r="B2769" s="1"/>
      <c r="C2769" s="1"/>
      <c r="D2769" s="1"/>
      <c r="E2769" s="1"/>
      <c r="F2769" s="1"/>
      <c r="G2769" s="1"/>
      <c r="H2769" s="1"/>
      <c r="I2769" s="1"/>
      <c r="J2769" s="9"/>
      <c r="K2769" s="1"/>
      <c r="L2769" s="1"/>
      <c r="M2769" s="1"/>
      <c r="N2769" s="9"/>
      <c r="O2769" s="11"/>
      <c r="P2769" s="1"/>
      <c r="Q2769" s="1"/>
      <c r="R2769" s="1"/>
      <c r="S2769" s="1"/>
      <c r="T2769" s="1"/>
      <c r="U2769" s="1"/>
      <c r="V2769" s="9"/>
      <c r="W2769" s="1"/>
      <c r="X2769" s="1"/>
      <c r="Y2769" s="1"/>
      <c r="Z2769" s="1"/>
      <c r="AA2769" s="1"/>
      <c r="AB2769" s="1"/>
      <c r="AC2769" s="65"/>
    </row>
    <row r="2770" spans="2:29" x14ac:dyDescent="0.25">
      <c r="B2770" s="1"/>
      <c r="C2770" s="1"/>
      <c r="D2770" s="1"/>
      <c r="E2770" s="1"/>
      <c r="F2770" s="1"/>
      <c r="G2770" s="1"/>
      <c r="H2770" s="1"/>
      <c r="I2770" s="1"/>
      <c r="J2770" s="9"/>
      <c r="K2770" s="1"/>
      <c r="L2770" s="1"/>
      <c r="M2770" s="1"/>
      <c r="N2770" s="9"/>
      <c r="O2770" s="11"/>
      <c r="P2770" s="1"/>
      <c r="Q2770" s="1"/>
      <c r="R2770" s="1"/>
      <c r="S2770" s="1"/>
      <c r="T2770" s="1"/>
      <c r="U2770" s="1"/>
      <c r="V2770" s="9"/>
      <c r="W2770" s="1"/>
      <c r="X2770" s="1"/>
      <c r="Y2770" s="1"/>
      <c r="Z2770" s="1"/>
      <c r="AA2770" s="1"/>
      <c r="AB2770" s="1"/>
      <c r="AC2770" s="65"/>
    </row>
    <row r="2771" spans="2:29" x14ac:dyDescent="0.25">
      <c r="B2771" s="1"/>
      <c r="C2771" s="1"/>
      <c r="D2771" s="1"/>
      <c r="E2771" s="1"/>
      <c r="F2771" s="1"/>
      <c r="G2771" s="1"/>
      <c r="H2771" s="1"/>
      <c r="I2771" s="1"/>
      <c r="J2771" s="9"/>
      <c r="K2771" s="1"/>
      <c r="L2771" s="1"/>
      <c r="M2771" s="1"/>
      <c r="N2771" s="9"/>
      <c r="O2771" s="11"/>
      <c r="P2771" s="1"/>
      <c r="Q2771" s="1"/>
      <c r="R2771" s="1"/>
      <c r="S2771" s="1"/>
      <c r="T2771" s="1"/>
      <c r="U2771" s="1"/>
      <c r="V2771" s="9"/>
      <c r="W2771" s="1"/>
      <c r="X2771" s="1"/>
      <c r="Y2771" s="1"/>
      <c r="Z2771" s="1"/>
      <c r="AA2771" s="1"/>
      <c r="AB2771" s="1"/>
      <c r="AC2771" s="65"/>
    </row>
    <row r="2772" spans="2:29" x14ac:dyDescent="0.25">
      <c r="B2772" s="1"/>
      <c r="C2772" s="1"/>
      <c r="D2772" s="1"/>
      <c r="E2772" s="1"/>
      <c r="F2772" s="1"/>
      <c r="G2772" s="1"/>
      <c r="H2772" s="1"/>
      <c r="I2772" s="1"/>
      <c r="J2772" s="9"/>
      <c r="K2772" s="1"/>
      <c r="L2772" s="1"/>
      <c r="M2772" s="1"/>
      <c r="N2772" s="9"/>
      <c r="O2772" s="11"/>
      <c r="P2772" s="1"/>
      <c r="Q2772" s="1"/>
      <c r="R2772" s="1"/>
      <c r="S2772" s="1"/>
      <c r="T2772" s="1"/>
      <c r="U2772" s="1"/>
      <c r="V2772" s="9"/>
      <c r="W2772" s="1"/>
      <c r="X2772" s="1"/>
      <c r="Y2772" s="1"/>
      <c r="Z2772" s="1"/>
      <c r="AA2772" s="1"/>
      <c r="AB2772" s="1"/>
      <c r="AC2772" s="65"/>
    </row>
    <row r="2773" spans="2:29" x14ac:dyDescent="0.25">
      <c r="B2773" s="1"/>
      <c r="C2773" s="1"/>
      <c r="D2773" s="1"/>
      <c r="E2773" s="1"/>
      <c r="F2773" s="1"/>
      <c r="G2773" s="1"/>
      <c r="H2773" s="1"/>
      <c r="I2773" s="1"/>
      <c r="J2773" s="9"/>
      <c r="K2773" s="1"/>
      <c r="L2773" s="1"/>
      <c r="M2773" s="1"/>
      <c r="N2773" s="9"/>
      <c r="O2773" s="11"/>
      <c r="P2773" s="1"/>
      <c r="Q2773" s="1"/>
      <c r="R2773" s="1"/>
      <c r="S2773" s="1"/>
      <c r="T2773" s="1"/>
      <c r="U2773" s="1"/>
      <c r="V2773" s="9"/>
      <c r="W2773" s="1"/>
      <c r="X2773" s="1"/>
      <c r="Y2773" s="1"/>
      <c r="Z2773" s="1"/>
      <c r="AA2773" s="1"/>
      <c r="AB2773" s="1"/>
      <c r="AC2773" s="65"/>
    </row>
    <row r="2774" spans="2:29" x14ac:dyDescent="0.25">
      <c r="B2774" s="1"/>
      <c r="C2774" s="1"/>
      <c r="D2774" s="1"/>
      <c r="E2774" s="1"/>
      <c r="F2774" s="1"/>
      <c r="G2774" s="1"/>
      <c r="H2774" s="1"/>
      <c r="I2774" s="1"/>
      <c r="J2774" s="9"/>
      <c r="K2774" s="1"/>
      <c r="L2774" s="1"/>
      <c r="M2774" s="1"/>
      <c r="N2774" s="9"/>
      <c r="O2774" s="11"/>
      <c r="P2774" s="1"/>
      <c r="Q2774" s="1"/>
      <c r="R2774" s="1"/>
      <c r="S2774" s="1"/>
      <c r="T2774" s="1"/>
      <c r="U2774" s="1"/>
      <c r="V2774" s="9"/>
      <c r="W2774" s="1"/>
      <c r="X2774" s="1"/>
      <c r="Y2774" s="1"/>
      <c r="Z2774" s="1"/>
      <c r="AA2774" s="1"/>
      <c r="AB2774" s="1"/>
      <c r="AC2774" s="65"/>
    </row>
    <row r="2775" spans="2:29" x14ac:dyDescent="0.25">
      <c r="B2775" s="1"/>
      <c r="C2775" s="1"/>
      <c r="D2775" s="1"/>
      <c r="E2775" s="1"/>
      <c r="F2775" s="1"/>
      <c r="G2775" s="1"/>
      <c r="H2775" s="1"/>
      <c r="I2775" s="1"/>
      <c r="J2775" s="9"/>
      <c r="K2775" s="1"/>
      <c r="L2775" s="1"/>
      <c r="M2775" s="1"/>
      <c r="N2775" s="9"/>
      <c r="O2775" s="11"/>
      <c r="P2775" s="1"/>
      <c r="Q2775" s="1"/>
      <c r="R2775" s="1"/>
      <c r="S2775" s="1"/>
      <c r="T2775" s="1"/>
      <c r="U2775" s="1"/>
      <c r="V2775" s="9"/>
      <c r="W2775" s="1"/>
      <c r="X2775" s="1"/>
      <c r="Y2775" s="1"/>
      <c r="Z2775" s="1"/>
      <c r="AA2775" s="1"/>
      <c r="AB2775" s="1"/>
      <c r="AC2775" s="65"/>
    </row>
    <row r="2776" spans="2:29" x14ac:dyDescent="0.25">
      <c r="B2776" s="1"/>
      <c r="C2776" s="1"/>
      <c r="D2776" s="1"/>
      <c r="E2776" s="1"/>
      <c r="F2776" s="1"/>
      <c r="G2776" s="1"/>
      <c r="H2776" s="1"/>
      <c r="I2776" s="1"/>
      <c r="J2776" s="9"/>
      <c r="K2776" s="1"/>
      <c r="L2776" s="1"/>
      <c r="M2776" s="1"/>
      <c r="N2776" s="9"/>
      <c r="O2776" s="11"/>
      <c r="P2776" s="1"/>
      <c r="Q2776" s="1"/>
      <c r="R2776" s="1"/>
      <c r="S2776" s="1"/>
      <c r="T2776" s="1"/>
      <c r="U2776" s="1"/>
      <c r="V2776" s="9"/>
      <c r="W2776" s="1"/>
      <c r="X2776" s="1"/>
      <c r="Y2776" s="1"/>
      <c r="Z2776" s="1"/>
      <c r="AA2776" s="1"/>
      <c r="AB2776" s="1"/>
      <c r="AC2776" s="65"/>
    </row>
    <row r="2777" spans="2:29" x14ac:dyDescent="0.25">
      <c r="B2777" s="1"/>
      <c r="C2777" s="1"/>
      <c r="D2777" s="1"/>
      <c r="E2777" s="1"/>
      <c r="F2777" s="1"/>
      <c r="G2777" s="1"/>
      <c r="H2777" s="1"/>
      <c r="I2777" s="1"/>
      <c r="J2777" s="9"/>
      <c r="K2777" s="1"/>
      <c r="L2777" s="1"/>
      <c r="M2777" s="1"/>
      <c r="N2777" s="9"/>
      <c r="O2777" s="11"/>
      <c r="P2777" s="1"/>
      <c r="Q2777" s="1"/>
      <c r="R2777" s="1"/>
      <c r="S2777" s="1"/>
      <c r="T2777" s="1"/>
      <c r="U2777" s="1"/>
      <c r="V2777" s="9"/>
      <c r="W2777" s="1"/>
      <c r="X2777" s="1"/>
      <c r="Y2777" s="1"/>
      <c r="Z2777" s="1"/>
      <c r="AA2777" s="1"/>
      <c r="AB2777" s="1"/>
      <c r="AC2777" s="65"/>
    </row>
    <row r="2778" spans="2:29" x14ac:dyDescent="0.25">
      <c r="B2778" s="1"/>
      <c r="C2778" s="1"/>
      <c r="D2778" s="1"/>
      <c r="E2778" s="1"/>
      <c r="F2778" s="1"/>
      <c r="G2778" s="1"/>
      <c r="H2778" s="1"/>
      <c r="I2778" s="1"/>
      <c r="J2778" s="9"/>
      <c r="K2778" s="1"/>
      <c r="L2778" s="1"/>
      <c r="M2778" s="1"/>
      <c r="N2778" s="9"/>
      <c r="O2778" s="11"/>
      <c r="P2778" s="1"/>
      <c r="Q2778" s="1"/>
      <c r="R2778" s="1"/>
      <c r="S2778" s="1"/>
      <c r="T2778" s="1"/>
      <c r="U2778" s="1"/>
      <c r="V2778" s="9"/>
      <c r="W2778" s="1"/>
      <c r="X2778" s="1"/>
      <c r="Y2778" s="1"/>
      <c r="Z2778" s="1"/>
      <c r="AA2778" s="1"/>
      <c r="AB2778" s="1"/>
      <c r="AC2778" s="65"/>
    </row>
    <row r="2779" spans="2:29" x14ac:dyDescent="0.25">
      <c r="B2779" s="1"/>
      <c r="C2779" s="1"/>
      <c r="D2779" s="1"/>
      <c r="E2779" s="1"/>
      <c r="F2779" s="1"/>
      <c r="G2779" s="1"/>
      <c r="H2779" s="1"/>
      <c r="I2779" s="1"/>
      <c r="J2779" s="9"/>
      <c r="K2779" s="1"/>
      <c r="L2779" s="1"/>
      <c r="M2779" s="1"/>
      <c r="N2779" s="9"/>
      <c r="O2779" s="11"/>
      <c r="P2779" s="1"/>
      <c r="Q2779" s="1"/>
      <c r="R2779" s="1"/>
      <c r="S2779" s="1"/>
      <c r="T2779" s="1"/>
      <c r="U2779" s="1"/>
      <c r="V2779" s="9"/>
      <c r="W2779" s="1"/>
      <c r="X2779" s="1"/>
      <c r="Y2779" s="1"/>
      <c r="Z2779" s="1"/>
      <c r="AA2779" s="1"/>
      <c r="AB2779" s="1"/>
      <c r="AC2779" s="65"/>
    </row>
    <row r="2780" spans="2:29" x14ac:dyDescent="0.25">
      <c r="B2780" s="1"/>
      <c r="C2780" s="1"/>
      <c r="D2780" s="1"/>
      <c r="E2780" s="1"/>
      <c r="F2780" s="1"/>
      <c r="G2780" s="1"/>
      <c r="H2780" s="1"/>
      <c r="I2780" s="1"/>
      <c r="J2780" s="9"/>
      <c r="K2780" s="1"/>
      <c r="L2780" s="1"/>
      <c r="M2780" s="1"/>
      <c r="N2780" s="9"/>
      <c r="O2780" s="11"/>
      <c r="P2780" s="1"/>
      <c r="Q2780" s="1"/>
      <c r="R2780" s="1"/>
      <c r="S2780" s="1"/>
      <c r="T2780" s="1"/>
      <c r="U2780" s="1"/>
      <c r="V2780" s="9"/>
      <c r="W2780" s="1"/>
      <c r="X2780" s="1"/>
      <c r="Y2780" s="1"/>
      <c r="Z2780" s="1"/>
      <c r="AA2780" s="1"/>
      <c r="AB2780" s="1"/>
      <c r="AC2780" s="65"/>
    </row>
    <row r="2781" spans="2:29" x14ac:dyDescent="0.25">
      <c r="B2781" s="1"/>
      <c r="C2781" s="1"/>
      <c r="D2781" s="1"/>
      <c r="E2781" s="1"/>
      <c r="F2781" s="1"/>
      <c r="G2781" s="1"/>
      <c r="H2781" s="1"/>
      <c r="I2781" s="1"/>
      <c r="J2781" s="9"/>
      <c r="K2781" s="1"/>
      <c r="L2781" s="1"/>
      <c r="M2781" s="1"/>
      <c r="N2781" s="9"/>
      <c r="O2781" s="11"/>
      <c r="P2781" s="1"/>
      <c r="Q2781" s="1"/>
      <c r="R2781" s="1"/>
      <c r="S2781" s="1"/>
      <c r="T2781" s="1"/>
      <c r="U2781" s="1"/>
      <c r="V2781" s="9"/>
      <c r="W2781" s="1"/>
      <c r="X2781" s="1"/>
      <c r="Y2781" s="1"/>
      <c r="Z2781" s="1"/>
      <c r="AA2781" s="1"/>
      <c r="AB2781" s="1"/>
      <c r="AC2781" s="65"/>
    </row>
    <row r="2782" spans="2:29" x14ac:dyDescent="0.25">
      <c r="B2782" s="1"/>
      <c r="C2782" s="1"/>
      <c r="D2782" s="1"/>
      <c r="E2782" s="1"/>
      <c r="F2782" s="1"/>
      <c r="G2782" s="1"/>
      <c r="H2782" s="1"/>
      <c r="I2782" s="1"/>
      <c r="J2782" s="9"/>
      <c r="K2782" s="1"/>
      <c r="L2782" s="1"/>
      <c r="M2782" s="1"/>
      <c r="N2782" s="9"/>
      <c r="O2782" s="11"/>
      <c r="P2782" s="1"/>
      <c r="Q2782" s="1"/>
      <c r="R2782" s="1"/>
      <c r="S2782" s="1"/>
      <c r="T2782" s="1"/>
      <c r="U2782" s="1"/>
      <c r="V2782" s="9"/>
      <c r="W2782" s="1"/>
      <c r="X2782" s="1"/>
      <c r="Y2782" s="1"/>
      <c r="Z2782" s="1"/>
      <c r="AA2782" s="1"/>
      <c r="AB2782" s="1"/>
      <c r="AC2782" s="65"/>
    </row>
    <row r="2783" spans="2:29" x14ac:dyDescent="0.25">
      <c r="B2783" s="1"/>
      <c r="C2783" s="1"/>
      <c r="D2783" s="1"/>
      <c r="E2783" s="1"/>
      <c r="F2783" s="1"/>
      <c r="G2783" s="1"/>
      <c r="H2783" s="1"/>
      <c r="I2783" s="1"/>
      <c r="J2783" s="9"/>
      <c r="K2783" s="1"/>
      <c r="L2783" s="1"/>
      <c r="M2783" s="1"/>
      <c r="N2783" s="9"/>
      <c r="O2783" s="11"/>
      <c r="P2783" s="1"/>
      <c r="Q2783" s="1"/>
      <c r="R2783" s="1"/>
      <c r="S2783" s="1"/>
      <c r="T2783" s="1"/>
      <c r="U2783" s="1"/>
      <c r="V2783" s="9"/>
      <c r="W2783" s="1"/>
      <c r="X2783" s="1"/>
      <c r="Y2783" s="1"/>
      <c r="Z2783" s="1"/>
      <c r="AA2783" s="1"/>
      <c r="AB2783" s="1"/>
      <c r="AC2783" s="65"/>
    </row>
    <row r="2784" spans="2:29" x14ac:dyDescent="0.25">
      <c r="B2784" s="1"/>
      <c r="C2784" s="1"/>
      <c r="D2784" s="1"/>
      <c r="E2784" s="1"/>
      <c r="F2784" s="1"/>
      <c r="G2784" s="1"/>
      <c r="H2784" s="1"/>
      <c r="I2784" s="1"/>
      <c r="J2784" s="9"/>
      <c r="K2784" s="1"/>
      <c r="L2784" s="1"/>
      <c r="M2784" s="1"/>
      <c r="N2784" s="9"/>
      <c r="O2784" s="11"/>
      <c r="P2784" s="1"/>
      <c r="Q2784" s="1"/>
      <c r="R2784" s="1"/>
      <c r="S2784" s="1"/>
      <c r="T2784" s="1"/>
      <c r="U2784" s="1"/>
      <c r="V2784" s="9"/>
      <c r="W2784" s="1"/>
      <c r="X2784" s="1"/>
      <c r="Y2784" s="1"/>
      <c r="Z2784" s="1"/>
      <c r="AA2784" s="1"/>
      <c r="AB2784" s="1"/>
      <c r="AC2784" s="65"/>
    </row>
    <row r="2785" spans="2:29" x14ac:dyDescent="0.25">
      <c r="B2785" s="1"/>
      <c r="C2785" s="1"/>
      <c r="D2785" s="1"/>
      <c r="E2785" s="1"/>
      <c r="F2785" s="1"/>
      <c r="G2785" s="1"/>
      <c r="H2785" s="1"/>
      <c r="I2785" s="1"/>
      <c r="J2785" s="9"/>
      <c r="K2785" s="1"/>
      <c r="L2785" s="1"/>
      <c r="M2785" s="1"/>
      <c r="N2785" s="9"/>
      <c r="O2785" s="11"/>
      <c r="P2785" s="1"/>
      <c r="Q2785" s="1"/>
      <c r="R2785" s="1"/>
      <c r="S2785" s="1"/>
      <c r="T2785" s="1"/>
      <c r="U2785" s="1"/>
      <c r="V2785" s="9"/>
      <c r="W2785" s="1"/>
      <c r="X2785" s="1"/>
      <c r="Y2785" s="1"/>
      <c r="Z2785" s="1"/>
      <c r="AA2785" s="1"/>
      <c r="AB2785" s="1"/>
      <c r="AC2785" s="65"/>
    </row>
    <row r="2786" spans="2:29" x14ac:dyDescent="0.25">
      <c r="B2786" s="1"/>
      <c r="C2786" s="1"/>
      <c r="D2786" s="1"/>
      <c r="E2786" s="1"/>
      <c r="F2786" s="1"/>
      <c r="G2786" s="1"/>
      <c r="H2786" s="1"/>
      <c r="I2786" s="1"/>
      <c r="J2786" s="9"/>
      <c r="K2786" s="1"/>
      <c r="L2786" s="1"/>
      <c r="M2786" s="1"/>
      <c r="N2786" s="9"/>
      <c r="O2786" s="11"/>
      <c r="P2786" s="1"/>
      <c r="Q2786" s="1"/>
      <c r="R2786" s="1"/>
      <c r="S2786" s="1"/>
      <c r="T2786" s="1"/>
      <c r="U2786" s="1"/>
      <c r="V2786" s="9"/>
      <c r="W2786" s="1"/>
      <c r="X2786" s="1"/>
      <c r="Y2786" s="1"/>
      <c r="Z2786" s="1"/>
      <c r="AA2786" s="1"/>
      <c r="AB2786" s="1"/>
      <c r="AC2786" s="65"/>
    </row>
    <row r="2787" spans="2:29" x14ac:dyDescent="0.25">
      <c r="B2787" s="1"/>
      <c r="C2787" s="1"/>
      <c r="D2787" s="1"/>
      <c r="E2787" s="1"/>
      <c r="F2787" s="1"/>
      <c r="G2787" s="1"/>
      <c r="H2787" s="1"/>
      <c r="I2787" s="1"/>
      <c r="J2787" s="9"/>
      <c r="K2787" s="1"/>
      <c r="L2787" s="1"/>
      <c r="M2787" s="1"/>
      <c r="N2787" s="9"/>
      <c r="O2787" s="11"/>
      <c r="P2787" s="1"/>
      <c r="Q2787" s="1"/>
      <c r="R2787" s="1"/>
      <c r="S2787" s="1"/>
      <c r="T2787" s="1"/>
      <c r="U2787" s="1"/>
      <c r="V2787" s="9"/>
      <c r="W2787" s="1"/>
      <c r="X2787" s="1"/>
      <c r="Y2787" s="1"/>
      <c r="Z2787" s="1"/>
      <c r="AA2787" s="1"/>
      <c r="AB2787" s="1"/>
      <c r="AC2787" s="65"/>
    </row>
    <row r="2788" spans="2:29" x14ac:dyDescent="0.25">
      <c r="B2788" s="1"/>
      <c r="C2788" s="1"/>
      <c r="D2788" s="1"/>
      <c r="E2788" s="1"/>
      <c r="F2788" s="1"/>
      <c r="G2788" s="1"/>
      <c r="H2788" s="1"/>
      <c r="I2788" s="1"/>
      <c r="J2788" s="9"/>
      <c r="K2788" s="1"/>
      <c r="L2788" s="1"/>
      <c r="M2788" s="1"/>
      <c r="N2788" s="9"/>
      <c r="O2788" s="11"/>
      <c r="P2788" s="1"/>
      <c r="Q2788" s="1"/>
      <c r="R2788" s="1"/>
      <c r="S2788" s="1"/>
      <c r="T2788" s="1"/>
      <c r="U2788" s="1"/>
      <c r="V2788" s="9"/>
      <c r="W2788" s="1"/>
      <c r="X2788" s="1"/>
      <c r="Y2788" s="1"/>
      <c r="Z2788" s="1"/>
      <c r="AA2788" s="1"/>
      <c r="AB2788" s="1"/>
      <c r="AC2788" s="65"/>
    </row>
    <row r="2789" spans="2:29" x14ac:dyDescent="0.25">
      <c r="B2789" s="1"/>
      <c r="C2789" s="1"/>
      <c r="D2789" s="1"/>
      <c r="E2789" s="1"/>
      <c r="F2789" s="1"/>
      <c r="G2789" s="1"/>
      <c r="H2789" s="1"/>
      <c r="I2789" s="1"/>
      <c r="J2789" s="9"/>
      <c r="K2789" s="1"/>
      <c r="L2789" s="1"/>
      <c r="M2789" s="1"/>
      <c r="N2789" s="9"/>
      <c r="O2789" s="11"/>
      <c r="P2789" s="1"/>
      <c r="Q2789" s="1"/>
      <c r="R2789" s="1"/>
      <c r="S2789" s="1"/>
      <c r="T2789" s="1"/>
      <c r="U2789" s="1"/>
      <c r="V2789" s="9"/>
      <c r="W2789" s="1"/>
      <c r="X2789" s="1"/>
      <c r="Y2789" s="1"/>
      <c r="Z2789" s="1"/>
      <c r="AA2789" s="1"/>
      <c r="AB2789" s="1"/>
      <c r="AC2789" s="65"/>
    </row>
    <row r="2790" spans="2:29" x14ac:dyDescent="0.25">
      <c r="B2790" s="1"/>
      <c r="C2790" s="1"/>
      <c r="D2790" s="1"/>
      <c r="E2790" s="1"/>
      <c r="F2790" s="1"/>
      <c r="G2790" s="1"/>
      <c r="H2790" s="1"/>
      <c r="I2790" s="1"/>
      <c r="J2790" s="9"/>
      <c r="K2790" s="1"/>
      <c r="L2790" s="1"/>
      <c r="M2790" s="1"/>
      <c r="N2790" s="9"/>
      <c r="O2790" s="11"/>
      <c r="P2790" s="1"/>
      <c r="Q2790" s="1"/>
      <c r="R2790" s="1"/>
      <c r="S2790" s="1"/>
      <c r="T2790" s="1"/>
      <c r="U2790" s="1"/>
      <c r="V2790" s="9"/>
      <c r="W2790" s="1"/>
      <c r="X2790" s="1"/>
      <c r="Y2790" s="1"/>
      <c r="Z2790" s="1"/>
      <c r="AA2790" s="1"/>
      <c r="AB2790" s="1"/>
      <c r="AC2790" s="65"/>
    </row>
    <row r="2791" spans="2:29" x14ac:dyDescent="0.25">
      <c r="B2791" s="1"/>
      <c r="C2791" s="1"/>
      <c r="D2791" s="1"/>
      <c r="E2791" s="1"/>
      <c r="F2791" s="1"/>
      <c r="G2791" s="1"/>
      <c r="H2791" s="1"/>
      <c r="I2791" s="1"/>
      <c r="J2791" s="9"/>
      <c r="K2791" s="1"/>
      <c r="L2791" s="1"/>
      <c r="M2791" s="1"/>
      <c r="N2791" s="9"/>
      <c r="O2791" s="11"/>
      <c r="P2791" s="1"/>
      <c r="Q2791" s="1"/>
      <c r="R2791" s="1"/>
      <c r="S2791" s="1"/>
      <c r="T2791" s="1"/>
      <c r="U2791" s="1"/>
      <c r="V2791" s="9"/>
      <c r="W2791" s="1"/>
      <c r="X2791" s="1"/>
      <c r="Y2791" s="1"/>
      <c r="Z2791" s="1"/>
      <c r="AA2791" s="1"/>
      <c r="AB2791" s="1"/>
      <c r="AC2791" s="65"/>
    </row>
    <row r="2792" spans="2:29" x14ac:dyDescent="0.25">
      <c r="B2792" s="1"/>
      <c r="C2792" s="1"/>
      <c r="D2792" s="1"/>
      <c r="E2792" s="1"/>
      <c r="F2792" s="1"/>
      <c r="G2792" s="1"/>
      <c r="H2792" s="1"/>
      <c r="I2792" s="1"/>
      <c r="J2792" s="9"/>
      <c r="K2792" s="1"/>
      <c r="L2792" s="1"/>
      <c r="M2792" s="1"/>
      <c r="N2792" s="9"/>
      <c r="O2792" s="11"/>
      <c r="P2792" s="1"/>
      <c r="Q2792" s="1"/>
      <c r="R2792" s="1"/>
      <c r="S2792" s="1"/>
      <c r="T2792" s="1"/>
      <c r="U2792" s="1"/>
      <c r="V2792" s="9"/>
      <c r="W2792" s="1"/>
      <c r="X2792" s="1"/>
      <c r="Y2792" s="1"/>
      <c r="Z2792" s="1"/>
      <c r="AA2792" s="1"/>
      <c r="AB2792" s="1"/>
      <c r="AC2792" s="65"/>
    </row>
    <row r="2793" spans="2:29" x14ac:dyDescent="0.25">
      <c r="B2793" s="1"/>
      <c r="C2793" s="1"/>
      <c r="D2793" s="1"/>
      <c r="E2793" s="1"/>
      <c r="F2793" s="1"/>
      <c r="G2793" s="1"/>
      <c r="H2793" s="1"/>
      <c r="I2793" s="1"/>
      <c r="J2793" s="9"/>
      <c r="K2793" s="1"/>
      <c r="L2793" s="1"/>
      <c r="M2793" s="1"/>
      <c r="N2793" s="9"/>
      <c r="O2793" s="11"/>
      <c r="P2793" s="1"/>
      <c r="Q2793" s="1"/>
      <c r="R2793" s="1"/>
      <c r="S2793" s="1"/>
      <c r="T2793" s="1"/>
      <c r="U2793" s="1"/>
      <c r="V2793" s="9"/>
      <c r="W2793" s="1"/>
      <c r="X2793" s="1"/>
      <c r="Y2793" s="1"/>
      <c r="Z2793" s="1"/>
      <c r="AA2793" s="1"/>
      <c r="AB2793" s="1"/>
      <c r="AC2793" s="65"/>
    </row>
    <row r="2794" spans="2:29" x14ac:dyDescent="0.25">
      <c r="B2794" s="1"/>
      <c r="C2794" s="1"/>
      <c r="D2794" s="1"/>
      <c r="E2794" s="1"/>
      <c r="F2794" s="1"/>
      <c r="G2794" s="1"/>
      <c r="H2794" s="1"/>
      <c r="I2794" s="1"/>
      <c r="J2794" s="9"/>
      <c r="K2794" s="1"/>
      <c r="L2794" s="1"/>
      <c r="M2794" s="1"/>
      <c r="N2794" s="9"/>
      <c r="O2794" s="11"/>
      <c r="P2794" s="1"/>
      <c r="Q2794" s="1"/>
      <c r="R2794" s="1"/>
      <c r="S2794" s="1"/>
      <c r="T2794" s="1"/>
      <c r="U2794" s="1"/>
      <c r="V2794" s="9"/>
      <c r="W2794" s="1"/>
      <c r="X2794" s="1"/>
      <c r="Y2794" s="1"/>
      <c r="Z2794" s="1"/>
      <c r="AA2794" s="1"/>
      <c r="AB2794" s="1"/>
      <c r="AC2794" s="65"/>
    </row>
    <row r="2795" spans="2:29" x14ac:dyDescent="0.25">
      <c r="B2795" s="1"/>
      <c r="C2795" s="1"/>
      <c r="D2795" s="1"/>
      <c r="E2795" s="1"/>
      <c r="F2795" s="1"/>
      <c r="G2795" s="1"/>
      <c r="H2795" s="1"/>
      <c r="I2795" s="1"/>
      <c r="J2795" s="9"/>
      <c r="K2795" s="1"/>
      <c r="L2795" s="1"/>
      <c r="M2795" s="1"/>
      <c r="N2795" s="9"/>
      <c r="O2795" s="11"/>
      <c r="P2795" s="1"/>
      <c r="Q2795" s="1"/>
      <c r="R2795" s="1"/>
      <c r="S2795" s="1"/>
      <c r="T2795" s="1"/>
      <c r="U2795" s="1"/>
      <c r="V2795" s="9"/>
      <c r="W2795" s="1"/>
      <c r="X2795" s="1"/>
      <c r="Y2795" s="1"/>
      <c r="Z2795" s="1"/>
      <c r="AA2795" s="1"/>
      <c r="AB2795" s="1"/>
      <c r="AC2795" s="65"/>
    </row>
    <row r="2796" spans="2:29" x14ac:dyDescent="0.25">
      <c r="B2796" s="1"/>
      <c r="C2796" s="1"/>
      <c r="D2796" s="1"/>
      <c r="E2796" s="1"/>
      <c r="F2796" s="1"/>
      <c r="G2796" s="1"/>
      <c r="H2796" s="1"/>
      <c r="I2796" s="1"/>
      <c r="J2796" s="9"/>
      <c r="K2796" s="1"/>
      <c r="L2796" s="1"/>
      <c r="M2796" s="1"/>
      <c r="N2796" s="9"/>
      <c r="O2796" s="11"/>
      <c r="P2796" s="1"/>
      <c r="Q2796" s="1"/>
      <c r="R2796" s="1"/>
      <c r="S2796" s="1"/>
      <c r="T2796" s="1"/>
      <c r="U2796" s="1"/>
      <c r="V2796" s="9"/>
      <c r="W2796" s="1"/>
      <c r="X2796" s="1"/>
      <c r="Y2796" s="1"/>
      <c r="Z2796" s="1"/>
      <c r="AA2796" s="1"/>
      <c r="AB2796" s="1"/>
      <c r="AC2796" s="65"/>
    </row>
    <row r="2797" spans="2:29" x14ac:dyDescent="0.25">
      <c r="B2797" s="1"/>
      <c r="C2797" s="1"/>
      <c r="D2797" s="1"/>
      <c r="E2797" s="1"/>
      <c r="F2797" s="1"/>
      <c r="G2797" s="1"/>
      <c r="H2797" s="1"/>
      <c r="I2797" s="1"/>
      <c r="J2797" s="9"/>
      <c r="K2797" s="1"/>
      <c r="L2797" s="1"/>
      <c r="M2797" s="1"/>
      <c r="N2797" s="9"/>
      <c r="O2797" s="11"/>
      <c r="P2797" s="1"/>
      <c r="Q2797" s="1"/>
      <c r="R2797" s="1"/>
      <c r="S2797" s="1"/>
      <c r="T2797" s="1"/>
      <c r="U2797" s="1"/>
      <c r="V2797" s="9"/>
      <c r="W2797" s="1"/>
      <c r="X2797" s="1"/>
      <c r="Y2797" s="1"/>
      <c r="Z2797" s="1"/>
      <c r="AA2797" s="1"/>
      <c r="AB2797" s="1"/>
      <c r="AC2797" s="65"/>
    </row>
    <row r="2798" spans="2:29" x14ac:dyDescent="0.25">
      <c r="B2798" s="1"/>
      <c r="C2798" s="1"/>
      <c r="D2798" s="1"/>
      <c r="E2798" s="1"/>
      <c r="F2798" s="1"/>
      <c r="G2798" s="1"/>
      <c r="H2798" s="1"/>
      <c r="I2798" s="1"/>
      <c r="J2798" s="9"/>
      <c r="K2798" s="1"/>
      <c r="L2798" s="1"/>
      <c r="M2798" s="1"/>
      <c r="N2798" s="9"/>
      <c r="O2798" s="11"/>
      <c r="P2798" s="1"/>
      <c r="Q2798" s="1"/>
      <c r="R2798" s="1"/>
      <c r="S2798" s="1"/>
      <c r="T2798" s="1"/>
      <c r="U2798" s="1"/>
      <c r="V2798" s="9"/>
      <c r="W2798" s="1"/>
      <c r="X2798" s="1"/>
      <c r="Y2798" s="1"/>
      <c r="Z2798" s="1"/>
      <c r="AA2798" s="1"/>
      <c r="AB2798" s="1"/>
      <c r="AC2798" s="65"/>
    </row>
    <row r="2799" spans="2:29" x14ac:dyDescent="0.25">
      <c r="B2799" s="1"/>
      <c r="C2799" s="1"/>
      <c r="D2799" s="1"/>
      <c r="E2799" s="1"/>
      <c r="F2799" s="1"/>
      <c r="G2799" s="1"/>
      <c r="H2799" s="1"/>
      <c r="I2799" s="1"/>
      <c r="J2799" s="9"/>
      <c r="K2799" s="1"/>
      <c r="L2799" s="1"/>
      <c r="M2799" s="1"/>
      <c r="N2799" s="9"/>
      <c r="O2799" s="11"/>
      <c r="P2799" s="1"/>
      <c r="Q2799" s="1"/>
      <c r="R2799" s="1"/>
      <c r="S2799" s="1"/>
      <c r="T2799" s="1"/>
      <c r="U2799" s="1"/>
      <c r="V2799" s="9"/>
      <c r="W2799" s="1"/>
      <c r="X2799" s="1"/>
      <c r="Y2799" s="1"/>
      <c r="Z2799" s="1"/>
      <c r="AA2799" s="1"/>
      <c r="AB2799" s="1"/>
      <c r="AC2799" s="65"/>
    </row>
    <row r="2800" spans="2:29" x14ac:dyDescent="0.25">
      <c r="B2800" s="1"/>
      <c r="C2800" s="1"/>
      <c r="D2800" s="1"/>
      <c r="E2800" s="1"/>
      <c r="F2800" s="1"/>
      <c r="G2800" s="1"/>
      <c r="H2800" s="1"/>
      <c r="I2800" s="1"/>
      <c r="J2800" s="9"/>
      <c r="K2800" s="1"/>
      <c r="L2800" s="1"/>
      <c r="M2800" s="1"/>
      <c r="N2800" s="9"/>
      <c r="O2800" s="11"/>
      <c r="P2800" s="1"/>
      <c r="Q2800" s="1"/>
      <c r="R2800" s="1"/>
      <c r="S2800" s="1"/>
      <c r="T2800" s="1"/>
      <c r="U2800" s="1"/>
      <c r="V2800" s="9"/>
      <c r="W2800" s="1"/>
      <c r="X2800" s="1"/>
      <c r="Y2800" s="1"/>
      <c r="Z2800" s="1"/>
      <c r="AA2800" s="1"/>
      <c r="AB2800" s="1"/>
      <c r="AC2800" s="65"/>
    </row>
    <row r="2801" spans="2:29" x14ac:dyDescent="0.25">
      <c r="B2801" s="1"/>
      <c r="C2801" s="1"/>
      <c r="D2801" s="1"/>
      <c r="E2801" s="1"/>
      <c r="F2801" s="1"/>
      <c r="G2801" s="1"/>
      <c r="H2801" s="1"/>
      <c r="I2801" s="1"/>
      <c r="J2801" s="9"/>
      <c r="K2801" s="1"/>
      <c r="L2801" s="1"/>
      <c r="M2801" s="1"/>
      <c r="N2801" s="9"/>
      <c r="O2801" s="11"/>
      <c r="P2801" s="1"/>
      <c r="Q2801" s="1"/>
      <c r="R2801" s="1"/>
      <c r="S2801" s="1"/>
      <c r="T2801" s="1"/>
      <c r="U2801" s="1"/>
      <c r="V2801" s="9"/>
      <c r="W2801" s="1"/>
      <c r="X2801" s="1"/>
      <c r="Y2801" s="1"/>
      <c r="Z2801" s="1"/>
      <c r="AA2801" s="1"/>
      <c r="AB2801" s="1"/>
      <c r="AC2801" s="65"/>
    </row>
    <row r="2802" spans="2:29" x14ac:dyDescent="0.25">
      <c r="B2802" s="1"/>
      <c r="C2802" s="1"/>
      <c r="D2802" s="1"/>
      <c r="E2802" s="1"/>
      <c r="F2802" s="1"/>
      <c r="G2802" s="1"/>
      <c r="H2802" s="1"/>
      <c r="I2802" s="1"/>
      <c r="J2802" s="9"/>
      <c r="K2802" s="1"/>
      <c r="L2802" s="1"/>
      <c r="M2802" s="1"/>
      <c r="N2802" s="9"/>
      <c r="O2802" s="11"/>
      <c r="P2802" s="1"/>
      <c r="Q2802" s="1"/>
      <c r="R2802" s="1"/>
      <c r="S2802" s="1"/>
      <c r="T2802" s="1"/>
      <c r="U2802" s="1"/>
      <c r="V2802" s="9"/>
      <c r="W2802" s="1"/>
      <c r="X2802" s="1"/>
      <c r="Y2802" s="1"/>
      <c r="Z2802" s="1"/>
      <c r="AA2802" s="1"/>
      <c r="AB2802" s="1"/>
      <c r="AC2802" s="65"/>
    </row>
    <row r="2803" spans="2:29" x14ac:dyDescent="0.25">
      <c r="B2803" s="1"/>
      <c r="C2803" s="1"/>
      <c r="D2803" s="1"/>
      <c r="E2803" s="1"/>
      <c r="F2803" s="1"/>
      <c r="G2803" s="1"/>
      <c r="H2803" s="1"/>
      <c r="I2803" s="1"/>
      <c r="J2803" s="9"/>
      <c r="K2803" s="1"/>
      <c r="L2803" s="1"/>
      <c r="M2803" s="1"/>
      <c r="N2803" s="9"/>
      <c r="O2803" s="11"/>
      <c r="P2803" s="1"/>
      <c r="Q2803" s="1"/>
      <c r="R2803" s="1"/>
      <c r="S2803" s="1"/>
      <c r="T2803" s="1"/>
      <c r="U2803" s="1"/>
      <c r="V2803" s="9"/>
      <c r="W2803" s="1"/>
      <c r="X2803" s="1"/>
      <c r="Y2803" s="1"/>
      <c r="Z2803" s="1"/>
      <c r="AA2803" s="1"/>
      <c r="AB2803" s="1"/>
      <c r="AC2803" s="65"/>
    </row>
    <row r="2804" spans="2:29" x14ac:dyDescent="0.25">
      <c r="B2804" s="1"/>
      <c r="C2804" s="1"/>
      <c r="D2804" s="1"/>
      <c r="E2804" s="1"/>
      <c r="F2804" s="1"/>
      <c r="G2804" s="1"/>
      <c r="H2804" s="1"/>
      <c r="I2804" s="1"/>
      <c r="J2804" s="9"/>
      <c r="K2804" s="1"/>
      <c r="L2804" s="1"/>
      <c r="M2804" s="1"/>
      <c r="N2804" s="9"/>
      <c r="O2804" s="11"/>
      <c r="P2804" s="1"/>
      <c r="Q2804" s="1"/>
      <c r="R2804" s="1"/>
      <c r="S2804" s="1"/>
      <c r="T2804" s="1"/>
      <c r="U2804" s="1"/>
      <c r="V2804" s="9"/>
      <c r="W2804" s="1"/>
      <c r="X2804" s="1"/>
      <c r="Y2804" s="1"/>
      <c r="Z2804" s="1"/>
      <c r="AA2804" s="1"/>
      <c r="AB2804" s="1"/>
      <c r="AC2804" s="65"/>
    </row>
    <row r="2805" spans="2:29" x14ac:dyDescent="0.25">
      <c r="B2805" s="1"/>
      <c r="C2805" s="1"/>
      <c r="D2805" s="1"/>
      <c r="E2805" s="1"/>
      <c r="F2805" s="1"/>
      <c r="G2805" s="1"/>
      <c r="H2805" s="1"/>
      <c r="I2805" s="1"/>
      <c r="J2805" s="9"/>
      <c r="K2805" s="1"/>
      <c r="L2805" s="1"/>
      <c r="M2805" s="1"/>
      <c r="N2805" s="9"/>
      <c r="O2805" s="11"/>
      <c r="P2805" s="1"/>
      <c r="Q2805" s="1"/>
      <c r="R2805" s="1"/>
      <c r="S2805" s="1"/>
      <c r="T2805" s="1"/>
      <c r="U2805" s="1"/>
      <c r="V2805" s="9"/>
      <c r="W2805" s="1"/>
      <c r="X2805" s="1"/>
      <c r="Y2805" s="1"/>
      <c r="Z2805" s="1"/>
      <c r="AA2805" s="1"/>
      <c r="AB2805" s="1"/>
      <c r="AC2805" s="65"/>
    </row>
    <row r="2806" spans="2:29" x14ac:dyDescent="0.25">
      <c r="B2806" s="1"/>
      <c r="C2806" s="1"/>
      <c r="D2806" s="1"/>
      <c r="E2806" s="1"/>
      <c r="F2806" s="1"/>
      <c r="G2806" s="1"/>
      <c r="H2806" s="1"/>
      <c r="I2806" s="1"/>
      <c r="J2806" s="9"/>
      <c r="K2806" s="1"/>
      <c r="L2806" s="1"/>
      <c r="M2806" s="1"/>
      <c r="N2806" s="9"/>
      <c r="O2806" s="11"/>
      <c r="P2806" s="1"/>
      <c r="Q2806" s="1"/>
      <c r="R2806" s="1"/>
      <c r="S2806" s="1"/>
      <c r="T2806" s="1"/>
      <c r="U2806" s="1"/>
      <c r="V2806" s="9"/>
      <c r="W2806" s="1"/>
      <c r="X2806" s="1"/>
      <c r="Y2806" s="1"/>
      <c r="Z2806" s="1"/>
      <c r="AA2806" s="1"/>
      <c r="AB2806" s="1"/>
      <c r="AC2806" s="65"/>
    </row>
    <row r="2807" spans="2:29" x14ac:dyDescent="0.25">
      <c r="B2807" s="1"/>
      <c r="C2807" s="1"/>
      <c r="D2807" s="1"/>
      <c r="E2807" s="1"/>
      <c r="F2807" s="1"/>
      <c r="G2807" s="1"/>
      <c r="H2807" s="1"/>
      <c r="I2807" s="1"/>
      <c r="J2807" s="9"/>
      <c r="K2807" s="1"/>
      <c r="L2807" s="1"/>
      <c r="M2807" s="1"/>
      <c r="N2807" s="9"/>
      <c r="O2807" s="11"/>
      <c r="P2807" s="1"/>
      <c r="Q2807" s="1"/>
      <c r="R2807" s="1"/>
      <c r="S2807" s="1"/>
      <c r="T2807" s="1"/>
      <c r="U2807" s="1"/>
      <c r="V2807" s="9"/>
      <c r="W2807" s="1"/>
      <c r="X2807" s="1"/>
      <c r="Y2807" s="1"/>
      <c r="Z2807" s="1"/>
      <c r="AA2807" s="1"/>
      <c r="AB2807" s="1"/>
      <c r="AC2807" s="65"/>
    </row>
    <row r="2808" spans="2:29" x14ac:dyDescent="0.25">
      <c r="B2808" s="1"/>
      <c r="C2808" s="1"/>
      <c r="D2808" s="1"/>
      <c r="E2808" s="1"/>
      <c r="F2808" s="1"/>
      <c r="G2808" s="1"/>
      <c r="H2808" s="1"/>
      <c r="I2808" s="1"/>
      <c r="J2808" s="9"/>
      <c r="K2808" s="1"/>
      <c r="L2808" s="1"/>
      <c r="M2808" s="1"/>
      <c r="N2808" s="9"/>
      <c r="O2808" s="11"/>
      <c r="P2808" s="1"/>
      <c r="Q2808" s="1"/>
      <c r="R2808" s="1"/>
      <c r="S2808" s="1"/>
      <c r="T2808" s="1"/>
      <c r="U2808" s="1"/>
      <c r="V2808" s="9"/>
      <c r="W2808" s="1"/>
      <c r="X2808" s="1"/>
      <c r="Y2808" s="1"/>
      <c r="Z2808" s="1"/>
      <c r="AA2808" s="1"/>
      <c r="AB2808" s="1"/>
      <c r="AC2808" s="65"/>
    </row>
    <row r="2809" spans="2:29" x14ac:dyDescent="0.25">
      <c r="B2809" s="1"/>
      <c r="C2809" s="1"/>
      <c r="D2809" s="1"/>
      <c r="E2809" s="1"/>
      <c r="F2809" s="1"/>
      <c r="G2809" s="1"/>
      <c r="H2809" s="1"/>
      <c r="I2809" s="1"/>
      <c r="J2809" s="9"/>
      <c r="K2809" s="1"/>
      <c r="L2809" s="1"/>
      <c r="M2809" s="1"/>
      <c r="N2809" s="9"/>
      <c r="O2809" s="11"/>
      <c r="P2809" s="1"/>
      <c r="Q2809" s="1"/>
      <c r="R2809" s="1"/>
      <c r="S2809" s="1"/>
      <c r="T2809" s="1"/>
      <c r="U2809" s="1"/>
      <c r="V2809" s="9"/>
      <c r="W2809" s="1"/>
      <c r="X2809" s="1"/>
      <c r="Y2809" s="1"/>
      <c r="Z2809" s="1"/>
      <c r="AA2809" s="1"/>
      <c r="AB2809" s="1"/>
      <c r="AC2809" s="65"/>
    </row>
    <row r="2810" spans="2:29" x14ac:dyDescent="0.25">
      <c r="B2810" s="1"/>
      <c r="C2810" s="1"/>
      <c r="D2810" s="1"/>
      <c r="E2810" s="1"/>
      <c r="F2810" s="1"/>
      <c r="G2810" s="1"/>
      <c r="H2810" s="1"/>
      <c r="I2810" s="1"/>
      <c r="J2810" s="9"/>
      <c r="K2810" s="1"/>
      <c r="L2810" s="1"/>
      <c r="M2810" s="1"/>
      <c r="N2810" s="9"/>
      <c r="O2810" s="11"/>
      <c r="P2810" s="1"/>
      <c r="Q2810" s="1"/>
      <c r="R2810" s="1"/>
      <c r="S2810" s="1"/>
      <c r="T2810" s="1"/>
      <c r="U2810" s="1"/>
      <c r="V2810" s="9"/>
      <c r="W2810" s="1"/>
      <c r="X2810" s="1"/>
      <c r="Y2810" s="1"/>
      <c r="Z2810" s="1"/>
      <c r="AA2810" s="1"/>
      <c r="AB2810" s="1"/>
      <c r="AC2810" s="65"/>
    </row>
    <row r="2811" spans="2:29" x14ac:dyDescent="0.25">
      <c r="B2811" s="1"/>
      <c r="C2811" s="1"/>
      <c r="D2811" s="1"/>
      <c r="E2811" s="1"/>
      <c r="F2811" s="1"/>
      <c r="G2811" s="1"/>
      <c r="H2811" s="1"/>
      <c r="I2811" s="1"/>
      <c r="J2811" s="9"/>
      <c r="K2811" s="1"/>
      <c r="L2811" s="1"/>
      <c r="M2811" s="1"/>
      <c r="N2811" s="9"/>
      <c r="O2811" s="11"/>
      <c r="P2811" s="1"/>
      <c r="Q2811" s="1"/>
      <c r="R2811" s="1"/>
      <c r="S2811" s="1"/>
      <c r="T2811" s="1"/>
      <c r="U2811" s="1"/>
      <c r="V2811" s="9"/>
      <c r="W2811" s="1"/>
      <c r="X2811" s="1"/>
      <c r="Y2811" s="1"/>
      <c r="Z2811" s="1"/>
      <c r="AA2811" s="1"/>
      <c r="AB2811" s="1"/>
      <c r="AC2811" s="65"/>
    </row>
    <row r="2812" spans="2:29" x14ac:dyDescent="0.25">
      <c r="B2812" s="1"/>
      <c r="C2812" s="1"/>
      <c r="D2812" s="1"/>
      <c r="E2812" s="1"/>
      <c r="F2812" s="1"/>
      <c r="G2812" s="1"/>
      <c r="H2812" s="1"/>
      <c r="I2812" s="1"/>
      <c r="J2812" s="9"/>
      <c r="K2812" s="1"/>
      <c r="L2812" s="1"/>
      <c r="M2812" s="1"/>
      <c r="N2812" s="9"/>
      <c r="O2812" s="11"/>
      <c r="P2812" s="1"/>
      <c r="Q2812" s="1"/>
      <c r="R2812" s="1"/>
      <c r="S2812" s="1"/>
      <c r="T2812" s="1"/>
      <c r="U2812" s="1"/>
      <c r="V2812" s="9"/>
      <c r="W2812" s="1"/>
      <c r="X2812" s="1"/>
      <c r="Y2812" s="1"/>
      <c r="Z2812" s="1"/>
      <c r="AA2812" s="1"/>
      <c r="AB2812" s="1"/>
      <c r="AC2812" s="65"/>
    </row>
    <row r="2813" spans="2:29" x14ac:dyDescent="0.25">
      <c r="B2813" s="1"/>
      <c r="C2813" s="1"/>
      <c r="D2813" s="1"/>
      <c r="E2813" s="1"/>
      <c r="F2813" s="1"/>
      <c r="G2813" s="1"/>
      <c r="H2813" s="1"/>
      <c r="I2813" s="1"/>
      <c r="J2813" s="9"/>
      <c r="K2813" s="1"/>
      <c r="L2813" s="1"/>
      <c r="M2813" s="1"/>
      <c r="N2813" s="9"/>
      <c r="O2813" s="11"/>
      <c r="P2813" s="1"/>
      <c r="Q2813" s="1"/>
      <c r="R2813" s="1"/>
      <c r="S2813" s="1"/>
      <c r="T2813" s="1"/>
      <c r="U2813" s="1"/>
      <c r="V2813" s="9"/>
      <c r="W2813" s="1"/>
      <c r="X2813" s="1"/>
      <c r="Y2813" s="1"/>
      <c r="Z2813" s="1"/>
      <c r="AA2813" s="1"/>
      <c r="AB2813" s="1"/>
      <c r="AC2813" s="65"/>
    </row>
    <row r="2814" spans="2:29" x14ac:dyDescent="0.25">
      <c r="B2814" s="1"/>
      <c r="C2814" s="1"/>
      <c r="D2814" s="1"/>
      <c r="E2814" s="1"/>
      <c r="F2814" s="1"/>
      <c r="G2814" s="1"/>
      <c r="H2814" s="1"/>
      <c r="I2814" s="1"/>
      <c r="J2814" s="9"/>
      <c r="K2814" s="1"/>
      <c r="L2814" s="1"/>
      <c r="M2814" s="1"/>
      <c r="N2814" s="9"/>
      <c r="O2814" s="11"/>
      <c r="P2814" s="1"/>
      <c r="Q2814" s="1"/>
      <c r="R2814" s="1"/>
      <c r="S2814" s="1"/>
      <c r="T2814" s="1"/>
      <c r="U2814" s="1"/>
      <c r="V2814" s="9"/>
      <c r="W2814" s="1"/>
      <c r="X2814" s="1"/>
      <c r="Y2814" s="1"/>
      <c r="Z2814" s="1"/>
      <c r="AA2814" s="1"/>
      <c r="AB2814" s="1"/>
      <c r="AC2814" s="65"/>
    </row>
    <row r="2815" spans="2:29" x14ac:dyDescent="0.25">
      <c r="B2815" s="1"/>
      <c r="C2815" s="1"/>
      <c r="D2815" s="1"/>
      <c r="E2815" s="1"/>
      <c r="F2815" s="1"/>
      <c r="G2815" s="1"/>
      <c r="H2815" s="1"/>
      <c r="I2815" s="1"/>
      <c r="J2815" s="9"/>
      <c r="K2815" s="1"/>
      <c r="L2815" s="1"/>
      <c r="M2815" s="1"/>
      <c r="N2815" s="9"/>
      <c r="O2815" s="11"/>
      <c r="P2815" s="1"/>
      <c r="Q2815" s="1"/>
      <c r="R2815" s="1"/>
      <c r="S2815" s="1"/>
      <c r="T2815" s="1"/>
      <c r="U2815" s="1"/>
      <c r="V2815" s="9"/>
      <c r="W2815" s="1"/>
      <c r="X2815" s="1"/>
      <c r="Y2815" s="1"/>
      <c r="Z2815" s="1"/>
      <c r="AA2815" s="1"/>
      <c r="AB2815" s="1"/>
      <c r="AC2815" s="65"/>
    </row>
    <row r="2816" spans="2:29" x14ac:dyDescent="0.25">
      <c r="B2816" s="1"/>
      <c r="C2816" s="1"/>
      <c r="D2816" s="1"/>
      <c r="E2816" s="1"/>
      <c r="F2816" s="1"/>
      <c r="G2816" s="1"/>
      <c r="H2816" s="1"/>
      <c r="I2816" s="1"/>
      <c r="J2816" s="9"/>
      <c r="K2816" s="1"/>
      <c r="L2816" s="1"/>
      <c r="M2816" s="1"/>
      <c r="N2816" s="9"/>
      <c r="O2816" s="11"/>
      <c r="P2816" s="1"/>
      <c r="Q2816" s="1"/>
      <c r="R2816" s="1"/>
      <c r="S2816" s="1"/>
      <c r="T2816" s="1"/>
      <c r="U2816" s="1"/>
      <c r="V2816" s="9"/>
      <c r="W2816" s="1"/>
      <c r="X2816" s="1"/>
      <c r="Y2816" s="1"/>
      <c r="Z2816" s="1"/>
      <c r="AA2816" s="1"/>
      <c r="AB2816" s="1"/>
      <c r="AC2816" s="65"/>
    </row>
    <row r="2817" spans="2:29" x14ac:dyDescent="0.25">
      <c r="B2817" s="1"/>
      <c r="C2817" s="1"/>
      <c r="D2817" s="1"/>
      <c r="E2817" s="1"/>
      <c r="F2817" s="1"/>
      <c r="G2817" s="1"/>
      <c r="H2817" s="1"/>
      <c r="I2817" s="1"/>
      <c r="J2817" s="9"/>
      <c r="K2817" s="1"/>
      <c r="L2817" s="1"/>
      <c r="M2817" s="1"/>
      <c r="N2817" s="9"/>
      <c r="O2817" s="11"/>
      <c r="P2817" s="1"/>
      <c r="Q2817" s="1"/>
      <c r="R2817" s="1"/>
      <c r="S2817" s="1"/>
      <c r="T2817" s="1"/>
      <c r="U2817" s="1"/>
      <c r="V2817" s="9"/>
      <c r="W2817" s="1"/>
      <c r="X2817" s="1"/>
      <c r="Y2817" s="1"/>
      <c r="Z2817" s="1"/>
      <c r="AA2817" s="1"/>
      <c r="AB2817" s="1"/>
      <c r="AC2817" s="65"/>
    </row>
    <row r="2818" spans="2:29" x14ac:dyDescent="0.25">
      <c r="B2818" s="1"/>
      <c r="C2818" s="1"/>
      <c r="D2818" s="1"/>
      <c r="E2818" s="1"/>
      <c r="F2818" s="1"/>
      <c r="G2818" s="1"/>
      <c r="H2818" s="1"/>
      <c r="I2818" s="1"/>
      <c r="J2818" s="9"/>
      <c r="K2818" s="1"/>
      <c r="L2818" s="1"/>
      <c r="M2818" s="1"/>
      <c r="N2818" s="9"/>
      <c r="O2818" s="11"/>
      <c r="P2818" s="1"/>
      <c r="Q2818" s="1"/>
      <c r="R2818" s="1"/>
      <c r="S2818" s="1"/>
      <c r="T2818" s="1"/>
      <c r="U2818" s="1"/>
      <c r="V2818" s="9"/>
      <c r="W2818" s="1"/>
      <c r="X2818" s="1"/>
      <c r="Y2818" s="1"/>
      <c r="Z2818" s="1"/>
      <c r="AA2818" s="1"/>
      <c r="AB2818" s="1"/>
      <c r="AC2818" s="65"/>
    </row>
    <row r="2819" spans="2:29" x14ac:dyDescent="0.25">
      <c r="B2819" s="1"/>
      <c r="C2819" s="1"/>
      <c r="D2819" s="1"/>
      <c r="E2819" s="1"/>
      <c r="F2819" s="1"/>
      <c r="G2819" s="1"/>
      <c r="H2819" s="1"/>
      <c r="I2819" s="1"/>
      <c r="J2819" s="9"/>
      <c r="K2819" s="1"/>
      <c r="L2819" s="1"/>
      <c r="M2819" s="1"/>
      <c r="N2819" s="9"/>
      <c r="O2819" s="11"/>
      <c r="P2819" s="1"/>
      <c r="Q2819" s="1"/>
      <c r="R2819" s="1"/>
      <c r="S2819" s="1"/>
      <c r="T2819" s="1"/>
      <c r="U2819" s="1"/>
      <c r="V2819" s="9"/>
      <c r="W2819" s="1"/>
      <c r="X2819" s="1"/>
      <c r="Y2819" s="1"/>
      <c r="Z2819" s="1"/>
      <c r="AA2819" s="1"/>
      <c r="AB2819" s="1"/>
      <c r="AC2819" s="65"/>
    </row>
    <row r="2820" spans="2:29" x14ac:dyDescent="0.25">
      <c r="B2820" s="1"/>
      <c r="C2820" s="1"/>
      <c r="D2820" s="1"/>
      <c r="E2820" s="1"/>
      <c r="F2820" s="1"/>
      <c r="G2820" s="1"/>
      <c r="H2820" s="1"/>
      <c r="I2820" s="1"/>
      <c r="J2820" s="9"/>
      <c r="K2820" s="1"/>
      <c r="L2820" s="1"/>
      <c r="M2820" s="1"/>
      <c r="N2820" s="9"/>
      <c r="O2820" s="11"/>
      <c r="P2820" s="1"/>
      <c r="Q2820" s="1"/>
      <c r="R2820" s="1"/>
      <c r="S2820" s="1"/>
      <c r="T2820" s="1"/>
      <c r="U2820" s="1"/>
      <c r="V2820" s="9"/>
      <c r="W2820" s="1"/>
      <c r="X2820" s="1"/>
      <c r="Y2820" s="1"/>
      <c r="Z2820" s="1"/>
      <c r="AA2820" s="1"/>
      <c r="AB2820" s="1"/>
      <c r="AC2820" s="65"/>
    </row>
    <row r="2821" spans="2:29" x14ac:dyDescent="0.25">
      <c r="B2821" s="1"/>
      <c r="C2821" s="1"/>
      <c r="D2821" s="1"/>
      <c r="E2821" s="1"/>
      <c r="F2821" s="1"/>
      <c r="G2821" s="1"/>
      <c r="H2821" s="1"/>
      <c r="I2821" s="1"/>
      <c r="J2821" s="9"/>
      <c r="K2821" s="1"/>
      <c r="L2821" s="1"/>
      <c r="M2821" s="1"/>
      <c r="N2821" s="9"/>
      <c r="O2821" s="11"/>
      <c r="P2821" s="1"/>
      <c r="Q2821" s="1"/>
      <c r="R2821" s="1"/>
      <c r="S2821" s="1"/>
      <c r="T2821" s="1"/>
      <c r="U2821" s="1"/>
      <c r="V2821" s="9"/>
      <c r="W2821" s="1"/>
      <c r="X2821" s="1"/>
      <c r="Y2821" s="1"/>
      <c r="Z2821" s="1"/>
      <c r="AA2821" s="1"/>
      <c r="AB2821" s="1"/>
      <c r="AC2821" s="65"/>
    </row>
    <row r="2822" spans="2:29" x14ac:dyDescent="0.25">
      <c r="B2822" s="1"/>
      <c r="C2822" s="1"/>
      <c r="D2822" s="1"/>
      <c r="E2822" s="1"/>
      <c r="F2822" s="1"/>
      <c r="G2822" s="1"/>
      <c r="H2822" s="1"/>
      <c r="I2822" s="1"/>
      <c r="J2822" s="9"/>
      <c r="K2822" s="1"/>
      <c r="L2822" s="1"/>
      <c r="M2822" s="1"/>
      <c r="N2822" s="9"/>
      <c r="O2822" s="11"/>
      <c r="P2822" s="1"/>
      <c r="Q2822" s="1"/>
      <c r="R2822" s="1"/>
      <c r="S2822" s="1"/>
      <c r="T2822" s="1"/>
      <c r="U2822" s="1"/>
      <c r="V2822" s="9"/>
      <c r="W2822" s="1"/>
      <c r="X2822" s="1"/>
      <c r="Y2822" s="1"/>
      <c r="Z2822" s="1"/>
      <c r="AA2822" s="1"/>
      <c r="AB2822" s="1"/>
      <c r="AC2822" s="65"/>
    </row>
    <row r="2823" spans="2:29" x14ac:dyDescent="0.25">
      <c r="B2823" s="1"/>
      <c r="C2823" s="1"/>
      <c r="D2823" s="1"/>
      <c r="E2823" s="1"/>
      <c r="F2823" s="1"/>
      <c r="G2823" s="1"/>
      <c r="H2823" s="1"/>
      <c r="I2823" s="1"/>
      <c r="J2823" s="9"/>
      <c r="K2823" s="1"/>
      <c r="L2823" s="1"/>
      <c r="M2823" s="1"/>
      <c r="N2823" s="9"/>
      <c r="O2823" s="11"/>
      <c r="P2823" s="1"/>
      <c r="Q2823" s="1"/>
      <c r="R2823" s="1"/>
      <c r="S2823" s="1"/>
      <c r="T2823" s="1"/>
      <c r="U2823" s="1"/>
      <c r="V2823" s="9"/>
      <c r="W2823" s="1"/>
      <c r="X2823" s="1"/>
      <c r="Y2823" s="1"/>
      <c r="Z2823" s="1"/>
      <c r="AA2823" s="1"/>
      <c r="AB2823" s="1"/>
      <c r="AC2823" s="65"/>
    </row>
    <row r="2824" spans="2:29" x14ac:dyDescent="0.25">
      <c r="B2824" s="1"/>
      <c r="C2824" s="1"/>
      <c r="D2824" s="1"/>
      <c r="E2824" s="1"/>
      <c r="F2824" s="1"/>
      <c r="G2824" s="1"/>
      <c r="H2824" s="1"/>
      <c r="I2824" s="1"/>
      <c r="J2824" s="9"/>
      <c r="K2824" s="1"/>
      <c r="L2824" s="1"/>
      <c r="M2824" s="1"/>
      <c r="N2824" s="9"/>
      <c r="O2824" s="11"/>
      <c r="P2824" s="1"/>
      <c r="Q2824" s="1"/>
      <c r="R2824" s="1"/>
      <c r="S2824" s="1"/>
      <c r="T2824" s="1"/>
      <c r="U2824" s="1"/>
      <c r="V2824" s="9"/>
      <c r="W2824" s="1"/>
      <c r="X2824" s="1"/>
      <c r="Y2824" s="1"/>
      <c r="Z2824" s="1"/>
      <c r="AA2824" s="1"/>
      <c r="AB2824" s="1"/>
      <c r="AC2824" s="65"/>
    </row>
    <row r="2825" spans="2:29" x14ac:dyDescent="0.25">
      <c r="B2825" s="1"/>
      <c r="C2825" s="1"/>
      <c r="D2825" s="1"/>
      <c r="E2825" s="1"/>
      <c r="F2825" s="1"/>
      <c r="G2825" s="1"/>
      <c r="H2825" s="1"/>
      <c r="I2825" s="1"/>
      <c r="J2825" s="9"/>
      <c r="K2825" s="1"/>
      <c r="L2825" s="1"/>
      <c r="M2825" s="1"/>
      <c r="N2825" s="9"/>
      <c r="O2825" s="11"/>
      <c r="P2825" s="1"/>
      <c r="Q2825" s="1"/>
      <c r="R2825" s="1"/>
      <c r="S2825" s="1"/>
      <c r="T2825" s="1"/>
      <c r="U2825" s="1"/>
      <c r="V2825" s="9"/>
      <c r="W2825" s="1"/>
      <c r="X2825" s="1"/>
      <c r="Y2825" s="1"/>
      <c r="Z2825" s="1"/>
      <c r="AA2825" s="1"/>
      <c r="AB2825" s="1"/>
      <c r="AC2825" s="65"/>
    </row>
    <row r="2826" spans="2:29" x14ac:dyDescent="0.25">
      <c r="B2826" s="1"/>
      <c r="C2826" s="1"/>
      <c r="D2826" s="1"/>
      <c r="E2826" s="1"/>
      <c r="F2826" s="1"/>
      <c r="G2826" s="1"/>
      <c r="H2826" s="1"/>
      <c r="I2826" s="1"/>
      <c r="J2826" s="9"/>
      <c r="K2826" s="1"/>
      <c r="L2826" s="1"/>
      <c r="M2826" s="1"/>
      <c r="N2826" s="9"/>
      <c r="O2826" s="11"/>
      <c r="P2826" s="1"/>
      <c r="Q2826" s="1"/>
      <c r="R2826" s="1"/>
      <c r="S2826" s="1"/>
      <c r="T2826" s="1"/>
      <c r="U2826" s="1"/>
      <c r="V2826" s="9"/>
      <c r="W2826" s="1"/>
      <c r="X2826" s="1"/>
      <c r="Y2826" s="1"/>
      <c r="Z2826" s="1"/>
      <c r="AA2826" s="1"/>
      <c r="AB2826" s="1"/>
      <c r="AC2826" s="65"/>
    </row>
    <row r="2827" spans="2:29" x14ac:dyDescent="0.25">
      <c r="B2827" s="1"/>
      <c r="C2827" s="1"/>
      <c r="D2827" s="1"/>
      <c r="E2827" s="1"/>
      <c r="F2827" s="1"/>
      <c r="G2827" s="1"/>
      <c r="H2827" s="1"/>
      <c r="I2827" s="1"/>
      <c r="J2827" s="9"/>
      <c r="K2827" s="1"/>
      <c r="L2827" s="1"/>
      <c r="M2827" s="1"/>
      <c r="N2827" s="9"/>
      <c r="O2827" s="11"/>
      <c r="P2827" s="1"/>
      <c r="Q2827" s="1"/>
      <c r="R2827" s="1"/>
      <c r="S2827" s="1"/>
      <c r="T2827" s="1"/>
      <c r="U2827" s="1"/>
      <c r="V2827" s="9"/>
      <c r="W2827" s="1"/>
      <c r="X2827" s="1"/>
      <c r="Y2827" s="1"/>
      <c r="Z2827" s="1"/>
      <c r="AA2827" s="1"/>
      <c r="AB2827" s="1"/>
      <c r="AC2827" s="65"/>
    </row>
    <row r="2828" spans="2:29" x14ac:dyDescent="0.25">
      <c r="B2828" s="1"/>
      <c r="C2828" s="1"/>
      <c r="D2828" s="1"/>
      <c r="E2828" s="1"/>
      <c r="F2828" s="1"/>
      <c r="G2828" s="1"/>
      <c r="H2828" s="1"/>
      <c r="I2828" s="1"/>
      <c r="J2828" s="9"/>
      <c r="K2828" s="1"/>
      <c r="L2828" s="1"/>
      <c r="M2828" s="1"/>
      <c r="N2828" s="9"/>
      <c r="O2828" s="11"/>
      <c r="P2828" s="1"/>
      <c r="Q2828" s="1"/>
      <c r="R2828" s="1"/>
      <c r="S2828" s="1"/>
      <c r="T2828" s="1"/>
      <c r="U2828" s="1"/>
      <c r="V2828" s="9"/>
      <c r="W2828" s="1"/>
      <c r="X2828" s="1"/>
      <c r="Y2828" s="1"/>
      <c r="Z2828" s="1"/>
      <c r="AA2828" s="1"/>
      <c r="AB2828" s="1"/>
      <c r="AC2828" s="65"/>
    </row>
    <row r="2829" spans="2:29" x14ac:dyDescent="0.25">
      <c r="B2829" s="1"/>
      <c r="C2829" s="1"/>
      <c r="D2829" s="1"/>
      <c r="E2829" s="1"/>
      <c r="F2829" s="1"/>
      <c r="G2829" s="1"/>
      <c r="H2829" s="1"/>
      <c r="I2829" s="1"/>
      <c r="J2829" s="9"/>
      <c r="K2829" s="1"/>
      <c r="L2829" s="1"/>
      <c r="M2829" s="1"/>
      <c r="N2829" s="9"/>
      <c r="O2829" s="11"/>
      <c r="P2829" s="1"/>
      <c r="Q2829" s="1"/>
      <c r="R2829" s="1"/>
      <c r="S2829" s="1"/>
      <c r="T2829" s="1"/>
      <c r="U2829" s="1"/>
      <c r="V2829" s="9"/>
      <c r="W2829" s="1"/>
      <c r="X2829" s="1"/>
      <c r="Y2829" s="1"/>
      <c r="Z2829" s="1"/>
      <c r="AA2829" s="1"/>
      <c r="AB2829" s="1"/>
      <c r="AC2829" s="65"/>
    </row>
    <row r="2830" spans="2:29" x14ac:dyDescent="0.25">
      <c r="B2830" s="1"/>
      <c r="C2830" s="1"/>
      <c r="D2830" s="1"/>
      <c r="E2830" s="1"/>
      <c r="F2830" s="1"/>
      <c r="G2830" s="1"/>
      <c r="H2830" s="1"/>
      <c r="I2830" s="1"/>
      <c r="J2830" s="9"/>
      <c r="K2830" s="1"/>
      <c r="L2830" s="1"/>
      <c r="M2830" s="1"/>
      <c r="N2830" s="9"/>
      <c r="O2830" s="11"/>
      <c r="P2830" s="1"/>
      <c r="Q2830" s="1"/>
      <c r="R2830" s="1"/>
      <c r="S2830" s="1"/>
      <c r="T2830" s="1"/>
      <c r="U2830" s="1"/>
      <c r="V2830" s="9"/>
      <c r="W2830" s="1"/>
      <c r="X2830" s="1"/>
      <c r="Y2830" s="1"/>
      <c r="Z2830" s="1"/>
      <c r="AA2830" s="1"/>
      <c r="AB2830" s="1"/>
      <c r="AC2830" s="65"/>
    </row>
    <row r="2831" spans="2:29" x14ac:dyDescent="0.25">
      <c r="B2831" s="1"/>
      <c r="C2831" s="1"/>
      <c r="D2831" s="1"/>
      <c r="E2831" s="1"/>
      <c r="F2831" s="1"/>
      <c r="G2831" s="1"/>
      <c r="H2831" s="1"/>
      <c r="I2831" s="1"/>
      <c r="J2831" s="9"/>
      <c r="K2831" s="1"/>
      <c r="L2831" s="1"/>
      <c r="M2831" s="1"/>
      <c r="N2831" s="9"/>
      <c r="O2831" s="11"/>
      <c r="P2831" s="1"/>
      <c r="Q2831" s="1"/>
      <c r="R2831" s="1"/>
      <c r="S2831" s="1"/>
      <c r="T2831" s="1"/>
      <c r="U2831" s="1"/>
      <c r="V2831" s="9"/>
      <c r="W2831" s="1"/>
      <c r="X2831" s="1"/>
      <c r="Y2831" s="1"/>
      <c r="Z2831" s="1"/>
      <c r="AA2831" s="1"/>
      <c r="AB2831" s="1"/>
      <c r="AC2831" s="65"/>
    </row>
    <row r="2832" spans="2:29" x14ac:dyDescent="0.25">
      <c r="B2832" s="1"/>
      <c r="C2832" s="1"/>
      <c r="D2832" s="1"/>
      <c r="E2832" s="1"/>
      <c r="F2832" s="1"/>
      <c r="G2832" s="1"/>
      <c r="H2832" s="1"/>
      <c r="I2832" s="1"/>
      <c r="J2832" s="9"/>
      <c r="K2832" s="1"/>
      <c r="L2832" s="1"/>
      <c r="M2832" s="1"/>
      <c r="N2832" s="9"/>
      <c r="O2832" s="11"/>
      <c r="P2832" s="1"/>
      <c r="Q2832" s="1"/>
      <c r="R2832" s="1"/>
      <c r="S2832" s="1"/>
      <c r="T2832" s="1"/>
      <c r="U2832" s="1"/>
      <c r="V2832" s="9"/>
      <c r="W2832" s="1"/>
      <c r="X2832" s="1"/>
      <c r="Y2832" s="1"/>
      <c r="Z2832" s="1"/>
      <c r="AA2832" s="1"/>
      <c r="AB2832" s="1"/>
      <c r="AC2832" s="65"/>
    </row>
    <row r="2833" spans="2:29" x14ac:dyDescent="0.25">
      <c r="B2833" s="1"/>
      <c r="C2833" s="1"/>
      <c r="D2833" s="1"/>
      <c r="E2833" s="1"/>
      <c r="F2833" s="1"/>
      <c r="G2833" s="1"/>
      <c r="H2833" s="1"/>
      <c r="I2833" s="1"/>
      <c r="J2833" s="9"/>
      <c r="K2833" s="1"/>
      <c r="L2833" s="1"/>
      <c r="M2833" s="1"/>
      <c r="N2833" s="9"/>
      <c r="O2833" s="11"/>
      <c r="P2833" s="1"/>
      <c r="Q2833" s="1"/>
      <c r="R2833" s="1"/>
      <c r="S2833" s="1"/>
      <c r="T2833" s="1"/>
      <c r="U2833" s="1"/>
      <c r="V2833" s="9"/>
      <c r="W2833" s="1"/>
      <c r="X2833" s="1"/>
      <c r="Y2833" s="1"/>
      <c r="Z2833" s="1"/>
      <c r="AA2833" s="1"/>
      <c r="AB2833" s="1"/>
      <c r="AC2833" s="65"/>
    </row>
    <row r="2834" spans="2:29" x14ac:dyDescent="0.25">
      <c r="B2834" s="1"/>
      <c r="C2834" s="1"/>
      <c r="D2834" s="1"/>
      <c r="E2834" s="1"/>
      <c r="F2834" s="1"/>
      <c r="G2834" s="1"/>
      <c r="H2834" s="1"/>
      <c r="I2834" s="1"/>
      <c r="J2834" s="9"/>
      <c r="K2834" s="1"/>
      <c r="L2834" s="1"/>
      <c r="M2834" s="1"/>
      <c r="N2834" s="9"/>
      <c r="O2834" s="11"/>
      <c r="P2834" s="1"/>
      <c r="Q2834" s="1"/>
      <c r="R2834" s="1"/>
      <c r="S2834" s="1"/>
      <c r="T2834" s="1"/>
      <c r="U2834" s="1"/>
      <c r="V2834" s="9"/>
      <c r="W2834" s="1"/>
      <c r="X2834" s="1"/>
      <c r="Y2834" s="1"/>
      <c r="Z2834" s="1"/>
      <c r="AA2834" s="1"/>
      <c r="AB2834" s="1"/>
      <c r="AC2834" s="65"/>
    </row>
    <row r="2835" spans="2:29" x14ac:dyDescent="0.25">
      <c r="B2835" s="1"/>
      <c r="C2835" s="1"/>
      <c r="D2835" s="1"/>
      <c r="E2835" s="1"/>
      <c r="F2835" s="1"/>
      <c r="G2835" s="1"/>
      <c r="H2835" s="1"/>
      <c r="I2835" s="1"/>
      <c r="J2835" s="9"/>
      <c r="K2835" s="1"/>
      <c r="L2835" s="1"/>
      <c r="M2835" s="1"/>
      <c r="N2835" s="9"/>
      <c r="O2835" s="11"/>
      <c r="P2835" s="1"/>
      <c r="Q2835" s="1"/>
      <c r="R2835" s="1"/>
      <c r="S2835" s="1"/>
      <c r="T2835" s="1"/>
      <c r="U2835" s="1"/>
      <c r="V2835" s="9"/>
      <c r="W2835" s="1"/>
      <c r="X2835" s="1"/>
      <c r="Y2835" s="1"/>
      <c r="Z2835" s="1"/>
      <c r="AA2835" s="1"/>
      <c r="AB2835" s="1"/>
      <c r="AC2835" s="65"/>
    </row>
    <row r="2836" spans="2:29" x14ac:dyDescent="0.25">
      <c r="B2836" s="1"/>
      <c r="C2836" s="1"/>
      <c r="D2836" s="1"/>
      <c r="E2836" s="1"/>
      <c r="F2836" s="1"/>
      <c r="G2836" s="1"/>
      <c r="H2836" s="1"/>
      <c r="I2836" s="1"/>
      <c r="J2836" s="9"/>
      <c r="K2836" s="1"/>
      <c r="L2836" s="1"/>
      <c r="M2836" s="1"/>
      <c r="N2836" s="9"/>
      <c r="O2836" s="11"/>
      <c r="P2836" s="1"/>
      <c r="Q2836" s="1"/>
      <c r="R2836" s="1"/>
      <c r="S2836" s="1"/>
      <c r="T2836" s="1"/>
      <c r="U2836" s="1"/>
      <c r="V2836" s="9"/>
      <c r="W2836" s="1"/>
      <c r="X2836" s="1"/>
      <c r="Y2836" s="1"/>
      <c r="Z2836" s="1"/>
      <c r="AA2836" s="1"/>
      <c r="AB2836" s="1"/>
      <c r="AC2836" s="65"/>
    </row>
    <row r="2837" spans="2:29" x14ac:dyDescent="0.25">
      <c r="B2837" s="1"/>
      <c r="C2837" s="1"/>
      <c r="D2837" s="1"/>
      <c r="E2837" s="1"/>
      <c r="F2837" s="1"/>
      <c r="G2837" s="1"/>
      <c r="H2837" s="1"/>
      <c r="I2837" s="1"/>
      <c r="J2837" s="9"/>
      <c r="K2837" s="1"/>
      <c r="L2837" s="1"/>
      <c r="M2837" s="1"/>
      <c r="N2837" s="9"/>
      <c r="O2837" s="11"/>
      <c r="P2837" s="1"/>
      <c r="Q2837" s="1"/>
      <c r="R2837" s="1"/>
      <c r="S2837" s="1"/>
      <c r="T2837" s="1"/>
      <c r="U2837" s="1"/>
      <c r="V2837" s="9"/>
      <c r="W2837" s="1"/>
      <c r="X2837" s="1"/>
      <c r="Y2837" s="1"/>
      <c r="Z2837" s="1"/>
      <c r="AA2837" s="1"/>
      <c r="AB2837" s="1"/>
      <c r="AC2837" s="65"/>
    </row>
    <row r="2838" spans="2:29" x14ac:dyDescent="0.25">
      <c r="B2838" s="1"/>
      <c r="C2838" s="1"/>
      <c r="D2838" s="1"/>
      <c r="E2838" s="1"/>
      <c r="F2838" s="1"/>
      <c r="G2838" s="1"/>
      <c r="H2838" s="1"/>
      <c r="I2838" s="1"/>
      <c r="J2838" s="9"/>
      <c r="K2838" s="1"/>
      <c r="L2838" s="1"/>
      <c r="M2838" s="1"/>
      <c r="N2838" s="9"/>
      <c r="O2838" s="11"/>
      <c r="P2838" s="1"/>
      <c r="Q2838" s="1"/>
      <c r="R2838" s="1"/>
      <c r="S2838" s="1"/>
      <c r="T2838" s="1"/>
      <c r="U2838" s="1"/>
      <c r="V2838" s="9"/>
      <c r="W2838" s="1"/>
      <c r="X2838" s="1"/>
      <c r="Y2838" s="1"/>
      <c r="Z2838" s="1"/>
      <c r="AA2838" s="1"/>
      <c r="AB2838" s="1"/>
      <c r="AC2838" s="65"/>
    </row>
    <row r="2839" spans="2:29" x14ac:dyDescent="0.25">
      <c r="B2839" s="1"/>
      <c r="C2839" s="1"/>
      <c r="D2839" s="1"/>
      <c r="E2839" s="1"/>
      <c r="F2839" s="1"/>
      <c r="G2839" s="1"/>
      <c r="H2839" s="1"/>
      <c r="I2839" s="1"/>
      <c r="J2839" s="9"/>
      <c r="K2839" s="1"/>
      <c r="L2839" s="1"/>
      <c r="M2839" s="1"/>
      <c r="N2839" s="9"/>
      <c r="O2839" s="11"/>
      <c r="P2839" s="1"/>
      <c r="Q2839" s="1"/>
      <c r="R2839" s="1"/>
      <c r="S2839" s="1"/>
      <c r="T2839" s="1"/>
      <c r="U2839" s="1"/>
      <c r="V2839" s="9"/>
      <c r="W2839" s="1"/>
      <c r="X2839" s="1"/>
      <c r="Y2839" s="1"/>
      <c r="Z2839" s="1"/>
      <c r="AA2839" s="1"/>
      <c r="AB2839" s="1"/>
      <c r="AC2839" s="65"/>
    </row>
    <row r="2840" spans="2:29" x14ac:dyDescent="0.25">
      <c r="B2840" s="1"/>
      <c r="C2840" s="1"/>
      <c r="D2840" s="1"/>
      <c r="E2840" s="1"/>
      <c r="F2840" s="1"/>
      <c r="G2840" s="1"/>
      <c r="H2840" s="1"/>
      <c r="I2840" s="1"/>
      <c r="J2840" s="9"/>
      <c r="K2840" s="1"/>
      <c r="L2840" s="1"/>
      <c r="M2840" s="1"/>
      <c r="N2840" s="9"/>
      <c r="O2840" s="11"/>
      <c r="P2840" s="1"/>
      <c r="Q2840" s="1"/>
      <c r="R2840" s="1"/>
      <c r="S2840" s="1"/>
      <c r="T2840" s="1"/>
      <c r="U2840" s="1"/>
      <c r="V2840" s="9"/>
      <c r="W2840" s="1"/>
      <c r="X2840" s="1"/>
      <c r="Y2840" s="1"/>
      <c r="Z2840" s="1"/>
      <c r="AA2840" s="1"/>
      <c r="AB2840" s="1"/>
      <c r="AC2840" s="65"/>
    </row>
    <row r="2841" spans="2:29" x14ac:dyDescent="0.25">
      <c r="B2841" s="1"/>
      <c r="C2841" s="1"/>
      <c r="D2841" s="1"/>
      <c r="E2841" s="1"/>
      <c r="F2841" s="1"/>
      <c r="G2841" s="1"/>
      <c r="H2841" s="1"/>
      <c r="I2841" s="1"/>
      <c r="J2841" s="9"/>
      <c r="K2841" s="1"/>
      <c r="L2841" s="1"/>
      <c r="M2841" s="1"/>
      <c r="N2841" s="9"/>
      <c r="O2841" s="11"/>
      <c r="P2841" s="1"/>
      <c r="Q2841" s="1"/>
      <c r="R2841" s="1"/>
      <c r="S2841" s="1"/>
      <c r="T2841" s="1"/>
      <c r="U2841" s="1"/>
      <c r="V2841" s="9"/>
      <c r="W2841" s="1"/>
      <c r="X2841" s="1"/>
      <c r="Y2841" s="1"/>
      <c r="Z2841" s="1"/>
      <c r="AA2841" s="1"/>
      <c r="AB2841" s="1"/>
      <c r="AC2841" s="65"/>
    </row>
    <row r="2842" spans="2:29" x14ac:dyDescent="0.25">
      <c r="B2842" s="1"/>
      <c r="C2842" s="1"/>
      <c r="D2842" s="1"/>
      <c r="E2842" s="1"/>
      <c r="F2842" s="1"/>
      <c r="G2842" s="1"/>
      <c r="H2842" s="1"/>
      <c r="I2842" s="1"/>
      <c r="J2842" s="9"/>
      <c r="K2842" s="1"/>
      <c r="L2842" s="1"/>
      <c r="M2842" s="1"/>
      <c r="N2842" s="9"/>
      <c r="O2842" s="11"/>
      <c r="P2842" s="1"/>
      <c r="Q2842" s="1"/>
      <c r="R2842" s="1"/>
      <c r="S2842" s="1"/>
      <c r="T2842" s="1"/>
      <c r="U2842" s="1"/>
      <c r="V2842" s="9"/>
      <c r="W2842" s="1"/>
      <c r="X2842" s="1"/>
      <c r="Y2842" s="1"/>
      <c r="Z2842" s="1"/>
      <c r="AA2842" s="1"/>
      <c r="AB2842" s="1"/>
      <c r="AC2842" s="65"/>
    </row>
    <row r="2843" spans="2:29" x14ac:dyDescent="0.25">
      <c r="B2843" s="1"/>
      <c r="C2843" s="1"/>
      <c r="D2843" s="1"/>
      <c r="E2843" s="1"/>
      <c r="F2843" s="1"/>
      <c r="G2843" s="1"/>
      <c r="H2843" s="1"/>
      <c r="I2843" s="1"/>
      <c r="J2843" s="9"/>
      <c r="K2843" s="1"/>
      <c r="L2843" s="1"/>
      <c r="M2843" s="1"/>
      <c r="N2843" s="9"/>
      <c r="O2843" s="11"/>
      <c r="P2843" s="1"/>
      <c r="Q2843" s="1"/>
      <c r="R2843" s="1"/>
      <c r="S2843" s="1"/>
      <c r="T2843" s="1"/>
      <c r="U2843" s="1"/>
      <c r="V2843" s="9"/>
      <c r="W2843" s="1"/>
      <c r="X2843" s="1"/>
      <c r="Y2843" s="1"/>
      <c r="Z2843" s="1"/>
      <c r="AA2843" s="1"/>
      <c r="AB2843" s="1"/>
      <c r="AC2843" s="65"/>
    </row>
    <row r="2844" spans="2:29" x14ac:dyDescent="0.25">
      <c r="B2844" s="1"/>
      <c r="C2844" s="1"/>
      <c r="D2844" s="1"/>
      <c r="E2844" s="1"/>
      <c r="F2844" s="1"/>
      <c r="G2844" s="1"/>
      <c r="H2844" s="1"/>
      <c r="I2844" s="1"/>
      <c r="J2844" s="9"/>
      <c r="K2844" s="1"/>
      <c r="L2844" s="1"/>
      <c r="M2844" s="1"/>
      <c r="N2844" s="9"/>
      <c r="O2844" s="11"/>
      <c r="P2844" s="1"/>
      <c r="Q2844" s="1"/>
      <c r="R2844" s="1"/>
      <c r="S2844" s="1"/>
      <c r="T2844" s="1"/>
      <c r="U2844" s="1"/>
      <c r="V2844" s="9"/>
      <c r="W2844" s="1"/>
      <c r="X2844" s="1"/>
      <c r="Y2844" s="1"/>
      <c r="Z2844" s="1"/>
      <c r="AA2844" s="1"/>
      <c r="AB2844" s="1"/>
      <c r="AC2844" s="65"/>
    </row>
    <row r="2845" spans="2:29" x14ac:dyDescent="0.25">
      <c r="B2845" s="1"/>
      <c r="C2845" s="1"/>
      <c r="D2845" s="1"/>
      <c r="E2845" s="1"/>
      <c r="F2845" s="1"/>
      <c r="G2845" s="1"/>
      <c r="H2845" s="1"/>
      <c r="I2845" s="1"/>
      <c r="J2845" s="9"/>
      <c r="K2845" s="1"/>
      <c r="L2845" s="1"/>
      <c r="M2845" s="1"/>
      <c r="N2845" s="9"/>
      <c r="O2845" s="11"/>
      <c r="P2845" s="1"/>
      <c r="Q2845" s="1"/>
      <c r="R2845" s="1"/>
      <c r="S2845" s="1"/>
      <c r="T2845" s="1"/>
      <c r="U2845" s="1"/>
      <c r="V2845" s="9"/>
      <c r="W2845" s="1"/>
      <c r="X2845" s="1"/>
      <c r="Y2845" s="1"/>
      <c r="Z2845" s="1"/>
      <c r="AA2845" s="1"/>
      <c r="AB2845" s="1"/>
      <c r="AC2845" s="65"/>
    </row>
    <row r="2846" spans="2:29" x14ac:dyDescent="0.25">
      <c r="B2846" s="1"/>
      <c r="C2846" s="1"/>
      <c r="D2846" s="1"/>
      <c r="E2846" s="1"/>
      <c r="F2846" s="1"/>
      <c r="G2846" s="1"/>
      <c r="H2846" s="1"/>
      <c r="I2846" s="1"/>
      <c r="J2846" s="9"/>
      <c r="K2846" s="1"/>
      <c r="L2846" s="1"/>
      <c r="M2846" s="1"/>
      <c r="N2846" s="9"/>
      <c r="O2846" s="11"/>
      <c r="P2846" s="1"/>
      <c r="Q2846" s="1"/>
      <c r="R2846" s="1"/>
      <c r="S2846" s="1"/>
      <c r="T2846" s="1"/>
      <c r="U2846" s="1"/>
      <c r="V2846" s="9"/>
      <c r="W2846" s="1"/>
      <c r="X2846" s="1"/>
      <c r="Y2846" s="1"/>
      <c r="Z2846" s="1"/>
      <c r="AA2846" s="1"/>
      <c r="AB2846" s="1"/>
      <c r="AC2846" s="65"/>
    </row>
    <row r="2847" spans="2:29" x14ac:dyDescent="0.25">
      <c r="B2847" s="1"/>
      <c r="C2847" s="1"/>
      <c r="D2847" s="1"/>
      <c r="E2847" s="1"/>
      <c r="F2847" s="1"/>
      <c r="G2847" s="1"/>
      <c r="H2847" s="1"/>
      <c r="I2847" s="1"/>
      <c r="J2847" s="9"/>
      <c r="K2847" s="1"/>
      <c r="L2847" s="1"/>
      <c r="M2847" s="1"/>
      <c r="N2847" s="9"/>
      <c r="O2847" s="11"/>
      <c r="P2847" s="1"/>
      <c r="Q2847" s="1"/>
      <c r="R2847" s="1"/>
      <c r="S2847" s="1"/>
      <c r="T2847" s="1"/>
      <c r="U2847" s="1"/>
      <c r="V2847" s="9"/>
      <c r="W2847" s="1"/>
      <c r="X2847" s="1"/>
      <c r="Y2847" s="1"/>
      <c r="Z2847" s="1"/>
      <c r="AA2847" s="1"/>
      <c r="AB2847" s="1"/>
      <c r="AC2847" s="65"/>
    </row>
    <row r="2848" spans="2:29" x14ac:dyDescent="0.25">
      <c r="B2848" s="1"/>
      <c r="C2848" s="1"/>
      <c r="D2848" s="1"/>
      <c r="E2848" s="1"/>
      <c r="F2848" s="1"/>
      <c r="G2848" s="1"/>
      <c r="H2848" s="1"/>
      <c r="I2848" s="1"/>
      <c r="J2848" s="9"/>
      <c r="K2848" s="1"/>
      <c r="L2848" s="1"/>
      <c r="M2848" s="1"/>
      <c r="N2848" s="9"/>
      <c r="O2848" s="11"/>
      <c r="P2848" s="1"/>
      <c r="Q2848" s="1"/>
      <c r="R2848" s="1"/>
      <c r="S2848" s="1"/>
      <c r="T2848" s="1"/>
      <c r="U2848" s="1"/>
      <c r="V2848" s="9"/>
      <c r="W2848" s="1"/>
      <c r="X2848" s="1"/>
      <c r="Y2848" s="1"/>
      <c r="Z2848" s="1"/>
      <c r="AA2848" s="1"/>
      <c r="AB2848" s="1"/>
      <c r="AC2848" s="65"/>
    </row>
    <row r="2849" spans="2:29" x14ac:dyDescent="0.25">
      <c r="B2849" s="1"/>
      <c r="C2849" s="1"/>
      <c r="D2849" s="1"/>
      <c r="E2849" s="1"/>
      <c r="F2849" s="1"/>
      <c r="G2849" s="1"/>
      <c r="H2849" s="1"/>
      <c r="I2849" s="1"/>
      <c r="J2849" s="9"/>
      <c r="K2849" s="1"/>
      <c r="L2849" s="1"/>
      <c r="M2849" s="1"/>
      <c r="N2849" s="9"/>
      <c r="O2849" s="11"/>
      <c r="P2849" s="1"/>
      <c r="Q2849" s="1"/>
      <c r="R2849" s="1"/>
      <c r="S2849" s="1"/>
      <c r="T2849" s="1"/>
      <c r="U2849" s="1"/>
      <c r="V2849" s="9"/>
      <c r="W2849" s="1"/>
      <c r="X2849" s="1"/>
      <c r="Y2849" s="1"/>
      <c r="Z2849" s="1"/>
      <c r="AA2849" s="1"/>
      <c r="AB2849" s="1"/>
      <c r="AC2849" s="65"/>
    </row>
    <row r="2850" spans="2:29" x14ac:dyDescent="0.25">
      <c r="B2850" s="1"/>
      <c r="C2850" s="1"/>
      <c r="D2850" s="1"/>
      <c r="E2850" s="1"/>
      <c r="F2850" s="1"/>
      <c r="G2850" s="1"/>
      <c r="H2850" s="1"/>
      <c r="I2850" s="1"/>
      <c r="J2850" s="9"/>
      <c r="K2850" s="1"/>
      <c r="L2850" s="1"/>
      <c r="M2850" s="1"/>
      <c r="N2850" s="9"/>
      <c r="O2850" s="11"/>
      <c r="P2850" s="1"/>
      <c r="Q2850" s="1"/>
      <c r="R2850" s="1"/>
      <c r="S2850" s="1"/>
      <c r="T2850" s="1"/>
      <c r="U2850" s="1"/>
      <c r="V2850" s="9"/>
      <c r="W2850" s="1"/>
      <c r="X2850" s="1"/>
      <c r="Y2850" s="1"/>
      <c r="Z2850" s="1"/>
      <c r="AA2850" s="1"/>
      <c r="AB2850" s="1"/>
      <c r="AC2850" s="65"/>
    </row>
    <row r="2851" spans="2:29" x14ac:dyDescent="0.25">
      <c r="B2851" s="1"/>
      <c r="C2851" s="1"/>
      <c r="D2851" s="1"/>
      <c r="E2851" s="1"/>
      <c r="F2851" s="1"/>
      <c r="G2851" s="1"/>
      <c r="H2851" s="1"/>
      <c r="I2851" s="1"/>
      <c r="J2851" s="9"/>
      <c r="K2851" s="1"/>
      <c r="L2851" s="1"/>
      <c r="M2851" s="1"/>
      <c r="N2851" s="9"/>
      <c r="O2851" s="11"/>
      <c r="P2851" s="1"/>
      <c r="Q2851" s="1"/>
      <c r="R2851" s="1"/>
      <c r="S2851" s="1"/>
      <c r="T2851" s="1"/>
      <c r="U2851" s="1"/>
      <c r="V2851" s="9"/>
      <c r="W2851" s="1"/>
      <c r="X2851" s="1"/>
      <c r="Y2851" s="1"/>
      <c r="Z2851" s="1"/>
      <c r="AA2851" s="1"/>
      <c r="AB2851" s="1"/>
      <c r="AC2851" s="65"/>
    </row>
    <row r="2852" spans="2:29" x14ac:dyDescent="0.25">
      <c r="B2852" s="1"/>
      <c r="C2852" s="1"/>
      <c r="D2852" s="1"/>
      <c r="E2852" s="1"/>
      <c r="F2852" s="1"/>
      <c r="G2852" s="1"/>
      <c r="H2852" s="1"/>
      <c r="I2852" s="1"/>
      <c r="J2852" s="9"/>
      <c r="K2852" s="1"/>
      <c r="L2852" s="1"/>
      <c r="M2852" s="1"/>
      <c r="N2852" s="9"/>
      <c r="O2852" s="11"/>
      <c r="P2852" s="1"/>
      <c r="Q2852" s="1"/>
      <c r="R2852" s="1"/>
      <c r="S2852" s="1"/>
      <c r="T2852" s="1"/>
      <c r="U2852" s="1"/>
      <c r="V2852" s="9"/>
      <c r="W2852" s="1"/>
      <c r="X2852" s="1"/>
      <c r="Y2852" s="1"/>
      <c r="Z2852" s="1"/>
      <c r="AA2852" s="1"/>
      <c r="AB2852" s="1"/>
      <c r="AC2852" s="65"/>
    </row>
    <row r="2853" spans="2:29" x14ac:dyDescent="0.25">
      <c r="B2853" s="1"/>
      <c r="C2853" s="1"/>
      <c r="D2853" s="1"/>
      <c r="E2853" s="1"/>
      <c r="F2853" s="1"/>
      <c r="G2853" s="1"/>
      <c r="H2853" s="1"/>
      <c r="I2853" s="1"/>
      <c r="J2853" s="9"/>
      <c r="K2853" s="1"/>
      <c r="L2853" s="1"/>
      <c r="M2853" s="1"/>
      <c r="N2853" s="9"/>
      <c r="O2853" s="11"/>
      <c r="P2853" s="1"/>
      <c r="Q2853" s="1"/>
      <c r="R2853" s="1"/>
      <c r="S2853" s="1"/>
      <c r="T2853" s="1"/>
      <c r="U2853" s="1"/>
      <c r="V2853" s="9"/>
      <c r="W2853" s="1"/>
      <c r="X2853" s="1"/>
      <c r="Y2853" s="1"/>
      <c r="Z2853" s="1"/>
      <c r="AA2853" s="1"/>
      <c r="AB2853" s="1"/>
      <c r="AC2853" s="65"/>
    </row>
    <row r="2854" spans="2:29" x14ac:dyDescent="0.25">
      <c r="B2854" s="1"/>
      <c r="C2854" s="1"/>
      <c r="D2854" s="1"/>
      <c r="E2854" s="1"/>
      <c r="F2854" s="1"/>
      <c r="G2854" s="1"/>
      <c r="H2854" s="1"/>
      <c r="I2854" s="1"/>
      <c r="J2854" s="9"/>
      <c r="K2854" s="1"/>
      <c r="L2854" s="1"/>
      <c r="M2854" s="1"/>
      <c r="N2854" s="9"/>
      <c r="O2854" s="11"/>
      <c r="P2854" s="1"/>
      <c r="Q2854" s="1"/>
      <c r="R2854" s="1"/>
      <c r="S2854" s="1"/>
      <c r="T2854" s="1"/>
      <c r="U2854" s="1"/>
      <c r="V2854" s="9"/>
      <c r="W2854" s="1"/>
      <c r="X2854" s="1"/>
      <c r="Y2854" s="1"/>
      <c r="Z2854" s="1"/>
      <c r="AA2854" s="1"/>
      <c r="AB2854" s="1"/>
      <c r="AC2854" s="65"/>
    </row>
    <row r="2855" spans="2:29" x14ac:dyDescent="0.25">
      <c r="B2855" s="1"/>
      <c r="C2855" s="1"/>
      <c r="D2855" s="1"/>
      <c r="E2855" s="1"/>
      <c r="F2855" s="1"/>
      <c r="G2855" s="1"/>
      <c r="H2855" s="1"/>
      <c r="I2855" s="1"/>
      <c r="J2855" s="9"/>
      <c r="K2855" s="1"/>
      <c r="L2855" s="1"/>
      <c r="M2855" s="1"/>
      <c r="N2855" s="9"/>
      <c r="O2855" s="11"/>
      <c r="P2855" s="1"/>
      <c r="Q2855" s="1"/>
      <c r="R2855" s="1"/>
      <c r="S2855" s="1"/>
      <c r="T2855" s="1"/>
      <c r="U2855" s="1"/>
      <c r="V2855" s="9"/>
      <c r="W2855" s="1"/>
      <c r="X2855" s="1"/>
      <c r="Y2855" s="1"/>
      <c r="Z2855" s="1"/>
      <c r="AA2855" s="1"/>
      <c r="AB2855" s="1"/>
      <c r="AC2855" s="65"/>
    </row>
    <row r="2856" spans="2:29" x14ac:dyDescent="0.25">
      <c r="B2856" s="1"/>
      <c r="C2856" s="1"/>
      <c r="D2856" s="1"/>
      <c r="E2856" s="1"/>
      <c r="F2856" s="1"/>
      <c r="G2856" s="1"/>
      <c r="H2856" s="1"/>
      <c r="I2856" s="1"/>
      <c r="J2856" s="9"/>
      <c r="K2856" s="1"/>
      <c r="L2856" s="1"/>
      <c r="M2856" s="1"/>
      <c r="N2856" s="9"/>
      <c r="O2856" s="11"/>
      <c r="P2856" s="1"/>
      <c r="Q2856" s="1"/>
      <c r="R2856" s="1"/>
      <c r="S2856" s="1"/>
      <c r="T2856" s="1"/>
      <c r="U2856" s="1"/>
      <c r="V2856" s="9"/>
      <c r="W2856" s="1"/>
      <c r="X2856" s="1"/>
      <c r="Y2856" s="1"/>
      <c r="Z2856" s="1"/>
      <c r="AA2856" s="1"/>
      <c r="AB2856" s="1"/>
      <c r="AC2856" s="65"/>
    </row>
    <row r="2857" spans="2:29" x14ac:dyDescent="0.25">
      <c r="B2857" s="1"/>
      <c r="C2857" s="1"/>
      <c r="D2857" s="1"/>
      <c r="E2857" s="1"/>
      <c r="F2857" s="1"/>
      <c r="G2857" s="1"/>
      <c r="H2857" s="1"/>
      <c r="I2857" s="1"/>
      <c r="J2857" s="9"/>
      <c r="K2857" s="1"/>
      <c r="L2857" s="1"/>
      <c r="M2857" s="1"/>
      <c r="N2857" s="9"/>
      <c r="O2857" s="11"/>
      <c r="P2857" s="1"/>
      <c r="Q2857" s="1"/>
      <c r="R2857" s="1"/>
      <c r="S2857" s="1"/>
      <c r="T2857" s="1"/>
      <c r="U2857" s="1"/>
      <c r="V2857" s="9"/>
      <c r="W2857" s="1"/>
      <c r="X2857" s="1"/>
      <c r="Y2857" s="1"/>
      <c r="Z2857" s="1"/>
      <c r="AA2857" s="1"/>
      <c r="AB2857" s="1"/>
      <c r="AC2857" s="65"/>
    </row>
    <row r="2858" spans="2:29" x14ac:dyDescent="0.25">
      <c r="B2858" s="1"/>
      <c r="C2858" s="1"/>
      <c r="D2858" s="1"/>
      <c r="E2858" s="1"/>
      <c r="F2858" s="1"/>
      <c r="G2858" s="1"/>
      <c r="H2858" s="1"/>
      <c r="I2858" s="1"/>
      <c r="J2858" s="9"/>
      <c r="K2858" s="1"/>
      <c r="L2858" s="1"/>
      <c r="M2858" s="1"/>
      <c r="N2858" s="9"/>
      <c r="O2858" s="11"/>
      <c r="P2858" s="1"/>
      <c r="Q2858" s="1"/>
      <c r="R2858" s="1"/>
      <c r="S2858" s="1"/>
      <c r="T2858" s="1"/>
      <c r="U2858" s="1"/>
      <c r="V2858" s="9"/>
      <c r="W2858" s="1"/>
      <c r="X2858" s="1"/>
      <c r="Y2858" s="1"/>
      <c r="Z2858" s="1"/>
      <c r="AA2858" s="1"/>
      <c r="AB2858" s="1"/>
      <c r="AC2858" s="65"/>
    </row>
    <row r="2859" spans="2:29" x14ac:dyDescent="0.25">
      <c r="B2859" s="1"/>
      <c r="C2859" s="1"/>
      <c r="D2859" s="1"/>
      <c r="E2859" s="1"/>
      <c r="F2859" s="1"/>
      <c r="G2859" s="1"/>
      <c r="H2859" s="1"/>
      <c r="I2859" s="1"/>
      <c r="J2859" s="9"/>
      <c r="K2859" s="1"/>
      <c r="L2859" s="1"/>
      <c r="M2859" s="1"/>
      <c r="N2859" s="9"/>
      <c r="O2859" s="11"/>
      <c r="P2859" s="1"/>
      <c r="Q2859" s="1"/>
      <c r="R2859" s="1"/>
      <c r="S2859" s="1"/>
      <c r="T2859" s="1"/>
      <c r="U2859" s="1"/>
      <c r="V2859" s="9"/>
      <c r="W2859" s="1"/>
      <c r="X2859" s="1"/>
      <c r="Y2859" s="1"/>
      <c r="Z2859" s="1"/>
      <c r="AA2859" s="1"/>
      <c r="AB2859" s="1"/>
      <c r="AC2859" s="65"/>
    </row>
    <row r="2860" spans="2:29" x14ac:dyDescent="0.25">
      <c r="B2860" s="1"/>
      <c r="C2860" s="1"/>
      <c r="D2860" s="1"/>
      <c r="E2860" s="1"/>
      <c r="F2860" s="1"/>
      <c r="G2860" s="1"/>
      <c r="H2860" s="1"/>
      <c r="I2860" s="1"/>
      <c r="J2860" s="9"/>
      <c r="K2860" s="1"/>
      <c r="L2860" s="1"/>
      <c r="M2860" s="1"/>
      <c r="N2860" s="9"/>
      <c r="O2860" s="11"/>
      <c r="P2860" s="1"/>
      <c r="Q2860" s="1"/>
      <c r="R2860" s="1"/>
      <c r="S2860" s="1"/>
      <c r="T2860" s="1"/>
      <c r="U2860" s="1"/>
      <c r="V2860" s="9"/>
      <c r="W2860" s="1"/>
      <c r="X2860" s="1"/>
      <c r="Y2860" s="1"/>
      <c r="Z2860" s="1"/>
      <c r="AA2860" s="1"/>
      <c r="AB2860" s="1"/>
      <c r="AC2860" s="65"/>
    </row>
    <row r="2861" spans="2:29" x14ac:dyDescent="0.25">
      <c r="B2861" s="1"/>
      <c r="C2861" s="1"/>
      <c r="D2861" s="1"/>
      <c r="E2861" s="1"/>
      <c r="F2861" s="1"/>
      <c r="G2861" s="1"/>
      <c r="H2861" s="1"/>
      <c r="I2861" s="1"/>
      <c r="J2861" s="9"/>
      <c r="K2861" s="1"/>
      <c r="L2861" s="1"/>
      <c r="M2861" s="1"/>
      <c r="N2861" s="9"/>
      <c r="O2861" s="11"/>
      <c r="P2861" s="1"/>
      <c r="Q2861" s="1"/>
      <c r="R2861" s="1"/>
      <c r="S2861" s="1"/>
      <c r="T2861" s="1"/>
      <c r="U2861" s="1"/>
      <c r="V2861" s="9"/>
      <c r="W2861" s="1"/>
      <c r="X2861" s="1"/>
      <c r="Y2861" s="1"/>
      <c r="Z2861" s="1"/>
      <c r="AA2861" s="1"/>
      <c r="AB2861" s="1"/>
      <c r="AC2861" s="65"/>
    </row>
    <row r="2862" spans="2:29" x14ac:dyDescent="0.25">
      <c r="B2862" s="1"/>
      <c r="C2862" s="1"/>
      <c r="D2862" s="1"/>
      <c r="E2862" s="1"/>
      <c r="F2862" s="1"/>
      <c r="G2862" s="1"/>
      <c r="H2862" s="1"/>
      <c r="I2862" s="1"/>
      <c r="J2862" s="9"/>
      <c r="K2862" s="1"/>
      <c r="L2862" s="1"/>
      <c r="M2862" s="1"/>
      <c r="N2862" s="9"/>
      <c r="O2862" s="11"/>
      <c r="P2862" s="1"/>
      <c r="Q2862" s="1"/>
      <c r="R2862" s="1"/>
      <c r="S2862" s="1"/>
      <c r="T2862" s="1"/>
      <c r="U2862" s="1"/>
      <c r="V2862" s="9"/>
      <c r="W2862" s="1"/>
      <c r="X2862" s="1"/>
      <c r="Y2862" s="1"/>
      <c r="Z2862" s="1"/>
      <c r="AA2862" s="1"/>
      <c r="AB2862" s="1"/>
      <c r="AC2862" s="65"/>
    </row>
    <row r="2863" spans="2:29" x14ac:dyDescent="0.25">
      <c r="B2863" s="1"/>
      <c r="C2863" s="1"/>
      <c r="D2863" s="1"/>
      <c r="E2863" s="1"/>
      <c r="F2863" s="1"/>
      <c r="G2863" s="1"/>
      <c r="H2863" s="1"/>
      <c r="I2863" s="1"/>
      <c r="J2863" s="9"/>
      <c r="K2863" s="1"/>
      <c r="L2863" s="1"/>
      <c r="M2863" s="1"/>
      <c r="N2863" s="9"/>
      <c r="O2863" s="11"/>
      <c r="P2863" s="1"/>
      <c r="Q2863" s="1"/>
      <c r="R2863" s="1"/>
      <c r="S2863" s="1"/>
      <c r="T2863" s="1"/>
      <c r="U2863" s="1"/>
      <c r="V2863" s="9"/>
      <c r="W2863" s="1"/>
      <c r="X2863" s="1"/>
      <c r="Y2863" s="1"/>
      <c r="Z2863" s="1"/>
      <c r="AA2863" s="1"/>
      <c r="AB2863" s="1"/>
      <c r="AC2863" s="65"/>
    </row>
    <row r="2864" spans="2:29" x14ac:dyDescent="0.25">
      <c r="B2864" s="1"/>
      <c r="C2864" s="1"/>
      <c r="D2864" s="1"/>
      <c r="E2864" s="1"/>
      <c r="F2864" s="1"/>
      <c r="G2864" s="1"/>
      <c r="H2864" s="1"/>
      <c r="I2864" s="1"/>
      <c r="J2864" s="9"/>
      <c r="K2864" s="1"/>
      <c r="L2864" s="1"/>
      <c r="M2864" s="1"/>
      <c r="N2864" s="9"/>
      <c r="O2864" s="11"/>
      <c r="P2864" s="1"/>
      <c r="Q2864" s="1"/>
      <c r="R2864" s="1"/>
      <c r="S2864" s="1"/>
      <c r="T2864" s="1"/>
      <c r="U2864" s="1"/>
      <c r="V2864" s="9"/>
      <c r="W2864" s="1"/>
      <c r="X2864" s="1"/>
      <c r="Y2864" s="1"/>
      <c r="Z2864" s="1"/>
      <c r="AA2864" s="1"/>
      <c r="AB2864" s="1"/>
      <c r="AC2864" s="65"/>
    </row>
    <row r="2865" spans="2:29" x14ac:dyDescent="0.25">
      <c r="B2865" s="1"/>
      <c r="C2865" s="1"/>
      <c r="D2865" s="1"/>
      <c r="E2865" s="1"/>
      <c r="F2865" s="1"/>
      <c r="G2865" s="1"/>
      <c r="H2865" s="1"/>
      <c r="I2865" s="1"/>
      <c r="J2865" s="9"/>
      <c r="K2865" s="1"/>
      <c r="L2865" s="1"/>
      <c r="M2865" s="1"/>
      <c r="N2865" s="9"/>
      <c r="O2865" s="11"/>
      <c r="P2865" s="1"/>
      <c r="Q2865" s="1"/>
      <c r="R2865" s="1"/>
      <c r="S2865" s="1"/>
      <c r="T2865" s="1"/>
      <c r="U2865" s="1"/>
      <c r="V2865" s="9"/>
      <c r="W2865" s="1"/>
      <c r="X2865" s="1"/>
      <c r="Y2865" s="1"/>
      <c r="Z2865" s="1"/>
      <c r="AA2865" s="1"/>
      <c r="AB2865" s="1"/>
      <c r="AC2865" s="65"/>
    </row>
    <row r="2866" spans="2:29" x14ac:dyDescent="0.25">
      <c r="B2866" s="1"/>
      <c r="C2866" s="1"/>
      <c r="D2866" s="1"/>
      <c r="E2866" s="1"/>
      <c r="F2866" s="1"/>
      <c r="G2866" s="1"/>
      <c r="H2866" s="1"/>
      <c r="I2866" s="1"/>
      <c r="J2866" s="9"/>
      <c r="K2866" s="1"/>
      <c r="L2866" s="1"/>
      <c r="M2866" s="1"/>
      <c r="N2866" s="9"/>
      <c r="O2866" s="11"/>
      <c r="P2866" s="1"/>
      <c r="Q2866" s="1"/>
      <c r="R2866" s="1"/>
      <c r="S2866" s="1"/>
      <c r="T2866" s="1"/>
      <c r="U2866" s="1"/>
      <c r="V2866" s="9"/>
      <c r="W2866" s="1"/>
      <c r="X2866" s="1"/>
      <c r="Y2866" s="1"/>
      <c r="Z2866" s="1"/>
      <c r="AA2866" s="1"/>
      <c r="AB2866" s="1"/>
      <c r="AC2866" s="65"/>
    </row>
    <row r="2867" spans="2:29" x14ac:dyDescent="0.25">
      <c r="B2867" s="1"/>
      <c r="C2867" s="1"/>
      <c r="D2867" s="1"/>
      <c r="E2867" s="1"/>
      <c r="F2867" s="1"/>
      <c r="G2867" s="1"/>
      <c r="H2867" s="1"/>
      <c r="I2867" s="1"/>
      <c r="J2867" s="9"/>
      <c r="K2867" s="1"/>
      <c r="L2867" s="1"/>
      <c r="M2867" s="1"/>
      <c r="N2867" s="9"/>
      <c r="O2867" s="11"/>
      <c r="P2867" s="1"/>
      <c r="Q2867" s="1"/>
      <c r="R2867" s="1"/>
      <c r="S2867" s="1"/>
      <c r="T2867" s="1"/>
      <c r="U2867" s="1"/>
      <c r="V2867" s="9"/>
      <c r="W2867" s="1"/>
      <c r="X2867" s="1"/>
      <c r="Y2867" s="1"/>
      <c r="Z2867" s="1"/>
      <c r="AA2867" s="1"/>
      <c r="AB2867" s="1"/>
      <c r="AC2867" s="65"/>
    </row>
    <row r="2868" spans="2:29" x14ac:dyDescent="0.25">
      <c r="B2868" s="1"/>
      <c r="C2868" s="1"/>
      <c r="D2868" s="1"/>
      <c r="E2868" s="1"/>
      <c r="F2868" s="1"/>
      <c r="G2868" s="1"/>
      <c r="H2868" s="1"/>
      <c r="I2868" s="1"/>
      <c r="J2868" s="9"/>
      <c r="K2868" s="1"/>
      <c r="L2868" s="1"/>
      <c r="M2868" s="1"/>
      <c r="N2868" s="9"/>
      <c r="O2868" s="11"/>
      <c r="P2868" s="1"/>
      <c r="Q2868" s="1"/>
      <c r="R2868" s="1"/>
      <c r="S2868" s="1"/>
      <c r="T2868" s="1"/>
      <c r="U2868" s="1"/>
      <c r="V2868" s="9"/>
      <c r="W2868" s="1"/>
      <c r="X2868" s="1"/>
      <c r="Y2868" s="1"/>
      <c r="Z2868" s="1"/>
      <c r="AA2868" s="1"/>
      <c r="AB2868" s="1"/>
      <c r="AC2868" s="65"/>
    </row>
    <row r="2869" spans="2:29" x14ac:dyDescent="0.25">
      <c r="B2869" s="1"/>
      <c r="C2869" s="1"/>
      <c r="D2869" s="1"/>
      <c r="E2869" s="1"/>
      <c r="F2869" s="1"/>
      <c r="G2869" s="1"/>
      <c r="H2869" s="1"/>
      <c r="I2869" s="1"/>
      <c r="J2869" s="9"/>
      <c r="K2869" s="1"/>
      <c r="L2869" s="1"/>
      <c r="M2869" s="1"/>
      <c r="N2869" s="9"/>
      <c r="O2869" s="11"/>
      <c r="P2869" s="1"/>
      <c r="Q2869" s="1"/>
      <c r="R2869" s="1"/>
      <c r="S2869" s="1"/>
      <c r="T2869" s="1"/>
      <c r="U2869" s="1"/>
      <c r="V2869" s="9"/>
      <c r="W2869" s="1"/>
      <c r="X2869" s="1"/>
      <c r="Y2869" s="1"/>
      <c r="Z2869" s="1"/>
      <c r="AA2869" s="1"/>
      <c r="AB2869" s="1"/>
      <c r="AC2869" s="65"/>
    </row>
    <row r="2870" spans="2:29" x14ac:dyDescent="0.25">
      <c r="B2870" s="1"/>
      <c r="C2870" s="1"/>
      <c r="D2870" s="1"/>
      <c r="E2870" s="1"/>
      <c r="F2870" s="1"/>
      <c r="G2870" s="1"/>
      <c r="H2870" s="1"/>
      <c r="I2870" s="1"/>
      <c r="J2870" s="9"/>
      <c r="K2870" s="1"/>
      <c r="L2870" s="1"/>
      <c r="M2870" s="1"/>
      <c r="N2870" s="9"/>
      <c r="O2870" s="11"/>
      <c r="P2870" s="1"/>
      <c r="Q2870" s="1"/>
      <c r="R2870" s="1"/>
      <c r="S2870" s="1"/>
      <c r="T2870" s="1"/>
      <c r="U2870" s="1"/>
      <c r="V2870" s="9"/>
      <c r="W2870" s="1"/>
      <c r="X2870" s="1"/>
      <c r="Y2870" s="1"/>
      <c r="Z2870" s="1"/>
      <c r="AA2870" s="1"/>
      <c r="AB2870" s="1"/>
      <c r="AC2870" s="65"/>
    </row>
    <row r="2871" spans="2:29" x14ac:dyDescent="0.25">
      <c r="B2871" s="1"/>
      <c r="C2871" s="1"/>
      <c r="D2871" s="1"/>
      <c r="E2871" s="1"/>
      <c r="F2871" s="1"/>
      <c r="G2871" s="1"/>
      <c r="H2871" s="1"/>
      <c r="I2871" s="1"/>
      <c r="J2871" s="9"/>
      <c r="K2871" s="1"/>
      <c r="L2871" s="1"/>
      <c r="M2871" s="1"/>
      <c r="N2871" s="9"/>
      <c r="O2871" s="11"/>
      <c r="P2871" s="1"/>
      <c r="Q2871" s="1"/>
      <c r="R2871" s="1"/>
      <c r="S2871" s="1"/>
      <c r="T2871" s="1"/>
      <c r="U2871" s="1"/>
      <c r="V2871" s="9"/>
      <c r="W2871" s="1"/>
      <c r="X2871" s="1"/>
      <c r="Y2871" s="1"/>
      <c r="Z2871" s="1"/>
      <c r="AA2871" s="1"/>
      <c r="AB2871" s="1"/>
      <c r="AC2871" s="65"/>
    </row>
    <row r="2872" spans="2:29" x14ac:dyDescent="0.25">
      <c r="B2872" s="1"/>
      <c r="C2872" s="1"/>
      <c r="D2872" s="1"/>
      <c r="E2872" s="1"/>
      <c r="F2872" s="1"/>
      <c r="G2872" s="1"/>
      <c r="H2872" s="1"/>
      <c r="I2872" s="1"/>
      <c r="J2872" s="9"/>
      <c r="K2872" s="1"/>
      <c r="L2872" s="1"/>
      <c r="M2872" s="1"/>
      <c r="N2872" s="9"/>
      <c r="O2872" s="11"/>
      <c r="P2872" s="1"/>
      <c r="Q2872" s="1"/>
      <c r="R2872" s="1"/>
      <c r="S2872" s="1"/>
      <c r="T2872" s="1"/>
      <c r="U2872" s="1"/>
      <c r="V2872" s="9"/>
      <c r="W2872" s="1"/>
      <c r="X2872" s="1"/>
      <c r="Y2872" s="1"/>
      <c r="Z2872" s="1"/>
      <c r="AA2872" s="1"/>
      <c r="AB2872" s="1"/>
      <c r="AC2872" s="65"/>
    </row>
    <row r="2873" spans="2:29" x14ac:dyDescent="0.25">
      <c r="B2873" s="1"/>
      <c r="C2873" s="1"/>
      <c r="D2873" s="1"/>
      <c r="E2873" s="1"/>
      <c r="F2873" s="1"/>
      <c r="G2873" s="1"/>
      <c r="H2873" s="1"/>
      <c r="I2873" s="1"/>
      <c r="J2873" s="9"/>
      <c r="K2873" s="1"/>
      <c r="L2873" s="1"/>
      <c r="M2873" s="1"/>
      <c r="N2873" s="9"/>
      <c r="O2873" s="11"/>
      <c r="P2873" s="1"/>
      <c r="Q2873" s="1"/>
      <c r="R2873" s="1"/>
      <c r="S2873" s="1"/>
      <c r="T2873" s="1"/>
      <c r="U2873" s="1"/>
      <c r="V2873" s="9"/>
      <c r="W2873" s="1"/>
      <c r="X2873" s="1"/>
      <c r="Y2873" s="1"/>
      <c r="Z2873" s="1"/>
      <c r="AA2873" s="1"/>
      <c r="AB2873" s="1"/>
      <c r="AC2873" s="65"/>
    </row>
    <row r="2874" spans="2:29" x14ac:dyDescent="0.25">
      <c r="B2874" s="1"/>
      <c r="C2874" s="1"/>
      <c r="D2874" s="1"/>
      <c r="E2874" s="1"/>
      <c r="F2874" s="1"/>
      <c r="G2874" s="1"/>
      <c r="H2874" s="1"/>
      <c r="I2874" s="1"/>
      <c r="J2874" s="9"/>
      <c r="K2874" s="1"/>
      <c r="L2874" s="1"/>
      <c r="M2874" s="1"/>
      <c r="N2874" s="9"/>
      <c r="O2874" s="11"/>
      <c r="P2874" s="1"/>
      <c r="Q2874" s="1"/>
      <c r="R2874" s="1"/>
      <c r="S2874" s="1"/>
      <c r="T2874" s="1"/>
      <c r="U2874" s="1"/>
      <c r="V2874" s="9"/>
      <c r="W2874" s="1"/>
      <c r="X2874" s="1"/>
      <c r="Y2874" s="1"/>
      <c r="Z2874" s="1"/>
      <c r="AA2874" s="1"/>
      <c r="AB2874" s="1"/>
      <c r="AC2874" s="65"/>
    </row>
    <row r="2875" spans="2:29" x14ac:dyDescent="0.25">
      <c r="B2875" s="1"/>
      <c r="C2875" s="1"/>
      <c r="D2875" s="1"/>
      <c r="E2875" s="1"/>
      <c r="F2875" s="1"/>
      <c r="G2875" s="1"/>
      <c r="H2875" s="1"/>
      <c r="I2875" s="1"/>
      <c r="J2875" s="9"/>
      <c r="K2875" s="1"/>
      <c r="L2875" s="1"/>
      <c r="M2875" s="1"/>
      <c r="N2875" s="9"/>
      <c r="O2875" s="11"/>
      <c r="P2875" s="1"/>
      <c r="Q2875" s="1"/>
      <c r="R2875" s="1"/>
      <c r="S2875" s="1"/>
      <c r="T2875" s="1"/>
      <c r="U2875" s="1"/>
      <c r="V2875" s="9"/>
      <c r="W2875" s="1"/>
      <c r="X2875" s="1"/>
      <c r="Y2875" s="1"/>
      <c r="Z2875" s="1"/>
      <c r="AA2875" s="1"/>
      <c r="AB2875" s="1"/>
      <c r="AC2875" s="65"/>
    </row>
    <row r="2876" spans="2:29" x14ac:dyDescent="0.25">
      <c r="B2876" s="1"/>
      <c r="C2876" s="1"/>
      <c r="D2876" s="1"/>
      <c r="E2876" s="1"/>
      <c r="F2876" s="1"/>
      <c r="G2876" s="1"/>
      <c r="H2876" s="1"/>
      <c r="I2876" s="1"/>
      <c r="J2876" s="9"/>
      <c r="K2876" s="1"/>
      <c r="L2876" s="1"/>
      <c r="M2876" s="1"/>
      <c r="N2876" s="9"/>
      <c r="O2876" s="11"/>
      <c r="P2876" s="1"/>
      <c r="Q2876" s="1"/>
      <c r="R2876" s="1"/>
      <c r="S2876" s="1"/>
      <c r="T2876" s="1"/>
      <c r="U2876" s="1"/>
      <c r="V2876" s="9"/>
      <c r="W2876" s="1"/>
      <c r="X2876" s="1"/>
      <c r="Y2876" s="1"/>
      <c r="Z2876" s="1"/>
      <c r="AA2876" s="1"/>
      <c r="AB2876" s="1"/>
      <c r="AC2876" s="65"/>
    </row>
    <row r="2877" spans="2:29" x14ac:dyDescent="0.25">
      <c r="B2877" s="1"/>
      <c r="C2877" s="1"/>
      <c r="D2877" s="1"/>
      <c r="E2877" s="1"/>
      <c r="F2877" s="1"/>
      <c r="G2877" s="1"/>
      <c r="H2877" s="1"/>
      <c r="I2877" s="1"/>
      <c r="J2877" s="9"/>
      <c r="K2877" s="1"/>
      <c r="L2877" s="1"/>
      <c r="M2877" s="1"/>
      <c r="N2877" s="9"/>
      <c r="O2877" s="11"/>
      <c r="P2877" s="1"/>
      <c r="Q2877" s="1"/>
      <c r="R2877" s="1"/>
      <c r="S2877" s="1"/>
      <c r="T2877" s="1"/>
      <c r="U2877" s="1"/>
      <c r="V2877" s="9"/>
      <c r="W2877" s="1"/>
      <c r="X2877" s="1"/>
      <c r="Y2877" s="1"/>
      <c r="Z2877" s="1"/>
      <c r="AA2877" s="1"/>
      <c r="AB2877" s="1"/>
      <c r="AC2877" s="65"/>
    </row>
    <row r="2878" spans="2:29" x14ac:dyDescent="0.25">
      <c r="B2878" s="1"/>
      <c r="C2878" s="1"/>
      <c r="D2878" s="1"/>
      <c r="E2878" s="1"/>
      <c r="F2878" s="1"/>
      <c r="G2878" s="1"/>
      <c r="H2878" s="1"/>
      <c r="I2878" s="1"/>
      <c r="J2878" s="9"/>
      <c r="K2878" s="1"/>
      <c r="L2878" s="1"/>
      <c r="M2878" s="1"/>
      <c r="N2878" s="9"/>
      <c r="O2878" s="11"/>
      <c r="P2878" s="1"/>
      <c r="Q2878" s="1"/>
      <c r="R2878" s="1"/>
      <c r="S2878" s="1"/>
      <c r="T2878" s="1"/>
      <c r="U2878" s="1"/>
      <c r="V2878" s="9"/>
      <c r="W2878" s="1"/>
      <c r="X2878" s="1"/>
      <c r="Y2878" s="1"/>
      <c r="Z2878" s="1"/>
      <c r="AA2878" s="1"/>
      <c r="AB2878" s="1"/>
      <c r="AC2878" s="65"/>
    </row>
    <row r="2879" spans="2:29" x14ac:dyDescent="0.25">
      <c r="B2879" s="1"/>
      <c r="C2879" s="1"/>
      <c r="D2879" s="1"/>
      <c r="E2879" s="1"/>
      <c r="F2879" s="1"/>
      <c r="G2879" s="1"/>
      <c r="H2879" s="1"/>
      <c r="I2879" s="1"/>
      <c r="J2879" s="9"/>
      <c r="K2879" s="1"/>
      <c r="L2879" s="1"/>
      <c r="M2879" s="1"/>
      <c r="N2879" s="9"/>
      <c r="O2879" s="11"/>
      <c r="P2879" s="1"/>
      <c r="Q2879" s="1"/>
      <c r="R2879" s="1"/>
      <c r="S2879" s="1"/>
      <c r="T2879" s="1"/>
      <c r="U2879" s="1"/>
      <c r="V2879" s="9"/>
      <c r="W2879" s="1"/>
      <c r="X2879" s="1"/>
      <c r="Y2879" s="1"/>
      <c r="Z2879" s="1"/>
      <c r="AA2879" s="1"/>
      <c r="AB2879" s="1"/>
      <c r="AC2879" s="65"/>
    </row>
    <row r="2880" spans="2:29" x14ac:dyDescent="0.25">
      <c r="B2880" s="1"/>
      <c r="C2880" s="1"/>
      <c r="D2880" s="1"/>
      <c r="E2880" s="1"/>
      <c r="F2880" s="1"/>
      <c r="G2880" s="1"/>
      <c r="H2880" s="1"/>
      <c r="I2880" s="1"/>
      <c r="J2880" s="9"/>
      <c r="K2880" s="1"/>
      <c r="L2880" s="1"/>
      <c r="M2880" s="1"/>
      <c r="N2880" s="9"/>
      <c r="O2880" s="11"/>
      <c r="P2880" s="1"/>
      <c r="Q2880" s="1"/>
      <c r="R2880" s="1"/>
      <c r="S2880" s="1"/>
      <c r="T2880" s="1"/>
      <c r="U2880" s="1"/>
      <c r="V2880" s="9"/>
      <c r="W2880" s="1"/>
      <c r="X2880" s="1"/>
      <c r="Y2880" s="1"/>
      <c r="Z2880" s="1"/>
      <c r="AA2880" s="1"/>
      <c r="AB2880" s="1"/>
      <c r="AC2880" s="65"/>
    </row>
    <row r="2881" spans="2:29" x14ac:dyDescent="0.25">
      <c r="B2881" s="1"/>
      <c r="C2881" s="1"/>
      <c r="D2881" s="1"/>
      <c r="E2881" s="1"/>
      <c r="F2881" s="1"/>
      <c r="G2881" s="1"/>
      <c r="H2881" s="1"/>
      <c r="I2881" s="1"/>
      <c r="J2881" s="9"/>
      <c r="K2881" s="1"/>
      <c r="L2881" s="1"/>
      <c r="M2881" s="1"/>
      <c r="N2881" s="9"/>
      <c r="O2881" s="11"/>
      <c r="P2881" s="1"/>
      <c r="Q2881" s="1"/>
      <c r="R2881" s="1"/>
      <c r="S2881" s="1"/>
      <c r="T2881" s="1"/>
      <c r="U2881" s="1"/>
      <c r="V2881" s="9"/>
      <c r="W2881" s="1"/>
      <c r="X2881" s="1"/>
      <c r="Y2881" s="1"/>
      <c r="Z2881" s="1"/>
      <c r="AA2881" s="1"/>
      <c r="AB2881" s="1"/>
      <c r="AC2881" s="65"/>
    </row>
    <row r="2882" spans="2:29" x14ac:dyDescent="0.25">
      <c r="B2882" s="1"/>
      <c r="C2882" s="1"/>
      <c r="D2882" s="1"/>
      <c r="E2882" s="1"/>
      <c r="F2882" s="1"/>
      <c r="G2882" s="1"/>
      <c r="H2882" s="1"/>
      <c r="I2882" s="1"/>
      <c r="J2882" s="9"/>
      <c r="K2882" s="1"/>
      <c r="L2882" s="1"/>
      <c r="M2882" s="1"/>
      <c r="N2882" s="9"/>
      <c r="O2882" s="11"/>
      <c r="P2882" s="1"/>
      <c r="Q2882" s="1"/>
      <c r="R2882" s="1"/>
      <c r="S2882" s="1"/>
      <c r="T2882" s="1"/>
      <c r="U2882" s="1"/>
      <c r="V2882" s="9"/>
      <c r="W2882" s="1"/>
      <c r="X2882" s="1"/>
      <c r="Y2882" s="1"/>
      <c r="Z2882" s="1"/>
      <c r="AA2882" s="1"/>
      <c r="AB2882" s="1"/>
      <c r="AC2882" s="65"/>
    </row>
    <row r="2883" spans="2:29" x14ac:dyDescent="0.25">
      <c r="B2883" s="1"/>
      <c r="C2883" s="1"/>
      <c r="D2883" s="1"/>
      <c r="E2883" s="1"/>
      <c r="F2883" s="1"/>
      <c r="G2883" s="1"/>
      <c r="H2883" s="1"/>
      <c r="I2883" s="1"/>
      <c r="J2883" s="9"/>
      <c r="K2883" s="1"/>
      <c r="L2883" s="1"/>
      <c r="M2883" s="1"/>
      <c r="N2883" s="9"/>
      <c r="O2883" s="11"/>
      <c r="P2883" s="1"/>
      <c r="Q2883" s="1"/>
      <c r="R2883" s="1"/>
      <c r="S2883" s="1"/>
      <c r="T2883" s="1"/>
      <c r="U2883" s="1"/>
      <c r="V2883" s="9"/>
      <c r="W2883" s="1"/>
      <c r="X2883" s="1"/>
      <c r="Y2883" s="1"/>
      <c r="Z2883" s="1"/>
      <c r="AA2883" s="1"/>
      <c r="AB2883" s="1"/>
      <c r="AC2883" s="65"/>
    </row>
    <row r="2884" spans="2:29" x14ac:dyDescent="0.25">
      <c r="B2884" s="1"/>
      <c r="C2884" s="1"/>
      <c r="D2884" s="1"/>
      <c r="E2884" s="1"/>
      <c r="F2884" s="1"/>
      <c r="G2884" s="1"/>
      <c r="H2884" s="1"/>
      <c r="I2884" s="1"/>
      <c r="J2884" s="9"/>
      <c r="K2884" s="1"/>
      <c r="L2884" s="1"/>
      <c r="M2884" s="1"/>
      <c r="N2884" s="9"/>
      <c r="O2884" s="11"/>
      <c r="P2884" s="1"/>
      <c r="Q2884" s="1"/>
      <c r="R2884" s="1"/>
      <c r="S2884" s="1"/>
      <c r="T2884" s="1"/>
      <c r="U2884" s="1"/>
      <c r="V2884" s="9"/>
      <c r="W2884" s="1"/>
      <c r="X2884" s="1"/>
      <c r="Y2884" s="1"/>
      <c r="Z2884" s="1"/>
      <c r="AA2884" s="1"/>
      <c r="AB2884" s="1"/>
      <c r="AC2884" s="65"/>
    </row>
    <row r="2885" spans="2:29" x14ac:dyDescent="0.25">
      <c r="B2885" s="1"/>
      <c r="C2885" s="1"/>
      <c r="D2885" s="1"/>
      <c r="E2885" s="1"/>
      <c r="F2885" s="1"/>
      <c r="G2885" s="1"/>
      <c r="H2885" s="1"/>
      <c r="I2885" s="1"/>
      <c r="J2885" s="9"/>
      <c r="K2885" s="1"/>
      <c r="L2885" s="1"/>
      <c r="M2885" s="1"/>
      <c r="N2885" s="9"/>
      <c r="O2885" s="11"/>
      <c r="P2885" s="1"/>
      <c r="Q2885" s="1"/>
      <c r="R2885" s="1"/>
      <c r="S2885" s="1"/>
      <c r="T2885" s="1"/>
      <c r="U2885" s="1"/>
      <c r="V2885" s="9"/>
      <c r="W2885" s="1"/>
      <c r="X2885" s="1"/>
      <c r="Y2885" s="1"/>
      <c r="Z2885" s="1"/>
      <c r="AA2885" s="1"/>
      <c r="AB2885" s="1"/>
      <c r="AC2885" s="65"/>
    </row>
    <row r="2886" spans="2:29" x14ac:dyDescent="0.25">
      <c r="B2886" s="1"/>
      <c r="C2886" s="1"/>
      <c r="D2886" s="1"/>
      <c r="E2886" s="1"/>
      <c r="F2886" s="1"/>
      <c r="G2886" s="1"/>
      <c r="H2886" s="1"/>
      <c r="I2886" s="1"/>
      <c r="J2886" s="9"/>
      <c r="K2886" s="1"/>
      <c r="L2886" s="1"/>
      <c r="M2886" s="1"/>
      <c r="N2886" s="9"/>
      <c r="O2886" s="11"/>
      <c r="P2886" s="1"/>
      <c r="Q2886" s="1"/>
      <c r="R2886" s="1"/>
      <c r="S2886" s="1"/>
      <c r="T2886" s="1"/>
      <c r="U2886" s="1"/>
      <c r="V2886" s="9"/>
      <c r="W2886" s="1"/>
      <c r="X2886" s="1"/>
      <c r="Y2886" s="1"/>
      <c r="Z2886" s="1"/>
      <c r="AA2886" s="1"/>
      <c r="AB2886" s="1"/>
      <c r="AC2886" s="65"/>
    </row>
    <row r="2887" spans="2:29" x14ac:dyDescent="0.25">
      <c r="B2887" s="1"/>
      <c r="C2887" s="1"/>
      <c r="D2887" s="1"/>
      <c r="E2887" s="1"/>
      <c r="F2887" s="1"/>
      <c r="G2887" s="1"/>
      <c r="H2887" s="1"/>
      <c r="I2887" s="1"/>
      <c r="J2887" s="9"/>
      <c r="K2887" s="1"/>
      <c r="L2887" s="1"/>
      <c r="M2887" s="1"/>
      <c r="N2887" s="9"/>
      <c r="O2887" s="11"/>
      <c r="P2887" s="1"/>
      <c r="Q2887" s="1"/>
      <c r="R2887" s="1"/>
      <c r="S2887" s="1"/>
      <c r="T2887" s="1"/>
      <c r="U2887" s="1"/>
      <c r="V2887" s="9"/>
      <c r="W2887" s="1"/>
      <c r="X2887" s="1"/>
      <c r="Y2887" s="1"/>
      <c r="Z2887" s="1"/>
      <c r="AA2887" s="1"/>
      <c r="AB2887" s="1"/>
      <c r="AC2887" s="65"/>
    </row>
    <row r="2888" spans="2:29" x14ac:dyDescent="0.25">
      <c r="B2888" s="1"/>
      <c r="C2888" s="1"/>
      <c r="D2888" s="1"/>
      <c r="E2888" s="1"/>
      <c r="F2888" s="1"/>
      <c r="G2888" s="1"/>
      <c r="H2888" s="1"/>
      <c r="I2888" s="1"/>
      <c r="J2888" s="9"/>
      <c r="K2888" s="1"/>
      <c r="L2888" s="1"/>
      <c r="M2888" s="1"/>
      <c r="N2888" s="9"/>
      <c r="O2888" s="11"/>
      <c r="P2888" s="1"/>
      <c r="Q2888" s="1"/>
      <c r="R2888" s="1"/>
      <c r="S2888" s="1"/>
      <c r="T2888" s="1"/>
      <c r="U2888" s="1"/>
      <c r="V2888" s="9"/>
      <c r="W2888" s="1"/>
      <c r="X2888" s="1"/>
      <c r="Y2888" s="1"/>
      <c r="Z2888" s="1"/>
      <c r="AA2888" s="1"/>
      <c r="AB2888" s="1"/>
      <c r="AC2888" s="65"/>
    </row>
    <row r="2889" spans="2:29" x14ac:dyDescent="0.25">
      <c r="B2889" s="1"/>
      <c r="C2889" s="1"/>
      <c r="D2889" s="1"/>
      <c r="E2889" s="1"/>
      <c r="F2889" s="1"/>
      <c r="G2889" s="1"/>
      <c r="H2889" s="1"/>
      <c r="I2889" s="1"/>
      <c r="J2889" s="9"/>
      <c r="K2889" s="1"/>
      <c r="L2889" s="1"/>
      <c r="M2889" s="1"/>
      <c r="N2889" s="9"/>
      <c r="O2889" s="11"/>
      <c r="P2889" s="1"/>
      <c r="Q2889" s="1"/>
      <c r="R2889" s="1"/>
      <c r="S2889" s="1"/>
      <c r="T2889" s="1"/>
      <c r="U2889" s="1"/>
      <c r="V2889" s="9"/>
      <c r="W2889" s="1"/>
      <c r="X2889" s="1"/>
      <c r="Y2889" s="1"/>
      <c r="Z2889" s="1"/>
      <c r="AA2889" s="1"/>
      <c r="AB2889" s="1"/>
      <c r="AC2889" s="65"/>
    </row>
    <row r="2890" spans="2:29" x14ac:dyDescent="0.25">
      <c r="B2890" s="1"/>
      <c r="C2890" s="1"/>
      <c r="D2890" s="1"/>
      <c r="E2890" s="1"/>
      <c r="F2890" s="1"/>
      <c r="G2890" s="1"/>
      <c r="H2890" s="1"/>
      <c r="I2890" s="1"/>
      <c r="J2890" s="9"/>
      <c r="K2890" s="1"/>
      <c r="L2890" s="1"/>
      <c r="M2890" s="1"/>
      <c r="N2890" s="9"/>
      <c r="O2890" s="11"/>
      <c r="P2890" s="1"/>
      <c r="Q2890" s="1"/>
      <c r="R2890" s="1"/>
      <c r="S2890" s="1"/>
      <c r="T2890" s="1"/>
      <c r="U2890" s="1"/>
      <c r="V2890" s="9"/>
      <c r="W2890" s="1"/>
      <c r="X2890" s="1"/>
      <c r="Y2890" s="1"/>
      <c r="Z2890" s="1"/>
      <c r="AA2890" s="1"/>
      <c r="AB2890" s="1"/>
      <c r="AC2890" s="65"/>
    </row>
    <row r="2891" spans="2:29" x14ac:dyDescent="0.25">
      <c r="B2891" s="1"/>
      <c r="C2891" s="1"/>
      <c r="D2891" s="1"/>
      <c r="E2891" s="1"/>
      <c r="F2891" s="1"/>
      <c r="G2891" s="1"/>
      <c r="H2891" s="1"/>
      <c r="I2891" s="1"/>
      <c r="J2891" s="9"/>
      <c r="K2891" s="1"/>
      <c r="L2891" s="1"/>
      <c r="M2891" s="1"/>
      <c r="N2891" s="9"/>
      <c r="O2891" s="11"/>
      <c r="P2891" s="1"/>
      <c r="Q2891" s="1"/>
      <c r="R2891" s="1"/>
      <c r="S2891" s="1"/>
      <c r="T2891" s="1"/>
      <c r="U2891" s="1"/>
      <c r="V2891" s="9"/>
      <c r="W2891" s="1"/>
      <c r="X2891" s="1"/>
      <c r="Y2891" s="1"/>
      <c r="Z2891" s="1"/>
      <c r="AA2891" s="1"/>
      <c r="AB2891" s="1"/>
      <c r="AC2891" s="65"/>
    </row>
    <row r="2892" spans="2:29" x14ac:dyDescent="0.25">
      <c r="B2892" s="1"/>
      <c r="C2892" s="1"/>
      <c r="D2892" s="1"/>
      <c r="E2892" s="1"/>
      <c r="F2892" s="1"/>
      <c r="G2892" s="1"/>
      <c r="H2892" s="1"/>
      <c r="I2892" s="1"/>
      <c r="J2892" s="9"/>
      <c r="K2892" s="1"/>
      <c r="L2892" s="1"/>
      <c r="M2892" s="1"/>
      <c r="N2892" s="9"/>
      <c r="O2892" s="11"/>
      <c r="P2892" s="1"/>
      <c r="Q2892" s="1"/>
      <c r="R2892" s="1"/>
      <c r="S2892" s="1"/>
      <c r="T2892" s="1"/>
      <c r="U2892" s="1"/>
      <c r="V2892" s="9"/>
      <c r="W2892" s="1"/>
      <c r="X2892" s="1"/>
      <c r="Y2892" s="1"/>
      <c r="Z2892" s="1"/>
      <c r="AA2892" s="1"/>
      <c r="AB2892" s="1"/>
      <c r="AC2892" s="65"/>
    </row>
    <row r="2893" spans="2:29" x14ac:dyDescent="0.25">
      <c r="B2893" s="1"/>
      <c r="C2893" s="1"/>
      <c r="D2893" s="1"/>
      <c r="E2893" s="1"/>
      <c r="F2893" s="1"/>
      <c r="G2893" s="1"/>
      <c r="H2893" s="1"/>
      <c r="I2893" s="1"/>
      <c r="J2893" s="9"/>
      <c r="K2893" s="1"/>
      <c r="L2893" s="1"/>
      <c r="M2893" s="1"/>
      <c r="N2893" s="9"/>
      <c r="O2893" s="11"/>
      <c r="P2893" s="1"/>
      <c r="Q2893" s="1"/>
      <c r="R2893" s="1"/>
      <c r="S2893" s="1"/>
      <c r="T2893" s="1"/>
      <c r="U2893" s="1"/>
      <c r="V2893" s="9"/>
      <c r="W2893" s="1"/>
      <c r="X2893" s="1"/>
      <c r="Y2893" s="1"/>
      <c r="Z2893" s="1"/>
      <c r="AA2893" s="1"/>
      <c r="AB2893" s="1"/>
      <c r="AC2893" s="65"/>
    </row>
    <row r="2894" spans="2:29" x14ac:dyDescent="0.25">
      <c r="B2894" s="1"/>
      <c r="C2894" s="1"/>
      <c r="D2894" s="1"/>
      <c r="E2894" s="1"/>
      <c r="F2894" s="1"/>
      <c r="G2894" s="1"/>
      <c r="H2894" s="1"/>
      <c r="I2894" s="1"/>
      <c r="J2894" s="9"/>
      <c r="K2894" s="1"/>
      <c r="L2894" s="1"/>
      <c r="M2894" s="1"/>
      <c r="N2894" s="9"/>
      <c r="O2894" s="11"/>
      <c r="P2894" s="1"/>
      <c r="Q2894" s="1"/>
      <c r="R2894" s="1"/>
      <c r="S2894" s="1"/>
      <c r="T2894" s="1"/>
      <c r="U2894" s="1"/>
      <c r="V2894" s="9"/>
      <c r="W2894" s="1"/>
      <c r="X2894" s="1"/>
      <c r="Y2894" s="1"/>
      <c r="Z2894" s="1"/>
      <c r="AA2894" s="1"/>
      <c r="AB2894" s="1"/>
      <c r="AC2894" s="65"/>
    </row>
    <row r="2895" spans="2:29" x14ac:dyDescent="0.25">
      <c r="B2895" s="1"/>
      <c r="C2895" s="1"/>
      <c r="D2895" s="1"/>
      <c r="E2895" s="1"/>
      <c r="F2895" s="1"/>
      <c r="G2895" s="1"/>
      <c r="H2895" s="1"/>
      <c r="I2895" s="1"/>
      <c r="J2895" s="9"/>
      <c r="K2895" s="1"/>
      <c r="L2895" s="1"/>
      <c r="M2895" s="1"/>
      <c r="N2895" s="9"/>
      <c r="O2895" s="11"/>
      <c r="P2895" s="1"/>
      <c r="Q2895" s="1"/>
      <c r="R2895" s="1"/>
      <c r="S2895" s="1"/>
      <c r="T2895" s="1"/>
      <c r="U2895" s="1"/>
      <c r="V2895" s="9"/>
      <c r="W2895" s="1"/>
      <c r="X2895" s="1"/>
      <c r="Y2895" s="1"/>
      <c r="Z2895" s="1"/>
      <c r="AA2895" s="1"/>
      <c r="AB2895" s="1"/>
      <c r="AC2895" s="65"/>
    </row>
    <row r="2896" spans="2:29" x14ac:dyDescent="0.25">
      <c r="B2896" s="1"/>
      <c r="C2896" s="1"/>
      <c r="D2896" s="1"/>
      <c r="E2896" s="1"/>
      <c r="F2896" s="1"/>
      <c r="G2896" s="1"/>
      <c r="H2896" s="1"/>
      <c r="I2896" s="1"/>
      <c r="J2896" s="9"/>
      <c r="K2896" s="1"/>
      <c r="L2896" s="1"/>
      <c r="M2896" s="1"/>
      <c r="N2896" s="9"/>
      <c r="O2896" s="11"/>
      <c r="P2896" s="1"/>
      <c r="Q2896" s="1"/>
      <c r="R2896" s="1"/>
      <c r="S2896" s="1"/>
      <c r="T2896" s="1"/>
      <c r="U2896" s="1"/>
      <c r="V2896" s="9"/>
      <c r="W2896" s="1"/>
      <c r="X2896" s="1"/>
      <c r="Y2896" s="1"/>
      <c r="Z2896" s="1"/>
      <c r="AA2896" s="1"/>
      <c r="AB2896" s="1"/>
      <c r="AC2896" s="65"/>
    </row>
    <row r="2897" spans="2:29" x14ac:dyDescent="0.25">
      <c r="B2897" s="1"/>
      <c r="C2897" s="1"/>
      <c r="D2897" s="1"/>
      <c r="E2897" s="1"/>
      <c r="F2897" s="1"/>
      <c r="G2897" s="1"/>
      <c r="H2897" s="1"/>
      <c r="I2897" s="1"/>
      <c r="J2897" s="9"/>
      <c r="K2897" s="1"/>
      <c r="L2897" s="1"/>
      <c r="M2897" s="1"/>
      <c r="N2897" s="9"/>
      <c r="O2897" s="11"/>
      <c r="P2897" s="1"/>
      <c r="Q2897" s="1"/>
      <c r="R2897" s="1"/>
      <c r="S2897" s="1"/>
      <c r="T2897" s="1"/>
      <c r="U2897" s="1"/>
      <c r="V2897" s="9"/>
      <c r="W2897" s="1"/>
      <c r="X2897" s="1"/>
      <c r="Y2897" s="1"/>
      <c r="Z2897" s="1"/>
      <c r="AA2897" s="1"/>
      <c r="AB2897" s="1"/>
      <c r="AC2897" s="65"/>
    </row>
    <row r="2898" spans="2:29" x14ac:dyDescent="0.25">
      <c r="B2898" s="1"/>
      <c r="C2898" s="1"/>
      <c r="D2898" s="1"/>
      <c r="E2898" s="1"/>
      <c r="F2898" s="1"/>
      <c r="G2898" s="1"/>
      <c r="H2898" s="1"/>
      <c r="I2898" s="1"/>
      <c r="J2898" s="9"/>
      <c r="K2898" s="1"/>
      <c r="L2898" s="1"/>
      <c r="M2898" s="1"/>
      <c r="N2898" s="9"/>
      <c r="O2898" s="11"/>
      <c r="P2898" s="1"/>
      <c r="Q2898" s="1"/>
      <c r="R2898" s="1"/>
      <c r="S2898" s="1"/>
      <c r="T2898" s="1"/>
      <c r="U2898" s="1"/>
      <c r="V2898" s="9"/>
      <c r="W2898" s="1"/>
      <c r="X2898" s="1"/>
      <c r="Y2898" s="1"/>
      <c r="Z2898" s="1"/>
      <c r="AA2898" s="1"/>
      <c r="AB2898" s="1"/>
      <c r="AC2898" s="65"/>
    </row>
    <row r="2899" spans="2:29" x14ac:dyDescent="0.25">
      <c r="B2899" s="1"/>
      <c r="C2899" s="1"/>
      <c r="D2899" s="1"/>
      <c r="E2899" s="1"/>
      <c r="F2899" s="1"/>
      <c r="G2899" s="1"/>
      <c r="H2899" s="1"/>
      <c r="I2899" s="1"/>
      <c r="J2899" s="9"/>
      <c r="K2899" s="1"/>
      <c r="L2899" s="1"/>
      <c r="M2899" s="1"/>
      <c r="N2899" s="9"/>
      <c r="O2899" s="11"/>
      <c r="P2899" s="1"/>
      <c r="Q2899" s="1"/>
      <c r="R2899" s="1"/>
      <c r="S2899" s="1"/>
      <c r="T2899" s="1"/>
      <c r="U2899" s="1"/>
      <c r="V2899" s="9"/>
      <c r="W2899" s="1"/>
      <c r="X2899" s="1"/>
      <c r="Y2899" s="1"/>
      <c r="Z2899" s="1"/>
      <c r="AA2899" s="1"/>
      <c r="AB2899" s="1"/>
      <c r="AC2899" s="65"/>
    </row>
    <row r="2900" spans="2:29" x14ac:dyDescent="0.25">
      <c r="B2900" s="1"/>
      <c r="C2900" s="1"/>
      <c r="D2900" s="1"/>
      <c r="E2900" s="1"/>
      <c r="F2900" s="1"/>
      <c r="G2900" s="1"/>
      <c r="H2900" s="1"/>
      <c r="I2900" s="1"/>
      <c r="J2900" s="9"/>
      <c r="K2900" s="1"/>
      <c r="L2900" s="1"/>
      <c r="M2900" s="1"/>
      <c r="N2900" s="9"/>
      <c r="O2900" s="11"/>
      <c r="P2900" s="1"/>
      <c r="Q2900" s="1"/>
      <c r="R2900" s="1"/>
      <c r="S2900" s="1"/>
      <c r="T2900" s="1"/>
      <c r="U2900" s="1"/>
      <c r="V2900" s="9"/>
      <c r="W2900" s="1"/>
      <c r="X2900" s="1"/>
      <c r="Y2900" s="1"/>
      <c r="Z2900" s="1"/>
      <c r="AA2900" s="1"/>
      <c r="AB2900" s="1"/>
      <c r="AC2900" s="65"/>
    </row>
    <row r="2901" spans="2:29" x14ac:dyDescent="0.25">
      <c r="B2901" s="1"/>
      <c r="C2901" s="1"/>
      <c r="D2901" s="1"/>
      <c r="E2901" s="1"/>
      <c r="F2901" s="1"/>
      <c r="G2901" s="1"/>
      <c r="H2901" s="1"/>
      <c r="I2901" s="1"/>
      <c r="J2901" s="9"/>
      <c r="K2901" s="1"/>
      <c r="L2901" s="1"/>
      <c r="M2901" s="1"/>
      <c r="N2901" s="9"/>
      <c r="O2901" s="11"/>
      <c r="P2901" s="1"/>
      <c r="Q2901" s="1"/>
      <c r="R2901" s="1"/>
      <c r="S2901" s="1"/>
      <c r="T2901" s="1"/>
      <c r="U2901" s="1"/>
      <c r="V2901" s="9"/>
      <c r="W2901" s="1"/>
      <c r="X2901" s="1"/>
      <c r="Y2901" s="1"/>
      <c r="Z2901" s="1"/>
      <c r="AA2901" s="1"/>
      <c r="AB2901" s="1"/>
      <c r="AC2901" s="65"/>
    </row>
    <row r="2902" spans="2:29" x14ac:dyDescent="0.25">
      <c r="B2902" s="1"/>
      <c r="C2902" s="1"/>
      <c r="D2902" s="1"/>
      <c r="E2902" s="1"/>
      <c r="F2902" s="1"/>
      <c r="G2902" s="1"/>
      <c r="H2902" s="1"/>
      <c r="I2902" s="1"/>
      <c r="J2902" s="9"/>
      <c r="K2902" s="1"/>
      <c r="L2902" s="1"/>
      <c r="M2902" s="1"/>
      <c r="N2902" s="9"/>
      <c r="O2902" s="11"/>
      <c r="P2902" s="1"/>
      <c r="Q2902" s="1"/>
      <c r="R2902" s="1"/>
      <c r="S2902" s="1"/>
      <c r="T2902" s="1"/>
      <c r="U2902" s="1"/>
      <c r="V2902" s="9"/>
      <c r="W2902" s="1"/>
      <c r="X2902" s="1"/>
      <c r="Y2902" s="1"/>
      <c r="Z2902" s="1"/>
      <c r="AA2902" s="1"/>
      <c r="AB2902" s="1"/>
      <c r="AC2902" s="65"/>
    </row>
    <row r="2903" spans="2:29" x14ac:dyDescent="0.25">
      <c r="B2903" s="1"/>
      <c r="C2903" s="1"/>
      <c r="D2903" s="1"/>
      <c r="E2903" s="1"/>
      <c r="F2903" s="1"/>
      <c r="G2903" s="1"/>
      <c r="H2903" s="1"/>
      <c r="I2903" s="1"/>
      <c r="J2903" s="9"/>
      <c r="K2903" s="1"/>
      <c r="L2903" s="1"/>
      <c r="M2903" s="1"/>
      <c r="N2903" s="9"/>
      <c r="O2903" s="11"/>
      <c r="P2903" s="1"/>
      <c r="Q2903" s="1"/>
      <c r="R2903" s="1"/>
      <c r="S2903" s="1"/>
      <c r="T2903" s="1"/>
      <c r="U2903" s="1"/>
      <c r="V2903" s="9"/>
      <c r="W2903" s="1"/>
      <c r="X2903" s="1"/>
      <c r="Y2903" s="1"/>
      <c r="Z2903" s="1"/>
      <c r="AA2903" s="1"/>
      <c r="AB2903" s="1"/>
      <c r="AC2903" s="65"/>
    </row>
    <row r="2904" spans="2:29" x14ac:dyDescent="0.25">
      <c r="B2904" s="1"/>
      <c r="C2904" s="1"/>
      <c r="D2904" s="1"/>
      <c r="E2904" s="1"/>
      <c r="F2904" s="1"/>
      <c r="G2904" s="1"/>
      <c r="H2904" s="1"/>
      <c r="I2904" s="1"/>
      <c r="J2904" s="9"/>
      <c r="K2904" s="1"/>
      <c r="L2904" s="1"/>
      <c r="M2904" s="1"/>
      <c r="N2904" s="9"/>
      <c r="O2904" s="11"/>
      <c r="P2904" s="1"/>
      <c r="Q2904" s="1"/>
      <c r="R2904" s="1"/>
      <c r="S2904" s="1"/>
      <c r="T2904" s="1"/>
      <c r="U2904" s="1"/>
      <c r="V2904" s="9"/>
      <c r="W2904" s="1"/>
      <c r="X2904" s="1"/>
      <c r="Y2904" s="1"/>
      <c r="Z2904" s="1"/>
      <c r="AA2904" s="1"/>
      <c r="AB2904" s="1"/>
      <c r="AC2904" s="65"/>
    </row>
    <row r="2905" spans="2:29" x14ac:dyDescent="0.25">
      <c r="B2905" s="1"/>
      <c r="C2905" s="1"/>
      <c r="D2905" s="1"/>
      <c r="E2905" s="1"/>
      <c r="F2905" s="1"/>
      <c r="G2905" s="1"/>
      <c r="H2905" s="1"/>
      <c r="I2905" s="1"/>
      <c r="J2905" s="9"/>
      <c r="K2905" s="1"/>
      <c r="L2905" s="1"/>
      <c r="M2905" s="1"/>
      <c r="N2905" s="9"/>
      <c r="O2905" s="11"/>
      <c r="P2905" s="1"/>
      <c r="Q2905" s="1"/>
      <c r="R2905" s="1"/>
      <c r="S2905" s="1"/>
      <c r="T2905" s="1"/>
      <c r="U2905" s="1"/>
      <c r="V2905" s="9"/>
      <c r="W2905" s="1"/>
      <c r="X2905" s="1"/>
      <c r="Y2905" s="1"/>
      <c r="Z2905" s="1"/>
      <c r="AA2905" s="1"/>
      <c r="AB2905" s="1"/>
      <c r="AC2905" s="65"/>
    </row>
    <row r="2906" spans="2:29" x14ac:dyDescent="0.25">
      <c r="B2906" s="1"/>
      <c r="C2906" s="1"/>
      <c r="D2906" s="1"/>
      <c r="E2906" s="1"/>
      <c r="F2906" s="1"/>
      <c r="G2906" s="1"/>
      <c r="H2906" s="1"/>
      <c r="I2906" s="1"/>
      <c r="J2906" s="9"/>
      <c r="K2906" s="1"/>
      <c r="L2906" s="1"/>
      <c r="M2906" s="1"/>
      <c r="N2906" s="9"/>
      <c r="O2906" s="11"/>
      <c r="P2906" s="1"/>
      <c r="Q2906" s="1"/>
      <c r="R2906" s="1"/>
      <c r="S2906" s="1"/>
      <c r="T2906" s="1"/>
      <c r="U2906" s="1"/>
      <c r="V2906" s="9"/>
      <c r="W2906" s="1"/>
      <c r="X2906" s="1"/>
      <c r="Y2906" s="1"/>
      <c r="Z2906" s="1"/>
      <c r="AA2906" s="1"/>
      <c r="AB2906" s="1"/>
      <c r="AC2906" s="65"/>
    </row>
    <row r="2907" spans="2:29" x14ac:dyDescent="0.25">
      <c r="B2907" s="1"/>
      <c r="C2907" s="1"/>
      <c r="D2907" s="1"/>
      <c r="E2907" s="1"/>
      <c r="F2907" s="1"/>
      <c r="G2907" s="1"/>
      <c r="H2907" s="1"/>
      <c r="I2907" s="1"/>
      <c r="J2907" s="9"/>
      <c r="K2907" s="1"/>
      <c r="L2907" s="1"/>
      <c r="M2907" s="1"/>
      <c r="N2907" s="9"/>
      <c r="O2907" s="11"/>
      <c r="P2907" s="1"/>
      <c r="Q2907" s="1"/>
      <c r="R2907" s="1"/>
      <c r="S2907" s="1"/>
      <c r="T2907" s="1"/>
      <c r="U2907" s="1"/>
      <c r="V2907" s="9"/>
      <c r="W2907" s="1"/>
      <c r="X2907" s="1"/>
      <c r="Y2907" s="1"/>
      <c r="Z2907" s="1"/>
      <c r="AA2907" s="1"/>
      <c r="AB2907" s="1"/>
      <c r="AC2907" s="65"/>
    </row>
    <row r="2908" spans="2:29" x14ac:dyDescent="0.25">
      <c r="B2908" s="1"/>
      <c r="C2908" s="1"/>
      <c r="D2908" s="1"/>
      <c r="E2908" s="1"/>
      <c r="F2908" s="1"/>
      <c r="G2908" s="1"/>
      <c r="H2908" s="1"/>
      <c r="I2908" s="1"/>
      <c r="J2908" s="9"/>
      <c r="K2908" s="1"/>
      <c r="L2908" s="1"/>
      <c r="M2908" s="1"/>
      <c r="N2908" s="9"/>
      <c r="O2908" s="11"/>
      <c r="P2908" s="1"/>
      <c r="Q2908" s="1"/>
      <c r="R2908" s="1"/>
      <c r="S2908" s="1"/>
      <c r="T2908" s="1"/>
      <c r="U2908" s="1"/>
      <c r="V2908" s="9"/>
      <c r="W2908" s="1"/>
      <c r="X2908" s="1"/>
      <c r="Y2908" s="1"/>
      <c r="Z2908" s="1"/>
      <c r="AA2908" s="1"/>
      <c r="AB2908" s="1"/>
      <c r="AC2908" s="65"/>
    </row>
    <row r="2909" spans="2:29" x14ac:dyDescent="0.25">
      <c r="B2909" s="1"/>
      <c r="C2909" s="1"/>
      <c r="D2909" s="1"/>
      <c r="E2909" s="1"/>
      <c r="F2909" s="1"/>
      <c r="G2909" s="1"/>
      <c r="H2909" s="1"/>
      <c r="I2909" s="1"/>
      <c r="J2909" s="9"/>
      <c r="K2909" s="1"/>
      <c r="L2909" s="1"/>
      <c r="M2909" s="1"/>
      <c r="N2909" s="9"/>
      <c r="O2909" s="11"/>
      <c r="P2909" s="1"/>
      <c r="Q2909" s="1"/>
      <c r="R2909" s="1"/>
      <c r="S2909" s="1"/>
      <c r="T2909" s="1"/>
      <c r="U2909" s="1"/>
      <c r="V2909" s="9"/>
      <c r="W2909" s="1"/>
      <c r="X2909" s="1"/>
      <c r="Y2909" s="1"/>
      <c r="Z2909" s="1"/>
      <c r="AA2909" s="1"/>
      <c r="AB2909" s="1"/>
      <c r="AC2909" s="65"/>
    </row>
    <row r="2910" spans="2:29" x14ac:dyDescent="0.25">
      <c r="B2910" s="1"/>
      <c r="C2910" s="1"/>
      <c r="D2910" s="1"/>
      <c r="E2910" s="1"/>
      <c r="F2910" s="1"/>
      <c r="G2910" s="1"/>
      <c r="H2910" s="1"/>
      <c r="I2910" s="1"/>
      <c r="J2910" s="9"/>
      <c r="K2910" s="1"/>
      <c r="L2910" s="1"/>
      <c r="M2910" s="1"/>
      <c r="N2910" s="9"/>
      <c r="O2910" s="11"/>
      <c r="P2910" s="1"/>
      <c r="Q2910" s="1"/>
      <c r="R2910" s="1"/>
      <c r="S2910" s="1"/>
      <c r="T2910" s="1"/>
      <c r="U2910" s="1"/>
      <c r="V2910" s="9"/>
      <c r="W2910" s="1"/>
      <c r="X2910" s="1"/>
      <c r="Y2910" s="1"/>
      <c r="Z2910" s="1"/>
      <c r="AA2910" s="1"/>
      <c r="AB2910" s="1"/>
      <c r="AC2910" s="65"/>
    </row>
    <row r="2911" spans="2:29" x14ac:dyDescent="0.25">
      <c r="B2911" s="1"/>
      <c r="C2911" s="1"/>
      <c r="D2911" s="1"/>
      <c r="E2911" s="1"/>
      <c r="F2911" s="1"/>
      <c r="G2911" s="1"/>
      <c r="H2911" s="1"/>
      <c r="I2911" s="1"/>
      <c r="J2911" s="9"/>
      <c r="K2911" s="1"/>
      <c r="L2911" s="1"/>
      <c r="M2911" s="1"/>
      <c r="N2911" s="9"/>
      <c r="O2911" s="11"/>
      <c r="P2911" s="1"/>
      <c r="Q2911" s="1"/>
      <c r="R2911" s="1"/>
      <c r="S2911" s="1"/>
      <c r="T2911" s="1"/>
      <c r="U2911" s="1"/>
      <c r="V2911" s="9"/>
      <c r="W2911" s="1"/>
      <c r="X2911" s="1"/>
      <c r="Y2911" s="1"/>
      <c r="Z2911" s="1"/>
      <c r="AA2911" s="1"/>
      <c r="AB2911" s="1"/>
      <c r="AC2911" s="65"/>
    </row>
    <row r="2912" spans="2:29" x14ac:dyDescent="0.25">
      <c r="B2912" s="1"/>
      <c r="C2912" s="1"/>
      <c r="D2912" s="1"/>
      <c r="E2912" s="1"/>
      <c r="F2912" s="1"/>
      <c r="G2912" s="1"/>
      <c r="H2912" s="1"/>
      <c r="I2912" s="1"/>
      <c r="J2912" s="9"/>
      <c r="K2912" s="1"/>
      <c r="L2912" s="1"/>
      <c r="M2912" s="1"/>
      <c r="N2912" s="9"/>
      <c r="O2912" s="11"/>
      <c r="P2912" s="1"/>
      <c r="Q2912" s="1"/>
      <c r="R2912" s="1"/>
      <c r="S2912" s="1"/>
      <c r="T2912" s="1"/>
      <c r="U2912" s="1"/>
      <c r="V2912" s="9"/>
      <c r="W2912" s="1"/>
      <c r="X2912" s="1"/>
      <c r="Y2912" s="1"/>
      <c r="Z2912" s="1"/>
      <c r="AA2912" s="1"/>
      <c r="AB2912" s="1"/>
      <c r="AC2912" s="65"/>
    </row>
    <row r="2913" spans="2:29" x14ac:dyDescent="0.25">
      <c r="B2913" s="1"/>
      <c r="C2913" s="1"/>
      <c r="D2913" s="1"/>
      <c r="E2913" s="1"/>
      <c r="F2913" s="1"/>
      <c r="G2913" s="1"/>
      <c r="H2913" s="1"/>
      <c r="I2913" s="1"/>
      <c r="J2913" s="9"/>
      <c r="K2913" s="1"/>
      <c r="L2913" s="1"/>
      <c r="M2913" s="1"/>
      <c r="N2913" s="9"/>
      <c r="O2913" s="11"/>
      <c r="P2913" s="1"/>
      <c r="Q2913" s="1"/>
      <c r="R2913" s="1"/>
      <c r="S2913" s="1"/>
      <c r="T2913" s="1"/>
      <c r="U2913" s="1"/>
      <c r="V2913" s="9"/>
      <c r="W2913" s="1"/>
      <c r="X2913" s="1"/>
      <c r="Y2913" s="1"/>
      <c r="Z2913" s="1"/>
      <c r="AA2913" s="1"/>
      <c r="AB2913" s="1"/>
      <c r="AC2913" s="65"/>
    </row>
    <row r="2914" spans="2:29" x14ac:dyDescent="0.25">
      <c r="B2914" s="1"/>
      <c r="C2914" s="1"/>
      <c r="D2914" s="1"/>
      <c r="E2914" s="1"/>
      <c r="F2914" s="1"/>
      <c r="G2914" s="1"/>
      <c r="H2914" s="1"/>
      <c r="I2914" s="1"/>
      <c r="J2914" s="9"/>
      <c r="K2914" s="1"/>
      <c r="L2914" s="1"/>
      <c r="M2914" s="1"/>
      <c r="N2914" s="9"/>
      <c r="O2914" s="11"/>
      <c r="P2914" s="1"/>
      <c r="Q2914" s="1"/>
      <c r="R2914" s="1"/>
      <c r="S2914" s="1"/>
      <c r="T2914" s="1"/>
      <c r="U2914" s="1"/>
      <c r="V2914" s="9"/>
      <c r="W2914" s="1"/>
      <c r="X2914" s="1"/>
      <c r="Y2914" s="1"/>
      <c r="Z2914" s="1"/>
      <c r="AA2914" s="1"/>
      <c r="AB2914" s="1"/>
      <c r="AC2914" s="65"/>
    </row>
    <row r="2915" spans="2:29" x14ac:dyDescent="0.25">
      <c r="B2915" s="1"/>
      <c r="C2915" s="1"/>
      <c r="D2915" s="1"/>
      <c r="E2915" s="1"/>
      <c r="F2915" s="1"/>
      <c r="G2915" s="1"/>
      <c r="H2915" s="1"/>
      <c r="I2915" s="1"/>
      <c r="J2915" s="9"/>
      <c r="K2915" s="1"/>
      <c r="L2915" s="1"/>
      <c r="M2915" s="1"/>
      <c r="N2915" s="9"/>
      <c r="O2915" s="11"/>
      <c r="P2915" s="1"/>
      <c r="Q2915" s="1"/>
      <c r="R2915" s="1"/>
      <c r="S2915" s="1"/>
      <c r="T2915" s="1"/>
      <c r="U2915" s="1"/>
      <c r="V2915" s="9"/>
      <c r="W2915" s="1"/>
      <c r="X2915" s="1"/>
      <c r="Y2915" s="1"/>
      <c r="Z2915" s="1"/>
      <c r="AA2915" s="1"/>
      <c r="AB2915" s="1"/>
      <c r="AC2915" s="65"/>
    </row>
    <row r="2916" spans="2:29" x14ac:dyDescent="0.25">
      <c r="B2916" s="1"/>
      <c r="C2916" s="1"/>
      <c r="D2916" s="1"/>
      <c r="E2916" s="1"/>
      <c r="F2916" s="1"/>
      <c r="G2916" s="1"/>
      <c r="H2916" s="1"/>
      <c r="I2916" s="1"/>
      <c r="J2916" s="9"/>
      <c r="K2916" s="1"/>
      <c r="L2916" s="1"/>
      <c r="M2916" s="1"/>
      <c r="N2916" s="9"/>
      <c r="O2916" s="11"/>
      <c r="P2916" s="1"/>
      <c r="Q2916" s="1"/>
      <c r="R2916" s="1"/>
      <c r="S2916" s="1"/>
      <c r="T2916" s="1"/>
      <c r="U2916" s="1"/>
      <c r="V2916" s="9"/>
      <c r="W2916" s="1"/>
      <c r="X2916" s="1"/>
      <c r="Y2916" s="1"/>
      <c r="Z2916" s="1"/>
      <c r="AA2916" s="1"/>
      <c r="AB2916" s="1"/>
      <c r="AC2916" s="65"/>
    </row>
    <row r="2917" spans="2:29" x14ac:dyDescent="0.25">
      <c r="B2917" s="1"/>
      <c r="C2917" s="1"/>
      <c r="D2917" s="1"/>
      <c r="E2917" s="1"/>
      <c r="F2917" s="1"/>
      <c r="G2917" s="1"/>
      <c r="H2917" s="1"/>
      <c r="I2917" s="1"/>
      <c r="J2917" s="9"/>
      <c r="K2917" s="1"/>
      <c r="L2917" s="1"/>
      <c r="M2917" s="1"/>
      <c r="N2917" s="9"/>
      <c r="O2917" s="11"/>
      <c r="P2917" s="1"/>
      <c r="Q2917" s="1"/>
      <c r="R2917" s="1"/>
      <c r="S2917" s="1"/>
      <c r="T2917" s="1"/>
      <c r="U2917" s="1"/>
      <c r="V2917" s="9"/>
      <c r="W2917" s="1"/>
      <c r="X2917" s="1"/>
      <c r="Y2917" s="1"/>
      <c r="Z2917" s="1"/>
      <c r="AA2917" s="1"/>
      <c r="AB2917" s="1"/>
      <c r="AC2917" s="65"/>
    </row>
    <row r="2918" spans="2:29" x14ac:dyDescent="0.25">
      <c r="B2918" s="1"/>
      <c r="C2918" s="1"/>
      <c r="D2918" s="1"/>
      <c r="E2918" s="1"/>
      <c r="F2918" s="1"/>
      <c r="G2918" s="1"/>
      <c r="H2918" s="1"/>
      <c r="I2918" s="1"/>
      <c r="J2918" s="9"/>
      <c r="K2918" s="1"/>
      <c r="L2918" s="1"/>
      <c r="M2918" s="1"/>
      <c r="N2918" s="9"/>
      <c r="O2918" s="11"/>
      <c r="P2918" s="1"/>
      <c r="Q2918" s="1"/>
      <c r="R2918" s="1"/>
      <c r="S2918" s="1"/>
      <c r="T2918" s="1"/>
      <c r="U2918" s="1"/>
      <c r="V2918" s="9"/>
      <c r="W2918" s="1"/>
      <c r="X2918" s="1"/>
      <c r="Y2918" s="1"/>
      <c r="Z2918" s="1"/>
      <c r="AA2918" s="1"/>
      <c r="AB2918" s="1"/>
      <c r="AC2918" s="65"/>
    </row>
    <row r="2919" spans="2:29" x14ac:dyDescent="0.25">
      <c r="B2919" s="1"/>
      <c r="C2919" s="1"/>
      <c r="D2919" s="1"/>
      <c r="E2919" s="1"/>
      <c r="F2919" s="1"/>
      <c r="G2919" s="1"/>
      <c r="H2919" s="1"/>
      <c r="I2919" s="1"/>
      <c r="J2919" s="9"/>
      <c r="K2919" s="1"/>
      <c r="L2919" s="1"/>
      <c r="M2919" s="1"/>
      <c r="N2919" s="9"/>
      <c r="O2919" s="11"/>
      <c r="P2919" s="1"/>
      <c r="Q2919" s="1"/>
      <c r="R2919" s="1"/>
      <c r="S2919" s="1"/>
      <c r="T2919" s="1"/>
      <c r="U2919" s="1"/>
      <c r="V2919" s="9"/>
      <c r="W2919" s="1"/>
      <c r="X2919" s="1"/>
      <c r="Y2919" s="1"/>
      <c r="Z2919" s="1"/>
      <c r="AA2919" s="1"/>
      <c r="AB2919" s="1"/>
      <c r="AC2919" s="65"/>
    </row>
    <row r="2920" spans="2:29" x14ac:dyDescent="0.25">
      <c r="B2920" s="1"/>
      <c r="C2920" s="1"/>
      <c r="D2920" s="1"/>
      <c r="E2920" s="1"/>
      <c r="F2920" s="1"/>
      <c r="G2920" s="1"/>
      <c r="H2920" s="1"/>
      <c r="I2920" s="1"/>
      <c r="J2920" s="9"/>
      <c r="K2920" s="1"/>
      <c r="L2920" s="1"/>
      <c r="M2920" s="1"/>
      <c r="N2920" s="9"/>
      <c r="O2920" s="11"/>
      <c r="P2920" s="1"/>
      <c r="Q2920" s="1"/>
      <c r="R2920" s="1"/>
      <c r="S2920" s="1"/>
      <c r="T2920" s="1"/>
      <c r="U2920" s="1"/>
      <c r="V2920" s="9"/>
      <c r="W2920" s="1"/>
      <c r="X2920" s="1"/>
      <c r="Y2920" s="1"/>
      <c r="Z2920" s="1"/>
      <c r="AA2920" s="1"/>
      <c r="AB2920" s="1"/>
      <c r="AC2920" s="65"/>
    </row>
    <row r="2921" spans="2:29" x14ac:dyDescent="0.25">
      <c r="B2921" s="1"/>
      <c r="C2921" s="1"/>
      <c r="D2921" s="1"/>
      <c r="E2921" s="1"/>
      <c r="F2921" s="1"/>
      <c r="G2921" s="1"/>
      <c r="H2921" s="1"/>
      <c r="I2921" s="1"/>
      <c r="J2921" s="9"/>
      <c r="K2921" s="1"/>
      <c r="L2921" s="1"/>
      <c r="M2921" s="1"/>
      <c r="N2921" s="9"/>
      <c r="O2921" s="11"/>
      <c r="P2921" s="1"/>
      <c r="Q2921" s="1"/>
      <c r="R2921" s="1"/>
      <c r="S2921" s="1"/>
      <c r="T2921" s="1"/>
      <c r="U2921" s="1"/>
      <c r="V2921" s="9"/>
      <c r="W2921" s="1"/>
      <c r="X2921" s="1"/>
      <c r="Y2921" s="1"/>
      <c r="Z2921" s="1"/>
      <c r="AA2921" s="1"/>
      <c r="AB2921" s="1"/>
      <c r="AC2921" s="65"/>
    </row>
    <row r="2922" spans="2:29" x14ac:dyDescent="0.25">
      <c r="B2922" s="1"/>
      <c r="C2922" s="1"/>
      <c r="D2922" s="1"/>
      <c r="E2922" s="1"/>
      <c r="F2922" s="1"/>
      <c r="G2922" s="1"/>
      <c r="H2922" s="1"/>
      <c r="I2922" s="1"/>
      <c r="J2922" s="9"/>
      <c r="K2922" s="1"/>
      <c r="L2922" s="1"/>
      <c r="M2922" s="1"/>
      <c r="N2922" s="9"/>
      <c r="O2922" s="11"/>
      <c r="P2922" s="1"/>
      <c r="Q2922" s="1"/>
      <c r="R2922" s="1"/>
      <c r="S2922" s="1"/>
      <c r="T2922" s="1"/>
      <c r="U2922" s="1"/>
      <c r="V2922" s="9"/>
      <c r="W2922" s="1"/>
      <c r="X2922" s="1"/>
      <c r="Y2922" s="1"/>
      <c r="Z2922" s="1"/>
      <c r="AA2922" s="1"/>
      <c r="AB2922" s="1"/>
      <c r="AC2922" s="65"/>
    </row>
    <row r="2923" spans="2:29" x14ac:dyDescent="0.25">
      <c r="B2923" s="1"/>
      <c r="C2923" s="1"/>
      <c r="D2923" s="1"/>
      <c r="E2923" s="1"/>
      <c r="F2923" s="1"/>
      <c r="G2923" s="1"/>
      <c r="H2923" s="1"/>
      <c r="I2923" s="1"/>
      <c r="J2923" s="9"/>
      <c r="K2923" s="1"/>
      <c r="L2923" s="1"/>
      <c r="M2923" s="1"/>
      <c r="N2923" s="9"/>
      <c r="O2923" s="11"/>
      <c r="P2923" s="1"/>
      <c r="Q2923" s="1"/>
      <c r="R2923" s="1"/>
      <c r="S2923" s="1"/>
      <c r="T2923" s="1"/>
      <c r="U2923" s="1"/>
      <c r="V2923" s="9"/>
      <c r="W2923" s="1"/>
      <c r="X2923" s="1"/>
      <c r="Y2923" s="1"/>
      <c r="Z2923" s="1"/>
      <c r="AA2923" s="1"/>
      <c r="AB2923" s="1"/>
      <c r="AC2923" s="65"/>
    </row>
    <row r="2924" spans="2:29" x14ac:dyDescent="0.25">
      <c r="B2924" s="1"/>
      <c r="C2924" s="1"/>
      <c r="D2924" s="1"/>
      <c r="E2924" s="1"/>
      <c r="F2924" s="1"/>
      <c r="G2924" s="1"/>
      <c r="H2924" s="1"/>
      <c r="I2924" s="1"/>
      <c r="J2924" s="9"/>
      <c r="K2924" s="1"/>
      <c r="L2924" s="1"/>
      <c r="M2924" s="1"/>
      <c r="N2924" s="9"/>
      <c r="O2924" s="11"/>
      <c r="P2924" s="1"/>
      <c r="Q2924" s="1"/>
      <c r="R2924" s="1"/>
      <c r="S2924" s="1"/>
      <c r="T2924" s="1"/>
      <c r="U2924" s="1"/>
      <c r="V2924" s="9"/>
      <c r="W2924" s="1"/>
      <c r="X2924" s="1"/>
      <c r="Y2924" s="1"/>
      <c r="Z2924" s="1"/>
      <c r="AA2924" s="1"/>
      <c r="AB2924" s="1"/>
      <c r="AC2924" s="65"/>
    </row>
    <row r="2925" spans="2:29" x14ac:dyDescent="0.25">
      <c r="B2925" s="1"/>
      <c r="C2925" s="1"/>
      <c r="D2925" s="1"/>
      <c r="E2925" s="1"/>
      <c r="F2925" s="1"/>
      <c r="G2925" s="1"/>
      <c r="H2925" s="1"/>
      <c r="I2925" s="1"/>
      <c r="J2925" s="9"/>
      <c r="K2925" s="1"/>
      <c r="L2925" s="1"/>
      <c r="M2925" s="1"/>
      <c r="N2925" s="9"/>
      <c r="O2925" s="11"/>
      <c r="P2925" s="1"/>
      <c r="Q2925" s="1"/>
      <c r="R2925" s="1"/>
      <c r="S2925" s="1"/>
      <c r="T2925" s="1"/>
      <c r="U2925" s="1"/>
      <c r="V2925" s="9"/>
      <c r="W2925" s="1"/>
      <c r="X2925" s="1"/>
      <c r="Y2925" s="1"/>
      <c r="Z2925" s="1"/>
      <c r="AA2925" s="1"/>
      <c r="AB2925" s="1"/>
      <c r="AC2925" s="65"/>
    </row>
    <row r="2926" spans="2:29" x14ac:dyDescent="0.25">
      <c r="B2926" s="1"/>
      <c r="C2926" s="1"/>
      <c r="D2926" s="1"/>
      <c r="E2926" s="1"/>
      <c r="F2926" s="1"/>
      <c r="G2926" s="1"/>
      <c r="H2926" s="1"/>
      <c r="I2926" s="1"/>
      <c r="J2926" s="9"/>
      <c r="K2926" s="1"/>
      <c r="L2926" s="1"/>
      <c r="M2926" s="1"/>
      <c r="N2926" s="9"/>
      <c r="O2926" s="11"/>
      <c r="P2926" s="1"/>
      <c r="Q2926" s="1"/>
      <c r="R2926" s="1"/>
      <c r="S2926" s="1"/>
      <c r="T2926" s="1"/>
      <c r="U2926" s="1"/>
      <c r="V2926" s="9"/>
      <c r="W2926" s="1"/>
      <c r="X2926" s="1"/>
      <c r="Y2926" s="1"/>
      <c r="Z2926" s="1"/>
      <c r="AA2926" s="1"/>
      <c r="AB2926" s="1"/>
      <c r="AC2926" s="65"/>
    </row>
    <row r="2927" spans="2:29" x14ac:dyDescent="0.25">
      <c r="B2927" s="1"/>
      <c r="C2927" s="1"/>
      <c r="D2927" s="1"/>
      <c r="E2927" s="1"/>
      <c r="F2927" s="1"/>
      <c r="G2927" s="1"/>
      <c r="H2927" s="1"/>
      <c r="I2927" s="1"/>
      <c r="J2927" s="9"/>
      <c r="K2927" s="1"/>
      <c r="L2927" s="1"/>
      <c r="M2927" s="1"/>
      <c r="N2927" s="9"/>
      <c r="O2927" s="11"/>
      <c r="P2927" s="1"/>
      <c r="Q2927" s="1"/>
      <c r="R2927" s="1"/>
      <c r="S2927" s="1"/>
      <c r="T2927" s="1"/>
      <c r="U2927" s="1"/>
      <c r="V2927" s="9"/>
      <c r="W2927" s="1"/>
      <c r="X2927" s="1"/>
      <c r="Y2927" s="1"/>
      <c r="Z2927" s="1"/>
      <c r="AA2927" s="1"/>
      <c r="AB2927" s="1"/>
      <c r="AC2927" s="65"/>
    </row>
    <row r="2928" spans="2:29" x14ac:dyDescent="0.25">
      <c r="B2928" s="1"/>
      <c r="C2928" s="1"/>
      <c r="D2928" s="1"/>
      <c r="E2928" s="1"/>
      <c r="F2928" s="1"/>
      <c r="G2928" s="1"/>
      <c r="H2928" s="1"/>
      <c r="I2928" s="1"/>
      <c r="J2928" s="9"/>
      <c r="K2928" s="1"/>
      <c r="L2928" s="1"/>
      <c r="M2928" s="1"/>
      <c r="N2928" s="9"/>
      <c r="O2928" s="11"/>
      <c r="P2928" s="1"/>
      <c r="Q2928" s="1"/>
      <c r="R2928" s="1"/>
      <c r="S2928" s="1"/>
      <c r="T2928" s="1"/>
      <c r="U2928" s="1"/>
      <c r="V2928" s="9"/>
      <c r="W2928" s="1"/>
      <c r="X2928" s="1"/>
      <c r="Y2928" s="1"/>
      <c r="Z2928" s="1"/>
      <c r="AA2928" s="1"/>
      <c r="AB2928" s="1"/>
      <c r="AC2928" s="65"/>
    </row>
    <row r="2929" spans="2:29" x14ac:dyDescent="0.25">
      <c r="B2929" s="1"/>
      <c r="C2929" s="1"/>
      <c r="D2929" s="1"/>
      <c r="E2929" s="1"/>
      <c r="F2929" s="1"/>
      <c r="G2929" s="1"/>
      <c r="H2929" s="1"/>
      <c r="I2929" s="1"/>
      <c r="J2929" s="9"/>
      <c r="K2929" s="1"/>
      <c r="L2929" s="1"/>
      <c r="M2929" s="1"/>
      <c r="N2929" s="9"/>
      <c r="O2929" s="11"/>
      <c r="P2929" s="1"/>
      <c r="Q2929" s="1"/>
      <c r="R2929" s="1"/>
      <c r="S2929" s="1"/>
      <c r="T2929" s="1"/>
      <c r="U2929" s="1"/>
      <c r="V2929" s="9"/>
      <c r="W2929" s="1"/>
      <c r="X2929" s="1"/>
      <c r="Y2929" s="1"/>
      <c r="Z2929" s="1"/>
      <c r="AA2929" s="1"/>
      <c r="AB2929" s="1"/>
      <c r="AC2929" s="65"/>
    </row>
    <row r="2930" spans="2:29" x14ac:dyDescent="0.25">
      <c r="B2930" s="1"/>
      <c r="C2930" s="1"/>
      <c r="D2930" s="1"/>
      <c r="E2930" s="1"/>
      <c r="F2930" s="1"/>
      <c r="G2930" s="1"/>
      <c r="H2930" s="1"/>
      <c r="I2930" s="1"/>
      <c r="J2930" s="9"/>
      <c r="K2930" s="1"/>
      <c r="L2930" s="1"/>
      <c r="M2930" s="1"/>
      <c r="N2930" s="9"/>
      <c r="O2930" s="11"/>
      <c r="P2930" s="1"/>
      <c r="Q2930" s="1"/>
      <c r="R2930" s="1"/>
      <c r="S2930" s="1"/>
      <c r="T2930" s="1"/>
      <c r="U2930" s="1"/>
      <c r="V2930" s="9"/>
      <c r="W2930" s="1"/>
      <c r="X2930" s="1"/>
      <c r="Y2930" s="1"/>
      <c r="Z2930" s="1"/>
      <c r="AA2930" s="1"/>
      <c r="AB2930" s="1"/>
      <c r="AC2930" s="65"/>
    </row>
    <row r="2931" spans="2:29" x14ac:dyDescent="0.25">
      <c r="B2931" s="1"/>
      <c r="C2931" s="1"/>
      <c r="D2931" s="1"/>
      <c r="E2931" s="1"/>
      <c r="F2931" s="1"/>
      <c r="G2931" s="1"/>
      <c r="H2931" s="1"/>
      <c r="I2931" s="1"/>
      <c r="J2931" s="9"/>
      <c r="K2931" s="1"/>
      <c r="L2931" s="1"/>
      <c r="M2931" s="1"/>
      <c r="N2931" s="9"/>
      <c r="O2931" s="11"/>
      <c r="P2931" s="1"/>
      <c r="Q2931" s="1"/>
      <c r="R2931" s="1"/>
      <c r="S2931" s="1"/>
      <c r="T2931" s="1"/>
      <c r="U2931" s="1"/>
      <c r="V2931" s="9"/>
      <c r="W2931" s="1"/>
      <c r="X2931" s="1"/>
      <c r="Y2931" s="1"/>
      <c r="Z2931" s="1"/>
      <c r="AA2931" s="1"/>
      <c r="AB2931" s="1"/>
      <c r="AC2931" s="65"/>
    </row>
    <row r="2932" spans="2:29" x14ac:dyDescent="0.25">
      <c r="B2932" s="1"/>
      <c r="C2932" s="1"/>
      <c r="D2932" s="1"/>
      <c r="E2932" s="1"/>
      <c r="F2932" s="1"/>
      <c r="G2932" s="1"/>
      <c r="H2932" s="1"/>
      <c r="I2932" s="1"/>
      <c r="J2932" s="9"/>
      <c r="K2932" s="1"/>
      <c r="L2932" s="1"/>
      <c r="M2932" s="1"/>
      <c r="N2932" s="9"/>
      <c r="O2932" s="11"/>
      <c r="P2932" s="1"/>
      <c r="Q2932" s="1"/>
      <c r="R2932" s="1"/>
      <c r="S2932" s="1"/>
      <c r="T2932" s="1"/>
      <c r="U2932" s="1"/>
      <c r="V2932" s="9"/>
      <c r="W2932" s="1"/>
      <c r="X2932" s="1"/>
      <c r="Y2932" s="1"/>
      <c r="Z2932" s="1"/>
      <c r="AA2932" s="1"/>
      <c r="AB2932" s="1"/>
      <c r="AC2932" s="65"/>
    </row>
    <row r="2933" spans="2:29" x14ac:dyDescent="0.25">
      <c r="B2933" s="1"/>
      <c r="C2933" s="1"/>
      <c r="D2933" s="1"/>
      <c r="E2933" s="1"/>
      <c r="F2933" s="1"/>
      <c r="G2933" s="1"/>
      <c r="H2933" s="1"/>
      <c r="I2933" s="1"/>
      <c r="J2933" s="9"/>
      <c r="K2933" s="1"/>
      <c r="L2933" s="1"/>
      <c r="M2933" s="1"/>
      <c r="N2933" s="9"/>
      <c r="O2933" s="11"/>
      <c r="P2933" s="1"/>
      <c r="Q2933" s="1"/>
      <c r="R2933" s="1"/>
      <c r="S2933" s="1"/>
      <c r="T2933" s="1"/>
      <c r="U2933" s="1"/>
      <c r="V2933" s="9"/>
      <c r="W2933" s="1"/>
      <c r="X2933" s="1"/>
      <c r="Y2933" s="1"/>
      <c r="Z2933" s="1"/>
      <c r="AA2933" s="1"/>
      <c r="AB2933" s="1"/>
      <c r="AC2933" s="65"/>
    </row>
    <row r="2934" spans="2:29" x14ac:dyDescent="0.25">
      <c r="B2934" s="1"/>
      <c r="C2934" s="1"/>
      <c r="D2934" s="1"/>
      <c r="E2934" s="1"/>
      <c r="F2934" s="1"/>
      <c r="G2934" s="1"/>
      <c r="H2934" s="1"/>
      <c r="I2934" s="1"/>
      <c r="J2934" s="9"/>
      <c r="K2934" s="1"/>
      <c r="L2934" s="1"/>
      <c r="M2934" s="1"/>
      <c r="N2934" s="9"/>
      <c r="O2934" s="11"/>
      <c r="P2934" s="1"/>
      <c r="Q2934" s="1"/>
      <c r="R2934" s="1"/>
      <c r="S2934" s="1"/>
      <c r="T2934" s="1"/>
      <c r="U2934" s="1"/>
      <c r="V2934" s="9"/>
      <c r="W2934" s="1"/>
      <c r="X2934" s="1"/>
      <c r="Y2934" s="1"/>
      <c r="Z2934" s="1"/>
      <c r="AA2934" s="1"/>
      <c r="AB2934" s="1"/>
      <c r="AC2934" s="65"/>
    </row>
    <row r="2935" spans="2:29" x14ac:dyDescent="0.25">
      <c r="B2935" s="1"/>
      <c r="C2935" s="1"/>
      <c r="D2935" s="1"/>
      <c r="E2935" s="1"/>
      <c r="F2935" s="1"/>
      <c r="G2935" s="1"/>
      <c r="H2935" s="1"/>
      <c r="I2935" s="1"/>
      <c r="J2935" s="9"/>
      <c r="K2935" s="1"/>
      <c r="L2935" s="1"/>
      <c r="M2935" s="1"/>
      <c r="N2935" s="9"/>
      <c r="O2935" s="11"/>
      <c r="P2935" s="1"/>
      <c r="Q2935" s="1"/>
      <c r="R2935" s="1"/>
      <c r="S2935" s="1"/>
      <c r="T2935" s="1"/>
      <c r="U2935" s="1"/>
      <c r="V2935" s="9"/>
      <c r="W2935" s="1"/>
      <c r="X2935" s="1"/>
      <c r="Y2935" s="1"/>
      <c r="Z2935" s="1"/>
      <c r="AA2935" s="1"/>
      <c r="AB2935" s="1"/>
      <c r="AC2935" s="65"/>
    </row>
    <row r="2936" spans="2:29" x14ac:dyDescent="0.25">
      <c r="B2936" s="1"/>
      <c r="C2936" s="1"/>
      <c r="D2936" s="1"/>
      <c r="E2936" s="1"/>
      <c r="F2936" s="1"/>
      <c r="G2936" s="1"/>
      <c r="H2936" s="1"/>
      <c r="I2936" s="1"/>
      <c r="J2936" s="9"/>
      <c r="K2936" s="1"/>
      <c r="L2936" s="1"/>
      <c r="M2936" s="1"/>
      <c r="N2936" s="9"/>
      <c r="O2936" s="11"/>
      <c r="P2936" s="1"/>
      <c r="Q2936" s="1"/>
      <c r="R2936" s="1"/>
      <c r="S2936" s="1"/>
      <c r="T2936" s="1"/>
      <c r="U2936" s="1"/>
      <c r="V2936" s="9"/>
      <c r="W2936" s="1"/>
      <c r="X2936" s="1"/>
      <c r="Y2936" s="1"/>
      <c r="Z2936" s="1"/>
      <c r="AA2936" s="1"/>
      <c r="AB2936" s="1"/>
      <c r="AC2936" s="65"/>
    </row>
    <row r="2937" spans="2:29" x14ac:dyDescent="0.25">
      <c r="B2937" s="1"/>
      <c r="C2937" s="1"/>
      <c r="D2937" s="1"/>
      <c r="E2937" s="1"/>
      <c r="F2937" s="1"/>
      <c r="G2937" s="1"/>
      <c r="H2937" s="1"/>
      <c r="I2937" s="1"/>
      <c r="J2937" s="9"/>
      <c r="K2937" s="1"/>
      <c r="L2937" s="1"/>
      <c r="M2937" s="1"/>
      <c r="N2937" s="9"/>
      <c r="O2937" s="11"/>
      <c r="P2937" s="1"/>
      <c r="Q2937" s="1"/>
      <c r="R2937" s="1"/>
      <c r="S2937" s="1"/>
      <c r="T2937" s="1"/>
      <c r="U2937" s="1"/>
      <c r="V2937" s="9"/>
      <c r="W2937" s="1"/>
      <c r="X2937" s="1"/>
      <c r="Y2937" s="1"/>
      <c r="Z2937" s="1"/>
      <c r="AA2937" s="1"/>
      <c r="AB2937" s="1"/>
      <c r="AC2937" s="65"/>
    </row>
    <row r="2938" spans="2:29" x14ac:dyDescent="0.25">
      <c r="B2938" s="1"/>
      <c r="C2938" s="1"/>
      <c r="D2938" s="1"/>
      <c r="E2938" s="1"/>
      <c r="F2938" s="1"/>
      <c r="G2938" s="1"/>
      <c r="H2938" s="1"/>
      <c r="I2938" s="1"/>
      <c r="J2938" s="9"/>
      <c r="K2938" s="1"/>
      <c r="L2938" s="1"/>
      <c r="M2938" s="1"/>
      <c r="N2938" s="9"/>
      <c r="O2938" s="11"/>
      <c r="P2938" s="1"/>
      <c r="Q2938" s="1"/>
      <c r="R2938" s="1"/>
      <c r="S2938" s="1"/>
      <c r="T2938" s="1"/>
      <c r="U2938" s="1"/>
      <c r="V2938" s="9"/>
      <c r="W2938" s="1"/>
      <c r="X2938" s="1"/>
      <c r="Y2938" s="1"/>
      <c r="Z2938" s="1"/>
      <c r="AA2938" s="1"/>
      <c r="AB2938" s="1"/>
      <c r="AC2938" s="65"/>
    </row>
    <row r="2939" spans="2:29" x14ac:dyDescent="0.25">
      <c r="B2939" s="1"/>
      <c r="C2939" s="1"/>
      <c r="D2939" s="1"/>
      <c r="E2939" s="1"/>
      <c r="F2939" s="1"/>
      <c r="G2939" s="1"/>
      <c r="H2939" s="1"/>
      <c r="I2939" s="1"/>
      <c r="J2939" s="9"/>
      <c r="K2939" s="1"/>
      <c r="L2939" s="1"/>
      <c r="M2939" s="1"/>
      <c r="N2939" s="9"/>
      <c r="O2939" s="11"/>
      <c r="P2939" s="1"/>
      <c r="Q2939" s="1"/>
      <c r="R2939" s="1"/>
      <c r="S2939" s="1"/>
      <c r="T2939" s="1"/>
      <c r="U2939" s="1"/>
      <c r="V2939" s="9"/>
      <c r="W2939" s="1"/>
      <c r="X2939" s="1"/>
      <c r="Y2939" s="1"/>
      <c r="Z2939" s="1"/>
      <c r="AA2939" s="1"/>
      <c r="AB2939" s="1"/>
      <c r="AC2939" s="65"/>
    </row>
    <row r="2940" spans="2:29" x14ac:dyDescent="0.25">
      <c r="B2940" s="1"/>
      <c r="C2940" s="1"/>
      <c r="D2940" s="1"/>
      <c r="E2940" s="1"/>
      <c r="F2940" s="1"/>
      <c r="G2940" s="1"/>
      <c r="H2940" s="1"/>
      <c r="I2940" s="1"/>
      <c r="J2940" s="9"/>
      <c r="K2940" s="1"/>
      <c r="L2940" s="1"/>
      <c r="M2940" s="1"/>
      <c r="N2940" s="9"/>
      <c r="O2940" s="11"/>
      <c r="P2940" s="1"/>
      <c r="Q2940" s="1"/>
      <c r="R2940" s="1"/>
      <c r="S2940" s="1"/>
      <c r="T2940" s="1"/>
      <c r="U2940" s="1"/>
      <c r="V2940" s="9"/>
      <c r="W2940" s="1"/>
      <c r="X2940" s="1"/>
      <c r="Y2940" s="1"/>
      <c r="Z2940" s="1"/>
      <c r="AA2940" s="1"/>
      <c r="AB2940" s="1"/>
      <c r="AC2940" s="65"/>
    </row>
    <row r="2941" spans="2:29" x14ac:dyDescent="0.25">
      <c r="B2941" s="1"/>
      <c r="C2941" s="1"/>
      <c r="D2941" s="1"/>
      <c r="E2941" s="1"/>
      <c r="F2941" s="1"/>
      <c r="G2941" s="1"/>
      <c r="H2941" s="1"/>
      <c r="I2941" s="1"/>
      <c r="J2941" s="9"/>
      <c r="K2941" s="1"/>
      <c r="L2941" s="1"/>
      <c r="M2941" s="1"/>
      <c r="N2941" s="9"/>
      <c r="O2941" s="11"/>
      <c r="P2941" s="1"/>
      <c r="Q2941" s="1"/>
      <c r="R2941" s="1"/>
      <c r="S2941" s="1"/>
      <c r="T2941" s="1"/>
      <c r="U2941" s="1"/>
      <c r="V2941" s="9"/>
      <c r="W2941" s="1"/>
      <c r="X2941" s="1"/>
      <c r="Y2941" s="1"/>
      <c r="Z2941" s="1"/>
      <c r="AA2941" s="1"/>
      <c r="AB2941" s="1"/>
      <c r="AC2941" s="65"/>
    </row>
    <row r="2942" spans="2:29" x14ac:dyDescent="0.25">
      <c r="B2942" s="1"/>
      <c r="C2942" s="1"/>
      <c r="D2942" s="1"/>
      <c r="E2942" s="1"/>
      <c r="F2942" s="1"/>
      <c r="G2942" s="1"/>
      <c r="H2942" s="1"/>
      <c r="I2942" s="1"/>
      <c r="J2942" s="9"/>
      <c r="K2942" s="1"/>
      <c r="L2942" s="1"/>
      <c r="M2942" s="1"/>
      <c r="N2942" s="9"/>
      <c r="O2942" s="11"/>
      <c r="P2942" s="1"/>
      <c r="Q2942" s="1"/>
      <c r="R2942" s="1"/>
      <c r="S2942" s="1"/>
      <c r="T2942" s="1"/>
      <c r="U2942" s="1"/>
      <c r="V2942" s="9"/>
      <c r="W2942" s="1"/>
      <c r="X2942" s="1"/>
      <c r="Y2942" s="1"/>
      <c r="Z2942" s="1"/>
      <c r="AA2942" s="1"/>
      <c r="AB2942" s="1"/>
      <c r="AC2942" s="65"/>
    </row>
    <row r="2943" spans="2:29" x14ac:dyDescent="0.25">
      <c r="B2943" s="1"/>
      <c r="C2943" s="1"/>
      <c r="D2943" s="1"/>
      <c r="E2943" s="1"/>
      <c r="F2943" s="1"/>
      <c r="G2943" s="1"/>
      <c r="H2943" s="1"/>
      <c r="I2943" s="1"/>
      <c r="J2943" s="9"/>
      <c r="K2943" s="1"/>
      <c r="L2943" s="1"/>
      <c r="M2943" s="1"/>
      <c r="N2943" s="9"/>
      <c r="O2943" s="11"/>
      <c r="P2943" s="1"/>
      <c r="Q2943" s="1"/>
      <c r="R2943" s="1"/>
      <c r="S2943" s="1"/>
      <c r="T2943" s="1"/>
      <c r="U2943" s="1"/>
      <c r="V2943" s="9"/>
      <c r="W2943" s="1"/>
      <c r="X2943" s="1"/>
      <c r="Y2943" s="1"/>
      <c r="Z2943" s="1"/>
      <c r="AA2943" s="1"/>
      <c r="AB2943" s="1"/>
      <c r="AC2943" s="65"/>
    </row>
    <row r="2944" spans="2:29" x14ac:dyDescent="0.25">
      <c r="B2944" s="1"/>
      <c r="C2944" s="1"/>
      <c r="D2944" s="1"/>
      <c r="E2944" s="1"/>
      <c r="F2944" s="1"/>
      <c r="G2944" s="1"/>
      <c r="H2944" s="1"/>
      <c r="I2944" s="1"/>
      <c r="J2944" s="9"/>
      <c r="K2944" s="1"/>
      <c r="L2944" s="1"/>
      <c r="M2944" s="1"/>
      <c r="N2944" s="9"/>
      <c r="O2944" s="11"/>
      <c r="P2944" s="1"/>
      <c r="Q2944" s="1"/>
      <c r="R2944" s="1"/>
      <c r="S2944" s="1"/>
      <c r="T2944" s="1"/>
      <c r="U2944" s="1"/>
      <c r="V2944" s="9"/>
      <c r="W2944" s="1"/>
      <c r="X2944" s="1"/>
      <c r="Y2944" s="1"/>
      <c r="Z2944" s="1"/>
      <c r="AA2944" s="1"/>
      <c r="AB2944" s="1"/>
      <c r="AC2944" s="65"/>
    </row>
    <row r="2945" spans="2:29" x14ac:dyDescent="0.25">
      <c r="B2945" s="1"/>
      <c r="C2945" s="1"/>
      <c r="D2945" s="1"/>
      <c r="E2945" s="1"/>
      <c r="F2945" s="1"/>
      <c r="G2945" s="1"/>
      <c r="H2945" s="1"/>
      <c r="I2945" s="1"/>
      <c r="J2945" s="9"/>
      <c r="K2945" s="1"/>
      <c r="L2945" s="1"/>
      <c r="M2945" s="1"/>
      <c r="N2945" s="9"/>
      <c r="O2945" s="11"/>
      <c r="P2945" s="1"/>
      <c r="Q2945" s="1"/>
      <c r="R2945" s="1"/>
      <c r="S2945" s="1"/>
      <c r="T2945" s="1"/>
      <c r="U2945" s="1"/>
      <c r="V2945" s="9"/>
      <c r="W2945" s="1"/>
      <c r="X2945" s="1"/>
      <c r="Y2945" s="1"/>
      <c r="Z2945" s="1"/>
      <c r="AA2945" s="1"/>
      <c r="AB2945" s="1"/>
      <c r="AC2945" s="65"/>
    </row>
    <row r="2946" spans="2:29" x14ac:dyDescent="0.25">
      <c r="B2946" s="1"/>
      <c r="C2946" s="1"/>
      <c r="D2946" s="1"/>
      <c r="E2946" s="1"/>
      <c r="F2946" s="1"/>
      <c r="G2946" s="1"/>
      <c r="H2946" s="1"/>
      <c r="I2946" s="1"/>
      <c r="J2946" s="9"/>
      <c r="K2946" s="1"/>
      <c r="L2946" s="1"/>
      <c r="M2946" s="1"/>
      <c r="N2946" s="9"/>
      <c r="O2946" s="11"/>
      <c r="P2946" s="1"/>
      <c r="Q2946" s="1"/>
      <c r="R2946" s="1"/>
      <c r="S2946" s="1"/>
      <c r="T2946" s="1"/>
      <c r="U2946" s="1"/>
      <c r="V2946" s="9"/>
      <c r="W2946" s="1"/>
      <c r="X2946" s="1"/>
      <c r="Y2946" s="1"/>
      <c r="Z2946" s="1"/>
      <c r="AA2946" s="1"/>
      <c r="AB2946" s="1"/>
      <c r="AC2946" s="65"/>
    </row>
    <row r="2947" spans="2:29" x14ac:dyDescent="0.25">
      <c r="B2947" s="1"/>
      <c r="C2947" s="1"/>
      <c r="D2947" s="1"/>
      <c r="E2947" s="1"/>
      <c r="F2947" s="1"/>
      <c r="G2947" s="1"/>
      <c r="H2947" s="1"/>
      <c r="I2947" s="1"/>
      <c r="J2947" s="9"/>
      <c r="K2947" s="1"/>
      <c r="L2947" s="1"/>
      <c r="M2947" s="1"/>
      <c r="N2947" s="9"/>
      <c r="O2947" s="11"/>
      <c r="P2947" s="1"/>
      <c r="Q2947" s="1"/>
      <c r="R2947" s="1"/>
      <c r="S2947" s="1"/>
      <c r="T2947" s="1"/>
      <c r="U2947" s="1"/>
      <c r="V2947" s="9"/>
      <c r="W2947" s="1"/>
      <c r="X2947" s="1"/>
      <c r="Y2947" s="1"/>
      <c r="Z2947" s="1"/>
      <c r="AA2947" s="1"/>
      <c r="AB2947" s="1"/>
      <c r="AC2947" s="65"/>
    </row>
    <row r="2948" spans="2:29" x14ac:dyDescent="0.25">
      <c r="B2948" s="1"/>
      <c r="C2948" s="1"/>
      <c r="D2948" s="1"/>
      <c r="E2948" s="1"/>
      <c r="F2948" s="1"/>
      <c r="G2948" s="1"/>
      <c r="H2948" s="1"/>
      <c r="I2948" s="1"/>
      <c r="J2948" s="9"/>
      <c r="K2948" s="1"/>
      <c r="L2948" s="1"/>
      <c r="M2948" s="1"/>
      <c r="N2948" s="9"/>
      <c r="O2948" s="11"/>
      <c r="P2948" s="1"/>
      <c r="Q2948" s="1"/>
      <c r="R2948" s="1"/>
      <c r="S2948" s="1"/>
      <c r="T2948" s="1"/>
      <c r="U2948" s="1"/>
      <c r="V2948" s="9"/>
      <c r="W2948" s="1"/>
      <c r="X2948" s="1"/>
      <c r="Y2948" s="1"/>
      <c r="Z2948" s="1"/>
      <c r="AA2948" s="1"/>
      <c r="AB2948" s="1"/>
      <c r="AC2948" s="65"/>
    </row>
    <row r="2949" spans="2:29" x14ac:dyDescent="0.25">
      <c r="B2949" s="1"/>
      <c r="C2949" s="1"/>
      <c r="D2949" s="1"/>
      <c r="E2949" s="1"/>
      <c r="F2949" s="1"/>
      <c r="G2949" s="1"/>
      <c r="H2949" s="1"/>
      <c r="I2949" s="1"/>
      <c r="J2949" s="9"/>
      <c r="K2949" s="1"/>
      <c r="L2949" s="1"/>
      <c r="M2949" s="1"/>
      <c r="N2949" s="9"/>
      <c r="O2949" s="11"/>
      <c r="P2949" s="1"/>
      <c r="Q2949" s="1"/>
      <c r="R2949" s="1"/>
      <c r="S2949" s="1"/>
      <c r="T2949" s="1"/>
      <c r="U2949" s="1"/>
      <c r="V2949" s="9"/>
      <c r="W2949" s="1"/>
      <c r="X2949" s="1"/>
      <c r="Y2949" s="1"/>
      <c r="Z2949" s="1"/>
      <c r="AA2949" s="1"/>
      <c r="AB2949" s="1"/>
      <c r="AC2949" s="65"/>
    </row>
    <row r="2950" spans="2:29" x14ac:dyDescent="0.25">
      <c r="B2950" s="1"/>
      <c r="C2950" s="1"/>
      <c r="D2950" s="1"/>
      <c r="E2950" s="1"/>
      <c r="F2950" s="1"/>
      <c r="G2950" s="1"/>
      <c r="H2950" s="1"/>
      <c r="I2950" s="1"/>
      <c r="J2950" s="9"/>
      <c r="K2950" s="1"/>
      <c r="L2950" s="1"/>
      <c r="M2950" s="1"/>
      <c r="N2950" s="9"/>
      <c r="O2950" s="11"/>
      <c r="P2950" s="1"/>
      <c r="Q2950" s="1"/>
      <c r="R2950" s="1"/>
      <c r="S2950" s="1"/>
      <c r="T2950" s="1"/>
      <c r="U2950" s="1"/>
      <c r="V2950" s="9"/>
      <c r="W2950" s="1"/>
      <c r="X2950" s="1"/>
      <c r="Y2950" s="1"/>
      <c r="Z2950" s="1"/>
      <c r="AA2950" s="1"/>
      <c r="AB2950" s="1"/>
      <c r="AC2950" s="65"/>
    </row>
    <row r="2951" spans="2:29" x14ac:dyDescent="0.25">
      <c r="B2951" s="1"/>
      <c r="C2951" s="1"/>
      <c r="D2951" s="1"/>
      <c r="E2951" s="1"/>
      <c r="F2951" s="1"/>
      <c r="G2951" s="1"/>
      <c r="H2951" s="1"/>
      <c r="I2951" s="1"/>
      <c r="J2951" s="9"/>
      <c r="K2951" s="1"/>
      <c r="L2951" s="1"/>
      <c r="M2951" s="1"/>
      <c r="N2951" s="9"/>
      <c r="O2951" s="11"/>
      <c r="P2951" s="1"/>
      <c r="Q2951" s="1"/>
      <c r="R2951" s="1"/>
      <c r="S2951" s="1"/>
      <c r="T2951" s="1"/>
      <c r="U2951" s="1"/>
      <c r="V2951" s="9"/>
      <c r="W2951" s="1"/>
      <c r="X2951" s="1"/>
      <c r="Y2951" s="1"/>
      <c r="Z2951" s="1"/>
      <c r="AA2951" s="1"/>
      <c r="AB2951" s="1"/>
      <c r="AC2951" s="65"/>
    </row>
    <row r="2952" spans="2:29" x14ac:dyDescent="0.25">
      <c r="B2952" s="1"/>
      <c r="C2952" s="1"/>
      <c r="D2952" s="1"/>
      <c r="E2952" s="1"/>
      <c r="F2952" s="1"/>
      <c r="G2952" s="1"/>
      <c r="H2952" s="1"/>
      <c r="I2952" s="1"/>
      <c r="J2952" s="9"/>
      <c r="K2952" s="1"/>
      <c r="L2952" s="1"/>
      <c r="M2952" s="1"/>
      <c r="N2952" s="9"/>
      <c r="O2952" s="11"/>
      <c r="P2952" s="1"/>
      <c r="Q2952" s="1"/>
      <c r="R2952" s="1"/>
      <c r="S2952" s="1"/>
      <c r="T2952" s="1"/>
      <c r="U2952" s="1"/>
      <c r="V2952" s="9"/>
      <c r="W2952" s="1"/>
      <c r="X2952" s="1"/>
      <c r="Y2952" s="1"/>
      <c r="Z2952" s="1"/>
      <c r="AA2952" s="1"/>
      <c r="AB2952" s="1"/>
      <c r="AC2952" s="65"/>
    </row>
    <row r="2953" spans="2:29" x14ac:dyDescent="0.25">
      <c r="B2953" s="1"/>
      <c r="C2953" s="1"/>
      <c r="D2953" s="1"/>
      <c r="E2953" s="1"/>
      <c r="F2953" s="1"/>
      <c r="G2953" s="1"/>
      <c r="H2953" s="1"/>
      <c r="I2953" s="1"/>
      <c r="J2953" s="9"/>
      <c r="K2953" s="1"/>
      <c r="L2953" s="1"/>
      <c r="M2953" s="1"/>
      <c r="N2953" s="9"/>
      <c r="O2953" s="11"/>
      <c r="P2953" s="1"/>
      <c r="Q2953" s="1"/>
      <c r="R2953" s="1"/>
      <c r="S2953" s="1"/>
      <c r="T2953" s="1"/>
      <c r="U2953" s="1"/>
      <c r="V2953" s="9"/>
      <c r="W2953" s="1"/>
      <c r="X2953" s="1"/>
      <c r="Y2953" s="1"/>
      <c r="Z2953" s="1"/>
      <c r="AA2953" s="1"/>
      <c r="AB2953" s="1"/>
      <c r="AC2953" s="65"/>
    </row>
    <row r="2954" spans="2:29" x14ac:dyDescent="0.25">
      <c r="B2954" s="1"/>
      <c r="C2954" s="1"/>
      <c r="D2954" s="1"/>
      <c r="E2954" s="1"/>
      <c r="F2954" s="1"/>
      <c r="G2954" s="1"/>
      <c r="H2954" s="1"/>
      <c r="I2954" s="1"/>
      <c r="J2954" s="9"/>
      <c r="K2954" s="1"/>
      <c r="L2954" s="1"/>
      <c r="M2954" s="1"/>
      <c r="N2954" s="9"/>
      <c r="O2954" s="11"/>
      <c r="P2954" s="1"/>
      <c r="Q2954" s="1"/>
      <c r="R2954" s="1"/>
      <c r="S2954" s="1"/>
      <c r="T2954" s="1"/>
      <c r="U2954" s="1"/>
      <c r="V2954" s="9"/>
      <c r="W2954" s="1"/>
      <c r="X2954" s="1"/>
      <c r="Y2954" s="1"/>
      <c r="Z2954" s="1"/>
      <c r="AA2954" s="1"/>
      <c r="AB2954" s="1"/>
      <c r="AC2954" s="65"/>
    </row>
    <row r="2955" spans="2:29" x14ac:dyDescent="0.25">
      <c r="B2955" s="1"/>
      <c r="C2955" s="1"/>
      <c r="D2955" s="1"/>
      <c r="E2955" s="1"/>
      <c r="F2955" s="1"/>
      <c r="G2955" s="1"/>
      <c r="H2955" s="1"/>
      <c r="I2955" s="1"/>
      <c r="J2955" s="9"/>
      <c r="K2955" s="1"/>
      <c r="L2955" s="1"/>
      <c r="M2955" s="1"/>
      <c r="N2955" s="9"/>
      <c r="O2955" s="11"/>
      <c r="P2955" s="1"/>
      <c r="Q2955" s="1"/>
      <c r="R2955" s="1"/>
      <c r="S2955" s="1"/>
      <c r="T2955" s="1"/>
      <c r="U2955" s="1"/>
      <c r="V2955" s="9"/>
      <c r="W2955" s="1"/>
      <c r="X2955" s="1"/>
      <c r="Y2955" s="1"/>
      <c r="Z2955" s="1"/>
      <c r="AA2955" s="1"/>
      <c r="AB2955" s="1"/>
      <c r="AC2955" s="65"/>
    </row>
    <row r="2956" spans="2:29" x14ac:dyDescent="0.25">
      <c r="B2956" s="1"/>
      <c r="C2956" s="1"/>
      <c r="D2956" s="1"/>
      <c r="E2956" s="1"/>
      <c r="F2956" s="1"/>
      <c r="G2956" s="1"/>
      <c r="H2956" s="1"/>
      <c r="I2956" s="1"/>
      <c r="J2956" s="9"/>
      <c r="K2956" s="1"/>
      <c r="L2956" s="1"/>
      <c r="M2956" s="1"/>
      <c r="N2956" s="9"/>
      <c r="O2956" s="11"/>
      <c r="P2956" s="1"/>
      <c r="Q2956" s="1"/>
      <c r="R2956" s="1"/>
      <c r="S2956" s="1"/>
      <c r="T2956" s="1"/>
      <c r="U2956" s="1"/>
      <c r="V2956" s="9"/>
      <c r="W2956" s="1"/>
      <c r="X2956" s="1"/>
      <c r="Y2956" s="1"/>
      <c r="Z2956" s="1"/>
      <c r="AA2956" s="1"/>
      <c r="AB2956" s="1"/>
      <c r="AC2956" s="65"/>
    </row>
    <row r="2957" spans="2:29" x14ac:dyDescent="0.25">
      <c r="B2957" s="1"/>
      <c r="C2957" s="1"/>
      <c r="D2957" s="1"/>
      <c r="E2957" s="1"/>
      <c r="F2957" s="1"/>
      <c r="G2957" s="1"/>
      <c r="H2957" s="1"/>
      <c r="I2957" s="1"/>
      <c r="J2957" s="9"/>
      <c r="K2957" s="1"/>
      <c r="L2957" s="1"/>
      <c r="M2957" s="1"/>
      <c r="N2957" s="9"/>
      <c r="O2957" s="11"/>
      <c r="P2957" s="1"/>
      <c r="Q2957" s="1"/>
      <c r="R2957" s="1"/>
      <c r="S2957" s="1"/>
      <c r="T2957" s="1"/>
      <c r="U2957" s="1"/>
      <c r="V2957" s="9"/>
      <c r="W2957" s="1"/>
      <c r="X2957" s="1"/>
      <c r="Y2957" s="1"/>
      <c r="Z2957" s="1"/>
      <c r="AA2957" s="1"/>
      <c r="AB2957" s="1"/>
      <c r="AC2957" s="65"/>
    </row>
    <row r="2958" spans="2:29" x14ac:dyDescent="0.25">
      <c r="B2958" s="1"/>
      <c r="C2958" s="1"/>
      <c r="D2958" s="1"/>
      <c r="E2958" s="1"/>
      <c r="F2958" s="1"/>
      <c r="G2958" s="1"/>
      <c r="H2958" s="1"/>
      <c r="I2958" s="1"/>
      <c r="J2958" s="9"/>
      <c r="K2958" s="1"/>
      <c r="L2958" s="1"/>
      <c r="M2958" s="1"/>
      <c r="N2958" s="9"/>
      <c r="O2958" s="11"/>
      <c r="P2958" s="1"/>
      <c r="Q2958" s="1"/>
      <c r="R2958" s="1"/>
      <c r="S2958" s="1"/>
      <c r="T2958" s="1"/>
      <c r="U2958" s="1"/>
      <c r="V2958" s="9"/>
      <c r="W2958" s="1"/>
      <c r="X2958" s="1"/>
      <c r="Y2958" s="1"/>
      <c r="Z2958" s="1"/>
      <c r="AA2958" s="1"/>
      <c r="AB2958" s="1"/>
      <c r="AC2958" s="65"/>
    </row>
    <row r="2959" spans="2:29" x14ac:dyDescent="0.25">
      <c r="B2959" s="1"/>
      <c r="C2959" s="1"/>
      <c r="D2959" s="1"/>
      <c r="E2959" s="1"/>
      <c r="F2959" s="1"/>
      <c r="G2959" s="1"/>
      <c r="H2959" s="1"/>
      <c r="I2959" s="1"/>
      <c r="J2959" s="9"/>
      <c r="K2959" s="1"/>
      <c r="L2959" s="1"/>
      <c r="M2959" s="1"/>
      <c r="N2959" s="9"/>
      <c r="O2959" s="11"/>
      <c r="P2959" s="1"/>
      <c r="Q2959" s="1"/>
      <c r="R2959" s="1"/>
      <c r="S2959" s="1"/>
      <c r="T2959" s="1"/>
      <c r="U2959" s="1"/>
      <c r="V2959" s="9"/>
      <c r="W2959" s="1"/>
      <c r="X2959" s="1"/>
      <c r="Y2959" s="1"/>
      <c r="Z2959" s="1"/>
      <c r="AA2959" s="1"/>
      <c r="AB2959" s="1"/>
      <c r="AC2959" s="65"/>
    </row>
    <row r="2960" spans="2:29" x14ac:dyDescent="0.25">
      <c r="B2960" s="1"/>
      <c r="C2960" s="1"/>
      <c r="D2960" s="1"/>
      <c r="E2960" s="1"/>
      <c r="F2960" s="1"/>
      <c r="G2960" s="1"/>
      <c r="H2960" s="1"/>
      <c r="I2960" s="1"/>
      <c r="J2960" s="9"/>
      <c r="K2960" s="1"/>
      <c r="L2960" s="1"/>
      <c r="M2960" s="1"/>
      <c r="N2960" s="9"/>
      <c r="O2960" s="11"/>
      <c r="P2960" s="1"/>
      <c r="Q2960" s="1"/>
      <c r="R2960" s="1"/>
      <c r="S2960" s="1"/>
      <c r="T2960" s="1"/>
      <c r="U2960" s="1"/>
      <c r="V2960" s="9"/>
      <c r="W2960" s="1"/>
      <c r="X2960" s="1"/>
      <c r="Y2960" s="1"/>
      <c r="Z2960" s="1"/>
      <c r="AA2960" s="1"/>
      <c r="AB2960" s="1"/>
      <c r="AC2960" s="65"/>
    </row>
    <row r="2961" spans="2:29" x14ac:dyDescent="0.25">
      <c r="B2961" s="1"/>
      <c r="C2961" s="1"/>
      <c r="D2961" s="1"/>
      <c r="E2961" s="1"/>
      <c r="F2961" s="1"/>
      <c r="G2961" s="1"/>
      <c r="H2961" s="1"/>
      <c r="I2961" s="1"/>
      <c r="J2961" s="9"/>
      <c r="K2961" s="1"/>
      <c r="L2961" s="1"/>
      <c r="M2961" s="1"/>
      <c r="N2961" s="9"/>
      <c r="O2961" s="11"/>
      <c r="P2961" s="1"/>
      <c r="Q2961" s="1"/>
      <c r="R2961" s="1"/>
      <c r="S2961" s="1"/>
      <c r="T2961" s="1"/>
      <c r="U2961" s="1"/>
      <c r="V2961" s="9"/>
      <c r="W2961" s="1"/>
      <c r="X2961" s="1"/>
      <c r="Y2961" s="1"/>
      <c r="Z2961" s="1"/>
      <c r="AA2961" s="1"/>
      <c r="AB2961" s="1"/>
      <c r="AC2961" s="65"/>
    </row>
    <row r="2962" spans="2:29" x14ac:dyDescent="0.25">
      <c r="B2962" s="1"/>
      <c r="C2962" s="1"/>
      <c r="D2962" s="1"/>
      <c r="E2962" s="1"/>
      <c r="F2962" s="1"/>
      <c r="G2962" s="1"/>
      <c r="H2962" s="1"/>
      <c r="I2962" s="1"/>
      <c r="J2962" s="9"/>
      <c r="K2962" s="1"/>
      <c r="L2962" s="1"/>
      <c r="M2962" s="1"/>
      <c r="N2962" s="9"/>
      <c r="O2962" s="11"/>
      <c r="P2962" s="1"/>
      <c r="Q2962" s="1"/>
      <c r="R2962" s="1"/>
      <c r="S2962" s="1"/>
      <c r="T2962" s="1"/>
      <c r="U2962" s="1"/>
      <c r="V2962" s="9"/>
      <c r="W2962" s="1"/>
      <c r="X2962" s="1"/>
      <c r="Y2962" s="1"/>
      <c r="Z2962" s="1"/>
      <c r="AA2962" s="1"/>
      <c r="AB2962" s="1"/>
      <c r="AC2962" s="65"/>
    </row>
    <row r="2963" spans="2:29" x14ac:dyDescent="0.25">
      <c r="B2963" s="1"/>
      <c r="C2963" s="1"/>
      <c r="D2963" s="1"/>
      <c r="E2963" s="1"/>
      <c r="F2963" s="1"/>
      <c r="G2963" s="1"/>
      <c r="H2963" s="1"/>
      <c r="I2963" s="1"/>
      <c r="J2963" s="9"/>
      <c r="K2963" s="1"/>
      <c r="L2963" s="1"/>
      <c r="M2963" s="1"/>
      <c r="N2963" s="9"/>
      <c r="O2963" s="11"/>
      <c r="P2963" s="1"/>
      <c r="Q2963" s="1"/>
      <c r="R2963" s="1"/>
      <c r="S2963" s="1"/>
      <c r="T2963" s="1"/>
      <c r="U2963" s="1"/>
      <c r="V2963" s="9"/>
      <c r="W2963" s="1"/>
      <c r="X2963" s="1"/>
      <c r="Y2963" s="1"/>
      <c r="Z2963" s="1"/>
      <c r="AA2963" s="1"/>
      <c r="AB2963" s="1"/>
      <c r="AC2963" s="65"/>
    </row>
    <row r="2964" spans="2:29" x14ac:dyDescent="0.25">
      <c r="B2964" s="1"/>
      <c r="C2964" s="1"/>
      <c r="D2964" s="1"/>
      <c r="E2964" s="1"/>
      <c r="F2964" s="1"/>
      <c r="G2964" s="1"/>
      <c r="H2964" s="1"/>
      <c r="I2964" s="1"/>
      <c r="J2964" s="9"/>
      <c r="K2964" s="1"/>
      <c r="L2964" s="1"/>
      <c r="M2964" s="1"/>
      <c r="N2964" s="9"/>
      <c r="O2964" s="11"/>
      <c r="P2964" s="1"/>
      <c r="Q2964" s="1"/>
      <c r="R2964" s="1"/>
      <c r="S2964" s="1"/>
      <c r="T2964" s="1"/>
      <c r="U2964" s="1"/>
      <c r="V2964" s="9"/>
      <c r="W2964" s="1"/>
      <c r="X2964" s="1"/>
      <c r="Y2964" s="1"/>
      <c r="Z2964" s="1"/>
      <c r="AA2964" s="1"/>
      <c r="AB2964" s="1"/>
      <c r="AC2964" s="65"/>
    </row>
    <row r="2965" spans="2:29" x14ac:dyDescent="0.25">
      <c r="B2965" s="1"/>
      <c r="C2965" s="1"/>
      <c r="D2965" s="1"/>
      <c r="E2965" s="1"/>
      <c r="F2965" s="1"/>
      <c r="G2965" s="1"/>
      <c r="H2965" s="1"/>
      <c r="I2965" s="1"/>
      <c r="J2965" s="9"/>
      <c r="K2965" s="1"/>
      <c r="L2965" s="1"/>
      <c r="M2965" s="1"/>
      <c r="N2965" s="9"/>
      <c r="O2965" s="11"/>
      <c r="P2965" s="1"/>
      <c r="Q2965" s="1"/>
      <c r="R2965" s="1"/>
      <c r="S2965" s="1"/>
      <c r="T2965" s="1"/>
      <c r="U2965" s="1"/>
      <c r="V2965" s="9"/>
      <c r="W2965" s="1"/>
      <c r="X2965" s="1"/>
      <c r="Y2965" s="1"/>
      <c r="Z2965" s="1"/>
      <c r="AA2965" s="1"/>
      <c r="AB2965" s="1"/>
      <c r="AC2965" s="65"/>
    </row>
    <row r="2966" spans="2:29" x14ac:dyDescent="0.25">
      <c r="B2966" s="1"/>
      <c r="C2966" s="1"/>
      <c r="D2966" s="1"/>
      <c r="E2966" s="1"/>
      <c r="F2966" s="1"/>
      <c r="G2966" s="1"/>
      <c r="H2966" s="1"/>
      <c r="I2966" s="1"/>
      <c r="J2966" s="9"/>
      <c r="K2966" s="1"/>
      <c r="L2966" s="1"/>
      <c r="M2966" s="1"/>
      <c r="N2966" s="9"/>
      <c r="O2966" s="11"/>
      <c r="P2966" s="1"/>
      <c r="Q2966" s="1"/>
      <c r="R2966" s="1"/>
      <c r="S2966" s="1"/>
      <c r="T2966" s="1"/>
      <c r="U2966" s="1"/>
      <c r="V2966" s="9"/>
      <c r="W2966" s="1"/>
      <c r="X2966" s="1"/>
      <c r="Y2966" s="1"/>
      <c r="Z2966" s="1"/>
      <c r="AA2966" s="1"/>
      <c r="AB2966" s="1"/>
      <c r="AC2966" s="65"/>
    </row>
    <row r="2967" spans="2:29" x14ac:dyDescent="0.25">
      <c r="B2967" s="1"/>
      <c r="C2967" s="1"/>
      <c r="D2967" s="1"/>
      <c r="E2967" s="1"/>
      <c r="F2967" s="1"/>
      <c r="G2967" s="1"/>
      <c r="H2967" s="1"/>
      <c r="I2967" s="1"/>
      <c r="J2967" s="9"/>
      <c r="K2967" s="1"/>
      <c r="L2967" s="1"/>
      <c r="M2967" s="1"/>
      <c r="N2967" s="9"/>
      <c r="O2967" s="11"/>
      <c r="P2967" s="1"/>
      <c r="Q2967" s="1"/>
      <c r="R2967" s="1"/>
      <c r="S2967" s="1"/>
      <c r="T2967" s="1"/>
      <c r="U2967" s="1"/>
      <c r="V2967" s="9"/>
      <c r="W2967" s="1"/>
      <c r="X2967" s="1"/>
      <c r="Y2967" s="1"/>
      <c r="Z2967" s="1"/>
      <c r="AA2967" s="1"/>
      <c r="AB2967" s="1"/>
      <c r="AC2967" s="65"/>
    </row>
    <row r="2968" spans="2:29" x14ac:dyDescent="0.25">
      <c r="B2968" s="1"/>
      <c r="C2968" s="1"/>
      <c r="D2968" s="1"/>
      <c r="E2968" s="1"/>
      <c r="F2968" s="1"/>
      <c r="G2968" s="1"/>
      <c r="H2968" s="1"/>
      <c r="I2968" s="1"/>
      <c r="J2968" s="9"/>
      <c r="K2968" s="1"/>
      <c r="L2968" s="1"/>
      <c r="M2968" s="1"/>
      <c r="N2968" s="9"/>
      <c r="O2968" s="11"/>
      <c r="P2968" s="1"/>
      <c r="Q2968" s="1"/>
      <c r="R2968" s="1"/>
      <c r="S2968" s="1"/>
      <c r="T2968" s="1"/>
      <c r="U2968" s="1"/>
      <c r="V2968" s="9"/>
      <c r="W2968" s="1"/>
      <c r="X2968" s="1"/>
      <c r="Y2968" s="1"/>
      <c r="Z2968" s="1"/>
      <c r="AA2968" s="1"/>
      <c r="AB2968" s="1"/>
      <c r="AC2968" s="65"/>
    </row>
    <row r="2969" spans="2:29" x14ac:dyDescent="0.25">
      <c r="B2969" s="1"/>
      <c r="C2969" s="1"/>
      <c r="D2969" s="1"/>
      <c r="E2969" s="1"/>
      <c r="F2969" s="1"/>
      <c r="G2969" s="1"/>
      <c r="H2969" s="1"/>
      <c r="I2969" s="1"/>
      <c r="J2969" s="9"/>
      <c r="K2969" s="1"/>
      <c r="L2969" s="1"/>
      <c r="M2969" s="1"/>
      <c r="N2969" s="9"/>
      <c r="O2969" s="11"/>
      <c r="P2969" s="1"/>
      <c r="Q2969" s="1"/>
      <c r="R2969" s="1"/>
      <c r="S2969" s="1"/>
      <c r="T2969" s="1"/>
      <c r="U2969" s="1"/>
      <c r="V2969" s="9"/>
      <c r="W2969" s="1"/>
      <c r="X2969" s="1"/>
      <c r="Y2969" s="1"/>
      <c r="Z2969" s="1"/>
      <c r="AA2969" s="1"/>
      <c r="AB2969" s="1"/>
      <c r="AC2969" s="65"/>
    </row>
    <row r="2970" spans="2:29" x14ac:dyDescent="0.25">
      <c r="B2970" s="1"/>
      <c r="C2970" s="1"/>
      <c r="D2970" s="1"/>
      <c r="E2970" s="1"/>
      <c r="F2970" s="1"/>
      <c r="G2970" s="1"/>
      <c r="H2970" s="1"/>
      <c r="I2970" s="1"/>
      <c r="J2970" s="9"/>
      <c r="K2970" s="1"/>
      <c r="L2970" s="1"/>
      <c r="M2970" s="1"/>
      <c r="N2970" s="9"/>
      <c r="O2970" s="11"/>
      <c r="P2970" s="1"/>
      <c r="Q2970" s="1"/>
      <c r="R2970" s="1"/>
      <c r="S2970" s="1"/>
      <c r="T2970" s="1"/>
      <c r="U2970" s="1"/>
      <c r="V2970" s="9"/>
      <c r="W2970" s="1"/>
      <c r="X2970" s="1"/>
      <c r="Y2970" s="1"/>
      <c r="Z2970" s="1"/>
      <c r="AA2970" s="1"/>
      <c r="AB2970" s="1"/>
      <c r="AC2970" s="65"/>
    </row>
    <row r="2971" spans="2:29" x14ac:dyDescent="0.25">
      <c r="B2971" s="1"/>
      <c r="C2971" s="1"/>
      <c r="D2971" s="1"/>
      <c r="E2971" s="1"/>
      <c r="F2971" s="1"/>
      <c r="G2971" s="1"/>
      <c r="H2971" s="1"/>
      <c r="I2971" s="1"/>
      <c r="J2971" s="9"/>
      <c r="K2971" s="1"/>
      <c r="L2971" s="1"/>
      <c r="M2971" s="1"/>
      <c r="N2971" s="9"/>
      <c r="O2971" s="11"/>
      <c r="P2971" s="1"/>
      <c r="Q2971" s="1"/>
      <c r="R2971" s="1"/>
      <c r="S2971" s="1"/>
      <c r="T2971" s="1"/>
      <c r="U2971" s="1"/>
      <c r="V2971" s="9"/>
      <c r="W2971" s="1"/>
      <c r="X2971" s="1"/>
      <c r="Y2971" s="1"/>
      <c r="Z2971" s="1"/>
      <c r="AA2971" s="1"/>
      <c r="AB2971" s="1"/>
      <c r="AC2971" s="65"/>
    </row>
    <row r="2972" spans="2:29" x14ac:dyDescent="0.25">
      <c r="B2972" s="1"/>
      <c r="C2972" s="1"/>
      <c r="D2972" s="1"/>
      <c r="E2972" s="1"/>
      <c r="F2972" s="1"/>
      <c r="G2972" s="1"/>
      <c r="H2972" s="1"/>
      <c r="I2972" s="1"/>
      <c r="J2972" s="9"/>
      <c r="K2972" s="1"/>
      <c r="L2972" s="1"/>
      <c r="M2972" s="1"/>
      <c r="N2972" s="9"/>
      <c r="O2972" s="11"/>
      <c r="P2972" s="1"/>
      <c r="Q2972" s="1"/>
      <c r="R2972" s="1"/>
      <c r="S2972" s="1"/>
      <c r="T2972" s="1"/>
      <c r="U2972" s="1"/>
      <c r="V2972" s="9"/>
      <c r="W2972" s="1"/>
      <c r="X2972" s="1"/>
      <c r="Y2972" s="1"/>
      <c r="Z2972" s="1"/>
      <c r="AA2972" s="1"/>
      <c r="AB2972" s="1"/>
      <c r="AC2972" s="65"/>
    </row>
    <row r="2973" spans="2:29" x14ac:dyDescent="0.25">
      <c r="B2973" s="1"/>
      <c r="C2973" s="1"/>
      <c r="D2973" s="1"/>
      <c r="E2973" s="1"/>
      <c r="F2973" s="1"/>
      <c r="G2973" s="1"/>
      <c r="H2973" s="1"/>
      <c r="I2973" s="1"/>
      <c r="J2973" s="9"/>
      <c r="K2973" s="1"/>
      <c r="L2973" s="1"/>
      <c r="M2973" s="1"/>
      <c r="N2973" s="9"/>
      <c r="O2973" s="11"/>
      <c r="P2973" s="1"/>
      <c r="Q2973" s="1"/>
      <c r="R2973" s="1"/>
      <c r="S2973" s="1"/>
      <c r="T2973" s="1"/>
      <c r="U2973" s="1"/>
      <c r="V2973" s="9"/>
      <c r="W2973" s="1"/>
      <c r="X2973" s="1"/>
      <c r="Y2973" s="1"/>
      <c r="Z2973" s="1"/>
      <c r="AA2973" s="1"/>
      <c r="AB2973" s="1"/>
      <c r="AC2973" s="65"/>
    </row>
    <row r="2974" spans="2:29" x14ac:dyDescent="0.25">
      <c r="B2974" s="1"/>
      <c r="C2974" s="1"/>
      <c r="D2974" s="1"/>
      <c r="E2974" s="1"/>
      <c r="F2974" s="1"/>
      <c r="G2974" s="1"/>
      <c r="H2974" s="1"/>
      <c r="I2974" s="1"/>
      <c r="J2974" s="9"/>
      <c r="K2974" s="1"/>
      <c r="L2974" s="1"/>
      <c r="M2974" s="1"/>
      <c r="N2974" s="9"/>
      <c r="O2974" s="11"/>
      <c r="P2974" s="1"/>
      <c r="Q2974" s="1"/>
      <c r="R2974" s="1"/>
      <c r="S2974" s="1"/>
      <c r="T2974" s="1"/>
      <c r="U2974" s="1"/>
      <c r="V2974" s="9"/>
      <c r="W2974" s="1"/>
      <c r="X2974" s="1"/>
      <c r="Y2974" s="1"/>
      <c r="Z2974" s="1"/>
      <c r="AA2974" s="1"/>
      <c r="AB2974" s="1"/>
      <c r="AC2974" s="65"/>
    </row>
    <row r="2975" spans="2:29" x14ac:dyDescent="0.25">
      <c r="B2975" s="1"/>
      <c r="C2975" s="1"/>
      <c r="D2975" s="1"/>
      <c r="E2975" s="1"/>
      <c r="F2975" s="1"/>
      <c r="G2975" s="1"/>
      <c r="H2975" s="1"/>
      <c r="I2975" s="1"/>
      <c r="J2975" s="9"/>
      <c r="K2975" s="1"/>
      <c r="L2975" s="1"/>
      <c r="M2975" s="1"/>
      <c r="N2975" s="9"/>
      <c r="O2975" s="11"/>
      <c r="P2975" s="1"/>
      <c r="Q2975" s="1"/>
      <c r="R2975" s="1"/>
      <c r="S2975" s="1"/>
      <c r="T2975" s="1"/>
      <c r="U2975" s="1"/>
      <c r="V2975" s="9"/>
      <c r="W2975" s="1"/>
      <c r="X2975" s="1"/>
      <c r="Y2975" s="1"/>
      <c r="Z2975" s="1"/>
      <c r="AA2975" s="1"/>
      <c r="AB2975" s="1"/>
      <c r="AC2975" s="65"/>
    </row>
    <row r="2976" spans="2:29" x14ac:dyDescent="0.25">
      <c r="B2976" s="1"/>
      <c r="C2976" s="1"/>
      <c r="D2976" s="1"/>
      <c r="E2976" s="1"/>
      <c r="F2976" s="1"/>
      <c r="G2976" s="1"/>
      <c r="H2976" s="1"/>
      <c r="I2976" s="1"/>
      <c r="J2976" s="9"/>
      <c r="K2976" s="1"/>
      <c r="L2976" s="1"/>
      <c r="M2976" s="1"/>
      <c r="N2976" s="9"/>
      <c r="O2976" s="11"/>
      <c r="P2976" s="1"/>
      <c r="Q2976" s="1"/>
      <c r="R2976" s="1"/>
      <c r="S2976" s="1"/>
      <c r="T2976" s="1"/>
      <c r="U2976" s="1"/>
      <c r="V2976" s="9"/>
      <c r="W2976" s="1"/>
      <c r="X2976" s="1"/>
      <c r="Y2976" s="1"/>
      <c r="Z2976" s="1"/>
      <c r="AA2976" s="1"/>
      <c r="AB2976" s="1"/>
      <c r="AC2976" s="65"/>
    </row>
    <row r="2977" spans="2:29" x14ac:dyDescent="0.25">
      <c r="B2977" s="1"/>
      <c r="C2977" s="1"/>
      <c r="D2977" s="1"/>
      <c r="E2977" s="1"/>
      <c r="F2977" s="1"/>
      <c r="G2977" s="1"/>
      <c r="H2977" s="1"/>
      <c r="I2977" s="1"/>
      <c r="J2977" s="9"/>
      <c r="K2977" s="1"/>
      <c r="L2977" s="1"/>
      <c r="M2977" s="1"/>
      <c r="N2977" s="9"/>
      <c r="O2977" s="11"/>
      <c r="P2977" s="1"/>
      <c r="Q2977" s="1"/>
      <c r="R2977" s="1"/>
      <c r="S2977" s="1"/>
      <c r="T2977" s="1"/>
      <c r="U2977" s="1"/>
      <c r="V2977" s="9"/>
      <c r="W2977" s="1"/>
      <c r="X2977" s="1"/>
      <c r="Y2977" s="1"/>
      <c r="Z2977" s="1"/>
      <c r="AA2977" s="1"/>
      <c r="AB2977" s="1"/>
      <c r="AC2977" s="65"/>
    </row>
    <row r="2978" spans="2:29" x14ac:dyDescent="0.25">
      <c r="B2978" s="1"/>
      <c r="C2978" s="1"/>
      <c r="D2978" s="1"/>
      <c r="E2978" s="1"/>
      <c r="F2978" s="1"/>
      <c r="G2978" s="1"/>
      <c r="H2978" s="1"/>
      <c r="I2978" s="1"/>
      <c r="J2978" s="9"/>
      <c r="K2978" s="1"/>
      <c r="L2978" s="1"/>
      <c r="M2978" s="1"/>
      <c r="N2978" s="9"/>
      <c r="O2978" s="11"/>
      <c r="P2978" s="1"/>
      <c r="Q2978" s="1"/>
      <c r="R2978" s="1"/>
      <c r="S2978" s="1"/>
      <c r="T2978" s="1"/>
      <c r="U2978" s="1"/>
      <c r="V2978" s="9"/>
      <c r="W2978" s="1"/>
      <c r="X2978" s="1"/>
      <c r="Y2978" s="1"/>
      <c r="Z2978" s="1"/>
      <c r="AA2978" s="1"/>
      <c r="AB2978" s="1"/>
      <c r="AC2978" s="65"/>
    </row>
    <row r="2979" spans="2:29" x14ac:dyDescent="0.25">
      <c r="B2979" s="1"/>
      <c r="C2979" s="1"/>
      <c r="D2979" s="1"/>
      <c r="E2979" s="1"/>
      <c r="F2979" s="1"/>
      <c r="G2979" s="1"/>
      <c r="H2979" s="1"/>
      <c r="I2979" s="1"/>
      <c r="J2979" s="9"/>
      <c r="K2979" s="1"/>
      <c r="L2979" s="1"/>
      <c r="M2979" s="1"/>
      <c r="N2979" s="9"/>
      <c r="O2979" s="11"/>
      <c r="P2979" s="1"/>
      <c r="Q2979" s="1"/>
      <c r="R2979" s="1"/>
      <c r="S2979" s="1"/>
      <c r="T2979" s="1"/>
      <c r="U2979" s="1"/>
      <c r="V2979" s="9"/>
      <c r="W2979" s="1"/>
      <c r="X2979" s="1"/>
      <c r="Y2979" s="1"/>
      <c r="Z2979" s="1"/>
      <c r="AA2979" s="1"/>
      <c r="AB2979" s="1"/>
      <c r="AC2979" s="65"/>
    </row>
    <row r="2980" spans="2:29" x14ac:dyDescent="0.25">
      <c r="B2980" s="1"/>
      <c r="C2980" s="1"/>
      <c r="D2980" s="1"/>
      <c r="E2980" s="1"/>
      <c r="F2980" s="1"/>
      <c r="G2980" s="1"/>
      <c r="H2980" s="1"/>
      <c r="I2980" s="1"/>
      <c r="J2980" s="9"/>
      <c r="K2980" s="1"/>
      <c r="L2980" s="1"/>
      <c r="M2980" s="1"/>
      <c r="N2980" s="9"/>
      <c r="O2980" s="11"/>
      <c r="P2980" s="1"/>
      <c r="Q2980" s="1"/>
      <c r="R2980" s="1"/>
      <c r="S2980" s="1"/>
      <c r="T2980" s="1"/>
      <c r="U2980" s="1"/>
      <c r="V2980" s="9"/>
      <c r="W2980" s="1"/>
      <c r="X2980" s="1"/>
      <c r="Y2980" s="1"/>
      <c r="Z2980" s="1"/>
      <c r="AA2980" s="1"/>
      <c r="AB2980" s="1"/>
      <c r="AC2980" s="65"/>
    </row>
    <row r="2981" spans="2:29" x14ac:dyDescent="0.25">
      <c r="B2981" s="1"/>
      <c r="C2981" s="1"/>
      <c r="D2981" s="1"/>
      <c r="E2981" s="1"/>
      <c r="F2981" s="1"/>
      <c r="G2981" s="1"/>
      <c r="H2981" s="1"/>
      <c r="I2981" s="1"/>
      <c r="J2981" s="9"/>
      <c r="K2981" s="1"/>
      <c r="L2981" s="1"/>
      <c r="M2981" s="1"/>
      <c r="N2981" s="9"/>
      <c r="O2981" s="11"/>
      <c r="P2981" s="1"/>
      <c r="Q2981" s="1"/>
      <c r="R2981" s="1"/>
      <c r="S2981" s="1"/>
      <c r="T2981" s="1"/>
      <c r="U2981" s="1"/>
      <c r="V2981" s="9"/>
      <c r="W2981" s="1"/>
      <c r="X2981" s="1"/>
      <c r="Y2981" s="1"/>
      <c r="Z2981" s="1"/>
      <c r="AA2981" s="1"/>
      <c r="AB2981" s="1"/>
      <c r="AC2981" s="65"/>
    </row>
    <row r="2982" spans="2:29" x14ac:dyDescent="0.25">
      <c r="B2982" s="1"/>
      <c r="C2982" s="1"/>
      <c r="D2982" s="1"/>
      <c r="E2982" s="1"/>
      <c r="F2982" s="1"/>
      <c r="G2982" s="1"/>
      <c r="H2982" s="1"/>
      <c r="I2982" s="1"/>
      <c r="J2982" s="9"/>
      <c r="K2982" s="1"/>
      <c r="L2982" s="1"/>
      <c r="M2982" s="1"/>
      <c r="N2982" s="9"/>
      <c r="O2982" s="11"/>
      <c r="P2982" s="1"/>
      <c r="Q2982" s="1"/>
      <c r="R2982" s="1"/>
      <c r="S2982" s="1"/>
      <c r="T2982" s="1"/>
      <c r="U2982" s="1"/>
      <c r="V2982" s="9"/>
      <c r="W2982" s="1"/>
      <c r="X2982" s="1"/>
      <c r="Y2982" s="1"/>
      <c r="Z2982" s="1"/>
      <c r="AA2982" s="1"/>
      <c r="AB2982" s="1"/>
      <c r="AC2982" s="65"/>
    </row>
    <row r="2983" spans="2:29" x14ac:dyDescent="0.25">
      <c r="B2983" s="1"/>
      <c r="C2983" s="1"/>
      <c r="D2983" s="1"/>
      <c r="E2983" s="1"/>
      <c r="F2983" s="1"/>
      <c r="G2983" s="1"/>
      <c r="H2983" s="1"/>
      <c r="I2983" s="1"/>
      <c r="J2983" s="9"/>
      <c r="K2983" s="1"/>
      <c r="L2983" s="1"/>
      <c r="M2983" s="1"/>
      <c r="N2983" s="9"/>
      <c r="O2983" s="11"/>
      <c r="P2983" s="1"/>
      <c r="Q2983" s="1"/>
      <c r="R2983" s="1"/>
      <c r="S2983" s="1"/>
      <c r="T2983" s="1"/>
      <c r="U2983" s="1"/>
      <c r="V2983" s="9"/>
      <c r="W2983" s="1"/>
      <c r="X2983" s="1"/>
      <c r="Y2983" s="1"/>
      <c r="Z2983" s="1"/>
      <c r="AA2983" s="1"/>
      <c r="AB2983" s="1"/>
      <c r="AC2983" s="65"/>
    </row>
    <row r="2984" spans="2:29" x14ac:dyDescent="0.25">
      <c r="B2984" s="1"/>
      <c r="C2984" s="1"/>
      <c r="D2984" s="1"/>
      <c r="E2984" s="1"/>
      <c r="F2984" s="1"/>
      <c r="G2984" s="1"/>
      <c r="H2984" s="1"/>
      <c r="I2984" s="1"/>
      <c r="J2984" s="9"/>
      <c r="K2984" s="1"/>
      <c r="L2984" s="1"/>
      <c r="M2984" s="1"/>
      <c r="N2984" s="9"/>
      <c r="O2984" s="11"/>
      <c r="P2984" s="1"/>
      <c r="Q2984" s="1"/>
      <c r="R2984" s="1"/>
      <c r="S2984" s="1"/>
      <c r="T2984" s="1"/>
      <c r="U2984" s="1"/>
      <c r="V2984" s="9"/>
      <c r="W2984" s="1"/>
      <c r="X2984" s="1"/>
      <c r="Y2984" s="1"/>
      <c r="Z2984" s="1"/>
      <c r="AA2984" s="1"/>
      <c r="AB2984" s="1"/>
      <c r="AC2984" s="65"/>
    </row>
    <row r="2985" spans="2:29" x14ac:dyDescent="0.25">
      <c r="B2985" s="1"/>
      <c r="C2985" s="1"/>
      <c r="D2985" s="1"/>
      <c r="E2985" s="1"/>
      <c r="F2985" s="1"/>
      <c r="G2985" s="1"/>
      <c r="H2985" s="1"/>
      <c r="I2985" s="1"/>
      <c r="J2985" s="9"/>
      <c r="K2985" s="1"/>
      <c r="L2985" s="1"/>
      <c r="M2985" s="1"/>
      <c r="N2985" s="9"/>
      <c r="O2985" s="11"/>
      <c r="P2985" s="1"/>
      <c r="Q2985" s="1"/>
      <c r="R2985" s="1"/>
      <c r="S2985" s="1"/>
      <c r="T2985" s="1"/>
      <c r="U2985" s="1"/>
      <c r="V2985" s="9"/>
      <c r="W2985" s="1"/>
      <c r="X2985" s="1"/>
      <c r="Y2985" s="1"/>
      <c r="Z2985" s="1"/>
      <c r="AA2985" s="1"/>
      <c r="AB2985" s="1"/>
      <c r="AC2985" s="65"/>
    </row>
    <row r="2986" spans="2:29" x14ac:dyDescent="0.25">
      <c r="B2986" s="1"/>
      <c r="C2986" s="1"/>
      <c r="D2986" s="1"/>
      <c r="E2986" s="1"/>
      <c r="F2986" s="1"/>
      <c r="G2986" s="1"/>
      <c r="H2986" s="1"/>
      <c r="I2986" s="1"/>
      <c r="J2986" s="9"/>
      <c r="K2986" s="1"/>
      <c r="L2986" s="1"/>
      <c r="M2986" s="1"/>
      <c r="N2986" s="9"/>
      <c r="O2986" s="11"/>
      <c r="P2986" s="1"/>
      <c r="Q2986" s="1"/>
      <c r="R2986" s="1"/>
      <c r="S2986" s="1"/>
      <c r="T2986" s="1"/>
      <c r="U2986" s="1"/>
      <c r="V2986" s="9"/>
      <c r="W2986" s="1"/>
      <c r="X2986" s="1"/>
      <c r="Y2986" s="1"/>
      <c r="Z2986" s="1"/>
      <c r="AA2986" s="1"/>
      <c r="AB2986" s="1"/>
      <c r="AC2986" s="65"/>
    </row>
    <row r="2987" spans="2:29" x14ac:dyDescent="0.25">
      <c r="B2987" s="1"/>
      <c r="C2987" s="1"/>
      <c r="D2987" s="1"/>
      <c r="E2987" s="1"/>
      <c r="F2987" s="1"/>
      <c r="G2987" s="1"/>
      <c r="H2987" s="1"/>
      <c r="I2987" s="1"/>
      <c r="J2987" s="9"/>
      <c r="K2987" s="1"/>
      <c r="L2987" s="1"/>
      <c r="M2987" s="1"/>
      <c r="N2987" s="9"/>
      <c r="O2987" s="11"/>
      <c r="P2987" s="1"/>
      <c r="Q2987" s="1"/>
      <c r="R2987" s="1"/>
      <c r="S2987" s="1"/>
      <c r="T2987" s="1"/>
      <c r="U2987" s="1"/>
      <c r="V2987" s="9"/>
      <c r="W2987" s="1"/>
      <c r="X2987" s="1"/>
      <c r="Y2987" s="1"/>
      <c r="Z2987" s="1"/>
      <c r="AA2987" s="1"/>
      <c r="AB2987" s="1"/>
      <c r="AC2987" s="65"/>
    </row>
    <row r="2988" spans="2:29" x14ac:dyDescent="0.25">
      <c r="B2988" s="1"/>
      <c r="C2988" s="1"/>
      <c r="D2988" s="1"/>
      <c r="E2988" s="1"/>
      <c r="F2988" s="1"/>
      <c r="G2988" s="1"/>
      <c r="H2988" s="1"/>
      <c r="I2988" s="1"/>
      <c r="J2988" s="9"/>
      <c r="K2988" s="1"/>
      <c r="L2988" s="1"/>
      <c r="M2988" s="1"/>
      <c r="N2988" s="9"/>
      <c r="O2988" s="11"/>
      <c r="P2988" s="1"/>
      <c r="Q2988" s="1"/>
      <c r="R2988" s="1"/>
      <c r="S2988" s="1"/>
      <c r="T2988" s="1"/>
      <c r="U2988" s="1"/>
      <c r="V2988" s="9"/>
      <c r="W2988" s="1"/>
      <c r="X2988" s="1"/>
      <c r="Y2988" s="1"/>
      <c r="Z2988" s="1"/>
      <c r="AA2988" s="1"/>
      <c r="AB2988" s="1"/>
      <c r="AC2988" s="65"/>
    </row>
    <row r="2989" spans="2:29" x14ac:dyDescent="0.25">
      <c r="B2989" s="1"/>
      <c r="C2989" s="1"/>
      <c r="D2989" s="1"/>
      <c r="E2989" s="1"/>
      <c r="F2989" s="1"/>
      <c r="G2989" s="1"/>
      <c r="H2989" s="1"/>
      <c r="I2989" s="1"/>
      <c r="J2989" s="9"/>
      <c r="K2989" s="1"/>
      <c r="L2989" s="1"/>
      <c r="M2989" s="1"/>
      <c r="N2989" s="9"/>
      <c r="O2989" s="11"/>
      <c r="P2989" s="1"/>
      <c r="Q2989" s="1"/>
      <c r="R2989" s="1"/>
      <c r="S2989" s="1"/>
      <c r="T2989" s="1"/>
      <c r="U2989" s="1"/>
      <c r="V2989" s="9"/>
      <c r="W2989" s="1"/>
      <c r="X2989" s="1"/>
      <c r="Y2989" s="1"/>
      <c r="Z2989" s="1"/>
      <c r="AA2989" s="1"/>
      <c r="AB2989" s="1"/>
      <c r="AC2989" s="65"/>
    </row>
    <row r="2990" spans="2:29" x14ac:dyDescent="0.25">
      <c r="B2990" s="1"/>
      <c r="C2990" s="1"/>
      <c r="D2990" s="1"/>
      <c r="E2990" s="1"/>
      <c r="F2990" s="1"/>
      <c r="G2990" s="1"/>
      <c r="H2990" s="1"/>
      <c r="I2990" s="1"/>
      <c r="J2990" s="9"/>
      <c r="K2990" s="1"/>
      <c r="L2990" s="1"/>
      <c r="M2990" s="1"/>
      <c r="N2990" s="9"/>
      <c r="O2990" s="11"/>
      <c r="P2990" s="1"/>
      <c r="Q2990" s="1"/>
      <c r="R2990" s="1"/>
      <c r="S2990" s="1"/>
      <c r="T2990" s="1"/>
      <c r="U2990" s="1"/>
      <c r="V2990" s="9"/>
      <c r="W2990" s="1"/>
      <c r="X2990" s="1"/>
      <c r="Y2990" s="1"/>
      <c r="Z2990" s="1"/>
      <c r="AA2990" s="1"/>
      <c r="AB2990" s="1"/>
      <c r="AC2990" s="65"/>
    </row>
    <row r="2991" spans="2:29" x14ac:dyDescent="0.25">
      <c r="B2991" s="1"/>
      <c r="C2991" s="1"/>
      <c r="D2991" s="1"/>
      <c r="E2991" s="1"/>
      <c r="F2991" s="1"/>
      <c r="G2991" s="1"/>
      <c r="H2991" s="1"/>
      <c r="I2991" s="1"/>
      <c r="J2991" s="9"/>
      <c r="K2991" s="1"/>
      <c r="L2991" s="1"/>
      <c r="M2991" s="1"/>
      <c r="N2991" s="9"/>
      <c r="O2991" s="11"/>
      <c r="P2991" s="1"/>
      <c r="Q2991" s="1"/>
      <c r="R2991" s="1"/>
      <c r="S2991" s="1"/>
      <c r="T2991" s="1"/>
      <c r="U2991" s="1"/>
      <c r="V2991" s="9"/>
      <c r="W2991" s="1"/>
      <c r="X2991" s="1"/>
      <c r="Y2991" s="1"/>
      <c r="Z2991" s="1"/>
      <c r="AA2991" s="1"/>
      <c r="AB2991" s="1"/>
      <c r="AC2991" s="65"/>
    </row>
    <row r="2992" spans="2:29" x14ac:dyDescent="0.25">
      <c r="B2992" s="1"/>
      <c r="C2992" s="1"/>
      <c r="D2992" s="1"/>
      <c r="E2992" s="1"/>
      <c r="F2992" s="1"/>
      <c r="G2992" s="1"/>
      <c r="H2992" s="1"/>
      <c r="I2992" s="1"/>
      <c r="J2992" s="9"/>
      <c r="K2992" s="1"/>
      <c r="L2992" s="1"/>
      <c r="M2992" s="1"/>
      <c r="N2992" s="9"/>
      <c r="O2992" s="11"/>
      <c r="P2992" s="1"/>
      <c r="Q2992" s="1"/>
      <c r="R2992" s="1"/>
      <c r="S2992" s="1"/>
      <c r="T2992" s="1"/>
      <c r="U2992" s="1"/>
      <c r="V2992" s="9"/>
      <c r="W2992" s="1"/>
      <c r="X2992" s="1"/>
      <c r="Y2992" s="1"/>
      <c r="Z2992" s="1"/>
      <c r="AA2992" s="1"/>
      <c r="AB2992" s="1"/>
      <c r="AC2992" s="65"/>
    </row>
    <row r="2993" spans="2:29" x14ac:dyDescent="0.25">
      <c r="B2993" s="1"/>
      <c r="C2993" s="1"/>
      <c r="D2993" s="1"/>
      <c r="E2993" s="1"/>
      <c r="F2993" s="1"/>
      <c r="G2993" s="1"/>
      <c r="H2993" s="1"/>
      <c r="I2993" s="1"/>
      <c r="J2993" s="9"/>
      <c r="K2993" s="1"/>
      <c r="L2993" s="1"/>
      <c r="M2993" s="1"/>
      <c r="N2993" s="9"/>
      <c r="O2993" s="11"/>
      <c r="P2993" s="1"/>
      <c r="Q2993" s="1"/>
      <c r="R2993" s="1"/>
      <c r="S2993" s="1"/>
      <c r="T2993" s="1"/>
      <c r="U2993" s="1"/>
      <c r="V2993" s="9"/>
      <c r="W2993" s="1"/>
      <c r="X2993" s="1"/>
      <c r="Y2993" s="1"/>
      <c r="Z2993" s="1"/>
      <c r="AA2993" s="1"/>
      <c r="AB2993" s="1"/>
      <c r="AC2993" s="65"/>
    </row>
    <row r="2994" spans="2:29" x14ac:dyDescent="0.25">
      <c r="B2994" s="1"/>
      <c r="C2994" s="1"/>
      <c r="D2994" s="1"/>
      <c r="E2994" s="1"/>
      <c r="F2994" s="1"/>
      <c r="G2994" s="1"/>
      <c r="H2994" s="1"/>
      <c r="I2994" s="1"/>
      <c r="J2994" s="9"/>
      <c r="K2994" s="1"/>
      <c r="L2994" s="1"/>
      <c r="M2994" s="1"/>
      <c r="N2994" s="9"/>
      <c r="O2994" s="11"/>
      <c r="P2994" s="1"/>
      <c r="Q2994" s="1"/>
      <c r="R2994" s="1"/>
      <c r="S2994" s="1"/>
      <c r="T2994" s="1"/>
      <c r="U2994" s="1"/>
      <c r="V2994" s="9"/>
      <c r="W2994" s="1"/>
      <c r="X2994" s="1"/>
      <c r="Y2994" s="1"/>
      <c r="Z2994" s="1"/>
      <c r="AA2994" s="1"/>
      <c r="AB2994" s="1"/>
      <c r="AC2994" s="65"/>
    </row>
    <row r="2995" spans="2:29" x14ac:dyDescent="0.25">
      <c r="B2995" s="1"/>
      <c r="C2995" s="1"/>
      <c r="D2995" s="1"/>
      <c r="E2995" s="1"/>
      <c r="F2995" s="1"/>
      <c r="G2995" s="1"/>
      <c r="H2995" s="1"/>
      <c r="I2995" s="1"/>
      <c r="J2995" s="9"/>
      <c r="K2995" s="1"/>
      <c r="L2995" s="1"/>
      <c r="M2995" s="1"/>
      <c r="N2995" s="9"/>
      <c r="O2995" s="11"/>
      <c r="P2995" s="1"/>
      <c r="Q2995" s="1"/>
      <c r="R2995" s="1"/>
      <c r="S2995" s="1"/>
      <c r="T2995" s="1"/>
      <c r="U2995" s="1"/>
      <c r="V2995" s="9"/>
      <c r="W2995" s="1"/>
      <c r="X2995" s="1"/>
      <c r="Y2995" s="1"/>
      <c r="Z2995" s="1"/>
      <c r="AA2995" s="1"/>
      <c r="AB2995" s="1"/>
      <c r="AC2995" s="65"/>
    </row>
    <row r="2996" spans="2:29" x14ac:dyDescent="0.25">
      <c r="B2996" s="1"/>
      <c r="C2996" s="1"/>
      <c r="D2996" s="1"/>
      <c r="E2996" s="1"/>
      <c r="F2996" s="1"/>
      <c r="G2996" s="1"/>
      <c r="H2996" s="1"/>
      <c r="I2996" s="1"/>
      <c r="J2996" s="9"/>
      <c r="K2996" s="1"/>
      <c r="L2996" s="1"/>
      <c r="M2996" s="1"/>
      <c r="N2996" s="9"/>
      <c r="O2996" s="11"/>
      <c r="P2996" s="1"/>
      <c r="Q2996" s="1"/>
      <c r="R2996" s="1"/>
      <c r="S2996" s="1"/>
      <c r="T2996" s="1"/>
      <c r="U2996" s="1"/>
      <c r="V2996" s="9"/>
      <c r="W2996" s="1"/>
      <c r="X2996" s="1"/>
      <c r="Y2996" s="1"/>
      <c r="Z2996" s="1"/>
      <c r="AA2996" s="1"/>
      <c r="AB2996" s="1"/>
      <c r="AC2996" s="65"/>
    </row>
    <row r="2997" spans="2:29" x14ac:dyDescent="0.25">
      <c r="B2997" s="1"/>
      <c r="C2997" s="1"/>
      <c r="D2997" s="1"/>
      <c r="E2997" s="1"/>
      <c r="F2997" s="1"/>
      <c r="G2997" s="1"/>
      <c r="H2997" s="1"/>
      <c r="I2997" s="1"/>
      <c r="J2997" s="9"/>
      <c r="K2997" s="1"/>
      <c r="L2997" s="1"/>
      <c r="M2997" s="1"/>
      <c r="N2997" s="9"/>
      <c r="O2997" s="11"/>
      <c r="P2997" s="1"/>
      <c r="Q2997" s="1"/>
      <c r="R2997" s="1"/>
      <c r="S2997" s="1"/>
      <c r="T2997" s="1"/>
      <c r="U2997" s="1"/>
      <c r="V2997" s="9"/>
      <c r="W2997" s="1"/>
      <c r="X2997" s="1"/>
      <c r="Y2997" s="1"/>
      <c r="Z2997" s="1"/>
      <c r="AA2997" s="1"/>
      <c r="AB2997" s="1"/>
      <c r="AC2997" s="65"/>
    </row>
    <row r="2998" spans="2:29" x14ac:dyDescent="0.25">
      <c r="B2998" s="1"/>
      <c r="C2998" s="1"/>
      <c r="D2998" s="1"/>
      <c r="E2998" s="1"/>
      <c r="F2998" s="1"/>
      <c r="G2998" s="1"/>
      <c r="H2998" s="1"/>
      <c r="I2998" s="1"/>
      <c r="J2998" s="9"/>
      <c r="K2998" s="1"/>
      <c r="L2998" s="1"/>
      <c r="M2998" s="1"/>
      <c r="N2998" s="9"/>
      <c r="O2998" s="11"/>
      <c r="P2998" s="1"/>
      <c r="Q2998" s="1"/>
      <c r="R2998" s="1"/>
      <c r="S2998" s="1"/>
      <c r="T2998" s="1"/>
      <c r="U2998" s="1"/>
      <c r="V2998" s="9"/>
      <c r="W2998" s="1"/>
      <c r="X2998" s="1"/>
      <c r="Y2998" s="1"/>
      <c r="Z2998" s="1"/>
      <c r="AA2998" s="1"/>
      <c r="AB2998" s="1"/>
      <c r="AC2998" s="65"/>
    </row>
    <row r="2999" spans="2:29" x14ac:dyDescent="0.25">
      <c r="B2999" s="1"/>
      <c r="C2999" s="1"/>
      <c r="D2999" s="1"/>
      <c r="E2999" s="1"/>
      <c r="F2999" s="1"/>
      <c r="G2999" s="1"/>
      <c r="H2999" s="1"/>
      <c r="I2999" s="1"/>
      <c r="J2999" s="9"/>
      <c r="K2999" s="1"/>
      <c r="L2999" s="1"/>
      <c r="M2999" s="1"/>
      <c r="N2999" s="9"/>
      <c r="O2999" s="11"/>
      <c r="P2999" s="1"/>
      <c r="Q2999" s="1"/>
      <c r="R2999" s="1"/>
      <c r="S2999" s="1"/>
      <c r="T2999" s="1"/>
      <c r="U2999" s="1"/>
      <c r="V2999" s="9"/>
      <c r="W2999" s="1"/>
      <c r="X2999" s="1"/>
      <c r="Y2999" s="1"/>
      <c r="Z2999" s="1"/>
      <c r="AA2999" s="1"/>
      <c r="AB2999" s="1"/>
      <c r="AC2999" s="65"/>
    </row>
    <row r="3000" spans="2:29" x14ac:dyDescent="0.25">
      <c r="B3000" s="1"/>
      <c r="C3000" s="1"/>
      <c r="D3000" s="1"/>
      <c r="E3000" s="1"/>
      <c r="F3000" s="1"/>
      <c r="G3000" s="1"/>
      <c r="H3000" s="1"/>
      <c r="I3000" s="1"/>
      <c r="J3000" s="9"/>
      <c r="K3000" s="1"/>
      <c r="L3000" s="1"/>
      <c r="M3000" s="1"/>
      <c r="N3000" s="9"/>
      <c r="O3000" s="11"/>
      <c r="P3000" s="1"/>
      <c r="Q3000" s="1"/>
      <c r="R3000" s="1"/>
      <c r="S3000" s="1"/>
      <c r="T3000" s="1"/>
      <c r="U3000" s="1"/>
      <c r="V3000" s="9"/>
      <c r="W3000" s="1"/>
      <c r="X3000" s="1"/>
      <c r="Y3000" s="1"/>
      <c r="Z3000" s="1"/>
      <c r="AA3000" s="1"/>
      <c r="AB3000" s="1"/>
      <c r="AC3000" s="65"/>
    </row>
    <row r="3001" spans="2:29" x14ac:dyDescent="0.25">
      <c r="B3001" s="1"/>
      <c r="C3001" s="1"/>
      <c r="D3001" s="1"/>
      <c r="E3001" s="1"/>
      <c r="F3001" s="1"/>
      <c r="G3001" s="1"/>
      <c r="H3001" s="1"/>
      <c r="I3001" s="1"/>
      <c r="J3001" s="9"/>
      <c r="K3001" s="1"/>
      <c r="L3001" s="1"/>
      <c r="M3001" s="1"/>
      <c r="N3001" s="9"/>
      <c r="O3001" s="11"/>
      <c r="P3001" s="1"/>
      <c r="Q3001" s="1"/>
      <c r="R3001" s="1"/>
      <c r="S3001" s="1"/>
      <c r="T3001" s="1"/>
      <c r="U3001" s="1"/>
      <c r="V3001" s="9"/>
      <c r="W3001" s="1"/>
      <c r="X3001" s="1"/>
      <c r="Y3001" s="1"/>
      <c r="Z3001" s="1"/>
      <c r="AA3001" s="1"/>
      <c r="AB3001" s="1"/>
      <c r="AC3001" s="65"/>
    </row>
    <row r="3002" spans="2:29" x14ac:dyDescent="0.25">
      <c r="B3002" s="1"/>
      <c r="C3002" s="1"/>
      <c r="D3002" s="1"/>
      <c r="E3002" s="1"/>
      <c r="F3002" s="1"/>
      <c r="G3002" s="1"/>
      <c r="H3002" s="1"/>
      <c r="I3002" s="1"/>
      <c r="J3002" s="9"/>
      <c r="K3002" s="1"/>
      <c r="L3002" s="1"/>
      <c r="M3002" s="1"/>
      <c r="N3002" s="9"/>
      <c r="O3002" s="11"/>
      <c r="P3002" s="1"/>
      <c r="Q3002" s="1"/>
      <c r="R3002" s="1"/>
      <c r="S3002" s="1"/>
      <c r="T3002" s="1"/>
      <c r="U3002" s="1"/>
      <c r="V3002" s="9"/>
      <c r="W3002" s="1"/>
      <c r="X3002" s="1"/>
      <c r="Y3002" s="1"/>
      <c r="Z3002" s="1"/>
      <c r="AA3002" s="1"/>
      <c r="AB3002" s="1"/>
      <c r="AC3002" s="65"/>
    </row>
    <row r="3003" spans="2:29" x14ac:dyDescent="0.25">
      <c r="B3003" s="1"/>
      <c r="C3003" s="1"/>
      <c r="D3003" s="1"/>
      <c r="E3003" s="1"/>
      <c r="F3003" s="1"/>
      <c r="G3003" s="1"/>
      <c r="H3003" s="1"/>
      <c r="I3003" s="1"/>
      <c r="J3003" s="9"/>
      <c r="K3003" s="1"/>
      <c r="L3003" s="1"/>
      <c r="M3003" s="1"/>
      <c r="N3003" s="9"/>
      <c r="O3003" s="11"/>
      <c r="P3003" s="1"/>
      <c r="Q3003" s="1"/>
      <c r="R3003" s="1"/>
      <c r="S3003" s="1"/>
      <c r="T3003" s="1"/>
      <c r="U3003" s="1"/>
      <c r="V3003" s="9"/>
      <c r="W3003" s="1"/>
      <c r="X3003" s="1"/>
      <c r="Y3003" s="1"/>
      <c r="Z3003" s="1"/>
      <c r="AA3003" s="1"/>
      <c r="AB3003" s="1"/>
      <c r="AC3003" s="65"/>
    </row>
    <row r="3004" spans="2:29" x14ac:dyDescent="0.25">
      <c r="B3004" s="1"/>
      <c r="C3004" s="1"/>
      <c r="D3004" s="1"/>
      <c r="E3004" s="1"/>
      <c r="F3004" s="1"/>
      <c r="G3004" s="1"/>
      <c r="H3004" s="1"/>
      <c r="I3004" s="1"/>
      <c r="J3004" s="9"/>
      <c r="K3004" s="1"/>
      <c r="L3004" s="1"/>
      <c r="M3004" s="1"/>
      <c r="N3004" s="9"/>
      <c r="O3004" s="11"/>
      <c r="P3004" s="1"/>
      <c r="Q3004" s="1"/>
      <c r="R3004" s="1"/>
      <c r="S3004" s="1"/>
      <c r="T3004" s="1"/>
      <c r="U3004" s="1"/>
      <c r="V3004" s="9"/>
      <c r="W3004" s="1"/>
      <c r="X3004" s="1"/>
      <c r="Y3004" s="1"/>
      <c r="Z3004" s="1"/>
      <c r="AA3004" s="1"/>
      <c r="AB3004" s="1"/>
      <c r="AC3004" s="65"/>
    </row>
    <row r="3005" spans="2:29" x14ac:dyDescent="0.25">
      <c r="B3005" s="1"/>
      <c r="C3005" s="1"/>
      <c r="D3005" s="1"/>
      <c r="E3005" s="1"/>
      <c r="F3005" s="1"/>
      <c r="G3005" s="1"/>
      <c r="H3005" s="1"/>
      <c r="I3005" s="1"/>
      <c r="J3005" s="9"/>
      <c r="K3005" s="1"/>
      <c r="L3005" s="1"/>
      <c r="M3005" s="1"/>
      <c r="N3005" s="9"/>
      <c r="O3005" s="11"/>
      <c r="P3005" s="1"/>
      <c r="Q3005" s="1"/>
      <c r="R3005" s="1"/>
      <c r="S3005" s="1"/>
      <c r="T3005" s="1"/>
      <c r="U3005" s="1"/>
      <c r="V3005" s="9"/>
      <c r="W3005" s="1"/>
      <c r="X3005" s="1"/>
      <c r="Y3005" s="1"/>
      <c r="Z3005" s="1"/>
      <c r="AA3005" s="1"/>
      <c r="AB3005" s="1"/>
      <c r="AC3005" s="65"/>
    </row>
    <row r="3006" spans="2:29" x14ac:dyDescent="0.25">
      <c r="B3006" s="1"/>
      <c r="C3006" s="1"/>
      <c r="D3006" s="1"/>
      <c r="E3006" s="1"/>
      <c r="F3006" s="1"/>
      <c r="G3006" s="1"/>
      <c r="H3006" s="1"/>
      <c r="I3006" s="1"/>
      <c r="J3006" s="9"/>
      <c r="K3006" s="1"/>
      <c r="L3006" s="1"/>
      <c r="M3006" s="1"/>
      <c r="N3006" s="9"/>
      <c r="O3006" s="11"/>
      <c r="P3006" s="1"/>
      <c r="Q3006" s="1"/>
      <c r="R3006" s="1"/>
      <c r="S3006" s="1"/>
      <c r="T3006" s="1"/>
      <c r="U3006" s="1"/>
      <c r="V3006" s="9"/>
      <c r="W3006" s="1"/>
      <c r="X3006" s="1"/>
      <c r="Y3006" s="1"/>
      <c r="Z3006" s="1"/>
      <c r="AA3006" s="1"/>
      <c r="AB3006" s="1"/>
      <c r="AC3006" s="65"/>
    </row>
    <row r="3007" spans="2:29" x14ac:dyDescent="0.25">
      <c r="B3007" s="1"/>
      <c r="C3007" s="1"/>
      <c r="D3007" s="1"/>
      <c r="E3007" s="1"/>
      <c r="F3007" s="1"/>
      <c r="G3007" s="1"/>
      <c r="H3007" s="1"/>
      <c r="I3007" s="1"/>
      <c r="J3007" s="9"/>
      <c r="K3007" s="1"/>
      <c r="L3007" s="1"/>
      <c r="M3007" s="1"/>
      <c r="N3007" s="9"/>
      <c r="O3007" s="11"/>
      <c r="P3007" s="1"/>
      <c r="Q3007" s="1"/>
      <c r="R3007" s="1"/>
      <c r="S3007" s="1"/>
      <c r="T3007" s="1"/>
      <c r="U3007" s="1"/>
      <c r="V3007" s="9"/>
      <c r="W3007" s="1"/>
      <c r="X3007" s="1"/>
      <c r="Y3007" s="1"/>
      <c r="Z3007" s="1"/>
      <c r="AA3007" s="1"/>
      <c r="AB3007" s="1"/>
      <c r="AC3007" s="65"/>
    </row>
    <row r="3008" spans="2:29" x14ac:dyDescent="0.25">
      <c r="B3008" s="1"/>
      <c r="C3008" s="1"/>
      <c r="D3008" s="1"/>
      <c r="E3008" s="1"/>
      <c r="F3008" s="1"/>
      <c r="G3008" s="1"/>
      <c r="H3008" s="1"/>
      <c r="I3008" s="1"/>
      <c r="J3008" s="9"/>
      <c r="K3008" s="1"/>
      <c r="L3008" s="1"/>
      <c r="M3008" s="1"/>
      <c r="N3008" s="9"/>
      <c r="O3008" s="11"/>
      <c r="P3008" s="1"/>
      <c r="Q3008" s="1"/>
      <c r="R3008" s="1"/>
      <c r="S3008" s="1"/>
      <c r="T3008" s="1"/>
      <c r="U3008" s="1"/>
      <c r="V3008" s="9"/>
      <c r="W3008" s="1"/>
      <c r="X3008" s="1"/>
      <c r="Y3008" s="1"/>
      <c r="Z3008" s="1"/>
      <c r="AA3008" s="1"/>
      <c r="AB3008" s="1"/>
      <c r="AC3008" s="65"/>
    </row>
    <row r="3009" spans="2:29" x14ac:dyDescent="0.25">
      <c r="B3009" s="1"/>
      <c r="C3009" s="1"/>
      <c r="D3009" s="1"/>
      <c r="E3009" s="1"/>
      <c r="F3009" s="1"/>
      <c r="G3009" s="1"/>
      <c r="H3009" s="1"/>
      <c r="I3009" s="1"/>
      <c r="J3009" s="9"/>
      <c r="K3009" s="1"/>
      <c r="L3009" s="1"/>
      <c r="M3009" s="1"/>
      <c r="N3009" s="9"/>
      <c r="O3009" s="11"/>
      <c r="P3009" s="1"/>
      <c r="Q3009" s="1"/>
      <c r="R3009" s="1"/>
      <c r="S3009" s="1"/>
      <c r="T3009" s="1"/>
      <c r="U3009" s="1"/>
      <c r="V3009" s="9"/>
      <c r="W3009" s="1"/>
      <c r="X3009" s="1"/>
      <c r="Y3009" s="1"/>
      <c r="Z3009" s="1"/>
      <c r="AA3009" s="1"/>
      <c r="AB3009" s="1"/>
      <c r="AC3009" s="65"/>
    </row>
    <row r="3010" spans="2:29" x14ac:dyDescent="0.25">
      <c r="B3010" s="1"/>
      <c r="C3010" s="1"/>
      <c r="D3010" s="1"/>
      <c r="E3010" s="1"/>
      <c r="F3010" s="1"/>
      <c r="G3010" s="1"/>
      <c r="H3010" s="1"/>
      <c r="I3010" s="1"/>
      <c r="J3010" s="9"/>
      <c r="K3010" s="1"/>
      <c r="L3010" s="1"/>
      <c r="M3010" s="1"/>
      <c r="N3010" s="9"/>
      <c r="O3010" s="11"/>
      <c r="P3010" s="1"/>
      <c r="Q3010" s="1"/>
      <c r="R3010" s="1"/>
      <c r="S3010" s="1"/>
      <c r="T3010" s="1"/>
      <c r="U3010" s="1"/>
      <c r="V3010" s="9"/>
      <c r="W3010" s="1"/>
      <c r="X3010" s="1"/>
      <c r="Y3010" s="1"/>
      <c r="Z3010" s="1"/>
      <c r="AA3010" s="1"/>
      <c r="AB3010" s="1"/>
      <c r="AC3010" s="65"/>
    </row>
    <row r="3011" spans="2:29" x14ac:dyDescent="0.25">
      <c r="B3011" s="1"/>
      <c r="C3011" s="1"/>
      <c r="D3011" s="1"/>
      <c r="E3011" s="1"/>
      <c r="F3011" s="1"/>
      <c r="G3011" s="1"/>
      <c r="H3011" s="1"/>
      <c r="I3011" s="1"/>
      <c r="J3011" s="9"/>
      <c r="K3011" s="1"/>
      <c r="L3011" s="1"/>
      <c r="M3011" s="1"/>
      <c r="N3011" s="9"/>
      <c r="O3011" s="11"/>
      <c r="P3011" s="1"/>
      <c r="Q3011" s="1"/>
      <c r="R3011" s="1"/>
      <c r="S3011" s="1"/>
      <c r="T3011" s="1"/>
      <c r="U3011" s="1"/>
      <c r="V3011" s="9"/>
      <c r="W3011" s="1"/>
      <c r="X3011" s="1"/>
      <c r="Y3011" s="1"/>
      <c r="Z3011" s="1"/>
      <c r="AA3011" s="1"/>
      <c r="AB3011" s="1"/>
      <c r="AC3011" s="65"/>
    </row>
    <row r="3012" spans="2:29" x14ac:dyDescent="0.25">
      <c r="B3012" s="1"/>
      <c r="C3012" s="1"/>
      <c r="D3012" s="1"/>
      <c r="E3012" s="1"/>
      <c r="F3012" s="1"/>
      <c r="G3012" s="1"/>
      <c r="H3012" s="1"/>
      <c r="I3012" s="1"/>
      <c r="J3012" s="9"/>
      <c r="K3012" s="1"/>
      <c r="L3012" s="1"/>
      <c r="M3012" s="1"/>
      <c r="N3012" s="9"/>
      <c r="O3012" s="11"/>
      <c r="P3012" s="1"/>
      <c r="Q3012" s="1"/>
      <c r="R3012" s="1"/>
      <c r="S3012" s="1"/>
      <c r="T3012" s="1"/>
      <c r="U3012" s="1"/>
      <c r="V3012" s="9"/>
      <c r="W3012" s="1"/>
      <c r="X3012" s="1"/>
      <c r="Y3012" s="1"/>
      <c r="Z3012" s="1"/>
      <c r="AA3012" s="1"/>
      <c r="AB3012" s="1"/>
      <c r="AC3012" s="65"/>
    </row>
    <row r="3013" spans="2:29" x14ac:dyDescent="0.25">
      <c r="B3013" s="1"/>
      <c r="C3013" s="1"/>
      <c r="D3013" s="1"/>
      <c r="E3013" s="1"/>
      <c r="F3013" s="1"/>
      <c r="G3013" s="1"/>
      <c r="H3013" s="1"/>
      <c r="I3013" s="1"/>
      <c r="J3013" s="9"/>
      <c r="K3013" s="1"/>
      <c r="L3013" s="1"/>
      <c r="M3013" s="1"/>
      <c r="N3013" s="9"/>
      <c r="O3013" s="11"/>
      <c r="P3013" s="1"/>
      <c r="Q3013" s="1"/>
      <c r="R3013" s="1"/>
      <c r="S3013" s="1"/>
      <c r="T3013" s="1"/>
      <c r="U3013" s="1"/>
      <c r="V3013" s="9"/>
      <c r="W3013" s="1"/>
      <c r="X3013" s="1"/>
      <c r="Y3013" s="1"/>
      <c r="Z3013" s="1"/>
      <c r="AA3013" s="1"/>
      <c r="AB3013" s="1"/>
      <c r="AC3013" s="65"/>
    </row>
    <row r="3014" spans="2:29" x14ac:dyDescent="0.25">
      <c r="B3014" s="1"/>
      <c r="C3014" s="1"/>
      <c r="D3014" s="1"/>
      <c r="E3014" s="1"/>
      <c r="F3014" s="1"/>
      <c r="G3014" s="1"/>
      <c r="H3014" s="1"/>
      <c r="I3014" s="1"/>
      <c r="J3014" s="9"/>
      <c r="K3014" s="1"/>
      <c r="L3014" s="1"/>
      <c r="M3014" s="1"/>
      <c r="N3014" s="9"/>
      <c r="O3014" s="11"/>
      <c r="P3014" s="1"/>
      <c r="Q3014" s="1"/>
      <c r="R3014" s="1"/>
      <c r="S3014" s="1"/>
      <c r="T3014" s="1"/>
      <c r="U3014" s="1"/>
      <c r="V3014" s="9"/>
      <c r="W3014" s="1"/>
      <c r="X3014" s="1"/>
      <c r="Y3014" s="1"/>
      <c r="Z3014" s="1"/>
      <c r="AA3014" s="1"/>
      <c r="AB3014" s="1"/>
      <c r="AC3014" s="65"/>
    </row>
    <row r="3015" spans="2:29" x14ac:dyDescent="0.25">
      <c r="B3015" s="1"/>
      <c r="C3015" s="1"/>
      <c r="D3015" s="1"/>
      <c r="E3015" s="1"/>
      <c r="F3015" s="1"/>
      <c r="G3015" s="1"/>
      <c r="H3015" s="1"/>
      <c r="I3015" s="1"/>
      <c r="J3015" s="9"/>
      <c r="K3015" s="1"/>
      <c r="L3015" s="1"/>
      <c r="M3015" s="1"/>
      <c r="N3015" s="9"/>
      <c r="O3015" s="11"/>
      <c r="P3015" s="1"/>
      <c r="Q3015" s="1"/>
      <c r="R3015" s="1"/>
      <c r="S3015" s="1"/>
      <c r="T3015" s="1"/>
      <c r="U3015" s="1"/>
      <c r="V3015" s="9"/>
      <c r="W3015" s="1"/>
      <c r="X3015" s="1"/>
      <c r="Y3015" s="1"/>
      <c r="Z3015" s="1"/>
      <c r="AA3015" s="1"/>
      <c r="AB3015" s="1"/>
      <c r="AC3015" s="65"/>
    </row>
    <row r="3016" spans="2:29" x14ac:dyDescent="0.25">
      <c r="B3016" s="1"/>
      <c r="C3016" s="1"/>
      <c r="D3016" s="1"/>
      <c r="E3016" s="1"/>
      <c r="F3016" s="1"/>
      <c r="G3016" s="1"/>
      <c r="H3016" s="1"/>
      <c r="I3016" s="1"/>
      <c r="J3016" s="9"/>
      <c r="K3016" s="1"/>
      <c r="L3016" s="1"/>
      <c r="M3016" s="1"/>
      <c r="N3016" s="9"/>
      <c r="O3016" s="11"/>
      <c r="P3016" s="1"/>
      <c r="Q3016" s="1"/>
      <c r="R3016" s="1"/>
      <c r="S3016" s="1"/>
      <c r="T3016" s="1"/>
      <c r="U3016" s="1"/>
      <c r="V3016" s="9"/>
      <c r="W3016" s="1"/>
      <c r="X3016" s="1"/>
      <c r="Y3016" s="1"/>
      <c r="Z3016" s="1"/>
      <c r="AA3016" s="1"/>
      <c r="AB3016" s="1"/>
      <c r="AC3016" s="65"/>
    </row>
    <row r="3017" spans="2:29" x14ac:dyDescent="0.25">
      <c r="B3017" s="1"/>
      <c r="C3017" s="1"/>
      <c r="D3017" s="1"/>
      <c r="E3017" s="1"/>
      <c r="F3017" s="1"/>
      <c r="G3017" s="1"/>
      <c r="H3017" s="1"/>
      <c r="I3017" s="1"/>
      <c r="J3017" s="9"/>
      <c r="K3017" s="1"/>
      <c r="L3017" s="1"/>
      <c r="M3017" s="1"/>
      <c r="N3017" s="9"/>
      <c r="O3017" s="11"/>
      <c r="P3017" s="1"/>
      <c r="Q3017" s="1"/>
      <c r="R3017" s="1"/>
      <c r="S3017" s="1"/>
      <c r="T3017" s="1"/>
      <c r="U3017" s="1"/>
      <c r="V3017" s="9"/>
      <c r="W3017" s="1"/>
      <c r="X3017" s="1"/>
      <c r="Y3017" s="1"/>
      <c r="Z3017" s="1"/>
      <c r="AA3017" s="1"/>
      <c r="AB3017" s="1"/>
      <c r="AC3017" s="65"/>
    </row>
    <row r="3018" spans="2:29" x14ac:dyDescent="0.25">
      <c r="B3018" s="1"/>
      <c r="C3018" s="1"/>
      <c r="D3018" s="1"/>
      <c r="E3018" s="1"/>
      <c r="F3018" s="1"/>
      <c r="G3018" s="1"/>
      <c r="H3018" s="1"/>
      <c r="I3018" s="1"/>
      <c r="J3018" s="9"/>
      <c r="K3018" s="1"/>
      <c r="L3018" s="1"/>
      <c r="M3018" s="1"/>
      <c r="N3018" s="9"/>
      <c r="O3018" s="11"/>
      <c r="P3018" s="1"/>
      <c r="Q3018" s="1"/>
      <c r="R3018" s="1"/>
      <c r="S3018" s="1"/>
      <c r="T3018" s="1"/>
      <c r="U3018" s="1"/>
      <c r="V3018" s="9"/>
      <c r="W3018" s="1"/>
      <c r="X3018" s="1"/>
      <c r="Y3018" s="1"/>
      <c r="Z3018" s="1"/>
      <c r="AA3018" s="1"/>
      <c r="AB3018" s="1"/>
      <c r="AC3018" s="65"/>
    </row>
    <row r="3019" spans="2:29" x14ac:dyDescent="0.25">
      <c r="B3019" s="1"/>
      <c r="C3019" s="1"/>
      <c r="D3019" s="1"/>
      <c r="E3019" s="1"/>
      <c r="F3019" s="1"/>
      <c r="G3019" s="1"/>
      <c r="H3019" s="1"/>
      <c r="I3019" s="1"/>
      <c r="J3019" s="9"/>
      <c r="K3019" s="1"/>
      <c r="L3019" s="1"/>
      <c r="M3019" s="1"/>
      <c r="N3019" s="9"/>
      <c r="O3019" s="11"/>
      <c r="P3019" s="1"/>
      <c r="Q3019" s="1"/>
      <c r="R3019" s="1"/>
      <c r="S3019" s="1"/>
      <c r="T3019" s="1"/>
      <c r="U3019" s="1"/>
      <c r="V3019" s="9"/>
      <c r="W3019" s="1"/>
      <c r="X3019" s="1"/>
      <c r="Y3019" s="1"/>
      <c r="Z3019" s="1"/>
      <c r="AA3019" s="1"/>
      <c r="AB3019" s="1"/>
      <c r="AC3019" s="65"/>
    </row>
    <row r="3020" spans="2:29" x14ac:dyDescent="0.25">
      <c r="B3020" s="1"/>
      <c r="C3020" s="1"/>
      <c r="D3020" s="1"/>
      <c r="E3020" s="1"/>
      <c r="F3020" s="1"/>
      <c r="G3020" s="1"/>
      <c r="H3020" s="1"/>
      <c r="I3020" s="1"/>
      <c r="J3020" s="9"/>
      <c r="K3020" s="1"/>
      <c r="L3020" s="1"/>
      <c r="M3020" s="1"/>
      <c r="N3020" s="9"/>
      <c r="O3020" s="11"/>
      <c r="P3020" s="1"/>
      <c r="Q3020" s="1"/>
      <c r="R3020" s="1"/>
      <c r="S3020" s="1"/>
      <c r="T3020" s="1"/>
      <c r="U3020" s="1"/>
      <c r="V3020" s="9"/>
      <c r="W3020" s="1"/>
      <c r="X3020" s="1"/>
      <c r="Y3020" s="1"/>
      <c r="Z3020" s="1"/>
      <c r="AA3020" s="1"/>
      <c r="AB3020" s="1"/>
      <c r="AC3020" s="65"/>
    </row>
    <row r="3021" spans="2:29" x14ac:dyDescent="0.25">
      <c r="B3021" s="1"/>
      <c r="C3021" s="1"/>
      <c r="D3021" s="1"/>
      <c r="E3021" s="1"/>
      <c r="F3021" s="1"/>
      <c r="G3021" s="1"/>
      <c r="H3021" s="1"/>
      <c r="I3021" s="1"/>
      <c r="J3021" s="9"/>
      <c r="K3021" s="1"/>
      <c r="L3021" s="1"/>
      <c r="M3021" s="1"/>
      <c r="N3021" s="9"/>
      <c r="O3021" s="11"/>
      <c r="P3021" s="1"/>
      <c r="Q3021" s="1"/>
      <c r="R3021" s="1"/>
      <c r="S3021" s="1"/>
      <c r="T3021" s="1"/>
      <c r="U3021" s="1"/>
      <c r="V3021" s="9"/>
      <c r="W3021" s="1"/>
      <c r="X3021" s="1"/>
      <c r="Y3021" s="1"/>
      <c r="Z3021" s="1"/>
      <c r="AA3021" s="1"/>
      <c r="AB3021" s="1"/>
      <c r="AC3021" s="65"/>
    </row>
    <row r="3022" spans="2:29" x14ac:dyDescent="0.25">
      <c r="B3022" s="1"/>
      <c r="C3022" s="1"/>
      <c r="D3022" s="1"/>
      <c r="E3022" s="1"/>
      <c r="F3022" s="1"/>
      <c r="G3022" s="1"/>
      <c r="H3022" s="1"/>
      <c r="I3022" s="1"/>
      <c r="J3022" s="9"/>
      <c r="K3022" s="1"/>
      <c r="L3022" s="1"/>
      <c r="M3022" s="1"/>
      <c r="N3022" s="9"/>
      <c r="O3022" s="11"/>
      <c r="P3022" s="1"/>
      <c r="Q3022" s="1"/>
      <c r="R3022" s="1"/>
      <c r="S3022" s="1"/>
      <c r="T3022" s="1"/>
      <c r="U3022" s="1"/>
      <c r="V3022" s="9"/>
      <c r="W3022" s="1"/>
      <c r="X3022" s="1"/>
      <c r="Y3022" s="1"/>
      <c r="Z3022" s="1"/>
      <c r="AA3022" s="1"/>
      <c r="AB3022" s="1"/>
      <c r="AC3022" s="65"/>
    </row>
    <row r="3023" spans="2:29" x14ac:dyDescent="0.25">
      <c r="B3023" s="1"/>
      <c r="C3023" s="1"/>
      <c r="D3023" s="1"/>
      <c r="E3023" s="1"/>
      <c r="F3023" s="1"/>
      <c r="G3023" s="1"/>
      <c r="H3023" s="1"/>
      <c r="I3023" s="1"/>
      <c r="J3023" s="9"/>
      <c r="K3023" s="1"/>
      <c r="L3023" s="1"/>
      <c r="M3023" s="1"/>
      <c r="N3023" s="9"/>
      <c r="O3023" s="11"/>
      <c r="P3023" s="1"/>
      <c r="Q3023" s="1"/>
      <c r="R3023" s="1"/>
      <c r="S3023" s="1"/>
      <c r="T3023" s="1"/>
      <c r="U3023" s="1"/>
      <c r="V3023" s="9"/>
      <c r="W3023" s="1"/>
      <c r="X3023" s="1"/>
      <c r="Y3023" s="1"/>
      <c r="Z3023" s="1"/>
      <c r="AA3023" s="1"/>
      <c r="AB3023" s="1"/>
      <c r="AC3023" s="65"/>
    </row>
    <row r="3024" spans="2:29" x14ac:dyDescent="0.25">
      <c r="B3024" s="1"/>
      <c r="C3024" s="1"/>
      <c r="D3024" s="1"/>
      <c r="E3024" s="1"/>
      <c r="F3024" s="1"/>
      <c r="G3024" s="1"/>
      <c r="H3024" s="1"/>
      <c r="I3024" s="1"/>
      <c r="J3024" s="9"/>
      <c r="K3024" s="1"/>
      <c r="L3024" s="1"/>
      <c r="M3024" s="1"/>
      <c r="N3024" s="9"/>
      <c r="O3024" s="11"/>
      <c r="P3024" s="1"/>
      <c r="Q3024" s="1"/>
      <c r="R3024" s="1"/>
      <c r="S3024" s="1"/>
      <c r="T3024" s="1"/>
      <c r="U3024" s="1"/>
      <c r="V3024" s="9"/>
      <c r="W3024" s="1"/>
      <c r="X3024" s="1"/>
      <c r="Y3024" s="1"/>
      <c r="Z3024" s="1"/>
      <c r="AA3024" s="1"/>
      <c r="AB3024" s="1"/>
      <c r="AC3024" s="65"/>
    </row>
    <row r="3025" spans="2:29" x14ac:dyDescent="0.25">
      <c r="B3025" s="1"/>
      <c r="C3025" s="1"/>
      <c r="D3025" s="1"/>
      <c r="E3025" s="1"/>
      <c r="F3025" s="1"/>
      <c r="G3025" s="1"/>
      <c r="H3025" s="1"/>
      <c r="I3025" s="1"/>
      <c r="J3025" s="9"/>
      <c r="K3025" s="1"/>
      <c r="L3025" s="1"/>
      <c r="M3025" s="1"/>
      <c r="N3025" s="9"/>
      <c r="O3025" s="11"/>
      <c r="P3025" s="1"/>
      <c r="Q3025" s="1"/>
      <c r="R3025" s="1"/>
      <c r="S3025" s="1"/>
      <c r="T3025" s="1"/>
      <c r="U3025" s="1"/>
      <c r="V3025" s="9"/>
      <c r="W3025" s="1"/>
      <c r="X3025" s="1"/>
      <c r="Y3025" s="1"/>
      <c r="Z3025" s="1"/>
      <c r="AA3025" s="1"/>
      <c r="AB3025" s="1"/>
      <c r="AC3025" s="65"/>
    </row>
    <row r="3026" spans="2:29" x14ac:dyDescent="0.25">
      <c r="B3026" s="1"/>
      <c r="C3026" s="1"/>
      <c r="D3026" s="1"/>
      <c r="E3026" s="1"/>
      <c r="F3026" s="1"/>
      <c r="G3026" s="1"/>
      <c r="H3026" s="1"/>
      <c r="I3026" s="1"/>
      <c r="J3026" s="9"/>
      <c r="K3026" s="1"/>
      <c r="L3026" s="1"/>
      <c r="M3026" s="1"/>
      <c r="N3026" s="9"/>
      <c r="O3026" s="11"/>
      <c r="P3026" s="1"/>
      <c r="Q3026" s="1"/>
      <c r="R3026" s="1"/>
      <c r="S3026" s="1"/>
      <c r="T3026" s="1"/>
      <c r="U3026" s="1"/>
      <c r="V3026" s="9"/>
      <c r="W3026" s="1"/>
      <c r="X3026" s="1"/>
      <c r="Y3026" s="1"/>
      <c r="Z3026" s="1"/>
      <c r="AA3026" s="1"/>
      <c r="AB3026" s="1"/>
      <c r="AC3026" s="65"/>
    </row>
    <row r="3027" spans="2:29" x14ac:dyDescent="0.25">
      <c r="B3027" s="1"/>
      <c r="C3027" s="1"/>
      <c r="D3027" s="1"/>
      <c r="E3027" s="1"/>
      <c r="F3027" s="1"/>
      <c r="G3027" s="1"/>
      <c r="H3027" s="1"/>
      <c r="I3027" s="1"/>
      <c r="J3027" s="9"/>
      <c r="K3027" s="1"/>
      <c r="L3027" s="1"/>
      <c r="M3027" s="1"/>
      <c r="N3027" s="9"/>
      <c r="O3027" s="11"/>
      <c r="P3027" s="1"/>
      <c r="Q3027" s="1"/>
      <c r="R3027" s="1"/>
      <c r="S3027" s="1"/>
      <c r="T3027" s="1"/>
      <c r="U3027" s="1"/>
      <c r="V3027" s="9"/>
      <c r="W3027" s="1"/>
      <c r="X3027" s="1"/>
      <c r="Y3027" s="1"/>
      <c r="Z3027" s="1"/>
      <c r="AA3027" s="1"/>
      <c r="AB3027" s="1"/>
      <c r="AC3027" s="65"/>
    </row>
    <row r="3028" spans="2:29" x14ac:dyDescent="0.25">
      <c r="B3028" s="1"/>
      <c r="C3028" s="1"/>
      <c r="D3028" s="1"/>
      <c r="E3028" s="1"/>
      <c r="F3028" s="1"/>
      <c r="G3028" s="1"/>
      <c r="H3028" s="1"/>
      <c r="I3028" s="1"/>
      <c r="J3028" s="9"/>
      <c r="K3028" s="1"/>
      <c r="L3028" s="1"/>
      <c r="M3028" s="1"/>
      <c r="N3028" s="9"/>
      <c r="O3028" s="11"/>
      <c r="P3028" s="1"/>
      <c r="Q3028" s="1"/>
      <c r="R3028" s="1"/>
      <c r="S3028" s="1"/>
      <c r="T3028" s="1"/>
      <c r="U3028" s="1"/>
      <c r="V3028" s="9"/>
      <c r="W3028" s="1"/>
      <c r="X3028" s="1"/>
      <c r="Y3028" s="1"/>
      <c r="Z3028" s="1"/>
      <c r="AA3028" s="1"/>
      <c r="AB3028" s="1"/>
      <c r="AC3028" s="65"/>
    </row>
    <row r="3029" spans="2:29" x14ac:dyDescent="0.25">
      <c r="B3029" s="1"/>
      <c r="C3029" s="1"/>
      <c r="D3029" s="1"/>
      <c r="E3029" s="1"/>
      <c r="F3029" s="1"/>
      <c r="G3029" s="1"/>
      <c r="H3029" s="1"/>
      <c r="I3029" s="1"/>
      <c r="J3029" s="9"/>
      <c r="K3029" s="1"/>
      <c r="L3029" s="1"/>
      <c r="M3029" s="1"/>
      <c r="N3029" s="9"/>
      <c r="O3029" s="11"/>
      <c r="P3029" s="1"/>
      <c r="Q3029" s="1"/>
      <c r="R3029" s="1"/>
      <c r="S3029" s="1"/>
      <c r="T3029" s="1"/>
      <c r="U3029" s="1"/>
      <c r="V3029" s="9"/>
      <c r="W3029" s="1"/>
      <c r="X3029" s="1"/>
      <c r="Y3029" s="1"/>
      <c r="Z3029" s="1"/>
      <c r="AA3029" s="1"/>
      <c r="AB3029" s="1"/>
      <c r="AC3029" s="65"/>
    </row>
    <row r="3030" spans="2:29" x14ac:dyDescent="0.25">
      <c r="B3030" s="1"/>
      <c r="C3030" s="1"/>
      <c r="D3030" s="1"/>
      <c r="E3030" s="1"/>
      <c r="F3030" s="1"/>
      <c r="G3030" s="1"/>
      <c r="H3030" s="1"/>
      <c r="I3030" s="1"/>
      <c r="J3030" s="9"/>
      <c r="K3030" s="1"/>
      <c r="L3030" s="1"/>
      <c r="M3030" s="1"/>
      <c r="N3030" s="9"/>
      <c r="O3030" s="11"/>
      <c r="P3030" s="1"/>
      <c r="Q3030" s="1"/>
      <c r="R3030" s="1"/>
      <c r="S3030" s="1"/>
      <c r="T3030" s="1"/>
      <c r="U3030" s="1"/>
      <c r="V3030" s="9"/>
      <c r="W3030" s="1"/>
      <c r="X3030" s="1"/>
      <c r="Y3030" s="1"/>
      <c r="Z3030" s="1"/>
      <c r="AA3030" s="1"/>
      <c r="AB3030" s="1"/>
      <c r="AC3030" s="65"/>
    </row>
    <row r="3031" spans="2:29" x14ac:dyDescent="0.25">
      <c r="B3031" s="1"/>
      <c r="C3031" s="1"/>
      <c r="D3031" s="1"/>
      <c r="E3031" s="1"/>
      <c r="F3031" s="1"/>
      <c r="G3031" s="1"/>
      <c r="H3031" s="1"/>
      <c r="I3031" s="1"/>
      <c r="J3031" s="9"/>
      <c r="K3031" s="1"/>
      <c r="L3031" s="1"/>
      <c r="M3031" s="1"/>
      <c r="N3031" s="9"/>
      <c r="O3031" s="11"/>
      <c r="P3031" s="1"/>
      <c r="Q3031" s="1"/>
      <c r="R3031" s="1"/>
      <c r="S3031" s="1"/>
      <c r="T3031" s="1"/>
      <c r="U3031" s="1"/>
      <c r="V3031" s="9"/>
      <c r="W3031" s="1"/>
      <c r="X3031" s="1"/>
      <c r="Y3031" s="1"/>
      <c r="Z3031" s="1"/>
      <c r="AA3031" s="1"/>
      <c r="AB3031" s="1"/>
      <c r="AC3031" s="65"/>
    </row>
    <row r="3032" spans="2:29" x14ac:dyDescent="0.25">
      <c r="B3032" s="1"/>
      <c r="C3032" s="1"/>
      <c r="D3032" s="1"/>
      <c r="E3032" s="1"/>
      <c r="F3032" s="1"/>
      <c r="G3032" s="1"/>
      <c r="H3032" s="1"/>
      <c r="I3032" s="1"/>
      <c r="J3032" s="9"/>
      <c r="K3032" s="1"/>
      <c r="L3032" s="1"/>
      <c r="M3032" s="1"/>
      <c r="N3032" s="9"/>
      <c r="O3032" s="11"/>
      <c r="P3032" s="1"/>
      <c r="Q3032" s="1"/>
      <c r="R3032" s="1"/>
      <c r="S3032" s="1"/>
      <c r="T3032" s="1"/>
      <c r="U3032" s="1"/>
      <c r="V3032" s="9"/>
      <c r="W3032" s="1"/>
      <c r="X3032" s="1"/>
      <c r="Y3032" s="1"/>
      <c r="Z3032" s="1"/>
      <c r="AA3032" s="1"/>
      <c r="AB3032" s="1"/>
      <c r="AC3032" s="65"/>
    </row>
    <row r="3033" spans="2:29" x14ac:dyDescent="0.25">
      <c r="B3033" s="1"/>
      <c r="C3033" s="1"/>
      <c r="D3033" s="1"/>
      <c r="E3033" s="1"/>
      <c r="F3033" s="1"/>
      <c r="G3033" s="1"/>
      <c r="H3033" s="1"/>
      <c r="I3033" s="1"/>
      <c r="J3033" s="9"/>
      <c r="K3033" s="1"/>
      <c r="L3033" s="1"/>
      <c r="M3033" s="1"/>
      <c r="N3033" s="9"/>
      <c r="O3033" s="11"/>
      <c r="P3033" s="1"/>
      <c r="Q3033" s="1"/>
      <c r="R3033" s="1"/>
      <c r="S3033" s="1"/>
      <c r="T3033" s="1"/>
      <c r="U3033" s="1"/>
      <c r="V3033" s="9"/>
      <c r="W3033" s="1"/>
      <c r="X3033" s="1"/>
      <c r="Y3033" s="1"/>
      <c r="Z3033" s="1"/>
      <c r="AA3033" s="1"/>
      <c r="AB3033" s="1"/>
      <c r="AC3033" s="65"/>
    </row>
    <row r="3034" spans="2:29" x14ac:dyDescent="0.25">
      <c r="B3034" s="1"/>
      <c r="C3034" s="1"/>
      <c r="D3034" s="1"/>
      <c r="E3034" s="1"/>
      <c r="F3034" s="1"/>
      <c r="G3034" s="1"/>
      <c r="H3034" s="1"/>
      <c r="I3034" s="1"/>
      <c r="J3034" s="9"/>
      <c r="K3034" s="1"/>
      <c r="L3034" s="1"/>
      <c r="M3034" s="1"/>
      <c r="N3034" s="9"/>
      <c r="O3034" s="11"/>
      <c r="P3034" s="1"/>
      <c r="Q3034" s="1"/>
      <c r="R3034" s="1"/>
      <c r="S3034" s="1"/>
      <c r="T3034" s="1"/>
      <c r="U3034" s="1"/>
      <c r="V3034" s="9"/>
      <c r="W3034" s="1"/>
      <c r="X3034" s="1"/>
      <c r="Y3034" s="1"/>
      <c r="Z3034" s="1"/>
      <c r="AA3034" s="1"/>
      <c r="AB3034" s="1"/>
      <c r="AC3034" s="65"/>
    </row>
    <row r="3035" spans="2:29" x14ac:dyDescent="0.25">
      <c r="B3035" s="1"/>
      <c r="C3035" s="1"/>
      <c r="D3035" s="1"/>
      <c r="E3035" s="1"/>
      <c r="F3035" s="1"/>
      <c r="G3035" s="1"/>
      <c r="H3035" s="1"/>
      <c r="I3035" s="1"/>
      <c r="J3035" s="9"/>
      <c r="K3035" s="1"/>
      <c r="L3035" s="1"/>
      <c r="M3035" s="1"/>
      <c r="N3035" s="9"/>
      <c r="O3035" s="11"/>
      <c r="P3035" s="1"/>
      <c r="Q3035" s="1"/>
      <c r="R3035" s="1"/>
      <c r="S3035" s="1"/>
      <c r="T3035" s="1"/>
      <c r="U3035" s="1"/>
      <c r="V3035" s="9"/>
      <c r="W3035" s="1"/>
      <c r="X3035" s="1"/>
      <c r="Y3035" s="1"/>
      <c r="Z3035" s="1"/>
      <c r="AA3035" s="1"/>
      <c r="AB3035" s="1"/>
      <c r="AC3035" s="65"/>
    </row>
    <row r="3036" spans="2:29" x14ac:dyDescent="0.25">
      <c r="B3036" s="1"/>
      <c r="C3036" s="1"/>
      <c r="D3036" s="1"/>
      <c r="E3036" s="1"/>
      <c r="F3036" s="1"/>
      <c r="G3036" s="1"/>
      <c r="H3036" s="1"/>
      <c r="I3036" s="1"/>
      <c r="J3036" s="9"/>
      <c r="K3036" s="1"/>
      <c r="L3036" s="1"/>
      <c r="M3036" s="1"/>
      <c r="N3036" s="9"/>
      <c r="O3036" s="11"/>
      <c r="P3036" s="1"/>
      <c r="Q3036" s="1"/>
      <c r="R3036" s="1"/>
      <c r="S3036" s="1"/>
      <c r="T3036" s="1"/>
      <c r="U3036" s="1"/>
      <c r="V3036" s="9"/>
      <c r="W3036" s="1"/>
      <c r="X3036" s="1"/>
      <c r="Y3036" s="1"/>
      <c r="Z3036" s="1"/>
      <c r="AA3036" s="1"/>
      <c r="AB3036" s="1"/>
      <c r="AC3036" s="65"/>
    </row>
    <row r="3037" spans="2:29" x14ac:dyDescent="0.25">
      <c r="B3037" s="1"/>
      <c r="C3037" s="1"/>
      <c r="D3037" s="1"/>
      <c r="E3037" s="1"/>
      <c r="F3037" s="1"/>
      <c r="G3037" s="1"/>
      <c r="H3037" s="1"/>
      <c r="I3037" s="1"/>
      <c r="J3037" s="9"/>
      <c r="K3037" s="1"/>
      <c r="L3037" s="1"/>
      <c r="M3037" s="1"/>
      <c r="N3037" s="9"/>
      <c r="O3037" s="11"/>
      <c r="P3037" s="1"/>
      <c r="Q3037" s="1"/>
      <c r="R3037" s="1"/>
      <c r="S3037" s="1"/>
      <c r="T3037" s="1"/>
      <c r="U3037" s="1"/>
      <c r="V3037" s="9"/>
      <c r="W3037" s="1"/>
      <c r="X3037" s="1"/>
      <c r="Y3037" s="1"/>
      <c r="Z3037" s="1"/>
      <c r="AA3037" s="1"/>
      <c r="AB3037" s="1"/>
      <c r="AC3037" s="65"/>
    </row>
    <row r="3038" spans="2:29" x14ac:dyDescent="0.25">
      <c r="B3038" s="1"/>
      <c r="C3038" s="1"/>
      <c r="D3038" s="1"/>
      <c r="E3038" s="1"/>
      <c r="F3038" s="1"/>
      <c r="G3038" s="1"/>
      <c r="H3038" s="1"/>
      <c r="I3038" s="1"/>
      <c r="J3038" s="9"/>
      <c r="K3038" s="1"/>
      <c r="L3038" s="1"/>
      <c r="M3038" s="1"/>
      <c r="N3038" s="9"/>
      <c r="O3038" s="11"/>
      <c r="P3038" s="1"/>
      <c r="Q3038" s="1"/>
      <c r="R3038" s="1"/>
      <c r="S3038" s="1"/>
      <c r="T3038" s="1"/>
      <c r="U3038" s="1"/>
      <c r="V3038" s="9"/>
      <c r="W3038" s="1"/>
      <c r="X3038" s="1"/>
      <c r="Y3038" s="1"/>
      <c r="Z3038" s="1"/>
      <c r="AA3038" s="1"/>
      <c r="AB3038" s="1"/>
      <c r="AC3038" s="65"/>
    </row>
    <row r="3039" spans="2:29" x14ac:dyDescent="0.25">
      <c r="B3039" s="1"/>
      <c r="C3039" s="1"/>
      <c r="D3039" s="1"/>
      <c r="E3039" s="1"/>
      <c r="F3039" s="1"/>
      <c r="G3039" s="1"/>
      <c r="H3039" s="1"/>
      <c r="I3039" s="1"/>
      <c r="J3039" s="9"/>
      <c r="K3039" s="1"/>
      <c r="L3039" s="1"/>
      <c r="M3039" s="1"/>
      <c r="N3039" s="9"/>
      <c r="O3039" s="11"/>
      <c r="P3039" s="1"/>
      <c r="Q3039" s="1"/>
      <c r="R3039" s="1"/>
      <c r="S3039" s="1"/>
      <c r="T3039" s="1"/>
      <c r="U3039" s="1"/>
      <c r="V3039" s="9"/>
      <c r="W3039" s="1"/>
      <c r="X3039" s="1"/>
      <c r="Y3039" s="1"/>
      <c r="Z3039" s="1"/>
      <c r="AA3039" s="1"/>
      <c r="AB3039" s="1"/>
      <c r="AC3039" s="65"/>
    </row>
    <row r="3040" spans="2:29" x14ac:dyDescent="0.25">
      <c r="B3040" s="1"/>
      <c r="C3040" s="1"/>
      <c r="D3040" s="1"/>
      <c r="E3040" s="1"/>
      <c r="F3040" s="1"/>
      <c r="G3040" s="1"/>
      <c r="H3040" s="1"/>
      <c r="I3040" s="1"/>
      <c r="J3040" s="9"/>
      <c r="K3040" s="1"/>
      <c r="L3040" s="1"/>
      <c r="M3040" s="1"/>
      <c r="N3040" s="9"/>
      <c r="O3040" s="11"/>
      <c r="P3040" s="1"/>
      <c r="Q3040" s="1"/>
      <c r="R3040" s="1"/>
      <c r="S3040" s="1"/>
      <c r="T3040" s="1"/>
      <c r="U3040" s="1"/>
      <c r="V3040" s="9"/>
      <c r="W3040" s="1"/>
      <c r="X3040" s="1"/>
      <c r="Y3040" s="1"/>
      <c r="Z3040" s="1"/>
      <c r="AA3040" s="1"/>
      <c r="AB3040" s="1"/>
      <c r="AC3040" s="65"/>
    </row>
    <row r="3041" spans="2:29" x14ac:dyDescent="0.25">
      <c r="B3041" s="1"/>
      <c r="C3041" s="1"/>
      <c r="D3041" s="1"/>
      <c r="E3041" s="1"/>
      <c r="F3041" s="1"/>
      <c r="G3041" s="1"/>
      <c r="H3041" s="1"/>
      <c r="I3041" s="1"/>
      <c r="J3041" s="9"/>
      <c r="K3041" s="1"/>
      <c r="L3041" s="1"/>
      <c r="M3041" s="1"/>
      <c r="N3041" s="9"/>
      <c r="O3041" s="11"/>
      <c r="P3041" s="1"/>
      <c r="Q3041" s="1"/>
      <c r="R3041" s="1"/>
      <c r="S3041" s="1"/>
      <c r="T3041" s="1"/>
      <c r="U3041" s="1"/>
      <c r="V3041" s="9"/>
      <c r="W3041" s="1"/>
      <c r="X3041" s="1"/>
      <c r="Y3041" s="1"/>
      <c r="Z3041" s="1"/>
      <c r="AA3041" s="1"/>
      <c r="AB3041" s="1"/>
      <c r="AC3041" s="65"/>
    </row>
    <row r="3042" spans="2:29" x14ac:dyDescent="0.25">
      <c r="B3042" s="1"/>
      <c r="C3042" s="1"/>
      <c r="D3042" s="1"/>
      <c r="E3042" s="1"/>
      <c r="F3042" s="1"/>
      <c r="G3042" s="1"/>
      <c r="H3042" s="1"/>
      <c r="I3042" s="1"/>
      <c r="J3042" s="9"/>
      <c r="K3042" s="1"/>
      <c r="L3042" s="1"/>
      <c r="M3042" s="1"/>
      <c r="N3042" s="9"/>
      <c r="O3042" s="11"/>
      <c r="P3042" s="1"/>
      <c r="Q3042" s="1"/>
      <c r="R3042" s="1"/>
      <c r="S3042" s="1"/>
      <c r="T3042" s="1"/>
      <c r="U3042" s="1"/>
      <c r="V3042" s="9"/>
      <c r="W3042" s="1"/>
      <c r="X3042" s="1"/>
      <c r="Y3042" s="1"/>
      <c r="Z3042" s="1"/>
      <c r="AA3042" s="1"/>
      <c r="AB3042" s="1"/>
      <c r="AC3042" s="65"/>
    </row>
    <row r="3043" spans="2:29" x14ac:dyDescent="0.25">
      <c r="B3043" s="1"/>
      <c r="C3043" s="1"/>
      <c r="D3043" s="1"/>
      <c r="E3043" s="1"/>
      <c r="F3043" s="1"/>
      <c r="G3043" s="1"/>
      <c r="H3043" s="1"/>
      <c r="I3043" s="1"/>
      <c r="J3043" s="9"/>
      <c r="K3043" s="1"/>
      <c r="L3043" s="1"/>
      <c r="M3043" s="1"/>
      <c r="N3043" s="9"/>
      <c r="O3043" s="11"/>
      <c r="P3043" s="1"/>
      <c r="Q3043" s="1"/>
      <c r="R3043" s="1"/>
      <c r="S3043" s="1"/>
      <c r="T3043" s="1"/>
      <c r="U3043" s="1"/>
      <c r="V3043" s="9"/>
      <c r="W3043" s="1"/>
      <c r="X3043" s="1"/>
      <c r="Y3043" s="1"/>
      <c r="Z3043" s="1"/>
      <c r="AA3043" s="1"/>
      <c r="AB3043" s="1"/>
      <c r="AC3043" s="65"/>
    </row>
    <row r="3044" spans="2:29" x14ac:dyDescent="0.25">
      <c r="B3044" s="1"/>
      <c r="C3044" s="1"/>
      <c r="D3044" s="1"/>
      <c r="E3044" s="1"/>
      <c r="F3044" s="1"/>
      <c r="G3044" s="1"/>
      <c r="H3044" s="1"/>
      <c r="I3044" s="1"/>
      <c r="J3044" s="9"/>
      <c r="K3044" s="1"/>
      <c r="L3044" s="1"/>
      <c r="M3044" s="1"/>
      <c r="N3044" s="9"/>
      <c r="O3044" s="11"/>
      <c r="P3044" s="1"/>
      <c r="Q3044" s="1"/>
      <c r="R3044" s="1"/>
      <c r="S3044" s="1"/>
      <c r="T3044" s="1"/>
      <c r="U3044" s="1"/>
      <c r="V3044" s="9"/>
      <c r="W3044" s="1"/>
      <c r="X3044" s="1"/>
      <c r="Y3044" s="1"/>
      <c r="Z3044" s="1"/>
      <c r="AA3044" s="1"/>
      <c r="AB3044" s="1"/>
      <c r="AC3044" s="65"/>
    </row>
    <row r="3045" spans="2:29" x14ac:dyDescent="0.25">
      <c r="B3045" s="1"/>
      <c r="C3045" s="1"/>
      <c r="D3045" s="1"/>
      <c r="E3045" s="1"/>
      <c r="F3045" s="1"/>
      <c r="G3045" s="1"/>
      <c r="H3045" s="1"/>
      <c r="I3045" s="1"/>
      <c r="J3045" s="9"/>
      <c r="K3045" s="1"/>
      <c r="L3045" s="1"/>
      <c r="M3045" s="1"/>
      <c r="N3045" s="9"/>
      <c r="O3045" s="11"/>
      <c r="P3045" s="1"/>
      <c r="Q3045" s="1"/>
      <c r="R3045" s="1"/>
      <c r="S3045" s="1"/>
      <c r="T3045" s="1"/>
      <c r="U3045" s="1"/>
      <c r="V3045" s="9"/>
      <c r="W3045" s="1"/>
      <c r="X3045" s="1"/>
      <c r="Y3045" s="1"/>
      <c r="Z3045" s="1"/>
      <c r="AA3045" s="1"/>
      <c r="AB3045" s="1"/>
      <c r="AC3045" s="65"/>
    </row>
    <row r="3046" spans="2:29" x14ac:dyDescent="0.25">
      <c r="B3046" s="1"/>
      <c r="C3046" s="1"/>
      <c r="D3046" s="1"/>
      <c r="E3046" s="1"/>
      <c r="F3046" s="1"/>
      <c r="G3046" s="1"/>
      <c r="H3046" s="1"/>
      <c r="I3046" s="1"/>
      <c r="J3046" s="9"/>
      <c r="K3046" s="1"/>
      <c r="L3046" s="1"/>
      <c r="M3046" s="1"/>
      <c r="N3046" s="9"/>
      <c r="O3046" s="11"/>
      <c r="P3046" s="1"/>
      <c r="Q3046" s="1"/>
      <c r="R3046" s="1"/>
      <c r="S3046" s="1"/>
      <c r="T3046" s="1"/>
      <c r="U3046" s="1"/>
      <c r="V3046" s="9"/>
      <c r="W3046" s="1"/>
      <c r="X3046" s="1"/>
      <c r="Y3046" s="1"/>
      <c r="Z3046" s="1"/>
      <c r="AA3046" s="1"/>
      <c r="AB3046" s="1"/>
      <c r="AC3046" s="65"/>
    </row>
    <row r="3047" spans="2:29" x14ac:dyDescent="0.25">
      <c r="B3047" s="1"/>
      <c r="C3047" s="1"/>
      <c r="D3047" s="1"/>
      <c r="E3047" s="1"/>
      <c r="F3047" s="1"/>
      <c r="G3047" s="1"/>
      <c r="H3047" s="1"/>
      <c r="I3047" s="1"/>
      <c r="J3047" s="9"/>
      <c r="K3047" s="1"/>
      <c r="L3047" s="1"/>
      <c r="M3047" s="1"/>
      <c r="N3047" s="9"/>
      <c r="O3047" s="11"/>
      <c r="P3047" s="1"/>
      <c r="Q3047" s="1"/>
      <c r="R3047" s="1"/>
      <c r="S3047" s="1"/>
      <c r="T3047" s="1"/>
      <c r="U3047" s="1"/>
      <c r="V3047" s="9"/>
      <c r="W3047" s="1"/>
      <c r="X3047" s="1"/>
      <c r="Y3047" s="1"/>
      <c r="Z3047" s="1"/>
      <c r="AA3047" s="1"/>
      <c r="AB3047" s="1"/>
      <c r="AC3047" s="65"/>
    </row>
    <row r="3048" spans="2:29" x14ac:dyDescent="0.25">
      <c r="B3048" s="1"/>
      <c r="C3048" s="1"/>
      <c r="D3048" s="1"/>
      <c r="E3048" s="1"/>
      <c r="F3048" s="1"/>
      <c r="G3048" s="1"/>
      <c r="H3048" s="1"/>
      <c r="I3048" s="1"/>
      <c r="J3048" s="9"/>
      <c r="K3048" s="1"/>
      <c r="L3048" s="1"/>
      <c r="M3048" s="1"/>
      <c r="N3048" s="9"/>
      <c r="O3048" s="11"/>
      <c r="P3048" s="1"/>
      <c r="Q3048" s="1"/>
      <c r="R3048" s="1"/>
      <c r="S3048" s="1"/>
      <c r="T3048" s="1"/>
      <c r="U3048" s="1"/>
      <c r="V3048" s="9"/>
      <c r="W3048" s="1"/>
      <c r="X3048" s="1"/>
      <c r="Y3048" s="1"/>
      <c r="Z3048" s="1"/>
      <c r="AA3048" s="1"/>
      <c r="AB3048" s="1"/>
      <c r="AC3048" s="65"/>
    </row>
    <row r="3049" spans="2:29" x14ac:dyDescent="0.25">
      <c r="B3049" s="1"/>
      <c r="C3049" s="1"/>
      <c r="D3049" s="1"/>
      <c r="E3049" s="1"/>
      <c r="F3049" s="1"/>
      <c r="G3049" s="1"/>
      <c r="H3049" s="1"/>
      <c r="I3049" s="1"/>
      <c r="J3049" s="9"/>
      <c r="K3049" s="1"/>
      <c r="L3049" s="1"/>
      <c r="M3049" s="1"/>
      <c r="N3049" s="9"/>
      <c r="O3049" s="11"/>
      <c r="P3049" s="1"/>
      <c r="Q3049" s="1"/>
      <c r="R3049" s="1"/>
      <c r="S3049" s="1"/>
      <c r="T3049" s="1"/>
      <c r="U3049" s="1"/>
      <c r="V3049" s="9"/>
      <c r="W3049" s="1"/>
      <c r="X3049" s="1"/>
      <c r="Y3049" s="1"/>
      <c r="Z3049" s="1"/>
      <c r="AA3049" s="1"/>
      <c r="AB3049" s="1"/>
      <c r="AC3049" s="65"/>
    </row>
    <row r="3050" spans="2:29" x14ac:dyDescent="0.25">
      <c r="B3050" s="1"/>
      <c r="C3050" s="1"/>
      <c r="D3050" s="1"/>
      <c r="E3050" s="1"/>
      <c r="F3050" s="1"/>
      <c r="G3050" s="1"/>
      <c r="H3050" s="1"/>
      <c r="I3050" s="1"/>
      <c r="J3050" s="9"/>
      <c r="K3050" s="1"/>
      <c r="L3050" s="1"/>
      <c r="M3050" s="1"/>
      <c r="N3050" s="9"/>
      <c r="O3050" s="11"/>
      <c r="P3050" s="1"/>
      <c r="Q3050" s="1"/>
      <c r="R3050" s="1"/>
      <c r="S3050" s="1"/>
      <c r="T3050" s="1"/>
      <c r="U3050" s="1"/>
      <c r="V3050" s="9"/>
      <c r="W3050" s="1"/>
      <c r="X3050" s="1"/>
      <c r="Y3050" s="1"/>
      <c r="Z3050" s="1"/>
      <c r="AA3050" s="1"/>
      <c r="AB3050" s="1"/>
      <c r="AC3050" s="65"/>
    </row>
    <row r="3051" spans="2:29" x14ac:dyDescent="0.25">
      <c r="B3051" s="1"/>
      <c r="C3051" s="1"/>
      <c r="D3051" s="1"/>
      <c r="E3051" s="1"/>
      <c r="F3051" s="1"/>
      <c r="G3051" s="1"/>
      <c r="H3051" s="1"/>
      <c r="I3051" s="1"/>
      <c r="J3051" s="9"/>
      <c r="K3051" s="1"/>
      <c r="L3051" s="1"/>
      <c r="M3051" s="1"/>
      <c r="N3051" s="9"/>
      <c r="O3051" s="11"/>
      <c r="P3051" s="1"/>
      <c r="Q3051" s="1"/>
      <c r="R3051" s="1"/>
      <c r="S3051" s="1"/>
      <c r="T3051" s="1"/>
      <c r="U3051" s="1"/>
      <c r="V3051" s="9"/>
      <c r="W3051" s="1"/>
      <c r="X3051" s="1"/>
      <c r="Y3051" s="1"/>
      <c r="Z3051" s="1"/>
      <c r="AA3051" s="1"/>
      <c r="AB3051" s="1"/>
      <c r="AC3051" s="65"/>
    </row>
    <row r="3052" spans="2:29" x14ac:dyDescent="0.25">
      <c r="B3052" s="1"/>
      <c r="C3052" s="1"/>
      <c r="D3052" s="1"/>
      <c r="E3052" s="1"/>
      <c r="F3052" s="1"/>
      <c r="G3052" s="1"/>
      <c r="H3052" s="1"/>
      <c r="I3052" s="1"/>
      <c r="J3052" s="9"/>
      <c r="K3052" s="1"/>
      <c r="L3052" s="1"/>
      <c r="M3052" s="1"/>
      <c r="N3052" s="9"/>
      <c r="O3052" s="11"/>
      <c r="P3052" s="1"/>
      <c r="Q3052" s="1"/>
      <c r="R3052" s="1"/>
      <c r="S3052" s="1"/>
      <c r="T3052" s="1"/>
      <c r="U3052" s="1"/>
      <c r="V3052" s="9"/>
      <c r="W3052" s="1"/>
      <c r="X3052" s="1"/>
      <c r="Y3052" s="1"/>
      <c r="Z3052" s="1"/>
      <c r="AA3052" s="1"/>
      <c r="AB3052" s="1"/>
      <c r="AC3052" s="65"/>
    </row>
    <row r="3053" spans="2:29" x14ac:dyDescent="0.25">
      <c r="B3053" s="1"/>
      <c r="C3053" s="1"/>
      <c r="D3053" s="1"/>
      <c r="E3053" s="1"/>
      <c r="F3053" s="1"/>
      <c r="G3053" s="1"/>
      <c r="H3053" s="1"/>
      <c r="I3053" s="1"/>
      <c r="J3053" s="9"/>
      <c r="K3053" s="1"/>
      <c r="L3053" s="1"/>
      <c r="M3053" s="1"/>
      <c r="N3053" s="9"/>
      <c r="O3053" s="11"/>
      <c r="P3053" s="1"/>
      <c r="Q3053" s="1"/>
      <c r="R3053" s="1"/>
      <c r="S3053" s="1"/>
      <c r="T3053" s="1"/>
      <c r="U3053" s="1"/>
      <c r="V3053" s="9"/>
      <c r="W3053" s="1"/>
      <c r="X3053" s="1"/>
      <c r="Y3053" s="1"/>
      <c r="Z3053" s="1"/>
      <c r="AA3053" s="1"/>
      <c r="AB3053" s="1"/>
      <c r="AC3053" s="65"/>
    </row>
    <row r="3054" spans="2:29" x14ac:dyDescent="0.25">
      <c r="B3054" s="1"/>
      <c r="C3054" s="1"/>
      <c r="D3054" s="1"/>
      <c r="E3054" s="1"/>
      <c r="F3054" s="1"/>
      <c r="G3054" s="1"/>
      <c r="H3054" s="1"/>
      <c r="I3054" s="1"/>
      <c r="J3054" s="9"/>
      <c r="K3054" s="1"/>
      <c r="L3054" s="1"/>
      <c r="M3054" s="1"/>
      <c r="N3054" s="9"/>
      <c r="O3054" s="11"/>
      <c r="P3054" s="1"/>
      <c r="Q3054" s="1"/>
      <c r="R3054" s="1"/>
      <c r="S3054" s="1"/>
      <c r="T3054" s="1"/>
      <c r="U3054" s="1"/>
      <c r="V3054" s="9"/>
      <c r="W3054" s="1"/>
      <c r="X3054" s="1"/>
      <c r="Y3054" s="1"/>
      <c r="Z3054" s="1"/>
      <c r="AA3054" s="1"/>
      <c r="AB3054" s="1"/>
      <c r="AC3054" s="65"/>
    </row>
    <row r="3055" spans="2:29" x14ac:dyDescent="0.25">
      <c r="B3055" s="1"/>
      <c r="C3055" s="1"/>
      <c r="D3055" s="1"/>
      <c r="E3055" s="1"/>
      <c r="F3055" s="1"/>
      <c r="G3055" s="1"/>
      <c r="H3055" s="1"/>
      <c r="I3055" s="1"/>
      <c r="J3055" s="9"/>
      <c r="K3055" s="1"/>
      <c r="L3055" s="1"/>
      <c r="M3055" s="1"/>
      <c r="N3055" s="9"/>
      <c r="O3055" s="11"/>
      <c r="P3055" s="1"/>
      <c r="Q3055" s="1"/>
      <c r="R3055" s="1"/>
      <c r="S3055" s="1"/>
      <c r="T3055" s="1"/>
      <c r="U3055" s="1"/>
      <c r="V3055" s="9"/>
      <c r="W3055" s="1"/>
      <c r="X3055" s="1"/>
      <c r="Y3055" s="1"/>
      <c r="Z3055" s="1"/>
      <c r="AA3055" s="1"/>
      <c r="AB3055" s="1"/>
      <c r="AC3055" s="65"/>
    </row>
    <row r="3056" spans="2:29" x14ac:dyDescent="0.25">
      <c r="B3056" s="1"/>
      <c r="C3056" s="1"/>
      <c r="D3056" s="1"/>
      <c r="E3056" s="1"/>
      <c r="F3056" s="1"/>
      <c r="G3056" s="1"/>
      <c r="H3056" s="1"/>
      <c r="I3056" s="1"/>
      <c r="J3056" s="9"/>
      <c r="K3056" s="1"/>
      <c r="L3056" s="1"/>
      <c r="M3056" s="1"/>
      <c r="N3056" s="9"/>
      <c r="O3056" s="11"/>
      <c r="P3056" s="1"/>
      <c r="Q3056" s="1"/>
      <c r="R3056" s="1"/>
      <c r="S3056" s="1"/>
      <c r="T3056" s="1"/>
      <c r="U3056" s="1"/>
      <c r="V3056" s="9"/>
      <c r="W3056" s="1"/>
      <c r="X3056" s="1"/>
      <c r="Y3056" s="1"/>
      <c r="Z3056" s="1"/>
      <c r="AA3056" s="1"/>
      <c r="AB3056" s="1"/>
      <c r="AC3056" s="65"/>
    </row>
    <row r="3057" spans="2:29" x14ac:dyDescent="0.25">
      <c r="B3057" s="1"/>
      <c r="C3057" s="1"/>
      <c r="D3057" s="1"/>
      <c r="E3057" s="1"/>
      <c r="F3057" s="1"/>
      <c r="G3057" s="1"/>
      <c r="H3057" s="1"/>
      <c r="I3057" s="1"/>
      <c r="J3057" s="9"/>
      <c r="K3057" s="1"/>
      <c r="L3057" s="1"/>
      <c r="M3057" s="1"/>
      <c r="N3057" s="9"/>
      <c r="O3057" s="11"/>
      <c r="P3057" s="1"/>
      <c r="Q3057" s="1"/>
      <c r="R3057" s="1"/>
      <c r="S3057" s="1"/>
      <c r="T3057" s="1"/>
      <c r="U3057" s="1"/>
      <c r="V3057" s="9"/>
      <c r="W3057" s="1"/>
      <c r="X3057" s="1"/>
      <c r="Y3057" s="1"/>
      <c r="Z3057" s="1"/>
      <c r="AA3057" s="1"/>
      <c r="AB3057" s="1"/>
      <c r="AC3057" s="65"/>
    </row>
    <row r="3058" spans="2:29" x14ac:dyDescent="0.25">
      <c r="B3058" s="1"/>
      <c r="C3058" s="1"/>
      <c r="D3058" s="1"/>
      <c r="E3058" s="1"/>
      <c r="F3058" s="1"/>
      <c r="G3058" s="1"/>
      <c r="H3058" s="1"/>
      <c r="I3058" s="1"/>
      <c r="J3058" s="9"/>
      <c r="K3058" s="1"/>
      <c r="L3058" s="1"/>
      <c r="M3058" s="1"/>
      <c r="N3058" s="9"/>
      <c r="O3058" s="11"/>
      <c r="P3058" s="1"/>
      <c r="Q3058" s="1"/>
      <c r="R3058" s="1"/>
      <c r="S3058" s="1"/>
      <c r="T3058" s="1"/>
      <c r="U3058" s="1"/>
      <c r="V3058" s="9"/>
      <c r="W3058" s="1"/>
      <c r="X3058" s="1"/>
      <c r="Y3058" s="1"/>
      <c r="Z3058" s="1"/>
      <c r="AA3058" s="1"/>
      <c r="AB3058" s="1"/>
      <c r="AC3058" s="65"/>
    </row>
    <row r="3059" spans="2:29" x14ac:dyDescent="0.25">
      <c r="B3059" s="1"/>
      <c r="C3059" s="1"/>
      <c r="D3059" s="1"/>
      <c r="E3059" s="1"/>
      <c r="F3059" s="1"/>
      <c r="G3059" s="1"/>
      <c r="H3059" s="1"/>
      <c r="I3059" s="1"/>
      <c r="J3059" s="9"/>
      <c r="K3059" s="1"/>
      <c r="L3059" s="1"/>
      <c r="M3059" s="1"/>
      <c r="N3059" s="9"/>
      <c r="O3059" s="11"/>
      <c r="P3059" s="1"/>
      <c r="Q3059" s="1"/>
      <c r="R3059" s="1"/>
      <c r="S3059" s="1"/>
      <c r="T3059" s="1"/>
      <c r="U3059" s="1"/>
      <c r="V3059" s="9"/>
      <c r="W3059" s="1"/>
      <c r="X3059" s="1"/>
      <c r="Y3059" s="1"/>
      <c r="Z3059" s="1"/>
      <c r="AA3059" s="1"/>
      <c r="AB3059" s="1"/>
      <c r="AC3059" s="65"/>
    </row>
    <row r="3060" spans="2:29" x14ac:dyDescent="0.25">
      <c r="B3060" s="1"/>
      <c r="C3060" s="1"/>
      <c r="D3060" s="1"/>
      <c r="E3060" s="1"/>
      <c r="F3060" s="1"/>
      <c r="G3060" s="1"/>
      <c r="H3060" s="1"/>
      <c r="I3060" s="1"/>
      <c r="J3060" s="9"/>
      <c r="K3060" s="1"/>
      <c r="L3060" s="1"/>
      <c r="M3060" s="1"/>
      <c r="N3060" s="9"/>
      <c r="O3060" s="11"/>
      <c r="P3060" s="1"/>
      <c r="Q3060" s="1"/>
      <c r="R3060" s="1"/>
      <c r="S3060" s="1"/>
      <c r="T3060" s="1"/>
      <c r="U3060" s="1"/>
      <c r="V3060" s="9"/>
      <c r="W3060" s="1"/>
      <c r="X3060" s="1"/>
      <c r="Y3060" s="1"/>
      <c r="Z3060" s="1"/>
      <c r="AA3060" s="1"/>
      <c r="AB3060" s="1"/>
      <c r="AC3060" s="65"/>
    </row>
    <row r="3061" spans="2:29" x14ac:dyDescent="0.25">
      <c r="B3061" s="1"/>
      <c r="C3061" s="1"/>
      <c r="D3061" s="1"/>
      <c r="E3061" s="1"/>
      <c r="F3061" s="1"/>
      <c r="G3061" s="1"/>
      <c r="H3061" s="1"/>
      <c r="I3061" s="1"/>
      <c r="J3061" s="9"/>
      <c r="K3061" s="1"/>
      <c r="L3061" s="1"/>
      <c r="M3061" s="1"/>
      <c r="N3061" s="9"/>
      <c r="O3061" s="11"/>
      <c r="P3061" s="1"/>
      <c r="Q3061" s="1"/>
      <c r="R3061" s="1"/>
      <c r="S3061" s="1"/>
      <c r="T3061" s="1"/>
      <c r="U3061" s="1"/>
      <c r="V3061" s="9"/>
      <c r="W3061" s="1"/>
      <c r="X3061" s="1"/>
      <c r="Y3061" s="1"/>
      <c r="Z3061" s="1"/>
      <c r="AA3061" s="1"/>
      <c r="AB3061" s="1"/>
      <c r="AC3061" s="65"/>
    </row>
    <row r="3062" spans="2:29" x14ac:dyDescent="0.25">
      <c r="B3062" s="1"/>
      <c r="C3062" s="1"/>
      <c r="D3062" s="1"/>
      <c r="E3062" s="1"/>
      <c r="F3062" s="1"/>
      <c r="G3062" s="1"/>
      <c r="H3062" s="1"/>
      <c r="I3062" s="1"/>
      <c r="J3062" s="9"/>
      <c r="K3062" s="1"/>
      <c r="L3062" s="1"/>
      <c r="M3062" s="1"/>
      <c r="N3062" s="9"/>
      <c r="O3062" s="11"/>
      <c r="P3062" s="1"/>
      <c r="Q3062" s="1"/>
      <c r="R3062" s="1"/>
      <c r="S3062" s="1"/>
      <c r="T3062" s="1"/>
      <c r="U3062" s="1"/>
      <c r="V3062" s="9"/>
      <c r="W3062" s="1"/>
      <c r="X3062" s="1"/>
      <c r="Y3062" s="1"/>
      <c r="Z3062" s="1"/>
      <c r="AA3062" s="1"/>
      <c r="AB3062" s="1"/>
      <c r="AC3062" s="65"/>
    </row>
    <row r="3063" spans="2:29" x14ac:dyDescent="0.25">
      <c r="B3063" s="1"/>
      <c r="C3063" s="1"/>
      <c r="D3063" s="1"/>
      <c r="E3063" s="1"/>
      <c r="F3063" s="1"/>
      <c r="G3063" s="1"/>
      <c r="H3063" s="1"/>
      <c r="I3063" s="1"/>
      <c r="J3063" s="9"/>
      <c r="K3063" s="1"/>
      <c r="L3063" s="1"/>
      <c r="M3063" s="1"/>
      <c r="N3063" s="9"/>
      <c r="O3063" s="11"/>
      <c r="P3063" s="1"/>
      <c r="Q3063" s="1"/>
      <c r="R3063" s="1"/>
      <c r="S3063" s="1"/>
      <c r="T3063" s="1"/>
      <c r="U3063" s="1"/>
      <c r="V3063" s="9"/>
      <c r="W3063" s="1"/>
      <c r="X3063" s="1"/>
      <c r="Y3063" s="1"/>
      <c r="Z3063" s="1"/>
      <c r="AA3063" s="1"/>
      <c r="AB3063" s="1"/>
      <c r="AC3063" s="65"/>
    </row>
    <row r="3064" spans="2:29" x14ac:dyDescent="0.25">
      <c r="B3064" s="1"/>
      <c r="C3064" s="1"/>
      <c r="D3064" s="1"/>
      <c r="E3064" s="1"/>
      <c r="F3064" s="1"/>
      <c r="G3064" s="1"/>
      <c r="H3064" s="1"/>
      <c r="I3064" s="1"/>
      <c r="J3064" s="9"/>
      <c r="K3064" s="1"/>
      <c r="L3064" s="1"/>
      <c r="M3064" s="1"/>
      <c r="N3064" s="9"/>
      <c r="O3064" s="11"/>
      <c r="P3064" s="1"/>
      <c r="Q3064" s="1"/>
      <c r="R3064" s="1"/>
      <c r="S3064" s="1"/>
      <c r="T3064" s="1"/>
      <c r="U3064" s="1"/>
      <c r="V3064" s="9"/>
      <c r="W3064" s="1"/>
      <c r="X3064" s="1"/>
      <c r="Y3064" s="1"/>
      <c r="Z3064" s="1"/>
      <c r="AA3064" s="1"/>
      <c r="AB3064" s="1"/>
      <c r="AC3064" s="65"/>
    </row>
    <row r="3065" spans="2:29" x14ac:dyDescent="0.25">
      <c r="B3065" s="1"/>
      <c r="C3065" s="1"/>
      <c r="D3065" s="1"/>
      <c r="E3065" s="1"/>
      <c r="F3065" s="1"/>
      <c r="G3065" s="1"/>
      <c r="H3065" s="1"/>
      <c r="I3065" s="1"/>
      <c r="J3065" s="9"/>
      <c r="K3065" s="1"/>
      <c r="L3065" s="1"/>
      <c r="M3065" s="1"/>
      <c r="N3065" s="9"/>
      <c r="O3065" s="11"/>
      <c r="P3065" s="1"/>
      <c r="Q3065" s="1"/>
      <c r="R3065" s="1"/>
      <c r="S3065" s="1"/>
      <c r="T3065" s="1"/>
      <c r="U3065" s="1"/>
      <c r="V3065" s="9"/>
      <c r="W3065" s="1"/>
      <c r="X3065" s="1"/>
      <c r="Y3065" s="1"/>
      <c r="Z3065" s="1"/>
      <c r="AA3065" s="1"/>
      <c r="AB3065" s="1"/>
      <c r="AC3065" s="65"/>
    </row>
    <row r="3066" spans="2:29" x14ac:dyDescent="0.25">
      <c r="B3066" s="1"/>
      <c r="C3066" s="1"/>
      <c r="D3066" s="1"/>
      <c r="E3066" s="1"/>
      <c r="F3066" s="1"/>
      <c r="G3066" s="1"/>
      <c r="H3066" s="1"/>
      <c r="I3066" s="1"/>
      <c r="J3066" s="9"/>
      <c r="K3066" s="1"/>
      <c r="L3066" s="1"/>
      <c r="M3066" s="1"/>
      <c r="N3066" s="9"/>
      <c r="O3066" s="11"/>
      <c r="P3066" s="1"/>
      <c r="Q3066" s="1"/>
      <c r="R3066" s="1"/>
      <c r="S3066" s="1"/>
      <c r="T3066" s="1"/>
      <c r="U3066" s="1"/>
      <c r="V3066" s="9"/>
      <c r="W3066" s="1"/>
      <c r="X3066" s="1"/>
      <c r="Y3066" s="1"/>
      <c r="Z3066" s="1"/>
      <c r="AA3066" s="1"/>
      <c r="AB3066" s="1"/>
      <c r="AC3066" s="65"/>
    </row>
    <row r="3067" spans="2:29" x14ac:dyDescent="0.25">
      <c r="B3067" s="1"/>
      <c r="C3067" s="1"/>
      <c r="D3067" s="1"/>
      <c r="E3067" s="1"/>
      <c r="F3067" s="1"/>
      <c r="G3067" s="1"/>
      <c r="H3067" s="1"/>
      <c r="I3067" s="1"/>
      <c r="J3067" s="9"/>
      <c r="K3067" s="1"/>
      <c r="L3067" s="1"/>
      <c r="M3067" s="1"/>
      <c r="N3067" s="9"/>
      <c r="O3067" s="11"/>
      <c r="P3067" s="1"/>
      <c r="Q3067" s="1"/>
      <c r="R3067" s="1"/>
      <c r="S3067" s="1"/>
      <c r="T3067" s="1"/>
      <c r="U3067" s="1"/>
      <c r="V3067" s="9"/>
      <c r="W3067" s="1"/>
      <c r="X3067" s="1"/>
      <c r="Y3067" s="1"/>
      <c r="Z3067" s="1"/>
      <c r="AA3067" s="1"/>
      <c r="AB3067" s="1"/>
      <c r="AC3067" s="65"/>
    </row>
    <row r="3068" spans="2:29" x14ac:dyDescent="0.25">
      <c r="B3068" s="1"/>
      <c r="C3068" s="1"/>
      <c r="D3068" s="1"/>
      <c r="E3068" s="1"/>
      <c r="F3068" s="1"/>
      <c r="G3068" s="1"/>
      <c r="H3068" s="1"/>
      <c r="I3068" s="1"/>
      <c r="J3068" s="9"/>
      <c r="K3068" s="1"/>
      <c r="L3068" s="1"/>
      <c r="M3068" s="1"/>
      <c r="N3068" s="9"/>
      <c r="O3068" s="11"/>
      <c r="P3068" s="1"/>
      <c r="Q3068" s="1"/>
      <c r="R3068" s="1"/>
      <c r="S3068" s="1"/>
      <c r="T3068" s="1"/>
      <c r="U3068" s="1"/>
      <c r="V3068" s="9"/>
      <c r="W3068" s="1"/>
      <c r="X3068" s="1"/>
      <c r="Y3068" s="1"/>
      <c r="Z3068" s="1"/>
      <c r="AA3068" s="1"/>
      <c r="AB3068" s="1"/>
      <c r="AC3068" s="65"/>
    </row>
    <row r="3069" spans="2:29" x14ac:dyDescent="0.25">
      <c r="B3069" s="1"/>
      <c r="C3069" s="1"/>
      <c r="D3069" s="1"/>
      <c r="E3069" s="1"/>
      <c r="F3069" s="1"/>
      <c r="G3069" s="1"/>
      <c r="H3069" s="1"/>
      <c r="I3069" s="1"/>
      <c r="J3069" s="9"/>
      <c r="K3069" s="1"/>
      <c r="L3069" s="1"/>
      <c r="M3069" s="1"/>
      <c r="N3069" s="9"/>
      <c r="O3069" s="11"/>
      <c r="P3069" s="1"/>
      <c r="Q3069" s="1"/>
      <c r="R3069" s="1"/>
      <c r="S3069" s="1"/>
      <c r="T3069" s="1"/>
      <c r="U3069" s="1"/>
      <c r="V3069" s="9"/>
      <c r="W3069" s="1"/>
      <c r="X3069" s="1"/>
      <c r="Y3069" s="1"/>
      <c r="Z3069" s="1"/>
      <c r="AA3069" s="1"/>
      <c r="AB3069" s="1"/>
      <c r="AC3069" s="65"/>
    </row>
    <row r="3070" spans="2:29" x14ac:dyDescent="0.25">
      <c r="B3070" s="1"/>
      <c r="C3070" s="1"/>
      <c r="D3070" s="1"/>
      <c r="E3070" s="1"/>
      <c r="F3070" s="1"/>
      <c r="G3070" s="1"/>
      <c r="H3070" s="1"/>
      <c r="I3070" s="1"/>
      <c r="J3070" s="9"/>
      <c r="K3070" s="1"/>
      <c r="L3070" s="1"/>
      <c r="M3070" s="1"/>
      <c r="N3070" s="9"/>
      <c r="O3070" s="11"/>
      <c r="P3070" s="1"/>
      <c r="Q3070" s="1"/>
      <c r="R3070" s="1"/>
      <c r="S3070" s="1"/>
      <c r="T3070" s="1"/>
      <c r="U3070" s="1"/>
      <c r="V3070" s="9"/>
      <c r="W3070" s="1"/>
      <c r="X3070" s="1"/>
      <c r="Y3070" s="1"/>
      <c r="Z3070" s="1"/>
      <c r="AA3070" s="1"/>
      <c r="AB3070" s="1"/>
      <c r="AC3070" s="65"/>
    </row>
    <row r="3071" spans="2:29" x14ac:dyDescent="0.25">
      <c r="B3071" s="1"/>
      <c r="C3071" s="1"/>
      <c r="D3071" s="1"/>
      <c r="E3071" s="1"/>
      <c r="F3071" s="1"/>
      <c r="G3071" s="1"/>
      <c r="H3071" s="1"/>
      <c r="I3071" s="1"/>
      <c r="J3071" s="9"/>
      <c r="K3071" s="1"/>
      <c r="L3071" s="1"/>
      <c r="M3071" s="1"/>
      <c r="N3071" s="9"/>
      <c r="O3071" s="11"/>
      <c r="P3071" s="1"/>
      <c r="Q3071" s="1"/>
      <c r="R3071" s="1"/>
      <c r="S3071" s="1"/>
      <c r="T3071" s="1"/>
      <c r="U3071" s="1"/>
      <c r="V3071" s="9"/>
      <c r="W3071" s="1"/>
      <c r="X3071" s="1"/>
      <c r="Y3071" s="1"/>
      <c r="Z3071" s="1"/>
      <c r="AA3071" s="1"/>
      <c r="AB3071" s="1"/>
      <c r="AC3071" s="65"/>
    </row>
    <row r="3072" spans="2:29" x14ac:dyDescent="0.25">
      <c r="B3072" s="1"/>
      <c r="C3072" s="1"/>
      <c r="D3072" s="1"/>
      <c r="E3072" s="1"/>
      <c r="F3072" s="1"/>
      <c r="G3072" s="1"/>
      <c r="H3072" s="1"/>
      <c r="I3072" s="1"/>
      <c r="J3072" s="9"/>
      <c r="K3072" s="1"/>
      <c r="L3072" s="1"/>
      <c r="M3072" s="1"/>
      <c r="N3072" s="9"/>
      <c r="O3072" s="11"/>
      <c r="P3072" s="1"/>
      <c r="Q3072" s="1"/>
      <c r="R3072" s="1"/>
      <c r="S3072" s="1"/>
      <c r="T3072" s="1"/>
      <c r="U3072" s="1"/>
      <c r="V3072" s="9"/>
      <c r="W3072" s="1"/>
      <c r="X3072" s="1"/>
      <c r="Y3072" s="1"/>
      <c r="Z3072" s="1"/>
      <c r="AA3072" s="1"/>
      <c r="AB3072" s="1"/>
      <c r="AC3072" s="65"/>
    </row>
    <row r="3073" spans="2:29" x14ac:dyDescent="0.25">
      <c r="B3073" s="1"/>
      <c r="C3073" s="1"/>
      <c r="D3073" s="1"/>
      <c r="E3073" s="1"/>
      <c r="F3073" s="1"/>
      <c r="G3073" s="1"/>
      <c r="H3073" s="1"/>
      <c r="I3073" s="1"/>
      <c r="J3073" s="9"/>
      <c r="K3073" s="1"/>
      <c r="L3073" s="1"/>
      <c r="M3073" s="1"/>
      <c r="N3073" s="9"/>
      <c r="O3073" s="11"/>
      <c r="P3073" s="1"/>
      <c r="Q3073" s="1"/>
      <c r="R3073" s="1"/>
      <c r="S3073" s="1"/>
      <c r="T3073" s="1"/>
      <c r="U3073" s="1"/>
      <c r="V3073" s="9"/>
      <c r="W3073" s="1"/>
      <c r="X3073" s="1"/>
      <c r="Y3073" s="1"/>
      <c r="Z3073" s="1"/>
      <c r="AA3073" s="1"/>
      <c r="AB3073" s="1"/>
      <c r="AC3073" s="65"/>
    </row>
    <row r="3074" spans="2:29" x14ac:dyDescent="0.25">
      <c r="B3074" s="1"/>
      <c r="C3074" s="1"/>
      <c r="D3074" s="1"/>
      <c r="E3074" s="1"/>
      <c r="F3074" s="1"/>
      <c r="G3074" s="1"/>
      <c r="H3074" s="1"/>
      <c r="I3074" s="1"/>
      <c r="J3074" s="9"/>
      <c r="K3074" s="1"/>
      <c r="L3074" s="1"/>
      <c r="M3074" s="1"/>
      <c r="N3074" s="9"/>
      <c r="O3074" s="11"/>
      <c r="P3074" s="1"/>
      <c r="Q3074" s="1"/>
      <c r="R3074" s="1"/>
      <c r="S3074" s="1"/>
      <c r="T3074" s="1"/>
      <c r="U3074" s="1"/>
      <c r="V3074" s="9"/>
      <c r="W3074" s="1"/>
      <c r="X3074" s="1"/>
      <c r="Y3074" s="1"/>
      <c r="Z3074" s="1"/>
      <c r="AA3074" s="1"/>
      <c r="AB3074" s="1"/>
      <c r="AC3074" s="65"/>
    </row>
    <row r="3075" spans="2:29" x14ac:dyDescent="0.25">
      <c r="B3075" s="1"/>
      <c r="C3075" s="1"/>
      <c r="D3075" s="1"/>
      <c r="E3075" s="1"/>
      <c r="F3075" s="1"/>
      <c r="G3075" s="1"/>
      <c r="H3075" s="1"/>
      <c r="I3075" s="1"/>
      <c r="J3075" s="9"/>
      <c r="K3075" s="1"/>
      <c r="L3075" s="1"/>
      <c r="M3075" s="1"/>
      <c r="N3075" s="9"/>
      <c r="O3075" s="11"/>
      <c r="P3075" s="1"/>
      <c r="Q3075" s="1"/>
      <c r="R3075" s="1"/>
      <c r="S3075" s="1"/>
      <c r="T3075" s="1"/>
      <c r="U3075" s="1"/>
      <c r="V3075" s="9"/>
      <c r="W3075" s="1"/>
      <c r="X3075" s="1"/>
      <c r="Y3075" s="1"/>
      <c r="Z3075" s="1"/>
      <c r="AA3075" s="1"/>
      <c r="AB3075" s="1"/>
      <c r="AC3075" s="65"/>
    </row>
    <row r="3076" spans="2:29" x14ac:dyDescent="0.25">
      <c r="B3076" s="1"/>
      <c r="C3076" s="1"/>
      <c r="D3076" s="1"/>
      <c r="E3076" s="1"/>
      <c r="F3076" s="1"/>
      <c r="G3076" s="1"/>
      <c r="H3076" s="1"/>
      <c r="I3076" s="1"/>
      <c r="J3076" s="9"/>
      <c r="K3076" s="1"/>
      <c r="L3076" s="1"/>
      <c r="M3076" s="1"/>
      <c r="N3076" s="9"/>
      <c r="O3076" s="11"/>
      <c r="P3076" s="1"/>
      <c r="Q3076" s="1"/>
      <c r="R3076" s="1"/>
      <c r="S3076" s="1"/>
      <c r="T3076" s="1"/>
      <c r="U3076" s="1"/>
      <c r="V3076" s="9"/>
      <c r="W3076" s="1"/>
      <c r="X3076" s="1"/>
      <c r="Y3076" s="1"/>
      <c r="Z3076" s="1"/>
      <c r="AA3076" s="1"/>
      <c r="AB3076" s="1"/>
      <c r="AC3076" s="65"/>
    </row>
    <row r="3077" spans="2:29" x14ac:dyDescent="0.25">
      <c r="B3077" s="1"/>
      <c r="C3077" s="1"/>
      <c r="D3077" s="1"/>
      <c r="E3077" s="1"/>
      <c r="F3077" s="1"/>
      <c r="G3077" s="1"/>
      <c r="H3077" s="1"/>
      <c r="I3077" s="1"/>
      <c r="J3077" s="9"/>
      <c r="K3077" s="1"/>
      <c r="L3077" s="1"/>
      <c r="M3077" s="1"/>
      <c r="N3077" s="9"/>
      <c r="O3077" s="11"/>
      <c r="P3077" s="1"/>
      <c r="Q3077" s="1"/>
      <c r="R3077" s="1"/>
      <c r="S3077" s="1"/>
      <c r="T3077" s="1"/>
      <c r="U3077" s="1"/>
      <c r="V3077" s="9"/>
      <c r="W3077" s="1"/>
      <c r="X3077" s="1"/>
      <c r="Y3077" s="1"/>
      <c r="Z3077" s="1"/>
      <c r="AA3077" s="1"/>
      <c r="AB3077" s="1"/>
      <c r="AC3077" s="65"/>
    </row>
    <row r="3078" spans="2:29" x14ac:dyDescent="0.25">
      <c r="B3078" s="1"/>
      <c r="C3078" s="1"/>
      <c r="D3078" s="1"/>
      <c r="E3078" s="1"/>
      <c r="F3078" s="1"/>
      <c r="G3078" s="1"/>
      <c r="H3078" s="1"/>
      <c r="I3078" s="1"/>
      <c r="J3078" s="9"/>
      <c r="K3078" s="1"/>
      <c r="L3078" s="1"/>
      <c r="M3078" s="1"/>
      <c r="N3078" s="9"/>
      <c r="O3078" s="11"/>
      <c r="P3078" s="1"/>
      <c r="Q3078" s="1"/>
      <c r="R3078" s="1"/>
      <c r="S3078" s="1"/>
      <c r="T3078" s="1"/>
      <c r="U3078" s="1"/>
      <c r="V3078" s="9"/>
      <c r="W3078" s="1"/>
      <c r="X3078" s="1"/>
      <c r="Y3078" s="1"/>
      <c r="Z3078" s="1"/>
      <c r="AA3078" s="1"/>
      <c r="AB3078" s="1"/>
      <c r="AC3078" s="65"/>
    </row>
    <row r="3079" spans="2:29" x14ac:dyDescent="0.25">
      <c r="B3079" s="1"/>
      <c r="C3079" s="1"/>
      <c r="D3079" s="1"/>
      <c r="E3079" s="1"/>
      <c r="F3079" s="1"/>
      <c r="G3079" s="1"/>
      <c r="H3079" s="1"/>
      <c r="I3079" s="1"/>
      <c r="J3079" s="9"/>
      <c r="K3079" s="1"/>
      <c r="L3079" s="1"/>
      <c r="M3079" s="1"/>
      <c r="N3079" s="9"/>
      <c r="O3079" s="11"/>
      <c r="P3079" s="1"/>
      <c r="Q3079" s="1"/>
      <c r="R3079" s="1"/>
      <c r="S3079" s="1"/>
      <c r="T3079" s="1"/>
      <c r="U3079" s="1"/>
      <c r="V3079" s="9"/>
      <c r="W3079" s="1"/>
      <c r="X3079" s="1"/>
      <c r="Y3079" s="1"/>
      <c r="Z3079" s="1"/>
      <c r="AA3079" s="1"/>
      <c r="AB3079" s="1"/>
      <c r="AC3079" s="65"/>
    </row>
    <row r="3080" spans="2:29" x14ac:dyDescent="0.25">
      <c r="B3080" s="1"/>
      <c r="C3080" s="1"/>
      <c r="D3080" s="1"/>
      <c r="E3080" s="1"/>
      <c r="F3080" s="1"/>
      <c r="G3080" s="1"/>
      <c r="H3080" s="1"/>
      <c r="I3080" s="1"/>
      <c r="J3080" s="9"/>
      <c r="K3080" s="1"/>
      <c r="L3080" s="1"/>
      <c r="M3080" s="1"/>
      <c r="N3080" s="9"/>
      <c r="O3080" s="11"/>
      <c r="P3080" s="1"/>
      <c r="Q3080" s="1"/>
      <c r="R3080" s="1"/>
      <c r="S3080" s="1"/>
      <c r="T3080" s="1"/>
      <c r="U3080" s="1"/>
      <c r="V3080" s="9"/>
      <c r="W3080" s="1"/>
      <c r="X3080" s="1"/>
      <c r="Y3080" s="1"/>
      <c r="Z3080" s="1"/>
      <c r="AA3080" s="1"/>
      <c r="AB3080" s="1"/>
      <c r="AC3080" s="65"/>
    </row>
    <row r="3081" spans="2:29" x14ac:dyDescent="0.25">
      <c r="B3081" s="1"/>
      <c r="C3081" s="1"/>
      <c r="D3081" s="1"/>
      <c r="E3081" s="1"/>
      <c r="F3081" s="1"/>
      <c r="G3081" s="1"/>
      <c r="H3081" s="1"/>
      <c r="I3081" s="1"/>
      <c r="J3081" s="9"/>
      <c r="K3081" s="1"/>
      <c r="L3081" s="1"/>
      <c r="M3081" s="1"/>
      <c r="N3081" s="9"/>
      <c r="O3081" s="11"/>
      <c r="P3081" s="1"/>
      <c r="Q3081" s="1"/>
      <c r="R3081" s="1"/>
      <c r="S3081" s="1"/>
      <c r="T3081" s="1"/>
      <c r="U3081" s="1"/>
      <c r="V3081" s="9"/>
      <c r="W3081" s="1"/>
      <c r="X3081" s="1"/>
      <c r="Y3081" s="1"/>
      <c r="Z3081" s="1"/>
      <c r="AA3081" s="1"/>
      <c r="AB3081" s="1"/>
      <c r="AC3081" s="65"/>
    </row>
    <row r="3082" spans="2:29" x14ac:dyDescent="0.25">
      <c r="B3082" s="1"/>
      <c r="C3082" s="1"/>
      <c r="D3082" s="1"/>
      <c r="E3082" s="1"/>
      <c r="F3082" s="1"/>
      <c r="G3082" s="1"/>
      <c r="H3082" s="1"/>
      <c r="I3082" s="1"/>
      <c r="J3082" s="9"/>
      <c r="K3082" s="1"/>
      <c r="L3082" s="1"/>
      <c r="M3082" s="1"/>
      <c r="N3082" s="9"/>
      <c r="O3082" s="11"/>
      <c r="P3082" s="1"/>
      <c r="Q3082" s="1"/>
      <c r="R3082" s="1"/>
      <c r="S3082" s="1"/>
      <c r="T3082" s="1"/>
      <c r="U3082" s="1"/>
      <c r="V3082" s="9"/>
      <c r="W3082" s="1"/>
      <c r="X3082" s="1"/>
      <c r="Y3082" s="1"/>
      <c r="Z3082" s="1"/>
      <c r="AA3082" s="1"/>
      <c r="AB3082" s="1"/>
      <c r="AC3082" s="65"/>
    </row>
    <row r="3083" spans="2:29" x14ac:dyDescent="0.25">
      <c r="B3083" s="1"/>
      <c r="C3083" s="1"/>
      <c r="D3083" s="1"/>
      <c r="E3083" s="1"/>
      <c r="F3083" s="1"/>
      <c r="G3083" s="1"/>
      <c r="H3083" s="1"/>
      <c r="I3083" s="1"/>
      <c r="J3083" s="9"/>
      <c r="K3083" s="1"/>
      <c r="L3083" s="1"/>
      <c r="M3083" s="1"/>
      <c r="N3083" s="9"/>
      <c r="O3083" s="11"/>
      <c r="P3083" s="1"/>
      <c r="Q3083" s="1"/>
      <c r="R3083" s="1"/>
      <c r="S3083" s="1"/>
      <c r="T3083" s="1"/>
      <c r="U3083" s="1"/>
      <c r="V3083" s="9"/>
      <c r="W3083" s="1"/>
      <c r="X3083" s="1"/>
      <c r="Y3083" s="1"/>
      <c r="Z3083" s="1"/>
      <c r="AA3083" s="1"/>
      <c r="AB3083" s="1"/>
      <c r="AC3083" s="65"/>
    </row>
    <row r="3084" spans="2:29" x14ac:dyDescent="0.25">
      <c r="B3084" s="1"/>
      <c r="C3084" s="1"/>
      <c r="D3084" s="1"/>
      <c r="E3084" s="1"/>
      <c r="F3084" s="1"/>
      <c r="G3084" s="1"/>
      <c r="H3084" s="1"/>
      <c r="I3084" s="1"/>
      <c r="J3084" s="9"/>
      <c r="K3084" s="1"/>
      <c r="L3084" s="1"/>
      <c r="M3084" s="1"/>
      <c r="N3084" s="9"/>
      <c r="O3084" s="11"/>
      <c r="P3084" s="1"/>
      <c r="Q3084" s="1"/>
      <c r="R3084" s="1"/>
      <c r="S3084" s="1"/>
      <c r="T3084" s="1"/>
      <c r="U3084" s="1"/>
      <c r="V3084" s="9"/>
      <c r="W3084" s="1"/>
      <c r="X3084" s="1"/>
      <c r="Y3084" s="1"/>
      <c r="Z3084" s="1"/>
      <c r="AA3084" s="1"/>
      <c r="AB3084" s="1"/>
      <c r="AC3084" s="65"/>
    </row>
    <row r="3085" spans="2:29" x14ac:dyDescent="0.25">
      <c r="B3085" s="1"/>
      <c r="C3085" s="1"/>
      <c r="D3085" s="1"/>
      <c r="E3085" s="1"/>
      <c r="F3085" s="1"/>
      <c r="G3085" s="1"/>
      <c r="H3085" s="1"/>
      <c r="I3085" s="1"/>
      <c r="J3085" s="9"/>
      <c r="K3085" s="1"/>
      <c r="L3085" s="1"/>
      <c r="M3085" s="1"/>
      <c r="N3085" s="9"/>
      <c r="O3085" s="11"/>
      <c r="P3085" s="1"/>
      <c r="Q3085" s="1"/>
      <c r="R3085" s="1"/>
      <c r="S3085" s="1"/>
      <c r="T3085" s="1"/>
      <c r="U3085" s="1"/>
      <c r="V3085" s="9"/>
      <c r="W3085" s="1"/>
      <c r="X3085" s="1"/>
      <c r="Y3085" s="1"/>
      <c r="Z3085" s="1"/>
      <c r="AA3085" s="1"/>
      <c r="AB3085" s="1"/>
      <c r="AC3085" s="65"/>
    </row>
    <row r="3086" spans="2:29" x14ac:dyDescent="0.25">
      <c r="B3086" s="1"/>
      <c r="C3086" s="1"/>
      <c r="D3086" s="1"/>
      <c r="E3086" s="1"/>
      <c r="F3086" s="1"/>
      <c r="G3086" s="1"/>
      <c r="H3086" s="1"/>
      <c r="I3086" s="1"/>
      <c r="J3086" s="9"/>
      <c r="K3086" s="1"/>
      <c r="L3086" s="1"/>
      <c r="M3086" s="1"/>
      <c r="N3086" s="9"/>
      <c r="O3086" s="11"/>
      <c r="P3086" s="1"/>
      <c r="Q3086" s="1"/>
      <c r="R3086" s="1"/>
      <c r="S3086" s="1"/>
      <c r="T3086" s="1"/>
      <c r="U3086" s="1"/>
      <c r="V3086" s="9"/>
      <c r="W3086" s="1"/>
      <c r="X3086" s="1"/>
      <c r="Y3086" s="1"/>
      <c r="Z3086" s="1"/>
      <c r="AA3086" s="1"/>
      <c r="AB3086" s="1"/>
      <c r="AC3086" s="65"/>
    </row>
    <row r="3087" spans="2:29" x14ac:dyDescent="0.25">
      <c r="B3087" s="1"/>
      <c r="C3087" s="1"/>
      <c r="D3087" s="1"/>
      <c r="E3087" s="1"/>
      <c r="F3087" s="1"/>
      <c r="G3087" s="1"/>
      <c r="H3087" s="1"/>
      <c r="I3087" s="1"/>
      <c r="J3087" s="9"/>
      <c r="K3087" s="1"/>
      <c r="L3087" s="1"/>
      <c r="M3087" s="1"/>
      <c r="N3087" s="9"/>
      <c r="O3087" s="11"/>
      <c r="P3087" s="1"/>
      <c r="Q3087" s="1"/>
      <c r="R3087" s="1"/>
      <c r="S3087" s="1"/>
      <c r="T3087" s="1"/>
      <c r="U3087" s="1"/>
      <c r="V3087" s="9"/>
      <c r="W3087" s="1"/>
      <c r="X3087" s="1"/>
      <c r="Y3087" s="1"/>
      <c r="Z3087" s="1"/>
      <c r="AA3087" s="1"/>
      <c r="AB3087" s="1"/>
      <c r="AC3087" s="65"/>
    </row>
    <row r="3088" spans="2:29" x14ac:dyDescent="0.25">
      <c r="B3088" s="1"/>
      <c r="C3088" s="1"/>
      <c r="D3088" s="1"/>
      <c r="E3088" s="1"/>
      <c r="F3088" s="1"/>
      <c r="G3088" s="1"/>
      <c r="H3088" s="1"/>
      <c r="I3088" s="1"/>
      <c r="J3088" s="9"/>
      <c r="K3088" s="1"/>
      <c r="L3088" s="1"/>
      <c r="M3088" s="1"/>
      <c r="N3088" s="9"/>
      <c r="O3088" s="11"/>
      <c r="P3088" s="1"/>
      <c r="Q3088" s="1"/>
      <c r="R3088" s="1"/>
      <c r="S3088" s="1"/>
      <c r="T3088" s="1"/>
      <c r="U3088" s="1"/>
      <c r="V3088" s="9"/>
      <c r="W3088" s="1"/>
      <c r="X3088" s="1"/>
      <c r="Y3088" s="1"/>
      <c r="Z3088" s="1"/>
      <c r="AA3088" s="1"/>
      <c r="AB3088" s="1"/>
      <c r="AC3088" s="65"/>
    </row>
    <row r="3089" spans="2:29" x14ac:dyDescent="0.25">
      <c r="B3089" s="1"/>
      <c r="C3089" s="1"/>
      <c r="D3089" s="1"/>
      <c r="E3089" s="1"/>
      <c r="F3089" s="1"/>
      <c r="G3089" s="1"/>
      <c r="H3089" s="1"/>
      <c r="I3089" s="1"/>
      <c r="J3089" s="9"/>
      <c r="K3089" s="1"/>
      <c r="L3089" s="1"/>
      <c r="M3089" s="1"/>
      <c r="N3089" s="9"/>
      <c r="O3089" s="11"/>
      <c r="P3089" s="1"/>
      <c r="Q3089" s="1"/>
      <c r="R3089" s="1"/>
      <c r="S3089" s="1"/>
      <c r="T3089" s="1"/>
      <c r="U3089" s="1"/>
      <c r="V3089" s="9"/>
      <c r="W3089" s="1"/>
      <c r="X3089" s="1"/>
      <c r="Y3089" s="1"/>
      <c r="Z3089" s="1"/>
      <c r="AA3089" s="1"/>
      <c r="AB3089" s="1"/>
      <c r="AC3089" s="65"/>
    </row>
    <row r="3090" spans="2:29" x14ac:dyDescent="0.25">
      <c r="B3090" s="1"/>
      <c r="C3090" s="1"/>
      <c r="D3090" s="1"/>
      <c r="E3090" s="1"/>
      <c r="F3090" s="1"/>
      <c r="G3090" s="1"/>
      <c r="H3090" s="1"/>
      <c r="I3090" s="1"/>
      <c r="J3090" s="9"/>
      <c r="K3090" s="1"/>
      <c r="L3090" s="1"/>
      <c r="M3090" s="1"/>
      <c r="N3090" s="9"/>
      <c r="O3090" s="11"/>
      <c r="P3090" s="1"/>
      <c r="Q3090" s="1"/>
      <c r="R3090" s="1"/>
      <c r="S3090" s="1"/>
      <c r="T3090" s="1"/>
      <c r="U3090" s="1"/>
      <c r="V3090" s="9"/>
      <c r="W3090" s="1"/>
      <c r="X3090" s="1"/>
      <c r="Y3090" s="1"/>
      <c r="Z3090" s="1"/>
      <c r="AA3090" s="1"/>
      <c r="AB3090" s="1"/>
      <c r="AC3090" s="65"/>
    </row>
    <row r="3091" spans="2:29" x14ac:dyDescent="0.25">
      <c r="B3091" s="1"/>
      <c r="C3091" s="1"/>
      <c r="D3091" s="1"/>
      <c r="E3091" s="1"/>
      <c r="F3091" s="1"/>
      <c r="G3091" s="1"/>
      <c r="H3091" s="1"/>
      <c r="I3091" s="1"/>
      <c r="J3091" s="9"/>
      <c r="K3091" s="1"/>
      <c r="L3091" s="1"/>
      <c r="M3091" s="1"/>
      <c r="N3091" s="9"/>
      <c r="O3091" s="11"/>
      <c r="P3091" s="1"/>
      <c r="Q3091" s="1"/>
      <c r="R3091" s="1"/>
      <c r="S3091" s="1"/>
      <c r="T3091" s="1"/>
      <c r="U3091" s="1"/>
      <c r="V3091" s="9"/>
      <c r="W3091" s="1"/>
      <c r="X3091" s="1"/>
      <c r="Y3091" s="1"/>
      <c r="Z3091" s="1"/>
      <c r="AA3091" s="1"/>
      <c r="AB3091" s="1"/>
      <c r="AC3091" s="65"/>
    </row>
    <row r="3092" spans="2:29" x14ac:dyDescent="0.25">
      <c r="B3092" s="1"/>
      <c r="C3092" s="1"/>
      <c r="D3092" s="1"/>
      <c r="E3092" s="1"/>
      <c r="F3092" s="1"/>
      <c r="G3092" s="1"/>
      <c r="H3092" s="1"/>
      <c r="I3092" s="1"/>
      <c r="J3092" s="9"/>
      <c r="K3092" s="1"/>
      <c r="L3092" s="1"/>
      <c r="M3092" s="1"/>
      <c r="N3092" s="9"/>
      <c r="O3092" s="11"/>
      <c r="P3092" s="1"/>
      <c r="Q3092" s="1"/>
      <c r="R3092" s="1"/>
      <c r="S3092" s="1"/>
      <c r="T3092" s="1"/>
      <c r="U3092" s="1"/>
      <c r="V3092" s="9"/>
      <c r="W3092" s="1"/>
      <c r="X3092" s="1"/>
      <c r="Y3092" s="1"/>
      <c r="Z3092" s="1"/>
      <c r="AA3092" s="1"/>
      <c r="AB3092" s="1"/>
      <c r="AC3092" s="65"/>
    </row>
    <row r="3093" spans="2:29" x14ac:dyDescent="0.25">
      <c r="B3093" s="1"/>
      <c r="C3093" s="1"/>
      <c r="D3093" s="1"/>
      <c r="E3093" s="1"/>
      <c r="F3093" s="1"/>
      <c r="G3093" s="1"/>
      <c r="H3093" s="1"/>
      <c r="I3093" s="1"/>
      <c r="J3093" s="9"/>
      <c r="K3093" s="1"/>
      <c r="L3093" s="1"/>
      <c r="M3093" s="1"/>
      <c r="N3093" s="9"/>
      <c r="O3093" s="11"/>
      <c r="P3093" s="1"/>
      <c r="Q3093" s="1"/>
      <c r="R3093" s="1"/>
      <c r="S3093" s="1"/>
      <c r="T3093" s="1"/>
      <c r="U3093" s="1"/>
      <c r="V3093" s="9"/>
      <c r="W3093" s="1"/>
      <c r="X3093" s="1"/>
      <c r="Y3093" s="1"/>
      <c r="Z3093" s="1"/>
      <c r="AA3093" s="1"/>
      <c r="AB3093" s="1"/>
      <c r="AC3093" s="65"/>
    </row>
    <row r="3094" spans="2:29" x14ac:dyDescent="0.25">
      <c r="B3094" s="1"/>
      <c r="C3094" s="1"/>
      <c r="D3094" s="1"/>
      <c r="E3094" s="1"/>
      <c r="F3094" s="1"/>
      <c r="G3094" s="1"/>
      <c r="H3094" s="1"/>
      <c r="I3094" s="1"/>
      <c r="J3094" s="9"/>
      <c r="K3094" s="1"/>
      <c r="L3094" s="1"/>
      <c r="M3094" s="1"/>
      <c r="N3094" s="9"/>
      <c r="O3094" s="11"/>
      <c r="P3094" s="1"/>
      <c r="Q3094" s="1"/>
      <c r="R3094" s="1"/>
      <c r="S3094" s="1"/>
      <c r="T3094" s="1"/>
      <c r="U3094" s="1"/>
      <c r="V3094" s="9"/>
      <c r="W3094" s="1"/>
      <c r="X3094" s="1"/>
      <c r="Y3094" s="1"/>
      <c r="Z3094" s="1"/>
      <c r="AA3094" s="1"/>
      <c r="AB3094" s="1"/>
      <c r="AC3094" s="65"/>
    </row>
    <row r="3095" spans="2:29" x14ac:dyDescent="0.25">
      <c r="B3095" s="1"/>
      <c r="C3095" s="1"/>
      <c r="D3095" s="1"/>
      <c r="E3095" s="1"/>
      <c r="F3095" s="1"/>
      <c r="G3095" s="1"/>
      <c r="H3095" s="1"/>
      <c r="I3095" s="1"/>
      <c r="J3095" s="9"/>
      <c r="K3095" s="1"/>
      <c r="L3095" s="1"/>
      <c r="M3095" s="1"/>
      <c r="N3095" s="9"/>
      <c r="O3095" s="11"/>
      <c r="P3095" s="1"/>
      <c r="Q3095" s="1"/>
      <c r="R3095" s="1"/>
      <c r="S3095" s="1"/>
      <c r="T3095" s="1"/>
      <c r="U3095" s="1"/>
      <c r="V3095" s="9"/>
      <c r="W3095" s="1"/>
      <c r="X3095" s="1"/>
      <c r="Y3095" s="1"/>
      <c r="Z3095" s="1"/>
      <c r="AA3095" s="1"/>
      <c r="AB3095" s="1"/>
      <c r="AC3095" s="65"/>
    </row>
    <row r="3096" spans="2:29" x14ac:dyDescent="0.25">
      <c r="B3096" s="1"/>
      <c r="C3096" s="1"/>
      <c r="D3096" s="1"/>
      <c r="E3096" s="1"/>
      <c r="F3096" s="1"/>
      <c r="G3096" s="1"/>
      <c r="H3096" s="1"/>
      <c r="I3096" s="1"/>
      <c r="J3096" s="9"/>
      <c r="K3096" s="1"/>
      <c r="L3096" s="1"/>
      <c r="M3096" s="1"/>
      <c r="N3096" s="9"/>
      <c r="O3096" s="11"/>
      <c r="P3096" s="1"/>
      <c r="Q3096" s="1"/>
      <c r="R3096" s="1"/>
      <c r="S3096" s="1"/>
      <c r="T3096" s="1"/>
      <c r="U3096" s="1"/>
      <c r="V3096" s="9"/>
      <c r="W3096" s="1"/>
      <c r="X3096" s="1"/>
      <c r="Y3096" s="1"/>
      <c r="Z3096" s="1"/>
      <c r="AA3096" s="1"/>
      <c r="AB3096" s="1"/>
      <c r="AC3096" s="65"/>
    </row>
    <row r="3097" spans="2:29" x14ac:dyDescent="0.25">
      <c r="B3097" s="1"/>
      <c r="C3097" s="1"/>
      <c r="D3097" s="1"/>
      <c r="E3097" s="1"/>
      <c r="F3097" s="1"/>
      <c r="G3097" s="1"/>
      <c r="H3097" s="1"/>
      <c r="I3097" s="1"/>
      <c r="J3097" s="9"/>
      <c r="K3097" s="1"/>
      <c r="L3097" s="1"/>
      <c r="M3097" s="1"/>
      <c r="N3097" s="9"/>
      <c r="O3097" s="11"/>
      <c r="P3097" s="1"/>
      <c r="Q3097" s="1"/>
      <c r="R3097" s="1"/>
      <c r="S3097" s="1"/>
      <c r="T3097" s="1"/>
      <c r="U3097" s="1"/>
      <c r="V3097" s="9"/>
      <c r="W3097" s="1"/>
      <c r="X3097" s="1"/>
      <c r="Y3097" s="1"/>
      <c r="Z3097" s="1"/>
      <c r="AA3097" s="1"/>
      <c r="AB3097" s="1"/>
      <c r="AC3097" s="65"/>
    </row>
    <row r="3098" spans="2:29" x14ac:dyDescent="0.25">
      <c r="B3098" s="1"/>
      <c r="C3098" s="1"/>
      <c r="D3098" s="1"/>
      <c r="E3098" s="1"/>
      <c r="F3098" s="1"/>
      <c r="G3098" s="1"/>
      <c r="H3098" s="1"/>
      <c r="I3098" s="1"/>
      <c r="J3098" s="9"/>
      <c r="K3098" s="1"/>
      <c r="L3098" s="1"/>
      <c r="M3098" s="1"/>
      <c r="N3098" s="9"/>
      <c r="O3098" s="11"/>
      <c r="P3098" s="1"/>
      <c r="Q3098" s="1"/>
      <c r="R3098" s="1"/>
      <c r="S3098" s="1"/>
      <c r="T3098" s="1"/>
      <c r="U3098" s="1"/>
      <c r="V3098" s="9"/>
      <c r="W3098" s="1"/>
      <c r="X3098" s="1"/>
      <c r="Y3098" s="1"/>
      <c r="Z3098" s="1"/>
      <c r="AA3098" s="1"/>
      <c r="AB3098" s="1"/>
      <c r="AC3098" s="65"/>
    </row>
    <row r="3099" spans="2:29" x14ac:dyDescent="0.25">
      <c r="B3099" s="1"/>
      <c r="C3099" s="1"/>
      <c r="D3099" s="1"/>
      <c r="E3099" s="1"/>
      <c r="F3099" s="1"/>
      <c r="G3099" s="1"/>
      <c r="H3099" s="1"/>
      <c r="I3099" s="1"/>
      <c r="J3099" s="9"/>
      <c r="K3099" s="1"/>
      <c r="L3099" s="1"/>
      <c r="M3099" s="1"/>
      <c r="N3099" s="9"/>
      <c r="O3099" s="11"/>
      <c r="P3099" s="1"/>
      <c r="Q3099" s="1"/>
      <c r="R3099" s="1"/>
      <c r="S3099" s="1"/>
      <c r="T3099" s="1"/>
      <c r="U3099" s="1"/>
      <c r="V3099" s="9"/>
      <c r="W3099" s="1"/>
      <c r="X3099" s="1"/>
      <c r="Y3099" s="1"/>
      <c r="Z3099" s="1"/>
      <c r="AA3099" s="1"/>
      <c r="AB3099" s="1"/>
      <c r="AC3099" s="65"/>
    </row>
    <row r="3100" spans="2:29" x14ac:dyDescent="0.25">
      <c r="B3100" s="1"/>
      <c r="C3100" s="1"/>
      <c r="D3100" s="1"/>
      <c r="E3100" s="1"/>
      <c r="F3100" s="1"/>
      <c r="G3100" s="1"/>
      <c r="H3100" s="1"/>
      <c r="I3100" s="1"/>
      <c r="J3100" s="9"/>
      <c r="K3100" s="1"/>
      <c r="L3100" s="1"/>
      <c r="M3100" s="1"/>
      <c r="N3100" s="9"/>
      <c r="O3100" s="11"/>
      <c r="P3100" s="1"/>
      <c r="Q3100" s="1"/>
      <c r="R3100" s="1"/>
      <c r="S3100" s="1"/>
      <c r="T3100" s="1"/>
      <c r="U3100" s="1"/>
      <c r="V3100" s="9"/>
      <c r="W3100" s="1"/>
      <c r="X3100" s="1"/>
      <c r="Y3100" s="1"/>
      <c r="Z3100" s="1"/>
      <c r="AA3100" s="1"/>
      <c r="AB3100" s="1"/>
      <c r="AC3100" s="65"/>
    </row>
    <row r="3101" spans="2:29" x14ac:dyDescent="0.25">
      <c r="B3101" s="1"/>
      <c r="C3101" s="1"/>
      <c r="D3101" s="1"/>
      <c r="E3101" s="1"/>
      <c r="F3101" s="1"/>
      <c r="G3101" s="1"/>
      <c r="H3101" s="1"/>
      <c r="I3101" s="1"/>
      <c r="J3101" s="9"/>
      <c r="K3101" s="1"/>
      <c r="L3101" s="1"/>
      <c r="M3101" s="1"/>
      <c r="N3101" s="9"/>
      <c r="O3101" s="11"/>
      <c r="P3101" s="1"/>
      <c r="Q3101" s="1"/>
      <c r="R3101" s="1"/>
      <c r="S3101" s="1"/>
      <c r="T3101" s="1"/>
      <c r="U3101" s="1"/>
      <c r="V3101" s="9"/>
      <c r="W3101" s="1"/>
      <c r="X3101" s="1"/>
      <c r="Y3101" s="1"/>
      <c r="Z3101" s="1"/>
      <c r="AA3101" s="1"/>
      <c r="AB3101" s="1"/>
      <c r="AC3101" s="65"/>
    </row>
    <row r="3102" spans="2:29" x14ac:dyDescent="0.25">
      <c r="B3102" s="1"/>
      <c r="C3102" s="1"/>
      <c r="D3102" s="1"/>
      <c r="E3102" s="1"/>
      <c r="F3102" s="1"/>
      <c r="G3102" s="1"/>
      <c r="H3102" s="1"/>
      <c r="I3102" s="1"/>
      <c r="J3102" s="9"/>
      <c r="K3102" s="1"/>
      <c r="L3102" s="1"/>
      <c r="M3102" s="1"/>
      <c r="N3102" s="9"/>
      <c r="O3102" s="11"/>
      <c r="P3102" s="1"/>
      <c r="Q3102" s="1"/>
      <c r="R3102" s="1"/>
      <c r="S3102" s="1"/>
      <c r="T3102" s="1"/>
      <c r="U3102" s="1"/>
      <c r="V3102" s="9"/>
      <c r="W3102" s="1"/>
      <c r="X3102" s="1"/>
      <c r="Y3102" s="1"/>
      <c r="Z3102" s="1"/>
      <c r="AA3102" s="1"/>
      <c r="AB3102" s="1"/>
      <c r="AC3102" s="65"/>
    </row>
    <row r="3103" spans="2:29" x14ac:dyDescent="0.25">
      <c r="B3103" s="1"/>
      <c r="C3103" s="1"/>
      <c r="D3103" s="1"/>
      <c r="E3103" s="1"/>
      <c r="F3103" s="1"/>
      <c r="G3103" s="1"/>
      <c r="H3103" s="1"/>
      <c r="I3103" s="1"/>
      <c r="J3103" s="9"/>
      <c r="K3103" s="1"/>
      <c r="L3103" s="1"/>
      <c r="M3103" s="1"/>
      <c r="N3103" s="9"/>
      <c r="O3103" s="11"/>
      <c r="P3103" s="1"/>
      <c r="Q3103" s="1"/>
      <c r="R3103" s="1"/>
      <c r="S3103" s="1"/>
      <c r="T3103" s="1"/>
      <c r="U3103" s="1"/>
      <c r="V3103" s="9"/>
      <c r="W3103" s="1"/>
      <c r="X3103" s="1"/>
      <c r="Y3103" s="1"/>
      <c r="Z3103" s="1"/>
      <c r="AA3103" s="1"/>
      <c r="AB3103" s="1"/>
      <c r="AC3103" s="65"/>
    </row>
    <row r="3104" spans="2:29" x14ac:dyDescent="0.25">
      <c r="B3104" s="1"/>
      <c r="C3104" s="1"/>
      <c r="D3104" s="1"/>
      <c r="E3104" s="1"/>
      <c r="F3104" s="1"/>
      <c r="G3104" s="1"/>
      <c r="H3104" s="1"/>
      <c r="I3104" s="1"/>
      <c r="J3104" s="9"/>
      <c r="K3104" s="1"/>
      <c r="L3104" s="1"/>
      <c r="M3104" s="1"/>
      <c r="N3104" s="9"/>
      <c r="O3104" s="11"/>
      <c r="P3104" s="1"/>
      <c r="Q3104" s="1"/>
      <c r="R3104" s="1"/>
      <c r="S3104" s="1"/>
      <c r="T3104" s="1"/>
      <c r="U3104" s="1"/>
      <c r="V3104" s="9"/>
      <c r="W3104" s="1"/>
      <c r="X3104" s="1"/>
      <c r="Y3104" s="1"/>
      <c r="Z3104" s="1"/>
      <c r="AA3104" s="1"/>
      <c r="AB3104" s="1"/>
      <c r="AC3104" s="65"/>
    </row>
    <row r="3105" spans="2:29" x14ac:dyDescent="0.25">
      <c r="B3105" s="1"/>
      <c r="C3105" s="1"/>
      <c r="D3105" s="1"/>
      <c r="E3105" s="1"/>
      <c r="F3105" s="1"/>
      <c r="G3105" s="1"/>
      <c r="H3105" s="1"/>
      <c r="I3105" s="1"/>
      <c r="J3105" s="9"/>
      <c r="K3105" s="1"/>
      <c r="L3105" s="1"/>
      <c r="M3105" s="1"/>
      <c r="N3105" s="9"/>
      <c r="O3105" s="11"/>
      <c r="P3105" s="1"/>
      <c r="Q3105" s="1"/>
      <c r="R3105" s="1"/>
      <c r="S3105" s="1"/>
      <c r="T3105" s="1"/>
      <c r="U3105" s="1"/>
      <c r="V3105" s="9"/>
      <c r="W3105" s="1"/>
      <c r="X3105" s="1"/>
      <c r="Y3105" s="1"/>
      <c r="Z3105" s="1"/>
      <c r="AA3105" s="1"/>
      <c r="AB3105" s="1"/>
      <c r="AC3105" s="65"/>
    </row>
    <row r="3106" spans="2:29" x14ac:dyDescent="0.25">
      <c r="B3106" s="1"/>
      <c r="C3106" s="1"/>
      <c r="D3106" s="1"/>
      <c r="E3106" s="1"/>
      <c r="F3106" s="1"/>
      <c r="G3106" s="1"/>
      <c r="H3106" s="1"/>
      <c r="I3106" s="1"/>
      <c r="J3106" s="9"/>
      <c r="K3106" s="1"/>
      <c r="L3106" s="1"/>
      <c r="M3106" s="1"/>
      <c r="N3106" s="9"/>
      <c r="O3106" s="11"/>
      <c r="P3106" s="1"/>
      <c r="Q3106" s="1"/>
      <c r="R3106" s="1"/>
      <c r="S3106" s="1"/>
      <c r="T3106" s="1"/>
      <c r="U3106" s="1"/>
      <c r="V3106" s="9"/>
      <c r="W3106" s="1"/>
      <c r="X3106" s="1"/>
      <c r="Y3106" s="1"/>
      <c r="Z3106" s="1"/>
      <c r="AA3106" s="1"/>
      <c r="AB3106" s="1"/>
      <c r="AC3106" s="65"/>
    </row>
    <row r="3107" spans="2:29" x14ac:dyDescent="0.25">
      <c r="B3107" s="1"/>
      <c r="C3107" s="1"/>
      <c r="D3107" s="1"/>
      <c r="E3107" s="1"/>
      <c r="F3107" s="1"/>
      <c r="G3107" s="1"/>
      <c r="H3107" s="1"/>
      <c r="I3107" s="1"/>
      <c r="J3107" s="9"/>
      <c r="K3107" s="1"/>
      <c r="L3107" s="1"/>
      <c r="M3107" s="1"/>
      <c r="N3107" s="9"/>
      <c r="O3107" s="11"/>
      <c r="P3107" s="1"/>
      <c r="Q3107" s="1"/>
      <c r="R3107" s="1"/>
      <c r="S3107" s="1"/>
      <c r="T3107" s="1"/>
      <c r="U3107" s="1"/>
      <c r="V3107" s="9"/>
      <c r="W3107" s="1"/>
      <c r="X3107" s="1"/>
      <c r="Y3107" s="1"/>
      <c r="Z3107" s="1"/>
      <c r="AA3107" s="1"/>
      <c r="AB3107" s="1"/>
      <c r="AC3107" s="65"/>
    </row>
    <row r="3108" spans="2:29" x14ac:dyDescent="0.25">
      <c r="B3108" s="1"/>
      <c r="C3108" s="1"/>
      <c r="D3108" s="1"/>
      <c r="E3108" s="1"/>
      <c r="F3108" s="1"/>
      <c r="G3108" s="1"/>
      <c r="H3108" s="1"/>
      <c r="I3108" s="1"/>
      <c r="J3108" s="9"/>
      <c r="K3108" s="1"/>
      <c r="L3108" s="1"/>
      <c r="M3108" s="1"/>
      <c r="N3108" s="9"/>
      <c r="O3108" s="11"/>
      <c r="P3108" s="1"/>
      <c r="Q3108" s="1"/>
      <c r="R3108" s="1"/>
      <c r="S3108" s="1"/>
      <c r="T3108" s="1"/>
      <c r="U3108" s="1"/>
      <c r="V3108" s="9"/>
      <c r="W3108" s="1"/>
      <c r="X3108" s="1"/>
      <c r="Y3108" s="1"/>
      <c r="Z3108" s="1"/>
      <c r="AA3108" s="1"/>
      <c r="AB3108" s="1"/>
      <c r="AC3108" s="65"/>
    </row>
    <row r="3109" spans="2:29" x14ac:dyDescent="0.25">
      <c r="B3109" s="1"/>
      <c r="C3109" s="1"/>
      <c r="D3109" s="1"/>
      <c r="E3109" s="1"/>
      <c r="F3109" s="1"/>
      <c r="G3109" s="1"/>
      <c r="H3109" s="1"/>
      <c r="I3109" s="1"/>
      <c r="J3109" s="9"/>
      <c r="K3109" s="1"/>
      <c r="L3109" s="1"/>
      <c r="M3109" s="1"/>
      <c r="N3109" s="9"/>
      <c r="O3109" s="11"/>
      <c r="P3109" s="1"/>
      <c r="Q3109" s="1"/>
      <c r="R3109" s="1"/>
      <c r="S3109" s="1"/>
      <c r="T3109" s="1"/>
      <c r="U3109" s="1"/>
      <c r="V3109" s="9"/>
      <c r="W3109" s="1"/>
      <c r="X3109" s="1"/>
      <c r="Y3109" s="1"/>
      <c r="Z3109" s="1"/>
      <c r="AA3109" s="1"/>
      <c r="AB3109" s="1"/>
      <c r="AC3109" s="65"/>
    </row>
    <row r="3110" spans="2:29" x14ac:dyDescent="0.25">
      <c r="B3110" s="1"/>
      <c r="C3110" s="1"/>
      <c r="D3110" s="1"/>
      <c r="E3110" s="1"/>
      <c r="F3110" s="1"/>
      <c r="G3110" s="1"/>
      <c r="H3110" s="1"/>
      <c r="I3110" s="1"/>
      <c r="J3110" s="9"/>
      <c r="K3110" s="1"/>
      <c r="L3110" s="1"/>
      <c r="M3110" s="1"/>
      <c r="N3110" s="9"/>
      <c r="O3110" s="11"/>
      <c r="P3110" s="1"/>
      <c r="Q3110" s="1"/>
      <c r="R3110" s="1"/>
      <c r="S3110" s="1"/>
      <c r="T3110" s="1"/>
      <c r="U3110" s="1"/>
      <c r="V3110" s="9"/>
      <c r="W3110" s="1"/>
      <c r="X3110" s="1"/>
      <c r="Y3110" s="1"/>
      <c r="Z3110" s="1"/>
      <c r="AA3110" s="1"/>
      <c r="AB3110" s="1"/>
      <c r="AC3110" s="65"/>
    </row>
    <row r="3111" spans="2:29" x14ac:dyDescent="0.25">
      <c r="B3111" s="1"/>
      <c r="C3111" s="1"/>
      <c r="D3111" s="1"/>
      <c r="E3111" s="1"/>
      <c r="F3111" s="1"/>
      <c r="G3111" s="1"/>
      <c r="H3111" s="1"/>
      <c r="I3111" s="1"/>
      <c r="J3111" s="9"/>
      <c r="K3111" s="1"/>
      <c r="L3111" s="1"/>
      <c r="M3111" s="1"/>
      <c r="N3111" s="9"/>
      <c r="O3111" s="11"/>
      <c r="P3111" s="1"/>
      <c r="Q3111" s="1"/>
      <c r="R3111" s="1"/>
      <c r="S3111" s="1"/>
      <c r="T3111" s="1"/>
      <c r="U3111" s="1"/>
      <c r="V3111" s="9"/>
      <c r="W3111" s="1"/>
      <c r="X3111" s="1"/>
      <c r="Y3111" s="1"/>
      <c r="Z3111" s="1"/>
      <c r="AA3111" s="1"/>
      <c r="AB3111" s="1"/>
      <c r="AC3111" s="65"/>
    </row>
    <row r="3112" spans="2:29" x14ac:dyDescent="0.25">
      <c r="B3112" s="1"/>
      <c r="C3112" s="1"/>
      <c r="D3112" s="1"/>
      <c r="E3112" s="1"/>
      <c r="F3112" s="1"/>
      <c r="G3112" s="1"/>
      <c r="H3112" s="1"/>
      <c r="I3112" s="1"/>
      <c r="J3112" s="9"/>
      <c r="K3112" s="1"/>
      <c r="L3112" s="1"/>
      <c r="M3112" s="1"/>
      <c r="N3112" s="9"/>
      <c r="O3112" s="11"/>
      <c r="P3112" s="1"/>
      <c r="Q3112" s="1"/>
      <c r="R3112" s="1"/>
      <c r="S3112" s="1"/>
      <c r="T3112" s="1"/>
      <c r="U3112" s="1"/>
      <c r="V3112" s="9"/>
      <c r="W3112" s="1"/>
      <c r="X3112" s="1"/>
      <c r="Y3112" s="1"/>
      <c r="Z3112" s="1"/>
      <c r="AA3112" s="1"/>
      <c r="AB3112" s="1"/>
      <c r="AC3112" s="65"/>
    </row>
    <row r="3113" spans="2:29" x14ac:dyDescent="0.25">
      <c r="B3113" s="1"/>
      <c r="C3113" s="1"/>
      <c r="D3113" s="1"/>
      <c r="E3113" s="1"/>
      <c r="F3113" s="1"/>
      <c r="G3113" s="1"/>
      <c r="H3113" s="1"/>
      <c r="I3113" s="1"/>
      <c r="J3113" s="9"/>
      <c r="K3113" s="1"/>
      <c r="L3113" s="1"/>
      <c r="M3113" s="1"/>
      <c r="N3113" s="9"/>
      <c r="O3113" s="11"/>
      <c r="P3113" s="1"/>
      <c r="Q3113" s="1"/>
      <c r="R3113" s="1"/>
      <c r="S3113" s="1"/>
      <c r="T3113" s="1"/>
      <c r="U3113" s="1"/>
      <c r="V3113" s="9"/>
      <c r="W3113" s="1"/>
      <c r="X3113" s="1"/>
      <c r="Y3113" s="1"/>
      <c r="Z3113" s="1"/>
      <c r="AA3113" s="1"/>
      <c r="AB3113" s="1"/>
      <c r="AC3113" s="65"/>
    </row>
    <row r="3114" spans="2:29" x14ac:dyDescent="0.25">
      <c r="B3114" s="1"/>
      <c r="C3114" s="1"/>
      <c r="D3114" s="1"/>
      <c r="E3114" s="1"/>
      <c r="F3114" s="1"/>
      <c r="G3114" s="1"/>
      <c r="H3114" s="1"/>
      <c r="I3114" s="1"/>
      <c r="J3114" s="9"/>
      <c r="K3114" s="1"/>
      <c r="L3114" s="1"/>
      <c r="M3114" s="1"/>
      <c r="N3114" s="9"/>
      <c r="O3114" s="11"/>
      <c r="P3114" s="1"/>
      <c r="Q3114" s="1"/>
      <c r="R3114" s="1"/>
      <c r="S3114" s="1"/>
      <c r="T3114" s="1"/>
      <c r="U3114" s="1"/>
      <c r="V3114" s="9"/>
      <c r="W3114" s="1"/>
      <c r="X3114" s="1"/>
      <c r="Y3114" s="1"/>
      <c r="Z3114" s="1"/>
      <c r="AA3114" s="1"/>
      <c r="AB3114" s="1"/>
      <c r="AC3114" s="65"/>
    </row>
    <row r="3115" spans="2:29" x14ac:dyDescent="0.25">
      <c r="B3115" s="1"/>
      <c r="C3115" s="1"/>
      <c r="D3115" s="1"/>
      <c r="E3115" s="1"/>
      <c r="F3115" s="1"/>
      <c r="G3115" s="1"/>
      <c r="H3115" s="1"/>
      <c r="I3115" s="1"/>
      <c r="J3115" s="9"/>
      <c r="K3115" s="1"/>
      <c r="L3115" s="1"/>
      <c r="M3115" s="1"/>
      <c r="N3115" s="9"/>
      <c r="O3115" s="11"/>
      <c r="P3115" s="1"/>
      <c r="Q3115" s="1"/>
      <c r="R3115" s="1"/>
      <c r="S3115" s="1"/>
      <c r="T3115" s="1"/>
      <c r="U3115" s="1"/>
      <c r="V3115" s="9"/>
      <c r="W3115" s="1"/>
      <c r="X3115" s="1"/>
      <c r="Y3115" s="1"/>
      <c r="Z3115" s="1"/>
      <c r="AA3115" s="1"/>
      <c r="AB3115" s="1"/>
      <c r="AC3115" s="65"/>
    </row>
    <row r="3116" spans="2:29" x14ac:dyDescent="0.25">
      <c r="B3116" s="1"/>
      <c r="C3116" s="1"/>
      <c r="D3116" s="1"/>
      <c r="E3116" s="1"/>
      <c r="F3116" s="1"/>
      <c r="G3116" s="1"/>
      <c r="H3116" s="1"/>
      <c r="I3116" s="1"/>
      <c r="J3116" s="9"/>
      <c r="K3116" s="1"/>
      <c r="L3116" s="1"/>
      <c r="M3116" s="1"/>
      <c r="N3116" s="9"/>
      <c r="O3116" s="11"/>
      <c r="P3116" s="1"/>
      <c r="Q3116" s="1"/>
      <c r="R3116" s="1"/>
      <c r="S3116" s="1"/>
      <c r="T3116" s="1"/>
      <c r="U3116" s="1"/>
      <c r="V3116" s="9"/>
      <c r="W3116" s="1"/>
      <c r="X3116" s="1"/>
      <c r="Y3116" s="1"/>
      <c r="Z3116" s="1"/>
      <c r="AA3116" s="1"/>
      <c r="AB3116" s="1"/>
      <c r="AC3116" s="65"/>
    </row>
    <row r="3117" spans="2:29" x14ac:dyDescent="0.25">
      <c r="B3117" s="1"/>
      <c r="C3117" s="1"/>
      <c r="D3117" s="1"/>
      <c r="E3117" s="1"/>
      <c r="F3117" s="1"/>
      <c r="G3117" s="1"/>
      <c r="H3117" s="1"/>
      <c r="I3117" s="1"/>
      <c r="J3117" s="9"/>
      <c r="K3117" s="1"/>
      <c r="L3117" s="1"/>
      <c r="M3117" s="1"/>
      <c r="N3117" s="9"/>
      <c r="O3117" s="11"/>
      <c r="P3117" s="1"/>
      <c r="Q3117" s="1"/>
      <c r="R3117" s="1"/>
      <c r="S3117" s="1"/>
      <c r="T3117" s="1"/>
      <c r="U3117" s="1"/>
      <c r="V3117" s="9"/>
      <c r="W3117" s="1"/>
      <c r="X3117" s="1"/>
      <c r="Y3117" s="1"/>
      <c r="Z3117" s="1"/>
      <c r="AA3117" s="1"/>
      <c r="AB3117" s="1"/>
      <c r="AC3117" s="65"/>
    </row>
    <row r="3118" spans="2:29" x14ac:dyDescent="0.25">
      <c r="B3118" s="1"/>
      <c r="C3118" s="1"/>
      <c r="D3118" s="1"/>
      <c r="E3118" s="1"/>
      <c r="F3118" s="1"/>
      <c r="G3118" s="1"/>
      <c r="H3118" s="1"/>
      <c r="I3118" s="1"/>
      <c r="J3118" s="9"/>
      <c r="K3118" s="1"/>
      <c r="L3118" s="1"/>
      <c r="M3118" s="1"/>
      <c r="N3118" s="9"/>
      <c r="O3118" s="11"/>
      <c r="P3118" s="1"/>
      <c r="Q3118" s="1"/>
      <c r="R3118" s="1"/>
      <c r="S3118" s="1"/>
      <c r="T3118" s="1"/>
      <c r="U3118" s="1"/>
      <c r="V3118" s="9"/>
      <c r="W3118" s="1"/>
      <c r="X3118" s="1"/>
      <c r="Y3118" s="1"/>
      <c r="Z3118" s="1"/>
      <c r="AA3118" s="1"/>
      <c r="AB3118" s="1"/>
      <c r="AC3118" s="65"/>
    </row>
    <row r="3119" spans="2:29" x14ac:dyDescent="0.25">
      <c r="B3119" s="1"/>
      <c r="C3119" s="1"/>
      <c r="D3119" s="1"/>
      <c r="E3119" s="1"/>
      <c r="F3119" s="1"/>
      <c r="G3119" s="1"/>
      <c r="H3119" s="1"/>
      <c r="I3119" s="1"/>
      <c r="J3119" s="9"/>
      <c r="K3119" s="1"/>
      <c r="L3119" s="1"/>
      <c r="M3119" s="1"/>
      <c r="N3119" s="9"/>
      <c r="O3119" s="11"/>
      <c r="P3119" s="1"/>
      <c r="Q3119" s="1"/>
      <c r="R3119" s="1"/>
      <c r="S3119" s="1"/>
      <c r="T3119" s="1"/>
      <c r="U3119" s="1"/>
      <c r="V3119" s="9"/>
      <c r="W3119" s="1"/>
      <c r="X3119" s="1"/>
      <c r="Y3119" s="1"/>
      <c r="Z3119" s="1"/>
      <c r="AA3119" s="1"/>
      <c r="AB3119" s="1"/>
      <c r="AC3119" s="65"/>
    </row>
    <row r="3120" spans="2:29" x14ac:dyDescent="0.25">
      <c r="B3120" s="1"/>
      <c r="C3120" s="1"/>
      <c r="D3120" s="1"/>
      <c r="E3120" s="1"/>
      <c r="F3120" s="1"/>
      <c r="G3120" s="1"/>
      <c r="H3120" s="1"/>
      <c r="I3120" s="1"/>
      <c r="J3120" s="9"/>
      <c r="K3120" s="1"/>
      <c r="L3120" s="1"/>
      <c r="M3120" s="1"/>
      <c r="N3120" s="9"/>
      <c r="O3120" s="11"/>
      <c r="P3120" s="1"/>
      <c r="Q3120" s="1"/>
      <c r="R3120" s="1"/>
      <c r="S3120" s="1"/>
      <c r="T3120" s="1"/>
      <c r="U3120" s="1"/>
      <c r="V3120" s="9"/>
      <c r="W3120" s="1"/>
      <c r="X3120" s="1"/>
      <c r="Y3120" s="1"/>
      <c r="Z3120" s="1"/>
      <c r="AA3120" s="1"/>
      <c r="AB3120" s="1"/>
      <c r="AC3120" s="65"/>
    </row>
    <row r="3121" spans="2:29" x14ac:dyDescent="0.25">
      <c r="B3121" s="1"/>
      <c r="C3121" s="1"/>
      <c r="D3121" s="1"/>
      <c r="E3121" s="1"/>
      <c r="F3121" s="1"/>
      <c r="G3121" s="1"/>
      <c r="H3121" s="1"/>
      <c r="I3121" s="1"/>
      <c r="J3121" s="9"/>
      <c r="K3121" s="1"/>
      <c r="L3121" s="1"/>
      <c r="M3121" s="1"/>
      <c r="N3121" s="9"/>
      <c r="O3121" s="11"/>
      <c r="P3121" s="1"/>
      <c r="Q3121" s="1"/>
      <c r="R3121" s="1"/>
      <c r="S3121" s="1"/>
      <c r="T3121" s="1"/>
      <c r="U3121" s="1"/>
      <c r="V3121" s="9"/>
      <c r="W3121" s="1"/>
      <c r="X3121" s="1"/>
      <c r="Y3121" s="1"/>
      <c r="Z3121" s="1"/>
      <c r="AA3121" s="1"/>
      <c r="AB3121" s="1"/>
      <c r="AC3121" s="65"/>
    </row>
    <row r="3122" spans="2:29" x14ac:dyDescent="0.25">
      <c r="B3122" s="1"/>
      <c r="C3122" s="1"/>
      <c r="D3122" s="1"/>
      <c r="E3122" s="1"/>
      <c r="F3122" s="1"/>
      <c r="G3122" s="1"/>
      <c r="H3122" s="1"/>
      <c r="I3122" s="1"/>
      <c r="J3122" s="9"/>
      <c r="K3122" s="1"/>
      <c r="L3122" s="1"/>
      <c r="M3122" s="1"/>
      <c r="N3122" s="9"/>
      <c r="O3122" s="11"/>
      <c r="P3122" s="1"/>
      <c r="Q3122" s="1"/>
      <c r="R3122" s="1"/>
      <c r="S3122" s="1"/>
      <c r="T3122" s="1"/>
      <c r="U3122" s="1"/>
      <c r="V3122" s="9"/>
      <c r="W3122" s="1"/>
      <c r="X3122" s="1"/>
      <c r="Y3122" s="1"/>
      <c r="Z3122" s="1"/>
      <c r="AA3122" s="1"/>
      <c r="AB3122" s="1"/>
      <c r="AC3122" s="65"/>
    </row>
    <row r="3123" spans="2:29" x14ac:dyDescent="0.25">
      <c r="B3123" s="1"/>
      <c r="C3123" s="1"/>
      <c r="D3123" s="1"/>
      <c r="E3123" s="1"/>
      <c r="F3123" s="1"/>
      <c r="G3123" s="1"/>
      <c r="H3123" s="1"/>
      <c r="I3123" s="1"/>
      <c r="J3123" s="9"/>
      <c r="K3123" s="1"/>
      <c r="L3123" s="1"/>
      <c r="M3123" s="1"/>
      <c r="N3123" s="9"/>
      <c r="O3123" s="11"/>
      <c r="P3123" s="1"/>
      <c r="Q3123" s="1"/>
      <c r="R3123" s="1"/>
      <c r="S3123" s="1"/>
      <c r="T3123" s="1"/>
      <c r="U3123" s="1"/>
      <c r="V3123" s="9"/>
      <c r="W3123" s="1"/>
      <c r="X3123" s="1"/>
      <c r="Y3123" s="1"/>
      <c r="Z3123" s="1"/>
      <c r="AA3123" s="1"/>
      <c r="AB3123" s="1"/>
      <c r="AC3123" s="65"/>
    </row>
    <row r="3124" spans="2:29" x14ac:dyDescent="0.25">
      <c r="B3124" s="1"/>
      <c r="C3124" s="1"/>
      <c r="D3124" s="1"/>
      <c r="E3124" s="1"/>
      <c r="F3124" s="1"/>
      <c r="G3124" s="1"/>
      <c r="H3124" s="1"/>
      <c r="I3124" s="1"/>
      <c r="J3124" s="9"/>
      <c r="K3124" s="1"/>
      <c r="L3124" s="1"/>
      <c r="M3124" s="1"/>
      <c r="N3124" s="9"/>
      <c r="O3124" s="11"/>
      <c r="P3124" s="1"/>
      <c r="Q3124" s="1"/>
      <c r="R3124" s="1"/>
      <c r="S3124" s="1"/>
      <c r="T3124" s="1"/>
      <c r="U3124" s="1"/>
      <c r="V3124" s="9"/>
      <c r="W3124" s="1"/>
      <c r="X3124" s="1"/>
      <c r="Y3124" s="1"/>
      <c r="Z3124" s="1"/>
      <c r="AA3124" s="1"/>
      <c r="AB3124" s="1"/>
      <c r="AC3124" s="65"/>
    </row>
    <row r="3125" spans="2:29" x14ac:dyDescent="0.25">
      <c r="B3125" s="1"/>
      <c r="C3125" s="1"/>
      <c r="D3125" s="1"/>
      <c r="E3125" s="1"/>
      <c r="F3125" s="1"/>
      <c r="G3125" s="1"/>
      <c r="H3125" s="1"/>
      <c r="I3125" s="1"/>
      <c r="J3125" s="9"/>
      <c r="K3125" s="1"/>
      <c r="L3125" s="1"/>
      <c r="M3125" s="1"/>
      <c r="N3125" s="9"/>
      <c r="O3125" s="11"/>
      <c r="P3125" s="1"/>
      <c r="Q3125" s="1"/>
      <c r="R3125" s="1"/>
      <c r="S3125" s="1"/>
      <c r="T3125" s="1"/>
      <c r="U3125" s="1"/>
      <c r="V3125" s="9"/>
      <c r="W3125" s="1"/>
      <c r="X3125" s="1"/>
      <c r="Y3125" s="1"/>
      <c r="Z3125" s="1"/>
      <c r="AA3125" s="1"/>
      <c r="AB3125" s="1"/>
      <c r="AC3125" s="65"/>
    </row>
    <row r="3126" spans="2:29" x14ac:dyDescent="0.25">
      <c r="B3126" s="1"/>
      <c r="C3126" s="1"/>
      <c r="D3126" s="1"/>
      <c r="E3126" s="1"/>
      <c r="F3126" s="1"/>
      <c r="G3126" s="1"/>
      <c r="H3126" s="1"/>
      <c r="I3126" s="1"/>
      <c r="J3126" s="9"/>
      <c r="K3126" s="1"/>
      <c r="L3126" s="1"/>
      <c r="M3126" s="1"/>
      <c r="N3126" s="9"/>
      <c r="O3126" s="11"/>
      <c r="P3126" s="1"/>
      <c r="Q3126" s="1"/>
      <c r="R3126" s="1"/>
      <c r="S3126" s="1"/>
      <c r="T3126" s="1"/>
      <c r="U3126" s="1"/>
      <c r="V3126" s="9"/>
      <c r="W3126" s="1"/>
      <c r="X3126" s="1"/>
      <c r="Y3126" s="1"/>
      <c r="Z3126" s="1"/>
      <c r="AA3126" s="1"/>
      <c r="AB3126" s="1"/>
      <c r="AC3126" s="65"/>
    </row>
    <row r="3127" spans="2:29" x14ac:dyDescent="0.25">
      <c r="B3127" s="1"/>
      <c r="C3127" s="1"/>
      <c r="D3127" s="1"/>
      <c r="E3127" s="1"/>
      <c r="F3127" s="1"/>
      <c r="G3127" s="1"/>
      <c r="H3127" s="1"/>
      <c r="I3127" s="1"/>
      <c r="J3127" s="9"/>
      <c r="K3127" s="1"/>
      <c r="L3127" s="1"/>
      <c r="M3127" s="1"/>
      <c r="N3127" s="9"/>
      <c r="O3127" s="11"/>
      <c r="P3127" s="1"/>
      <c r="Q3127" s="1"/>
      <c r="R3127" s="1"/>
      <c r="S3127" s="1"/>
      <c r="T3127" s="1"/>
      <c r="U3127" s="1"/>
      <c r="V3127" s="9"/>
      <c r="W3127" s="1"/>
      <c r="X3127" s="1"/>
      <c r="Y3127" s="1"/>
      <c r="Z3127" s="1"/>
      <c r="AA3127" s="1"/>
      <c r="AB3127" s="1"/>
      <c r="AC3127" s="65"/>
    </row>
    <row r="3128" spans="2:29" x14ac:dyDescent="0.25">
      <c r="B3128" s="1"/>
      <c r="C3128" s="1"/>
      <c r="D3128" s="1"/>
      <c r="E3128" s="1"/>
      <c r="F3128" s="1"/>
      <c r="G3128" s="1"/>
      <c r="H3128" s="1"/>
      <c r="I3128" s="1"/>
      <c r="J3128" s="9"/>
      <c r="K3128" s="1"/>
      <c r="L3128" s="1"/>
      <c r="M3128" s="1"/>
      <c r="N3128" s="9"/>
      <c r="O3128" s="11"/>
      <c r="P3128" s="1"/>
      <c r="Q3128" s="1"/>
      <c r="R3128" s="1"/>
      <c r="S3128" s="1"/>
      <c r="T3128" s="1"/>
      <c r="U3128" s="1"/>
      <c r="V3128" s="9"/>
      <c r="W3128" s="1"/>
      <c r="X3128" s="1"/>
      <c r="Y3128" s="1"/>
      <c r="Z3128" s="1"/>
      <c r="AA3128" s="1"/>
      <c r="AB3128" s="1"/>
      <c r="AC3128" s="65"/>
    </row>
    <row r="3129" spans="2:29" x14ac:dyDescent="0.25">
      <c r="B3129" s="1"/>
      <c r="C3129" s="1"/>
      <c r="D3129" s="1"/>
      <c r="E3129" s="1"/>
      <c r="F3129" s="1"/>
      <c r="G3129" s="1"/>
      <c r="H3129" s="1"/>
      <c r="I3129" s="1"/>
      <c r="J3129" s="9"/>
      <c r="K3129" s="1"/>
      <c r="L3129" s="1"/>
      <c r="M3129" s="1"/>
      <c r="N3129" s="9"/>
      <c r="O3129" s="11"/>
      <c r="P3129" s="1"/>
      <c r="Q3129" s="1"/>
      <c r="R3129" s="1"/>
      <c r="S3129" s="1"/>
      <c r="T3129" s="1"/>
      <c r="U3129" s="1"/>
      <c r="V3129" s="9"/>
      <c r="W3129" s="1"/>
      <c r="X3129" s="1"/>
      <c r="Y3129" s="1"/>
      <c r="Z3129" s="1"/>
      <c r="AA3129" s="1"/>
      <c r="AB3129" s="1"/>
      <c r="AC3129" s="65"/>
    </row>
    <row r="3130" spans="2:29" x14ac:dyDescent="0.25">
      <c r="B3130" s="1"/>
      <c r="C3130" s="1"/>
      <c r="D3130" s="1"/>
      <c r="E3130" s="1"/>
      <c r="F3130" s="1"/>
      <c r="G3130" s="1"/>
      <c r="H3130" s="1"/>
      <c r="I3130" s="1"/>
      <c r="J3130" s="9"/>
      <c r="K3130" s="1"/>
      <c r="L3130" s="1"/>
      <c r="M3130" s="1"/>
      <c r="N3130" s="9"/>
      <c r="O3130" s="11"/>
      <c r="P3130" s="1"/>
      <c r="Q3130" s="1"/>
      <c r="R3130" s="1"/>
      <c r="S3130" s="1"/>
      <c r="T3130" s="1"/>
      <c r="U3130" s="1"/>
      <c r="V3130" s="9"/>
      <c r="W3130" s="1"/>
      <c r="X3130" s="1"/>
      <c r="Y3130" s="1"/>
      <c r="Z3130" s="1"/>
      <c r="AA3130" s="1"/>
      <c r="AB3130" s="1"/>
      <c r="AC3130" s="65"/>
    </row>
    <row r="3131" spans="2:29" x14ac:dyDescent="0.25">
      <c r="B3131" s="1"/>
      <c r="C3131" s="1"/>
      <c r="D3131" s="1"/>
      <c r="E3131" s="1"/>
      <c r="F3131" s="1"/>
      <c r="G3131" s="1"/>
      <c r="H3131" s="1"/>
      <c r="I3131" s="1"/>
      <c r="J3131" s="9"/>
      <c r="K3131" s="1"/>
      <c r="L3131" s="1"/>
      <c r="M3131" s="1"/>
      <c r="N3131" s="9"/>
      <c r="O3131" s="11"/>
      <c r="P3131" s="1"/>
      <c r="Q3131" s="1"/>
      <c r="R3131" s="1"/>
      <c r="S3131" s="1"/>
      <c r="T3131" s="1"/>
      <c r="U3131" s="1"/>
      <c r="V3131" s="9"/>
      <c r="W3131" s="1"/>
      <c r="X3131" s="1"/>
      <c r="Y3131" s="1"/>
      <c r="Z3131" s="1"/>
      <c r="AA3131" s="1"/>
      <c r="AB3131" s="1"/>
      <c r="AC3131" s="65"/>
    </row>
    <row r="3132" spans="2:29" x14ac:dyDescent="0.25">
      <c r="B3132" s="1"/>
      <c r="C3132" s="1"/>
      <c r="D3132" s="1"/>
      <c r="E3132" s="1"/>
      <c r="F3132" s="1"/>
      <c r="G3132" s="1"/>
      <c r="H3132" s="1"/>
      <c r="I3132" s="1"/>
      <c r="J3132" s="9"/>
      <c r="K3132" s="1"/>
      <c r="L3132" s="1"/>
      <c r="M3132" s="1"/>
      <c r="N3132" s="9"/>
      <c r="O3132" s="11"/>
      <c r="P3132" s="1"/>
      <c r="Q3132" s="1"/>
      <c r="R3132" s="1"/>
      <c r="S3132" s="1"/>
      <c r="T3132" s="1"/>
      <c r="U3132" s="1"/>
      <c r="V3132" s="9"/>
      <c r="W3132" s="1"/>
      <c r="X3132" s="1"/>
      <c r="Y3132" s="1"/>
      <c r="Z3132" s="1"/>
      <c r="AA3132" s="1"/>
      <c r="AB3132" s="1"/>
      <c r="AC3132" s="65"/>
    </row>
    <row r="3133" spans="2:29" x14ac:dyDescent="0.25">
      <c r="B3133" s="1"/>
      <c r="C3133" s="1"/>
      <c r="D3133" s="1"/>
      <c r="E3133" s="1"/>
      <c r="F3133" s="1"/>
      <c r="G3133" s="1"/>
      <c r="H3133" s="1"/>
      <c r="I3133" s="1"/>
      <c r="J3133" s="9"/>
      <c r="K3133" s="1"/>
      <c r="L3133" s="1"/>
      <c r="M3133" s="1"/>
      <c r="N3133" s="9"/>
      <c r="O3133" s="11"/>
      <c r="P3133" s="1"/>
      <c r="Q3133" s="1"/>
      <c r="R3133" s="1"/>
      <c r="S3133" s="1"/>
      <c r="T3133" s="1"/>
      <c r="U3133" s="1"/>
      <c r="V3133" s="9"/>
      <c r="W3133" s="1"/>
      <c r="X3133" s="1"/>
      <c r="Y3133" s="1"/>
      <c r="Z3133" s="1"/>
      <c r="AA3133" s="1"/>
      <c r="AB3133" s="1"/>
      <c r="AC3133" s="65"/>
    </row>
    <row r="3134" spans="2:29" x14ac:dyDescent="0.25">
      <c r="B3134" s="1"/>
      <c r="C3134" s="1"/>
      <c r="D3134" s="1"/>
      <c r="E3134" s="1"/>
      <c r="F3134" s="1"/>
      <c r="G3134" s="1"/>
      <c r="H3134" s="1"/>
      <c r="I3134" s="1"/>
      <c r="J3134" s="9"/>
      <c r="K3134" s="1"/>
      <c r="L3134" s="1"/>
      <c r="M3134" s="1"/>
      <c r="N3134" s="9"/>
      <c r="O3134" s="11"/>
      <c r="P3134" s="1"/>
      <c r="Q3134" s="1"/>
      <c r="R3134" s="1"/>
      <c r="S3134" s="1"/>
      <c r="T3134" s="1"/>
      <c r="U3134" s="1"/>
      <c r="V3134" s="9"/>
      <c r="W3134" s="1"/>
      <c r="X3134" s="1"/>
      <c r="Y3134" s="1"/>
      <c r="Z3134" s="1"/>
      <c r="AA3134" s="1"/>
      <c r="AB3134" s="1"/>
      <c r="AC3134" s="65"/>
    </row>
    <row r="3135" spans="2:29" x14ac:dyDescent="0.25">
      <c r="B3135" s="1"/>
      <c r="C3135" s="1"/>
      <c r="D3135" s="1"/>
      <c r="E3135" s="1"/>
      <c r="F3135" s="1"/>
      <c r="G3135" s="1"/>
      <c r="H3135" s="1"/>
      <c r="I3135" s="1"/>
      <c r="J3135" s="9"/>
      <c r="K3135" s="1"/>
      <c r="L3135" s="1"/>
      <c r="M3135" s="1"/>
      <c r="N3135" s="9"/>
      <c r="O3135" s="11"/>
      <c r="P3135" s="1"/>
      <c r="Q3135" s="1"/>
      <c r="R3135" s="1"/>
      <c r="S3135" s="1"/>
      <c r="T3135" s="1"/>
      <c r="U3135" s="1"/>
      <c r="V3135" s="9"/>
      <c r="W3135" s="1"/>
      <c r="X3135" s="1"/>
      <c r="Y3135" s="1"/>
      <c r="Z3135" s="1"/>
      <c r="AA3135" s="1"/>
      <c r="AB3135" s="1"/>
      <c r="AC3135" s="65"/>
    </row>
    <row r="3136" spans="2:29" x14ac:dyDescent="0.25">
      <c r="B3136" s="1"/>
      <c r="C3136" s="1"/>
      <c r="D3136" s="1"/>
      <c r="E3136" s="1"/>
      <c r="F3136" s="1"/>
      <c r="G3136" s="1"/>
      <c r="H3136" s="1"/>
      <c r="I3136" s="1"/>
      <c r="J3136" s="9"/>
      <c r="K3136" s="1"/>
      <c r="L3136" s="1"/>
      <c r="M3136" s="1"/>
      <c r="N3136" s="9"/>
      <c r="O3136" s="11"/>
      <c r="P3136" s="1"/>
      <c r="Q3136" s="1"/>
      <c r="R3136" s="1"/>
      <c r="S3136" s="1"/>
      <c r="T3136" s="1"/>
      <c r="U3136" s="1"/>
      <c r="V3136" s="9"/>
      <c r="W3136" s="1"/>
      <c r="X3136" s="1"/>
      <c r="Y3136" s="1"/>
      <c r="Z3136" s="1"/>
      <c r="AA3136" s="1"/>
      <c r="AB3136" s="1"/>
      <c r="AC3136" s="65"/>
    </row>
    <row r="3137" spans="2:29" x14ac:dyDescent="0.25">
      <c r="B3137" s="1"/>
      <c r="C3137" s="1"/>
      <c r="D3137" s="1"/>
      <c r="E3137" s="1"/>
      <c r="F3137" s="1"/>
      <c r="G3137" s="1"/>
      <c r="H3137" s="1"/>
      <c r="I3137" s="1"/>
      <c r="J3137" s="9"/>
      <c r="K3137" s="1"/>
      <c r="L3137" s="1"/>
      <c r="M3137" s="1"/>
      <c r="N3137" s="9"/>
      <c r="O3137" s="11"/>
      <c r="P3137" s="1"/>
      <c r="Q3137" s="1"/>
      <c r="R3137" s="1"/>
      <c r="S3137" s="1"/>
      <c r="T3137" s="1"/>
      <c r="U3137" s="1"/>
      <c r="V3137" s="9"/>
      <c r="W3137" s="1"/>
      <c r="X3137" s="1"/>
      <c r="Y3137" s="1"/>
      <c r="Z3137" s="1"/>
      <c r="AA3137" s="1"/>
      <c r="AB3137" s="1"/>
      <c r="AC3137" s="65"/>
    </row>
    <row r="3138" spans="2:29" x14ac:dyDescent="0.25">
      <c r="B3138" s="1"/>
      <c r="C3138" s="1"/>
      <c r="D3138" s="1"/>
      <c r="E3138" s="1"/>
      <c r="F3138" s="1"/>
      <c r="G3138" s="1"/>
      <c r="H3138" s="1"/>
      <c r="I3138" s="1"/>
      <c r="J3138" s="9"/>
      <c r="K3138" s="1"/>
      <c r="L3138" s="1"/>
      <c r="M3138" s="1"/>
      <c r="N3138" s="9"/>
      <c r="O3138" s="11"/>
      <c r="P3138" s="1"/>
      <c r="Q3138" s="1"/>
      <c r="R3138" s="1"/>
      <c r="S3138" s="1"/>
      <c r="T3138" s="1"/>
      <c r="U3138" s="1"/>
      <c r="V3138" s="9"/>
      <c r="W3138" s="1"/>
      <c r="X3138" s="1"/>
      <c r="Y3138" s="1"/>
      <c r="Z3138" s="1"/>
      <c r="AA3138" s="1"/>
      <c r="AB3138" s="1"/>
      <c r="AC3138" s="65"/>
    </row>
    <row r="3139" spans="2:29" x14ac:dyDescent="0.25">
      <c r="B3139" s="1"/>
      <c r="C3139" s="1"/>
      <c r="D3139" s="1"/>
      <c r="E3139" s="1"/>
      <c r="F3139" s="1"/>
      <c r="G3139" s="1"/>
      <c r="H3139" s="1"/>
      <c r="I3139" s="1"/>
      <c r="J3139" s="9"/>
      <c r="K3139" s="1"/>
      <c r="L3139" s="1"/>
      <c r="M3139" s="1"/>
      <c r="N3139" s="9"/>
      <c r="O3139" s="11"/>
      <c r="P3139" s="1"/>
      <c r="Q3139" s="1"/>
      <c r="R3139" s="1"/>
      <c r="S3139" s="1"/>
      <c r="T3139" s="1"/>
      <c r="U3139" s="1"/>
      <c r="V3139" s="9"/>
      <c r="W3139" s="1"/>
      <c r="X3139" s="1"/>
      <c r="Y3139" s="1"/>
      <c r="Z3139" s="1"/>
      <c r="AA3139" s="1"/>
      <c r="AB3139" s="1"/>
      <c r="AC3139" s="65"/>
    </row>
    <row r="3140" spans="2:29" x14ac:dyDescent="0.25">
      <c r="B3140" s="1"/>
      <c r="C3140" s="1"/>
      <c r="D3140" s="1"/>
      <c r="E3140" s="1"/>
      <c r="F3140" s="1"/>
      <c r="G3140" s="1"/>
      <c r="H3140" s="1"/>
      <c r="I3140" s="1"/>
      <c r="J3140" s="9"/>
      <c r="K3140" s="1"/>
      <c r="L3140" s="1"/>
      <c r="M3140" s="1"/>
      <c r="N3140" s="9"/>
      <c r="O3140" s="11"/>
      <c r="P3140" s="1"/>
      <c r="Q3140" s="1"/>
      <c r="R3140" s="1"/>
      <c r="S3140" s="1"/>
      <c r="T3140" s="1"/>
      <c r="U3140" s="1"/>
      <c r="V3140" s="9"/>
      <c r="W3140" s="1"/>
      <c r="X3140" s="1"/>
      <c r="Y3140" s="1"/>
      <c r="Z3140" s="1"/>
      <c r="AA3140" s="1"/>
      <c r="AB3140" s="1"/>
      <c r="AC3140" s="65"/>
    </row>
    <row r="3141" spans="2:29" x14ac:dyDescent="0.25">
      <c r="B3141" s="1"/>
      <c r="C3141" s="1"/>
      <c r="D3141" s="1"/>
      <c r="E3141" s="1"/>
      <c r="F3141" s="1"/>
      <c r="G3141" s="1"/>
      <c r="H3141" s="1"/>
      <c r="I3141" s="1"/>
      <c r="J3141" s="9"/>
      <c r="K3141" s="1"/>
      <c r="L3141" s="1"/>
      <c r="M3141" s="1"/>
      <c r="N3141" s="9"/>
      <c r="O3141" s="11"/>
      <c r="P3141" s="1"/>
      <c r="Q3141" s="1"/>
      <c r="R3141" s="1"/>
      <c r="S3141" s="1"/>
      <c r="T3141" s="1"/>
      <c r="U3141" s="1"/>
      <c r="V3141" s="9"/>
      <c r="W3141" s="1"/>
      <c r="X3141" s="1"/>
      <c r="Y3141" s="1"/>
      <c r="Z3141" s="1"/>
      <c r="AA3141" s="1"/>
      <c r="AB3141" s="1"/>
      <c r="AC3141" s="65"/>
    </row>
    <row r="3142" spans="2:29" x14ac:dyDescent="0.25">
      <c r="B3142" s="1"/>
      <c r="C3142" s="1"/>
      <c r="D3142" s="1"/>
      <c r="E3142" s="1"/>
      <c r="F3142" s="1"/>
      <c r="G3142" s="1"/>
      <c r="H3142" s="1"/>
      <c r="I3142" s="1"/>
      <c r="J3142" s="9"/>
      <c r="K3142" s="1"/>
      <c r="L3142" s="1"/>
      <c r="M3142" s="1"/>
      <c r="N3142" s="9"/>
      <c r="O3142" s="11"/>
      <c r="P3142" s="1"/>
      <c r="Q3142" s="1"/>
      <c r="R3142" s="1"/>
      <c r="S3142" s="1"/>
      <c r="T3142" s="1"/>
      <c r="U3142" s="1"/>
      <c r="V3142" s="9"/>
      <c r="W3142" s="1"/>
      <c r="X3142" s="1"/>
      <c r="Y3142" s="1"/>
      <c r="Z3142" s="1"/>
      <c r="AA3142" s="1"/>
      <c r="AB3142" s="1"/>
      <c r="AC3142" s="65"/>
    </row>
    <row r="3143" spans="2:29" x14ac:dyDescent="0.25">
      <c r="B3143" s="1"/>
      <c r="C3143" s="1"/>
      <c r="D3143" s="1"/>
      <c r="E3143" s="1"/>
      <c r="F3143" s="1"/>
      <c r="G3143" s="1"/>
      <c r="H3143" s="1"/>
      <c r="I3143" s="1"/>
      <c r="J3143" s="9"/>
      <c r="K3143" s="1"/>
      <c r="L3143" s="1"/>
      <c r="M3143" s="1"/>
      <c r="N3143" s="9"/>
      <c r="O3143" s="11"/>
      <c r="P3143" s="1"/>
      <c r="Q3143" s="1"/>
      <c r="R3143" s="1"/>
      <c r="S3143" s="1"/>
      <c r="T3143" s="1"/>
      <c r="U3143" s="1"/>
      <c r="V3143" s="9"/>
      <c r="W3143" s="1"/>
      <c r="X3143" s="1"/>
      <c r="Y3143" s="1"/>
      <c r="Z3143" s="1"/>
      <c r="AA3143" s="1"/>
      <c r="AB3143" s="1"/>
      <c r="AC3143" s="65"/>
    </row>
    <row r="3144" spans="2:29" x14ac:dyDescent="0.25">
      <c r="B3144" s="1"/>
      <c r="C3144" s="1"/>
      <c r="D3144" s="1"/>
      <c r="E3144" s="1"/>
      <c r="F3144" s="1"/>
      <c r="G3144" s="1"/>
      <c r="H3144" s="1"/>
      <c r="I3144" s="1"/>
      <c r="J3144" s="9"/>
      <c r="K3144" s="1"/>
      <c r="L3144" s="1"/>
      <c r="M3144" s="1"/>
      <c r="N3144" s="9"/>
      <c r="O3144" s="11"/>
      <c r="P3144" s="1"/>
      <c r="Q3144" s="1"/>
      <c r="R3144" s="1"/>
      <c r="S3144" s="1"/>
      <c r="T3144" s="1"/>
      <c r="U3144" s="1"/>
      <c r="V3144" s="9"/>
      <c r="W3144" s="1"/>
      <c r="X3144" s="1"/>
      <c r="Y3144" s="1"/>
      <c r="Z3144" s="1"/>
      <c r="AA3144" s="1"/>
      <c r="AB3144" s="1"/>
      <c r="AC3144" s="65"/>
    </row>
    <row r="3145" spans="2:29" x14ac:dyDescent="0.25">
      <c r="B3145" s="1"/>
      <c r="C3145" s="1"/>
      <c r="D3145" s="1"/>
      <c r="E3145" s="1"/>
      <c r="F3145" s="1"/>
      <c r="G3145" s="1"/>
      <c r="H3145" s="1"/>
      <c r="I3145" s="1"/>
      <c r="J3145" s="9"/>
      <c r="K3145" s="1"/>
      <c r="L3145" s="1"/>
      <c r="M3145" s="1"/>
      <c r="N3145" s="9"/>
      <c r="O3145" s="11"/>
      <c r="P3145" s="1"/>
      <c r="Q3145" s="1"/>
      <c r="R3145" s="1"/>
      <c r="S3145" s="1"/>
      <c r="T3145" s="1"/>
      <c r="U3145" s="1"/>
      <c r="V3145" s="9"/>
      <c r="W3145" s="1"/>
      <c r="X3145" s="1"/>
      <c r="Y3145" s="1"/>
      <c r="Z3145" s="1"/>
      <c r="AA3145" s="1"/>
      <c r="AB3145" s="1"/>
      <c r="AC3145" s="65"/>
    </row>
    <row r="3146" spans="2:29" x14ac:dyDescent="0.25">
      <c r="B3146" s="1"/>
      <c r="C3146" s="1"/>
      <c r="D3146" s="1"/>
      <c r="E3146" s="1"/>
      <c r="F3146" s="1"/>
      <c r="G3146" s="1"/>
      <c r="H3146" s="1"/>
      <c r="I3146" s="1"/>
      <c r="J3146" s="9"/>
      <c r="K3146" s="1"/>
      <c r="L3146" s="1"/>
      <c r="M3146" s="1"/>
      <c r="N3146" s="9"/>
      <c r="O3146" s="11"/>
      <c r="P3146" s="1"/>
      <c r="Q3146" s="1"/>
      <c r="R3146" s="1"/>
      <c r="S3146" s="1"/>
      <c r="T3146" s="1"/>
      <c r="U3146" s="1"/>
      <c r="V3146" s="9"/>
      <c r="W3146" s="1"/>
      <c r="X3146" s="1"/>
      <c r="Y3146" s="1"/>
      <c r="Z3146" s="1"/>
      <c r="AA3146" s="1"/>
      <c r="AB3146" s="1"/>
      <c r="AC3146" s="65"/>
    </row>
    <row r="3147" spans="2:29" x14ac:dyDescent="0.25">
      <c r="B3147" s="1"/>
      <c r="C3147" s="1"/>
      <c r="D3147" s="1"/>
      <c r="E3147" s="1"/>
      <c r="F3147" s="1"/>
      <c r="G3147" s="1"/>
      <c r="H3147" s="1"/>
      <c r="I3147" s="1"/>
      <c r="J3147" s="9"/>
      <c r="K3147" s="1"/>
      <c r="L3147" s="1"/>
      <c r="M3147" s="1"/>
      <c r="N3147" s="9"/>
      <c r="O3147" s="11"/>
      <c r="P3147" s="1"/>
      <c r="Q3147" s="1"/>
      <c r="R3147" s="1"/>
      <c r="S3147" s="1"/>
      <c r="T3147" s="1"/>
      <c r="U3147" s="1"/>
      <c r="V3147" s="9"/>
      <c r="W3147" s="1"/>
      <c r="X3147" s="1"/>
      <c r="Y3147" s="1"/>
      <c r="Z3147" s="1"/>
      <c r="AA3147" s="1"/>
      <c r="AB3147" s="1"/>
      <c r="AC3147" s="65"/>
    </row>
    <row r="3148" spans="2:29" x14ac:dyDescent="0.25">
      <c r="B3148" s="1"/>
      <c r="C3148" s="1"/>
      <c r="D3148" s="1"/>
      <c r="E3148" s="1"/>
      <c r="F3148" s="1"/>
      <c r="G3148" s="1"/>
      <c r="H3148" s="1"/>
      <c r="I3148" s="1"/>
      <c r="J3148" s="9"/>
      <c r="K3148" s="1"/>
      <c r="L3148" s="1"/>
      <c r="M3148" s="1"/>
      <c r="N3148" s="9"/>
      <c r="O3148" s="11"/>
      <c r="P3148" s="1"/>
      <c r="Q3148" s="1"/>
      <c r="R3148" s="1"/>
      <c r="S3148" s="1"/>
      <c r="T3148" s="1"/>
      <c r="U3148" s="1"/>
      <c r="V3148" s="9"/>
      <c r="W3148" s="1"/>
      <c r="X3148" s="1"/>
      <c r="Y3148" s="1"/>
      <c r="Z3148" s="1"/>
      <c r="AA3148" s="1"/>
      <c r="AB3148" s="1"/>
      <c r="AC3148" s="65"/>
    </row>
    <row r="3149" spans="2:29" x14ac:dyDescent="0.25">
      <c r="B3149" s="1"/>
      <c r="C3149" s="1"/>
      <c r="D3149" s="1"/>
      <c r="E3149" s="1"/>
      <c r="F3149" s="1"/>
      <c r="G3149" s="1"/>
      <c r="H3149" s="1"/>
      <c r="I3149" s="1"/>
      <c r="J3149" s="9"/>
      <c r="K3149" s="1"/>
      <c r="L3149" s="1"/>
      <c r="M3149" s="1"/>
      <c r="N3149" s="9"/>
      <c r="O3149" s="11"/>
      <c r="P3149" s="1"/>
      <c r="Q3149" s="1"/>
      <c r="R3149" s="1"/>
      <c r="S3149" s="1"/>
      <c r="T3149" s="1"/>
      <c r="U3149" s="1"/>
      <c r="V3149" s="9"/>
      <c r="W3149" s="1"/>
      <c r="X3149" s="1"/>
      <c r="Y3149" s="1"/>
      <c r="Z3149" s="1"/>
      <c r="AA3149" s="1"/>
      <c r="AB3149" s="1"/>
      <c r="AC3149" s="65"/>
    </row>
    <row r="3150" spans="2:29" x14ac:dyDescent="0.25">
      <c r="B3150" s="1"/>
      <c r="C3150" s="1"/>
      <c r="D3150" s="1"/>
      <c r="E3150" s="1"/>
      <c r="F3150" s="1"/>
      <c r="G3150" s="1"/>
      <c r="H3150" s="1"/>
      <c r="I3150" s="1"/>
      <c r="J3150" s="9"/>
      <c r="K3150" s="1"/>
      <c r="L3150" s="1"/>
      <c r="M3150" s="1"/>
      <c r="N3150" s="9"/>
      <c r="O3150" s="11"/>
      <c r="P3150" s="1"/>
      <c r="Q3150" s="1"/>
      <c r="R3150" s="1"/>
      <c r="S3150" s="1"/>
      <c r="T3150" s="1"/>
      <c r="U3150" s="1"/>
      <c r="V3150" s="9"/>
      <c r="W3150" s="1"/>
      <c r="X3150" s="1"/>
      <c r="Y3150" s="1"/>
      <c r="Z3150" s="1"/>
      <c r="AA3150" s="1"/>
      <c r="AB3150" s="1"/>
      <c r="AC3150" s="65"/>
    </row>
    <row r="3151" spans="2:29" x14ac:dyDescent="0.25">
      <c r="B3151" s="1"/>
      <c r="C3151" s="1"/>
      <c r="D3151" s="1"/>
      <c r="E3151" s="1"/>
      <c r="F3151" s="1"/>
      <c r="G3151" s="1"/>
      <c r="H3151" s="1"/>
      <c r="I3151" s="1"/>
      <c r="J3151" s="9"/>
      <c r="K3151" s="1"/>
      <c r="L3151" s="1"/>
      <c r="M3151" s="1"/>
      <c r="N3151" s="9"/>
      <c r="O3151" s="11"/>
      <c r="P3151" s="1"/>
      <c r="Q3151" s="1"/>
      <c r="R3151" s="1"/>
      <c r="S3151" s="1"/>
      <c r="T3151" s="1"/>
      <c r="U3151" s="1"/>
      <c r="V3151" s="9"/>
      <c r="W3151" s="1"/>
      <c r="X3151" s="1"/>
      <c r="Y3151" s="1"/>
      <c r="Z3151" s="1"/>
      <c r="AA3151" s="1"/>
      <c r="AB3151" s="1"/>
      <c r="AC3151" s="65"/>
    </row>
    <row r="3152" spans="2:29" x14ac:dyDescent="0.25">
      <c r="B3152" s="1"/>
      <c r="C3152" s="1"/>
      <c r="D3152" s="1"/>
      <c r="E3152" s="1"/>
      <c r="F3152" s="1"/>
      <c r="G3152" s="1"/>
      <c r="H3152" s="1"/>
      <c r="I3152" s="1"/>
      <c r="J3152" s="9"/>
      <c r="K3152" s="1"/>
      <c r="L3152" s="1"/>
      <c r="M3152" s="1"/>
      <c r="N3152" s="9"/>
      <c r="O3152" s="11"/>
      <c r="P3152" s="1"/>
      <c r="Q3152" s="1"/>
      <c r="R3152" s="1"/>
      <c r="S3152" s="1"/>
      <c r="T3152" s="1"/>
      <c r="U3152" s="1"/>
      <c r="V3152" s="9"/>
      <c r="W3152" s="1"/>
      <c r="X3152" s="1"/>
      <c r="Y3152" s="1"/>
      <c r="Z3152" s="1"/>
      <c r="AA3152" s="1"/>
      <c r="AB3152" s="1"/>
      <c r="AC3152" s="65"/>
    </row>
    <row r="3153" spans="2:29" x14ac:dyDescent="0.25">
      <c r="B3153" s="1"/>
      <c r="C3153" s="1"/>
      <c r="D3153" s="1"/>
      <c r="E3153" s="1"/>
      <c r="F3153" s="1"/>
      <c r="G3153" s="1"/>
      <c r="H3153" s="1"/>
      <c r="I3153" s="1"/>
      <c r="J3153" s="9"/>
      <c r="K3153" s="1"/>
      <c r="L3153" s="1"/>
      <c r="M3153" s="1"/>
      <c r="N3153" s="9"/>
      <c r="O3153" s="11"/>
      <c r="P3153" s="1"/>
      <c r="Q3153" s="1"/>
      <c r="R3153" s="1"/>
      <c r="S3153" s="1"/>
      <c r="T3153" s="1"/>
      <c r="U3153" s="1"/>
      <c r="V3153" s="9"/>
      <c r="W3153" s="1"/>
      <c r="X3153" s="1"/>
      <c r="Y3153" s="1"/>
      <c r="Z3153" s="1"/>
      <c r="AA3153" s="1"/>
      <c r="AB3153" s="1"/>
      <c r="AC3153" s="65"/>
    </row>
    <row r="3154" spans="2:29" x14ac:dyDescent="0.25">
      <c r="B3154" s="1"/>
      <c r="C3154" s="1"/>
      <c r="D3154" s="1"/>
      <c r="E3154" s="1"/>
      <c r="F3154" s="1"/>
      <c r="G3154" s="1"/>
      <c r="H3154" s="1"/>
      <c r="I3154" s="1"/>
      <c r="J3154" s="9"/>
      <c r="K3154" s="1"/>
      <c r="L3154" s="1"/>
      <c r="M3154" s="1"/>
      <c r="N3154" s="9"/>
      <c r="O3154" s="11"/>
      <c r="P3154" s="1"/>
      <c r="Q3154" s="1"/>
      <c r="R3154" s="1"/>
      <c r="S3154" s="1"/>
      <c r="T3154" s="1"/>
      <c r="U3154" s="1"/>
      <c r="V3154" s="9"/>
      <c r="W3154" s="1"/>
      <c r="X3154" s="1"/>
      <c r="Y3154" s="1"/>
      <c r="Z3154" s="1"/>
      <c r="AA3154" s="1"/>
      <c r="AB3154" s="1"/>
      <c r="AC3154" s="65"/>
    </row>
    <row r="3155" spans="2:29" x14ac:dyDescent="0.25">
      <c r="B3155" s="1"/>
      <c r="C3155" s="1"/>
      <c r="D3155" s="1"/>
      <c r="E3155" s="1"/>
      <c r="F3155" s="1"/>
      <c r="G3155" s="1"/>
      <c r="H3155" s="1"/>
      <c r="I3155" s="1"/>
      <c r="J3155" s="9"/>
      <c r="K3155" s="1"/>
      <c r="L3155" s="1"/>
      <c r="M3155" s="1"/>
      <c r="N3155" s="9"/>
      <c r="O3155" s="11"/>
      <c r="P3155" s="1"/>
      <c r="Q3155" s="1"/>
      <c r="R3155" s="1"/>
      <c r="S3155" s="1"/>
      <c r="T3155" s="1"/>
      <c r="U3155" s="1"/>
      <c r="V3155" s="9"/>
      <c r="W3155" s="1"/>
      <c r="X3155" s="1"/>
      <c r="Y3155" s="1"/>
      <c r="Z3155" s="1"/>
      <c r="AA3155" s="1"/>
      <c r="AB3155" s="1"/>
      <c r="AC3155" s="65"/>
    </row>
    <row r="3156" spans="2:29" x14ac:dyDescent="0.25">
      <c r="B3156" s="1"/>
      <c r="C3156" s="1"/>
      <c r="D3156" s="1"/>
      <c r="E3156" s="1"/>
      <c r="F3156" s="1"/>
      <c r="G3156" s="1"/>
      <c r="H3156" s="1"/>
      <c r="I3156" s="1"/>
      <c r="J3156" s="9"/>
      <c r="K3156" s="1"/>
      <c r="L3156" s="1"/>
      <c r="M3156" s="1"/>
      <c r="N3156" s="9"/>
      <c r="O3156" s="11"/>
      <c r="P3156" s="1"/>
      <c r="Q3156" s="1"/>
      <c r="R3156" s="1"/>
      <c r="S3156" s="1"/>
      <c r="T3156" s="1"/>
      <c r="U3156" s="1"/>
      <c r="V3156" s="9"/>
      <c r="W3156" s="1"/>
      <c r="X3156" s="1"/>
      <c r="Y3156" s="1"/>
      <c r="Z3156" s="1"/>
      <c r="AA3156" s="1"/>
      <c r="AB3156" s="1"/>
      <c r="AC3156" s="65"/>
    </row>
    <row r="3157" spans="2:29" x14ac:dyDescent="0.25">
      <c r="B3157" s="1"/>
      <c r="C3157" s="1"/>
      <c r="D3157" s="1"/>
      <c r="E3157" s="1"/>
      <c r="F3157" s="1"/>
      <c r="G3157" s="1"/>
      <c r="H3157" s="1"/>
      <c r="I3157" s="1"/>
      <c r="J3157" s="9"/>
      <c r="K3157" s="1"/>
      <c r="L3157" s="1"/>
      <c r="M3157" s="1"/>
      <c r="N3157" s="9"/>
      <c r="O3157" s="11"/>
      <c r="P3157" s="1"/>
      <c r="Q3157" s="1"/>
      <c r="R3157" s="1"/>
      <c r="S3157" s="1"/>
      <c r="T3157" s="1"/>
      <c r="U3157" s="1"/>
      <c r="V3157" s="9"/>
      <c r="W3157" s="1"/>
      <c r="X3157" s="1"/>
      <c r="Y3157" s="1"/>
      <c r="Z3157" s="1"/>
      <c r="AA3157" s="1"/>
      <c r="AB3157" s="1"/>
      <c r="AC3157" s="65"/>
    </row>
    <row r="3158" spans="2:29" x14ac:dyDescent="0.25">
      <c r="B3158" s="1"/>
      <c r="C3158" s="1"/>
      <c r="D3158" s="1"/>
      <c r="E3158" s="1"/>
      <c r="F3158" s="1"/>
      <c r="G3158" s="1"/>
      <c r="H3158" s="1"/>
      <c r="I3158" s="1"/>
      <c r="J3158" s="9"/>
      <c r="K3158" s="1"/>
      <c r="L3158" s="1"/>
      <c r="M3158" s="1"/>
      <c r="N3158" s="9"/>
      <c r="O3158" s="11"/>
      <c r="P3158" s="1"/>
      <c r="Q3158" s="1"/>
      <c r="R3158" s="1"/>
      <c r="S3158" s="1"/>
      <c r="T3158" s="1"/>
      <c r="U3158" s="1"/>
      <c r="V3158" s="9"/>
      <c r="W3158" s="1"/>
      <c r="X3158" s="1"/>
      <c r="Y3158" s="1"/>
      <c r="Z3158" s="1"/>
      <c r="AA3158" s="1"/>
      <c r="AB3158" s="1"/>
      <c r="AC3158" s="65"/>
    </row>
    <row r="3159" spans="2:29" x14ac:dyDescent="0.25">
      <c r="B3159" s="1"/>
      <c r="C3159" s="1"/>
      <c r="D3159" s="1"/>
      <c r="E3159" s="1"/>
      <c r="F3159" s="1"/>
      <c r="G3159" s="1"/>
      <c r="H3159" s="1"/>
      <c r="I3159" s="1"/>
      <c r="J3159" s="9"/>
      <c r="K3159" s="1"/>
      <c r="L3159" s="1"/>
      <c r="M3159" s="1"/>
      <c r="N3159" s="9"/>
      <c r="O3159" s="11"/>
      <c r="P3159" s="1"/>
      <c r="Q3159" s="1"/>
      <c r="R3159" s="1"/>
      <c r="S3159" s="1"/>
      <c r="T3159" s="1"/>
      <c r="U3159" s="1"/>
      <c r="V3159" s="9"/>
      <c r="W3159" s="1"/>
      <c r="X3159" s="1"/>
      <c r="Y3159" s="1"/>
      <c r="Z3159" s="1"/>
      <c r="AA3159" s="1"/>
      <c r="AB3159" s="1"/>
      <c r="AC3159" s="65"/>
    </row>
    <row r="3160" spans="2:29" x14ac:dyDescent="0.25">
      <c r="B3160" s="1"/>
      <c r="C3160" s="1"/>
      <c r="D3160" s="1"/>
      <c r="E3160" s="1"/>
      <c r="F3160" s="1"/>
      <c r="G3160" s="1"/>
      <c r="H3160" s="1"/>
      <c r="I3160" s="1"/>
      <c r="J3160" s="9"/>
      <c r="K3160" s="1"/>
      <c r="L3160" s="1"/>
      <c r="M3160" s="1"/>
      <c r="N3160" s="9"/>
      <c r="O3160" s="11"/>
      <c r="P3160" s="1"/>
      <c r="Q3160" s="1"/>
      <c r="R3160" s="1"/>
      <c r="S3160" s="1"/>
      <c r="T3160" s="1"/>
      <c r="U3160" s="1"/>
      <c r="V3160" s="9"/>
      <c r="W3160" s="1"/>
      <c r="X3160" s="1"/>
      <c r="Y3160" s="1"/>
      <c r="Z3160" s="1"/>
      <c r="AA3160" s="1"/>
      <c r="AB3160" s="1"/>
      <c r="AC3160" s="65"/>
    </row>
    <row r="3161" spans="2:29" x14ac:dyDescent="0.25">
      <c r="B3161" s="1"/>
      <c r="C3161" s="1"/>
      <c r="D3161" s="1"/>
      <c r="E3161" s="1"/>
      <c r="F3161" s="1"/>
      <c r="G3161" s="1"/>
      <c r="H3161" s="1"/>
      <c r="I3161" s="1"/>
      <c r="J3161" s="9"/>
      <c r="K3161" s="1"/>
      <c r="L3161" s="1"/>
      <c r="M3161" s="1"/>
      <c r="N3161" s="9"/>
      <c r="O3161" s="11"/>
      <c r="P3161" s="1"/>
      <c r="Q3161" s="1"/>
      <c r="R3161" s="1"/>
      <c r="S3161" s="1"/>
      <c r="T3161" s="1"/>
      <c r="U3161" s="1"/>
      <c r="V3161" s="9"/>
      <c r="W3161" s="1"/>
      <c r="X3161" s="1"/>
      <c r="Y3161" s="1"/>
      <c r="Z3161" s="1"/>
      <c r="AA3161" s="1"/>
      <c r="AB3161" s="1"/>
      <c r="AC3161" s="65"/>
    </row>
    <row r="3162" spans="2:29" x14ac:dyDescent="0.25">
      <c r="B3162" s="1"/>
      <c r="C3162" s="1"/>
      <c r="D3162" s="1"/>
      <c r="E3162" s="1"/>
      <c r="F3162" s="1"/>
      <c r="G3162" s="1"/>
      <c r="H3162" s="1"/>
      <c r="I3162" s="1"/>
      <c r="J3162" s="9"/>
      <c r="K3162" s="1"/>
      <c r="L3162" s="1"/>
      <c r="M3162" s="1"/>
      <c r="N3162" s="9"/>
      <c r="O3162" s="11"/>
      <c r="P3162" s="1"/>
      <c r="Q3162" s="1"/>
      <c r="R3162" s="1"/>
      <c r="S3162" s="1"/>
      <c r="T3162" s="1"/>
      <c r="U3162" s="1"/>
      <c r="V3162" s="9"/>
      <c r="W3162" s="1"/>
      <c r="X3162" s="1"/>
      <c r="Y3162" s="1"/>
      <c r="Z3162" s="1"/>
      <c r="AA3162" s="1"/>
      <c r="AB3162" s="1"/>
      <c r="AC3162" s="65"/>
    </row>
    <row r="3163" spans="2:29" x14ac:dyDescent="0.25">
      <c r="B3163" s="1"/>
      <c r="C3163" s="1"/>
      <c r="D3163" s="1"/>
      <c r="E3163" s="1"/>
      <c r="F3163" s="1"/>
      <c r="G3163" s="1"/>
      <c r="H3163" s="1"/>
      <c r="I3163" s="1"/>
      <c r="J3163" s="9"/>
      <c r="K3163" s="1"/>
      <c r="L3163" s="1"/>
      <c r="M3163" s="1"/>
      <c r="N3163" s="9"/>
      <c r="O3163" s="11"/>
      <c r="P3163" s="1"/>
      <c r="Q3163" s="1"/>
      <c r="R3163" s="1"/>
      <c r="S3163" s="1"/>
      <c r="T3163" s="1"/>
      <c r="U3163" s="1"/>
      <c r="V3163" s="9"/>
      <c r="W3163" s="1"/>
      <c r="X3163" s="1"/>
      <c r="Y3163" s="1"/>
      <c r="Z3163" s="1"/>
      <c r="AA3163" s="1"/>
      <c r="AB3163" s="1"/>
      <c r="AC3163" s="65"/>
    </row>
    <row r="3164" spans="2:29" x14ac:dyDescent="0.25">
      <c r="B3164" s="1"/>
      <c r="C3164" s="1"/>
      <c r="D3164" s="1"/>
      <c r="E3164" s="1"/>
      <c r="F3164" s="1"/>
      <c r="G3164" s="1"/>
      <c r="H3164" s="1"/>
      <c r="I3164" s="1"/>
      <c r="J3164" s="9"/>
      <c r="K3164" s="1"/>
      <c r="L3164" s="1"/>
      <c r="M3164" s="1"/>
      <c r="N3164" s="9"/>
      <c r="O3164" s="11"/>
      <c r="P3164" s="1"/>
      <c r="Q3164" s="1"/>
      <c r="R3164" s="1"/>
      <c r="S3164" s="1"/>
      <c r="T3164" s="1"/>
      <c r="U3164" s="1"/>
      <c r="V3164" s="9"/>
      <c r="W3164" s="1"/>
      <c r="X3164" s="1"/>
      <c r="Y3164" s="1"/>
      <c r="Z3164" s="1"/>
      <c r="AA3164" s="1"/>
      <c r="AB3164" s="1"/>
      <c r="AC3164" s="65"/>
    </row>
    <row r="3165" spans="2:29" x14ac:dyDescent="0.25">
      <c r="B3165" s="1"/>
      <c r="C3165" s="1"/>
      <c r="D3165" s="1"/>
      <c r="E3165" s="1"/>
      <c r="F3165" s="1"/>
      <c r="G3165" s="1"/>
      <c r="H3165" s="1"/>
      <c r="I3165" s="1"/>
      <c r="J3165" s="9"/>
      <c r="K3165" s="1"/>
      <c r="L3165" s="1"/>
      <c r="M3165" s="1"/>
      <c r="N3165" s="9"/>
      <c r="O3165" s="11"/>
      <c r="P3165" s="1"/>
      <c r="Q3165" s="1"/>
      <c r="R3165" s="1"/>
      <c r="S3165" s="1"/>
      <c r="T3165" s="1"/>
      <c r="U3165" s="1"/>
      <c r="V3165" s="9"/>
      <c r="W3165" s="1"/>
      <c r="X3165" s="1"/>
      <c r="Y3165" s="1"/>
      <c r="Z3165" s="1"/>
      <c r="AA3165" s="1"/>
      <c r="AB3165" s="1"/>
      <c r="AC3165" s="65"/>
    </row>
    <row r="3166" spans="2:29" x14ac:dyDescent="0.25">
      <c r="B3166" s="1"/>
      <c r="C3166" s="1"/>
      <c r="D3166" s="1"/>
      <c r="E3166" s="1"/>
      <c r="F3166" s="1"/>
      <c r="G3166" s="1"/>
      <c r="H3166" s="1"/>
      <c r="I3166" s="1"/>
      <c r="J3166" s="9"/>
      <c r="K3166" s="1"/>
      <c r="L3166" s="1"/>
      <c r="M3166" s="1"/>
      <c r="N3166" s="9"/>
      <c r="O3166" s="11"/>
      <c r="P3166" s="1"/>
      <c r="Q3166" s="1"/>
      <c r="R3166" s="1"/>
      <c r="S3166" s="1"/>
      <c r="T3166" s="1"/>
      <c r="U3166" s="1"/>
      <c r="V3166" s="9"/>
      <c r="W3166" s="1"/>
      <c r="X3166" s="1"/>
      <c r="Y3166" s="1"/>
      <c r="Z3166" s="1"/>
      <c r="AA3166" s="1"/>
      <c r="AB3166" s="1"/>
      <c r="AC3166" s="65"/>
    </row>
    <row r="3167" spans="2:29" x14ac:dyDescent="0.25">
      <c r="B3167" s="1"/>
      <c r="C3167" s="1"/>
      <c r="D3167" s="1"/>
      <c r="E3167" s="1"/>
      <c r="F3167" s="1"/>
      <c r="G3167" s="1"/>
      <c r="H3167" s="1"/>
      <c r="I3167" s="1"/>
      <c r="J3167" s="9"/>
      <c r="K3167" s="1"/>
      <c r="L3167" s="1"/>
      <c r="M3167" s="1"/>
      <c r="N3167" s="9"/>
      <c r="O3167" s="11"/>
      <c r="P3167" s="1"/>
      <c r="Q3167" s="1"/>
      <c r="R3167" s="1"/>
      <c r="S3167" s="1"/>
      <c r="T3167" s="1"/>
      <c r="U3167" s="1"/>
      <c r="V3167" s="9"/>
      <c r="W3167" s="1"/>
      <c r="X3167" s="1"/>
      <c r="Y3167" s="1"/>
      <c r="Z3167" s="1"/>
      <c r="AA3167" s="1"/>
      <c r="AB3167" s="1"/>
      <c r="AC3167" s="65"/>
    </row>
    <row r="3168" spans="2:29" x14ac:dyDescent="0.25">
      <c r="B3168" s="1"/>
      <c r="C3168" s="1"/>
      <c r="D3168" s="1"/>
      <c r="E3168" s="1"/>
      <c r="F3168" s="1"/>
      <c r="G3168" s="1"/>
      <c r="H3168" s="1"/>
      <c r="I3168" s="1"/>
      <c r="J3168" s="9"/>
      <c r="K3168" s="1"/>
      <c r="L3168" s="1"/>
      <c r="M3168" s="1"/>
      <c r="N3168" s="9"/>
      <c r="O3168" s="11"/>
      <c r="P3168" s="1"/>
      <c r="Q3168" s="1"/>
      <c r="R3168" s="1"/>
      <c r="S3168" s="1"/>
      <c r="T3168" s="1"/>
      <c r="U3168" s="1"/>
      <c r="V3168" s="9"/>
      <c r="W3168" s="1"/>
      <c r="X3168" s="1"/>
      <c r="Y3168" s="1"/>
      <c r="Z3168" s="1"/>
      <c r="AA3168" s="1"/>
      <c r="AB3168" s="1"/>
      <c r="AC3168" s="65"/>
    </row>
    <row r="3169" spans="2:29" x14ac:dyDescent="0.25">
      <c r="B3169" s="1"/>
      <c r="C3169" s="1"/>
      <c r="D3169" s="1"/>
      <c r="E3169" s="1"/>
      <c r="F3169" s="1"/>
      <c r="G3169" s="1"/>
      <c r="H3169" s="1"/>
      <c r="I3169" s="1"/>
      <c r="J3169" s="9"/>
      <c r="K3169" s="1"/>
      <c r="L3169" s="1"/>
      <c r="M3169" s="1"/>
      <c r="N3169" s="9"/>
      <c r="O3169" s="11"/>
      <c r="P3169" s="1"/>
      <c r="Q3169" s="1"/>
      <c r="R3169" s="1"/>
      <c r="S3169" s="1"/>
      <c r="T3169" s="1"/>
      <c r="U3169" s="1"/>
      <c r="V3169" s="9"/>
      <c r="W3169" s="1"/>
      <c r="X3169" s="1"/>
      <c r="Y3169" s="1"/>
      <c r="Z3169" s="1"/>
      <c r="AA3169" s="1"/>
      <c r="AB3169" s="1"/>
      <c r="AC3169" s="65"/>
    </row>
    <row r="3170" spans="2:29" x14ac:dyDescent="0.25">
      <c r="B3170" s="1"/>
      <c r="C3170" s="1"/>
      <c r="D3170" s="1"/>
      <c r="E3170" s="1"/>
      <c r="F3170" s="1"/>
      <c r="G3170" s="1"/>
      <c r="H3170" s="1"/>
      <c r="I3170" s="1"/>
      <c r="J3170" s="9"/>
      <c r="K3170" s="1"/>
      <c r="L3170" s="1"/>
      <c r="M3170" s="1"/>
      <c r="N3170" s="9"/>
      <c r="O3170" s="11"/>
      <c r="P3170" s="1"/>
      <c r="Q3170" s="1"/>
      <c r="R3170" s="1"/>
      <c r="S3170" s="1"/>
      <c r="T3170" s="1"/>
      <c r="U3170" s="1"/>
      <c r="V3170" s="9"/>
      <c r="W3170" s="1"/>
      <c r="X3170" s="1"/>
      <c r="Y3170" s="1"/>
      <c r="Z3170" s="1"/>
      <c r="AA3170" s="1"/>
      <c r="AB3170" s="1"/>
      <c r="AC3170" s="65"/>
    </row>
    <row r="3171" spans="2:29" x14ac:dyDescent="0.25">
      <c r="B3171" s="1"/>
      <c r="C3171" s="1"/>
      <c r="D3171" s="1"/>
      <c r="E3171" s="1"/>
      <c r="F3171" s="1"/>
      <c r="G3171" s="1"/>
      <c r="H3171" s="1"/>
      <c r="I3171" s="1"/>
      <c r="J3171" s="9"/>
      <c r="K3171" s="1"/>
      <c r="L3171" s="1"/>
      <c r="M3171" s="1"/>
      <c r="N3171" s="9"/>
      <c r="O3171" s="11"/>
      <c r="P3171" s="1"/>
      <c r="Q3171" s="1"/>
      <c r="R3171" s="1"/>
      <c r="S3171" s="1"/>
      <c r="T3171" s="1"/>
      <c r="U3171" s="1"/>
      <c r="V3171" s="9"/>
      <c r="W3171" s="1"/>
      <c r="X3171" s="1"/>
      <c r="Y3171" s="1"/>
      <c r="Z3171" s="1"/>
      <c r="AA3171" s="1"/>
      <c r="AB3171" s="1"/>
      <c r="AC3171" s="65"/>
    </row>
    <row r="3172" spans="2:29" x14ac:dyDescent="0.25">
      <c r="B3172" s="1"/>
      <c r="C3172" s="1"/>
      <c r="D3172" s="1"/>
      <c r="E3172" s="1"/>
      <c r="F3172" s="1"/>
      <c r="G3172" s="1"/>
      <c r="H3172" s="1"/>
      <c r="I3172" s="1"/>
      <c r="J3172" s="9"/>
      <c r="K3172" s="1"/>
      <c r="L3172" s="1"/>
      <c r="M3172" s="1"/>
      <c r="N3172" s="9"/>
      <c r="O3172" s="11"/>
      <c r="P3172" s="1"/>
      <c r="Q3172" s="1"/>
      <c r="R3172" s="1"/>
      <c r="S3172" s="1"/>
      <c r="T3172" s="1"/>
      <c r="U3172" s="1"/>
      <c r="V3172" s="9"/>
      <c r="W3172" s="1"/>
      <c r="X3172" s="1"/>
      <c r="Y3172" s="1"/>
      <c r="Z3172" s="1"/>
      <c r="AA3172" s="1"/>
      <c r="AB3172" s="1"/>
      <c r="AC3172" s="65"/>
    </row>
    <row r="3173" spans="2:29" x14ac:dyDescent="0.25">
      <c r="B3173" s="1"/>
      <c r="C3173" s="1"/>
      <c r="D3173" s="1"/>
      <c r="E3173" s="1"/>
      <c r="F3173" s="1"/>
      <c r="G3173" s="1"/>
      <c r="H3173" s="1"/>
      <c r="I3173" s="1"/>
      <c r="J3173" s="9"/>
      <c r="K3173" s="1"/>
      <c r="L3173" s="1"/>
      <c r="M3173" s="1"/>
      <c r="N3173" s="9"/>
      <c r="O3173" s="11"/>
      <c r="P3173" s="1"/>
      <c r="Q3173" s="1"/>
      <c r="R3173" s="1"/>
      <c r="S3173" s="1"/>
      <c r="T3173" s="1"/>
      <c r="U3173" s="1"/>
      <c r="V3173" s="9"/>
      <c r="W3173" s="1"/>
      <c r="X3173" s="1"/>
      <c r="Y3173" s="1"/>
      <c r="Z3173" s="1"/>
      <c r="AA3173" s="1"/>
      <c r="AB3173" s="1"/>
      <c r="AC3173" s="65"/>
    </row>
    <row r="3174" spans="2:29" x14ac:dyDescent="0.25">
      <c r="B3174" s="1"/>
      <c r="C3174" s="1"/>
      <c r="D3174" s="1"/>
      <c r="E3174" s="1"/>
      <c r="F3174" s="1"/>
      <c r="G3174" s="1"/>
      <c r="H3174" s="1"/>
      <c r="I3174" s="1"/>
      <c r="J3174" s="9"/>
      <c r="K3174" s="1"/>
      <c r="L3174" s="1"/>
      <c r="M3174" s="1"/>
      <c r="N3174" s="9"/>
      <c r="O3174" s="11"/>
      <c r="P3174" s="1"/>
      <c r="Q3174" s="1"/>
      <c r="R3174" s="1"/>
      <c r="S3174" s="1"/>
      <c r="T3174" s="1"/>
      <c r="U3174" s="1"/>
      <c r="V3174" s="9"/>
      <c r="W3174" s="1"/>
      <c r="X3174" s="1"/>
      <c r="Y3174" s="1"/>
      <c r="Z3174" s="1"/>
      <c r="AA3174" s="1"/>
      <c r="AB3174" s="1"/>
      <c r="AC3174" s="65"/>
    </row>
    <row r="3175" spans="2:29" x14ac:dyDescent="0.25">
      <c r="B3175" s="1"/>
      <c r="C3175" s="1"/>
      <c r="D3175" s="1"/>
      <c r="E3175" s="1"/>
      <c r="F3175" s="1"/>
      <c r="G3175" s="1"/>
      <c r="H3175" s="1"/>
      <c r="I3175" s="1"/>
      <c r="J3175" s="9"/>
      <c r="K3175" s="1"/>
      <c r="L3175" s="1"/>
      <c r="M3175" s="1"/>
      <c r="N3175" s="9"/>
      <c r="O3175" s="11"/>
      <c r="P3175" s="1"/>
      <c r="Q3175" s="1"/>
      <c r="R3175" s="1"/>
      <c r="S3175" s="1"/>
      <c r="T3175" s="1"/>
      <c r="U3175" s="1"/>
      <c r="V3175" s="9"/>
      <c r="W3175" s="1"/>
      <c r="X3175" s="1"/>
      <c r="Y3175" s="1"/>
      <c r="Z3175" s="1"/>
      <c r="AA3175" s="1"/>
      <c r="AB3175" s="1"/>
      <c r="AC3175" s="65"/>
    </row>
    <row r="3176" spans="2:29" x14ac:dyDescent="0.25">
      <c r="B3176" s="1"/>
      <c r="C3176" s="1"/>
      <c r="D3176" s="1"/>
      <c r="E3176" s="1"/>
      <c r="F3176" s="1"/>
      <c r="G3176" s="1"/>
      <c r="H3176" s="1"/>
      <c r="I3176" s="1"/>
      <c r="J3176" s="9"/>
      <c r="K3176" s="1"/>
      <c r="L3176" s="1"/>
      <c r="M3176" s="1"/>
      <c r="N3176" s="9"/>
      <c r="O3176" s="11"/>
      <c r="P3176" s="1"/>
      <c r="Q3176" s="1"/>
      <c r="R3176" s="1"/>
      <c r="S3176" s="1"/>
      <c r="T3176" s="1"/>
      <c r="U3176" s="1"/>
      <c r="V3176" s="9"/>
      <c r="W3176" s="1"/>
      <c r="X3176" s="1"/>
      <c r="Y3176" s="1"/>
      <c r="Z3176" s="1"/>
      <c r="AA3176" s="1"/>
      <c r="AB3176" s="1"/>
      <c r="AC3176" s="65"/>
    </row>
    <row r="3177" spans="2:29" x14ac:dyDescent="0.25">
      <c r="B3177" s="1"/>
      <c r="C3177" s="1"/>
      <c r="D3177" s="1"/>
      <c r="E3177" s="1"/>
      <c r="F3177" s="1"/>
      <c r="G3177" s="1"/>
      <c r="H3177" s="1"/>
      <c r="I3177" s="1"/>
      <c r="J3177" s="9"/>
      <c r="K3177" s="1"/>
      <c r="L3177" s="1"/>
      <c r="M3177" s="1"/>
      <c r="N3177" s="9"/>
      <c r="O3177" s="11"/>
      <c r="P3177" s="1"/>
      <c r="Q3177" s="1"/>
      <c r="R3177" s="1"/>
      <c r="S3177" s="1"/>
      <c r="T3177" s="1"/>
      <c r="U3177" s="1"/>
      <c r="V3177" s="9"/>
      <c r="W3177" s="1"/>
      <c r="X3177" s="1"/>
      <c r="Y3177" s="1"/>
      <c r="Z3177" s="1"/>
      <c r="AA3177" s="1"/>
      <c r="AB3177" s="1"/>
      <c r="AC3177" s="65"/>
    </row>
    <row r="3178" spans="2:29" x14ac:dyDescent="0.25">
      <c r="B3178" s="1"/>
      <c r="C3178" s="1"/>
      <c r="D3178" s="1"/>
      <c r="E3178" s="1"/>
      <c r="F3178" s="1"/>
      <c r="G3178" s="1"/>
      <c r="H3178" s="1"/>
      <c r="I3178" s="1"/>
      <c r="J3178" s="9"/>
      <c r="K3178" s="1"/>
      <c r="L3178" s="1"/>
      <c r="M3178" s="1"/>
      <c r="N3178" s="9"/>
      <c r="O3178" s="11"/>
      <c r="P3178" s="1"/>
      <c r="Q3178" s="1"/>
      <c r="R3178" s="1"/>
      <c r="S3178" s="1"/>
      <c r="T3178" s="1"/>
      <c r="U3178" s="1"/>
      <c r="V3178" s="9"/>
      <c r="W3178" s="1"/>
      <c r="X3178" s="1"/>
      <c r="Y3178" s="1"/>
      <c r="Z3178" s="1"/>
      <c r="AA3178" s="1"/>
      <c r="AB3178" s="1"/>
      <c r="AC3178" s="65"/>
    </row>
    <row r="3179" spans="2:29" x14ac:dyDescent="0.25">
      <c r="B3179" s="1"/>
      <c r="C3179" s="1"/>
      <c r="D3179" s="1"/>
      <c r="E3179" s="1"/>
      <c r="F3179" s="1"/>
      <c r="G3179" s="1"/>
      <c r="H3179" s="1"/>
      <c r="I3179" s="1"/>
      <c r="J3179" s="9"/>
      <c r="K3179" s="1"/>
      <c r="L3179" s="1"/>
      <c r="M3179" s="1"/>
      <c r="N3179" s="9"/>
      <c r="O3179" s="11"/>
      <c r="P3179" s="1"/>
      <c r="Q3179" s="1"/>
      <c r="R3179" s="1"/>
      <c r="S3179" s="1"/>
      <c r="T3179" s="1"/>
      <c r="U3179" s="1"/>
      <c r="V3179" s="9"/>
      <c r="W3179" s="1"/>
      <c r="X3179" s="1"/>
      <c r="Y3179" s="1"/>
      <c r="Z3179" s="1"/>
      <c r="AA3179" s="1"/>
      <c r="AB3179" s="1"/>
      <c r="AC3179" s="65"/>
    </row>
    <row r="3180" spans="2:29" x14ac:dyDescent="0.25">
      <c r="B3180" s="1"/>
      <c r="C3180" s="1"/>
      <c r="D3180" s="1"/>
      <c r="E3180" s="1"/>
      <c r="F3180" s="1"/>
      <c r="G3180" s="1"/>
      <c r="H3180" s="1"/>
      <c r="I3180" s="1"/>
      <c r="J3180" s="9"/>
      <c r="K3180" s="1"/>
      <c r="L3180" s="1"/>
      <c r="M3180" s="1"/>
      <c r="N3180" s="9"/>
      <c r="O3180" s="11"/>
      <c r="P3180" s="1"/>
      <c r="Q3180" s="1"/>
      <c r="R3180" s="1"/>
      <c r="S3180" s="1"/>
      <c r="T3180" s="1"/>
      <c r="U3180" s="1"/>
      <c r="V3180" s="9"/>
      <c r="W3180" s="1"/>
      <c r="X3180" s="1"/>
      <c r="Y3180" s="1"/>
      <c r="Z3180" s="1"/>
      <c r="AA3180" s="1"/>
      <c r="AB3180" s="1"/>
      <c r="AC3180" s="65"/>
    </row>
    <row r="3181" spans="2:29" x14ac:dyDescent="0.25">
      <c r="B3181" s="1"/>
      <c r="C3181" s="1"/>
      <c r="D3181" s="1"/>
      <c r="E3181" s="1"/>
      <c r="F3181" s="1"/>
      <c r="G3181" s="1"/>
      <c r="H3181" s="1"/>
      <c r="I3181" s="1"/>
      <c r="J3181" s="9"/>
      <c r="K3181" s="1"/>
      <c r="L3181" s="1"/>
      <c r="M3181" s="1"/>
      <c r="N3181" s="9"/>
      <c r="O3181" s="11"/>
      <c r="P3181" s="1"/>
      <c r="Q3181" s="1"/>
      <c r="R3181" s="1"/>
      <c r="S3181" s="1"/>
      <c r="T3181" s="1"/>
      <c r="U3181" s="1"/>
      <c r="V3181" s="9"/>
      <c r="W3181" s="1"/>
      <c r="X3181" s="1"/>
      <c r="Y3181" s="1"/>
      <c r="Z3181" s="1"/>
      <c r="AA3181" s="1"/>
      <c r="AB3181" s="1"/>
      <c r="AC3181" s="65"/>
    </row>
    <row r="3182" spans="2:29" x14ac:dyDescent="0.25">
      <c r="B3182" s="1"/>
      <c r="C3182" s="1"/>
      <c r="D3182" s="1"/>
      <c r="E3182" s="1"/>
      <c r="F3182" s="1"/>
      <c r="G3182" s="1"/>
      <c r="H3182" s="1"/>
      <c r="I3182" s="1"/>
      <c r="J3182" s="9"/>
      <c r="K3182" s="1"/>
      <c r="L3182" s="1"/>
      <c r="M3182" s="1"/>
      <c r="N3182" s="9"/>
      <c r="O3182" s="11"/>
      <c r="P3182" s="1"/>
      <c r="Q3182" s="1"/>
      <c r="R3182" s="1"/>
      <c r="S3182" s="1"/>
      <c r="T3182" s="1"/>
      <c r="U3182" s="1"/>
      <c r="V3182" s="9"/>
      <c r="W3182" s="1"/>
      <c r="X3182" s="1"/>
      <c r="Y3182" s="1"/>
      <c r="Z3182" s="1"/>
      <c r="AA3182" s="1"/>
      <c r="AB3182" s="1"/>
      <c r="AC3182" s="65"/>
    </row>
    <row r="3183" spans="2:29" x14ac:dyDescent="0.25">
      <c r="B3183" s="1"/>
      <c r="C3183" s="1"/>
      <c r="D3183" s="1"/>
      <c r="E3183" s="1"/>
      <c r="F3183" s="1"/>
      <c r="G3183" s="1"/>
      <c r="H3183" s="1"/>
      <c r="I3183" s="1"/>
      <c r="J3183" s="9"/>
      <c r="K3183" s="1"/>
      <c r="L3183" s="1"/>
      <c r="M3183" s="1"/>
      <c r="N3183" s="9"/>
      <c r="O3183" s="11"/>
      <c r="P3183" s="1"/>
      <c r="Q3183" s="1"/>
      <c r="R3183" s="1"/>
      <c r="S3183" s="1"/>
      <c r="T3183" s="1"/>
      <c r="U3183" s="1"/>
      <c r="V3183" s="9"/>
      <c r="W3183" s="1"/>
      <c r="X3183" s="1"/>
      <c r="Y3183" s="1"/>
      <c r="Z3183" s="1"/>
      <c r="AA3183" s="1"/>
      <c r="AB3183" s="1"/>
      <c r="AC3183" s="65"/>
    </row>
    <row r="3184" spans="2:29" x14ac:dyDescent="0.25">
      <c r="B3184" s="1"/>
      <c r="C3184" s="1"/>
      <c r="D3184" s="1"/>
      <c r="E3184" s="1"/>
      <c r="F3184" s="1"/>
      <c r="G3184" s="1"/>
      <c r="H3184" s="1"/>
      <c r="I3184" s="1"/>
      <c r="J3184" s="9"/>
      <c r="K3184" s="1"/>
      <c r="L3184" s="1"/>
      <c r="M3184" s="1"/>
      <c r="N3184" s="9"/>
      <c r="O3184" s="11"/>
      <c r="P3184" s="1"/>
      <c r="Q3184" s="1"/>
      <c r="R3184" s="1"/>
      <c r="S3184" s="1"/>
      <c r="T3184" s="1"/>
      <c r="U3184" s="1"/>
      <c r="V3184" s="9"/>
      <c r="W3184" s="1"/>
      <c r="X3184" s="1"/>
      <c r="Y3184" s="1"/>
      <c r="Z3184" s="1"/>
      <c r="AA3184" s="1"/>
      <c r="AB3184" s="1"/>
      <c r="AC3184" s="65"/>
    </row>
    <row r="3185" spans="2:29" x14ac:dyDescent="0.25">
      <c r="B3185" s="1"/>
      <c r="C3185" s="1"/>
      <c r="D3185" s="1"/>
      <c r="E3185" s="1"/>
      <c r="F3185" s="1"/>
      <c r="G3185" s="1"/>
      <c r="H3185" s="1"/>
      <c r="I3185" s="1"/>
      <c r="J3185" s="9"/>
      <c r="K3185" s="1"/>
      <c r="L3185" s="1"/>
      <c r="M3185" s="1"/>
      <c r="N3185" s="9"/>
      <c r="O3185" s="11"/>
      <c r="P3185" s="1"/>
      <c r="Q3185" s="1"/>
      <c r="R3185" s="1"/>
      <c r="S3185" s="1"/>
      <c r="T3185" s="1"/>
      <c r="U3185" s="1"/>
      <c r="V3185" s="9"/>
      <c r="W3185" s="1"/>
      <c r="X3185" s="1"/>
      <c r="Y3185" s="1"/>
      <c r="Z3185" s="1"/>
      <c r="AA3185" s="1"/>
      <c r="AB3185" s="1"/>
      <c r="AC3185" s="65"/>
    </row>
    <row r="3186" spans="2:29" x14ac:dyDescent="0.25">
      <c r="B3186" s="1"/>
      <c r="C3186" s="1"/>
      <c r="D3186" s="1"/>
      <c r="E3186" s="1"/>
      <c r="F3186" s="1"/>
      <c r="G3186" s="1"/>
      <c r="H3186" s="1"/>
      <c r="I3186" s="1"/>
      <c r="J3186" s="9"/>
      <c r="K3186" s="1"/>
      <c r="L3186" s="1"/>
      <c r="M3186" s="1"/>
      <c r="N3186" s="9"/>
      <c r="O3186" s="11"/>
      <c r="P3186" s="1"/>
      <c r="Q3186" s="1"/>
      <c r="R3186" s="1"/>
      <c r="S3186" s="1"/>
      <c r="T3186" s="1"/>
      <c r="U3186" s="1"/>
      <c r="V3186" s="9"/>
      <c r="W3186" s="1"/>
      <c r="X3186" s="1"/>
      <c r="Y3186" s="1"/>
      <c r="Z3186" s="1"/>
      <c r="AA3186" s="1"/>
      <c r="AB3186" s="1"/>
      <c r="AC3186" s="65"/>
    </row>
    <row r="3187" spans="2:29" x14ac:dyDescent="0.25">
      <c r="B3187" s="1"/>
      <c r="C3187" s="1"/>
      <c r="D3187" s="1"/>
      <c r="E3187" s="1"/>
      <c r="F3187" s="1"/>
      <c r="G3187" s="1"/>
      <c r="H3187" s="1"/>
      <c r="I3187" s="1"/>
      <c r="J3187" s="9"/>
      <c r="K3187" s="1"/>
      <c r="L3187" s="1"/>
      <c r="M3187" s="1"/>
      <c r="N3187" s="9"/>
      <c r="O3187" s="11"/>
      <c r="P3187" s="1"/>
      <c r="Q3187" s="1"/>
      <c r="R3187" s="1"/>
      <c r="S3187" s="1"/>
      <c r="T3187" s="1"/>
      <c r="U3187" s="1"/>
      <c r="V3187" s="9"/>
      <c r="W3187" s="1"/>
      <c r="X3187" s="1"/>
      <c r="Y3187" s="1"/>
      <c r="Z3187" s="1"/>
      <c r="AA3187" s="1"/>
      <c r="AB3187" s="1"/>
      <c r="AC3187" s="65"/>
    </row>
    <row r="3188" spans="2:29" x14ac:dyDescent="0.25">
      <c r="B3188" s="1"/>
      <c r="C3188" s="1"/>
      <c r="D3188" s="1"/>
      <c r="E3188" s="1"/>
      <c r="F3188" s="1"/>
      <c r="G3188" s="1"/>
      <c r="H3188" s="1"/>
      <c r="I3188" s="1"/>
      <c r="J3188" s="9"/>
      <c r="K3188" s="1"/>
      <c r="L3188" s="1"/>
      <c r="M3188" s="1"/>
      <c r="N3188" s="9"/>
      <c r="O3188" s="11"/>
      <c r="P3188" s="1"/>
      <c r="Q3188" s="1"/>
      <c r="R3188" s="1"/>
      <c r="S3188" s="1"/>
      <c r="T3188" s="1"/>
      <c r="U3188" s="1"/>
      <c r="V3188" s="9"/>
      <c r="W3188" s="1"/>
      <c r="X3188" s="1"/>
      <c r="Y3188" s="1"/>
      <c r="Z3188" s="1"/>
      <c r="AA3188" s="1"/>
      <c r="AB3188" s="1"/>
      <c r="AC3188" s="65"/>
    </row>
    <row r="3189" spans="2:29" x14ac:dyDescent="0.25">
      <c r="B3189" s="1"/>
      <c r="C3189" s="1"/>
      <c r="D3189" s="1"/>
      <c r="E3189" s="1"/>
      <c r="F3189" s="1"/>
      <c r="G3189" s="1"/>
      <c r="H3189" s="1"/>
      <c r="I3189" s="1"/>
      <c r="J3189" s="9"/>
      <c r="K3189" s="1"/>
      <c r="L3189" s="1"/>
      <c r="M3189" s="1"/>
      <c r="N3189" s="9"/>
      <c r="O3189" s="11"/>
      <c r="P3189" s="1"/>
      <c r="Q3189" s="1"/>
      <c r="R3189" s="1"/>
      <c r="S3189" s="1"/>
      <c r="T3189" s="1"/>
      <c r="U3189" s="1"/>
      <c r="V3189" s="9"/>
      <c r="W3189" s="1"/>
      <c r="X3189" s="1"/>
      <c r="Y3189" s="1"/>
      <c r="Z3189" s="1"/>
      <c r="AA3189" s="1"/>
      <c r="AB3189" s="1"/>
      <c r="AC3189" s="65"/>
    </row>
    <row r="3190" spans="2:29" x14ac:dyDescent="0.25">
      <c r="B3190" s="1"/>
      <c r="C3190" s="1"/>
      <c r="D3190" s="1"/>
      <c r="E3190" s="1"/>
      <c r="F3190" s="1"/>
      <c r="G3190" s="1"/>
      <c r="H3190" s="1"/>
      <c r="I3190" s="1"/>
      <c r="J3190" s="9"/>
      <c r="K3190" s="1"/>
      <c r="L3190" s="1"/>
      <c r="M3190" s="1"/>
      <c r="N3190" s="9"/>
      <c r="O3190" s="11"/>
      <c r="P3190" s="1"/>
      <c r="Q3190" s="1"/>
      <c r="R3190" s="1"/>
      <c r="S3190" s="1"/>
      <c r="T3190" s="1"/>
      <c r="U3190" s="1"/>
      <c r="V3190" s="9"/>
      <c r="W3190" s="1"/>
      <c r="X3190" s="1"/>
      <c r="Y3190" s="1"/>
      <c r="Z3190" s="1"/>
      <c r="AA3190" s="1"/>
      <c r="AB3190" s="1"/>
      <c r="AC3190" s="65"/>
    </row>
    <row r="3191" spans="2:29" x14ac:dyDescent="0.25">
      <c r="B3191" s="1"/>
      <c r="C3191" s="1"/>
      <c r="D3191" s="1"/>
      <c r="E3191" s="1"/>
      <c r="F3191" s="1"/>
      <c r="G3191" s="1"/>
      <c r="H3191" s="1"/>
      <c r="I3191" s="1"/>
      <c r="J3191" s="9"/>
      <c r="K3191" s="1"/>
      <c r="L3191" s="1"/>
      <c r="M3191" s="1"/>
      <c r="N3191" s="9"/>
      <c r="O3191" s="11"/>
      <c r="P3191" s="1"/>
      <c r="Q3191" s="1"/>
      <c r="R3191" s="1"/>
      <c r="S3191" s="1"/>
      <c r="T3191" s="1"/>
      <c r="U3191" s="1"/>
      <c r="V3191" s="9"/>
      <c r="W3191" s="1"/>
      <c r="X3191" s="1"/>
      <c r="Y3191" s="1"/>
      <c r="Z3191" s="1"/>
      <c r="AA3191" s="1"/>
      <c r="AB3191" s="1"/>
      <c r="AC3191" s="65"/>
    </row>
    <row r="3192" spans="2:29" x14ac:dyDescent="0.25">
      <c r="B3192" s="1"/>
      <c r="C3192" s="1"/>
      <c r="D3192" s="1"/>
      <c r="E3192" s="1"/>
      <c r="F3192" s="1"/>
      <c r="G3192" s="1"/>
      <c r="H3192" s="1"/>
      <c r="I3192" s="1"/>
      <c r="J3192" s="9"/>
      <c r="K3192" s="1"/>
      <c r="L3192" s="1"/>
      <c r="M3192" s="1"/>
      <c r="N3192" s="9"/>
      <c r="O3192" s="11"/>
      <c r="P3192" s="1"/>
      <c r="Q3192" s="1"/>
      <c r="R3192" s="1"/>
      <c r="S3192" s="1"/>
      <c r="T3192" s="1"/>
      <c r="U3192" s="1"/>
      <c r="V3192" s="9"/>
      <c r="W3192" s="1"/>
      <c r="X3192" s="1"/>
      <c r="Y3192" s="1"/>
      <c r="Z3192" s="1"/>
      <c r="AA3192" s="1"/>
      <c r="AB3192" s="1"/>
      <c r="AC3192" s="65"/>
    </row>
    <row r="3193" spans="2:29" x14ac:dyDescent="0.25">
      <c r="B3193" s="1"/>
      <c r="C3193" s="1"/>
      <c r="D3193" s="1"/>
      <c r="E3193" s="1"/>
      <c r="F3193" s="1"/>
      <c r="G3193" s="1"/>
      <c r="H3193" s="1"/>
      <c r="I3193" s="1"/>
      <c r="J3193" s="9"/>
      <c r="K3193" s="1"/>
      <c r="L3193" s="1"/>
      <c r="M3193" s="1"/>
      <c r="N3193" s="9"/>
      <c r="O3193" s="11"/>
      <c r="P3193" s="1"/>
      <c r="Q3193" s="1"/>
      <c r="R3193" s="1"/>
      <c r="S3193" s="1"/>
      <c r="T3193" s="1"/>
      <c r="U3193" s="1"/>
      <c r="V3193" s="9"/>
      <c r="W3193" s="1"/>
      <c r="X3193" s="1"/>
      <c r="Y3193" s="1"/>
      <c r="Z3193" s="1"/>
      <c r="AA3193" s="1"/>
      <c r="AB3193" s="1"/>
      <c r="AC3193" s="65"/>
    </row>
    <row r="3194" spans="2:29" x14ac:dyDescent="0.25">
      <c r="B3194" s="1"/>
      <c r="C3194" s="1"/>
      <c r="D3194" s="1"/>
      <c r="E3194" s="1"/>
      <c r="F3194" s="1"/>
      <c r="G3194" s="1"/>
      <c r="H3194" s="1"/>
      <c r="I3194" s="1"/>
      <c r="J3194" s="9"/>
      <c r="K3194" s="1"/>
      <c r="L3194" s="1"/>
      <c r="M3194" s="1"/>
      <c r="N3194" s="9"/>
      <c r="O3194" s="11"/>
      <c r="P3194" s="1"/>
      <c r="Q3194" s="1"/>
      <c r="R3194" s="1"/>
      <c r="S3194" s="1"/>
      <c r="T3194" s="1"/>
      <c r="U3194" s="1"/>
      <c r="V3194" s="9"/>
      <c r="W3194" s="1"/>
      <c r="X3194" s="1"/>
      <c r="Y3194" s="1"/>
      <c r="Z3194" s="1"/>
      <c r="AA3194" s="1"/>
      <c r="AB3194" s="1"/>
      <c r="AC3194" s="65"/>
    </row>
    <row r="3195" spans="2:29" x14ac:dyDescent="0.25">
      <c r="B3195" s="1"/>
      <c r="C3195" s="1"/>
      <c r="D3195" s="1"/>
      <c r="E3195" s="1"/>
      <c r="F3195" s="1"/>
      <c r="G3195" s="1"/>
      <c r="H3195" s="1"/>
      <c r="I3195" s="1"/>
      <c r="J3195" s="9"/>
      <c r="K3195" s="1"/>
      <c r="L3195" s="1"/>
      <c r="M3195" s="1"/>
      <c r="N3195" s="9"/>
      <c r="O3195" s="11"/>
      <c r="P3195" s="1"/>
      <c r="Q3195" s="1"/>
      <c r="R3195" s="1"/>
      <c r="S3195" s="1"/>
      <c r="T3195" s="1"/>
      <c r="U3195" s="1"/>
      <c r="V3195" s="9"/>
      <c r="W3195" s="1"/>
      <c r="X3195" s="1"/>
      <c r="Y3195" s="1"/>
      <c r="Z3195" s="1"/>
      <c r="AA3195" s="1"/>
      <c r="AB3195" s="1"/>
      <c r="AC3195" s="65"/>
    </row>
    <row r="3196" spans="2:29" x14ac:dyDescent="0.25">
      <c r="B3196" s="1"/>
      <c r="C3196" s="1"/>
      <c r="D3196" s="1"/>
      <c r="E3196" s="1"/>
      <c r="F3196" s="1"/>
      <c r="G3196" s="1"/>
      <c r="H3196" s="1"/>
      <c r="I3196" s="1"/>
      <c r="J3196" s="9"/>
      <c r="K3196" s="1"/>
      <c r="L3196" s="1"/>
      <c r="M3196" s="1"/>
      <c r="N3196" s="9"/>
      <c r="O3196" s="11"/>
      <c r="P3196" s="1"/>
      <c r="Q3196" s="1"/>
      <c r="R3196" s="1"/>
      <c r="S3196" s="1"/>
      <c r="T3196" s="1"/>
      <c r="U3196" s="1"/>
      <c r="V3196" s="9"/>
      <c r="W3196" s="1"/>
      <c r="X3196" s="1"/>
      <c r="Y3196" s="1"/>
      <c r="Z3196" s="1"/>
      <c r="AA3196" s="1"/>
      <c r="AB3196" s="1"/>
      <c r="AC3196" s="65"/>
    </row>
    <row r="3197" spans="2:29" x14ac:dyDescent="0.25">
      <c r="B3197" s="1"/>
      <c r="C3197" s="1"/>
      <c r="D3197" s="1"/>
      <c r="E3197" s="1"/>
      <c r="F3197" s="1"/>
      <c r="G3197" s="1"/>
      <c r="H3197" s="1"/>
      <c r="I3197" s="1"/>
      <c r="J3197" s="9"/>
      <c r="K3197" s="1"/>
      <c r="L3197" s="1"/>
      <c r="M3197" s="1"/>
      <c r="N3197" s="9"/>
      <c r="O3197" s="11"/>
      <c r="P3197" s="1"/>
      <c r="Q3197" s="1"/>
      <c r="R3197" s="1"/>
      <c r="S3197" s="1"/>
      <c r="T3197" s="1"/>
      <c r="U3197" s="1"/>
      <c r="V3197" s="9"/>
      <c r="W3197" s="1"/>
      <c r="X3197" s="1"/>
      <c r="Y3197" s="1"/>
      <c r="Z3197" s="1"/>
      <c r="AA3197" s="1"/>
      <c r="AB3197" s="1"/>
      <c r="AC3197" s="65"/>
    </row>
    <row r="3198" spans="2:29" x14ac:dyDescent="0.25">
      <c r="B3198" s="1"/>
      <c r="C3198" s="1"/>
      <c r="D3198" s="1"/>
      <c r="E3198" s="1"/>
      <c r="F3198" s="1"/>
      <c r="G3198" s="1"/>
      <c r="H3198" s="1"/>
      <c r="I3198" s="1"/>
      <c r="J3198" s="9"/>
      <c r="K3198" s="1"/>
      <c r="L3198" s="1"/>
      <c r="M3198" s="1"/>
      <c r="N3198" s="9"/>
      <c r="O3198" s="11"/>
      <c r="P3198" s="1"/>
      <c r="Q3198" s="1"/>
      <c r="R3198" s="1"/>
      <c r="S3198" s="1"/>
      <c r="T3198" s="1"/>
      <c r="U3198" s="1"/>
      <c r="V3198" s="9"/>
      <c r="W3198" s="1"/>
      <c r="X3198" s="1"/>
      <c r="Y3198" s="1"/>
      <c r="Z3198" s="1"/>
      <c r="AA3198" s="1"/>
      <c r="AB3198" s="1"/>
      <c r="AC3198" s="65"/>
    </row>
    <row r="3199" spans="2:29" x14ac:dyDescent="0.25">
      <c r="B3199" s="1"/>
      <c r="C3199" s="1"/>
      <c r="D3199" s="1"/>
      <c r="E3199" s="1"/>
      <c r="F3199" s="1"/>
      <c r="G3199" s="1"/>
      <c r="H3199" s="1"/>
      <c r="I3199" s="1"/>
      <c r="J3199" s="9"/>
      <c r="K3199" s="1"/>
      <c r="L3199" s="1"/>
      <c r="M3199" s="1"/>
      <c r="N3199" s="9"/>
      <c r="O3199" s="11"/>
      <c r="P3199" s="1"/>
      <c r="Q3199" s="1"/>
      <c r="R3199" s="1"/>
      <c r="S3199" s="1"/>
      <c r="T3199" s="1"/>
      <c r="U3199" s="1"/>
      <c r="V3199" s="9"/>
      <c r="W3199" s="1"/>
      <c r="X3199" s="1"/>
      <c r="Y3199" s="1"/>
      <c r="Z3199" s="1"/>
      <c r="AA3199" s="1"/>
      <c r="AB3199" s="1"/>
      <c r="AC3199" s="65"/>
    </row>
    <row r="3200" spans="2:29" x14ac:dyDescent="0.25">
      <c r="B3200" s="1"/>
      <c r="C3200" s="1"/>
      <c r="D3200" s="1"/>
      <c r="E3200" s="1"/>
      <c r="F3200" s="1"/>
      <c r="G3200" s="1"/>
      <c r="H3200" s="1"/>
      <c r="I3200" s="1"/>
      <c r="J3200" s="9"/>
      <c r="K3200" s="1"/>
      <c r="L3200" s="1"/>
      <c r="M3200" s="1"/>
      <c r="N3200" s="9"/>
      <c r="O3200" s="11"/>
      <c r="P3200" s="1"/>
      <c r="Q3200" s="1"/>
      <c r="R3200" s="1"/>
      <c r="S3200" s="1"/>
      <c r="T3200" s="1"/>
      <c r="U3200" s="1"/>
      <c r="V3200" s="9"/>
      <c r="W3200" s="1"/>
      <c r="X3200" s="1"/>
      <c r="Y3200" s="1"/>
      <c r="Z3200" s="1"/>
      <c r="AA3200" s="1"/>
      <c r="AB3200" s="1"/>
      <c r="AC3200" s="65"/>
    </row>
    <row r="3201" spans="2:29" x14ac:dyDescent="0.25">
      <c r="B3201" s="1"/>
      <c r="C3201" s="1"/>
      <c r="D3201" s="1"/>
      <c r="E3201" s="1"/>
      <c r="F3201" s="1"/>
      <c r="G3201" s="1"/>
      <c r="H3201" s="1"/>
      <c r="I3201" s="1"/>
      <c r="J3201" s="9"/>
      <c r="K3201" s="1"/>
      <c r="L3201" s="1"/>
      <c r="M3201" s="1"/>
      <c r="N3201" s="9"/>
      <c r="O3201" s="11"/>
      <c r="P3201" s="1"/>
      <c r="Q3201" s="1"/>
      <c r="R3201" s="1"/>
      <c r="S3201" s="1"/>
      <c r="T3201" s="1"/>
      <c r="U3201" s="1"/>
      <c r="V3201" s="9"/>
      <c r="W3201" s="1"/>
      <c r="X3201" s="1"/>
      <c r="Y3201" s="1"/>
      <c r="Z3201" s="1"/>
      <c r="AA3201" s="1"/>
      <c r="AB3201" s="1"/>
      <c r="AC3201" s="65"/>
    </row>
    <row r="3202" spans="2:29" x14ac:dyDescent="0.25">
      <c r="B3202" s="1"/>
      <c r="C3202" s="1"/>
      <c r="D3202" s="1"/>
      <c r="E3202" s="1"/>
      <c r="F3202" s="1"/>
      <c r="G3202" s="1"/>
      <c r="H3202" s="1"/>
      <c r="I3202" s="1"/>
      <c r="J3202" s="9"/>
      <c r="K3202" s="1"/>
      <c r="L3202" s="1"/>
      <c r="M3202" s="1"/>
      <c r="N3202" s="9"/>
      <c r="O3202" s="11"/>
      <c r="P3202" s="1"/>
      <c r="Q3202" s="1"/>
      <c r="R3202" s="1"/>
      <c r="S3202" s="1"/>
      <c r="T3202" s="1"/>
      <c r="U3202" s="1"/>
      <c r="V3202" s="9"/>
      <c r="W3202" s="1"/>
      <c r="X3202" s="1"/>
      <c r="Y3202" s="1"/>
      <c r="Z3202" s="1"/>
      <c r="AA3202" s="1"/>
      <c r="AB3202" s="1"/>
      <c r="AC3202" s="65"/>
    </row>
    <row r="3203" spans="2:29" x14ac:dyDescent="0.25">
      <c r="B3203" s="1"/>
      <c r="C3203" s="1"/>
      <c r="D3203" s="1"/>
      <c r="E3203" s="1"/>
      <c r="F3203" s="1"/>
      <c r="G3203" s="1"/>
      <c r="H3203" s="1"/>
      <c r="I3203" s="1"/>
      <c r="J3203" s="9"/>
      <c r="K3203" s="1"/>
      <c r="L3203" s="1"/>
      <c r="M3203" s="1"/>
      <c r="N3203" s="9"/>
      <c r="O3203" s="11"/>
      <c r="P3203" s="1"/>
      <c r="Q3203" s="1"/>
      <c r="R3203" s="1"/>
      <c r="S3203" s="1"/>
      <c r="T3203" s="1"/>
      <c r="U3203" s="1"/>
      <c r="V3203" s="9"/>
      <c r="W3203" s="1"/>
      <c r="X3203" s="1"/>
      <c r="Y3203" s="1"/>
      <c r="Z3203" s="1"/>
      <c r="AA3203" s="1"/>
      <c r="AB3203" s="1"/>
      <c r="AC3203" s="65"/>
    </row>
    <row r="3204" spans="2:29" x14ac:dyDescent="0.25">
      <c r="B3204" s="1"/>
      <c r="C3204" s="1"/>
      <c r="D3204" s="1"/>
      <c r="E3204" s="1"/>
      <c r="F3204" s="1"/>
      <c r="G3204" s="1"/>
      <c r="H3204" s="1"/>
      <c r="I3204" s="1"/>
      <c r="J3204" s="9"/>
      <c r="K3204" s="1"/>
      <c r="L3204" s="1"/>
      <c r="M3204" s="1"/>
      <c r="N3204" s="9"/>
      <c r="O3204" s="11"/>
      <c r="P3204" s="1"/>
      <c r="Q3204" s="1"/>
      <c r="R3204" s="1"/>
      <c r="S3204" s="1"/>
      <c r="T3204" s="1"/>
      <c r="U3204" s="1"/>
      <c r="V3204" s="9"/>
      <c r="W3204" s="1"/>
      <c r="X3204" s="1"/>
      <c r="Y3204" s="1"/>
      <c r="Z3204" s="1"/>
      <c r="AA3204" s="1"/>
      <c r="AB3204" s="1"/>
      <c r="AC3204" s="65"/>
    </row>
    <row r="3205" spans="2:29" x14ac:dyDescent="0.25">
      <c r="B3205" s="1"/>
      <c r="C3205" s="1"/>
      <c r="D3205" s="1"/>
      <c r="E3205" s="1"/>
      <c r="F3205" s="1"/>
      <c r="G3205" s="1"/>
      <c r="H3205" s="1"/>
      <c r="I3205" s="1"/>
      <c r="J3205" s="9"/>
      <c r="K3205" s="1"/>
      <c r="L3205" s="1"/>
      <c r="M3205" s="1"/>
      <c r="N3205" s="9"/>
      <c r="O3205" s="11"/>
      <c r="P3205" s="1"/>
      <c r="Q3205" s="1"/>
      <c r="R3205" s="1"/>
      <c r="S3205" s="1"/>
      <c r="T3205" s="1"/>
      <c r="U3205" s="1"/>
      <c r="V3205" s="9"/>
      <c r="W3205" s="1"/>
      <c r="X3205" s="1"/>
      <c r="Y3205" s="1"/>
      <c r="Z3205" s="1"/>
      <c r="AA3205" s="1"/>
      <c r="AB3205" s="1"/>
      <c r="AC3205" s="65"/>
    </row>
    <row r="3206" spans="2:29" x14ac:dyDescent="0.25">
      <c r="B3206" s="1"/>
      <c r="C3206" s="1"/>
      <c r="D3206" s="1"/>
      <c r="E3206" s="1"/>
      <c r="F3206" s="1"/>
      <c r="G3206" s="1"/>
      <c r="H3206" s="1"/>
      <c r="I3206" s="1"/>
      <c r="J3206" s="9"/>
      <c r="K3206" s="1"/>
      <c r="L3206" s="1"/>
      <c r="M3206" s="1"/>
      <c r="N3206" s="9"/>
      <c r="O3206" s="11"/>
      <c r="P3206" s="1"/>
      <c r="Q3206" s="1"/>
      <c r="R3206" s="1"/>
      <c r="S3206" s="1"/>
      <c r="T3206" s="1"/>
      <c r="U3206" s="1"/>
      <c r="V3206" s="9"/>
      <c r="W3206" s="1"/>
      <c r="X3206" s="1"/>
      <c r="Y3206" s="1"/>
      <c r="Z3206" s="1"/>
      <c r="AA3206" s="1"/>
      <c r="AB3206" s="1"/>
      <c r="AC3206" s="65"/>
    </row>
    <row r="3207" spans="2:29" x14ac:dyDescent="0.25">
      <c r="B3207" s="1"/>
      <c r="C3207" s="1"/>
      <c r="D3207" s="1"/>
      <c r="E3207" s="1"/>
      <c r="F3207" s="1"/>
      <c r="G3207" s="1"/>
      <c r="H3207" s="1"/>
      <c r="I3207" s="1"/>
      <c r="J3207" s="9"/>
      <c r="K3207" s="1"/>
      <c r="L3207" s="1"/>
      <c r="M3207" s="1"/>
      <c r="N3207" s="9"/>
      <c r="O3207" s="11"/>
      <c r="P3207" s="1"/>
      <c r="Q3207" s="1"/>
      <c r="R3207" s="1"/>
      <c r="S3207" s="1"/>
      <c r="T3207" s="1"/>
      <c r="U3207" s="1"/>
      <c r="V3207" s="9"/>
      <c r="W3207" s="1"/>
      <c r="X3207" s="1"/>
      <c r="Y3207" s="1"/>
      <c r="Z3207" s="1"/>
      <c r="AA3207" s="1"/>
      <c r="AB3207" s="1"/>
      <c r="AC3207" s="65"/>
    </row>
    <row r="3208" spans="2:29" x14ac:dyDescent="0.25">
      <c r="B3208" s="1"/>
      <c r="C3208" s="1"/>
      <c r="D3208" s="1"/>
      <c r="E3208" s="1"/>
      <c r="F3208" s="1"/>
      <c r="G3208" s="1"/>
      <c r="H3208" s="1"/>
      <c r="I3208" s="1"/>
      <c r="J3208" s="9"/>
      <c r="K3208" s="1"/>
      <c r="L3208" s="1"/>
      <c r="M3208" s="1"/>
      <c r="N3208" s="9"/>
      <c r="O3208" s="11"/>
      <c r="P3208" s="1"/>
      <c r="Q3208" s="1"/>
      <c r="R3208" s="1"/>
      <c r="S3208" s="1"/>
      <c r="T3208" s="1"/>
      <c r="U3208" s="1"/>
      <c r="V3208" s="9"/>
      <c r="W3208" s="1"/>
      <c r="X3208" s="1"/>
      <c r="Y3208" s="1"/>
      <c r="Z3208" s="1"/>
      <c r="AA3208" s="1"/>
      <c r="AB3208" s="1"/>
      <c r="AC3208" s="65"/>
    </row>
    <row r="3209" spans="2:29" x14ac:dyDescent="0.25">
      <c r="B3209" s="1"/>
      <c r="C3209" s="1"/>
      <c r="D3209" s="1"/>
      <c r="E3209" s="1"/>
      <c r="F3209" s="1"/>
      <c r="G3209" s="1"/>
      <c r="H3209" s="1"/>
      <c r="I3209" s="1"/>
      <c r="J3209" s="9"/>
      <c r="K3209" s="1"/>
      <c r="L3209" s="1"/>
      <c r="M3209" s="1"/>
      <c r="N3209" s="9"/>
      <c r="O3209" s="11"/>
      <c r="P3209" s="1"/>
      <c r="Q3209" s="1"/>
      <c r="R3209" s="1"/>
      <c r="S3209" s="1"/>
      <c r="T3209" s="1"/>
      <c r="U3209" s="1"/>
      <c r="V3209" s="9"/>
      <c r="W3209" s="1"/>
      <c r="X3209" s="1"/>
      <c r="Y3209" s="1"/>
      <c r="Z3209" s="1"/>
      <c r="AA3209" s="1"/>
      <c r="AB3209" s="1"/>
      <c r="AC3209" s="65"/>
    </row>
    <row r="3210" spans="2:29" x14ac:dyDescent="0.25">
      <c r="B3210" s="1"/>
      <c r="C3210" s="1"/>
      <c r="D3210" s="1"/>
      <c r="E3210" s="1"/>
      <c r="F3210" s="1"/>
      <c r="G3210" s="1"/>
      <c r="H3210" s="1"/>
      <c r="I3210" s="1"/>
      <c r="J3210" s="9"/>
      <c r="K3210" s="1"/>
      <c r="L3210" s="1"/>
      <c r="M3210" s="1"/>
      <c r="N3210" s="9"/>
      <c r="O3210" s="11"/>
      <c r="P3210" s="1"/>
      <c r="Q3210" s="1"/>
      <c r="R3210" s="1"/>
      <c r="S3210" s="1"/>
      <c r="T3210" s="1"/>
      <c r="U3210" s="1"/>
      <c r="V3210" s="9"/>
      <c r="W3210" s="1"/>
      <c r="X3210" s="1"/>
      <c r="Y3210" s="1"/>
      <c r="Z3210" s="1"/>
      <c r="AA3210" s="1"/>
      <c r="AB3210" s="1"/>
      <c r="AC3210" s="65"/>
    </row>
    <row r="3211" spans="2:29" x14ac:dyDescent="0.25">
      <c r="B3211" s="1"/>
      <c r="C3211" s="1"/>
      <c r="D3211" s="1"/>
      <c r="E3211" s="1"/>
      <c r="F3211" s="1"/>
      <c r="G3211" s="1"/>
      <c r="H3211" s="1"/>
      <c r="I3211" s="1"/>
      <c r="J3211" s="9"/>
      <c r="K3211" s="1"/>
      <c r="L3211" s="1"/>
      <c r="M3211" s="1"/>
      <c r="N3211" s="9"/>
      <c r="O3211" s="11"/>
      <c r="P3211" s="1"/>
      <c r="Q3211" s="1"/>
      <c r="R3211" s="1"/>
      <c r="S3211" s="1"/>
      <c r="T3211" s="1"/>
      <c r="U3211" s="1"/>
      <c r="V3211" s="9"/>
      <c r="W3211" s="1"/>
      <c r="X3211" s="1"/>
      <c r="Y3211" s="1"/>
      <c r="Z3211" s="1"/>
      <c r="AA3211" s="1"/>
      <c r="AB3211" s="1"/>
      <c r="AC3211" s="65"/>
    </row>
    <row r="3212" spans="2:29" x14ac:dyDescent="0.25">
      <c r="B3212" s="1"/>
      <c r="C3212" s="1"/>
      <c r="D3212" s="1"/>
      <c r="E3212" s="1"/>
      <c r="F3212" s="1"/>
      <c r="G3212" s="1"/>
      <c r="H3212" s="1"/>
      <c r="I3212" s="1"/>
      <c r="J3212" s="9"/>
      <c r="K3212" s="1"/>
      <c r="L3212" s="1"/>
      <c r="M3212" s="1"/>
      <c r="N3212" s="9"/>
      <c r="O3212" s="11"/>
      <c r="P3212" s="1"/>
      <c r="Q3212" s="1"/>
      <c r="R3212" s="1"/>
      <c r="S3212" s="1"/>
      <c r="T3212" s="1"/>
      <c r="U3212" s="1"/>
      <c r="V3212" s="9"/>
      <c r="W3212" s="1"/>
      <c r="X3212" s="1"/>
      <c r="Y3212" s="1"/>
      <c r="Z3212" s="1"/>
      <c r="AA3212" s="1"/>
      <c r="AB3212" s="1"/>
      <c r="AC3212" s="65"/>
    </row>
    <row r="3213" spans="2:29" x14ac:dyDescent="0.25">
      <c r="B3213" s="1"/>
      <c r="C3213" s="1"/>
      <c r="D3213" s="1"/>
      <c r="E3213" s="1"/>
      <c r="F3213" s="1"/>
      <c r="G3213" s="1"/>
      <c r="H3213" s="1"/>
      <c r="I3213" s="1"/>
      <c r="J3213" s="9"/>
      <c r="K3213" s="1"/>
      <c r="L3213" s="1"/>
      <c r="M3213" s="1"/>
      <c r="N3213" s="9"/>
      <c r="O3213" s="11"/>
      <c r="P3213" s="1"/>
      <c r="Q3213" s="1"/>
      <c r="R3213" s="1"/>
      <c r="S3213" s="1"/>
      <c r="T3213" s="1"/>
      <c r="U3213" s="1"/>
      <c r="V3213" s="9"/>
      <c r="W3213" s="1"/>
      <c r="X3213" s="1"/>
      <c r="Y3213" s="1"/>
      <c r="Z3213" s="1"/>
      <c r="AA3213" s="1"/>
      <c r="AB3213" s="1"/>
      <c r="AC3213" s="65"/>
    </row>
    <row r="3214" spans="2:29" x14ac:dyDescent="0.25">
      <c r="B3214" s="1"/>
      <c r="C3214" s="1"/>
      <c r="D3214" s="1"/>
      <c r="E3214" s="1"/>
      <c r="F3214" s="1"/>
      <c r="G3214" s="1"/>
      <c r="H3214" s="1"/>
      <c r="I3214" s="1"/>
      <c r="J3214" s="9"/>
      <c r="K3214" s="1"/>
      <c r="L3214" s="1"/>
      <c r="M3214" s="1"/>
      <c r="N3214" s="9"/>
      <c r="O3214" s="11"/>
      <c r="P3214" s="1"/>
      <c r="Q3214" s="1"/>
      <c r="R3214" s="1"/>
      <c r="S3214" s="1"/>
      <c r="T3214" s="1"/>
      <c r="U3214" s="1"/>
      <c r="V3214" s="9"/>
      <c r="W3214" s="1"/>
      <c r="X3214" s="1"/>
      <c r="Y3214" s="1"/>
      <c r="Z3214" s="1"/>
      <c r="AA3214" s="1"/>
      <c r="AB3214" s="1"/>
      <c r="AC3214" s="65"/>
    </row>
    <row r="3215" spans="2:29" x14ac:dyDescent="0.25">
      <c r="B3215" s="1"/>
      <c r="C3215" s="1"/>
      <c r="D3215" s="1"/>
      <c r="E3215" s="1"/>
      <c r="F3215" s="1"/>
      <c r="G3215" s="1"/>
      <c r="H3215" s="1"/>
      <c r="I3215" s="1"/>
      <c r="J3215" s="9"/>
      <c r="K3215" s="1"/>
      <c r="L3215" s="1"/>
      <c r="M3215" s="1"/>
      <c r="N3215" s="9"/>
      <c r="O3215" s="11"/>
      <c r="P3215" s="1"/>
      <c r="Q3215" s="1"/>
      <c r="R3215" s="1"/>
      <c r="S3215" s="1"/>
      <c r="T3215" s="1"/>
      <c r="U3215" s="1"/>
      <c r="V3215" s="9"/>
      <c r="W3215" s="1"/>
      <c r="X3215" s="1"/>
      <c r="Y3215" s="1"/>
      <c r="Z3215" s="1"/>
      <c r="AA3215" s="1"/>
      <c r="AB3215" s="1"/>
      <c r="AC3215" s="65"/>
    </row>
    <row r="3216" spans="2:29" x14ac:dyDescent="0.25">
      <c r="B3216" s="1"/>
      <c r="C3216" s="1"/>
      <c r="D3216" s="1"/>
      <c r="E3216" s="1"/>
      <c r="F3216" s="1"/>
      <c r="G3216" s="1"/>
      <c r="H3216" s="1"/>
      <c r="I3216" s="1"/>
      <c r="J3216" s="9"/>
      <c r="K3216" s="1"/>
      <c r="L3216" s="1"/>
      <c r="M3216" s="1"/>
      <c r="N3216" s="9"/>
      <c r="O3216" s="11"/>
      <c r="P3216" s="1"/>
      <c r="Q3216" s="1"/>
      <c r="R3216" s="1"/>
      <c r="S3216" s="1"/>
      <c r="T3216" s="1"/>
      <c r="U3216" s="1"/>
      <c r="V3216" s="9"/>
      <c r="W3216" s="1"/>
      <c r="X3216" s="1"/>
      <c r="Y3216" s="1"/>
      <c r="Z3216" s="1"/>
      <c r="AA3216" s="1"/>
      <c r="AB3216" s="1"/>
      <c r="AC3216" s="65"/>
    </row>
    <row r="3217" spans="2:29" x14ac:dyDescent="0.25">
      <c r="B3217" s="1"/>
      <c r="C3217" s="1"/>
      <c r="D3217" s="1"/>
      <c r="E3217" s="1"/>
      <c r="F3217" s="1"/>
      <c r="G3217" s="1"/>
      <c r="H3217" s="1"/>
      <c r="I3217" s="1"/>
      <c r="J3217" s="9"/>
      <c r="K3217" s="1"/>
      <c r="L3217" s="1"/>
      <c r="M3217" s="1"/>
      <c r="N3217" s="9"/>
      <c r="O3217" s="11"/>
      <c r="P3217" s="1"/>
      <c r="Q3217" s="1"/>
      <c r="R3217" s="1"/>
      <c r="S3217" s="1"/>
      <c r="T3217" s="1"/>
      <c r="U3217" s="1"/>
      <c r="V3217" s="9"/>
      <c r="W3217" s="1"/>
      <c r="X3217" s="1"/>
      <c r="Y3217" s="1"/>
      <c r="Z3217" s="1"/>
      <c r="AA3217" s="1"/>
      <c r="AB3217" s="1"/>
      <c r="AC3217" s="65"/>
    </row>
    <row r="3218" spans="2:29" x14ac:dyDescent="0.25">
      <c r="B3218" s="1"/>
      <c r="C3218" s="1"/>
      <c r="D3218" s="1"/>
      <c r="E3218" s="1"/>
      <c r="F3218" s="1"/>
      <c r="G3218" s="1"/>
      <c r="H3218" s="1"/>
      <c r="I3218" s="1"/>
      <c r="J3218" s="9"/>
      <c r="K3218" s="1"/>
      <c r="L3218" s="1"/>
      <c r="M3218" s="1"/>
      <c r="N3218" s="9"/>
      <c r="O3218" s="11"/>
      <c r="P3218" s="1"/>
      <c r="Q3218" s="1"/>
      <c r="R3218" s="1"/>
      <c r="S3218" s="1"/>
      <c r="T3218" s="1"/>
      <c r="U3218" s="1"/>
      <c r="V3218" s="9"/>
      <c r="W3218" s="1"/>
      <c r="X3218" s="1"/>
      <c r="Y3218" s="1"/>
      <c r="Z3218" s="1"/>
      <c r="AA3218" s="1"/>
      <c r="AB3218" s="1"/>
      <c r="AC3218" s="65"/>
    </row>
    <row r="3219" spans="2:29" x14ac:dyDescent="0.25">
      <c r="B3219" s="1"/>
      <c r="C3219" s="1"/>
      <c r="D3219" s="1"/>
      <c r="E3219" s="1"/>
      <c r="F3219" s="1"/>
      <c r="G3219" s="1"/>
      <c r="H3219" s="1"/>
      <c r="I3219" s="1"/>
      <c r="J3219" s="9"/>
      <c r="K3219" s="1"/>
      <c r="L3219" s="1"/>
      <c r="M3219" s="1"/>
      <c r="N3219" s="9"/>
      <c r="O3219" s="11"/>
      <c r="P3219" s="1"/>
      <c r="Q3219" s="1"/>
      <c r="R3219" s="1"/>
      <c r="S3219" s="1"/>
      <c r="T3219" s="1"/>
      <c r="U3219" s="1"/>
      <c r="V3219" s="9"/>
      <c r="W3219" s="1"/>
      <c r="X3219" s="1"/>
      <c r="Y3219" s="1"/>
      <c r="Z3219" s="1"/>
      <c r="AA3219" s="1"/>
      <c r="AB3219" s="1"/>
      <c r="AC3219" s="65"/>
    </row>
    <row r="3220" spans="2:29" x14ac:dyDescent="0.25">
      <c r="B3220" s="1"/>
      <c r="C3220" s="1"/>
      <c r="D3220" s="1"/>
      <c r="E3220" s="1"/>
      <c r="F3220" s="1"/>
      <c r="G3220" s="1"/>
      <c r="H3220" s="1"/>
      <c r="I3220" s="1"/>
      <c r="J3220" s="9"/>
      <c r="K3220" s="1"/>
      <c r="L3220" s="1"/>
      <c r="M3220" s="1"/>
      <c r="N3220" s="9"/>
      <c r="O3220" s="11"/>
      <c r="P3220" s="1"/>
      <c r="Q3220" s="1"/>
      <c r="R3220" s="1"/>
      <c r="S3220" s="1"/>
      <c r="T3220" s="1"/>
      <c r="U3220" s="1"/>
      <c r="V3220" s="9"/>
      <c r="W3220" s="1"/>
      <c r="X3220" s="1"/>
      <c r="Y3220" s="1"/>
      <c r="Z3220" s="1"/>
      <c r="AA3220" s="1"/>
      <c r="AB3220" s="1"/>
      <c r="AC3220" s="65"/>
    </row>
    <row r="3221" spans="2:29" x14ac:dyDescent="0.25">
      <c r="B3221" s="1"/>
      <c r="C3221" s="1"/>
      <c r="D3221" s="1"/>
      <c r="E3221" s="1"/>
      <c r="F3221" s="1"/>
      <c r="G3221" s="1"/>
      <c r="H3221" s="1"/>
      <c r="I3221" s="1"/>
      <c r="J3221" s="9"/>
      <c r="K3221" s="1"/>
      <c r="L3221" s="1"/>
      <c r="M3221" s="1"/>
      <c r="N3221" s="9"/>
      <c r="O3221" s="11"/>
      <c r="P3221" s="1"/>
      <c r="Q3221" s="1"/>
      <c r="R3221" s="1"/>
      <c r="S3221" s="1"/>
      <c r="T3221" s="1"/>
      <c r="U3221" s="1"/>
      <c r="V3221" s="9"/>
      <c r="W3221" s="1"/>
      <c r="X3221" s="1"/>
      <c r="Y3221" s="1"/>
      <c r="Z3221" s="1"/>
      <c r="AA3221" s="1"/>
      <c r="AB3221" s="1"/>
      <c r="AC3221" s="65"/>
    </row>
    <row r="3222" spans="2:29" x14ac:dyDescent="0.25">
      <c r="B3222" s="1"/>
      <c r="C3222" s="1"/>
      <c r="D3222" s="1"/>
      <c r="E3222" s="1"/>
      <c r="F3222" s="1"/>
      <c r="G3222" s="1"/>
      <c r="H3222" s="1"/>
      <c r="I3222" s="1"/>
      <c r="J3222" s="9"/>
      <c r="K3222" s="1"/>
      <c r="L3222" s="1"/>
      <c r="M3222" s="1"/>
      <c r="N3222" s="9"/>
      <c r="O3222" s="11"/>
      <c r="P3222" s="1"/>
      <c r="Q3222" s="1"/>
      <c r="R3222" s="1"/>
      <c r="S3222" s="1"/>
      <c r="T3222" s="1"/>
      <c r="U3222" s="1"/>
      <c r="V3222" s="9"/>
      <c r="W3222" s="1"/>
      <c r="X3222" s="1"/>
      <c r="Y3222" s="1"/>
      <c r="Z3222" s="1"/>
      <c r="AA3222" s="1"/>
      <c r="AB3222" s="1"/>
      <c r="AC3222" s="65"/>
    </row>
    <row r="3223" spans="2:29" x14ac:dyDescent="0.25">
      <c r="B3223" s="1"/>
      <c r="C3223" s="1"/>
      <c r="D3223" s="1"/>
      <c r="E3223" s="1"/>
      <c r="F3223" s="1"/>
      <c r="G3223" s="1"/>
      <c r="H3223" s="1"/>
      <c r="I3223" s="1"/>
      <c r="J3223" s="9"/>
      <c r="K3223" s="1"/>
      <c r="L3223" s="1"/>
      <c r="M3223" s="1"/>
      <c r="N3223" s="9"/>
      <c r="O3223" s="11"/>
      <c r="P3223" s="1"/>
      <c r="Q3223" s="1"/>
      <c r="R3223" s="1"/>
      <c r="S3223" s="1"/>
      <c r="T3223" s="1"/>
      <c r="U3223" s="1"/>
      <c r="V3223" s="9"/>
      <c r="W3223" s="1"/>
      <c r="X3223" s="1"/>
      <c r="Y3223" s="1"/>
      <c r="Z3223" s="1"/>
      <c r="AA3223" s="1"/>
      <c r="AB3223" s="1"/>
      <c r="AC3223" s="65"/>
    </row>
    <row r="3224" spans="2:29" x14ac:dyDescent="0.25">
      <c r="B3224" s="1"/>
      <c r="C3224" s="1"/>
      <c r="D3224" s="1"/>
      <c r="E3224" s="1"/>
      <c r="F3224" s="1"/>
      <c r="G3224" s="1"/>
      <c r="H3224" s="1"/>
      <c r="I3224" s="1"/>
      <c r="J3224" s="9"/>
      <c r="K3224" s="1"/>
      <c r="L3224" s="1"/>
      <c r="M3224" s="1"/>
      <c r="N3224" s="9"/>
      <c r="O3224" s="11"/>
      <c r="P3224" s="1"/>
      <c r="Q3224" s="1"/>
      <c r="R3224" s="1"/>
      <c r="S3224" s="1"/>
      <c r="T3224" s="1"/>
      <c r="U3224" s="1"/>
      <c r="V3224" s="9"/>
      <c r="W3224" s="1"/>
      <c r="X3224" s="1"/>
      <c r="Y3224" s="1"/>
      <c r="Z3224" s="1"/>
      <c r="AA3224" s="1"/>
      <c r="AB3224" s="1"/>
      <c r="AC3224" s="65"/>
    </row>
    <row r="3225" spans="2:29" x14ac:dyDescent="0.25">
      <c r="B3225" s="1"/>
      <c r="C3225" s="1"/>
      <c r="D3225" s="1"/>
      <c r="E3225" s="1"/>
      <c r="F3225" s="1"/>
      <c r="G3225" s="1"/>
      <c r="H3225" s="1"/>
      <c r="I3225" s="1"/>
      <c r="J3225" s="9"/>
      <c r="K3225" s="1"/>
      <c r="L3225" s="1"/>
      <c r="M3225" s="1"/>
      <c r="N3225" s="9"/>
      <c r="O3225" s="11"/>
      <c r="P3225" s="1"/>
      <c r="Q3225" s="1"/>
      <c r="R3225" s="1"/>
      <c r="S3225" s="1"/>
      <c r="T3225" s="1"/>
      <c r="U3225" s="1"/>
      <c r="V3225" s="9"/>
      <c r="W3225" s="1"/>
      <c r="X3225" s="1"/>
      <c r="Y3225" s="1"/>
      <c r="Z3225" s="1"/>
      <c r="AA3225" s="1"/>
      <c r="AB3225" s="1"/>
      <c r="AC3225" s="65"/>
    </row>
    <row r="3226" spans="2:29" x14ac:dyDescent="0.25">
      <c r="B3226" s="1"/>
      <c r="C3226" s="1"/>
      <c r="D3226" s="1"/>
      <c r="E3226" s="1"/>
      <c r="F3226" s="1"/>
      <c r="G3226" s="1"/>
      <c r="H3226" s="1"/>
      <c r="I3226" s="1"/>
      <c r="J3226" s="9"/>
      <c r="K3226" s="1"/>
      <c r="L3226" s="1"/>
      <c r="M3226" s="1"/>
      <c r="N3226" s="9"/>
      <c r="O3226" s="11"/>
      <c r="P3226" s="1"/>
      <c r="Q3226" s="1"/>
      <c r="R3226" s="1"/>
      <c r="S3226" s="1"/>
      <c r="T3226" s="1"/>
      <c r="U3226" s="1"/>
      <c r="V3226" s="9"/>
      <c r="W3226" s="1"/>
      <c r="X3226" s="1"/>
      <c r="Y3226" s="1"/>
      <c r="Z3226" s="1"/>
      <c r="AA3226" s="1"/>
      <c r="AB3226" s="1"/>
      <c r="AC3226" s="65"/>
    </row>
    <row r="3227" spans="2:29" x14ac:dyDescent="0.25">
      <c r="B3227" s="1"/>
      <c r="C3227" s="1"/>
      <c r="D3227" s="1"/>
      <c r="E3227" s="1"/>
      <c r="F3227" s="1"/>
      <c r="G3227" s="1"/>
      <c r="H3227" s="1"/>
      <c r="I3227" s="1"/>
      <c r="J3227" s="9"/>
      <c r="K3227" s="1"/>
      <c r="L3227" s="1"/>
      <c r="M3227" s="1"/>
      <c r="N3227" s="9"/>
      <c r="O3227" s="11"/>
      <c r="P3227" s="1"/>
      <c r="Q3227" s="1"/>
      <c r="R3227" s="1"/>
      <c r="S3227" s="1"/>
      <c r="T3227" s="1"/>
      <c r="U3227" s="1"/>
      <c r="V3227" s="9"/>
      <c r="W3227" s="1"/>
      <c r="X3227" s="1"/>
      <c r="Y3227" s="1"/>
      <c r="Z3227" s="1"/>
      <c r="AA3227" s="1"/>
      <c r="AB3227" s="1"/>
      <c r="AC3227" s="65"/>
    </row>
    <row r="3228" spans="2:29" x14ac:dyDescent="0.25">
      <c r="B3228" s="1"/>
      <c r="C3228" s="1"/>
      <c r="D3228" s="1"/>
      <c r="E3228" s="1"/>
      <c r="F3228" s="1"/>
      <c r="G3228" s="1"/>
      <c r="H3228" s="1"/>
      <c r="I3228" s="1"/>
      <c r="J3228" s="9"/>
      <c r="K3228" s="1"/>
      <c r="L3228" s="1"/>
      <c r="M3228" s="1"/>
      <c r="N3228" s="9"/>
      <c r="O3228" s="11"/>
      <c r="P3228" s="1"/>
      <c r="Q3228" s="1"/>
      <c r="R3228" s="1"/>
      <c r="S3228" s="1"/>
      <c r="T3228" s="1"/>
      <c r="U3228" s="1"/>
      <c r="V3228" s="9"/>
      <c r="W3228" s="1"/>
      <c r="X3228" s="1"/>
      <c r="Y3228" s="1"/>
      <c r="Z3228" s="1"/>
      <c r="AA3228" s="1"/>
      <c r="AB3228" s="1"/>
      <c r="AC3228" s="65"/>
    </row>
    <row r="3229" spans="2:29" x14ac:dyDescent="0.25">
      <c r="B3229" s="1"/>
      <c r="C3229" s="1"/>
      <c r="D3229" s="1"/>
      <c r="E3229" s="1"/>
      <c r="F3229" s="1"/>
      <c r="G3229" s="1"/>
      <c r="H3229" s="1"/>
      <c r="I3229" s="1"/>
      <c r="J3229" s="9"/>
      <c r="K3229" s="1"/>
      <c r="L3229" s="1"/>
      <c r="M3229" s="1"/>
      <c r="N3229" s="9"/>
      <c r="O3229" s="11"/>
      <c r="P3229" s="1"/>
      <c r="Q3229" s="1"/>
      <c r="R3229" s="1"/>
      <c r="S3229" s="1"/>
      <c r="T3229" s="1"/>
      <c r="U3229" s="1"/>
      <c r="V3229" s="9"/>
      <c r="W3229" s="1"/>
      <c r="X3229" s="1"/>
      <c r="Y3229" s="1"/>
      <c r="Z3229" s="1"/>
      <c r="AA3229" s="1"/>
      <c r="AB3229" s="1"/>
      <c r="AC3229" s="65"/>
    </row>
    <row r="3230" spans="2:29" x14ac:dyDescent="0.25">
      <c r="B3230" s="1"/>
      <c r="C3230" s="1"/>
      <c r="D3230" s="1"/>
      <c r="E3230" s="1"/>
      <c r="F3230" s="1"/>
      <c r="G3230" s="1"/>
      <c r="H3230" s="1"/>
      <c r="I3230" s="1"/>
      <c r="J3230" s="9"/>
      <c r="K3230" s="1"/>
      <c r="L3230" s="1"/>
      <c r="M3230" s="1"/>
      <c r="N3230" s="9"/>
      <c r="O3230" s="11"/>
      <c r="P3230" s="1"/>
      <c r="Q3230" s="1"/>
      <c r="R3230" s="1"/>
      <c r="S3230" s="1"/>
      <c r="T3230" s="1"/>
      <c r="U3230" s="1"/>
      <c r="V3230" s="9"/>
      <c r="W3230" s="1"/>
      <c r="X3230" s="1"/>
      <c r="Y3230" s="1"/>
      <c r="Z3230" s="1"/>
      <c r="AA3230" s="1"/>
      <c r="AB3230" s="1"/>
      <c r="AC3230" s="65"/>
    </row>
    <row r="3231" spans="2:29" x14ac:dyDescent="0.25">
      <c r="B3231" s="1"/>
      <c r="C3231" s="1"/>
      <c r="D3231" s="1"/>
      <c r="E3231" s="1"/>
      <c r="F3231" s="1"/>
      <c r="G3231" s="1"/>
      <c r="H3231" s="1"/>
      <c r="I3231" s="1"/>
      <c r="J3231" s="9"/>
      <c r="K3231" s="1"/>
      <c r="L3231" s="1"/>
      <c r="M3231" s="1"/>
      <c r="N3231" s="9"/>
      <c r="O3231" s="11"/>
      <c r="P3231" s="1"/>
      <c r="Q3231" s="1"/>
      <c r="R3231" s="1"/>
      <c r="S3231" s="1"/>
      <c r="T3231" s="1"/>
      <c r="U3231" s="1"/>
      <c r="V3231" s="9"/>
      <c r="W3231" s="1"/>
      <c r="X3231" s="1"/>
      <c r="Y3231" s="1"/>
      <c r="Z3231" s="1"/>
      <c r="AA3231" s="1"/>
      <c r="AB3231" s="1"/>
      <c r="AC3231" s="65"/>
    </row>
    <row r="3232" spans="2:29" x14ac:dyDescent="0.25">
      <c r="B3232" s="1"/>
      <c r="C3232" s="1"/>
      <c r="D3232" s="1"/>
      <c r="E3232" s="1"/>
      <c r="F3232" s="1"/>
      <c r="G3232" s="1"/>
      <c r="H3232" s="1"/>
      <c r="I3232" s="1"/>
      <c r="J3232" s="9"/>
      <c r="K3232" s="1"/>
      <c r="L3232" s="1"/>
      <c r="M3232" s="1"/>
      <c r="N3232" s="9"/>
      <c r="O3232" s="11"/>
      <c r="P3232" s="1"/>
      <c r="Q3232" s="1"/>
      <c r="R3232" s="1"/>
      <c r="S3232" s="1"/>
      <c r="T3232" s="1"/>
      <c r="U3232" s="1"/>
      <c r="V3232" s="9"/>
      <c r="W3232" s="1"/>
      <c r="X3232" s="1"/>
      <c r="Y3232" s="1"/>
      <c r="Z3232" s="1"/>
      <c r="AA3232" s="1"/>
      <c r="AB3232" s="1"/>
      <c r="AC3232" s="65"/>
    </row>
    <row r="3233" spans="2:29" x14ac:dyDescent="0.25">
      <c r="B3233" s="1"/>
      <c r="C3233" s="1"/>
      <c r="D3233" s="1"/>
      <c r="E3233" s="1"/>
      <c r="F3233" s="1"/>
      <c r="G3233" s="1"/>
      <c r="H3233" s="1"/>
      <c r="I3233" s="1"/>
      <c r="J3233" s="9"/>
      <c r="K3233" s="1"/>
      <c r="L3233" s="1"/>
      <c r="M3233" s="1"/>
      <c r="N3233" s="9"/>
      <c r="O3233" s="11"/>
      <c r="P3233" s="1"/>
      <c r="Q3233" s="1"/>
      <c r="R3233" s="1"/>
      <c r="S3233" s="1"/>
      <c r="T3233" s="1"/>
      <c r="U3233" s="1"/>
      <c r="V3233" s="9"/>
      <c r="W3233" s="1"/>
      <c r="X3233" s="1"/>
      <c r="Y3233" s="1"/>
      <c r="Z3233" s="1"/>
      <c r="AA3233" s="1"/>
      <c r="AB3233" s="1"/>
      <c r="AC3233" s="65"/>
    </row>
    <row r="3234" spans="2:29" x14ac:dyDescent="0.25">
      <c r="B3234" s="1"/>
      <c r="C3234" s="1"/>
      <c r="D3234" s="1"/>
      <c r="E3234" s="1"/>
      <c r="F3234" s="1"/>
      <c r="G3234" s="1"/>
      <c r="H3234" s="1"/>
      <c r="I3234" s="1"/>
      <c r="J3234" s="9"/>
      <c r="K3234" s="1"/>
      <c r="L3234" s="1"/>
      <c r="M3234" s="1"/>
      <c r="N3234" s="9"/>
      <c r="O3234" s="11"/>
      <c r="P3234" s="1"/>
      <c r="Q3234" s="1"/>
      <c r="R3234" s="1"/>
      <c r="S3234" s="1"/>
      <c r="T3234" s="1"/>
      <c r="U3234" s="1"/>
      <c r="V3234" s="9"/>
      <c r="W3234" s="1"/>
      <c r="X3234" s="1"/>
      <c r="Y3234" s="1"/>
      <c r="Z3234" s="1"/>
      <c r="AA3234" s="1"/>
      <c r="AB3234" s="1"/>
      <c r="AC3234" s="65"/>
    </row>
    <row r="3235" spans="2:29" x14ac:dyDescent="0.25">
      <c r="B3235" s="1"/>
      <c r="C3235" s="1"/>
      <c r="D3235" s="1"/>
      <c r="E3235" s="1"/>
      <c r="F3235" s="1"/>
      <c r="G3235" s="1"/>
      <c r="H3235" s="1"/>
      <c r="I3235" s="1"/>
      <c r="J3235" s="9"/>
      <c r="K3235" s="1"/>
      <c r="L3235" s="1"/>
      <c r="M3235" s="1"/>
      <c r="N3235" s="9"/>
      <c r="O3235" s="11"/>
      <c r="P3235" s="1"/>
      <c r="Q3235" s="1"/>
      <c r="R3235" s="1"/>
      <c r="S3235" s="1"/>
      <c r="T3235" s="1"/>
      <c r="U3235" s="1"/>
      <c r="V3235" s="9"/>
      <c r="W3235" s="1"/>
      <c r="X3235" s="1"/>
      <c r="Y3235" s="1"/>
      <c r="Z3235" s="1"/>
      <c r="AA3235" s="1"/>
      <c r="AB3235" s="1"/>
      <c r="AC3235" s="65"/>
    </row>
    <row r="3236" spans="2:29" x14ac:dyDescent="0.25">
      <c r="B3236" s="1"/>
      <c r="C3236" s="1"/>
      <c r="D3236" s="1"/>
      <c r="E3236" s="1"/>
      <c r="F3236" s="1"/>
      <c r="G3236" s="1"/>
      <c r="H3236" s="1"/>
      <c r="I3236" s="1"/>
      <c r="J3236" s="9"/>
      <c r="K3236" s="1"/>
      <c r="L3236" s="1"/>
      <c r="M3236" s="1"/>
      <c r="N3236" s="9"/>
      <c r="O3236" s="11"/>
      <c r="P3236" s="1"/>
      <c r="Q3236" s="1"/>
      <c r="R3236" s="1"/>
      <c r="S3236" s="1"/>
      <c r="T3236" s="1"/>
      <c r="U3236" s="1"/>
      <c r="V3236" s="9"/>
      <c r="W3236" s="1"/>
      <c r="X3236" s="1"/>
      <c r="Y3236" s="1"/>
      <c r="Z3236" s="1"/>
      <c r="AA3236" s="1"/>
      <c r="AB3236" s="1"/>
      <c r="AC3236" s="65"/>
    </row>
    <row r="3237" spans="2:29" x14ac:dyDescent="0.25">
      <c r="B3237" s="1"/>
      <c r="C3237" s="1"/>
      <c r="D3237" s="1"/>
      <c r="E3237" s="1"/>
      <c r="F3237" s="1"/>
      <c r="G3237" s="1"/>
      <c r="H3237" s="1"/>
      <c r="I3237" s="1"/>
      <c r="J3237" s="9"/>
      <c r="K3237" s="1"/>
      <c r="L3237" s="1"/>
      <c r="M3237" s="1"/>
      <c r="N3237" s="9"/>
      <c r="O3237" s="11"/>
      <c r="P3237" s="1"/>
      <c r="Q3237" s="1"/>
      <c r="R3237" s="1"/>
      <c r="S3237" s="1"/>
      <c r="T3237" s="1"/>
      <c r="U3237" s="1"/>
      <c r="V3237" s="9"/>
      <c r="W3237" s="1"/>
      <c r="X3237" s="1"/>
      <c r="Y3237" s="1"/>
      <c r="Z3237" s="1"/>
      <c r="AA3237" s="1"/>
      <c r="AB3237" s="1"/>
      <c r="AC3237" s="65"/>
    </row>
    <row r="3238" spans="2:29" x14ac:dyDescent="0.25">
      <c r="B3238" s="1"/>
      <c r="C3238" s="1"/>
      <c r="D3238" s="1"/>
      <c r="E3238" s="1"/>
      <c r="F3238" s="1"/>
      <c r="G3238" s="1"/>
      <c r="H3238" s="1"/>
      <c r="I3238" s="1"/>
      <c r="J3238" s="9"/>
      <c r="K3238" s="1"/>
      <c r="L3238" s="1"/>
      <c r="M3238" s="1"/>
      <c r="N3238" s="9"/>
      <c r="O3238" s="11"/>
      <c r="P3238" s="1"/>
      <c r="Q3238" s="1"/>
      <c r="R3238" s="1"/>
      <c r="S3238" s="1"/>
      <c r="T3238" s="1"/>
      <c r="U3238" s="1"/>
      <c r="V3238" s="9"/>
      <c r="W3238" s="1"/>
      <c r="X3238" s="1"/>
      <c r="Y3238" s="1"/>
      <c r="Z3238" s="1"/>
      <c r="AA3238" s="1"/>
      <c r="AB3238" s="1"/>
      <c r="AC3238" s="65"/>
    </row>
    <row r="3239" spans="2:29" x14ac:dyDescent="0.25">
      <c r="B3239" s="1"/>
      <c r="C3239" s="1"/>
      <c r="D3239" s="1"/>
      <c r="E3239" s="1"/>
      <c r="F3239" s="1"/>
      <c r="G3239" s="1"/>
      <c r="H3239" s="1"/>
      <c r="I3239" s="1"/>
      <c r="J3239" s="9"/>
      <c r="K3239" s="1"/>
      <c r="L3239" s="1"/>
      <c r="M3239" s="1"/>
      <c r="N3239" s="9"/>
      <c r="O3239" s="11"/>
      <c r="P3239" s="1"/>
      <c r="Q3239" s="1"/>
      <c r="R3239" s="1"/>
      <c r="S3239" s="1"/>
      <c r="T3239" s="1"/>
      <c r="U3239" s="1"/>
      <c r="V3239" s="9"/>
      <c r="W3239" s="1"/>
      <c r="X3239" s="1"/>
      <c r="Y3239" s="1"/>
      <c r="Z3239" s="1"/>
      <c r="AA3239" s="1"/>
      <c r="AB3239" s="1"/>
      <c r="AC3239" s="65"/>
    </row>
    <row r="3240" spans="2:29" x14ac:dyDescent="0.25">
      <c r="B3240" s="1"/>
      <c r="C3240" s="1"/>
      <c r="D3240" s="1"/>
      <c r="E3240" s="1"/>
      <c r="F3240" s="1"/>
      <c r="G3240" s="1"/>
      <c r="H3240" s="1"/>
      <c r="I3240" s="1"/>
      <c r="J3240" s="9"/>
      <c r="K3240" s="1"/>
      <c r="L3240" s="1"/>
      <c r="M3240" s="1"/>
      <c r="N3240" s="9"/>
      <c r="O3240" s="11"/>
      <c r="P3240" s="1"/>
      <c r="Q3240" s="1"/>
      <c r="R3240" s="1"/>
      <c r="S3240" s="1"/>
      <c r="T3240" s="1"/>
      <c r="U3240" s="1"/>
      <c r="V3240" s="9"/>
      <c r="W3240" s="1"/>
      <c r="X3240" s="1"/>
      <c r="Y3240" s="1"/>
      <c r="Z3240" s="1"/>
      <c r="AA3240" s="1"/>
      <c r="AB3240" s="1"/>
      <c r="AC3240" s="65"/>
    </row>
    <row r="3241" spans="2:29" x14ac:dyDescent="0.25">
      <c r="B3241" s="1"/>
      <c r="C3241" s="1"/>
      <c r="D3241" s="1"/>
      <c r="E3241" s="1"/>
      <c r="F3241" s="1"/>
      <c r="G3241" s="1"/>
      <c r="H3241" s="1"/>
      <c r="I3241" s="1"/>
      <c r="J3241" s="9"/>
      <c r="K3241" s="1"/>
      <c r="L3241" s="1"/>
      <c r="M3241" s="1"/>
      <c r="N3241" s="9"/>
      <c r="O3241" s="11"/>
      <c r="P3241" s="1"/>
      <c r="Q3241" s="1"/>
      <c r="R3241" s="1"/>
      <c r="S3241" s="1"/>
      <c r="T3241" s="1"/>
      <c r="U3241" s="1"/>
      <c r="V3241" s="9"/>
      <c r="W3241" s="1"/>
      <c r="X3241" s="1"/>
      <c r="Y3241" s="1"/>
      <c r="Z3241" s="1"/>
      <c r="AA3241" s="1"/>
      <c r="AB3241" s="1"/>
      <c r="AC3241" s="65"/>
    </row>
    <row r="3242" spans="2:29" x14ac:dyDescent="0.25">
      <c r="B3242" s="1"/>
      <c r="C3242" s="1"/>
      <c r="D3242" s="1"/>
      <c r="E3242" s="1"/>
      <c r="F3242" s="1"/>
      <c r="G3242" s="1"/>
      <c r="H3242" s="1"/>
      <c r="I3242" s="1"/>
      <c r="J3242" s="9"/>
      <c r="K3242" s="1"/>
      <c r="L3242" s="1"/>
      <c r="M3242" s="1"/>
      <c r="N3242" s="9"/>
      <c r="O3242" s="11"/>
      <c r="P3242" s="1"/>
      <c r="Q3242" s="1"/>
      <c r="R3242" s="1"/>
      <c r="S3242" s="1"/>
      <c r="T3242" s="1"/>
      <c r="U3242" s="1"/>
      <c r="V3242" s="9"/>
      <c r="W3242" s="1"/>
      <c r="X3242" s="1"/>
      <c r="Y3242" s="1"/>
      <c r="Z3242" s="1"/>
      <c r="AA3242" s="1"/>
      <c r="AB3242" s="1"/>
      <c r="AC3242" s="65"/>
    </row>
    <row r="3243" spans="2:29" x14ac:dyDescent="0.25">
      <c r="B3243" s="1"/>
      <c r="C3243" s="1"/>
      <c r="D3243" s="1"/>
      <c r="E3243" s="1"/>
      <c r="F3243" s="1"/>
      <c r="G3243" s="1"/>
      <c r="H3243" s="1"/>
      <c r="I3243" s="1"/>
      <c r="J3243" s="9"/>
      <c r="K3243" s="1"/>
      <c r="L3243" s="1"/>
      <c r="M3243" s="1"/>
      <c r="N3243" s="9"/>
      <c r="O3243" s="11"/>
      <c r="P3243" s="1"/>
      <c r="Q3243" s="1"/>
      <c r="R3243" s="1"/>
      <c r="S3243" s="1"/>
      <c r="T3243" s="1"/>
      <c r="U3243" s="1"/>
      <c r="V3243" s="9"/>
      <c r="W3243" s="1"/>
      <c r="X3243" s="1"/>
      <c r="Y3243" s="1"/>
      <c r="Z3243" s="1"/>
      <c r="AA3243" s="1"/>
      <c r="AB3243" s="1"/>
      <c r="AC3243" s="65"/>
    </row>
    <row r="3244" spans="2:29" x14ac:dyDescent="0.25">
      <c r="B3244" s="1"/>
      <c r="C3244" s="1"/>
      <c r="D3244" s="1"/>
      <c r="E3244" s="1"/>
      <c r="F3244" s="1"/>
      <c r="G3244" s="1"/>
      <c r="H3244" s="1"/>
      <c r="I3244" s="1"/>
      <c r="J3244" s="9"/>
      <c r="K3244" s="1"/>
      <c r="L3244" s="1"/>
      <c r="M3244" s="1"/>
      <c r="N3244" s="9"/>
      <c r="O3244" s="11"/>
      <c r="P3244" s="1"/>
      <c r="Q3244" s="1"/>
      <c r="R3244" s="1"/>
      <c r="S3244" s="1"/>
      <c r="T3244" s="1"/>
      <c r="U3244" s="1"/>
      <c r="V3244" s="9"/>
      <c r="W3244" s="1"/>
      <c r="X3244" s="1"/>
      <c r="Y3244" s="1"/>
      <c r="Z3244" s="1"/>
      <c r="AA3244" s="1"/>
      <c r="AB3244" s="1"/>
      <c r="AC3244" s="65"/>
    </row>
    <row r="3245" spans="2:29" x14ac:dyDescent="0.25">
      <c r="B3245" s="1"/>
      <c r="C3245" s="1"/>
      <c r="D3245" s="1"/>
      <c r="E3245" s="1"/>
      <c r="F3245" s="1"/>
      <c r="G3245" s="1"/>
      <c r="H3245" s="1"/>
      <c r="I3245" s="1"/>
      <c r="J3245" s="9"/>
      <c r="K3245" s="1"/>
      <c r="L3245" s="1"/>
      <c r="M3245" s="1"/>
      <c r="N3245" s="9"/>
      <c r="O3245" s="11"/>
      <c r="P3245" s="1"/>
      <c r="Q3245" s="1"/>
      <c r="R3245" s="1"/>
      <c r="S3245" s="1"/>
      <c r="T3245" s="1"/>
      <c r="U3245" s="1"/>
      <c r="V3245" s="9"/>
      <c r="W3245" s="1"/>
      <c r="X3245" s="1"/>
      <c r="Y3245" s="1"/>
      <c r="Z3245" s="1"/>
      <c r="AA3245" s="1"/>
      <c r="AB3245" s="1"/>
      <c r="AC3245" s="65"/>
    </row>
    <row r="3246" spans="2:29" x14ac:dyDescent="0.25">
      <c r="B3246" s="1"/>
      <c r="C3246" s="1"/>
      <c r="D3246" s="1"/>
      <c r="E3246" s="1"/>
      <c r="F3246" s="1"/>
      <c r="G3246" s="1"/>
      <c r="H3246" s="1"/>
      <c r="I3246" s="1"/>
      <c r="J3246" s="9"/>
      <c r="K3246" s="1"/>
      <c r="L3246" s="1"/>
      <c r="M3246" s="1"/>
      <c r="N3246" s="9"/>
      <c r="O3246" s="11"/>
      <c r="P3246" s="1"/>
      <c r="Q3246" s="1"/>
      <c r="R3246" s="1"/>
      <c r="S3246" s="1"/>
      <c r="T3246" s="1"/>
      <c r="U3246" s="1"/>
      <c r="V3246" s="9"/>
      <c r="W3246" s="1"/>
      <c r="X3246" s="1"/>
      <c r="Y3246" s="1"/>
      <c r="Z3246" s="1"/>
      <c r="AA3246" s="1"/>
      <c r="AB3246" s="1"/>
      <c r="AC3246" s="65"/>
    </row>
    <row r="3247" spans="2:29" x14ac:dyDescent="0.25">
      <c r="B3247" s="1"/>
      <c r="C3247" s="1"/>
      <c r="D3247" s="1"/>
      <c r="E3247" s="1"/>
      <c r="F3247" s="1"/>
      <c r="G3247" s="1"/>
      <c r="H3247" s="1"/>
      <c r="I3247" s="1"/>
      <c r="J3247" s="9"/>
      <c r="K3247" s="1"/>
      <c r="L3247" s="1"/>
      <c r="M3247" s="1"/>
      <c r="N3247" s="9"/>
      <c r="O3247" s="11"/>
      <c r="P3247" s="1"/>
      <c r="Q3247" s="1"/>
      <c r="R3247" s="1"/>
      <c r="S3247" s="1"/>
      <c r="T3247" s="1"/>
      <c r="U3247" s="1"/>
      <c r="V3247" s="9"/>
      <c r="W3247" s="1"/>
      <c r="X3247" s="1"/>
      <c r="Y3247" s="1"/>
      <c r="Z3247" s="1"/>
      <c r="AA3247" s="1"/>
      <c r="AB3247" s="1"/>
      <c r="AC3247" s="65"/>
    </row>
    <row r="3248" spans="2:29" x14ac:dyDescent="0.25">
      <c r="B3248" s="1"/>
      <c r="C3248" s="1"/>
      <c r="D3248" s="1"/>
      <c r="E3248" s="1"/>
      <c r="F3248" s="1"/>
      <c r="G3248" s="1"/>
      <c r="H3248" s="1"/>
      <c r="I3248" s="1"/>
      <c r="J3248" s="9"/>
      <c r="K3248" s="1"/>
      <c r="L3248" s="1"/>
      <c r="M3248" s="1"/>
      <c r="N3248" s="9"/>
      <c r="O3248" s="11"/>
      <c r="P3248" s="1"/>
      <c r="Q3248" s="1"/>
      <c r="R3248" s="1"/>
      <c r="S3248" s="1"/>
      <c r="T3248" s="1"/>
      <c r="U3248" s="1"/>
      <c r="V3248" s="9"/>
      <c r="W3248" s="1"/>
      <c r="X3248" s="1"/>
      <c r="Y3248" s="1"/>
      <c r="Z3248" s="1"/>
      <c r="AA3248" s="1"/>
      <c r="AB3248" s="1"/>
      <c r="AC3248" s="65"/>
    </row>
    <row r="3249" spans="2:29" x14ac:dyDescent="0.25">
      <c r="B3249" s="1"/>
      <c r="C3249" s="1"/>
      <c r="D3249" s="1"/>
      <c r="E3249" s="1"/>
      <c r="F3249" s="1"/>
      <c r="G3249" s="1"/>
      <c r="H3249" s="1"/>
      <c r="I3249" s="1"/>
      <c r="J3249" s="9"/>
      <c r="K3249" s="1"/>
      <c r="L3249" s="1"/>
      <c r="M3249" s="1"/>
      <c r="N3249" s="9"/>
      <c r="O3249" s="11"/>
      <c r="P3249" s="1"/>
      <c r="Q3249" s="1"/>
      <c r="R3249" s="1"/>
      <c r="S3249" s="1"/>
      <c r="T3249" s="1"/>
      <c r="U3249" s="1"/>
      <c r="V3249" s="9"/>
      <c r="W3249" s="1"/>
      <c r="X3249" s="1"/>
      <c r="Y3249" s="1"/>
      <c r="Z3249" s="1"/>
      <c r="AA3249" s="1"/>
      <c r="AB3249" s="1"/>
      <c r="AC3249" s="65"/>
    </row>
    <row r="3250" spans="2:29" x14ac:dyDescent="0.25">
      <c r="B3250" s="1"/>
      <c r="C3250" s="1"/>
      <c r="D3250" s="1"/>
      <c r="E3250" s="1"/>
      <c r="F3250" s="1"/>
      <c r="G3250" s="1"/>
      <c r="H3250" s="1"/>
      <c r="I3250" s="1"/>
      <c r="J3250" s="9"/>
      <c r="K3250" s="1"/>
      <c r="L3250" s="1"/>
      <c r="M3250" s="1"/>
      <c r="N3250" s="9"/>
      <c r="O3250" s="11"/>
      <c r="P3250" s="1"/>
      <c r="Q3250" s="1"/>
      <c r="R3250" s="1"/>
      <c r="S3250" s="1"/>
      <c r="T3250" s="1"/>
      <c r="U3250" s="1"/>
      <c r="V3250" s="9"/>
      <c r="W3250" s="1"/>
      <c r="X3250" s="1"/>
      <c r="Y3250" s="1"/>
      <c r="Z3250" s="1"/>
      <c r="AA3250" s="1"/>
      <c r="AB3250" s="1"/>
      <c r="AC3250" s="65"/>
    </row>
    <row r="3251" spans="2:29" x14ac:dyDescent="0.25">
      <c r="B3251" s="1"/>
      <c r="C3251" s="1"/>
      <c r="D3251" s="1"/>
      <c r="E3251" s="1"/>
      <c r="F3251" s="1"/>
      <c r="G3251" s="1"/>
      <c r="H3251" s="1"/>
      <c r="I3251" s="1"/>
      <c r="J3251" s="9"/>
      <c r="K3251" s="1"/>
      <c r="L3251" s="1"/>
      <c r="M3251" s="1"/>
      <c r="N3251" s="9"/>
      <c r="O3251" s="11"/>
      <c r="P3251" s="1"/>
      <c r="Q3251" s="1"/>
      <c r="R3251" s="1"/>
      <c r="S3251" s="1"/>
      <c r="T3251" s="1"/>
      <c r="U3251" s="1"/>
      <c r="V3251" s="9"/>
      <c r="W3251" s="1"/>
      <c r="X3251" s="1"/>
      <c r="Y3251" s="1"/>
      <c r="Z3251" s="1"/>
      <c r="AA3251" s="1"/>
      <c r="AB3251" s="1"/>
      <c r="AC3251" s="65"/>
    </row>
    <row r="3252" spans="2:29" x14ac:dyDescent="0.25">
      <c r="B3252" s="1"/>
      <c r="C3252" s="1"/>
      <c r="D3252" s="1"/>
      <c r="E3252" s="1"/>
      <c r="F3252" s="1"/>
      <c r="G3252" s="1"/>
      <c r="H3252" s="1"/>
      <c r="I3252" s="1"/>
      <c r="J3252" s="9"/>
      <c r="K3252" s="1"/>
      <c r="L3252" s="1"/>
      <c r="M3252" s="1"/>
      <c r="N3252" s="9"/>
      <c r="O3252" s="11"/>
      <c r="P3252" s="1"/>
      <c r="Q3252" s="1"/>
      <c r="R3252" s="1"/>
      <c r="S3252" s="1"/>
      <c r="T3252" s="1"/>
      <c r="U3252" s="1"/>
      <c r="V3252" s="9"/>
      <c r="W3252" s="1"/>
      <c r="X3252" s="1"/>
      <c r="Y3252" s="1"/>
      <c r="Z3252" s="1"/>
      <c r="AA3252" s="1"/>
      <c r="AB3252" s="1"/>
      <c r="AC3252" s="65"/>
    </row>
    <row r="3253" spans="2:29" x14ac:dyDescent="0.25">
      <c r="B3253" s="1"/>
      <c r="C3253" s="1"/>
      <c r="D3253" s="1"/>
      <c r="E3253" s="1"/>
      <c r="F3253" s="1"/>
      <c r="G3253" s="1"/>
      <c r="H3253" s="1"/>
      <c r="I3253" s="1"/>
      <c r="J3253" s="9"/>
      <c r="K3253" s="1"/>
      <c r="L3253" s="1"/>
      <c r="M3253" s="1"/>
      <c r="N3253" s="9"/>
      <c r="O3253" s="11"/>
      <c r="P3253" s="1"/>
      <c r="Q3253" s="1"/>
      <c r="R3253" s="1"/>
      <c r="S3253" s="1"/>
      <c r="T3253" s="1"/>
      <c r="U3253" s="1"/>
      <c r="V3253" s="9"/>
      <c r="W3253" s="1"/>
      <c r="X3253" s="1"/>
      <c r="Y3253" s="1"/>
      <c r="Z3253" s="1"/>
      <c r="AA3253" s="1"/>
      <c r="AB3253" s="1"/>
      <c r="AC3253" s="65"/>
    </row>
    <row r="3254" spans="2:29" x14ac:dyDescent="0.25">
      <c r="B3254" s="1"/>
      <c r="C3254" s="1"/>
      <c r="D3254" s="1"/>
      <c r="E3254" s="1"/>
      <c r="F3254" s="1"/>
      <c r="G3254" s="1"/>
      <c r="H3254" s="1"/>
      <c r="I3254" s="1"/>
      <c r="J3254" s="9"/>
      <c r="K3254" s="1"/>
      <c r="L3254" s="1"/>
      <c r="M3254" s="1"/>
      <c r="N3254" s="9"/>
      <c r="O3254" s="11"/>
      <c r="P3254" s="1"/>
      <c r="Q3254" s="1"/>
      <c r="R3254" s="1"/>
      <c r="S3254" s="1"/>
      <c r="T3254" s="1"/>
      <c r="U3254" s="1"/>
      <c r="V3254" s="9"/>
      <c r="W3254" s="1"/>
      <c r="X3254" s="1"/>
      <c r="Y3254" s="1"/>
      <c r="Z3254" s="1"/>
      <c r="AA3254" s="1"/>
      <c r="AB3254" s="1"/>
      <c r="AC3254" s="65"/>
    </row>
    <row r="3255" spans="2:29" x14ac:dyDescent="0.25">
      <c r="B3255" s="1"/>
      <c r="C3255" s="1"/>
      <c r="D3255" s="1"/>
      <c r="E3255" s="1"/>
      <c r="F3255" s="1"/>
      <c r="G3255" s="1"/>
      <c r="H3255" s="1"/>
      <c r="I3255" s="1"/>
      <c r="J3255" s="9"/>
      <c r="K3255" s="1"/>
      <c r="L3255" s="1"/>
      <c r="M3255" s="1"/>
      <c r="N3255" s="9"/>
      <c r="O3255" s="11"/>
      <c r="P3255" s="1"/>
      <c r="Q3255" s="1"/>
      <c r="R3255" s="1"/>
      <c r="S3255" s="1"/>
      <c r="T3255" s="1"/>
      <c r="U3255" s="1"/>
      <c r="V3255" s="9"/>
      <c r="W3255" s="1"/>
      <c r="X3255" s="1"/>
      <c r="Y3255" s="1"/>
      <c r="Z3255" s="1"/>
      <c r="AA3255" s="1"/>
      <c r="AB3255" s="1"/>
      <c r="AC3255" s="65"/>
    </row>
    <row r="3256" spans="2:29" x14ac:dyDescent="0.25">
      <c r="B3256" s="1"/>
      <c r="C3256" s="1"/>
      <c r="D3256" s="1"/>
      <c r="E3256" s="1"/>
      <c r="F3256" s="1"/>
      <c r="G3256" s="1"/>
      <c r="H3256" s="1"/>
      <c r="I3256" s="1"/>
      <c r="J3256" s="9"/>
      <c r="K3256" s="1"/>
      <c r="L3256" s="1"/>
      <c r="M3256" s="1"/>
      <c r="N3256" s="9"/>
      <c r="O3256" s="11"/>
      <c r="P3256" s="1"/>
      <c r="Q3256" s="1"/>
      <c r="R3256" s="1"/>
      <c r="S3256" s="1"/>
      <c r="T3256" s="1"/>
      <c r="U3256" s="1"/>
      <c r="V3256" s="9"/>
      <c r="W3256" s="1"/>
      <c r="X3256" s="1"/>
      <c r="Y3256" s="1"/>
      <c r="Z3256" s="1"/>
      <c r="AA3256" s="1"/>
      <c r="AB3256" s="1"/>
      <c r="AC3256" s="65"/>
    </row>
    <row r="3257" spans="2:29" x14ac:dyDescent="0.25">
      <c r="B3257" s="1"/>
      <c r="C3257" s="1"/>
      <c r="D3257" s="1"/>
      <c r="E3257" s="1"/>
      <c r="F3257" s="1"/>
      <c r="G3257" s="1"/>
      <c r="H3257" s="1"/>
      <c r="I3257" s="1"/>
      <c r="J3257" s="9"/>
      <c r="K3257" s="1"/>
      <c r="L3257" s="1"/>
      <c r="M3257" s="1"/>
      <c r="N3257" s="9"/>
      <c r="O3257" s="11"/>
      <c r="P3257" s="1"/>
      <c r="Q3257" s="1"/>
      <c r="R3257" s="1"/>
      <c r="S3257" s="1"/>
      <c r="T3257" s="1"/>
      <c r="U3257" s="1"/>
      <c r="V3257" s="9"/>
      <c r="W3257" s="1"/>
      <c r="X3257" s="1"/>
      <c r="Y3257" s="1"/>
      <c r="Z3257" s="1"/>
      <c r="AA3257" s="1"/>
      <c r="AB3257" s="1"/>
      <c r="AC3257" s="65"/>
    </row>
    <row r="3258" spans="2:29" x14ac:dyDescent="0.25">
      <c r="B3258" s="1"/>
      <c r="C3258" s="1"/>
      <c r="D3258" s="1"/>
      <c r="E3258" s="1"/>
      <c r="F3258" s="1"/>
      <c r="G3258" s="1"/>
      <c r="H3258" s="1"/>
      <c r="I3258" s="1"/>
      <c r="J3258" s="9"/>
      <c r="K3258" s="1"/>
      <c r="L3258" s="1"/>
      <c r="M3258" s="1"/>
      <c r="N3258" s="9"/>
      <c r="O3258" s="11"/>
      <c r="P3258" s="1"/>
      <c r="Q3258" s="1"/>
      <c r="R3258" s="1"/>
      <c r="S3258" s="1"/>
      <c r="T3258" s="1"/>
      <c r="U3258" s="1"/>
      <c r="V3258" s="9"/>
      <c r="W3258" s="1"/>
      <c r="X3258" s="1"/>
      <c r="Y3258" s="1"/>
      <c r="Z3258" s="1"/>
      <c r="AA3258" s="1"/>
      <c r="AB3258" s="1"/>
      <c r="AC3258" s="65"/>
    </row>
    <row r="3259" spans="2:29" x14ac:dyDescent="0.25">
      <c r="B3259" s="1"/>
      <c r="C3259" s="1"/>
      <c r="D3259" s="1"/>
      <c r="E3259" s="1"/>
      <c r="F3259" s="1"/>
      <c r="G3259" s="1"/>
      <c r="H3259" s="1"/>
      <c r="I3259" s="1"/>
      <c r="J3259" s="9"/>
      <c r="K3259" s="1"/>
      <c r="L3259" s="1"/>
      <c r="M3259" s="1"/>
      <c r="N3259" s="9"/>
      <c r="O3259" s="11"/>
      <c r="P3259" s="1"/>
      <c r="Q3259" s="1"/>
      <c r="R3259" s="1"/>
      <c r="S3259" s="1"/>
      <c r="T3259" s="1"/>
      <c r="U3259" s="1"/>
      <c r="V3259" s="9"/>
      <c r="W3259" s="1"/>
      <c r="X3259" s="1"/>
      <c r="Y3259" s="1"/>
      <c r="Z3259" s="1"/>
      <c r="AA3259" s="1"/>
      <c r="AB3259" s="1"/>
      <c r="AC3259" s="65"/>
    </row>
    <row r="3260" spans="2:29" x14ac:dyDescent="0.25">
      <c r="B3260" s="1"/>
      <c r="C3260" s="1"/>
      <c r="D3260" s="1"/>
      <c r="E3260" s="1"/>
      <c r="F3260" s="1"/>
      <c r="G3260" s="1"/>
      <c r="H3260" s="1"/>
      <c r="I3260" s="1"/>
      <c r="J3260" s="9"/>
      <c r="K3260" s="1"/>
      <c r="L3260" s="1"/>
      <c r="M3260" s="1"/>
      <c r="N3260" s="9"/>
      <c r="O3260" s="11"/>
      <c r="P3260" s="1"/>
      <c r="Q3260" s="1"/>
      <c r="R3260" s="1"/>
      <c r="S3260" s="1"/>
      <c r="T3260" s="1"/>
      <c r="U3260" s="1"/>
      <c r="V3260" s="9"/>
      <c r="W3260" s="1"/>
      <c r="X3260" s="1"/>
      <c r="Y3260" s="1"/>
      <c r="Z3260" s="1"/>
      <c r="AA3260" s="1"/>
      <c r="AB3260" s="1"/>
      <c r="AC3260" s="65"/>
    </row>
    <row r="3261" spans="2:29" x14ac:dyDescent="0.25">
      <c r="B3261" s="1"/>
      <c r="C3261" s="1"/>
      <c r="D3261" s="1"/>
      <c r="E3261" s="1"/>
      <c r="F3261" s="1"/>
      <c r="G3261" s="1"/>
      <c r="H3261" s="1"/>
      <c r="I3261" s="1"/>
      <c r="J3261" s="9"/>
      <c r="K3261" s="1"/>
      <c r="L3261" s="1"/>
      <c r="M3261" s="1"/>
      <c r="N3261" s="9"/>
      <c r="O3261" s="11"/>
      <c r="P3261" s="1"/>
      <c r="Q3261" s="1"/>
      <c r="R3261" s="1"/>
      <c r="S3261" s="1"/>
      <c r="T3261" s="1"/>
      <c r="U3261" s="1"/>
      <c r="V3261" s="9"/>
      <c r="W3261" s="1"/>
      <c r="X3261" s="1"/>
      <c r="Y3261" s="1"/>
      <c r="Z3261" s="1"/>
      <c r="AA3261" s="1"/>
      <c r="AB3261" s="1"/>
      <c r="AC3261" s="65"/>
    </row>
    <row r="3262" spans="2:29" x14ac:dyDescent="0.25">
      <c r="B3262" s="1"/>
      <c r="C3262" s="1"/>
      <c r="D3262" s="1"/>
      <c r="E3262" s="1"/>
      <c r="F3262" s="1"/>
      <c r="G3262" s="1"/>
      <c r="H3262" s="1"/>
      <c r="I3262" s="1"/>
      <c r="J3262" s="9"/>
      <c r="K3262" s="1"/>
      <c r="L3262" s="1"/>
      <c r="M3262" s="1"/>
      <c r="N3262" s="9"/>
      <c r="O3262" s="11"/>
      <c r="P3262" s="1"/>
      <c r="Q3262" s="1"/>
      <c r="R3262" s="1"/>
      <c r="S3262" s="1"/>
      <c r="T3262" s="1"/>
      <c r="U3262" s="1"/>
      <c r="V3262" s="9"/>
      <c r="W3262" s="1"/>
      <c r="X3262" s="1"/>
      <c r="Y3262" s="1"/>
      <c r="Z3262" s="1"/>
      <c r="AA3262" s="1"/>
      <c r="AB3262" s="1"/>
      <c r="AC3262" s="65"/>
    </row>
    <row r="3263" spans="2:29" x14ac:dyDescent="0.25">
      <c r="B3263" s="1"/>
      <c r="C3263" s="1"/>
      <c r="D3263" s="1"/>
      <c r="E3263" s="1"/>
      <c r="F3263" s="1"/>
      <c r="G3263" s="1"/>
      <c r="H3263" s="1"/>
      <c r="I3263" s="1"/>
      <c r="J3263" s="9"/>
      <c r="K3263" s="1"/>
      <c r="L3263" s="1"/>
      <c r="M3263" s="1"/>
      <c r="N3263" s="9"/>
      <c r="O3263" s="11"/>
      <c r="P3263" s="1"/>
      <c r="Q3263" s="1"/>
      <c r="R3263" s="1"/>
      <c r="S3263" s="1"/>
      <c r="T3263" s="1"/>
      <c r="U3263" s="1"/>
      <c r="V3263" s="9"/>
      <c r="W3263" s="1"/>
      <c r="X3263" s="1"/>
      <c r="Y3263" s="1"/>
      <c r="Z3263" s="1"/>
      <c r="AA3263" s="1"/>
      <c r="AB3263" s="1"/>
      <c r="AC3263" s="65"/>
    </row>
    <row r="3264" spans="2:29" x14ac:dyDescent="0.25">
      <c r="B3264" s="1"/>
      <c r="C3264" s="1"/>
      <c r="D3264" s="1"/>
      <c r="E3264" s="1"/>
      <c r="F3264" s="1"/>
      <c r="G3264" s="1"/>
      <c r="H3264" s="1"/>
      <c r="I3264" s="1"/>
      <c r="J3264" s="9"/>
      <c r="K3264" s="1"/>
      <c r="L3264" s="1"/>
      <c r="M3264" s="1"/>
      <c r="N3264" s="9"/>
      <c r="O3264" s="11"/>
      <c r="P3264" s="1"/>
      <c r="Q3264" s="1"/>
      <c r="R3264" s="1"/>
      <c r="S3264" s="1"/>
      <c r="T3264" s="1"/>
      <c r="U3264" s="1"/>
      <c r="V3264" s="9"/>
      <c r="W3264" s="1"/>
      <c r="X3264" s="1"/>
      <c r="Y3264" s="1"/>
      <c r="Z3264" s="1"/>
      <c r="AA3264" s="1"/>
      <c r="AB3264" s="1"/>
      <c r="AC3264" s="65"/>
    </row>
    <row r="3265" spans="2:29" x14ac:dyDescent="0.25">
      <c r="B3265" s="1"/>
      <c r="C3265" s="1"/>
      <c r="D3265" s="1"/>
      <c r="E3265" s="1"/>
      <c r="F3265" s="1"/>
      <c r="G3265" s="1"/>
      <c r="H3265" s="1"/>
      <c r="I3265" s="1"/>
      <c r="J3265" s="9"/>
      <c r="K3265" s="1"/>
      <c r="L3265" s="1"/>
      <c r="M3265" s="1"/>
      <c r="N3265" s="9"/>
      <c r="O3265" s="11"/>
      <c r="P3265" s="1"/>
      <c r="Q3265" s="1"/>
      <c r="R3265" s="1"/>
      <c r="S3265" s="1"/>
      <c r="T3265" s="1"/>
      <c r="U3265" s="1"/>
      <c r="V3265" s="9"/>
      <c r="W3265" s="1"/>
      <c r="X3265" s="1"/>
      <c r="Y3265" s="1"/>
      <c r="Z3265" s="1"/>
      <c r="AA3265" s="1"/>
      <c r="AB3265" s="1"/>
      <c r="AC3265" s="65"/>
    </row>
    <row r="3266" spans="2:29" x14ac:dyDescent="0.25">
      <c r="B3266" s="1"/>
      <c r="C3266" s="1"/>
      <c r="D3266" s="1"/>
      <c r="E3266" s="1"/>
      <c r="F3266" s="1"/>
      <c r="G3266" s="1"/>
      <c r="H3266" s="1"/>
      <c r="I3266" s="1"/>
      <c r="J3266" s="9"/>
      <c r="K3266" s="1"/>
      <c r="L3266" s="1"/>
      <c r="M3266" s="1"/>
      <c r="N3266" s="9"/>
      <c r="O3266" s="11"/>
      <c r="P3266" s="1"/>
      <c r="Q3266" s="1"/>
      <c r="R3266" s="1"/>
      <c r="S3266" s="1"/>
      <c r="T3266" s="1"/>
      <c r="U3266" s="1"/>
      <c r="V3266" s="9"/>
      <c r="W3266" s="1"/>
      <c r="X3266" s="1"/>
      <c r="Y3266" s="1"/>
      <c r="Z3266" s="1"/>
      <c r="AA3266" s="1"/>
      <c r="AB3266" s="1"/>
      <c r="AC3266" s="65"/>
    </row>
    <row r="3267" spans="2:29" x14ac:dyDescent="0.25">
      <c r="B3267" s="1"/>
      <c r="C3267" s="1"/>
      <c r="D3267" s="1"/>
      <c r="E3267" s="1"/>
      <c r="F3267" s="1"/>
      <c r="G3267" s="1"/>
      <c r="H3267" s="1"/>
      <c r="I3267" s="1"/>
      <c r="J3267" s="9"/>
      <c r="K3267" s="1"/>
      <c r="L3267" s="1"/>
      <c r="M3267" s="1"/>
      <c r="N3267" s="9"/>
      <c r="O3267" s="11"/>
      <c r="P3267" s="1"/>
      <c r="Q3267" s="1"/>
      <c r="R3267" s="1"/>
      <c r="S3267" s="1"/>
      <c r="T3267" s="1"/>
      <c r="U3267" s="1"/>
      <c r="V3267" s="9"/>
      <c r="W3267" s="1"/>
      <c r="X3267" s="1"/>
      <c r="Y3267" s="1"/>
      <c r="Z3267" s="1"/>
      <c r="AA3267" s="1"/>
      <c r="AB3267" s="1"/>
      <c r="AC3267" s="65"/>
    </row>
    <row r="3268" spans="2:29" x14ac:dyDescent="0.25">
      <c r="B3268" s="1"/>
      <c r="C3268" s="1"/>
      <c r="D3268" s="1"/>
      <c r="E3268" s="1"/>
      <c r="F3268" s="1"/>
      <c r="G3268" s="1"/>
      <c r="H3268" s="1"/>
      <c r="I3268" s="1"/>
      <c r="J3268" s="9"/>
      <c r="K3268" s="1"/>
      <c r="L3268" s="1"/>
      <c r="M3268" s="1"/>
      <c r="N3268" s="9"/>
      <c r="O3268" s="11"/>
      <c r="P3268" s="1"/>
      <c r="Q3268" s="1"/>
      <c r="R3268" s="1"/>
      <c r="S3268" s="1"/>
      <c r="T3268" s="1"/>
      <c r="U3268" s="1"/>
      <c r="V3268" s="9"/>
      <c r="W3268" s="1"/>
      <c r="X3268" s="1"/>
      <c r="Y3268" s="1"/>
      <c r="Z3268" s="1"/>
      <c r="AA3268" s="1"/>
      <c r="AB3268" s="1"/>
      <c r="AC3268" s="65"/>
    </row>
    <row r="3269" spans="2:29" x14ac:dyDescent="0.25">
      <c r="B3269" s="1"/>
      <c r="C3269" s="1"/>
      <c r="D3269" s="1"/>
      <c r="E3269" s="1"/>
      <c r="F3269" s="1"/>
      <c r="G3269" s="1"/>
      <c r="H3269" s="1"/>
      <c r="I3269" s="1"/>
      <c r="J3269" s="9"/>
      <c r="K3269" s="1"/>
      <c r="L3269" s="1"/>
      <c r="M3269" s="1"/>
      <c r="N3269" s="9"/>
      <c r="O3269" s="11"/>
      <c r="P3269" s="1"/>
      <c r="Q3269" s="1"/>
      <c r="R3269" s="1"/>
      <c r="S3269" s="1"/>
      <c r="T3269" s="1"/>
      <c r="U3269" s="1"/>
      <c r="V3269" s="9"/>
      <c r="W3269" s="1"/>
      <c r="X3269" s="1"/>
      <c r="Y3269" s="1"/>
      <c r="Z3269" s="1"/>
      <c r="AA3269" s="1"/>
      <c r="AB3269" s="1"/>
      <c r="AC3269" s="65"/>
    </row>
    <row r="3270" spans="2:29" x14ac:dyDescent="0.25">
      <c r="B3270" s="1"/>
      <c r="C3270" s="1"/>
      <c r="D3270" s="1"/>
      <c r="E3270" s="1"/>
      <c r="F3270" s="1"/>
      <c r="G3270" s="1"/>
      <c r="H3270" s="1"/>
      <c r="I3270" s="1"/>
      <c r="J3270" s="9"/>
      <c r="K3270" s="1"/>
      <c r="L3270" s="1"/>
      <c r="M3270" s="1"/>
      <c r="N3270" s="9"/>
      <c r="O3270" s="11"/>
      <c r="P3270" s="1"/>
      <c r="Q3270" s="1"/>
      <c r="R3270" s="1"/>
      <c r="S3270" s="1"/>
      <c r="T3270" s="1"/>
      <c r="U3270" s="1"/>
      <c r="V3270" s="9"/>
      <c r="W3270" s="1"/>
      <c r="X3270" s="1"/>
      <c r="Y3270" s="1"/>
      <c r="Z3270" s="1"/>
      <c r="AA3270" s="1"/>
      <c r="AB3270" s="1"/>
      <c r="AC3270" s="65"/>
    </row>
    <row r="3271" spans="2:29" x14ac:dyDescent="0.25">
      <c r="B3271" s="1"/>
      <c r="C3271" s="1"/>
      <c r="D3271" s="1"/>
      <c r="E3271" s="1"/>
      <c r="F3271" s="1"/>
      <c r="G3271" s="1"/>
      <c r="H3271" s="1"/>
      <c r="I3271" s="1"/>
      <c r="J3271" s="9"/>
      <c r="K3271" s="1"/>
      <c r="L3271" s="1"/>
      <c r="M3271" s="1"/>
      <c r="N3271" s="9"/>
      <c r="O3271" s="11"/>
      <c r="P3271" s="1"/>
      <c r="Q3271" s="1"/>
      <c r="R3271" s="1"/>
      <c r="S3271" s="1"/>
      <c r="T3271" s="1"/>
      <c r="U3271" s="1"/>
      <c r="V3271" s="9"/>
      <c r="W3271" s="1"/>
      <c r="X3271" s="1"/>
      <c r="Y3271" s="1"/>
      <c r="Z3271" s="1"/>
      <c r="AA3271" s="1"/>
      <c r="AB3271" s="1"/>
      <c r="AC3271" s="65"/>
    </row>
    <row r="3272" spans="2:29" x14ac:dyDescent="0.25">
      <c r="B3272" s="1"/>
      <c r="C3272" s="1"/>
      <c r="D3272" s="1"/>
      <c r="E3272" s="1"/>
      <c r="F3272" s="1"/>
      <c r="G3272" s="1"/>
      <c r="H3272" s="1"/>
      <c r="I3272" s="1"/>
      <c r="J3272" s="9"/>
      <c r="K3272" s="1"/>
      <c r="L3272" s="1"/>
      <c r="M3272" s="1"/>
      <c r="N3272" s="9"/>
      <c r="O3272" s="11"/>
      <c r="P3272" s="1"/>
      <c r="Q3272" s="1"/>
      <c r="R3272" s="1"/>
      <c r="S3272" s="1"/>
      <c r="T3272" s="1"/>
      <c r="U3272" s="1"/>
      <c r="V3272" s="9"/>
      <c r="W3272" s="1"/>
      <c r="X3272" s="1"/>
      <c r="Y3272" s="1"/>
      <c r="Z3272" s="1"/>
      <c r="AA3272" s="1"/>
      <c r="AB3272" s="1"/>
      <c r="AC3272" s="65"/>
    </row>
    <row r="3273" spans="2:29" x14ac:dyDescent="0.25">
      <c r="B3273" s="1"/>
      <c r="C3273" s="1"/>
      <c r="D3273" s="1"/>
      <c r="E3273" s="1"/>
      <c r="F3273" s="1"/>
      <c r="G3273" s="1"/>
      <c r="H3273" s="1"/>
      <c r="I3273" s="1"/>
      <c r="J3273" s="9"/>
      <c r="K3273" s="1"/>
      <c r="L3273" s="1"/>
      <c r="M3273" s="1"/>
      <c r="N3273" s="9"/>
      <c r="O3273" s="11"/>
      <c r="P3273" s="1"/>
      <c r="Q3273" s="1"/>
      <c r="R3273" s="1"/>
      <c r="S3273" s="1"/>
      <c r="T3273" s="1"/>
      <c r="U3273" s="1"/>
      <c r="V3273" s="9"/>
      <c r="W3273" s="1"/>
      <c r="X3273" s="1"/>
      <c r="Y3273" s="1"/>
      <c r="Z3273" s="1"/>
      <c r="AA3273" s="1"/>
      <c r="AB3273" s="1"/>
      <c r="AC3273" s="65"/>
    </row>
    <row r="3274" spans="2:29" x14ac:dyDescent="0.25">
      <c r="B3274" s="1"/>
      <c r="C3274" s="1"/>
      <c r="D3274" s="1"/>
      <c r="E3274" s="1"/>
      <c r="F3274" s="1"/>
      <c r="G3274" s="1"/>
      <c r="H3274" s="1"/>
      <c r="I3274" s="1"/>
      <c r="J3274" s="9"/>
      <c r="K3274" s="1"/>
      <c r="L3274" s="1"/>
      <c r="M3274" s="1"/>
      <c r="N3274" s="9"/>
      <c r="O3274" s="11"/>
      <c r="P3274" s="1"/>
      <c r="Q3274" s="1"/>
      <c r="R3274" s="1"/>
      <c r="S3274" s="1"/>
      <c r="T3274" s="1"/>
      <c r="U3274" s="1"/>
      <c r="V3274" s="9"/>
      <c r="W3274" s="1"/>
      <c r="X3274" s="1"/>
      <c r="Y3274" s="1"/>
      <c r="Z3274" s="1"/>
      <c r="AA3274" s="1"/>
      <c r="AB3274" s="1"/>
      <c r="AC3274" s="65"/>
    </row>
    <row r="3275" spans="2:29" x14ac:dyDescent="0.25">
      <c r="B3275" s="1"/>
      <c r="C3275" s="1"/>
      <c r="D3275" s="1"/>
      <c r="E3275" s="1"/>
      <c r="F3275" s="1"/>
      <c r="G3275" s="1"/>
      <c r="H3275" s="1"/>
      <c r="I3275" s="1"/>
      <c r="J3275" s="9"/>
      <c r="K3275" s="1"/>
      <c r="L3275" s="1"/>
      <c r="M3275" s="1"/>
      <c r="N3275" s="9"/>
      <c r="O3275" s="11"/>
      <c r="P3275" s="1"/>
      <c r="Q3275" s="1"/>
      <c r="R3275" s="1"/>
      <c r="S3275" s="1"/>
      <c r="T3275" s="1"/>
      <c r="U3275" s="1"/>
      <c r="V3275" s="9"/>
      <c r="W3275" s="1"/>
      <c r="X3275" s="1"/>
      <c r="Y3275" s="1"/>
      <c r="Z3275" s="1"/>
      <c r="AA3275" s="1"/>
      <c r="AB3275" s="1"/>
      <c r="AC3275" s="65"/>
    </row>
    <row r="3276" spans="2:29" x14ac:dyDescent="0.25">
      <c r="B3276" s="1"/>
      <c r="C3276" s="1"/>
      <c r="D3276" s="1"/>
      <c r="E3276" s="1"/>
      <c r="F3276" s="1"/>
      <c r="G3276" s="1"/>
      <c r="H3276" s="1"/>
      <c r="I3276" s="1"/>
      <c r="J3276" s="9"/>
      <c r="K3276" s="1"/>
      <c r="L3276" s="1"/>
      <c r="M3276" s="1"/>
      <c r="N3276" s="9"/>
      <c r="O3276" s="11"/>
      <c r="P3276" s="1"/>
      <c r="Q3276" s="1"/>
      <c r="R3276" s="1"/>
      <c r="S3276" s="1"/>
      <c r="T3276" s="1"/>
      <c r="U3276" s="1"/>
      <c r="V3276" s="9"/>
      <c r="W3276" s="1"/>
      <c r="X3276" s="1"/>
      <c r="Y3276" s="1"/>
      <c r="Z3276" s="1"/>
      <c r="AA3276" s="1"/>
      <c r="AB3276" s="1"/>
      <c r="AC3276" s="65"/>
    </row>
    <row r="3277" spans="2:29" x14ac:dyDescent="0.25">
      <c r="B3277" s="1"/>
      <c r="C3277" s="1"/>
      <c r="D3277" s="1"/>
      <c r="E3277" s="1"/>
      <c r="F3277" s="1"/>
      <c r="G3277" s="1"/>
      <c r="H3277" s="1"/>
      <c r="I3277" s="1"/>
      <c r="J3277" s="9"/>
      <c r="K3277" s="1"/>
      <c r="L3277" s="1"/>
      <c r="M3277" s="1"/>
      <c r="N3277" s="9"/>
      <c r="O3277" s="11"/>
      <c r="P3277" s="1"/>
      <c r="Q3277" s="1"/>
      <c r="R3277" s="1"/>
      <c r="S3277" s="1"/>
      <c r="T3277" s="1"/>
      <c r="U3277" s="1"/>
      <c r="V3277" s="9"/>
      <c r="W3277" s="1"/>
      <c r="X3277" s="1"/>
      <c r="Y3277" s="1"/>
      <c r="Z3277" s="1"/>
      <c r="AA3277" s="1"/>
      <c r="AB3277" s="1"/>
      <c r="AC3277" s="65"/>
    </row>
    <row r="3278" spans="2:29" x14ac:dyDescent="0.25">
      <c r="B3278" s="1"/>
      <c r="C3278" s="1"/>
      <c r="D3278" s="1"/>
      <c r="E3278" s="1"/>
      <c r="F3278" s="1"/>
      <c r="G3278" s="1"/>
      <c r="H3278" s="1"/>
      <c r="I3278" s="1"/>
      <c r="J3278" s="9"/>
      <c r="K3278" s="1"/>
      <c r="L3278" s="1"/>
      <c r="M3278" s="1"/>
      <c r="N3278" s="9"/>
      <c r="O3278" s="11"/>
      <c r="P3278" s="1"/>
      <c r="Q3278" s="1"/>
      <c r="R3278" s="1"/>
      <c r="S3278" s="1"/>
      <c r="T3278" s="1"/>
      <c r="U3278" s="1"/>
      <c r="V3278" s="9"/>
      <c r="W3278" s="1"/>
      <c r="X3278" s="1"/>
      <c r="Y3278" s="1"/>
      <c r="Z3278" s="1"/>
      <c r="AA3278" s="1"/>
      <c r="AB3278" s="1"/>
      <c r="AC3278" s="65"/>
    </row>
    <row r="3279" spans="2:29" x14ac:dyDescent="0.25">
      <c r="B3279" s="1"/>
      <c r="C3279" s="1"/>
      <c r="D3279" s="1"/>
      <c r="E3279" s="1"/>
      <c r="F3279" s="1"/>
      <c r="G3279" s="1"/>
      <c r="H3279" s="1"/>
      <c r="I3279" s="1"/>
      <c r="J3279" s="9"/>
      <c r="K3279" s="1"/>
      <c r="L3279" s="1"/>
      <c r="M3279" s="1"/>
      <c r="N3279" s="9"/>
      <c r="O3279" s="11"/>
      <c r="P3279" s="1"/>
      <c r="Q3279" s="1"/>
      <c r="R3279" s="1"/>
      <c r="S3279" s="1"/>
      <c r="T3279" s="1"/>
      <c r="U3279" s="1"/>
      <c r="V3279" s="9"/>
      <c r="W3279" s="1"/>
      <c r="X3279" s="1"/>
      <c r="Y3279" s="1"/>
      <c r="Z3279" s="1"/>
      <c r="AA3279" s="1"/>
      <c r="AB3279" s="1"/>
      <c r="AC3279" s="65"/>
    </row>
    <row r="3280" spans="2:29" x14ac:dyDescent="0.25">
      <c r="B3280" s="1"/>
      <c r="C3280" s="1"/>
      <c r="D3280" s="1"/>
      <c r="E3280" s="1"/>
      <c r="F3280" s="1"/>
      <c r="G3280" s="1"/>
      <c r="H3280" s="1"/>
      <c r="I3280" s="1"/>
      <c r="J3280" s="9"/>
      <c r="K3280" s="1"/>
      <c r="L3280" s="1"/>
      <c r="M3280" s="1"/>
      <c r="N3280" s="9"/>
      <c r="O3280" s="11"/>
      <c r="P3280" s="1"/>
      <c r="Q3280" s="1"/>
      <c r="R3280" s="1"/>
      <c r="S3280" s="1"/>
      <c r="T3280" s="1"/>
      <c r="U3280" s="1"/>
      <c r="V3280" s="9"/>
      <c r="W3280" s="1"/>
      <c r="X3280" s="1"/>
      <c r="Y3280" s="1"/>
      <c r="Z3280" s="1"/>
      <c r="AA3280" s="1"/>
      <c r="AB3280" s="1"/>
      <c r="AC3280" s="65"/>
    </row>
    <row r="3281" spans="2:29" x14ac:dyDescent="0.25">
      <c r="B3281" s="1"/>
      <c r="C3281" s="1"/>
      <c r="D3281" s="1"/>
      <c r="E3281" s="1"/>
      <c r="F3281" s="1"/>
      <c r="G3281" s="1"/>
      <c r="H3281" s="1"/>
      <c r="I3281" s="1"/>
      <c r="J3281" s="9"/>
      <c r="K3281" s="1"/>
      <c r="L3281" s="1"/>
      <c r="M3281" s="1"/>
      <c r="N3281" s="9"/>
      <c r="O3281" s="11"/>
      <c r="P3281" s="1"/>
      <c r="Q3281" s="1"/>
      <c r="R3281" s="1"/>
      <c r="S3281" s="1"/>
      <c r="T3281" s="1"/>
      <c r="U3281" s="1"/>
      <c r="V3281" s="9"/>
      <c r="W3281" s="1"/>
      <c r="X3281" s="1"/>
      <c r="Y3281" s="1"/>
      <c r="Z3281" s="1"/>
      <c r="AA3281" s="1"/>
      <c r="AB3281" s="1"/>
      <c r="AC3281" s="65"/>
    </row>
    <row r="3282" spans="2:29" x14ac:dyDescent="0.25">
      <c r="B3282" s="1"/>
      <c r="C3282" s="1"/>
      <c r="D3282" s="1"/>
      <c r="E3282" s="1"/>
      <c r="F3282" s="1"/>
      <c r="G3282" s="1"/>
      <c r="H3282" s="1"/>
      <c r="I3282" s="1"/>
      <c r="J3282" s="9"/>
      <c r="K3282" s="1"/>
      <c r="L3282" s="1"/>
      <c r="M3282" s="1"/>
      <c r="N3282" s="9"/>
      <c r="O3282" s="11"/>
      <c r="P3282" s="1"/>
      <c r="Q3282" s="1"/>
      <c r="R3282" s="1"/>
      <c r="S3282" s="1"/>
      <c r="T3282" s="1"/>
      <c r="U3282" s="1"/>
      <c r="V3282" s="9"/>
      <c r="W3282" s="1"/>
      <c r="X3282" s="1"/>
      <c r="Y3282" s="1"/>
      <c r="Z3282" s="1"/>
      <c r="AA3282" s="1"/>
      <c r="AB3282" s="1"/>
      <c r="AC3282" s="65"/>
    </row>
    <row r="3283" spans="2:29" x14ac:dyDescent="0.25">
      <c r="B3283" s="1"/>
      <c r="C3283" s="1"/>
      <c r="D3283" s="1"/>
      <c r="E3283" s="1"/>
      <c r="F3283" s="1"/>
      <c r="G3283" s="1"/>
      <c r="H3283" s="1"/>
      <c r="I3283" s="1"/>
      <c r="J3283" s="9"/>
      <c r="K3283" s="1"/>
      <c r="L3283" s="1"/>
      <c r="M3283" s="1"/>
      <c r="N3283" s="9"/>
      <c r="O3283" s="11"/>
      <c r="P3283" s="1"/>
      <c r="Q3283" s="1"/>
      <c r="R3283" s="1"/>
      <c r="S3283" s="1"/>
      <c r="T3283" s="1"/>
      <c r="U3283" s="1"/>
      <c r="V3283" s="9"/>
      <c r="W3283" s="1"/>
      <c r="X3283" s="1"/>
      <c r="Y3283" s="1"/>
      <c r="Z3283" s="1"/>
      <c r="AA3283" s="1"/>
      <c r="AB3283" s="1"/>
      <c r="AC3283" s="65"/>
    </row>
    <row r="3284" spans="2:29" x14ac:dyDescent="0.25">
      <c r="B3284" s="1"/>
      <c r="C3284" s="1"/>
      <c r="D3284" s="1"/>
      <c r="E3284" s="1"/>
      <c r="F3284" s="1"/>
      <c r="G3284" s="1"/>
      <c r="H3284" s="1"/>
      <c r="I3284" s="1"/>
      <c r="J3284" s="9"/>
      <c r="K3284" s="1"/>
      <c r="L3284" s="1"/>
      <c r="M3284" s="1"/>
      <c r="N3284" s="9"/>
      <c r="O3284" s="11"/>
      <c r="P3284" s="1"/>
      <c r="Q3284" s="1"/>
      <c r="R3284" s="1"/>
      <c r="S3284" s="1"/>
      <c r="T3284" s="1"/>
      <c r="U3284" s="1"/>
      <c r="V3284" s="9"/>
      <c r="W3284" s="1"/>
      <c r="X3284" s="1"/>
      <c r="Y3284" s="1"/>
      <c r="Z3284" s="1"/>
      <c r="AA3284" s="1"/>
      <c r="AB3284" s="1"/>
      <c r="AC3284" s="65"/>
    </row>
    <row r="3285" spans="2:29" x14ac:dyDescent="0.25">
      <c r="B3285" s="1"/>
      <c r="C3285" s="1"/>
      <c r="D3285" s="1"/>
      <c r="E3285" s="1"/>
      <c r="F3285" s="1"/>
      <c r="G3285" s="1"/>
      <c r="H3285" s="1"/>
      <c r="I3285" s="1"/>
      <c r="J3285" s="9"/>
      <c r="K3285" s="1"/>
      <c r="L3285" s="1"/>
      <c r="M3285" s="1"/>
      <c r="N3285" s="9"/>
      <c r="O3285" s="11"/>
      <c r="P3285" s="1"/>
      <c r="Q3285" s="1"/>
      <c r="R3285" s="1"/>
      <c r="S3285" s="1"/>
      <c r="T3285" s="1"/>
      <c r="U3285" s="1"/>
      <c r="V3285" s="9"/>
      <c r="W3285" s="1"/>
      <c r="X3285" s="1"/>
      <c r="Y3285" s="1"/>
      <c r="Z3285" s="1"/>
      <c r="AA3285" s="1"/>
      <c r="AB3285" s="1"/>
      <c r="AC3285" s="65"/>
    </row>
    <row r="3286" spans="2:29" x14ac:dyDescent="0.25">
      <c r="B3286" s="1"/>
      <c r="C3286" s="1"/>
      <c r="D3286" s="1"/>
      <c r="E3286" s="1"/>
      <c r="F3286" s="1"/>
      <c r="G3286" s="1"/>
      <c r="H3286" s="1"/>
      <c r="I3286" s="1"/>
      <c r="J3286" s="9"/>
      <c r="K3286" s="1"/>
      <c r="L3286" s="1"/>
      <c r="M3286" s="1"/>
      <c r="N3286" s="9"/>
      <c r="O3286" s="11"/>
      <c r="P3286" s="1"/>
      <c r="Q3286" s="1"/>
      <c r="R3286" s="1"/>
      <c r="S3286" s="1"/>
      <c r="T3286" s="1"/>
      <c r="U3286" s="1"/>
      <c r="V3286" s="9"/>
      <c r="W3286" s="1"/>
      <c r="X3286" s="1"/>
      <c r="Y3286" s="1"/>
      <c r="Z3286" s="1"/>
      <c r="AA3286" s="1"/>
      <c r="AB3286" s="1"/>
      <c r="AC3286" s="65"/>
    </row>
    <row r="3287" spans="2:29" x14ac:dyDescent="0.25">
      <c r="B3287" s="1"/>
      <c r="C3287" s="1"/>
      <c r="D3287" s="1"/>
      <c r="E3287" s="1"/>
      <c r="F3287" s="1"/>
      <c r="G3287" s="1"/>
      <c r="H3287" s="1"/>
      <c r="I3287" s="1"/>
      <c r="J3287" s="9"/>
      <c r="K3287" s="1"/>
      <c r="L3287" s="1"/>
      <c r="M3287" s="1"/>
      <c r="N3287" s="9"/>
      <c r="O3287" s="11"/>
      <c r="P3287" s="1"/>
      <c r="Q3287" s="1"/>
      <c r="R3287" s="1"/>
      <c r="S3287" s="1"/>
      <c r="T3287" s="1"/>
      <c r="U3287" s="1"/>
      <c r="V3287" s="9"/>
      <c r="W3287" s="1"/>
      <c r="X3287" s="1"/>
      <c r="Y3287" s="1"/>
      <c r="Z3287" s="1"/>
      <c r="AA3287" s="1"/>
      <c r="AB3287" s="1"/>
      <c r="AC3287" s="65"/>
    </row>
    <row r="3288" spans="2:29" x14ac:dyDescent="0.25">
      <c r="B3288" s="1"/>
      <c r="C3288" s="1"/>
      <c r="D3288" s="1"/>
      <c r="E3288" s="1"/>
      <c r="F3288" s="1"/>
      <c r="G3288" s="1"/>
      <c r="H3288" s="1"/>
      <c r="I3288" s="1"/>
      <c r="J3288" s="9"/>
      <c r="K3288" s="1"/>
      <c r="L3288" s="1"/>
      <c r="M3288" s="1"/>
      <c r="N3288" s="9"/>
      <c r="O3288" s="11"/>
      <c r="P3288" s="1"/>
      <c r="Q3288" s="1"/>
      <c r="R3288" s="1"/>
      <c r="S3288" s="1"/>
      <c r="T3288" s="1"/>
      <c r="U3288" s="1"/>
      <c r="V3288" s="9"/>
      <c r="W3288" s="1"/>
      <c r="X3288" s="1"/>
      <c r="Y3288" s="1"/>
      <c r="Z3288" s="1"/>
      <c r="AA3288" s="1"/>
      <c r="AB3288" s="1"/>
      <c r="AC3288" s="65"/>
    </row>
    <row r="3289" spans="2:29" x14ac:dyDescent="0.25">
      <c r="B3289" s="1"/>
      <c r="C3289" s="1"/>
      <c r="D3289" s="1"/>
      <c r="E3289" s="1"/>
      <c r="F3289" s="1"/>
      <c r="G3289" s="1"/>
      <c r="H3289" s="1"/>
      <c r="I3289" s="1"/>
      <c r="J3289" s="9"/>
      <c r="K3289" s="1"/>
      <c r="L3289" s="1"/>
      <c r="M3289" s="1"/>
      <c r="N3289" s="9"/>
      <c r="O3289" s="11"/>
      <c r="P3289" s="1"/>
      <c r="Q3289" s="1"/>
      <c r="R3289" s="1"/>
      <c r="S3289" s="1"/>
      <c r="T3289" s="1"/>
      <c r="U3289" s="1"/>
      <c r="V3289" s="9"/>
      <c r="W3289" s="1"/>
      <c r="X3289" s="1"/>
      <c r="Y3289" s="1"/>
      <c r="Z3289" s="1"/>
      <c r="AA3289" s="1"/>
      <c r="AB3289" s="1"/>
      <c r="AC3289" s="65"/>
    </row>
    <row r="3290" spans="2:29" x14ac:dyDescent="0.25">
      <c r="B3290" s="1"/>
      <c r="C3290" s="1"/>
      <c r="D3290" s="1"/>
      <c r="E3290" s="1"/>
      <c r="F3290" s="1"/>
      <c r="G3290" s="1"/>
      <c r="H3290" s="1"/>
      <c r="I3290" s="1"/>
      <c r="J3290" s="9"/>
      <c r="K3290" s="1"/>
      <c r="L3290" s="1"/>
      <c r="M3290" s="1"/>
      <c r="N3290" s="9"/>
      <c r="O3290" s="11"/>
      <c r="P3290" s="1"/>
      <c r="Q3290" s="1"/>
      <c r="R3290" s="1"/>
      <c r="S3290" s="1"/>
      <c r="T3290" s="1"/>
      <c r="U3290" s="1"/>
      <c r="V3290" s="9"/>
      <c r="W3290" s="1"/>
      <c r="X3290" s="1"/>
      <c r="Y3290" s="1"/>
      <c r="Z3290" s="1"/>
      <c r="AA3290" s="1"/>
      <c r="AB3290" s="1"/>
      <c r="AC3290" s="65"/>
    </row>
    <row r="3291" spans="2:29" x14ac:dyDescent="0.25">
      <c r="B3291" s="1"/>
      <c r="C3291" s="1"/>
      <c r="D3291" s="1"/>
      <c r="E3291" s="1"/>
      <c r="F3291" s="1"/>
      <c r="G3291" s="1"/>
      <c r="H3291" s="1"/>
      <c r="I3291" s="1"/>
      <c r="J3291" s="9"/>
      <c r="K3291" s="1"/>
      <c r="L3291" s="1"/>
      <c r="M3291" s="1"/>
      <c r="N3291" s="9"/>
      <c r="O3291" s="11"/>
      <c r="P3291" s="1"/>
      <c r="Q3291" s="1"/>
      <c r="R3291" s="1"/>
      <c r="S3291" s="1"/>
      <c r="T3291" s="1"/>
      <c r="U3291" s="1"/>
      <c r="V3291" s="9"/>
      <c r="W3291" s="1"/>
      <c r="X3291" s="1"/>
      <c r="Y3291" s="1"/>
      <c r="Z3291" s="1"/>
      <c r="AA3291" s="1"/>
      <c r="AB3291" s="1"/>
      <c r="AC3291" s="65"/>
    </row>
    <row r="3292" spans="2:29" x14ac:dyDescent="0.25">
      <c r="B3292" s="1"/>
      <c r="C3292" s="1"/>
      <c r="D3292" s="1"/>
      <c r="E3292" s="1"/>
      <c r="F3292" s="1"/>
      <c r="G3292" s="1"/>
      <c r="H3292" s="1"/>
      <c r="I3292" s="1"/>
      <c r="J3292" s="9"/>
      <c r="K3292" s="1"/>
      <c r="L3292" s="1"/>
      <c r="M3292" s="1"/>
      <c r="N3292" s="9"/>
      <c r="O3292" s="11"/>
      <c r="P3292" s="1"/>
      <c r="Q3292" s="1"/>
      <c r="R3292" s="1"/>
      <c r="S3292" s="1"/>
      <c r="T3292" s="1"/>
      <c r="U3292" s="1"/>
      <c r="V3292" s="9"/>
      <c r="W3292" s="1"/>
      <c r="X3292" s="1"/>
      <c r="Y3292" s="1"/>
      <c r="Z3292" s="1"/>
      <c r="AA3292" s="1"/>
      <c r="AB3292" s="1"/>
      <c r="AC3292" s="65"/>
    </row>
    <row r="3293" spans="2:29" x14ac:dyDescent="0.25">
      <c r="B3293" s="1"/>
      <c r="C3293" s="1"/>
      <c r="D3293" s="1"/>
      <c r="E3293" s="1"/>
      <c r="F3293" s="1"/>
      <c r="G3293" s="1"/>
      <c r="H3293" s="1"/>
      <c r="I3293" s="1"/>
      <c r="J3293" s="9"/>
      <c r="K3293" s="1"/>
      <c r="L3293" s="1"/>
      <c r="M3293" s="1"/>
      <c r="N3293" s="9"/>
      <c r="O3293" s="11"/>
      <c r="P3293" s="1"/>
      <c r="Q3293" s="1"/>
      <c r="R3293" s="1"/>
      <c r="S3293" s="1"/>
      <c r="T3293" s="1"/>
      <c r="U3293" s="1"/>
      <c r="V3293" s="9"/>
      <c r="W3293" s="1"/>
      <c r="X3293" s="1"/>
      <c r="Y3293" s="1"/>
      <c r="Z3293" s="1"/>
      <c r="AA3293" s="1"/>
      <c r="AB3293" s="1"/>
      <c r="AC3293" s="65"/>
    </row>
    <row r="3294" spans="2:29" x14ac:dyDescent="0.25">
      <c r="B3294" s="1"/>
      <c r="C3294" s="1"/>
      <c r="D3294" s="1"/>
      <c r="E3294" s="1"/>
      <c r="F3294" s="1"/>
      <c r="G3294" s="1"/>
      <c r="H3294" s="1"/>
      <c r="I3294" s="1"/>
      <c r="J3294" s="9"/>
      <c r="K3294" s="1"/>
      <c r="L3294" s="1"/>
      <c r="M3294" s="1"/>
      <c r="N3294" s="9"/>
      <c r="O3294" s="11"/>
      <c r="P3294" s="1"/>
      <c r="Q3294" s="1"/>
      <c r="R3294" s="1"/>
      <c r="S3294" s="1"/>
      <c r="T3294" s="1"/>
      <c r="U3294" s="1"/>
      <c r="V3294" s="9"/>
      <c r="W3294" s="1"/>
      <c r="X3294" s="1"/>
      <c r="Y3294" s="1"/>
      <c r="Z3294" s="1"/>
      <c r="AA3294" s="1"/>
      <c r="AB3294" s="1"/>
      <c r="AC3294" s="65"/>
    </row>
    <row r="3295" spans="2:29" x14ac:dyDescent="0.25">
      <c r="B3295" s="1"/>
      <c r="C3295" s="1"/>
      <c r="D3295" s="1"/>
      <c r="E3295" s="1"/>
      <c r="F3295" s="1"/>
      <c r="G3295" s="1"/>
      <c r="H3295" s="1"/>
      <c r="I3295" s="1"/>
      <c r="J3295" s="9"/>
      <c r="K3295" s="1"/>
      <c r="L3295" s="1"/>
      <c r="M3295" s="1"/>
      <c r="N3295" s="9"/>
      <c r="O3295" s="11"/>
      <c r="P3295" s="1"/>
      <c r="Q3295" s="1"/>
      <c r="R3295" s="1"/>
      <c r="S3295" s="1"/>
      <c r="T3295" s="1"/>
      <c r="U3295" s="1"/>
      <c r="V3295" s="9"/>
      <c r="W3295" s="1"/>
      <c r="X3295" s="1"/>
      <c r="Y3295" s="1"/>
      <c r="Z3295" s="1"/>
      <c r="AA3295" s="1"/>
      <c r="AB3295" s="1"/>
      <c r="AC3295" s="65"/>
    </row>
    <row r="3296" spans="2:29" x14ac:dyDescent="0.25">
      <c r="B3296" s="1"/>
      <c r="C3296" s="1"/>
      <c r="D3296" s="1"/>
      <c r="E3296" s="1"/>
      <c r="F3296" s="1"/>
      <c r="G3296" s="1"/>
      <c r="H3296" s="1"/>
      <c r="I3296" s="1"/>
      <c r="J3296" s="9"/>
      <c r="K3296" s="1"/>
      <c r="L3296" s="1"/>
      <c r="M3296" s="1"/>
      <c r="N3296" s="9"/>
      <c r="O3296" s="11"/>
      <c r="P3296" s="1"/>
      <c r="Q3296" s="1"/>
      <c r="R3296" s="1"/>
      <c r="S3296" s="1"/>
      <c r="T3296" s="1"/>
      <c r="U3296" s="1"/>
      <c r="V3296" s="9"/>
      <c r="W3296" s="1"/>
      <c r="X3296" s="1"/>
      <c r="Y3296" s="1"/>
      <c r="Z3296" s="1"/>
      <c r="AA3296" s="1"/>
      <c r="AB3296" s="1"/>
      <c r="AC3296" s="65"/>
    </row>
    <row r="3297" spans="2:29" x14ac:dyDescent="0.25">
      <c r="B3297" s="1"/>
      <c r="C3297" s="1"/>
      <c r="D3297" s="1"/>
      <c r="E3297" s="1"/>
      <c r="F3297" s="1"/>
      <c r="G3297" s="1"/>
      <c r="H3297" s="1"/>
      <c r="I3297" s="1"/>
      <c r="J3297" s="9"/>
      <c r="K3297" s="1"/>
      <c r="L3297" s="1"/>
      <c r="M3297" s="1"/>
      <c r="N3297" s="9"/>
      <c r="O3297" s="11"/>
      <c r="P3297" s="1"/>
      <c r="Q3297" s="1"/>
      <c r="R3297" s="1"/>
      <c r="S3297" s="1"/>
      <c r="T3297" s="1"/>
      <c r="U3297" s="1"/>
      <c r="V3297" s="9"/>
      <c r="W3297" s="1"/>
      <c r="X3297" s="1"/>
      <c r="Y3297" s="1"/>
      <c r="Z3297" s="1"/>
      <c r="AA3297" s="1"/>
      <c r="AB3297" s="1"/>
      <c r="AC3297" s="65"/>
    </row>
    <row r="3298" spans="2:29" x14ac:dyDescent="0.25">
      <c r="B3298" s="1"/>
      <c r="C3298" s="1"/>
      <c r="D3298" s="1"/>
      <c r="E3298" s="1"/>
      <c r="F3298" s="1"/>
      <c r="G3298" s="1"/>
      <c r="H3298" s="1"/>
      <c r="I3298" s="1"/>
      <c r="J3298" s="9"/>
      <c r="K3298" s="1"/>
      <c r="L3298" s="1"/>
      <c r="M3298" s="1"/>
      <c r="N3298" s="9"/>
      <c r="O3298" s="11"/>
      <c r="P3298" s="1"/>
      <c r="Q3298" s="1"/>
      <c r="R3298" s="1"/>
      <c r="S3298" s="1"/>
      <c r="T3298" s="1"/>
      <c r="U3298" s="1"/>
      <c r="V3298" s="9"/>
      <c r="W3298" s="1"/>
      <c r="X3298" s="1"/>
      <c r="Y3298" s="1"/>
      <c r="Z3298" s="1"/>
      <c r="AA3298" s="1"/>
      <c r="AB3298" s="1"/>
      <c r="AC3298" s="65"/>
    </row>
    <row r="3299" spans="2:29" x14ac:dyDescent="0.25">
      <c r="B3299" s="1"/>
      <c r="C3299" s="1"/>
      <c r="D3299" s="1"/>
      <c r="E3299" s="1"/>
      <c r="F3299" s="1"/>
      <c r="G3299" s="1"/>
      <c r="H3299" s="1"/>
      <c r="I3299" s="1"/>
      <c r="J3299" s="9"/>
      <c r="K3299" s="1"/>
      <c r="L3299" s="1"/>
      <c r="M3299" s="1"/>
      <c r="N3299" s="9"/>
      <c r="O3299" s="11"/>
      <c r="P3299" s="1"/>
      <c r="Q3299" s="1"/>
      <c r="R3299" s="1"/>
      <c r="S3299" s="1"/>
      <c r="T3299" s="1"/>
      <c r="U3299" s="1"/>
      <c r="V3299" s="9"/>
      <c r="W3299" s="1"/>
      <c r="X3299" s="1"/>
      <c r="Y3299" s="1"/>
      <c r="Z3299" s="1"/>
      <c r="AA3299" s="1"/>
      <c r="AB3299" s="1"/>
      <c r="AC3299" s="65"/>
    </row>
    <row r="3300" spans="2:29" x14ac:dyDescent="0.25">
      <c r="B3300" s="1"/>
      <c r="C3300" s="1"/>
      <c r="D3300" s="1"/>
      <c r="E3300" s="1"/>
      <c r="F3300" s="1"/>
      <c r="G3300" s="1"/>
      <c r="H3300" s="1"/>
      <c r="I3300" s="1"/>
      <c r="J3300" s="9"/>
      <c r="K3300" s="1"/>
      <c r="L3300" s="1"/>
      <c r="M3300" s="1"/>
      <c r="N3300" s="9"/>
      <c r="O3300" s="11"/>
      <c r="P3300" s="1"/>
      <c r="Q3300" s="1"/>
      <c r="R3300" s="1"/>
      <c r="S3300" s="1"/>
      <c r="T3300" s="1"/>
      <c r="U3300" s="1"/>
      <c r="V3300" s="9"/>
      <c r="W3300" s="1"/>
      <c r="X3300" s="1"/>
      <c r="Y3300" s="1"/>
      <c r="Z3300" s="1"/>
      <c r="AA3300" s="1"/>
      <c r="AB3300" s="1"/>
      <c r="AC3300" s="65"/>
    </row>
    <row r="3301" spans="2:29" x14ac:dyDescent="0.25">
      <c r="B3301" s="1"/>
      <c r="C3301" s="1"/>
      <c r="D3301" s="1"/>
      <c r="E3301" s="1"/>
      <c r="F3301" s="1"/>
      <c r="G3301" s="1"/>
      <c r="H3301" s="1"/>
      <c r="I3301" s="1"/>
      <c r="J3301" s="9"/>
      <c r="K3301" s="1"/>
      <c r="L3301" s="1"/>
      <c r="M3301" s="1"/>
      <c r="N3301" s="9"/>
      <c r="O3301" s="11"/>
      <c r="P3301" s="1"/>
      <c r="Q3301" s="1"/>
      <c r="R3301" s="1"/>
      <c r="S3301" s="1"/>
      <c r="T3301" s="1"/>
      <c r="U3301" s="1"/>
      <c r="V3301" s="9"/>
      <c r="W3301" s="1"/>
      <c r="X3301" s="1"/>
      <c r="Y3301" s="1"/>
      <c r="Z3301" s="1"/>
      <c r="AA3301" s="1"/>
      <c r="AB3301" s="1"/>
      <c r="AC3301" s="65"/>
    </row>
    <row r="3302" spans="2:29" x14ac:dyDescent="0.25">
      <c r="B3302" s="1"/>
      <c r="C3302" s="1"/>
      <c r="D3302" s="1"/>
      <c r="E3302" s="1"/>
      <c r="F3302" s="1"/>
      <c r="G3302" s="1"/>
      <c r="H3302" s="1"/>
      <c r="I3302" s="1"/>
      <c r="J3302" s="9"/>
      <c r="K3302" s="1"/>
      <c r="L3302" s="1"/>
      <c r="M3302" s="1"/>
      <c r="N3302" s="9"/>
      <c r="O3302" s="11"/>
      <c r="P3302" s="1"/>
      <c r="Q3302" s="1"/>
      <c r="R3302" s="1"/>
      <c r="S3302" s="1"/>
      <c r="T3302" s="1"/>
      <c r="U3302" s="1"/>
      <c r="V3302" s="9"/>
      <c r="W3302" s="1"/>
      <c r="X3302" s="1"/>
      <c r="Y3302" s="1"/>
      <c r="Z3302" s="1"/>
      <c r="AA3302" s="1"/>
      <c r="AB3302" s="1"/>
      <c r="AC3302" s="65"/>
    </row>
    <row r="3303" spans="2:29" x14ac:dyDescent="0.25">
      <c r="B3303" s="1"/>
      <c r="C3303" s="1"/>
      <c r="D3303" s="1"/>
      <c r="E3303" s="1"/>
      <c r="F3303" s="1"/>
      <c r="G3303" s="1"/>
      <c r="H3303" s="1"/>
      <c r="I3303" s="1"/>
      <c r="J3303" s="9"/>
      <c r="K3303" s="1"/>
      <c r="L3303" s="1"/>
      <c r="M3303" s="1"/>
      <c r="N3303" s="9"/>
      <c r="O3303" s="11"/>
      <c r="P3303" s="1"/>
      <c r="Q3303" s="1"/>
      <c r="R3303" s="1"/>
      <c r="S3303" s="1"/>
      <c r="T3303" s="1"/>
      <c r="U3303" s="1"/>
      <c r="V3303" s="9"/>
      <c r="W3303" s="1"/>
      <c r="X3303" s="1"/>
      <c r="Y3303" s="1"/>
      <c r="Z3303" s="1"/>
      <c r="AA3303" s="1"/>
      <c r="AB3303" s="1"/>
      <c r="AC3303" s="65"/>
    </row>
    <row r="3304" spans="2:29" x14ac:dyDescent="0.25">
      <c r="B3304" s="1"/>
      <c r="C3304" s="1"/>
      <c r="D3304" s="1"/>
      <c r="E3304" s="1"/>
      <c r="F3304" s="1"/>
      <c r="G3304" s="1"/>
      <c r="H3304" s="1"/>
      <c r="I3304" s="1"/>
      <c r="J3304" s="9"/>
      <c r="K3304" s="1"/>
      <c r="L3304" s="1"/>
      <c r="M3304" s="1"/>
      <c r="N3304" s="9"/>
      <c r="O3304" s="11"/>
      <c r="P3304" s="1"/>
      <c r="Q3304" s="1"/>
      <c r="R3304" s="1"/>
      <c r="S3304" s="1"/>
      <c r="T3304" s="1"/>
      <c r="U3304" s="1"/>
      <c r="V3304" s="9"/>
      <c r="W3304" s="1"/>
      <c r="X3304" s="1"/>
      <c r="Y3304" s="1"/>
      <c r="Z3304" s="1"/>
      <c r="AA3304" s="1"/>
      <c r="AB3304" s="1"/>
      <c r="AC3304" s="65"/>
    </row>
    <row r="3305" spans="2:29" x14ac:dyDescent="0.25">
      <c r="B3305" s="1"/>
      <c r="C3305" s="1"/>
      <c r="D3305" s="1"/>
      <c r="E3305" s="1"/>
      <c r="F3305" s="1"/>
      <c r="G3305" s="1"/>
      <c r="H3305" s="1"/>
      <c r="I3305" s="1"/>
      <c r="J3305" s="9"/>
      <c r="K3305" s="1"/>
      <c r="L3305" s="1"/>
      <c r="M3305" s="1"/>
      <c r="N3305" s="9"/>
      <c r="O3305" s="11"/>
      <c r="P3305" s="1"/>
      <c r="Q3305" s="1"/>
      <c r="R3305" s="1"/>
      <c r="S3305" s="1"/>
      <c r="T3305" s="1"/>
      <c r="U3305" s="1"/>
      <c r="V3305" s="9"/>
      <c r="W3305" s="1"/>
      <c r="X3305" s="1"/>
      <c r="Y3305" s="1"/>
      <c r="Z3305" s="1"/>
      <c r="AA3305" s="1"/>
      <c r="AB3305" s="1"/>
      <c r="AC3305" s="65"/>
    </row>
    <row r="3306" spans="2:29" x14ac:dyDescent="0.25">
      <c r="B3306" s="1"/>
      <c r="C3306" s="1"/>
      <c r="D3306" s="1"/>
      <c r="E3306" s="1"/>
      <c r="F3306" s="1"/>
      <c r="G3306" s="1"/>
      <c r="H3306" s="1"/>
      <c r="I3306" s="1"/>
      <c r="J3306" s="9"/>
      <c r="K3306" s="1"/>
      <c r="L3306" s="1"/>
      <c r="M3306" s="1"/>
      <c r="N3306" s="9"/>
      <c r="O3306" s="11"/>
      <c r="P3306" s="1"/>
      <c r="Q3306" s="1"/>
      <c r="R3306" s="1"/>
      <c r="S3306" s="1"/>
      <c r="T3306" s="1"/>
      <c r="U3306" s="1"/>
      <c r="V3306" s="9"/>
      <c r="W3306" s="1"/>
      <c r="X3306" s="1"/>
      <c r="Y3306" s="1"/>
      <c r="Z3306" s="1"/>
      <c r="AA3306" s="1"/>
      <c r="AB3306" s="1"/>
      <c r="AC3306" s="65"/>
    </row>
    <row r="3307" spans="2:29" x14ac:dyDescent="0.25">
      <c r="B3307" s="1"/>
      <c r="C3307" s="1"/>
      <c r="D3307" s="1"/>
      <c r="E3307" s="1"/>
      <c r="F3307" s="1"/>
      <c r="G3307" s="1"/>
      <c r="H3307" s="1"/>
      <c r="I3307" s="1"/>
      <c r="J3307" s="9"/>
      <c r="K3307" s="1"/>
      <c r="L3307" s="1"/>
      <c r="M3307" s="1"/>
      <c r="N3307" s="9"/>
      <c r="O3307" s="11"/>
      <c r="P3307" s="1"/>
      <c r="Q3307" s="1"/>
      <c r="R3307" s="1"/>
      <c r="S3307" s="1"/>
      <c r="T3307" s="1"/>
      <c r="U3307" s="1"/>
      <c r="V3307" s="9"/>
      <c r="W3307" s="1"/>
      <c r="X3307" s="1"/>
      <c r="Y3307" s="1"/>
      <c r="Z3307" s="1"/>
      <c r="AA3307" s="1"/>
      <c r="AB3307" s="1"/>
      <c r="AC3307" s="65"/>
    </row>
    <row r="3308" spans="2:29" x14ac:dyDescent="0.25">
      <c r="B3308" s="1"/>
      <c r="C3308" s="1"/>
      <c r="D3308" s="1"/>
      <c r="E3308" s="1"/>
      <c r="F3308" s="1"/>
      <c r="G3308" s="1"/>
      <c r="H3308" s="1"/>
      <c r="I3308" s="1"/>
      <c r="J3308" s="9"/>
      <c r="K3308" s="1"/>
      <c r="L3308" s="1"/>
      <c r="M3308" s="1"/>
      <c r="N3308" s="9"/>
      <c r="O3308" s="11"/>
      <c r="P3308" s="1"/>
      <c r="Q3308" s="1"/>
      <c r="R3308" s="1"/>
      <c r="S3308" s="1"/>
      <c r="T3308" s="1"/>
      <c r="U3308" s="1"/>
      <c r="V3308" s="9"/>
      <c r="W3308" s="1"/>
      <c r="X3308" s="1"/>
      <c r="Y3308" s="1"/>
      <c r="Z3308" s="1"/>
      <c r="AA3308" s="1"/>
      <c r="AB3308" s="1"/>
      <c r="AC3308" s="65"/>
    </row>
    <row r="3309" spans="2:29" x14ac:dyDescent="0.25">
      <c r="B3309" s="1"/>
      <c r="C3309" s="1"/>
      <c r="D3309" s="1"/>
      <c r="E3309" s="1"/>
      <c r="F3309" s="1"/>
      <c r="G3309" s="1"/>
      <c r="H3309" s="1"/>
      <c r="I3309" s="1"/>
      <c r="J3309" s="9"/>
      <c r="K3309" s="1"/>
      <c r="L3309" s="1"/>
      <c r="M3309" s="1"/>
      <c r="N3309" s="9"/>
      <c r="O3309" s="11"/>
      <c r="P3309" s="1"/>
      <c r="Q3309" s="1"/>
      <c r="R3309" s="1"/>
      <c r="S3309" s="1"/>
      <c r="T3309" s="1"/>
      <c r="U3309" s="1"/>
      <c r="V3309" s="9"/>
      <c r="W3309" s="1"/>
      <c r="X3309" s="1"/>
      <c r="Y3309" s="1"/>
      <c r="Z3309" s="1"/>
      <c r="AA3309" s="1"/>
      <c r="AB3309" s="1"/>
      <c r="AC3309" s="65"/>
    </row>
    <row r="3310" spans="2:29" x14ac:dyDescent="0.25">
      <c r="B3310" s="1"/>
      <c r="C3310" s="1"/>
      <c r="D3310" s="1"/>
      <c r="E3310" s="1"/>
      <c r="F3310" s="1"/>
      <c r="G3310" s="1"/>
      <c r="H3310" s="1"/>
      <c r="I3310" s="1"/>
      <c r="J3310" s="9"/>
      <c r="K3310" s="1"/>
      <c r="L3310" s="1"/>
      <c r="M3310" s="1"/>
      <c r="N3310" s="9"/>
      <c r="O3310" s="11"/>
      <c r="P3310" s="1"/>
      <c r="Q3310" s="1"/>
      <c r="R3310" s="1"/>
      <c r="S3310" s="1"/>
      <c r="T3310" s="1"/>
      <c r="U3310" s="1"/>
      <c r="V3310" s="9"/>
      <c r="W3310" s="1"/>
      <c r="X3310" s="1"/>
      <c r="Y3310" s="1"/>
      <c r="Z3310" s="1"/>
      <c r="AA3310" s="1"/>
      <c r="AB3310" s="1"/>
      <c r="AC3310" s="65"/>
    </row>
    <row r="3311" spans="2:29" x14ac:dyDescent="0.25">
      <c r="B3311" s="1"/>
      <c r="C3311" s="1"/>
      <c r="D3311" s="1"/>
      <c r="E3311" s="1"/>
      <c r="F3311" s="1"/>
      <c r="G3311" s="1"/>
      <c r="H3311" s="1"/>
      <c r="I3311" s="1"/>
      <c r="J3311" s="9"/>
      <c r="K3311" s="1"/>
      <c r="L3311" s="1"/>
      <c r="M3311" s="1"/>
      <c r="N3311" s="9"/>
      <c r="O3311" s="11"/>
      <c r="P3311" s="1"/>
      <c r="Q3311" s="1"/>
      <c r="R3311" s="1"/>
      <c r="S3311" s="1"/>
      <c r="T3311" s="1"/>
      <c r="U3311" s="1"/>
      <c r="V3311" s="9"/>
      <c r="W3311" s="1"/>
      <c r="X3311" s="1"/>
      <c r="Y3311" s="1"/>
      <c r="Z3311" s="1"/>
      <c r="AA3311" s="1"/>
      <c r="AB3311" s="1"/>
      <c r="AC3311" s="65"/>
    </row>
    <row r="3312" spans="2:29" x14ac:dyDescent="0.25">
      <c r="B3312" s="1"/>
      <c r="C3312" s="1"/>
      <c r="D3312" s="1"/>
      <c r="E3312" s="1"/>
      <c r="F3312" s="1"/>
      <c r="G3312" s="1"/>
      <c r="H3312" s="1"/>
      <c r="I3312" s="1"/>
      <c r="J3312" s="9"/>
      <c r="K3312" s="1"/>
      <c r="L3312" s="1"/>
      <c r="M3312" s="1"/>
      <c r="N3312" s="9"/>
      <c r="O3312" s="11"/>
      <c r="P3312" s="1"/>
      <c r="Q3312" s="1"/>
      <c r="R3312" s="1"/>
      <c r="S3312" s="1"/>
      <c r="T3312" s="1"/>
      <c r="U3312" s="1"/>
      <c r="V3312" s="9"/>
      <c r="W3312" s="1"/>
      <c r="X3312" s="1"/>
      <c r="Y3312" s="1"/>
      <c r="Z3312" s="1"/>
      <c r="AA3312" s="1"/>
      <c r="AB3312" s="1"/>
      <c r="AC3312" s="65"/>
    </row>
    <row r="3313" spans="2:29" x14ac:dyDescent="0.25">
      <c r="B3313" s="1"/>
      <c r="C3313" s="1"/>
      <c r="D3313" s="1"/>
      <c r="E3313" s="1"/>
      <c r="F3313" s="1"/>
      <c r="G3313" s="1"/>
      <c r="H3313" s="1"/>
      <c r="I3313" s="1"/>
      <c r="J3313" s="9"/>
      <c r="K3313" s="1"/>
      <c r="L3313" s="1"/>
      <c r="M3313" s="1"/>
      <c r="N3313" s="9"/>
      <c r="O3313" s="11"/>
      <c r="P3313" s="1"/>
      <c r="Q3313" s="1"/>
      <c r="R3313" s="1"/>
      <c r="S3313" s="1"/>
      <c r="T3313" s="1"/>
      <c r="U3313" s="1"/>
      <c r="V3313" s="9"/>
      <c r="W3313" s="1"/>
      <c r="X3313" s="1"/>
      <c r="Y3313" s="1"/>
      <c r="Z3313" s="1"/>
      <c r="AA3313" s="1"/>
      <c r="AB3313" s="1"/>
      <c r="AC3313" s="65"/>
    </row>
    <row r="3314" spans="2:29" x14ac:dyDescent="0.25">
      <c r="B3314" s="1"/>
      <c r="C3314" s="1"/>
      <c r="D3314" s="1"/>
      <c r="E3314" s="1"/>
      <c r="F3314" s="1"/>
      <c r="G3314" s="1"/>
      <c r="H3314" s="1"/>
      <c r="I3314" s="1"/>
      <c r="J3314" s="9"/>
      <c r="K3314" s="1"/>
      <c r="L3314" s="1"/>
      <c r="M3314" s="1"/>
      <c r="N3314" s="9"/>
      <c r="O3314" s="11"/>
      <c r="P3314" s="1"/>
      <c r="Q3314" s="1"/>
      <c r="R3314" s="1"/>
      <c r="S3314" s="1"/>
      <c r="T3314" s="1"/>
      <c r="U3314" s="1"/>
      <c r="V3314" s="9"/>
      <c r="W3314" s="1"/>
      <c r="X3314" s="1"/>
      <c r="Y3314" s="1"/>
      <c r="Z3314" s="1"/>
      <c r="AA3314" s="1"/>
      <c r="AB3314" s="1"/>
      <c r="AC3314" s="65"/>
    </row>
    <row r="3315" spans="2:29" x14ac:dyDescent="0.25">
      <c r="B3315" s="1"/>
      <c r="C3315" s="1"/>
      <c r="D3315" s="1"/>
      <c r="E3315" s="1"/>
      <c r="F3315" s="1"/>
      <c r="G3315" s="1"/>
      <c r="H3315" s="1"/>
      <c r="I3315" s="1"/>
      <c r="J3315" s="9"/>
      <c r="K3315" s="1"/>
      <c r="L3315" s="1"/>
      <c r="M3315" s="1"/>
      <c r="N3315" s="9"/>
      <c r="O3315" s="11"/>
      <c r="P3315" s="1"/>
      <c r="Q3315" s="1"/>
      <c r="R3315" s="1"/>
      <c r="S3315" s="1"/>
      <c r="T3315" s="1"/>
      <c r="U3315" s="1"/>
      <c r="V3315" s="9"/>
      <c r="W3315" s="1"/>
      <c r="X3315" s="1"/>
      <c r="Y3315" s="1"/>
      <c r="Z3315" s="1"/>
      <c r="AA3315" s="1"/>
      <c r="AB3315" s="1"/>
      <c r="AC3315" s="65"/>
    </row>
    <row r="3316" spans="2:29" x14ac:dyDescent="0.25">
      <c r="B3316" s="1"/>
      <c r="C3316" s="1"/>
      <c r="D3316" s="1"/>
      <c r="E3316" s="1"/>
      <c r="F3316" s="1"/>
      <c r="G3316" s="1"/>
      <c r="H3316" s="1"/>
      <c r="I3316" s="1"/>
      <c r="J3316" s="9"/>
      <c r="K3316" s="1"/>
      <c r="L3316" s="1"/>
      <c r="M3316" s="1"/>
      <c r="N3316" s="9"/>
      <c r="O3316" s="11"/>
      <c r="P3316" s="1"/>
      <c r="Q3316" s="1"/>
      <c r="R3316" s="1"/>
      <c r="S3316" s="1"/>
      <c r="T3316" s="1"/>
      <c r="U3316" s="1"/>
      <c r="V3316" s="9"/>
      <c r="W3316" s="1"/>
      <c r="X3316" s="1"/>
      <c r="Y3316" s="1"/>
      <c r="Z3316" s="1"/>
      <c r="AA3316" s="1"/>
      <c r="AB3316" s="1"/>
      <c r="AC3316" s="65"/>
    </row>
    <row r="3317" spans="2:29" x14ac:dyDescent="0.25">
      <c r="B3317" s="1"/>
      <c r="C3317" s="1"/>
      <c r="D3317" s="1"/>
      <c r="E3317" s="1"/>
      <c r="F3317" s="1"/>
      <c r="G3317" s="1"/>
      <c r="H3317" s="1"/>
      <c r="I3317" s="1"/>
      <c r="J3317" s="9"/>
      <c r="K3317" s="1"/>
      <c r="L3317" s="1"/>
      <c r="M3317" s="1"/>
      <c r="N3317" s="9"/>
      <c r="O3317" s="11"/>
      <c r="P3317" s="1"/>
      <c r="Q3317" s="1"/>
      <c r="R3317" s="1"/>
      <c r="S3317" s="1"/>
      <c r="T3317" s="1"/>
      <c r="U3317" s="1"/>
      <c r="V3317" s="9"/>
      <c r="W3317" s="1"/>
      <c r="X3317" s="1"/>
      <c r="Y3317" s="1"/>
      <c r="Z3317" s="1"/>
      <c r="AA3317" s="1"/>
      <c r="AB3317" s="1"/>
      <c r="AC3317" s="65"/>
    </row>
    <row r="3318" spans="2:29" x14ac:dyDescent="0.25">
      <c r="B3318" s="1"/>
      <c r="C3318" s="1"/>
      <c r="D3318" s="1"/>
      <c r="E3318" s="1"/>
      <c r="F3318" s="1"/>
      <c r="G3318" s="1"/>
      <c r="H3318" s="1"/>
      <c r="I3318" s="1"/>
      <c r="J3318" s="9"/>
      <c r="K3318" s="1"/>
      <c r="L3318" s="1"/>
      <c r="M3318" s="1"/>
      <c r="N3318" s="9"/>
      <c r="O3318" s="11"/>
      <c r="P3318" s="1"/>
      <c r="Q3318" s="1"/>
      <c r="R3318" s="1"/>
      <c r="S3318" s="1"/>
      <c r="T3318" s="1"/>
      <c r="U3318" s="1"/>
      <c r="V3318" s="9"/>
      <c r="W3318" s="1"/>
      <c r="X3318" s="1"/>
      <c r="Y3318" s="1"/>
      <c r="Z3318" s="1"/>
      <c r="AA3318" s="1"/>
      <c r="AB3318" s="1"/>
      <c r="AC3318" s="65"/>
    </row>
    <row r="3319" spans="2:29" x14ac:dyDescent="0.25">
      <c r="B3319" s="1"/>
      <c r="C3319" s="1"/>
      <c r="D3319" s="1"/>
      <c r="E3319" s="1"/>
      <c r="F3319" s="1"/>
      <c r="G3319" s="1"/>
      <c r="H3319" s="1"/>
      <c r="I3319" s="1"/>
      <c r="J3319" s="9"/>
      <c r="K3319" s="1"/>
      <c r="L3319" s="1"/>
      <c r="M3319" s="1"/>
      <c r="N3319" s="9"/>
      <c r="O3319" s="11"/>
      <c r="P3319" s="1"/>
      <c r="Q3319" s="1"/>
      <c r="R3319" s="1"/>
      <c r="S3319" s="1"/>
      <c r="T3319" s="1"/>
      <c r="U3319" s="1"/>
      <c r="V3319" s="9"/>
      <c r="W3319" s="1"/>
      <c r="X3319" s="1"/>
      <c r="Y3319" s="1"/>
      <c r="Z3319" s="1"/>
      <c r="AA3319" s="1"/>
      <c r="AB3319" s="1"/>
      <c r="AC3319" s="65"/>
    </row>
    <row r="3320" spans="2:29" x14ac:dyDescent="0.25">
      <c r="B3320" s="1"/>
      <c r="C3320" s="1"/>
      <c r="D3320" s="1"/>
      <c r="E3320" s="1"/>
      <c r="F3320" s="1"/>
      <c r="G3320" s="1"/>
      <c r="H3320" s="1"/>
      <c r="I3320" s="1"/>
      <c r="J3320" s="9"/>
      <c r="K3320" s="1"/>
      <c r="L3320" s="1"/>
      <c r="M3320" s="1"/>
      <c r="N3320" s="9"/>
      <c r="O3320" s="11"/>
      <c r="P3320" s="1"/>
      <c r="Q3320" s="1"/>
      <c r="R3320" s="1"/>
      <c r="S3320" s="1"/>
      <c r="T3320" s="1"/>
      <c r="U3320" s="1"/>
      <c r="V3320" s="9"/>
      <c r="W3320" s="1"/>
      <c r="X3320" s="1"/>
      <c r="Y3320" s="1"/>
      <c r="Z3320" s="1"/>
      <c r="AA3320" s="1"/>
      <c r="AB3320" s="1"/>
      <c r="AC3320" s="65"/>
    </row>
    <row r="3321" spans="2:29" x14ac:dyDescent="0.25">
      <c r="B3321" s="1"/>
      <c r="C3321" s="1"/>
      <c r="D3321" s="1"/>
      <c r="E3321" s="1"/>
      <c r="F3321" s="1"/>
      <c r="G3321" s="1"/>
      <c r="H3321" s="1"/>
      <c r="I3321" s="1"/>
      <c r="J3321" s="9"/>
      <c r="K3321" s="1"/>
      <c r="L3321" s="1"/>
      <c r="M3321" s="1"/>
      <c r="N3321" s="9"/>
      <c r="O3321" s="11"/>
      <c r="P3321" s="1"/>
      <c r="Q3321" s="1"/>
      <c r="R3321" s="1"/>
      <c r="S3321" s="1"/>
      <c r="T3321" s="1"/>
      <c r="U3321" s="1"/>
      <c r="V3321" s="9"/>
      <c r="W3321" s="1"/>
      <c r="X3321" s="1"/>
      <c r="Y3321" s="1"/>
      <c r="Z3321" s="1"/>
      <c r="AA3321" s="1"/>
      <c r="AB3321" s="1"/>
      <c r="AC3321" s="65"/>
    </row>
    <row r="3322" spans="2:29" x14ac:dyDescent="0.25">
      <c r="B3322" s="1"/>
      <c r="C3322" s="1"/>
      <c r="D3322" s="1"/>
      <c r="E3322" s="1"/>
      <c r="F3322" s="1"/>
      <c r="G3322" s="1"/>
      <c r="H3322" s="1"/>
      <c r="I3322" s="1"/>
      <c r="J3322" s="9"/>
      <c r="K3322" s="1"/>
      <c r="L3322" s="1"/>
      <c r="M3322" s="1"/>
      <c r="N3322" s="9"/>
      <c r="O3322" s="11"/>
      <c r="P3322" s="1"/>
      <c r="Q3322" s="1"/>
      <c r="R3322" s="1"/>
      <c r="S3322" s="1"/>
      <c r="T3322" s="1"/>
      <c r="U3322" s="1"/>
      <c r="V3322" s="9"/>
      <c r="W3322" s="1"/>
      <c r="X3322" s="1"/>
      <c r="Y3322" s="1"/>
      <c r="Z3322" s="1"/>
      <c r="AA3322" s="1"/>
      <c r="AB3322" s="1"/>
      <c r="AC3322" s="65"/>
    </row>
    <row r="3323" spans="2:29" x14ac:dyDescent="0.25">
      <c r="B3323" s="1"/>
      <c r="C3323" s="1"/>
      <c r="D3323" s="1"/>
      <c r="E3323" s="1"/>
      <c r="F3323" s="1"/>
      <c r="G3323" s="1"/>
      <c r="H3323" s="1"/>
      <c r="I3323" s="1"/>
      <c r="J3323" s="9"/>
      <c r="K3323" s="1"/>
      <c r="L3323" s="1"/>
      <c r="M3323" s="1"/>
      <c r="N3323" s="9"/>
      <c r="O3323" s="11"/>
      <c r="P3323" s="1"/>
      <c r="Q3323" s="1"/>
      <c r="R3323" s="1"/>
      <c r="S3323" s="1"/>
      <c r="T3323" s="1"/>
      <c r="U3323" s="1"/>
      <c r="V3323" s="9"/>
      <c r="W3323" s="1"/>
      <c r="X3323" s="1"/>
      <c r="Y3323" s="1"/>
      <c r="Z3323" s="1"/>
      <c r="AA3323" s="1"/>
      <c r="AB3323" s="1"/>
      <c r="AC3323" s="65"/>
    </row>
    <row r="3324" spans="2:29" x14ac:dyDescent="0.25">
      <c r="B3324" s="1"/>
      <c r="C3324" s="1"/>
      <c r="D3324" s="1"/>
      <c r="E3324" s="1"/>
      <c r="F3324" s="1"/>
      <c r="G3324" s="1"/>
      <c r="H3324" s="1"/>
      <c r="I3324" s="1"/>
      <c r="J3324" s="9"/>
      <c r="K3324" s="1"/>
      <c r="L3324" s="1"/>
      <c r="M3324" s="1"/>
      <c r="N3324" s="9"/>
      <c r="O3324" s="11"/>
      <c r="P3324" s="1"/>
      <c r="Q3324" s="1"/>
      <c r="R3324" s="1"/>
      <c r="S3324" s="1"/>
      <c r="T3324" s="1"/>
      <c r="U3324" s="1"/>
      <c r="V3324" s="9"/>
      <c r="W3324" s="1"/>
      <c r="X3324" s="1"/>
      <c r="Y3324" s="1"/>
      <c r="Z3324" s="1"/>
      <c r="AA3324" s="1"/>
      <c r="AB3324" s="1"/>
      <c r="AC3324" s="65"/>
    </row>
    <row r="3325" spans="2:29" x14ac:dyDescent="0.25">
      <c r="B3325" s="1"/>
      <c r="C3325" s="1"/>
      <c r="D3325" s="1"/>
      <c r="E3325" s="1"/>
      <c r="F3325" s="1"/>
      <c r="G3325" s="1"/>
      <c r="H3325" s="1"/>
      <c r="I3325" s="1"/>
      <c r="J3325" s="9"/>
      <c r="K3325" s="1"/>
      <c r="L3325" s="1"/>
      <c r="M3325" s="1"/>
      <c r="N3325" s="9"/>
      <c r="O3325" s="11"/>
      <c r="P3325" s="1"/>
      <c r="Q3325" s="1"/>
      <c r="R3325" s="1"/>
      <c r="S3325" s="1"/>
      <c r="T3325" s="1"/>
      <c r="U3325" s="1"/>
      <c r="V3325" s="9"/>
      <c r="W3325" s="1"/>
      <c r="X3325" s="1"/>
      <c r="Y3325" s="1"/>
      <c r="Z3325" s="1"/>
      <c r="AA3325" s="1"/>
      <c r="AB3325" s="1"/>
      <c r="AC3325" s="65"/>
    </row>
    <row r="3326" spans="2:29" x14ac:dyDescent="0.25">
      <c r="B3326" s="1"/>
      <c r="C3326" s="1"/>
      <c r="D3326" s="1"/>
      <c r="E3326" s="1"/>
      <c r="F3326" s="1"/>
      <c r="G3326" s="1"/>
      <c r="H3326" s="1"/>
      <c r="I3326" s="1"/>
      <c r="J3326" s="9"/>
      <c r="K3326" s="1"/>
      <c r="L3326" s="1"/>
      <c r="M3326" s="1"/>
      <c r="N3326" s="9"/>
      <c r="O3326" s="11"/>
      <c r="P3326" s="1"/>
      <c r="Q3326" s="1"/>
      <c r="R3326" s="1"/>
      <c r="S3326" s="1"/>
      <c r="T3326" s="1"/>
      <c r="U3326" s="1"/>
      <c r="V3326" s="9"/>
      <c r="W3326" s="1"/>
      <c r="X3326" s="1"/>
      <c r="Y3326" s="1"/>
      <c r="Z3326" s="1"/>
      <c r="AA3326" s="1"/>
      <c r="AB3326" s="1"/>
      <c r="AC3326" s="65"/>
    </row>
    <row r="3327" spans="2:29" x14ac:dyDescent="0.25">
      <c r="B3327" s="1"/>
      <c r="C3327" s="1"/>
      <c r="D3327" s="1"/>
      <c r="E3327" s="1"/>
      <c r="F3327" s="1"/>
      <c r="G3327" s="1"/>
      <c r="H3327" s="1"/>
      <c r="I3327" s="1"/>
      <c r="J3327" s="9"/>
      <c r="K3327" s="1"/>
      <c r="L3327" s="1"/>
      <c r="M3327" s="1"/>
      <c r="N3327" s="9"/>
      <c r="O3327" s="11"/>
      <c r="P3327" s="1"/>
      <c r="Q3327" s="1"/>
      <c r="R3327" s="1"/>
      <c r="S3327" s="1"/>
      <c r="T3327" s="1"/>
      <c r="U3327" s="1"/>
      <c r="V3327" s="9"/>
      <c r="W3327" s="1"/>
      <c r="X3327" s="1"/>
      <c r="Y3327" s="1"/>
      <c r="Z3327" s="1"/>
      <c r="AA3327" s="1"/>
      <c r="AB3327" s="1"/>
      <c r="AC3327" s="65"/>
    </row>
    <row r="3328" spans="2:29" x14ac:dyDescent="0.25">
      <c r="B3328" s="1"/>
      <c r="C3328" s="1"/>
      <c r="D3328" s="1"/>
      <c r="E3328" s="1"/>
      <c r="F3328" s="1"/>
      <c r="G3328" s="1"/>
      <c r="H3328" s="1"/>
      <c r="I3328" s="1"/>
      <c r="J3328" s="9"/>
      <c r="K3328" s="1"/>
      <c r="L3328" s="1"/>
      <c r="M3328" s="1"/>
      <c r="N3328" s="9"/>
      <c r="O3328" s="11"/>
      <c r="P3328" s="1"/>
      <c r="Q3328" s="1"/>
      <c r="R3328" s="1"/>
      <c r="S3328" s="1"/>
      <c r="T3328" s="1"/>
      <c r="U3328" s="1"/>
      <c r="V3328" s="9"/>
      <c r="W3328" s="1"/>
      <c r="X3328" s="1"/>
      <c r="Y3328" s="1"/>
      <c r="Z3328" s="1"/>
      <c r="AA3328" s="1"/>
      <c r="AB3328" s="1"/>
      <c r="AC3328" s="65"/>
    </row>
    <row r="3329" spans="2:29" x14ac:dyDescent="0.25">
      <c r="B3329" s="1"/>
      <c r="C3329" s="1"/>
      <c r="D3329" s="1"/>
      <c r="E3329" s="1"/>
      <c r="F3329" s="1"/>
      <c r="G3329" s="1"/>
      <c r="H3329" s="1"/>
      <c r="I3329" s="1"/>
      <c r="J3329" s="9"/>
      <c r="K3329" s="1"/>
      <c r="L3329" s="1"/>
      <c r="M3329" s="1"/>
      <c r="N3329" s="9"/>
      <c r="O3329" s="11"/>
      <c r="P3329" s="1"/>
      <c r="Q3329" s="1"/>
      <c r="R3329" s="1"/>
      <c r="S3329" s="1"/>
      <c r="T3329" s="1"/>
      <c r="U3329" s="1"/>
      <c r="V3329" s="9"/>
      <c r="W3329" s="1"/>
      <c r="X3329" s="1"/>
      <c r="Y3329" s="1"/>
      <c r="Z3329" s="1"/>
      <c r="AA3329" s="1"/>
      <c r="AB3329" s="1"/>
      <c r="AC3329" s="65"/>
    </row>
    <row r="3330" spans="2:29" x14ac:dyDescent="0.25">
      <c r="B3330" s="1"/>
      <c r="C3330" s="1"/>
      <c r="D3330" s="1"/>
      <c r="E3330" s="1"/>
      <c r="F3330" s="1"/>
      <c r="G3330" s="1"/>
      <c r="H3330" s="1"/>
      <c r="I3330" s="1"/>
      <c r="J3330" s="9"/>
      <c r="K3330" s="1"/>
      <c r="L3330" s="1"/>
      <c r="M3330" s="1"/>
      <c r="N3330" s="9"/>
      <c r="O3330" s="11"/>
      <c r="P3330" s="1"/>
      <c r="Q3330" s="1"/>
      <c r="R3330" s="1"/>
      <c r="S3330" s="1"/>
      <c r="T3330" s="1"/>
      <c r="U3330" s="1"/>
      <c r="V3330" s="9"/>
      <c r="W3330" s="1"/>
      <c r="X3330" s="1"/>
      <c r="Y3330" s="1"/>
      <c r="Z3330" s="1"/>
      <c r="AA3330" s="1"/>
      <c r="AB3330" s="1"/>
      <c r="AC3330" s="65"/>
    </row>
    <row r="3331" spans="2:29" x14ac:dyDescent="0.25">
      <c r="B3331" s="1"/>
      <c r="C3331" s="1"/>
      <c r="D3331" s="1"/>
      <c r="E3331" s="1"/>
      <c r="F3331" s="1"/>
      <c r="G3331" s="1"/>
      <c r="H3331" s="1"/>
      <c r="I3331" s="1"/>
      <c r="J3331" s="9"/>
      <c r="K3331" s="1"/>
      <c r="L3331" s="1"/>
      <c r="M3331" s="1"/>
      <c r="N3331" s="9"/>
      <c r="O3331" s="11"/>
      <c r="P3331" s="1"/>
      <c r="Q3331" s="1"/>
      <c r="R3331" s="1"/>
      <c r="S3331" s="1"/>
      <c r="T3331" s="1"/>
      <c r="U3331" s="1"/>
      <c r="V3331" s="9"/>
      <c r="W3331" s="1"/>
      <c r="X3331" s="1"/>
      <c r="Y3331" s="1"/>
      <c r="Z3331" s="1"/>
      <c r="AA3331" s="1"/>
      <c r="AB3331" s="1"/>
      <c r="AC3331" s="65"/>
    </row>
    <row r="3332" spans="2:29" x14ac:dyDescent="0.25">
      <c r="B3332" s="1"/>
      <c r="C3332" s="1"/>
      <c r="D3332" s="1"/>
      <c r="E3332" s="1"/>
      <c r="F3332" s="1"/>
      <c r="G3332" s="1"/>
      <c r="H3332" s="1"/>
      <c r="I3332" s="1"/>
      <c r="J3332" s="9"/>
      <c r="K3332" s="1"/>
      <c r="L3332" s="1"/>
      <c r="M3332" s="1"/>
      <c r="N3332" s="9"/>
      <c r="O3332" s="11"/>
      <c r="P3332" s="1"/>
      <c r="Q3332" s="1"/>
      <c r="R3332" s="1"/>
      <c r="S3332" s="1"/>
      <c r="T3332" s="1"/>
      <c r="U3332" s="1"/>
      <c r="V3332" s="9"/>
      <c r="W3332" s="1"/>
      <c r="X3332" s="1"/>
      <c r="Y3332" s="1"/>
      <c r="Z3332" s="1"/>
      <c r="AA3332" s="1"/>
      <c r="AB3332" s="1"/>
      <c r="AC3332" s="65"/>
    </row>
    <row r="3333" spans="2:29" x14ac:dyDescent="0.25">
      <c r="B3333" s="1"/>
      <c r="C3333" s="1"/>
      <c r="D3333" s="1"/>
      <c r="E3333" s="1"/>
      <c r="F3333" s="1"/>
      <c r="G3333" s="1"/>
      <c r="H3333" s="1"/>
      <c r="I3333" s="1"/>
      <c r="J3333" s="9"/>
      <c r="K3333" s="1"/>
      <c r="L3333" s="1"/>
      <c r="M3333" s="1"/>
      <c r="N3333" s="9"/>
      <c r="O3333" s="11"/>
      <c r="P3333" s="1"/>
      <c r="Q3333" s="1"/>
      <c r="R3333" s="1"/>
      <c r="S3333" s="1"/>
      <c r="T3333" s="1"/>
      <c r="U3333" s="1"/>
      <c r="V3333" s="9"/>
      <c r="W3333" s="1"/>
      <c r="X3333" s="1"/>
      <c r="Y3333" s="1"/>
      <c r="Z3333" s="1"/>
      <c r="AA3333" s="1"/>
      <c r="AB3333" s="1"/>
      <c r="AC3333" s="65"/>
    </row>
    <row r="3334" spans="2:29" x14ac:dyDescent="0.25">
      <c r="B3334" s="1"/>
      <c r="C3334" s="1"/>
      <c r="D3334" s="1"/>
      <c r="E3334" s="1"/>
      <c r="F3334" s="1"/>
      <c r="G3334" s="1"/>
      <c r="H3334" s="1"/>
      <c r="I3334" s="1"/>
      <c r="J3334" s="9"/>
      <c r="K3334" s="1"/>
      <c r="L3334" s="1"/>
      <c r="M3334" s="1"/>
      <c r="N3334" s="9"/>
      <c r="O3334" s="11"/>
      <c r="P3334" s="1"/>
      <c r="Q3334" s="1"/>
      <c r="R3334" s="1"/>
      <c r="S3334" s="1"/>
      <c r="T3334" s="1"/>
      <c r="U3334" s="1"/>
      <c r="V3334" s="9"/>
      <c r="W3334" s="1"/>
      <c r="X3334" s="1"/>
      <c r="Y3334" s="1"/>
      <c r="Z3334" s="1"/>
      <c r="AA3334" s="1"/>
      <c r="AB3334" s="1"/>
      <c r="AC3334" s="65"/>
    </row>
    <row r="3335" spans="2:29" x14ac:dyDescent="0.25">
      <c r="B3335" s="1"/>
      <c r="C3335" s="1"/>
      <c r="D3335" s="1"/>
      <c r="E3335" s="1"/>
      <c r="F3335" s="1"/>
      <c r="G3335" s="1"/>
      <c r="H3335" s="1"/>
      <c r="I3335" s="1"/>
      <c r="J3335" s="9"/>
      <c r="K3335" s="1"/>
      <c r="L3335" s="1"/>
      <c r="M3335" s="1"/>
      <c r="N3335" s="9"/>
      <c r="O3335" s="11"/>
      <c r="P3335" s="1"/>
      <c r="Q3335" s="1"/>
      <c r="R3335" s="1"/>
      <c r="S3335" s="1"/>
      <c r="T3335" s="1"/>
      <c r="U3335" s="1"/>
      <c r="V3335" s="9"/>
      <c r="W3335" s="1"/>
      <c r="X3335" s="1"/>
      <c r="Y3335" s="1"/>
      <c r="Z3335" s="1"/>
      <c r="AA3335" s="1"/>
      <c r="AB3335" s="1"/>
      <c r="AC3335" s="65"/>
    </row>
    <row r="3336" spans="2:29" x14ac:dyDescent="0.25">
      <c r="B3336" s="1"/>
      <c r="C3336" s="1"/>
      <c r="D3336" s="1"/>
      <c r="E3336" s="1"/>
      <c r="F3336" s="1"/>
      <c r="G3336" s="1"/>
      <c r="H3336" s="1"/>
      <c r="I3336" s="1"/>
      <c r="J3336" s="9"/>
      <c r="K3336" s="1"/>
      <c r="L3336" s="1"/>
      <c r="M3336" s="1"/>
      <c r="N3336" s="9"/>
      <c r="O3336" s="11"/>
      <c r="P3336" s="1"/>
      <c r="Q3336" s="1"/>
      <c r="R3336" s="1"/>
      <c r="S3336" s="1"/>
      <c r="T3336" s="1"/>
      <c r="U3336" s="1"/>
      <c r="V3336" s="9"/>
      <c r="W3336" s="1"/>
      <c r="X3336" s="1"/>
      <c r="Y3336" s="1"/>
      <c r="Z3336" s="1"/>
      <c r="AA3336" s="1"/>
      <c r="AB3336" s="1"/>
      <c r="AC3336" s="65"/>
    </row>
    <row r="3337" spans="2:29" x14ac:dyDescent="0.25">
      <c r="B3337" s="1"/>
      <c r="C3337" s="1"/>
      <c r="D3337" s="1"/>
      <c r="E3337" s="1"/>
      <c r="F3337" s="1"/>
      <c r="G3337" s="1"/>
      <c r="H3337" s="1"/>
      <c r="I3337" s="1"/>
      <c r="J3337" s="9"/>
      <c r="K3337" s="1"/>
      <c r="L3337" s="1"/>
      <c r="M3337" s="1"/>
      <c r="N3337" s="9"/>
      <c r="O3337" s="11"/>
      <c r="P3337" s="1"/>
      <c r="Q3337" s="1"/>
      <c r="R3337" s="1"/>
      <c r="S3337" s="1"/>
      <c r="T3337" s="1"/>
      <c r="U3337" s="1"/>
      <c r="V3337" s="9"/>
      <c r="W3337" s="1"/>
      <c r="X3337" s="1"/>
      <c r="Y3337" s="1"/>
      <c r="Z3337" s="1"/>
      <c r="AA3337" s="1"/>
      <c r="AB3337" s="1"/>
      <c r="AC3337" s="65"/>
    </row>
    <row r="3338" spans="2:29" x14ac:dyDescent="0.25">
      <c r="B3338" s="1"/>
      <c r="C3338" s="1"/>
      <c r="D3338" s="1"/>
      <c r="E3338" s="1"/>
      <c r="F3338" s="1"/>
      <c r="G3338" s="1"/>
      <c r="H3338" s="1"/>
      <c r="I3338" s="1"/>
      <c r="J3338" s="9"/>
      <c r="K3338" s="1"/>
      <c r="L3338" s="1"/>
      <c r="M3338" s="1"/>
      <c r="N3338" s="9"/>
      <c r="O3338" s="11"/>
      <c r="P3338" s="1"/>
      <c r="Q3338" s="1"/>
      <c r="R3338" s="1"/>
      <c r="S3338" s="1"/>
      <c r="T3338" s="1"/>
      <c r="U3338" s="1"/>
      <c r="V3338" s="9"/>
      <c r="W3338" s="1"/>
      <c r="X3338" s="1"/>
      <c r="Y3338" s="1"/>
      <c r="Z3338" s="1"/>
      <c r="AA3338" s="1"/>
      <c r="AB3338" s="1"/>
      <c r="AC3338" s="65"/>
    </row>
    <row r="3339" spans="2:29" x14ac:dyDescent="0.25">
      <c r="B3339" s="1"/>
      <c r="C3339" s="1"/>
      <c r="D3339" s="1"/>
      <c r="E3339" s="1"/>
      <c r="F3339" s="1"/>
      <c r="G3339" s="1"/>
      <c r="H3339" s="1"/>
      <c r="I3339" s="1"/>
      <c r="J3339" s="9"/>
      <c r="K3339" s="1"/>
      <c r="L3339" s="1"/>
      <c r="M3339" s="1"/>
      <c r="N3339" s="9"/>
      <c r="O3339" s="11"/>
      <c r="P3339" s="1"/>
      <c r="Q3339" s="1"/>
      <c r="R3339" s="1"/>
      <c r="S3339" s="1"/>
      <c r="T3339" s="1"/>
      <c r="U3339" s="1"/>
      <c r="V3339" s="9"/>
      <c r="W3339" s="1"/>
      <c r="X3339" s="1"/>
      <c r="Y3339" s="1"/>
      <c r="Z3339" s="1"/>
      <c r="AA3339" s="1"/>
      <c r="AB3339" s="1"/>
      <c r="AC3339" s="65"/>
    </row>
    <row r="3340" spans="2:29" x14ac:dyDescent="0.25">
      <c r="B3340" s="1"/>
      <c r="C3340" s="1"/>
      <c r="D3340" s="1"/>
      <c r="E3340" s="1"/>
      <c r="F3340" s="1"/>
      <c r="G3340" s="1"/>
      <c r="H3340" s="1"/>
      <c r="I3340" s="1"/>
      <c r="J3340" s="9"/>
      <c r="K3340" s="1"/>
      <c r="L3340" s="1"/>
      <c r="M3340" s="1"/>
      <c r="N3340" s="9"/>
      <c r="O3340" s="11"/>
      <c r="P3340" s="1"/>
      <c r="Q3340" s="1"/>
      <c r="R3340" s="1"/>
      <c r="S3340" s="1"/>
      <c r="T3340" s="1"/>
      <c r="U3340" s="1"/>
      <c r="V3340" s="9"/>
      <c r="W3340" s="1"/>
      <c r="X3340" s="1"/>
      <c r="Y3340" s="1"/>
      <c r="Z3340" s="1"/>
      <c r="AA3340" s="1"/>
      <c r="AB3340" s="1"/>
      <c r="AC3340" s="65"/>
    </row>
    <row r="3341" spans="2:29" x14ac:dyDescent="0.25">
      <c r="B3341" s="1"/>
      <c r="C3341" s="1"/>
      <c r="D3341" s="1"/>
      <c r="E3341" s="1"/>
      <c r="F3341" s="1"/>
      <c r="G3341" s="1"/>
      <c r="H3341" s="1"/>
      <c r="I3341" s="1"/>
      <c r="J3341" s="9"/>
      <c r="K3341" s="1"/>
      <c r="L3341" s="1"/>
      <c r="M3341" s="1"/>
      <c r="N3341" s="9"/>
      <c r="O3341" s="11"/>
      <c r="P3341" s="1"/>
      <c r="Q3341" s="1"/>
      <c r="R3341" s="1"/>
      <c r="S3341" s="1"/>
      <c r="T3341" s="1"/>
      <c r="U3341" s="1"/>
      <c r="V3341" s="9"/>
      <c r="W3341" s="1"/>
      <c r="X3341" s="1"/>
      <c r="Y3341" s="1"/>
      <c r="Z3341" s="1"/>
      <c r="AA3341" s="1"/>
      <c r="AB3341" s="1"/>
      <c r="AC3341" s="65"/>
    </row>
    <row r="3342" spans="2:29" x14ac:dyDescent="0.25">
      <c r="B3342" s="1"/>
      <c r="C3342" s="1"/>
      <c r="D3342" s="1"/>
      <c r="E3342" s="1"/>
      <c r="F3342" s="1"/>
      <c r="G3342" s="1"/>
      <c r="H3342" s="1"/>
      <c r="I3342" s="1"/>
      <c r="J3342" s="9"/>
      <c r="K3342" s="1"/>
      <c r="L3342" s="1"/>
      <c r="M3342" s="1"/>
      <c r="N3342" s="9"/>
      <c r="O3342" s="11"/>
      <c r="P3342" s="1"/>
      <c r="Q3342" s="1"/>
      <c r="R3342" s="1"/>
      <c r="S3342" s="1"/>
      <c r="T3342" s="1"/>
      <c r="U3342" s="1"/>
      <c r="V3342" s="9"/>
      <c r="W3342" s="1"/>
      <c r="X3342" s="1"/>
      <c r="Y3342" s="1"/>
      <c r="Z3342" s="1"/>
      <c r="AA3342" s="1"/>
      <c r="AB3342" s="1"/>
      <c r="AC3342" s="65"/>
    </row>
    <row r="3343" spans="2:29" x14ac:dyDescent="0.25">
      <c r="B3343" s="1"/>
      <c r="C3343" s="1"/>
      <c r="D3343" s="1"/>
      <c r="E3343" s="1"/>
      <c r="F3343" s="1"/>
      <c r="G3343" s="1"/>
      <c r="H3343" s="1"/>
      <c r="I3343" s="1"/>
      <c r="J3343" s="9"/>
      <c r="K3343" s="1"/>
      <c r="L3343" s="1"/>
      <c r="M3343" s="1"/>
      <c r="N3343" s="9"/>
      <c r="O3343" s="11"/>
      <c r="P3343" s="1"/>
      <c r="Q3343" s="1"/>
      <c r="R3343" s="1"/>
      <c r="S3343" s="1"/>
      <c r="T3343" s="1"/>
      <c r="U3343" s="1"/>
      <c r="V3343" s="9"/>
      <c r="W3343" s="1"/>
      <c r="X3343" s="1"/>
      <c r="Y3343" s="1"/>
      <c r="Z3343" s="1"/>
      <c r="AA3343" s="1"/>
      <c r="AB3343" s="1"/>
      <c r="AC3343" s="65"/>
    </row>
    <row r="3344" spans="2:29" x14ac:dyDescent="0.25">
      <c r="B3344" s="1"/>
      <c r="C3344" s="1"/>
      <c r="D3344" s="1"/>
      <c r="E3344" s="1"/>
      <c r="F3344" s="1"/>
      <c r="G3344" s="1"/>
      <c r="H3344" s="1"/>
      <c r="I3344" s="1"/>
      <c r="J3344" s="9"/>
      <c r="K3344" s="1"/>
      <c r="L3344" s="1"/>
      <c r="M3344" s="1"/>
      <c r="N3344" s="9"/>
      <c r="O3344" s="11"/>
      <c r="P3344" s="1"/>
      <c r="Q3344" s="1"/>
      <c r="R3344" s="1"/>
      <c r="S3344" s="1"/>
      <c r="T3344" s="1"/>
      <c r="U3344" s="1"/>
      <c r="V3344" s="9"/>
      <c r="W3344" s="1"/>
      <c r="X3344" s="1"/>
      <c r="Y3344" s="1"/>
      <c r="Z3344" s="1"/>
      <c r="AA3344" s="1"/>
      <c r="AB3344" s="1"/>
      <c r="AC3344" s="65"/>
    </row>
    <row r="3345" spans="2:29" x14ac:dyDescent="0.25">
      <c r="B3345" s="1"/>
      <c r="C3345" s="1"/>
      <c r="D3345" s="1"/>
      <c r="E3345" s="1"/>
      <c r="F3345" s="1"/>
      <c r="G3345" s="1"/>
      <c r="H3345" s="1"/>
      <c r="I3345" s="1"/>
      <c r="J3345" s="9"/>
      <c r="K3345" s="1"/>
      <c r="L3345" s="1"/>
      <c r="M3345" s="1"/>
      <c r="N3345" s="9"/>
      <c r="O3345" s="11"/>
      <c r="P3345" s="1"/>
      <c r="Q3345" s="1"/>
      <c r="R3345" s="1"/>
      <c r="S3345" s="1"/>
      <c r="T3345" s="1"/>
      <c r="U3345" s="1"/>
      <c r="V3345" s="9"/>
      <c r="W3345" s="1"/>
      <c r="X3345" s="1"/>
      <c r="Y3345" s="1"/>
      <c r="Z3345" s="1"/>
      <c r="AA3345" s="1"/>
      <c r="AB3345" s="1"/>
      <c r="AC3345" s="65"/>
    </row>
    <row r="3346" spans="2:29" x14ac:dyDescent="0.25">
      <c r="B3346" s="1"/>
      <c r="C3346" s="1"/>
      <c r="D3346" s="1"/>
      <c r="E3346" s="1"/>
      <c r="F3346" s="1"/>
      <c r="G3346" s="1"/>
      <c r="H3346" s="1"/>
      <c r="I3346" s="1"/>
      <c r="J3346" s="9"/>
      <c r="K3346" s="1"/>
      <c r="L3346" s="1"/>
      <c r="M3346" s="1"/>
      <c r="N3346" s="9"/>
      <c r="O3346" s="11"/>
      <c r="P3346" s="1"/>
      <c r="Q3346" s="1"/>
      <c r="R3346" s="1"/>
      <c r="S3346" s="1"/>
      <c r="T3346" s="1"/>
      <c r="U3346" s="1"/>
      <c r="V3346" s="9"/>
      <c r="W3346" s="1"/>
      <c r="X3346" s="1"/>
      <c r="Y3346" s="1"/>
      <c r="Z3346" s="1"/>
      <c r="AA3346" s="1"/>
      <c r="AB3346" s="1"/>
      <c r="AC3346" s="65"/>
    </row>
    <row r="3347" spans="2:29" x14ac:dyDescent="0.25">
      <c r="B3347" s="1"/>
      <c r="C3347" s="1"/>
      <c r="D3347" s="1"/>
      <c r="E3347" s="1"/>
      <c r="F3347" s="1"/>
      <c r="G3347" s="1"/>
      <c r="H3347" s="1"/>
      <c r="I3347" s="1"/>
      <c r="J3347" s="9"/>
      <c r="K3347" s="1"/>
      <c r="L3347" s="1"/>
      <c r="M3347" s="1"/>
      <c r="N3347" s="9"/>
      <c r="O3347" s="11"/>
      <c r="P3347" s="1"/>
      <c r="Q3347" s="1"/>
      <c r="R3347" s="1"/>
      <c r="S3347" s="1"/>
      <c r="T3347" s="1"/>
      <c r="U3347" s="1"/>
      <c r="V3347" s="9"/>
      <c r="W3347" s="1"/>
      <c r="X3347" s="1"/>
      <c r="Y3347" s="1"/>
      <c r="Z3347" s="1"/>
      <c r="AA3347" s="1"/>
      <c r="AB3347" s="1"/>
      <c r="AC3347" s="65"/>
    </row>
    <row r="3348" spans="2:29" x14ac:dyDescent="0.25">
      <c r="B3348" s="1"/>
      <c r="C3348" s="1"/>
      <c r="D3348" s="1"/>
      <c r="E3348" s="1"/>
      <c r="F3348" s="1"/>
      <c r="G3348" s="1"/>
      <c r="H3348" s="1"/>
      <c r="I3348" s="1"/>
      <c r="J3348" s="9"/>
      <c r="K3348" s="1"/>
      <c r="L3348" s="1"/>
      <c r="M3348" s="1"/>
      <c r="N3348" s="9"/>
      <c r="O3348" s="11"/>
      <c r="P3348" s="1"/>
      <c r="Q3348" s="1"/>
      <c r="R3348" s="1"/>
      <c r="S3348" s="1"/>
      <c r="T3348" s="1"/>
      <c r="U3348" s="1"/>
      <c r="V3348" s="9"/>
      <c r="W3348" s="1"/>
      <c r="X3348" s="1"/>
      <c r="Y3348" s="1"/>
      <c r="Z3348" s="1"/>
      <c r="AA3348" s="1"/>
      <c r="AB3348" s="1"/>
      <c r="AC3348" s="65"/>
    </row>
    <row r="3349" spans="2:29" x14ac:dyDescent="0.25">
      <c r="B3349" s="1"/>
      <c r="C3349" s="1"/>
      <c r="D3349" s="1"/>
      <c r="E3349" s="1"/>
      <c r="F3349" s="1"/>
      <c r="G3349" s="1"/>
      <c r="H3349" s="1"/>
      <c r="I3349" s="1"/>
      <c r="J3349" s="9"/>
      <c r="K3349" s="1"/>
      <c r="L3349" s="1"/>
      <c r="M3349" s="1"/>
      <c r="N3349" s="9"/>
      <c r="O3349" s="11"/>
      <c r="P3349" s="1"/>
      <c r="Q3349" s="1"/>
      <c r="R3349" s="1"/>
      <c r="S3349" s="1"/>
      <c r="T3349" s="1"/>
      <c r="U3349" s="1"/>
      <c r="V3349" s="9"/>
      <c r="W3349" s="1"/>
      <c r="X3349" s="1"/>
      <c r="Y3349" s="1"/>
      <c r="Z3349" s="1"/>
      <c r="AA3349" s="1"/>
      <c r="AB3349" s="1"/>
      <c r="AC3349" s="65"/>
    </row>
    <row r="3350" spans="2:29" x14ac:dyDescent="0.25">
      <c r="B3350" s="1"/>
      <c r="C3350" s="1"/>
      <c r="D3350" s="1"/>
      <c r="E3350" s="1"/>
      <c r="F3350" s="1"/>
      <c r="G3350" s="1"/>
      <c r="H3350" s="1"/>
      <c r="I3350" s="1"/>
      <c r="J3350" s="9"/>
      <c r="K3350" s="1"/>
      <c r="L3350" s="1"/>
      <c r="M3350" s="1"/>
      <c r="N3350" s="9"/>
      <c r="O3350" s="11"/>
      <c r="P3350" s="1"/>
      <c r="Q3350" s="1"/>
      <c r="R3350" s="1"/>
      <c r="S3350" s="1"/>
      <c r="T3350" s="1"/>
      <c r="U3350" s="1"/>
      <c r="V3350" s="9"/>
      <c r="W3350" s="1"/>
      <c r="X3350" s="1"/>
      <c r="Y3350" s="1"/>
      <c r="Z3350" s="1"/>
      <c r="AA3350" s="1"/>
      <c r="AB3350" s="1"/>
      <c r="AC3350" s="65"/>
    </row>
    <row r="3351" spans="2:29" x14ac:dyDescent="0.25">
      <c r="B3351" s="1"/>
      <c r="C3351" s="1"/>
      <c r="D3351" s="1"/>
      <c r="E3351" s="1"/>
      <c r="F3351" s="1"/>
      <c r="G3351" s="1"/>
      <c r="H3351" s="1"/>
      <c r="I3351" s="1"/>
      <c r="J3351" s="9"/>
      <c r="K3351" s="1"/>
      <c r="L3351" s="1"/>
      <c r="M3351" s="1"/>
      <c r="N3351" s="9"/>
      <c r="O3351" s="11"/>
      <c r="P3351" s="1"/>
      <c r="Q3351" s="1"/>
      <c r="R3351" s="1"/>
      <c r="S3351" s="1"/>
      <c r="T3351" s="1"/>
      <c r="U3351" s="1"/>
      <c r="V3351" s="9"/>
      <c r="W3351" s="1"/>
      <c r="X3351" s="1"/>
      <c r="Y3351" s="1"/>
      <c r="Z3351" s="1"/>
      <c r="AA3351" s="1"/>
      <c r="AB3351" s="1"/>
      <c r="AC3351" s="65"/>
    </row>
    <row r="3352" spans="2:29" x14ac:dyDescent="0.25">
      <c r="B3352" s="1"/>
      <c r="C3352" s="1"/>
      <c r="D3352" s="1"/>
      <c r="E3352" s="1"/>
      <c r="F3352" s="1"/>
      <c r="G3352" s="1"/>
      <c r="H3352" s="1"/>
      <c r="I3352" s="1"/>
      <c r="J3352" s="9"/>
      <c r="K3352" s="1"/>
      <c r="L3352" s="1"/>
      <c r="M3352" s="1"/>
      <c r="N3352" s="9"/>
      <c r="O3352" s="11"/>
      <c r="P3352" s="1"/>
      <c r="Q3352" s="1"/>
      <c r="R3352" s="1"/>
      <c r="S3352" s="1"/>
      <c r="T3352" s="1"/>
      <c r="U3352" s="1"/>
      <c r="V3352" s="9"/>
      <c r="W3352" s="1"/>
      <c r="X3352" s="1"/>
      <c r="Y3352" s="1"/>
      <c r="Z3352" s="1"/>
      <c r="AA3352" s="1"/>
      <c r="AB3352" s="1"/>
      <c r="AC3352" s="65"/>
    </row>
    <row r="3353" spans="2:29" x14ac:dyDescent="0.25">
      <c r="B3353" s="1"/>
      <c r="C3353" s="1"/>
      <c r="D3353" s="1"/>
      <c r="E3353" s="1"/>
      <c r="F3353" s="1"/>
      <c r="G3353" s="1"/>
      <c r="H3353" s="1"/>
      <c r="I3353" s="1"/>
      <c r="J3353" s="9"/>
      <c r="K3353" s="1"/>
      <c r="L3353" s="1"/>
      <c r="M3353" s="1"/>
      <c r="N3353" s="9"/>
      <c r="O3353" s="11"/>
      <c r="P3353" s="1"/>
      <c r="Q3353" s="1"/>
      <c r="R3353" s="1"/>
      <c r="S3353" s="1"/>
      <c r="T3353" s="1"/>
      <c r="U3353" s="1"/>
      <c r="V3353" s="9"/>
      <c r="W3353" s="1"/>
      <c r="X3353" s="1"/>
      <c r="Y3353" s="1"/>
      <c r="Z3353" s="1"/>
      <c r="AA3353" s="1"/>
      <c r="AB3353" s="1"/>
      <c r="AC3353" s="65"/>
    </row>
    <row r="3354" spans="2:29" x14ac:dyDescent="0.25">
      <c r="B3354" s="1"/>
      <c r="C3354" s="1"/>
      <c r="D3354" s="1"/>
      <c r="E3354" s="1"/>
      <c r="F3354" s="1"/>
      <c r="G3354" s="1"/>
      <c r="H3354" s="1"/>
      <c r="I3354" s="1"/>
      <c r="J3354" s="9"/>
      <c r="K3354" s="1"/>
      <c r="L3354" s="1"/>
      <c r="M3354" s="1"/>
      <c r="N3354" s="9"/>
      <c r="O3354" s="11"/>
      <c r="P3354" s="1"/>
      <c r="Q3354" s="1"/>
      <c r="R3354" s="1"/>
      <c r="S3354" s="1"/>
      <c r="T3354" s="1"/>
      <c r="U3354" s="1"/>
      <c r="V3354" s="9"/>
      <c r="W3354" s="1"/>
      <c r="X3354" s="1"/>
      <c r="Y3354" s="1"/>
      <c r="Z3354" s="1"/>
      <c r="AA3354" s="1"/>
      <c r="AB3354" s="1"/>
      <c r="AC3354" s="65"/>
    </row>
    <row r="3355" spans="2:29" x14ac:dyDescent="0.25">
      <c r="B3355" s="1"/>
      <c r="C3355" s="1"/>
      <c r="D3355" s="1"/>
      <c r="E3355" s="1"/>
      <c r="F3355" s="1"/>
      <c r="G3355" s="1"/>
      <c r="H3355" s="1"/>
      <c r="I3355" s="1"/>
      <c r="J3355" s="9"/>
      <c r="K3355" s="1"/>
      <c r="L3355" s="1"/>
      <c r="M3355" s="1"/>
      <c r="N3355" s="9"/>
      <c r="O3355" s="11"/>
      <c r="P3355" s="1"/>
      <c r="Q3355" s="1"/>
      <c r="R3355" s="1"/>
      <c r="S3355" s="1"/>
      <c r="T3355" s="1"/>
      <c r="U3355" s="1"/>
      <c r="V3355" s="9"/>
      <c r="W3355" s="1"/>
      <c r="X3355" s="1"/>
      <c r="Y3355" s="1"/>
      <c r="Z3355" s="1"/>
      <c r="AA3355" s="1"/>
      <c r="AB3355" s="1"/>
      <c r="AC3355" s="65"/>
    </row>
    <row r="3356" spans="2:29" x14ac:dyDescent="0.25">
      <c r="B3356" s="1"/>
      <c r="C3356" s="1"/>
      <c r="D3356" s="1"/>
      <c r="E3356" s="1"/>
      <c r="F3356" s="1"/>
      <c r="G3356" s="1"/>
      <c r="H3356" s="1"/>
      <c r="I3356" s="1"/>
      <c r="J3356" s="9"/>
      <c r="K3356" s="1"/>
      <c r="L3356" s="1"/>
      <c r="M3356" s="1"/>
      <c r="N3356" s="9"/>
      <c r="O3356" s="11"/>
      <c r="P3356" s="1"/>
      <c r="Q3356" s="1"/>
      <c r="R3356" s="1"/>
      <c r="S3356" s="1"/>
      <c r="T3356" s="1"/>
      <c r="U3356" s="1"/>
      <c r="V3356" s="9"/>
      <c r="W3356" s="1"/>
      <c r="X3356" s="1"/>
      <c r="Y3356" s="1"/>
      <c r="Z3356" s="1"/>
      <c r="AA3356" s="1"/>
      <c r="AB3356" s="1"/>
      <c r="AC3356" s="65"/>
    </row>
    <row r="3357" spans="2:29" x14ac:dyDescent="0.25">
      <c r="B3357" s="1"/>
      <c r="C3357" s="1"/>
      <c r="D3357" s="1"/>
      <c r="E3357" s="1"/>
      <c r="F3357" s="1"/>
      <c r="G3357" s="1"/>
      <c r="H3357" s="1"/>
      <c r="I3357" s="1"/>
      <c r="J3357" s="9"/>
      <c r="K3357" s="1"/>
      <c r="L3357" s="1"/>
      <c r="M3357" s="1"/>
      <c r="N3357" s="9"/>
      <c r="O3357" s="11"/>
      <c r="P3357" s="1"/>
      <c r="Q3357" s="1"/>
      <c r="R3357" s="1"/>
      <c r="S3357" s="1"/>
      <c r="T3357" s="1"/>
      <c r="U3357" s="1"/>
      <c r="V3357" s="9"/>
      <c r="W3357" s="1"/>
      <c r="X3357" s="1"/>
      <c r="Y3357" s="1"/>
      <c r="Z3357" s="1"/>
      <c r="AA3357" s="1"/>
      <c r="AB3357" s="1"/>
      <c r="AC3357" s="65"/>
    </row>
    <row r="3358" spans="2:29" x14ac:dyDescent="0.25">
      <c r="B3358" s="1"/>
      <c r="C3358" s="1"/>
      <c r="D3358" s="1"/>
      <c r="E3358" s="1"/>
      <c r="F3358" s="1"/>
      <c r="G3358" s="1"/>
      <c r="H3358" s="1"/>
      <c r="I3358" s="1"/>
      <c r="J3358" s="9"/>
      <c r="K3358" s="1"/>
      <c r="L3358" s="1"/>
      <c r="M3358" s="1"/>
      <c r="N3358" s="9"/>
      <c r="O3358" s="11"/>
      <c r="P3358" s="1"/>
      <c r="Q3358" s="1"/>
      <c r="R3358" s="1"/>
      <c r="S3358" s="1"/>
      <c r="T3358" s="1"/>
      <c r="U3358" s="1"/>
      <c r="V3358" s="9"/>
      <c r="W3358" s="1"/>
      <c r="X3358" s="1"/>
      <c r="Y3358" s="1"/>
      <c r="Z3358" s="1"/>
      <c r="AA3358" s="1"/>
      <c r="AB3358" s="1"/>
      <c r="AC3358" s="65"/>
    </row>
    <row r="3359" spans="2:29" x14ac:dyDescent="0.25">
      <c r="B3359" s="1"/>
      <c r="C3359" s="1"/>
      <c r="D3359" s="1"/>
      <c r="E3359" s="1"/>
      <c r="F3359" s="1"/>
      <c r="G3359" s="1"/>
      <c r="H3359" s="1"/>
      <c r="I3359" s="1"/>
      <c r="J3359" s="9"/>
      <c r="K3359" s="1"/>
      <c r="L3359" s="1"/>
      <c r="M3359" s="1"/>
      <c r="N3359" s="9"/>
      <c r="O3359" s="11"/>
      <c r="P3359" s="1"/>
      <c r="Q3359" s="1"/>
      <c r="R3359" s="1"/>
      <c r="S3359" s="1"/>
      <c r="T3359" s="1"/>
      <c r="U3359" s="1"/>
      <c r="V3359" s="9"/>
      <c r="W3359" s="1"/>
      <c r="X3359" s="1"/>
      <c r="Y3359" s="1"/>
      <c r="Z3359" s="1"/>
      <c r="AA3359" s="1"/>
      <c r="AB3359" s="1"/>
      <c r="AC3359" s="65"/>
    </row>
    <row r="3360" spans="2:29" x14ac:dyDescent="0.25">
      <c r="B3360" s="1"/>
      <c r="C3360" s="1"/>
      <c r="D3360" s="1"/>
      <c r="E3360" s="1"/>
      <c r="F3360" s="1"/>
      <c r="G3360" s="1"/>
      <c r="H3360" s="1"/>
      <c r="I3360" s="1"/>
      <c r="J3360" s="9"/>
      <c r="K3360" s="1"/>
      <c r="L3360" s="1"/>
      <c r="M3360" s="1"/>
      <c r="N3360" s="9"/>
      <c r="O3360" s="11"/>
      <c r="P3360" s="1"/>
      <c r="Q3360" s="1"/>
      <c r="R3360" s="1"/>
      <c r="S3360" s="1"/>
      <c r="T3360" s="1"/>
      <c r="U3360" s="1"/>
      <c r="V3360" s="9"/>
      <c r="W3360" s="1"/>
      <c r="X3360" s="1"/>
      <c r="Y3360" s="1"/>
      <c r="Z3360" s="1"/>
      <c r="AA3360" s="1"/>
      <c r="AB3360" s="1"/>
      <c r="AC3360" s="65"/>
    </row>
    <row r="3361" spans="2:29" x14ac:dyDescent="0.25">
      <c r="B3361" s="1"/>
      <c r="C3361" s="1"/>
      <c r="D3361" s="1"/>
      <c r="E3361" s="1"/>
      <c r="F3361" s="1"/>
      <c r="G3361" s="1"/>
      <c r="H3361" s="1"/>
      <c r="I3361" s="1"/>
      <c r="J3361" s="9"/>
      <c r="K3361" s="1"/>
      <c r="L3361" s="1"/>
      <c r="M3361" s="1"/>
      <c r="N3361" s="9"/>
      <c r="O3361" s="11"/>
      <c r="P3361" s="1"/>
      <c r="Q3361" s="1"/>
      <c r="R3361" s="1"/>
      <c r="S3361" s="1"/>
      <c r="T3361" s="1"/>
      <c r="U3361" s="1"/>
      <c r="V3361" s="9"/>
      <c r="W3361" s="1"/>
      <c r="X3361" s="1"/>
      <c r="Y3361" s="1"/>
      <c r="Z3361" s="1"/>
      <c r="AA3361" s="1"/>
      <c r="AB3361" s="1"/>
      <c r="AC3361" s="65"/>
    </row>
    <row r="3362" spans="2:29" x14ac:dyDescent="0.25">
      <c r="B3362" s="1"/>
      <c r="C3362" s="1"/>
      <c r="D3362" s="1"/>
      <c r="E3362" s="1"/>
      <c r="F3362" s="1"/>
      <c r="G3362" s="1"/>
      <c r="H3362" s="1"/>
      <c r="I3362" s="1"/>
      <c r="J3362" s="9"/>
      <c r="K3362" s="1"/>
      <c r="L3362" s="1"/>
      <c r="M3362" s="1"/>
      <c r="N3362" s="9"/>
      <c r="O3362" s="11"/>
      <c r="P3362" s="1"/>
      <c r="Q3362" s="1"/>
      <c r="R3362" s="1"/>
      <c r="S3362" s="1"/>
      <c r="T3362" s="1"/>
      <c r="U3362" s="1"/>
      <c r="V3362" s="9"/>
      <c r="W3362" s="1"/>
      <c r="X3362" s="1"/>
      <c r="Y3362" s="1"/>
      <c r="Z3362" s="1"/>
      <c r="AA3362" s="1"/>
      <c r="AB3362" s="1"/>
      <c r="AC3362" s="65"/>
    </row>
    <row r="3363" spans="2:29" x14ac:dyDescent="0.25">
      <c r="B3363" s="1"/>
      <c r="C3363" s="1"/>
      <c r="D3363" s="1"/>
      <c r="E3363" s="1"/>
      <c r="F3363" s="1"/>
      <c r="G3363" s="1"/>
      <c r="H3363" s="1"/>
      <c r="I3363" s="1"/>
      <c r="J3363" s="9"/>
      <c r="K3363" s="1"/>
      <c r="L3363" s="1"/>
      <c r="M3363" s="1"/>
      <c r="N3363" s="9"/>
      <c r="O3363" s="11"/>
      <c r="P3363" s="1"/>
      <c r="Q3363" s="1"/>
      <c r="R3363" s="1"/>
      <c r="S3363" s="1"/>
      <c r="T3363" s="1"/>
      <c r="U3363" s="1"/>
      <c r="V3363" s="9"/>
      <c r="W3363" s="1"/>
      <c r="X3363" s="1"/>
      <c r="Y3363" s="1"/>
      <c r="Z3363" s="1"/>
      <c r="AA3363" s="1"/>
      <c r="AB3363" s="1"/>
      <c r="AC3363" s="65"/>
    </row>
    <row r="3364" spans="2:29" x14ac:dyDescent="0.25">
      <c r="B3364" s="1"/>
      <c r="C3364" s="1"/>
      <c r="D3364" s="1"/>
      <c r="E3364" s="1"/>
      <c r="F3364" s="1"/>
      <c r="G3364" s="1"/>
      <c r="H3364" s="1"/>
      <c r="I3364" s="1"/>
      <c r="J3364" s="9"/>
      <c r="K3364" s="1"/>
      <c r="L3364" s="1"/>
      <c r="M3364" s="1"/>
      <c r="N3364" s="9"/>
      <c r="O3364" s="11"/>
      <c r="P3364" s="1"/>
      <c r="Q3364" s="1"/>
      <c r="R3364" s="1"/>
      <c r="S3364" s="1"/>
      <c r="T3364" s="1"/>
      <c r="U3364" s="1"/>
      <c r="V3364" s="9"/>
      <c r="W3364" s="1"/>
      <c r="X3364" s="1"/>
      <c r="Y3364" s="1"/>
      <c r="Z3364" s="1"/>
      <c r="AA3364" s="1"/>
      <c r="AB3364" s="1"/>
      <c r="AC3364" s="65"/>
    </row>
    <row r="3365" spans="2:29" x14ac:dyDescent="0.25">
      <c r="B3365" s="1"/>
      <c r="C3365" s="1"/>
      <c r="D3365" s="1"/>
      <c r="E3365" s="1"/>
      <c r="F3365" s="1"/>
      <c r="G3365" s="1"/>
      <c r="H3365" s="1"/>
      <c r="I3365" s="1"/>
      <c r="J3365" s="9"/>
      <c r="K3365" s="1"/>
      <c r="L3365" s="1"/>
      <c r="M3365" s="1"/>
      <c r="N3365" s="9"/>
      <c r="O3365" s="11"/>
      <c r="P3365" s="1"/>
      <c r="Q3365" s="1"/>
      <c r="R3365" s="1"/>
      <c r="S3365" s="1"/>
      <c r="T3365" s="1"/>
      <c r="U3365" s="1"/>
      <c r="V3365" s="9"/>
      <c r="W3365" s="1"/>
      <c r="X3365" s="1"/>
      <c r="Y3365" s="1"/>
      <c r="Z3365" s="1"/>
      <c r="AA3365" s="1"/>
      <c r="AB3365" s="1"/>
      <c r="AC3365" s="65"/>
    </row>
    <row r="3366" spans="2:29" x14ac:dyDescent="0.25">
      <c r="B3366" s="1"/>
      <c r="C3366" s="1"/>
      <c r="D3366" s="1"/>
      <c r="E3366" s="1"/>
      <c r="F3366" s="1"/>
      <c r="G3366" s="1"/>
      <c r="H3366" s="1"/>
      <c r="I3366" s="1"/>
      <c r="J3366" s="9"/>
      <c r="K3366" s="1"/>
      <c r="L3366" s="1"/>
      <c r="M3366" s="1"/>
      <c r="N3366" s="9"/>
      <c r="O3366" s="11"/>
      <c r="P3366" s="1"/>
      <c r="Q3366" s="1"/>
      <c r="R3366" s="1"/>
      <c r="S3366" s="1"/>
      <c r="T3366" s="1"/>
      <c r="U3366" s="1"/>
      <c r="V3366" s="9"/>
      <c r="W3366" s="1"/>
      <c r="X3366" s="1"/>
      <c r="Y3366" s="1"/>
      <c r="Z3366" s="1"/>
      <c r="AA3366" s="1"/>
      <c r="AB3366" s="1"/>
      <c r="AC3366" s="65"/>
    </row>
    <row r="3367" spans="2:29" x14ac:dyDescent="0.25">
      <c r="B3367" s="1"/>
      <c r="C3367" s="1"/>
      <c r="D3367" s="1"/>
      <c r="E3367" s="1"/>
      <c r="F3367" s="1"/>
      <c r="G3367" s="1"/>
      <c r="H3367" s="1"/>
      <c r="I3367" s="1"/>
      <c r="J3367" s="9"/>
      <c r="K3367" s="1"/>
      <c r="L3367" s="1"/>
      <c r="M3367" s="1"/>
      <c r="N3367" s="9"/>
      <c r="O3367" s="11"/>
      <c r="P3367" s="1"/>
      <c r="Q3367" s="1"/>
      <c r="R3367" s="1"/>
      <c r="S3367" s="1"/>
      <c r="T3367" s="1"/>
      <c r="U3367" s="1"/>
      <c r="V3367" s="9"/>
      <c r="W3367" s="1"/>
      <c r="X3367" s="1"/>
      <c r="Y3367" s="1"/>
      <c r="Z3367" s="1"/>
      <c r="AA3367" s="1"/>
      <c r="AB3367" s="1"/>
      <c r="AC3367" s="65"/>
    </row>
    <row r="3368" spans="2:29" x14ac:dyDescent="0.25">
      <c r="B3368" s="1"/>
      <c r="C3368" s="1"/>
      <c r="D3368" s="1"/>
      <c r="E3368" s="1"/>
      <c r="F3368" s="1"/>
      <c r="G3368" s="1"/>
      <c r="H3368" s="1"/>
      <c r="I3368" s="1"/>
      <c r="J3368" s="9"/>
      <c r="K3368" s="1"/>
      <c r="L3368" s="1"/>
      <c r="M3368" s="1"/>
      <c r="N3368" s="9"/>
      <c r="O3368" s="11"/>
      <c r="P3368" s="1"/>
      <c r="Q3368" s="1"/>
      <c r="R3368" s="1"/>
      <c r="S3368" s="1"/>
      <c r="T3368" s="1"/>
      <c r="U3368" s="1"/>
      <c r="V3368" s="9"/>
      <c r="W3368" s="1"/>
      <c r="X3368" s="1"/>
      <c r="Y3368" s="1"/>
      <c r="Z3368" s="1"/>
      <c r="AA3368" s="1"/>
      <c r="AB3368" s="1"/>
      <c r="AC3368" s="65"/>
    </row>
    <row r="3369" spans="2:29" x14ac:dyDescent="0.25">
      <c r="B3369" s="1"/>
      <c r="C3369" s="1"/>
      <c r="D3369" s="1"/>
      <c r="E3369" s="1"/>
      <c r="F3369" s="1"/>
      <c r="G3369" s="1"/>
      <c r="H3369" s="1"/>
      <c r="I3369" s="1"/>
      <c r="J3369" s="9"/>
      <c r="K3369" s="1"/>
      <c r="L3369" s="1"/>
      <c r="M3369" s="1"/>
      <c r="N3369" s="9"/>
      <c r="O3369" s="11"/>
      <c r="P3369" s="1"/>
      <c r="Q3369" s="1"/>
      <c r="R3369" s="1"/>
      <c r="S3369" s="1"/>
      <c r="T3369" s="1"/>
      <c r="U3369" s="1"/>
      <c r="V3369" s="9"/>
      <c r="W3369" s="1"/>
      <c r="X3369" s="1"/>
      <c r="Y3369" s="1"/>
      <c r="Z3369" s="1"/>
      <c r="AA3369" s="1"/>
      <c r="AB3369" s="1"/>
      <c r="AC3369" s="65"/>
    </row>
    <row r="3370" spans="2:29" x14ac:dyDescent="0.25">
      <c r="B3370" s="1"/>
      <c r="C3370" s="1"/>
      <c r="D3370" s="1"/>
      <c r="E3370" s="1"/>
      <c r="F3370" s="1"/>
      <c r="G3370" s="1"/>
      <c r="H3370" s="1"/>
      <c r="I3370" s="1"/>
      <c r="J3370" s="9"/>
      <c r="K3370" s="1"/>
      <c r="L3370" s="1"/>
      <c r="M3370" s="1"/>
      <c r="N3370" s="9"/>
      <c r="O3370" s="11"/>
      <c r="P3370" s="1"/>
      <c r="Q3370" s="1"/>
      <c r="R3370" s="1"/>
      <c r="S3370" s="1"/>
      <c r="T3370" s="1"/>
      <c r="U3370" s="1"/>
      <c r="V3370" s="9"/>
      <c r="W3370" s="1"/>
      <c r="X3370" s="1"/>
      <c r="Y3370" s="1"/>
      <c r="Z3370" s="1"/>
      <c r="AA3370" s="1"/>
      <c r="AB3370" s="1"/>
      <c r="AC3370" s="65"/>
    </row>
    <row r="3371" spans="2:29" x14ac:dyDescent="0.25">
      <c r="B3371" s="1"/>
      <c r="C3371" s="1"/>
      <c r="D3371" s="1"/>
      <c r="E3371" s="1"/>
      <c r="F3371" s="1"/>
      <c r="G3371" s="1"/>
      <c r="H3371" s="1"/>
      <c r="I3371" s="1"/>
      <c r="J3371" s="9"/>
      <c r="K3371" s="1"/>
      <c r="L3371" s="1"/>
      <c r="M3371" s="1"/>
      <c r="N3371" s="9"/>
      <c r="O3371" s="11"/>
      <c r="P3371" s="1"/>
      <c r="Q3371" s="1"/>
      <c r="R3371" s="1"/>
      <c r="S3371" s="1"/>
      <c r="T3371" s="1"/>
      <c r="U3371" s="1"/>
      <c r="V3371" s="9"/>
      <c r="W3371" s="1"/>
      <c r="X3371" s="1"/>
      <c r="Y3371" s="1"/>
      <c r="Z3371" s="1"/>
      <c r="AA3371" s="1"/>
      <c r="AB3371" s="1"/>
      <c r="AC3371" s="65"/>
    </row>
    <row r="3372" spans="2:29" x14ac:dyDescent="0.25">
      <c r="B3372" s="1"/>
      <c r="C3372" s="1"/>
      <c r="D3372" s="1"/>
      <c r="E3372" s="1"/>
      <c r="F3372" s="1"/>
      <c r="G3372" s="1"/>
      <c r="H3372" s="1"/>
      <c r="I3372" s="1"/>
      <c r="J3372" s="9"/>
      <c r="K3372" s="1"/>
      <c r="L3372" s="1"/>
      <c r="M3372" s="1"/>
      <c r="N3372" s="9"/>
      <c r="O3372" s="11"/>
      <c r="P3372" s="1"/>
      <c r="Q3372" s="1"/>
      <c r="R3372" s="1"/>
      <c r="S3372" s="1"/>
      <c r="T3372" s="1"/>
      <c r="U3372" s="1"/>
      <c r="V3372" s="9"/>
      <c r="W3372" s="1"/>
      <c r="X3372" s="1"/>
      <c r="Y3372" s="1"/>
      <c r="Z3372" s="1"/>
      <c r="AA3372" s="1"/>
      <c r="AB3372" s="1"/>
      <c r="AC3372" s="65"/>
    </row>
    <row r="3373" spans="2:29" x14ac:dyDescent="0.25">
      <c r="B3373" s="1"/>
      <c r="C3373" s="1"/>
      <c r="D3373" s="1"/>
      <c r="E3373" s="1"/>
      <c r="F3373" s="1"/>
      <c r="G3373" s="1"/>
      <c r="H3373" s="1"/>
      <c r="I3373" s="1"/>
      <c r="J3373" s="9"/>
      <c r="K3373" s="1"/>
      <c r="L3373" s="1"/>
      <c r="M3373" s="1"/>
      <c r="N3373" s="9"/>
      <c r="O3373" s="11"/>
      <c r="P3373" s="1"/>
      <c r="Q3373" s="1"/>
      <c r="R3373" s="1"/>
      <c r="S3373" s="1"/>
      <c r="T3373" s="1"/>
      <c r="U3373" s="1"/>
      <c r="V3373" s="9"/>
      <c r="W3373" s="1"/>
      <c r="X3373" s="1"/>
      <c r="Y3373" s="1"/>
      <c r="Z3373" s="1"/>
      <c r="AA3373" s="1"/>
      <c r="AB3373" s="1"/>
      <c r="AC3373" s="65"/>
    </row>
    <row r="3374" spans="2:29" x14ac:dyDescent="0.25">
      <c r="B3374" s="1"/>
      <c r="C3374" s="1"/>
      <c r="D3374" s="1"/>
      <c r="E3374" s="1"/>
      <c r="F3374" s="1"/>
      <c r="G3374" s="1"/>
      <c r="H3374" s="1"/>
      <c r="I3374" s="1"/>
      <c r="J3374" s="9"/>
      <c r="K3374" s="1"/>
      <c r="L3374" s="1"/>
      <c r="M3374" s="1"/>
      <c r="N3374" s="9"/>
      <c r="O3374" s="11"/>
      <c r="P3374" s="1"/>
      <c r="Q3374" s="1"/>
      <c r="R3374" s="1"/>
      <c r="S3374" s="1"/>
      <c r="T3374" s="1"/>
      <c r="U3374" s="1"/>
      <c r="V3374" s="9"/>
      <c r="W3374" s="1"/>
      <c r="X3374" s="1"/>
      <c r="Y3374" s="1"/>
      <c r="Z3374" s="1"/>
      <c r="AA3374" s="1"/>
      <c r="AB3374" s="1"/>
      <c r="AC3374" s="65"/>
    </row>
    <row r="3375" spans="2:29" x14ac:dyDescent="0.25">
      <c r="B3375" s="1"/>
      <c r="C3375" s="1"/>
      <c r="D3375" s="1"/>
      <c r="E3375" s="1"/>
      <c r="F3375" s="1"/>
      <c r="G3375" s="1"/>
      <c r="H3375" s="1"/>
      <c r="I3375" s="1"/>
      <c r="J3375" s="9"/>
      <c r="K3375" s="1"/>
      <c r="L3375" s="1"/>
      <c r="M3375" s="1"/>
      <c r="N3375" s="9"/>
      <c r="O3375" s="11"/>
      <c r="P3375" s="1"/>
      <c r="Q3375" s="1"/>
      <c r="R3375" s="1"/>
      <c r="S3375" s="1"/>
      <c r="T3375" s="1"/>
      <c r="U3375" s="1"/>
      <c r="V3375" s="9"/>
      <c r="W3375" s="1"/>
      <c r="X3375" s="1"/>
      <c r="Y3375" s="1"/>
      <c r="Z3375" s="1"/>
      <c r="AA3375" s="1"/>
      <c r="AB3375" s="1"/>
      <c r="AC3375" s="65"/>
    </row>
    <row r="3376" spans="2:29" x14ac:dyDescent="0.25">
      <c r="B3376" s="1"/>
      <c r="C3376" s="1"/>
      <c r="D3376" s="1"/>
      <c r="E3376" s="1"/>
      <c r="F3376" s="1"/>
      <c r="G3376" s="1"/>
      <c r="H3376" s="1"/>
      <c r="I3376" s="1"/>
      <c r="J3376" s="9"/>
      <c r="K3376" s="1"/>
      <c r="L3376" s="1"/>
      <c r="M3376" s="1"/>
      <c r="N3376" s="9"/>
      <c r="O3376" s="11"/>
      <c r="P3376" s="1"/>
      <c r="Q3376" s="1"/>
      <c r="R3376" s="1"/>
      <c r="S3376" s="1"/>
      <c r="T3376" s="1"/>
      <c r="U3376" s="1"/>
      <c r="V3376" s="9"/>
      <c r="W3376" s="1"/>
      <c r="X3376" s="1"/>
      <c r="Y3376" s="1"/>
      <c r="Z3376" s="1"/>
      <c r="AA3376" s="1"/>
      <c r="AB3376" s="1"/>
      <c r="AC3376" s="65"/>
    </row>
    <row r="3377" spans="2:29" x14ac:dyDescent="0.25">
      <c r="B3377" s="1"/>
      <c r="C3377" s="1"/>
      <c r="D3377" s="1"/>
      <c r="E3377" s="1"/>
      <c r="F3377" s="1"/>
      <c r="G3377" s="1"/>
      <c r="H3377" s="1"/>
      <c r="I3377" s="1"/>
      <c r="J3377" s="9"/>
      <c r="K3377" s="1"/>
      <c r="L3377" s="1"/>
      <c r="M3377" s="1"/>
      <c r="N3377" s="9"/>
      <c r="O3377" s="11"/>
      <c r="P3377" s="1"/>
      <c r="Q3377" s="1"/>
      <c r="R3377" s="1"/>
      <c r="S3377" s="1"/>
      <c r="T3377" s="1"/>
      <c r="U3377" s="1"/>
      <c r="V3377" s="9"/>
      <c r="W3377" s="1"/>
      <c r="X3377" s="1"/>
      <c r="Y3377" s="1"/>
      <c r="Z3377" s="1"/>
      <c r="AA3377" s="1"/>
      <c r="AB3377" s="1"/>
      <c r="AC3377" s="65"/>
    </row>
    <row r="3378" spans="2:29" x14ac:dyDescent="0.25">
      <c r="B3378" s="1"/>
      <c r="C3378" s="1"/>
      <c r="D3378" s="1"/>
      <c r="E3378" s="1"/>
      <c r="F3378" s="1"/>
      <c r="G3378" s="1"/>
      <c r="H3378" s="1"/>
      <c r="I3378" s="1"/>
      <c r="J3378" s="9"/>
      <c r="K3378" s="1"/>
      <c r="L3378" s="1"/>
      <c r="M3378" s="1"/>
      <c r="N3378" s="9"/>
      <c r="O3378" s="11"/>
      <c r="P3378" s="1"/>
      <c r="Q3378" s="1"/>
      <c r="R3378" s="1"/>
      <c r="S3378" s="1"/>
      <c r="T3378" s="1"/>
      <c r="U3378" s="1"/>
      <c r="V3378" s="9"/>
      <c r="W3378" s="1"/>
      <c r="X3378" s="1"/>
      <c r="Y3378" s="1"/>
      <c r="Z3378" s="1"/>
      <c r="AA3378" s="1"/>
      <c r="AB3378" s="1"/>
      <c r="AC3378" s="65"/>
    </row>
    <row r="3379" spans="2:29" x14ac:dyDescent="0.25">
      <c r="B3379" s="1"/>
      <c r="C3379" s="1"/>
      <c r="D3379" s="1"/>
      <c r="E3379" s="1"/>
      <c r="F3379" s="1"/>
      <c r="G3379" s="1"/>
      <c r="H3379" s="1"/>
      <c r="I3379" s="1"/>
      <c r="J3379" s="9"/>
      <c r="K3379" s="1"/>
      <c r="L3379" s="1"/>
      <c r="M3379" s="1"/>
      <c r="N3379" s="9"/>
      <c r="O3379" s="11"/>
      <c r="P3379" s="1"/>
      <c r="Q3379" s="1"/>
      <c r="R3379" s="1"/>
      <c r="S3379" s="1"/>
      <c r="T3379" s="1"/>
      <c r="U3379" s="1"/>
      <c r="V3379" s="9"/>
      <c r="W3379" s="1"/>
      <c r="X3379" s="1"/>
      <c r="Y3379" s="1"/>
      <c r="Z3379" s="1"/>
      <c r="AA3379" s="1"/>
      <c r="AB3379" s="1"/>
      <c r="AC3379" s="65"/>
    </row>
    <row r="3380" spans="2:29" x14ac:dyDescent="0.25">
      <c r="B3380" s="1"/>
      <c r="C3380" s="1"/>
      <c r="D3380" s="1"/>
      <c r="E3380" s="1"/>
      <c r="F3380" s="1"/>
      <c r="G3380" s="1"/>
      <c r="H3380" s="1"/>
      <c r="I3380" s="1"/>
      <c r="J3380" s="9"/>
      <c r="K3380" s="1"/>
      <c r="L3380" s="1"/>
      <c r="M3380" s="1"/>
      <c r="N3380" s="9"/>
      <c r="O3380" s="11"/>
      <c r="P3380" s="1"/>
      <c r="Q3380" s="1"/>
      <c r="R3380" s="1"/>
      <c r="S3380" s="1"/>
      <c r="T3380" s="1"/>
      <c r="U3380" s="1"/>
      <c r="V3380" s="9"/>
      <c r="W3380" s="1"/>
      <c r="X3380" s="1"/>
      <c r="Y3380" s="1"/>
      <c r="Z3380" s="1"/>
      <c r="AA3380" s="1"/>
      <c r="AB3380" s="1"/>
      <c r="AC3380" s="65"/>
    </row>
    <row r="3381" spans="2:29" x14ac:dyDescent="0.25">
      <c r="B3381" s="1"/>
      <c r="C3381" s="1"/>
      <c r="D3381" s="1"/>
      <c r="E3381" s="1"/>
      <c r="F3381" s="1"/>
      <c r="G3381" s="1"/>
      <c r="H3381" s="1"/>
      <c r="I3381" s="1"/>
      <c r="J3381" s="9"/>
      <c r="K3381" s="1"/>
      <c r="L3381" s="1"/>
      <c r="M3381" s="1"/>
      <c r="N3381" s="9"/>
      <c r="O3381" s="11"/>
      <c r="P3381" s="1"/>
      <c r="Q3381" s="1"/>
      <c r="R3381" s="1"/>
      <c r="S3381" s="1"/>
      <c r="T3381" s="1"/>
      <c r="U3381" s="1"/>
      <c r="V3381" s="9"/>
      <c r="W3381" s="1"/>
      <c r="X3381" s="1"/>
      <c r="Y3381" s="1"/>
      <c r="Z3381" s="1"/>
      <c r="AA3381" s="1"/>
      <c r="AB3381" s="1"/>
      <c r="AC3381" s="65"/>
    </row>
    <row r="3382" spans="2:29" x14ac:dyDescent="0.25">
      <c r="B3382" s="1"/>
      <c r="C3382" s="1"/>
      <c r="D3382" s="1"/>
      <c r="E3382" s="1"/>
      <c r="F3382" s="1"/>
      <c r="G3382" s="1"/>
      <c r="H3382" s="1"/>
      <c r="I3382" s="1"/>
      <c r="J3382" s="9"/>
      <c r="K3382" s="1"/>
      <c r="L3382" s="1"/>
      <c r="M3382" s="1"/>
      <c r="N3382" s="9"/>
      <c r="O3382" s="11"/>
      <c r="P3382" s="1"/>
      <c r="Q3382" s="1"/>
      <c r="R3382" s="1"/>
      <c r="S3382" s="1"/>
      <c r="T3382" s="1"/>
      <c r="U3382" s="1"/>
      <c r="V3382" s="9"/>
      <c r="W3382" s="1"/>
      <c r="X3382" s="1"/>
      <c r="Y3382" s="1"/>
      <c r="Z3382" s="1"/>
      <c r="AA3382" s="1"/>
      <c r="AB3382" s="1"/>
      <c r="AC3382" s="65"/>
    </row>
    <row r="3383" spans="2:29" x14ac:dyDescent="0.25">
      <c r="B3383" s="1"/>
      <c r="C3383" s="1"/>
      <c r="D3383" s="1"/>
      <c r="E3383" s="1"/>
      <c r="F3383" s="1"/>
      <c r="G3383" s="1"/>
      <c r="H3383" s="1"/>
      <c r="I3383" s="1"/>
      <c r="J3383" s="9"/>
      <c r="K3383" s="1"/>
      <c r="L3383" s="1"/>
      <c r="M3383" s="1"/>
      <c r="N3383" s="9"/>
      <c r="O3383" s="11"/>
      <c r="P3383" s="1"/>
      <c r="Q3383" s="1"/>
      <c r="R3383" s="1"/>
      <c r="S3383" s="1"/>
      <c r="T3383" s="1"/>
      <c r="U3383" s="1"/>
      <c r="V3383" s="9"/>
      <c r="W3383" s="1"/>
      <c r="X3383" s="1"/>
      <c r="Y3383" s="1"/>
      <c r="Z3383" s="1"/>
      <c r="AA3383" s="1"/>
      <c r="AB3383" s="1"/>
      <c r="AC3383" s="65"/>
    </row>
    <row r="3384" spans="2:29" x14ac:dyDescent="0.25">
      <c r="B3384" s="1"/>
      <c r="C3384" s="1"/>
      <c r="D3384" s="1"/>
      <c r="E3384" s="1"/>
      <c r="F3384" s="1"/>
      <c r="G3384" s="1"/>
      <c r="H3384" s="1"/>
      <c r="I3384" s="1"/>
      <c r="J3384" s="9"/>
      <c r="K3384" s="1"/>
      <c r="L3384" s="1"/>
      <c r="M3384" s="1"/>
      <c r="N3384" s="9"/>
      <c r="O3384" s="11"/>
      <c r="P3384" s="1"/>
      <c r="Q3384" s="1"/>
      <c r="R3384" s="1"/>
      <c r="S3384" s="1"/>
      <c r="T3384" s="1"/>
      <c r="U3384" s="1"/>
      <c r="V3384" s="9"/>
      <c r="W3384" s="1"/>
      <c r="X3384" s="1"/>
      <c r="Y3384" s="1"/>
      <c r="Z3384" s="1"/>
      <c r="AA3384" s="1"/>
      <c r="AB3384" s="1"/>
      <c r="AC3384" s="65"/>
    </row>
    <row r="3385" spans="2:29" x14ac:dyDescent="0.25">
      <c r="B3385" s="1"/>
      <c r="C3385" s="1"/>
      <c r="D3385" s="1"/>
      <c r="E3385" s="1"/>
      <c r="F3385" s="1"/>
      <c r="G3385" s="1"/>
      <c r="H3385" s="1"/>
      <c r="I3385" s="1"/>
      <c r="J3385" s="9"/>
      <c r="K3385" s="1"/>
      <c r="L3385" s="1"/>
      <c r="M3385" s="1"/>
      <c r="N3385" s="9"/>
      <c r="O3385" s="11"/>
      <c r="P3385" s="1"/>
      <c r="Q3385" s="1"/>
      <c r="R3385" s="1"/>
      <c r="S3385" s="1"/>
      <c r="T3385" s="1"/>
      <c r="U3385" s="1"/>
      <c r="V3385" s="9"/>
      <c r="W3385" s="1"/>
      <c r="X3385" s="1"/>
      <c r="Y3385" s="1"/>
      <c r="Z3385" s="1"/>
      <c r="AA3385" s="1"/>
      <c r="AB3385" s="1"/>
      <c r="AC3385" s="65"/>
    </row>
    <row r="3386" spans="2:29" x14ac:dyDescent="0.25">
      <c r="B3386" s="1"/>
      <c r="C3386" s="1"/>
      <c r="D3386" s="1"/>
      <c r="E3386" s="1"/>
      <c r="F3386" s="1"/>
      <c r="G3386" s="1"/>
      <c r="H3386" s="1"/>
      <c r="I3386" s="1"/>
      <c r="J3386" s="9"/>
      <c r="K3386" s="1"/>
      <c r="L3386" s="1"/>
      <c r="M3386" s="1"/>
      <c r="N3386" s="9"/>
      <c r="O3386" s="11"/>
      <c r="P3386" s="1"/>
      <c r="Q3386" s="1"/>
      <c r="R3386" s="1"/>
      <c r="S3386" s="1"/>
      <c r="T3386" s="1"/>
      <c r="U3386" s="1"/>
      <c r="V3386" s="9"/>
      <c r="W3386" s="1"/>
      <c r="X3386" s="1"/>
      <c r="Y3386" s="1"/>
      <c r="Z3386" s="1"/>
      <c r="AA3386" s="1"/>
      <c r="AB3386" s="1"/>
      <c r="AC3386" s="65"/>
    </row>
    <row r="3387" spans="2:29" x14ac:dyDescent="0.25">
      <c r="B3387" s="1"/>
      <c r="C3387" s="1"/>
      <c r="D3387" s="1"/>
      <c r="E3387" s="1"/>
      <c r="F3387" s="1"/>
      <c r="G3387" s="1"/>
      <c r="H3387" s="1"/>
      <c r="I3387" s="1"/>
      <c r="J3387" s="9"/>
      <c r="K3387" s="1"/>
      <c r="L3387" s="1"/>
      <c r="M3387" s="1"/>
      <c r="N3387" s="9"/>
      <c r="O3387" s="11"/>
      <c r="P3387" s="1"/>
      <c r="Q3387" s="1"/>
      <c r="R3387" s="1"/>
      <c r="S3387" s="1"/>
      <c r="T3387" s="1"/>
      <c r="U3387" s="1"/>
      <c r="V3387" s="9"/>
      <c r="W3387" s="1"/>
      <c r="X3387" s="1"/>
      <c r="Y3387" s="1"/>
      <c r="Z3387" s="1"/>
      <c r="AA3387" s="1"/>
      <c r="AB3387" s="1"/>
      <c r="AC3387" s="65"/>
    </row>
    <row r="3388" spans="2:29" x14ac:dyDescent="0.25">
      <c r="B3388" s="1"/>
      <c r="C3388" s="1"/>
      <c r="D3388" s="1"/>
      <c r="E3388" s="1"/>
      <c r="F3388" s="1"/>
      <c r="G3388" s="1"/>
      <c r="H3388" s="1"/>
      <c r="I3388" s="1"/>
      <c r="J3388" s="9"/>
      <c r="K3388" s="1"/>
      <c r="L3388" s="1"/>
      <c r="M3388" s="1"/>
      <c r="N3388" s="9"/>
      <c r="O3388" s="11"/>
      <c r="P3388" s="1"/>
      <c r="Q3388" s="1"/>
      <c r="R3388" s="1"/>
      <c r="S3388" s="1"/>
      <c r="T3388" s="1"/>
      <c r="U3388" s="1"/>
      <c r="V3388" s="9"/>
      <c r="W3388" s="1"/>
      <c r="X3388" s="1"/>
      <c r="Y3388" s="1"/>
      <c r="Z3388" s="1"/>
      <c r="AA3388" s="1"/>
      <c r="AB3388" s="1"/>
      <c r="AC3388" s="65"/>
    </row>
    <row r="3389" spans="2:29" x14ac:dyDescent="0.25">
      <c r="B3389" s="1"/>
      <c r="C3389" s="1"/>
      <c r="D3389" s="1"/>
      <c r="E3389" s="1"/>
      <c r="F3389" s="1"/>
      <c r="G3389" s="1"/>
      <c r="H3389" s="1"/>
      <c r="I3389" s="1"/>
      <c r="J3389" s="9"/>
      <c r="K3389" s="1"/>
      <c r="L3389" s="1"/>
      <c r="M3389" s="1"/>
      <c r="N3389" s="9"/>
      <c r="O3389" s="11"/>
      <c r="P3389" s="1"/>
      <c r="Q3389" s="1"/>
      <c r="R3389" s="1"/>
      <c r="S3389" s="1"/>
      <c r="T3389" s="1"/>
      <c r="U3389" s="1"/>
      <c r="V3389" s="9"/>
      <c r="W3389" s="1"/>
      <c r="X3389" s="1"/>
      <c r="Y3389" s="1"/>
      <c r="Z3389" s="1"/>
      <c r="AA3389" s="1"/>
      <c r="AB3389" s="1"/>
      <c r="AC3389" s="65"/>
    </row>
    <row r="3390" spans="2:29" x14ac:dyDescent="0.25">
      <c r="B3390" s="1"/>
      <c r="C3390" s="1"/>
      <c r="D3390" s="1"/>
      <c r="E3390" s="1"/>
      <c r="F3390" s="1"/>
      <c r="G3390" s="1"/>
      <c r="H3390" s="1"/>
      <c r="I3390" s="1"/>
      <c r="J3390" s="9"/>
      <c r="K3390" s="1"/>
      <c r="L3390" s="1"/>
      <c r="M3390" s="1"/>
      <c r="N3390" s="9"/>
      <c r="O3390" s="11"/>
      <c r="P3390" s="1"/>
      <c r="Q3390" s="1"/>
      <c r="R3390" s="1"/>
      <c r="S3390" s="1"/>
      <c r="T3390" s="1"/>
      <c r="U3390" s="1"/>
      <c r="V3390" s="9"/>
      <c r="W3390" s="1"/>
      <c r="X3390" s="1"/>
      <c r="Y3390" s="1"/>
      <c r="Z3390" s="1"/>
      <c r="AA3390" s="1"/>
      <c r="AB3390" s="1"/>
      <c r="AC3390" s="65"/>
    </row>
    <row r="3391" spans="2:29" x14ac:dyDescent="0.25">
      <c r="B3391" s="1"/>
      <c r="C3391" s="1"/>
      <c r="D3391" s="1"/>
      <c r="E3391" s="1"/>
      <c r="F3391" s="1"/>
      <c r="G3391" s="1"/>
      <c r="H3391" s="1"/>
      <c r="I3391" s="1"/>
      <c r="J3391" s="9"/>
      <c r="K3391" s="1"/>
      <c r="L3391" s="1"/>
      <c r="M3391" s="1"/>
      <c r="N3391" s="9"/>
      <c r="O3391" s="11"/>
      <c r="P3391" s="1"/>
      <c r="Q3391" s="1"/>
      <c r="R3391" s="1"/>
      <c r="S3391" s="1"/>
      <c r="T3391" s="1"/>
      <c r="U3391" s="1"/>
      <c r="V3391" s="9"/>
      <c r="W3391" s="1"/>
      <c r="X3391" s="1"/>
      <c r="Y3391" s="1"/>
      <c r="Z3391" s="1"/>
      <c r="AA3391" s="1"/>
      <c r="AB3391" s="1"/>
      <c r="AC3391" s="65"/>
    </row>
    <row r="3392" spans="2:29" x14ac:dyDescent="0.25">
      <c r="B3392" s="1"/>
      <c r="C3392" s="1"/>
      <c r="D3392" s="1"/>
      <c r="E3392" s="1"/>
      <c r="F3392" s="1"/>
      <c r="G3392" s="1"/>
      <c r="H3392" s="1"/>
      <c r="I3392" s="1"/>
      <c r="J3392" s="9"/>
      <c r="K3392" s="1"/>
      <c r="L3392" s="1"/>
      <c r="M3392" s="1"/>
      <c r="N3392" s="9"/>
      <c r="O3392" s="11"/>
      <c r="P3392" s="1"/>
      <c r="Q3392" s="1"/>
      <c r="R3392" s="1"/>
      <c r="S3392" s="1"/>
      <c r="T3392" s="1"/>
      <c r="U3392" s="1"/>
      <c r="V3392" s="9"/>
      <c r="W3392" s="1"/>
      <c r="X3392" s="1"/>
      <c r="Y3392" s="1"/>
      <c r="Z3392" s="1"/>
      <c r="AA3392" s="1"/>
      <c r="AB3392" s="1"/>
      <c r="AC3392" s="65"/>
    </row>
    <row r="3393" spans="2:29" x14ac:dyDescent="0.25">
      <c r="B3393" s="1"/>
      <c r="C3393" s="1"/>
      <c r="D3393" s="1"/>
      <c r="E3393" s="1"/>
      <c r="F3393" s="1"/>
      <c r="G3393" s="1"/>
      <c r="H3393" s="1"/>
      <c r="I3393" s="1"/>
      <c r="J3393" s="9"/>
      <c r="K3393" s="1"/>
      <c r="L3393" s="1"/>
      <c r="M3393" s="1"/>
      <c r="N3393" s="9"/>
      <c r="O3393" s="11"/>
      <c r="P3393" s="1"/>
      <c r="Q3393" s="1"/>
      <c r="R3393" s="1"/>
      <c r="S3393" s="1"/>
      <c r="T3393" s="1"/>
      <c r="U3393" s="1"/>
      <c r="V3393" s="9"/>
      <c r="W3393" s="1"/>
      <c r="X3393" s="1"/>
      <c r="Y3393" s="1"/>
      <c r="Z3393" s="1"/>
      <c r="AA3393" s="1"/>
      <c r="AB3393" s="1"/>
      <c r="AC3393" s="65"/>
    </row>
    <row r="3394" spans="2:29" x14ac:dyDescent="0.25">
      <c r="B3394" s="1"/>
      <c r="C3394" s="1"/>
      <c r="D3394" s="1"/>
      <c r="E3394" s="1"/>
      <c r="F3394" s="1"/>
      <c r="G3394" s="1"/>
      <c r="H3394" s="1"/>
      <c r="I3394" s="1"/>
      <c r="J3394" s="9"/>
      <c r="K3394" s="1"/>
      <c r="L3394" s="1"/>
      <c r="M3394" s="1"/>
      <c r="N3394" s="9"/>
      <c r="O3394" s="11"/>
      <c r="P3394" s="1"/>
      <c r="Q3394" s="1"/>
      <c r="R3394" s="1"/>
      <c r="S3394" s="1"/>
      <c r="T3394" s="1"/>
      <c r="U3394" s="1"/>
      <c r="V3394" s="9"/>
      <c r="W3394" s="1"/>
      <c r="X3394" s="1"/>
      <c r="Y3394" s="1"/>
      <c r="Z3394" s="1"/>
      <c r="AA3394" s="1"/>
      <c r="AB3394" s="1"/>
      <c r="AC3394" s="65"/>
    </row>
    <row r="3395" spans="2:29" x14ac:dyDescent="0.25">
      <c r="B3395" s="1"/>
      <c r="C3395" s="1"/>
      <c r="D3395" s="1"/>
      <c r="E3395" s="1"/>
      <c r="F3395" s="1"/>
      <c r="G3395" s="1"/>
      <c r="H3395" s="1"/>
      <c r="I3395" s="1"/>
      <c r="J3395" s="9"/>
      <c r="K3395" s="1"/>
      <c r="L3395" s="1"/>
      <c r="M3395" s="1"/>
      <c r="N3395" s="9"/>
      <c r="O3395" s="11"/>
      <c r="P3395" s="1"/>
      <c r="Q3395" s="1"/>
      <c r="R3395" s="1"/>
      <c r="S3395" s="1"/>
      <c r="T3395" s="1"/>
      <c r="U3395" s="1"/>
      <c r="V3395" s="9"/>
      <c r="W3395" s="1"/>
      <c r="X3395" s="1"/>
      <c r="Y3395" s="1"/>
      <c r="Z3395" s="1"/>
      <c r="AA3395" s="1"/>
      <c r="AB3395" s="1"/>
      <c r="AC3395" s="65"/>
    </row>
    <row r="3396" spans="2:29" x14ac:dyDescent="0.25">
      <c r="B3396" s="1"/>
      <c r="C3396" s="1"/>
      <c r="D3396" s="1"/>
      <c r="E3396" s="1"/>
      <c r="F3396" s="1"/>
      <c r="G3396" s="1"/>
      <c r="H3396" s="1"/>
      <c r="I3396" s="1"/>
      <c r="J3396" s="9"/>
      <c r="K3396" s="1"/>
      <c r="L3396" s="1"/>
      <c r="M3396" s="1"/>
      <c r="N3396" s="9"/>
      <c r="O3396" s="11"/>
      <c r="P3396" s="1"/>
      <c r="Q3396" s="1"/>
      <c r="R3396" s="1"/>
      <c r="S3396" s="1"/>
      <c r="T3396" s="1"/>
      <c r="U3396" s="1"/>
      <c r="V3396" s="9"/>
      <c r="W3396" s="1"/>
      <c r="X3396" s="1"/>
      <c r="Y3396" s="1"/>
      <c r="Z3396" s="1"/>
      <c r="AA3396" s="1"/>
      <c r="AB3396" s="1"/>
      <c r="AC3396" s="65"/>
    </row>
    <row r="3397" spans="2:29" x14ac:dyDescent="0.25">
      <c r="B3397" s="1"/>
      <c r="C3397" s="1"/>
      <c r="D3397" s="1"/>
      <c r="E3397" s="1"/>
      <c r="F3397" s="1"/>
      <c r="G3397" s="1"/>
      <c r="H3397" s="1"/>
      <c r="I3397" s="1"/>
      <c r="J3397" s="9"/>
      <c r="K3397" s="1"/>
      <c r="L3397" s="1"/>
      <c r="M3397" s="1"/>
      <c r="N3397" s="9"/>
      <c r="O3397" s="11"/>
      <c r="P3397" s="1"/>
      <c r="Q3397" s="1"/>
      <c r="R3397" s="1"/>
      <c r="S3397" s="1"/>
      <c r="T3397" s="1"/>
      <c r="U3397" s="1"/>
      <c r="V3397" s="9"/>
      <c r="W3397" s="1"/>
      <c r="X3397" s="1"/>
      <c r="Y3397" s="1"/>
      <c r="Z3397" s="1"/>
      <c r="AA3397" s="1"/>
      <c r="AB3397" s="1"/>
      <c r="AC3397" s="65"/>
    </row>
    <row r="3398" spans="2:29" x14ac:dyDescent="0.25">
      <c r="B3398" s="1"/>
      <c r="C3398" s="1"/>
      <c r="D3398" s="1"/>
      <c r="E3398" s="1"/>
      <c r="F3398" s="1"/>
      <c r="G3398" s="1"/>
      <c r="H3398" s="1"/>
      <c r="I3398" s="1"/>
      <c r="J3398" s="9"/>
      <c r="K3398" s="1"/>
      <c r="L3398" s="1"/>
      <c r="M3398" s="1"/>
      <c r="N3398" s="9"/>
      <c r="O3398" s="11"/>
      <c r="P3398" s="1"/>
      <c r="Q3398" s="1"/>
      <c r="R3398" s="1"/>
      <c r="S3398" s="1"/>
      <c r="T3398" s="1"/>
      <c r="U3398" s="1"/>
      <c r="V3398" s="9"/>
      <c r="W3398" s="1"/>
      <c r="X3398" s="1"/>
      <c r="Y3398" s="1"/>
      <c r="Z3398" s="1"/>
      <c r="AA3398" s="1"/>
      <c r="AB3398" s="1"/>
      <c r="AC3398" s="65"/>
    </row>
    <row r="3399" spans="2:29" x14ac:dyDescent="0.25">
      <c r="B3399" s="1"/>
      <c r="C3399" s="1"/>
      <c r="D3399" s="1"/>
      <c r="E3399" s="1"/>
      <c r="F3399" s="1"/>
      <c r="G3399" s="1"/>
      <c r="H3399" s="1"/>
      <c r="I3399" s="1"/>
      <c r="J3399" s="9"/>
      <c r="K3399" s="1"/>
      <c r="L3399" s="1"/>
      <c r="M3399" s="1"/>
      <c r="N3399" s="9"/>
      <c r="O3399" s="11"/>
      <c r="P3399" s="1"/>
      <c r="Q3399" s="1"/>
      <c r="R3399" s="1"/>
      <c r="S3399" s="1"/>
      <c r="T3399" s="1"/>
      <c r="U3399" s="1"/>
      <c r="V3399" s="9"/>
      <c r="W3399" s="1"/>
      <c r="X3399" s="1"/>
      <c r="Y3399" s="1"/>
      <c r="Z3399" s="1"/>
      <c r="AA3399" s="1"/>
      <c r="AB3399" s="1"/>
      <c r="AC3399" s="65"/>
    </row>
    <row r="3400" spans="2:29" x14ac:dyDescent="0.25">
      <c r="B3400" s="1"/>
      <c r="C3400" s="1"/>
      <c r="D3400" s="1"/>
      <c r="E3400" s="1"/>
      <c r="F3400" s="1"/>
      <c r="G3400" s="1"/>
      <c r="H3400" s="1"/>
      <c r="I3400" s="1"/>
      <c r="J3400" s="9"/>
      <c r="K3400" s="1"/>
      <c r="L3400" s="1"/>
      <c r="M3400" s="1"/>
      <c r="N3400" s="9"/>
      <c r="O3400" s="11"/>
      <c r="P3400" s="1"/>
      <c r="Q3400" s="1"/>
      <c r="R3400" s="1"/>
      <c r="S3400" s="1"/>
      <c r="T3400" s="1"/>
      <c r="U3400" s="1"/>
      <c r="V3400" s="9"/>
      <c r="W3400" s="1"/>
      <c r="X3400" s="1"/>
      <c r="Y3400" s="1"/>
      <c r="Z3400" s="1"/>
      <c r="AA3400" s="1"/>
      <c r="AB3400" s="1"/>
      <c r="AC3400" s="65"/>
    </row>
    <row r="3401" spans="2:29" x14ac:dyDescent="0.25">
      <c r="B3401" s="1"/>
      <c r="C3401" s="1"/>
      <c r="D3401" s="1"/>
      <c r="E3401" s="1"/>
      <c r="F3401" s="1"/>
      <c r="G3401" s="1"/>
      <c r="H3401" s="1"/>
      <c r="I3401" s="1"/>
      <c r="J3401" s="9"/>
      <c r="K3401" s="1"/>
      <c r="L3401" s="1"/>
      <c r="M3401" s="1"/>
      <c r="N3401" s="9"/>
      <c r="O3401" s="11"/>
      <c r="P3401" s="1"/>
      <c r="Q3401" s="1"/>
      <c r="R3401" s="1"/>
      <c r="S3401" s="1"/>
      <c r="T3401" s="1"/>
      <c r="U3401" s="1"/>
      <c r="V3401" s="9"/>
      <c r="W3401" s="1"/>
      <c r="X3401" s="1"/>
      <c r="Y3401" s="1"/>
      <c r="Z3401" s="1"/>
      <c r="AA3401" s="1"/>
      <c r="AB3401" s="1"/>
      <c r="AC3401" s="65"/>
    </row>
    <row r="3402" spans="2:29" x14ac:dyDescent="0.25">
      <c r="B3402" s="1"/>
      <c r="C3402" s="1"/>
      <c r="D3402" s="1"/>
      <c r="E3402" s="1"/>
      <c r="F3402" s="1"/>
      <c r="G3402" s="1"/>
      <c r="H3402" s="1"/>
      <c r="I3402" s="1"/>
      <c r="J3402" s="9"/>
      <c r="K3402" s="1"/>
      <c r="L3402" s="1"/>
      <c r="M3402" s="1"/>
      <c r="N3402" s="9"/>
      <c r="O3402" s="11"/>
      <c r="P3402" s="1"/>
      <c r="Q3402" s="1"/>
      <c r="R3402" s="1"/>
      <c r="S3402" s="1"/>
      <c r="T3402" s="1"/>
      <c r="U3402" s="1"/>
      <c r="V3402" s="9"/>
      <c r="W3402" s="1"/>
      <c r="X3402" s="1"/>
      <c r="Y3402" s="1"/>
      <c r="Z3402" s="1"/>
      <c r="AA3402" s="1"/>
      <c r="AB3402" s="1"/>
      <c r="AC3402" s="65"/>
    </row>
    <row r="3403" spans="2:29" x14ac:dyDescent="0.25">
      <c r="B3403" s="1"/>
      <c r="C3403" s="1"/>
      <c r="D3403" s="1"/>
      <c r="E3403" s="1"/>
      <c r="F3403" s="1"/>
      <c r="G3403" s="1"/>
      <c r="H3403" s="1"/>
      <c r="I3403" s="1"/>
      <c r="J3403" s="9"/>
      <c r="K3403" s="1"/>
      <c r="L3403" s="1"/>
      <c r="M3403" s="1"/>
      <c r="N3403" s="9"/>
      <c r="O3403" s="11"/>
      <c r="P3403" s="1"/>
      <c r="Q3403" s="1"/>
      <c r="R3403" s="1"/>
      <c r="S3403" s="1"/>
      <c r="T3403" s="1"/>
      <c r="U3403" s="1"/>
      <c r="V3403" s="9"/>
      <c r="W3403" s="1"/>
      <c r="X3403" s="1"/>
      <c r="Y3403" s="1"/>
      <c r="Z3403" s="1"/>
      <c r="AA3403" s="1"/>
      <c r="AB3403" s="1"/>
      <c r="AC3403" s="65"/>
    </row>
    <row r="3404" spans="2:29" x14ac:dyDescent="0.25">
      <c r="B3404" s="1"/>
      <c r="C3404" s="1"/>
      <c r="D3404" s="1"/>
      <c r="E3404" s="1"/>
      <c r="F3404" s="1"/>
      <c r="G3404" s="1"/>
      <c r="H3404" s="1"/>
      <c r="I3404" s="1"/>
      <c r="J3404" s="9"/>
      <c r="K3404" s="1"/>
      <c r="L3404" s="1"/>
      <c r="M3404" s="1"/>
      <c r="N3404" s="9"/>
      <c r="O3404" s="11"/>
      <c r="P3404" s="1"/>
      <c r="Q3404" s="1"/>
      <c r="R3404" s="1"/>
      <c r="S3404" s="1"/>
      <c r="T3404" s="1"/>
      <c r="U3404" s="1"/>
      <c r="V3404" s="9"/>
      <c r="W3404" s="1"/>
      <c r="X3404" s="1"/>
      <c r="Y3404" s="1"/>
      <c r="Z3404" s="1"/>
      <c r="AA3404" s="1"/>
      <c r="AB3404" s="1"/>
      <c r="AC3404" s="65"/>
    </row>
    <row r="3405" spans="2:29" x14ac:dyDescent="0.25">
      <c r="B3405" s="1"/>
      <c r="C3405" s="1"/>
      <c r="D3405" s="1"/>
      <c r="E3405" s="1"/>
      <c r="F3405" s="1"/>
      <c r="G3405" s="1"/>
      <c r="H3405" s="1"/>
      <c r="I3405" s="1"/>
      <c r="J3405" s="9"/>
      <c r="K3405" s="1"/>
      <c r="L3405" s="1"/>
      <c r="M3405" s="1"/>
      <c r="N3405" s="9"/>
      <c r="O3405" s="11"/>
      <c r="P3405" s="1"/>
      <c r="Q3405" s="1"/>
      <c r="R3405" s="1"/>
      <c r="S3405" s="1"/>
      <c r="T3405" s="1"/>
      <c r="U3405" s="1"/>
      <c r="V3405" s="9"/>
      <c r="W3405" s="1"/>
      <c r="X3405" s="1"/>
      <c r="Y3405" s="1"/>
      <c r="Z3405" s="1"/>
      <c r="AA3405" s="1"/>
      <c r="AB3405" s="1"/>
      <c r="AC3405" s="65"/>
    </row>
    <row r="3406" spans="2:29" x14ac:dyDescent="0.25">
      <c r="B3406" s="1"/>
      <c r="C3406" s="1"/>
      <c r="D3406" s="1"/>
      <c r="E3406" s="1"/>
      <c r="F3406" s="1"/>
      <c r="G3406" s="1"/>
      <c r="H3406" s="1"/>
      <c r="I3406" s="1"/>
      <c r="J3406" s="9"/>
      <c r="K3406" s="1"/>
      <c r="L3406" s="1"/>
      <c r="M3406" s="1"/>
      <c r="N3406" s="9"/>
      <c r="O3406" s="11"/>
      <c r="P3406" s="1"/>
      <c r="Q3406" s="1"/>
      <c r="R3406" s="1"/>
      <c r="S3406" s="1"/>
      <c r="T3406" s="1"/>
      <c r="U3406" s="1"/>
      <c r="V3406" s="9"/>
      <c r="W3406" s="1"/>
      <c r="X3406" s="1"/>
      <c r="Y3406" s="1"/>
      <c r="Z3406" s="1"/>
      <c r="AA3406" s="1"/>
      <c r="AB3406" s="1"/>
      <c r="AC3406" s="65"/>
    </row>
    <row r="3407" spans="2:29" x14ac:dyDescent="0.25">
      <c r="B3407" s="1"/>
      <c r="C3407" s="1"/>
      <c r="D3407" s="1"/>
      <c r="E3407" s="1"/>
      <c r="F3407" s="1"/>
      <c r="G3407" s="1"/>
      <c r="H3407" s="1"/>
      <c r="I3407" s="1"/>
      <c r="J3407" s="9"/>
      <c r="K3407" s="1"/>
      <c r="L3407" s="1"/>
      <c r="M3407" s="1"/>
      <c r="N3407" s="9"/>
      <c r="O3407" s="11"/>
      <c r="P3407" s="1"/>
      <c r="Q3407" s="1"/>
      <c r="R3407" s="1"/>
      <c r="S3407" s="1"/>
      <c r="T3407" s="1"/>
      <c r="U3407" s="1"/>
      <c r="V3407" s="9"/>
      <c r="W3407" s="1"/>
      <c r="X3407" s="1"/>
      <c r="Y3407" s="1"/>
      <c r="Z3407" s="1"/>
      <c r="AA3407" s="1"/>
      <c r="AB3407" s="1"/>
      <c r="AC3407" s="65"/>
    </row>
    <row r="3408" spans="2:29" x14ac:dyDescent="0.25">
      <c r="B3408" s="1"/>
      <c r="C3408" s="1"/>
      <c r="D3408" s="1"/>
      <c r="E3408" s="1"/>
      <c r="F3408" s="1"/>
      <c r="G3408" s="1"/>
      <c r="H3408" s="1"/>
      <c r="I3408" s="1"/>
      <c r="J3408" s="9"/>
      <c r="K3408" s="1"/>
      <c r="L3408" s="1"/>
      <c r="M3408" s="1"/>
      <c r="N3408" s="9"/>
      <c r="O3408" s="11"/>
      <c r="P3408" s="1"/>
      <c r="Q3408" s="1"/>
      <c r="R3408" s="1"/>
      <c r="S3408" s="1"/>
      <c r="T3408" s="1"/>
      <c r="U3408" s="1"/>
      <c r="V3408" s="9"/>
      <c r="W3408" s="1"/>
      <c r="X3408" s="1"/>
      <c r="Y3408" s="1"/>
      <c r="Z3408" s="1"/>
      <c r="AA3408" s="1"/>
      <c r="AB3408" s="1"/>
      <c r="AC3408" s="65"/>
    </row>
    <row r="3409" spans="2:29" x14ac:dyDescent="0.25">
      <c r="B3409" s="1"/>
      <c r="C3409" s="1"/>
      <c r="D3409" s="1"/>
      <c r="E3409" s="1"/>
      <c r="F3409" s="1"/>
      <c r="G3409" s="1"/>
      <c r="H3409" s="1"/>
      <c r="I3409" s="1"/>
      <c r="J3409" s="9"/>
      <c r="K3409" s="1"/>
      <c r="L3409" s="1"/>
      <c r="M3409" s="1"/>
      <c r="N3409" s="9"/>
      <c r="O3409" s="11"/>
      <c r="P3409" s="1"/>
      <c r="Q3409" s="1"/>
      <c r="R3409" s="1"/>
      <c r="S3409" s="1"/>
      <c r="T3409" s="1"/>
      <c r="U3409" s="1"/>
      <c r="V3409" s="9"/>
      <c r="W3409" s="1"/>
      <c r="X3409" s="1"/>
      <c r="Y3409" s="1"/>
      <c r="Z3409" s="1"/>
      <c r="AA3409" s="1"/>
      <c r="AB3409" s="1"/>
      <c r="AC3409" s="65"/>
    </row>
    <row r="3410" spans="2:29" x14ac:dyDescent="0.25">
      <c r="B3410" s="1"/>
      <c r="C3410" s="1"/>
      <c r="D3410" s="1"/>
      <c r="E3410" s="1"/>
      <c r="F3410" s="1"/>
      <c r="G3410" s="1"/>
      <c r="H3410" s="1"/>
      <c r="I3410" s="1"/>
      <c r="J3410" s="9"/>
      <c r="K3410" s="1"/>
      <c r="L3410" s="1"/>
      <c r="M3410" s="1"/>
      <c r="N3410" s="9"/>
      <c r="O3410" s="11"/>
      <c r="P3410" s="1"/>
      <c r="Q3410" s="1"/>
      <c r="R3410" s="1"/>
      <c r="S3410" s="1"/>
      <c r="T3410" s="1"/>
      <c r="U3410" s="1"/>
      <c r="V3410" s="9"/>
      <c r="W3410" s="1"/>
      <c r="X3410" s="1"/>
      <c r="Y3410" s="1"/>
      <c r="Z3410" s="1"/>
      <c r="AA3410" s="1"/>
      <c r="AB3410" s="1"/>
      <c r="AC3410" s="65"/>
    </row>
    <row r="3411" spans="2:29" x14ac:dyDescent="0.25">
      <c r="B3411" s="1"/>
      <c r="C3411" s="1"/>
      <c r="D3411" s="1"/>
      <c r="E3411" s="1"/>
      <c r="F3411" s="1"/>
      <c r="G3411" s="1"/>
      <c r="H3411" s="1"/>
      <c r="I3411" s="1"/>
      <c r="J3411" s="9"/>
      <c r="K3411" s="1"/>
      <c r="L3411" s="1"/>
      <c r="M3411" s="1"/>
      <c r="N3411" s="9"/>
      <c r="O3411" s="11"/>
      <c r="P3411" s="1"/>
      <c r="Q3411" s="1"/>
      <c r="R3411" s="1"/>
      <c r="S3411" s="1"/>
      <c r="T3411" s="1"/>
      <c r="U3411" s="1"/>
      <c r="V3411" s="9"/>
      <c r="W3411" s="1"/>
      <c r="X3411" s="1"/>
      <c r="Y3411" s="1"/>
      <c r="Z3411" s="1"/>
      <c r="AA3411" s="1"/>
      <c r="AB3411" s="1"/>
      <c r="AC3411" s="65"/>
    </row>
    <row r="3412" spans="2:29" x14ac:dyDescent="0.25">
      <c r="B3412" s="1"/>
      <c r="C3412" s="1"/>
      <c r="D3412" s="1"/>
      <c r="E3412" s="1"/>
      <c r="F3412" s="1"/>
      <c r="G3412" s="1"/>
      <c r="H3412" s="1"/>
      <c r="I3412" s="1"/>
      <c r="J3412" s="9"/>
      <c r="K3412" s="1"/>
      <c r="L3412" s="1"/>
      <c r="M3412" s="1"/>
      <c r="N3412" s="9"/>
      <c r="O3412" s="11"/>
      <c r="P3412" s="1"/>
      <c r="Q3412" s="1"/>
      <c r="R3412" s="1"/>
      <c r="S3412" s="1"/>
      <c r="T3412" s="1"/>
      <c r="U3412" s="1"/>
      <c r="V3412" s="9"/>
      <c r="W3412" s="1"/>
      <c r="X3412" s="1"/>
      <c r="Y3412" s="1"/>
      <c r="Z3412" s="1"/>
      <c r="AA3412" s="1"/>
      <c r="AB3412" s="1"/>
      <c r="AC3412" s="65"/>
    </row>
    <row r="3413" spans="2:29" x14ac:dyDescent="0.25">
      <c r="B3413" s="1"/>
      <c r="C3413" s="1"/>
      <c r="D3413" s="1"/>
      <c r="E3413" s="1"/>
      <c r="F3413" s="1"/>
      <c r="G3413" s="1"/>
      <c r="H3413" s="1"/>
      <c r="I3413" s="1"/>
      <c r="J3413" s="9"/>
      <c r="K3413" s="1"/>
      <c r="L3413" s="1"/>
      <c r="M3413" s="1"/>
      <c r="N3413" s="9"/>
      <c r="O3413" s="11"/>
      <c r="P3413" s="1"/>
      <c r="Q3413" s="1"/>
      <c r="R3413" s="1"/>
      <c r="S3413" s="1"/>
      <c r="T3413" s="1"/>
      <c r="U3413" s="1"/>
      <c r="V3413" s="9"/>
      <c r="W3413" s="1"/>
      <c r="X3413" s="1"/>
      <c r="Y3413" s="1"/>
      <c r="Z3413" s="1"/>
      <c r="AA3413" s="1"/>
      <c r="AB3413" s="1"/>
      <c r="AC3413" s="65"/>
    </row>
    <row r="3414" spans="2:29" x14ac:dyDescent="0.25">
      <c r="B3414" s="1"/>
      <c r="C3414" s="1"/>
      <c r="D3414" s="1"/>
      <c r="E3414" s="1"/>
      <c r="F3414" s="1"/>
      <c r="G3414" s="1"/>
      <c r="H3414" s="1"/>
      <c r="I3414" s="1"/>
      <c r="J3414" s="9"/>
      <c r="K3414" s="1"/>
      <c r="L3414" s="1"/>
      <c r="M3414" s="1"/>
      <c r="N3414" s="9"/>
      <c r="O3414" s="11"/>
      <c r="P3414" s="1"/>
      <c r="Q3414" s="1"/>
      <c r="R3414" s="1"/>
      <c r="S3414" s="1"/>
      <c r="T3414" s="1"/>
      <c r="U3414" s="1"/>
      <c r="V3414" s="9"/>
      <c r="W3414" s="1"/>
      <c r="X3414" s="1"/>
      <c r="Y3414" s="1"/>
      <c r="Z3414" s="1"/>
      <c r="AA3414" s="1"/>
      <c r="AB3414" s="1"/>
      <c r="AC3414" s="65"/>
    </row>
    <row r="3415" spans="2:29" x14ac:dyDescent="0.25">
      <c r="B3415" s="1"/>
      <c r="C3415" s="1"/>
      <c r="D3415" s="1"/>
      <c r="E3415" s="1"/>
      <c r="F3415" s="1"/>
      <c r="G3415" s="1"/>
      <c r="H3415" s="1"/>
      <c r="I3415" s="1"/>
      <c r="J3415" s="9"/>
      <c r="K3415" s="1"/>
      <c r="L3415" s="1"/>
      <c r="M3415" s="1"/>
      <c r="N3415" s="9"/>
      <c r="O3415" s="11"/>
      <c r="P3415" s="1"/>
      <c r="Q3415" s="1"/>
      <c r="R3415" s="1"/>
      <c r="S3415" s="1"/>
      <c r="T3415" s="1"/>
      <c r="U3415" s="1"/>
      <c r="V3415" s="9"/>
      <c r="W3415" s="1"/>
      <c r="X3415" s="1"/>
      <c r="Y3415" s="1"/>
      <c r="Z3415" s="1"/>
      <c r="AA3415" s="1"/>
      <c r="AB3415" s="1"/>
      <c r="AC3415" s="65"/>
    </row>
    <row r="3416" spans="2:29" x14ac:dyDescent="0.25">
      <c r="B3416" s="1"/>
      <c r="C3416" s="1"/>
      <c r="D3416" s="1"/>
      <c r="E3416" s="1"/>
      <c r="F3416" s="1"/>
      <c r="G3416" s="1"/>
      <c r="H3416" s="1"/>
      <c r="I3416" s="1"/>
      <c r="J3416" s="9"/>
      <c r="K3416" s="1"/>
      <c r="L3416" s="1"/>
      <c r="M3416" s="1"/>
      <c r="N3416" s="9"/>
      <c r="O3416" s="11"/>
      <c r="P3416" s="1"/>
      <c r="Q3416" s="1"/>
      <c r="R3416" s="1"/>
      <c r="S3416" s="1"/>
      <c r="T3416" s="1"/>
      <c r="U3416" s="1"/>
      <c r="V3416" s="9"/>
      <c r="W3416" s="1"/>
      <c r="X3416" s="1"/>
      <c r="Y3416" s="1"/>
      <c r="Z3416" s="1"/>
      <c r="AA3416" s="1"/>
      <c r="AB3416" s="1"/>
      <c r="AC3416" s="65"/>
    </row>
    <row r="3417" spans="2:29" x14ac:dyDescent="0.25">
      <c r="B3417" s="1"/>
      <c r="C3417" s="1"/>
      <c r="D3417" s="1"/>
      <c r="E3417" s="1"/>
      <c r="F3417" s="1"/>
      <c r="G3417" s="1"/>
      <c r="H3417" s="1"/>
      <c r="I3417" s="1"/>
      <c r="J3417" s="9"/>
      <c r="K3417" s="1"/>
      <c r="L3417" s="1"/>
      <c r="M3417" s="1"/>
      <c r="N3417" s="9"/>
      <c r="O3417" s="11"/>
      <c r="P3417" s="1"/>
      <c r="Q3417" s="1"/>
      <c r="R3417" s="1"/>
      <c r="S3417" s="1"/>
      <c r="T3417" s="1"/>
      <c r="U3417" s="1"/>
      <c r="V3417" s="9"/>
      <c r="W3417" s="1"/>
      <c r="X3417" s="1"/>
      <c r="Y3417" s="1"/>
      <c r="Z3417" s="1"/>
      <c r="AA3417" s="1"/>
      <c r="AB3417" s="1"/>
      <c r="AC3417" s="65"/>
    </row>
    <row r="3418" spans="2:29" x14ac:dyDescent="0.25">
      <c r="B3418" s="1"/>
      <c r="C3418" s="1"/>
      <c r="D3418" s="1"/>
      <c r="E3418" s="1"/>
      <c r="F3418" s="1"/>
      <c r="G3418" s="1"/>
      <c r="H3418" s="1"/>
      <c r="I3418" s="1"/>
      <c r="J3418" s="9"/>
      <c r="K3418" s="1"/>
      <c r="L3418" s="1"/>
      <c r="M3418" s="1"/>
      <c r="N3418" s="9"/>
      <c r="O3418" s="11"/>
      <c r="P3418" s="1"/>
      <c r="Q3418" s="1"/>
      <c r="R3418" s="1"/>
      <c r="S3418" s="1"/>
      <c r="T3418" s="1"/>
      <c r="U3418" s="1"/>
      <c r="V3418" s="9"/>
      <c r="W3418" s="1"/>
      <c r="X3418" s="1"/>
      <c r="Y3418" s="1"/>
      <c r="Z3418" s="1"/>
      <c r="AA3418" s="1"/>
      <c r="AB3418" s="1"/>
      <c r="AC3418" s="65"/>
    </row>
    <row r="3419" spans="2:29" x14ac:dyDescent="0.25">
      <c r="B3419" s="1"/>
      <c r="C3419" s="1"/>
      <c r="D3419" s="1"/>
      <c r="E3419" s="1"/>
      <c r="F3419" s="1"/>
      <c r="G3419" s="1"/>
      <c r="H3419" s="1"/>
      <c r="I3419" s="1"/>
      <c r="J3419" s="9"/>
      <c r="K3419" s="1"/>
      <c r="L3419" s="1"/>
      <c r="M3419" s="1"/>
      <c r="N3419" s="9"/>
      <c r="O3419" s="11"/>
      <c r="P3419" s="1"/>
      <c r="Q3419" s="1"/>
      <c r="R3419" s="1"/>
      <c r="S3419" s="1"/>
      <c r="T3419" s="1"/>
      <c r="U3419" s="1"/>
      <c r="V3419" s="9"/>
      <c r="W3419" s="1"/>
      <c r="X3419" s="1"/>
      <c r="Y3419" s="1"/>
      <c r="Z3419" s="1"/>
      <c r="AA3419" s="1"/>
      <c r="AB3419" s="1"/>
      <c r="AC3419" s="65"/>
    </row>
    <row r="3420" spans="2:29" x14ac:dyDescent="0.25">
      <c r="B3420" s="1"/>
      <c r="C3420" s="1"/>
      <c r="D3420" s="1"/>
      <c r="E3420" s="1"/>
      <c r="F3420" s="1"/>
      <c r="G3420" s="1"/>
      <c r="H3420" s="1"/>
      <c r="I3420" s="1"/>
      <c r="J3420" s="9"/>
      <c r="K3420" s="1"/>
      <c r="L3420" s="1"/>
      <c r="M3420" s="1"/>
      <c r="N3420" s="9"/>
      <c r="O3420" s="11"/>
      <c r="P3420" s="1"/>
      <c r="Q3420" s="1"/>
      <c r="R3420" s="1"/>
      <c r="S3420" s="1"/>
      <c r="T3420" s="1"/>
      <c r="U3420" s="1"/>
      <c r="V3420" s="9"/>
      <c r="W3420" s="1"/>
      <c r="X3420" s="1"/>
      <c r="Y3420" s="1"/>
      <c r="Z3420" s="1"/>
      <c r="AA3420" s="1"/>
      <c r="AB3420" s="1"/>
      <c r="AC3420" s="65"/>
    </row>
    <row r="3421" spans="2:29" x14ac:dyDescent="0.25">
      <c r="B3421" s="1"/>
      <c r="C3421" s="1"/>
      <c r="D3421" s="1"/>
      <c r="E3421" s="1"/>
      <c r="F3421" s="1"/>
      <c r="G3421" s="1"/>
      <c r="H3421" s="1"/>
      <c r="I3421" s="1"/>
      <c r="J3421" s="9"/>
      <c r="K3421" s="1"/>
      <c r="L3421" s="1"/>
      <c r="M3421" s="1"/>
      <c r="N3421" s="9"/>
      <c r="O3421" s="11"/>
      <c r="P3421" s="1"/>
      <c r="Q3421" s="1"/>
      <c r="R3421" s="1"/>
      <c r="S3421" s="1"/>
      <c r="T3421" s="1"/>
      <c r="U3421" s="1"/>
      <c r="V3421" s="9"/>
      <c r="W3421" s="1"/>
      <c r="X3421" s="1"/>
      <c r="Y3421" s="1"/>
      <c r="Z3421" s="1"/>
      <c r="AA3421" s="1"/>
      <c r="AB3421" s="1"/>
      <c r="AC3421" s="65"/>
    </row>
    <row r="3422" spans="2:29" x14ac:dyDescent="0.25">
      <c r="B3422" s="1"/>
      <c r="C3422" s="1"/>
      <c r="D3422" s="1"/>
      <c r="E3422" s="1"/>
      <c r="F3422" s="1"/>
      <c r="G3422" s="1"/>
      <c r="H3422" s="1"/>
      <c r="I3422" s="1"/>
      <c r="J3422" s="9"/>
      <c r="K3422" s="1"/>
      <c r="L3422" s="1"/>
      <c r="M3422" s="1"/>
      <c r="N3422" s="9"/>
      <c r="O3422" s="11"/>
      <c r="P3422" s="1"/>
      <c r="Q3422" s="1"/>
      <c r="R3422" s="1"/>
      <c r="S3422" s="1"/>
      <c r="T3422" s="1"/>
      <c r="U3422" s="1"/>
      <c r="V3422" s="9"/>
      <c r="W3422" s="1"/>
      <c r="X3422" s="1"/>
      <c r="Y3422" s="1"/>
      <c r="Z3422" s="1"/>
      <c r="AA3422" s="1"/>
      <c r="AB3422" s="1"/>
      <c r="AC3422" s="65"/>
    </row>
    <row r="3423" spans="2:29" x14ac:dyDescent="0.25">
      <c r="B3423" s="1"/>
      <c r="C3423" s="1"/>
      <c r="D3423" s="1"/>
      <c r="E3423" s="1"/>
      <c r="F3423" s="1"/>
      <c r="G3423" s="1"/>
      <c r="H3423" s="1"/>
      <c r="I3423" s="1"/>
      <c r="J3423" s="9"/>
      <c r="K3423" s="1"/>
      <c r="L3423" s="1"/>
      <c r="M3423" s="1"/>
      <c r="N3423" s="9"/>
      <c r="O3423" s="11"/>
      <c r="P3423" s="1"/>
      <c r="Q3423" s="1"/>
      <c r="R3423" s="1"/>
      <c r="S3423" s="1"/>
      <c r="T3423" s="1"/>
      <c r="U3423" s="1"/>
      <c r="V3423" s="9"/>
      <c r="W3423" s="1"/>
      <c r="X3423" s="1"/>
      <c r="Y3423" s="1"/>
      <c r="Z3423" s="1"/>
      <c r="AA3423" s="1"/>
      <c r="AB3423" s="1"/>
      <c r="AC3423" s="65"/>
    </row>
    <row r="3424" spans="2:29" x14ac:dyDescent="0.25">
      <c r="B3424" s="1"/>
      <c r="C3424" s="1"/>
      <c r="D3424" s="1"/>
      <c r="E3424" s="1"/>
      <c r="F3424" s="1"/>
      <c r="G3424" s="1"/>
      <c r="H3424" s="1"/>
      <c r="I3424" s="1"/>
      <c r="J3424" s="9"/>
      <c r="K3424" s="1"/>
      <c r="L3424" s="1"/>
      <c r="M3424" s="1"/>
      <c r="N3424" s="9"/>
      <c r="O3424" s="11"/>
      <c r="P3424" s="1"/>
      <c r="Q3424" s="1"/>
      <c r="R3424" s="1"/>
      <c r="S3424" s="1"/>
      <c r="T3424" s="1"/>
      <c r="U3424" s="1"/>
      <c r="V3424" s="9"/>
      <c r="W3424" s="1"/>
      <c r="X3424" s="1"/>
      <c r="Y3424" s="1"/>
      <c r="Z3424" s="1"/>
      <c r="AA3424" s="1"/>
      <c r="AB3424" s="1"/>
      <c r="AC3424" s="65"/>
    </row>
    <row r="3425" spans="2:29" x14ac:dyDescent="0.25">
      <c r="B3425" s="1"/>
      <c r="C3425" s="1"/>
      <c r="D3425" s="1"/>
      <c r="E3425" s="1"/>
      <c r="F3425" s="1"/>
      <c r="G3425" s="1"/>
      <c r="H3425" s="1"/>
      <c r="I3425" s="1"/>
      <c r="J3425" s="9"/>
      <c r="K3425" s="1"/>
      <c r="L3425" s="1"/>
      <c r="M3425" s="1"/>
      <c r="N3425" s="9"/>
      <c r="O3425" s="11"/>
      <c r="P3425" s="1"/>
      <c r="Q3425" s="1"/>
      <c r="R3425" s="1"/>
      <c r="S3425" s="1"/>
      <c r="T3425" s="1"/>
      <c r="U3425" s="1"/>
      <c r="V3425" s="9"/>
      <c r="W3425" s="1"/>
      <c r="X3425" s="1"/>
      <c r="Y3425" s="1"/>
      <c r="Z3425" s="1"/>
      <c r="AA3425" s="1"/>
      <c r="AB3425" s="1"/>
      <c r="AC3425" s="65"/>
    </row>
    <row r="3426" spans="2:29" x14ac:dyDescent="0.25">
      <c r="B3426" s="1"/>
      <c r="C3426" s="1"/>
      <c r="D3426" s="1"/>
      <c r="E3426" s="1"/>
      <c r="F3426" s="1"/>
      <c r="G3426" s="1"/>
      <c r="H3426" s="1"/>
      <c r="I3426" s="1"/>
      <c r="J3426" s="9"/>
      <c r="K3426" s="1"/>
      <c r="L3426" s="1"/>
      <c r="M3426" s="1"/>
      <c r="N3426" s="9"/>
      <c r="O3426" s="11"/>
      <c r="P3426" s="1"/>
      <c r="Q3426" s="1"/>
      <c r="R3426" s="1"/>
      <c r="S3426" s="1"/>
      <c r="T3426" s="1"/>
      <c r="U3426" s="1"/>
      <c r="V3426" s="9"/>
      <c r="W3426" s="1"/>
      <c r="X3426" s="1"/>
      <c r="Y3426" s="1"/>
      <c r="Z3426" s="1"/>
      <c r="AA3426" s="1"/>
      <c r="AB3426" s="1"/>
      <c r="AC3426" s="65"/>
    </row>
    <row r="3427" spans="2:29" x14ac:dyDescent="0.25">
      <c r="B3427" s="1"/>
      <c r="C3427" s="1"/>
      <c r="D3427" s="1"/>
      <c r="E3427" s="1"/>
      <c r="F3427" s="1"/>
      <c r="G3427" s="1"/>
      <c r="H3427" s="1"/>
      <c r="I3427" s="1"/>
      <c r="J3427" s="9"/>
      <c r="K3427" s="1"/>
      <c r="L3427" s="1"/>
      <c r="M3427" s="1"/>
      <c r="N3427" s="9"/>
      <c r="O3427" s="11"/>
      <c r="P3427" s="1"/>
      <c r="Q3427" s="1"/>
      <c r="R3427" s="1"/>
      <c r="S3427" s="1"/>
      <c r="T3427" s="1"/>
      <c r="U3427" s="1"/>
      <c r="V3427" s="9"/>
      <c r="W3427" s="1"/>
      <c r="X3427" s="1"/>
      <c r="Y3427" s="1"/>
      <c r="Z3427" s="1"/>
      <c r="AA3427" s="1"/>
      <c r="AB3427" s="1"/>
      <c r="AC3427" s="65"/>
    </row>
    <row r="3428" spans="2:29" x14ac:dyDescent="0.25">
      <c r="B3428" s="1"/>
      <c r="C3428" s="1"/>
      <c r="D3428" s="1"/>
      <c r="E3428" s="1"/>
      <c r="F3428" s="1"/>
      <c r="G3428" s="1"/>
      <c r="H3428" s="1"/>
      <c r="I3428" s="1"/>
      <c r="J3428" s="9"/>
      <c r="K3428" s="1"/>
      <c r="L3428" s="1"/>
      <c r="M3428" s="1"/>
      <c r="N3428" s="9"/>
      <c r="O3428" s="11"/>
      <c r="P3428" s="1"/>
      <c r="Q3428" s="1"/>
      <c r="R3428" s="1"/>
      <c r="S3428" s="1"/>
      <c r="T3428" s="1"/>
      <c r="U3428" s="1"/>
      <c r="V3428" s="9"/>
      <c r="W3428" s="1"/>
      <c r="X3428" s="1"/>
      <c r="Y3428" s="1"/>
      <c r="Z3428" s="1"/>
      <c r="AA3428" s="1"/>
      <c r="AB3428" s="1"/>
      <c r="AC3428" s="65"/>
    </row>
    <row r="3429" spans="2:29" x14ac:dyDescent="0.25">
      <c r="B3429" s="1"/>
      <c r="C3429" s="1"/>
      <c r="D3429" s="1"/>
      <c r="E3429" s="1"/>
      <c r="F3429" s="1"/>
      <c r="G3429" s="1"/>
      <c r="H3429" s="1"/>
      <c r="I3429" s="1"/>
      <c r="J3429" s="9"/>
      <c r="K3429" s="1"/>
      <c r="L3429" s="1"/>
      <c r="M3429" s="1"/>
      <c r="N3429" s="9"/>
      <c r="O3429" s="11"/>
      <c r="P3429" s="1"/>
      <c r="Q3429" s="1"/>
      <c r="R3429" s="1"/>
      <c r="S3429" s="1"/>
      <c r="T3429" s="1"/>
      <c r="U3429" s="1"/>
      <c r="V3429" s="9"/>
      <c r="W3429" s="1"/>
      <c r="X3429" s="1"/>
      <c r="Y3429" s="1"/>
      <c r="Z3429" s="1"/>
      <c r="AA3429" s="1"/>
      <c r="AB3429" s="1"/>
      <c r="AC3429" s="65"/>
    </row>
    <row r="3430" spans="2:29" x14ac:dyDescent="0.25">
      <c r="B3430" s="1"/>
      <c r="C3430" s="1"/>
      <c r="D3430" s="1"/>
      <c r="E3430" s="1"/>
      <c r="F3430" s="1"/>
      <c r="G3430" s="1"/>
      <c r="H3430" s="1"/>
      <c r="I3430" s="1"/>
      <c r="J3430" s="9"/>
      <c r="K3430" s="1"/>
      <c r="L3430" s="1"/>
      <c r="M3430" s="1"/>
      <c r="N3430" s="9"/>
      <c r="O3430" s="11"/>
      <c r="P3430" s="1"/>
      <c r="Q3430" s="1"/>
      <c r="R3430" s="1"/>
      <c r="S3430" s="1"/>
      <c r="T3430" s="1"/>
      <c r="U3430" s="1"/>
      <c r="V3430" s="9"/>
      <c r="W3430" s="1"/>
      <c r="X3430" s="1"/>
      <c r="Y3430" s="1"/>
      <c r="Z3430" s="1"/>
      <c r="AA3430" s="1"/>
      <c r="AB3430" s="1"/>
      <c r="AC3430" s="65"/>
    </row>
    <row r="3431" spans="2:29" x14ac:dyDescent="0.25">
      <c r="B3431" s="1"/>
      <c r="C3431" s="1"/>
      <c r="D3431" s="1"/>
      <c r="E3431" s="1"/>
      <c r="F3431" s="1"/>
      <c r="G3431" s="1"/>
      <c r="H3431" s="1"/>
      <c r="I3431" s="1"/>
      <c r="J3431" s="9"/>
      <c r="K3431" s="1"/>
      <c r="L3431" s="1"/>
      <c r="M3431" s="1"/>
      <c r="N3431" s="9"/>
      <c r="O3431" s="11"/>
      <c r="P3431" s="1"/>
      <c r="Q3431" s="1"/>
      <c r="R3431" s="1"/>
      <c r="S3431" s="1"/>
      <c r="T3431" s="1"/>
      <c r="U3431" s="1"/>
      <c r="V3431" s="9"/>
      <c r="W3431" s="1"/>
      <c r="X3431" s="1"/>
      <c r="Y3431" s="1"/>
      <c r="Z3431" s="1"/>
      <c r="AA3431" s="1"/>
      <c r="AB3431" s="1"/>
      <c r="AC3431" s="65"/>
    </row>
    <row r="3432" spans="2:29" x14ac:dyDescent="0.25">
      <c r="B3432" s="1"/>
      <c r="C3432" s="1"/>
      <c r="D3432" s="1"/>
      <c r="E3432" s="1"/>
      <c r="F3432" s="1"/>
      <c r="G3432" s="1"/>
      <c r="H3432" s="1"/>
      <c r="I3432" s="1"/>
      <c r="J3432" s="9"/>
      <c r="K3432" s="1"/>
      <c r="L3432" s="1"/>
      <c r="M3432" s="1"/>
      <c r="N3432" s="9"/>
      <c r="O3432" s="11"/>
      <c r="P3432" s="1"/>
      <c r="Q3432" s="1"/>
      <c r="R3432" s="1"/>
      <c r="S3432" s="1"/>
      <c r="T3432" s="1"/>
      <c r="U3432" s="1"/>
      <c r="V3432" s="9"/>
      <c r="W3432" s="1"/>
      <c r="X3432" s="1"/>
      <c r="Y3432" s="1"/>
      <c r="Z3432" s="1"/>
      <c r="AA3432" s="1"/>
      <c r="AB3432" s="1"/>
      <c r="AC3432" s="65"/>
    </row>
    <row r="3433" spans="2:29" x14ac:dyDescent="0.25">
      <c r="B3433" s="1"/>
      <c r="C3433" s="1"/>
      <c r="D3433" s="1"/>
      <c r="E3433" s="1"/>
      <c r="F3433" s="1"/>
      <c r="G3433" s="1"/>
      <c r="H3433" s="1"/>
      <c r="I3433" s="1"/>
      <c r="J3433" s="9"/>
      <c r="K3433" s="1"/>
      <c r="L3433" s="1"/>
      <c r="M3433" s="1"/>
      <c r="N3433" s="9"/>
      <c r="O3433" s="11"/>
      <c r="P3433" s="1"/>
      <c r="Q3433" s="1"/>
      <c r="R3433" s="1"/>
      <c r="S3433" s="1"/>
      <c r="T3433" s="1"/>
      <c r="U3433" s="1"/>
      <c r="V3433" s="9"/>
      <c r="W3433" s="1"/>
      <c r="X3433" s="1"/>
      <c r="Y3433" s="1"/>
      <c r="Z3433" s="1"/>
      <c r="AA3433" s="1"/>
      <c r="AB3433" s="1"/>
      <c r="AC3433" s="65"/>
    </row>
    <row r="3434" spans="2:29" x14ac:dyDescent="0.25">
      <c r="B3434" s="1"/>
      <c r="C3434" s="1"/>
      <c r="D3434" s="1"/>
      <c r="E3434" s="1"/>
      <c r="F3434" s="1"/>
      <c r="G3434" s="1"/>
      <c r="H3434" s="1"/>
      <c r="I3434" s="1"/>
      <c r="J3434" s="9"/>
      <c r="K3434" s="1"/>
      <c r="L3434" s="1"/>
      <c r="M3434" s="1"/>
      <c r="N3434" s="9"/>
      <c r="O3434" s="11"/>
      <c r="P3434" s="1"/>
      <c r="Q3434" s="1"/>
      <c r="R3434" s="1"/>
      <c r="S3434" s="1"/>
      <c r="T3434" s="1"/>
      <c r="U3434" s="1"/>
      <c r="V3434" s="9"/>
      <c r="W3434" s="1"/>
      <c r="X3434" s="1"/>
      <c r="Y3434" s="1"/>
      <c r="Z3434" s="1"/>
      <c r="AA3434" s="1"/>
      <c r="AB3434" s="1"/>
      <c r="AC3434" s="65"/>
    </row>
    <row r="3435" spans="2:29" x14ac:dyDescent="0.25">
      <c r="B3435" s="1"/>
      <c r="C3435" s="1"/>
      <c r="D3435" s="1"/>
      <c r="E3435" s="1"/>
      <c r="F3435" s="1"/>
      <c r="G3435" s="1"/>
      <c r="H3435" s="1"/>
      <c r="I3435" s="1"/>
      <c r="J3435" s="9"/>
      <c r="K3435" s="1"/>
      <c r="L3435" s="1"/>
      <c r="M3435" s="1"/>
      <c r="N3435" s="9"/>
      <c r="O3435" s="11"/>
      <c r="P3435" s="1"/>
      <c r="Q3435" s="1"/>
      <c r="R3435" s="1"/>
      <c r="S3435" s="1"/>
      <c r="T3435" s="1"/>
      <c r="U3435" s="1"/>
      <c r="V3435" s="9"/>
      <c r="W3435" s="1"/>
      <c r="X3435" s="1"/>
      <c r="Y3435" s="1"/>
      <c r="Z3435" s="1"/>
      <c r="AA3435" s="1"/>
      <c r="AB3435" s="1"/>
      <c r="AC3435" s="65"/>
    </row>
    <row r="3436" spans="2:29" x14ac:dyDescent="0.25">
      <c r="B3436" s="1"/>
      <c r="C3436" s="1"/>
      <c r="D3436" s="1"/>
      <c r="E3436" s="1"/>
      <c r="F3436" s="1"/>
      <c r="G3436" s="1"/>
      <c r="H3436" s="1"/>
      <c r="I3436" s="1"/>
      <c r="J3436" s="9"/>
      <c r="K3436" s="1"/>
      <c r="L3436" s="1"/>
      <c r="M3436" s="1"/>
      <c r="N3436" s="9"/>
      <c r="O3436" s="11"/>
      <c r="P3436" s="1"/>
      <c r="Q3436" s="1"/>
      <c r="R3436" s="1"/>
      <c r="S3436" s="1"/>
      <c r="T3436" s="1"/>
      <c r="U3436" s="1"/>
      <c r="V3436" s="9"/>
      <c r="W3436" s="1"/>
      <c r="X3436" s="1"/>
      <c r="Y3436" s="1"/>
      <c r="Z3436" s="1"/>
      <c r="AA3436" s="1"/>
      <c r="AB3436" s="1"/>
      <c r="AC3436" s="65"/>
    </row>
    <row r="3437" spans="2:29" x14ac:dyDescent="0.25">
      <c r="B3437" s="1"/>
      <c r="C3437" s="1"/>
      <c r="D3437" s="1"/>
      <c r="E3437" s="1"/>
      <c r="F3437" s="1"/>
      <c r="G3437" s="1"/>
      <c r="H3437" s="1"/>
      <c r="I3437" s="1"/>
      <c r="J3437" s="9"/>
      <c r="K3437" s="1"/>
      <c r="L3437" s="1"/>
      <c r="M3437" s="1"/>
      <c r="N3437" s="9"/>
      <c r="O3437" s="11"/>
      <c r="P3437" s="1"/>
      <c r="Q3437" s="1"/>
      <c r="R3437" s="1"/>
      <c r="S3437" s="1"/>
      <c r="T3437" s="1"/>
      <c r="U3437" s="1"/>
      <c r="V3437" s="9"/>
      <c r="W3437" s="1"/>
      <c r="X3437" s="1"/>
      <c r="Y3437" s="1"/>
      <c r="Z3437" s="1"/>
      <c r="AA3437" s="1"/>
      <c r="AB3437" s="1"/>
      <c r="AC3437" s="65"/>
    </row>
    <row r="3438" spans="2:29" x14ac:dyDescent="0.25">
      <c r="B3438" s="1"/>
      <c r="C3438" s="1"/>
      <c r="D3438" s="1"/>
      <c r="E3438" s="1"/>
      <c r="F3438" s="1"/>
      <c r="G3438" s="1"/>
      <c r="H3438" s="1"/>
      <c r="I3438" s="1"/>
      <c r="J3438" s="9"/>
      <c r="K3438" s="1"/>
      <c r="L3438" s="1"/>
      <c r="M3438" s="1"/>
      <c r="N3438" s="9"/>
      <c r="O3438" s="11"/>
      <c r="P3438" s="1"/>
      <c r="Q3438" s="1"/>
      <c r="R3438" s="1"/>
      <c r="S3438" s="1"/>
      <c r="T3438" s="1"/>
      <c r="U3438" s="1"/>
      <c r="V3438" s="9"/>
      <c r="W3438" s="1"/>
      <c r="X3438" s="1"/>
      <c r="Y3438" s="1"/>
      <c r="Z3438" s="1"/>
      <c r="AA3438" s="1"/>
      <c r="AB3438" s="1"/>
      <c r="AC3438" s="65"/>
    </row>
    <row r="3439" spans="2:29" x14ac:dyDescent="0.25">
      <c r="B3439" s="1"/>
      <c r="C3439" s="1"/>
      <c r="D3439" s="1"/>
      <c r="E3439" s="1"/>
      <c r="F3439" s="1"/>
      <c r="G3439" s="1"/>
      <c r="H3439" s="1"/>
      <c r="I3439" s="1"/>
      <c r="J3439" s="9"/>
      <c r="K3439" s="1"/>
      <c r="L3439" s="1"/>
      <c r="M3439" s="1"/>
      <c r="N3439" s="9"/>
      <c r="O3439" s="11"/>
      <c r="P3439" s="1"/>
      <c r="Q3439" s="1"/>
      <c r="R3439" s="1"/>
      <c r="S3439" s="1"/>
      <c r="T3439" s="1"/>
      <c r="U3439" s="1"/>
      <c r="V3439" s="9"/>
      <c r="W3439" s="1"/>
      <c r="X3439" s="1"/>
      <c r="Y3439" s="1"/>
      <c r="Z3439" s="1"/>
      <c r="AA3439" s="1"/>
      <c r="AB3439" s="1"/>
      <c r="AC3439" s="65"/>
    </row>
    <row r="3440" spans="2:29" x14ac:dyDescent="0.25">
      <c r="B3440" s="1"/>
      <c r="C3440" s="1"/>
      <c r="D3440" s="1"/>
      <c r="E3440" s="1"/>
      <c r="F3440" s="1"/>
      <c r="G3440" s="1"/>
      <c r="H3440" s="1"/>
      <c r="I3440" s="1"/>
      <c r="J3440" s="9"/>
      <c r="K3440" s="1"/>
      <c r="L3440" s="1"/>
      <c r="M3440" s="1"/>
      <c r="N3440" s="9"/>
      <c r="O3440" s="11"/>
      <c r="P3440" s="1"/>
      <c r="Q3440" s="1"/>
      <c r="R3440" s="1"/>
      <c r="S3440" s="1"/>
      <c r="T3440" s="1"/>
      <c r="U3440" s="1"/>
      <c r="V3440" s="9"/>
      <c r="W3440" s="1"/>
      <c r="X3440" s="1"/>
      <c r="Y3440" s="1"/>
      <c r="Z3440" s="1"/>
      <c r="AA3440" s="1"/>
      <c r="AB3440" s="1"/>
      <c r="AC3440" s="65"/>
    </row>
    <row r="3441" spans="2:29" x14ac:dyDescent="0.25">
      <c r="B3441" s="1"/>
      <c r="C3441" s="1"/>
      <c r="D3441" s="1"/>
      <c r="E3441" s="1"/>
      <c r="F3441" s="1"/>
      <c r="G3441" s="1"/>
      <c r="H3441" s="1"/>
      <c r="I3441" s="1"/>
      <c r="J3441" s="9"/>
      <c r="K3441" s="1"/>
      <c r="L3441" s="1"/>
      <c r="M3441" s="1"/>
      <c r="N3441" s="9"/>
      <c r="O3441" s="11"/>
      <c r="P3441" s="1"/>
      <c r="Q3441" s="1"/>
      <c r="R3441" s="1"/>
      <c r="S3441" s="1"/>
      <c r="T3441" s="1"/>
      <c r="U3441" s="1"/>
      <c r="V3441" s="9"/>
      <c r="W3441" s="1"/>
      <c r="X3441" s="1"/>
      <c r="Y3441" s="1"/>
      <c r="Z3441" s="1"/>
      <c r="AA3441" s="1"/>
      <c r="AB3441" s="1"/>
      <c r="AC3441" s="65"/>
    </row>
    <row r="3442" spans="2:29" x14ac:dyDescent="0.25">
      <c r="B3442" s="1"/>
      <c r="C3442" s="1"/>
      <c r="D3442" s="1"/>
      <c r="E3442" s="1"/>
      <c r="F3442" s="1"/>
      <c r="G3442" s="1"/>
      <c r="H3442" s="1"/>
      <c r="I3442" s="1"/>
      <c r="J3442" s="9"/>
      <c r="K3442" s="1"/>
      <c r="L3442" s="1"/>
      <c r="M3442" s="1"/>
      <c r="N3442" s="9"/>
      <c r="O3442" s="11"/>
      <c r="P3442" s="1"/>
      <c r="Q3442" s="1"/>
      <c r="R3442" s="1"/>
      <c r="S3442" s="1"/>
      <c r="T3442" s="1"/>
      <c r="U3442" s="1"/>
      <c r="V3442" s="9"/>
      <c r="W3442" s="1"/>
      <c r="X3442" s="1"/>
      <c r="Y3442" s="1"/>
      <c r="Z3442" s="1"/>
      <c r="AA3442" s="1"/>
      <c r="AB3442" s="1"/>
      <c r="AC3442" s="65"/>
    </row>
    <row r="3443" spans="2:29" x14ac:dyDescent="0.25">
      <c r="B3443" s="1"/>
      <c r="C3443" s="1"/>
      <c r="D3443" s="1"/>
      <c r="E3443" s="1"/>
      <c r="F3443" s="1"/>
      <c r="G3443" s="1"/>
      <c r="H3443" s="1"/>
      <c r="I3443" s="1"/>
      <c r="J3443" s="9"/>
      <c r="K3443" s="1"/>
      <c r="L3443" s="1"/>
      <c r="M3443" s="1"/>
      <c r="N3443" s="9"/>
      <c r="O3443" s="11"/>
      <c r="P3443" s="1"/>
      <c r="Q3443" s="1"/>
      <c r="R3443" s="1"/>
      <c r="S3443" s="1"/>
      <c r="T3443" s="1"/>
      <c r="U3443" s="1"/>
      <c r="V3443" s="9"/>
      <c r="W3443" s="1"/>
      <c r="X3443" s="1"/>
      <c r="Y3443" s="1"/>
      <c r="Z3443" s="1"/>
      <c r="AA3443" s="1"/>
      <c r="AB3443" s="1"/>
      <c r="AC3443" s="65"/>
    </row>
    <row r="3444" spans="2:29" x14ac:dyDescent="0.25">
      <c r="B3444" s="1"/>
      <c r="C3444" s="1"/>
      <c r="D3444" s="1"/>
      <c r="E3444" s="1"/>
      <c r="F3444" s="1"/>
      <c r="G3444" s="1"/>
      <c r="H3444" s="1"/>
      <c r="I3444" s="1"/>
      <c r="J3444" s="9"/>
      <c r="K3444" s="1"/>
      <c r="L3444" s="1"/>
      <c r="M3444" s="1"/>
      <c r="N3444" s="9"/>
      <c r="O3444" s="11"/>
      <c r="P3444" s="1"/>
      <c r="Q3444" s="1"/>
      <c r="R3444" s="1"/>
      <c r="S3444" s="1"/>
      <c r="T3444" s="1"/>
      <c r="U3444" s="1"/>
      <c r="V3444" s="9"/>
      <c r="W3444" s="1"/>
      <c r="X3444" s="1"/>
      <c r="Y3444" s="1"/>
      <c r="Z3444" s="1"/>
      <c r="AA3444" s="1"/>
      <c r="AB3444" s="1"/>
      <c r="AC3444" s="65"/>
    </row>
    <row r="3445" spans="2:29" x14ac:dyDescent="0.25">
      <c r="B3445" s="1"/>
      <c r="C3445" s="1"/>
      <c r="D3445" s="1"/>
      <c r="E3445" s="1"/>
      <c r="F3445" s="1"/>
      <c r="G3445" s="1"/>
      <c r="H3445" s="1"/>
      <c r="I3445" s="1"/>
      <c r="J3445" s="9"/>
      <c r="K3445" s="1"/>
      <c r="L3445" s="1"/>
      <c r="M3445" s="1"/>
      <c r="N3445" s="9"/>
      <c r="O3445" s="11"/>
      <c r="P3445" s="1"/>
      <c r="Q3445" s="1"/>
      <c r="R3445" s="1"/>
      <c r="S3445" s="1"/>
      <c r="T3445" s="1"/>
      <c r="U3445" s="1"/>
      <c r="V3445" s="9"/>
      <c r="W3445" s="1"/>
      <c r="X3445" s="1"/>
      <c r="Y3445" s="1"/>
      <c r="Z3445" s="1"/>
      <c r="AA3445" s="1"/>
      <c r="AB3445" s="1"/>
      <c r="AC3445" s="65"/>
    </row>
    <row r="3446" spans="2:29" x14ac:dyDescent="0.25">
      <c r="B3446" s="1"/>
      <c r="C3446" s="1"/>
      <c r="D3446" s="1"/>
      <c r="E3446" s="1"/>
      <c r="F3446" s="1"/>
      <c r="G3446" s="1"/>
      <c r="H3446" s="1"/>
      <c r="I3446" s="1"/>
      <c r="J3446" s="9"/>
      <c r="K3446" s="1"/>
      <c r="L3446" s="1"/>
      <c r="M3446" s="1"/>
      <c r="N3446" s="9"/>
      <c r="O3446" s="11"/>
      <c r="P3446" s="1"/>
      <c r="Q3446" s="1"/>
      <c r="R3446" s="1"/>
      <c r="S3446" s="1"/>
      <c r="T3446" s="1"/>
      <c r="U3446" s="1"/>
      <c r="V3446" s="9"/>
      <c r="W3446" s="1"/>
      <c r="X3446" s="1"/>
      <c r="Y3446" s="1"/>
      <c r="Z3446" s="1"/>
      <c r="AA3446" s="1"/>
      <c r="AB3446" s="1"/>
      <c r="AC3446" s="65"/>
    </row>
    <row r="3447" spans="2:29" x14ac:dyDescent="0.25">
      <c r="B3447" s="1"/>
      <c r="C3447" s="1"/>
      <c r="D3447" s="1"/>
      <c r="E3447" s="1"/>
      <c r="F3447" s="1"/>
      <c r="G3447" s="1"/>
      <c r="H3447" s="1"/>
      <c r="I3447" s="1"/>
      <c r="J3447" s="9"/>
      <c r="K3447" s="1"/>
      <c r="L3447" s="1"/>
      <c r="M3447" s="1"/>
      <c r="N3447" s="9"/>
      <c r="O3447" s="11"/>
      <c r="P3447" s="1"/>
      <c r="Q3447" s="1"/>
      <c r="R3447" s="1"/>
      <c r="S3447" s="1"/>
      <c r="T3447" s="1"/>
      <c r="U3447" s="1"/>
      <c r="V3447" s="9"/>
      <c r="W3447" s="1"/>
      <c r="X3447" s="1"/>
      <c r="Y3447" s="1"/>
      <c r="Z3447" s="1"/>
      <c r="AA3447" s="1"/>
      <c r="AB3447" s="1"/>
      <c r="AC3447" s="65"/>
    </row>
    <row r="3448" spans="2:29" x14ac:dyDescent="0.25">
      <c r="B3448" s="1"/>
      <c r="C3448" s="1"/>
      <c r="D3448" s="1"/>
      <c r="E3448" s="1"/>
      <c r="F3448" s="1"/>
      <c r="G3448" s="1"/>
      <c r="H3448" s="1"/>
      <c r="I3448" s="1"/>
      <c r="J3448" s="9"/>
      <c r="K3448" s="1"/>
      <c r="L3448" s="1"/>
      <c r="M3448" s="1"/>
      <c r="N3448" s="9"/>
      <c r="O3448" s="11"/>
      <c r="P3448" s="1"/>
      <c r="Q3448" s="1"/>
      <c r="R3448" s="1"/>
      <c r="S3448" s="1"/>
      <c r="T3448" s="1"/>
      <c r="U3448" s="1"/>
      <c r="V3448" s="9"/>
      <c r="W3448" s="1"/>
      <c r="X3448" s="1"/>
      <c r="Y3448" s="1"/>
      <c r="Z3448" s="1"/>
      <c r="AA3448" s="1"/>
      <c r="AB3448" s="1"/>
      <c r="AC3448" s="65"/>
    </row>
    <row r="3449" spans="2:29" x14ac:dyDescent="0.25">
      <c r="B3449" s="1"/>
      <c r="C3449" s="1"/>
      <c r="D3449" s="1"/>
      <c r="E3449" s="1"/>
      <c r="F3449" s="1"/>
      <c r="G3449" s="1"/>
      <c r="H3449" s="1"/>
      <c r="I3449" s="1"/>
      <c r="J3449" s="9"/>
      <c r="K3449" s="1"/>
      <c r="L3449" s="1"/>
      <c r="M3449" s="1"/>
      <c r="N3449" s="9"/>
      <c r="O3449" s="11"/>
      <c r="P3449" s="1"/>
      <c r="Q3449" s="1"/>
      <c r="R3449" s="1"/>
      <c r="S3449" s="1"/>
      <c r="T3449" s="1"/>
      <c r="U3449" s="1"/>
      <c r="V3449" s="9"/>
      <c r="W3449" s="1"/>
      <c r="X3449" s="1"/>
      <c r="Y3449" s="1"/>
      <c r="Z3449" s="1"/>
      <c r="AA3449" s="1"/>
      <c r="AB3449" s="1"/>
      <c r="AC3449" s="65"/>
    </row>
    <row r="3450" spans="2:29" x14ac:dyDescent="0.25">
      <c r="B3450" s="1"/>
      <c r="C3450" s="1"/>
      <c r="D3450" s="1"/>
      <c r="E3450" s="1"/>
      <c r="F3450" s="1"/>
      <c r="G3450" s="1"/>
      <c r="H3450" s="1"/>
      <c r="I3450" s="1"/>
      <c r="J3450" s="9"/>
      <c r="K3450" s="1"/>
      <c r="L3450" s="1"/>
      <c r="M3450" s="1"/>
      <c r="N3450" s="9"/>
      <c r="O3450" s="11"/>
      <c r="P3450" s="1"/>
      <c r="Q3450" s="1"/>
      <c r="R3450" s="1"/>
      <c r="S3450" s="1"/>
      <c r="T3450" s="1"/>
      <c r="U3450" s="1"/>
      <c r="V3450" s="9"/>
      <c r="W3450" s="1"/>
      <c r="X3450" s="1"/>
      <c r="Y3450" s="1"/>
      <c r="Z3450" s="1"/>
      <c r="AA3450" s="1"/>
      <c r="AB3450" s="1"/>
      <c r="AC3450" s="65"/>
    </row>
    <row r="3451" spans="2:29" x14ac:dyDescent="0.25">
      <c r="B3451" s="1"/>
      <c r="C3451" s="1"/>
      <c r="D3451" s="1"/>
      <c r="E3451" s="1"/>
      <c r="F3451" s="1"/>
      <c r="G3451" s="1"/>
      <c r="H3451" s="1"/>
      <c r="I3451" s="1"/>
      <c r="J3451" s="9"/>
      <c r="K3451" s="1"/>
      <c r="L3451" s="1"/>
      <c r="M3451" s="1"/>
      <c r="N3451" s="9"/>
      <c r="O3451" s="11"/>
      <c r="P3451" s="1"/>
      <c r="Q3451" s="1"/>
      <c r="R3451" s="1"/>
      <c r="S3451" s="1"/>
      <c r="T3451" s="1"/>
      <c r="U3451" s="1"/>
      <c r="V3451" s="9"/>
      <c r="W3451" s="1"/>
      <c r="X3451" s="1"/>
      <c r="Y3451" s="1"/>
      <c r="Z3451" s="1"/>
      <c r="AA3451" s="1"/>
      <c r="AB3451" s="1"/>
      <c r="AC3451" s="65"/>
    </row>
    <row r="3452" spans="2:29" x14ac:dyDescent="0.25">
      <c r="B3452" s="1"/>
      <c r="C3452" s="1"/>
      <c r="D3452" s="1"/>
      <c r="E3452" s="1"/>
      <c r="F3452" s="1"/>
      <c r="G3452" s="1"/>
      <c r="H3452" s="1"/>
      <c r="I3452" s="1"/>
      <c r="J3452" s="9"/>
      <c r="K3452" s="1"/>
      <c r="L3452" s="1"/>
      <c r="M3452" s="1"/>
      <c r="N3452" s="9"/>
      <c r="O3452" s="11"/>
      <c r="P3452" s="1"/>
      <c r="Q3452" s="1"/>
      <c r="R3452" s="1"/>
      <c r="S3452" s="1"/>
      <c r="T3452" s="1"/>
      <c r="U3452" s="1"/>
      <c r="V3452" s="9"/>
      <c r="W3452" s="1"/>
      <c r="X3452" s="1"/>
      <c r="Y3452" s="1"/>
      <c r="Z3452" s="1"/>
      <c r="AA3452" s="1"/>
      <c r="AB3452" s="1"/>
      <c r="AC3452" s="65"/>
    </row>
    <row r="3453" spans="2:29" x14ac:dyDescent="0.25">
      <c r="B3453" s="1"/>
      <c r="C3453" s="1"/>
      <c r="D3453" s="1"/>
      <c r="E3453" s="1"/>
      <c r="F3453" s="1"/>
      <c r="G3453" s="1"/>
      <c r="H3453" s="1"/>
      <c r="I3453" s="1"/>
      <c r="J3453" s="9"/>
      <c r="K3453" s="1"/>
      <c r="L3453" s="1"/>
      <c r="M3453" s="1"/>
      <c r="N3453" s="9"/>
      <c r="O3453" s="11"/>
      <c r="P3453" s="1"/>
      <c r="Q3453" s="1"/>
      <c r="R3453" s="1"/>
      <c r="S3453" s="1"/>
      <c r="T3453" s="1"/>
      <c r="U3453" s="1"/>
      <c r="V3453" s="9"/>
      <c r="W3453" s="1"/>
      <c r="X3453" s="1"/>
      <c r="Y3453" s="1"/>
      <c r="Z3453" s="1"/>
      <c r="AA3453" s="1"/>
      <c r="AB3453" s="1"/>
      <c r="AC3453" s="65"/>
    </row>
    <row r="3454" spans="2:29" x14ac:dyDescent="0.25">
      <c r="B3454" s="1"/>
      <c r="C3454" s="1"/>
      <c r="D3454" s="1"/>
      <c r="E3454" s="1"/>
      <c r="F3454" s="1"/>
      <c r="G3454" s="1"/>
      <c r="H3454" s="1"/>
      <c r="I3454" s="1"/>
      <c r="J3454" s="9"/>
      <c r="K3454" s="1"/>
      <c r="L3454" s="1"/>
      <c r="M3454" s="1"/>
      <c r="N3454" s="9"/>
      <c r="O3454" s="11"/>
      <c r="P3454" s="1"/>
      <c r="Q3454" s="1"/>
      <c r="R3454" s="1"/>
      <c r="S3454" s="1"/>
      <c r="T3454" s="1"/>
      <c r="U3454" s="1"/>
      <c r="V3454" s="9"/>
      <c r="W3454" s="1"/>
      <c r="X3454" s="1"/>
      <c r="Y3454" s="1"/>
      <c r="Z3454" s="1"/>
      <c r="AA3454" s="1"/>
      <c r="AB3454" s="1"/>
      <c r="AC3454" s="65"/>
    </row>
    <row r="3455" spans="2:29" x14ac:dyDescent="0.25">
      <c r="B3455" s="1"/>
      <c r="C3455" s="1"/>
      <c r="D3455" s="1"/>
      <c r="E3455" s="1"/>
      <c r="F3455" s="1"/>
      <c r="G3455" s="1"/>
      <c r="H3455" s="1"/>
      <c r="I3455" s="1"/>
      <c r="J3455" s="9"/>
      <c r="K3455" s="1"/>
      <c r="L3455" s="1"/>
      <c r="M3455" s="1"/>
      <c r="N3455" s="9"/>
      <c r="O3455" s="11"/>
      <c r="P3455" s="1"/>
      <c r="Q3455" s="1"/>
      <c r="R3455" s="1"/>
      <c r="S3455" s="1"/>
      <c r="T3455" s="1"/>
      <c r="U3455" s="1"/>
      <c r="V3455" s="9"/>
      <c r="W3455" s="1"/>
      <c r="X3455" s="1"/>
      <c r="Y3455" s="1"/>
      <c r="Z3455" s="1"/>
      <c r="AA3455" s="1"/>
      <c r="AB3455" s="1"/>
      <c r="AC3455" s="65"/>
    </row>
    <row r="3456" spans="2:29" x14ac:dyDescent="0.25">
      <c r="B3456" s="1"/>
      <c r="C3456" s="1"/>
      <c r="D3456" s="1"/>
      <c r="E3456" s="1"/>
      <c r="F3456" s="1"/>
      <c r="G3456" s="1"/>
      <c r="H3456" s="1"/>
      <c r="I3456" s="1"/>
      <c r="J3456" s="9"/>
      <c r="K3456" s="1"/>
      <c r="L3456" s="1"/>
      <c r="M3456" s="1"/>
      <c r="N3456" s="9"/>
      <c r="O3456" s="11"/>
      <c r="P3456" s="1"/>
      <c r="Q3456" s="1"/>
      <c r="R3456" s="1"/>
      <c r="S3456" s="1"/>
      <c r="T3456" s="1"/>
      <c r="U3456" s="1"/>
      <c r="V3456" s="9"/>
      <c r="W3456" s="1"/>
      <c r="X3456" s="1"/>
      <c r="Y3456" s="1"/>
      <c r="Z3456" s="1"/>
      <c r="AA3456" s="1"/>
      <c r="AB3456" s="1"/>
      <c r="AC3456" s="65"/>
    </row>
    <row r="3457" spans="2:29" x14ac:dyDescent="0.25">
      <c r="B3457" s="1"/>
      <c r="C3457" s="1"/>
      <c r="D3457" s="1"/>
      <c r="E3457" s="1"/>
      <c r="F3457" s="1"/>
      <c r="G3457" s="1"/>
      <c r="H3457" s="1"/>
      <c r="I3457" s="1"/>
      <c r="J3457" s="9"/>
      <c r="K3457" s="1"/>
      <c r="L3457" s="1"/>
      <c r="M3457" s="1"/>
      <c r="N3457" s="9"/>
      <c r="O3457" s="11"/>
      <c r="P3457" s="1"/>
      <c r="Q3457" s="1"/>
      <c r="R3457" s="1"/>
      <c r="S3457" s="1"/>
      <c r="T3457" s="1"/>
      <c r="U3457" s="1"/>
      <c r="V3457" s="9"/>
      <c r="W3457" s="1"/>
      <c r="X3457" s="1"/>
      <c r="Y3457" s="1"/>
      <c r="Z3457" s="1"/>
      <c r="AA3457" s="1"/>
      <c r="AB3457" s="1"/>
      <c r="AC3457" s="65"/>
    </row>
    <row r="3458" spans="2:29" x14ac:dyDescent="0.25">
      <c r="B3458" s="1"/>
      <c r="C3458" s="1"/>
      <c r="D3458" s="1"/>
      <c r="E3458" s="1"/>
      <c r="F3458" s="1"/>
      <c r="G3458" s="1"/>
      <c r="H3458" s="1"/>
      <c r="I3458" s="1"/>
      <c r="J3458" s="9"/>
      <c r="K3458" s="1"/>
      <c r="L3458" s="1"/>
      <c r="M3458" s="1"/>
      <c r="N3458" s="9"/>
      <c r="O3458" s="11"/>
      <c r="P3458" s="1"/>
      <c r="Q3458" s="1"/>
      <c r="R3458" s="1"/>
      <c r="S3458" s="1"/>
      <c r="T3458" s="1"/>
      <c r="U3458" s="1"/>
      <c r="V3458" s="9"/>
      <c r="W3458" s="1"/>
      <c r="X3458" s="1"/>
      <c r="Y3458" s="1"/>
      <c r="Z3458" s="1"/>
      <c r="AA3458" s="1"/>
      <c r="AB3458" s="1"/>
      <c r="AC3458" s="65"/>
    </row>
    <row r="3459" spans="2:29" x14ac:dyDescent="0.25">
      <c r="B3459" s="1"/>
      <c r="C3459" s="1"/>
      <c r="D3459" s="1"/>
      <c r="E3459" s="1"/>
      <c r="F3459" s="1"/>
      <c r="G3459" s="1"/>
      <c r="H3459" s="1"/>
      <c r="I3459" s="1"/>
      <c r="J3459" s="9"/>
      <c r="K3459" s="1"/>
      <c r="L3459" s="1"/>
      <c r="M3459" s="1"/>
      <c r="N3459" s="9"/>
      <c r="O3459" s="11"/>
      <c r="P3459" s="1"/>
      <c r="Q3459" s="1"/>
      <c r="R3459" s="1"/>
      <c r="S3459" s="1"/>
      <c r="T3459" s="1"/>
      <c r="U3459" s="1"/>
      <c r="V3459" s="9"/>
      <c r="W3459" s="1"/>
      <c r="X3459" s="1"/>
      <c r="Y3459" s="1"/>
      <c r="Z3459" s="1"/>
      <c r="AA3459" s="1"/>
      <c r="AB3459" s="1"/>
      <c r="AC3459" s="65"/>
    </row>
    <row r="3460" spans="2:29" x14ac:dyDescent="0.25">
      <c r="B3460" s="1"/>
      <c r="C3460" s="1"/>
      <c r="D3460" s="1"/>
      <c r="E3460" s="1"/>
      <c r="F3460" s="1"/>
      <c r="G3460" s="1"/>
      <c r="H3460" s="1"/>
      <c r="I3460" s="1"/>
      <c r="J3460" s="9"/>
      <c r="K3460" s="1"/>
      <c r="L3460" s="1"/>
      <c r="M3460" s="1"/>
      <c r="N3460" s="9"/>
      <c r="O3460" s="11"/>
      <c r="P3460" s="1"/>
      <c r="Q3460" s="1"/>
      <c r="R3460" s="1"/>
      <c r="S3460" s="1"/>
      <c r="T3460" s="1"/>
      <c r="U3460" s="1"/>
      <c r="V3460" s="9"/>
      <c r="W3460" s="1"/>
      <c r="X3460" s="1"/>
      <c r="Y3460" s="1"/>
      <c r="Z3460" s="1"/>
      <c r="AA3460" s="1"/>
      <c r="AB3460" s="1"/>
      <c r="AC3460" s="65"/>
    </row>
    <row r="3461" spans="2:29" x14ac:dyDescent="0.25">
      <c r="B3461" s="1"/>
      <c r="C3461" s="1"/>
      <c r="D3461" s="1"/>
      <c r="E3461" s="1"/>
      <c r="F3461" s="1"/>
      <c r="G3461" s="1"/>
      <c r="H3461" s="1"/>
      <c r="I3461" s="1"/>
      <c r="J3461" s="9"/>
      <c r="K3461" s="1"/>
      <c r="L3461" s="1"/>
      <c r="M3461" s="1"/>
      <c r="N3461" s="9"/>
      <c r="O3461" s="11"/>
      <c r="P3461" s="1"/>
      <c r="Q3461" s="1"/>
      <c r="R3461" s="1"/>
      <c r="S3461" s="1"/>
      <c r="T3461" s="1"/>
      <c r="U3461" s="1"/>
      <c r="V3461" s="9"/>
      <c r="W3461" s="1"/>
      <c r="X3461" s="1"/>
      <c r="Y3461" s="1"/>
      <c r="Z3461" s="1"/>
      <c r="AA3461" s="1"/>
      <c r="AB3461" s="1"/>
      <c r="AC3461" s="65"/>
    </row>
    <row r="3462" spans="2:29" x14ac:dyDescent="0.25">
      <c r="B3462" s="1"/>
      <c r="C3462" s="1"/>
      <c r="D3462" s="1"/>
      <c r="E3462" s="1"/>
      <c r="F3462" s="1"/>
      <c r="G3462" s="1"/>
      <c r="H3462" s="1"/>
      <c r="I3462" s="1"/>
      <c r="J3462" s="9"/>
      <c r="K3462" s="1"/>
      <c r="L3462" s="1"/>
      <c r="M3462" s="1"/>
      <c r="N3462" s="9"/>
      <c r="O3462" s="11"/>
      <c r="P3462" s="1"/>
      <c r="Q3462" s="1"/>
      <c r="R3462" s="1"/>
      <c r="S3462" s="1"/>
      <c r="T3462" s="1"/>
      <c r="U3462" s="1"/>
      <c r="V3462" s="9"/>
      <c r="W3462" s="1"/>
      <c r="X3462" s="1"/>
      <c r="Y3462" s="1"/>
      <c r="Z3462" s="1"/>
      <c r="AA3462" s="1"/>
      <c r="AB3462" s="1"/>
      <c r="AC3462" s="65"/>
    </row>
    <row r="3463" spans="2:29" x14ac:dyDescent="0.25">
      <c r="B3463" s="1"/>
      <c r="C3463" s="1"/>
      <c r="D3463" s="1"/>
      <c r="E3463" s="1"/>
      <c r="F3463" s="1"/>
      <c r="G3463" s="1"/>
      <c r="H3463" s="1"/>
      <c r="I3463" s="1"/>
      <c r="J3463" s="9"/>
      <c r="K3463" s="1"/>
      <c r="L3463" s="1"/>
      <c r="M3463" s="1"/>
      <c r="N3463" s="9"/>
      <c r="O3463" s="11"/>
      <c r="P3463" s="1"/>
      <c r="Q3463" s="1"/>
      <c r="R3463" s="1"/>
      <c r="S3463" s="1"/>
      <c r="T3463" s="1"/>
      <c r="U3463" s="1"/>
      <c r="V3463" s="9"/>
      <c r="W3463" s="1"/>
      <c r="X3463" s="1"/>
      <c r="Y3463" s="1"/>
      <c r="Z3463" s="1"/>
      <c r="AA3463" s="1"/>
      <c r="AB3463" s="1"/>
      <c r="AC3463" s="65"/>
    </row>
    <row r="3464" spans="2:29" x14ac:dyDescent="0.25">
      <c r="B3464" s="1"/>
      <c r="C3464" s="1"/>
      <c r="D3464" s="1"/>
      <c r="E3464" s="1"/>
      <c r="F3464" s="1"/>
      <c r="G3464" s="1"/>
      <c r="H3464" s="1"/>
      <c r="I3464" s="1"/>
      <c r="J3464" s="9"/>
      <c r="K3464" s="1"/>
      <c r="L3464" s="1"/>
      <c r="M3464" s="1"/>
      <c r="N3464" s="9"/>
      <c r="O3464" s="11"/>
      <c r="P3464" s="1"/>
      <c r="Q3464" s="1"/>
      <c r="R3464" s="1"/>
      <c r="S3464" s="1"/>
      <c r="T3464" s="1"/>
      <c r="U3464" s="1"/>
      <c r="V3464" s="9"/>
      <c r="W3464" s="1"/>
      <c r="X3464" s="1"/>
      <c r="Y3464" s="1"/>
      <c r="Z3464" s="1"/>
      <c r="AA3464" s="1"/>
      <c r="AB3464" s="1"/>
      <c r="AC3464" s="65"/>
    </row>
    <row r="3465" spans="2:29" x14ac:dyDescent="0.25">
      <c r="B3465" s="1"/>
      <c r="C3465" s="1"/>
      <c r="D3465" s="1"/>
      <c r="E3465" s="1"/>
      <c r="F3465" s="1"/>
      <c r="G3465" s="1"/>
      <c r="H3465" s="1"/>
      <c r="I3465" s="1"/>
      <c r="J3465" s="9"/>
      <c r="K3465" s="1"/>
      <c r="L3465" s="1"/>
      <c r="M3465" s="1"/>
      <c r="N3465" s="9"/>
      <c r="O3465" s="11"/>
      <c r="P3465" s="1"/>
      <c r="Q3465" s="1"/>
      <c r="R3465" s="1"/>
      <c r="S3465" s="1"/>
      <c r="T3465" s="1"/>
      <c r="U3465" s="1"/>
      <c r="V3465" s="9"/>
      <c r="W3465" s="1"/>
      <c r="X3465" s="1"/>
      <c r="Y3465" s="1"/>
      <c r="Z3465" s="1"/>
      <c r="AA3465" s="1"/>
      <c r="AB3465" s="1"/>
      <c r="AC3465" s="65"/>
    </row>
    <row r="3466" spans="2:29" x14ac:dyDescent="0.25">
      <c r="B3466" s="1"/>
      <c r="C3466" s="1"/>
      <c r="D3466" s="1"/>
      <c r="E3466" s="1"/>
      <c r="F3466" s="1"/>
      <c r="G3466" s="1"/>
      <c r="H3466" s="1"/>
      <c r="I3466" s="1"/>
      <c r="J3466" s="9"/>
      <c r="K3466" s="1"/>
      <c r="L3466" s="1"/>
      <c r="M3466" s="1"/>
      <c r="N3466" s="9"/>
      <c r="O3466" s="11"/>
      <c r="P3466" s="1"/>
      <c r="Q3466" s="1"/>
      <c r="R3466" s="1"/>
      <c r="S3466" s="1"/>
      <c r="T3466" s="1"/>
      <c r="U3466" s="1"/>
      <c r="V3466" s="9"/>
      <c r="W3466" s="1"/>
      <c r="X3466" s="1"/>
      <c r="Y3466" s="1"/>
      <c r="Z3466" s="1"/>
      <c r="AA3466" s="1"/>
      <c r="AB3466" s="1"/>
      <c r="AC3466" s="65"/>
    </row>
    <row r="3467" spans="2:29" x14ac:dyDescent="0.25">
      <c r="B3467" s="1"/>
      <c r="C3467" s="1"/>
      <c r="D3467" s="1"/>
      <c r="E3467" s="1"/>
      <c r="F3467" s="1"/>
      <c r="G3467" s="1"/>
      <c r="H3467" s="1"/>
      <c r="I3467" s="1"/>
      <c r="J3467" s="9"/>
      <c r="K3467" s="1"/>
      <c r="L3467" s="1"/>
      <c r="M3467" s="1"/>
      <c r="N3467" s="9"/>
      <c r="O3467" s="11"/>
      <c r="P3467" s="1"/>
      <c r="Q3467" s="1"/>
      <c r="R3467" s="1"/>
      <c r="S3467" s="1"/>
      <c r="T3467" s="1"/>
      <c r="U3467" s="1"/>
      <c r="V3467" s="9"/>
      <c r="W3467" s="1"/>
      <c r="X3467" s="1"/>
      <c r="Y3467" s="1"/>
      <c r="Z3467" s="1"/>
      <c r="AA3467" s="1"/>
      <c r="AB3467" s="1"/>
      <c r="AC3467" s="65"/>
    </row>
    <row r="3468" spans="2:29" x14ac:dyDescent="0.25">
      <c r="B3468" s="1"/>
      <c r="C3468" s="1"/>
      <c r="D3468" s="1"/>
      <c r="E3468" s="1"/>
      <c r="F3468" s="1"/>
      <c r="G3468" s="1"/>
      <c r="H3468" s="1"/>
      <c r="I3468" s="1"/>
      <c r="J3468" s="9"/>
      <c r="K3468" s="1"/>
      <c r="L3468" s="1"/>
      <c r="M3468" s="1"/>
      <c r="N3468" s="9"/>
      <c r="O3468" s="11"/>
      <c r="P3468" s="1"/>
      <c r="Q3468" s="1"/>
      <c r="R3468" s="1"/>
      <c r="S3468" s="1"/>
      <c r="T3468" s="1"/>
      <c r="U3468" s="1"/>
      <c r="V3468" s="9"/>
      <c r="W3468" s="1"/>
      <c r="X3468" s="1"/>
      <c r="Y3468" s="1"/>
      <c r="Z3468" s="1"/>
      <c r="AA3468" s="1"/>
      <c r="AB3468" s="1"/>
      <c r="AC3468" s="65"/>
    </row>
    <row r="3469" spans="2:29" x14ac:dyDescent="0.25">
      <c r="B3469" s="1"/>
      <c r="C3469" s="1"/>
      <c r="D3469" s="1"/>
      <c r="E3469" s="1"/>
      <c r="F3469" s="1"/>
      <c r="G3469" s="1"/>
      <c r="H3469" s="1"/>
      <c r="I3469" s="1"/>
      <c r="J3469" s="9"/>
      <c r="K3469" s="1"/>
      <c r="L3469" s="1"/>
      <c r="M3469" s="1"/>
      <c r="N3469" s="9"/>
      <c r="O3469" s="11"/>
      <c r="P3469" s="1"/>
      <c r="Q3469" s="1"/>
      <c r="R3469" s="1"/>
      <c r="S3469" s="1"/>
      <c r="T3469" s="1"/>
      <c r="U3469" s="1"/>
      <c r="V3469" s="9"/>
      <c r="W3469" s="1"/>
      <c r="X3469" s="1"/>
      <c r="Y3469" s="1"/>
      <c r="Z3469" s="1"/>
      <c r="AA3469" s="1"/>
      <c r="AB3469" s="1"/>
      <c r="AC3469" s="65"/>
    </row>
    <row r="3470" spans="2:29" x14ac:dyDescent="0.25">
      <c r="B3470" s="1"/>
      <c r="C3470" s="1"/>
      <c r="D3470" s="1"/>
      <c r="E3470" s="1"/>
      <c r="F3470" s="1"/>
      <c r="G3470" s="1"/>
      <c r="H3470" s="1"/>
      <c r="I3470" s="1"/>
      <c r="J3470" s="9"/>
      <c r="K3470" s="1"/>
      <c r="L3470" s="1"/>
      <c r="M3470" s="1"/>
      <c r="N3470" s="9"/>
      <c r="O3470" s="11"/>
      <c r="P3470" s="1"/>
      <c r="Q3470" s="1"/>
      <c r="R3470" s="1"/>
      <c r="S3470" s="1"/>
      <c r="T3470" s="1"/>
      <c r="U3470" s="1"/>
      <c r="V3470" s="9"/>
      <c r="W3470" s="1"/>
      <c r="X3470" s="1"/>
      <c r="Y3470" s="1"/>
      <c r="Z3470" s="1"/>
      <c r="AA3470" s="1"/>
      <c r="AB3470" s="1"/>
      <c r="AC3470" s="65"/>
    </row>
    <row r="3471" spans="2:29" x14ac:dyDescent="0.25">
      <c r="B3471" s="1"/>
      <c r="C3471" s="1"/>
      <c r="D3471" s="1"/>
      <c r="E3471" s="1"/>
      <c r="F3471" s="1"/>
      <c r="G3471" s="1"/>
      <c r="H3471" s="1"/>
      <c r="I3471" s="1"/>
      <c r="J3471" s="9"/>
      <c r="K3471" s="1"/>
      <c r="L3471" s="1"/>
      <c r="M3471" s="1"/>
      <c r="N3471" s="9"/>
      <c r="O3471" s="11"/>
      <c r="P3471" s="1"/>
      <c r="Q3471" s="1"/>
      <c r="R3471" s="1"/>
      <c r="S3471" s="1"/>
      <c r="T3471" s="1"/>
      <c r="U3471" s="1"/>
      <c r="V3471" s="9"/>
      <c r="W3471" s="1"/>
      <c r="X3471" s="1"/>
      <c r="Y3471" s="1"/>
      <c r="Z3471" s="1"/>
      <c r="AA3471" s="1"/>
      <c r="AB3471" s="1"/>
      <c r="AC3471" s="65"/>
    </row>
    <row r="3472" spans="2:29" x14ac:dyDescent="0.25">
      <c r="B3472" s="1"/>
      <c r="C3472" s="1"/>
      <c r="D3472" s="1"/>
      <c r="E3472" s="1"/>
      <c r="F3472" s="1"/>
      <c r="G3472" s="1"/>
      <c r="H3472" s="1"/>
      <c r="I3472" s="1"/>
      <c r="J3472" s="9"/>
      <c r="K3472" s="1"/>
      <c r="L3472" s="1"/>
      <c r="M3472" s="1"/>
      <c r="N3472" s="9"/>
      <c r="O3472" s="11"/>
      <c r="P3472" s="1"/>
      <c r="Q3472" s="1"/>
      <c r="R3472" s="1"/>
      <c r="S3472" s="1"/>
      <c r="T3472" s="1"/>
      <c r="U3472" s="1"/>
      <c r="V3472" s="9"/>
      <c r="W3472" s="1"/>
      <c r="X3472" s="1"/>
      <c r="Y3472" s="1"/>
      <c r="Z3472" s="1"/>
      <c r="AA3472" s="1"/>
      <c r="AB3472" s="1"/>
      <c r="AC3472" s="65"/>
    </row>
    <row r="3473" spans="2:29" x14ac:dyDescent="0.25">
      <c r="B3473" s="1"/>
      <c r="C3473" s="1"/>
      <c r="D3473" s="1"/>
      <c r="E3473" s="1"/>
      <c r="F3473" s="1"/>
      <c r="G3473" s="1"/>
      <c r="H3473" s="1"/>
      <c r="I3473" s="1"/>
      <c r="J3473" s="9"/>
      <c r="K3473" s="1"/>
      <c r="L3473" s="1"/>
      <c r="M3473" s="1"/>
      <c r="N3473" s="9"/>
      <c r="O3473" s="11"/>
      <c r="P3473" s="1"/>
      <c r="Q3473" s="1"/>
      <c r="R3473" s="1"/>
      <c r="S3473" s="1"/>
      <c r="T3473" s="1"/>
      <c r="U3473" s="1"/>
      <c r="V3473" s="9"/>
      <c r="W3473" s="1"/>
      <c r="X3473" s="1"/>
      <c r="Y3473" s="1"/>
      <c r="Z3473" s="1"/>
      <c r="AA3473" s="1"/>
      <c r="AB3473" s="1"/>
      <c r="AC3473" s="65"/>
    </row>
    <row r="3474" spans="2:29" x14ac:dyDescent="0.25">
      <c r="B3474" s="1"/>
      <c r="C3474" s="1"/>
      <c r="D3474" s="1"/>
      <c r="E3474" s="1"/>
      <c r="F3474" s="1"/>
      <c r="G3474" s="1"/>
      <c r="H3474" s="1"/>
      <c r="I3474" s="1"/>
      <c r="J3474" s="9"/>
      <c r="K3474" s="1"/>
      <c r="L3474" s="1"/>
      <c r="M3474" s="1"/>
      <c r="N3474" s="9"/>
      <c r="O3474" s="11"/>
      <c r="P3474" s="1"/>
      <c r="Q3474" s="1"/>
      <c r="R3474" s="1"/>
      <c r="S3474" s="1"/>
      <c r="T3474" s="1"/>
      <c r="U3474" s="1"/>
      <c r="V3474" s="9"/>
      <c r="W3474" s="1"/>
      <c r="X3474" s="1"/>
      <c r="Y3474" s="1"/>
      <c r="Z3474" s="1"/>
      <c r="AA3474" s="1"/>
      <c r="AB3474" s="1"/>
      <c r="AC3474" s="65"/>
    </row>
    <row r="3475" spans="2:29" x14ac:dyDescent="0.25">
      <c r="B3475" s="1"/>
      <c r="C3475" s="1"/>
      <c r="D3475" s="1"/>
      <c r="E3475" s="1"/>
      <c r="F3475" s="1"/>
      <c r="G3475" s="1"/>
      <c r="H3475" s="1"/>
      <c r="I3475" s="1"/>
      <c r="J3475" s="9"/>
      <c r="K3475" s="1"/>
      <c r="L3475" s="1"/>
      <c r="M3475" s="1"/>
      <c r="N3475" s="9"/>
      <c r="O3475" s="11"/>
      <c r="P3475" s="1"/>
      <c r="Q3475" s="1"/>
      <c r="R3475" s="1"/>
      <c r="S3475" s="1"/>
      <c r="T3475" s="1"/>
      <c r="U3475" s="1"/>
      <c r="V3475" s="9"/>
      <c r="W3475" s="1"/>
      <c r="X3475" s="1"/>
      <c r="Y3475" s="1"/>
      <c r="Z3475" s="1"/>
      <c r="AA3475" s="1"/>
      <c r="AB3475" s="1"/>
      <c r="AC3475" s="65"/>
    </row>
    <row r="3476" spans="2:29" x14ac:dyDescent="0.25">
      <c r="B3476" s="1"/>
      <c r="C3476" s="1"/>
      <c r="D3476" s="1"/>
      <c r="E3476" s="1"/>
      <c r="F3476" s="1"/>
      <c r="G3476" s="1"/>
      <c r="H3476" s="1"/>
      <c r="I3476" s="1"/>
      <c r="J3476" s="9"/>
      <c r="K3476" s="1"/>
      <c r="L3476" s="1"/>
      <c r="M3476" s="1"/>
      <c r="N3476" s="9"/>
      <c r="O3476" s="11"/>
      <c r="P3476" s="1"/>
      <c r="Q3476" s="1"/>
      <c r="R3476" s="1"/>
      <c r="S3476" s="1"/>
      <c r="T3476" s="1"/>
      <c r="U3476" s="1"/>
      <c r="V3476" s="9"/>
      <c r="W3476" s="1"/>
      <c r="X3476" s="1"/>
      <c r="Y3476" s="1"/>
      <c r="Z3476" s="1"/>
      <c r="AA3476" s="1"/>
      <c r="AB3476" s="1"/>
      <c r="AC3476" s="65"/>
    </row>
    <row r="3477" spans="2:29" x14ac:dyDescent="0.25">
      <c r="B3477" s="1"/>
      <c r="C3477" s="1"/>
      <c r="D3477" s="1"/>
      <c r="E3477" s="1"/>
      <c r="F3477" s="1"/>
      <c r="G3477" s="1"/>
      <c r="H3477" s="1"/>
      <c r="I3477" s="1"/>
      <c r="J3477" s="9"/>
      <c r="K3477" s="1"/>
      <c r="L3477" s="1"/>
      <c r="M3477" s="1"/>
      <c r="N3477" s="9"/>
      <c r="O3477" s="11"/>
      <c r="P3477" s="1"/>
      <c r="Q3477" s="1"/>
      <c r="R3477" s="1"/>
      <c r="S3477" s="1"/>
      <c r="T3477" s="1"/>
      <c r="U3477" s="1"/>
      <c r="V3477" s="9"/>
      <c r="W3477" s="1"/>
      <c r="X3477" s="1"/>
      <c r="Y3477" s="1"/>
      <c r="Z3477" s="1"/>
      <c r="AA3477" s="1"/>
      <c r="AB3477" s="1"/>
      <c r="AC3477" s="65"/>
    </row>
    <row r="3478" spans="2:29" x14ac:dyDescent="0.25">
      <c r="B3478" s="1"/>
      <c r="C3478" s="1"/>
      <c r="D3478" s="1"/>
      <c r="E3478" s="1"/>
      <c r="F3478" s="1"/>
      <c r="G3478" s="1"/>
      <c r="H3478" s="1"/>
      <c r="I3478" s="1"/>
      <c r="J3478" s="9"/>
      <c r="K3478" s="1"/>
      <c r="L3478" s="1"/>
      <c r="M3478" s="1"/>
      <c r="N3478" s="9"/>
      <c r="O3478" s="11"/>
      <c r="P3478" s="1"/>
      <c r="Q3478" s="1"/>
      <c r="R3478" s="1"/>
      <c r="S3478" s="1"/>
      <c r="T3478" s="1"/>
      <c r="U3478" s="1"/>
      <c r="V3478" s="9"/>
      <c r="W3478" s="1"/>
      <c r="X3478" s="1"/>
      <c r="Y3478" s="1"/>
      <c r="Z3478" s="1"/>
      <c r="AA3478" s="1"/>
      <c r="AB3478" s="1"/>
      <c r="AC3478" s="65"/>
    </row>
    <row r="3479" spans="2:29" x14ac:dyDescent="0.25">
      <c r="B3479" s="1"/>
      <c r="C3479" s="1"/>
      <c r="D3479" s="1"/>
      <c r="E3479" s="1"/>
      <c r="F3479" s="1"/>
      <c r="G3479" s="1"/>
      <c r="H3479" s="1"/>
      <c r="I3479" s="1"/>
      <c r="J3479" s="9"/>
      <c r="K3479" s="1"/>
      <c r="L3479" s="1"/>
      <c r="M3479" s="1"/>
      <c r="N3479" s="9"/>
      <c r="O3479" s="11"/>
      <c r="P3479" s="1"/>
      <c r="Q3479" s="1"/>
      <c r="R3479" s="1"/>
      <c r="S3479" s="1"/>
      <c r="T3479" s="1"/>
      <c r="U3479" s="1"/>
      <c r="V3479" s="9"/>
      <c r="W3479" s="1"/>
      <c r="X3479" s="1"/>
      <c r="Y3479" s="1"/>
      <c r="Z3479" s="1"/>
      <c r="AA3479" s="1"/>
      <c r="AB3479" s="1"/>
      <c r="AC3479" s="65"/>
    </row>
    <row r="3480" spans="2:29" x14ac:dyDescent="0.25">
      <c r="B3480" s="1"/>
      <c r="C3480" s="1"/>
      <c r="D3480" s="1"/>
      <c r="E3480" s="1"/>
      <c r="F3480" s="1"/>
      <c r="G3480" s="1"/>
      <c r="H3480" s="1"/>
      <c r="I3480" s="1"/>
      <c r="J3480" s="9"/>
      <c r="K3480" s="1"/>
      <c r="L3480" s="1"/>
      <c r="M3480" s="1"/>
      <c r="N3480" s="9"/>
      <c r="O3480" s="11"/>
      <c r="P3480" s="1"/>
      <c r="Q3480" s="1"/>
      <c r="R3480" s="1"/>
      <c r="S3480" s="1"/>
      <c r="T3480" s="1"/>
      <c r="U3480" s="1"/>
      <c r="V3480" s="9"/>
      <c r="W3480" s="1"/>
      <c r="X3480" s="1"/>
      <c r="Y3480" s="1"/>
      <c r="Z3480" s="1"/>
      <c r="AA3480" s="1"/>
      <c r="AB3480" s="1"/>
      <c r="AC3480" s="65"/>
    </row>
    <row r="3481" spans="2:29" x14ac:dyDescent="0.25">
      <c r="B3481" s="1"/>
      <c r="C3481" s="1"/>
      <c r="D3481" s="1"/>
      <c r="E3481" s="1"/>
      <c r="F3481" s="1"/>
      <c r="G3481" s="1"/>
      <c r="H3481" s="1"/>
      <c r="I3481" s="1"/>
      <c r="J3481" s="9"/>
      <c r="K3481" s="1"/>
      <c r="L3481" s="1"/>
      <c r="M3481" s="1"/>
      <c r="N3481" s="9"/>
      <c r="O3481" s="11"/>
      <c r="P3481" s="1"/>
      <c r="Q3481" s="1"/>
      <c r="R3481" s="1"/>
      <c r="S3481" s="1"/>
      <c r="T3481" s="1"/>
      <c r="U3481" s="1"/>
      <c r="V3481" s="9"/>
      <c r="W3481" s="1"/>
      <c r="X3481" s="1"/>
      <c r="Y3481" s="1"/>
      <c r="Z3481" s="1"/>
      <c r="AA3481" s="1"/>
      <c r="AB3481" s="1"/>
      <c r="AC3481" s="65"/>
    </row>
    <row r="3482" spans="2:29" x14ac:dyDescent="0.25">
      <c r="B3482" s="1"/>
      <c r="C3482" s="1"/>
      <c r="D3482" s="1"/>
      <c r="E3482" s="1"/>
      <c r="F3482" s="1"/>
      <c r="G3482" s="1"/>
      <c r="H3482" s="1"/>
      <c r="I3482" s="1"/>
      <c r="J3482" s="9"/>
      <c r="K3482" s="1"/>
      <c r="L3482" s="1"/>
      <c r="M3482" s="1"/>
      <c r="N3482" s="9"/>
      <c r="O3482" s="11"/>
      <c r="P3482" s="1"/>
      <c r="Q3482" s="1"/>
      <c r="R3482" s="1"/>
      <c r="S3482" s="1"/>
      <c r="T3482" s="1"/>
      <c r="U3482" s="1"/>
      <c r="V3482" s="9"/>
      <c r="W3482" s="1"/>
      <c r="X3482" s="1"/>
      <c r="Y3482" s="1"/>
      <c r="Z3482" s="1"/>
      <c r="AA3482" s="1"/>
      <c r="AB3482" s="1"/>
      <c r="AC3482" s="65"/>
    </row>
    <row r="3483" spans="2:29" x14ac:dyDescent="0.25">
      <c r="B3483" s="1"/>
      <c r="C3483" s="1"/>
      <c r="D3483" s="1"/>
      <c r="E3483" s="1"/>
      <c r="F3483" s="1"/>
      <c r="G3483" s="1"/>
      <c r="H3483" s="1"/>
      <c r="I3483" s="1"/>
      <c r="J3483" s="9"/>
      <c r="K3483" s="1"/>
      <c r="L3483" s="1"/>
      <c r="M3483" s="1"/>
      <c r="N3483" s="9"/>
      <c r="O3483" s="11"/>
      <c r="P3483" s="1"/>
      <c r="Q3483" s="1"/>
      <c r="R3483" s="1"/>
      <c r="S3483" s="1"/>
      <c r="T3483" s="1"/>
      <c r="U3483" s="1"/>
      <c r="V3483" s="9"/>
      <c r="W3483" s="1"/>
      <c r="X3483" s="1"/>
      <c r="Y3483" s="1"/>
      <c r="Z3483" s="1"/>
      <c r="AA3483" s="1"/>
      <c r="AB3483" s="1"/>
      <c r="AC3483" s="65"/>
    </row>
    <row r="3484" spans="2:29" x14ac:dyDescent="0.25">
      <c r="B3484" s="1"/>
      <c r="C3484" s="1"/>
      <c r="D3484" s="1"/>
      <c r="E3484" s="1"/>
      <c r="F3484" s="1"/>
      <c r="G3484" s="1"/>
      <c r="H3484" s="1"/>
      <c r="I3484" s="1"/>
      <c r="J3484" s="9"/>
      <c r="K3484" s="1"/>
      <c r="L3484" s="1"/>
      <c r="M3484" s="1"/>
      <c r="N3484" s="9"/>
      <c r="O3484" s="11"/>
      <c r="P3484" s="1"/>
      <c r="Q3484" s="1"/>
      <c r="R3484" s="1"/>
      <c r="S3484" s="1"/>
      <c r="T3484" s="1"/>
      <c r="U3484" s="1"/>
      <c r="V3484" s="9"/>
      <c r="W3484" s="1"/>
      <c r="X3484" s="1"/>
      <c r="Y3484" s="1"/>
      <c r="Z3484" s="1"/>
      <c r="AA3484" s="1"/>
      <c r="AB3484" s="1"/>
      <c r="AC3484" s="65"/>
    </row>
    <row r="3485" spans="2:29" x14ac:dyDescent="0.25">
      <c r="B3485" s="1"/>
      <c r="C3485" s="1"/>
      <c r="D3485" s="1"/>
      <c r="E3485" s="1"/>
      <c r="F3485" s="1"/>
      <c r="G3485" s="1"/>
      <c r="H3485" s="1"/>
      <c r="I3485" s="1"/>
      <c r="J3485" s="9"/>
      <c r="K3485" s="1"/>
      <c r="L3485" s="1"/>
      <c r="M3485" s="1"/>
      <c r="N3485" s="9"/>
      <c r="O3485" s="11"/>
      <c r="P3485" s="1"/>
      <c r="Q3485" s="1"/>
      <c r="R3485" s="1"/>
      <c r="S3485" s="1"/>
      <c r="T3485" s="1"/>
      <c r="U3485" s="1"/>
      <c r="V3485" s="9"/>
      <c r="W3485" s="1"/>
      <c r="X3485" s="1"/>
      <c r="Y3485" s="1"/>
      <c r="Z3485" s="1"/>
      <c r="AA3485" s="1"/>
      <c r="AB3485" s="1"/>
      <c r="AC3485" s="65"/>
    </row>
    <row r="3486" spans="2:29" x14ac:dyDescent="0.25">
      <c r="B3486" s="1"/>
      <c r="C3486" s="1"/>
      <c r="D3486" s="1"/>
      <c r="E3486" s="1"/>
      <c r="F3486" s="1"/>
      <c r="G3486" s="1"/>
      <c r="H3486" s="1"/>
      <c r="I3486" s="1"/>
      <c r="J3486" s="9"/>
      <c r="K3486" s="1"/>
      <c r="L3486" s="1"/>
      <c r="M3486" s="1"/>
      <c r="N3486" s="9"/>
      <c r="O3486" s="11"/>
      <c r="P3486" s="1"/>
      <c r="Q3486" s="1"/>
      <c r="R3486" s="1"/>
      <c r="S3486" s="1"/>
      <c r="T3486" s="1"/>
      <c r="U3486" s="1"/>
      <c r="V3486" s="9"/>
      <c r="W3486" s="1"/>
      <c r="X3486" s="1"/>
      <c r="Y3486" s="1"/>
      <c r="Z3486" s="1"/>
      <c r="AA3486" s="1"/>
      <c r="AB3486" s="1"/>
      <c r="AC3486" s="65"/>
    </row>
    <row r="3487" spans="2:29" x14ac:dyDescent="0.25">
      <c r="B3487" s="1"/>
      <c r="C3487" s="1"/>
      <c r="D3487" s="1"/>
      <c r="E3487" s="1"/>
      <c r="F3487" s="1"/>
      <c r="G3487" s="1"/>
      <c r="H3487" s="1"/>
      <c r="I3487" s="1"/>
      <c r="J3487" s="9"/>
      <c r="K3487" s="1"/>
      <c r="L3487" s="1"/>
      <c r="M3487" s="1"/>
      <c r="N3487" s="9"/>
      <c r="O3487" s="11"/>
      <c r="P3487" s="1"/>
      <c r="Q3487" s="1"/>
      <c r="R3487" s="1"/>
      <c r="S3487" s="1"/>
      <c r="T3487" s="1"/>
      <c r="U3487" s="1"/>
      <c r="V3487" s="9"/>
      <c r="W3487" s="1"/>
      <c r="X3487" s="1"/>
      <c r="Y3487" s="1"/>
      <c r="Z3487" s="1"/>
      <c r="AA3487" s="1"/>
      <c r="AB3487" s="1"/>
      <c r="AC3487" s="65"/>
    </row>
    <row r="3488" spans="2:29" x14ac:dyDescent="0.25">
      <c r="B3488" s="1"/>
      <c r="C3488" s="1"/>
      <c r="D3488" s="1"/>
      <c r="E3488" s="1"/>
      <c r="F3488" s="1"/>
      <c r="G3488" s="1"/>
      <c r="H3488" s="1"/>
      <c r="I3488" s="1"/>
      <c r="J3488" s="9"/>
      <c r="K3488" s="1"/>
      <c r="L3488" s="1"/>
      <c r="M3488" s="1"/>
      <c r="N3488" s="9"/>
      <c r="O3488" s="11"/>
      <c r="P3488" s="1"/>
      <c r="Q3488" s="1"/>
      <c r="R3488" s="1"/>
      <c r="S3488" s="1"/>
      <c r="T3488" s="1"/>
      <c r="U3488" s="1"/>
      <c r="V3488" s="9"/>
      <c r="W3488" s="1"/>
      <c r="X3488" s="1"/>
      <c r="Y3488" s="1"/>
      <c r="Z3488" s="1"/>
      <c r="AA3488" s="1"/>
      <c r="AB3488" s="1"/>
      <c r="AC3488" s="65"/>
    </row>
    <row r="3489" spans="2:29" x14ac:dyDescent="0.25">
      <c r="B3489" s="1"/>
      <c r="C3489" s="1"/>
      <c r="D3489" s="1"/>
      <c r="E3489" s="1"/>
      <c r="F3489" s="1"/>
      <c r="G3489" s="1"/>
      <c r="H3489" s="1"/>
      <c r="I3489" s="1"/>
      <c r="J3489" s="9"/>
      <c r="K3489" s="1"/>
      <c r="L3489" s="1"/>
      <c r="M3489" s="1"/>
      <c r="N3489" s="9"/>
      <c r="O3489" s="11"/>
      <c r="P3489" s="1"/>
      <c r="Q3489" s="1"/>
      <c r="R3489" s="1"/>
      <c r="S3489" s="1"/>
      <c r="T3489" s="1"/>
      <c r="U3489" s="1"/>
      <c r="V3489" s="9"/>
      <c r="W3489" s="1"/>
      <c r="X3489" s="1"/>
      <c r="Y3489" s="1"/>
      <c r="Z3489" s="1"/>
      <c r="AA3489" s="1"/>
      <c r="AB3489" s="1"/>
      <c r="AC3489" s="65"/>
    </row>
    <row r="3490" spans="2:29" x14ac:dyDescent="0.25">
      <c r="B3490" s="1"/>
      <c r="C3490" s="1"/>
      <c r="D3490" s="1"/>
      <c r="E3490" s="1"/>
      <c r="F3490" s="1"/>
      <c r="G3490" s="1"/>
      <c r="H3490" s="1"/>
      <c r="I3490" s="1"/>
      <c r="J3490" s="9"/>
      <c r="K3490" s="1"/>
      <c r="L3490" s="1"/>
      <c r="M3490" s="1"/>
      <c r="N3490" s="9"/>
      <c r="O3490" s="11"/>
      <c r="P3490" s="1"/>
      <c r="Q3490" s="1"/>
      <c r="R3490" s="1"/>
      <c r="S3490" s="1"/>
      <c r="T3490" s="1"/>
      <c r="U3490" s="1"/>
      <c r="V3490" s="9"/>
      <c r="W3490" s="1"/>
      <c r="X3490" s="1"/>
      <c r="Y3490" s="1"/>
      <c r="Z3490" s="1"/>
      <c r="AA3490" s="1"/>
      <c r="AB3490" s="1"/>
      <c r="AC3490" s="65"/>
    </row>
    <row r="3491" spans="2:29" x14ac:dyDescent="0.25">
      <c r="B3491" s="1"/>
      <c r="C3491" s="1"/>
      <c r="D3491" s="1"/>
      <c r="E3491" s="1"/>
      <c r="F3491" s="1"/>
      <c r="G3491" s="1"/>
      <c r="H3491" s="1"/>
      <c r="I3491" s="1"/>
      <c r="J3491" s="9"/>
      <c r="K3491" s="1"/>
      <c r="L3491" s="1"/>
      <c r="M3491" s="1"/>
      <c r="N3491" s="9"/>
      <c r="O3491" s="11"/>
      <c r="P3491" s="1"/>
      <c r="Q3491" s="1"/>
      <c r="R3491" s="1"/>
      <c r="S3491" s="1"/>
      <c r="T3491" s="1"/>
      <c r="U3491" s="1"/>
      <c r="V3491" s="9"/>
      <c r="W3491" s="1"/>
      <c r="X3491" s="1"/>
      <c r="Y3491" s="1"/>
      <c r="Z3491" s="1"/>
      <c r="AA3491" s="1"/>
      <c r="AB3491" s="1"/>
      <c r="AC3491" s="65"/>
    </row>
    <row r="3492" spans="2:29" x14ac:dyDescent="0.25">
      <c r="B3492" s="1"/>
      <c r="C3492" s="1"/>
      <c r="D3492" s="1"/>
      <c r="E3492" s="1"/>
      <c r="F3492" s="1"/>
      <c r="G3492" s="1"/>
      <c r="H3492" s="1"/>
      <c r="I3492" s="1"/>
      <c r="J3492" s="9"/>
      <c r="K3492" s="1"/>
      <c r="L3492" s="1"/>
      <c r="M3492" s="1"/>
      <c r="N3492" s="9"/>
      <c r="O3492" s="11"/>
      <c r="P3492" s="1"/>
      <c r="Q3492" s="1"/>
      <c r="R3492" s="1"/>
      <c r="S3492" s="1"/>
      <c r="T3492" s="1"/>
      <c r="U3492" s="1"/>
      <c r="V3492" s="9"/>
      <c r="W3492" s="1"/>
      <c r="X3492" s="1"/>
      <c r="Y3492" s="1"/>
      <c r="Z3492" s="1"/>
      <c r="AA3492" s="1"/>
      <c r="AB3492" s="1"/>
      <c r="AC3492" s="65"/>
    </row>
    <row r="3493" spans="2:29" x14ac:dyDescent="0.25">
      <c r="B3493" s="1"/>
      <c r="C3493" s="1"/>
      <c r="D3493" s="1"/>
      <c r="E3493" s="1"/>
      <c r="F3493" s="1"/>
      <c r="G3493" s="1"/>
      <c r="H3493" s="1"/>
      <c r="I3493" s="1"/>
      <c r="J3493" s="9"/>
      <c r="K3493" s="1"/>
      <c r="L3493" s="1"/>
      <c r="M3493" s="1"/>
      <c r="N3493" s="9"/>
      <c r="O3493" s="11"/>
      <c r="P3493" s="1"/>
      <c r="Q3493" s="1"/>
      <c r="R3493" s="1"/>
      <c r="S3493" s="1"/>
      <c r="T3493" s="1"/>
      <c r="U3493" s="1"/>
      <c r="V3493" s="9"/>
      <c r="W3493" s="1"/>
      <c r="X3493" s="1"/>
      <c r="Y3493" s="1"/>
      <c r="Z3493" s="1"/>
      <c r="AA3493" s="1"/>
      <c r="AB3493" s="1"/>
      <c r="AC3493" s="65"/>
    </row>
    <row r="3494" spans="2:29" x14ac:dyDescent="0.25">
      <c r="B3494" s="1"/>
      <c r="C3494" s="1"/>
      <c r="D3494" s="1"/>
      <c r="E3494" s="1"/>
      <c r="F3494" s="1"/>
      <c r="G3494" s="1"/>
      <c r="H3494" s="1"/>
      <c r="I3494" s="1"/>
      <c r="J3494" s="9"/>
      <c r="K3494" s="1"/>
      <c r="L3494" s="1"/>
      <c r="M3494" s="1"/>
      <c r="N3494" s="9"/>
      <c r="O3494" s="11"/>
      <c r="P3494" s="1"/>
      <c r="Q3494" s="1"/>
      <c r="R3494" s="1"/>
      <c r="S3494" s="1"/>
      <c r="T3494" s="1"/>
      <c r="U3494" s="1"/>
      <c r="V3494" s="9"/>
      <c r="W3494" s="1"/>
      <c r="X3494" s="1"/>
      <c r="Y3494" s="1"/>
      <c r="Z3494" s="1"/>
      <c r="AA3494" s="1"/>
      <c r="AB3494" s="1"/>
      <c r="AC3494" s="65"/>
    </row>
    <row r="3495" spans="2:29" x14ac:dyDescent="0.25">
      <c r="B3495" s="1"/>
      <c r="C3495" s="1"/>
      <c r="D3495" s="1"/>
      <c r="E3495" s="1"/>
      <c r="F3495" s="1"/>
      <c r="G3495" s="1"/>
      <c r="H3495" s="1"/>
      <c r="I3495" s="1"/>
      <c r="J3495" s="9"/>
      <c r="K3495" s="1"/>
      <c r="L3495" s="1"/>
      <c r="M3495" s="1"/>
      <c r="N3495" s="9"/>
      <c r="O3495" s="11"/>
      <c r="P3495" s="1"/>
      <c r="Q3495" s="1"/>
      <c r="R3495" s="1"/>
      <c r="S3495" s="1"/>
      <c r="T3495" s="1"/>
      <c r="U3495" s="1"/>
      <c r="V3495" s="9"/>
      <c r="W3495" s="1"/>
      <c r="X3495" s="1"/>
      <c r="Y3495" s="1"/>
      <c r="Z3495" s="1"/>
      <c r="AA3495" s="1"/>
      <c r="AB3495" s="1"/>
      <c r="AC3495" s="65"/>
    </row>
    <row r="3496" spans="2:29" x14ac:dyDescent="0.25">
      <c r="B3496" s="1"/>
      <c r="C3496" s="1"/>
      <c r="D3496" s="1"/>
      <c r="E3496" s="1"/>
      <c r="F3496" s="1"/>
      <c r="G3496" s="1"/>
      <c r="H3496" s="1"/>
      <c r="I3496" s="1"/>
      <c r="J3496" s="9"/>
      <c r="K3496" s="1"/>
      <c r="L3496" s="1"/>
      <c r="M3496" s="1"/>
      <c r="N3496" s="9"/>
      <c r="O3496" s="11"/>
      <c r="P3496" s="1"/>
      <c r="Q3496" s="1"/>
      <c r="R3496" s="1"/>
      <c r="S3496" s="1"/>
      <c r="T3496" s="1"/>
      <c r="U3496" s="1"/>
      <c r="V3496" s="9"/>
      <c r="W3496" s="1"/>
      <c r="X3496" s="1"/>
      <c r="Y3496" s="1"/>
      <c r="Z3496" s="1"/>
      <c r="AA3496" s="1"/>
      <c r="AB3496" s="1"/>
      <c r="AC3496" s="65"/>
    </row>
    <row r="3497" spans="2:29" x14ac:dyDescent="0.25">
      <c r="B3497" s="1"/>
      <c r="C3497" s="1"/>
      <c r="D3497" s="1"/>
      <c r="E3497" s="1"/>
      <c r="F3497" s="1"/>
      <c r="G3497" s="1"/>
      <c r="H3497" s="1"/>
      <c r="I3497" s="1"/>
      <c r="J3497" s="9"/>
      <c r="K3497" s="1"/>
      <c r="L3497" s="1"/>
      <c r="M3497" s="1"/>
      <c r="N3497" s="9"/>
      <c r="O3497" s="11"/>
      <c r="P3497" s="1"/>
      <c r="Q3497" s="1"/>
      <c r="R3497" s="1"/>
      <c r="S3497" s="1"/>
      <c r="T3497" s="1"/>
      <c r="U3497" s="1"/>
      <c r="V3497" s="9"/>
      <c r="W3497" s="1"/>
      <c r="X3497" s="1"/>
      <c r="Y3497" s="1"/>
      <c r="Z3497" s="1"/>
      <c r="AA3497" s="1"/>
      <c r="AB3497" s="1"/>
      <c r="AC3497" s="65"/>
    </row>
    <row r="3498" spans="2:29" x14ac:dyDescent="0.25">
      <c r="B3498" s="1"/>
      <c r="C3498" s="1"/>
      <c r="D3498" s="1"/>
      <c r="E3498" s="1"/>
      <c r="F3498" s="1"/>
      <c r="G3498" s="1"/>
      <c r="H3498" s="1"/>
      <c r="I3498" s="1"/>
      <c r="J3498" s="9"/>
      <c r="K3498" s="1"/>
      <c r="L3498" s="1"/>
      <c r="M3498" s="1"/>
      <c r="N3498" s="9"/>
      <c r="O3498" s="11"/>
      <c r="P3498" s="1"/>
      <c r="Q3498" s="1"/>
      <c r="R3498" s="1"/>
      <c r="S3498" s="1"/>
      <c r="T3498" s="1"/>
      <c r="U3498" s="1"/>
      <c r="V3498" s="9"/>
      <c r="W3498" s="1"/>
      <c r="X3498" s="1"/>
      <c r="Y3498" s="1"/>
      <c r="Z3498" s="1"/>
      <c r="AA3498" s="1"/>
      <c r="AB3498" s="1"/>
      <c r="AC3498" s="65"/>
    </row>
    <row r="3499" spans="2:29" x14ac:dyDescent="0.25">
      <c r="B3499" s="1"/>
      <c r="C3499" s="1"/>
      <c r="D3499" s="1"/>
      <c r="E3499" s="1"/>
      <c r="F3499" s="1"/>
      <c r="G3499" s="1"/>
      <c r="H3499" s="1"/>
      <c r="I3499" s="1"/>
      <c r="J3499" s="9"/>
      <c r="K3499" s="1"/>
      <c r="L3499" s="1"/>
      <c r="M3499" s="1"/>
      <c r="N3499" s="9"/>
      <c r="O3499" s="11"/>
      <c r="P3499" s="1"/>
      <c r="Q3499" s="1"/>
      <c r="R3499" s="1"/>
      <c r="S3499" s="1"/>
      <c r="T3499" s="1"/>
      <c r="U3499" s="1"/>
      <c r="V3499" s="9"/>
      <c r="W3499" s="1"/>
      <c r="X3499" s="1"/>
      <c r="Y3499" s="1"/>
      <c r="Z3499" s="1"/>
      <c r="AA3499" s="1"/>
      <c r="AB3499" s="1"/>
      <c r="AC3499" s="65"/>
    </row>
    <row r="3500" spans="2:29" x14ac:dyDescent="0.25">
      <c r="B3500" s="1"/>
      <c r="C3500" s="1"/>
      <c r="D3500" s="1"/>
      <c r="E3500" s="1"/>
      <c r="F3500" s="1"/>
      <c r="G3500" s="1"/>
      <c r="H3500" s="1"/>
      <c r="I3500" s="1"/>
      <c r="J3500" s="9"/>
      <c r="K3500" s="1"/>
      <c r="L3500" s="1"/>
      <c r="M3500" s="1"/>
      <c r="N3500" s="9"/>
      <c r="O3500" s="11"/>
      <c r="P3500" s="1"/>
      <c r="Q3500" s="1"/>
      <c r="R3500" s="1"/>
      <c r="S3500" s="1"/>
      <c r="T3500" s="1"/>
      <c r="U3500" s="1"/>
      <c r="V3500" s="9"/>
      <c r="W3500" s="1"/>
      <c r="X3500" s="1"/>
      <c r="Y3500" s="1"/>
      <c r="Z3500" s="1"/>
      <c r="AA3500" s="1"/>
      <c r="AB3500" s="1"/>
      <c r="AC3500" s="65"/>
    </row>
    <row r="3501" spans="2:29" x14ac:dyDescent="0.25">
      <c r="B3501" s="1"/>
      <c r="C3501" s="1"/>
      <c r="D3501" s="1"/>
      <c r="E3501" s="1"/>
      <c r="F3501" s="1"/>
      <c r="G3501" s="1"/>
      <c r="H3501" s="1"/>
      <c r="I3501" s="1"/>
      <c r="J3501" s="9"/>
      <c r="K3501" s="1"/>
      <c r="L3501" s="1"/>
      <c r="M3501" s="1"/>
      <c r="N3501" s="9"/>
      <c r="O3501" s="11"/>
      <c r="P3501" s="1"/>
      <c r="Q3501" s="1"/>
      <c r="R3501" s="1"/>
      <c r="S3501" s="1"/>
      <c r="T3501" s="1"/>
      <c r="U3501" s="1"/>
      <c r="V3501" s="9"/>
      <c r="W3501" s="1"/>
      <c r="X3501" s="1"/>
      <c r="Y3501" s="1"/>
      <c r="Z3501" s="1"/>
      <c r="AA3501" s="1"/>
      <c r="AB3501" s="1"/>
      <c r="AC3501" s="65"/>
    </row>
    <row r="3502" spans="2:29" x14ac:dyDescent="0.25">
      <c r="B3502" s="1"/>
      <c r="C3502" s="1"/>
      <c r="D3502" s="1"/>
      <c r="E3502" s="1"/>
      <c r="F3502" s="1"/>
      <c r="G3502" s="1"/>
      <c r="H3502" s="1"/>
      <c r="I3502" s="1"/>
      <c r="J3502" s="9"/>
      <c r="K3502" s="1"/>
      <c r="L3502" s="1"/>
      <c r="M3502" s="1"/>
      <c r="N3502" s="9"/>
      <c r="O3502" s="11"/>
      <c r="P3502" s="1"/>
      <c r="Q3502" s="1"/>
      <c r="R3502" s="1"/>
      <c r="S3502" s="1"/>
      <c r="T3502" s="1"/>
      <c r="U3502" s="1"/>
      <c r="V3502" s="9"/>
      <c r="W3502" s="1"/>
      <c r="X3502" s="1"/>
      <c r="Y3502" s="1"/>
      <c r="Z3502" s="1"/>
      <c r="AA3502" s="1"/>
      <c r="AB3502" s="1"/>
      <c r="AC3502" s="65"/>
    </row>
    <row r="3503" spans="2:29" x14ac:dyDescent="0.25">
      <c r="B3503" s="1"/>
      <c r="C3503" s="1"/>
      <c r="D3503" s="1"/>
      <c r="E3503" s="1"/>
      <c r="F3503" s="1"/>
      <c r="G3503" s="1"/>
      <c r="H3503" s="1"/>
      <c r="I3503" s="1"/>
      <c r="J3503" s="9"/>
      <c r="K3503" s="1"/>
      <c r="L3503" s="1"/>
      <c r="M3503" s="1"/>
      <c r="N3503" s="9"/>
      <c r="O3503" s="11"/>
      <c r="P3503" s="1"/>
      <c r="Q3503" s="1"/>
      <c r="R3503" s="1"/>
      <c r="S3503" s="1"/>
      <c r="T3503" s="1"/>
      <c r="U3503" s="1"/>
      <c r="V3503" s="9"/>
      <c r="W3503" s="1"/>
      <c r="X3503" s="1"/>
      <c r="Y3503" s="1"/>
      <c r="Z3503" s="1"/>
      <c r="AA3503" s="1"/>
      <c r="AB3503" s="1"/>
      <c r="AC3503" s="65"/>
    </row>
    <row r="3504" spans="2:29" x14ac:dyDescent="0.25">
      <c r="B3504" s="1"/>
      <c r="C3504" s="1"/>
      <c r="D3504" s="1"/>
      <c r="E3504" s="1"/>
      <c r="F3504" s="1"/>
      <c r="G3504" s="1"/>
      <c r="H3504" s="1"/>
      <c r="I3504" s="1"/>
      <c r="J3504" s="9"/>
      <c r="K3504" s="1"/>
      <c r="L3504" s="1"/>
      <c r="M3504" s="1"/>
      <c r="N3504" s="9"/>
      <c r="O3504" s="11"/>
      <c r="P3504" s="1"/>
      <c r="Q3504" s="1"/>
      <c r="R3504" s="1"/>
      <c r="S3504" s="1"/>
      <c r="T3504" s="1"/>
      <c r="U3504" s="1"/>
      <c r="V3504" s="9"/>
      <c r="W3504" s="1"/>
      <c r="X3504" s="1"/>
      <c r="Y3504" s="1"/>
      <c r="Z3504" s="1"/>
      <c r="AA3504" s="1"/>
      <c r="AB3504" s="1"/>
      <c r="AC3504" s="65"/>
    </row>
    <row r="3505" spans="2:29" x14ac:dyDescent="0.25">
      <c r="B3505" s="1"/>
      <c r="C3505" s="1"/>
      <c r="D3505" s="1"/>
      <c r="E3505" s="1"/>
      <c r="F3505" s="1"/>
      <c r="G3505" s="1"/>
      <c r="H3505" s="1"/>
      <c r="I3505" s="1"/>
      <c r="J3505" s="9"/>
      <c r="K3505" s="1"/>
      <c r="L3505" s="1"/>
      <c r="M3505" s="1"/>
      <c r="N3505" s="9"/>
      <c r="O3505" s="11"/>
      <c r="P3505" s="1"/>
      <c r="Q3505" s="1"/>
      <c r="R3505" s="1"/>
      <c r="S3505" s="1"/>
      <c r="T3505" s="1"/>
      <c r="U3505" s="1"/>
      <c r="V3505" s="9"/>
      <c r="W3505" s="1"/>
      <c r="X3505" s="1"/>
      <c r="Y3505" s="1"/>
      <c r="Z3505" s="1"/>
      <c r="AA3505" s="1"/>
      <c r="AB3505" s="1"/>
      <c r="AC3505" s="65"/>
    </row>
    <row r="3506" spans="2:29" x14ac:dyDescent="0.25">
      <c r="B3506" s="1"/>
      <c r="C3506" s="1"/>
      <c r="D3506" s="1"/>
      <c r="E3506" s="1"/>
      <c r="F3506" s="1"/>
      <c r="G3506" s="1"/>
      <c r="H3506" s="1"/>
      <c r="I3506" s="1"/>
      <c r="J3506" s="9"/>
      <c r="K3506" s="1"/>
      <c r="L3506" s="1"/>
      <c r="M3506" s="1"/>
      <c r="N3506" s="9"/>
      <c r="O3506" s="11"/>
      <c r="P3506" s="1"/>
      <c r="Q3506" s="1"/>
      <c r="R3506" s="1"/>
      <c r="S3506" s="1"/>
      <c r="T3506" s="1"/>
      <c r="U3506" s="1"/>
      <c r="V3506" s="9"/>
      <c r="W3506" s="1"/>
      <c r="X3506" s="1"/>
      <c r="Y3506" s="1"/>
      <c r="Z3506" s="1"/>
      <c r="AA3506" s="1"/>
      <c r="AB3506" s="1"/>
      <c r="AC3506" s="65"/>
    </row>
    <row r="3507" spans="2:29" x14ac:dyDescent="0.25">
      <c r="B3507" s="1"/>
      <c r="C3507" s="1"/>
      <c r="D3507" s="1"/>
      <c r="E3507" s="1"/>
      <c r="F3507" s="1"/>
      <c r="G3507" s="1"/>
      <c r="H3507" s="1"/>
      <c r="I3507" s="1"/>
      <c r="J3507" s="9"/>
      <c r="K3507" s="1"/>
      <c r="L3507" s="1"/>
      <c r="M3507" s="1"/>
      <c r="N3507" s="9"/>
      <c r="O3507" s="11"/>
      <c r="P3507" s="1"/>
      <c r="Q3507" s="1"/>
      <c r="R3507" s="1"/>
      <c r="S3507" s="1"/>
      <c r="T3507" s="1"/>
      <c r="U3507" s="1"/>
      <c r="V3507" s="9"/>
      <c r="W3507" s="1"/>
      <c r="X3507" s="1"/>
      <c r="Y3507" s="1"/>
      <c r="Z3507" s="1"/>
      <c r="AA3507" s="1"/>
      <c r="AB3507" s="1"/>
      <c r="AC3507" s="65"/>
    </row>
    <row r="3508" spans="2:29" x14ac:dyDescent="0.25">
      <c r="B3508" s="1"/>
      <c r="C3508" s="1"/>
      <c r="D3508" s="1"/>
      <c r="E3508" s="1"/>
      <c r="F3508" s="1"/>
      <c r="G3508" s="1"/>
      <c r="H3508" s="1"/>
      <c r="I3508" s="1"/>
      <c r="J3508" s="9"/>
      <c r="K3508" s="1"/>
      <c r="L3508" s="1"/>
      <c r="M3508" s="1"/>
      <c r="N3508" s="9"/>
      <c r="O3508" s="11"/>
      <c r="P3508" s="1"/>
      <c r="Q3508" s="1"/>
      <c r="R3508" s="1"/>
      <c r="S3508" s="1"/>
      <c r="T3508" s="1"/>
      <c r="U3508" s="1"/>
      <c r="V3508" s="9"/>
      <c r="W3508" s="1"/>
      <c r="X3508" s="1"/>
      <c r="Y3508" s="1"/>
      <c r="Z3508" s="1"/>
      <c r="AA3508" s="1"/>
      <c r="AB3508" s="1"/>
      <c r="AC3508" s="65"/>
    </row>
    <row r="3509" spans="2:29" x14ac:dyDescent="0.25">
      <c r="B3509" s="1"/>
      <c r="C3509" s="1"/>
      <c r="D3509" s="1"/>
      <c r="E3509" s="1"/>
      <c r="F3509" s="1"/>
      <c r="G3509" s="1"/>
      <c r="H3509" s="1"/>
      <c r="I3509" s="1"/>
      <c r="J3509" s="9"/>
      <c r="K3509" s="1"/>
      <c r="L3509" s="1"/>
      <c r="M3509" s="1"/>
      <c r="N3509" s="9"/>
      <c r="O3509" s="11"/>
      <c r="P3509" s="1"/>
      <c r="Q3509" s="1"/>
      <c r="R3509" s="1"/>
      <c r="S3509" s="1"/>
      <c r="T3509" s="1"/>
      <c r="U3509" s="1"/>
      <c r="V3509" s="9"/>
      <c r="W3509" s="1"/>
      <c r="X3509" s="1"/>
      <c r="Y3509" s="1"/>
      <c r="Z3509" s="1"/>
      <c r="AA3509" s="1"/>
      <c r="AB3509" s="1"/>
      <c r="AC3509" s="65"/>
    </row>
    <row r="3510" spans="2:29" x14ac:dyDescent="0.25">
      <c r="B3510" s="1"/>
      <c r="C3510" s="1"/>
      <c r="D3510" s="1"/>
      <c r="E3510" s="1"/>
      <c r="F3510" s="1"/>
      <c r="G3510" s="1"/>
      <c r="H3510" s="1"/>
      <c r="I3510" s="1"/>
      <c r="J3510" s="9"/>
      <c r="K3510" s="1"/>
      <c r="L3510" s="1"/>
      <c r="M3510" s="1"/>
      <c r="N3510" s="9"/>
      <c r="O3510" s="11"/>
      <c r="P3510" s="1"/>
      <c r="Q3510" s="1"/>
      <c r="R3510" s="1"/>
      <c r="S3510" s="1"/>
      <c r="T3510" s="1"/>
      <c r="U3510" s="1"/>
      <c r="V3510" s="9"/>
      <c r="W3510" s="1"/>
      <c r="X3510" s="1"/>
      <c r="Y3510" s="1"/>
      <c r="Z3510" s="1"/>
      <c r="AA3510" s="1"/>
      <c r="AB3510" s="1"/>
      <c r="AC3510" s="65"/>
    </row>
    <row r="3511" spans="2:29" x14ac:dyDescent="0.25">
      <c r="B3511" s="1"/>
      <c r="C3511" s="1"/>
      <c r="D3511" s="1"/>
      <c r="E3511" s="1"/>
      <c r="F3511" s="1"/>
      <c r="G3511" s="1"/>
      <c r="H3511" s="1"/>
      <c r="I3511" s="1"/>
      <c r="J3511" s="9"/>
      <c r="K3511" s="1"/>
      <c r="L3511" s="1"/>
      <c r="M3511" s="1"/>
      <c r="N3511" s="9"/>
      <c r="O3511" s="11"/>
      <c r="P3511" s="1"/>
      <c r="Q3511" s="1"/>
      <c r="R3511" s="1"/>
      <c r="S3511" s="1"/>
      <c r="T3511" s="1"/>
      <c r="U3511" s="1"/>
      <c r="V3511" s="9"/>
      <c r="W3511" s="1"/>
      <c r="X3511" s="1"/>
      <c r="Y3511" s="1"/>
      <c r="Z3511" s="1"/>
      <c r="AA3511" s="1"/>
      <c r="AB3511" s="1"/>
      <c r="AC3511" s="65"/>
    </row>
    <row r="3512" spans="2:29" x14ac:dyDescent="0.25">
      <c r="B3512" s="1"/>
      <c r="C3512" s="1"/>
      <c r="D3512" s="1"/>
      <c r="E3512" s="1"/>
      <c r="F3512" s="1"/>
      <c r="G3512" s="1"/>
      <c r="H3512" s="1"/>
      <c r="I3512" s="1"/>
      <c r="J3512" s="9"/>
      <c r="K3512" s="1"/>
      <c r="L3512" s="1"/>
      <c r="M3512" s="1"/>
      <c r="N3512" s="9"/>
      <c r="O3512" s="11"/>
      <c r="P3512" s="1"/>
      <c r="Q3512" s="1"/>
      <c r="R3512" s="1"/>
      <c r="S3512" s="1"/>
      <c r="T3512" s="1"/>
      <c r="U3512" s="1"/>
      <c r="V3512" s="9"/>
      <c r="W3512" s="1"/>
      <c r="X3512" s="1"/>
      <c r="Y3512" s="1"/>
      <c r="Z3512" s="1"/>
      <c r="AA3512" s="1"/>
      <c r="AB3512" s="1"/>
      <c r="AC3512" s="65"/>
    </row>
    <row r="3513" spans="2:29" x14ac:dyDescent="0.25">
      <c r="B3513" s="1"/>
      <c r="C3513" s="1"/>
      <c r="D3513" s="1"/>
      <c r="E3513" s="1"/>
      <c r="F3513" s="1"/>
      <c r="G3513" s="1"/>
      <c r="H3513" s="1"/>
      <c r="I3513" s="1"/>
      <c r="J3513" s="9"/>
      <c r="K3513" s="1"/>
      <c r="L3513" s="1"/>
      <c r="M3513" s="1"/>
      <c r="N3513" s="9"/>
      <c r="O3513" s="11"/>
      <c r="P3513" s="1"/>
      <c r="Q3513" s="1"/>
      <c r="R3513" s="1"/>
      <c r="S3513" s="1"/>
      <c r="T3513" s="1"/>
      <c r="U3513" s="1"/>
      <c r="V3513" s="9"/>
      <c r="W3513" s="1"/>
      <c r="X3513" s="1"/>
      <c r="Y3513" s="1"/>
      <c r="Z3513" s="1"/>
      <c r="AA3513" s="1"/>
      <c r="AB3513" s="1"/>
      <c r="AC3513" s="65"/>
    </row>
    <row r="3514" spans="2:29" x14ac:dyDescent="0.25">
      <c r="B3514" s="1"/>
      <c r="C3514" s="1"/>
      <c r="D3514" s="1"/>
      <c r="E3514" s="1"/>
      <c r="F3514" s="1"/>
      <c r="G3514" s="1"/>
      <c r="H3514" s="1"/>
      <c r="I3514" s="1"/>
      <c r="J3514" s="9"/>
      <c r="K3514" s="1"/>
      <c r="L3514" s="1"/>
      <c r="M3514" s="1"/>
      <c r="N3514" s="9"/>
      <c r="O3514" s="11"/>
      <c r="P3514" s="1"/>
      <c r="Q3514" s="1"/>
      <c r="R3514" s="1"/>
      <c r="S3514" s="1"/>
      <c r="T3514" s="1"/>
      <c r="U3514" s="1"/>
      <c r="V3514" s="9"/>
      <c r="W3514" s="1"/>
      <c r="X3514" s="1"/>
      <c r="Y3514" s="1"/>
      <c r="Z3514" s="1"/>
      <c r="AA3514" s="1"/>
      <c r="AB3514" s="1"/>
      <c r="AC3514" s="65"/>
    </row>
    <row r="3515" spans="2:29" x14ac:dyDescent="0.25">
      <c r="B3515" s="1"/>
      <c r="C3515" s="1"/>
      <c r="D3515" s="1"/>
      <c r="E3515" s="1"/>
      <c r="F3515" s="1"/>
      <c r="G3515" s="1"/>
      <c r="H3515" s="1"/>
      <c r="I3515" s="1"/>
      <c r="J3515" s="9"/>
      <c r="K3515" s="1"/>
      <c r="L3515" s="1"/>
      <c r="M3515" s="1"/>
      <c r="N3515" s="9"/>
      <c r="O3515" s="11"/>
      <c r="P3515" s="1"/>
      <c r="Q3515" s="1"/>
      <c r="R3515" s="1"/>
      <c r="S3515" s="1"/>
      <c r="T3515" s="1"/>
      <c r="U3515" s="1"/>
      <c r="V3515" s="9"/>
      <c r="W3515" s="1"/>
      <c r="X3515" s="1"/>
      <c r="Y3515" s="1"/>
      <c r="Z3515" s="1"/>
      <c r="AA3515" s="1"/>
      <c r="AB3515" s="1"/>
      <c r="AC3515" s="65"/>
    </row>
    <row r="3516" spans="2:29" x14ac:dyDescent="0.25">
      <c r="B3516" s="1"/>
      <c r="C3516" s="1"/>
      <c r="D3516" s="1"/>
      <c r="E3516" s="1"/>
      <c r="F3516" s="1"/>
      <c r="G3516" s="1"/>
      <c r="H3516" s="1"/>
      <c r="I3516" s="1"/>
      <c r="J3516" s="9"/>
      <c r="K3516" s="1"/>
      <c r="L3516" s="1"/>
      <c r="M3516" s="1"/>
      <c r="N3516" s="9"/>
      <c r="O3516" s="11"/>
      <c r="P3516" s="1"/>
      <c r="Q3516" s="1"/>
      <c r="R3516" s="1"/>
      <c r="S3516" s="1"/>
      <c r="T3516" s="1"/>
      <c r="U3516" s="1"/>
      <c r="V3516" s="9"/>
      <c r="W3516" s="1"/>
      <c r="X3516" s="1"/>
      <c r="Y3516" s="1"/>
      <c r="Z3516" s="1"/>
      <c r="AA3516" s="1"/>
      <c r="AB3516" s="1"/>
      <c r="AC3516" s="65"/>
    </row>
    <row r="3517" spans="2:29" x14ac:dyDescent="0.25">
      <c r="B3517" s="1"/>
      <c r="C3517" s="1"/>
      <c r="D3517" s="1"/>
      <c r="E3517" s="1"/>
      <c r="F3517" s="1"/>
      <c r="G3517" s="1"/>
      <c r="H3517" s="1"/>
      <c r="I3517" s="1"/>
      <c r="J3517" s="9"/>
      <c r="K3517" s="1"/>
      <c r="L3517" s="1"/>
      <c r="M3517" s="1"/>
      <c r="N3517" s="9"/>
      <c r="O3517" s="11"/>
      <c r="P3517" s="1"/>
      <c r="Q3517" s="1"/>
      <c r="R3517" s="1"/>
      <c r="S3517" s="1"/>
      <c r="T3517" s="1"/>
      <c r="U3517" s="1"/>
      <c r="V3517" s="9"/>
      <c r="W3517" s="1"/>
      <c r="X3517" s="1"/>
      <c r="Y3517" s="1"/>
      <c r="Z3517" s="1"/>
      <c r="AA3517" s="1"/>
      <c r="AB3517" s="1"/>
      <c r="AC3517" s="65"/>
    </row>
    <row r="3518" spans="2:29" x14ac:dyDescent="0.25">
      <c r="B3518" s="1"/>
      <c r="C3518" s="1"/>
      <c r="D3518" s="1"/>
      <c r="E3518" s="1"/>
      <c r="F3518" s="1"/>
      <c r="G3518" s="1"/>
      <c r="H3518" s="1"/>
      <c r="I3518" s="1"/>
      <c r="J3518" s="9"/>
      <c r="K3518" s="1"/>
      <c r="L3518" s="1"/>
      <c r="M3518" s="1"/>
      <c r="N3518" s="9"/>
      <c r="O3518" s="11"/>
      <c r="P3518" s="1"/>
      <c r="Q3518" s="1"/>
      <c r="R3518" s="1"/>
      <c r="S3518" s="1"/>
      <c r="T3518" s="1"/>
      <c r="U3518" s="1"/>
      <c r="V3518" s="9"/>
      <c r="W3518" s="1"/>
      <c r="X3518" s="1"/>
      <c r="Y3518" s="1"/>
      <c r="Z3518" s="1"/>
      <c r="AA3518" s="1"/>
      <c r="AB3518" s="1"/>
      <c r="AC3518" s="65"/>
    </row>
    <row r="3519" spans="2:29" x14ac:dyDescent="0.25">
      <c r="B3519" s="1"/>
      <c r="C3519" s="1"/>
      <c r="D3519" s="1"/>
      <c r="E3519" s="1"/>
      <c r="F3519" s="1"/>
      <c r="G3519" s="1"/>
      <c r="H3519" s="1"/>
      <c r="I3519" s="1"/>
      <c r="J3519" s="9"/>
      <c r="K3519" s="1"/>
      <c r="L3519" s="1"/>
      <c r="M3519" s="1"/>
      <c r="N3519" s="9"/>
      <c r="O3519" s="11"/>
      <c r="P3519" s="1"/>
      <c r="Q3519" s="1"/>
      <c r="R3519" s="1"/>
      <c r="S3519" s="1"/>
      <c r="T3519" s="1"/>
      <c r="U3519" s="1"/>
      <c r="V3519" s="9"/>
      <c r="W3519" s="1"/>
      <c r="X3519" s="1"/>
      <c r="Y3519" s="1"/>
      <c r="Z3519" s="1"/>
      <c r="AA3519" s="1"/>
      <c r="AB3519" s="1"/>
      <c r="AC3519" s="65"/>
    </row>
    <row r="3520" spans="2:29" x14ac:dyDescent="0.25">
      <c r="B3520" s="1"/>
      <c r="C3520" s="1"/>
      <c r="D3520" s="1"/>
      <c r="E3520" s="1"/>
      <c r="F3520" s="1"/>
      <c r="G3520" s="1"/>
      <c r="H3520" s="1"/>
      <c r="I3520" s="1"/>
      <c r="J3520" s="9"/>
      <c r="K3520" s="1"/>
      <c r="L3520" s="1"/>
      <c r="M3520" s="1"/>
      <c r="N3520" s="9"/>
      <c r="O3520" s="11"/>
      <c r="P3520" s="1"/>
      <c r="Q3520" s="1"/>
      <c r="R3520" s="1"/>
      <c r="S3520" s="1"/>
      <c r="T3520" s="1"/>
      <c r="U3520" s="1"/>
      <c r="V3520" s="9"/>
      <c r="W3520" s="1"/>
      <c r="X3520" s="1"/>
      <c r="Y3520" s="1"/>
      <c r="Z3520" s="1"/>
      <c r="AA3520" s="1"/>
      <c r="AB3520" s="1"/>
      <c r="AC3520" s="65"/>
    </row>
    <row r="3521" spans="2:29" x14ac:dyDescent="0.25">
      <c r="B3521" s="1"/>
      <c r="C3521" s="1"/>
      <c r="D3521" s="1"/>
      <c r="E3521" s="1"/>
      <c r="F3521" s="1"/>
      <c r="G3521" s="1"/>
      <c r="H3521" s="1"/>
      <c r="I3521" s="1"/>
      <c r="J3521" s="9"/>
      <c r="K3521" s="1"/>
      <c r="L3521" s="1"/>
      <c r="M3521" s="1"/>
      <c r="N3521" s="9"/>
      <c r="O3521" s="11"/>
      <c r="P3521" s="1"/>
      <c r="Q3521" s="1"/>
      <c r="R3521" s="1"/>
      <c r="S3521" s="1"/>
      <c r="T3521" s="1"/>
      <c r="U3521" s="1"/>
      <c r="V3521" s="9"/>
      <c r="W3521" s="1"/>
      <c r="X3521" s="1"/>
      <c r="Y3521" s="1"/>
      <c r="Z3521" s="1"/>
      <c r="AA3521" s="1"/>
      <c r="AB3521" s="1"/>
      <c r="AC3521" s="65"/>
    </row>
    <row r="3522" spans="2:29" x14ac:dyDescent="0.25">
      <c r="B3522" s="1"/>
      <c r="C3522" s="1"/>
      <c r="D3522" s="1"/>
      <c r="E3522" s="1"/>
      <c r="F3522" s="1"/>
      <c r="G3522" s="1"/>
      <c r="H3522" s="1"/>
      <c r="I3522" s="1"/>
      <c r="J3522" s="9"/>
      <c r="K3522" s="1"/>
      <c r="L3522" s="1"/>
      <c r="M3522" s="1"/>
      <c r="N3522" s="9"/>
      <c r="O3522" s="11"/>
      <c r="P3522" s="1"/>
      <c r="Q3522" s="1"/>
      <c r="R3522" s="1"/>
      <c r="S3522" s="1"/>
      <c r="T3522" s="1"/>
      <c r="U3522" s="1"/>
      <c r="V3522" s="9"/>
      <c r="W3522" s="1"/>
      <c r="X3522" s="1"/>
      <c r="Y3522" s="1"/>
      <c r="Z3522" s="1"/>
      <c r="AA3522" s="1"/>
      <c r="AB3522" s="1"/>
      <c r="AC3522" s="65"/>
    </row>
    <row r="3523" spans="2:29" x14ac:dyDescent="0.25">
      <c r="B3523" s="1"/>
      <c r="C3523" s="1"/>
      <c r="D3523" s="1"/>
      <c r="E3523" s="1"/>
      <c r="F3523" s="1"/>
      <c r="G3523" s="1"/>
      <c r="H3523" s="1"/>
      <c r="I3523" s="1"/>
      <c r="J3523" s="9"/>
      <c r="K3523" s="1"/>
      <c r="L3523" s="1"/>
      <c r="M3523" s="1"/>
      <c r="N3523" s="9"/>
      <c r="O3523" s="11"/>
      <c r="P3523" s="1"/>
      <c r="Q3523" s="1"/>
      <c r="R3523" s="1"/>
      <c r="S3523" s="1"/>
      <c r="T3523" s="1"/>
      <c r="U3523" s="1"/>
      <c r="V3523" s="9"/>
      <c r="W3523" s="1"/>
      <c r="X3523" s="1"/>
      <c r="Y3523" s="1"/>
      <c r="Z3523" s="1"/>
      <c r="AA3523" s="1"/>
      <c r="AB3523" s="1"/>
      <c r="AC3523" s="65"/>
    </row>
    <row r="3524" spans="2:29" x14ac:dyDescent="0.25">
      <c r="B3524" s="1"/>
      <c r="C3524" s="1"/>
      <c r="D3524" s="1"/>
      <c r="E3524" s="1"/>
      <c r="F3524" s="1"/>
      <c r="G3524" s="1"/>
      <c r="H3524" s="1"/>
      <c r="I3524" s="1"/>
      <c r="J3524" s="9"/>
      <c r="K3524" s="1"/>
      <c r="L3524" s="1"/>
      <c r="M3524" s="1"/>
      <c r="N3524" s="9"/>
      <c r="O3524" s="11"/>
      <c r="P3524" s="1"/>
      <c r="Q3524" s="1"/>
      <c r="R3524" s="1"/>
      <c r="S3524" s="1"/>
      <c r="T3524" s="1"/>
      <c r="U3524" s="1"/>
      <c r="V3524" s="9"/>
      <c r="W3524" s="1"/>
      <c r="X3524" s="1"/>
      <c r="Y3524" s="1"/>
      <c r="Z3524" s="1"/>
      <c r="AA3524" s="1"/>
      <c r="AB3524" s="1"/>
      <c r="AC3524" s="65"/>
    </row>
    <row r="3525" spans="2:29" x14ac:dyDescent="0.25">
      <c r="B3525" s="1"/>
      <c r="C3525" s="1"/>
      <c r="D3525" s="1"/>
      <c r="E3525" s="1"/>
      <c r="F3525" s="1"/>
      <c r="G3525" s="1"/>
      <c r="H3525" s="1"/>
      <c r="I3525" s="1"/>
      <c r="J3525" s="9"/>
      <c r="K3525" s="1"/>
      <c r="L3525" s="1"/>
      <c r="M3525" s="1"/>
      <c r="N3525" s="9"/>
      <c r="O3525" s="11"/>
      <c r="P3525" s="1"/>
      <c r="Q3525" s="1"/>
      <c r="R3525" s="1"/>
      <c r="S3525" s="1"/>
      <c r="T3525" s="1"/>
      <c r="U3525" s="1"/>
      <c r="V3525" s="9"/>
      <c r="W3525" s="1"/>
      <c r="X3525" s="1"/>
      <c r="Y3525" s="1"/>
      <c r="Z3525" s="1"/>
      <c r="AA3525" s="1"/>
      <c r="AB3525" s="1"/>
      <c r="AC3525" s="65"/>
    </row>
    <row r="3526" spans="2:29" x14ac:dyDescent="0.25">
      <c r="B3526" s="1"/>
      <c r="C3526" s="1"/>
      <c r="D3526" s="1"/>
      <c r="E3526" s="1"/>
      <c r="F3526" s="1"/>
      <c r="G3526" s="1"/>
      <c r="H3526" s="1"/>
      <c r="I3526" s="1"/>
      <c r="J3526" s="9"/>
      <c r="K3526" s="1"/>
      <c r="L3526" s="1"/>
      <c r="M3526" s="1"/>
      <c r="N3526" s="9"/>
      <c r="O3526" s="11"/>
      <c r="P3526" s="1"/>
      <c r="Q3526" s="1"/>
      <c r="R3526" s="1"/>
      <c r="S3526" s="1"/>
      <c r="T3526" s="1"/>
      <c r="U3526" s="1"/>
      <c r="V3526" s="9"/>
      <c r="W3526" s="1"/>
      <c r="X3526" s="1"/>
      <c r="Y3526" s="1"/>
      <c r="Z3526" s="1"/>
      <c r="AA3526" s="1"/>
      <c r="AB3526" s="1"/>
      <c r="AC3526" s="65"/>
    </row>
    <row r="3527" spans="2:29" x14ac:dyDescent="0.25">
      <c r="B3527" s="1"/>
      <c r="C3527" s="1"/>
      <c r="D3527" s="1"/>
      <c r="E3527" s="1"/>
      <c r="F3527" s="1"/>
      <c r="G3527" s="1"/>
      <c r="H3527" s="1"/>
      <c r="I3527" s="1"/>
      <c r="J3527" s="9"/>
      <c r="K3527" s="1"/>
      <c r="L3527" s="1"/>
      <c r="M3527" s="1"/>
      <c r="N3527" s="9"/>
      <c r="O3527" s="11"/>
      <c r="P3527" s="1"/>
      <c r="Q3527" s="1"/>
      <c r="R3527" s="1"/>
      <c r="S3527" s="1"/>
      <c r="T3527" s="1"/>
      <c r="U3527" s="1"/>
      <c r="V3527" s="9"/>
      <c r="W3527" s="1"/>
      <c r="X3527" s="1"/>
      <c r="Y3527" s="1"/>
      <c r="Z3527" s="1"/>
      <c r="AA3527" s="1"/>
      <c r="AB3527" s="1"/>
      <c r="AC3527" s="65"/>
    </row>
    <row r="3528" spans="2:29" x14ac:dyDescent="0.25">
      <c r="B3528" s="1"/>
      <c r="C3528" s="1"/>
      <c r="D3528" s="1"/>
      <c r="E3528" s="1"/>
      <c r="F3528" s="1"/>
      <c r="G3528" s="1"/>
      <c r="H3528" s="1"/>
      <c r="I3528" s="1"/>
      <c r="J3528" s="9"/>
      <c r="K3528" s="1"/>
      <c r="L3528" s="1"/>
      <c r="M3528" s="1"/>
      <c r="N3528" s="9"/>
      <c r="O3528" s="11"/>
      <c r="P3528" s="1"/>
      <c r="Q3528" s="1"/>
      <c r="R3528" s="1"/>
      <c r="S3528" s="1"/>
      <c r="T3528" s="1"/>
      <c r="U3528" s="1"/>
      <c r="V3528" s="9"/>
      <c r="W3528" s="1"/>
      <c r="X3528" s="1"/>
      <c r="Y3528" s="1"/>
      <c r="Z3528" s="1"/>
      <c r="AA3528" s="1"/>
      <c r="AB3528" s="1"/>
      <c r="AC3528" s="65"/>
    </row>
    <row r="3529" spans="2:29" x14ac:dyDescent="0.25">
      <c r="B3529" s="1"/>
      <c r="C3529" s="1"/>
      <c r="D3529" s="1"/>
      <c r="E3529" s="1"/>
      <c r="F3529" s="1"/>
      <c r="G3529" s="1"/>
      <c r="H3529" s="1"/>
      <c r="I3529" s="1"/>
      <c r="J3529" s="9"/>
      <c r="K3529" s="1"/>
      <c r="L3529" s="1"/>
      <c r="M3529" s="1"/>
      <c r="N3529" s="9"/>
      <c r="O3529" s="11"/>
      <c r="P3529" s="1"/>
      <c r="Q3529" s="1"/>
      <c r="R3529" s="1"/>
      <c r="S3529" s="1"/>
      <c r="T3529" s="1"/>
      <c r="U3529" s="1"/>
      <c r="V3529" s="9"/>
      <c r="W3529" s="1"/>
      <c r="X3529" s="1"/>
      <c r="Y3529" s="1"/>
      <c r="Z3529" s="1"/>
      <c r="AA3529" s="1"/>
      <c r="AB3529" s="1"/>
      <c r="AC3529" s="65"/>
    </row>
    <row r="3530" spans="2:29" x14ac:dyDescent="0.25">
      <c r="B3530" s="1"/>
      <c r="C3530" s="1"/>
      <c r="D3530" s="1"/>
      <c r="E3530" s="1"/>
      <c r="F3530" s="1"/>
      <c r="G3530" s="1"/>
      <c r="H3530" s="1"/>
      <c r="I3530" s="1"/>
      <c r="J3530" s="9"/>
      <c r="K3530" s="1"/>
      <c r="L3530" s="1"/>
      <c r="M3530" s="1"/>
      <c r="N3530" s="9"/>
      <c r="O3530" s="11"/>
      <c r="P3530" s="1"/>
      <c r="Q3530" s="1"/>
      <c r="R3530" s="1"/>
      <c r="S3530" s="1"/>
      <c r="T3530" s="1"/>
      <c r="U3530" s="1"/>
      <c r="V3530" s="9"/>
      <c r="W3530" s="1"/>
      <c r="X3530" s="1"/>
      <c r="Y3530" s="1"/>
      <c r="Z3530" s="1"/>
      <c r="AA3530" s="1"/>
      <c r="AB3530" s="1"/>
      <c r="AC3530" s="65"/>
    </row>
    <row r="3531" spans="2:29" x14ac:dyDescent="0.25">
      <c r="B3531" s="1"/>
      <c r="C3531" s="1"/>
      <c r="D3531" s="1"/>
      <c r="E3531" s="1"/>
      <c r="F3531" s="1"/>
      <c r="G3531" s="1"/>
      <c r="H3531" s="1"/>
      <c r="I3531" s="1"/>
      <c r="J3531" s="9"/>
      <c r="K3531" s="1"/>
      <c r="L3531" s="1"/>
      <c r="M3531" s="1"/>
      <c r="N3531" s="9"/>
      <c r="O3531" s="11"/>
      <c r="P3531" s="1"/>
      <c r="Q3531" s="1"/>
      <c r="R3531" s="1"/>
      <c r="S3531" s="1"/>
      <c r="T3531" s="1"/>
      <c r="U3531" s="1"/>
      <c r="V3531" s="9"/>
      <c r="W3531" s="1"/>
      <c r="X3531" s="1"/>
      <c r="Y3531" s="1"/>
      <c r="Z3531" s="1"/>
      <c r="AA3531" s="1"/>
      <c r="AB3531" s="1"/>
      <c r="AC3531" s="65"/>
    </row>
    <row r="3532" spans="2:29" x14ac:dyDescent="0.25">
      <c r="B3532" s="1"/>
      <c r="C3532" s="1"/>
      <c r="D3532" s="1"/>
      <c r="E3532" s="1"/>
      <c r="F3532" s="1"/>
      <c r="G3532" s="1"/>
      <c r="H3532" s="1"/>
      <c r="I3532" s="1"/>
      <c r="J3532" s="9"/>
      <c r="K3532" s="1"/>
      <c r="L3532" s="1"/>
      <c r="M3532" s="1"/>
      <c r="N3532" s="9"/>
      <c r="O3532" s="11"/>
      <c r="P3532" s="1"/>
      <c r="Q3532" s="1"/>
      <c r="R3532" s="1"/>
      <c r="S3532" s="1"/>
      <c r="T3532" s="1"/>
      <c r="U3532" s="1"/>
      <c r="V3532" s="9"/>
      <c r="W3532" s="1"/>
      <c r="X3532" s="1"/>
      <c r="Y3532" s="1"/>
      <c r="Z3532" s="1"/>
      <c r="AA3532" s="1"/>
      <c r="AB3532" s="1"/>
      <c r="AC3532" s="65"/>
    </row>
    <row r="3533" spans="2:29" x14ac:dyDescent="0.25">
      <c r="B3533" s="1"/>
      <c r="C3533" s="1"/>
      <c r="D3533" s="1"/>
      <c r="E3533" s="1"/>
      <c r="F3533" s="1"/>
      <c r="G3533" s="1"/>
      <c r="H3533" s="1"/>
      <c r="I3533" s="1"/>
      <c r="J3533" s="9"/>
      <c r="K3533" s="1"/>
      <c r="L3533" s="1"/>
      <c r="M3533" s="1"/>
      <c r="N3533" s="9"/>
      <c r="O3533" s="11"/>
      <c r="P3533" s="1"/>
      <c r="Q3533" s="1"/>
      <c r="R3533" s="1"/>
      <c r="S3533" s="1"/>
      <c r="T3533" s="1"/>
      <c r="U3533" s="1"/>
      <c r="V3533" s="9"/>
      <c r="W3533" s="1"/>
      <c r="X3533" s="1"/>
      <c r="Y3533" s="1"/>
      <c r="Z3533" s="1"/>
      <c r="AA3533" s="1"/>
      <c r="AB3533" s="1"/>
      <c r="AC3533" s="65"/>
    </row>
    <row r="3534" spans="2:29" x14ac:dyDescent="0.25">
      <c r="B3534" s="1"/>
      <c r="C3534" s="1"/>
      <c r="D3534" s="1"/>
      <c r="E3534" s="1"/>
      <c r="F3534" s="1"/>
      <c r="G3534" s="1"/>
      <c r="H3534" s="1"/>
      <c r="I3534" s="1"/>
      <c r="J3534" s="9"/>
      <c r="K3534" s="1"/>
      <c r="L3534" s="1"/>
      <c r="M3534" s="1"/>
      <c r="N3534" s="9"/>
      <c r="O3534" s="11"/>
      <c r="P3534" s="1"/>
      <c r="Q3534" s="1"/>
      <c r="R3534" s="1"/>
      <c r="S3534" s="1"/>
      <c r="T3534" s="1"/>
      <c r="U3534" s="1"/>
      <c r="V3534" s="9"/>
      <c r="W3534" s="1"/>
      <c r="X3534" s="1"/>
      <c r="Y3534" s="1"/>
      <c r="Z3534" s="1"/>
      <c r="AA3534" s="1"/>
      <c r="AB3534" s="1"/>
      <c r="AC3534" s="65"/>
    </row>
    <row r="3535" spans="2:29" x14ac:dyDescent="0.25">
      <c r="B3535" s="1"/>
      <c r="C3535" s="1"/>
      <c r="D3535" s="1"/>
      <c r="E3535" s="1"/>
      <c r="F3535" s="1"/>
      <c r="G3535" s="1"/>
      <c r="H3535" s="1"/>
      <c r="I3535" s="1"/>
      <c r="J3535" s="9"/>
      <c r="K3535" s="1"/>
      <c r="L3535" s="1"/>
      <c r="M3535" s="1"/>
      <c r="N3535" s="9"/>
      <c r="O3535" s="11"/>
      <c r="P3535" s="1"/>
      <c r="Q3535" s="1"/>
      <c r="R3535" s="1"/>
      <c r="S3535" s="1"/>
      <c r="T3535" s="1"/>
      <c r="U3535" s="1"/>
      <c r="V3535" s="9"/>
      <c r="W3535" s="1"/>
      <c r="X3535" s="1"/>
      <c r="Y3535" s="1"/>
      <c r="Z3535" s="1"/>
      <c r="AA3535" s="1"/>
      <c r="AB3535" s="1"/>
      <c r="AC3535" s="65"/>
    </row>
    <row r="3536" spans="2:29" x14ac:dyDescent="0.25">
      <c r="B3536" s="1"/>
      <c r="C3536" s="1"/>
      <c r="D3536" s="1"/>
      <c r="E3536" s="1"/>
      <c r="F3536" s="1"/>
      <c r="G3536" s="1"/>
      <c r="H3536" s="1"/>
      <c r="I3536" s="1"/>
      <c r="J3536" s="9"/>
      <c r="K3536" s="1"/>
      <c r="L3536" s="1"/>
      <c r="M3536" s="1"/>
      <c r="N3536" s="9"/>
      <c r="O3536" s="11"/>
      <c r="P3536" s="1"/>
      <c r="Q3536" s="1"/>
      <c r="R3536" s="1"/>
      <c r="S3536" s="1"/>
      <c r="T3536" s="1"/>
      <c r="U3536" s="1"/>
      <c r="V3536" s="9"/>
      <c r="W3536" s="1"/>
      <c r="X3536" s="1"/>
      <c r="Y3536" s="1"/>
      <c r="Z3536" s="1"/>
      <c r="AA3536" s="1"/>
      <c r="AB3536" s="1"/>
      <c r="AC3536" s="65"/>
    </row>
    <row r="3537" spans="2:29" x14ac:dyDescent="0.25">
      <c r="B3537" s="1"/>
      <c r="C3537" s="1"/>
      <c r="D3537" s="1"/>
      <c r="E3537" s="1"/>
      <c r="F3537" s="1"/>
      <c r="G3537" s="1"/>
      <c r="H3537" s="1"/>
      <c r="I3537" s="1"/>
      <c r="J3537" s="9"/>
      <c r="K3537" s="1"/>
      <c r="L3537" s="1"/>
      <c r="M3537" s="1"/>
      <c r="N3537" s="9"/>
      <c r="O3537" s="11"/>
      <c r="P3537" s="1"/>
      <c r="Q3537" s="1"/>
      <c r="R3537" s="1"/>
      <c r="S3537" s="1"/>
      <c r="T3537" s="1"/>
      <c r="U3537" s="1"/>
      <c r="V3537" s="9"/>
      <c r="W3537" s="1"/>
      <c r="X3537" s="1"/>
      <c r="Y3537" s="1"/>
      <c r="Z3537" s="1"/>
      <c r="AA3537" s="1"/>
      <c r="AB3537" s="1"/>
      <c r="AC3537" s="65"/>
    </row>
    <row r="3538" spans="2:29" x14ac:dyDescent="0.25">
      <c r="B3538" s="1"/>
      <c r="C3538" s="1"/>
      <c r="D3538" s="1"/>
      <c r="E3538" s="1"/>
      <c r="F3538" s="1"/>
      <c r="G3538" s="1"/>
      <c r="H3538" s="1"/>
      <c r="I3538" s="1"/>
      <c r="J3538" s="9"/>
      <c r="K3538" s="1"/>
      <c r="L3538" s="1"/>
      <c r="M3538" s="1"/>
      <c r="N3538" s="9"/>
      <c r="O3538" s="11"/>
      <c r="P3538" s="1"/>
      <c r="Q3538" s="1"/>
      <c r="R3538" s="1"/>
      <c r="S3538" s="1"/>
      <c r="T3538" s="1"/>
      <c r="U3538" s="1"/>
      <c r="V3538" s="9"/>
      <c r="W3538" s="1"/>
      <c r="X3538" s="1"/>
      <c r="Y3538" s="1"/>
      <c r="Z3538" s="1"/>
      <c r="AA3538" s="1"/>
      <c r="AB3538" s="1"/>
      <c r="AC3538" s="65"/>
    </row>
    <row r="3539" spans="2:29" x14ac:dyDescent="0.25">
      <c r="B3539" s="1"/>
      <c r="C3539" s="1"/>
      <c r="D3539" s="1"/>
      <c r="E3539" s="1"/>
      <c r="F3539" s="1"/>
      <c r="G3539" s="1"/>
      <c r="H3539" s="1"/>
      <c r="I3539" s="1"/>
      <c r="J3539" s="9"/>
      <c r="K3539" s="1"/>
      <c r="L3539" s="1"/>
      <c r="M3539" s="1"/>
      <c r="N3539" s="9"/>
      <c r="O3539" s="11"/>
      <c r="P3539" s="1"/>
      <c r="Q3539" s="1"/>
      <c r="R3539" s="1"/>
      <c r="S3539" s="1"/>
      <c r="T3539" s="1"/>
      <c r="U3539" s="1"/>
      <c r="V3539" s="9"/>
      <c r="W3539" s="1"/>
      <c r="X3539" s="1"/>
      <c r="Y3539" s="1"/>
      <c r="Z3539" s="1"/>
      <c r="AA3539" s="1"/>
      <c r="AB3539" s="1"/>
      <c r="AC3539" s="65"/>
    </row>
    <row r="3540" spans="2:29" x14ac:dyDescent="0.25">
      <c r="B3540" s="1"/>
      <c r="C3540" s="1"/>
      <c r="D3540" s="1"/>
      <c r="E3540" s="1"/>
      <c r="F3540" s="1"/>
      <c r="G3540" s="1"/>
      <c r="H3540" s="1"/>
      <c r="I3540" s="1"/>
      <c r="J3540" s="9"/>
      <c r="K3540" s="1"/>
      <c r="L3540" s="1"/>
      <c r="M3540" s="1"/>
      <c r="N3540" s="9"/>
      <c r="O3540" s="11"/>
      <c r="P3540" s="1"/>
      <c r="Q3540" s="1"/>
      <c r="R3540" s="1"/>
      <c r="S3540" s="1"/>
      <c r="T3540" s="1"/>
      <c r="U3540" s="1"/>
      <c r="V3540" s="9"/>
      <c r="W3540" s="1"/>
      <c r="X3540" s="1"/>
      <c r="Y3540" s="1"/>
      <c r="Z3540" s="1"/>
      <c r="AA3540" s="1"/>
      <c r="AB3540" s="1"/>
      <c r="AC3540" s="65"/>
    </row>
    <row r="3541" spans="2:29" x14ac:dyDescent="0.25">
      <c r="B3541" s="1"/>
      <c r="C3541" s="1"/>
      <c r="D3541" s="1"/>
      <c r="E3541" s="1"/>
      <c r="F3541" s="1"/>
      <c r="G3541" s="1"/>
      <c r="H3541" s="1"/>
      <c r="I3541" s="1"/>
      <c r="J3541" s="9"/>
      <c r="K3541" s="1"/>
      <c r="L3541" s="1"/>
      <c r="M3541" s="1"/>
      <c r="N3541" s="9"/>
      <c r="O3541" s="11"/>
      <c r="P3541" s="1"/>
      <c r="Q3541" s="1"/>
      <c r="R3541" s="1"/>
      <c r="S3541" s="1"/>
      <c r="T3541" s="1"/>
      <c r="U3541" s="1"/>
      <c r="V3541" s="9"/>
      <c r="W3541" s="1"/>
      <c r="X3541" s="1"/>
      <c r="Y3541" s="1"/>
      <c r="Z3541" s="1"/>
      <c r="AA3541" s="1"/>
      <c r="AB3541" s="1"/>
      <c r="AC3541" s="65"/>
    </row>
    <row r="3542" spans="2:29" x14ac:dyDescent="0.25">
      <c r="B3542" s="1"/>
      <c r="C3542" s="1"/>
      <c r="D3542" s="1"/>
      <c r="E3542" s="1"/>
      <c r="F3542" s="1"/>
      <c r="G3542" s="1"/>
      <c r="H3542" s="1"/>
      <c r="I3542" s="1"/>
      <c r="J3542" s="9"/>
      <c r="K3542" s="1"/>
      <c r="L3542" s="1"/>
      <c r="M3542" s="1"/>
      <c r="N3542" s="9"/>
      <c r="O3542" s="11"/>
      <c r="P3542" s="1"/>
      <c r="Q3542" s="1"/>
      <c r="R3542" s="1"/>
      <c r="S3542" s="1"/>
      <c r="T3542" s="1"/>
      <c r="U3542" s="1"/>
      <c r="V3542" s="9"/>
      <c r="W3542" s="1"/>
      <c r="X3542" s="1"/>
      <c r="Y3542" s="1"/>
      <c r="Z3542" s="1"/>
      <c r="AA3542" s="1"/>
      <c r="AB3542" s="1"/>
      <c r="AC3542" s="65"/>
    </row>
    <row r="3543" spans="2:29" x14ac:dyDescent="0.25">
      <c r="B3543" s="1"/>
      <c r="C3543" s="1"/>
      <c r="D3543" s="1"/>
      <c r="E3543" s="1"/>
      <c r="F3543" s="1"/>
      <c r="G3543" s="1"/>
      <c r="H3543" s="1"/>
      <c r="I3543" s="1"/>
      <c r="J3543" s="9"/>
      <c r="K3543" s="1"/>
      <c r="L3543" s="1"/>
      <c r="M3543" s="1"/>
      <c r="N3543" s="9"/>
      <c r="O3543" s="11"/>
      <c r="P3543" s="1"/>
      <c r="Q3543" s="1"/>
      <c r="R3543" s="1"/>
      <c r="S3543" s="1"/>
      <c r="T3543" s="1"/>
      <c r="U3543" s="1"/>
      <c r="V3543" s="9"/>
      <c r="W3543" s="1"/>
      <c r="X3543" s="1"/>
      <c r="Y3543" s="1"/>
      <c r="Z3543" s="1"/>
      <c r="AA3543" s="1"/>
      <c r="AB3543" s="1"/>
      <c r="AC3543" s="65"/>
    </row>
    <row r="3544" spans="2:29" x14ac:dyDescent="0.25">
      <c r="B3544" s="1"/>
      <c r="C3544" s="1"/>
      <c r="D3544" s="1"/>
      <c r="E3544" s="1"/>
      <c r="F3544" s="1"/>
      <c r="G3544" s="1"/>
      <c r="H3544" s="1"/>
      <c r="I3544" s="1"/>
      <c r="J3544" s="9"/>
      <c r="K3544" s="1"/>
      <c r="L3544" s="1"/>
      <c r="M3544" s="1"/>
      <c r="N3544" s="9"/>
      <c r="O3544" s="11"/>
      <c r="P3544" s="1"/>
      <c r="Q3544" s="1"/>
      <c r="R3544" s="1"/>
      <c r="S3544" s="1"/>
      <c r="T3544" s="1"/>
      <c r="U3544" s="1"/>
      <c r="V3544" s="9"/>
      <c r="W3544" s="1"/>
      <c r="X3544" s="1"/>
      <c r="Y3544" s="1"/>
      <c r="Z3544" s="1"/>
      <c r="AA3544" s="1"/>
      <c r="AB3544" s="1"/>
      <c r="AC3544" s="65"/>
    </row>
    <row r="3545" spans="2:29" x14ac:dyDescent="0.25">
      <c r="B3545" s="1"/>
      <c r="C3545" s="1"/>
      <c r="D3545" s="1"/>
      <c r="E3545" s="1"/>
      <c r="F3545" s="1"/>
      <c r="G3545" s="1"/>
      <c r="H3545" s="1"/>
      <c r="I3545" s="1"/>
      <c r="J3545" s="9"/>
      <c r="K3545" s="1"/>
      <c r="L3545" s="1"/>
      <c r="M3545" s="1"/>
      <c r="N3545" s="9"/>
      <c r="O3545" s="11"/>
      <c r="P3545" s="1"/>
      <c r="Q3545" s="1"/>
      <c r="R3545" s="1"/>
      <c r="S3545" s="1"/>
      <c r="T3545" s="1"/>
      <c r="U3545" s="1"/>
      <c r="V3545" s="9"/>
      <c r="W3545" s="1"/>
      <c r="X3545" s="1"/>
      <c r="Y3545" s="1"/>
      <c r="Z3545" s="1"/>
      <c r="AA3545" s="1"/>
      <c r="AB3545" s="1"/>
      <c r="AC3545" s="65"/>
    </row>
    <row r="3546" spans="2:29" x14ac:dyDescent="0.25">
      <c r="B3546" s="1"/>
      <c r="C3546" s="1"/>
      <c r="D3546" s="1"/>
      <c r="E3546" s="1"/>
      <c r="F3546" s="1"/>
      <c r="G3546" s="1"/>
      <c r="H3546" s="1"/>
      <c r="I3546" s="1"/>
      <c r="J3546" s="9"/>
      <c r="K3546" s="1"/>
      <c r="L3546" s="1"/>
      <c r="M3546" s="1"/>
      <c r="N3546" s="9"/>
      <c r="O3546" s="11"/>
      <c r="P3546" s="1"/>
      <c r="Q3546" s="1"/>
      <c r="R3546" s="1"/>
      <c r="S3546" s="1"/>
      <c r="T3546" s="1"/>
      <c r="U3546" s="1"/>
      <c r="V3546" s="9"/>
      <c r="W3546" s="1"/>
      <c r="X3546" s="1"/>
      <c r="Y3546" s="1"/>
      <c r="Z3546" s="1"/>
      <c r="AA3546" s="1"/>
      <c r="AB3546" s="1"/>
      <c r="AC3546" s="65"/>
    </row>
    <row r="3547" spans="2:29" x14ac:dyDescent="0.25">
      <c r="B3547" s="1"/>
      <c r="C3547" s="1"/>
      <c r="D3547" s="1"/>
      <c r="E3547" s="1"/>
      <c r="F3547" s="1"/>
      <c r="G3547" s="1"/>
      <c r="H3547" s="1"/>
      <c r="I3547" s="1"/>
      <c r="J3547" s="9"/>
      <c r="K3547" s="1"/>
      <c r="L3547" s="1"/>
      <c r="M3547" s="1"/>
      <c r="N3547" s="9"/>
      <c r="O3547" s="11"/>
      <c r="P3547" s="1"/>
      <c r="Q3547" s="1"/>
      <c r="R3547" s="1"/>
      <c r="S3547" s="1"/>
      <c r="T3547" s="1"/>
      <c r="U3547" s="1"/>
      <c r="V3547" s="9"/>
      <c r="W3547" s="1"/>
      <c r="X3547" s="1"/>
      <c r="Y3547" s="1"/>
      <c r="Z3547" s="1"/>
      <c r="AA3547" s="1"/>
      <c r="AB3547" s="1"/>
      <c r="AC3547" s="65"/>
    </row>
    <row r="3548" spans="2:29" x14ac:dyDescent="0.25">
      <c r="B3548" s="1"/>
      <c r="C3548" s="1"/>
      <c r="D3548" s="1"/>
      <c r="E3548" s="1"/>
      <c r="F3548" s="1"/>
      <c r="G3548" s="1"/>
      <c r="H3548" s="1"/>
      <c r="I3548" s="1"/>
      <c r="J3548" s="9"/>
      <c r="K3548" s="1"/>
      <c r="L3548" s="1"/>
      <c r="M3548" s="1"/>
      <c r="N3548" s="9"/>
      <c r="O3548" s="11"/>
      <c r="P3548" s="1"/>
      <c r="Q3548" s="1"/>
      <c r="R3548" s="1"/>
      <c r="S3548" s="1"/>
      <c r="T3548" s="1"/>
      <c r="U3548" s="1"/>
      <c r="V3548" s="9"/>
      <c r="W3548" s="1"/>
      <c r="X3548" s="1"/>
      <c r="Y3548" s="1"/>
      <c r="Z3548" s="1"/>
      <c r="AA3548" s="1"/>
      <c r="AB3548" s="1"/>
      <c r="AC3548" s="65"/>
    </row>
    <row r="3549" spans="2:29" x14ac:dyDescent="0.25">
      <c r="B3549" s="1"/>
      <c r="C3549" s="1"/>
      <c r="D3549" s="1"/>
      <c r="E3549" s="1"/>
      <c r="F3549" s="1"/>
      <c r="G3549" s="1"/>
      <c r="H3549" s="1"/>
      <c r="I3549" s="1"/>
      <c r="J3549" s="9"/>
      <c r="K3549" s="1"/>
      <c r="L3549" s="1"/>
      <c r="M3549" s="1"/>
      <c r="N3549" s="9"/>
      <c r="O3549" s="11"/>
      <c r="P3549" s="1"/>
      <c r="Q3549" s="1"/>
      <c r="R3549" s="1"/>
      <c r="S3549" s="1"/>
      <c r="T3549" s="1"/>
      <c r="U3549" s="1"/>
      <c r="V3549" s="9"/>
      <c r="W3549" s="1"/>
      <c r="X3549" s="1"/>
      <c r="Y3549" s="1"/>
      <c r="Z3549" s="1"/>
      <c r="AA3549" s="1"/>
      <c r="AB3549" s="1"/>
      <c r="AC3549" s="65"/>
    </row>
    <row r="3550" spans="2:29" x14ac:dyDescent="0.25">
      <c r="B3550" s="1"/>
      <c r="C3550" s="1"/>
      <c r="D3550" s="1"/>
      <c r="E3550" s="1"/>
      <c r="F3550" s="1"/>
      <c r="G3550" s="1"/>
      <c r="H3550" s="1"/>
      <c r="I3550" s="1"/>
      <c r="J3550" s="9"/>
      <c r="K3550" s="1"/>
      <c r="L3550" s="1"/>
      <c r="M3550" s="1"/>
      <c r="N3550" s="9"/>
      <c r="O3550" s="11"/>
      <c r="P3550" s="1"/>
      <c r="Q3550" s="1"/>
      <c r="R3550" s="1"/>
      <c r="S3550" s="1"/>
      <c r="T3550" s="1"/>
      <c r="U3550" s="1"/>
      <c r="V3550" s="9"/>
      <c r="W3550" s="1"/>
      <c r="X3550" s="1"/>
      <c r="Y3550" s="1"/>
      <c r="Z3550" s="1"/>
      <c r="AA3550" s="1"/>
      <c r="AB3550" s="1"/>
      <c r="AC3550" s="65"/>
    </row>
    <row r="3551" spans="2:29" x14ac:dyDescent="0.25">
      <c r="B3551" s="1"/>
      <c r="C3551" s="1"/>
      <c r="D3551" s="1"/>
      <c r="E3551" s="1"/>
      <c r="F3551" s="1"/>
      <c r="G3551" s="1"/>
      <c r="H3551" s="1"/>
      <c r="I3551" s="1"/>
      <c r="J3551" s="9"/>
      <c r="K3551" s="1"/>
      <c r="L3551" s="1"/>
      <c r="M3551" s="1"/>
      <c r="N3551" s="9"/>
      <c r="O3551" s="11"/>
      <c r="P3551" s="1"/>
      <c r="Q3551" s="1"/>
      <c r="R3551" s="1"/>
      <c r="S3551" s="1"/>
      <c r="T3551" s="1"/>
      <c r="U3551" s="1"/>
      <c r="V3551" s="9"/>
      <c r="W3551" s="1"/>
      <c r="X3551" s="1"/>
      <c r="Y3551" s="1"/>
      <c r="Z3551" s="1"/>
      <c r="AA3551" s="1"/>
      <c r="AB3551" s="1"/>
      <c r="AC3551" s="65"/>
    </row>
    <row r="3552" spans="2:29" x14ac:dyDescent="0.25">
      <c r="B3552" s="1"/>
      <c r="C3552" s="1"/>
      <c r="D3552" s="1"/>
      <c r="E3552" s="1"/>
      <c r="F3552" s="1"/>
      <c r="G3552" s="1"/>
      <c r="H3552" s="1"/>
      <c r="I3552" s="1"/>
      <c r="J3552" s="9"/>
      <c r="K3552" s="1"/>
      <c r="L3552" s="1"/>
      <c r="M3552" s="1"/>
      <c r="N3552" s="9"/>
      <c r="O3552" s="11"/>
      <c r="P3552" s="1"/>
      <c r="Q3552" s="1"/>
      <c r="R3552" s="1"/>
      <c r="S3552" s="1"/>
      <c r="T3552" s="1"/>
      <c r="U3552" s="1"/>
      <c r="V3552" s="9"/>
      <c r="W3552" s="1"/>
      <c r="X3552" s="1"/>
      <c r="Y3552" s="1"/>
      <c r="Z3552" s="1"/>
      <c r="AA3552" s="1"/>
      <c r="AB3552" s="1"/>
      <c r="AC3552" s="65"/>
    </row>
    <row r="3553" spans="2:29" x14ac:dyDescent="0.25">
      <c r="B3553" s="1"/>
      <c r="C3553" s="1"/>
      <c r="D3553" s="1"/>
      <c r="E3553" s="1"/>
      <c r="F3553" s="1"/>
      <c r="G3553" s="1"/>
      <c r="H3553" s="1"/>
      <c r="I3553" s="1"/>
      <c r="J3553" s="9"/>
      <c r="K3553" s="1"/>
      <c r="L3553" s="1"/>
      <c r="M3553" s="1"/>
      <c r="N3553" s="9"/>
      <c r="O3553" s="11"/>
      <c r="P3553" s="1"/>
      <c r="Q3553" s="1"/>
      <c r="R3553" s="1"/>
      <c r="S3553" s="1"/>
      <c r="T3553" s="1"/>
      <c r="U3553" s="1"/>
      <c r="V3553" s="9"/>
      <c r="W3553" s="1"/>
      <c r="X3553" s="1"/>
      <c r="Y3553" s="1"/>
      <c r="Z3553" s="1"/>
      <c r="AA3553" s="1"/>
      <c r="AB3553" s="1"/>
      <c r="AC3553" s="65"/>
    </row>
    <row r="3554" spans="2:29" x14ac:dyDescent="0.25">
      <c r="B3554" s="1"/>
      <c r="C3554" s="1"/>
      <c r="D3554" s="1"/>
      <c r="E3554" s="1"/>
      <c r="F3554" s="1"/>
      <c r="G3554" s="1"/>
      <c r="H3554" s="1"/>
      <c r="I3554" s="1"/>
      <c r="J3554" s="9"/>
      <c r="K3554" s="1"/>
      <c r="L3554" s="1"/>
      <c r="M3554" s="1"/>
      <c r="N3554" s="9"/>
      <c r="O3554" s="11"/>
      <c r="P3554" s="1"/>
      <c r="Q3554" s="1"/>
      <c r="R3554" s="1"/>
      <c r="S3554" s="1"/>
      <c r="T3554" s="1"/>
      <c r="U3554" s="1"/>
      <c r="V3554" s="9"/>
      <c r="W3554" s="1"/>
      <c r="X3554" s="1"/>
      <c r="Y3554" s="1"/>
      <c r="Z3554" s="1"/>
      <c r="AA3554" s="1"/>
      <c r="AB3554" s="1"/>
      <c r="AC3554" s="65"/>
    </row>
    <row r="3555" spans="2:29" x14ac:dyDescent="0.25">
      <c r="B3555" s="1"/>
      <c r="C3555" s="1"/>
      <c r="D3555" s="1"/>
      <c r="E3555" s="1"/>
      <c r="F3555" s="1"/>
      <c r="G3555" s="1"/>
      <c r="H3555" s="1"/>
      <c r="I3555" s="1"/>
      <c r="J3555" s="9"/>
      <c r="K3555" s="1"/>
      <c r="L3555" s="1"/>
      <c r="M3555" s="1"/>
      <c r="N3555" s="9"/>
      <c r="O3555" s="11"/>
      <c r="P3555" s="1"/>
      <c r="Q3555" s="1"/>
      <c r="R3555" s="1"/>
      <c r="S3555" s="1"/>
      <c r="T3555" s="1"/>
      <c r="U3555" s="1"/>
      <c r="V3555" s="9"/>
      <c r="W3555" s="1"/>
      <c r="X3555" s="1"/>
      <c r="Y3555" s="1"/>
      <c r="Z3555" s="1"/>
      <c r="AA3555" s="1"/>
      <c r="AB3555" s="1"/>
      <c r="AC3555" s="65"/>
    </row>
    <row r="3556" spans="2:29" x14ac:dyDescent="0.25">
      <c r="B3556" s="1"/>
      <c r="C3556" s="1"/>
      <c r="D3556" s="1"/>
      <c r="E3556" s="1"/>
      <c r="F3556" s="1"/>
      <c r="G3556" s="1"/>
      <c r="H3556" s="1"/>
      <c r="I3556" s="1"/>
      <c r="J3556" s="9"/>
      <c r="K3556" s="1"/>
      <c r="L3556" s="1"/>
      <c r="M3556" s="1"/>
      <c r="N3556" s="9"/>
      <c r="O3556" s="11"/>
      <c r="P3556" s="1"/>
      <c r="Q3556" s="1"/>
      <c r="R3556" s="1"/>
      <c r="S3556" s="1"/>
      <c r="T3556" s="1"/>
      <c r="U3556" s="1"/>
      <c r="V3556" s="9"/>
      <c r="W3556" s="1"/>
      <c r="X3556" s="1"/>
      <c r="Y3556" s="1"/>
      <c r="Z3556" s="1"/>
      <c r="AA3556" s="1"/>
      <c r="AB3556" s="1"/>
      <c r="AC3556" s="65"/>
    </row>
    <row r="3557" spans="2:29" x14ac:dyDescent="0.25">
      <c r="B3557" s="1"/>
      <c r="C3557" s="1"/>
      <c r="D3557" s="1"/>
      <c r="E3557" s="1"/>
      <c r="F3557" s="1"/>
      <c r="G3557" s="1"/>
      <c r="H3557" s="1"/>
      <c r="I3557" s="1"/>
      <c r="J3557" s="9"/>
      <c r="K3557" s="1"/>
      <c r="L3557" s="1"/>
      <c r="M3557" s="1"/>
      <c r="N3557" s="9"/>
      <c r="O3557" s="11"/>
      <c r="P3557" s="1"/>
      <c r="Q3557" s="1"/>
      <c r="R3557" s="1"/>
      <c r="S3557" s="1"/>
      <c r="T3557" s="1"/>
      <c r="U3557" s="1"/>
      <c r="V3557" s="9"/>
      <c r="W3557" s="1"/>
      <c r="X3557" s="1"/>
      <c r="Y3557" s="1"/>
      <c r="Z3557" s="1"/>
      <c r="AA3557" s="1"/>
      <c r="AB3557" s="1"/>
      <c r="AC3557" s="65"/>
    </row>
    <row r="3558" spans="2:29" x14ac:dyDescent="0.25">
      <c r="B3558" s="1"/>
      <c r="C3558" s="1"/>
      <c r="D3558" s="1"/>
      <c r="E3558" s="1"/>
      <c r="F3558" s="1"/>
      <c r="G3558" s="1"/>
      <c r="H3558" s="1"/>
      <c r="I3558" s="1"/>
      <c r="J3558" s="9"/>
      <c r="K3558" s="1"/>
      <c r="L3558" s="1"/>
      <c r="M3558" s="1"/>
      <c r="N3558" s="9"/>
      <c r="O3558" s="11"/>
      <c r="P3558" s="1"/>
      <c r="Q3558" s="1"/>
      <c r="R3558" s="1"/>
      <c r="S3558" s="1"/>
      <c r="T3558" s="1"/>
      <c r="U3558" s="1"/>
      <c r="V3558" s="9"/>
      <c r="W3558" s="1"/>
      <c r="X3558" s="1"/>
      <c r="Y3558" s="1"/>
      <c r="Z3558" s="1"/>
      <c r="AA3558" s="1"/>
      <c r="AB3558" s="1"/>
      <c r="AC3558" s="65"/>
    </row>
    <row r="3559" spans="2:29" x14ac:dyDescent="0.25">
      <c r="B3559" s="1"/>
      <c r="C3559" s="1"/>
      <c r="D3559" s="1"/>
      <c r="E3559" s="1"/>
      <c r="F3559" s="1"/>
      <c r="G3559" s="1"/>
      <c r="H3559" s="1"/>
      <c r="I3559" s="1"/>
      <c r="J3559" s="9"/>
      <c r="K3559" s="1"/>
      <c r="L3559" s="1"/>
      <c r="M3559" s="1"/>
      <c r="N3559" s="9"/>
      <c r="O3559" s="11"/>
      <c r="P3559" s="1"/>
      <c r="Q3559" s="1"/>
      <c r="R3559" s="1"/>
      <c r="S3559" s="1"/>
      <c r="T3559" s="1"/>
      <c r="U3559" s="1"/>
      <c r="V3559" s="9"/>
      <c r="W3559" s="1"/>
      <c r="X3559" s="1"/>
      <c r="Y3559" s="1"/>
      <c r="Z3559" s="1"/>
      <c r="AA3559" s="1"/>
      <c r="AB3559" s="1"/>
      <c r="AC3559" s="65"/>
    </row>
    <row r="3560" spans="2:29" x14ac:dyDescent="0.25">
      <c r="B3560" s="1"/>
      <c r="C3560" s="1"/>
      <c r="D3560" s="1"/>
      <c r="E3560" s="1"/>
      <c r="F3560" s="1"/>
      <c r="G3560" s="1"/>
      <c r="H3560" s="1"/>
      <c r="I3560" s="1"/>
      <c r="J3560" s="9"/>
      <c r="K3560" s="1"/>
      <c r="L3560" s="1"/>
      <c r="M3560" s="1"/>
      <c r="N3560" s="9"/>
      <c r="O3560" s="11"/>
      <c r="P3560" s="1"/>
      <c r="Q3560" s="1"/>
      <c r="R3560" s="1"/>
      <c r="S3560" s="1"/>
      <c r="T3560" s="1"/>
      <c r="U3560" s="1"/>
      <c r="V3560" s="9"/>
      <c r="W3560" s="1"/>
      <c r="X3560" s="1"/>
      <c r="Y3560" s="1"/>
      <c r="Z3560" s="1"/>
      <c r="AA3560" s="1"/>
      <c r="AB3560" s="1"/>
      <c r="AC3560" s="65"/>
    </row>
    <row r="3561" spans="2:29" x14ac:dyDescent="0.25">
      <c r="B3561" s="1"/>
      <c r="C3561" s="1"/>
      <c r="D3561" s="1"/>
      <c r="E3561" s="1"/>
      <c r="F3561" s="1"/>
      <c r="G3561" s="1"/>
      <c r="H3561" s="1"/>
      <c r="I3561" s="1"/>
      <c r="J3561" s="9"/>
      <c r="K3561" s="1"/>
      <c r="L3561" s="1"/>
      <c r="M3561" s="1"/>
      <c r="N3561" s="9"/>
      <c r="O3561" s="11"/>
      <c r="P3561" s="1"/>
      <c r="Q3561" s="1"/>
      <c r="R3561" s="1"/>
      <c r="S3561" s="1"/>
      <c r="T3561" s="1"/>
      <c r="U3561" s="1"/>
      <c r="V3561" s="9"/>
      <c r="W3561" s="1"/>
      <c r="X3561" s="1"/>
      <c r="Y3561" s="1"/>
      <c r="Z3561" s="1"/>
      <c r="AA3561" s="1"/>
      <c r="AB3561" s="1"/>
      <c r="AC3561" s="65"/>
    </row>
    <row r="3562" spans="2:29" x14ac:dyDescent="0.25">
      <c r="B3562" s="1"/>
      <c r="C3562" s="1"/>
      <c r="D3562" s="1"/>
      <c r="E3562" s="1"/>
      <c r="F3562" s="1"/>
      <c r="G3562" s="1"/>
      <c r="H3562" s="1"/>
      <c r="I3562" s="1"/>
      <c r="J3562" s="9"/>
      <c r="K3562" s="1"/>
      <c r="L3562" s="1"/>
      <c r="M3562" s="1"/>
      <c r="N3562" s="9"/>
      <c r="O3562" s="11"/>
      <c r="P3562" s="1"/>
      <c r="Q3562" s="1"/>
      <c r="R3562" s="1"/>
      <c r="S3562" s="1"/>
      <c r="T3562" s="1"/>
      <c r="U3562" s="1"/>
      <c r="V3562" s="9"/>
      <c r="W3562" s="1"/>
      <c r="X3562" s="1"/>
      <c r="Y3562" s="1"/>
      <c r="Z3562" s="1"/>
      <c r="AA3562" s="1"/>
      <c r="AB3562" s="1"/>
      <c r="AC3562" s="65"/>
    </row>
    <row r="3563" spans="2:29" x14ac:dyDescent="0.25">
      <c r="B3563" s="1"/>
      <c r="C3563" s="1"/>
      <c r="D3563" s="1"/>
      <c r="E3563" s="1"/>
      <c r="F3563" s="1"/>
      <c r="G3563" s="1"/>
      <c r="H3563" s="1"/>
      <c r="I3563" s="1"/>
      <c r="J3563" s="9"/>
      <c r="K3563" s="1"/>
      <c r="L3563" s="1"/>
      <c r="M3563" s="1"/>
      <c r="N3563" s="9"/>
      <c r="O3563" s="11"/>
      <c r="P3563" s="1"/>
      <c r="Q3563" s="1"/>
      <c r="R3563" s="1"/>
      <c r="S3563" s="1"/>
      <c r="T3563" s="1"/>
      <c r="U3563" s="1"/>
      <c r="V3563" s="9"/>
      <c r="W3563" s="1"/>
      <c r="X3563" s="1"/>
      <c r="Y3563" s="1"/>
      <c r="Z3563" s="1"/>
      <c r="AA3563" s="1"/>
      <c r="AB3563" s="1"/>
      <c r="AC3563" s="65"/>
    </row>
    <row r="3564" spans="2:29" x14ac:dyDescent="0.25">
      <c r="B3564" s="1"/>
      <c r="C3564" s="1"/>
      <c r="D3564" s="1"/>
      <c r="E3564" s="1"/>
      <c r="F3564" s="1"/>
      <c r="G3564" s="1"/>
      <c r="H3564" s="1"/>
      <c r="I3564" s="1"/>
      <c r="J3564" s="9"/>
      <c r="K3564" s="1"/>
      <c r="L3564" s="1"/>
      <c r="M3564" s="1"/>
      <c r="N3564" s="9"/>
      <c r="O3564" s="11"/>
      <c r="P3564" s="1"/>
      <c r="Q3564" s="1"/>
      <c r="R3564" s="1"/>
      <c r="S3564" s="1"/>
      <c r="T3564" s="1"/>
      <c r="U3564" s="1"/>
      <c r="V3564" s="9"/>
      <c r="W3564" s="1"/>
      <c r="X3564" s="1"/>
      <c r="Y3564" s="1"/>
      <c r="Z3564" s="1"/>
      <c r="AA3564" s="1"/>
      <c r="AB3564" s="1"/>
      <c r="AC3564" s="65"/>
    </row>
    <row r="3565" spans="2:29" x14ac:dyDescent="0.25">
      <c r="B3565" s="1"/>
      <c r="C3565" s="1"/>
      <c r="D3565" s="1"/>
      <c r="E3565" s="1"/>
      <c r="F3565" s="1"/>
      <c r="G3565" s="1"/>
      <c r="H3565" s="1"/>
      <c r="I3565" s="1"/>
      <c r="J3565" s="9"/>
      <c r="K3565" s="1"/>
      <c r="L3565" s="1"/>
      <c r="M3565" s="1"/>
      <c r="N3565" s="9"/>
      <c r="O3565" s="11"/>
      <c r="P3565" s="1"/>
      <c r="Q3565" s="1"/>
      <c r="R3565" s="1"/>
      <c r="S3565" s="1"/>
      <c r="T3565" s="1"/>
      <c r="U3565" s="1"/>
      <c r="V3565" s="9"/>
      <c r="W3565" s="1"/>
      <c r="X3565" s="1"/>
      <c r="Y3565" s="1"/>
      <c r="Z3565" s="1"/>
      <c r="AA3565" s="1"/>
      <c r="AB3565" s="1"/>
      <c r="AC3565" s="65"/>
    </row>
    <row r="3566" spans="2:29" x14ac:dyDescent="0.25">
      <c r="B3566" s="1"/>
      <c r="C3566" s="1"/>
      <c r="D3566" s="1"/>
      <c r="E3566" s="1"/>
      <c r="F3566" s="1"/>
      <c r="G3566" s="1"/>
      <c r="H3566" s="1"/>
      <c r="I3566" s="1"/>
      <c r="J3566" s="9"/>
      <c r="K3566" s="1"/>
      <c r="L3566" s="1"/>
      <c r="M3566" s="1"/>
      <c r="N3566" s="9"/>
      <c r="O3566" s="11"/>
      <c r="P3566" s="1"/>
      <c r="Q3566" s="1"/>
      <c r="R3566" s="1"/>
      <c r="S3566" s="1"/>
      <c r="T3566" s="1"/>
      <c r="U3566" s="1"/>
      <c r="V3566" s="9"/>
      <c r="W3566" s="1"/>
      <c r="X3566" s="1"/>
      <c r="Y3566" s="1"/>
      <c r="Z3566" s="1"/>
      <c r="AA3566" s="1"/>
      <c r="AB3566" s="1"/>
      <c r="AC3566" s="65"/>
    </row>
    <row r="3567" spans="2:29" x14ac:dyDescent="0.25">
      <c r="B3567" s="1"/>
      <c r="C3567" s="1"/>
      <c r="D3567" s="1"/>
      <c r="E3567" s="1"/>
      <c r="F3567" s="1"/>
      <c r="G3567" s="1"/>
      <c r="H3567" s="1"/>
      <c r="I3567" s="1"/>
      <c r="J3567" s="9"/>
      <c r="K3567" s="1"/>
      <c r="L3567" s="1"/>
      <c r="M3567" s="1"/>
      <c r="N3567" s="9"/>
      <c r="O3567" s="11"/>
      <c r="P3567" s="1"/>
      <c r="Q3567" s="1"/>
      <c r="R3567" s="1"/>
      <c r="S3567" s="1"/>
      <c r="T3567" s="1"/>
      <c r="U3567" s="1"/>
      <c r="V3567" s="9"/>
      <c r="W3567" s="1"/>
      <c r="X3567" s="1"/>
      <c r="Y3567" s="1"/>
      <c r="Z3567" s="1"/>
      <c r="AA3567" s="1"/>
      <c r="AB3567" s="1"/>
      <c r="AC3567" s="65"/>
    </row>
    <row r="3568" spans="2:29" x14ac:dyDescent="0.25">
      <c r="B3568" s="1"/>
      <c r="C3568" s="1"/>
      <c r="D3568" s="1"/>
      <c r="E3568" s="1"/>
      <c r="F3568" s="1"/>
      <c r="G3568" s="1"/>
      <c r="H3568" s="1"/>
      <c r="I3568" s="1"/>
      <c r="J3568" s="9"/>
      <c r="K3568" s="1"/>
      <c r="L3568" s="1"/>
      <c r="M3568" s="1"/>
      <c r="N3568" s="9"/>
      <c r="O3568" s="11"/>
      <c r="P3568" s="1"/>
      <c r="Q3568" s="1"/>
      <c r="R3568" s="1"/>
      <c r="S3568" s="1"/>
      <c r="T3568" s="1"/>
      <c r="U3568" s="1"/>
      <c r="V3568" s="9"/>
      <c r="W3568" s="1"/>
      <c r="X3568" s="1"/>
      <c r="Y3568" s="1"/>
      <c r="Z3568" s="1"/>
      <c r="AA3568" s="1"/>
      <c r="AB3568" s="1"/>
      <c r="AC3568" s="65"/>
    </row>
    <row r="3569" spans="2:29" x14ac:dyDescent="0.25">
      <c r="B3569" s="1"/>
      <c r="C3569" s="1"/>
      <c r="D3569" s="1"/>
      <c r="E3569" s="1"/>
      <c r="F3569" s="1"/>
      <c r="G3569" s="1"/>
      <c r="H3569" s="1"/>
      <c r="I3569" s="1"/>
      <c r="J3569" s="9"/>
      <c r="K3569" s="1"/>
      <c r="L3569" s="1"/>
      <c r="M3569" s="1"/>
      <c r="N3569" s="9"/>
      <c r="O3569" s="11"/>
      <c r="P3569" s="1"/>
      <c r="Q3569" s="1"/>
      <c r="R3569" s="1"/>
      <c r="S3569" s="1"/>
      <c r="T3569" s="1"/>
      <c r="U3569" s="1"/>
      <c r="V3569" s="9"/>
      <c r="W3569" s="1"/>
      <c r="X3569" s="1"/>
      <c r="Y3569" s="1"/>
      <c r="Z3569" s="1"/>
      <c r="AA3569" s="1"/>
      <c r="AB3569" s="1"/>
      <c r="AC3569" s="65"/>
    </row>
    <row r="3570" spans="2:29" x14ac:dyDescent="0.25">
      <c r="B3570" s="1"/>
      <c r="C3570" s="1"/>
      <c r="D3570" s="1"/>
      <c r="E3570" s="1"/>
      <c r="F3570" s="1"/>
      <c r="G3570" s="1"/>
      <c r="H3570" s="1"/>
      <c r="I3570" s="1"/>
      <c r="J3570" s="9"/>
      <c r="K3570" s="1"/>
      <c r="L3570" s="1"/>
      <c r="M3570" s="1"/>
      <c r="N3570" s="9"/>
      <c r="O3570" s="11"/>
      <c r="P3570" s="1"/>
      <c r="Q3570" s="1"/>
      <c r="R3570" s="1"/>
      <c r="S3570" s="1"/>
      <c r="T3570" s="1"/>
      <c r="U3570" s="1"/>
      <c r="V3570" s="9"/>
      <c r="W3570" s="1"/>
      <c r="X3570" s="1"/>
      <c r="Y3570" s="1"/>
      <c r="Z3570" s="1"/>
      <c r="AA3570" s="1"/>
      <c r="AB3570" s="1"/>
      <c r="AC3570" s="65"/>
    </row>
    <row r="3571" spans="2:29" x14ac:dyDescent="0.25">
      <c r="B3571" s="1"/>
      <c r="C3571" s="1"/>
      <c r="D3571" s="1"/>
      <c r="E3571" s="1"/>
      <c r="F3571" s="1"/>
      <c r="G3571" s="1"/>
      <c r="H3571" s="1"/>
      <c r="I3571" s="1"/>
      <c r="J3571" s="9"/>
      <c r="K3571" s="1"/>
      <c r="L3571" s="1"/>
      <c r="M3571" s="1"/>
      <c r="N3571" s="9"/>
      <c r="O3571" s="11"/>
      <c r="P3571" s="1"/>
      <c r="Q3571" s="1"/>
      <c r="R3571" s="1"/>
      <c r="S3571" s="1"/>
      <c r="T3571" s="1"/>
      <c r="U3571" s="1"/>
      <c r="V3571" s="9"/>
      <c r="W3571" s="1"/>
      <c r="X3571" s="1"/>
      <c r="Y3571" s="1"/>
      <c r="Z3571" s="1"/>
      <c r="AA3571" s="1"/>
      <c r="AB3571" s="1"/>
      <c r="AC3571" s="65"/>
    </row>
    <row r="3572" spans="2:29" x14ac:dyDescent="0.25">
      <c r="B3572" s="1"/>
      <c r="C3572" s="1"/>
      <c r="D3572" s="1"/>
      <c r="E3572" s="1"/>
      <c r="F3572" s="1"/>
      <c r="G3572" s="1"/>
      <c r="H3572" s="1"/>
      <c r="I3572" s="1"/>
      <c r="J3572" s="9"/>
      <c r="K3572" s="1"/>
      <c r="L3572" s="1"/>
      <c r="M3572" s="1"/>
      <c r="N3572" s="9"/>
      <c r="O3572" s="11"/>
      <c r="P3572" s="1"/>
      <c r="Q3572" s="1"/>
      <c r="R3572" s="1"/>
      <c r="S3572" s="1"/>
      <c r="T3572" s="1"/>
      <c r="U3572" s="1"/>
      <c r="V3572" s="9"/>
      <c r="W3572" s="1"/>
      <c r="X3572" s="1"/>
      <c r="Y3572" s="1"/>
      <c r="Z3572" s="1"/>
      <c r="AA3572" s="1"/>
      <c r="AB3572" s="1"/>
      <c r="AC3572" s="65"/>
    </row>
    <row r="3573" spans="2:29" x14ac:dyDescent="0.25">
      <c r="B3573" s="1"/>
      <c r="C3573" s="1"/>
      <c r="D3573" s="1"/>
      <c r="E3573" s="1"/>
      <c r="F3573" s="1"/>
      <c r="G3573" s="1"/>
      <c r="H3573" s="1"/>
      <c r="I3573" s="1"/>
      <c r="J3573" s="9"/>
      <c r="K3573" s="1"/>
      <c r="L3573" s="1"/>
      <c r="M3573" s="1"/>
      <c r="N3573" s="9"/>
      <c r="O3573" s="11"/>
      <c r="P3573" s="1"/>
      <c r="Q3573" s="1"/>
      <c r="R3573" s="1"/>
      <c r="S3573" s="1"/>
      <c r="T3573" s="1"/>
      <c r="U3573" s="1"/>
      <c r="V3573" s="9"/>
      <c r="W3573" s="1"/>
      <c r="X3573" s="1"/>
      <c r="Y3573" s="1"/>
      <c r="Z3573" s="1"/>
      <c r="AA3573" s="1"/>
      <c r="AB3573" s="1"/>
      <c r="AC3573" s="65"/>
    </row>
    <row r="3574" spans="2:29" x14ac:dyDescent="0.25">
      <c r="B3574" s="1"/>
      <c r="C3574" s="1"/>
      <c r="D3574" s="1"/>
      <c r="E3574" s="1"/>
      <c r="F3574" s="1"/>
      <c r="G3574" s="1"/>
      <c r="H3574" s="1"/>
      <c r="I3574" s="1"/>
      <c r="J3574" s="9"/>
      <c r="K3574" s="1"/>
      <c r="L3574" s="1"/>
      <c r="M3574" s="1"/>
      <c r="N3574" s="9"/>
      <c r="O3574" s="11"/>
      <c r="P3574" s="1"/>
      <c r="Q3574" s="1"/>
      <c r="R3574" s="1"/>
      <c r="S3574" s="1"/>
      <c r="T3574" s="1"/>
      <c r="U3574" s="1"/>
      <c r="V3574" s="9"/>
      <c r="W3574" s="1"/>
      <c r="X3574" s="1"/>
      <c r="Y3574" s="1"/>
      <c r="Z3574" s="1"/>
      <c r="AA3574" s="1"/>
      <c r="AB3574" s="1"/>
      <c r="AC3574" s="65"/>
    </row>
    <row r="3575" spans="2:29" x14ac:dyDescent="0.25">
      <c r="B3575" s="1"/>
      <c r="C3575" s="1"/>
      <c r="D3575" s="1"/>
      <c r="E3575" s="1"/>
      <c r="F3575" s="1"/>
      <c r="G3575" s="1"/>
      <c r="H3575" s="1"/>
      <c r="I3575" s="1"/>
      <c r="J3575" s="9"/>
      <c r="K3575" s="1"/>
      <c r="L3575" s="1"/>
      <c r="M3575" s="1"/>
      <c r="N3575" s="9"/>
      <c r="O3575" s="11"/>
      <c r="P3575" s="1"/>
      <c r="Q3575" s="1"/>
      <c r="R3575" s="1"/>
      <c r="S3575" s="1"/>
      <c r="T3575" s="1"/>
      <c r="U3575" s="1"/>
      <c r="V3575" s="9"/>
      <c r="W3575" s="1"/>
      <c r="X3575" s="1"/>
      <c r="Y3575" s="1"/>
      <c r="Z3575" s="1"/>
      <c r="AA3575" s="1"/>
      <c r="AB3575" s="1"/>
      <c r="AC3575" s="65"/>
    </row>
    <row r="3576" spans="2:29" x14ac:dyDescent="0.25">
      <c r="B3576" s="1"/>
      <c r="C3576" s="1"/>
      <c r="D3576" s="1"/>
      <c r="E3576" s="1"/>
      <c r="F3576" s="1"/>
      <c r="G3576" s="1"/>
      <c r="H3576" s="1"/>
      <c r="I3576" s="1"/>
      <c r="J3576" s="9"/>
      <c r="K3576" s="1"/>
      <c r="L3576" s="1"/>
      <c r="M3576" s="1"/>
      <c r="N3576" s="9"/>
      <c r="O3576" s="11"/>
      <c r="P3576" s="1"/>
      <c r="Q3576" s="1"/>
      <c r="R3576" s="1"/>
      <c r="S3576" s="1"/>
      <c r="T3576" s="1"/>
      <c r="U3576" s="1"/>
      <c r="V3576" s="9"/>
      <c r="W3576" s="1"/>
      <c r="X3576" s="1"/>
      <c r="Y3576" s="1"/>
      <c r="Z3576" s="1"/>
      <c r="AA3576" s="1"/>
      <c r="AB3576" s="1"/>
      <c r="AC3576" s="65"/>
    </row>
    <row r="3577" spans="2:29" x14ac:dyDescent="0.25">
      <c r="B3577" s="1"/>
      <c r="C3577" s="1"/>
      <c r="D3577" s="1"/>
      <c r="E3577" s="1"/>
      <c r="F3577" s="1"/>
      <c r="G3577" s="1"/>
      <c r="H3577" s="1"/>
      <c r="I3577" s="1"/>
      <c r="J3577" s="9"/>
      <c r="K3577" s="1"/>
      <c r="L3577" s="1"/>
      <c r="M3577" s="1"/>
      <c r="N3577" s="9"/>
      <c r="O3577" s="11"/>
      <c r="P3577" s="1"/>
      <c r="Q3577" s="1"/>
      <c r="R3577" s="1"/>
      <c r="S3577" s="1"/>
      <c r="T3577" s="1"/>
      <c r="U3577" s="1"/>
      <c r="V3577" s="9"/>
      <c r="W3577" s="1"/>
      <c r="X3577" s="1"/>
      <c r="Y3577" s="1"/>
      <c r="Z3577" s="1"/>
      <c r="AA3577" s="1"/>
      <c r="AB3577" s="1"/>
      <c r="AC3577" s="65"/>
    </row>
    <row r="3578" spans="2:29" x14ac:dyDescent="0.25">
      <c r="B3578" s="1"/>
      <c r="C3578" s="1"/>
      <c r="D3578" s="1"/>
      <c r="E3578" s="1"/>
      <c r="F3578" s="1"/>
      <c r="G3578" s="1"/>
      <c r="H3578" s="1"/>
      <c r="I3578" s="1"/>
      <c r="J3578" s="9"/>
      <c r="K3578" s="1"/>
      <c r="L3578" s="1"/>
      <c r="M3578" s="1"/>
      <c r="N3578" s="9"/>
      <c r="O3578" s="11"/>
      <c r="P3578" s="1"/>
      <c r="Q3578" s="1"/>
      <c r="R3578" s="1"/>
      <c r="S3578" s="1"/>
      <c r="T3578" s="1"/>
      <c r="U3578" s="1"/>
      <c r="V3578" s="9"/>
      <c r="W3578" s="1"/>
      <c r="X3578" s="1"/>
      <c r="Y3578" s="1"/>
      <c r="Z3578" s="1"/>
      <c r="AA3578" s="1"/>
      <c r="AB3578" s="1"/>
      <c r="AC3578" s="65"/>
    </row>
    <row r="3579" spans="2:29" x14ac:dyDescent="0.25">
      <c r="B3579" s="1"/>
      <c r="C3579" s="1"/>
      <c r="D3579" s="1"/>
      <c r="E3579" s="1"/>
      <c r="F3579" s="1"/>
      <c r="G3579" s="1"/>
      <c r="H3579" s="1"/>
      <c r="I3579" s="1"/>
      <c r="J3579" s="9"/>
      <c r="K3579" s="1"/>
      <c r="L3579" s="1"/>
      <c r="M3579" s="1"/>
      <c r="N3579" s="9"/>
      <c r="O3579" s="11"/>
      <c r="P3579" s="1"/>
      <c r="Q3579" s="1"/>
      <c r="R3579" s="1"/>
      <c r="S3579" s="1"/>
      <c r="T3579" s="1"/>
      <c r="U3579" s="1"/>
      <c r="V3579" s="9"/>
      <c r="W3579" s="1"/>
      <c r="X3579" s="1"/>
      <c r="Y3579" s="1"/>
      <c r="Z3579" s="1"/>
      <c r="AA3579" s="1"/>
      <c r="AB3579" s="1"/>
      <c r="AC3579" s="65"/>
    </row>
    <row r="3580" spans="2:29" x14ac:dyDescent="0.25">
      <c r="B3580" s="1"/>
      <c r="C3580" s="1"/>
      <c r="D3580" s="1"/>
      <c r="E3580" s="1"/>
      <c r="F3580" s="1"/>
      <c r="G3580" s="1"/>
      <c r="H3580" s="1"/>
      <c r="I3580" s="1"/>
      <c r="J3580" s="9"/>
      <c r="K3580" s="1"/>
      <c r="L3580" s="1"/>
      <c r="M3580" s="1"/>
      <c r="N3580" s="9"/>
      <c r="O3580" s="11"/>
      <c r="P3580" s="1"/>
      <c r="Q3580" s="1"/>
      <c r="R3580" s="1"/>
      <c r="S3580" s="1"/>
      <c r="T3580" s="1"/>
      <c r="U3580" s="1"/>
      <c r="V3580" s="9"/>
      <c r="W3580" s="1"/>
      <c r="X3580" s="1"/>
      <c r="Y3580" s="1"/>
      <c r="Z3580" s="1"/>
      <c r="AA3580" s="1"/>
      <c r="AB3580" s="1"/>
      <c r="AC3580" s="65"/>
    </row>
    <row r="3581" spans="2:29" x14ac:dyDescent="0.25">
      <c r="B3581" s="1"/>
      <c r="C3581" s="1"/>
      <c r="D3581" s="1"/>
      <c r="E3581" s="1"/>
      <c r="F3581" s="1"/>
      <c r="G3581" s="1"/>
      <c r="H3581" s="1"/>
      <c r="I3581" s="1"/>
      <c r="J3581" s="9"/>
      <c r="K3581" s="1"/>
      <c r="L3581" s="1"/>
      <c r="M3581" s="1"/>
      <c r="N3581" s="9"/>
      <c r="O3581" s="11"/>
      <c r="P3581" s="1"/>
      <c r="Q3581" s="1"/>
      <c r="R3581" s="1"/>
      <c r="S3581" s="1"/>
      <c r="T3581" s="1"/>
      <c r="U3581" s="1"/>
      <c r="V3581" s="9"/>
      <c r="W3581" s="1"/>
      <c r="X3581" s="1"/>
      <c r="Y3581" s="1"/>
      <c r="Z3581" s="1"/>
      <c r="AA3581" s="1"/>
      <c r="AB3581" s="1"/>
      <c r="AC3581" s="65"/>
    </row>
    <row r="3582" spans="2:29" x14ac:dyDescent="0.25">
      <c r="B3582" s="1"/>
      <c r="C3582" s="1"/>
      <c r="D3582" s="1"/>
      <c r="E3582" s="1"/>
      <c r="F3582" s="1"/>
      <c r="G3582" s="1"/>
      <c r="H3582" s="1"/>
      <c r="I3582" s="1"/>
      <c r="J3582" s="9"/>
      <c r="K3582" s="1"/>
      <c r="L3582" s="1"/>
      <c r="M3582" s="1"/>
      <c r="N3582" s="9"/>
      <c r="O3582" s="11"/>
      <c r="P3582" s="1"/>
      <c r="Q3582" s="1"/>
      <c r="R3582" s="1"/>
      <c r="S3582" s="1"/>
      <c r="T3582" s="1"/>
      <c r="U3582" s="1"/>
      <c r="V3582" s="9"/>
      <c r="W3582" s="1"/>
      <c r="X3582" s="1"/>
      <c r="Y3582" s="1"/>
      <c r="Z3582" s="1"/>
      <c r="AA3582" s="1"/>
      <c r="AB3582" s="1"/>
      <c r="AC3582" s="65"/>
    </row>
    <row r="3583" spans="2:29" x14ac:dyDescent="0.25">
      <c r="B3583" s="1"/>
      <c r="C3583" s="1"/>
      <c r="D3583" s="1"/>
      <c r="E3583" s="1"/>
      <c r="F3583" s="1"/>
      <c r="G3583" s="1"/>
      <c r="H3583" s="1"/>
      <c r="I3583" s="1"/>
      <c r="J3583" s="9"/>
      <c r="K3583" s="1"/>
      <c r="L3583" s="1"/>
      <c r="M3583" s="1"/>
      <c r="N3583" s="9"/>
      <c r="O3583" s="11"/>
      <c r="P3583" s="1"/>
      <c r="Q3583" s="1"/>
      <c r="R3583" s="1"/>
      <c r="S3583" s="1"/>
      <c r="T3583" s="1"/>
      <c r="U3583" s="1"/>
      <c r="V3583" s="9"/>
      <c r="W3583" s="1"/>
      <c r="X3583" s="1"/>
      <c r="Y3583" s="1"/>
      <c r="Z3583" s="1"/>
      <c r="AA3583" s="1"/>
      <c r="AB3583" s="1"/>
      <c r="AC3583" s="65"/>
    </row>
    <row r="3584" spans="2:29" x14ac:dyDescent="0.25">
      <c r="B3584" s="1"/>
      <c r="C3584" s="1"/>
      <c r="D3584" s="1"/>
      <c r="E3584" s="1"/>
      <c r="F3584" s="1"/>
      <c r="G3584" s="1"/>
      <c r="H3584" s="1"/>
      <c r="I3584" s="1"/>
      <c r="J3584" s="9"/>
      <c r="K3584" s="1"/>
      <c r="L3584" s="1"/>
      <c r="M3584" s="1"/>
      <c r="N3584" s="9"/>
      <c r="O3584" s="11"/>
      <c r="P3584" s="1"/>
      <c r="Q3584" s="1"/>
      <c r="R3584" s="1"/>
      <c r="S3584" s="1"/>
      <c r="T3584" s="1"/>
      <c r="U3584" s="1"/>
      <c r="V3584" s="9"/>
      <c r="W3584" s="1"/>
      <c r="X3584" s="1"/>
      <c r="Y3584" s="1"/>
      <c r="Z3584" s="1"/>
      <c r="AA3584" s="1"/>
      <c r="AB3584" s="1"/>
      <c r="AC3584" s="65"/>
    </row>
    <row r="3585" spans="2:29" x14ac:dyDescent="0.25">
      <c r="B3585" s="1"/>
      <c r="C3585" s="1"/>
      <c r="D3585" s="1"/>
      <c r="E3585" s="1"/>
      <c r="F3585" s="1"/>
      <c r="G3585" s="1"/>
      <c r="H3585" s="1"/>
      <c r="I3585" s="1"/>
      <c r="J3585" s="9"/>
      <c r="K3585" s="1"/>
      <c r="L3585" s="1"/>
      <c r="M3585" s="1"/>
      <c r="N3585" s="9"/>
      <c r="O3585" s="11"/>
      <c r="P3585" s="1"/>
      <c r="Q3585" s="1"/>
      <c r="R3585" s="1"/>
      <c r="S3585" s="1"/>
      <c r="T3585" s="1"/>
      <c r="U3585" s="1"/>
      <c r="V3585" s="9"/>
      <c r="W3585" s="1"/>
      <c r="X3585" s="1"/>
      <c r="Y3585" s="1"/>
      <c r="Z3585" s="1"/>
      <c r="AA3585" s="1"/>
      <c r="AB3585" s="1"/>
      <c r="AC3585" s="65"/>
    </row>
    <row r="3586" spans="2:29" x14ac:dyDescent="0.25">
      <c r="B3586" s="1"/>
      <c r="C3586" s="1"/>
      <c r="D3586" s="1"/>
      <c r="E3586" s="1"/>
      <c r="F3586" s="1"/>
      <c r="G3586" s="1"/>
      <c r="H3586" s="1"/>
      <c r="I3586" s="1"/>
      <c r="J3586" s="9"/>
      <c r="K3586" s="1"/>
      <c r="L3586" s="1"/>
      <c r="M3586" s="1"/>
      <c r="N3586" s="9"/>
      <c r="O3586" s="11"/>
      <c r="P3586" s="1"/>
      <c r="Q3586" s="1"/>
      <c r="R3586" s="1"/>
      <c r="S3586" s="1"/>
      <c r="T3586" s="1"/>
      <c r="U3586" s="1"/>
      <c r="V3586" s="9"/>
      <c r="W3586" s="1"/>
      <c r="X3586" s="1"/>
      <c r="Y3586" s="1"/>
      <c r="Z3586" s="1"/>
      <c r="AA3586" s="1"/>
      <c r="AB3586" s="1"/>
      <c r="AC3586" s="65"/>
    </row>
    <row r="3587" spans="2:29" x14ac:dyDescent="0.25">
      <c r="B3587" s="1"/>
      <c r="C3587" s="1"/>
      <c r="D3587" s="1"/>
      <c r="E3587" s="1"/>
      <c r="F3587" s="1"/>
      <c r="G3587" s="1"/>
      <c r="H3587" s="1"/>
      <c r="I3587" s="1"/>
      <c r="J3587" s="9"/>
      <c r="K3587" s="1"/>
      <c r="L3587" s="1"/>
      <c r="M3587" s="1"/>
      <c r="N3587" s="9"/>
      <c r="O3587" s="11"/>
      <c r="P3587" s="1"/>
      <c r="Q3587" s="1"/>
      <c r="R3587" s="1"/>
      <c r="S3587" s="1"/>
      <c r="T3587" s="1"/>
      <c r="U3587" s="1"/>
      <c r="V3587" s="9"/>
      <c r="W3587" s="1"/>
      <c r="X3587" s="1"/>
      <c r="Y3587" s="1"/>
      <c r="Z3587" s="1"/>
      <c r="AA3587" s="1"/>
      <c r="AB3587" s="1"/>
      <c r="AC3587" s="65"/>
    </row>
    <row r="3588" spans="2:29" x14ac:dyDescent="0.25">
      <c r="B3588" s="1"/>
      <c r="C3588" s="1"/>
      <c r="D3588" s="1"/>
      <c r="E3588" s="1"/>
      <c r="F3588" s="1"/>
      <c r="G3588" s="1"/>
      <c r="H3588" s="1"/>
      <c r="I3588" s="1"/>
      <c r="J3588" s="9"/>
      <c r="K3588" s="1"/>
      <c r="L3588" s="1"/>
      <c r="M3588" s="1"/>
      <c r="N3588" s="9"/>
      <c r="O3588" s="11"/>
      <c r="P3588" s="1"/>
      <c r="Q3588" s="1"/>
      <c r="R3588" s="1"/>
      <c r="S3588" s="1"/>
      <c r="T3588" s="1"/>
      <c r="U3588" s="1"/>
      <c r="V3588" s="9"/>
      <c r="W3588" s="1"/>
      <c r="X3588" s="1"/>
      <c r="Y3588" s="1"/>
      <c r="Z3588" s="1"/>
      <c r="AA3588" s="1"/>
      <c r="AB3588" s="1"/>
      <c r="AC3588" s="65"/>
    </row>
    <row r="3589" spans="2:29" x14ac:dyDescent="0.25">
      <c r="B3589" s="1"/>
      <c r="C3589" s="1"/>
      <c r="D3589" s="1"/>
      <c r="E3589" s="1"/>
      <c r="F3589" s="1"/>
      <c r="G3589" s="1"/>
      <c r="H3589" s="1"/>
      <c r="I3589" s="1"/>
      <c r="J3589" s="9"/>
      <c r="K3589" s="1"/>
      <c r="L3589" s="1"/>
      <c r="M3589" s="1"/>
      <c r="N3589" s="9"/>
      <c r="O3589" s="11"/>
      <c r="P3589" s="1"/>
      <c r="Q3589" s="1"/>
      <c r="R3589" s="1"/>
      <c r="S3589" s="1"/>
      <c r="T3589" s="1"/>
      <c r="U3589" s="1"/>
      <c r="V3589" s="9"/>
      <c r="W3589" s="1"/>
      <c r="X3589" s="1"/>
      <c r="Y3589" s="1"/>
      <c r="Z3589" s="1"/>
      <c r="AA3589" s="1"/>
      <c r="AB3589" s="1"/>
      <c r="AC3589" s="65"/>
    </row>
    <row r="3590" spans="2:29" x14ac:dyDescent="0.25">
      <c r="B3590" s="1"/>
      <c r="C3590" s="1"/>
      <c r="D3590" s="1"/>
      <c r="E3590" s="1"/>
      <c r="F3590" s="1"/>
      <c r="G3590" s="1"/>
      <c r="H3590" s="1"/>
      <c r="I3590" s="1"/>
      <c r="J3590" s="9"/>
      <c r="K3590" s="1"/>
      <c r="L3590" s="1"/>
      <c r="M3590" s="1"/>
      <c r="N3590" s="9"/>
      <c r="O3590" s="11"/>
      <c r="P3590" s="1"/>
      <c r="Q3590" s="1"/>
      <c r="R3590" s="1"/>
      <c r="S3590" s="1"/>
      <c r="T3590" s="1"/>
      <c r="U3590" s="1"/>
      <c r="V3590" s="9"/>
      <c r="W3590" s="1"/>
      <c r="X3590" s="1"/>
      <c r="Y3590" s="1"/>
      <c r="Z3590" s="1"/>
      <c r="AA3590" s="1"/>
      <c r="AB3590" s="1"/>
      <c r="AC3590" s="65"/>
    </row>
    <row r="3591" spans="2:29" x14ac:dyDescent="0.25">
      <c r="B3591" s="1"/>
      <c r="C3591" s="1"/>
      <c r="D3591" s="1"/>
      <c r="E3591" s="1"/>
      <c r="F3591" s="1"/>
      <c r="G3591" s="1"/>
      <c r="H3591" s="1"/>
      <c r="I3591" s="1"/>
      <c r="J3591" s="9"/>
      <c r="K3591" s="1"/>
      <c r="L3591" s="1"/>
      <c r="M3591" s="1"/>
      <c r="N3591" s="9"/>
      <c r="O3591" s="11"/>
      <c r="P3591" s="1"/>
      <c r="Q3591" s="1"/>
      <c r="R3591" s="1"/>
      <c r="S3591" s="1"/>
      <c r="T3591" s="1"/>
      <c r="U3591" s="1"/>
      <c r="V3591" s="9"/>
      <c r="W3591" s="1"/>
      <c r="X3591" s="1"/>
      <c r="Y3591" s="1"/>
      <c r="Z3591" s="1"/>
      <c r="AA3591" s="1"/>
      <c r="AB3591" s="1"/>
      <c r="AC3591" s="65"/>
    </row>
    <row r="3592" spans="2:29" x14ac:dyDescent="0.25">
      <c r="B3592" s="1"/>
      <c r="C3592" s="1"/>
      <c r="D3592" s="1"/>
      <c r="E3592" s="1"/>
      <c r="F3592" s="1"/>
      <c r="G3592" s="1"/>
      <c r="H3592" s="1"/>
      <c r="I3592" s="1"/>
      <c r="J3592" s="9"/>
      <c r="K3592" s="1"/>
      <c r="L3592" s="1"/>
      <c r="M3592" s="1"/>
      <c r="N3592" s="9"/>
      <c r="O3592" s="11"/>
      <c r="P3592" s="1"/>
      <c r="Q3592" s="1"/>
      <c r="R3592" s="1"/>
      <c r="S3592" s="1"/>
      <c r="T3592" s="1"/>
      <c r="U3592" s="1"/>
      <c r="V3592" s="9"/>
      <c r="W3592" s="1"/>
      <c r="X3592" s="1"/>
      <c r="Y3592" s="1"/>
      <c r="Z3592" s="1"/>
      <c r="AA3592" s="1"/>
      <c r="AB3592" s="1"/>
      <c r="AC3592" s="65"/>
    </row>
    <row r="3593" spans="2:29" x14ac:dyDescent="0.25">
      <c r="B3593" s="1"/>
      <c r="C3593" s="1"/>
      <c r="D3593" s="1"/>
      <c r="E3593" s="1"/>
      <c r="F3593" s="1"/>
      <c r="G3593" s="1"/>
      <c r="H3593" s="1"/>
      <c r="I3593" s="1"/>
      <c r="J3593" s="9"/>
      <c r="K3593" s="1"/>
      <c r="L3593" s="1"/>
      <c r="M3593" s="1"/>
      <c r="N3593" s="9"/>
      <c r="O3593" s="11"/>
      <c r="P3593" s="1"/>
      <c r="Q3593" s="1"/>
      <c r="R3593" s="1"/>
      <c r="S3593" s="1"/>
      <c r="T3593" s="1"/>
      <c r="U3593" s="1"/>
      <c r="V3593" s="9"/>
      <c r="W3593" s="1"/>
      <c r="X3593" s="1"/>
      <c r="Y3593" s="1"/>
      <c r="Z3593" s="1"/>
      <c r="AA3593" s="1"/>
      <c r="AB3593" s="1"/>
      <c r="AC3593" s="65"/>
    </row>
    <row r="3594" spans="2:29" x14ac:dyDescent="0.25">
      <c r="B3594" s="1"/>
      <c r="C3594" s="1"/>
      <c r="D3594" s="1"/>
      <c r="E3594" s="1"/>
      <c r="F3594" s="1"/>
      <c r="G3594" s="1"/>
      <c r="H3594" s="1"/>
      <c r="I3594" s="1"/>
      <c r="J3594" s="9"/>
      <c r="K3594" s="1"/>
      <c r="L3594" s="1"/>
      <c r="M3594" s="1"/>
      <c r="N3594" s="9"/>
      <c r="O3594" s="11"/>
      <c r="P3594" s="1"/>
      <c r="Q3594" s="1"/>
      <c r="R3594" s="1"/>
      <c r="S3594" s="1"/>
      <c r="T3594" s="1"/>
      <c r="U3594" s="1"/>
      <c r="V3594" s="9"/>
      <c r="W3594" s="1"/>
      <c r="X3594" s="1"/>
      <c r="Y3594" s="1"/>
      <c r="Z3594" s="1"/>
      <c r="AA3594" s="1"/>
      <c r="AB3594" s="1"/>
      <c r="AC3594" s="65"/>
    </row>
    <row r="3595" spans="2:29" x14ac:dyDescent="0.25">
      <c r="B3595" s="1"/>
      <c r="C3595" s="1"/>
      <c r="D3595" s="1"/>
      <c r="E3595" s="1"/>
      <c r="F3595" s="1"/>
      <c r="G3595" s="1"/>
      <c r="H3595" s="1"/>
      <c r="I3595" s="1"/>
      <c r="J3595" s="9"/>
      <c r="K3595" s="1"/>
      <c r="L3595" s="1"/>
      <c r="M3595" s="1"/>
      <c r="N3595" s="9"/>
      <c r="O3595" s="11"/>
      <c r="P3595" s="1"/>
      <c r="Q3595" s="1"/>
      <c r="R3595" s="1"/>
      <c r="S3595" s="1"/>
      <c r="T3595" s="1"/>
      <c r="U3595" s="1"/>
      <c r="V3595" s="9"/>
      <c r="W3595" s="1"/>
      <c r="X3595" s="1"/>
      <c r="Y3595" s="1"/>
      <c r="Z3595" s="1"/>
      <c r="AA3595" s="1"/>
      <c r="AB3595" s="1"/>
      <c r="AC3595" s="65"/>
    </row>
    <row r="3596" spans="2:29" x14ac:dyDescent="0.25">
      <c r="B3596" s="1"/>
      <c r="C3596" s="1"/>
      <c r="D3596" s="1"/>
      <c r="E3596" s="1"/>
      <c r="F3596" s="1"/>
      <c r="G3596" s="1"/>
      <c r="H3596" s="1"/>
      <c r="I3596" s="1"/>
      <c r="J3596" s="9"/>
      <c r="K3596" s="1"/>
      <c r="L3596" s="1"/>
      <c r="M3596" s="1"/>
      <c r="N3596" s="9"/>
      <c r="O3596" s="11"/>
      <c r="P3596" s="1"/>
      <c r="Q3596" s="1"/>
      <c r="R3596" s="1"/>
      <c r="S3596" s="1"/>
      <c r="T3596" s="1"/>
      <c r="U3596" s="1"/>
      <c r="V3596" s="9"/>
      <c r="W3596" s="1"/>
      <c r="X3596" s="1"/>
      <c r="Y3596" s="1"/>
      <c r="Z3596" s="1"/>
      <c r="AA3596" s="1"/>
      <c r="AB3596" s="1"/>
      <c r="AC3596" s="65"/>
    </row>
    <row r="3597" spans="2:29" x14ac:dyDescent="0.25">
      <c r="B3597" s="1"/>
      <c r="C3597" s="1"/>
      <c r="D3597" s="1"/>
      <c r="E3597" s="1"/>
      <c r="F3597" s="1"/>
      <c r="G3597" s="1"/>
      <c r="H3597" s="1"/>
      <c r="I3597" s="1"/>
      <c r="J3597" s="9"/>
      <c r="K3597" s="1"/>
      <c r="L3597" s="1"/>
      <c r="M3597" s="1"/>
      <c r="N3597" s="9"/>
      <c r="O3597" s="11"/>
      <c r="P3597" s="1"/>
      <c r="Q3597" s="1"/>
      <c r="R3597" s="1"/>
      <c r="S3597" s="1"/>
      <c r="T3597" s="1"/>
      <c r="U3597" s="1"/>
      <c r="V3597" s="9"/>
      <c r="W3597" s="1"/>
      <c r="X3597" s="1"/>
      <c r="Y3597" s="1"/>
      <c r="Z3597" s="1"/>
      <c r="AA3597" s="1"/>
      <c r="AB3597" s="1"/>
      <c r="AC3597" s="65"/>
    </row>
    <row r="3598" spans="2:29" x14ac:dyDescent="0.25">
      <c r="B3598" s="1"/>
      <c r="C3598" s="1"/>
      <c r="D3598" s="1"/>
      <c r="E3598" s="1"/>
      <c r="F3598" s="1"/>
      <c r="G3598" s="1"/>
      <c r="H3598" s="1"/>
      <c r="I3598" s="1"/>
      <c r="J3598" s="9"/>
      <c r="K3598" s="1"/>
      <c r="L3598" s="1"/>
      <c r="M3598" s="1"/>
      <c r="N3598" s="9"/>
      <c r="O3598" s="11"/>
      <c r="P3598" s="1"/>
      <c r="Q3598" s="1"/>
      <c r="R3598" s="1"/>
      <c r="S3598" s="1"/>
      <c r="T3598" s="1"/>
      <c r="U3598" s="1"/>
      <c r="V3598" s="9"/>
      <c r="W3598" s="1"/>
      <c r="X3598" s="1"/>
      <c r="Y3598" s="1"/>
      <c r="Z3598" s="1"/>
      <c r="AA3598" s="1"/>
      <c r="AB3598" s="1"/>
      <c r="AC3598" s="65"/>
    </row>
    <row r="3599" spans="2:29" x14ac:dyDescent="0.25">
      <c r="B3599" s="1"/>
      <c r="C3599" s="1"/>
      <c r="D3599" s="1"/>
      <c r="E3599" s="1"/>
      <c r="F3599" s="1"/>
      <c r="G3599" s="1"/>
      <c r="H3599" s="1"/>
      <c r="I3599" s="1"/>
      <c r="J3599" s="9"/>
      <c r="K3599" s="1"/>
      <c r="L3599" s="1"/>
      <c r="M3599" s="1"/>
      <c r="N3599" s="9"/>
      <c r="O3599" s="11"/>
      <c r="P3599" s="1"/>
      <c r="Q3599" s="1"/>
      <c r="R3599" s="1"/>
      <c r="S3599" s="1"/>
      <c r="T3599" s="1"/>
      <c r="U3599" s="1"/>
      <c r="V3599" s="9"/>
      <c r="W3599" s="1"/>
      <c r="X3599" s="1"/>
      <c r="Y3599" s="1"/>
      <c r="Z3599" s="1"/>
      <c r="AA3599" s="1"/>
      <c r="AB3599" s="1"/>
      <c r="AC3599" s="65"/>
    </row>
    <row r="3600" spans="2:29" x14ac:dyDescent="0.25">
      <c r="B3600" s="1"/>
      <c r="C3600" s="1"/>
      <c r="D3600" s="1"/>
      <c r="E3600" s="1"/>
      <c r="F3600" s="1"/>
      <c r="G3600" s="1"/>
      <c r="H3600" s="1"/>
      <c r="I3600" s="1"/>
      <c r="J3600" s="9"/>
      <c r="K3600" s="1"/>
      <c r="L3600" s="1"/>
      <c r="M3600" s="1"/>
      <c r="N3600" s="9"/>
      <c r="O3600" s="11"/>
      <c r="P3600" s="1"/>
      <c r="Q3600" s="1"/>
      <c r="R3600" s="1"/>
      <c r="S3600" s="1"/>
      <c r="T3600" s="1"/>
      <c r="U3600" s="1"/>
      <c r="V3600" s="9"/>
      <c r="W3600" s="1"/>
      <c r="X3600" s="1"/>
      <c r="Y3600" s="1"/>
      <c r="Z3600" s="1"/>
      <c r="AA3600" s="1"/>
      <c r="AB3600" s="1"/>
      <c r="AC3600" s="65"/>
    </row>
    <row r="3601" spans="2:29" x14ac:dyDescent="0.25">
      <c r="B3601" s="1"/>
      <c r="C3601" s="1"/>
      <c r="D3601" s="1"/>
      <c r="E3601" s="1"/>
      <c r="F3601" s="1"/>
      <c r="G3601" s="1"/>
      <c r="H3601" s="1"/>
      <c r="I3601" s="1"/>
      <c r="J3601" s="9"/>
      <c r="K3601" s="1"/>
      <c r="L3601" s="1"/>
      <c r="M3601" s="1"/>
      <c r="N3601" s="9"/>
      <c r="O3601" s="11"/>
      <c r="P3601" s="1"/>
      <c r="Q3601" s="1"/>
      <c r="R3601" s="1"/>
      <c r="S3601" s="1"/>
      <c r="T3601" s="1"/>
      <c r="U3601" s="1"/>
      <c r="V3601" s="9"/>
      <c r="W3601" s="1"/>
      <c r="X3601" s="1"/>
      <c r="Y3601" s="1"/>
      <c r="Z3601" s="1"/>
      <c r="AA3601" s="1"/>
      <c r="AB3601" s="1"/>
      <c r="AC3601" s="65"/>
    </row>
    <row r="3602" spans="2:29" x14ac:dyDescent="0.25">
      <c r="B3602" s="1"/>
      <c r="C3602" s="1"/>
      <c r="D3602" s="1"/>
      <c r="E3602" s="1"/>
      <c r="F3602" s="1"/>
      <c r="G3602" s="1"/>
      <c r="H3602" s="1"/>
      <c r="I3602" s="1"/>
      <c r="J3602" s="9"/>
      <c r="K3602" s="1"/>
      <c r="L3602" s="1"/>
      <c r="M3602" s="1"/>
      <c r="N3602" s="9"/>
      <c r="O3602" s="11"/>
      <c r="P3602" s="1"/>
      <c r="Q3602" s="1"/>
      <c r="R3602" s="1"/>
      <c r="S3602" s="1"/>
      <c r="T3602" s="1"/>
      <c r="U3602" s="1"/>
      <c r="V3602" s="9"/>
      <c r="W3602" s="1"/>
      <c r="X3602" s="1"/>
      <c r="Y3602" s="1"/>
      <c r="Z3602" s="1"/>
      <c r="AA3602" s="1"/>
      <c r="AB3602" s="1"/>
      <c r="AC3602" s="65"/>
    </row>
    <row r="3603" spans="2:29" x14ac:dyDescent="0.25">
      <c r="B3603" s="1"/>
      <c r="C3603" s="1"/>
      <c r="D3603" s="1"/>
      <c r="E3603" s="1"/>
      <c r="F3603" s="1"/>
      <c r="G3603" s="1"/>
      <c r="H3603" s="1"/>
      <c r="I3603" s="1"/>
      <c r="J3603" s="9"/>
      <c r="K3603" s="1"/>
      <c r="L3603" s="1"/>
      <c r="M3603" s="1"/>
      <c r="N3603" s="9"/>
      <c r="O3603" s="11"/>
      <c r="P3603" s="1"/>
      <c r="Q3603" s="1"/>
      <c r="R3603" s="1"/>
      <c r="S3603" s="1"/>
      <c r="T3603" s="1"/>
      <c r="U3603" s="1"/>
      <c r="V3603" s="9"/>
      <c r="W3603" s="1"/>
      <c r="X3603" s="1"/>
      <c r="Y3603" s="1"/>
      <c r="Z3603" s="1"/>
      <c r="AA3603" s="1"/>
      <c r="AB3603" s="1"/>
      <c r="AC3603" s="65"/>
    </row>
    <row r="3604" spans="2:29" x14ac:dyDescent="0.25">
      <c r="B3604" s="1"/>
      <c r="C3604" s="1"/>
      <c r="D3604" s="1"/>
      <c r="E3604" s="1"/>
      <c r="F3604" s="1"/>
      <c r="G3604" s="1"/>
      <c r="H3604" s="1"/>
      <c r="I3604" s="1"/>
      <c r="J3604" s="9"/>
      <c r="K3604" s="1"/>
      <c r="L3604" s="1"/>
      <c r="M3604" s="1"/>
      <c r="N3604" s="9"/>
      <c r="O3604" s="11"/>
      <c r="P3604" s="1"/>
      <c r="Q3604" s="1"/>
      <c r="R3604" s="1"/>
      <c r="S3604" s="1"/>
      <c r="T3604" s="1"/>
      <c r="U3604" s="1"/>
      <c r="V3604" s="9"/>
      <c r="W3604" s="1"/>
      <c r="X3604" s="1"/>
      <c r="Y3604" s="1"/>
      <c r="Z3604" s="1"/>
      <c r="AA3604" s="1"/>
      <c r="AB3604" s="1"/>
      <c r="AC3604" s="65"/>
    </row>
    <row r="3605" spans="2:29" x14ac:dyDescent="0.25">
      <c r="B3605" s="1"/>
      <c r="C3605" s="1"/>
      <c r="D3605" s="1"/>
      <c r="E3605" s="1"/>
      <c r="F3605" s="1"/>
      <c r="G3605" s="1"/>
      <c r="H3605" s="1"/>
      <c r="I3605" s="1"/>
      <c r="J3605" s="9"/>
      <c r="K3605" s="1"/>
      <c r="L3605" s="1"/>
      <c r="M3605" s="1"/>
      <c r="N3605" s="9"/>
      <c r="O3605" s="11"/>
      <c r="P3605" s="1"/>
      <c r="Q3605" s="1"/>
      <c r="R3605" s="1"/>
      <c r="S3605" s="1"/>
      <c r="T3605" s="1"/>
      <c r="U3605" s="1"/>
      <c r="V3605" s="9"/>
      <c r="W3605" s="1"/>
      <c r="X3605" s="1"/>
      <c r="Y3605" s="1"/>
      <c r="Z3605" s="1"/>
      <c r="AA3605" s="1"/>
      <c r="AB3605" s="1"/>
      <c r="AC3605" s="65"/>
    </row>
    <row r="3606" spans="2:29" x14ac:dyDescent="0.25">
      <c r="B3606" s="1"/>
      <c r="C3606" s="1"/>
      <c r="D3606" s="1"/>
      <c r="E3606" s="1"/>
      <c r="F3606" s="1"/>
      <c r="G3606" s="1"/>
      <c r="H3606" s="1"/>
      <c r="I3606" s="1"/>
      <c r="J3606" s="9"/>
      <c r="K3606" s="1"/>
      <c r="L3606" s="1"/>
      <c r="M3606" s="1"/>
      <c r="N3606" s="9"/>
      <c r="O3606" s="11"/>
      <c r="P3606" s="1"/>
      <c r="Q3606" s="1"/>
      <c r="R3606" s="1"/>
      <c r="S3606" s="1"/>
      <c r="T3606" s="1"/>
      <c r="U3606" s="1"/>
      <c r="V3606" s="9"/>
      <c r="W3606" s="1"/>
      <c r="X3606" s="1"/>
      <c r="Y3606" s="1"/>
      <c r="Z3606" s="1"/>
      <c r="AA3606" s="1"/>
      <c r="AB3606" s="1"/>
      <c r="AC3606" s="65"/>
    </row>
    <row r="3607" spans="2:29" x14ac:dyDescent="0.25">
      <c r="B3607" s="1"/>
      <c r="C3607" s="1"/>
      <c r="D3607" s="1"/>
      <c r="E3607" s="1"/>
      <c r="F3607" s="1"/>
      <c r="G3607" s="1"/>
      <c r="H3607" s="1"/>
      <c r="I3607" s="1"/>
      <c r="J3607" s="9"/>
      <c r="K3607" s="1"/>
      <c r="L3607" s="1"/>
      <c r="M3607" s="1"/>
      <c r="N3607" s="9"/>
      <c r="O3607" s="11"/>
      <c r="P3607" s="1"/>
      <c r="Q3607" s="1"/>
      <c r="R3607" s="1"/>
      <c r="S3607" s="1"/>
      <c r="T3607" s="1"/>
      <c r="U3607" s="1"/>
      <c r="V3607" s="9"/>
      <c r="W3607" s="1"/>
      <c r="X3607" s="1"/>
      <c r="Y3607" s="1"/>
      <c r="Z3607" s="1"/>
      <c r="AA3607" s="1"/>
      <c r="AB3607" s="1"/>
      <c r="AC3607" s="65"/>
    </row>
    <row r="3608" spans="2:29" x14ac:dyDescent="0.25">
      <c r="B3608" s="1"/>
      <c r="C3608" s="1"/>
      <c r="D3608" s="1"/>
      <c r="E3608" s="1"/>
      <c r="F3608" s="1"/>
      <c r="G3608" s="1"/>
      <c r="H3608" s="1"/>
      <c r="I3608" s="1"/>
      <c r="J3608" s="9"/>
      <c r="K3608" s="1"/>
      <c r="L3608" s="1"/>
      <c r="M3608" s="1"/>
      <c r="N3608" s="9"/>
      <c r="O3608" s="11"/>
      <c r="P3608" s="1"/>
      <c r="Q3608" s="1"/>
      <c r="R3608" s="1"/>
      <c r="S3608" s="1"/>
      <c r="T3608" s="1"/>
      <c r="U3608" s="1"/>
      <c r="V3608" s="9"/>
      <c r="W3608" s="1"/>
      <c r="X3608" s="1"/>
      <c r="Y3608" s="1"/>
      <c r="Z3608" s="1"/>
      <c r="AA3608" s="1"/>
      <c r="AB3608" s="1"/>
      <c r="AC3608" s="65"/>
    </row>
    <row r="3609" spans="2:29" x14ac:dyDescent="0.25">
      <c r="B3609" s="1"/>
      <c r="C3609" s="1"/>
      <c r="D3609" s="1"/>
      <c r="E3609" s="1"/>
      <c r="F3609" s="1"/>
      <c r="G3609" s="1"/>
      <c r="H3609" s="1"/>
      <c r="I3609" s="1"/>
      <c r="J3609" s="9"/>
      <c r="K3609" s="1"/>
      <c r="L3609" s="1"/>
      <c r="M3609" s="1"/>
      <c r="N3609" s="9"/>
      <c r="O3609" s="11"/>
      <c r="P3609" s="1"/>
      <c r="Q3609" s="1"/>
      <c r="R3609" s="1"/>
      <c r="S3609" s="1"/>
      <c r="T3609" s="1"/>
      <c r="U3609" s="1"/>
      <c r="V3609" s="9"/>
      <c r="W3609" s="1"/>
      <c r="X3609" s="1"/>
      <c r="Y3609" s="1"/>
      <c r="Z3609" s="1"/>
      <c r="AA3609" s="1"/>
      <c r="AB3609" s="1"/>
      <c r="AC3609" s="65"/>
    </row>
    <row r="3610" spans="2:29" x14ac:dyDescent="0.25">
      <c r="B3610" s="1"/>
      <c r="C3610" s="1"/>
      <c r="D3610" s="1"/>
      <c r="E3610" s="1"/>
      <c r="F3610" s="1"/>
      <c r="G3610" s="1"/>
      <c r="H3610" s="1"/>
      <c r="I3610" s="1"/>
      <c r="J3610" s="9"/>
      <c r="K3610" s="1"/>
      <c r="L3610" s="1"/>
      <c r="M3610" s="1"/>
      <c r="N3610" s="9"/>
      <c r="O3610" s="11"/>
      <c r="P3610" s="1"/>
      <c r="Q3610" s="1"/>
      <c r="R3610" s="1"/>
      <c r="S3610" s="1"/>
      <c r="T3610" s="1"/>
      <c r="U3610" s="1"/>
      <c r="V3610" s="9"/>
      <c r="W3610" s="1"/>
      <c r="X3610" s="1"/>
      <c r="Y3610" s="1"/>
      <c r="Z3610" s="1"/>
      <c r="AA3610" s="1"/>
      <c r="AB3610" s="1"/>
      <c r="AC3610" s="65"/>
    </row>
    <row r="3611" spans="2:29" x14ac:dyDescent="0.25">
      <c r="B3611" s="1"/>
      <c r="C3611" s="1"/>
      <c r="D3611" s="1"/>
      <c r="E3611" s="1"/>
      <c r="F3611" s="1"/>
      <c r="G3611" s="1"/>
      <c r="H3611" s="1"/>
      <c r="I3611" s="1"/>
      <c r="J3611" s="9"/>
      <c r="K3611" s="1"/>
      <c r="L3611" s="1"/>
      <c r="M3611" s="1"/>
      <c r="N3611" s="9"/>
      <c r="O3611" s="11"/>
      <c r="P3611" s="1"/>
      <c r="Q3611" s="1"/>
      <c r="R3611" s="1"/>
      <c r="S3611" s="1"/>
      <c r="T3611" s="1"/>
      <c r="U3611" s="1"/>
      <c r="V3611" s="9"/>
      <c r="W3611" s="1"/>
      <c r="X3611" s="1"/>
      <c r="Y3611" s="1"/>
      <c r="Z3611" s="1"/>
      <c r="AA3611" s="1"/>
      <c r="AB3611" s="1"/>
      <c r="AC3611" s="65"/>
    </row>
    <row r="3612" spans="2:29" x14ac:dyDescent="0.25">
      <c r="B3612" s="1"/>
      <c r="C3612" s="1"/>
      <c r="D3612" s="1"/>
      <c r="E3612" s="1"/>
      <c r="F3612" s="1"/>
      <c r="G3612" s="1"/>
      <c r="H3612" s="1"/>
      <c r="I3612" s="1"/>
      <c r="J3612" s="9"/>
      <c r="K3612" s="1"/>
      <c r="L3612" s="1"/>
      <c r="M3612" s="1"/>
      <c r="N3612" s="9"/>
      <c r="O3612" s="11"/>
      <c r="P3612" s="1"/>
      <c r="Q3612" s="1"/>
      <c r="R3612" s="1"/>
      <c r="S3612" s="1"/>
      <c r="T3612" s="1"/>
      <c r="U3612" s="1"/>
      <c r="V3612" s="9"/>
      <c r="W3612" s="1"/>
      <c r="X3612" s="1"/>
      <c r="Y3612" s="1"/>
      <c r="Z3612" s="1"/>
      <c r="AA3612" s="1"/>
      <c r="AB3612" s="1"/>
      <c r="AC3612" s="65"/>
    </row>
    <row r="3613" spans="2:29" x14ac:dyDescent="0.25">
      <c r="B3613" s="1"/>
      <c r="C3613" s="1"/>
      <c r="D3613" s="1"/>
      <c r="E3613" s="1"/>
      <c r="F3613" s="1"/>
      <c r="G3613" s="1"/>
      <c r="H3613" s="1"/>
      <c r="I3613" s="1"/>
      <c r="J3613" s="9"/>
      <c r="K3613" s="1"/>
      <c r="L3613" s="1"/>
      <c r="M3613" s="1"/>
      <c r="N3613" s="9"/>
      <c r="O3613" s="11"/>
      <c r="P3613" s="1"/>
      <c r="Q3613" s="1"/>
      <c r="R3613" s="1"/>
      <c r="S3613" s="1"/>
      <c r="T3613" s="1"/>
      <c r="U3613" s="1"/>
      <c r="V3613" s="9"/>
      <c r="W3613" s="1"/>
      <c r="X3613" s="1"/>
      <c r="Y3613" s="1"/>
      <c r="Z3613" s="1"/>
      <c r="AA3613" s="1"/>
      <c r="AB3613" s="1"/>
      <c r="AC3613" s="65"/>
    </row>
    <row r="3614" spans="2:29" x14ac:dyDescent="0.25">
      <c r="B3614" s="1"/>
      <c r="C3614" s="1"/>
      <c r="D3614" s="1"/>
      <c r="E3614" s="1"/>
      <c r="F3614" s="1"/>
      <c r="G3614" s="1"/>
      <c r="H3614" s="1"/>
      <c r="I3614" s="1"/>
      <c r="J3614" s="9"/>
      <c r="K3614" s="1"/>
      <c r="L3614" s="1"/>
      <c r="M3614" s="1"/>
      <c r="N3614" s="9"/>
      <c r="O3614" s="11"/>
      <c r="P3614" s="1"/>
      <c r="Q3614" s="1"/>
      <c r="R3614" s="1"/>
      <c r="S3614" s="1"/>
      <c r="T3614" s="1"/>
      <c r="U3614" s="1"/>
      <c r="V3614" s="9"/>
      <c r="W3614" s="1"/>
      <c r="X3614" s="1"/>
      <c r="Y3614" s="1"/>
      <c r="Z3614" s="1"/>
      <c r="AA3614" s="1"/>
      <c r="AB3614" s="1"/>
      <c r="AC3614" s="65"/>
    </row>
    <row r="3615" spans="2:29" x14ac:dyDescent="0.25">
      <c r="B3615" s="1"/>
      <c r="C3615" s="1"/>
      <c r="D3615" s="1"/>
      <c r="E3615" s="1"/>
      <c r="F3615" s="1"/>
      <c r="G3615" s="1"/>
      <c r="H3615" s="1"/>
      <c r="I3615" s="1"/>
      <c r="J3615" s="9"/>
      <c r="K3615" s="1"/>
      <c r="L3615" s="1"/>
      <c r="M3615" s="1"/>
      <c r="N3615" s="9"/>
      <c r="O3615" s="11"/>
      <c r="P3615" s="1"/>
      <c r="Q3615" s="1"/>
      <c r="R3615" s="1"/>
      <c r="S3615" s="1"/>
      <c r="T3615" s="1"/>
      <c r="U3615" s="1"/>
      <c r="V3615" s="9"/>
      <c r="W3615" s="1"/>
      <c r="X3615" s="1"/>
      <c r="Y3615" s="1"/>
      <c r="Z3615" s="1"/>
      <c r="AA3615" s="1"/>
      <c r="AB3615" s="1"/>
      <c r="AC3615" s="65"/>
    </row>
    <row r="3616" spans="2:29" x14ac:dyDescent="0.25">
      <c r="B3616" s="1"/>
      <c r="C3616" s="1"/>
      <c r="D3616" s="1"/>
      <c r="E3616" s="1"/>
      <c r="F3616" s="1"/>
      <c r="G3616" s="1"/>
      <c r="H3616" s="1"/>
      <c r="I3616" s="1"/>
      <c r="J3616" s="9"/>
      <c r="K3616" s="1"/>
      <c r="L3616" s="1"/>
      <c r="M3616" s="1"/>
      <c r="N3616" s="9"/>
      <c r="O3616" s="11"/>
      <c r="P3616" s="1"/>
      <c r="Q3616" s="1"/>
      <c r="R3616" s="1"/>
      <c r="S3616" s="1"/>
      <c r="T3616" s="1"/>
      <c r="U3616" s="1"/>
      <c r="V3616" s="9"/>
      <c r="W3616" s="1"/>
      <c r="X3616" s="1"/>
      <c r="Y3616" s="1"/>
      <c r="Z3616" s="1"/>
      <c r="AA3616" s="1"/>
      <c r="AB3616" s="1"/>
      <c r="AC3616" s="65"/>
    </row>
    <row r="3617" spans="2:29" x14ac:dyDescent="0.25">
      <c r="B3617" s="1"/>
      <c r="C3617" s="1"/>
      <c r="D3617" s="1"/>
      <c r="E3617" s="1"/>
      <c r="F3617" s="1"/>
      <c r="G3617" s="1"/>
      <c r="H3617" s="1"/>
      <c r="I3617" s="1"/>
      <c r="J3617" s="9"/>
      <c r="K3617" s="1"/>
      <c r="L3617" s="1"/>
      <c r="M3617" s="1"/>
      <c r="N3617" s="9"/>
      <c r="O3617" s="11"/>
      <c r="P3617" s="1"/>
      <c r="Q3617" s="1"/>
      <c r="R3617" s="1"/>
      <c r="S3617" s="1"/>
      <c r="T3617" s="1"/>
      <c r="U3617" s="1"/>
      <c r="V3617" s="9"/>
      <c r="W3617" s="1"/>
      <c r="X3617" s="1"/>
      <c r="Y3617" s="1"/>
      <c r="Z3617" s="1"/>
      <c r="AA3617" s="1"/>
      <c r="AB3617" s="1"/>
      <c r="AC3617" s="65"/>
    </row>
    <row r="3618" spans="2:29" x14ac:dyDescent="0.25">
      <c r="B3618" s="1"/>
      <c r="C3618" s="1"/>
      <c r="D3618" s="1"/>
      <c r="E3618" s="1"/>
      <c r="F3618" s="1"/>
      <c r="G3618" s="1"/>
      <c r="H3618" s="1"/>
      <c r="I3618" s="1"/>
      <c r="J3618" s="9"/>
      <c r="K3618" s="1"/>
      <c r="L3618" s="1"/>
      <c r="M3618" s="1"/>
      <c r="N3618" s="9"/>
      <c r="O3618" s="11"/>
      <c r="P3618" s="1"/>
      <c r="Q3618" s="1"/>
      <c r="R3618" s="1"/>
      <c r="S3618" s="1"/>
      <c r="T3618" s="1"/>
      <c r="U3618" s="1"/>
      <c r="V3618" s="9"/>
      <c r="W3618" s="1"/>
      <c r="X3618" s="1"/>
      <c r="Y3618" s="1"/>
      <c r="Z3618" s="1"/>
      <c r="AA3618" s="1"/>
      <c r="AB3618" s="1"/>
      <c r="AC3618" s="65"/>
    </row>
    <row r="3619" spans="2:29" x14ac:dyDescent="0.25">
      <c r="B3619" s="1"/>
      <c r="C3619" s="1"/>
      <c r="D3619" s="1"/>
      <c r="E3619" s="1"/>
      <c r="F3619" s="1"/>
      <c r="G3619" s="1"/>
      <c r="H3619" s="1"/>
      <c r="I3619" s="1"/>
      <c r="J3619" s="9"/>
      <c r="K3619" s="1"/>
      <c r="L3619" s="1"/>
      <c r="M3619" s="1"/>
      <c r="N3619" s="9"/>
      <c r="O3619" s="11"/>
      <c r="P3619" s="1"/>
      <c r="Q3619" s="1"/>
      <c r="R3619" s="1"/>
      <c r="S3619" s="1"/>
      <c r="T3619" s="1"/>
      <c r="U3619" s="1"/>
      <c r="V3619" s="9"/>
      <c r="W3619" s="1"/>
      <c r="X3619" s="1"/>
      <c r="Y3619" s="1"/>
      <c r="Z3619" s="1"/>
      <c r="AA3619" s="1"/>
      <c r="AB3619" s="1"/>
      <c r="AC3619" s="65"/>
    </row>
    <row r="3620" spans="2:29" x14ac:dyDescent="0.25">
      <c r="B3620" s="1"/>
      <c r="C3620" s="1"/>
      <c r="D3620" s="1"/>
      <c r="E3620" s="1"/>
      <c r="F3620" s="1"/>
      <c r="G3620" s="1"/>
      <c r="H3620" s="1"/>
      <c r="I3620" s="1"/>
      <c r="J3620" s="9"/>
      <c r="K3620" s="1"/>
      <c r="L3620" s="1"/>
      <c r="M3620" s="1"/>
      <c r="N3620" s="9"/>
      <c r="O3620" s="11"/>
      <c r="P3620" s="1"/>
      <c r="Q3620" s="1"/>
      <c r="R3620" s="1"/>
      <c r="S3620" s="1"/>
      <c r="T3620" s="1"/>
      <c r="U3620" s="1"/>
      <c r="V3620" s="9"/>
      <c r="W3620" s="1"/>
      <c r="X3620" s="1"/>
      <c r="Y3620" s="1"/>
      <c r="Z3620" s="1"/>
      <c r="AA3620" s="1"/>
      <c r="AB3620" s="1"/>
      <c r="AC3620" s="65"/>
    </row>
    <row r="3621" spans="2:29" x14ac:dyDescent="0.25">
      <c r="B3621" s="1"/>
      <c r="C3621" s="1"/>
      <c r="D3621" s="1"/>
      <c r="E3621" s="1"/>
      <c r="F3621" s="1"/>
      <c r="G3621" s="1"/>
      <c r="H3621" s="1"/>
      <c r="I3621" s="1"/>
      <c r="J3621" s="9"/>
      <c r="K3621" s="1"/>
      <c r="L3621" s="1"/>
      <c r="M3621" s="1"/>
      <c r="N3621" s="9"/>
      <c r="O3621" s="11"/>
      <c r="P3621" s="1"/>
      <c r="Q3621" s="1"/>
      <c r="R3621" s="1"/>
      <c r="S3621" s="1"/>
      <c r="T3621" s="1"/>
      <c r="U3621" s="1"/>
      <c r="V3621" s="9"/>
      <c r="W3621" s="1"/>
      <c r="X3621" s="1"/>
      <c r="Y3621" s="1"/>
      <c r="Z3621" s="1"/>
      <c r="AA3621" s="1"/>
      <c r="AB3621" s="1"/>
      <c r="AC3621" s="65"/>
    </row>
    <row r="3622" spans="2:29" x14ac:dyDescent="0.25">
      <c r="B3622" s="1"/>
      <c r="C3622" s="1"/>
      <c r="D3622" s="1"/>
      <c r="E3622" s="1"/>
      <c r="F3622" s="1"/>
      <c r="G3622" s="1"/>
      <c r="H3622" s="1"/>
      <c r="I3622" s="1"/>
      <c r="J3622" s="9"/>
      <c r="K3622" s="1"/>
      <c r="L3622" s="1"/>
      <c r="M3622" s="1"/>
      <c r="N3622" s="9"/>
      <c r="O3622" s="11"/>
      <c r="P3622" s="1"/>
      <c r="Q3622" s="1"/>
      <c r="R3622" s="1"/>
      <c r="S3622" s="1"/>
      <c r="T3622" s="1"/>
      <c r="U3622" s="1"/>
      <c r="V3622" s="9"/>
      <c r="W3622" s="1"/>
      <c r="X3622" s="1"/>
      <c r="Y3622" s="1"/>
      <c r="Z3622" s="1"/>
      <c r="AA3622" s="1"/>
      <c r="AB3622" s="1"/>
      <c r="AC3622" s="65"/>
    </row>
    <row r="3623" spans="2:29" x14ac:dyDescent="0.25">
      <c r="B3623" s="1"/>
      <c r="C3623" s="1"/>
      <c r="D3623" s="1"/>
      <c r="E3623" s="1"/>
      <c r="F3623" s="1"/>
      <c r="G3623" s="1"/>
      <c r="H3623" s="1"/>
      <c r="I3623" s="1"/>
      <c r="J3623" s="9"/>
      <c r="K3623" s="1"/>
      <c r="L3623" s="1"/>
      <c r="M3623" s="1"/>
      <c r="N3623" s="9"/>
      <c r="O3623" s="11"/>
      <c r="P3623" s="1"/>
      <c r="Q3623" s="1"/>
      <c r="R3623" s="1"/>
      <c r="S3623" s="1"/>
      <c r="T3623" s="1"/>
      <c r="U3623" s="1"/>
      <c r="V3623" s="9"/>
      <c r="W3623" s="1"/>
      <c r="X3623" s="1"/>
      <c r="Y3623" s="1"/>
      <c r="Z3623" s="1"/>
      <c r="AA3623" s="1"/>
      <c r="AB3623" s="1"/>
      <c r="AC3623" s="65"/>
    </row>
    <row r="3624" spans="2:29" x14ac:dyDescent="0.25">
      <c r="B3624" s="1"/>
      <c r="C3624" s="1"/>
      <c r="D3624" s="1"/>
      <c r="E3624" s="1"/>
      <c r="F3624" s="1"/>
      <c r="G3624" s="1"/>
      <c r="H3624" s="1"/>
      <c r="I3624" s="1"/>
      <c r="J3624" s="9"/>
      <c r="K3624" s="1"/>
      <c r="L3624" s="1"/>
      <c r="M3624" s="1"/>
      <c r="N3624" s="9"/>
      <c r="O3624" s="11"/>
      <c r="P3624" s="1"/>
      <c r="Q3624" s="1"/>
      <c r="R3624" s="1"/>
      <c r="S3624" s="1"/>
      <c r="T3624" s="1"/>
      <c r="U3624" s="1"/>
      <c r="V3624" s="9"/>
      <c r="W3624" s="1"/>
      <c r="X3624" s="1"/>
      <c r="Y3624" s="1"/>
      <c r="Z3624" s="1"/>
      <c r="AA3624" s="1"/>
      <c r="AB3624" s="1"/>
      <c r="AC3624" s="65"/>
    </row>
    <row r="3625" spans="2:29" x14ac:dyDescent="0.25">
      <c r="B3625" s="1"/>
      <c r="C3625" s="1"/>
      <c r="D3625" s="1"/>
      <c r="E3625" s="1"/>
      <c r="F3625" s="1"/>
      <c r="G3625" s="1"/>
      <c r="H3625" s="1"/>
      <c r="I3625" s="1"/>
      <c r="J3625" s="9"/>
      <c r="K3625" s="1"/>
      <c r="L3625" s="1"/>
      <c r="M3625" s="1"/>
      <c r="N3625" s="9"/>
      <c r="O3625" s="11"/>
      <c r="P3625" s="1"/>
      <c r="Q3625" s="1"/>
      <c r="R3625" s="1"/>
      <c r="S3625" s="1"/>
      <c r="T3625" s="1"/>
      <c r="U3625" s="1"/>
      <c r="V3625" s="9"/>
      <c r="W3625" s="1"/>
      <c r="X3625" s="1"/>
      <c r="Y3625" s="1"/>
      <c r="Z3625" s="1"/>
      <c r="AA3625" s="1"/>
      <c r="AB3625" s="1"/>
      <c r="AC3625" s="65"/>
    </row>
    <row r="3626" spans="2:29" x14ac:dyDescent="0.25">
      <c r="B3626" s="1"/>
      <c r="C3626" s="1"/>
      <c r="D3626" s="1"/>
      <c r="E3626" s="1"/>
      <c r="F3626" s="1"/>
      <c r="G3626" s="1"/>
      <c r="H3626" s="1"/>
      <c r="I3626" s="1"/>
      <c r="J3626" s="9"/>
      <c r="K3626" s="1"/>
      <c r="L3626" s="1"/>
      <c r="M3626" s="1"/>
      <c r="N3626" s="9"/>
      <c r="O3626" s="11"/>
      <c r="P3626" s="1"/>
      <c r="Q3626" s="1"/>
      <c r="R3626" s="1"/>
      <c r="S3626" s="1"/>
      <c r="T3626" s="1"/>
      <c r="U3626" s="1"/>
      <c r="V3626" s="9"/>
      <c r="W3626" s="1"/>
      <c r="X3626" s="1"/>
      <c r="Y3626" s="1"/>
      <c r="Z3626" s="1"/>
      <c r="AA3626" s="1"/>
      <c r="AB3626" s="1"/>
      <c r="AC3626" s="65"/>
    </row>
    <row r="3627" spans="2:29" x14ac:dyDescent="0.25">
      <c r="B3627" s="1"/>
      <c r="C3627" s="1"/>
      <c r="D3627" s="1"/>
      <c r="E3627" s="1"/>
      <c r="F3627" s="1"/>
      <c r="G3627" s="1"/>
      <c r="H3627" s="1"/>
      <c r="I3627" s="1"/>
      <c r="J3627" s="9"/>
      <c r="K3627" s="1"/>
      <c r="L3627" s="1"/>
      <c r="M3627" s="1"/>
      <c r="N3627" s="9"/>
      <c r="O3627" s="11"/>
      <c r="P3627" s="1"/>
      <c r="Q3627" s="1"/>
      <c r="R3627" s="1"/>
      <c r="S3627" s="1"/>
      <c r="T3627" s="1"/>
      <c r="U3627" s="1"/>
      <c r="V3627" s="9"/>
      <c r="W3627" s="1"/>
      <c r="X3627" s="1"/>
      <c r="Y3627" s="1"/>
      <c r="Z3627" s="1"/>
      <c r="AA3627" s="1"/>
      <c r="AB3627" s="1"/>
      <c r="AC3627" s="65"/>
    </row>
    <row r="3628" spans="2:29" x14ac:dyDescent="0.25">
      <c r="B3628" s="1"/>
      <c r="C3628" s="1"/>
      <c r="D3628" s="1"/>
      <c r="E3628" s="1"/>
      <c r="F3628" s="1"/>
      <c r="G3628" s="1"/>
      <c r="H3628" s="1"/>
      <c r="I3628" s="1"/>
      <c r="J3628" s="9"/>
      <c r="K3628" s="1"/>
      <c r="L3628" s="1"/>
      <c r="M3628" s="1"/>
      <c r="N3628" s="9"/>
      <c r="O3628" s="11"/>
      <c r="P3628" s="1"/>
      <c r="Q3628" s="1"/>
      <c r="R3628" s="1"/>
      <c r="S3628" s="1"/>
      <c r="T3628" s="1"/>
      <c r="U3628" s="1"/>
      <c r="V3628" s="9"/>
      <c r="W3628" s="1"/>
      <c r="X3628" s="1"/>
      <c r="Y3628" s="1"/>
      <c r="Z3628" s="1"/>
      <c r="AA3628" s="1"/>
      <c r="AB3628" s="1"/>
      <c r="AC3628" s="65"/>
    </row>
    <row r="3629" spans="2:29" x14ac:dyDescent="0.25">
      <c r="B3629" s="1"/>
      <c r="C3629" s="1"/>
      <c r="D3629" s="1"/>
      <c r="E3629" s="1"/>
      <c r="F3629" s="1"/>
      <c r="G3629" s="1"/>
      <c r="H3629" s="1"/>
      <c r="I3629" s="1"/>
      <c r="J3629" s="9"/>
      <c r="K3629" s="1"/>
      <c r="L3629" s="1"/>
      <c r="M3629" s="1"/>
      <c r="N3629" s="9"/>
      <c r="O3629" s="11"/>
      <c r="P3629" s="1"/>
      <c r="Q3629" s="1"/>
      <c r="R3629" s="1"/>
      <c r="S3629" s="1"/>
      <c r="T3629" s="1"/>
      <c r="U3629" s="1"/>
      <c r="V3629" s="9"/>
      <c r="W3629" s="1"/>
      <c r="X3629" s="1"/>
      <c r="Y3629" s="1"/>
      <c r="Z3629" s="1"/>
      <c r="AA3629" s="1"/>
      <c r="AB3629" s="1"/>
      <c r="AC3629" s="65"/>
    </row>
    <row r="3630" spans="2:29" x14ac:dyDescent="0.25">
      <c r="B3630" s="1"/>
      <c r="C3630" s="1"/>
      <c r="D3630" s="1"/>
      <c r="E3630" s="1"/>
      <c r="F3630" s="1"/>
      <c r="G3630" s="1"/>
      <c r="H3630" s="1"/>
      <c r="I3630" s="1"/>
      <c r="J3630" s="9"/>
      <c r="K3630" s="1"/>
      <c r="L3630" s="1"/>
      <c r="M3630" s="1"/>
      <c r="N3630" s="9"/>
      <c r="O3630" s="11"/>
      <c r="P3630" s="1"/>
      <c r="Q3630" s="1"/>
      <c r="R3630" s="1"/>
      <c r="S3630" s="1"/>
      <c r="T3630" s="1"/>
      <c r="U3630" s="1"/>
      <c r="V3630" s="9"/>
      <c r="W3630" s="1"/>
      <c r="X3630" s="1"/>
      <c r="Y3630" s="1"/>
      <c r="Z3630" s="1"/>
      <c r="AA3630" s="1"/>
      <c r="AB3630" s="1"/>
      <c r="AC3630" s="65"/>
    </row>
    <row r="3631" spans="2:29" x14ac:dyDescent="0.25">
      <c r="B3631" s="1"/>
      <c r="C3631" s="1"/>
      <c r="D3631" s="1"/>
      <c r="E3631" s="1"/>
      <c r="F3631" s="1"/>
      <c r="G3631" s="1"/>
      <c r="H3631" s="1"/>
      <c r="I3631" s="1"/>
      <c r="J3631" s="9"/>
      <c r="K3631" s="1"/>
      <c r="L3631" s="1"/>
      <c r="M3631" s="1"/>
      <c r="N3631" s="9"/>
      <c r="O3631" s="11"/>
      <c r="P3631" s="1"/>
      <c r="Q3631" s="1"/>
      <c r="R3631" s="1"/>
      <c r="S3631" s="1"/>
      <c r="T3631" s="1"/>
      <c r="U3631" s="1"/>
      <c r="V3631" s="9"/>
      <c r="W3631" s="1"/>
      <c r="X3631" s="1"/>
      <c r="Y3631" s="1"/>
      <c r="Z3631" s="1"/>
      <c r="AA3631" s="1"/>
      <c r="AB3631" s="1"/>
      <c r="AC3631" s="65"/>
    </row>
    <row r="3632" spans="2:29" x14ac:dyDescent="0.25">
      <c r="B3632" s="1"/>
      <c r="C3632" s="1"/>
      <c r="D3632" s="1"/>
      <c r="E3632" s="1"/>
      <c r="F3632" s="1"/>
      <c r="G3632" s="1"/>
      <c r="H3632" s="1"/>
      <c r="I3632" s="1"/>
      <c r="J3632" s="9"/>
      <c r="K3632" s="1"/>
      <c r="L3632" s="1"/>
      <c r="M3632" s="1"/>
      <c r="N3632" s="9"/>
      <c r="O3632" s="11"/>
      <c r="P3632" s="1"/>
      <c r="Q3632" s="1"/>
      <c r="R3632" s="1"/>
      <c r="S3632" s="1"/>
      <c r="T3632" s="1"/>
      <c r="U3632" s="1"/>
      <c r="V3632" s="9"/>
      <c r="W3632" s="1"/>
      <c r="X3632" s="1"/>
      <c r="Y3632" s="1"/>
      <c r="Z3632" s="1"/>
      <c r="AA3632" s="1"/>
      <c r="AB3632" s="1"/>
      <c r="AC3632" s="65"/>
    </row>
    <row r="3633" spans="2:29" x14ac:dyDescent="0.25">
      <c r="B3633" s="1"/>
      <c r="C3633" s="1"/>
      <c r="D3633" s="1"/>
      <c r="E3633" s="1"/>
      <c r="F3633" s="1"/>
      <c r="G3633" s="1"/>
      <c r="H3633" s="1"/>
      <c r="I3633" s="1"/>
      <c r="J3633" s="9"/>
      <c r="K3633" s="1"/>
      <c r="L3633" s="1"/>
      <c r="M3633" s="1"/>
      <c r="N3633" s="9"/>
      <c r="O3633" s="11"/>
      <c r="P3633" s="1"/>
      <c r="Q3633" s="1"/>
      <c r="R3633" s="1"/>
      <c r="S3633" s="1"/>
      <c r="T3633" s="1"/>
      <c r="U3633" s="1"/>
      <c r="V3633" s="9"/>
      <c r="W3633" s="1"/>
      <c r="X3633" s="1"/>
      <c r="Y3633" s="1"/>
      <c r="Z3633" s="1"/>
      <c r="AA3633" s="1"/>
      <c r="AB3633" s="1"/>
      <c r="AC3633" s="65"/>
    </row>
    <row r="3634" spans="2:29" x14ac:dyDescent="0.25">
      <c r="B3634" s="1"/>
      <c r="C3634" s="1"/>
      <c r="D3634" s="1"/>
      <c r="E3634" s="1"/>
      <c r="F3634" s="1"/>
      <c r="G3634" s="1"/>
      <c r="H3634" s="1"/>
      <c r="I3634" s="1"/>
      <c r="J3634" s="9"/>
      <c r="K3634" s="1"/>
      <c r="L3634" s="1"/>
      <c r="M3634" s="1"/>
      <c r="N3634" s="9"/>
      <c r="O3634" s="11"/>
      <c r="P3634" s="1"/>
      <c r="Q3634" s="1"/>
      <c r="R3634" s="1"/>
      <c r="S3634" s="1"/>
      <c r="T3634" s="1"/>
      <c r="U3634" s="1"/>
      <c r="V3634" s="9"/>
      <c r="W3634" s="1"/>
      <c r="X3634" s="1"/>
      <c r="Y3634" s="1"/>
      <c r="Z3634" s="1"/>
      <c r="AA3634" s="1"/>
      <c r="AB3634" s="1"/>
      <c r="AC3634" s="65"/>
    </row>
    <row r="3635" spans="2:29" x14ac:dyDescent="0.25">
      <c r="B3635" s="1"/>
      <c r="C3635" s="1"/>
      <c r="D3635" s="1"/>
      <c r="E3635" s="1"/>
      <c r="F3635" s="1"/>
      <c r="G3635" s="1"/>
      <c r="H3635" s="1"/>
      <c r="I3635" s="1"/>
      <c r="J3635" s="9"/>
      <c r="K3635" s="1"/>
      <c r="L3635" s="1"/>
      <c r="M3635" s="1"/>
      <c r="N3635" s="9"/>
      <c r="O3635" s="11"/>
      <c r="P3635" s="1"/>
      <c r="Q3635" s="1"/>
      <c r="R3635" s="1"/>
      <c r="S3635" s="1"/>
      <c r="T3635" s="1"/>
      <c r="U3635" s="1"/>
      <c r="V3635" s="9"/>
      <c r="W3635" s="1"/>
      <c r="X3635" s="1"/>
      <c r="Y3635" s="1"/>
      <c r="Z3635" s="1"/>
      <c r="AA3635" s="1"/>
      <c r="AB3635" s="1"/>
      <c r="AC3635" s="65"/>
    </row>
    <row r="3636" spans="2:29" x14ac:dyDescent="0.25">
      <c r="B3636" s="1"/>
      <c r="C3636" s="1"/>
      <c r="D3636" s="1"/>
      <c r="E3636" s="1"/>
      <c r="F3636" s="1"/>
      <c r="G3636" s="1"/>
      <c r="H3636" s="1"/>
      <c r="I3636" s="1"/>
      <c r="J3636" s="9"/>
      <c r="K3636" s="1"/>
      <c r="L3636" s="1"/>
      <c r="M3636" s="1"/>
      <c r="N3636" s="9"/>
      <c r="O3636" s="11"/>
      <c r="P3636" s="1"/>
      <c r="Q3636" s="1"/>
      <c r="R3636" s="1"/>
      <c r="S3636" s="1"/>
      <c r="T3636" s="1"/>
      <c r="U3636" s="1"/>
      <c r="V3636" s="9"/>
      <c r="W3636" s="1"/>
      <c r="X3636" s="1"/>
      <c r="Y3636" s="1"/>
      <c r="Z3636" s="1"/>
      <c r="AA3636" s="1"/>
      <c r="AB3636" s="1"/>
      <c r="AC3636" s="65"/>
    </row>
    <row r="3637" spans="2:29" x14ac:dyDescent="0.25">
      <c r="B3637" s="1"/>
      <c r="C3637" s="1"/>
      <c r="D3637" s="1"/>
      <c r="E3637" s="1"/>
      <c r="F3637" s="1"/>
      <c r="G3637" s="1"/>
      <c r="H3637" s="1"/>
      <c r="I3637" s="1"/>
      <c r="J3637" s="9"/>
      <c r="K3637" s="1"/>
      <c r="L3637" s="1"/>
      <c r="M3637" s="1"/>
      <c r="N3637" s="9"/>
      <c r="O3637" s="11"/>
      <c r="P3637" s="1"/>
      <c r="Q3637" s="1"/>
      <c r="R3637" s="1"/>
      <c r="S3637" s="1"/>
      <c r="T3637" s="1"/>
      <c r="U3637" s="1"/>
      <c r="V3637" s="9"/>
      <c r="W3637" s="1"/>
      <c r="X3637" s="1"/>
      <c r="Y3637" s="1"/>
      <c r="Z3637" s="1"/>
      <c r="AA3637" s="1"/>
      <c r="AB3637" s="1"/>
      <c r="AC3637" s="65"/>
    </row>
    <row r="3638" spans="2:29" x14ac:dyDescent="0.25">
      <c r="B3638" s="1"/>
      <c r="C3638" s="1"/>
      <c r="D3638" s="1"/>
      <c r="E3638" s="1"/>
      <c r="F3638" s="1"/>
      <c r="G3638" s="1"/>
      <c r="H3638" s="1"/>
      <c r="I3638" s="1"/>
      <c r="J3638" s="9"/>
      <c r="K3638" s="1"/>
      <c r="L3638" s="1"/>
      <c r="M3638" s="1"/>
      <c r="N3638" s="9"/>
      <c r="O3638" s="11"/>
      <c r="P3638" s="1"/>
      <c r="Q3638" s="1"/>
      <c r="R3638" s="1"/>
      <c r="S3638" s="1"/>
      <c r="T3638" s="1"/>
      <c r="U3638" s="1"/>
      <c r="V3638" s="9"/>
      <c r="W3638" s="1"/>
      <c r="X3638" s="1"/>
      <c r="Y3638" s="1"/>
      <c r="Z3638" s="1"/>
      <c r="AA3638" s="1"/>
      <c r="AB3638" s="1"/>
      <c r="AC3638" s="65"/>
    </row>
    <row r="3639" spans="2:29" x14ac:dyDescent="0.25">
      <c r="B3639" s="1"/>
      <c r="C3639" s="1"/>
      <c r="D3639" s="1"/>
      <c r="E3639" s="1"/>
      <c r="F3639" s="1"/>
      <c r="G3639" s="1"/>
      <c r="H3639" s="1"/>
      <c r="I3639" s="1"/>
      <c r="J3639" s="9"/>
      <c r="K3639" s="1"/>
      <c r="L3639" s="1"/>
      <c r="M3639" s="1"/>
      <c r="N3639" s="9"/>
      <c r="O3639" s="11"/>
      <c r="P3639" s="1"/>
      <c r="Q3639" s="1"/>
      <c r="R3639" s="1"/>
      <c r="S3639" s="1"/>
      <c r="T3639" s="1"/>
      <c r="U3639" s="1"/>
      <c r="V3639" s="9"/>
      <c r="W3639" s="1"/>
      <c r="X3639" s="1"/>
      <c r="Y3639" s="1"/>
      <c r="Z3639" s="1"/>
      <c r="AA3639" s="1"/>
      <c r="AB3639" s="1"/>
      <c r="AC3639" s="65"/>
    </row>
    <row r="3640" spans="2:29" x14ac:dyDescent="0.25">
      <c r="B3640" s="1"/>
      <c r="C3640" s="1"/>
      <c r="D3640" s="1"/>
      <c r="E3640" s="1"/>
      <c r="F3640" s="1"/>
      <c r="G3640" s="1"/>
      <c r="H3640" s="1"/>
      <c r="I3640" s="1"/>
      <c r="J3640" s="9"/>
      <c r="K3640" s="1"/>
      <c r="L3640" s="1"/>
      <c r="M3640" s="1"/>
      <c r="N3640" s="9"/>
      <c r="O3640" s="11"/>
      <c r="P3640" s="1"/>
      <c r="Q3640" s="1"/>
      <c r="R3640" s="1"/>
      <c r="S3640" s="1"/>
      <c r="T3640" s="1"/>
      <c r="U3640" s="1"/>
      <c r="V3640" s="9"/>
      <c r="W3640" s="1"/>
      <c r="X3640" s="1"/>
      <c r="Y3640" s="1"/>
      <c r="Z3640" s="1"/>
      <c r="AA3640" s="1"/>
      <c r="AB3640" s="1"/>
      <c r="AC3640" s="65"/>
    </row>
    <row r="3641" spans="2:29" x14ac:dyDescent="0.25">
      <c r="B3641" s="1"/>
      <c r="C3641" s="1"/>
      <c r="D3641" s="1"/>
      <c r="E3641" s="1"/>
      <c r="F3641" s="1"/>
      <c r="G3641" s="1"/>
      <c r="H3641" s="1"/>
      <c r="I3641" s="1"/>
      <c r="J3641" s="9"/>
      <c r="K3641" s="1"/>
      <c r="L3641" s="1"/>
      <c r="M3641" s="1"/>
      <c r="N3641" s="9"/>
      <c r="O3641" s="11"/>
      <c r="P3641" s="1"/>
      <c r="Q3641" s="1"/>
      <c r="R3641" s="1"/>
      <c r="S3641" s="1"/>
      <c r="T3641" s="1"/>
      <c r="U3641" s="1"/>
      <c r="V3641" s="9"/>
      <c r="W3641" s="1"/>
      <c r="X3641" s="1"/>
      <c r="Y3641" s="1"/>
      <c r="Z3641" s="1"/>
      <c r="AA3641" s="1"/>
      <c r="AB3641" s="1"/>
      <c r="AC3641" s="65"/>
    </row>
    <row r="3642" spans="2:29" x14ac:dyDescent="0.25">
      <c r="B3642" s="1"/>
      <c r="C3642" s="1"/>
      <c r="D3642" s="1"/>
      <c r="E3642" s="1"/>
      <c r="F3642" s="1"/>
      <c r="G3642" s="1"/>
      <c r="H3642" s="1"/>
      <c r="I3642" s="1"/>
      <c r="J3642" s="9"/>
      <c r="K3642" s="1"/>
      <c r="L3642" s="1"/>
      <c r="M3642" s="1"/>
      <c r="N3642" s="9"/>
      <c r="O3642" s="11"/>
      <c r="P3642" s="1"/>
      <c r="Q3642" s="1"/>
      <c r="R3642" s="1"/>
      <c r="S3642" s="1"/>
      <c r="T3642" s="1"/>
      <c r="U3642" s="1"/>
      <c r="V3642" s="9"/>
      <c r="W3642" s="1"/>
      <c r="X3642" s="1"/>
      <c r="Y3642" s="1"/>
      <c r="Z3642" s="1"/>
      <c r="AA3642" s="1"/>
      <c r="AB3642" s="1"/>
      <c r="AC3642" s="65"/>
    </row>
    <row r="3643" spans="2:29" x14ac:dyDescent="0.25">
      <c r="B3643" s="1"/>
      <c r="C3643" s="1"/>
      <c r="D3643" s="1"/>
      <c r="E3643" s="1"/>
      <c r="F3643" s="1"/>
      <c r="G3643" s="1"/>
      <c r="H3643" s="1"/>
      <c r="I3643" s="1"/>
      <c r="J3643" s="9"/>
      <c r="K3643" s="1"/>
      <c r="L3643" s="1"/>
      <c r="M3643" s="1"/>
      <c r="N3643" s="9"/>
      <c r="O3643" s="11"/>
      <c r="P3643" s="1"/>
      <c r="Q3643" s="1"/>
      <c r="R3643" s="1"/>
      <c r="S3643" s="1"/>
      <c r="T3643" s="1"/>
      <c r="U3643" s="1"/>
      <c r="V3643" s="9"/>
      <c r="W3643" s="1"/>
      <c r="X3643" s="1"/>
      <c r="Y3643" s="1"/>
      <c r="Z3643" s="1"/>
      <c r="AA3643" s="1"/>
      <c r="AB3643" s="1"/>
      <c r="AC3643" s="65"/>
    </row>
    <row r="3644" spans="2:29" x14ac:dyDescent="0.25">
      <c r="B3644" s="1"/>
      <c r="C3644" s="1"/>
      <c r="D3644" s="1"/>
      <c r="E3644" s="1"/>
      <c r="F3644" s="1"/>
      <c r="G3644" s="1"/>
      <c r="H3644" s="1"/>
      <c r="I3644" s="1"/>
      <c r="J3644" s="9"/>
      <c r="K3644" s="1"/>
      <c r="L3644" s="1"/>
      <c r="M3644" s="1"/>
      <c r="N3644" s="9"/>
      <c r="O3644" s="11"/>
      <c r="P3644" s="1"/>
      <c r="Q3644" s="1"/>
      <c r="R3644" s="1"/>
      <c r="S3644" s="1"/>
      <c r="T3644" s="1"/>
      <c r="U3644" s="1"/>
      <c r="V3644" s="9"/>
      <c r="W3644" s="1"/>
      <c r="X3644" s="1"/>
      <c r="Y3644" s="1"/>
      <c r="Z3644" s="1"/>
      <c r="AA3644" s="1"/>
      <c r="AB3644" s="1"/>
      <c r="AC3644" s="65"/>
    </row>
    <row r="3645" spans="2:29" x14ac:dyDescent="0.25">
      <c r="B3645" s="1"/>
      <c r="C3645" s="1"/>
      <c r="D3645" s="1"/>
      <c r="E3645" s="1"/>
      <c r="F3645" s="1"/>
      <c r="G3645" s="1"/>
      <c r="H3645" s="1"/>
      <c r="I3645" s="1"/>
      <c r="J3645" s="9"/>
      <c r="K3645" s="1"/>
      <c r="L3645" s="1"/>
      <c r="M3645" s="1"/>
      <c r="N3645" s="9"/>
      <c r="O3645" s="11"/>
      <c r="P3645" s="1"/>
      <c r="Q3645" s="1"/>
      <c r="R3645" s="1"/>
      <c r="S3645" s="1"/>
      <c r="T3645" s="1"/>
      <c r="U3645" s="1"/>
      <c r="V3645" s="9"/>
      <c r="W3645" s="1"/>
      <c r="X3645" s="1"/>
      <c r="Y3645" s="1"/>
      <c r="Z3645" s="1"/>
      <c r="AA3645" s="1"/>
      <c r="AB3645" s="1"/>
      <c r="AC3645" s="65"/>
    </row>
    <row r="3646" spans="2:29" x14ac:dyDescent="0.25">
      <c r="B3646" s="1"/>
      <c r="C3646" s="1"/>
      <c r="D3646" s="1"/>
      <c r="E3646" s="1"/>
      <c r="F3646" s="1"/>
      <c r="G3646" s="1"/>
      <c r="H3646" s="1"/>
      <c r="I3646" s="1"/>
      <c r="J3646" s="9"/>
      <c r="K3646" s="1"/>
      <c r="L3646" s="1"/>
      <c r="M3646" s="1"/>
      <c r="N3646" s="9"/>
      <c r="O3646" s="11"/>
      <c r="P3646" s="1"/>
      <c r="Q3646" s="1"/>
      <c r="R3646" s="1"/>
      <c r="S3646" s="1"/>
      <c r="T3646" s="1"/>
      <c r="U3646" s="1"/>
      <c r="V3646" s="9"/>
      <c r="W3646" s="1"/>
      <c r="X3646" s="1"/>
      <c r="Y3646" s="1"/>
      <c r="Z3646" s="1"/>
      <c r="AA3646" s="1"/>
      <c r="AB3646" s="1"/>
      <c r="AC3646" s="65"/>
    </row>
    <row r="3647" spans="2:29" x14ac:dyDescent="0.25">
      <c r="B3647" s="1"/>
      <c r="C3647" s="1"/>
      <c r="D3647" s="1"/>
      <c r="E3647" s="1"/>
      <c r="F3647" s="1"/>
      <c r="G3647" s="1"/>
      <c r="H3647" s="1"/>
      <c r="I3647" s="1"/>
      <c r="J3647" s="9"/>
      <c r="K3647" s="1"/>
      <c r="L3647" s="1"/>
      <c r="M3647" s="1"/>
      <c r="N3647" s="9"/>
      <c r="O3647" s="11"/>
      <c r="P3647" s="1"/>
      <c r="Q3647" s="1"/>
      <c r="R3647" s="1"/>
      <c r="S3647" s="1"/>
      <c r="T3647" s="1"/>
      <c r="U3647" s="1"/>
      <c r="V3647" s="9"/>
      <c r="W3647" s="1"/>
      <c r="X3647" s="1"/>
      <c r="Y3647" s="1"/>
      <c r="Z3647" s="1"/>
      <c r="AA3647" s="1"/>
      <c r="AB3647" s="1"/>
      <c r="AC3647" s="65"/>
    </row>
    <row r="3648" spans="2:29" x14ac:dyDescent="0.25">
      <c r="B3648" s="1"/>
      <c r="C3648" s="1"/>
      <c r="D3648" s="1"/>
      <c r="E3648" s="1"/>
      <c r="F3648" s="1"/>
      <c r="G3648" s="1"/>
      <c r="H3648" s="1"/>
      <c r="I3648" s="1"/>
      <c r="J3648" s="9"/>
      <c r="K3648" s="1"/>
      <c r="L3648" s="1"/>
      <c r="M3648" s="1"/>
      <c r="N3648" s="9"/>
      <c r="O3648" s="11"/>
      <c r="P3648" s="1"/>
      <c r="Q3648" s="1"/>
      <c r="R3648" s="1"/>
      <c r="S3648" s="1"/>
      <c r="T3648" s="1"/>
      <c r="U3648" s="1"/>
      <c r="V3648" s="9"/>
      <c r="W3648" s="1"/>
      <c r="X3648" s="1"/>
      <c r="Y3648" s="1"/>
      <c r="Z3648" s="1"/>
      <c r="AA3648" s="1"/>
      <c r="AB3648" s="1"/>
      <c r="AC3648" s="65"/>
    </row>
    <row r="3649" spans="2:29" x14ac:dyDescent="0.25">
      <c r="B3649" s="1"/>
      <c r="C3649" s="1"/>
      <c r="D3649" s="1"/>
      <c r="E3649" s="1"/>
      <c r="F3649" s="1"/>
      <c r="G3649" s="1"/>
      <c r="H3649" s="1"/>
      <c r="I3649" s="1"/>
      <c r="J3649" s="9"/>
      <c r="K3649" s="1"/>
      <c r="L3649" s="1"/>
      <c r="M3649" s="1"/>
      <c r="N3649" s="9"/>
      <c r="O3649" s="11"/>
      <c r="P3649" s="1"/>
      <c r="Q3649" s="1"/>
      <c r="R3649" s="1"/>
      <c r="S3649" s="1"/>
      <c r="T3649" s="1"/>
      <c r="U3649" s="1"/>
      <c r="V3649" s="9"/>
      <c r="W3649" s="1"/>
      <c r="X3649" s="1"/>
      <c r="Y3649" s="1"/>
      <c r="Z3649" s="1"/>
      <c r="AA3649" s="1"/>
      <c r="AB3649" s="1"/>
      <c r="AC3649" s="65"/>
    </row>
    <row r="3650" spans="2:29" x14ac:dyDescent="0.25">
      <c r="B3650" s="1"/>
      <c r="C3650" s="1"/>
      <c r="D3650" s="1"/>
      <c r="E3650" s="1"/>
      <c r="F3650" s="1"/>
      <c r="G3650" s="1"/>
      <c r="H3650" s="1"/>
      <c r="I3650" s="1"/>
      <c r="J3650" s="9"/>
      <c r="K3650" s="1"/>
      <c r="L3650" s="1"/>
      <c r="M3650" s="1"/>
      <c r="N3650" s="9"/>
      <c r="O3650" s="11"/>
      <c r="P3650" s="1"/>
      <c r="Q3650" s="1"/>
      <c r="R3650" s="1"/>
      <c r="S3650" s="1"/>
      <c r="T3650" s="1"/>
      <c r="U3650" s="1"/>
      <c r="V3650" s="9"/>
      <c r="W3650" s="1"/>
      <c r="X3650" s="1"/>
      <c r="Y3650" s="1"/>
      <c r="Z3650" s="1"/>
      <c r="AA3650" s="1"/>
      <c r="AB3650" s="1"/>
      <c r="AC3650" s="65"/>
    </row>
    <row r="3651" spans="2:29" x14ac:dyDescent="0.25">
      <c r="B3651" s="1"/>
      <c r="C3651" s="1"/>
      <c r="D3651" s="1"/>
      <c r="E3651" s="1"/>
      <c r="F3651" s="1"/>
      <c r="G3651" s="1"/>
      <c r="H3651" s="1"/>
      <c r="I3651" s="1"/>
      <c r="J3651" s="9"/>
      <c r="K3651" s="1"/>
      <c r="L3651" s="1"/>
      <c r="M3651" s="1"/>
      <c r="N3651" s="9"/>
      <c r="O3651" s="11"/>
      <c r="P3651" s="1"/>
      <c r="Q3651" s="1"/>
      <c r="R3651" s="1"/>
      <c r="S3651" s="1"/>
      <c r="T3651" s="1"/>
      <c r="U3651" s="1"/>
      <c r="V3651" s="9"/>
      <c r="W3651" s="1"/>
      <c r="X3651" s="1"/>
      <c r="Y3651" s="1"/>
      <c r="Z3651" s="1"/>
      <c r="AA3651" s="1"/>
      <c r="AB3651" s="1"/>
      <c r="AC3651" s="65"/>
    </row>
    <row r="3652" spans="2:29" x14ac:dyDescent="0.25">
      <c r="B3652" s="1"/>
      <c r="C3652" s="1"/>
      <c r="D3652" s="1"/>
      <c r="E3652" s="1"/>
      <c r="F3652" s="1"/>
      <c r="G3652" s="1"/>
      <c r="H3652" s="1"/>
      <c r="I3652" s="1"/>
      <c r="J3652" s="9"/>
      <c r="K3652" s="1"/>
      <c r="L3652" s="1"/>
      <c r="M3652" s="1"/>
      <c r="N3652" s="9"/>
      <c r="O3652" s="11"/>
      <c r="P3652" s="1"/>
      <c r="Q3652" s="1"/>
      <c r="R3652" s="1"/>
      <c r="S3652" s="1"/>
      <c r="T3652" s="1"/>
      <c r="U3652" s="1"/>
      <c r="V3652" s="9"/>
      <c r="W3652" s="1"/>
      <c r="X3652" s="1"/>
      <c r="Y3652" s="1"/>
      <c r="Z3652" s="1"/>
      <c r="AA3652" s="1"/>
      <c r="AB3652" s="1"/>
      <c r="AC3652" s="65"/>
    </row>
    <row r="3653" spans="2:29" x14ac:dyDescent="0.25">
      <c r="B3653" s="1"/>
      <c r="C3653" s="1"/>
      <c r="D3653" s="1"/>
      <c r="E3653" s="1"/>
      <c r="F3653" s="1"/>
      <c r="G3653" s="1"/>
      <c r="H3653" s="1"/>
      <c r="I3653" s="1"/>
      <c r="J3653" s="9"/>
      <c r="K3653" s="1"/>
      <c r="L3653" s="1"/>
      <c r="M3653" s="1"/>
      <c r="N3653" s="9"/>
      <c r="O3653" s="11"/>
      <c r="P3653" s="1"/>
      <c r="Q3653" s="1"/>
      <c r="R3653" s="1"/>
      <c r="S3653" s="1"/>
      <c r="T3653" s="1"/>
      <c r="U3653" s="1"/>
      <c r="V3653" s="9"/>
      <c r="W3653" s="1"/>
      <c r="X3653" s="1"/>
      <c r="Y3653" s="1"/>
      <c r="Z3653" s="1"/>
      <c r="AA3653" s="1"/>
      <c r="AB3653" s="1"/>
      <c r="AC3653" s="65"/>
    </row>
    <row r="3654" spans="2:29" x14ac:dyDescent="0.25">
      <c r="B3654" s="1"/>
      <c r="C3654" s="1"/>
      <c r="D3654" s="1"/>
      <c r="E3654" s="1"/>
      <c r="F3654" s="1"/>
      <c r="G3654" s="1"/>
      <c r="H3654" s="1"/>
      <c r="I3654" s="1"/>
      <c r="J3654" s="9"/>
      <c r="K3654" s="1"/>
      <c r="L3654" s="1"/>
      <c r="M3654" s="1"/>
      <c r="N3654" s="9"/>
      <c r="O3654" s="11"/>
      <c r="P3654" s="1"/>
      <c r="Q3654" s="1"/>
      <c r="R3654" s="1"/>
      <c r="S3654" s="1"/>
      <c r="T3654" s="1"/>
      <c r="U3654" s="1"/>
      <c r="V3654" s="9"/>
      <c r="W3654" s="1"/>
      <c r="X3654" s="1"/>
      <c r="Y3654" s="1"/>
      <c r="Z3654" s="1"/>
      <c r="AA3654" s="1"/>
      <c r="AB3654" s="1"/>
      <c r="AC3654" s="65"/>
    </row>
    <row r="3655" spans="2:29" x14ac:dyDescent="0.25">
      <c r="B3655" s="1"/>
      <c r="C3655" s="1"/>
      <c r="D3655" s="1"/>
      <c r="E3655" s="1"/>
      <c r="F3655" s="1"/>
      <c r="G3655" s="1"/>
      <c r="H3655" s="1"/>
      <c r="I3655" s="1"/>
      <c r="J3655" s="9"/>
      <c r="K3655" s="1"/>
      <c r="L3655" s="1"/>
      <c r="M3655" s="1"/>
      <c r="N3655" s="9"/>
      <c r="O3655" s="11"/>
      <c r="P3655" s="1"/>
      <c r="Q3655" s="1"/>
      <c r="R3655" s="1"/>
      <c r="S3655" s="1"/>
      <c r="T3655" s="1"/>
      <c r="U3655" s="1"/>
      <c r="V3655" s="9"/>
      <c r="W3655" s="1"/>
      <c r="X3655" s="1"/>
      <c r="Y3655" s="1"/>
      <c r="Z3655" s="1"/>
      <c r="AA3655" s="1"/>
      <c r="AB3655" s="1"/>
      <c r="AC3655" s="65"/>
    </row>
    <row r="3656" spans="2:29" x14ac:dyDescent="0.25">
      <c r="B3656" s="1"/>
      <c r="C3656" s="1"/>
      <c r="D3656" s="1"/>
      <c r="E3656" s="1"/>
      <c r="F3656" s="1"/>
      <c r="G3656" s="1"/>
      <c r="H3656" s="1"/>
      <c r="I3656" s="1"/>
      <c r="J3656" s="9"/>
      <c r="K3656" s="1"/>
      <c r="L3656" s="1"/>
      <c r="M3656" s="1"/>
      <c r="N3656" s="9"/>
      <c r="O3656" s="11"/>
      <c r="P3656" s="1"/>
      <c r="Q3656" s="1"/>
      <c r="R3656" s="1"/>
      <c r="S3656" s="1"/>
      <c r="T3656" s="1"/>
      <c r="U3656" s="1"/>
      <c r="V3656" s="9"/>
      <c r="W3656" s="1"/>
      <c r="X3656" s="1"/>
      <c r="Y3656" s="1"/>
      <c r="Z3656" s="1"/>
      <c r="AA3656" s="1"/>
      <c r="AB3656" s="1"/>
      <c r="AC3656" s="65"/>
    </row>
    <row r="3657" spans="2:29" x14ac:dyDescent="0.25">
      <c r="B3657" s="1"/>
      <c r="C3657" s="1"/>
      <c r="D3657" s="1"/>
      <c r="E3657" s="1"/>
      <c r="F3657" s="1"/>
      <c r="G3657" s="1"/>
      <c r="H3657" s="1"/>
      <c r="I3657" s="1"/>
      <c r="J3657" s="9"/>
      <c r="K3657" s="1"/>
      <c r="L3657" s="1"/>
      <c r="M3657" s="1"/>
      <c r="N3657" s="9"/>
      <c r="O3657" s="11"/>
      <c r="P3657" s="1"/>
      <c r="Q3657" s="1"/>
      <c r="R3657" s="1"/>
      <c r="S3657" s="1"/>
      <c r="T3657" s="1"/>
      <c r="U3657" s="1"/>
      <c r="V3657" s="9"/>
      <c r="W3657" s="1"/>
      <c r="X3657" s="1"/>
      <c r="Y3657" s="1"/>
      <c r="Z3657" s="1"/>
      <c r="AA3657" s="1"/>
      <c r="AB3657" s="1"/>
      <c r="AC3657" s="65"/>
    </row>
    <row r="3658" spans="2:29" x14ac:dyDescent="0.25">
      <c r="B3658" s="1"/>
      <c r="C3658" s="1"/>
      <c r="D3658" s="1"/>
      <c r="E3658" s="1"/>
      <c r="F3658" s="1"/>
      <c r="G3658" s="1"/>
      <c r="H3658" s="1"/>
      <c r="I3658" s="1"/>
      <c r="J3658" s="9"/>
      <c r="K3658" s="1"/>
      <c r="L3658" s="1"/>
      <c r="M3658" s="1"/>
      <c r="N3658" s="9"/>
      <c r="O3658" s="11"/>
      <c r="P3658" s="1"/>
      <c r="Q3658" s="1"/>
      <c r="R3658" s="1"/>
      <c r="S3658" s="1"/>
      <c r="T3658" s="1"/>
      <c r="U3658" s="1"/>
      <c r="V3658" s="9"/>
      <c r="W3658" s="1"/>
      <c r="X3658" s="1"/>
      <c r="Y3658" s="1"/>
      <c r="Z3658" s="1"/>
      <c r="AA3658" s="1"/>
      <c r="AB3658" s="1"/>
      <c r="AC3658" s="65"/>
    </row>
    <row r="3659" spans="2:29" x14ac:dyDescent="0.25">
      <c r="B3659" s="1"/>
      <c r="C3659" s="1"/>
      <c r="D3659" s="1"/>
      <c r="E3659" s="1"/>
      <c r="F3659" s="1"/>
      <c r="G3659" s="1"/>
      <c r="H3659" s="1"/>
      <c r="I3659" s="1"/>
      <c r="J3659" s="9"/>
      <c r="K3659" s="1"/>
      <c r="L3659" s="1"/>
      <c r="M3659" s="1"/>
      <c r="N3659" s="9"/>
      <c r="O3659" s="11"/>
      <c r="P3659" s="1"/>
      <c r="Q3659" s="1"/>
      <c r="R3659" s="1"/>
      <c r="S3659" s="1"/>
      <c r="T3659" s="1"/>
      <c r="U3659" s="1"/>
      <c r="V3659" s="9"/>
      <c r="W3659" s="1"/>
      <c r="X3659" s="1"/>
      <c r="Y3659" s="1"/>
      <c r="Z3659" s="1"/>
      <c r="AA3659" s="1"/>
      <c r="AB3659" s="1"/>
      <c r="AC3659" s="65"/>
    </row>
    <row r="3660" spans="2:29" x14ac:dyDescent="0.25">
      <c r="B3660" s="1"/>
      <c r="C3660" s="1"/>
      <c r="D3660" s="1"/>
      <c r="E3660" s="1"/>
      <c r="F3660" s="1"/>
      <c r="G3660" s="1"/>
      <c r="H3660" s="1"/>
      <c r="I3660" s="1"/>
      <c r="J3660" s="9"/>
      <c r="K3660" s="1"/>
      <c r="L3660" s="1"/>
      <c r="M3660" s="1"/>
      <c r="N3660" s="9"/>
      <c r="O3660" s="11"/>
      <c r="P3660" s="1"/>
      <c r="Q3660" s="1"/>
      <c r="R3660" s="1"/>
      <c r="S3660" s="1"/>
      <c r="T3660" s="1"/>
      <c r="U3660" s="1"/>
      <c r="V3660" s="9"/>
      <c r="W3660" s="1"/>
      <c r="X3660" s="1"/>
      <c r="Y3660" s="1"/>
      <c r="Z3660" s="1"/>
      <c r="AA3660" s="1"/>
      <c r="AB3660" s="1"/>
      <c r="AC3660" s="65"/>
    </row>
    <row r="3661" spans="2:29" x14ac:dyDescent="0.25">
      <c r="B3661" s="1"/>
      <c r="C3661" s="1"/>
      <c r="D3661" s="1"/>
      <c r="E3661" s="1"/>
      <c r="F3661" s="1"/>
      <c r="G3661" s="1"/>
      <c r="H3661" s="1"/>
      <c r="I3661" s="1"/>
      <c r="J3661" s="9"/>
      <c r="K3661" s="1"/>
      <c r="L3661" s="1"/>
      <c r="M3661" s="1"/>
      <c r="N3661" s="9"/>
      <c r="O3661" s="11"/>
      <c r="P3661" s="1"/>
      <c r="Q3661" s="1"/>
      <c r="R3661" s="1"/>
      <c r="S3661" s="1"/>
      <c r="T3661" s="1"/>
      <c r="U3661" s="1"/>
      <c r="V3661" s="9"/>
      <c r="W3661" s="1"/>
      <c r="X3661" s="1"/>
      <c r="Y3661" s="1"/>
      <c r="Z3661" s="1"/>
      <c r="AA3661" s="1"/>
      <c r="AB3661" s="1"/>
      <c r="AC3661" s="65"/>
    </row>
    <row r="3662" spans="2:29" x14ac:dyDescent="0.25">
      <c r="B3662" s="1"/>
      <c r="C3662" s="1"/>
      <c r="D3662" s="1"/>
      <c r="E3662" s="1"/>
      <c r="F3662" s="1"/>
      <c r="G3662" s="1"/>
      <c r="H3662" s="1"/>
      <c r="I3662" s="1"/>
      <c r="J3662" s="9"/>
      <c r="K3662" s="1"/>
      <c r="L3662" s="1"/>
      <c r="M3662" s="1"/>
      <c r="N3662" s="9"/>
      <c r="O3662" s="11"/>
      <c r="P3662" s="1"/>
      <c r="Q3662" s="1"/>
      <c r="R3662" s="1"/>
      <c r="S3662" s="1"/>
      <c r="T3662" s="1"/>
      <c r="U3662" s="1"/>
      <c r="V3662" s="9"/>
      <c r="W3662" s="1"/>
      <c r="X3662" s="1"/>
      <c r="Y3662" s="1"/>
      <c r="Z3662" s="1"/>
      <c r="AA3662" s="1"/>
      <c r="AB3662" s="1"/>
      <c r="AC3662" s="65"/>
    </row>
    <row r="3663" spans="2:29" x14ac:dyDescent="0.25">
      <c r="B3663" s="1"/>
      <c r="C3663" s="1"/>
      <c r="D3663" s="1"/>
      <c r="E3663" s="1"/>
      <c r="F3663" s="1"/>
      <c r="G3663" s="1"/>
      <c r="H3663" s="1"/>
      <c r="I3663" s="1"/>
      <c r="J3663" s="9"/>
      <c r="K3663" s="1"/>
      <c r="L3663" s="1"/>
      <c r="M3663" s="1"/>
      <c r="N3663" s="9"/>
      <c r="O3663" s="11"/>
      <c r="P3663" s="1"/>
      <c r="Q3663" s="1"/>
      <c r="R3663" s="1"/>
      <c r="S3663" s="1"/>
      <c r="T3663" s="1"/>
      <c r="U3663" s="1"/>
      <c r="V3663" s="9"/>
      <c r="W3663" s="1"/>
      <c r="X3663" s="1"/>
      <c r="Y3663" s="1"/>
      <c r="Z3663" s="1"/>
      <c r="AA3663" s="1"/>
      <c r="AB3663" s="1"/>
      <c r="AC3663" s="65"/>
    </row>
    <row r="3664" spans="2:29" x14ac:dyDescent="0.25">
      <c r="B3664" s="1"/>
      <c r="C3664" s="1"/>
      <c r="D3664" s="1"/>
      <c r="E3664" s="1"/>
      <c r="F3664" s="1"/>
      <c r="G3664" s="1"/>
      <c r="H3664" s="1"/>
      <c r="I3664" s="1"/>
      <c r="J3664" s="9"/>
      <c r="K3664" s="1"/>
      <c r="L3664" s="1"/>
      <c r="M3664" s="1"/>
      <c r="N3664" s="9"/>
      <c r="O3664" s="11"/>
      <c r="P3664" s="1"/>
      <c r="Q3664" s="1"/>
      <c r="R3664" s="1"/>
      <c r="S3664" s="1"/>
      <c r="T3664" s="1"/>
      <c r="U3664" s="1"/>
      <c r="V3664" s="9"/>
      <c r="W3664" s="1"/>
      <c r="X3664" s="1"/>
      <c r="Y3664" s="1"/>
      <c r="Z3664" s="1"/>
      <c r="AA3664" s="1"/>
      <c r="AB3664" s="1"/>
      <c r="AC3664" s="65"/>
    </row>
    <row r="3665" spans="2:29" x14ac:dyDescent="0.25">
      <c r="B3665" s="1"/>
      <c r="C3665" s="1"/>
      <c r="D3665" s="1"/>
      <c r="E3665" s="1"/>
      <c r="F3665" s="1"/>
      <c r="G3665" s="1"/>
      <c r="H3665" s="1"/>
      <c r="I3665" s="1"/>
      <c r="J3665" s="9"/>
      <c r="K3665" s="1"/>
      <c r="L3665" s="1"/>
      <c r="M3665" s="1"/>
      <c r="N3665" s="9"/>
      <c r="O3665" s="11"/>
      <c r="P3665" s="1"/>
      <c r="Q3665" s="1"/>
      <c r="R3665" s="1"/>
      <c r="S3665" s="1"/>
      <c r="T3665" s="1"/>
      <c r="U3665" s="1"/>
      <c r="V3665" s="9"/>
      <c r="W3665" s="1"/>
      <c r="X3665" s="1"/>
      <c r="Y3665" s="1"/>
      <c r="Z3665" s="1"/>
      <c r="AA3665" s="1"/>
      <c r="AB3665" s="1"/>
      <c r="AC3665" s="65"/>
    </row>
    <row r="3666" spans="2:29" x14ac:dyDescent="0.25">
      <c r="B3666" s="1"/>
      <c r="C3666" s="1"/>
      <c r="D3666" s="1"/>
      <c r="E3666" s="1"/>
      <c r="F3666" s="1"/>
      <c r="G3666" s="1"/>
      <c r="H3666" s="1"/>
      <c r="I3666" s="1"/>
      <c r="J3666" s="9"/>
      <c r="K3666" s="1"/>
      <c r="L3666" s="1"/>
      <c r="M3666" s="1"/>
      <c r="N3666" s="9"/>
      <c r="O3666" s="11"/>
      <c r="P3666" s="1"/>
      <c r="Q3666" s="1"/>
      <c r="R3666" s="1"/>
      <c r="S3666" s="1"/>
      <c r="T3666" s="1"/>
      <c r="U3666" s="1"/>
      <c r="V3666" s="9"/>
      <c r="W3666" s="1"/>
      <c r="X3666" s="1"/>
      <c r="Y3666" s="1"/>
      <c r="Z3666" s="1"/>
      <c r="AA3666" s="1"/>
      <c r="AB3666" s="1"/>
      <c r="AC3666" s="65"/>
    </row>
    <row r="3667" spans="2:29" x14ac:dyDescent="0.25">
      <c r="B3667" s="1"/>
      <c r="C3667" s="1"/>
      <c r="D3667" s="1"/>
      <c r="E3667" s="1"/>
      <c r="F3667" s="1"/>
      <c r="G3667" s="1"/>
      <c r="H3667" s="1"/>
      <c r="I3667" s="1"/>
      <c r="J3667" s="9"/>
      <c r="K3667" s="1"/>
      <c r="L3667" s="1"/>
      <c r="M3667" s="1"/>
      <c r="N3667" s="9"/>
      <c r="O3667" s="11"/>
      <c r="P3667" s="1"/>
      <c r="Q3667" s="1"/>
      <c r="R3667" s="1"/>
      <c r="S3667" s="1"/>
      <c r="T3667" s="1"/>
      <c r="U3667" s="1"/>
      <c r="V3667" s="9"/>
      <c r="W3667" s="1"/>
      <c r="X3667" s="1"/>
      <c r="Y3667" s="1"/>
      <c r="Z3667" s="1"/>
      <c r="AA3667" s="1"/>
      <c r="AB3667" s="1"/>
      <c r="AC3667" s="65"/>
    </row>
    <row r="3668" spans="2:29" x14ac:dyDescent="0.25">
      <c r="B3668" s="1"/>
      <c r="C3668" s="1"/>
      <c r="D3668" s="1"/>
      <c r="E3668" s="1"/>
      <c r="F3668" s="1"/>
      <c r="G3668" s="1"/>
      <c r="H3668" s="1"/>
      <c r="I3668" s="1"/>
      <c r="J3668" s="9"/>
      <c r="K3668" s="1"/>
      <c r="L3668" s="1"/>
      <c r="M3668" s="1"/>
      <c r="N3668" s="9"/>
      <c r="O3668" s="11"/>
      <c r="P3668" s="1"/>
      <c r="Q3668" s="1"/>
      <c r="R3668" s="1"/>
      <c r="S3668" s="1"/>
      <c r="T3668" s="1"/>
      <c r="U3668" s="1"/>
      <c r="V3668" s="9"/>
      <c r="W3668" s="1"/>
      <c r="X3668" s="1"/>
      <c r="Y3668" s="1"/>
      <c r="Z3668" s="1"/>
      <c r="AA3668" s="1"/>
      <c r="AB3668" s="1"/>
      <c r="AC3668" s="65"/>
    </row>
    <row r="3669" spans="2:29" x14ac:dyDescent="0.25">
      <c r="B3669" s="1"/>
      <c r="C3669" s="1"/>
      <c r="D3669" s="1"/>
      <c r="E3669" s="1"/>
      <c r="F3669" s="1"/>
      <c r="G3669" s="1"/>
      <c r="H3669" s="1"/>
      <c r="I3669" s="1"/>
      <c r="J3669" s="9"/>
      <c r="K3669" s="1"/>
      <c r="L3669" s="1"/>
      <c r="M3669" s="1"/>
      <c r="N3669" s="9"/>
      <c r="O3669" s="11"/>
      <c r="P3669" s="1"/>
      <c r="Q3669" s="1"/>
      <c r="R3669" s="1"/>
      <c r="S3669" s="1"/>
      <c r="T3669" s="1"/>
      <c r="U3669" s="1"/>
      <c r="V3669" s="9"/>
      <c r="W3669" s="1"/>
      <c r="X3669" s="1"/>
      <c r="Y3669" s="1"/>
      <c r="Z3669" s="1"/>
      <c r="AA3669" s="1"/>
      <c r="AB3669" s="1"/>
      <c r="AC3669" s="65"/>
    </row>
    <row r="3670" spans="2:29" x14ac:dyDescent="0.25">
      <c r="B3670" s="1"/>
      <c r="C3670" s="1"/>
      <c r="D3670" s="1"/>
      <c r="E3670" s="1"/>
      <c r="F3670" s="1"/>
      <c r="G3670" s="1"/>
      <c r="H3670" s="1"/>
      <c r="I3670" s="1"/>
      <c r="J3670" s="9"/>
      <c r="K3670" s="1"/>
      <c r="L3670" s="1"/>
      <c r="M3670" s="1"/>
      <c r="N3670" s="9"/>
      <c r="O3670" s="11"/>
      <c r="P3670" s="1"/>
      <c r="Q3670" s="1"/>
      <c r="R3670" s="1"/>
      <c r="S3670" s="1"/>
      <c r="T3670" s="1"/>
      <c r="U3670" s="1"/>
      <c r="V3670" s="9"/>
      <c r="W3670" s="1"/>
      <c r="X3670" s="1"/>
      <c r="Y3670" s="1"/>
      <c r="Z3670" s="1"/>
      <c r="AA3670" s="1"/>
      <c r="AB3670" s="1"/>
      <c r="AC3670" s="65"/>
    </row>
    <row r="3671" spans="2:29" x14ac:dyDescent="0.25">
      <c r="B3671" s="1"/>
      <c r="C3671" s="1"/>
      <c r="D3671" s="1"/>
      <c r="E3671" s="1"/>
      <c r="F3671" s="1"/>
      <c r="G3671" s="1"/>
      <c r="H3671" s="1"/>
      <c r="I3671" s="1"/>
      <c r="J3671" s="9"/>
      <c r="K3671" s="1"/>
      <c r="L3671" s="1"/>
      <c r="M3671" s="1"/>
      <c r="N3671" s="9"/>
      <c r="O3671" s="11"/>
      <c r="P3671" s="1"/>
      <c r="Q3671" s="1"/>
      <c r="R3671" s="1"/>
      <c r="S3671" s="1"/>
      <c r="T3671" s="1"/>
      <c r="U3671" s="1"/>
      <c r="V3671" s="9"/>
      <c r="W3671" s="1"/>
      <c r="X3671" s="1"/>
      <c r="Y3671" s="1"/>
      <c r="Z3671" s="1"/>
      <c r="AA3671" s="1"/>
      <c r="AB3671" s="1"/>
      <c r="AC3671" s="65"/>
    </row>
    <row r="3672" spans="2:29" x14ac:dyDescent="0.25">
      <c r="B3672" s="1"/>
      <c r="C3672" s="1"/>
      <c r="D3672" s="1"/>
      <c r="E3672" s="1"/>
      <c r="F3672" s="1"/>
      <c r="G3672" s="1"/>
      <c r="H3672" s="1"/>
      <c r="I3672" s="1"/>
      <c r="J3672" s="9"/>
      <c r="K3672" s="1"/>
      <c r="L3672" s="1"/>
      <c r="M3672" s="1"/>
      <c r="N3672" s="9"/>
      <c r="O3672" s="11"/>
      <c r="P3672" s="1"/>
      <c r="Q3672" s="1"/>
      <c r="R3672" s="1"/>
      <c r="S3672" s="1"/>
      <c r="T3672" s="1"/>
      <c r="U3672" s="1"/>
      <c r="V3672" s="9"/>
      <c r="W3672" s="1"/>
      <c r="X3672" s="1"/>
      <c r="Y3672" s="1"/>
      <c r="Z3672" s="1"/>
      <c r="AA3672" s="1"/>
      <c r="AB3672" s="1"/>
      <c r="AC3672" s="65"/>
    </row>
    <row r="3673" spans="2:29" x14ac:dyDescent="0.25">
      <c r="B3673" s="1"/>
      <c r="C3673" s="1"/>
      <c r="D3673" s="1"/>
      <c r="E3673" s="1"/>
      <c r="F3673" s="1"/>
      <c r="G3673" s="1"/>
      <c r="H3673" s="1"/>
      <c r="I3673" s="1"/>
      <c r="J3673" s="9"/>
      <c r="K3673" s="1"/>
      <c r="L3673" s="1"/>
      <c r="M3673" s="1"/>
      <c r="N3673" s="9"/>
      <c r="O3673" s="11"/>
      <c r="P3673" s="1"/>
      <c r="Q3673" s="1"/>
      <c r="R3673" s="1"/>
      <c r="S3673" s="1"/>
      <c r="T3673" s="1"/>
      <c r="U3673" s="1"/>
      <c r="V3673" s="9"/>
      <c r="W3673" s="1"/>
      <c r="X3673" s="1"/>
      <c r="Y3673" s="1"/>
      <c r="Z3673" s="1"/>
      <c r="AA3673" s="1"/>
      <c r="AB3673" s="1"/>
      <c r="AC3673" s="65"/>
    </row>
    <row r="3674" spans="2:29" x14ac:dyDescent="0.25">
      <c r="B3674" s="1"/>
      <c r="C3674" s="1"/>
      <c r="D3674" s="1"/>
      <c r="E3674" s="1"/>
      <c r="F3674" s="1"/>
      <c r="G3674" s="1"/>
      <c r="H3674" s="1"/>
      <c r="I3674" s="1"/>
      <c r="J3674" s="9"/>
      <c r="K3674" s="1"/>
      <c r="L3674" s="1"/>
      <c r="M3674" s="1"/>
      <c r="N3674" s="9"/>
      <c r="O3674" s="11"/>
      <c r="P3674" s="1"/>
      <c r="Q3674" s="1"/>
      <c r="R3674" s="1"/>
      <c r="S3674" s="1"/>
      <c r="T3674" s="1"/>
      <c r="U3674" s="1"/>
      <c r="V3674" s="9"/>
      <c r="W3674" s="1"/>
      <c r="X3674" s="1"/>
      <c r="Y3674" s="1"/>
      <c r="Z3674" s="1"/>
      <c r="AA3674" s="1"/>
      <c r="AB3674" s="1"/>
      <c r="AC3674" s="65"/>
    </row>
    <row r="3675" spans="2:29" x14ac:dyDescent="0.25">
      <c r="B3675" s="1"/>
      <c r="C3675" s="1"/>
      <c r="D3675" s="1"/>
      <c r="E3675" s="1"/>
      <c r="F3675" s="1"/>
      <c r="G3675" s="1"/>
      <c r="H3675" s="1"/>
      <c r="I3675" s="1"/>
      <c r="J3675" s="9"/>
      <c r="K3675" s="1"/>
      <c r="L3675" s="1"/>
      <c r="M3675" s="1"/>
      <c r="N3675" s="9"/>
      <c r="O3675" s="11"/>
      <c r="P3675" s="1"/>
      <c r="Q3675" s="1"/>
      <c r="R3675" s="1"/>
      <c r="S3675" s="1"/>
      <c r="T3675" s="1"/>
      <c r="U3675" s="1"/>
      <c r="V3675" s="9"/>
      <c r="W3675" s="1"/>
      <c r="X3675" s="1"/>
      <c r="Y3675" s="1"/>
      <c r="Z3675" s="1"/>
      <c r="AA3675" s="1"/>
      <c r="AB3675" s="1"/>
      <c r="AC3675" s="65"/>
    </row>
    <row r="3676" spans="2:29" x14ac:dyDescent="0.25">
      <c r="B3676" s="1"/>
      <c r="C3676" s="1"/>
      <c r="D3676" s="1"/>
      <c r="E3676" s="1"/>
      <c r="F3676" s="1"/>
      <c r="G3676" s="1"/>
      <c r="H3676" s="1"/>
      <c r="I3676" s="1"/>
      <c r="J3676" s="9"/>
      <c r="K3676" s="1"/>
      <c r="L3676" s="1"/>
      <c r="M3676" s="1"/>
      <c r="N3676" s="9"/>
      <c r="O3676" s="11"/>
      <c r="P3676" s="1"/>
      <c r="Q3676" s="1"/>
      <c r="R3676" s="1"/>
      <c r="S3676" s="1"/>
      <c r="T3676" s="1"/>
      <c r="U3676" s="1"/>
      <c r="V3676" s="9"/>
      <c r="W3676" s="1"/>
      <c r="X3676" s="1"/>
      <c r="Y3676" s="1"/>
      <c r="Z3676" s="1"/>
      <c r="AA3676" s="1"/>
      <c r="AB3676" s="1"/>
      <c r="AC3676" s="65"/>
    </row>
    <row r="3677" spans="2:29" x14ac:dyDescent="0.25">
      <c r="B3677" s="1"/>
      <c r="C3677" s="1"/>
      <c r="D3677" s="1"/>
      <c r="E3677" s="1"/>
      <c r="F3677" s="1"/>
      <c r="G3677" s="1"/>
      <c r="H3677" s="1"/>
      <c r="I3677" s="1"/>
      <c r="J3677" s="9"/>
      <c r="K3677" s="1"/>
      <c r="L3677" s="1"/>
      <c r="M3677" s="1"/>
      <c r="N3677" s="9"/>
      <c r="O3677" s="11"/>
      <c r="P3677" s="1"/>
      <c r="Q3677" s="1"/>
      <c r="R3677" s="1"/>
      <c r="S3677" s="1"/>
      <c r="T3677" s="1"/>
      <c r="U3677" s="1"/>
      <c r="V3677" s="9"/>
      <c r="W3677" s="1"/>
      <c r="X3677" s="1"/>
      <c r="Y3677" s="1"/>
      <c r="Z3677" s="1"/>
      <c r="AA3677" s="1"/>
      <c r="AB3677" s="1"/>
      <c r="AC3677" s="65"/>
    </row>
    <row r="3678" spans="2:29" x14ac:dyDescent="0.25">
      <c r="B3678" s="1"/>
      <c r="C3678" s="1"/>
      <c r="D3678" s="1"/>
      <c r="E3678" s="1"/>
      <c r="F3678" s="1"/>
      <c r="G3678" s="1"/>
      <c r="H3678" s="1"/>
      <c r="I3678" s="1"/>
      <c r="J3678" s="9"/>
      <c r="K3678" s="1"/>
      <c r="L3678" s="1"/>
      <c r="M3678" s="1"/>
      <c r="N3678" s="9"/>
      <c r="O3678" s="11"/>
      <c r="P3678" s="1"/>
      <c r="Q3678" s="1"/>
      <c r="R3678" s="1"/>
      <c r="S3678" s="1"/>
      <c r="T3678" s="1"/>
      <c r="U3678" s="1"/>
      <c r="V3678" s="9"/>
      <c r="W3678" s="1"/>
      <c r="X3678" s="1"/>
      <c r="Y3678" s="1"/>
      <c r="Z3678" s="1"/>
      <c r="AA3678" s="1"/>
      <c r="AB3678" s="1"/>
      <c r="AC3678" s="65"/>
    </row>
    <row r="3679" spans="2:29" x14ac:dyDescent="0.25">
      <c r="B3679" s="1"/>
      <c r="C3679" s="1"/>
      <c r="D3679" s="1"/>
      <c r="E3679" s="1"/>
      <c r="F3679" s="1"/>
      <c r="G3679" s="1"/>
      <c r="H3679" s="1"/>
      <c r="I3679" s="1"/>
      <c r="J3679" s="9"/>
      <c r="K3679" s="1"/>
      <c r="L3679" s="1"/>
      <c r="M3679" s="1"/>
      <c r="N3679" s="9"/>
      <c r="O3679" s="11"/>
      <c r="P3679" s="1"/>
      <c r="Q3679" s="1"/>
      <c r="R3679" s="1"/>
      <c r="S3679" s="1"/>
      <c r="T3679" s="1"/>
      <c r="U3679" s="1"/>
      <c r="V3679" s="9"/>
      <c r="W3679" s="1"/>
      <c r="X3679" s="1"/>
      <c r="Y3679" s="1"/>
      <c r="Z3679" s="1"/>
      <c r="AA3679" s="1"/>
      <c r="AB3679" s="1"/>
      <c r="AC3679" s="65"/>
    </row>
    <row r="3680" spans="2:29" x14ac:dyDescent="0.25">
      <c r="B3680" s="1"/>
      <c r="C3680" s="1"/>
      <c r="D3680" s="1"/>
      <c r="E3680" s="1"/>
      <c r="F3680" s="1"/>
      <c r="G3680" s="1"/>
      <c r="H3680" s="1"/>
      <c r="I3680" s="1"/>
      <c r="J3680" s="9"/>
      <c r="K3680" s="1"/>
      <c r="L3680" s="1"/>
      <c r="M3680" s="1"/>
      <c r="N3680" s="9"/>
      <c r="O3680" s="11"/>
      <c r="P3680" s="1"/>
      <c r="Q3680" s="1"/>
      <c r="R3680" s="1"/>
      <c r="S3680" s="1"/>
      <c r="T3680" s="1"/>
      <c r="U3680" s="1"/>
      <c r="V3680" s="9"/>
      <c r="W3680" s="1"/>
      <c r="X3680" s="1"/>
      <c r="Y3680" s="1"/>
      <c r="Z3680" s="1"/>
      <c r="AA3680" s="1"/>
      <c r="AB3680" s="1"/>
      <c r="AC3680" s="65"/>
    </row>
    <row r="3681" spans="2:29" x14ac:dyDescent="0.25">
      <c r="B3681" s="1"/>
      <c r="C3681" s="1"/>
      <c r="D3681" s="1"/>
      <c r="E3681" s="1"/>
      <c r="F3681" s="1"/>
      <c r="G3681" s="1"/>
      <c r="H3681" s="1"/>
      <c r="I3681" s="1"/>
      <c r="J3681" s="9"/>
      <c r="K3681" s="1"/>
      <c r="L3681" s="1"/>
      <c r="M3681" s="1"/>
      <c r="N3681" s="9"/>
      <c r="O3681" s="11"/>
      <c r="P3681" s="1"/>
      <c r="Q3681" s="1"/>
      <c r="R3681" s="1"/>
      <c r="S3681" s="1"/>
      <c r="T3681" s="1"/>
      <c r="U3681" s="1"/>
      <c r="V3681" s="9"/>
      <c r="W3681" s="1"/>
      <c r="X3681" s="1"/>
      <c r="Y3681" s="1"/>
      <c r="Z3681" s="1"/>
      <c r="AA3681" s="1"/>
      <c r="AB3681" s="1"/>
      <c r="AC3681" s="65"/>
    </row>
    <row r="3682" spans="2:29" x14ac:dyDescent="0.25">
      <c r="B3682" s="1"/>
      <c r="C3682" s="1"/>
      <c r="D3682" s="1"/>
      <c r="E3682" s="1"/>
      <c r="F3682" s="1"/>
      <c r="G3682" s="1"/>
      <c r="H3682" s="1"/>
      <c r="I3682" s="1"/>
      <c r="J3682" s="9"/>
      <c r="K3682" s="1"/>
      <c r="L3682" s="1"/>
      <c r="M3682" s="1"/>
      <c r="N3682" s="9"/>
      <c r="O3682" s="11"/>
      <c r="P3682" s="1"/>
      <c r="Q3682" s="1"/>
      <c r="R3682" s="1"/>
      <c r="S3682" s="1"/>
      <c r="T3682" s="1"/>
      <c r="U3682" s="1"/>
      <c r="V3682" s="9"/>
      <c r="W3682" s="1"/>
      <c r="X3682" s="1"/>
      <c r="Y3682" s="1"/>
      <c r="Z3682" s="1"/>
      <c r="AA3682" s="1"/>
      <c r="AB3682" s="1"/>
      <c r="AC3682" s="65"/>
    </row>
    <row r="3683" spans="2:29" x14ac:dyDescent="0.25">
      <c r="B3683" s="1"/>
      <c r="C3683" s="1"/>
      <c r="D3683" s="1"/>
      <c r="E3683" s="1"/>
      <c r="F3683" s="1"/>
      <c r="G3683" s="1"/>
      <c r="H3683" s="1"/>
      <c r="I3683" s="1"/>
      <c r="J3683" s="9"/>
      <c r="K3683" s="1"/>
      <c r="L3683" s="1"/>
      <c r="M3683" s="1"/>
      <c r="N3683" s="9"/>
      <c r="O3683" s="11"/>
      <c r="P3683" s="1"/>
      <c r="Q3683" s="1"/>
      <c r="R3683" s="1"/>
      <c r="S3683" s="1"/>
      <c r="T3683" s="1"/>
      <c r="U3683" s="1"/>
      <c r="V3683" s="9"/>
      <c r="W3683" s="1"/>
      <c r="X3683" s="1"/>
      <c r="Y3683" s="1"/>
      <c r="Z3683" s="1"/>
      <c r="AA3683" s="1"/>
      <c r="AB3683" s="1"/>
      <c r="AC3683" s="65"/>
    </row>
    <row r="3684" spans="2:29" x14ac:dyDescent="0.25">
      <c r="B3684" s="1"/>
      <c r="C3684" s="1"/>
      <c r="D3684" s="1"/>
      <c r="E3684" s="1"/>
      <c r="F3684" s="1"/>
      <c r="G3684" s="1"/>
      <c r="H3684" s="1"/>
      <c r="I3684" s="1"/>
      <c r="J3684" s="9"/>
      <c r="K3684" s="1"/>
      <c r="L3684" s="1"/>
      <c r="M3684" s="1"/>
      <c r="N3684" s="9"/>
      <c r="O3684" s="11"/>
      <c r="P3684" s="1"/>
      <c r="Q3684" s="1"/>
      <c r="R3684" s="1"/>
      <c r="S3684" s="1"/>
      <c r="T3684" s="1"/>
      <c r="U3684" s="1"/>
      <c r="V3684" s="9"/>
      <c r="W3684" s="1"/>
      <c r="X3684" s="1"/>
      <c r="Y3684" s="1"/>
      <c r="Z3684" s="1"/>
      <c r="AA3684" s="1"/>
      <c r="AB3684" s="1"/>
      <c r="AC3684" s="65"/>
    </row>
    <row r="3685" spans="2:29" x14ac:dyDescent="0.25">
      <c r="B3685" s="1"/>
      <c r="C3685" s="1"/>
      <c r="D3685" s="1"/>
      <c r="E3685" s="1"/>
      <c r="F3685" s="1"/>
      <c r="G3685" s="1"/>
      <c r="H3685" s="1"/>
      <c r="I3685" s="1"/>
      <c r="J3685" s="9"/>
      <c r="K3685" s="1"/>
      <c r="L3685" s="1"/>
      <c r="M3685" s="1"/>
      <c r="N3685" s="9"/>
      <c r="O3685" s="11"/>
      <c r="P3685" s="1"/>
      <c r="Q3685" s="1"/>
      <c r="R3685" s="1"/>
      <c r="S3685" s="1"/>
      <c r="T3685" s="1"/>
      <c r="U3685" s="1"/>
      <c r="V3685" s="9"/>
      <c r="W3685" s="1"/>
      <c r="X3685" s="1"/>
      <c r="Y3685" s="1"/>
      <c r="Z3685" s="1"/>
      <c r="AA3685" s="1"/>
      <c r="AB3685" s="1"/>
      <c r="AC3685" s="65"/>
    </row>
    <row r="3686" spans="2:29" x14ac:dyDescent="0.25">
      <c r="B3686" s="1"/>
      <c r="C3686" s="1"/>
      <c r="D3686" s="1"/>
      <c r="E3686" s="1"/>
      <c r="F3686" s="1"/>
      <c r="G3686" s="1"/>
      <c r="H3686" s="1"/>
      <c r="I3686" s="1"/>
      <c r="J3686" s="9"/>
      <c r="K3686" s="1"/>
      <c r="L3686" s="1"/>
      <c r="M3686" s="1"/>
      <c r="N3686" s="9"/>
      <c r="O3686" s="11"/>
      <c r="P3686" s="1"/>
      <c r="Q3686" s="1"/>
      <c r="R3686" s="1"/>
      <c r="S3686" s="1"/>
      <c r="T3686" s="1"/>
      <c r="U3686" s="1"/>
      <c r="V3686" s="9"/>
      <c r="W3686" s="1"/>
      <c r="X3686" s="1"/>
      <c r="Y3686" s="1"/>
      <c r="Z3686" s="1"/>
      <c r="AA3686" s="1"/>
      <c r="AB3686" s="1"/>
      <c r="AC3686" s="65"/>
    </row>
    <row r="3687" spans="2:29" x14ac:dyDescent="0.25">
      <c r="B3687" s="1"/>
      <c r="C3687" s="1"/>
      <c r="D3687" s="1"/>
      <c r="E3687" s="1"/>
      <c r="F3687" s="1"/>
      <c r="G3687" s="1"/>
      <c r="H3687" s="1"/>
      <c r="I3687" s="1"/>
      <c r="J3687" s="9"/>
      <c r="K3687" s="1"/>
      <c r="L3687" s="1"/>
      <c r="M3687" s="1"/>
      <c r="N3687" s="9"/>
      <c r="O3687" s="11"/>
      <c r="P3687" s="1"/>
      <c r="Q3687" s="1"/>
      <c r="R3687" s="1"/>
      <c r="S3687" s="1"/>
      <c r="T3687" s="1"/>
      <c r="U3687" s="1"/>
      <c r="V3687" s="9"/>
      <c r="W3687" s="1"/>
      <c r="X3687" s="1"/>
      <c r="Y3687" s="1"/>
      <c r="Z3687" s="1"/>
      <c r="AA3687" s="1"/>
      <c r="AB3687" s="1"/>
      <c r="AC3687" s="65"/>
    </row>
    <row r="3688" spans="2:29" x14ac:dyDescent="0.25">
      <c r="B3688" s="1"/>
      <c r="C3688" s="1"/>
      <c r="D3688" s="1"/>
      <c r="E3688" s="1"/>
      <c r="F3688" s="1"/>
      <c r="G3688" s="1"/>
      <c r="H3688" s="1"/>
      <c r="I3688" s="1"/>
      <c r="J3688" s="9"/>
      <c r="K3688" s="1"/>
      <c r="L3688" s="1"/>
      <c r="M3688" s="1"/>
      <c r="N3688" s="9"/>
      <c r="O3688" s="11"/>
      <c r="P3688" s="1"/>
      <c r="Q3688" s="1"/>
      <c r="R3688" s="1"/>
      <c r="S3688" s="1"/>
      <c r="T3688" s="1"/>
      <c r="U3688" s="1"/>
      <c r="V3688" s="9"/>
      <c r="W3688" s="1"/>
      <c r="X3688" s="1"/>
      <c r="Y3688" s="1"/>
      <c r="Z3688" s="1"/>
      <c r="AA3688" s="1"/>
      <c r="AB3688" s="1"/>
      <c r="AC3688" s="65"/>
    </row>
    <row r="3689" spans="2:29" x14ac:dyDescent="0.25">
      <c r="B3689" s="1"/>
      <c r="C3689" s="1"/>
      <c r="D3689" s="1"/>
      <c r="E3689" s="1"/>
      <c r="F3689" s="1"/>
      <c r="G3689" s="1"/>
      <c r="H3689" s="1"/>
      <c r="I3689" s="1"/>
      <c r="J3689" s="9"/>
      <c r="K3689" s="1"/>
      <c r="L3689" s="1"/>
      <c r="M3689" s="1"/>
      <c r="N3689" s="9"/>
      <c r="O3689" s="11"/>
      <c r="P3689" s="1"/>
      <c r="Q3689" s="1"/>
      <c r="R3689" s="1"/>
      <c r="S3689" s="1"/>
      <c r="T3689" s="1"/>
      <c r="U3689" s="1"/>
      <c r="V3689" s="9"/>
      <c r="W3689" s="1"/>
      <c r="X3689" s="1"/>
      <c r="Y3689" s="1"/>
      <c r="Z3689" s="1"/>
      <c r="AA3689" s="1"/>
      <c r="AB3689" s="1"/>
      <c r="AC3689" s="65"/>
    </row>
    <row r="3690" spans="2:29" x14ac:dyDescent="0.25">
      <c r="B3690" s="1"/>
      <c r="C3690" s="1"/>
      <c r="D3690" s="1"/>
      <c r="E3690" s="1"/>
      <c r="F3690" s="1"/>
      <c r="G3690" s="1"/>
      <c r="H3690" s="1"/>
      <c r="I3690" s="1"/>
      <c r="J3690" s="9"/>
      <c r="K3690" s="1"/>
      <c r="L3690" s="1"/>
      <c r="M3690" s="1"/>
      <c r="N3690" s="9"/>
      <c r="O3690" s="11"/>
      <c r="P3690" s="1"/>
      <c r="Q3690" s="1"/>
      <c r="R3690" s="1"/>
      <c r="S3690" s="1"/>
      <c r="T3690" s="1"/>
      <c r="U3690" s="1"/>
      <c r="V3690" s="9"/>
      <c r="W3690" s="1"/>
      <c r="X3690" s="1"/>
      <c r="Y3690" s="1"/>
      <c r="Z3690" s="1"/>
      <c r="AA3690" s="1"/>
      <c r="AB3690" s="1"/>
      <c r="AC3690" s="65"/>
    </row>
    <row r="3691" spans="2:29" x14ac:dyDescent="0.25">
      <c r="B3691" s="1"/>
      <c r="C3691" s="1"/>
      <c r="D3691" s="1"/>
      <c r="E3691" s="1"/>
      <c r="F3691" s="1"/>
      <c r="G3691" s="1"/>
      <c r="H3691" s="1"/>
      <c r="I3691" s="1"/>
      <c r="J3691" s="9"/>
      <c r="K3691" s="1"/>
      <c r="L3691" s="1"/>
      <c r="M3691" s="1"/>
      <c r="N3691" s="9"/>
      <c r="O3691" s="11"/>
      <c r="P3691" s="1"/>
      <c r="Q3691" s="1"/>
      <c r="R3691" s="1"/>
      <c r="S3691" s="1"/>
      <c r="T3691" s="1"/>
      <c r="U3691" s="1"/>
      <c r="V3691" s="9"/>
      <c r="W3691" s="1"/>
      <c r="X3691" s="1"/>
      <c r="Y3691" s="1"/>
      <c r="Z3691" s="1"/>
      <c r="AA3691" s="1"/>
      <c r="AB3691" s="1"/>
      <c r="AC3691" s="65"/>
    </row>
    <row r="3692" spans="2:29" x14ac:dyDescent="0.25">
      <c r="B3692" s="1"/>
      <c r="C3692" s="1"/>
      <c r="D3692" s="1"/>
      <c r="E3692" s="1"/>
      <c r="F3692" s="1"/>
      <c r="G3692" s="1"/>
      <c r="H3692" s="1"/>
      <c r="I3692" s="1"/>
      <c r="J3692" s="9"/>
      <c r="K3692" s="1"/>
      <c r="L3692" s="1"/>
      <c r="M3692" s="1"/>
      <c r="N3692" s="9"/>
      <c r="O3692" s="11"/>
      <c r="P3692" s="1"/>
      <c r="Q3692" s="1"/>
      <c r="R3692" s="1"/>
      <c r="S3692" s="1"/>
      <c r="T3692" s="1"/>
      <c r="U3692" s="1"/>
      <c r="V3692" s="9"/>
      <c r="W3692" s="1"/>
      <c r="X3692" s="1"/>
      <c r="Y3692" s="1"/>
      <c r="Z3692" s="1"/>
      <c r="AA3692" s="1"/>
      <c r="AB3692" s="1"/>
      <c r="AC3692" s="65"/>
    </row>
    <row r="3693" spans="2:29" x14ac:dyDescent="0.25">
      <c r="B3693" s="1"/>
      <c r="C3693" s="1"/>
      <c r="D3693" s="1"/>
      <c r="E3693" s="1"/>
      <c r="F3693" s="1"/>
      <c r="G3693" s="1"/>
      <c r="H3693" s="1"/>
      <c r="I3693" s="1"/>
      <c r="J3693" s="9"/>
      <c r="K3693" s="1"/>
      <c r="L3693" s="1"/>
      <c r="M3693" s="1"/>
      <c r="N3693" s="9"/>
      <c r="O3693" s="11"/>
      <c r="P3693" s="1"/>
      <c r="Q3693" s="1"/>
      <c r="R3693" s="1"/>
      <c r="S3693" s="1"/>
      <c r="T3693" s="1"/>
      <c r="U3693" s="1"/>
      <c r="V3693" s="9"/>
      <c r="W3693" s="1"/>
      <c r="X3693" s="1"/>
      <c r="Y3693" s="1"/>
      <c r="Z3693" s="1"/>
      <c r="AA3693" s="1"/>
      <c r="AB3693" s="1"/>
      <c r="AC3693" s="65"/>
    </row>
    <row r="3694" spans="2:29" x14ac:dyDescent="0.25">
      <c r="B3694" s="1"/>
      <c r="C3694" s="1"/>
      <c r="D3694" s="1"/>
      <c r="E3694" s="1"/>
      <c r="F3694" s="1"/>
      <c r="G3694" s="1"/>
      <c r="H3694" s="1"/>
      <c r="I3694" s="1"/>
      <c r="J3694" s="9"/>
      <c r="K3694" s="1"/>
      <c r="L3694" s="1"/>
      <c r="M3694" s="1"/>
      <c r="N3694" s="9"/>
      <c r="O3694" s="11"/>
      <c r="P3694" s="1"/>
      <c r="Q3694" s="1"/>
      <c r="R3694" s="1"/>
      <c r="S3694" s="1"/>
      <c r="T3694" s="1"/>
      <c r="U3694" s="1"/>
      <c r="V3694" s="9"/>
      <c r="W3694" s="1"/>
      <c r="X3694" s="1"/>
      <c r="Y3694" s="1"/>
      <c r="Z3694" s="1"/>
      <c r="AA3694" s="1"/>
      <c r="AB3694" s="1"/>
      <c r="AC3694" s="65"/>
    </row>
    <row r="3695" spans="2:29" x14ac:dyDescent="0.25">
      <c r="B3695" s="1"/>
      <c r="C3695" s="1"/>
      <c r="D3695" s="1"/>
      <c r="E3695" s="1"/>
      <c r="F3695" s="1"/>
      <c r="G3695" s="1"/>
      <c r="H3695" s="1"/>
      <c r="I3695" s="1"/>
      <c r="J3695" s="9"/>
      <c r="K3695" s="1"/>
      <c r="L3695" s="1"/>
      <c r="M3695" s="1"/>
      <c r="N3695" s="9"/>
      <c r="O3695" s="11"/>
      <c r="P3695" s="1"/>
      <c r="Q3695" s="1"/>
      <c r="R3695" s="1"/>
      <c r="S3695" s="1"/>
      <c r="T3695" s="1"/>
      <c r="U3695" s="1"/>
      <c r="V3695" s="9"/>
      <c r="W3695" s="1"/>
      <c r="X3695" s="1"/>
      <c r="Y3695" s="1"/>
      <c r="Z3695" s="1"/>
      <c r="AA3695" s="1"/>
      <c r="AB3695" s="1"/>
      <c r="AC3695" s="65"/>
    </row>
    <row r="3696" spans="2:29" x14ac:dyDescent="0.25">
      <c r="B3696" s="1"/>
      <c r="C3696" s="1"/>
      <c r="D3696" s="1"/>
      <c r="E3696" s="1"/>
      <c r="F3696" s="1"/>
      <c r="G3696" s="1"/>
      <c r="H3696" s="1"/>
      <c r="I3696" s="1"/>
      <c r="J3696" s="9"/>
      <c r="K3696" s="1"/>
      <c r="L3696" s="1"/>
      <c r="M3696" s="1"/>
      <c r="N3696" s="9"/>
      <c r="O3696" s="11"/>
      <c r="P3696" s="1"/>
      <c r="Q3696" s="1"/>
      <c r="R3696" s="1"/>
      <c r="S3696" s="1"/>
      <c r="T3696" s="1"/>
      <c r="U3696" s="1"/>
      <c r="V3696" s="9"/>
      <c r="W3696" s="1"/>
      <c r="X3696" s="1"/>
      <c r="Y3696" s="1"/>
      <c r="Z3696" s="1"/>
      <c r="AA3696" s="1"/>
      <c r="AB3696" s="1"/>
      <c r="AC3696" s="65"/>
    </row>
    <row r="3697" spans="2:29" x14ac:dyDescent="0.25">
      <c r="B3697" s="1"/>
      <c r="C3697" s="1"/>
      <c r="D3697" s="1"/>
      <c r="E3697" s="1"/>
      <c r="F3697" s="1"/>
      <c r="G3697" s="1"/>
      <c r="H3697" s="1"/>
      <c r="I3697" s="1"/>
      <c r="J3697" s="9"/>
      <c r="K3697" s="1"/>
      <c r="L3697" s="1"/>
      <c r="M3697" s="1"/>
      <c r="N3697" s="9"/>
      <c r="O3697" s="11"/>
      <c r="P3697" s="1"/>
      <c r="Q3697" s="1"/>
      <c r="R3697" s="1"/>
      <c r="S3697" s="1"/>
      <c r="T3697" s="1"/>
      <c r="U3697" s="1"/>
      <c r="V3697" s="9"/>
      <c r="W3697" s="1"/>
      <c r="X3697" s="1"/>
      <c r="Y3697" s="1"/>
      <c r="Z3697" s="1"/>
      <c r="AA3697" s="1"/>
      <c r="AB3697" s="1"/>
      <c r="AC3697" s="65"/>
    </row>
    <row r="3698" spans="2:29" x14ac:dyDescent="0.25">
      <c r="B3698" s="1"/>
      <c r="C3698" s="1"/>
      <c r="D3698" s="1"/>
      <c r="E3698" s="1"/>
      <c r="F3698" s="1"/>
      <c r="G3698" s="1"/>
      <c r="H3698" s="1"/>
      <c r="I3698" s="1"/>
      <c r="J3698" s="9"/>
      <c r="K3698" s="1"/>
      <c r="L3698" s="1"/>
      <c r="M3698" s="1"/>
      <c r="N3698" s="9"/>
      <c r="O3698" s="11"/>
      <c r="P3698" s="1"/>
      <c r="Q3698" s="1"/>
      <c r="R3698" s="1"/>
      <c r="S3698" s="1"/>
      <c r="T3698" s="1"/>
      <c r="U3698" s="1"/>
      <c r="V3698" s="9"/>
      <c r="W3698" s="1"/>
      <c r="X3698" s="1"/>
      <c r="Y3698" s="1"/>
      <c r="Z3698" s="1"/>
      <c r="AA3698" s="1"/>
      <c r="AB3698" s="1"/>
      <c r="AC3698" s="65"/>
    </row>
    <row r="3699" spans="2:29" x14ac:dyDescent="0.25">
      <c r="B3699" s="1"/>
      <c r="C3699" s="1"/>
      <c r="D3699" s="1"/>
      <c r="E3699" s="1"/>
      <c r="F3699" s="1"/>
      <c r="G3699" s="1"/>
      <c r="H3699" s="1"/>
      <c r="I3699" s="1"/>
      <c r="J3699" s="9"/>
      <c r="K3699" s="1"/>
      <c r="L3699" s="1"/>
      <c r="M3699" s="1"/>
      <c r="N3699" s="9"/>
      <c r="O3699" s="11"/>
      <c r="P3699" s="1"/>
      <c r="Q3699" s="1"/>
      <c r="R3699" s="1"/>
      <c r="S3699" s="1"/>
      <c r="T3699" s="1"/>
      <c r="U3699" s="1"/>
      <c r="V3699" s="9"/>
      <c r="W3699" s="1"/>
      <c r="X3699" s="1"/>
      <c r="Y3699" s="1"/>
      <c r="Z3699" s="1"/>
      <c r="AA3699" s="1"/>
      <c r="AB3699" s="1"/>
      <c r="AC3699" s="65"/>
    </row>
    <row r="3700" spans="2:29" x14ac:dyDescent="0.25">
      <c r="B3700" s="1"/>
      <c r="C3700" s="1"/>
      <c r="D3700" s="1"/>
      <c r="E3700" s="1"/>
      <c r="F3700" s="1"/>
      <c r="G3700" s="1"/>
      <c r="H3700" s="1"/>
      <c r="I3700" s="1"/>
      <c r="J3700" s="9"/>
      <c r="K3700" s="1"/>
      <c r="L3700" s="1"/>
      <c r="M3700" s="1"/>
      <c r="N3700" s="9"/>
      <c r="O3700" s="11"/>
      <c r="P3700" s="1"/>
      <c r="Q3700" s="1"/>
      <c r="R3700" s="1"/>
      <c r="S3700" s="1"/>
      <c r="T3700" s="1"/>
      <c r="U3700" s="1"/>
      <c r="V3700" s="9"/>
      <c r="W3700" s="1"/>
      <c r="X3700" s="1"/>
      <c r="Y3700" s="1"/>
      <c r="Z3700" s="1"/>
      <c r="AA3700" s="1"/>
      <c r="AB3700" s="1"/>
      <c r="AC3700" s="65"/>
    </row>
    <row r="3701" spans="2:29" x14ac:dyDescent="0.25">
      <c r="B3701" s="1"/>
      <c r="C3701" s="1"/>
      <c r="D3701" s="1"/>
      <c r="E3701" s="1"/>
      <c r="F3701" s="1"/>
      <c r="G3701" s="1"/>
      <c r="H3701" s="1"/>
      <c r="I3701" s="1"/>
      <c r="J3701" s="9"/>
      <c r="K3701" s="1"/>
      <c r="L3701" s="1"/>
      <c r="M3701" s="1"/>
      <c r="N3701" s="9"/>
      <c r="O3701" s="11"/>
      <c r="P3701" s="1"/>
      <c r="Q3701" s="1"/>
      <c r="R3701" s="1"/>
      <c r="S3701" s="1"/>
      <c r="T3701" s="1"/>
      <c r="U3701" s="1"/>
      <c r="V3701" s="9"/>
      <c r="W3701" s="1"/>
      <c r="X3701" s="1"/>
      <c r="Y3701" s="1"/>
      <c r="Z3701" s="1"/>
      <c r="AA3701" s="1"/>
      <c r="AB3701" s="1"/>
      <c r="AC3701" s="65"/>
    </row>
    <row r="3702" spans="2:29" x14ac:dyDescent="0.25">
      <c r="B3702" s="1"/>
      <c r="C3702" s="1"/>
      <c r="D3702" s="1"/>
      <c r="E3702" s="1"/>
      <c r="F3702" s="1"/>
      <c r="G3702" s="1"/>
      <c r="H3702" s="1"/>
      <c r="I3702" s="1"/>
      <c r="J3702" s="9"/>
      <c r="K3702" s="1"/>
      <c r="L3702" s="1"/>
      <c r="M3702" s="1"/>
      <c r="N3702" s="9"/>
      <c r="O3702" s="11"/>
      <c r="P3702" s="1"/>
      <c r="Q3702" s="1"/>
      <c r="R3702" s="1"/>
      <c r="S3702" s="1"/>
      <c r="T3702" s="1"/>
      <c r="U3702" s="1"/>
      <c r="V3702" s="9"/>
      <c r="W3702" s="1"/>
      <c r="X3702" s="1"/>
      <c r="Y3702" s="1"/>
      <c r="Z3702" s="1"/>
      <c r="AA3702" s="1"/>
      <c r="AB3702" s="1"/>
      <c r="AC3702" s="65"/>
    </row>
    <row r="3703" spans="2:29" x14ac:dyDescent="0.25">
      <c r="B3703" s="1"/>
      <c r="C3703" s="1"/>
      <c r="D3703" s="1"/>
      <c r="E3703" s="1"/>
      <c r="F3703" s="1"/>
      <c r="G3703" s="1"/>
      <c r="H3703" s="1"/>
      <c r="I3703" s="1"/>
      <c r="J3703" s="9"/>
      <c r="K3703" s="1"/>
      <c r="L3703" s="1"/>
      <c r="M3703" s="1"/>
      <c r="N3703" s="9"/>
      <c r="O3703" s="11"/>
      <c r="P3703" s="1"/>
      <c r="Q3703" s="1"/>
      <c r="R3703" s="1"/>
      <c r="S3703" s="1"/>
      <c r="T3703" s="1"/>
      <c r="U3703" s="1"/>
      <c r="V3703" s="9"/>
      <c r="W3703" s="1"/>
      <c r="X3703" s="1"/>
      <c r="Y3703" s="1"/>
      <c r="Z3703" s="1"/>
      <c r="AA3703" s="1"/>
      <c r="AB3703" s="1"/>
      <c r="AC3703" s="65"/>
    </row>
    <row r="3704" spans="2:29" x14ac:dyDescent="0.25">
      <c r="B3704" s="1"/>
      <c r="C3704" s="1"/>
      <c r="D3704" s="1"/>
      <c r="E3704" s="1"/>
      <c r="F3704" s="1"/>
      <c r="G3704" s="1"/>
      <c r="H3704" s="1"/>
      <c r="I3704" s="1"/>
      <c r="J3704" s="9"/>
      <c r="K3704" s="1"/>
      <c r="L3704" s="1"/>
      <c r="M3704" s="1"/>
      <c r="N3704" s="9"/>
      <c r="O3704" s="11"/>
      <c r="P3704" s="1"/>
      <c r="Q3704" s="1"/>
      <c r="R3704" s="1"/>
      <c r="S3704" s="1"/>
      <c r="T3704" s="1"/>
      <c r="U3704" s="1"/>
      <c r="V3704" s="9"/>
      <c r="W3704" s="1"/>
      <c r="X3704" s="1"/>
      <c r="Y3704" s="1"/>
      <c r="Z3704" s="1"/>
      <c r="AA3704" s="1"/>
      <c r="AB3704" s="1"/>
      <c r="AC3704" s="65"/>
    </row>
    <row r="3705" spans="2:29" x14ac:dyDescent="0.25">
      <c r="B3705" s="1"/>
      <c r="C3705" s="1"/>
      <c r="D3705" s="1"/>
      <c r="E3705" s="1"/>
      <c r="F3705" s="1"/>
      <c r="G3705" s="1"/>
      <c r="H3705" s="1"/>
      <c r="I3705" s="1"/>
      <c r="J3705" s="9"/>
      <c r="K3705" s="1"/>
      <c r="L3705" s="1"/>
      <c r="M3705" s="1"/>
      <c r="N3705" s="9"/>
      <c r="O3705" s="11"/>
      <c r="P3705" s="1"/>
      <c r="Q3705" s="1"/>
      <c r="R3705" s="1"/>
      <c r="S3705" s="1"/>
      <c r="T3705" s="1"/>
      <c r="U3705" s="1"/>
      <c r="V3705" s="9"/>
      <c r="W3705" s="1"/>
      <c r="X3705" s="1"/>
      <c r="Y3705" s="1"/>
      <c r="Z3705" s="1"/>
      <c r="AA3705" s="1"/>
      <c r="AB3705" s="1"/>
      <c r="AC3705" s="65"/>
    </row>
    <row r="3706" spans="2:29" x14ac:dyDescent="0.25">
      <c r="B3706" s="1"/>
      <c r="C3706" s="1"/>
      <c r="D3706" s="1"/>
      <c r="E3706" s="1"/>
      <c r="F3706" s="1"/>
      <c r="G3706" s="1"/>
      <c r="H3706" s="1"/>
      <c r="I3706" s="1"/>
      <c r="J3706" s="9"/>
      <c r="K3706" s="1"/>
      <c r="L3706" s="1"/>
      <c r="M3706" s="1"/>
      <c r="N3706" s="9"/>
      <c r="O3706" s="11"/>
      <c r="P3706" s="1"/>
      <c r="Q3706" s="1"/>
      <c r="R3706" s="1"/>
      <c r="S3706" s="1"/>
      <c r="T3706" s="1"/>
      <c r="U3706" s="1"/>
      <c r="V3706" s="9"/>
      <c r="W3706" s="1"/>
      <c r="X3706" s="1"/>
      <c r="Y3706" s="1"/>
      <c r="Z3706" s="1"/>
      <c r="AA3706" s="1"/>
      <c r="AB3706" s="1"/>
      <c r="AC3706" s="65"/>
    </row>
    <row r="3707" spans="2:29" x14ac:dyDescent="0.25">
      <c r="B3707" s="1"/>
      <c r="C3707" s="1"/>
      <c r="D3707" s="1"/>
      <c r="E3707" s="1"/>
      <c r="F3707" s="1"/>
      <c r="G3707" s="1"/>
      <c r="H3707" s="1"/>
      <c r="I3707" s="1"/>
      <c r="J3707" s="9"/>
      <c r="K3707" s="1"/>
      <c r="L3707" s="1"/>
      <c r="M3707" s="1"/>
      <c r="N3707" s="9"/>
      <c r="O3707" s="11"/>
      <c r="P3707" s="1"/>
      <c r="Q3707" s="1"/>
      <c r="R3707" s="1"/>
      <c r="S3707" s="1"/>
      <c r="T3707" s="1"/>
      <c r="U3707" s="1"/>
      <c r="V3707" s="9"/>
      <c r="W3707" s="1"/>
      <c r="X3707" s="1"/>
      <c r="Y3707" s="1"/>
      <c r="Z3707" s="1"/>
      <c r="AA3707" s="1"/>
      <c r="AB3707" s="1"/>
      <c r="AC3707" s="65"/>
    </row>
    <row r="3708" spans="2:29" x14ac:dyDescent="0.25">
      <c r="B3708" s="1"/>
      <c r="C3708" s="1"/>
      <c r="D3708" s="1"/>
      <c r="E3708" s="1"/>
      <c r="F3708" s="1"/>
      <c r="G3708" s="1"/>
      <c r="H3708" s="1"/>
      <c r="I3708" s="1"/>
      <c r="J3708" s="9"/>
      <c r="K3708" s="1"/>
      <c r="L3708" s="1"/>
      <c r="M3708" s="1"/>
      <c r="N3708" s="9"/>
      <c r="O3708" s="11"/>
      <c r="P3708" s="1"/>
      <c r="Q3708" s="1"/>
      <c r="R3708" s="1"/>
      <c r="S3708" s="1"/>
      <c r="T3708" s="1"/>
      <c r="U3708" s="1"/>
      <c r="V3708" s="9"/>
      <c r="W3708" s="1"/>
      <c r="X3708" s="1"/>
      <c r="Y3708" s="1"/>
      <c r="Z3708" s="1"/>
      <c r="AA3708" s="1"/>
      <c r="AB3708" s="1"/>
      <c r="AC3708" s="65"/>
    </row>
    <row r="3709" spans="2:29" x14ac:dyDescent="0.25">
      <c r="B3709" s="1"/>
      <c r="C3709" s="1"/>
      <c r="D3709" s="1"/>
      <c r="E3709" s="1"/>
      <c r="F3709" s="1"/>
      <c r="G3709" s="1"/>
      <c r="H3709" s="1"/>
      <c r="I3709" s="1"/>
      <c r="J3709" s="9"/>
      <c r="K3709" s="1"/>
      <c r="L3709" s="1"/>
      <c r="M3709" s="1"/>
      <c r="N3709" s="9"/>
      <c r="O3709" s="11"/>
      <c r="P3709" s="1"/>
      <c r="Q3709" s="1"/>
      <c r="R3709" s="1"/>
      <c r="S3709" s="1"/>
      <c r="T3709" s="1"/>
      <c r="U3709" s="1"/>
      <c r="V3709" s="9"/>
      <c r="W3709" s="1"/>
      <c r="X3709" s="1"/>
      <c r="Y3709" s="1"/>
      <c r="Z3709" s="1"/>
      <c r="AA3709" s="1"/>
      <c r="AB3709" s="1"/>
      <c r="AC3709" s="65"/>
    </row>
    <row r="3710" spans="2:29" x14ac:dyDescent="0.25">
      <c r="B3710" s="1"/>
      <c r="C3710" s="1"/>
      <c r="D3710" s="1"/>
      <c r="E3710" s="1"/>
      <c r="F3710" s="1"/>
      <c r="G3710" s="1"/>
      <c r="H3710" s="1"/>
      <c r="I3710" s="1"/>
      <c r="J3710" s="9"/>
      <c r="K3710" s="1"/>
      <c r="L3710" s="1"/>
      <c r="M3710" s="1"/>
      <c r="N3710" s="9"/>
      <c r="O3710" s="11"/>
      <c r="P3710" s="1"/>
      <c r="Q3710" s="1"/>
      <c r="R3710" s="1"/>
      <c r="S3710" s="1"/>
      <c r="T3710" s="1"/>
      <c r="U3710" s="1"/>
      <c r="V3710" s="9"/>
      <c r="W3710" s="1"/>
      <c r="X3710" s="1"/>
      <c r="Y3710" s="1"/>
      <c r="Z3710" s="1"/>
      <c r="AA3710" s="1"/>
      <c r="AB3710" s="1"/>
      <c r="AC3710" s="65"/>
    </row>
    <row r="3711" spans="2:29" x14ac:dyDescent="0.25">
      <c r="B3711" s="1"/>
      <c r="C3711" s="1"/>
      <c r="D3711" s="1"/>
      <c r="E3711" s="1"/>
      <c r="F3711" s="1"/>
      <c r="G3711" s="1"/>
      <c r="H3711" s="1"/>
      <c r="I3711" s="1"/>
      <c r="J3711" s="9"/>
      <c r="K3711" s="1"/>
      <c r="L3711" s="1"/>
      <c r="M3711" s="1"/>
      <c r="N3711" s="9"/>
      <c r="O3711" s="11"/>
      <c r="P3711" s="1"/>
      <c r="Q3711" s="1"/>
      <c r="R3711" s="1"/>
      <c r="S3711" s="1"/>
      <c r="T3711" s="1"/>
      <c r="U3711" s="1"/>
      <c r="V3711" s="9"/>
      <c r="W3711" s="1"/>
      <c r="X3711" s="1"/>
      <c r="Y3711" s="1"/>
      <c r="Z3711" s="1"/>
      <c r="AA3711" s="1"/>
      <c r="AB3711" s="1"/>
      <c r="AC3711" s="65"/>
    </row>
    <row r="3712" spans="2:29" x14ac:dyDescent="0.25">
      <c r="B3712" s="1"/>
      <c r="C3712" s="1"/>
      <c r="D3712" s="1"/>
      <c r="E3712" s="1"/>
      <c r="F3712" s="1"/>
      <c r="G3712" s="1"/>
      <c r="H3712" s="1"/>
      <c r="I3712" s="1"/>
      <c r="J3712" s="9"/>
      <c r="K3712" s="1"/>
      <c r="L3712" s="1"/>
      <c r="M3712" s="1"/>
      <c r="N3712" s="9"/>
      <c r="O3712" s="11"/>
      <c r="P3712" s="1"/>
      <c r="Q3712" s="1"/>
      <c r="R3712" s="1"/>
      <c r="S3712" s="1"/>
      <c r="T3712" s="1"/>
      <c r="U3712" s="1"/>
      <c r="V3712" s="9"/>
      <c r="W3712" s="1"/>
      <c r="X3712" s="1"/>
      <c r="Y3712" s="1"/>
      <c r="Z3712" s="1"/>
      <c r="AA3712" s="1"/>
      <c r="AB3712" s="1"/>
      <c r="AC3712" s="65"/>
    </row>
    <row r="3713" spans="2:29" x14ac:dyDescent="0.25">
      <c r="B3713" s="1"/>
      <c r="C3713" s="1"/>
      <c r="D3713" s="1"/>
      <c r="E3713" s="1"/>
      <c r="F3713" s="1"/>
      <c r="G3713" s="1"/>
      <c r="H3713" s="1"/>
      <c r="I3713" s="1"/>
      <c r="J3713" s="9"/>
      <c r="K3713" s="1"/>
      <c r="L3713" s="1"/>
      <c r="M3713" s="1"/>
      <c r="N3713" s="9"/>
      <c r="O3713" s="11"/>
      <c r="P3713" s="1"/>
      <c r="Q3713" s="1"/>
      <c r="R3713" s="1"/>
      <c r="S3713" s="1"/>
      <c r="T3713" s="1"/>
      <c r="U3713" s="1"/>
      <c r="V3713" s="9"/>
      <c r="W3713" s="1"/>
      <c r="X3713" s="1"/>
      <c r="Y3713" s="1"/>
      <c r="Z3713" s="1"/>
      <c r="AA3713" s="1"/>
      <c r="AB3713" s="1"/>
      <c r="AC3713" s="65"/>
    </row>
    <row r="3714" spans="2:29" x14ac:dyDescent="0.25">
      <c r="B3714" s="1"/>
      <c r="C3714" s="1"/>
      <c r="D3714" s="1"/>
      <c r="E3714" s="1"/>
      <c r="F3714" s="1"/>
      <c r="G3714" s="1"/>
      <c r="H3714" s="1"/>
      <c r="I3714" s="1"/>
      <c r="J3714" s="9"/>
      <c r="K3714" s="1"/>
      <c r="L3714" s="1"/>
      <c r="M3714" s="1"/>
      <c r="N3714" s="9"/>
      <c r="O3714" s="11"/>
      <c r="P3714" s="1"/>
      <c r="Q3714" s="1"/>
      <c r="R3714" s="1"/>
      <c r="S3714" s="1"/>
      <c r="T3714" s="1"/>
      <c r="U3714" s="1"/>
      <c r="V3714" s="9"/>
      <c r="W3714" s="1"/>
      <c r="X3714" s="1"/>
      <c r="Y3714" s="1"/>
      <c r="Z3714" s="1"/>
      <c r="AA3714" s="1"/>
      <c r="AB3714" s="1"/>
      <c r="AC3714" s="65"/>
    </row>
    <row r="3715" spans="2:29" x14ac:dyDescent="0.25">
      <c r="B3715" s="1"/>
      <c r="C3715" s="1"/>
      <c r="D3715" s="1"/>
      <c r="E3715" s="1"/>
      <c r="F3715" s="1"/>
      <c r="G3715" s="1"/>
      <c r="H3715" s="1"/>
      <c r="I3715" s="1"/>
      <c r="J3715" s="9"/>
      <c r="K3715" s="1"/>
      <c r="L3715" s="1"/>
      <c r="M3715" s="1"/>
      <c r="N3715" s="9"/>
      <c r="O3715" s="11"/>
      <c r="P3715" s="1"/>
      <c r="Q3715" s="1"/>
      <c r="R3715" s="1"/>
      <c r="S3715" s="1"/>
      <c r="T3715" s="1"/>
      <c r="U3715" s="1"/>
      <c r="V3715" s="9"/>
      <c r="W3715" s="1"/>
      <c r="X3715" s="1"/>
      <c r="Y3715" s="1"/>
      <c r="Z3715" s="1"/>
      <c r="AA3715" s="1"/>
      <c r="AB3715" s="1"/>
      <c r="AC3715" s="65"/>
    </row>
    <row r="3716" spans="2:29" x14ac:dyDescent="0.25">
      <c r="B3716" s="1"/>
      <c r="C3716" s="1"/>
      <c r="D3716" s="1"/>
      <c r="E3716" s="1"/>
      <c r="F3716" s="1"/>
      <c r="G3716" s="1"/>
      <c r="H3716" s="1"/>
      <c r="I3716" s="1"/>
      <c r="J3716" s="9"/>
      <c r="K3716" s="1"/>
      <c r="L3716" s="1"/>
      <c r="M3716" s="1"/>
      <c r="N3716" s="9"/>
      <c r="O3716" s="11"/>
      <c r="P3716" s="1"/>
      <c r="Q3716" s="1"/>
      <c r="R3716" s="1"/>
      <c r="S3716" s="1"/>
      <c r="T3716" s="1"/>
      <c r="U3716" s="1"/>
      <c r="V3716" s="9"/>
      <c r="W3716" s="1"/>
      <c r="X3716" s="1"/>
      <c r="Y3716" s="1"/>
      <c r="Z3716" s="1"/>
      <c r="AA3716" s="1"/>
      <c r="AB3716" s="1"/>
      <c r="AC3716" s="65"/>
    </row>
    <row r="3717" spans="2:29" x14ac:dyDescent="0.25">
      <c r="B3717" s="1"/>
      <c r="C3717" s="1"/>
      <c r="D3717" s="1"/>
      <c r="E3717" s="1"/>
      <c r="F3717" s="1"/>
      <c r="G3717" s="1"/>
      <c r="H3717" s="1"/>
      <c r="I3717" s="1"/>
      <c r="J3717" s="9"/>
      <c r="K3717" s="1"/>
      <c r="L3717" s="1"/>
      <c r="M3717" s="1"/>
      <c r="N3717" s="9"/>
      <c r="O3717" s="11"/>
      <c r="P3717" s="1"/>
      <c r="Q3717" s="1"/>
      <c r="R3717" s="1"/>
      <c r="S3717" s="1"/>
      <c r="T3717" s="1"/>
      <c r="U3717" s="1"/>
      <c r="V3717" s="9"/>
      <c r="W3717" s="1"/>
      <c r="X3717" s="1"/>
      <c r="Y3717" s="1"/>
      <c r="Z3717" s="1"/>
      <c r="AA3717" s="1"/>
      <c r="AB3717" s="1"/>
      <c r="AC3717" s="65"/>
    </row>
    <row r="3718" spans="2:29" x14ac:dyDescent="0.25">
      <c r="B3718" s="1"/>
      <c r="C3718" s="1"/>
      <c r="D3718" s="1"/>
      <c r="E3718" s="1"/>
      <c r="F3718" s="1"/>
      <c r="G3718" s="1"/>
      <c r="H3718" s="1"/>
      <c r="I3718" s="1"/>
      <c r="J3718" s="9"/>
      <c r="K3718" s="1"/>
      <c r="L3718" s="1"/>
      <c r="M3718" s="1"/>
      <c r="N3718" s="9"/>
      <c r="O3718" s="11"/>
      <c r="P3718" s="1"/>
      <c r="Q3718" s="1"/>
      <c r="R3718" s="1"/>
      <c r="S3718" s="1"/>
      <c r="T3718" s="1"/>
      <c r="U3718" s="1"/>
      <c r="V3718" s="9"/>
      <c r="W3718" s="1"/>
      <c r="X3718" s="1"/>
      <c r="Y3718" s="1"/>
      <c r="Z3718" s="1"/>
      <c r="AA3718" s="1"/>
      <c r="AB3718" s="1"/>
      <c r="AC3718" s="65"/>
    </row>
    <row r="3719" spans="2:29" x14ac:dyDescent="0.25">
      <c r="B3719" s="1"/>
      <c r="C3719" s="1"/>
      <c r="D3719" s="1"/>
      <c r="E3719" s="1"/>
      <c r="F3719" s="1"/>
      <c r="G3719" s="1"/>
      <c r="H3719" s="1"/>
      <c r="I3719" s="1"/>
      <c r="J3719" s="9"/>
      <c r="K3719" s="1"/>
      <c r="L3719" s="1"/>
      <c r="M3719" s="1"/>
      <c r="N3719" s="9"/>
      <c r="O3719" s="11"/>
      <c r="P3719" s="1"/>
      <c r="Q3719" s="1"/>
      <c r="R3719" s="1"/>
      <c r="S3719" s="1"/>
      <c r="T3719" s="1"/>
      <c r="U3719" s="1"/>
      <c r="V3719" s="9"/>
      <c r="W3719" s="1"/>
      <c r="X3719" s="1"/>
      <c r="Y3719" s="1"/>
      <c r="Z3719" s="1"/>
      <c r="AA3719" s="1"/>
      <c r="AB3719" s="1"/>
      <c r="AC3719" s="65"/>
    </row>
    <row r="3720" spans="2:29" x14ac:dyDescent="0.25">
      <c r="B3720" s="1"/>
      <c r="C3720" s="1"/>
      <c r="D3720" s="1"/>
      <c r="E3720" s="1"/>
      <c r="F3720" s="1"/>
      <c r="G3720" s="1"/>
      <c r="H3720" s="1"/>
      <c r="I3720" s="1"/>
      <c r="J3720" s="9"/>
      <c r="K3720" s="1"/>
      <c r="L3720" s="1"/>
      <c r="M3720" s="1"/>
      <c r="N3720" s="9"/>
      <c r="O3720" s="11"/>
      <c r="P3720" s="1"/>
      <c r="Q3720" s="1"/>
      <c r="R3720" s="1"/>
      <c r="S3720" s="1"/>
      <c r="T3720" s="1"/>
      <c r="U3720" s="1"/>
      <c r="V3720" s="9"/>
      <c r="W3720" s="1"/>
      <c r="X3720" s="1"/>
      <c r="Y3720" s="1"/>
      <c r="Z3720" s="1"/>
      <c r="AA3720" s="1"/>
      <c r="AB3720" s="1"/>
      <c r="AC3720" s="65"/>
    </row>
    <row r="3721" spans="2:29" x14ac:dyDescent="0.25">
      <c r="B3721" s="1"/>
      <c r="C3721" s="1"/>
      <c r="D3721" s="1"/>
      <c r="E3721" s="1"/>
      <c r="F3721" s="1"/>
      <c r="G3721" s="1"/>
      <c r="H3721" s="1"/>
      <c r="I3721" s="1"/>
      <c r="J3721" s="9"/>
      <c r="K3721" s="1"/>
      <c r="L3721" s="1"/>
      <c r="M3721" s="1"/>
      <c r="N3721" s="9"/>
      <c r="O3721" s="11"/>
      <c r="P3721" s="1"/>
      <c r="Q3721" s="1"/>
      <c r="R3721" s="1"/>
      <c r="S3721" s="1"/>
      <c r="T3721" s="1"/>
      <c r="U3721" s="1"/>
      <c r="V3721" s="9"/>
      <c r="W3721" s="1"/>
      <c r="X3721" s="1"/>
      <c r="Y3721" s="1"/>
      <c r="Z3721" s="1"/>
      <c r="AA3721" s="1"/>
      <c r="AB3721" s="1"/>
      <c r="AC3721" s="65"/>
    </row>
    <row r="3722" spans="2:29" x14ac:dyDescent="0.25">
      <c r="B3722" s="1"/>
      <c r="C3722" s="1"/>
      <c r="D3722" s="1"/>
      <c r="E3722" s="1"/>
      <c r="F3722" s="1"/>
      <c r="G3722" s="1"/>
      <c r="H3722" s="1"/>
      <c r="I3722" s="1"/>
      <c r="J3722" s="9"/>
      <c r="K3722" s="1"/>
      <c r="L3722" s="1"/>
      <c r="M3722" s="1"/>
      <c r="N3722" s="9"/>
      <c r="O3722" s="11"/>
      <c r="P3722" s="1"/>
      <c r="Q3722" s="1"/>
      <c r="R3722" s="1"/>
      <c r="S3722" s="1"/>
      <c r="T3722" s="1"/>
      <c r="U3722" s="1"/>
      <c r="V3722" s="9"/>
      <c r="W3722" s="1"/>
      <c r="X3722" s="1"/>
      <c r="Y3722" s="1"/>
      <c r="Z3722" s="1"/>
      <c r="AA3722" s="1"/>
      <c r="AB3722" s="1"/>
      <c r="AC3722" s="65"/>
    </row>
    <row r="3723" spans="2:29" x14ac:dyDescent="0.25">
      <c r="B3723" s="1"/>
      <c r="C3723" s="1"/>
      <c r="D3723" s="1"/>
      <c r="E3723" s="1"/>
      <c r="F3723" s="1"/>
      <c r="G3723" s="1"/>
      <c r="H3723" s="1"/>
      <c r="I3723" s="1"/>
      <c r="J3723" s="9"/>
      <c r="K3723" s="1"/>
      <c r="L3723" s="1"/>
      <c r="M3723" s="1"/>
      <c r="N3723" s="9"/>
      <c r="O3723" s="11"/>
      <c r="P3723" s="1"/>
      <c r="Q3723" s="1"/>
      <c r="R3723" s="1"/>
      <c r="S3723" s="1"/>
      <c r="T3723" s="1"/>
      <c r="U3723" s="1"/>
      <c r="V3723" s="9"/>
      <c r="W3723" s="1"/>
      <c r="X3723" s="1"/>
      <c r="Y3723" s="1"/>
      <c r="Z3723" s="1"/>
      <c r="AA3723" s="1"/>
      <c r="AB3723" s="1"/>
      <c r="AC3723" s="65"/>
    </row>
    <row r="3724" spans="2:29" x14ac:dyDescent="0.25">
      <c r="B3724" s="1"/>
      <c r="C3724" s="1"/>
      <c r="D3724" s="1"/>
      <c r="E3724" s="1"/>
      <c r="F3724" s="1"/>
      <c r="G3724" s="1"/>
      <c r="H3724" s="1"/>
      <c r="I3724" s="1"/>
      <c r="J3724" s="9"/>
      <c r="K3724" s="1"/>
      <c r="L3724" s="1"/>
      <c r="M3724" s="1"/>
      <c r="N3724" s="9"/>
      <c r="O3724" s="11"/>
      <c r="P3724" s="1"/>
      <c r="Q3724" s="1"/>
      <c r="R3724" s="1"/>
      <c r="S3724" s="1"/>
      <c r="T3724" s="1"/>
      <c r="U3724" s="1"/>
      <c r="V3724" s="9"/>
      <c r="W3724" s="1"/>
      <c r="X3724" s="1"/>
      <c r="Y3724" s="1"/>
      <c r="Z3724" s="1"/>
      <c r="AA3724" s="1"/>
      <c r="AB3724" s="1"/>
      <c r="AC3724" s="65"/>
    </row>
    <row r="3725" spans="2:29" x14ac:dyDescent="0.25">
      <c r="B3725" s="1"/>
      <c r="C3725" s="1"/>
      <c r="D3725" s="1"/>
      <c r="E3725" s="1"/>
      <c r="F3725" s="1"/>
      <c r="G3725" s="1"/>
      <c r="H3725" s="1"/>
      <c r="I3725" s="1"/>
      <c r="J3725" s="9"/>
      <c r="K3725" s="1"/>
      <c r="L3725" s="1"/>
      <c r="M3725" s="1"/>
      <c r="N3725" s="9"/>
      <c r="O3725" s="11"/>
      <c r="P3725" s="1"/>
      <c r="Q3725" s="1"/>
      <c r="R3725" s="1"/>
      <c r="S3725" s="1"/>
      <c r="T3725" s="1"/>
      <c r="U3725" s="1"/>
      <c r="V3725" s="9"/>
      <c r="W3725" s="1"/>
      <c r="X3725" s="1"/>
      <c r="Y3725" s="1"/>
      <c r="Z3725" s="1"/>
      <c r="AA3725" s="1"/>
      <c r="AB3725" s="1"/>
      <c r="AC3725" s="65"/>
    </row>
    <row r="3726" spans="2:29" x14ac:dyDescent="0.25">
      <c r="B3726" s="1"/>
      <c r="C3726" s="1"/>
      <c r="D3726" s="1"/>
      <c r="E3726" s="1"/>
      <c r="F3726" s="1"/>
      <c r="G3726" s="1"/>
      <c r="H3726" s="1"/>
      <c r="I3726" s="1"/>
      <c r="J3726" s="9"/>
      <c r="K3726" s="1"/>
      <c r="L3726" s="1"/>
      <c r="M3726" s="1"/>
      <c r="N3726" s="9"/>
      <c r="O3726" s="11"/>
      <c r="P3726" s="1"/>
      <c r="Q3726" s="1"/>
      <c r="R3726" s="1"/>
      <c r="S3726" s="1"/>
      <c r="T3726" s="1"/>
      <c r="U3726" s="1"/>
      <c r="V3726" s="9"/>
      <c r="W3726" s="1"/>
      <c r="X3726" s="1"/>
      <c r="Y3726" s="1"/>
      <c r="Z3726" s="1"/>
      <c r="AA3726" s="1"/>
      <c r="AB3726" s="1"/>
      <c r="AC3726" s="65"/>
    </row>
    <row r="3727" spans="2:29" x14ac:dyDescent="0.25">
      <c r="B3727" s="1"/>
      <c r="C3727" s="1"/>
      <c r="D3727" s="1"/>
      <c r="E3727" s="1"/>
      <c r="F3727" s="1"/>
      <c r="G3727" s="1"/>
      <c r="H3727" s="1"/>
      <c r="I3727" s="1"/>
      <c r="J3727" s="9"/>
      <c r="K3727" s="1"/>
      <c r="L3727" s="1"/>
      <c r="M3727" s="1"/>
      <c r="N3727" s="9"/>
      <c r="O3727" s="11"/>
      <c r="P3727" s="1"/>
      <c r="Q3727" s="1"/>
      <c r="R3727" s="1"/>
      <c r="S3727" s="1"/>
      <c r="T3727" s="1"/>
      <c r="U3727" s="1"/>
      <c r="V3727" s="9"/>
      <c r="W3727" s="1"/>
      <c r="X3727" s="1"/>
      <c r="Y3727" s="1"/>
      <c r="Z3727" s="1"/>
      <c r="AA3727" s="1"/>
      <c r="AB3727" s="1"/>
      <c r="AC3727" s="65"/>
    </row>
    <row r="3728" spans="2:29" x14ac:dyDescent="0.25">
      <c r="B3728" s="1"/>
      <c r="C3728" s="1"/>
      <c r="D3728" s="1"/>
      <c r="E3728" s="1"/>
      <c r="F3728" s="1"/>
      <c r="G3728" s="1"/>
      <c r="H3728" s="1"/>
      <c r="I3728" s="1"/>
      <c r="J3728" s="9"/>
      <c r="K3728" s="1"/>
      <c r="L3728" s="1"/>
      <c r="M3728" s="1"/>
      <c r="N3728" s="9"/>
      <c r="O3728" s="11"/>
      <c r="P3728" s="1"/>
      <c r="Q3728" s="1"/>
      <c r="R3728" s="1"/>
      <c r="S3728" s="1"/>
      <c r="T3728" s="1"/>
      <c r="U3728" s="1"/>
      <c r="V3728" s="9"/>
      <c r="W3728" s="1"/>
      <c r="X3728" s="1"/>
      <c r="Y3728" s="1"/>
      <c r="Z3728" s="1"/>
      <c r="AA3728" s="1"/>
      <c r="AB3728" s="1"/>
      <c r="AC3728" s="65"/>
    </row>
    <row r="3729" spans="2:29" x14ac:dyDescent="0.25">
      <c r="B3729" s="1"/>
      <c r="C3729" s="1"/>
      <c r="D3729" s="1"/>
      <c r="E3729" s="1"/>
      <c r="F3729" s="1"/>
      <c r="G3729" s="1"/>
      <c r="H3729" s="1"/>
      <c r="I3729" s="1"/>
      <c r="J3729" s="9"/>
      <c r="K3729" s="1"/>
      <c r="L3729" s="1"/>
      <c r="M3729" s="1"/>
      <c r="N3729" s="9"/>
      <c r="O3729" s="11"/>
      <c r="P3729" s="1"/>
      <c r="Q3729" s="1"/>
      <c r="R3729" s="1"/>
      <c r="S3729" s="1"/>
      <c r="T3729" s="1"/>
      <c r="U3729" s="1"/>
      <c r="V3729" s="9"/>
      <c r="W3729" s="1"/>
      <c r="X3729" s="1"/>
      <c r="Y3729" s="1"/>
      <c r="Z3729" s="1"/>
      <c r="AA3729" s="1"/>
      <c r="AB3729" s="1"/>
      <c r="AC3729" s="65"/>
    </row>
    <row r="3730" spans="2:29" x14ac:dyDescent="0.25">
      <c r="B3730" s="1"/>
      <c r="C3730" s="1"/>
      <c r="D3730" s="1"/>
      <c r="E3730" s="1"/>
      <c r="F3730" s="1"/>
      <c r="G3730" s="1"/>
      <c r="H3730" s="1"/>
      <c r="I3730" s="1"/>
      <c r="J3730" s="9"/>
      <c r="K3730" s="1"/>
      <c r="L3730" s="1"/>
      <c r="M3730" s="1"/>
      <c r="N3730" s="9"/>
      <c r="O3730" s="11"/>
      <c r="P3730" s="1"/>
      <c r="Q3730" s="1"/>
      <c r="R3730" s="1"/>
      <c r="S3730" s="1"/>
      <c r="T3730" s="1"/>
      <c r="U3730" s="1"/>
      <c r="V3730" s="9"/>
      <c r="W3730" s="1"/>
      <c r="X3730" s="1"/>
      <c r="Y3730" s="1"/>
      <c r="Z3730" s="1"/>
      <c r="AA3730" s="1"/>
      <c r="AB3730" s="1"/>
      <c r="AC3730" s="65"/>
    </row>
    <row r="3731" spans="2:29" x14ac:dyDescent="0.25">
      <c r="B3731" s="1"/>
      <c r="C3731" s="1"/>
      <c r="D3731" s="1"/>
      <c r="E3731" s="1"/>
      <c r="F3731" s="1"/>
      <c r="G3731" s="1"/>
      <c r="H3731" s="1"/>
      <c r="I3731" s="1"/>
      <c r="J3731" s="9"/>
      <c r="K3731" s="1"/>
      <c r="L3731" s="1"/>
      <c r="M3731" s="1"/>
      <c r="N3731" s="9"/>
      <c r="O3731" s="11"/>
      <c r="P3731" s="1"/>
      <c r="Q3731" s="1"/>
      <c r="R3731" s="1"/>
      <c r="S3731" s="1"/>
      <c r="T3731" s="1"/>
      <c r="U3731" s="1"/>
      <c r="V3731" s="9"/>
      <c r="W3731" s="1"/>
      <c r="X3731" s="1"/>
      <c r="Y3731" s="1"/>
      <c r="Z3731" s="1"/>
      <c r="AA3731" s="1"/>
      <c r="AB3731" s="1"/>
      <c r="AC3731" s="65"/>
    </row>
    <row r="3732" spans="2:29" x14ac:dyDescent="0.25">
      <c r="B3732" s="1"/>
      <c r="C3732" s="1"/>
      <c r="D3732" s="1"/>
      <c r="E3732" s="1"/>
      <c r="F3732" s="1"/>
      <c r="G3732" s="1"/>
      <c r="H3732" s="1"/>
      <c r="I3732" s="1"/>
      <c r="J3732" s="9"/>
      <c r="K3732" s="1"/>
      <c r="L3732" s="1"/>
      <c r="M3732" s="1"/>
      <c r="N3732" s="9"/>
      <c r="O3732" s="11"/>
      <c r="P3732" s="1"/>
      <c r="Q3732" s="1"/>
      <c r="R3732" s="1"/>
      <c r="S3732" s="1"/>
      <c r="T3732" s="1"/>
      <c r="U3732" s="1"/>
      <c r="V3732" s="9"/>
      <c r="W3732" s="1"/>
      <c r="X3732" s="1"/>
      <c r="Y3732" s="1"/>
      <c r="Z3732" s="1"/>
      <c r="AA3732" s="1"/>
      <c r="AB3732" s="1"/>
      <c r="AC3732" s="65"/>
    </row>
    <row r="3733" spans="2:29" x14ac:dyDescent="0.25">
      <c r="B3733" s="1"/>
      <c r="C3733" s="1"/>
      <c r="D3733" s="1"/>
      <c r="E3733" s="1"/>
      <c r="F3733" s="1"/>
      <c r="G3733" s="1"/>
      <c r="H3733" s="1"/>
      <c r="I3733" s="1"/>
      <c r="J3733" s="9"/>
      <c r="K3733" s="1"/>
      <c r="L3733" s="1"/>
      <c r="M3733" s="1"/>
      <c r="N3733" s="9"/>
      <c r="O3733" s="11"/>
      <c r="P3733" s="1"/>
      <c r="Q3733" s="1"/>
      <c r="R3733" s="1"/>
      <c r="S3733" s="1"/>
      <c r="T3733" s="1"/>
      <c r="U3733" s="1"/>
      <c r="V3733" s="9"/>
      <c r="W3733" s="1"/>
      <c r="X3733" s="1"/>
      <c r="Y3733" s="1"/>
      <c r="Z3733" s="1"/>
      <c r="AA3733" s="1"/>
      <c r="AB3733" s="1"/>
      <c r="AC3733" s="65"/>
    </row>
    <row r="3734" spans="2:29" x14ac:dyDescent="0.25">
      <c r="B3734" s="1"/>
      <c r="C3734" s="1"/>
      <c r="D3734" s="1"/>
      <c r="E3734" s="1"/>
      <c r="F3734" s="1"/>
      <c r="G3734" s="1"/>
      <c r="H3734" s="1"/>
      <c r="I3734" s="1"/>
      <c r="J3734" s="9"/>
      <c r="K3734" s="1"/>
      <c r="L3734" s="1"/>
      <c r="M3734" s="1"/>
      <c r="N3734" s="9"/>
      <c r="O3734" s="11"/>
      <c r="P3734" s="1"/>
      <c r="Q3734" s="1"/>
      <c r="R3734" s="1"/>
      <c r="S3734" s="1"/>
      <c r="T3734" s="1"/>
      <c r="U3734" s="1"/>
      <c r="V3734" s="9"/>
      <c r="W3734" s="1"/>
      <c r="X3734" s="1"/>
      <c r="Y3734" s="1"/>
      <c r="Z3734" s="1"/>
      <c r="AA3734" s="1"/>
      <c r="AB3734" s="1"/>
      <c r="AC3734" s="65"/>
    </row>
    <row r="3735" spans="2:29" x14ac:dyDescent="0.25">
      <c r="B3735" s="1"/>
      <c r="C3735" s="1"/>
      <c r="D3735" s="1"/>
      <c r="E3735" s="1"/>
      <c r="F3735" s="1"/>
      <c r="G3735" s="1"/>
      <c r="H3735" s="1"/>
      <c r="I3735" s="1"/>
      <c r="J3735" s="9"/>
      <c r="K3735" s="1"/>
      <c r="L3735" s="1"/>
      <c r="M3735" s="1"/>
      <c r="N3735" s="9"/>
      <c r="O3735" s="11"/>
      <c r="P3735" s="1"/>
      <c r="Q3735" s="1"/>
      <c r="R3735" s="1"/>
      <c r="S3735" s="1"/>
      <c r="T3735" s="1"/>
      <c r="U3735" s="1"/>
      <c r="V3735" s="9"/>
      <c r="W3735" s="1"/>
      <c r="X3735" s="1"/>
      <c r="Y3735" s="1"/>
      <c r="Z3735" s="1"/>
      <c r="AA3735" s="1"/>
      <c r="AB3735" s="1"/>
      <c r="AC3735" s="65"/>
    </row>
    <row r="3736" spans="2:29" x14ac:dyDescent="0.25">
      <c r="B3736" s="1"/>
      <c r="C3736" s="1"/>
      <c r="D3736" s="1"/>
      <c r="E3736" s="1"/>
      <c r="F3736" s="1"/>
      <c r="G3736" s="1"/>
      <c r="H3736" s="1"/>
      <c r="I3736" s="1"/>
      <c r="J3736" s="9"/>
      <c r="K3736" s="1"/>
      <c r="L3736" s="1"/>
      <c r="M3736" s="1"/>
      <c r="N3736" s="9"/>
      <c r="O3736" s="11"/>
      <c r="P3736" s="1"/>
      <c r="Q3736" s="1"/>
      <c r="R3736" s="1"/>
      <c r="S3736" s="1"/>
      <c r="T3736" s="1"/>
      <c r="U3736" s="1"/>
      <c r="V3736" s="9"/>
      <c r="W3736" s="1"/>
      <c r="X3736" s="1"/>
      <c r="Y3736" s="1"/>
      <c r="Z3736" s="1"/>
      <c r="AA3736" s="1"/>
      <c r="AB3736" s="1"/>
      <c r="AC3736" s="65"/>
    </row>
    <row r="3737" spans="2:29" x14ac:dyDescent="0.25">
      <c r="B3737" s="1"/>
      <c r="C3737" s="1"/>
      <c r="D3737" s="1"/>
      <c r="E3737" s="1"/>
      <c r="F3737" s="1"/>
      <c r="G3737" s="1"/>
      <c r="H3737" s="1"/>
      <c r="I3737" s="1"/>
      <c r="J3737" s="9"/>
      <c r="K3737" s="1"/>
      <c r="L3737" s="1"/>
      <c r="M3737" s="1"/>
      <c r="N3737" s="9"/>
      <c r="O3737" s="11"/>
      <c r="P3737" s="1"/>
      <c r="Q3737" s="1"/>
      <c r="R3737" s="1"/>
      <c r="S3737" s="1"/>
      <c r="T3737" s="1"/>
      <c r="U3737" s="1"/>
      <c r="V3737" s="9"/>
      <c r="W3737" s="1"/>
      <c r="X3737" s="1"/>
      <c r="Y3737" s="1"/>
      <c r="Z3737" s="1"/>
      <c r="AA3737" s="1"/>
      <c r="AB3737" s="1"/>
      <c r="AC3737" s="65"/>
    </row>
    <row r="3738" spans="2:29" x14ac:dyDescent="0.25">
      <c r="B3738" s="1"/>
      <c r="C3738" s="1"/>
      <c r="D3738" s="1"/>
      <c r="E3738" s="1"/>
      <c r="F3738" s="1"/>
      <c r="G3738" s="1"/>
      <c r="H3738" s="1"/>
      <c r="I3738" s="1"/>
      <c r="J3738" s="9"/>
      <c r="K3738" s="1"/>
      <c r="L3738" s="1"/>
      <c r="M3738" s="1"/>
      <c r="N3738" s="9"/>
      <c r="O3738" s="11"/>
      <c r="P3738" s="1"/>
      <c r="Q3738" s="1"/>
      <c r="R3738" s="1"/>
      <c r="S3738" s="1"/>
      <c r="T3738" s="1"/>
      <c r="U3738" s="1"/>
      <c r="V3738" s="9"/>
      <c r="W3738" s="1"/>
      <c r="X3738" s="1"/>
      <c r="Y3738" s="1"/>
      <c r="Z3738" s="1"/>
      <c r="AA3738" s="1"/>
      <c r="AB3738" s="1"/>
      <c r="AC3738" s="65"/>
    </row>
    <row r="3739" spans="2:29" x14ac:dyDescent="0.25">
      <c r="B3739" s="1"/>
      <c r="C3739" s="1"/>
      <c r="D3739" s="1"/>
      <c r="E3739" s="1"/>
      <c r="F3739" s="1"/>
      <c r="G3739" s="1"/>
      <c r="H3739" s="1"/>
      <c r="I3739" s="1"/>
      <c r="J3739" s="9"/>
      <c r="K3739" s="1"/>
      <c r="L3739" s="1"/>
      <c r="M3739" s="1"/>
      <c r="N3739" s="9"/>
      <c r="O3739" s="11"/>
      <c r="P3739" s="1"/>
      <c r="Q3739" s="1"/>
      <c r="R3739" s="1"/>
      <c r="S3739" s="1"/>
      <c r="T3739" s="1"/>
      <c r="U3739" s="1"/>
      <c r="V3739" s="9"/>
      <c r="W3739" s="1"/>
      <c r="X3739" s="1"/>
      <c r="Y3739" s="1"/>
      <c r="Z3739" s="1"/>
      <c r="AA3739" s="1"/>
      <c r="AB3739" s="1"/>
      <c r="AC3739" s="65"/>
    </row>
    <row r="3740" spans="2:29" x14ac:dyDescent="0.25">
      <c r="B3740" s="1"/>
      <c r="C3740" s="1"/>
      <c r="D3740" s="1"/>
      <c r="E3740" s="1"/>
      <c r="F3740" s="1"/>
      <c r="G3740" s="1"/>
      <c r="H3740" s="1"/>
      <c r="I3740" s="1"/>
      <c r="J3740" s="9"/>
      <c r="K3740" s="1"/>
      <c r="L3740" s="1"/>
      <c r="M3740" s="1"/>
      <c r="N3740" s="9"/>
      <c r="O3740" s="11"/>
      <c r="P3740" s="1"/>
      <c r="Q3740" s="1"/>
      <c r="R3740" s="1"/>
      <c r="S3740" s="1"/>
      <c r="T3740" s="1"/>
      <c r="U3740" s="1"/>
      <c r="V3740" s="9"/>
      <c r="W3740" s="1"/>
      <c r="X3740" s="1"/>
      <c r="Y3740" s="1"/>
      <c r="Z3740" s="1"/>
      <c r="AA3740" s="1"/>
      <c r="AB3740" s="1"/>
      <c r="AC3740" s="65"/>
    </row>
    <row r="3741" spans="2:29" x14ac:dyDescent="0.25">
      <c r="B3741" s="1"/>
      <c r="C3741" s="1"/>
      <c r="D3741" s="1"/>
      <c r="E3741" s="1"/>
      <c r="F3741" s="1"/>
      <c r="G3741" s="1"/>
      <c r="H3741" s="1"/>
      <c r="I3741" s="1"/>
      <c r="J3741" s="9"/>
      <c r="K3741" s="1"/>
      <c r="L3741" s="1"/>
      <c r="M3741" s="1"/>
      <c r="N3741" s="9"/>
      <c r="O3741" s="11"/>
      <c r="P3741" s="1"/>
      <c r="Q3741" s="1"/>
      <c r="R3741" s="1"/>
      <c r="S3741" s="1"/>
      <c r="T3741" s="1"/>
      <c r="U3741" s="1"/>
      <c r="V3741" s="9"/>
      <c r="W3741" s="1"/>
      <c r="X3741" s="1"/>
      <c r="Y3741" s="1"/>
      <c r="Z3741" s="1"/>
      <c r="AA3741" s="1"/>
      <c r="AB3741" s="1"/>
      <c r="AC3741" s="65"/>
    </row>
    <row r="3742" spans="2:29" x14ac:dyDescent="0.25">
      <c r="B3742" s="1"/>
      <c r="C3742" s="1"/>
      <c r="D3742" s="1"/>
      <c r="E3742" s="1"/>
      <c r="F3742" s="1"/>
      <c r="G3742" s="1"/>
      <c r="H3742" s="1"/>
      <c r="I3742" s="1"/>
      <c r="J3742" s="9"/>
      <c r="K3742" s="1"/>
      <c r="L3742" s="1"/>
      <c r="M3742" s="1"/>
      <c r="N3742" s="9"/>
      <c r="O3742" s="11"/>
      <c r="P3742" s="1"/>
      <c r="Q3742" s="1"/>
      <c r="R3742" s="1"/>
      <c r="S3742" s="1"/>
      <c r="T3742" s="1"/>
      <c r="U3742" s="1"/>
      <c r="V3742" s="9"/>
      <c r="W3742" s="1"/>
      <c r="X3742" s="1"/>
      <c r="Y3742" s="1"/>
      <c r="Z3742" s="1"/>
      <c r="AA3742" s="1"/>
      <c r="AB3742" s="1"/>
      <c r="AC3742" s="65"/>
    </row>
    <row r="3743" spans="2:29" x14ac:dyDescent="0.25">
      <c r="B3743" s="1"/>
      <c r="C3743" s="1"/>
      <c r="D3743" s="1"/>
      <c r="E3743" s="1"/>
      <c r="F3743" s="1"/>
      <c r="G3743" s="1"/>
      <c r="H3743" s="1"/>
      <c r="I3743" s="1"/>
      <c r="J3743" s="9"/>
      <c r="K3743" s="1"/>
      <c r="L3743" s="1"/>
      <c r="M3743" s="1"/>
      <c r="N3743" s="9"/>
      <c r="O3743" s="11"/>
      <c r="P3743" s="1"/>
      <c r="Q3743" s="1"/>
      <c r="R3743" s="1"/>
      <c r="S3743" s="1"/>
      <c r="T3743" s="1"/>
      <c r="U3743" s="1"/>
      <c r="V3743" s="9"/>
      <c r="W3743" s="1"/>
      <c r="X3743" s="1"/>
      <c r="Y3743" s="1"/>
      <c r="Z3743" s="1"/>
      <c r="AA3743" s="1"/>
      <c r="AB3743" s="1"/>
      <c r="AC3743" s="65"/>
    </row>
    <row r="3744" spans="2:29" x14ac:dyDescent="0.25">
      <c r="B3744" s="1"/>
      <c r="C3744" s="1"/>
      <c r="D3744" s="1"/>
      <c r="E3744" s="1"/>
      <c r="F3744" s="1"/>
      <c r="G3744" s="1"/>
      <c r="H3744" s="1"/>
      <c r="I3744" s="1"/>
      <c r="J3744" s="9"/>
      <c r="K3744" s="1"/>
      <c r="L3744" s="1"/>
      <c r="M3744" s="1"/>
      <c r="N3744" s="9"/>
      <c r="O3744" s="11"/>
      <c r="P3744" s="1"/>
      <c r="Q3744" s="1"/>
      <c r="R3744" s="1"/>
      <c r="S3744" s="1"/>
      <c r="T3744" s="1"/>
      <c r="U3744" s="1"/>
      <c r="V3744" s="9"/>
      <c r="W3744" s="1"/>
      <c r="X3744" s="1"/>
      <c r="Y3744" s="1"/>
      <c r="Z3744" s="1"/>
      <c r="AA3744" s="1"/>
      <c r="AB3744" s="1"/>
      <c r="AC3744" s="65"/>
    </row>
    <row r="3745" spans="2:29" x14ac:dyDescent="0.25">
      <c r="B3745" s="1"/>
      <c r="C3745" s="1"/>
      <c r="D3745" s="1"/>
      <c r="E3745" s="1"/>
      <c r="F3745" s="1"/>
      <c r="G3745" s="1"/>
      <c r="H3745" s="1"/>
      <c r="I3745" s="1"/>
      <c r="J3745" s="9"/>
      <c r="K3745" s="1"/>
      <c r="L3745" s="1"/>
      <c r="M3745" s="1"/>
      <c r="N3745" s="9"/>
      <c r="O3745" s="11"/>
      <c r="P3745" s="1"/>
      <c r="Q3745" s="1"/>
      <c r="R3745" s="1"/>
      <c r="S3745" s="1"/>
      <c r="T3745" s="1"/>
      <c r="U3745" s="1"/>
      <c r="V3745" s="9"/>
      <c r="W3745" s="1"/>
      <c r="X3745" s="1"/>
      <c r="Y3745" s="1"/>
      <c r="Z3745" s="1"/>
      <c r="AA3745" s="1"/>
      <c r="AB3745" s="1"/>
      <c r="AC3745" s="65"/>
    </row>
    <row r="3746" spans="2:29" x14ac:dyDescent="0.25">
      <c r="B3746" s="1"/>
      <c r="C3746" s="1"/>
      <c r="D3746" s="1"/>
      <c r="E3746" s="1"/>
      <c r="F3746" s="1"/>
      <c r="G3746" s="1"/>
      <c r="H3746" s="1"/>
      <c r="I3746" s="1"/>
      <c r="J3746" s="9"/>
      <c r="K3746" s="1"/>
      <c r="L3746" s="1"/>
      <c r="M3746" s="1"/>
      <c r="N3746" s="9"/>
      <c r="O3746" s="11"/>
      <c r="P3746" s="1"/>
      <c r="Q3746" s="1"/>
      <c r="R3746" s="1"/>
      <c r="S3746" s="1"/>
      <c r="T3746" s="1"/>
      <c r="U3746" s="1"/>
      <c r="V3746" s="9"/>
      <c r="W3746" s="1"/>
      <c r="X3746" s="1"/>
      <c r="Y3746" s="1"/>
      <c r="Z3746" s="1"/>
      <c r="AA3746" s="1"/>
      <c r="AB3746" s="1"/>
      <c r="AC3746" s="65"/>
    </row>
    <row r="3747" spans="2:29" x14ac:dyDescent="0.25">
      <c r="B3747" s="1"/>
      <c r="C3747" s="1"/>
      <c r="D3747" s="1"/>
      <c r="E3747" s="1"/>
      <c r="F3747" s="1"/>
      <c r="G3747" s="1"/>
      <c r="H3747" s="1"/>
      <c r="I3747" s="1"/>
      <c r="J3747" s="9"/>
      <c r="K3747" s="1"/>
      <c r="L3747" s="1"/>
      <c r="M3747" s="1"/>
      <c r="N3747" s="9"/>
      <c r="O3747" s="11"/>
      <c r="P3747" s="1"/>
      <c r="Q3747" s="1"/>
      <c r="R3747" s="1"/>
      <c r="S3747" s="1"/>
      <c r="T3747" s="1"/>
      <c r="U3747" s="1"/>
      <c r="V3747" s="9"/>
      <c r="W3747" s="1"/>
      <c r="X3747" s="1"/>
      <c r="Y3747" s="1"/>
      <c r="Z3747" s="1"/>
      <c r="AA3747" s="1"/>
      <c r="AB3747" s="1"/>
      <c r="AC3747" s="65"/>
    </row>
    <row r="3748" spans="2:29" x14ac:dyDescent="0.25">
      <c r="B3748" s="1"/>
      <c r="C3748" s="1"/>
      <c r="D3748" s="1"/>
      <c r="E3748" s="1"/>
      <c r="F3748" s="1"/>
      <c r="G3748" s="1"/>
      <c r="H3748" s="1"/>
      <c r="I3748" s="1"/>
      <c r="J3748" s="9"/>
      <c r="K3748" s="1"/>
      <c r="L3748" s="1"/>
      <c r="M3748" s="1"/>
      <c r="N3748" s="9"/>
      <c r="O3748" s="11"/>
      <c r="P3748" s="1"/>
      <c r="Q3748" s="1"/>
      <c r="R3748" s="1"/>
      <c r="S3748" s="1"/>
      <c r="T3748" s="1"/>
      <c r="U3748" s="1"/>
      <c r="V3748" s="9"/>
      <c r="W3748" s="1"/>
      <c r="X3748" s="1"/>
      <c r="Y3748" s="1"/>
      <c r="Z3748" s="1"/>
      <c r="AA3748" s="1"/>
      <c r="AB3748" s="1"/>
      <c r="AC3748" s="65"/>
    </row>
    <row r="3749" spans="2:29" x14ac:dyDescent="0.25">
      <c r="B3749" s="1"/>
      <c r="C3749" s="1"/>
      <c r="D3749" s="1"/>
      <c r="E3749" s="1"/>
      <c r="F3749" s="1"/>
      <c r="G3749" s="1"/>
      <c r="H3749" s="1"/>
      <c r="I3749" s="1"/>
      <c r="J3749" s="9"/>
      <c r="K3749" s="1"/>
      <c r="L3749" s="1"/>
      <c r="M3749" s="1"/>
      <c r="N3749" s="9"/>
      <c r="O3749" s="11"/>
      <c r="P3749" s="1"/>
      <c r="Q3749" s="1"/>
      <c r="R3749" s="1"/>
      <c r="S3749" s="1"/>
      <c r="T3749" s="1"/>
      <c r="U3749" s="1"/>
      <c r="V3749" s="9"/>
      <c r="W3749" s="1"/>
      <c r="X3749" s="1"/>
      <c r="Y3749" s="1"/>
      <c r="Z3749" s="1"/>
      <c r="AA3749" s="1"/>
      <c r="AB3749" s="1"/>
      <c r="AC3749" s="65"/>
    </row>
    <row r="3750" spans="2:29" x14ac:dyDescent="0.25">
      <c r="B3750" s="1"/>
      <c r="C3750" s="1"/>
      <c r="D3750" s="1"/>
      <c r="E3750" s="1"/>
      <c r="F3750" s="1"/>
      <c r="G3750" s="1"/>
      <c r="H3750" s="1"/>
      <c r="I3750" s="1"/>
      <c r="J3750" s="9"/>
      <c r="K3750" s="1"/>
      <c r="L3750" s="1"/>
      <c r="M3750" s="1"/>
      <c r="N3750" s="9"/>
      <c r="O3750" s="11"/>
      <c r="P3750" s="1"/>
      <c r="Q3750" s="1"/>
      <c r="R3750" s="1"/>
      <c r="S3750" s="1"/>
      <c r="T3750" s="1"/>
      <c r="U3750" s="1"/>
      <c r="V3750" s="9"/>
      <c r="W3750" s="1"/>
      <c r="X3750" s="1"/>
      <c r="Y3750" s="1"/>
      <c r="Z3750" s="1"/>
      <c r="AA3750" s="1"/>
      <c r="AB3750" s="1"/>
      <c r="AC3750" s="65"/>
    </row>
    <row r="3751" spans="2:29" x14ac:dyDescent="0.25">
      <c r="B3751" s="1"/>
      <c r="C3751" s="1"/>
      <c r="D3751" s="1"/>
      <c r="E3751" s="1"/>
      <c r="F3751" s="1"/>
      <c r="G3751" s="1"/>
      <c r="H3751" s="1"/>
      <c r="I3751" s="1"/>
      <c r="J3751" s="9"/>
      <c r="K3751" s="1"/>
      <c r="L3751" s="1"/>
      <c r="M3751" s="1"/>
      <c r="N3751" s="9"/>
      <c r="O3751" s="11"/>
      <c r="P3751" s="1"/>
      <c r="Q3751" s="1"/>
      <c r="R3751" s="1"/>
      <c r="S3751" s="1"/>
      <c r="T3751" s="1"/>
      <c r="U3751" s="1"/>
      <c r="V3751" s="9"/>
      <c r="W3751" s="1"/>
      <c r="X3751" s="1"/>
      <c r="Y3751" s="1"/>
      <c r="Z3751" s="1"/>
      <c r="AA3751" s="1"/>
      <c r="AB3751" s="1"/>
      <c r="AC3751" s="65"/>
    </row>
    <row r="3752" spans="2:29" x14ac:dyDescent="0.25">
      <c r="B3752" s="1"/>
      <c r="C3752" s="1"/>
      <c r="D3752" s="1"/>
      <c r="E3752" s="1"/>
      <c r="F3752" s="1"/>
      <c r="G3752" s="1"/>
      <c r="H3752" s="1"/>
      <c r="I3752" s="1"/>
      <c r="J3752" s="9"/>
      <c r="K3752" s="1"/>
      <c r="L3752" s="1"/>
      <c r="M3752" s="1"/>
      <c r="N3752" s="9"/>
      <c r="O3752" s="11"/>
      <c r="P3752" s="1"/>
      <c r="Q3752" s="1"/>
      <c r="R3752" s="1"/>
      <c r="S3752" s="1"/>
      <c r="T3752" s="1"/>
      <c r="U3752" s="1"/>
      <c r="V3752" s="9"/>
      <c r="W3752" s="1"/>
      <c r="X3752" s="1"/>
      <c r="Y3752" s="1"/>
      <c r="Z3752" s="1"/>
      <c r="AA3752" s="1"/>
      <c r="AB3752" s="1"/>
      <c r="AC3752" s="65"/>
    </row>
    <row r="3753" spans="2:29" x14ac:dyDescent="0.25">
      <c r="B3753" s="1"/>
      <c r="C3753" s="1"/>
      <c r="D3753" s="1"/>
      <c r="E3753" s="1"/>
      <c r="F3753" s="1"/>
      <c r="G3753" s="1"/>
      <c r="H3753" s="1"/>
      <c r="I3753" s="1"/>
      <c r="J3753" s="9"/>
      <c r="K3753" s="1"/>
      <c r="L3753" s="1"/>
      <c r="M3753" s="1"/>
      <c r="N3753" s="9"/>
      <c r="O3753" s="11"/>
      <c r="P3753" s="1"/>
      <c r="Q3753" s="1"/>
      <c r="R3753" s="1"/>
      <c r="S3753" s="1"/>
      <c r="T3753" s="1"/>
      <c r="U3753" s="1"/>
      <c r="V3753" s="9"/>
      <c r="W3753" s="1"/>
      <c r="X3753" s="1"/>
      <c r="Y3753" s="1"/>
      <c r="Z3753" s="1"/>
      <c r="AA3753" s="1"/>
      <c r="AB3753" s="1"/>
      <c r="AC3753" s="65"/>
    </row>
    <row r="3754" spans="2:29" x14ac:dyDescent="0.25">
      <c r="B3754" s="1"/>
      <c r="C3754" s="1"/>
      <c r="D3754" s="1"/>
      <c r="E3754" s="1"/>
      <c r="F3754" s="1"/>
      <c r="G3754" s="1"/>
      <c r="H3754" s="1"/>
      <c r="I3754" s="1"/>
      <c r="J3754" s="9"/>
      <c r="K3754" s="1"/>
      <c r="L3754" s="1"/>
      <c r="M3754" s="1"/>
      <c r="N3754" s="9"/>
      <c r="O3754" s="11"/>
      <c r="P3754" s="1"/>
      <c r="Q3754" s="1"/>
      <c r="R3754" s="1"/>
      <c r="S3754" s="1"/>
      <c r="T3754" s="1"/>
      <c r="U3754" s="1"/>
      <c r="V3754" s="9"/>
      <c r="W3754" s="1"/>
      <c r="X3754" s="1"/>
      <c r="Y3754" s="1"/>
      <c r="Z3754" s="1"/>
      <c r="AA3754" s="1"/>
      <c r="AB3754" s="1"/>
      <c r="AC3754" s="65"/>
    </row>
    <row r="3755" spans="2:29" x14ac:dyDescent="0.25">
      <c r="B3755" s="1"/>
      <c r="C3755" s="1"/>
      <c r="D3755" s="1"/>
      <c r="E3755" s="1"/>
      <c r="F3755" s="1"/>
      <c r="G3755" s="1"/>
      <c r="H3755" s="1"/>
      <c r="I3755" s="1"/>
      <c r="J3755" s="9"/>
      <c r="K3755" s="1"/>
      <c r="L3755" s="1"/>
      <c r="M3755" s="1"/>
      <c r="N3755" s="9"/>
      <c r="O3755" s="11"/>
      <c r="P3755" s="1"/>
      <c r="Q3755" s="1"/>
      <c r="R3755" s="1"/>
      <c r="S3755" s="1"/>
      <c r="T3755" s="1"/>
      <c r="U3755" s="1"/>
      <c r="V3755" s="9"/>
      <c r="W3755" s="1"/>
      <c r="X3755" s="1"/>
      <c r="Y3755" s="1"/>
      <c r="Z3755" s="1"/>
      <c r="AA3755" s="1"/>
      <c r="AB3755" s="1"/>
      <c r="AC3755" s="65"/>
    </row>
    <row r="3756" spans="2:29" x14ac:dyDescent="0.25">
      <c r="B3756" s="1"/>
      <c r="C3756" s="1"/>
      <c r="D3756" s="1"/>
      <c r="E3756" s="1"/>
      <c r="F3756" s="1"/>
      <c r="G3756" s="1"/>
      <c r="H3756" s="1"/>
      <c r="I3756" s="1"/>
      <c r="J3756" s="9"/>
      <c r="K3756" s="1"/>
      <c r="L3756" s="1"/>
      <c r="M3756" s="1"/>
      <c r="N3756" s="9"/>
      <c r="O3756" s="11"/>
      <c r="P3756" s="1"/>
      <c r="Q3756" s="1"/>
      <c r="R3756" s="1"/>
      <c r="S3756" s="1"/>
      <c r="T3756" s="1"/>
      <c r="U3756" s="1"/>
      <c r="V3756" s="9"/>
      <c r="W3756" s="1"/>
      <c r="X3756" s="1"/>
      <c r="Y3756" s="1"/>
      <c r="Z3756" s="1"/>
      <c r="AA3756" s="1"/>
      <c r="AB3756" s="1"/>
      <c r="AC3756" s="65"/>
    </row>
    <row r="3757" spans="2:29" x14ac:dyDescent="0.25">
      <c r="B3757" s="1"/>
      <c r="C3757" s="1"/>
      <c r="D3757" s="1"/>
      <c r="E3757" s="1"/>
      <c r="F3757" s="1"/>
      <c r="G3757" s="1"/>
      <c r="H3757" s="1"/>
      <c r="I3757" s="1"/>
      <c r="J3757" s="9"/>
      <c r="K3757" s="1"/>
      <c r="L3757" s="1"/>
      <c r="M3757" s="1"/>
      <c r="N3757" s="9"/>
      <c r="O3757" s="11"/>
      <c r="P3757" s="1"/>
      <c r="Q3757" s="1"/>
      <c r="R3757" s="1"/>
      <c r="S3757" s="1"/>
      <c r="T3757" s="1"/>
      <c r="U3757" s="1"/>
      <c r="V3757" s="9"/>
      <c r="W3757" s="1"/>
      <c r="X3757" s="1"/>
      <c r="Y3757" s="1"/>
      <c r="Z3757" s="1"/>
      <c r="AA3757" s="1"/>
      <c r="AB3757" s="1"/>
      <c r="AC3757" s="65"/>
    </row>
    <row r="3758" spans="2:29" x14ac:dyDescent="0.25">
      <c r="B3758" s="1"/>
      <c r="C3758" s="1"/>
      <c r="D3758" s="1"/>
      <c r="E3758" s="1"/>
      <c r="F3758" s="1"/>
      <c r="G3758" s="1"/>
      <c r="H3758" s="1"/>
      <c r="I3758" s="1"/>
      <c r="J3758" s="9"/>
      <c r="K3758" s="1"/>
      <c r="L3758" s="1"/>
      <c r="M3758" s="1"/>
      <c r="N3758" s="9"/>
      <c r="O3758" s="11"/>
      <c r="P3758" s="1"/>
      <c r="Q3758" s="1"/>
      <c r="R3758" s="1"/>
      <c r="S3758" s="1"/>
      <c r="T3758" s="1"/>
      <c r="U3758" s="1"/>
      <c r="V3758" s="9"/>
      <c r="W3758" s="1"/>
      <c r="X3758" s="1"/>
      <c r="Y3758" s="1"/>
      <c r="Z3758" s="1"/>
      <c r="AA3758" s="1"/>
      <c r="AB3758" s="1"/>
      <c r="AC3758" s="65"/>
    </row>
    <row r="3759" spans="2:29" x14ac:dyDescent="0.25">
      <c r="B3759" s="1"/>
      <c r="C3759" s="1"/>
      <c r="D3759" s="1"/>
      <c r="E3759" s="1"/>
      <c r="F3759" s="1"/>
      <c r="G3759" s="1"/>
      <c r="H3759" s="1"/>
      <c r="I3759" s="1"/>
      <c r="J3759" s="9"/>
      <c r="K3759" s="1"/>
      <c r="L3759" s="1"/>
      <c r="M3759" s="1"/>
      <c r="N3759" s="9"/>
      <c r="O3759" s="11"/>
      <c r="P3759" s="1"/>
      <c r="Q3759" s="1"/>
      <c r="R3759" s="1"/>
      <c r="S3759" s="1"/>
      <c r="T3759" s="1"/>
      <c r="U3759" s="1"/>
      <c r="V3759" s="9"/>
      <c r="W3759" s="1"/>
      <c r="X3759" s="1"/>
      <c r="Y3759" s="1"/>
      <c r="Z3759" s="1"/>
      <c r="AA3759" s="1"/>
      <c r="AB3759" s="1"/>
      <c r="AC3759" s="65"/>
    </row>
    <row r="3760" spans="2:29" x14ac:dyDescent="0.25">
      <c r="B3760" s="1"/>
      <c r="C3760" s="1"/>
      <c r="D3760" s="1"/>
      <c r="E3760" s="1"/>
      <c r="F3760" s="1"/>
      <c r="G3760" s="1"/>
      <c r="H3760" s="1"/>
      <c r="I3760" s="1"/>
      <c r="J3760" s="9"/>
      <c r="K3760" s="1"/>
      <c r="L3760" s="1"/>
      <c r="M3760" s="1"/>
      <c r="N3760" s="9"/>
      <c r="O3760" s="11"/>
      <c r="P3760" s="1"/>
      <c r="Q3760" s="1"/>
      <c r="R3760" s="1"/>
      <c r="S3760" s="1"/>
      <c r="T3760" s="1"/>
      <c r="U3760" s="1"/>
      <c r="V3760" s="9"/>
      <c r="W3760" s="1"/>
      <c r="X3760" s="1"/>
      <c r="Y3760" s="1"/>
      <c r="Z3760" s="1"/>
      <c r="AA3760" s="1"/>
      <c r="AB3760" s="1"/>
      <c r="AC3760" s="65"/>
    </row>
    <row r="3761" spans="2:29" x14ac:dyDescent="0.25">
      <c r="B3761" s="1"/>
      <c r="C3761" s="1"/>
      <c r="D3761" s="1"/>
      <c r="E3761" s="1"/>
      <c r="F3761" s="1"/>
      <c r="G3761" s="1"/>
      <c r="H3761" s="1"/>
      <c r="I3761" s="1"/>
      <c r="J3761" s="9"/>
      <c r="K3761" s="1"/>
      <c r="L3761" s="1"/>
      <c r="M3761" s="1"/>
      <c r="N3761" s="9"/>
      <c r="O3761" s="11"/>
      <c r="P3761" s="1"/>
      <c r="Q3761" s="1"/>
      <c r="R3761" s="1"/>
      <c r="S3761" s="1"/>
      <c r="T3761" s="1"/>
      <c r="U3761" s="1"/>
      <c r="V3761" s="9"/>
      <c r="W3761" s="1"/>
      <c r="X3761" s="1"/>
      <c r="Y3761" s="1"/>
      <c r="Z3761" s="1"/>
      <c r="AA3761" s="1"/>
      <c r="AB3761" s="1"/>
      <c r="AC3761" s="65"/>
    </row>
    <row r="3762" spans="2:29" x14ac:dyDescent="0.25">
      <c r="B3762" s="1"/>
      <c r="C3762" s="1"/>
      <c r="D3762" s="1"/>
      <c r="E3762" s="1"/>
      <c r="F3762" s="1"/>
      <c r="G3762" s="1"/>
      <c r="H3762" s="1"/>
      <c r="I3762" s="1"/>
      <c r="J3762" s="9"/>
      <c r="K3762" s="1"/>
      <c r="L3762" s="1"/>
      <c r="M3762" s="1"/>
      <c r="N3762" s="9"/>
      <c r="O3762" s="11"/>
      <c r="P3762" s="1"/>
      <c r="Q3762" s="1"/>
      <c r="R3762" s="1"/>
      <c r="S3762" s="1"/>
      <c r="T3762" s="1"/>
      <c r="U3762" s="1"/>
      <c r="V3762" s="9"/>
      <c r="W3762" s="1"/>
      <c r="X3762" s="1"/>
      <c r="Y3762" s="1"/>
      <c r="Z3762" s="1"/>
      <c r="AA3762" s="1"/>
      <c r="AB3762" s="1"/>
      <c r="AC3762" s="65"/>
    </row>
    <row r="3763" spans="2:29" x14ac:dyDescent="0.25">
      <c r="B3763" s="1"/>
      <c r="C3763" s="1"/>
      <c r="D3763" s="1"/>
      <c r="E3763" s="1"/>
      <c r="F3763" s="1"/>
      <c r="G3763" s="1"/>
      <c r="H3763" s="1"/>
      <c r="I3763" s="1"/>
      <c r="J3763" s="9"/>
      <c r="K3763" s="1"/>
      <c r="L3763" s="1"/>
      <c r="M3763" s="1"/>
      <c r="N3763" s="9"/>
      <c r="O3763" s="11"/>
      <c r="P3763" s="1"/>
      <c r="Q3763" s="1"/>
      <c r="R3763" s="1"/>
      <c r="S3763" s="1"/>
      <c r="T3763" s="1"/>
      <c r="U3763" s="1"/>
      <c r="V3763" s="9"/>
      <c r="W3763" s="1"/>
      <c r="X3763" s="1"/>
      <c r="Y3763" s="1"/>
      <c r="Z3763" s="1"/>
      <c r="AA3763" s="1"/>
      <c r="AB3763" s="1"/>
      <c r="AC3763" s="65"/>
    </row>
    <row r="3764" spans="2:29" x14ac:dyDescent="0.25">
      <c r="B3764" s="1"/>
      <c r="C3764" s="1"/>
      <c r="D3764" s="1"/>
      <c r="E3764" s="1"/>
      <c r="F3764" s="1"/>
      <c r="G3764" s="1"/>
      <c r="H3764" s="1"/>
      <c r="I3764" s="1"/>
      <c r="J3764" s="9"/>
      <c r="K3764" s="1"/>
      <c r="L3764" s="1"/>
      <c r="M3764" s="1"/>
      <c r="N3764" s="9"/>
      <c r="O3764" s="11"/>
      <c r="P3764" s="1"/>
      <c r="Q3764" s="1"/>
      <c r="R3764" s="1"/>
      <c r="S3764" s="1"/>
      <c r="T3764" s="1"/>
      <c r="U3764" s="1"/>
      <c r="V3764" s="9"/>
      <c r="W3764" s="1"/>
      <c r="X3764" s="1"/>
      <c r="Y3764" s="1"/>
      <c r="Z3764" s="1"/>
      <c r="AA3764" s="1"/>
      <c r="AB3764" s="1"/>
      <c r="AC3764" s="65"/>
    </row>
    <row r="3765" spans="2:29" x14ac:dyDescent="0.25">
      <c r="B3765" s="1"/>
      <c r="C3765" s="1"/>
      <c r="D3765" s="1"/>
      <c r="E3765" s="1"/>
      <c r="F3765" s="1"/>
      <c r="G3765" s="1"/>
      <c r="H3765" s="1"/>
      <c r="I3765" s="1"/>
      <c r="J3765" s="9"/>
      <c r="K3765" s="1"/>
      <c r="L3765" s="1"/>
      <c r="M3765" s="1"/>
      <c r="N3765" s="9"/>
      <c r="O3765" s="11"/>
      <c r="P3765" s="1"/>
      <c r="Q3765" s="1"/>
      <c r="R3765" s="1"/>
      <c r="S3765" s="1"/>
      <c r="T3765" s="1"/>
      <c r="U3765" s="1"/>
      <c r="V3765" s="9"/>
      <c r="W3765" s="1"/>
      <c r="X3765" s="1"/>
      <c r="Y3765" s="1"/>
      <c r="Z3765" s="1"/>
      <c r="AA3765" s="1"/>
      <c r="AB3765" s="1"/>
      <c r="AC3765" s="65"/>
    </row>
    <row r="3766" spans="2:29" x14ac:dyDescent="0.25">
      <c r="B3766" s="1"/>
      <c r="C3766" s="1"/>
      <c r="D3766" s="1"/>
      <c r="E3766" s="1"/>
      <c r="F3766" s="1"/>
      <c r="G3766" s="1"/>
      <c r="H3766" s="1"/>
      <c r="I3766" s="1"/>
      <c r="J3766" s="9"/>
      <c r="K3766" s="1"/>
      <c r="L3766" s="1"/>
      <c r="M3766" s="1"/>
      <c r="N3766" s="9"/>
      <c r="O3766" s="11"/>
      <c r="P3766" s="1"/>
      <c r="Q3766" s="1"/>
      <c r="R3766" s="1"/>
      <c r="S3766" s="1"/>
      <c r="T3766" s="1"/>
      <c r="U3766" s="1"/>
      <c r="V3766" s="9"/>
      <c r="W3766" s="1"/>
      <c r="X3766" s="1"/>
      <c r="Y3766" s="1"/>
      <c r="Z3766" s="1"/>
      <c r="AA3766" s="1"/>
      <c r="AB3766" s="1"/>
      <c r="AC3766" s="65"/>
    </row>
    <row r="3767" spans="2:29" x14ac:dyDescent="0.25">
      <c r="B3767" s="1"/>
      <c r="C3767" s="1"/>
      <c r="D3767" s="1"/>
      <c r="E3767" s="1"/>
      <c r="F3767" s="1"/>
      <c r="G3767" s="1"/>
      <c r="H3767" s="1"/>
      <c r="I3767" s="1"/>
      <c r="J3767" s="9"/>
      <c r="K3767" s="1"/>
      <c r="L3767" s="1"/>
      <c r="M3767" s="1"/>
      <c r="N3767" s="9"/>
      <c r="O3767" s="11"/>
      <c r="P3767" s="1"/>
      <c r="Q3767" s="1"/>
      <c r="R3767" s="1"/>
      <c r="S3767" s="1"/>
      <c r="T3767" s="1"/>
      <c r="U3767" s="1"/>
      <c r="V3767" s="9"/>
      <c r="W3767" s="1"/>
      <c r="X3767" s="1"/>
      <c r="Y3767" s="1"/>
      <c r="Z3767" s="1"/>
      <c r="AA3767" s="1"/>
      <c r="AB3767" s="1"/>
      <c r="AC3767" s="65"/>
    </row>
    <row r="3768" spans="2:29" x14ac:dyDescent="0.25">
      <c r="B3768" s="1"/>
      <c r="C3768" s="1"/>
      <c r="D3768" s="1"/>
      <c r="E3768" s="1"/>
      <c r="F3768" s="1"/>
      <c r="G3768" s="1"/>
      <c r="H3768" s="1"/>
      <c r="I3768" s="1"/>
      <c r="J3768" s="9"/>
      <c r="K3768" s="1"/>
      <c r="L3768" s="1"/>
      <c r="M3768" s="1"/>
      <c r="N3768" s="9"/>
      <c r="O3768" s="11"/>
      <c r="P3768" s="1"/>
      <c r="Q3768" s="1"/>
      <c r="R3768" s="1"/>
      <c r="S3768" s="1"/>
      <c r="T3768" s="1"/>
      <c r="U3768" s="1"/>
      <c r="V3768" s="9"/>
      <c r="W3768" s="1"/>
      <c r="X3768" s="1"/>
      <c r="Y3768" s="1"/>
      <c r="Z3768" s="1"/>
      <c r="AA3768" s="1"/>
      <c r="AB3768" s="1"/>
      <c r="AC3768" s="65"/>
    </row>
    <row r="3769" spans="2:29" x14ac:dyDescent="0.25">
      <c r="B3769" s="1"/>
      <c r="C3769" s="1"/>
      <c r="D3769" s="1"/>
      <c r="E3769" s="1"/>
      <c r="F3769" s="1"/>
      <c r="G3769" s="1"/>
      <c r="H3769" s="1"/>
      <c r="I3769" s="1"/>
      <c r="J3769" s="9"/>
      <c r="K3769" s="1"/>
      <c r="L3769" s="1"/>
      <c r="M3769" s="1"/>
      <c r="N3769" s="9"/>
      <c r="O3769" s="11"/>
      <c r="P3769" s="1"/>
      <c r="Q3769" s="1"/>
      <c r="R3769" s="1"/>
      <c r="S3769" s="1"/>
      <c r="T3769" s="1"/>
      <c r="U3769" s="1"/>
      <c r="V3769" s="9"/>
      <c r="W3769" s="1"/>
      <c r="X3769" s="1"/>
      <c r="Y3769" s="1"/>
      <c r="Z3769" s="1"/>
      <c r="AA3769" s="1"/>
      <c r="AB3769" s="1"/>
      <c r="AC3769" s="65"/>
    </row>
    <row r="3770" spans="2:29" x14ac:dyDescent="0.25">
      <c r="B3770" s="1"/>
      <c r="C3770" s="1"/>
      <c r="D3770" s="1"/>
      <c r="E3770" s="1"/>
      <c r="F3770" s="1"/>
      <c r="G3770" s="1"/>
      <c r="H3770" s="1"/>
      <c r="I3770" s="1"/>
      <c r="J3770" s="9"/>
      <c r="K3770" s="1"/>
      <c r="L3770" s="1"/>
      <c r="M3770" s="1"/>
      <c r="N3770" s="9"/>
      <c r="O3770" s="11"/>
      <c r="P3770" s="1"/>
      <c r="Q3770" s="1"/>
      <c r="R3770" s="1"/>
      <c r="S3770" s="1"/>
      <c r="T3770" s="1"/>
      <c r="U3770" s="1"/>
      <c r="V3770" s="9"/>
      <c r="W3770" s="1"/>
      <c r="X3770" s="1"/>
      <c r="Y3770" s="1"/>
      <c r="Z3770" s="1"/>
      <c r="AA3770" s="1"/>
      <c r="AB3770" s="1"/>
      <c r="AC3770" s="65"/>
    </row>
    <row r="3771" spans="2:29" x14ac:dyDescent="0.25">
      <c r="B3771" s="1"/>
      <c r="C3771" s="1"/>
      <c r="D3771" s="1"/>
      <c r="E3771" s="1"/>
      <c r="F3771" s="1"/>
      <c r="G3771" s="1"/>
      <c r="H3771" s="1"/>
      <c r="I3771" s="1"/>
      <c r="J3771" s="9"/>
      <c r="K3771" s="1"/>
      <c r="L3771" s="1"/>
      <c r="M3771" s="1"/>
      <c r="N3771" s="9"/>
      <c r="O3771" s="11"/>
      <c r="P3771" s="1"/>
      <c r="Q3771" s="1"/>
      <c r="R3771" s="1"/>
      <c r="S3771" s="1"/>
      <c r="T3771" s="1"/>
      <c r="U3771" s="1"/>
      <c r="V3771" s="9"/>
      <c r="W3771" s="1"/>
      <c r="X3771" s="1"/>
      <c r="Y3771" s="1"/>
      <c r="Z3771" s="1"/>
      <c r="AA3771" s="1"/>
      <c r="AB3771" s="1"/>
      <c r="AC3771" s="65"/>
    </row>
    <row r="3772" spans="2:29" x14ac:dyDescent="0.25">
      <c r="B3772" s="1"/>
      <c r="C3772" s="1"/>
      <c r="D3772" s="1"/>
      <c r="E3772" s="1"/>
      <c r="F3772" s="1"/>
      <c r="G3772" s="1"/>
      <c r="H3772" s="1"/>
      <c r="I3772" s="1"/>
      <c r="J3772" s="9"/>
      <c r="K3772" s="1"/>
      <c r="L3772" s="1"/>
      <c r="M3772" s="1"/>
      <c r="N3772" s="9"/>
      <c r="O3772" s="11"/>
      <c r="P3772" s="1"/>
      <c r="Q3772" s="1"/>
      <c r="R3772" s="1"/>
      <c r="S3772" s="1"/>
      <c r="T3772" s="1"/>
      <c r="U3772" s="1"/>
      <c r="V3772" s="9"/>
      <c r="W3772" s="1"/>
      <c r="X3772" s="1"/>
      <c r="Y3772" s="1"/>
      <c r="Z3772" s="1"/>
      <c r="AA3772" s="1"/>
      <c r="AB3772" s="1"/>
      <c r="AC3772" s="65"/>
    </row>
    <row r="3773" spans="2:29" x14ac:dyDescent="0.25">
      <c r="B3773" s="1"/>
      <c r="C3773" s="1"/>
      <c r="D3773" s="1"/>
      <c r="E3773" s="1"/>
      <c r="F3773" s="1"/>
      <c r="G3773" s="1"/>
      <c r="H3773" s="1"/>
      <c r="I3773" s="1"/>
      <c r="J3773" s="9"/>
      <c r="K3773" s="1"/>
      <c r="L3773" s="1"/>
      <c r="M3773" s="1"/>
      <c r="N3773" s="9"/>
      <c r="O3773" s="11"/>
      <c r="P3773" s="1"/>
      <c r="Q3773" s="1"/>
      <c r="R3773" s="1"/>
      <c r="S3773" s="1"/>
      <c r="T3773" s="1"/>
      <c r="U3773" s="1"/>
      <c r="V3773" s="9"/>
      <c r="W3773" s="1"/>
      <c r="X3773" s="1"/>
      <c r="Y3773" s="1"/>
      <c r="Z3773" s="1"/>
      <c r="AA3773" s="1"/>
      <c r="AB3773" s="1"/>
      <c r="AC3773" s="65"/>
    </row>
    <row r="3774" spans="2:29" x14ac:dyDescent="0.25">
      <c r="B3774" s="1"/>
      <c r="C3774" s="1"/>
      <c r="D3774" s="1"/>
      <c r="E3774" s="1"/>
      <c r="F3774" s="1"/>
      <c r="G3774" s="1"/>
      <c r="H3774" s="1"/>
      <c r="I3774" s="1"/>
      <c r="J3774" s="9"/>
      <c r="K3774" s="1"/>
      <c r="L3774" s="1"/>
      <c r="M3774" s="1"/>
      <c r="N3774" s="9"/>
      <c r="O3774" s="11"/>
      <c r="P3774" s="1"/>
      <c r="Q3774" s="1"/>
      <c r="R3774" s="1"/>
      <c r="S3774" s="1"/>
      <c r="T3774" s="1"/>
      <c r="U3774" s="1"/>
      <c r="V3774" s="9"/>
      <c r="W3774" s="1"/>
      <c r="X3774" s="1"/>
      <c r="Y3774" s="1"/>
      <c r="Z3774" s="1"/>
      <c r="AA3774" s="1"/>
      <c r="AB3774" s="1"/>
      <c r="AC3774" s="65"/>
    </row>
    <row r="3775" spans="2:29" x14ac:dyDescent="0.25">
      <c r="B3775" s="1"/>
      <c r="C3775" s="1"/>
      <c r="D3775" s="1"/>
      <c r="E3775" s="1"/>
      <c r="F3775" s="1"/>
      <c r="G3775" s="1"/>
      <c r="H3775" s="1"/>
      <c r="I3775" s="1"/>
      <c r="J3775" s="9"/>
      <c r="K3775" s="1"/>
      <c r="L3775" s="1"/>
      <c r="M3775" s="1"/>
      <c r="N3775" s="9"/>
      <c r="O3775" s="11"/>
      <c r="P3775" s="1"/>
      <c r="Q3775" s="1"/>
      <c r="R3775" s="1"/>
      <c r="S3775" s="1"/>
      <c r="T3775" s="1"/>
      <c r="U3775" s="1"/>
      <c r="V3775" s="9"/>
      <c r="W3775" s="1"/>
      <c r="X3775" s="1"/>
      <c r="Y3775" s="1"/>
      <c r="Z3775" s="1"/>
      <c r="AA3775" s="1"/>
      <c r="AB3775" s="1"/>
      <c r="AC3775" s="65"/>
    </row>
    <row r="3776" spans="2:29" x14ac:dyDescent="0.25">
      <c r="B3776" s="1"/>
      <c r="C3776" s="1"/>
      <c r="D3776" s="1"/>
      <c r="E3776" s="1"/>
      <c r="F3776" s="1"/>
      <c r="G3776" s="1"/>
      <c r="H3776" s="1"/>
      <c r="I3776" s="1"/>
      <c r="J3776" s="9"/>
      <c r="K3776" s="1"/>
      <c r="L3776" s="1"/>
      <c r="M3776" s="1"/>
      <c r="N3776" s="9"/>
      <c r="O3776" s="11"/>
      <c r="P3776" s="1"/>
      <c r="Q3776" s="1"/>
      <c r="R3776" s="1"/>
      <c r="S3776" s="1"/>
      <c r="T3776" s="1"/>
      <c r="U3776" s="1"/>
      <c r="V3776" s="9"/>
      <c r="W3776" s="1"/>
      <c r="X3776" s="1"/>
      <c r="Y3776" s="1"/>
      <c r="Z3776" s="1"/>
      <c r="AA3776" s="1"/>
      <c r="AB3776" s="1"/>
      <c r="AC3776" s="65"/>
    </row>
    <row r="3777" spans="2:29" x14ac:dyDescent="0.25">
      <c r="B3777" s="1"/>
      <c r="C3777" s="1"/>
      <c r="D3777" s="1"/>
      <c r="E3777" s="1"/>
      <c r="F3777" s="1"/>
      <c r="G3777" s="1"/>
      <c r="H3777" s="1"/>
      <c r="I3777" s="1"/>
      <c r="J3777" s="9"/>
      <c r="K3777" s="1"/>
      <c r="L3777" s="1"/>
      <c r="M3777" s="1"/>
      <c r="N3777" s="9"/>
      <c r="O3777" s="11"/>
      <c r="P3777" s="1"/>
      <c r="Q3777" s="1"/>
      <c r="R3777" s="1"/>
      <c r="S3777" s="1"/>
      <c r="T3777" s="1"/>
      <c r="U3777" s="1"/>
      <c r="V3777" s="9"/>
      <c r="W3777" s="1"/>
      <c r="X3777" s="1"/>
      <c r="Y3777" s="1"/>
      <c r="Z3777" s="1"/>
      <c r="AA3777" s="1"/>
      <c r="AB3777" s="1"/>
      <c r="AC3777" s="65"/>
    </row>
    <row r="3778" spans="2:29" x14ac:dyDescent="0.25">
      <c r="B3778" s="1"/>
      <c r="C3778" s="1"/>
      <c r="D3778" s="1"/>
      <c r="E3778" s="1"/>
      <c r="F3778" s="1"/>
      <c r="G3778" s="1"/>
      <c r="H3778" s="1"/>
      <c r="I3778" s="1"/>
      <c r="J3778" s="9"/>
      <c r="K3778" s="1"/>
      <c r="L3778" s="1"/>
      <c r="M3778" s="1"/>
      <c r="N3778" s="9"/>
      <c r="O3778" s="11"/>
      <c r="P3778" s="1"/>
      <c r="Q3778" s="1"/>
      <c r="R3778" s="1"/>
      <c r="S3778" s="1"/>
      <c r="T3778" s="1"/>
      <c r="U3778" s="1"/>
      <c r="V3778" s="9"/>
      <c r="W3778" s="1"/>
      <c r="X3778" s="1"/>
      <c r="Y3778" s="1"/>
      <c r="Z3778" s="1"/>
      <c r="AA3778" s="1"/>
      <c r="AB3778" s="1"/>
      <c r="AC3778" s="65"/>
    </row>
    <row r="3779" spans="2:29" x14ac:dyDescent="0.25">
      <c r="B3779" s="1"/>
      <c r="C3779" s="1"/>
      <c r="D3779" s="1"/>
      <c r="E3779" s="1"/>
      <c r="F3779" s="1"/>
      <c r="G3779" s="1"/>
      <c r="H3779" s="1"/>
      <c r="I3779" s="1"/>
      <c r="J3779" s="9"/>
      <c r="K3779" s="1"/>
      <c r="L3779" s="1"/>
      <c r="M3779" s="1"/>
      <c r="N3779" s="9"/>
      <c r="O3779" s="11"/>
      <c r="P3779" s="1"/>
      <c r="Q3779" s="1"/>
      <c r="R3779" s="1"/>
      <c r="S3779" s="1"/>
      <c r="T3779" s="1"/>
      <c r="U3779" s="1"/>
      <c r="V3779" s="9"/>
      <c r="W3779" s="1"/>
      <c r="X3779" s="1"/>
      <c r="Y3779" s="1"/>
      <c r="Z3779" s="1"/>
      <c r="AA3779" s="1"/>
      <c r="AB3779" s="1"/>
      <c r="AC3779" s="65"/>
    </row>
    <row r="3780" spans="2:29" x14ac:dyDescent="0.25">
      <c r="B3780" s="1"/>
      <c r="C3780" s="1"/>
      <c r="D3780" s="1"/>
      <c r="E3780" s="1"/>
      <c r="F3780" s="1"/>
      <c r="G3780" s="1"/>
      <c r="H3780" s="1"/>
      <c r="I3780" s="1"/>
      <c r="J3780" s="9"/>
      <c r="K3780" s="1"/>
      <c r="L3780" s="1"/>
      <c r="M3780" s="1"/>
      <c r="N3780" s="9"/>
      <c r="O3780" s="11"/>
      <c r="P3780" s="1"/>
      <c r="Q3780" s="1"/>
      <c r="R3780" s="1"/>
      <c r="S3780" s="1"/>
      <c r="T3780" s="1"/>
      <c r="U3780" s="1"/>
      <c r="V3780" s="9"/>
      <c r="W3780" s="1"/>
      <c r="X3780" s="1"/>
      <c r="Y3780" s="1"/>
      <c r="Z3780" s="1"/>
      <c r="AA3780" s="1"/>
      <c r="AB3780" s="1"/>
      <c r="AC3780" s="65"/>
    </row>
    <row r="3781" spans="2:29" x14ac:dyDescent="0.25">
      <c r="B3781" s="1"/>
      <c r="C3781" s="1"/>
      <c r="D3781" s="1"/>
      <c r="E3781" s="1"/>
      <c r="F3781" s="1"/>
      <c r="G3781" s="1"/>
      <c r="H3781" s="1"/>
      <c r="I3781" s="1"/>
      <c r="J3781" s="9"/>
      <c r="K3781" s="1"/>
      <c r="L3781" s="1"/>
      <c r="M3781" s="1"/>
      <c r="N3781" s="9"/>
      <c r="O3781" s="11"/>
      <c r="P3781" s="1"/>
      <c r="Q3781" s="1"/>
      <c r="R3781" s="1"/>
      <c r="S3781" s="1"/>
      <c r="T3781" s="1"/>
      <c r="U3781" s="1"/>
      <c r="V3781" s="9"/>
      <c r="W3781" s="1"/>
      <c r="X3781" s="1"/>
      <c r="Y3781" s="1"/>
      <c r="Z3781" s="1"/>
      <c r="AA3781" s="1"/>
      <c r="AB3781" s="1"/>
      <c r="AC3781" s="65"/>
    </row>
    <row r="3782" spans="2:29" x14ac:dyDescent="0.25">
      <c r="B3782" s="1"/>
      <c r="C3782" s="1"/>
      <c r="D3782" s="1"/>
      <c r="E3782" s="1"/>
      <c r="F3782" s="1"/>
      <c r="G3782" s="1"/>
      <c r="H3782" s="1"/>
      <c r="I3782" s="1"/>
      <c r="J3782" s="9"/>
      <c r="K3782" s="1"/>
      <c r="L3782" s="1"/>
      <c r="M3782" s="1"/>
      <c r="N3782" s="9"/>
      <c r="O3782" s="11"/>
      <c r="P3782" s="1"/>
      <c r="Q3782" s="1"/>
      <c r="R3782" s="1"/>
      <c r="S3782" s="1"/>
      <c r="T3782" s="1"/>
      <c r="U3782" s="1"/>
      <c r="V3782" s="9"/>
      <c r="W3782" s="1"/>
      <c r="X3782" s="1"/>
      <c r="Y3782" s="1"/>
      <c r="Z3782" s="1"/>
      <c r="AA3782" s="1"/>
      <c r="AB3782" s="1"/>
      <c r="AC3782" s="65"/>
    </row>
    <row r="3783" spans="2:29" x14ac:dyDescent="0.25">
      <c r="B3783" s="1"/>
      <c r="C3783" s="1"/>
      <c r="D3783" s="1"/>
      <c r="E3783" s="1"/>
      <c r="F3783" s="1"/>
      <c r="G3783" s="1"/>
      <c r="H3783" s="1"/>
      <c r="I3783" s="1"/>
      <c r="J3783" s="9"/>
      <c r="K3783" s="1"/>
      <c r="L3783" s="1"/>
      <c r="M3783" s="1"/>
      <c r="N3783" s="9"/>
      <c r="O3783" s="11"/>
      <c r="P3783" s="1"/>
      <c r="Q3783" s="1"/>
      <c r="R3783" s="1"/>
      <c r="S3783" s="1"/>
      <c r="T3783" s="1"/>
      <c r="U3783" s="1"/>
      <c r="V3783" s="9"/>
      <c r="W3783" s="1"/>
      <c r="X3783" s="1"/>
      <c r="Y3783" s="1"/>
      <c r="Z3783" s="1"/>
      <c r="AA3783" s="1"/>
      <c r="AB3783" s="1"/>
      <c r="AC3783" s="65"/>
    </row>
    <row r="3784" spans="2:29" x14ac:dyDescent="0.25">
      <c r="B3784" s="1"/>
      <c r="C3784" s="1"/>
      <c r="D3784" s="1"/>
      <c r="E3784" s="1"/>
      <c r="F3784" s="1"/>
      <c r="G3784" s="1"/>
      <c r="H3784" s="1"/>
      <c r="I3784" s="1"/>
      <c r="J3784" s="9"/>
      <c r="K3784" s="1"/>
      <c r="L3784" s="1"/>
      <c r="M3784" s="1"/>
      <c r="N3784" s="9"/>
      <c r="O3784" s="11"/>
      <c r="P3784" s="1"/>
      <c r="Q3784" s="1"/>
      <c r="R3784" s="1"/>
      <c r="S3784" s="1"/>
      <c r="T3784" s="1"/>
      <c r="U3784" s="1"/>
      <c r="V3784" s="9"/>
      <c r="W3784" s="1"/>
      <c r="X3784" s="1"/>
      <c r="Y3784" s="1"/>
      <c r="Z3784" s="1"/>
      <c r="AA3784" s="1"/>
      <c r="AB3784" s="1"/>
      <c r="AC3784" s="65"/>
    </row>
    <row r="3785" spans="2:29" x14ac:dyDescent="0.25">
      <c r="B3785" s="1"/>
      <c r="C3785" s="1"/>
      <c r="D3785" s="1"/>
      <c r="E3785" s="1"/>
      <c r="F3785" s="1"/>
      <c r="G3785" s="1"/>
      <c r="H3785" s="1"/>
      <c r="I3785" s="1"/>
      <c r="J3785" s="9"/>
      <c r="K3785" s="1"/>
      <c r="L3785" s="1"/>
      <c r="M3785" s="1"/>
      <c r="N3785" s="9"/>
      <c r="O3785" s="11"/>
      <c r="P3785" s="1"/>
      <c r="Q3785" s="1"/>
      <c r="R3785" s="1"/>
      <c r="S3785" s="1"/>
      <c r="T3785" s="1"/>
      <c r="U3785" s="1"/>
      <c r="V3785" s="9"/>
      <c r="W3785" s="1"/>
      <c r="X3785" s="1"/>
      <c r="Y3785" s="1"/>
      <c r="Z3785" s="1"/>
      <c r="AA3785" s="1"/>
      <c r="AB3785" s="1"/>
      <c r="AC3785" s="65"/>
    </row>
    <row r="3786" spans="2:29" x14ac:dyDescent="0.25">
      <c r="B3786" s="1"/>
      <c r="C3786" s="1"/>
      <c r="D3786" s="1"/>
      <c r="E3786" s="1"/>
      <c r="F3786" s="1"/>
      <c r="G3786" s="1"/>
      <c r="H3786" s="1"/>
      <c r="I3786" s="1"/>
      <c r="J3786" s="9"/>
      <c r="K3786" s="1"/>
      <c r="L3786" s="1"/>
      <c r="M3786" s="1"/>
      <c r="N3786" s="9"/>
      <c r="O3786" s="11"/>
      <c r="P3786" s="1"/>
      <c r="Q3786" s="1"/>
      <c r="R3786" s="1"/>
      <c r="S3786" s="1"/>
      <c r="T3786" s="1"/>
      <c r="U3786" s="1"/>
      <c r="V3786" s="9"/>
      <c r="W3786" s="1"/>
      <c r="X3786" s="1"/>
      <c r="Y3786" s="1"/>
      <c r="Z3786" s="1"/>
      <c r="AA3786" s="1"/>
      <c r="AB3786" s="1"/>
      <c r="AC3786" s="65"/>
    </row>
    <row r="3787" spans="2:29" x14ac:dyDescent="0.25">
      <c r="B3787" s="1"/>
      <c r="C3787" s="1"/>
      <c r="D3787" s="1"/>
      <c r="E3787" s="1"/>
      <c r="F3787" s="1"/>
      <c r="G3787" s="1"/>
      <c r="H3787" s="1"/>
      <c r="I3787" s="1"/>
      <c r="J3787" s="9"/>
      <c r="K3787" s="1"/>
      <c r="L3787" s="1"/>
      <c r="M3787" s="1"/>
      <c r="N3787" s="9"/>
      <c r="O3787" s="11"/>
      <c r="P3787" s="1"/>
      <c r="Q3787" s="1"/>
      <c r="R3787" s="1"/>
      <c r="S3787" s="1"/>
      <c r="T3787" s="1"/>
      <c r="U3787" s="1"/>
      <c r="V3787" s="9"/>
      <c r="W3787" s="1"/>
      <c r="X3787" s="1"/>
      <c r="Y3787" s="1"/>
      <c r="Z3787" s="1"/>
      <c r="AA3787" s="1"/>
      <c r="AB3787" s="1"/>
      <c r="AC3787" s="65"/>
    </row>
    <row r="3788" spans="2:29" x14ac:dyDescent="0.25">
      <c r="B3788" s="1"/>
      <c r="C3788" s="1"/>
      <c r="D3788" s="1"/>
      <c r="E3788" s="1"/>
      <c r="F3788" s="1"/>
      <c r="G3788" s="1"/>
      <c r="H3788" s="1"/>
      <c r="I3788" s="1"/>
      <c r="J3788" s="9"/>
      <c r="K3788" s="1"/>
      <c r="L3788" s="1"/>
      <c r="M3788" s="1"/>
      <c r="N3788" s="9"/>
      <c r="O3788" s="11"/>
      <c r="P3788" s="1"/>
      <c r="Q3788" s="1"/>
      <c r="R3788" s="1"/>
      <c r="S3788" s="1"/>
      <c r="T3788" s="1"/>
      <c r="U3788" s="1"/>
      <c r="V3788" s="9"/>
      <c r="W3788" s="1"/>
      <c r="X3788" s="1"/>
      <c r="Y3788" s="1"/>
      <c r="Z3788" s="1"/>
      <c r="AA3788" s="1"/>
      <c r="AB3788" s="1"/>
      <c r="AC3788" s="65"/>
    </row>
    <row r="3789" spans="2:29" x14ac:dyDescent="0.25">
      <c r="B3789" s="1"/>
      <c r="C3789" s="1"/>
      <c r="D3789" s="1"/>
      <c r="E3789" s="1"/>
      <c r="F3789" s="1"/>
      <c r="G3789" s="1"/>
      <c r="H3789" s="1"/>
      <c r="I3789" s="1"/>
      <c r="J3789" s="9"/>
      <c r="K3789" s="1"/>
      <c r="L3789" s="1"/>
      <c r="M3789" s="1"/>
      <c r="N3789" s="9"/>
      <c r="O3789" s="11"/>
      <c r="P3789" s="1"/>
      <c r="Q3789" s="1"/>
      <c r="R3789" s="1"/>
      <c r="S3789" s="1"/>
      <c r="T3789" s="1"/>
      <c r="U3789" s="1"/>
      <c r="V3789" s="9"/>
      <c r="W3789" s="1"/>
      <c r="X3789" s="1"/>
      <c r="Y3789" s="1"/>
      <c r="Z3789" s="1"/>
      <c r="AA3789" s="1"/>
      <c r="AB3789" s="1"/>
      <c r="AC3789" s="65"/>
    </row>
    <row r="3790" spans="2:29" x14ac:dyDescent="0.25">
      <c r="B3790" s="1"/>
      <c r="C3790" s="1"/>
      <c r="D3790" s="1"/>
      <c r="E3790" s="1"/>
      <c r="F3790" s="1"/>
      <c r="G3790" s="1"/>
      <c r="H3790" s="1"/>
      <c r="I3790" s="1"/>
      <c r="J3790" s="9"/>
      <c r="K3790" s="1"/>
      <c r="L3790" s="1"/>
      <c r="M3790" s="1"/>
      <c r="N3790" s="9"/>
      <c r="O3790" s="11"/>
      <c r="P3790" s="1"/>
      <c r="Q3790" s="1"/>
      <c r="R3790" s="1"/>
      <c r="S3790" s="1"/>
      <c r="T3790" s="1"/>
      <c r="U3790" s="1"/>
      <c r="V3790" s="9"/>
      <c r="W3790" s="1"/>
      <c r="X3790" s="1"/>
      <c r="Y3790" s="1"/>
      <c r="Z3790" s="1"/>
      <c r="AA3790" s="1"/>
      <c r="AB3790" s="1"/>
      <c r="AC3790" s="65"/>
    </row>
    <row r="3791" spans="2:29" x14ac:dyDescent="0.25">
      <c r="B3791" s="1"/>
      <c r="C3791" s="1"/>
      <c r="D3791" s="1"/>
      <c r="E3791" s="1"/>
      <c r="F3791" s="1"/>
      <c r="G3791" s="1"/>
      <c r="H3791" s="1"/>
      <c r="I3791" s="1"/>
      <c r="J3791" s="9"/>
      <c r="K3791" s="1"/>
      <c r="L3791" s="1"/>
      <c r="M3791" s="1"/>
      <c r="N3791" s="9"/>
      <c r="O3791" s="11"/>
      <c r="P3791" s="1"/>
      <c r="Q3791" s="1"/>
      <c r="R3791" s="1"/>
      <c r="S3791" s="1"/>
      <c r="T3791" s="1"/>
      <c r="U3791" s="1"/>
      <c r="V3791" s="9"/>
      <c r="W3791" s="1"/>
      <c r="X3791" s="1"/>
      <c r="Y3791" s="1"/>
      <c r="Z3791" s="1"/>
      <c r="AA3791" s="1"/>
      <c r="AB3791" s="1"/>
      <c r="AC3791" s="65"/>
    </row>
    <row r="3792" spans="2:29" x14ac:dyDescent="0.25">
      <c r="B3792" s="1"/>
      <c r="C3792" s="1"/>
      <c r="D3792" s="1"/>
      <c r="E3792" s="1"/>
      <c r="F3792" s="1"/>
      <c r="G3792" s="1"/>
      <c r="H3792" s="1"/>
      <c r="I3792" s="1"/>
      <c r="J3792" s="9"/>
      <c r="K3792" s="1"/>
      <c r="L3792" s="1"/>
      <c r="M3792" s="1"/>
      <c r="N3792" s="9"/>
      <c r="O3792" s="11"/>
      <c r="P3792" s="1"/>
      <c r="Q3792" s="1"/>
      <c r="R3792" s="1"/>
      <c r="S3792" s="1"/>
      <c r="T3792" s="1"/>
      <c r="U3792" s="1"/>
      <c r="V3792" s="9"/>
      <c r="W3792" s="1"/>
      <c r="X3792" s="1"/>
      <c r="Y3792" s="1"/>
      <c r="Z3792" s="1"/>
      <c r="AA3792" s="1"/>
      <c r="AB3792" s="1"/>
      <c r="AC3792" s="65"/>
    </row>
    <row r="3793" spans="2:29" x14ac:dyDescent="0.25">
      <c r="B3793" s="1"/>
      <c r="C3793" s="1"/>
      <c r="D3793" s="1"/>
      <c r="E3793" s="1"/>
      <c r="F3793" s="1"/>
      <c r="G3793" s="1"/>
      <c r="H3793" s="1"/>
      <c r="I3793" s="1"/>
      <c r="J3793" s="9"/>
      <c r="K3793" s="1"/>
      <c r="L3793" s="1"/>
      <c r="M3793" s="1"/>
      <c r="N3793" s="9"/>
      <c r="O3793" s="11"/>
      <c r="P3793" s="1"/>
      <c r="Q3793" s="1"/>
      <c r="R3793" s="1"/>
      <c r="S3793" s="1"/>
      <c r="T3793" s="1"/>
      <c r="U3793" s="1"/>
      <c r="V3793" s="9"/>
      <c r="W3793" s="1"/>
      <c r="X3793" s="1"/>
      <c r="Y3793" s="1"/>
      <c r="Z3793" s="1"/>
      <c r="AA3793" s="1"/>
      <c r="AB3793" s="1"/>
      <c r="AC3793" s="65"/>
    </row>
    <row r="3794" spans="2:29" x14ac:dyDescent="0.25">
      <c r="B3794" s="1"/>
      <c r="C3794" s="1"/>
      <c r="D3794" s="1"/>
      <c r="E3794" s="1"/>
      <c r="F3794" s="1"/>
      <c r="G3794" s="1"/>
      <c r="H3794" s="1"/>
      <c r="I3794" s="1"/>
      <c r="J3794" s="9"/>
      <c r="K3794" s="1"/>
      <c r="L3794" s="1"/>
      <c r="M3794" s="1"/>
      <c r="N3794" s="9"/>
      <c r="O3794" s="11"/>
      <c r="P3794" s="1"/>
      <c r="Q3794" s="1"/>
      <c r="R3794" s="1"/>
      <c r="S3794" s="1"/>
      <c r="T3794" s="1"/>
      <c r="U3794" s="1"/>
      <c r="V3794" s="9"/>
      <c r="W3794" s="1"/>
      <c r="X3794" s="1"/>
      <c r="Y3794" s="1"/>
      <c r="Z3794" s="1"/>
      <c r="AA3794" s="1"/>
      <c r="AB3794" s="1"/>
      <c r="AC3794" s="65"/>
    </row>
    <row r="3795" spans="2:29" x14ac:dyDescent="0.25">
      <c r="B3795" s="1"/>
      <c r="C3795" s="1"/>
      <c r="D3795" s="1"/>
      <c r="E3795" s="1"/>
      <c r="F3795" s="1"/>
      <c r="G3795" s="1"/>
      <c r="H3795" s="1"/>
      <c r="I3795" s="1"/>
      <c r="J3795" s="9"/>
      <c r="K3795" s="1"/>
      <c r="L3795" s="1"/>
      <c r="M3795" s="1"/>
      <c r="N3795" s="9"/>
      <c r="O3795" s="11"/>
      <c r="P3795" s="1"/>
      <c r="Q3795" s="1"/>
      <c r="R3795" s="1"/>
      <c r="S3795" s="1"/>
      <c r="T3795" s="1"/>
      <c r="U3795" s="1"/>
      <c r="V3795" s="9"/>
      <c r="W3795" s="1"/>
      <c r="X3795" s="1"/>
      <c r="Y3795" s="1"/>
      <c r="Z3795" s="1"/>
      <c r="AA3795" s="1"/>
      <c r="AB3795" s="1"/>
      <c r="AC3795" s="65"/>
    </row>
    <row r="3796" spans="2:29" x14ac:dyDescent="0.25">
      <c r="B3796" s="1"/>
      <c r="C3796" s="1"/>
      <c r="D3796" s="1"/>
      <c r="E3796" s="1"/>
      <c r="F3796" s="1"/>
      <c r="G3796" s="1"/>
      <c r="H3796" s="1"/>
      <c r="I3796" s="1"/>
      <c r="J3796" s="9"/>
      <c r="K3796" s="1"/>
      <c r="L3796" s="1"/>
      <c r="M3796" s="1"/>
      <c r="N3796" s="9"/>
      <c r="O3796" s="11"/>
      <c r="P3796" s="1"/>
      <c r="Q3796" s="1"/>
      <c r="R3796" s="1"/>
      <c r="S3796" s="1"/>
      <c r="T3796" s="1"/>
      <c r="U3796" s="1"/>
      <c r="V3796" s="9"/>
      <c r="W3796" s="1"/>
      <c r="X3796" s="1"/>
      <c r="Y3796" s="1"/>
      <c r="Z3796" s="1"/>
      <c r="AA3796" s="1"/>
      <c r="AB3796" s="1"/>
      <c r="AC3796" s="65"/>
    </row>
    <row r="3797" spans="2:29" x14ac:dyDescent="0.25">
      <c r="B3797" s="1"/>
      <c r="C3797" s="1"/>
      <c r="D3797" s="1"/>
      <c r="E3797" s="1"/>
      <c r="F3797" s="1"/>
      <c r="G3797" s="1"/>
      <c r="H3797" s="1"/>
      <c r="I3797" s="1"/>
      <c r="J3797" s="9"/>
      <c r="K3797" s="1"/>
      <c r="L3797" s="1"/>
      <c r="M3797" s="1"/>
      <c r="N3797" s="9"/>
      <c r="O3797" s="11"/>
      <c r="P3797" s="1"/>
      <c r="Q3797" s="1"/>
      <c r="R3797" s="1"/>
      <c r="S3797" s="1"/>
      <c r="T3797" s="1"/>
      <c r="U3797" s="1"/>
      <c r="V3797" s="9"/>
      <c r="W3797" s="1"/>
      <c r="X3797" s="1"/>
      <c r="Y3797" s="1"/>
      <c r="Z3797" s="1"/>
      <c r="AA3797" s="1"/>
      <c r="AB3797" s="1"/>
      <c r="AC3797" s="65"/>
    </row>
    <row r="3798" spans="2:29" x14ac:dyDescent="0.25">
      <c r="B3798" s="1"/>
      <c r="C3798" s="1"/>
      <c r="D3798" s="1"/>
      <c r="E3798" s="1"/>
      <c r="F3798" s="1"/>
      <c r="G3798" s="1"/>
      <c r="H3798" s="1"/>
      <c r="I3798" s="1"/>
      <c r="J3798" s="9"/>
      <c r="K3798" s="1"/>
      <c r="L3798" s="1"/>
      <c r="M3798" s="1"/>
      <c r="N3798" s="9"/>
      <c r="O3798" s="11"/>
      <c r="P3798" s="1"/>
      <c r="Q3798" s="1"/>
      <c r="R3798" s="1"/>
      <c r="S3798" s="1"/>
      <c r="T3798" s="1"/>
      <c r="U3798" s="1"/>
      <c r="V3798" s="9"/>
      <c r="W3798" s="1"/>
      <c r="X3798" s="1"/>
      <c r="Y3798" s="1"/>
      <c r="Z3798" s="1"/>
      <c r="AA3798" s="1"/>
      <c r="AB3798" s="1"/>
      <c r="AC3798" s="65"/>
    </row>
    <row r="3799" spans="2:29" x14ac:dyDescent="0.25">
      <c r="B3799" s="1"/>
      <c r="C3799" s="1"/>
      <c r="D3799" s="1"/>
      <c r="E3799" s="1"/>
      <c r="F3799" s="1"/>
      <c r="G3799" s="1"/>
      <c r="H3799" s="1"/>
      <c r="I3799" s="1"/>
      <c r="J3799" s="9"/>
      <c r="K3799" s="1"/>
      <c r="L3799" s="1"/>
      <c r="M3799" s="1"/>
      <c r="N3799" s="9"/>
      <c r="O3799" s="11"/>
      <c r="P3799" s="1"/>
      <c r="Q3799" s="1"/>
      <c r="R3799" s="1"/>
      <c r="S3799" s="1"/>
      <c r="T3799" s="1"/>
      <c r="U3799" s="1"/>
      <c r="V3799" s="9"/>
      <c r="W3799" s="1"/>
      <c r="X3799" s="1"/>
      <c r="Y3799" s="1"/>
      <c r="Z3799" s="1"/>
      <c r="AA3799" s="1"/>
      <c r="AB3799" s="1"/>
      <c r="AC3799" s="65"/>
    </row>
    <row r="3800" spans="2:29" x14ac:dyDescent="0.25">
      <c r="B3800" s="1"/>
      <c r="C3800" s="1"/>
      <c r="D3800" s="1"/>
      <c r="E3800" s="1"/>
      <c r="F3800" s="1"/>
      <c r="G3800" s="1"/>
      <c r="H3800" s="1"/>
      <c r="I3800" s="1"/>
      <c r="J3800" s="9"/>
      <c r="K3800" s="1"/>
      <c r="L3800" s="1"/>
      <c r="M3800" s="1"/>
      <c r="N3800" s="9"/>
      <c r="O3800" s="11"/>
      <c r="P3800" s="1"/>
      <c r="Q3800" s="1"/>
      <c r="R3800" s="1"/>
      <c r="S3800" s="1"/>
      <c r="T3800" s="1"/>
      <c r="U3800" s="1"/>
      <c r="V3800" s="9"/>
      <c r="W3800" s="1"/>
      <c r="X3800" s="1"/>
      <c r="Y3800" s="1"/>
      <c r="Z3800" s="1"/>
      <c r="AA3800" s="1"/>
      <c r="AB3800" s="1"/>
      <c r="AC3800" s="65"/>
    </row>
    <row r="3801" spans="2:29" x14ac:dyDescent="0.25">
      <c r="B3801" s="1"/>
      <c r="C3801" s="1"/>
      <c r="D3801" s="1"/>
      <c r="E3801" s="1"/>
      <c r="F3801" s="1"/>
      <c r="G3801" s="1"/>
      <c r="H3801" s="1"/>
      <c r="I3801" s="1"/>
      <c r="J3801" s="9"/>
      <c r="K3801" s="1"/>
      <c r="L3801" s="1"/>
      <c r="M3801" s="1"/>
      <c r="N3801" s="9"/>
      <c r="O3801" s="11"/>
      <c r="P3801" s="1"/>
      <c r="Q3801" s="1"/>
      <c r="R3801" s="1"/>
      <c r="S3801" s="1"/>
      <c r="T3801" s="1"/>
      <c r="U3801" s="1"/>
      <c r="V3801" s="9"/>
      <c r="W3801" s="1"/>
      <c r="X3801" s="1"/>
      <c r="Y3801" s="1"/>
      <c r="Z3801" s="1"/>
      <c r="AA3801" s="1"/>
      <c r="AB3801" s="1"/>
      <c r="AC3801" s="65"/>
    </row>
    <row r="3802" spans="2:29" x14ac:dyDescent="0.25">
      <c r="B3802" s="1"/>
      <c r="C3802" s="1"/>
      <c r="D3802" s="1"/>
      <c r="E3802" s="1"/>
      <c r="F3802" s="1"/>
      <c r="G3802" s="1"/>
      <c r="H3802" s="1"/>
      <c r="I3802" s="1"/>
      <c r="J3802" s="9"/>
      <c r="K3802" s="1"/>
      <c r="L3802" s="1"/>
      <c r="M3802" s="1"/>
      <c r="N3802" s="9"/>
      <c r="O3802" s="11"/>
      <c r="P3802" s="1"/>
      <c r="Q3802" s="1"/>
      <c r="R3802" s="1"/>
      <c r="S3802" s="1"/>
      <c r="T3802" s="1"/>
      <c r="U3802" s="1"/>
      <c r="V3802" s="9"/>
      <c r="W3802" s="1"/>
      <c r="X3802" s="1"/>
      <c r="Y3802" s="1"/>
      <c r="Z3802" s="1"/>
      <c r="AA3802" s="1"/>
      <c r="AB3802" s="1"/>
      <c r="AC3802" s="65"/>
    </row>
    <row r="3803" spans="2:29" x14ac:dyDescent="0.25">
      <c r="B3803" s="1"/>
      <c r="C3803" s="1"/>
      <c r="D3803" s="1"/>
      <c r="E3803" s="1"/>
      <c r="F3803" s="1"/>
      <c r="G3803" s="1"/>
      <c r="H3803" s="1"/>
      <c r="I3803" s="1"/>
      <c r="J3803" s="9"/>
      <c r="K3803" s="1"/>
      <c r="L3803" s="1"/>
      <c r="M3803" s="1"/>
      <c r="N3803" s="9"/>
      <c r="O3803" s="11"/>
      <c r="P3803" s="1"/>
      <c r="Q3803" s="1"/>
      <c r="R3803" s="1"/>
      <c r="S3803" s="1"/>
      <c r="T3803" s="1"/>
      <c r="U3803" s="1"/>
      <c r="V3803" s="9"/>
      <c r="W3803" s="1"/>
      <c r="X3803" s="1"/>
      <c r="Y3803" s="1"/>
      <c r="Z3803" s="1"/>
      <c r="AA3803" s="1"/>
      <c r="AB3803" s="1"/>
      <c r="AC3803" s="65"/>
    </row>
    <row r="3804" spans="2:29" x14ac:dyDescent="0.25">
      <c r="B3804" s="1"/>
      <c r="C3804" s="1"/>
      <c r="D3804" s="1"/>
      <c r="E3804" s="1"/>
      <c r="F3804" s="1"/>
      <c r="G3804" s="1"/>
      <c r="H3804" s="1"/>
      <c r="I3804" s="1"/>
      <c r="J3804" s="9"/>
      <c r="K3804" s="1"/>
      <c r="L3804" s="1"/>
      <c r="M3804" s="1"/>
      <c r="N3804" s="9"/>
      <c r="O3804" s="11"/>
      <c r="P3804" s="1"/>
      <c r="Q3804" s="1"/>
      <c r="R3804" s="1"/>
      <c r="S3804" s="1"/>
      <c r="T3804" s="1"/>
      <c r="U3804" s="1"/>
      <c r="V3804" s="9"/>
      <c r="W3804" s="1"/>
      <c r="X3804" s="1"/>
      <c r="Y3804" s="1"/>
      <c r="Z3804" s="1"/>
      <c r="AA3804" s="1"/>
      <c r="AB3804" s="1"/>
      <c r="AC3804" s="65"/>
    </row>
    <row r="3805" spans="2:29" x14ac:dyDescent="0.25">
      <c r="B3805" s="1"/>
      <c r="C3805" s="1"/>
      <c r="D3805" s="1"/>
      <c r="E3805" s="1"/>
      <c r="F3805" s="1"/>
      <c r="G3805" s="1"/>
      <c r="H3805" s="1"/>
      <c r="I3805" s="1"/>
      <c r="J3805" s="9"/>
      <c r="K3805" s="1"/>
      <c r="L3805" s="1"/>
      <c r="M3805" s="1"/>
      <c r="N3805" s="9"/>
      <c r="O3805" s="11"/>
      <c r="P3805" s="1"/>
      <c r="Q3805" s="1"/>
      <c r="R3805" s="1"/>
      <c r="S3805" s="1"/>
      <c r="T3805" s="1"/>
      <c r="U3805" s="1"/>
      <c r="V3805" s="9"/>
      <c r="W3805" s="1"/>
      <c r="X3805" s="1"/>
      <c r="Y3805" s="1"/>
      <c r="Z3805" s="1"/>
      <c r="AA3805" s="1"/>
      <c r="AB3805" s="1"/>
      <c r="AC3805" s="65"/>
    </row>
    <row r="3806" spans="2:29" x14ac:dyDescent="0.25">
      <c r="B3806" s="1"/>
      <c r="C3806" s="1"/>
      <c r="D3806" s="1"/>
      <c r="E3806" s="1"/>
      <c r="F3806" s="1"/>
      <c r="G3806" s="1"/>
      <c r="H3806" s="1"/>
      <c r="I3806" s="1"/>
      <c r="J3806" s="9"/>
      <c r="K3806" s="1"/>
      <c r="L3806" s="1"/>
      <c r="M3806" s="1"/>
      <c r="N3806" s="9"/>
      <c r="O3806" s="11"/>
      <c r="P3806" s="1"/>
      <c r="Q3806" s="1"/>
      <c r="R3806" s="1"/>
      <c r="S3806" s="1"/>
      <c r="T3806" s="1"/>
      <c r="U3806" s="1"/>
      <c r="V3806" s="9"/>
      <c r="W3806" s="1"/>
      <c r="X3806" s="1"/>
      <c r="Y3806" s="1"/>
      <c r="Z3806" s="1"/>
      <c r="AA3806" s="1"/>
      <c r="AB3806" s="1"/>
      <c r="AC3806" s="65"/>
    </row>
    <row r="3807" spans="2:29" x14ac:dyDescent="0.25">
      <c r="B3807" s="1"/>
      <c r="C3807" s="1"/>
      <c r="D3807" s="1"/>
      <c r="E3807" s="1"/>
      <c r="F3807" s="1"/>
      <c r="G3807" s="1"/>
      <c r="H3807" s="1"/>
      <c r="I3807" s="1"/>
      <c r="J3807" s="9"/>
      <c r="K3807" s="1"/>
      <c r="L3807" s="1"/>
      <c r="M3807" s="1"/>
      <c r="N3807" s="9"/>
      <c r="O3807" s="11"/>
      <c r="P3807" s="1"/>
      <c r="Q3807" s="1"/>
      <c r="R3807" s="1"/>
      <c r="S3807" s="1"/>
      <c r="T3807" s="1"/>
      <c r="U3807" s="1"/>
      <c r="V3807" s="9"/>
      <c r="W3807" s="1"/>
      <c r="X3807" s="1"/>
      <c r="Y3807" s="1"/>
      <c r="Z3807" s="1"/>
      <c r="AA3807" s="1"/>
      <c r="AB3807" s="1"/>
      <c r="AC3807" s="65"/>
    </row>
    <row r="3808" spans="2:29" x14ac:dyDescent="0.25">
      <c r="B3808" s="1"/>
      <c r="C3808" s="1"/>
      <c r="D3808" s="1"/>
      <c r="E3808" s="1"/>
      <c r="F3808" s="1"/>
      <c r="G3808" s="1"/>
      <c r="H3808" s="1"/>
      <c r="I3808" s="1"/>
      <c r="J3808" s="9"/>
      <c r="K3808" s="1"/>
      <c r="L3808" s="1"/>
      <c r="M3808" s="1"/>
      <c r="N3808" s="9"/>
      <c r="O3808" s="11"/>
      <c r="P3808" s="1"/>
      <c r="Q3808" s="1"/>
      <c r="R3808" s="1"/>
      <c r="S3808" s="1"/>
      <c r="T3808" s="1"/>
      <c r="U3808" s="1"/>
      <c r="V3808" s="9"/>
      <c r="W3808" s="1"/>
      <c r="X3808" s="1"/>
      <c r="Y3808" s="1"/>
      <c r="Z3808" s="1"/>
      <c r="AA3808" s="1"/>
      <c r="AB3808" s="1"/>
      <c r="AC3808" s="65"/>
    </row>
    <row r="3809" spans="2:29" x14ac:dyDescent="0.25">
      <c r="B3809" s="1"/>
      <c r="C3809" s="1"/>
      <c r="D3809" s="1"/>
      <c r="E3809" s="1"/>
      <c r="F3809" s="1"/>
      <c r="G3809" s="1"/>
      <c r="H3809" s="1"/>
      <c r="I3809" s="1"/>
      <c r="J3809" s="9"/>
      <c r="K3809" s="1"/>
      <c r="L3809" s="1"/>
      <c r="M3809" s="1"/>
      <c r="N3809" s="9"/>
      <c r="O3809" s="11"/>
      <c r="P3809" s="1"/>
      <c r="Q3809" s="1"/>
      <c r="R3809" s="1"/>
      <c r="S3809" s="1"/>
      <c r="T3809" s="1"/>
      <c r="U3809" s="1"/>
      <c r="V3809" s="9"/>
      <c r="W3809" s="1"/>
      <c r="X3809" s="1"/>
      <c r="Y3809" s="1"/>
      <c r="Z3809" s="1"/>
      <c r="AA3809" s="1"/>
      <c r="AB3809" s="1"/>
      <c r="AC3809" s="65"/>
    </row>
    <row r="3810" spans="2:29" x14ac:dyDescent="0.25">
      <c r="B3810" s="1"/>
      <c r="C3810" s="1"/>
      <c r="D3810" s="1"/>
      <c r="E3810" s="1"/>
      <c r="F3810" s="1"/>
      <c r="G3810" s="1"/>
      <c r="H3810" s="1"/>
      <c r="I3810" s="1"/>
      <c r="J3810" s="9"/>
      <c r="K3810" s="1"/>
      <c r="L3810" s="1"/>
      <c r="M3810" s="1"/>
      <c r="N3810" s="9"/>
      <c r="O3810" s="11"/>
      <c r="P3810" s="1"/>
      <c r="Q3810" s="1"/>
      <c r="R3810" s="1"/>
      <c r="S3810" s="1"/>
      <c r="T3810" s="1"/>
      <c r="U3810" s="1"/>
      <c r="V3810" s="9"/>
      <c r="W3810" s="1"/>
      <c r="X3810" s="1"/>
      <c r="Y3810" s="1"/>
      <c r="Z3810" s="1"/>
      <c r="AA3810" s="1"/>
      <c r="AB3810" s="1"/>
      <c r="AC3810" s="65"/>
    </row>
    <row r="3811" spans="2:29" x14ac:dyDescent="0.25">
      <c r="B3811" s="1"/>
      <c r="C3811" s="1"/>
      <c r="D3811" s="1"/>
      <c r="E3811" s="1"/>
      <c r="F3811" s="1"/>
      <c r="G3811" s="1"/>
      <c r="H3811" s="1"/>
      <c r="I3811" s="1"/>
      <c r="J3811" s="9"/>
      <c r="K3811" s="1"/>
      <c r="L3811" s="1"/>
      <c r="M3811" s="1"/>
      <c r="N3811" s="9"/>
      <c r="O3811" s="11"/>
      <c r="P3811" s="1"/>
      <c r="Q3811" s="1"/>
      <c r="R3811" s="1"/>
      <c r="S3811" s="1"/>
      <c r="T3811" s="1"/>
      <c r="U3811" s="1"/>
      <c r="V3811" s="9"/>
      <c r="W3811" s="1"/>
      <c r="X3811" s="1"/>
      <c r="Y3811" s="1"/>
      <c r="Z3811" s="1"/>
      <c r="AA3811" s="1"/>
      <c r="AB3811" s="1"/>
      <c r="AC3811" s="65"/>
    </row>
    <row r="3812" spans="2:29" x14ac:dyDescent="0.25">
      <c r="B3812" s="1"/>
      <c r="C3812" s="1"/>
      <c r="D3812" s="1"/>
      <c r="E3812" s="1"/>
      <c r="F3812" s="1"/>
      <c r="G3812" s="1"/>
      <c r="H3812" s="1"/>
      <c r="I3812" s="1"/>
      <c r="J3812" s="9"/>
      <c r="K3812" s="1"/>
      <c r="L3812" s="1"/>
      <c r="M3812" s="1"/>
      <c r="N3812" s="9"/>
      <c r="O3812" s="11"/>
      <c r="P3812" s="1"/>
      <c r="Q3812" s="1"/>
      <c r="R3812" s="1"/>
      <c r="S3812" s="1"/>
      <c r="T3812" s="1"/>
      <c r="U3812" s="1"/>
      <c r="V3812" s="9"/>
      <c r="W3812" s="1"/>
      <c r="X3812" s="1"/>
      <c r="Y3812" s="1"/>
      <c r="Z3812" s="1"/>
      <c r="AA3812" s="1"/>
      <c r="AB3812" s="1"/>
      <c r="AC3812" s="65"/>
    </row>
    <row r="3813" spans="2:29" x14ac:dyDescent="0.25">
      <c r="B3813" s="1"/>
      <c r="C3813" s="1"/>
      <c r="D3813" s="1"/>
      <c r="E3813" s="1"/>
      <c r="F3813" s="1"/>
      <c r="G3813" s="1"/>
      <c r="H3813" s="1"/>
      <c r="I3813" s="1"/>
      <c r="J3813" s="9"/>
      <c r="K3813" s="1"/>
      <c r="L3813" s="1"/>
      <c r="M3813" s="1"/>
      <c r="N3813" s="9"/>
      <c r="O3813" s="11"/>
      <c r="P3813" s="1"/>
      <c r="Q3813" s="1"/>
      <c r="R3813" s="1"/>
      <c r="S3813" s="1"/>
      <c r="T3813" s="1"/>
      <c r="U3813" s="1"/>
      <c r="V3813" s="9"/>
      <c r="W3813" s="1"/>
      <c r="X3813" s="1"/>
      <c r="Y3813" s="1"/>
      <c r="Z3813" s="1"/>
      <c r="AA3813" s="1"/>
      <c r="AB3813" s="1"/>
      <c r="AC3813" s="65"/>
    </row>
    <row r="3814" spans="2:29" x14ac:dyDescent="0.25">
      <c r="B3814" s="1"/>
      <c r="C3814" s="1"/>
      <c r="D3814" s="1"/>
      <c r="E3814" s="1"/>
      <c r="F3814" s="1"/>
      <c r="G3814" s="1"/>
      <c r="H3814" s="1"/>
      <c r="I3814" s="1"/>
      <c r="J3814" s="9"/>
      <c r="K3814" s="1"/>
      <c r="L3814" s="1"/>
      <c r="M3814" s="1"/>
      <c r="N3814" s="9"/>
      <c r="O3814" s="11"/>
      <c r="P3814" s="1"/>
      <c r="Q3814" s="1"/>
      <c r="R3814" s="1"/>
      <c r="S3814" s="1"/>
      <c r="T3814" s="1"/>
      <c r="U3814" s="1"/>
      <c r="V3814" s="9"/>
      <c r="W3814" s="1"/>
      <c r="X3814" s="1"/>
      <c r="Y3814" s="1"/>
      <c r="Z3814" s="1"/>
      <c r="AA3814" s="1"/>
      <c r="AB3814" s="1"/>
      <c r="AC3814" s="65"/>
    </row>
    <row r="3815" spans="2:29" x14ac:dyDescent="0.25">
      <c r="B3815" s="1"/>
      <c r="C3815" s="1"/>
      <c r="D3815" s="1"/>
      <c r="E3815" s="1"/>
      <c r="F3815" s="1"/>
      <c r="G3815" s="1"/>
      <c r="H3815" s="1"/>
      <c r="I3815" s="1"/>
      <c r="J3815" s="9"/>
      <c r="K3815" s="1"/>
      <c r="L3815" s="1"/>
      <c r="M3815" s="1"/>
      <c r="N3815" s="9"/>
      <c r="O3815" s="11"/>
      <c r="P3815" s="1"/>
      <c r="Q3815" s="1"/>
      <c r="R3815" s="1"/>
      <c r="S3815" s="1"/>
      <c r="T3815" s="1"/>
      <c r="U3815" s="1"/>
      <c r="V3815" s="9"/>
      <c r="W3815" s="1"/>
      <c r="X3815" s="1"/>
      <c r="Y3815" s="1"/>
      <c r="Z3815" s="1"/>
      <c r="AA3815" s="1"/>
      <c r="AB3815" s="1"/>
      <c r="AC3815" s="65"/>
    </row>
    <row r="3816" spans="2:29" x14ac:dyDescent="0.25">
      <c r="B3816" s="1"/>
      <c r="C3816" s="1"/>
      <c r="D3816" s="1"/>
      <c r="E3816" s="1"/>
      <c r="F3816" s="1"/>
      <c r="G3816" s="1"/>
      <c r="H3816" s="1"/>
      <c r="I3816" s="1"/>
      <c r="J3816" s="9"/>
      <c r="K3816" s="1"/>
      <c r="L3816" s="1"/>
      <c r="M3816" s="1"/>
      <c r="N3816" s="9"/>
      <c r="O3816" s="11"/>
      <c r="P3816" s="1"/>
      <c r="Q3816" s="1"/>
      <c r="R3816" s="1"/>
      <c r="S3816" s="1"/>
      <c r="T3816" s="1"/>
      <c r="U3816" s="1"/>
      <c r="V3816" s="9"/>
      <c r="W3816" s="1"/>
      <c r="X3816" s="1"/>
      <c r="Y3816" s="1"/>
      <c r="Z3816" s="1"/>
      <c r="AA3816" s="1"/>
      <c r="AB3816" s="1"/>
      <c r="AC3816" s="65"/>
    </row>
    <row r="3817" spans="2:29" x14ac:dyDescent="0.25">
      <c r="B3817" s="1"/>
      <c r="C3817" s="1"/>
      <c r="D3817" s="1"/>
      <c r="E3817" s="1"/>
      <c r="F3817" s="1"/>
      <c r="G3817" s="1"/>
      <c r="H3817" s="1"/>
      <c r="I3817" s="1"/>
      <c r="J3817" s="9"/>
      <c r="K3817" s="1"/>
      <c r="L3817" s="1"/>
      <c r="M3817" s="1"/>
      <c r="N3817" s="9"/>
      <c r="O3817" s="11"/>
      <c r="P3817" s="1"/>
      <c r="Q3817" s="1"/>
      <c r="R3817" s="1"/>
      <c r="S3817" s="1"/>
      <c r="T3817" s="1"/>
      <c r="U3817" s="1"/>
      <c r="V3817" s="9"/>
      <c r="W3817" s="1"/>
      <c r="X3817" s="1"/>
      <c r="Y3817" s="1"/>
      <c r="Z3817" s="1"/>
      <c r="AA3817" s="1"/>
      <c r="AB3817" s="1"/>
      <c r="AC3817" s="65"/>
    </row>
    <row r="3818" spans="2:29" x14ac:dyDescent="0.25">
      <c r="B3818" s="1"/>
      <c r="C3818" s="1"/>
      <c r="D3818" s="1"/>
      <c r="E3818" s="1"/>
      <c r="F3818" s="1"/>
      <c r="G3818" s="1"/>
      <c r="H3818" s="1"/>
      <c r="I3818" s="1"/>
      <c r="J3818" s="9"/>
      <c r="K3818" s="1"/>
      <c r="L3818" s="1"/>
      <c r="M3818" s="1"/>
      <c r="N3818" s="9"/>
      <c r="O3818" s="11"/>
      <c r="P3818" s="1"/>
      <c r="Q3818" s="1"/>
      <c r="R3818" s="1"/>
      <c r="S3818" s="1"/>
      <c r="T3818" s="1"/>
      <c r="U3818" s="1"/>
      <c r="V3818" s="9"/>
      <c r="W3818" s="1"/>
      <c r="X3818" s="1"/>
      <c r="Y3818" s="1"/>
      <c r="Z3818" s="1"/>
      <c r="AA3818" s="1"/>
      <c r="AB3818" s="1"/>
      <c r="AC3818" s="65"/>
    </row>
    <row r="3819" spans="2:29" x14ac:dyDescent="0.25">
      <c r="B3819" s="1"/>
      <c r="C3819" s="1"/>
      <c r="D3819" s="1"/>
      <c r="E3819" s="1"/>
      <c r="F3819" s="1"/>
      <c r="G3819" s="1"/>
      <c r="H3819" s="1"/>
      <c r="I3819" s="1"/>
      <c r="J3819" s="9"/>
      <c r="K3819" s="1"/>
      <c r="L3819" s="1"/>
      <c r="M3819" s="1"/>
      <c r="N3819" s="9"/>
      <c r="O3819" s="11"/>
      <c r="P3819" s="1"/>
      <c r="Q3819" s="1"/>
      <c r="R3819" s="1"/>
      <c r="S3819" s="1"/>
      <c r="T3819" s="1"/>
      <c r="U3819" s="1"/>
      <c r="V3819" s="9"/>
      <c r="W3819" s="1"/>
      <c r="X3819" s="1"/>
      <c r="Y3819" s="1"/>
      <c r="Z3819" s="1"/>
      <c r="AA3819" s="1"/>
      <c r="AB3819" s="1"/>
      <c r="AC3819" s="65"/>
    </row>
    <row r="3820" spans="2:29" x14ac:dyDescent="0.25">
      <c r="B3820" s="1"/>
      <c r="C3820" s="1"/>
      <c r="D3820" s="1"/>
      <c r="E3820" s="1"/>
      <c r="F3820" s="1"/>
      <c r="G3820" s="1"/>
      <c r="H3820" s="1"/>
      <c r="I3820" s="1"/>
      <c r="J3820" s="9"/>
      <c r="K3820" s="1"/>
      <c r="L3820" s="1"/>
      <c r="M3820" s="1"/>
      <c r="N3820" s="9"/>
      <c r="O3820" s="11"/>
      <c r="P3820" s="1"/>
      <c r="Q3820" s="1"/>
      <c r="R3820" s="1"/>
      <c r="S3820" s="1"/>
      <c r="T3820" s="1"/>
      <c r="U3820" s="1"/>
      <c r="V3820" s="9"/>
      <c r="W3820" s="1"/>
      <c r="X3820" s="1"/>
      <c r="Y3820" s="1"/>
      <c r="Z3820" s="1"/>
      <c r="AA3820" s="1"/>
      <c r="AB3820" s="1"/>
      <c r="AC3820" s="65"/>
    </row>
    <row r="3821" spans="2:29" x14ac:dyDescent="0.25">
      <c r="B3821" s="1"/>
      <c r="C3821" s="1"/>
      <c r="D3821" s="1"/>
      <c r="E3821" s="1"/>
      <c r="F3821" s="1"/>
      <c r="G3821" s="1"/>
      <c r="H3821" s="1"/>
      <c r="I3821" s="1"/>
      <c r="J3821" s="9"/>
      <c r="K3821" s="1"/>
      <c r="L3821" s="1"/>
      <c r="M3821" s="1"/>
      <c r="N3821" s="9"/>
      <c r="O3821" s="11"/>
      <c r="P3821" s="1"/>
      <c r="Q3821" s="1"/>
      <c r="R3821" s="1"/>
      <c r="S3821" s="1"/>
      <c r="T3821" s="1"/>
      <c r="U3821" s="1"/>
      <c r="V3821" s="9"/>
      <c r="W3821" s="1"/>
      <c r="X3821" s="1"/>
      <c r="Y3821" s="1"/>
      <c r="Z3821" s="1"/>
      <c r="AA3821" s="1"/>
      <c r="AB3821" s="1"/>
      <c r="AC3821" s="65"/>
    </row>
    <row r="3822" spans="2:29" x14ac:dyDescent="0.25">
      <c r="B3822" s="1"/>
      <c r="C3822" s="1"/>
      <c r="D3822" s="1"/>
      <c r="E3822" s="1"/>
      <c r="F3822" s="1"/>
      <c r="G3822" s="1"/>
      <c r="H3822" s="1"/>
      <c r="I3822" s="1"/>
      <c r="J3822" s="9"/>
      <c r="K3822" s="1"/>
      <c r="L3822" s="1"/>
      <c r="M3822" s="1"/>
      <c r="N3822" s="9"/>
      <c r="O3822" s="11"/>
      <c r="P3822" s="1"/>
      <c r="Q3822" s="1"/>
      <c r="R3822" s="1"/>
      <c r="S3822" s="1"/>
      <c r="T3822" s="1"/>
      <c r="U3822" s="1"/>
      <c r="V3822" s="9"/>
      <c r="W3822" s="1"/>
      <c r="X3822" s="1"/>
      <c r="Y3822" s="1"/>
      <c r="Z3822" s="1"/>
      <c r="AA3822" s="1"/>
      <c r="AB3822" s="1"/>
      <c r="AC3822" s="65"/>
    </row>
    <row r="3823" spans="2:29" x14ac:dyDescent="0.25">
      <c r="B3823" s="1"/>
      <c r="C3823" s="1"/>
      <c r="D3823" s="1"/>
      <c r="E3823" s="1"/>
      <c r="F3823" s="1"/>
      <c r="G3823" s="1"/>
      <c r="H3823" s="1"/>
      <c r="I3823" s="1"/>
      <c r="J3823" s="9"/>
      <c r="K3823" s="1"/>
      <c r="L3823" s="1"/>
      <c r="M3823" s="1"/>
      <c r="N3823" s="9"/>
      <c r="O3823" s="11"/>
      <c r="P3823" s="1"/>
      <c r="Q3823" s="1"/>
      <c r="R3823" s="1"/>
      <c r="S3823" s="1"/>
      <c r="T3823" s="1"/>
      <c r="U3823" s="1"/>
      <c r="V3823" s="9"/>
      <c r="W3823" s="1"/>
      <c r="X3823" s="1"/>
      <c r="Y3823" s="1"/>
      <c r="Z3823" s="1"/>
      <c r="AA3823" s="1"/>
      <c r="AB3823" s="1"/>
      <c r="AC3823" s="65"/>
    </row>
    <row r="3824" spans="2:29" x14ac:dyDescent="0.25">
      <c r="B3824" s="1"/>
      <c r="C3824" s="1"/>
      <c r="D3824" s="1"/>
      <c r="E3824" s="1"/>
      <c r="F3824" s="1"/>
      <c r="G3824" s="1"/>
      <c r="H3824" s="1"/>
      <c r="I3824" s="1"/>
      <c r="J3824" s="9"/>
      <c r="K3824" s="1"/>
      <c r="L3824" s="1"/>
      <c r="M3824" s="1"/>
      <c r="N3824" s="9"/>
      <c r="O3824" s="11"/>
      <c r="P3824" s="1"/>
      <c r="Q3824" s="1"/>
      <c r="R3824" s="1"/>
      <c r="S3824" s="1"/>
      <c r="T3824" s="1"/>
      <c r="U3824" s="1"/>
      <c r="V3824" s="9"/>
      <c r="W3824" s="1"/>
      <c r="X3824" s="1"/>
      <c r="Y3824" s="1"/>
      <c r="Z3824" s="1"/>
      <c r="AA3824" s="1"/>
      <c r="AB3824" s="1"/>
      <c r="AC3824" s="65"/>
    </row>
    <row r="3825" spans="2:29" x14ac:dyDescent="0.25">
      <c r="B3825" s="1"/>
      <c r="C3825" s="1"/>
      <c r="D3825" s="1"/>
      <c r="E3825" s="1"/>
      <c r="F3825" s="1"/>
      <c r="G3825" s="1"/>
      <c r="H3825" s="1"/>
      <c r="I3825" s="1"/>
      <c r="J3825" s="9"/>
      <c r="K3825" s="1"/>
      <c r="L3825" s="1"/>
      <c r="M3825" s="1"/>
      <c r="N3825" s="9"/>
      <c r="O3825" s="11"/>
      <c r="P3825" s="1"/>
      <c r="Q3825" s="1"/>
      <c r="R3825" s="1"/>
      <c r="S3825" s="1"/>
      <c r="T3825" s="1"/>
      <c r="U3825" s="1"/>
      <c r="V3825" s="9"/>
      <c r="W3825" s="1"/>
      <c r="X3825" s="1"/>
      <c r="Y3825" s="1"/>
      <c r="Z3825" s="1"/>
      <c r="AA3825" s="1"/>
      <c r="AB3825" s="1"/>
      <c r="AC3825" s="65"/>
    </row>
    <row r="3826" spans="2:29" x14ac:dyDescent="0.25">
      <c r="B3826" s="1"/>
      <c r="C3826" s="1"/>
      <c r="D3826" s="1"/>
      <c r="E3826" s="1"/>
      <c r="F3826" s="1"/>
      <c r="G3826" s="1"/>
      <c r="H3826" s="1"/>
      <c r="I3826" s="1"/>
      <c r="J3826" s="9"/>
      <c r="K3826" s="1"/>
      <c r="L3826" s="1"/>
      <c r="M3826" s="1"/>
      <c r="N3826" s="9"/>
      <c r="O3826" s="11"/>
      <c r="P3826" s="1"/>
      <c r="Q3826" s="1"/>
      <c r="R3826" s="1"/>
      <c r="S3826" s="1"/>
      <c r="T3826" s="1"/>
      <c r="U3826" s="1"/>
      <c r="V3826" s="9"/>
      <c r="W3826" s="1"/>
      <c r="X3826" s="1"/>
      <c r="Y3826" s="1"/>
      <c r="Z3826" s="1"/>
      <c r="AA3826" s="1"/>
      <c r="AB3826" s="1"/>
      <c r="AC3826" s="65"/>
    </row>
    <row r="3827" spans="2:29" x14ac:dyDescent="0.25">
      <c r="B3827" s="1"/>
      <c r="C3827" s="1"/>
      <c r="D3827" s="1"/>
      <c r="E3827" s="1"/>
      <c r="F3827" s="1"/>
      <c r="G3827" s="1"/>
      <c r="H3827" s="1"/>
      <c r="I3827" s="1"/>
      <c r="J3827" s="9"/>
      <c r="K3827" s="1"/>
      <c r="L3827" s="1"/>
      <c r="M3827" s="1"/>
      <c r="N3827" s="9"/>
      <c r="O3827" s="11"/>
      <c r="P3827" s="1"/>
      <c r="Q3827" s="1"/>
      <c r="R3827" s="1"/>
      <c r="S3827" s="1"/>
      <c r="T3827" s="1"/>
      <c r="U3827" s="1"/>
      <c r="V3827" s="9"/>
      <c r="W3827" s="1"/>
      <c r="X3827" s="1"/>
      <c r="Y3827" s="1"/>
      <c r="Z3827" s="1"/>
      <c r="AA3827" s="1"/>
      <c r="AB3827" s="1"/>
      <c r="AC3827" s="65"/>
    </row>
    <row r="3828" spans="2:29" x14ac:dyDescent="0.25">
      <c r="B3828" s="1"/>
      <c r="C3828" s="1"/>
      <c r="D3828" s="1"/>
      <c r="E3828" s="1"/>
      <c r="F3828" s="1"/>
      <c r="G3828" s="1"/>
      <c r="H3828" s="1"/>
      <c r="I3828" s="1"/>
      <c r="J3828" s="9"/>
      <c r="K3828" s="1"/>
      <c r="L3828" s="1"/>
      <c r="M3828" s="1"/>
      <c r="N3828" s="9"/>
      <c r="O3828" s="11"/>
      <c r="P3828" s="1"/>
      <c r="Q3828" s="1"/>
      <c r="R3828" s="1"/>
      <c r="S3828" s="1"/>
      <c r="T3828" s="1"/>
      <c r="U3828" s="1"/>
      <c r="V3828" s="9"/>
      <c r="W3828" s="1"/>
      <c r="X3828" s="1"/>
      <c r="Y3828" s="1"/>
      <c r="Z3828" s="1"/>
      <c r="AA3828" s="1"/>
      <c r="AB3828" s="1"/>
      <c r="AC3828" s="65"/>
    </row>
    <row r="3829" spans="2:29" x14ac:dyDescent="0.25">
      <c r="B3829" s="1"/>
      <c r="C3829" s="1"/>
      <c r="D3829" s="1"/>
      <c r="E3829" s="1"/>
      <c r="F3829" s="1"/>
      <c r="G3829" s="1"/>
      <c r="H3829" s="1"/>
      <c r="I3829" s="1"/>
      <c r="J3829" s="9"/>
      <c r="K3829" s="1"/>
      <c r="L3829" s="1"/>
      <c r="M3829" s="1"/>
      <c r="N3829" s="9"/>
      <c r="O3829" s="11"/>
      <c r="P3829" s="1"/>
      <c r="Q3829" s="1"/>
      <c r="R3829" s="1"/>
      <c r="S3829" s="1"/>
      <c r="T3829" s="1"/>
      <c r="U3829" s="1"/>
      <c r="V3829" s="9"/>
      <c r="W3829" s="1"/>
      <c r="X3829" s="1"/>
      <c r="Y3829" s="1"/>
      <c r="Z3829" s="1"/>
      <c r="AA3829" s="1"/>
      <c r="AB3829" s="1"/>
      <c r="AC3829" s="65"/>
    </row>
    <row r="3830" spans="2:29" x14ac:dyDescent="0.25">
      <c r="B3830" s="1"/>
      <c r="C3830" s="1"/>
      <c r="D3830" s="1"/>
      <c r="E3830" s="1"/>
      <c r="F3830" s="1"/>
      <c r="G3830" s="1"/>
      <c r="H3830" s="1"/>
      <c r="I3830" s="1"/>
      <c r="J3830" s="9"/>
      <c r="K3830" s="1"/>
      <c r="L3830" s="1"/>
      <c r="M3830" s="1"/>
      <c r="N3830" s="9"/>
      <c r="O3830" s="11"/>
      <c r="P3830" s="1"/>
      <c r="Q3830" s="1"/>
      <c r="R3830" s="1"/>
      <c r="S3830" s="1"/>
      <c r="T3830" s="1"/>
      <c r="U3830" s="1"/>
      <c r="V3830" s="9"/>
      <c r="W3830" s="1"/>
      <c r="X3830" s="1"/>
      <c r="Y3830" s="1"/>
      <c r="Z3830" s="1"/>
      <c r="AA3830" s="1"/>
      <c r="AB3830" s="1"/>
      <c r="AC3830" s="65"/>
    </row>
    <row r="3831" spans="2:29" x14ac:dyDescent="0.25">
      <c r="B3831" s="1"/>
      <c r="C3831" s="1"/>
      <c r="D3831" s="1"/>
      <c r="E3831" s="1"/>
      <c r="F3831" s="1"/>
      <c r="G3831" s="1"/>
      <c r="H3831" s="1"/>
      <c r="I3831" s="1"/>
      <c r="J3831" s="9"/>
      <c r="K3831" s="1"/>
      <c r="L3831" s="1"/>
      <c r="M3831" s="1"/>
      <c r="N3831" s="9"/>
      <c r="O3831" s="11"/>
      <c r="P3831" s="1"/>
      <c r="Q3831" s="1"/>
      <c r="R3831" s="1"/>
      <c r="S3831" s="1"/>
      <c r="T3831" s="1"/>
      <c r="U3831" s="1"/>
      <c r="V3831" s="9"/>
      <c r="W3831" s="1"/>
      <c r="X3831" s="1"/>
      <c r="Y3831" s="1"/>
      <c r="Z3831" s="1"/>
      <c r="AA3831" s="1"/>
      <c r="AB3831" s="1"/>
      <c r="AC3831" s="65"/>
    </row>
    <row r="3832" spans="2:29" x14ac:dyDescent="0.25">
      <c r="B3832" s="1"/>
      <c r="C3832" s="1"/>
      <c r="D3832" s="1"/>
      <c r="E3832" s="1"/>
      <c r="F3832" s="1"/>
      <c r="G3832" s="1"/>
      <c r="H3832" s="1"/>
      <c r="I3832" s="1"/>
      <c r="J3832" s="9"/>
      <c r="K3832" s="1"/>
      <c r="L3832" s="1"/>
      <c r="M3832" s="1"/>
      <c r="N3832" s="9"/>
      <c r="O3832" s="11"/>
      <c r="P3832" s="1"/>
      <c r="Q3832" s="1"/>
      <c r="R3832" s="1"/>
      <c r="S3832" s="1"/>
      <c r="T3832" s="1"/>
      <c r="U3832" s="1"/>
      <c r="V3832" s="9"/>
      <c r="W3832" s="1"/>
      <c r="X3832" s="1"/>
      <c r="Y3832" s="1"/>
      <c r="Z3832" s="1"/>
      <c r="AA3832" s="1"/>
      <c r="AB3832" s="1"/>
      <c r="AC3832" s="65"/>
    </row>
    <row r="3833" spans="2:29" x14ac:dyDescent="0.25">
      <c r="B3833" s="1"/>
      <c r="C3833" s="1"/>
      <c r="D3833" s="1"/>
      <c r="E3833" s="1"/>
      <c r="F3833" s="1"/>
      <c r="G3833" s="1"/>
      <c r="H3833" s="1"/>
      <c r="I3833" s="1"/>
      <c r="J3833" s="9"/>
      <c r="K3833" s="1"/>
      <c r="L3833" s="1"/>
      <c r="M3833" s="1"/>
      <c r="N3833" s="9"/>
      <c r="O3833" s="11"/>
      <c r="P3833" s="1"/>
      <c r="Q3833" s="1"/>
      <c r="R3833" s="1"/>
      <c r="S3833" s="1"/>
      <c r="T3833" s="1"/>
      <c r="U3833" s="1"/>
      <c r="V3833" s="9"/>
      <c r="W3833" s="1"/>
      <c r="X3833" s="1"/>
      <c r="Y3833" s="1"/>
      <c r="Z3833" s="1"/>
      <c r="AA3833" s="1"/>
      <c r="AB3833" s="1"/>
      <c r="AC3833" s="65"/>
    </row>
    <row r="3834" spans="2:29" x14ac:dyDescent="0.25">
      <c r="B3834" s="1"/>
      <c r="C3834" s="1"/>
      <c r="D3834" s="1"/>
      <c r="E3834" s="1"/>
      <c r="F3834" s="1"/>
      <c r="G3834" s="1"/>
      <c r="H3834" s="1"/>
      <c r="I3834" s="1"/>
      <c r="J3834" s="9"/>
      <c r="K3834" s="1"/>
      <c r="L3834" s="1"/>
      <c r="M3834" s="1"/>
      <c r="N3834" s="9"/>
      <c r="O3834" s="11"/>
      <c r="P3834" s="1"/>
      <c r="Q3834" s="1"/>
      <c r="R3834" s="1"/>
      <c r="S3834" s="1"/>
      <c r="T3834" s="1"/>
      <c r="U3834" s="1"/>
      <c r="V3834" s="9"/>
      <c r="W3834" s="1"/>
      <c r="X3834" s="1"/>
      <c r="Y3834" s="1"/>
      <c r="Z3834" s="1"/>
      <c r="AA3834" s="1"/>
      <c r="AB3834" s="1"/>
      <c r="AC3834" s="65"/>
    </row>
    <row r="3835" spans="2:29" x14ac:dyDescent="0.25">
      <c r="B3835" s="1"/>
      <c r="C3835" s="1"/>
      <c r="D3835" s="1"/>
      <c r="E3835" s="1"/>
      <c r="F3835" s="1"/>
      <c r="G3835" s="1"/>
      <c r="H3835" s="1"/>
      <c r="I3835" s="1"/>
      <c r="J3835" s="9"/>
      <c r="K3835" s="1"/>
      <c r="L3835" s="1"/>
      <c r="M3835" s="1"/>
      <c r="N3835" s="9"/>
      <c r="O3835" s="11"/>
      <c r="P3835" s="1"/>
      <c r="Q3835" s="1"/>
      <c r="R3835" s="1"/>
      <c r="S3835" s="1"/>
      <c r="T3835" s="1"/>
      <c r="U3835" s="1"/>
      <c r="V3835" s="9"/>
      <c r="W3835" s="1"/>
      <c r="X3835" s="1"/>
      <c r="Y3835" s="1"/>
      <c r="Z3835" s="1"/>
      <c r="AA3835" s="1"/>
      <c r="AB3835" s="1"/>
      <c r="AC3835" s="65"/>
    </row>
    <row r="3836" spans="2:29" x14ac:dyDescent="0.25">
      <c r="B3836" s="1"/>
      <c r="C3836" s="1"/>
      <c r="D3836" s="1"/>
      <c r="E3836" s="1"/>
      <c r="F3836" s="1"/>
      <c r="G3836" s="1"/>
      <c r="H3836" s="1"/>
      <c r="I3836" s="1"/>
      <c r="J3836" s="9"/>
      <c r="K3836" s="1"/>
      <c r="L3836" s="1"/>
      <c r="M3836" s="1"/>
      <c r="N3836" s="9"/>
      <c r="O3836" s="11"/>
      <c r="P3836" s="1"/>
      <c r="Q3836" s="1"/>
      <c r="R3836" s="1"/>
      <c r="S3836" s="1"/>
      <c r="T3836" s="1"/>
      <c r="U3836" s="1"/>
      <c r="V3836" s="9"/>
      <c r="W3836" s="1"/>
      <c r="X3836" s="1"/>
      <c r="Y3836" s="1"/>
      <c r="Z3836" s="1"/>
      <c r="AA3836" s="1"/>
      <c r="AB3836" s="1"/>
      <c r="AC3836" s="65"/>
    </row>
    <row r="3837" spans="2:29" x14ac:dyDescent="0.25">
      <c r="B3837" s="1"/>
      <c r="C3837" s="1"/>
      <c r="D3837" s="1"/>
      <c r="E3837" s="1"/>
      <c r="F3837" s="1"/>
      <c r="G3837" s="1"/>
      <c r="H3837" s="1"/>
      <c r="I3837" s="1"/>
      <c r="J3837" s="9"/>
      <c r="K3837" s="1"/>
      <c r="L3837" s="1"/>
      <c r="M3837" s="1"/>
      <c r="N3837" s="9"/>
      <c r="O3837" s="11"/>
      <c r="P3837" s="1"/>
      <c r="Q3837" s="1"/>
      <c r="R3837" s="1"/>
      <c r="S3837" s="1"/>
      <c r="T3837" s="1"/>
      <c r="U3837" s="1"/>
      <c r="V3837" s="9"/>
      <c r="W3837" s="1"/>
      <c r="X3837" s="1"/>
      <c r="Y3837" s="1"/>
      <c r="Z3837" s="1"/>
      <c r="AA3837" s="1"/>
      <c r="AB3837" s="1"/>
      <c r="AC3837" s="65"/>
    </row>
    <row r="3838" spans="2:29" x14ac:dyDescent="0.25">
      <c r="B3838" s="1"/>
      <c r="C3838" s="1"/>
      <c r="D3838" s="1"/>
      <c r="E3838" s="1"/>
      <c r="F3838" s="1"/>
      <c r="G3838" s="1"/>
      <c r="H3838" s="1"/>
      <c r="I3838" s="1"/>
      <c r="J3838" s="9"/>
      <c r="K3838" s="1"/>
      <c r="L3838" s="1"/>
      <c r="M3838" s="1"/>
      <c r="N3838" s="9"/>
      <c r="O3838" s="11"/>
      <c r="P3838" s="1"/>
      <c r="Q3838" s="1"/>
      <c r="R3838" s="1"/>
      <c r="S3838" s="1"/>
      <c r="T3838" s="1"/>
      <c r="U3838" s="1"/>
      <c r="V3838" s="9"/>
      <c r="W3838" s="1"/>
      <c r="X3838" s="1"/>
      <c r="Y3838" s="1"/>
      <c r="Z3838" s="1"/>
      <c r="AA3838" s="1"/>
      <c r="AB3838" s="1"/>
      <c r="AC3838" s="65"/>
    </row>
    <row r="3839" spans="2:29" x14ac:dyDescent="0.25">
      <c r="B3839" s="1"/>
      <c r="C3839" s="1"/>
      <c r="D3839" s="1"/>
      <c r="E3839" s="1"/>
      <c r="F3839" s="1"/>
      <c r="G3839" s="1"/>
      <c r="H3839" s="1"/>
      <c r="I3839" s="1"/>
      <c r="J3839" s="9"/>
      <c r="K3839" s="1"/>
      <c r="L3839" s="1"/>
      <c r="M3839" s="1"/>
      <c r="N3839" s="9"/>
      <c r="O3839" s="11"/>
      <c r="P3839" s="1"/>
      <c r="Q3839" s="1"/>
      <c r="R3839" s="1"/>
      <c r="S3839" s="1"/>
      <c r="T3839" s="1"/>
      <c r="U3839" s="1"/>
      <c r="V3839" s="9"/>
      <c r="W3839" s="1"/>
      <c r="X3839" s="1"/>
      <c r="Y3839" s="1"/>
      <c r="Z3839" s="1"/>
      <c r="AA3839" s="1"/>
      <c r="AB3839" s="1"/>
      <c r="AC3839" s="65"/>
    </row>
    <row r="3840" spans="2:29" x14ac:dyDescent="0.25">
      <c r="B3840" s="1"/>
      <c r="C3840" s="1"/>
      <c r="D3840" s="1"/>
      <c r="E3840" s="1"/>
      <c r="F3840" s="1"/>
      <c r="G3840" s="1"/>
      <c r="H3840" s="1"/>
      <c r="I3840" s="1"/>
      <c r="J3840" s="9"/>
      <c r="K3840" s="1"/>
      <c r="L3840" s="1"/>
      <c r="M3840" s="1"/>
      <c r="N3840" s="9"/>
      <c r="O3840" s="11"/>
      <c r="P3840" s="1"/>
      <c r="Q3840" s="1"/>
      <c r="R3840" s="1"/>
      <c r="S3840" s="1"/>
      <c r="T3840" s="1"/>
      <c r="U3840" s="1"/>
      <c r="V3840" s="9"/>
      <c r="W3840" s="1"/>
      <c r="X3840" s="1"/>
      <c r="Y3840" s="1"/>
      <c r="Z3840" s="1"/>
      <c r="AA3840" s="1"/>
      <c r="AB3840" s="1"/>
      <c r="AC3840" s="65"/>
    </row>
    <row r="3841" spans="2:29" x14ac:dyDescent="0.25">
      <c r="B3841" s="1"/>
      <c r="C3841" s="1"/>
      <c r="D3841" s="1"/>
      <c r="E3841" s="1"/>
      <c r="F3841" s="1"/>
      <c r="G3841" s="1"/>
      <c r="H3841" s="1"/>
      <c r="I3841" s="1"/>
      <c r="J3841" s="9"/>
      <c r="K3841" s="1"/>
      <c r="L3841" s="1"/>
      <c r="M3841" s="1"/>
      <c r="N3841" s="9"/>
      <c r="O3841" s="11"/>
      <c r="P3841" s="1"/>
      <c r="Q3841" s="1"/>
      <c r="R3841" s="1"/>
      <c r="S3841" s="1"/>
      <c r="T3841" s="1"/>
      <c r="U3841" s="1"/>
      <c r="V3841" s="9"/>
      <c r="W3841" s="1"/>
      <c r="X3841" s="1"/>
      <c r="Y3841" s="1"/>
      <c r="Z3841" s="1"/>
      <c r="AA3841" s="1"/>
      <c r="AB3841" s="1"/>
      <c r="AC3841" s="65"/>
    </row>
    <row r="3842" spans="2:29" x14ac:dyDescent="0.25">
      <c r="B3842" s="1"/>
      <c r="C3842" s="1"/>
      <c r="D3842" s="1"/>
      <c r="E3842" s="1"/>
      <c r="F3842" s="1"/>
      <c r="G3842" s="1"/>
      <c r="H3842" s="1"/>
      <c r="I3842" s="1"/>
      <c r="J3842" s="9"/>
      <c r="K3842" s="1"/>
      <c r="L3842" s="1"/>
      <c r="M3842" s="1"/>
      <c r="N3842" s="9"/>
      <c r="O3842" s="11"/>
      <c r="P3842" s="1"/>
      <c r="Q3842" s="1"/>
      <c r="R3842" s="1"/>
      <c r="S3842" s="1"/>
      <c r="T3842" s="1"/>
      <c r="U3842" s="1"/>
      <c r="V3842" s="9"/>
      <c r="W3842" s="1"/>
      <c r="X3842" s="1"/>
      <c r="Y3842" s="1"/>
      <c r="Z3842" s="1"/>
      <c r="AA3842" s="1"/>
      <c r="AB3842" s="1"/>
      <c r="AC3842" s="65"/>
    </row>
    <row r="3843" spans="2:29" x14ac:dyDescent="0.25">
      <c r="B3843" s="1"/>
      <c r="C3843" s="1"/>
      <c r="D3843" s="1"/>
      <c r="E3843" s="1"/>
      <c r="F3843" s="1"/>
      <c r="G3843" s="1"/>
      <c r="H3843" s="1"/>
      <c r="I3843" s="1"/>
      <c r="J3843" s="9"/>
      <c r="K3843" s="1"/>
      <c r="L3843" s="1"/>
      <c r="M3843" s="1"/>
      <c r="N3843" s="9"/>
      <c r="O3843" s="11"/>
      <c r="P3843" s="1"/>
      <c r="Q3843" s="1"/>
      <c r="R3843" s="1"/>
      <c r="S3843" s="1"/>
      <c r="T3843" s="1"/>
      <c r="U3843" s="1"/>
      <c r="V3843" s="9"/>
      <c r="W3843" s="1"/>
      <c r="X3843" s="1"/>
      <c r="Y3843" s="1"/>
      <c r="Z3843" s="1"/>
      <c r="AA3843" s="1"/>
      <c r="AB3843" s="1"/>
      <c r="AC3843" s="65"/>
    </row>
    <row r="3844" spans="2:29" x14ac:dyDescent="0.25">
      <c r="B3844" s="1"/>
      <c r="C3844" s="1"/>
      <c r="D3844" s="1"/>
      <c r="E3844" s="1"/>
      <c r="F3844" s="1"/>
      <c r="G3844" s="1"/>
      <c r="H3844" s="1"/>
      <c r="I3844" s="1"/>
      <c r="J3844" s="9"/>
      <c r="K3844" s="1"/>
      <c r="L3844" s="1"/>
      <c r="M3844" s="1"/>
      <c r="N3844" s="9"/>
      <c r="O3844" s="11"/>
      <c r="P3844" s="1"/>
      <c r="Q3844" s="1"/>
      <c r="R3844" s="1"/>
      <c r="S3844" s="1"/>
      <c r="T3844" s="1"/>
      <c r="U3844" s="1"/>
      <c r="V3844" s="9"/>
      <c r="W3844" s="1"/>
      <c r="X3844" s="1"/>
      <c r="Y3844" s="1"/>
      <c r="Z3844" s="1"/>
      <c r="AA3844" s="1"/>
      <c r="AB3844" s="1"/>
      <c r="AC3844" s="65"/>
    </row>
    <row r="3845" spans="2:29" x14ac:dyDescent="0.25">
      <c r="B3845" s="1"/>
      <c r="C3845" s="1"/>
      <c r="D3845" s="1"/>
      <c r="E3845" s="1"/>
      <c r="F3845" s="1"/>
      <c r="G3845" s="1"/>
      <c r="H3845" s="1"/>
      <c r="I3845" s="1"/>
      <c r="J3845" s="9"/>
      <c r="K3845" s="1"/>
      <c r="L3845" s="1"/>
      <c r="M3845" s="1"/>
      <c r="N3845" s="9"/>
      <c r="O3845" s="11"/>
      <c r="P3845" s="1"/>
      <c r="Q3845" s="1"/>
      <c r="R3845" s="1"/>
      <c r="S3845" s="1"/>
      <c r="T3845" s="1"/>
      <c r="U3845" s="1"/>
      <c r="V3845" s="9"/>
      <c r="W3845" s="1"/>
      <c r="X3845" s="1"/>
      <c r="Y3845" s="1"/>
      <c r="Z3845" s="1"/>
      <c r="AA3845" s="1"/>
      <c r="AB3845" s="1"/>
      <c r="AC3845" s="65"/>
    </row>
    <row r="3846" spans="2:29" x14ac:dyDescent="0.25">
      <c r="B3846" s="1"/>
      <c r="C3846" s="1"/>
      <c r="D3846" s="1"/>
      <c r="E3846" s="1"/>
      <c r="F3846" s="1"/>
      <c r="G3846" s="1"/>
      <c r="H3846" s="1"/>
      <c r="I3846" s="1"/>
      <c r="J3846" s="9"/>
      <c r="K3846" s="1"/>
      <c r="L3846" s="1"/>
      <c r="M3846" s="1"/>
      <c r="N3846" s="9"/>
      <c r="O3846" s="11"/>
      <c r="P3846" s="1"/>
      <c r="Q3846" s="1"/>
      <c r="R3846" s="1"/>
      <c r="S3846" s="1"/>
      <c r="T3846" s="1"/>
      <c r="U3846" s="1"/>
      <c r="V3846" s="9"/>
      <c r="W3846" s="1"/>
      <c r="X3846" s="1"/>
      <c r="Y3846" s="1"/>
      <c r="Z3846" s="1"/>
      <c r="AA3846" s="1"/>
      <c r="AB3846" s="1"/>
      <c r="AC3846" s="65"/>
    </row>
    <row r="3847" spans="2:29" x14ac:dyDescent="0.25">
      <c r="B3847" s="1"/>
      <c r="C3847" s="1"/>
      <c r="D3847" s="1"/>
      <c r="E3847" s="1"/>
      <c r="F3847" s="1"/>
      <c r="G3847" s="1"/>
      <c r="H3847" s="1"/>
      <c r="I3847" s="1"/>
      <c r="J3847" s="9"/>
      <c r="K3847" s="1"/>
      <c r="L3847" s="1"/>
      <c r="M3847" s="1"/>
      <c r="N3847" s="9"/>
      <c r="O3847" s="11"/>
      <c r="P3847" s="1"/>
      <c r="Q3847" s="1"/>
      <c r="R3847" s="1"/>
      <c r="S3847" s="1"/>
      <c r="T3847" s="1"/>
      <c r="U3847" s="1"/>
      <c r="V3847" s="9"/>
      <c r="W3847" s="1"/>
      <c r="X3847" s="1"/>
      <c r="Y3847" s="1"/>
      <c r="Z3847" s="1"/>
      <c r="AA3847" s="1"/>
      <c r="AB3847" s="1"/>
      <c r="AC3847" s="65"/>
    </row>
    <row r="3848" spans="2:29" x14ac:dyDescent="0.25">
      <c r="B3848" s="1"/>
      <c r="C3848" s="1"/>
      <c r="D3848" s="1"/>
      <c r="E3848" s="1"/>
      <c r="F3848" s="1"/>
      <c r="G3848" s="1"/>
      <c r="H3848" s="1"/>
      <c r="I3848" s="1"/>
      <c r="J3848" s="9"/>
      <c r="K3848" s="1"/>
      <c r="L3848" s="1"/>
      <c r="M3848" s="1"/>
      <c r="N3848" s="9"/>
      <c r="O3848" s="11"/>
      <c r="P3848" s="1"/>
      <c r="Q3848" s="1"/>
      <c r="R3848" s="1"/>
      <c r="S3848" s="1"/>
      <c r="T3848" s="1"/>
      <c r="U3848" s="1"/>
      <c r="V3848" s="9"/>
      <c r="W3848" s="1"/>
      <c r="X3848" s="1"/>
      <c r="Y3848" s="1"/>
      <c r="Z3848" s="1"/>
      <c r="AA3848" s="1"/>
      <c r="AB3848" s="1"/>
      <c r="AC3848" s="65"/>
    </row>
    <row r="3849" spans="2:29" x14ac:dyDescent="0.25">
      <c r="B3849" s="1"/>
      <c r="C3849" s="1"/>
      <c r="D3849" s="1"/>
      <c r="E3849" s="1"/>
      <c r="F3849" s="1"/>
      <c r="G3849" s="1"/>
      <c r="H3849" s="1"/>
      <c r="I3849" s="1"/>
      <c r="J3849" s="9"/>
      <c r="K3849" s="1"/>
      <c r="L3849" s="1"/>
      <c r="M3849" s="1"/>
      <c r="N3849" s="9"/>
      <c r="O3849" s="11"/>
      <c r="P3849" s="1"/>
      <c r="Q3849" s="1"/>
      <c r="R3849" s="1"/>
      <c r="S3849" s="1"/>
      <c r="T3849" s="1"/>
      <c r="U3849" s="1"/>
      <c r="V3849" s="9"/>
      <c r="W3849" s="1"/>
      <c r="X3849" s="1"/>
      <c r="Y3849" s="1"/>
      <c r="Z3849" s="1"/>
      <c r="AA3849" s="1"/>
      <c r="AB3849" s="1"/>
      <c r="AC3849" s="65"/>
    </row>
    <row r="3850" spans="2:29" x14ac:dyDescent="0.25">
      <c r="B3850" s="1"/>
      <c r="C3850" s="1"/>
      <c r="D3850" s="1"/>
      <c r="E3850" s="1"/>
      <c r="F3850" s="1"/>
      <c r="G3850" s="1"/>
      <c r="H3850" s="1"/>
      <c r="I3850" s="1"/>
      <c r="J3850" s="9"/>
      <c r="K3850" s="1"/>
      <c r="L3850" s="1"/>
      <c r="M3850" s="1"/>
      <c r="N3850" s="9"/>
      <c r="O3850" s="11"/>
      <c r="P3850" s="1"/>
      <c r="Q3850" s="1"/>
      <c r="R3850" s="1"/>
      <c r="S3850" s="1"/>
      <c r="T3850" s="1"/>
      <c r="U3850" s="1"/>
      <c r="V3850" s="9"/>
      <c r="W3850" s="1"/>
      <c r="X3850" s="1"/>
      <c r="Y3850" s="1"/>
      <c r="Z3850" s="1"/>
      <c r="AA3850" s="1"/>
      <c r="AB3850" s="1"/>
      <c r="AC3850" s="65"/>
    </row>
    <row r="3851" spans="2:29" x14ac:dyDescent="0.25">
      <c r="B3851" s="1"/>
      <c r="C3851" s="1"/>
      <c r="D3851" s="1"/>
      <c r="E3851" s="1"/>
      <c r="F3851" s="1"/>
      <c r="G3851" s="1"/>
      <c r="H3851" s="1"/>
      <c r="I3851" s="1"/>
      <c r="J3851" s="9"/>
      <c r="K3851" s="1"/>
      <c r="L3851" s="1"/>
      <c r="M3851" s="1"/>
      <c r="N3851" s="9"/>
      <c r="O3851" s="11"/>
      <c r="P3851" s="1"/>
      <c r="Q3851" s="1"/>
      <c r="R3851" s="1"/>
      <c r="S3851" s="1"/>
      <c r="T3851" s="1"/>
      <c r="U3851" s="1"/>
      <c r="V3851" s="9"/>
      <c r="W3851" s="1"/>
      <c r="X3851" s="1"/>
      <c r="Y3851" s="1"/>
      <c r="Z3851" s="1"/>
      <c r="AA3851" s="1"/>
      <c r="AB3851" s="1"/>
      <c r="AC3851" s="65"/>
    </row>
    <row r="3852" spans="2:29" x14ac:dyDescent="0.25">
      <c r="B3852" s="1"/>
      <c r="C3852" s="1"/>
      <c r="D3852" s="1"/>
      <c r="E3852" s="1"/>
      <c r="F3852" s="1"/>
      <c r="G3852" s="1"/>
      <c r="H3852" s="1"/>
      <c r="I3852" s="1"/>
      <c r="J3852" s="9"/>
      <c r="K3852" s="1"/>
      <c r="L3852" s="1"/>
      <c r="M3852" s="1"/>
      <c r="N3852" s="9"/>
      <c r="O3852" s="11"/>
      <c r="P3852" s="1"/>
      <c r="Q3852" s="1"/>
      <c r="R3852" s="1"/>
      <c r="S3852" s="1"/>
      <c r="T3852" s="1"/>
      <c r="U3852" s="1"/>
      <c r="V3852" s="9"/>
      <c r="W3852" s="1"/>
      <c r="X3852" s="1"/>
      <c r="Y3852" s="1"/>
      <c r="Z3852" s="1"/>
      <c r="AA3852" s="1"/>
      <c r="AB3852" s="1"/>
      <c r="AC3852" s="65"/>
    </row>
    <row r="3853" spans="2:29" x14ac:dyDescent="0.25">
      <c r="B3853" s="1"/>
      <c r="C3853" s="1"/>
      <c r="D3853" s="1"/>
      <c r="E3853" s="1"/>
      <c r="F3853" s="1"/>
      <c r="G3853" s="1"/>
      <c r="H3853" s="1"/>
      <c r="I3853" s="1"/>
      <c r="J3853" s="9"/>
      <c r="K3853" s="1"/>
      <c r="L3853" s="1"/>
      <c r="M3853" s="1"/>
      <c r="N3853" s="9"/>
      <c r="O3853" s="11"/>
      <c r="P3853" s="1"/>
      <c r="Q3853" s="1"/>
      <c r="R3853" s="1"/>
      <c r="S3853" s="1"/>
      <c r="T3853" s="1"/>
      <c r="U3853" s="1"/>
      <c r="V3853" s="9"/>
      <c r="W3853" s="1"/>
      <c r="X3853" s="1"/>
      <c r="Y3853" s="1"/>
      <c r="Z3853" s="1"/>
      <c r="AA3853" s="1"/>
      <c r="AB3853" s="1"/>
      <c r="AC3853" s="65"/>
    </row>
    <row r="3854" spans="2:29" x14ac:dyDescent="0.25">
      <c r="B3854" s="1"/>
      <c r="C3854" s="1"/>
      <c r="D3854" s="1"/>
      <c r="E3854" s="1"/>
      <c r="F3854" s="1"/>
      <c r="G3854" s="1"/>
      <c r="H3854" s="1"/>
      <c r="I3854" s="1"/>
      <c r="J3854" s="9"/>
      <c r="K3854" s="1"/>
      <c r="L3854" s="1"/>
      <c r="M3854" s="1"/>
      <c r="N3854" s="9"/>
      <c r="O3854" s="11"/>
      <c r="P3854" s="1"/>
      <c r="Q3854" s="1"/>
      <c r="R3854" s="1"/>
      <c r="S3854" s="1"/>
      <c r="T3854" s="1"/>
      <c r="U3854" s="1"/>
      <c r="V3854" s="9"/>
      <c r="W3854" s="1"/>
      <c r="X3854" s="1"/>
      <c r="Y3854" s="1"/>
      <c r="Z3854" s="1"/>
      <c r="AA3854" s="1"/>
      <c r="AB3854" s="1"/>
      <c r="AC3854" s="65"/>
    </row>
    <row r="3855" spans="2:29" x14ac:dyDescent="0.25">
      <c r="B3855" s="1"/>
      <c r="C3855" s="1"/>
      <c r="D3855" s="1"/>
      <c r="E3855" s="1"/>
      <c r="F3855" s="1"/>
      <c r="G3855" s="1"/>
      <c r="H3855" s="1"/>
      <c r="I3855" s="1"/>
      <c r="J3855" s="9"/>
      <c r="K3855" s="1"/>
      <c r="L3855" s="1"/>
      <c r="M3855" s="1"/>
      <c r="N3855" s="9"/>
      <c r="O3855" s="11"/>
      <c r="P3855" s="1"/>
      <c r="Q3855" s="1"/>
      <c r="R3855" s="1"/>
      <c r="S3855" s="1"/>
      <c r="T3855" s="1"/>
      <c r="U3855" s="1"/>
      <c r="V3855" s="9"/>
      <c r="W3855" s="1"/>
      <c r="X3855" s="1"/>
      <c r="Y3855" s="1"/>
      <c r="Z3855" s="1"/>
      <c r="AA3855" s="1"/>
      <c r="AB3855" s="1"/>
      <c r="AC3855" s="65"/>
    </row>
    <row r="3856" spans="2:29" x14ac:dyDescent="0.25">
      <c r="B3856" s="1"/>
      <c r="C3856" s="1"/>
      <c r="D3856" s="1"/>
      <c r="E3856" s="1"/>
      <c r="F3856" s="1"/>
      <c r="G3856" s="1"/>
      <c r="H3856" s="1"/>
      <c r="I3856" s="1"/>
      <c r="J3856" s="9"/>
      <c r="K3856" s="1"/>
      <c r="L3856" s="1"/>
      <c r="M3856" s="1"/>
      <c r="N3856" s="9"/>
      <c r="O3856" s="11"/>
      <c r="P3856" s="1"/>
      <c r="Q3856" s="1"/>
      <c r="R3856" s="1"/>
      <c r="S3856" s="1"/>
      <c r="T3856" s="1"/>
      <c r="U3856" s="1"/>
      <c r="V3856" s="9"/>
      <c r="W3856" s="1"/>
      <c r="X3856" s="1"/>
      <c r="Y3856" s="1"/>
      <c r="Z3856" s="1"/>
      <c r="AA3856" s="1"/>
      <c r="AB3856" s="1"/>
      <c r="AC3856" s="65"/>
    </row>
    <row r="3857" spans="2:29" x14ac:dyDescent="0.25">
      <c r="B3857" s="1"/>
      <c r="C3857" s="1"/>
      <c r="D3857" s="1"/>
      <c r="E3857" s="1"/>
      <c r="F3857" s="1"/>
      <c r="G3857" s="1"/>
      <c r="H3857" s="1"/>
      <c r="I3857" s="1"/>
      <c r="J3857" s="9"/>
      <c r="K3857" s="1"/>
      <c r="L3857" s="1"/>
      <c r="M3857" s="1"/>
      <c r="N3857" s="9"/>
      <c r="O3857" s="11"/>
      <c r="P3857" s="1"/>
      <c r="Q3857" s="1"/>
      <c r="R3857" s="1"/>
      <c r="S3857" s="1"/>
      <c r="T3857" s="1"/>
      <c r="U3857" s="1"/>
      <c r="V3857" s="9"/>
      <c r="W3857" s="1"/>
      <c r="X3857" s="1"/>
      <c r="Y3857" s="1"/>
      <c r="Z3857" s="1"/>
      <c r="AA3857" s="1"/>
      <c r="AB3857" s="1"/>
      <c r="AC3857" s="65"/>
    </row>
    <row r="3858" spans="2:29" x14ac:dyDescent="0.25">
      <c r="B3858" s="1"/>
      <c r="C3858" s="1"/>
      <c r="D3858" s="1"/>
      <c r="E3858" s="1"/>
      <c r="F3858" s="1"/>
      <c r="G3858" s="1"/>
      <c r="H3858" s="1"/>
      <c r="I3858" s="1"/>
      <c r="J3858" s="9"/>
      <c r="K3858" s="1"/>
      <c r="L3858" s="1"/>
      <c r="M3858" s="1"/>
      <c r="N3858" s="9"/>
      <c r="O3858" s="11"/>
      <c r="P3858" s="1"/>
      <c r="Q3858" s="1"/>
      <c r="R3858" s="1"/>
      <c r="S3858" s="1"/>
      <c r="T3858" s="1"/>
      <c r="U3858" s="1"/>
      <c r="V3858" s="9"/>
      <c r="W3858" s="1"/>
      <c r="X3858" s="1"/>
      <c r="Y3858" s="1"/>
      <c r="Z3858" s="1"/>
      <c r="AA3858" s="1"/>
      <c r="AB3858" s="1"/>
      <c r="AC3858" s="65"/>
    </row>
    <row r="3859" spans="2:29" x14ac:dyDescent="0.25">
      <c r="B3859" s="1"/>
      <c r="C3859" s="1"/>
      <c r="D3859" s="1"/>
      <c r="E3859" s="1"/>
      <c r="F3859" s="1"/>
      <c r="G3859" s="1"/>
      <c r="H3859" s="1"/>
      <c r="I3859" s="1"/>
      <c r="J3859" s="9"/>
      <c r="K3859" s="1"/>
      <c r="L3859" s="1"/>
      <c r="M3859" s="1"/>
      <c r="N3859" s="9"/>
      <c r="O3859" s="11"/>
      <c r="P3859" s="1"/>
      <c r="Q3859" s="1"/>
      <c r="R3859" s="1"/>
      <c r="S3859" s="1"/>
      <c r="T3859" s="1"/>
      <c r="U3859" s="1"/>
      <c r="V3859" s="9"/>
      <c r="W3859" s="1"/>
      <c r="X3859" s="1"/>
      <c r="Y3859" s="1"/>
      <c r="Z3859" s="1"/>
      <c r="AA3859" s="1"/>
      <c r="AB3859" s="1"/>
      <c r="AC3859" s="65"/>
    </row>
    <row r="3860" spans="2:29" x14ac:dyDescent="0.25">
      <c r="B3860" s="1"/>
      <c r="C3860" s="1"/>
      <c r="D3860" s="1"/>
      <c r="E3860" s="1"/>
      <c r="F3860" s="1"/>
      <c r="G3860" s="1"/>
      <c r="H3860" s="1"/>
      <c r="I3860" s="1"/>
      <c r="J3860" s="9"/>
      <c r="K3860" s="1"/>
      <c r="L3860" s="1"/>
      <c r="M3860" s="1"/>
      <c r="N3860" s="9"/>
      <c r="O3860" s="11"/>
      <c r="P3860" s="1"/>
      <c r="Q3860" s="1"/>
      <c r="R3860" s="1"/>
      <c r="S3860" s="1"/>
      <c r="T3860" s="1"/>
      <c r="U3860" s="1"/>
      <c r="V3860" s="9"/>
      <c r="W3860" s="1"/>
      <c r="X3860" s="1"/>
      <c r="Y3860" s="1"/>
      <c r="Z3860" s="1"/>
      <c r="AA3860" s="1"/>
      <c r="AB3860" s="1"/>
      <c r="AC3860" s="65"/>
    </row>
    <row r="3861" spans="2:29" x14ac:dyDescent="0.25">
      <c r="B3861" s="1"/>
      <c r="C3861" s="1"/>
      <c r="D3861" s="1"/>
      <c r="E3861" s="1"/>
      <c r="F3861" s="1"/>
      <c r="G3861" s="1"/>
      <c r="H3861" s="1"/>
      <c r="I3861" s="1"/>
      <c r="J3861" s="9"/>
      <c r="K3861" s="1"/>
      <c r="L3861" s="1"/>
      <c r="M3861" s="1"/>
      <c r="N3861" s="9"/>
      <c r="O3861" s="11"/>
      <c r="P3861" s="1"/>
      <c r="Q3861" s="1"/>
      <c r="R3861" s="1"/>
      <c r="S3861" s="1"/>
      <c r="T3861" s="1"/>
      <c r="U3861" s="1"/>
      <c r="V3861" s="9"/>
      <c r="W3861" s="1"/>
      <c r="X3861" s="1"/>
      <c r="Y3861" s="1"/>
      <c r="Z3861" s="1"/>
      <c r="AA3861" s="1"/>
      <c r="AB3861" s="1"/>
      <c r="AC3861" s="65"/>
    </row>
    <row r="3862" spans="2:29" x14ac:dyDescent="0.25">
      <c r="B3862" s="1"/>
      <c r="C3862" s="1"/>
      <c r="D3862" s="1"/>
      <c r="E3862" s="1"/>
      <c r="F3862" s="1"/>
      <c r="G3862" s="1"/>
      <c r="H3862" s="1"/>
      <c r="I3862" s="1"/>
      <c r="J3862" s="9"/>
      <c r="K3862" s="1"/>
      <c r="L3862" s="1"/>
      <c r="M3862" s="1"/>
      <c r="N3862" s="9"/>
      <c r="O3862" s="11"/>
      <c r="P3862" s="1"/>
      <c r="Q3862" s="1"/>
      <c r="R3862" s="1"/>
      <c r="S3862" s="1"/>
      <c r="T3862" s="1"/>
      <c r="U3862" s="1"/>
      <c r="V3862" s="9"/>
      <c r="W3862" s="1"/>
      <c r="X3862" s="1"/>
      <c r="Y3862" s="1"/>
      <c r="Z3862" s="1"/>
      <c r="AA3862" s="1"/>
      <c r="AB3862" s="1"/>
      <c r="AC3862" s="65"/>
    </row>
    <row r="3863" spans="2:29" x14ac:dyDescent="0.25">
      <c r="B3863" s="1"/>
      <c r="C3863" s="1"/>
      <c r="D3863" s="1"/>
      <c r="E3863" s="1"/>
      <c r="F3863" s="1"/>
      <c r="G3863" s="1"/>
      <c r="H3863" s="1"/>
      <c r="I3863" s="1"/>
      <c r="J3863" s="9"/>
      <c r="K3863" s="1"/>
      <c r="L3863" s="1"/>
      <c r="M3863" s="1"/>
      <c r="N3863" s="9"/>
      <c r="O3863" s="11"/>
      <c r="P3863" s="1"/>
      <c r="Q3863" s="1"/>
      <c r="R3863" s="1"/>
      <c r="S3863" s="1"/>
      <c r="T3863" s="1"/>
      <c r="U3863" s="1"/>
      <c r="V3863" s="9"/>
      <c r="W3863" s="1"/>
      <c r="X3863" s="1"/>
      <c r="Y3863" s="1"/>
      <c r="Z3863" s="1"/>
      <c r="AA3863" s="1"/>
      <c r="AB3863" s="1"/>
      <c r="AC3863" s="65"/>
    </row>
    <row r="3864" spans="2:29" x14ac:dyDescent="0.25">
      <c r="B3864" s="1"/>
      <c r="C3864" s="1"/>
      <c r="D3864" s="1"/>
      <c r="E3864" s="1"/>
      <c r="F3864" s="1"/>
      <c r="G3864" s="1"/>
      <c r="H3864" s="1"/>
      <c r="I3864" s="1"/>
      <c r="J3864" s="9"/>
      <c r="K3864" s="1"/>
      <c r="L3864" s="1"/>
      <c r="M3864" s="1"/>
      <c r="N3864" s="9"/>
      <c r="O3864" s="11"/>
      <c r="P3864" s="1"/>
      <c r="Q3864" s="1"/>
      <c r="R3864" s="1"/>
      <c r="S3864" s="1"/>
      <c r="T3864" s="1"/>
      <c r="U3864" s="1"/>
      <c r="V3864" s="9"/>
      <c r="W3864" s="1"/>
      <c r="X3864" s="1"/>
      <c r="Y3864" s="1"/>
      <c r="Z3864" s="1"/>
      <c r="AA3864" s="1"/>
      <c r="AB3864" s="1"/>
      <c r="AC3864" s="65"/>
    </row>
    <row r="3865" spans="2:29" x14ac:dyDescent="0.25">
      <c r="B3865" s="1"/>
      <c r="C3865" s="1"/>
      <c r="D3865" s="1"/>
      <c r="E3865" s="1"/>
      <c r="F3865" s="1"/>
      <c r="G3865" s="1"/>
      <c r="H3865" s="1"/>
      <c r="I3865" s="1"/>
      <c r="J3865" s="9"/>
      <c r="K3865" s="1"/>
      <c r="L3865" s="1"/>
      <c r="M3865" s="1"/>
      <c r="N3865" s="9"/>
      <c r="O3865" s="11"/>
      <c r="P3865" s="1"/>
      <c r="Q3865" s="1"/>
      <c r="R3865" s="1"/>
      <c r="S3865" s="1"/>
      <c r="T3865" s="1"/>
      <c r="U3865" s="1"/>
      <c r="V3865" s="9"/>
      <c r="W3865" s="1"/>
      <c r="X3865" s="1"/>
      <c r="Y3865" s="1"/>
      <c r="Z3865" s="1"/>
      <c r="AA3865" s="1"/>
      <c r="AB3865" s="1"/>
      <c r="AC3865" s="65"/>
    </row>
    <row r="3866" spans="2:29" x14ac:dyDescent="0.25">
      <c r="B3866" s="1"/>
      <c r="C3866" s="1"/>
      <c r="D3866" s="1"/>
      <c r="E3866" s="1"/>
      <c r="F3866" s="1"/>
      <c r="G3866" s="1"/>
      <c r="H3866" s="1"/>
      <c r="I3866" s="1"/>
      <c r="J3866" s="9"/>
      <c r="K3866" s="1"/>
      <c r="L3866" s="1"/>
      <c r="M3866" s="1"/>
      <c r="N3866" s="9"/>
      <c r="O3866" s="11"/>
      <c r="P3866" s="1"/>
      <c r="Q3866" s="1"/>
      <c r="R3866" s="1"/>
      <c r="S3866" s="1"/>
      <c r="T3866" s="1"/>
      <c r="U3866" s="1"/>
      <c r="V3866" s="9"/>
      <c r="W3866" s="1"/>
      <c r="X3866" s="1"/>
      <c r="Y3866" s="1"/>
      <c r="Z3866" s="1"/>
      <c r="AA3866" s="1"/>
      <c r="AB3866" s="1"/>
      <c r="AC3866" s="65"/>
    </row>
    <row r="3867" spans="2:29" x14ac:dyDescent="0.25">
      <c r="B3867" s="1"/>
      <c r="C3867" s="1"/>
      <c r="D3867" s="1"/>
      <c r="E3867" s="1"/>
      <c r="F3867" s="1"/>
      <c r="G3867" s="1"/>
      <c r="H3867" s="1"/>
      <c r="I3867" s="1"/>
      <c r="J3867" s="9"/>
      <c r="K3867" s="1"/>
      <c r="L3867" s="1"/>
      <c r="M3867" s="1"/>
      <c r="N3867" s="9"/>
      <c r="O3867" s="11"/>
      <c r="P3867" s="1"/>
      <c r="Q3867" s="1"/>
      <c r="R3867" s="1"/>
      <c r="S3867" s="1"/>
      <c r="T3867" s="1"/>
      <c r="U3867" s="1"/>
      <c r="V3867" s="9"/>
      <c r="W3867" s="1"/>
      <c r="X3867" s="1"/>
      <c r="Y3867" s="1"/>
      <c r="Z3867" s="1"/>
      <c r="AA3867" s="1"/>
      <c r="AB3867" s="1"/>
      <c r="AC3867" s="65"/>
    </row>
    <row r="3868" spans="2:29" x14ac:dyDescent="0.25">
      <c r="B3868" s="1"/>
      <c r="C3868" s="1"/>
      <c r="D3868" s="1"/>
      <c r="E3868" s="1"/>
      <c r="F3868" s="1"/>
      <c r="G3868" s="1"/>
      <c r="H3868" s="1"/>
      <c r="I3868" s="1"/>
      <c r="J3868" s="9"/>
      <c r="K3868" s="1"/>
      <c r="L3868" s="1"/>
      <c r="M3868" s="1"/>
      <c r="N3868" s="9"/>
      <c r="O3868" s="11"/>
      <c r="P3868" s="1"/>
      <c r="Q3868" s="1"/>
      <c r="R3868" s="1"/>
      <c r="S3868" s="1"/>
      <c r="T3868" s="1"/>
      <c r="U3868" s="1"/>
      <c r="V3868" s="9"/>
      <c r="W3868" s="1"/>
      <c r="X3868" s="1"/>
      <c r="Y3868" s="1"/>
      <c r="Z3868" s="1"/>
      <c r="AA3868" s="1"/>
      <c r="AB3868" s="1"/>
      <c r="AC3868" s="65"/>
    </row>
    <row r="3869" spans="2:29" x14ac:dyDescent="0.25">
      <c r="B3869" s="1"/>
      <c r="C3869" s="1"/>
      <c r="D3869" s="1"/>
      <c r="E3869" s="1"/>
      <c r="F3869" s="1"/>
      <c r="G3869" s="1"/>
      <c r="H3869" s="1"/>
      <c r="I3869" s="1"/>
      <c r="J3869" s="9"/>
      <c r="K3869" s="1"/>
      <c r="L3869" s="1"/>
      <c r="M3869" s="1"/>
      <c r="N3869" s="9"/>
      <c r="O3869" s="11"/>
      <c r="P3869" s="1"/>
      <c r="Q3869" s="1"/>
      <c r="R3869" s="1"/>
      <c r="S3869" s="1"/>
      <c r="T3869" s="1"/>
      <c r="U3869" s="1"/>
      <c r="V3869" s="9"/>
      <c r="W3869" s="1"/>
      <c r="X3869" s="1"/>
      <c r="Y3869" s="1"/>
      <c r="Z3869" s="1"/>
      <c r="AA3869" s="1"/>
      <c r="AB3869" s="1"/>
      <c r="AC3869" s="65"/>
    </row>
    <row r="3870" spans="2:29" x14ac:dyDescent="0.25">
      <c r="B3870" s="1"/>
      <c r="C3870" s="1"/>
      <c r="D3870" s="1"/>
      <c r="E3870" s="1"/>
      <c r="F3870" s="1"/>
      <c r="G3870" s="1"/>
      <c r="H3870" s="1"/>
      <c r="I3870" s="1"/>
      <c r="J3870" s="9"/>
      <c r="K3870" s="1"/>
      <c r="L3870" s="1"/>
      <c r="M3870" s="1"/>
      <c r="N3870" s="9"/>
      <c r="O3870" s="11"/>
      <c r="P3870" s="1"/>
      <c r="Q3870" s="1"/>
      <c r="R3870" s="1"/>
      <c r="S3870" s="1"/>
      <c r="T3870" s="1"/>
      <c r="U3870" s="1"/>
      <c r="V3870" s="9"/>
      <c r="W3870" s="1"/>
      <c r="X3870" s="1"/>
      <c r="Y3870" s="1"/>
      <c r="Z3870" s="1"/>
      <c r="AA3870" s="1"/>
      <c r="AB3870" s="1"/>
      <c r="AC3870" s="65"/>
    </row>
    <row r="3871" spans="2:29" x14ac:dyDescent="0.25">
      <c r="B3871" s="1"/>
      <c r="C3871" s="1"/>
      <c r="D3871" s="1"/>
      <c r="E3871" s="1"/>
      <c r="F3871" s="1"/>
      <c r="G3871" s="1"/>
      <c r="H3871" s="1"/>
      <c r="I3871" s="1"/>
      <c r="J3871" s="9"/>
      <c r="K3871" s="1"/>
      <c r="L3871" s="1"/>
      <c r="M3871" s="1"/>
      <c r="N3871" s="9"/>
      <c r="O3871" s="11"/>
      <c r="P3871" s="1"/>
      <c r="Q3871" s="1"/>
      <c r="R3871" s="1"/>
      <c r="S3871" s="1"/>
      <c r="T3871" s="1"/>
      <c r="U3871" s="1"/>
      <c r="V3871" s="9"/>
      <c r="W3871" s="1"/>
      <c r="X3871" s="1"/>
      <c r="Y3871" s="1"/>
      <c r="Z3871" s="1"/>
      <c r="AA3871" s="1"/>
      <c r="AB3871" s="1"/>
      <c r="AC3871" s="65"/>
    </row>
    <row r="3872" spans="2:29" x14ac:dyDescent="0.25">
      <c r="B3872" s="1"/>
      <c r="C3872" s="1"/>
      <c r="D3872" s="1"/>
      <c r="E3872" s="1"/>
      <c r="F3872" s="1"/>
      <c r="G3872" s="1"/>
      <c r="H3872" s="1"/>
      <c r="I3872" s="1"/>
      <c r="J3872" s="9"/>
      <c r="K3872" s="1"/>
      <c r="L3872" s="1"/>
      <c r="M3872" s="1"/>
      <c r="N3872" s="9"/>
      <c r="O3872" s="11"/>
      <c r="P3872" s="1"/>
      <c r="Q3872" s="1"/>
      <c r="R3872" s="1"/>
      <c r="S3872" s="1"/>
      <c r="T3872" s="1"/>
      <c r="U3872" s="1"/>
      <c r="V3872" s="9"/>
      <c r="W3872" s="1"/>
      <c r="X3872" s="1"/>
      <c r="Y3872" s="1"/>
      <c r="Z3872" s="1"/>
      <c r="AA3872" s="1"/>
      <c r="AB3872" s="1"/>
      <c r="AC3872" s="65"/>
    </row>
    <row r="3873" spans="2:29" x14ac:dyDescent="0.25">
      <c r="B3873" s="1"/>
      <c r="C3873" s="1"/>
      <c r="D3873" s="1"/>
      <c r="E3873" s="1"/>
      <c r="F3873" s="1"/>
      <c r="G3873" s="1"/>
      <c r="H3873" s="1"/>
      <c r="I3873" s="1"/>
      <c r="J3873" s="9"/>
      <c r="K3873" s="1"/>
      <c r="L3873" s="1"/>
      <c r="M3873" s="1"/>
      <c r="N3873" s="9"/>
      <c r="O3873" s="11"/>
      <c r="P3873" s="1"/>
      <c r="Q3873" s="1"/>
      <c r="R3873" s="1"/>
      <c r="S3873" s="1"/>
      <c r="T3873" s="1"/>
      <c r="U3873" s="1"/>
      <c r="V3873" s="9"/>
      <c r="W3873" s="1"/>
      <c r="X3873" s="1"/>
      <c r="Y3873" s="1"/>
      <c r="Z3873" s="1"/>
      <c r="AA3873" s="1"/>
      <c r="AB3873" s="1"/>
      <c r="AC3873" s="65"/>
    </row>
    <row r="3874" spans="2:29" x14ac:dyDescent="0.25">
      <c r="B3874" s="1"/>
      <c r="C3874" s="1"/>
      <c r="D3874" s="1"/>
      <c r="E3874" s="1"/>
      <c r="F3874" s="1"/>
      <c r="G3874" s="1"/>
      <c r="H3874" s="1"/>
      <c r="I3874" s="1"/>
      <c r="J3874" s="9"/>
      <c r="K3874" s="1"/>
      <c r="L3874" s="1"/>
      <c r="M3874" s="1"/>
      <c r="N3874" s="9"/>
      <c r="O3874" s="11"/>
      <c r="P3874" s="1"/>
      <c r="Q3874" s="1"/>
      <c r="R3874" s="1"/>
      <c r="S3874" s="1"/>
      <c r="T3874" s="1"/>
      <c r="U3874" s="1"/>
      <c r="V3874" s="9"/>
      <c r="W3874" s="1"/>
      <c r="X3874" s="1"/>
      <c r="Y3874" s="1"/>
      <c r="Z3874" s="1"/>
      <c r="AA3874" s="1"/>
      <c r="AB3874" s="1"/>
      <c r="AC3874" s="65"/>
    </row>
    <row r="3875" spans="2:29" x14ac:dyDescent="0.25">
      <c r="B3875" s="1"/>
      <c r="C3875" s="1"/>
      <c r="D3875" s="1"/>
      <c r="E3875" s="1"/>
      <c r="F3875" s="1"/>
      <c r="G3875" s="1"/>
      <c r="H3875" s="1"/>
      <c r="I3875" s="1"/>
      <c r="J3875" s="9"/>
      <c r="K3875" s="1"/>
      <c r="L3875" s="1"/>
      <c r="M3875" s="1"/>
      <c r="N3875" s="9"/>
      <c r="O3875" s="11"/>
      <c r="P3875" s="1"/>
      <c r="Q3875" s="1"/>
      <c r="R3875" s="1"/>
      <c r="S3875" s="1"/>
      <c r="T3875" s="1"/>
      <c r="U3875" s="1"/>
      <c r="V3875" s="9"/>
      <c r="W3875" s="1"/>
      <c r="X3875" s="1"/>
      <c r="Y3875" s="1"/>
      <c r="Z3875" s="1"/>
      <c r="AA3875" s="1"/>
      <c r="AB3875" s="1"/>
      <c r="AC3875" s="65"/>
    </row>
    <row r="3876" spans="2:29" x14ac:dyDescent="0.25">
      <c r="B3876" s="1"/>
      <c r="C3876" s="1"/>
      <c r="D3876" s="1"/>
      <c r="E3876" s="1"/>
      <c r="F3876" s="1"/>
      <c r="G3876" s="1"/>
      <c r="H3876" s="1"/>
      <c r="I3876" s="1"/>
      <c r="J3876" s="9"/>
      <c r="K3876" s="1"/>
      <c r="L3876" s="1"/>
      <c r="M3876" s="1"/>
      <c r="N3876" s="9"/>
      <c r="O3876" s="11"/>
      <c r="P3876" s="1"/>
      <c r="Q3876" s="1"/>
      <c r="R3876" s="1"/>
      <c r="S3876" s="1"/>
      <c r="T3876" s="1"/>
      <c r="U3876" s="1"/>
      <c r="V3876" s="9"/>
      <c r="W3876" s="1"/>
      <c r="X3876" s="1"/>
      <c r="Y3876" s="1"/>
      <c r="Z3876" s="1"/>
      <c r="AA3876" s="1"/>
      <c r="AB3876" s="1"/>
      <c r="AC3876" s="65"/>
    </row>
    <row r="3877" spans="2:29" x14ac:dyDescent="0.25">
      <c r="B3877" s="1"/>
      <c r="C3877" s="1"/>
      <c r="D3877" s="1"/>
      <c r="E3877" s="1"/>
      <c r="F3877" s="1"/>
      <c r="G3877" s="1"/>
      <c r="H3877" s="1"/>
      <c r="I3877" s="1"/>
      <c r="J3877" s="9"/>
      <c r="K3877" s="1"/>
      <c r="L3877" s="1"/>
      <c r="M3877" s="1"/>
      <c r="N3877" s="9"/>
      <c r="O3877" s="11"/>
      <c r="P3877" s="1"/>
      <c r="Q3877" s="1"/>
      <c r="R3877" s="1"/>
      <c r="S3877" s="1"/>
      <c r="T3877" s="1"/>
      <c r="U3877" s="1"/>
      <c r="V3877" s="9"/>
      <c r="W3877" s="1"/>
      <c r="X3877" s="1"/>
      <c r="Y3877" s="1"/>
      <c r="Z3877" s="1"/>
      <c r="AA3877" s="1"/>
      <c r="AB3877" s="1"/>
      <c r="AC3877" s="65"/>
    </row>
    <row r="3878" spans="2:29" x14ac:dyDescent="0.25">
      <c r="B3878" s="1"/>
      <c r="C3878" s="1"/>
      <c r="D3878" s="1"/>
      <c r="E3878" s="1"/>
      <c r="F3878" s="1"/>
      <c r="G3878" s="1"/>
      <c r="H3878" s="1"/>
      <c r="I3878" s="1"/>
      <c r="J3878" s="9"/>
      <c r="K3878" s="1"/>
      <c r="L3878" s="1"/>
      <c r="M3878" s="1"/>
      <c r="N3878" s="9"/>
      <c r="O3878" s="11"/>
      <c r="P3878" s="1"/>
      <c r="Q3878" s="1"/>
      <c r="R3878" s="1"/>
      <c r="S3878" s="1"/>
      <c r="T3878" s="1"/>
      <c r="U3878" s="1"/>
      <c r="V3878" s="9"/>
      <c r="W3878" s="1"/>
      <c r="X3878" s="1"/>
      <c r="Y3878" s="1"/>
      <c r="Z3878" s="1"/>
      <c r="AA3878" s="1"/>
      <c r="AB3878" s="1"/>
      <c r="AC3878" s="65"/>
    </row>
    <row r="3879" spans="2:29" x14ac:dyDescent="0.25">
      <c r="B3879" s="1"/>
      <c r="C3879" s="1"/>
      <c r="D3879" s="1"/>
      <c r="E3879" s="1"/>
      <c r="F3879" s="1"/>
      <c r="G3879" s="1"/>
      <c r="H3879" s="1"/>
      <c r="I3879" s="1"/>
      <c r="J3879" s="9"/>
      <c r="K3879" s="1"/>
      <c r="L3879" s="1"/>
      <c r="M3879" s="1"/>
      <c r="N3879" s="9"/>
      <c r="O3879" s="11"/>
      <c r="P3879" s="1"/>
      <c r="Q3879" s="1"/>
      <c r="R3879" s="1"/>
      <c r="S3879" s="1"/>
      <c r="T3879" s="1"/>
      <c r="U3879" s="1"/>
      <c r="V3879" s="9"/>
      <c r="W3879" s="1"/>
      <c r="X3879" s="1"/>
      <c r="Y3879" s="1"/>
      <c r="Z3879" s="1"/>
      <c r="AA3879" s="1"/>
      <c r="AB3879" s="1"/>
      <c r="AC3879" s="65"/>
    </row>
    <row r="3880" spans="2:29" x14ac:dyDescent="0.25">
      <c r="B3880" s="1"/>
      <c r="C3880" s="1"/>
      <c r="D3880" s="1"/>
      <c r="E3880" s="1"/>
      <c r="F3880" s="1"/>
      <c r="G3880" s="1"/>
      <c r="H3880" s="1"/>
      <c r="I3880" s="1"/>
      <c r="J3880" s="9"/>
      <c r="K3880" s="1"/>
      <c r="L3880" s="1"/>
      <c r="M3880" s="1"/>
      <c r="N3880" s="9"/>
      <c r="O3880" s="11"/>
      <c r="P3880" s="1"/>
      <c r="Q3880" s="1"/>
      <c r="R3880" s="1"/>
      <c r="S3880" s="1"/>
      <c r="T3880" s="1"/>
      <c r="U3880" s="1"/>
      <c r="V3880" s="9"/>
      <c r="W3880" s="1"/>
      <c r="X3880" s="1"/>
      <c r="Y3880" s="1"/>
      <c r="Z3880" s="1"/>
      <c r="AA3880" s="1"/>
      <c r="AB3880" s="1"/>
      <c r="AC3880" s="65"/>
    </row>
    <row r="3881" spans="2:29" x14ac:dyDescent="0.25">
      <c r="B3881" s="1"/>
      <c r="C3881" s="1"/>
      <c r="D3881" s="1"/>
      <c r="E3881" s="1"/>
      <c r="F3881" s="1"/>
      <c r="G3881" s="1"/>
      <c r="H3881" s="1"/>
      <c r="I3881" s="1"/>
      <c r="J3881" s="9"/>
      <c r="K3881" s="1"/>
      <c r="L3881" s="1"/>
      <c r="M3881" s="1"/>
      <c r="N3881" s="9"/>
      <c r="O3881" s="11"/>
      <c r="P3881" s="1"/>
      <c r="Q3881" s="1"/>
      <c r="R3881" s="1"/>
      <c r="S3881" s="1"/>
      <c r="T3881" s="1"/>
      <c r="U3881" s="1"/>
      <c r="V3881" s="9"/>
      <c r="W3881" s="1"/>
      <c r="X3881" s="1"/>
      <c r="Y3881" s="1"/>
      <c r="Z3881" s="1"/>
      <c r="AA3881" s="1"/>
      <c r="AB3881" s="1"/>
      <c r="AC3881" s="65"/>
    </row>
    <row r="3882" spans="2:29" x14ac:dyDescent="0.25">
      <c r="B3882" s="1"/>
      <c r="C3882" s="1"/>
      <c r="D3882" s="1"/>
      <c r="E3882" s="1"/>
      <c r="F3882" s="1"/>
      <c r="G3882" s="1"/>
      <c r="H3882" s="1"/>
      <c r="I3882" s="1"/>
      <c r="J3882" s="9"/>
      <c r="K3882" s="1"/>
      <c r="L3882" s="1"/>
      <c r="M3882" s="1"/>
      <c r="N3882" s="9"/>
      <c r="O3882" s="11"/>
      <c r="P3882" s="1"/>
      <c r="Q3882" s="1"/>
      <c r="R3882" s="1"/>
      <c r="S3882" s="1"/>
      <c r="T3882" s="1"/>
      <c r="U3882" s="1"/>
      <c r="V3882" s="9"/>
      <c r="W3882" s="1"/>
      <c r="X3882" s="1"/>
      <c r="Y3882" s="1"/>
      <c r="Z3882" s="1"/>
      <c r="AA3882" s="1"/>
      <c r="AB3882" s="1"/>
      <c r="AC3882" s="65"/>
    </row>
    <row r="3883" spans="2:29" x14ac:dyDescent="0.25">
      <c r="B3883" s="1"/>
      <c r="C3883" s="1"/>
      <c r="D3883" s="1"/>
      <c r="E3883" s="1"/>
      <c r="F3883" s="1"/>
      <c r="G3883" s="1"/>
      <c r="H3883" s="1"/>
      <c r="I3883" s="1"/>
      <c r="J3883" s="9"/>
      <c r="K3883" s="1"/>
      <c r="L3883" s="1"/>
      <c r="M3883" s="1"/>
      <c r="N3883" s="9"/>
      <c r="O3883" s="11"/>
      <c r="P3883" s="1"/>
      <c r="Q3883" s="1"/>
      <c r="R3883" s="1"/>
      <c r="S3883" s="1"/>
      <c r="T3883" s="1"/>
      <c r="U3883" s="1"/>
      <c r="V3883" s="9"/>
      <c r="W3883" s="1"/>
      <c r="X3883" s="1"/>
      <c r="Y3883" s="1"/>
      <c r="Z3883" s="1"/>
      <c r="AA3883" s="1"/>
      <c r="AB3883" s="1"/>
      <c r="AC3883" s="65"/>
    </row>
    <row r="3884" spans="2:29" x14ac:dyDescent="0.25">
      <c r="B3884" s="1"/>
      <c r="C3884" s="1"/>
      <c r="D3884" s="1"/>
      <c r="E3884" s="1"/>
      <c r="F3884" s="1"/>
      <c r="G3884" s="1"/>
      <c r="H3884" s="1"/>
      <c r="I3884" s="1"/>
      <c r="J3884" s="9"/>
      <c r="K3884" s="1"/>
      <c r="L3884" s="1"/>
      <c r="M3884" s="1"/>
      <c r="N3884" s="9"/>
      <c r="O3884" s="11"/>
      <c r="P3884" s="1"/>
      <c r="Q3884" s="1"/>
      <c r="R3884" s="1"/>
      <c r="S3884" s="1"/>
      <c r="T3884" s="1"/>
      <c r="U3884" s="1"/>
      <c r="V3884" s="9"/>
      <c r="W3884" s="1"/>
      <c r="X3884" s="1"/>
      <c r="Y3884" s="1"/>
      <c r="Z3884" s="1"/>
      <c r="AA3884" s="1"/>
      <c r="AB3884" s="1"/>
      <c r="AC3884" s="65"/>
    </row>
    <row r="3885" spans="2:29" x14ac:dyDescent="0.25">
      <c r="B3885" s="1"/>
      <c r="C3885" s="1"/>
      <c r="D3885" s="1"/>
      <c r="E3885" s="1"/>
      <c r="F3885" s="1"/>
      <c r="G3885" s="1"/>
      <c r="H3885" s="1"/>
      <c r="I3885" s="1"/>
      <c r="J3885" s="9"/>
      <c r="K3885" s="1"/>
      <c r="L3885" s="1"/>
      <c r="M3885" s="1"/>
      <c r="N3885" s="9"/>
      <c r="O3885" s="11"/>
      <c r="P3885" s="1"/>
      <c r="Q3885" s="1"/>
      <c r="R3885" s="1"/>
      <c r="S3885" s="1"/>
      <c r="T3885" s="1"/>
      <c r="U3885" s="1"/>
      <c r="V3885" s="9"/>
      <c r="W3885" s="1"/>
      <c r="X3885" s="1"/>
      <c r="Y3885" s="1"/>
      <c r="Z3885" s="1"/>
      <c r="AA3885" s="1"/>
      <c r="AB3885" s="1"/>
      <c r="AC3885" s="65"/>
    </row>
    <row r="3886" spans="2:29" x14ac:dyDescent="0.25">
      <c r="B3886" s="1"/>
      <c r="C3886" s="1"/>
      <c r="D3886" s="1"/>
      <c r="E3886" s="1"/>
      <c r="F3886" s="1"/>
      <c r="G3886" s="1"/>
      <c r="H3886" s="1"/>
      <c r="I3886" s="1"/>
      <c r="J3886" s="9"/>
      <c r="K3886" s="1"/>
      <c r="L3886" s="1"/>
      <c r="M3886" s="1"/>
      <c r="N3886" s="9"/>
      <c r="O3886" s="11"/>
      <c r="P3886" s="1"/>
      <c r="Q3886" s="1"/>
      <c r="R3886" s="1"/>
      <c r="S3886" s="1"/>
      <c r="T3886" s="1"/>
      <c r="U3886" s="1"/>
      <c r="V3886" s="9"/>
      <c r="W3886" s="1"/>
      <c r="X3886" s="1"/>
      <c r="Y3886" s="1"/>
      <c r="Z3886" s="1"/>
      <c r="AA3886" s="1"/>
      <c r="AB3886" s="1"/>
      <c r="AC3886" s="65"/>
    </row>
    <row r="3887" spans="2:29" x14ac:dyDescent="0.25">
      <c r="B3887" s="1"/>
      <c r="C3887" s="1"/>
      <c r="D3887" s="1"/>
      <c r="E3887" s="1"/>
      <c r="F3887" s="1"/>
      <c r="G3887" s="1"/>
      <c r="H3887" s="1"/>
      <c r="I3887" s="1"/>
      <c r="J3887" s="9"/>
      <c r="K3887" s="1"/>
      <c r="L3887" s="1"/>
      <c r="M3887" s="1"/>
      <c r="N3887" s="9"/>
      <c r="O3887" s="11"/>
      <c r="P3887" s="1"/>
      <c r="Q3887" s="1"/>
      <c r="R3887" s="1"/>
      <c r="S3887" s="1"/>
      <c r="T3887" s="1"/>
      <c r="U3887" s="1"/>
      <c r="V3887" s="9"/>
      <c r="W3887" s="1"/>
      <c r="X3887" s="1"/>
      <c r="Y3887" s="1"/>
      <c r="Z3887" s="1"/>
      <c r="AA3887" s="1"/>
      <c r="AB3887" s="1"/>
      <c r="AC3887" s="65"/>
    </row>
    <row r="3888" spans="2:29" x14ac:dyDescent="0.25">
      <c r="B3888" s="1"/>
      <c r="C3888" s="1"/>
      <c r="D3888" s="1"/>
      <c r="E3888" s="1"/>
      <c r="F3888" s="1"/>
      <c r="G3888" s="1"/>
      <c r="H3888" s="1"/>
      <c r="I3888" s="1"/>
      <c r="J3888" s="9"/>
      <c r="K3888" s="1"/>
      <c r="L3888" s="1"/>
      <c r="M3888" s="1"/>
      <c r="N3888" s="9"/>
      <c r="O3888" s="11"/>
      <c r="P3888" s="1"/>
      <c r="Q3888" s="1"/>
      <c r="R3888" s="1"/>
      <c r="S3888" s="1"/>
      <c r="T3888" s="1"/>
      <c r="U3888" s="1"/>
      <c r="V3888" s="9"/>
      <c r="W3888" s="1"/>
      <c r="X3888" s="1"/>
      <c r="Y3888" s="1"/>
      <c r="Z3888" s="1"/>
      <c r="AA3888" s="1"/>
      <c r="AB3888" s="1"/>
      <c r="AC3888" s="65"/>
    </row>
    <row r="3889" spans="2:29" x14ac:dyDescent="0.25">
      <c r="B3889" s="1"/>
      <c r="C3889" s="1"/>
      <c r="D3889" s="1"/>
      <c r="E3889" s="1"/>
      <c r="F3889" s="1"/>
      <c r="G3889" s="1"/>
      <c r="H3889" s="1"/>
      <c r="I3889" s="1"/>
      <c r="J3889" s="9"/>
      <c r="K3889" s="1"/>
      <c r="L3889" s="1"/>
      <c r="M3889" s="1"/>
      <c r="N3889" s="9"/>
      <c r="O3889" s="11"/>
      <c r="P3889" s="1"/>
      <c r="Q3889" s="1"/>
      <c r="R3889" s="1"/>
      <c r="S3889" s="1"/>
      <c r="T3889" s="1"/>
      <c r="U3889" s="1"/>
      <c r="V3889" s="9"/>
      <c r="W3889" s="1"/>
      <c r="X3889" s="1"/>
      <c r="Y3889" s="1"/>
      <c r="Z3889" s="1"/>
      <c r="AA3889" s="1"/>
      <c r="AB3889" s="1"/>
      <c r="AC3889" s="65"/>
    </row>
    <row r="3890" spans="2:29" x14ac:dyDescent="0.25">
      <c r="B3890" s="1"/>
      <c r="C3890" s="1"/>
      <c r="D3890" s="1"/>
      <c r="E3890" s="1"/>
      <c r="F3890" s="1"/>
      <c r="G3890" s="1"/>
      <c r="H3890" s="1"/>
      <c r="I3890" s="1"/>
      <c r="J3890" s="9"/>
      <c r="K3890" s="1"/>
      <c r="L3890" s="1"/>
      <c r="M3890" s="1"/>
      <c r="N3890" s="9"/>
      <c r="O3890" s="11"/>
      <c r="P3890" s="1"/>
      <c r="Q3890" s="1"/>
      <c r="R3890" s="1"/>
      <c r="S3890" s="1"/>
      <c r="T3890" s="1"/>
      <c r="U3890" s="1"/>
      <c r="V3890" s="9"/>
      <c r="W3890" s="1"/>
      <c r="X3890" s="1"/>
      <c r="Y3890" s="1"/>
      <c r="Z3890" s="1"/>
      <c r="AA3890" s="1"/>
      <c r="AB3890" s="1"/>
      <c r="AC3890" s="65"/>
    </row>
    <row r="3891" spans="2:29" x14ac:dyDescent="0.25">
      <c r="B3891" s="1"/>
      <c r="C3891" s="1"/>
      <c r="D3891" s="1"/>
      <c r="E3891" s="1"/>
      <c r="F3891" s="1"/>
      <c r="G3891" s="1"/>
      <c r="H3891" s="1"/>
      <c r="I3891" s="1"/>
      <c r="J3891" s="9"/>
      <c r="K3891" s="1"/>
      <c r="L3891" s="1"/>
      <c r="M3891" s="1"/>
      <c r="N3891" s="9"/>
      <c r="O3891" s="11"/>
      <c r="P3891" s="1"/>
      <c r="Q3891" s="1"/>
      <c r="R3891" s="1"/>
      <c r="S3891" s="1"/>
      <c r="T3891" s="1"/>
      <c r="U3891" s="1"/>
      <c r="V3891" s="9"/>
      <c r="W3891" s="1"/>
      <c r="X3891" s="1"/>
      <c r="Y3891" s="1"/>
      <c r="Z3891" s="1"/>
      <c r="AA3891" s="1"/>
      <c r="AB3891" s="1"/>
      <c r="AC3891" s="65"/>
    </row>
    <row r="3892" spans="2:29" x14ac:dyDescent="0.25">
      <c r="B3892" s="1"/>
      <c r="C3892" s="1"/>
      <c r="D3892" s="1"/>
      <c r="E3892" s="1"/>
      <c r="F3892" s="1"/>
      <c r="G3892" s="1"/>
      <c r="H3892" s="1"/>
      <c r="I3892" s="1"/>
      <c r="J3892" s="9"/>
      <c r="K3892" s="1"/>
      <c r="L3892" s="1"/>
      <c r="M3892" s="1"/>
      <c r="N3892" s="9"/>
      <c r="O3892" s="11"/>
      <c r="P3892" s="1"/>
      <c r="Q3892" s="1"/>
      <c r="R3892" s="1"/>
      <c r="S3892" s="1"/>
      <c r="T3892" s="1"/>
      <c r="U3892" s="1"/>
      <c r="V3892" s="9"/>
      <c r="W3892" s="1"/>
      <c r="X3892" s="1"/>
      <c r="Y3892" s="1"/>
      <c r="Z3892" s="1"/>
      <c r="AA3892" s="1"/>
      <c r="AB3892" s="1"/>
      <c r="AC3892" s="65"/>
    </row>
    <row r="3893" spans="2:29" x14ac:dyDescent="0.25">
      <c r="B3893" s="1"/>
      <c r="C3893" s="1"/>
      <c r="D3893" s="1"/>
      <c r="E3893" s="1"/>
      <c r="F3893" s="1"/>
      <c r="G3893" s="1"/>
      <c r="H3893" s="1"/>
      <c r="I3893" s="1"/>
      <c r="J3893" s="9"/>
      <c r="K3893" s="1"/>
      <c r="L3893" s="1"/>
      <c r="M3893" s="1"/>
      <c r="N3893" s="9"/>
      <c r="O3893" s="11"/>
      <c r="P3893" s="1"/>
      <c r="Q3893" s="1"/>
      <c r="R3893" s="1"/>
      <c r="S3893" s="1"/>
      <c r="T3893" s="1"/>
      <c r="U3893" s="1"/>
      <c r="V3893" s="9"/>
      <c r="W3893" s="1"/>
      <c r="X3893" s="1"/>
      <c r="Y3893" s="1"/>
      <c r="Z3893" s="1"/>
      <c r="AA3893" s="1"/>
      <c r="AB3893" s="1"/>
      <c r="AC3893" s="65"/>
    </row>
    <row r="3894" spans="2:29" x14ac:dyDescent="0.25">
      <c r="B3894" s="1"/>
      <c r="C3894" s="1"/>
      <c r="D3894" s="1"/>
      <c r="E3894" s="1"/>
      <c r="F3894" s="1"/>
      <c r="G3894" s="1"/>
      <c r="H3894" s="1"/>
      <c r="I3894" s="1"/>
      <c r="J3894" s="9"/>
      <c r="K3894" s="1"/>
      <c r="L3894" s="1"/>
      <c r="M3894" s="1"/>
      <c r="N3894" s="9"/>
      <c r="O3894" s="11"/>
      <c r="P3894" s="1"/>
      <c r="Q3894" s="1"/>
      <c r="R3894" s="1"/>
      <c r="S3894" s="1"/>
      <c r="T3894" s="1"/>
      <c r="U3894" s="1"/>
      <c r="V3894" s="9"/>
      <c r="W3894" s="1"/>
      <c r="X3894" s="1"/>
      <c r="Y3894" s="1"/>
      <c r="Z3894" s="1"/>
      <c r="AA3894" s="1"/>
      <c r="AB3894" s="1"/>
      <c r="AC3894" s="65"/>
    </row>
    <row r="3895" spans="2:29" x14ac:dyDescent="0.25">
      <c r="B3895" s="1"/>
      <c r="C3895" s="1"/>
      <c r="D3895" s="1"/>
      <c r="E3895" s="1"/>
      <c r="F3895" s="1"/>
      <c r="G3895" s="1"/>
      <c r="H3895" s="1"/>
      <c r="I3895" s="1"/>
      <c r="J3895" s="9"/>
      <c r="K3895" s="1"/>
      <c r="L3895" s="1"/>
      <c r="M3895" s="1"/>
      <c r="N3895" s="9"/>
      <c r="O3895" s="11"/>
      <c r="P3895" s="1"/>
      <c r="Q3895" s="1"/>
      <c r="R3895" s="1"/>
      <c r="S3895" s="1"/>
      <c r="T3895" s="1"/>
      <c r="U3895" s="1"/>
      <c r="V3895" s="9"/>
      <c r="W3895" s="1"/>
      <c r="X3895" s="1"/>
      <c r="Y3895" s="1"/>
      <c r="Z3895" s="1"/>
      <c r="AA3895" s="1"/>
      <c r="AB3895" s="1"/>
      <c r="AC3895" s="65"/>
    </row>
    <row r="3896" spans="2:29" x14ac:dyDescent="0.25">
      <c r="B3896" s="1"/>
      <c r="C3896" s="1"/>
      <c r="D3896" s="1"/>
      <c r="E3896" s="1"/>
      <c r="F3896" s="1"/>
      <c r="G3896" s="1"/>
      <c r="H3896" s="1"/>
      <c r="I3896" s="1"/>
      <c r="J3896" s="9"/>
      <c r="K3896" s="1"/>
      <c r="L3896" s="1"/>
      <c r="M3896" s="1"/>
      <c r="N3896" s="9"/>
      <c r="O3896" s="11"/>
      <c r="P3896" s="1"/>
      <c r="Q3896" s="1"/>
      <c r="R3896" s="1"/>
      <c r="S3896" s="1"/>
      <c r="T3896" s="1"/>
      <c r="U3896" s="1"/>
      <c r="V3896" s="9"/>
      <c r="W3896" s="1"/>
      <c r="X3896" s="1"/>
      <c r="Y3896" s="1"/>
      <c r="Z3896" s="1"/>
      <c r="AA3896" s="1"/>
      <c r="AB3896" s="1"/>
      <c r="AC3896" s="65"/>
    </row>
    <row r="3897" spans="2:29" x14ac:dyDescent="0.25">
      <c r="B3897" s="1"/>
      <c r="C3897" s="1"/>
      <c r="D3897" s="1"/>
      <c r="E3897" s="1"/>
      <c r="F3897" s="1"/>
      <c r="G3897" s="1"/>
      <c r="H3897" s="1"/>
      <c r="I3897" s="1"/>
      <c r="J3897" s="9"/>
      <c r="K3897" s="1"/>
      <c r="L3897" s="1"/>
      <c r="M3897" s="1"/>
      <c r="N3897" s="9"/>
      <c r="O3897" s="11"/>
      <c r="P3897" s="1"/>
      <c r="Q3897" s="1"/>
      <c r="R3897" s="1"/>
      <c r="S3897" s="1"/>
      <c r="T3897" s="1"/>
      <c r="U3897" s="1"/>
      <c r="V3897" s="9"/>
      <c r="W3897" s="1"/>
      <c r="X3897" s="1"/>
      <c r="Y3897" s="1"/>
      <c r="Z3897" s="1"/>
      <c r="AA3897" s="1"/>
      <c r="AB3897" s="1"/>
      <c r="AC3897" s="65"/>
    </row>
    <row r="3898" spans="2:29" x14ac:dyDescent="0.25">
      <c r="B3898" s="1"/>
      <c r="C3898" s="1"/>
      <c r="D3898" s="1"/>
      <c r="E3898" s="1"/>
      <c r="F3898" s="1"/>
      <c r="G3898" s="1"/>
      <c r="H3898" s="1"/>
      <c r="I3898" s="1"/>
      <c r="J3898" s="9"/>
      <c r="K3898" s="1"/>
      <c r="L3898" s="1"/>
      <c r="M3898" s="1"/>
      <c r="N3898" s="9"/>
      <c r="O3898" s="11"/>
      <c r="P3898" s="1"/>
      <c r="Q3898" s="1"/>
      <c r="R3898" s="1"/>
      <c r="S3898" s="1"/>
      <c r="T3898" s="1"/>
      <c r="U3898" s="1"/>
      <c r="V3898" s="9"/>
      <c r="W3898" s="1"/>
      <c r="X3898" s="1"/>
      <c r="Y3898" s="1"/>
      <c r="Z3898" s="1"/>
      <c r="AA3898" s="1"/>
      <c r="AB3898" s="1"/>
      <c r="AC3898" s="65"/>
    </row>
    <row r="3899" spans="2:29" x14ac:dyDescent="0.25">
      <c r="B3899" s="1"/>
      <c r="C3899" s="1"/>
      <c r="D3899" s="1"/>
      <c r="E3899" s="1"/>
      <c r="F3899" s="1"/>
      <c r="G3899" s="1"/>
      <c r="H3899" s="1"/>
      <c r="I3899" s="1"/>
      <c r="J3899" s="9"/>
      <c r="K3899" s="1"/>
      <c r="L3899" s="1"/>
      <c r="M3899" s="1"/>
      <c r="N3899" s="9"/>
      <c r="O3899" s="11"/>
      <c r="P3899" s="1"/>
      <c r="Q3899" s="1"/>
      <c r="R3899" s="1"/>
      <c r="S3899" s="1"/>
      <c r="T3899" s="1"/>
      <c r="U3899" s="1"/>
      <c r="V3899" s="9"/>
      <c r="W3899" s="1"/>
      <c r="X3899" s="1"/>
      <c r="Y3899" s="1"/>
      <c r="Z3899" s="1"/>
      <c r="AA3899" s="1"/>
      <c r="AB3899" s="1"/>
      <c r="AC3899" s="65"/>
    </row>
    <row r="3900" spans="2:29" x14ac:dyDescent="0.25">
      <c r="B3900" s="1"/>
      <c r="C3900" s="1"/>
      <c r="D3900" s="1"/>
      <c r="E3900" s="1"/>
      <c r="F3900" s="1"/>
      <c r="G3900" s="1"/>
      <c r="H3900" s="1"/>
      <c r="I3900" s="1"/>
      <c r="J3900" s="9"/>
      <c r="K3900" s="1"/>
      <c r="L3900" s="1"/>
      <c r="M3900" s="1"/>
      <c r="N3900" s="9"/>
      <c r="O3900" s="11"/>
      <c r="P3900" s="1"/>
      <c r="Q3900" s="1"/>
      <c r="R3900" s="1"/>
      <c r="S3900" s="1"/>
      <c r="T3900" s="1"/>
      <c r="U3900" s="1"/>
      <c r="V3900" s="9"/>
      <c r="W3900" s="1"/>
      <c r="X3900" s="1"/>
      <c r="Y3900" s="1"/>
      <c r="Z3900" s="1"/>
      <c r="AA3900" s="1"/>
      <c r="AB3900" s="1"/>
      <c r="AC3900" s="65"/>
    </row>
    <row r="3901" spans="2:29" x14ac:dyDescent="0.25">
      <c r="B3901" s="1"/>
      <c r="C3901" s="1"/>
      <c r="D3901" s="1"/>
      <c r="E3901" s="1"/>
      <c r="F3901" s="1"/>
      <c r="G3901" s="1"/>
      <c r="H3901" s="1"/>
      <c r="I3901" s="1"/>
      <c r="J3901" s="9"/>
      <c r="K3901" s="1"/>
      <c r="L3901" s="1"/>
      <c r="M3901" s="1"/>
      <c r="N3901" s="9"/>
      <c r="O3901" s="11"/>
      <c r="P3901" s="1"/>
      <c r="Q3901" s="1"/>
      <c r="R3901" s="1"/>
      <c r="S3901" s="1"/>
      <c r="T3901" s="1"/>
      <c r="U3901" s="1"/>
      <c r="V3901" s="9"/>
      <c r="W3901" s="1"/>
      <c r="X3901" s="1"/>
      <c r="Y3901" s="1"/>
      <c r="Z3901" s="1"/>
      <c r="AA3901" s="1"/>
      <c r="AB3901" s="1"/>
      <c r="AC3901" s="65"/>
    </row>
    <row r="3902" spans="2:29" x14ac:dyDescent="0.25">
      <c r="B3902" s="1"/>
      <c r="C3902" s="1"/>
      <c r="D3902" s="1"/>
      <c r="E3902" s="1"/>
      <c r="F3902" s="1"/>
      <c r="G3902" s="1"/>
      <c r="H3902" s="1"/>
      <c r="I3902" s="1"/>
      <c r="J3902" s="9"/>
      <c r="K3902" s="1"/>
      <c r="L3902" s="1"/>
      <c r="M3902" s="1"/>
      <c r="N3902" s="9"/>
      <c r="O3902" s="11"/>
      <c r="P3902" s="1"/>
      <c r="Q3902" s="1"/>
      <c r="R3902" s="1"/>
      <c r="S3902" s="1"/>
      <c r="T3902" s="1"/>
      <c r="U3902" s="1"/>
      <c r="V3902" s="9"/>
      <c r="W3902" s="1"/>
      <c r="X3902" s="1"/>
      <c r="Y3902" s="1"/>
      <c r="Z3902" s="1"/>
      <c r="AA3902" s="1"/>
      <c r="AB3902" s="1"/>
      <c r="AC3902" s="65"/>
    </row>
    <row r="3903" spans="2:29" x14ac:dyDescent="0.25">
      <c r="B3903" s="1"/>
      <c r="C3903" s="1"/>
      <c r="D3903" s="1"/>
      <c r="E3903" s="1"/>
      <c r="F3903" s="1"/>
      <c r="G3903" s="1"/>
      <c r="H3903" s="1"/>
      <c r="I3903" s="1"/>
      <c r="J3903" s="9"/>
      <c r="K3903" s="1"/>
      <c r="L3903" s="1"/>
      <c r="M3903" s="1"/>
      <c r="N3903" s="9"/>
      <c r="O3903" s="11"/>
      <c r="P3903" s="1"/>
      <c r="Q3903" s="1"/>
      <c r="R3903" s="1"/>
      <c r="S3903" s="1"/>
      <c r="T3903" s="1"/>
      <c r="U3903" s="1"/>
      <c r="V3903" s="9"/>
      <c r="W3903" s="1"/>
      <c r="X3903" s="1"/>
      <c r="Y3903" s="1"/>
      <c r="Z3903" s="1"/>
      <c r="AA3903" s="1"/>
      <c r="AB3903" s="1"/>
      <c r="AC3903" s="65"/>
    </row>
    <row r="3904" spans="2:29" x14ac:dyDescent="0.25">
      <c r="B3904" s="1"/>
      <c r="C3904" s="1"/>
      <c r="D3904" s="1"/>
      <c r="E3904" s="1"/>
      <c r="F3904" s="1"/>
      <c r="G3904" s="1"/>
      <c r="H3904" s="1"/>
      <c r="I3904" s="1"/>
      <c r="J3904" s="9"/>
      <c r="K3904" s="1"/>
      <c r="L3904" s="1"/>
      <c r="M3904" s="1"/>
      <c r="N3904" s="9"/>
      <c r="O3904" s="11"/>
      <c r="P3904" s="1"/>
      <c r="Q3904" s="1"/>
      <c r="R3904" s="1"/>
      <c r="S3904" s="1"/>
      <c r="T3904" s="1"/>
      <c r="U3904" s="1"/>
      <c r="V3904" s="9"/>
      <c r="W3904" s="1"/>
      <c r="X3904" s="1"/>
      <c r="Y3904" s="1"/>
      <c r="Z3904" s="1"/>
      <c r="AA3904" s="1"/>
      <c r="AB3904" s="1"/>
      <c r="AC3904" s="65"/>
    </row>
    <row r="3905" spans="2:29" x14ac:dyDescent="0.25">
      <c r="B3905" s="1"/>
      <c r="C3905" s="1"/>
      <c r="D3905" s="1"/>
      <c r="E3905" s="1"/>
      <c r="F3905" s="1"/>
      <c r="G3905" s="1"/>
      <c r="H3905" s="1"/>
      <c r="I3905" s="1"/>
      <c r="J3905" s="9"/>
      <c r="K3905" s="1"/>
      <c r="L3905" s="1"/>
      <c r="M3905" s="1"/>
      <c r="N3905" s="9"/>
      <c r="O3905" s="11"/>
      <c r="P3905" s="1"/>
      <c r="Q3905" s="1"/>
      <c r="R3905" s="1"/>
      <c r="S3905" s="1"/>
      <c r="T3905" s="1"/>
      <c r="U3905" s="1"/>
      <c r="V3905" s="9"/>
      <c r="W3905" s="1"/>
      <c r="X3905" s="1"/>
      <c r="Y3905" s="1"/>
      <c r="Z3905" s="1"/>
      <c r="AA3905" s="1"/>
      <c r="AB3905" s="1"/>
      <c r="AC3905" s="65"/>
    </row>
    <row r="3906" spans="2:29" x14ac:dyDescent="0.25">
      <c r="B3906" s="1"/>
      <c r="C3906" s="1"/>
      <c r="D3906" s="1"/>
      <c r="E3906" s="1"/>
      <c r="F3906" s="1"/>
      <c r="G3906" s="1"/>
      <c r="H3906" s="1"/>
      <c r="I3906" s="1"/>
      <c r="J3906" s="9"/>
      <c r="K3906" s="1"/>
      <c r="L3906" s="1"/>
      <c r="M3906" s="1"/>
      <c r="N3906" s="9"/>
      <c r="O3906" s="11"/>
      <c r="P3906" s="1"/>
      <c r="Q3906" s="1"/>
      <c r="R3906" s="1"/>
      <c r="S3906" s="1"/>
      <c r="T3906" s="1"/>
      <c r="U3906" s="1"/>
      <c r="V3906" s="9"/>
      <c r="W3906" s="1"/>
      <c r="X3906" s="1"/>
      <c r="Y3906" s="1"/>
      <c r="Z3906" s="1"/>
      <c r="AA3906" s="1"/>
      <c r="AB3906" s="1"/>
      <c r="AC3906" s="65"/>
    </row>
    <row r="3907" spans="2:29" x14ac:dyDescent="0.25">
      <c r="B3907" s="1"/>
      <c r="C3907" s="1"/>
      <c r="D3907" s="1"/>
      <c r="E3907" s="1"/>
      <c r="F3907" s="1"/>
      <c r="G3907" s="1"/>
      <c r="H3907" s="1"/>
      <c r="I3907" s="1"/>
      <c r="J3907" s="9"/>
      <c r="K3907" s="1"/>
      <c r="L3907" s="1"/>
      <c r="M3907" s="1"/>
      <c r="N3907" s="9"/>
      <c r="O3907" s="11"/>
      <c r="P3907" s="1"/>
      <c r="Q3907" s="1"/>
      <c r="R3907" s="1"/>
      <c r="S3907" s="1"/>
      <c r="T3907" s="1"/>
      <c r="U3907" s="1"/>
      <c r="V3907" s="9"/>
      <c r="W3907" s="1"/>
      <c r="X3907" s="1"/>
      <c r="Y3907" s="1"/>
      <c r="Z3907" s="1"/>
      <c r="AA3907" s="1"/>
      <c r="AB3907" s="1"/>
      <c r="AC3907" s="65"/>
    </row>
    <row r="3908" spans="2:29" x14ac:dyDescent="0.25">
      <c r="B3908" s="1"/>
      <c r="C3908" s="1"/>
      <c r="D3908" s="1"/>
      <c r="E3908" s="1"/>
      <c r="F3908" s="1"/>
      <c r="G3908" s="1"/>
      <c r="H3908" s="1"/>
      <c r="I3908" s="1"/>
      <c r="J3908" s="9"/>
      <c r="K3908" s="1"/>
      <c r="L3908" s="1"/>
      <c r="M3908" s="1"/>
      <c r="N3908" s="9"/>
      <c r="O3908" s="11"/>
      <c r="P3908" s="1"/>
      <c r="Q3908" s="1"/>
      <c r="R3908" s="1"/>
      <c r="S3908" s="1"/>
      <c r="T3908" s="1"/>
      <c r="U3908" s="1"/>
      <c r="V3908" s="9"/>
      <c r="W3908" s="1"/>
      <c r="X3908" s="1"/>
      <c r="Y3908" s="1"/>
      <c r="Z3908" s="1"/>
      <c r="AA3908" s="1"/>
      <c r="AB3908" s="1"/>
      <c r="AC3908" s="65"/>
    </row>
    <row r="3909" spans="2:29" x14ac:dyDescent="0.25">
      <c r="B3909" s="1"/>
      <c r="C3909" s="1"/>
      <c r="D3909" s="1"/>
      <c r="E3909" s="1"/>
      <c r="F3909" s="1"/>
      <c r="G3909" s="1"/>
      <c r="H3909" s="1"/>
      <c r="I3909" s="1"/>
      <c r="J3909" s="9"/>
      <c r="K3909" s="1"/>
      <c r="L3909" s="1"/>
      <c r="M3909" s="1"/>
      <c r="N3909" s="9"/>
      <c r="O3909" s="11"/>
      <c r="P3909" s="1"/>
      <c r="Q3909" s="1"/>
      <c r="R3909" s="1"/>
      <c r="S3909" s="1"/>
      <c r="T3909" s="1"/>
      <c r="U3909" s="1"/>
      <c r="V3909" s="9"/>
      <c r="W3909" s="1"/>
      <c r="X3909" s="1"/>
      <c r="Y3909" s="1"/>
      <c r="Z3909" s="1"/>
      <c r="AA3909" s="1"/>
      <c r="AB3909" s="1"/>
      <c r="AC3909" s="65"/>
    </row>
    <row r="3910" spans="2:29" x14ac:dyDescent="0.25">
      <c r="B3910" s="1"/>
      <c r="C3910" s="1"/>
      <c r="D3910" s="1"/>
      <c r="E3910" s="1"/>
      <c r="F3910" s="1"/>
      <c r="G3910" s="1"/>
      <c r="H3910" s="1"/>
      <c r="I3910" s="1"/>
      <c r="J3910" s="9"/>
      <c r="K3910" s="1"/>
      <c r="L3910" s="1"/>
      <c r="M3910" s="1"/>
      <c r="N3910" s="9"/>
      <c r="O3910" s="11"/>
      <c r="P3910" s="1"/>
      <c r="Q3910" s="1"/>
      <c r="R3910" s="1"/>
      <c r="S3910" s="1"/>
      <c r="T3910" s="1"/>
      <c r="U3910" s="1"/>
      <c r="V3910" s="9"/>
      <c r="W3910" s="1"/>
      <c r="X3910" s="1"/>
      <c r="Y3910" s="1"/>
      <c r="Z3910" s="1"/>
      <c r="AA3910" s="1"/>
      <c r="AB3910" s="1"/>
      <c r="AC3910" s="65"/>
    </row>
    <row r="3911" spans="2:29" x14ac:dyDescent="0.25">
      <c r="B3911" s="1"/>
      <c r="C3911" s="1"/>
      <c r="D3911" s="1"/>
      <c r="E3911" s="1"/>
      <c r="F3911" s="1"/>
      <c r="G3911" s="1"/>
      <c r="H3911" s="1"/>
      <c r="I3911" s="1"/>
      <c r="J3911" s="9"/>
      <c r="K3911" s="1"/>
      <c r="L3911" s="1"/>
      <c r="M3911" s="1"/>
      <c r="N3911" s="9"/>
      <c r="O3911" s="11"/>
      <c r="P3911" s="1"/>
      <c r="Q3911" s="1"/>
      <c r="R3911" s="1"/>
      <c r="S3911" s="1"/>
      <c r="T3911" s="1"/>
      <c r="U3911" s="1"/>
      <c r="V3911" s="9"/>
      <c r="W3911" s="1"/>
      <c r="X3911" s="1"/>
      <c r="Y3911" s="1"/>
      <c r="Z3911" s="1"/>
      <c r="AA3911" s="1"/>
      <c r="AB3911" s="1"/>
      <c r="AC3911" s="65"/>
    </row>
    <row r="3912" spans="2:29" x14ac:dyDescent="0.25">
      <c r="B3912" s="1"/>
      <c r="C3912" s="1"/>
      <c r="D3912" s="1"/>
      <c r="E3912" s="1"/>
      <c r="F3912" s="1"/>
      <c r="G3912" s="1"/>
      <c r="H3912" s="1"/>
      <c r="I3912" s="1"/>
      <c r="J3912" s="9"/>
      <c r="K3912" s="1"/>
      <c r="L3912" s="1"/>
      <c r="M3912" s="1"/>
      <c r="N3912" s="9"/>
      <c r="O3912" s="11"/>
      <c r="P3912" s="1"/>
      <c r="Q3912" s="1"/>
      <c r="R3912" s="1"/>
      <c r="S3912" s="1"/>
      <c r="T3912" s="1"/>
      <c r="U3912" s="1"/>
      <c r="V3912" s="9"/>
      <c r="W3912" s="1"/>
      <c r="X3912" s="1"/>
      <c r="Y3912" s="1"/>
      <c r="Z3912" s="1"/>
      <c r="AA3912" s="1"/>
      <c r="AB3912" s="1"/>
      <c r="AC3912" s="65"/>
    </row>
    <row r="3913" spans="2:29" x14ac:dyDescent="0.25">
      <c r="B3913" s="1"/>
      <c r="C3913" s="1"/>
      <c r="D3913" s="1"/>
      <c r="E3913" s="1"/>
      <c r="F3913" s="1"/>
      <c r="G3913" s="1"/>
      <c r="H3913" s="1"/>
      <c r="I3913" s="1"/>
      <c r="J3913" s="9"/>
      <c r="K3913" s="1"/>
      <c r="L3913" s="1"/>
      <c r="M3913" s="1"/>
      <c r="N3913" s="9"/>
      <c r="O3913" s="11"/>
      <c r="P3913" s="1"/>
      <c r="Q3913" s="1"/>
      <c r="R3913" s="1"/>
      <c r="S3913" s="1"/>
      <c r="T3913" s="1"/>
      <c r="U3913" s="1"/>
      <c r="V3913" s="9"/>
      <c r="W3913" s="1"/>
      <c r="X3913" s="1"/>
      <c r="Y3913" s="1"/>
      <c r="Z3913" s="1"/>
      <c r="AA3913" s="1"/>
      <c r="AB3913" s="1"/>
      <c r="AC3913" s="65"/>
    </row>
    <row r="3914" spans="2:29" x14ac:dyDescent="0.25">
      <c r="B3914" s="1"/>
      <c r="C3914" s="1"/>
      <c r="D3914" s="1"/>
      <c r="E3914" s="1"/>
      <c r="F3914" s="1"/>
      <c r="G3914" s="1"/>
      <c r="H3914" s="1"/>
      <c r="I3914" s="1"/>
      <c r="J3914" s="9"/>
      <c r="K3914" s="1"/>
      <c r="L3914" s="1"/>
      <c r="M3914" s="1"/>
      <c r="N3914" s="9"/>
      <c r="O3914" s="11"/>
      <c r="P3914" s="1"/>
      <c r="Q3914" s="1"/>
      <c r="R3914" s="1"/>
      <c r="S3914" s="1"/>
      <c r="T3914" s="1"/>
      <c r="U3914" s="1"/>
      <c r="V3914" s="9"/>
      <c r="W3914" s="1"/>
      <c r="X3914" s="1"/>
      <c r="Y3914" s="1"/>
      <c r="Z3914" s="1"/>
      <c r="AA3914" s="1"/>
      <c r="AB3914" s="1"/>
      <c r="AC3914" s="65"/>
    </row>
    <row r="3915" spans="2:29" x14ac:dyDescent="0.25">
      <c r="B3915" s="1"/>
      <c r="C3915" s="1"/>
      <c r="D3915" s="1"/>
      <c r="E3915" s="1"/>
      <c r="F3915" s="1"/>
      <c r="G3915" s="1"/>
      <c r="H3915" s="1"/>
      <c r="I3915" s="1"/>
      <c r="J3915" s="9"/>
      <c r="K3915" s="1"/>
      <c r="L3915" s="1"/>
      <c r="M3915" s="1"/>
      <c r="N3915" s="9"/>
      <c r="O3915" s="11"/>
      <c r="P3915" s="1"/>
      <c r="Q3915" s="1"/>
      <c r="R3915" s="1"/>
      <c r="S3915" s="1"/>
      <c r="T3915" s="1"/>
      <c r="U3915" s="1"/>
      <c r="V3915" s="9"/>
      <c r="W3915" s="1"/>
      <c r="X3915" s="1"/>
      <c r="Y3915" s="1"/>
      <c r="Z3915" s="1"/>
      <c r="AA3915" s="1"/>
      <c r="AB3915" s="1"/>
      <c r="AC3915" s="65"/>
    </row>
    <row r="3916" spans="2:29" x14ac:dyDescent="0.25">
      <c r="B3916" s="1"/>
      <c r="C3916" s="1"/>
      <c r="D3916" s="1"/>
      <c r="E3916" s="1"/>
      <c r="F3916" s="1"/>
      <c r="G3916" s="1"/>
      <c r="H3916" s="1"/>
      <c r="I3916" s="1"/>
      <c r="J3916" s="9"/>
      <c r="K3916" s="1"/>
      <c r="L3916" s="1"/>
      <c r="M3916" s="1"/>
      <c r="N3916" s="9"/>
      <c r="O3916" s="11"/>
      <c r="P3916" s="1"/>
      <c r="Q3916" s="1"/>
      <c r="R3916" s="1"/>
      <c r="S3916" s="1"/>
      <c r="T3916" s="1"/>
      <c r="U3916" s="1"/>
      <c r="V3916" s="9"/>
      <c r="W3916" s="1"/>
      <c r="X3916" s="1"/>
      <c r="Y3916" s="1"/>
      <c r="Z3916" s="1"/>
      <c r="AA3916" s="1"/>
      <c r="AB3916" s="1"/>
      <c r="AC3916" s="65"/>
    </row>
    <row r="3917" spans="2:29" x14ac:dyDescent="0.25">
      <c r="B3917" s="1"/>
      <c r="C3917" s="1"/>
      <c r="D3917" s="1"/>
      <c r="E3917" s="1"/>
      <c r="F3917" s="1"/>
      <c r="G3917" s="1"/>
      <c r="H3917" s="1"/>
      <c r="I3917" s="1"/>
      <c r="J3917" s="9"/>
      <c r="K3917" s="1"/>
      <c r="L3917" s="1"/>
      <c r="M3917" s="1"/>
      <c r="N3917" s="9"/>
      <c r="O3917" s="11"/>
      <c r="P3917" s="1"/>
      <c r="Q3917" s="1"/>
      <c r="R3917" s="1"/>
      <c r="S3917" s="1"/>
      <c r="T3917" s="1"/>
      <c r="U3917" s="1"/>
      <c r="V3917" s="9"/>
      <c r="W3917" s="1"/>
      <c r="X3917" s="1"/>
      <c r="Y3917" s="1"/>
      <c r="Z3917" s="1"/>
      <c r="AA3917" s="1"/>
      <c r="AB3917" s="1"/>
      <c r="AC3917" s="65"/>
    </row>
    <row r="3918" spans="2:29" x14ac:dyDescent="0.25">
      <c r="B3918" s="1"/>
      <c r="C3918" s="1"/>
      <c r="D3918" s="1"/>
      <c r="E3918" s="1"/>
      <c r="F3918" s="1"/>
      <c r="G3918" s="1"/>
      <c r="H3918" s="1"/>
      <c r="I3918" s="1"/>
      <c r="J3918" s="9"/>
      <c r="K3918" s="1"/>
      <c r="L3918" s="1"/>
      <c r="M3918" s="1"/>
      <c r="N3918" s="9"/>
      <c r="O3918" s="11"/>
      <c r="P3918" s="1"/>
      <c r="Q3918" s="1"/>
      <c r="R3918" s="1"/>
      <c r="S3918" s="1"/>
      <c r="T3918" s="1"/>
      <c r="U3918" s="1"/>
      <c r="V3918" s="9"/>
      <c r="W3918" s="1"/>
      <c r="X3918" s="1"/>
      <c r="Y3918" s="1"/>
      <c r="Z3918" s="1"/>
      <c r="AA3918" s="1"/>
      <c r="AB3918" s="1"/>
      <c r="AC3918" s="65"/>
    </row>
    <row r="3919" spans="2:29" x14ac:dyDescent="0.25">
      <c r="B3919" s="1"/>
      <c r="C3919" s="1"/>
      <c r="D3919" s="1"/>
      <c r="E3919" s="1"/>
      <c r="F3919" s="1"/>
      <c r="G3919" s="1"/>
      <c r="H3919" s="1"/>
      <c r="I3919" s="1"/>
      <c r="J3919" s="9"/>
      <c r="K3919" s="1"/>
      <c r="L3919" s="1"/>
      <c r="M3919" s="1"/>
      <c r="N3919" s="9"/>
      <c r="O3919" s="11"/>
      <c r="P3919" s="1"/>
      <c r="Q3919" s="1"/>
      <c r="R3919" s="1"/>
      <c r="S3919" s="1"/>
      <c r="T3919" s="1"/>
      <c r="U3919" s="1"/>
      <c r="V3919" s="9"/>
      <c r="W3919" s="1"/>
      <c r="X3919" s="1"/>
      <c r="Y3919" s="1"/>
      <c r="Z3919" s="1"/>
      <c r="AA3919" s="1"/>
      <c r="AB3919" s="1"/>
      <c r="AC3919" s="65"/>
    </row>
    <row r="3920" spans="2:29" x14ac:dyDescent="0.25">
      <c r="B3920" s="1"/>
      <c r="C3920" s="1"/>
      <c r="D3920" s="1"/>
      <c r="E3920" s="1"/>
      <c r="F3920" s="1"/>
      <c r="G3920" s="1"/>
      <c r="H3920" s="1"/>
      <c r="I3920" s="1"/>
      <c r="J3920" s="9"/>
      <c r="K3920" s="1"/>
      <c r="L3920" s="1"/>
      <c r="M3920" s="1"/>
      <c r="N3920" s="9"/>
      <c r="O3920" s="11"/>
      <c r="P3920" s="1"/>
      <c r="Q3920" s="1"/>
      <c r="R3920" s="1"/>
      <c r="S3920" s="1"/>
      <c r="T3920" s="1"/>
      <c r="U3920" s="1"/>
      <c r="V3920" s="9"/>
      <c r="W3920" s="1"/>
      <c r="X3920" s="1"/>
      <c r="Y3920" s="1"/>
      <c r="Z3920" s="1"/>
      <c r="AA3920" s="1"/>
      <c r="AB3920" s="1"/>
      <c r="AC3920" s="65"/>
    </row>
    <row r="3921" spans="2:29" x14ac:dyDescent="0.25">
      <c r="B3921" s="1"/>
      <c r="C3921" s="1"/>
      <c r="D3921" s="1"/>
      <c r="E3921" s="1"/>
      <c r="F3921" s="1"/>
      <c r="G3921" s="1"/>
      <c r="H3921" s="1"/>
      <c r="I3921" s="1"/>
      <c r="J3921" s="9"/>
      <c r="K3921" s="1"/>
      <c r="L3921" s="1"/>
      <c r="M3921" s="1"/>
      <c r="N3921" s="9"/>
      <c r="O3921" s="11"/>
      <c r="P3921" s="1"/>
      <c r="Q3921" s="1"/>
      <c r="R3921" s="1"/>
      <c r="S3921" s="1"/>
      <c r="T3921" s="1"/>
      <c r="U3921" s="1"/>
      <c r="V3921" s="9"/>
      <c r="W3921" s="1"/>
      <c r="X3921" s="1"/>
      <c r="Y3921" s="1"/>
      <c r="Z3921" s="1"/>
      <c r="AA3921" s="1"/>
      <c r="AB3921" s="1"/>
      <c r="AC3921" s="65"/>
    </row>
    <row r="3922" spans="2:29" x14ac:dyDescent="0.25">
      <c r="B3922" s="1"/>
      <c r="C3922" s="1"/>
      <c r="D3922" s="1"/>
      <c r="E3922" s="1"/>
      <c r="F3922" s="1"/>
      <c r="G3922" s="1"/>
      <c r="H3922" s="1"/>
      <c r="I3922" s="1"/>
      <c r="J3922" s="9"/>
      <c r="K3922" s="1"/>
      <c r="L3922" s="1"/>
      <c r="M3922" s="1"/>
      <c r="N3922" s="9"/>
      <c r="O3922" s="11"/>
      <c r="P3922" s="1"/>
      <c r="Q3922" s="1"/>
      <c r="R3922" s="1"/>
      <c r="S3922" s="1"/>
      <c r="T3922" s="1"/>
      <c r="U3922" s="1"/>
      <c r="V3922" s="9"/>
      <c r="W3922" s="1"/>
      <c r="X3922" s="1"/>
      <c r="Y3922" s="1"/>
      <c r="Z3922" s="1"/>
      <c r="AA3922" s="1"/>
      <c r="AB3922" s="1"/>
      <c r="AC3922" s="65"/>
    </row>
    <row r="3923" spans="2:29" x14ac:dyDescent="0.25">
      <c r="B3923" s="1"/>
      <c r="C3923" s="1"/>
      <c r="D3923" s="1"/>
      <c r="E3923" s="1"/>
      <c r="F3923" s="1"/>
      <c r="G3923" s="1"/>
      <c r="H3923" s="1"/>
      <c r="I3923" s="1"/>
      <c r="J3923" s="9"/>
      <c r="K3923" s="1"/>
      <c r="L3923" s="1"/>
      <c r="M3923" s="1"/>
      <c r="N3923" s="9"/>
      <c r="O3923" s="11"/>
      <c r="P3923" s="1"/>
      <c r="Q3923" s="1"/>
      <c r="R3923" s="1"/>
      <c r="S3923" s="1"/>
      <c r="T3923" s="1"/>
      <c r="U3923" s="1"/>
      <c r="V3923" s="9"/>
      <c r="W3923" s="1"/>
      <c r="X3923" s="1"/>
      <c r="Y3923" s="1"/>
      <c r="Z3923" s="1"/>
      <c r="AA3923" s="1"/>
      <c r="AB3923" s="1"/>
      <c r="AC3923" s="65"/>
    </row>
    <row r="3924" spans="2:29" x14ac:dyDescent="0.25">
      <c r="B3924" s="1"/>
      <c r="C3924" s="1"/>
      <c r="D3924" s="1"/>
      <c r="E3924" s="1"/>
      <c r="F3924" s="1"/>
      <c r="G3924" s="1"/>
      <c r="H3924" s="1"/>
      <c r="I3924" s="1"/>
      <c r="J3924" s="9"/>
      <c r="K3924" s="1"/>
      <c r="L3924" s="1"/>
      <c r="M3924" s="1"/>
      <c r="N3924" s="9"/>
      <c r="O3924" s="11"/>
      <c r="P3924" s="1"/>
      <c r="Q3924" s="1"/>
      <c r="R3924" s="1"/>
      <c r="S3924" s="1"/>
      <c r="T3924" s="1"/>
      <c r="U3924" s="1"/>
      <c r="V3924" s="9"/>
      <c r="W3924" s="1"/>
      <c r="X3924" s="1"/>
      <c r="Y3924" s="1"/>
      <c r="Z3924" s="1"/>
      <c r="AA3924" s="1"/>
      <c r="AB3924" s="1"/>
      <c r="AC3924" s="65"/>
    </row>
    <row r="3925" spans="2:29" x14ac:dyDescent="0.25">
      <c r="B3925" s="1"/>
      <c r="C3925" s="1"/>
      <c r="D3925" s="1"/>
      <c r="E3925" s="1"/>
      <c r="F3925" s="1"/>
      <c r="G3925" s="1"/>
      <c r="H3925" s="1"/>
      <c r="I3925" s="1"/>
      <c r="J3925" s="9"/>
      <c r="K3925" s="1"/>
      <c r="L3925" s="1"/>
      <c r="M3925" s="1"/>
      <c r="N3925" s="9"/>
      <c r="O3925" s="11"/>
      <c r="P3925" s="1"/>
      <c r="Q3925" s="1"/>
      <c r="R3925" s="1"/>
      <c r="S3925" s="1"/>
      <c r="T3925" s="1"/>
      <c r="U3925" s="1"/>
      <c r="V3925" s="9"/>
      <c r="W3925" s="1"/>
      <c r="X3925" s="1"/>
      <c r="Y3925" s="1"/>
      <c r="Z3925" s="1"/>
      <c r="AA3925" s="1"/>
      <c r="AB3925" s="1"/>
      <c r="AC3925" s="65"/>
    </row>
    <row r="3926" spans="2:29" x14ac:dyDescent="0.25">
      <c r="B3926" s="1"/>
      <c r="C3926" s="1"/>
      <c r="D3926" s="1"/>
      <c r="E3926" s="1"/>
      <c r="F3926" s="1"/>
      <c r="G3926" s="1"/>
      <c r="H3926" s="1"/>
      <c r="I3926" s="1"/>
      <c r="J3926" s="9"/>
      <c r="K3926" s="1"/>
      <c r="L3926" s="1"/>
      <c r="M3926" s="1"/>
      <c r="N3926" s="9"/>
      <c r="O3926" s="11"/>
      <c r="P3926" s="1"/>
      <c r="Q3926" s="1"/>
      <c r="R3926" s="1"/>
      <c r="S3926" s="1"/>
      <c r="T3926" s="1"/>
      <c r="U3926" s="1"/>
      <c r="V3926" s="9"/>
      <c r="W3926" s="1"/>
      <c r="X3926" s="1"/>
      <c r="Y3926" s="1"/>
      <c r="Z3926" s="1"/>
      <c r="AA3926" s="1"/>
      <c r="AB3926" s="1"/>
      <c r="AC3926" s="65"/>
    </row>
    <row r="3927" spans="2:29" x14ac:dyDescent="0.25">
      <c r="B3927" s="1"/>
      <c r="C3927" s="1"/>
      <c r="D3927" s="1"/>
      <c r="E3927" s="1"/>
      <c r="F3927" s="1"/>
      <c r="G3927" s="1"/>
      <c r="H3927" s="1"/>
      <c r="I3927" s="1"/>
      <c r="J3927" s="9"/>
      <c r="K3927" s="1"/>
      <c r="L3927" s="1"/>
      <c r="M3927" s="1"/>
      <c r="N3927" s="9"/>
      <c r="O3927" s="11"/>
      <c r="P3927" s="1"/>
      <c r="Q3927" s="1"/>
      <c r="R3927" s="1"/>
      <c r="S3927" s="1"/>
      <c r="T3927" s="1"/>
      <c r="U3927" s="1"/>
      <c r="V3927" s="9"/>
      <c r="W3927" s="1"/>
      <c r="X3927" s="1"/>
      <c r="Y3927" s="1"/>
      <c r="Z3927" s="1"/>
      <c r="AA3927" s="1"/>
      <c r="AB3927" s="1"/>
      <c r="AC3927" s="65"/>
    </row>
    <row r="3928" spans="2:29" x14ac:dyDescent="0.25">
      <c r="B3928" s="1"/>
      <c r="C3928" s="1"/>
      <c r="D3928" s="1"/>
      <c r="E3928" s="1"/>
      <c r="F3928" s="1"/>
      <c r="G3928" s="1"/>
      <c r="H3928" s="1"/>
      <c r="I3928" s="1"/>
      <c r="J3928" s="9"/>
      <c r="K3928" s="1"/>
      <c r="L3928" s="1"/>
      <c r="M3928" s="1"/>
      <c r="N3928" s="9"/>
      <c r="O3928" s="11"/>
      <c r="P3928" s="1"/>
      <c r="Q3928" s="1"/>
      <c r="R3928" s="1"/>
      <c r="S3928" s="1"/>
      <c r="T3928" s="1"/>
      <c r="U3928" s="1"/>
      <c r="V3928" s="9"/>
      <c r="W3928" s="1"/>
      <c r="X3928" s="1"/>
      <c r="Y3928" s="1"/>
      <c r="Z3928" s="1"/>
      <c r="AA3928" s="1"/>
      <c r="AB3928" s="1"/>
      <c r="AC3928" s="65"/>
    </row>
    <row r="3929" spans="2:29" x14ac:dyDescent="0.25">
      <c r="B3929" s="1"/>
      <c r="C3929" s="1"/>
      <c r="D3929" s="1"/>
      <c r="E3929" s="1"/>
      <c r="F3929" s="1"/>
      <c r="G3929" s="1"/>
      <c r="H3929" s="1"/>
      <c r="I3929" s="1"/>
      <c r="J3929" s="9"/>
      <c r="K3929" s="1"/>
      <c r="L3929" s="1"/>
      <c r="M3929" s="1"/>
      <c r="N3929" s="9"/>
      <c r="O3929" s="11"/>
      <c r="P3929" s="1"/>
      <c r="Q3929" s="1"/>
      <c r="R3929" s="1"/>
      <c r="S3929" s="1"/>
      <c r="T3929" s="1"/>
      <c r="U3929" s="1"/>
      <c r="V3929" s="9"/>
      <c r="W3929" s="1"/>
      <c r="X3929" s="1"/>
      <c r="Y3929" s="1"/>
      <c r="Z3929" s="1"/>
      <c r="AA3929" s="1"/>
      <c r="AB3929" s="1"/>
      <c r="AC3929" s="65"/>
    </row>
    <row r="3930" spans="2:29" x14ac:dyDescent="0.25">
      <c r="B3930" s="1"/>
      <c r="C3930" s="1"/>
      <c r="D3930" s="1"/>
      <c r="E3930" s="1"/>
      <c r="F3930" s="1"/>
      <c r="G3930" s="1"/>
      <c r="H3930" s="1"/>
      <c r="I3930" s="1"/>
      <c r="J3930" s="9"/>
      <c r="K3930" s="1"/>
      <c r="L3930" s="1"/>
      <c r="M3930" s="1"/>
      <c r="N3930" s="9"/>
      <c r="O3930" s="11"/>
      <c r="P3930" s="1"/>
      <c r="Q3930" s="1"/>
      <c r="R3930" s="1"/>
      <c r="S3930" s="1"/>
      <c r="T3930" s="1"/>
      <c r="U3930" s="1"/>
      <c r="V3930" s="9"/>
      <c r="W3930" s="1"/>
      <c r="X3930" s="1"/>
      <c r="Y3930" s="1"/>
      <c r="Z3930" s="1"/>
      <c r="AA3930" s="1"/>
      <c r="AB3930" s="1"/>
      <c r="AC3930" s="65"/>
    </row>
    <row r="3931" spans="2:29" x14ac:dyDescent="0.25">
      <c r="B3931" s="1"/>
      <c r="C3931" s="1"/>
      <c r="D3931" s="1"/>
      <c r="E3931" s="1"/>
      <c r="F3931" s="1"/>
      <c r="G3931" s="1"/>
      <c r="H3931" s="1"/>
      <c r="I3931" s="1"/>
      <c r="J3931" s="9"/>
      <c r="K3931" s="1"/>
      <c r="L3931" s="1"/>
      <c r="M3931" s="1"/>
      <c r="N3931" s="9"/>
      <c r="O3931" s="11"/>
      <c r="P3931" s="1"/>
      <c r="Q3931" s="1"/>
      <c r="R3931" s="1"/>
      <c r="S3931" s="1"/>
      <c r="T3931" s="1"/>
      <c r="U3931" s="1"/>
      <c r="V3931" s="9"/>
      <c r="W3931" s="1"/>
      <c r="X3931" s="1"/>
      <c r="Y3931" s="1"/>
      <c r="Z3931" s="1"/>
      <c r="AA3931" s="1"/>
      <c r="AB3931" s="1"/>
      <c r="AC3931" s="65"/>
    </row>
    <row r="3932" spans="2:29" x14ac:dyDescent="0.25">
      <c r="B3932" s="1"/>
      <c r="C3932" s="1"/>
      <c r="D3932" s="1"/>
      <c r="E3932" s="1"/>
      <c r="F3932" s="1"/>
      <c r="G3932" s="1"/>
      <c r="H3932" s="1"/>
      <c r="I3932" s="1"/>
      <c r="J3932" s="9"/>
      <c r="K3932" s="1"/>
      <c r="L3932" s="1"/>
      <c r="M3932" s="1"/>
      <c r="N3932" s="9"/>
      <c r="O3932" s="11"/>
      <c r="P3932" s="1"/>
      <c r="Q3932" s="1"/>
      <c r="R3932" s="1"/>
      <c r="S3932" s="1"/>
      <c r="T3932" s="1"/>
      <c r="U3932" s="1"/>
      <c r="V3932" s="9"/>
      <c r="W3932" s="1"/>
      <c r="X3932" s="1"/>
      <c r="Y3932" s="1"/>
      <c r="Z3932" s="1"/>
      <c r="AA3932" s="1"/>
      <c r="AB3932" s="1"/>
      <c r="AC3932" s="65"/>
    </row>
    <row r="3933" spans="2:29" x14ac:dyDescent="0.25">
      <c r="B3933" s="1"/>
      <c r="C3933" s="1"/>
      <c r="D3933" s="1"/>
      <c r="E3933" s="1"/>
      <c r="F3933" s="1"/>
      <c r="G3933" s="1"/>
      <c r="H3933" s="1"/>
      <c r="I3933" s="1"/>
      <c r="J3933" s="9"/>
      <c r="K3933" s="1"/>
      <c r="L3933" s="1"/>
      <c r="M3933" s="1"/>
      <c r="N3933" s="9"/>
      <c r="O3933" s="11"/>
      <c r="P3933" s="1"/>
      <c r="Q3933" s="1"/>
      <c r="R3933" s="1"/>
      <c r="S3933" s="1"/>
      <c r="T3933" s="1"/>
      <c r="U3933" s="1"/>
      <c r="V3933" s="9"/>
      <c r="W3933" s="1"/>
      <c r="X3933" s="1"/>
      <c r="Y3933" s="1"/>
      <c r="Z3933" s="1"/>
      <c r="AA3933" s="1"/>
      <c r="AB3933" s="1"/>
      <c r="AC3933" s="65"/>
    </row>
    <row r="3934" spans="2:29" x14ac:dyDescent="0.25">
      <c r="B3934" s="1"/>
      <c r="C3934" s="1"/>
      <c r="D3934" s="1"/>
      <c r="E3934" s="1"/>
      <c r="F3934" s="1"/>
      <c r="G3934" s="1"/>
      <c r="H3934" s="1"/>
      <c r="I3934" s="1"/>
      <c r="J3934" s="9"/>
      <c r="K3934" s="1"/>
      <c r="L3934" s="1"/>
      <c r="M3934" s="1"/>
      <c r="N3934" s="9"/>
      <c r="O3934" s="11"/>
      <c r="P3934" s="1"/>
      <c r="Q3934" s="1"/>
      <c r="R3934" s="1"/>
      <c r="S3934" s="1"/>
      <c r="T3934" s="1"/>
      <c r="U3934" s="1"/>
      <c r="V3934" s="9"/>
      <c r="W3934" s="1"/>
      <c r="X3934" s="1"/>
      <c r="Y3934" s="1"/>
      <c r="Z3934" s="1"/>
      <c r="AA3934" s="1"/>
      <c r="AB3934" s="1"/>
      <c r="AC3934" s="65"/>
    </row>
    <row r="3935" spans="2:29" x14ac:dyDescent="0.25">
      <c r="B3935" s="1"/>
      <c r="C3935" s="1"/>
      <c r="D3935" s="1"/>
      <c r="E3935" s="1"/>
      <c r="F3935" s="1"/>
      <c r="G3935" s="1"/>
      <c r="H3935" s="1"/>
      <c r="I3935" s="1"/>
      <c r="J3935" s="9"/>
      <c r="K3935" s="1"/>
      <c r="L3935" s="1"/>
      <c r="M3935" s="1"/>
      <c r="N3935" s="9"/>
      <c r="O3935" s="11"/>
      <c r="P3935" s="1"/>
      <c r="Q3935" s="1"/>
      <c r="R3935" s="1"/>
      <c r="S3935" s="1"/>
      <c r="T3935" s="1"/>
      <c r="U3935" s="1"/>
      <c r="V3935" s="9"/>
      <c r="W3935" s="1"/>
      <c r="X3935" s="1"/>
      <c r="Y3935" s="1"/>
      <c r="Z3935" s="1"/>
      <c r="AA3935" s="1"/>
      <c r="AB3935" s="1"/>
      <c r="AC3935" s="65"/>
    </row>
    <row r="3936" spans="2:29" x14ac:dyDescent="0.25">
      <c r="B3936" s="1"/>
      <c r="C3936" s="1"/>
      <c r="D3936" s="1"/>
      <c r="E3936" s="1"/>
      <c r="F3936" s="1"/>
      <c r="G3936" s="1"/>
      <c r="H3936" s="1"/>
      <c r="I3936" s="1"/>
      <c r="J3936" s="9"/>
      <c r="K3936" s="1"/>
      <c r="L3936" s="1"/>
      <c r="M3936" s="1"/>
      <c r="N3936" s="9"/>
      <c r="O3936" s="11"/>
      <c r="P3936" s="1"/>
      <c r="Q3936" s="1"/>
      <c r="R3936" s="1"/>
      <c r="S3936" s="1"/>
      <c r="T3936" s="1"/>
      <c r="U3936" s="1"/>
      <c r="V3936" s="9"/>
      <c r="W3936" s="1"/>
      <c r="X3936" s="1"/>
      <c r="Y3936" s="1"/>
      <c r="Z3936" s="1"/>
      <c r="AA3936" s="1"/>
      <c r="AB3936" s="1"/>
      <c r="AC3936" s="65"/>
    </row>
    <row r="3937" spans="2:29" x14ac:dyDescent="0.25">
      <c r="B3937" s="1"/>
      <c r="C3937" s="1"/>
      <c r="D3937" s="1"/>
      <c r="E3937" s="1"/>
      <c r="F3937" s="1"/>
      <c r="G3937" s="1"/>
      <c r="H3937" s="1"/>
      <c r="I3937" s="1"/>
      <c r="J3937" s="9"/>
      <c r="K3937" s="1"/>
      <c r="L3937" s="1"/>
      <c r="M3937" s="1"/>
      <c r="N3937" s="9"/>
      <c r="O3937" s="11"/>
      <c r="P3937" s="1"/>
      <c r="Q3937" s="1"/>
      <c r="R3937" s="1"/>
      <c r="S3937" s="1"/>
      <c r="T3937" s="1"/>
      <c r="U3937" s="1"/>
      <c r="V3937" s="9"/>
      <c r="W3937" s="1"/>
      <c r="X3937" s="1"/>
      <c r="Y3937" s="1"/>
      <c r="Z3937" s="1"/>
      <c r="AA3937" s="1"/>
      <c r="AB3937" s="1"/>
      <c r="AC3937" s="65"/>
    </row>
    <row r="3938" spans="2:29" x14ac:dyDescent="0.25">
      <c r="B3938" s="1"/>
      <c r="C3938" s="1"/>
      <c r="D3938" s="1"/>
      <c r="E3938" s="1"/>
      <c r="F3938" s="1"/>
      <c r="G3938" s="1"/>
      <c r="H3938" s="1"/>
      <c r="I3938" s="1"/>
      <c r="J3938" s="9"/>
      <c r="K3938" s="1"/>
      <c r="L3938" s="1"/>
      <c r="M3938" s="1"/>
      <c r="N3938" s="9"/>
      <c r="O3938" s="11"/>
      <c r="P3938" s="1"/>
      <c r="Q3938" s="1"/>
      <c r="R3938" s="1"/>
      <c r="S3938" s="1"/>
      <c r="T3938" s="1"/>
      <c r="U3938" s="1"/>
      <c r="V3938" s="9"/>
      <c r="W3938" s="1"/>
      <c r="X3938" s="1"/>
      <c r="Y3938" s="1"/>
      <c r="Z3938" s="1"/>
      <c r="AA3938" s="1"/>
      <c r="AB3938" s="1"/>
      <c r="AC3938" s="65"/>
    </row>
    <row r="3939" spans="2:29" x14ac:dyDescent="0.25">
      <c r="B3939" s="1"/>
      <c r="C3939" s="1"/>
      <c r="D3939" s="1"/>
      <c r="E3939" s="1"/>
      <c r="F3939" s="1"/>
      <c r="G3939" s="1"/>
      <c r="H3939" s="1"/>
      <c r="I3939" s="1"/>
      <c r="J3939" s="9"/>
      <c r="K3939" s="1"/>
      <c r="L3939" s="1"/>
      <c r="M3939" s="1"/>
      <c r="N3939" s="9"/>
      <c r="O3939" s="11"/>
      <c r="P3939" s="1"/>
      <c r="Q3939" s="1"/>
      <c r="R3939" s="1"/>
      <c r="S3939" s="1"/>
      <c r="T3939" s="1"/>
      <c r="U3939" s="1"/>
      <c r="V3939" s="9"/>
      <c r="W3939" s="1"/>
      <c r="X3939" s="1"/>
      <c r="Y3939" s="1"/>
      <c r="Z3939" s="1"/>
      <c r="AA3939" s="1"/>
      <c r="AB3939" s="1"/>
      <c r="AC3939" s="65"/>
    </row>
    <row r="3940" spans="2:29" x14ac:dyDescent="0.25">
      <c r="B3940" s="1"/>
      <c r="C3940" s="1"/>
      <c r="D3940" s="1"/>
      <c r="E3940" s="1"/>
      <c r="F3940" s="1"/>
      <c r="G3940" s="1"/>
      <c r="H3940" s="1"/>
      <c r="I3940" s="1"/>
      <c r="J3940" s="9"/>
      <c r="K3940" s="1"/>
      <c r="L3940" s="1"/>
      <c r="M3940" s="1"/>
      <c r="N3940" s="9"/>
      <c r="O3940" s="11"/>
      <c r="P3940" s="1"/>
      <c r="Q3940" s="1"/>
      <c r="R3940" s="1"/>
      <c r="S3940" s="1"/>
      <c r="T3940" s="1"/>
      <c r="U3940" s="1"/>
      <c r="V3940" s="9"/>
      <c r="W3940" s="1"/>
      <c r="X3940" s="1"/>
      <c r="Y3940" s="1"/>
      <c r="Z3940" s="1"/>
      <c r="AA3940" s="1"/>
      <c r="AB3940" s="1"/>
      <c r="AC3940" s="65"/>
    </row>
    <row r="3941" spans="2:29" x14ac:dyDescent="0.25">
      <c r="B3941" s="1"/>
      <c r="C3941" s="1"/>
      <c r="D3941" s="1"/>
      <c r="E3941" s="1"/>
      <c r="F3941" s="1"/>
      <c r="G3941" s="1"/>
      <c r="H3941" s="1"/>
      <c r="I3941" s="1"/>
      <c r="J3941" s="9"/>
      <c r="K3941" s="1"/>
      <c r="L3941" s="1"/>
      <c r="M3941" s="1"/>
      <c r="N3941" s="9"/>
      <c r="O3941" s="11"/>
      <c r="P3941" s="1"/>
      <c r="Q3941" s="1"/>
      <c r="R3941" s="1"/>
      <c r="S3941" s="1"/>
      <c r="T3941" s="1"/>
      <c r="U3941" s="1"/>
      <c r="V3941" s="9"/>
      <c r="W3941" s="1"/>
      <c r="X3941" s="1"/>
      <c r="Y3941" s="1"/>
      <c r="Z3941" s="1"/>
      <c r="AA3941" s="1"/>
      <c r="AB3941" s="1"/>
      <c r="AC3941" s="65"/>
    </row>
    <row r="3942" spans="2:29" x14ac:dyDescent="0.25">
      <c r="B3942" s="1"/>
      <c r="C3942" s="1"/>
      <c r="D3942" s="1"/>
      <c r="E3942" s="1"/>
      <c r="F3942" s="1"/>
      <c r="G3942" s="1"/>
      <c r="H3942" s="1"/>
      <c r="I3942" s="1"/>
      <c r="J3942" s="9"/>
      <c r="K3942" s="1"/>
      <c r="L3942" s="1"/>
      <c r="M3942" s="1"/>
      <c r="N3942" s="9"/>
      <c r="O3942" s="11"/>
      <c r="P3942" s="1"/>
      <c r="Q3942" s="1"/>
      <c r="R3942" s="1"/>
      <c r="S3942" s="1"/>
      <c r="T3942" s="1"/>
      <c r="U3942" s="1"/>
      <c r="V3942" s="9"/>
      <c r="W3942" s="1"/>
      <c r="X3942" s="1"/>
      <c r="Y3942" s="1"/>
      <c r="Z3942" s="1"/>
      <c r="AA3942" s="1"/>
      <c r="AB3942" s="1"/>
      <c r="AC3942" s="65"/>
    </row>
    <row r="3943" spans="2:29" x14ac:dyDescent="0.25">
      <c r="B3943" s="1"/>
      <c r="C3943" s="1"/>
      <c r="D3943" s="1"/>
      <c r="E3943" s="1"/>
      <c r="F3943" s="1"/>
      <c r="G3943" s="1"/>
      <c r="H3943" s="1"/>
      <c r="I3943" s="1"/>
      <c r="J3943" s="9"/>
      <c r="K3943" s="1"/>
      <c r="L3943" s="1"/>
      <c r="M3943" s="1"/>
      <c r="N3943" s="9"/>
      <c r="O3943" s="11"/>
      <c r="P3943" s="1"/>
      <c r="Q3943" s="1"/>
      <c r="R3943" s="1"/>
      <c r="S3943" s="1"/>
      <c r="T3943" s="1"/>
      <c r="U3943" s="1"/>
      <c r="V3943" s="9"/>
      <c r="W3943" s="1"/>
      <c r="X3943" s="1"/>
      <c r="Y3943" s="1"/>
      <c r="Z3943" s="1"/>
      <c r="AA3943" s="1"/>
      <c r="AB3943" s="1"/>
      <c r="AC3943" s="65"/>
    </row>
    <row r="3944" spans="2:29" x14ac:dyDescent="0.25">
      <c r="B3944" s="1"/>
      <c r="C3944" s="1"/>
      <c r="D3944" s="1"/>
      <c r="E3944" s="1"/>
      <c r="F3944" s="1"/>
      <c r="G3944" s="1"/>
      <c r="H3944" s="1"/>
      <c r="I3944" s="1"/>
      <c r="J3944" s="9"/>
      <c r="K3944" s="1"/>
      <c r="L3944" s="1"/>
      <c r="M3944" s="1"/>
      <c r="N3944" s="9"/>
      <c r="O3944" s="11"/>
      <c r="P3944" s="1"/>
      <c r="Q3944" s="1"/>
      <c r="R3944" s="1"/>
      <c r="S3944" s="1"/>
      <c r="T3944" s="1"/>
      <c r="U3944" s="1"/>
      <c r="V3944" s="9"/>
      <c r="W3944" s="1"/>
      <c r="X3944" s="1"/>
      <c r="Y3944" s="1"/>
      <c r="Z3944" s="1"/>
      <c r="AA3944" s="1"/>
      <c r="AB3944" s="1"/>
      <c r="AC3944" s="65"/>
    </row>
    <row r="3945" spans="2:29" x14ac:dyDescent="0.25">
      <c r="B3945" s="1"/>
      <c r="C3945" s="1"/>
      <c r="D3945" s="1"/>
      <c r="E3945" s="1"/>
      <c r="F3945" s="1"/>
      <c r="G3945" s="1"/>
      <c r="H3945" s="1"/>
      <c r="I3945" s="1"/>
      <c r="J3945" s="9"/>
      <c r="K3945" s="1"/>
      <c r="L3945" s="1"/>
      <c r="M3945" s="1"/>
      <c r="N3945" s="9"/>
      <c r="O3945" s="11"/>
      <c r="P3945" s="1"/>
      <c r="Q3945" s="1"/>
      <c r="R3945" s="1"/>
      <c r="S3945" s="1"/>
      <c r="T3945" s="1"/>
      <c r="U3945" s="1"/>
      <c r="V3945" s="9"/>
      <c r="W3945" s="1"/>
      <c r="X3945" s="1"/>
      <c r="Y3945" s="1"/>
      <c r="Z3945" s="1"/>
      <c r="AA3945" s="1"/>
      <c r="AB3945" s="1"/>
      <c r="AC3945" s="65"/>
    </row>
    <row r="3946" spans="2:29" x14ac:dyDescent="0.25">
      <c r="B3946" s="1"/>
      <c r="C3946" s="1"/>
      <c r="D3946" s="1"/>
      <c r="E3946" s="1"/>
      <c r="F3946" s="1"/>
      <c r="G3946" s="1"/>
      <c r="H3946" s="1"/>
      <c r="I3946" s="1"/>
      <c r="J3946" s="9"/>
      <c r="K3946" s="1"/>
      <c r="L3946" s="1"/>
      <c r="M3946" s="1"/>
      <c r="N3946" s="9"/>
      <c r="O3946" s="11"/>
      <c r="P3946" s="1"/>
      <c r="Q3946" s="1"/>
      <c r="R3946" s="1"/>
      <c r="S3946" s="1"/>
      <c r="T3946" s="1"/>
      <c r="U3946" s="1"/>
      <c r="V3946" s="9"/>
      <c r="W3946" s="1"/>
      <c r="X3946" s="1"/>
      <c r="Y3946" s="1"/>
      <c r="Z3946" s="1"/>
      <c r="AA3946" s="1"/>
      <c r="AB3946" s="1"/>
      <c r="AC3946" s="65"/>
    </row>
    <row r="3947" spans="2:29" x14ac:dyDescent="0.25">
      <c r="B3947" s="1"/>
      <c r="C3947" s="1"/>
      <c r="D3947" s="1"/>
      <c r="E3947" s="1"/>
      <c r="F3947" s="1"/>
      <c r="G3947" s="1"/>
      <c r="H3947" s="1"/>
      <c r="I3947" s="1"/>
      <c r="J3947" s="9"/>
      <c r="K3947" s="1"/>
      <c r="L3947" s="1"/>
      <c r="M3947" s="1"/>
      <c r="N3947" s="9"/>
      <c r="O3947" s="11"/>
      <c r="P3947" s="1"/>
      <c r="Q3947" s="1"/>
      <c r="R3947" s="1"/>
      <c r="S3947" s="1"/>
      <c r="T3947" s="1"/>
      <c r="U3947" s="1"/>
      <c r="V3947" s="9"/>
      <c r="W3947" s="1"/>
      <c r="X3947" s="1"/>
      <c r="Y3947" s="1"/>
      <c r="Z3947" s="1"/>
      <c r="AA3947" s="1"/>
      <c r="AB3947" s="1"/>
      <c r="AC3947" s="65"/>
    </row>
    <row r="3948" spans="2:29" x14ac:dyDescent="0.25">
      <c r="B3948" s="1"/>
      <c r="C3948" s="1"/>
      <c r="D3948" s="1"/>
      <c r="E3948" s="1"/>
      <c r="F3948" s="1"/>
      <c r="G3948" s="1"/>
      <c r="H3948" s="1"/>
      <c r="I3948" s="1"/>
      <c r="J3948" s="9"/>
      <c r="K3948" s="1"/>
      <c r="L3948" s="1"/>
      <c r="M3948" s="1"/>
      <c r="N3948" s="9"/>
      <c r="O3948" s="11"/>
      <c r="P3948" s="1"/>
      <c r="Q3948" s="1"/>
      <c r="R3948" s="1"/>
      <c r="S3948" s="1"/>
      <c r="T3948" s="1"/>
      <c r="U3948" s="1"/>
      <c r="V3948" s="9"/>
      <c r="W3948" s="1"/>
      <c r="X3948" s="1"/>
      <c r="Y3948" s="1"/>
      <c r="Z3948" s="1"/>
      <c r="AA3948" s="1"/>
      <c r="AB3948" s="1"/>
      <c r="AC3948" s="65"/>
    </row>
    <row r="3949" spans="2:29" x14ac:dyDescent="0.25">
      <c r="B3949" s="1"/>
      <c r="C3949" s="1"/>
      <c r="D3949" s="1"/>
      <c r="E3949" s="1"/>
      <c r="F3949" s="1"/>
      <c r="G3949" s="1"/>
      <c r="H3949" s="1"/>
      <c r="I3949" s="1"/>
      <c r="J3949" s="9"/>
      <c r="K3949" s="1"/>
      <c r="L3949" s="1"/>
      <c r="M3949" s="1"/>
      <c r="N3949" s="9"/>
      <c r="O3949" s="11"/>
      <c r="P3949" s="1"/>
      <c r="Q3949" s="1"/>
      <c r="R3949" s="1"/>
      <c r="S3949" s="1"/>
      <c r="T3949" s="1"/>
      <c r="U3949" s="1"/>
      <c r="V3949" s="9"/>
      <c r="W3949" s="1"/>
      <c r="X3949" s="1"/>
      <c r="Y3949" s="1"/>
      <c r="Z3949" s="1"/>
      <c r="AA3949" s="1"/>
      <c r="AB3949" s="1"/>
      <c r="AC3949" s="65"/>
    </row>
    <row r="3950" spans="2:29" x14ac:dyDescent="0.25">
      <c r="B3950" s="1"/>
      <c r="C3950" s="1"/>
      <c r="D3950" s="1"/>
      <c r="E3950" s="1"/>
      <c r="F3950" s="1"/>
      <c r="G3950" s="1"/>
      <c r="H3950" s="1"/>
      <c r="I3950" s="1"/>
      <c r="J3950" s="9"/>
      <c r="K3950" s="1"/>
      <c r="L3950" s="1"/>
      <c r="M3950" s="1"/>
      <c r="N3950" s="9"/>
      <c r="O3950" s="11"/>
      <c r="P3950" s="1"/>
      <c r="Q3950" s="1"/>
      <c r="R3950" s="1"/>
      <c r="S3950" s="1"/>
      <c r="T3950" s="1"/>
      <c r="U3950" s="1"/>
      <c r="V3950" s="9"/>
      <c r="W3950" s="1"/>
      <c r="X3950" s="1"/>
      <c r="Y3950" s="1"/>
      <c r="Z3950" s="1"/>
      <c r="AA3950" s="1"/>
      <c r="AB3950" s="1"/>
      <c r="AC3950" s="65"/>
    </row>
    <row r="3951" spans="2:29" x14ac:dyDescent="0.25">
      <c r="B3951" s="1"/>
      <c r="C3951" s="1"/>
      <c r="D3951" s="1"/>
      <c r="E3951" s="1"/>
      <c r="F3951" s="1"/>
      <c r="G3951" s="1"/>
      <c r="H3951" s="1"/>
      <c r="I3951" s="1"/>
      <c r="J3951" s="9"/>
      <c r="K3951" s="1"/>
      <c r="L3951" s="1"/>
      <c r="M3951" s="1"/>
      <c r="N3951" s="9"/>
      <c r="O3951" s="11"/>
      <c r="P3951" s="1"/>
      <c r="Q3951" s="1"/>
      <c r="R3951" s="1"/>
      <c r="S3951" s="1"/>
      <c r="T3951" s="1"/>
      <c r="U3951" s="1"/>
      <c r="V3951" s="9"/>
      <c r="W3951" s="1"/>
      <c r="X3951" s="1"/>
      <c r="Y3951" s="1"/>
      <c r="Z3951" s="1"/>
      <c r="AA3951" s="1"/>
      <c r="AB3951" s="1"/>
      <c r="AC3951" s="65"/>
    </row>
    <row r="3952" spans="2:29" x14ac:dyDescent="0.25">
      <c r="B3952" s="1"/>
      <c r="C3952" s="1"/>
      <c r="D3952" s="1"/>
      <c r="E3952" s="1"/>
      <c r="F3952" s="1"/>
      <c r="G3952" s="1"/>
      <c r="H3952" s="1"/>
      <c r="I3952" s="1"/>
      <c r="J3952" s="9"/>
      <c r="K3952" s="1"/>
      <c r="L3952" s="1"/>
      <c r="M3952" s="1"/>
      <c r="N3952" s="9"/>
      <c r="O3952" s="11"/>
      <c r="P3952" s="1"/>
      <c r="Q3952" s="1"/>
      <c r="R3952" s="1"/>
      <c r="S3952" s="1"/>
      <c r="T3952" s="1"/>
      <c r="U3952" s="1"/>
      <c r="V3952" s="9"/>
      <c r="W3952" s="1"/>
      <c r="X3952" s="1"/>
      <c r="Y3952" s="1"/>
      <c r="Z3952" s="1"/>
      <c r="AA3952" s="1"/>
      <c r="AB3952" s="1"/>
      <c r="AC3952" s="65"/>
    </row>
    <row r="3953" spans="2:29" x14ac:dyDescent="0.25">
      <c r="B3953" s="1"/>
      <c r="C3953" s="1"/>
      <c r="D3953" s="1"/>
      <c r="E3953" s="1"/>
      <c r="F3953" s="1"/>
      <c r="G3953" s="1"/>
      <c r="H3953" s="1"/>
      <c r="I3953" s="1"/>
      <c r="J3953" s="9"/>
      <c r="K3953" s="1"/>
      <c r="L3953" s="1"/>
      <c r="M3953" s="1"/>
      <c r="N3953" s="9"/>
      <c r="O3953" s="11"/>
      <c r="P3953" s="1"/>
      <c r="Q3953" s="1"/>
      <c r="R3953" s="1"/>
      <c r="S3953" s="1"/>
      <c r="T3953" s="1"/>
      <c r="U3953" s="1"/>
      <c r="V3953" s="9"/>
      <c r="W3953" s="1"/>
      <c r="X3953" s="1"/>
      <c r="Y3953" s="1"/>
      <c r="Z3953" s="1"/>
      <c r="AA3953" s="1"/>
      <c r="AB3953" s="1"/>
      <c r="AC3953" s="65"/>
    </row>
    <row r="3954" spans="2:29" x14ac:dyDescent="0.25">
      <c r="B3954" s="1"/>
      <c r="C3954" s="1"/>
      <c r="D3954" s="1"/>
      <c r="E3954" s="1"/>
      <c r="F3954" s="1"/>
      <c r="G3954" s="1"/>
      <c r="H3954" s="1"/>
      <c r="I3954" s="1"/>
      <c r="J3954" s="9"/>
      <c r="K3954" s="1"/>
      <c r="L3954" s="1"/>
      <c r="M3954" s="1"/>
      <c r="N3954" s="9"/>
      <c r="O3954" s="11"/>
      <c r="P3954" s="1"/>
      <c r="Q3954" s="1"/>
      <c r="R3954" s="1"/>
      <c r="S3954" s="1"/>
      <c r="T3954" s="1"/>
      <c r="U3954" s="1"/>
      <c r="V3954" s="9"/>
      <c r="W3954" s="1"/>
      <c r="X3954" s="1"/>
      <c r="Y3954" s="1"/>
      <c r="Z3954" s="1"/>
      <c r="AA3954" s="1"/>
      <c r="AB3954" s="1"/>
      <c r="AC3954" s="65"/>
    </row>
    <row r="3955" spans="2:29" x14ac:dyDescent="0.25">
      <c r="B3955" s="1"/>
      <c r="C3955" s="1"/>
      <c r="D3955" s="1"/>
      <c r="E3955" s="1"/>
      <c r="F3955" s="1"/>
      <c r="G3955" s="1"/>
      <c r="H3955" s="1"/>
      <c r="I3955" s="1"/>
      <c r="J3955" s="9"/>
      <c r="K3955" s="1"/>
      <c r="L3955" s="1"/>
      <c r="M3955" s="1"/>
      <c r="N3955" s="9"/>
      <c r="O3955" s="11"/>
      <c r="P3955" s="1"/>
      <c r="Q3955" s="1"/>
      <c r="R3955" s="1"/>
      <c r="S3955" s="1"/>
      <c r="T3955" s="1"/>
      <c r="U3955" s="1"/>
      <c r="V3955" s="9"/>
      <c r="W3955" s="1"/>
      <c r="X3955" s="1"/>
      <c r="Y3955" s="1"/>
      <c r="Z3955" s="1"/>
      <c r="AA3955" s="1"/>
      <c r="AB3955" s="1"/>
      <c r="AC3955" s="65"/>
    </row>
    <row r="3956" spans="2:29" x14ac:dyDescent="0.25">
      <c r="B3956" s="1"/>
      <c r="C3956" s="1"/>
      <c r="D3956" s="1"/>
      <c r="E3956" s="1"/>
      <c r="F3956" s="1"/>
      <c r="G3956" s="1"/>
      <c r="H3956" s="1"/>
      <c r="I3956" s="1"/>
      <c r="J3956" s="9"/>
      <c r="K3956" s="1"/>
      <c r="L3956" s="1"/>
      <c r="M3956" s="1"/>
      <c r="N3956" s="9"/>
      <c r="O3956" s="11"/>
      <c r="P3956" s="1"/>
      <c r="Q3956" s="1"/>
      <c r="R3956" s="1"/>
      <c r="S3956" s="1"/>
      <c r="T3956" s="1"/>
      <c r="U3956" s="1"/>
      <c r="V3956" s="9"/>
      <c r="W3956" s="1"/>
      <c r="X3956" s="1"/>
      <c r="Y3956" s="1"/>
      <c r="Z3956" s="1"/>
      <c r="AA3956" s="1"/>
      <c r="AB3956" s="1"/>
      <c r="AC3956" s="65"/>
    </row>
    <row r="3957" spans="2:29" x14ac:dyDescent="0.25">
      <c r="B3957" s="1"/>
      <c r="C3957" s="1"/>
      <c r="D3957" s="1"/>
      <c r="E3957" s="1"/>
      <c r="F3957" s="1"/>
      <c r="G3957" s="1"/>
      <c r="H3957" s="1"/>
      <c r="I3957" s="1"/>
      <c r="J3957" s="9"/>
      <c r="K3957" s="1"/>
      <c r="L3957" s="1"/>
      <c r="M3957" s="1"/>
      <c r="N3957" s="9"/>
      <c r="O3957" s="11"/>
      <c r="P3957" s="1"/>
      <c r="Q3957" s="1"/>
      <c r="R3957" s="1"/>
      <c r="S3957" s="1"/>
      <c r="T3957" s="1"/>
      <c r="U3957" s="1"/>
      <c r="V3957" s="9"/>
      <c r="W3957" s="1"/>
      <c r="X3957" s="1"/>
      <c r="Y3957" s="1"/>
      <c r="Z3957" s="1"/>
      <c r="AA3957" s="1"/>
      <c r="AB3957" s="1"/>
      <c r="AC3957" s="65"/>
    </row>
    <row r="3958" spans="2:29" x14ac:dyDescent="0.25">
      <c r="B3958" s="1"/>
      <c r="C3958" s="1"/>
      <c r="D3958" s="1"/>
      <c r="E3958" s="1"/>
      <c r="F3958" s="1"/>
      <c r="G3958" s="1"/>
      <c r="H3958" s="1"/>
      <c r="I3958" s="1"/>
      <c r="J3958" s="9"/>
      <c r="K3958" s="1"/>
      <c r="L3958" s="1"/>
      <c r="M3958" s="1"/>
      <c r="N3958" s="9"/>
      <c r="O3958" s="11"/>
      <c r="P3958" s="1"/>
      <c r="Q3958" s="1"/>
      <c r="R3958" s="1"/>
      <c r="S3958" s="1"/>
      <c r="T3958" s="1"/>
      <c r="U3958" s="1"/>
      <c r="V3958" s="9"/>
      <c r="W3958" s="1"/>
      <c r="X3958" s="1"/>
      <c r="Y3958" s="1"/>
      <c r="Z3958" s="1"/>
      <c r="AA3958" s="1"/>
      <c r="AB3958" s="1"/>
      <c r="AC3958" s="65"/>
    </row>
    <row r="3959" spans="2:29" x14ac:dyDescent="0.25">
      <c r="B3959" s="1"/>
      <c r="C3959" s="1"/>
      <c r="D3959" s="1"/>
      <c r="E3959" s="1"/>
      <c r="F3959" s="1"/>
      <c r="G3959" s="1"/>
      <c r="H3959" s="1"/>
      <c r="I3959" s="1"/>
      <c r="J3959" s="9"/>
      <c r="K3959" s="1"/>
      <c r="L3959" s="1"/>
      <c r="M3959" s="1"/>
      <c r="N3959" s="9"/>
      <c r="O3959" s="11"/>
      <c r="P3959" s="1"/>
      <c r="Q3959" s="1"/>
      <c r="R3959" s="1"/>
      <c r="S3959" s="1"/>
      <c r="T3959" s="1"/>
      <c r="U3959" s="1"/>
      <c r="V3959" s="9"/>
      <c r="W3959" s="1"/>
      <c r="X3959" s="1"/>
      <c r="Y3959" s="1"/>
      <c r="Z3959" s="1"/>
      <c r="AA3959" s="1"/>
      <c r="AB3959" s="1"/>
      <c r="AC3959" s="65"/>
    </row>
    <row r="3960" spans="2:29" x14ac:dyDescent="0.25">
      <c r="B3960" s="1"/>
      <c r="C3960" s="1"/>
      <c r="D3960" s="1"/>
      <c r="E3960" s="1"/>
      <c r="F3960" s="1"/>
      <c r="G3960" s="1"/>
      <c r="H3960" s="1"/>
      <c r="I3960" s="1"/>
      <c r="J3960" s="9"/>
      <c r="K3960" s="1"/>
      <c r="L3960" s="1"/>
      <c r="M3960" s="1"/>
      <c r="N3960" s="9"/>
      <c r="O3960" s="11"/>
      <c r="P3960" s="1"/>
      <c r="Q3960" s="1"/>
      <c r="R3960" s="1"/>
      <c r="S3960" s="1"/>
      <c r="T3960" s="1"/>
      <c r="U3960" s="1"/>
      <c r="V3960" s="9"/>
      <c r="W3960" s="1"/>
      <c r="X3960" s="1"/>
      <c r="Y3960" s="1"/>
      <c r="Z3960" s="1"/>
      <c r="AA3960" s="1"/>
      <c r="AB3960" s="1"/>
      <c r="AC3960" s="65"/>
    </row>
    <row r="3961" spans="2:29" x14ac:dyDescent="0.25">
      <c r="B3961" s="1"/>
      <c r="C3961" s="1"/>
      <c r="D3961" s="1"/>
      <c r="E3961" s="1"/>
      <c r="F3961" s="1"/>
      <c r="G3961" s="1"/>
      <c r="H3961" s="1"/>
      <c r="I3961" s="1"/>
      <c r="J3961" s="9"/>
      <c r="K3961" s="1"/>
      <c r="L3961" s="1"/>
      <c r="M3961" s="1"/>
      <c r="N3961" s="9"/>
      <c r="O3961" s="11"/>
      <c r="P3961" s="1"/>
      <c r="Q3961" s="1"/>
      <c r="R3961" s="1"/>
      <c r="S3961" s="1"/>
      <c r="T3961" s="1"/>
      <c r="U3961" s="1"/>
      <c r="V3961" s="9"/>
      <c r="W3961" s="1"/>
      <c r="X3961" s="1"/>
      <c r="Y3961" s="1"/>
      <c r="Z3961" s="1"/>
      <c r="AA3961" s="1"/>
      <c r="AB3961" s="1"/>
      <c r="AC3961" s="65"/>
    </row>
    <row r="3962" spans="2:29" x14ac:dyDescent="0.25">
      <c r="B3962" s="1"/>
      <c r="C3962" s="1"/>
      <c r="D3962" s="1"/>
      <c r="E3962" s="1"/>
      <c r="F3962" s="1"/>
      <c r="G3962" s="1"/>
      <c r="H3962" s="1"/>
      <c r="I3962" s="1"/>
      <c r="J3962" s="9"/>
      <c r="K3962" s="1"/>
      <c r="L3962" s="1"/>
      <c r="M3962" s="1"/>
      <c r="N3962" s="9"/>
      <c r="O3962" s="11"/>
      <c r="P3962" s="1"/>
      <c r="Q3962" s="1"/>
      <c r="R3962" s="1"/>
      <c r="S3962" s="1"/>
      <c r="T3962" s="1"/>
      <c r="U3962" s="1"/>
      <c r="V3962" s="9"/>
      <c r="W3962" s="1"/>
      <c r="X3962" s="1"/>
      <c r="Y3962" s="1"/>
      <c r="Z3962" s="1"/>
      <c r="AA3962" s="1"/>
      <c r="AB3962" s="1"/>
      <c r="AC3962" s="65"/>
    </row>
    <row r="3963" spans="2:29" x14ac:dyDescent="0.25">
      <c r="B3963" s="1"/>
      <c r="C3963" s="1"/>
      <c r="D3963" s="1"/>
      <c r="E3963" s="1"/>
      <c r="F3963" s="1"/>
      <c r="G3963" s="1"/>
      <c r="H3963" s="1"/>
      <c r="I3963" s="1"/>
      <c r="J3963" s="9"/>
      <c r="K3963" s="1"/>
      <c r="L3963" s="1"/>
      <c r="M3963" s="1"/>
      <c r="N3963" s="9"/>
      <c r="O3963" s="11"/>
      <c r="P3963" s="1"/>
      <c r="Q3963" s="1"/>
      <c r="R3963" s="1"/>
      <c r="S3963" s="1"/>
      <c r="T3963" s="1"/>
      <c r="U3963" s="1"/>
      <c r="V3963" s="9"/>
      <c r="W3963" s="1"/>
      <c r="X3963" s="1"/>
      <c r="Y3963" s="1"/>
      <c r="Z3963" s="1"/>
      <c r="AA3963" s="1"/>
      <c r="AB3963" s="1"/>
      <c r="AC3963" s="65"/>
    </row>
    <row r="3964" spans="2:29" x14ac:dyDescent="0.25">
      <c r="B3964" s="1"/>
      <c r="C3964" s="1"/>
      <c r="D3964" s="1"/>
      <c r="E3964" s="1"/>
      <c r="F3964" s="1"/>
      <c r="G3964" s="1"/>
      <c r="H3964" s="1"/>
      <c r="I3964" s="1"/>
      <c r="J3964" s="9"/>
      <c r="K3964" s="1"/>
      <c r="L3964" s="1"/>
      <c r="M3964" s="1"/>
      <c r="N3964" s="9"/>
      <c r="O3964" s="11"/>
      <c r="P3964" s="1"/>
      <c r="Q3964" s="1"/>
      <c r="R3964" s="1"/>
      <c r="S3964" s="1"/>
      <c r="T3964" s="1"/>
      <c r="U3964" s="1"/>
      <c r="V3964" s="9"/>
      <c r="W3964" s="1"/>
      <c r="X3964" s="1"/>
      <c r="Y3964" s="1"/>
      <c r="Z3964" s="1"/>
      <c r="AA3964" s="1"/>
      <c r="AB3964" s="1"/>
      <c r="AC3964" s="65"/>
    </row>
    <row r="3965" spans="2:29" x14ac:dyDescent="0.25">
      <c r="B3965" s="1"/>
      <c r="C3965" s="1"/>
      <c r="D3965" s="1"/>
      <c r="E3965" s="1"/>
      <c r="F3965" s="1"/>
      <c r="G3965" s="1"/>
      <c r="H3965" s="1"/>
      <c r="I3965" s="1"/>
      <c r="J3965" s="9"/>
      <c r="K3965" s="1"/>
      <c r="L3965" s="1"/>
      <c r="M3965" s="1"/>
      <c r="N3965" s="9"/>
      <c r="O3965" s="11"/>
      <c r="P3965" s="1"/>
      <c r="Q3965" s="1"/>
      <c r="R3965" s="1"/>
      <c r="S3965" s="1"/>
      <c r="T3965" s="1"/>
      <c r="U3965" s="1"/>
      <c r="V3965" s="9"/>
      <c r="W3965" s="1"/>
      <c r="X3965" s="1"/>
      <c r="Y3965" s="1"/>
      <c r="Z3965" s="1"/>
      <c r="AA3965" s="1"/>
      <c r="AB3965" s="1"/>
      <c r="AC3965" s="65"/>
    </row>
    <row r="3966" spans="2:29" x14ac:dyDescent="0.25">
      <c r="B3966" s="1"/>
      <c r="C3966" s="1"/>
      <c r="D3966" s="1"/>
      <c r="E3966" s="1"/>
      <c r="F3966" s="1"/>
      <c r="G3966" s="1"/>
      <c r="H3966" s="1"/>
      <c r="I3966" s="1"/>
      <c r="J3966" s="9"/>
      <c r="K3966" s="1"/>
      <c r="L3966" s="1"/>
      <c r="M3966" s="1"/>
      <c r="N3966" s="9"/>
      <c r="O3966" s="11"/>
      <c r="P3966" s="1"/>
      <c r="Q3966" s="1"/>
      <c r="R3966" s="1"/>
      <c r="S3966" s="1"/>
      <c r="T3966" s="1"/>
      <c r="U3966" s="1"/>
      <c r="V3966" s="9"/>
      <c r="W3966" s="1"/>
      <c r="X3966" s="1"/>
      <c r="Y3966" s="1"/>
      <c r="Z3966" s="1"/>
      <c r="AA3966" s="1"/>
      <c r="AB3966" s="1"/>
      <c r="AC3966" s="65"/>
    </row>
    <row r="3967" spans="2:29" x14ac:dyDescent="0.25">
      <c r="B3967" s="1"/>
      <c r="C3967" s="1"/>
      <c r="D3967" s="1"/>
      <c r="E3967" s="1"/>
      <c r="F3967" s="1"/>
      <c r="G3967" s="1"/>
      <c r="H3967" s="1"/>
      <c r="I3967" s="1"/>
      <c r="J3967" s="9"/>
      <c r="K3967" s="1"/>
      <c r="L3967" s="1"/>
      <c r="M3967" s="1"/>
      <c r="N3967" s="9"/>
      <c r="O3967" s="11"/>
      <c r="P3967" s="1"/>
      <c r="Q3967" s="1"/>
      <c r="R3967" s="1"/>
      <c r="S3967" s="1"/>
      <c r="T3967" s="1"/>
      <c r="U3967" s="1"/>
      <c r="V3967" s="9"/>
      <c r="W3967" s="1"/>
      <c r="X3967" s="1"/>
      <c r="Y3967" s="1"/>
      <c r="Z3967" s="1"/>
      <c r="AA3967" s="1"/>
      <c r="AB3967" s="1"/>
      <c r="AC3967" s="65"/>
    </row>
    <row r="3968" spans="2:29" x14ac:dyDescent="0.25">
      <c r="B3968" s="1"/>
      <c r="C3968" s="1"/>
      <c r="D3968" s="1"/>
      <c r="E3968" s="1"/>
      <c r="F3968" s="1"/>
      <c r="G3968" s="1"/>
      <c r="H3968" s="1"/>
      <c r="I3968" s="1"/>
      <c r="J3968" s="9"/>
      <c r="K3968" s="1"/>
      <c r="L3968" s="1"/>
      <c r="M3968" s="1"/>
      <c r="N3968" s="9"/>
      <c r="O3968" s="11"/>
      <c r="P3968" s="1"/>
      <c r="Q3968" s="1"/>
      <c r="R3968" s="1"/>
      <c r="S3968" s="1"/>
      <c r="T3968" s="1"/>
      <c r="U3968" s="1"/>
      <c r="V3968" s="9"/>
      <c r="W3968" s="1"/>
      <c r="X3968" s="1"/>
      <c r="Y3968" s="1"/>
      <c r="Z3968" s="1"/>
      <c r="AA3968" s="1"/>
      <c r="AB3968" s="1"/>
      <c r="AC3968" s="65"/>
    </row>
    <row r="3969" spans="2:29" x14ac:dyDescent="0.25">
      <c r="B3969" s="1"/>
      <c r="C3969" s="1"/>
      <c r="D3969" s="1"/>
      <c r="E3969" s="1"/>
      <c r="F3969" s="1"/>
      <c r="G3969" s="1"/>
      <c r="H3969" s="1"/>
      <c r="I3969" s="1"/>
      <c r="J3969" s="9"/>
      <c r="K3969" s="1"/>
      <c r="L3969" s="1"/>
      <c r="M3969" s="1"/>
      <c r="N3969" s="9"/>
      <c r="O3969" s="11"/>
      <c r="P3969" s="1"/>
      <c r="Q3969" s="1"/>
      <c r="R3969" s="1"/>
      <c r="S3969" s="1"/>
      <c r="T3969" s="1"/>
      <c r="U3969" s="1"/>
      <c r="V3969" s="9"/>
      <c r="W3969" s="1"/>
      <c r="X3969" s="1"/>
      <c r="Y3969" s="1"/>
      <c r="Z3969" s="1"/>
      <c r="AA3969" s="1"/>
      <c r="AB3969" s="1"/>
      <c r="AC3969" s="65"/>
    </row>
    <row r="3970" spans="2:29" x14ac:dyDescent="0.25">
      <c r="B3970" s="1"/>
      <c r="C3970" s="1"/>
      <c r="D3970" s="1"/>
      <c r="E3970" s="1"/>
      <c r="F3970" s="1"/>
      <c r="G3970" s="1"/>
      <c r="H3970" s="1"/>
      <c r="I3970" s="1"/>
      <c r="J3970" s="9"/>
      <c r="K3970" s="1"/>
      <c r="L3970" s="1"/>
      <c r="M3970" s="1"/>
      <c r="N3970" s="9"/>
      <c r="O3970" s="11"/>
      <c r="P3970" s="1"/>
      <c r="Q3970" s="1"/>
      <c r="R3970" s="1"/>
      <c r="S3970" s="1"/>
      <c r="T3970" s="1"/>
      <c r="U3970" s="1"/>
      <c r="V3970" s="9"/>
      <c r="W3970" s="1"/>
      <c r="X3970" s="1"/>
      <c r="Y3970" s="1"/>
      <c r="Z3970" s="1"/>
      <c r="AA3970" s="1"/>
      <c r="AB3970" s="1"/>
      <c r="AC3970" s="65"/>
    </row>
    <row r="3971" spans="2:29" x14ac:dyDescent="0.25">
      <c r="B3971" s="1"/>
      <c r="C3971" s="1"/>
      <c r="D3971" s="1"/>
      <c r="E3971" s="1"/>
      <c r="F3971" s="1"/>
      <c r="G3971" s="1"/>
      <c r="H3971" s="1"/>
      <c r="I3971" s="1"/>
      <c r="J3971" s="9"/>
      <c r="K3971" s="1"/>
      <c r="L3971" s="1"/>
      <c r="M3971" s="1"/>
      <c r="N3971" s="9"/>
      <c r="O3971" s="11"/>
      <c r="P3971" s="1"/>
      <c r="Q3971" s="1"/>
      <c r="R3971" s="1"/>
      <c r="S3971" s="1"/>
      <c r="T3971" s="1"/>
      <c r="U3971" s="1"/>
      <c r="V3971" s="9"/>
      <c r="W3971" s="1"/>
      <c r="X3971" s="1"/>
      <c r="Y3971" s="1"/>
      <c r="Z3971" s="1"/>
      <c r="AA3971" s="1"/>
      <c r="AB3971" s="1"/>
      <c r="AC3971" s="65"/>
    </row>
    <row r="3972" spans="2:29" x14ac:dyDescent="0.25">
      <c r="B3972" s="1"/>
      <c r="C3972" s="1"/>
      <c r="D3972" s="1"/>
      <c r="E3972" s="1"/>
      <c r="F3972" s="1"/>
      <c r="G3972" s="1"/>
      <c r="H3972" s="1"/>
      <c r="I3972" s="1"/>
      <c r="J3972" s="9"/>
      <c r="K3972" s="1"/>
      <c r="L3972" s="1"/>
      <c r="M3972" s="1"/>
      <c r="N3972" s="9"/>
      <c r="O3972" s="11"/>
      <c r="P3972" s="1"/>
      <c r="Q3972" s="1"/>
      <c r="R3972" s="1"/>
      <c r="S3972" s="1"/>
      <c r="T3972" s="1"/>
      <c r="U3972" s="1"/>
      <c r="V3972" s="9"/>
      <c r="W3972" s="1"/>
      <c r="X3972" s="1"/>
      <c r="Y3972" s="1"/>
      <c r="Z3972" s="1"/>
      <c r="AA3972" s="1"/>
      <c r="AB3972" s="1"/>
      <c r="AC3972" s="65"/>
    </row>
    <row r="3973" spans="2:29" x14ac:dyDescent="0.25">
      <c r="B3973" s="1"/>
      <c r="C3973" s="1"/>
      <c r="D3973" s="1"/>
      <c r="E3973" s="1"/>
      <c r="F3973" s="1"/>
      <c r="G3973" s="1"/>
      <c r="H3973" s="1"/>
      <c r="I3973" s="1"/>
      <c r="J3973" s="9"/>
      <c r="K3973" s="1"/>
      <c r="L3973" s="1"/>
      <c r="M3973" s="1"/>
      <c r="N3973" s="9"/>
      <c r="O3973" s="11"/>
      <c r="P3973" s="1"/>
      <c r="Q3973" s="1"/>
      <c r="R3973" s="1"/>
      <c r="S3973" s="1"/>
      <c r="T3973" s="1"/>
      <c r="U3973" s="1"/>
      <c r="V3973" s="9"/>
      <c r="W3973" s="1"/>
      <c r="X3973" s="1"/>
      <c r="Y3973" s="1"/>
      <c r="Z3973" s="1"/>
      <c r="AA3973" s="1"/>
      <c r="AB3973" s="1"/>
      <c r="AC3973" s="65"/>
    </row>
    <row r="3974" spans="2:29" x14ac:dyDescent="0.25">
      <c r="B3974" s="1"/>
      <c r="C3974" s="1"/>
      <c r="D3974" s="1"/>
      <c r="E3974" s="1"/>
      <c r="F3974" s="1"/>
      <c r="G3974" s="1"/>
      <c r="H3974" s="1"/>
      <c r="I3974" s="1"/>
      <c r="J3974" s="9"/>
      <c r="K3974" s="1"/>
      <c r="L3974" s="1"/>
      <c r="M3974" s="1"/>
      <c r="N3974" s="9"/>
      <c r="O3974" s="11"/>
      <c r="P3974" s="1"/>
      <c r="Q3974" s="1"/>
      <c r="R3974" s="1"/>
      <c r="S3974" s="1"/>
      <c r="T3974" s="1"/>
      <c r="U3974" s="1"/>
      <c r="V3974" s="9"/>
      <c r="W3974" s="1"/>
      <c r="X3974" s="1"/>
      <c r="Y3974" s="1"/>
      <c r="Z3974" s="1"/>
      <c r="AA3974" s="1"/>
      <c r="AB3974" s="1"/>
      <c r="AC3974" s="65"/>
    </row>
    <row r="3975" spans="2:29" x14ac:dyDescent="0.25">
      <c r="B3975" s="1"/>
      <c r="C3975" s="1"/>
      <c r="D3975" s="1"/>
      <c r="E3975" s="1"/>
      <c r="F3975" s="1"/>
      <c r="G3975" s="1"/>
      <c r="H3975" s="1"/>
      <c r="I3975" s="1"/>
      <c r="J3975" s="9"/>
      <c r="K3975" s="1"/>
      <c r="L3975" s="1"/>
      <c r="M3975" s="1"/>
      <c r="N3975" s="9"/>
      <c r="O3975" s="11"/>
      <c r="P3975" s="1"/>
      <c r="Q3975" s="1"/>
      <c r="R3975" s="1"/>
      <c r="S3975" s="1"/>
      <c r="T3975" s="1"/>
      <c r="U3975" s="1"/>
      <c r="V3975" s="9"/>
      <c r="W3975" s="1"/>
      <c r="X3975" s="1"/>
      <c r="Y3975" s="1"/>
      <c r="Z3975" s="1"/>
      <c r="AA3975" s="1"/>
      <c r="AB3975" s="1"/>
      <c r="AC3975" s="65"/>
    </row>
    <row r="3976" spans="2:29" x14ac:dyDescent="0.25">
      <c r="B3976" s="1"/>
      <c r="C3976" s="1"/>
      <c r="D3976" s="1"/>
      <c r="E3976" s="1"/>
      <c r="F3976" s="1"/>
      <c r="G3976" s="1"/>
      <c r="H3976" s="1"/>
      <c r="I3976" s="1"/>
      <c r="J3976" s="9"/>
      <c r="K3976" s="1"/>
      <c r="L3976" s="1"/>
      <c r="M3976" s="1"/>
      <c r="N3976" s="9"/>
      <c r="O3976" s="11"/>
      <c r="P3976" s="1"/>
      <c r="Q3976" s="1"/>
      <c r="R3976" s="1"/>
      <c r="S3976" s="1"/>
      <c r="T3976" s="1"/>
      <c r="U3976" s="1"/>
      <c r="V3976" s="9"/>
      <c r="W3976" s="1"/>
      <c r="X3976" s="1"/>
      <c r="Y3976" s="1"/>
      <c r="Z3976" s="1"/>
      <c r="AA3976" s="1"/>
      <c r="AB3976" s="1"/>
      <c r="AC3976" s="65"/>
    </row>
    <row r="3977" spans="2:29" x14ac:dyDescent="0.25">
      <c r="B3977" s="1"/>
      <c r="C3977" s="1"/>
      <c r="D3977" s="1"/>
      <c r="E3977" s="1"/>
      <c r="F3977" s="1"/>
      <c r="G3977" s="1"/>
      <c r="H3977" s="1"/>
      <c r="I3977" s="1"/>
      <c r="J3977" s="9"/>
      <c r="K3977" s="1"/>
      <c r="L3977" s="1"/>
      <c r="M3977" s="1"/>
      <c r="N3977" s="9"/>
      <c r="O3977" s="11"/>
      <c r="P3977" s="1"/>
      <c r="Q3977" s="1"/>
      <c r="R3977" s="1"/>
      <c r="S3977" s="1"/>
      <c r="T3977" s="1"/>
      <c r="U3977" s="1"/>
      <c r="V3977" s="9"/>
      <c r="W3977" s="1"/>
      <c r="X3977" s="1"/>
      <c r="Y3977" s="1"/>
      <c r="Z3977" s="1"/>
      <c r="AA3977" s="1"/>
      <c r="AB3977" s="1"/>
      <c r="AC3977" s="65"/>
    </row>
    <row r="3978" spans="2:29" x14ac:dyDescent="0.25">
      <c r="B3978" s="1"/>
      <c r="C3978" s="1"/>
      <c r="D3978" s="1"/>
      <c r="E3978" s="1"/>
      <c r="F3978" s="1"/>
      <c r="G3978" s="1"/>
      <c r="H3978" s="1"/>
      <c r="I3978" s="1"/>
      <c r="J3978" s="9"/>
      <c r="K3978" s="1"/>
      <c r="L3978" s="1"/>
      <c r="M3978" s="1"/>
      <c r="N3978" s="9"/>
      <c r="O3978" s="11"/>
      <c r="P3978" s="1"/>
      <c r="Q3978" s="1"/>
      <c r="R3978" s="1"/>
      <c r="S3978" s="1"/>
      <c r="T3978" s="1"/>
      <c r="U3978" s="1"/>
      <c r="V3978" s="9"/>
      <c r="W3978" s="1"/>
      <c r="X3978" s="1"/>
      <c r="Y3978" s="1"/>
      <c r="Z3978" s="1"/>
      <c r="AA3978" s="1"/>
      <c r="AB3978" s="1"/>
      <c r="AC3978" s="65"/>
    </row>
    <row r="3979" spans="2:29" x14ac:dyDescent="0.25">
      <c r="B3979" s="1"/>
      <c r="C3979" s="1"/>
      <c r="D3979" s="1"/>
      <c r="E3979" s="1"/>
      <c r="F3979" s="1"/>
      <c r="G3979" s="1"/>
      <c r="H3979" s="1"/>
      <c r="I3979" s="1"/>
      <c r="J3979" s="9"/>
      <c r="K3979" s="1"/>
      <c r="L3979" s="1"/>
      <c r="M3979" s="1"/>
      <c r="N3979" s="9"/>
      <c r="O3979" s="11"/>
      <c r="P3979" s="1"/>
      <c r="Q3979" s="1"/>
      <c r="R3979" s="1"/>
      <c r="S3979" s="1"/>
      <c r="T3979" s="1"/>
      <c r="U3979" s="1"/>
      <c r="V3979" s="9"/>
      <c r="W3979" s="1"/>
      <c r="X3979" s="1"/>
      <c r="Y3979" s="1"/>
      <c r="Z3979" s="1"/>
      <c r="AA3979" s="1"/>
      <c r="AB3979" s="1"/>
      <c r="AC3979" s="65"/>
    </row>
    <row r="3980" spans="2:29" x14ac:dyDescent="0.25">
      <c r="B3980" s="1"/>
      <c r="C3980" s="1"/>
      <c r="D3980" s="1"/>
      <c r="E3980" s="1"/>
      <c r="F3980" s="1"/>
      <c r="G3980" s="1"/>
      <c r="H3980" s="1"/>
      <c r="I3980" s="1"/>
      <c r="J3980" s="9"/>
      <c r="K3980" s="1"/>
      <c r="L3980" s="1"/>
      <c r="M3980" s="1"/>
      <c r="N3980" s="9"/>
      <c r="O3980" s="11"/>
      <c r="P3980" s="1"/>
      <c r="Q3980" s="1"/>
      <c r="R3980" s="1"/>
      <c r="S3980" s="1"/>
      <c r="T3980" s="1"/>
      <c r="U3980" s="1"/>
      <c r="V3980" s="9"/>
      <c r="W3980" s="1"/>
      <c r="X3980" s="1"/>
      <c r="Y3980" s="1"/>
      <c r="Z3980" s="1"/>
      <c r="AA3980" s="1"/>
      <c r="AB3980" s="1"/>
      <c r="AC3980" s="65"/>
    </row>
    <row r="3981" spans="2:29" x14ac:dyDescent="0.25">
      <c r="B3981" s="1"/>
      <c r="C3981" s="1"/>
      <c r="D3981" s="1"/>
      <c r="E3981" s="1"/>
      <c r="F3981" s="1"/>
      <c r="G3981" s="1"/>
      <c r="H3981" s="1"/>
      <c r="I3981" s="1"/>
      <c r="J3981" s="9"/>
      <c r="K3981" s="1"/>
      <c r="L3981" s="1"/>
      <c r="M3981" s="1"/>
      <c r="N3981" s="9"/>
      <c r="O3981" s="11"/>
      <c r="P3981" s="1"/>
      <c r="Q3981" s="1"/>
      <c r="R3981" s="1"/>
      <c r="S3981" s="1"/>
      <c r="T3981" s="1"/>
      <c r="U3981" s="1"/>
      <c r="V3981" s="9"/>
      <c r="W3981" s="1"/>
      <c r="X3981" s="1"/>
      <c r="Y3981" s="1"/>
      <c r="Z3981" s="1"/>
      <c r="AA3981" s="1"/>
      <c r="AB3981" s="1"/>
      <c r="AC3981" s="65"/>
    </row>
    <row r="3982" spans="2:29" x14ac:dyDescent="0.25">
      <c r="B3982" s="1"/>
      <c r="C3982" s="1"/>
      <c r="D3982" s="1"/>
      <c r="E3982" s="1"/>
      <c r="F3982" s="1"/>
      <c r="G3982" s="1"/>
      <c r="H3982" s="1"/>
      <c r="I3982" s="1"/>
      <c r="J3982" s="9"/>
      <c r="K3982" s="1"/>
      <c r="L3982" s="1"/>
      <c r="M3982" s="1"/>
      <c r="N3982" s="9"/>
      <c r="O3982" s="11"/>
      <c r="P3982" s="1"/>
      <c r="Q3982" s="1"/>
      <c r="R3982" s="1"/>
      <c r="S3982" s="1"/>
      <c r="T3982" s="1"/>
      <c r="U3982" s="1"/>
      <c r="V3982" s="9"/>
      <c r="W3982" s="1"/>
      <c r="X3982" s="1"/>
      <c r="Y3982" s="1"/>
      <c r="Z3982" s="1"/>
      <c r="AA3982" s="1"/>
      <c r="AB3982" s="1"/>
      <c r="AC3982" s="65"/>
    </row>
    <row r="3983" spans="2:29" x14ac:dyDescent="0.25">
      <c r="B3983" s="1"/>
      <c r="C3983" s="1"/>
      <c r="D3983" s="1"/>
      <c r="E3983" s="1"/>
      <c r="F3983" s="1"/>
      <c r="G3983" s="1"/>
      <c r="H3983" s="1"/>
      <c r="I3983" s="1"/>
      <c r="J3983" s="9"/>
      <c r="K3983" s="1"/>
      <c r="L3983" s="1"/>
      <c r="M3983" s="1"/>
      <c r="N3983" s="9"/>
      <c r="O3983" s="11"/>
      <c r="P3983" s="1"/>
      <c r="Q3983" s="1"/>
      <c r="R3983" s="1"/>
      <c r="S3983" s="1"/>
      <c r="T3983" s="1"/>
      <c r="U3983" s="1"/>
      <c r="V3983" s="9"/>
      <c r="W3983" s="1"/>
      <c r="X3983" s="1"/>
      <c r="Y3983" s="1"/>
      <c r="Z3983" s="1"/>
      <c r="AA3983" s="1"/>
      <c r="AB3983" s="1"/>
      <c r="AC3983" s="65"/>
    </row>
    <row r="3984" spans="2:29" x14ac:dyDescent="0.25">
      <c r="B3984" s="1"/>
      <c r="C3984" s="1"/>
      <c r="D3984" s="1"/>
      <c r="E3984" s="1"/>
      <c r="F3984" s="1"/>
      <c r="G3984" s="1"/>
      <c r="H3984" s="1"/>
      <c r="I3984" s="1"/>
      <c r="J3984" s="9"/>
      <c r="K3984" s="1"/>
      <c r="L3984" s="1"/>
      <c r="M3984" s="1"/>
      <c r="N3984" s="9"/>
      <c r="O3984" s="11"/>
      <c r="P3984" s="1"/>
      <c r="Q3984" s="1"/>
      <c r="R3984" s="1"/>
      <c r="S3984" s="1"/>
      <c r="T3984" s="1"/>
      <c r="U3984" s="1"/>
      <c r="V3984" s="9"/>
      <c r="W3984" s="1"/>
      <c r="X3984" s="1"/>
      <c r="Y3984" s="1"/>
      <c r="Z3984" s="1"/>
      <c r="AA3984" s="1"/>
      <c r="AB3984" s="1"/>
      <c r="AC3984" s="65"/>
    </row>
    <row r="3985" spans="2:29" x14ac:dyDescent="0.25">
      <c r="B3985" s="1"/>
      <c r="C3985" s="1"/>
      <c r="D3985" s="1"/>
      <c r="E3985" s="1"/>
      <c r="F3985" s="1"/>
      <c r="G3985" s="1"/>
      <c r="H3985" s="1"/>
      <c r="I3985" s="1"/>
      <c r="J3985" s="9"/>
      <c r="K3985" s="1"/>
      <c r="L3985" s="1"/>
      <c r="M3985" s="1"/>
      <c r="N3985" s="9"/>
      <c r="O3985" s="11"/>
      <c r="P3985" s="1"/>
      <c r="Q3985" s="1"/>
      <c r="R3985" s="1"/>
      <c r="S3985" s="1"/>
      <c r="T3985" s="1"/>
      <c r="U3985" s="1"/>
      <c r="V3985" s="9"/>
      <c r="W3985" s="1"/>
      <c r="X3985" s="1"/>
      <c r="Y3985" s="1"/>
      <c r="Z3985" s="1"/>
      <c r="AA3985" s="1"/>
      <c r="AB3985" s="1"/>
      <c r="AC3985" s="65"/>
    </row>
    <row r="3986" spans="2:29" x14ac:dyDescent="0.25">
      <c r="B3986" s="1"/>
      <c r="C3986" s="1"/>
      <c r="D3986" s="1"/>
      <c r="E3986" s="1"/>
      <c r="F3986" s="1"/>
      <c r="G3986" s="1"/>
      <c r="H3986" s="1"/>
      <c r="I3986" s="1"/>
      <c r="J3986" s="9"/>
      <c r="K3986" s="1"/>
      <c r="L3986" s="1"/>
      <c r="M3986" s="1"/>
      <c r="N3986" s="9"/>
      <c r="O3986" s="11"/>
      <c r="P3986" s="1"/>
      <c r="Q3986" s="1"/>
      <c r="R3986" s="1"/>
      <c r="S3986" s="1"/>
      <c r="T3986" s="1"/>
      <c r="U3986" s="1"/>
      <c r="V3986" s="9"/>
      <c r="W3986" s="1"/>
      <c r="X3986" s="1"/>
      <c r="Y3986" s="1"/>
      <c r="Z3986" s="1"/>
      <c r="AA3986" s="1"/>
      <c r="AB3986" s="1"/>
      <c r="AC3986" s="65"/>
    </row>
    <row r="3987" spans="2:29" x14ac:dyDescent="0.25">
      <c r="B3987" s="1"/>
      <c r="C3987" s="1"/>
      <c r="D3987" s="1"/>
      <c r="E3987" s="1"/>
      <c r="F3987" s="1"/>
      <c r="G3987" s="1"/>
      <c r="H3987" s="1"/>
      <c r="I3987" s="1"/>
      <c r="J3987" s="9"/>
      <c r="K3987" s="1"/>
      <c r="L3987" s="1"/>
      <c r="M3987" s="1"/>
      <c r="N3987" s="9"/>
      <c r="O3987" s="11"/>
      <c r="P3987" s="1"/>
      <c r="Q3987" s="1"/>
      <c r="R3987" s="1"/>
      <c r="S3987" s="1"/>
      <c r="T3987" s="1"/>
      <c r="U3987" s="1"/>
      <c r="V3987" s="9"/>
      <c r="W3987" s="1"/>
      <c r="X3987" s="1"/>
      <c r="Y3987" s="1"/>
      <c r="Z3987" s="1"/>
      <c r="AA3987" s="1"/>
      <c r="AB3987" s="1"/>
      <c r="AC3987" s="65"/>
    </row>
    <row r="3988" spans="2:29" x14ac:dyDescent="0.25">
      <c r="B3988" s="1"/>
      <c r="C3988" s="1"/>
      <c r="D3988" s="1"/>
      <c r="E3988" s="1"/>
      <c r="F3988" s="1"/>
      <c r="G3988" s="1"/>
      <c r="H3988" s="1"/>
      <c r="I3988" s="1"/>
      <c r="J3988" s="9"/>
      <c r="K3988" s="1"/>
      <c r="L3988" s="1"/>
      <c r="M3988" s="1"/>
      <c r="N3988" s="9"/>
      <c r="O3988" s="11"/>
      <c r="P3988" s="1"/>
      <c r="Q3988" s="1"/>
      <c r="R3988" s="1"/>
      <c r="S3988" s="1"/>
      <c r="T3988" s="1"/>
      <c r="U3988" s="1"/>
      <c r="V3988" s="9"/>
      <c r="W3988" s="1"/>
      <c r="X3988" s="1"/>
      <c r="Y3988" s="1"/>
      <c r="Z3988" s="1"/>
      <c r="AA3988" s="1"/>
      <c r="AB3988" s="1"/>
      <c r="AC3988" s="65"/>
    </row>
    <row r="3989" spans="2:29" x14ac:dyDescent="0.25">
      <c r="B3989" s="1"/>
      <c r="C3989" s="1"/>
      <c r="D3989" s="1"/>
      <c r="E3989" s="1"/>
      <c r="F3989" s="1"/>
      <c r="G3989" s="1"/>
      <c r="H3989" s="1"/>
      <c r="I3989" s="1"/>
      <c r="J3989" s="9"/>
      <c r="K3989" s="1"/>
      <c r="L3989" s="1"/>
      <c r="M3989" s="1"/>
      <c r="N3989" s="9"/>
      <c r="O3989" s="11"/>
      <c r="P3989" s="1"/>
      <c r="Q3989" s="1"/>
      <c r="R3989" s="1"/>
      <c r="S3989" s="1"/>
      <c r="T3989" s="1"/>
      <c r="U3989" s="1"/>
      <c r="V3989" s="9"/>
      <c r="W3989" s="1"/>
      <c r="X3989" s="1"/>
      <c r="Y3989" s="1"/>
      <c r="Z3989" s="1"/>
      <c r="AA3989" s="1"/>
      <c r="AB3989" s="1"/>
      <c r="AC3989" s="65"/>
    </row>
    <row r="3990" spans="2:29" x14ac:dyDescent="0.25">
      <c r="B3990" s="1"/>
      <c r="C3990" s="1"/>
      <c r="D3990" s="1"/>
      <c r="E3990" s="1"/>
      <c r="F3990" s="1"/>
      <c r="G3990" s="1"/>
      <c r="H3990" s="1"/>
      <c r="I3990" s="1"/>
      <c r="J3990" s="9"/>
      <c r="K3990" s="1"/>
      <c r="L3990" s="1"/>
      <c r="M3990" s="1"/>
      <c r="N3990" s="9"/>
      <c r="O3990" s="11"/>
      <c r="P3990" s="1"/>
      <c r="Q3990" s="1"/>
      <c r="R3990" s="1"/>
      <c r="S3990" s="1"/>
      <c r="T3990" s="1"/>
      <c r="U3990" s="1"/>
      <c r="V3990" s="9"/>
      <c r="W3990" s="1"/>
      <c r="X3990" s="1"/>
      <c r="Y3990" s="1"/>
      <c r="Z3990" s="1"/>
      <c r="AA3990" s="1"/>
      <c r="AB3990" s="1"/>
      <c r="AC3990" s="65"/>
    </row>
    <row r="3991" spans="2:29" x14ac:dyDescent="0.25">
      <c r="B3991" s="1"/>
      <c r="C3991" s="1"/>
      <c r="D3991" s="1"/>
      <c r="E3991" s="1"/>
      <c r="F3991" s="1"/>
      <c r="G3991" s="1"/>
      <c r="H3991" s="1"/>
      <c r="I3991" s="1"/>
      <c r="J3991" s="9"/>
      <c r="K3991" s="1"/>
      <c r="L3991" s="1"/>
      <c r="M3991" s="1"/>
      <c r="N3991" s="9"/>
      <c r="O3991" s="11"/>
      <c r="P3991" s="1"/>
      <c r="Q3991" s="1"/>
      <c r="R3991" s="1"/>
      <c r="S3991" s="1"/>
      <c r="T3991" s="1"/>
      <c r="U3991" s="1"/>
      <c r="V3991" s="9"/>
      <c r="W3991" s="1"/>
      <c r="X3991" s="1"/>
      <c r="Y3991" s="1"/>
      <c r="Z3991" s="1"/>
      <c r="AA3991" s="1"/>
      <c r="AB3991" s="1"/>
      <c r="AC3991" s="65"/>
    </row>
    <row r="3992" spans="2:29" x14ac:dyDescent="0.25">
      <c r="B3992" s="1"/>
      <c r="C3992" s="1"/>
      <c r="D3992" s="1"/>
      <c r="E3992" s="1"/>
      <c r="F3992" s="1"/>
      <c r="G3992" s="1"/>
      <c r="H3992" s="1"/>
      <c r="I3992" s="1"/>
      <c r="J3992" s="9"/>
      <c r="K3992" s="1"/>
      <c r="L3992" s="1"/>
      <c r="M3992" s="1"/>
      <c r="N3992" s="9"/>
      <c r="O3992" s="11"/>
      <c r="P3992" s="1"/>
      <c r="Q3992" s="1"/>
      <c r="R3992" s="1"/>
      <c r="S3992" s="1"/>
      <c r="T3992" s="1"/>
      <c r="U3992" s="1"/>
      <c r="V3992" s="9"/>
      <c r="W3992" s="1"/>
      <c r="X3992" s="1"/>
      <c r="Y3992" s="1"/>
      <c r="Z3992" s="1"/>
      <c r="AA3992" s="1"/>
      <c r="AB3992" s="1"/>
      <c r="AC3992" s="65"/>
    </row>
    <row r="3993" spans="2:29" x14ac:dyDescent="0.25">
      <c r="B3993" s="1"/>
      <c r="C3993" s="1"/>
      <c r="D3993" s="1"/>
      <c r="E3993" s="1"/>
      <c r="F3993" s="1"/>
      <c r="G3993" s="1"/>
      <c r="H3993" s="1"/>
      <c r="I3993" s="1"/>
      <c r="J3993" s="9"/>
      <c r="K3993" s="1"/>
      <c r="L3993" s="1"/>
      <c r="M3993" s="1"/>
      <c r="N3993" s="9"/>
      <c r="O3993" s="11"/>
      <c r="P3993" s="1"/>
      <c r="Q3993" s="1"/>
      <c r="R3993" s="1"/>
      <c r="S3993" s="1"/>
      <c r="T3993" s="1"/>
      <c r="U3993" s="1"/>
      <c r="V3993" s="9"/>
      <c r="W3993" s="1"/>
      <c r="X3993" s="1"/>
      <c r="Y3993" s="1"/>
      <c r="Z3993" s="1"/>
      <c r="AA3993" s="1"/>
      <c r="AB3993" s="1"/>
      <c r="AC3993" s="65"/>
    </row>
    <row r="3994" spans="2:29" x14ac:dyDescent="0.25">
      <c r="B3994" s="1"/>
      <c r="C3994" s="1"/>
      <c r="D3994" s="1"/>
      <c r="E3994" s="1"/>
      <c r="F3994" s="1"/>
      <c r="G3994" s="1"/>
      <c r="H3994" s="1"/>
      <c r="I3994" s="1"/>
      <c r="J3994" s="9"/>
      <c r="K3994" s="1"/>
      <c r="L3994" s="1"/>
      <c r="M3994" s="1"/>
      <c r="N3994" s="9"/>
      <c r="O3994" s="11"/>
      <c r="P3994" s="1"/>
      <c r="Q3994" s="1"/>
      <c r="R3994" s="1"/>
      <c r="S3994" s="1"/>
      <c r="T3994" s="1"/>
      <c r="U3994" s="1"/>
      <c r="V3994" s="9"/>
      <c r="W3994" s="1"/>
      <c r="X3994" s="1"/>
      <c r="Y3994" s="1"/>
      <c r="Z3994" s="1"/>
      <c r="AA3994" s="1"/>
      <c r="AB3994" s="1"/>
      <c r="AC3994" s="65"/>
    </row>
    <row r="3995" spans="2:29" x14ac:dyDescent="0.25">
      <c r="B3995" s="1"/>
      <c r="C3995" s="1"/>
      <c r="D3995" s="1"/>
      <c r="E3995" s="1"/>
      <c r="F3995" s="1"/>
      <c r="G3995" s="1"/>
      <c r="H3995" s="1"/>
      <c r="I3995" s="1"/>
      <c r="J3995" s="9"/>
      <c r="K3995" s="1"/>
      <c r="L3995" s="1"/>
      <c r="M3995" s="1"/>
      <c r="N3995" s="9"/>
      <c r="O3995" s="11"/>
      <c r="P3995" s="1"/>
      <c r="Q3995" s="1"/>
      <c r="R3995" s="1"/>
      <c r="S3995" s="1"/>
      <c r="T3995" s="1"/>
      <c r="U3995" s="1"/>
      <c r="V3995" s="9"/>
      <c r="W3995" s="1"/>
      <c r="X3995" s="1"/>
      <c r="Y3995" s="1"/>
      <c r="Z3995" s="1"/>
      <c r="AA3995" s="1"/>
      <c r="AB3995" s="1"/>
      <c r="AC3995" s="65"/>
    </row>
    <row r="3996" spans="2:29" x14ac:dyDescent="0.25">
      <c r="B3996" s="1"/>
      <c r="C3996" s="1"/>
      <c r="D3996" s="1"/>
      <c r="E3996" s="1"/>
      <c r="F3996" s="1"/>
      <c r="G3996" s="1"/>
      <c r="H3996" s="1"/>
      <c r="I3996" s="1"/>
      <c r="J3996" s="9"/>
      <c r="K3996" s="1"/>
      <c r="L3996" s="1"/>
      <c r="M3996" s="1"/>
      <c r="N3996" s="9"/>
      <c r="O3996" s="11"/>
      <c r="P3996" s="1"/>
      <c r="Q3996" s="1"/>
      <c r="R3996" s="1"/>
      <c r="S3996" s="1"/>
      <c r="T3996" s="1"/>
      <c r="U3996" s="1"/>
      <c r="V3996" s="9"/>
      <c r="W3996" s="1"/>
      <c r="X3996" s="1"/>
      <c r="Y3996" s="1"/>
      <c r="Z3996" s="1"/>
      <c r="AA3996" s="1"/>
      <c r="AB3996" s="1"/>
      <c r="AC3996" s="65"/>
    </row>
    <row r="3997" spans="2:29" x14ac:dyDescent="0.25">
      <c r="B3997" s="1"/>
      <c r="C3997" s="1"/>
      <c r="D3997" s="1"/>
      <c r="E3997" s="1"/>
      <c r="F3997" s="1"/>
      <c r="G3997" s="1"/>
      <c r="H3997" s="1"/>
      <c r="I3997" s="1"/>
      <c r="J3997" s="9"/>
      <c r="K3997" s="1"/>
      <c r="L3997" s="1"/>
      <c r="M3997" s="1"/>
      <c r="N3997" s="9"/>
      <c r="O3997" s="11"/>
      <c r="P3997" s="1"/>
      <c r="Q3997" s="1"/>
      <c r="R3997" s="1"/>
      <c r="S3997" s="1"/>
      <c r="T3997" s="1"/>
      <c r="U3997" s="1"/>
      <c r="V3997" s="9"/>
      <c r="W3997" s="1"/>
      <c r="X3997" s="1"/>
      <c r="Y3997" s="1"/>
      <c r="Z3997" s="1"/>
      <c r="AA3997" s="1"/>
      <c r="AB3997" s="1"/>
      <c r="AC3997" s="65"/>
    </row>
    <row r="3998" spans="2:29" x14ac:dyDescent="0.25">
      <c r="B3998" s="1"/>
      <c r="C3998" s="1"/>
      <c r="D3998" s="1"/>
      <c r="E3998" s="1"/>
      <c r="F3998" s="1"/>
      <c r="G3998" s="1"/>
      <c r="H3998" s="1"/>
      <c r="I3998" s="1"/>
      <c r="J3998" s="9"/>
      <c r="K3998" s="1"/>
      <c r="L3998" s="1"/>
      <c r="M3998" s="1"/>
      <c r="N3998" s="9"/>
      <c r="O3998" s="11"/>
      <c r="P3998" s="1"/>
      <c r="Q3998" s="1"/>
      <c r="R3998" s="1"/>
      <c r="S3998" s="1"/>
      <c r="T3998" s="1"/>
      <c r="U3998" s="1"/>
      <c r="V3998" s="9"/>
      <c r="W3998" s="1"/>
      <c r="X3998" s="1"/>
      <c r="Y3998" s="1"/>
      <c r="Z3998" s="1"/>
      <c r="AA3998" s="1"/>
      <c r="AB3998" s="1"/>
      <c r="AC3998" s="65"/>
    </row>
    <row r="3999" spans="2:29" x14ac:dyDescent="0.25">
      <c r="B3999" s="1"/>
      <c r="C3999" s="1"/>
      <c r="D3999" s="1"/>
      <c r="E3999" s="1"/>
      <c r="F3999" s="1"/>
      <c r="G3999" s="1"/>
      <c r="H3999" s="1"/>
      <c r="I3999" s="1"/>
      <c r="J3999" s="9"/>
      <c r="K3999" s="1"/>
      <c r="L3999" s="1"/>
      <c r="M3999" s="1"/>
      <c r="N3999" s="9"/>
      <c r="O3999" s="11"/>
      <c r="P3999" s="1"/>
      <c r="Q3999" s="1"/>
      <c r="R3999" s="1"/>
      <c r="S3999" s="1"/>
      <c r="T3999" s="1"/>
      <c r="U3999" s="1"/>
      <c r="V3999" s="9"/>
      <c r="W3999" s="1"/>
      <c r="X3999" s="1"/>
      <c r="Y3999" s="1"/>
      <c r="Z3999" s="1"/>
      <c r="AA3999" s="1"/>
      <c r="AB3999" s="1"/>
      <c r="AC3999" s="65"/>
    </row>
    <row r="4000" spans="2:29" x14ac:dyDescent="0.25">
      <c r="B4000" s="1"/>
      <c r="C4000" s="1"/>
      <c r="D4000" s="1"/>
      <c r="E4000" s="1"/>
      <c r="F4000" s="1"/>
      <c r="G4000" s="1"/>
      <c r="H4000" s="1"/>
      <c r="I4000" s="1"/>
      <c r="J4000" s="9"/>
      <c r="K4000" s="1"/>
      <c r="L4000" s="1"/>
      <c r="M4000" s="1"/>
      <c r="N4000" s="9"/>
      <c r="O4000" s="11"/>
      <c r="P4000" s="1"/>
      <c r="Q4000" s="1"/>
      <c r="R4000" s="1"/>
      <c r="S4000" s="1"/>
      <c r="T4000" s="1"/>
      <c r="U4000" s="1"/>
      <c r="V4000" s="9"/>
      <c r="W4000" s="1"/>
      <c r="X4000" s="1"/>
      <c r="Y4000" s="1"/>
      <c r="Z4000" s="1"/>
      <c r="AA4000" s="1"/>
      <c r="AB4000" s="1"/>
      <c r="AC4000" s="65"/>
    </row>
    <row r="4001" spans="2:29" x14ac:dyDescent="0.25">
      <c r="B4001" s="1"/>
      <c r="C4001" s="1"/>
      <c r="D4001" s="1"/>
      <c r="E4001" s="1"/>
      <c r="F4001" s="1"/>
      <c r="G4001" s="1"/>
      <c r="H4001" s="1"/>
      <c r="I4001" s="1"/>
      <c r="J4001" s="9"/>
      <c r="K4001" s="1"/>
      <c r="L4001" s="1"/>
      <c r="M4001" s="1"/>
      <c r="N4001" s="9"/>
      <c r="O4001" s="11"/>
      <c r="P4001" s="1"/>
      <c r="Q4001" s="1"/>
      <c r="R4001" s="1"/>
      <c r="S4001" s="1"/>
      <c r="T4001" s="1"/>
      <c r="U4001" s="1"/>
      <c r="V4001" s="9"/>
      <c r="W4001" s="1"/>
      <c r="X4001" s="1"/>
      <c r="Y4001" s="1"/>
      <c r="Z4001" s="1"/>
      <c r="AA4001" s="1"/>
      <c r="AB4001" s="1"/>
      <c r="AC4001" s="65"/>
    </row>
    <row r="4002" spans="2:29" x14ac:dyDescent="0.25">
      <c r="B4002" s="1"/>
      <c r="C4002" s="1"/>
      <c r="D4002" s="1"/>
      <c r="E4002" s="1"/>
      <c r="F4002" s="1"/>
      <c r="G4002" s="1"/>
      <c r="H4002" s="1"/>
      <c r="I4002" s="1"/>
      <c r="J4002" s="9"/>
      <c r="K4002" s="1"/>
      <c r="L4002" s="1"/>
      <c r="M4002" s="1"/>
      <c r="N4002" s="9"/>
      <c r="O4002" s="11"/>
      <c r="P4002" s="1"/>
      <c r="Q4002" s="1"/>
      <c r="R4002" s="1"/>
      <c r="S4002" s="1"/>
      <c r="T4002" s="1"/>
      <c r="U4002" s="1"/>
      <c r="V4002" s="9"/>
      <c r="W4002" s="1"/>
      <c r="X4002" s="1"/>
      <c r="Y4002" s="1"/>
      <c r="Z4002" s="1"/>
      <c r="AA4002" s="1"/>
      <c r="AB4002" s="1"/>
      <c r="AC4002" s="65"/>
    </row>
    <row r="4003" spans="2:29" x14ac:dyDescent="0.25">
      <c r="B4003" s="1"/>
      <c r="C4003" s="1"/>
      <c r="D4003" s="1"/>
      <c r="E4003" s="1"/>
      <c r="F4003" s="1"/>
      <c r="G4003" s="1"/>
      <c r="H4003" s="1"/>
      <c r="I4003" s="1"/>
      <c r="J4003" s="9"/>
      <c r="K4003" s="1"/>
      <c r="L4003" s="1"/>
      <c r="M4003" s="1"/>
      <c r="N4003" s="9"/>
      <c r="O4003" s="11"/>
      <c r="P4003" s="1"/>
      <c r="Q4003" s="1"/>
      <c r="R4003" s="1"/>
      <c r="S4003" s="1"/>
      <c r="T4003" s="1"/>
      <c r="U4003" s="1"/>
      <c r="V4003" s="9"/>
      <c r="W4003" s="1"/>
      <c r="X4003" s="1"/>
      <c r="Y4003" s="1"/>
      <c r="Z4003" s="1"/>
      <c r="AA4003" s="1"/>
      <c r="AB4003" s="1"/>
      <c r="AC4003" s="65"/>
    </row>
    <row r="4004" spans="2:29" x14ac:dyDescent="0.25">
      <c r="B4004" s="1"/>
      <c r="C4004" s="1"/>
      <c r="D4004" s="1"/>
      <c r="E4004" s="1"/>
      <c r="F4004" s="1"/>
      <c r="G4004" s="1"/>
      <c r="H4004" s="1"/>
      <c r="I4004" s="1"/>
      <c r="J4004" s="9"/>
      <c r="K4004" s="1"/>
      <c r="L4004" s="1"/>
      <c r="M4004" s="1"/>
      <c r="N4004" s="9"/>
      <c r="O4004" s="11"/>
      <c r="P4004" s="1"/>
      <c r="Q4004" s="1"/>
      <c r="R4004" s="1"/>
      <c r="S4004" s="1"/>
      <c r="T4004" s="1"/>
      <c r="U4004" s="1"/>
      <c r="V4004" s="9"/>
      <c r="W4004" s="1"/>
      <c r="X4004" s="1"/>
      <c r="Y4004" s="1"/>
      <c r="Z4004" s="1"/>
      <c r="AA4004" s="1"/>
      <c r="AB4004" s="1"/>
      <c r="AC4004" s="65"/>
    </row>
    <row r="4005" spans="2:29" x14ac:dyDescent="0.25">
      <c r="B4005" s="1"/>
      <c r="C4005" s="1"/>
      <c r="D4005" s="1"/>
      <c r="E4005" s="1"/>
      <c r="F4005" s="1"/>
      <c r="G4005" s="1"/>
      <c r="H4005" s="1"/>
      <c r="I4005" s="1"/>
      <c r="J4005" s="9"/>
      <c r="K4005" s="1"/>
      <c r="L4005" s="1"/>
      <c r="M4005" s="1"/>
      <c r="N4005" s="9"/>
      <c r="O4005" s="11"/>
      <c r="P4005" s="1"/>
      <c r="Q4005" s="1"/>
      <c r="R4005" s="1"/>
      <c r="S4005" s="1"/>
      <c r="T4005" s="1"/>
      <c r="U4005" s="1"/>
      <c r="V4005" s="9"/>
      <c r="W4005" s="1"/>
      <c r="X4005" s="1"/>
      <c r="Y4005" s="1"/>
      <c r="Z4005" s="1"/>
      <c r="AA4005" s="1"/>
      <c r="AB4005" s="1"/>
      <c r="AC4005" s="65"/>
    </row>
    <row r="4006" spans="2:29" x14ac:dyDescent="0.25">
      <c r="B4006" s="1"/>
      <c r="C4006" s="1"/>
      <c r="D4006" s="1"/>
      <c r="E4006" s="1"/>
      <c r="F4006" s="1"/>
      <c r="G4006" s="1"/>
      <c r="H4006" s="1"/>
      <c r="I4006" s="1"/>
      <c r="J4006" s="9"/>
      <c r="K4006" s="1"/>
      <c r="L4006" s="1"/>
      <c r="M4006" s="1"/>
      <c r="N4006" s="9"/>
      <c r="O4006" s="11"/>
      <c r="P4006" s="1"/>
      <c r="Q4006" s="1"/>
      <c r="R4006" s="1"/>
      <c r="S4006" s="1"/>
      <c r="T4006" s="1"/>
      <c r="U4006" s="1"/>
      <c r="V4006" s="9"/>
      <c r="W4006" s="1"/>
      <c r="X4006" s="1"/>
      <c r="Y4006" s="1"/>
      <c r="Z4006" s="1"/>
      <c r="AA4006" s="1"/>
      <c r="AB4006" s="1"/>
      <c r="AC4006" s="65"/>
    </row>
    <row r="4007" spans="2:29" x14ac:dyDescent="0.25">
      <c r="B4007" s="1"/>
      <c r="C4007" s="1"/>
      <c r="D4007" s="1"/>
      <c r="E4007" s="1"/>
      <c r="F4007" s="1"/>
      <c r="G4007" s="1"/>
      <c r="H4007" s="1"/>
      <c r="I4007" s="1"/>
      <c r="J4007" s="9"/>
      <c r="K4007" s="1"/>
      <c r="L4007" s="1"/>
      <c r="M4007" s="1"/>
      <c r="N4007" s="9"/>
      <c r="O4007" s="11"/>
      <c r="P4007" s="1"/>
      <c r="Q4007" s="1"/>
      <c r="R4007" s="1"/>
      <c r="S4007" s="1"/>
      <c r="T4007" s="1"/>
      <c r="U4007" s="1"/>
      <c r="V4007" s="9"/>
      <c r="W4007" s="1"/>
      <c r="X4007" s="1"/>
      <c r="Y4007" s="1"/>
      <c r="Z4007" s="1"/>
      <c r="AA4007" s="1"/>
      <c r="AB4007" s="1"/>
      <c r="AC4007" s="65"/>
    </row>
    <row r="4008" spans="2:29" x14ac:dyDescent="0.25">
      <c r="B4008" s="1"/>
      <c r="C4008" s="1"/>
      <c r="D4008" s="1"/>
      <c r="E4008" s="1"/>
      <c r="F4008" s="1"/>
      <c r="G4008" s="1"/>
      <c r="H4008" s="1"/>
      <c r="I4008" s="1"/>
      <c r="J4008" s="9"/>
      <c r="K4008" s="1"/>
      <c r="L4008" s="1"/>
      <c r="M4008" s="1"/>
      <c r="N4008" s="9"/>
      <c r="O4008" s="11"/>
      <c r="P4008" s="1"/>
      <c r="Q4008" s="1"/>
      <c r="R4008" s="1"/>
      <c r="S4008" s="1"/>
      <c r="T4008" s="1"/>
      <c r="U4008" s="1"/>
      <c r="V4008" s="9"/>
      <c r="W4008" s="1"/>
      <c r="X4008" s="1"/>
      <c r="Y4008" s="1"/>
      <c r="Z4008" s="1"/>
      <c r="AA4008" s="1"/>
      <c r="AB4008" s="1"/>
      <c r="AC4008" s="65"/>
    </row>
    <row r="4009" spans="2:29" x14ac:dyDescent="0.25">
      <c r="B4009" s="1"/>
      <c r="C4009" s="1"/>
      <c r="D4009" s="1"/>
      <c r="E4009" s="1"/>
      <c r="F4009" s="1"/>
      <c r="G4009" s="1"/>
      <c r="H4009" s="1"/>
      <c r="I4009" s="1"/>
      <c r="J4009" s="9"/>
      <c r="K4009" s="1"/>
      <c r="L4009" s="1"/>
      <c r="M4009" s="1"/>
      <c r="N4009" s="9"/>
      <c r="O4009" s="11"/>
      <c r="P4009" s="1"/>
      <c r="Q4009" s="1"/>
      <c r="R4009" s="1"/>
      <c r="S4009" s="1"/>
      <c r="T4009" s="1"/>
      <c r="U4009" s="1"/>
      <c r="V4009" s="9"/>
      <c r="W4009" s="1"/>
      <c r="X4009" s="1"/>
      <c r="Y4009" s="1"/>
      <c r="Z4009" s="1"/>
      <c r="AA4009" s="1"/>
      <c r="AB4009" s="1"/>
      <c r="AC4009" s="65"/>
    </row>
    <row r="4010" spans="2:29" x14ac:dyDescent="0.25">
      <c r="B4010" s="1"/>
      <c r="C4010" s="1"/>
      <c r="D4010" s="1"/>
      <c r="E4010" s="1"/>
      <c r="F4010" s="1"/>
      <c r="G4010" s="1"/>
      <c r="H4010" s="1"/>
      <c r="I4010" s="1"/>
      <c r="J4010" s="9"/>
      <c r="K4010" s="1"/>
      <c r="L4010" s="1"/>
      <c r="M4010" s="1"/>
      <c r="N4010" s="9"/>
      <c r="O4010" s="11"/>
      <c r="P4010" s="1"/>
      <c r="Q4010" s="1"/>
      <c r="R4010" s="1"/>
      <c r="S4010" s="1"/>
      <c r="T4010" s="1"/>
      <c r="U4010" s="1"/>
      <c r="V4010" s="9"/>
      <c r="W4010" s="1"/>
      <c r="X4010" s="1"/>
      <c r="Y4010" s="1"/>
      <c r="Z4010" s="1"/>
      <c r="AA4010" s="1"/>
      <c r="AB4010" s="1"/>
      <c r="AC4010" s="65"/>
    </row>
    <row r="4011" spans="2:29" x14ac:dyDescent="0.25">
      <c r="B4011" s="1"/>
      <c r="C4011" s="1"/>
      <c r="D4011" s="1"/>
      <c r="E4011" s="1"/>
      <c r="F4011" s="1"/>
      <c r="G4011" s="1"/>
      <c r="H4011" s="1"/>
      <c r="I4011" s="1"/>
      <c r="J4011" s="9"/>
      <c r="K4011" s="1"/>
      <c r="L4011" s="1"/>
      <c r="M4011" s="1"/>
      <c r="N4011" s="9"/>
      <c r="O4011" s="11"/>
      <c r="P4011" s="1"/>
      <c r="Q4011" s="1"/>
      <c r="R4011" s="1"/>
      <c r="S4011" s="1"/>
      <c r="T4011" s="1"/>
      <c r="U4011" s="1"/>
      <c r="V4011" s="9"/>
      <c r="W4011" s="1"/>
      <c r="X4011" s="1"/>
      <c r="Y4011" s="1"/>
      <c r="Z4011" s="1"/>
      <c r="AA4011" s="1"/>
      <c r="AB4011" s="1"/>
      <c r="AC4011" s="65"/>
    </row>
    <row r="4012" spans="2:29" x14ac:dyDescent="0.25">
      <c r="B4012" s="1"/>
      <c r="C4012" s="1"/>
      <c r="D4012" s="1"/>
      <c r="E4012" s="1"/>
      <c r="F4012" s="1"/>
      <c r="G4012" s="1"/>
      <c r="H4012" s="1"/>
      <c r="I4012" s="1"/>
      <c r="J4012" s="9"/>
      <c r="K4012" s="1"/>
      <c r="L4012" s="1"/>
      <c r="M4012" s="1"/>
      <c r="N4012" s="9"/>
      <c r="O4012" s="11"/>
      <c r="P4012" s="1"/>
      <c r="Q4012" s="1"/>
      <c r="R4012" s="1"/>
      <c r="S4012" s="1"/>
      <c r="T4012" s="1"/>
      <c r="U4012" s="1"/>
      <c r="V4012" s="9"/>
      <c r="W4012" s="1"/>
      <c r="X4012" s="1"/>
      <c r="Y4012" s="1"/>
      <c r="Z4012" s="1"/>
      <c r="AA4012" s="1"/>
      <c r="AB4012" s="1"/>
      <c r="AC4012" s="65"/>
    </row>
    <row r="4013" spans="2:29" x14ac:dyDescent="0.25">
      <c r="B4013" s="1"/>
      <c r="C4013" s="1"/>
      <c r="D4013" s="1"/>
      <c r="E4013" s="1"/>
      <c r="F4013" s="1"/>
      <c r="G4013" s="1"/>
      <c r="H4013" s="1"/>
      <c r="I4013" s="1"/>
      <c r="J4013" s="9"/>
      <c r="K4013" s="1"/>
      <c r="L4013" s="1"/>
      <c r="M4013" s="1"/>
      <c r="N4013" s="9"/>
      <c r="O4013" s="11"/>
      <c r="P4013" s="1"/>
      <c r="Q4013" s="1"/>
      <c r="R4013" s="1"/>
      <c r="S4013" s="1"/>
      <c r="T4013" s="1"/>
      <c r="U4013" s="1"/>
      <c r="V4013" s="9"/>
      <c r="W4013" s="1"/>
      <c r="X4013" s="1"/>
      <c r="Y4013" s="1"/>
      <c r="Z4013" s="1"/>
      <c r="AA4013" s="1"/>
      <c r="AB4013" s="1"/>
      <c r="AC4013" s="65"/>
    </row>
    <row r="4014" spans="2:29" x14ac:dyDescent="0.25">
      <c r="B4014" s="1"/>
      <c r="C4014" s="1"/>
      <c r="D4014" s="1"/>
      <c r="E4014" s="1"/>
      <c r="F4014" s="1"/>
      <c r="G4014" s="1"/>
      <c r="H4014" s="1"/>
      <c r="I4014" s="1"/>
      <c r="J4014" s="9"/>
      <c r="K4014" s="1"/>
      <c r="L4014" s="1"/>
      <c r="M4014" s="1"/>
      <c r="N4014" s="9"/>
      <c r="O4014" s="11"/>
      <c r="P4014" s="1"/>
      <c r="Q4014" s="1"/>
      <c r="R4014" s="1"/>
      <c r="S4014" s="1"/>
      <c r="T4014" s="1"/>
      <c r="U4014" s="1"/>
      <c r="V4014" s="9"/>
      <c r="W4014" s="1"/>
      <c r="X4014" s="1"/>
      <c r="Y4014" s="1"/>
      <c r="Z4014" s="1"/>
      <c r="AA4014" s="1"/>
      <c r="AB4014" s="1"/>
      <c r="AC4014" s="65"/>
    </row>
    <row r="4015" spans="2:29" x14ac:dyDescent="0.25">
      <c r="B4015" s="1"/>
      <c r="C4015" s="1"/>
      <c r="D4015" s="1"/>
      <c r="E4015" s="1"/>
      <c r="F4015" s="1"/>
      <c r="G4015" s="1"/>
      <c r="H4015" s="1"/>
      <c r="I4015" s="1"/>
      <c r="J4015" s="9"/>
      <c r="K4015" s="1"/>
      <c r="L4015" s="1"/>
      <c r="M4015" s="1"/>
      <c r="N4015" s="9"/>
      <c r="O4015" s="11"/>
      <c r="P4015" s="1"/>
      <c r="Q4015" s="1"/>
      <c r="R4015" s="1"/>
      <c r="S4015" s="1"/>
      <c r="T4015" s="1"/>
      <c r="U4015" s="1"/>
      <c r="V4015" s="9"/>
      <c r="W4015" s="1"/>
      <c r="X4015" s="1"/>
      <c r="Y4015" s="1"/>
      <c r="Z4015" s="1"/>
      <c r="AA4015" s="1"/>
      <c r="AB4015" s="1"/>
      <c r="AC4015" s="65"/>
    </row>
    <row r="4016" spans="2:29" x14ac:dyDescent="0.25">
      <c r="B4016" s="1"/>
      <c r="C4016" s="1"/>
      <c r="D4016" s="1"/>
      <c r="E4016" s="1"/>
      <c r="F4016" s="1"/>
      <c r="G4016" s="1"/>
      <c r="H4016" s="1"/>
      <c r="I4016" s="1"/>
      <c r="J4016" s="9"/>
      <c r="K4016" s="1"/>
      <c r="L4016" s="1"/>
      <c r="M4016" s="1"/>
      <c r="N4016" s="9"/>
      <c r="O4016" s="11"/>
      <c r="P4016" s="1"/>
      <c r="Q4016" s="1"/>
      <c r="R4016" s="1"/>
      <c r="S4016" s="1"/>
      <c r="T4016" s="1"/>
      <c r="U4016" s="1"/>
      <c r="V4016" s="9"/>
      <c r="W4016" s="1"/>
      <c r="X4016" s="1"/>
      <c r="Y4016" s="1"/>
      <c r="Z4016" s="1"/>
      <c r="AA4016" s="1"/>
      <c r="AB4016" s="1"/>
      <c r="AC4016" s="65"/>
    </row>
    <row r="4017" spans="2:29" x14ac:dyDescent="0.25">
      <c r="B4017" s="1"/>
      <c r="C4017" s="1"/>
      <c r="D4017" s="1"/>
      <c r="E4017" s="1"/>
      <c r="F4017" s="1"/>
      <c r="G4017" s="1"/>
      <c r="H4017" s="1"/>
      <c r="I4017" s="1"/>
      <c r="J4017" s="9"/>
      <c r="K4017" s="1"/>
      <c r="L4017" s="1"/>
      <c r="M4017" s="1"/>
      <c r="N4017" s="9"/>
      <c r="O4017" s="11"/>
      <c r="P4017" s="1"/>
      <c r="Q4017" s="1"/>
      <c r="R4017" s="1"/>
      <c r="S4017" s="1"/>
      <c r="T4017" s="1"/>
      <c r="U4017" s="1"/>
      <c r="V4017" s="9"/>
      <c r="W4017" s="1"/>
      <c r="X4017" s="1"/>
      <c r="Y4017" s="1"/>
      <c r="Z4017" s="1"/>
      <c r="AA4017" s="1"/>
      <c r="AB4017" s="1"/>
      <c r="AC4017" s="65"/>
    </row>
    <row r="4018" spans="2:29" x14ac:dyDescent="0.25">
      <c r="B4018" s="1"/>
      <c r="C4018" s="1"/>
      <c r="D4018" s="1"/>
      <c r="E4018" s="1"/>
      <c r="F4018" s="1"/>
      <c r="G4018" s="1"/>
      <c r="H4018" s="1"/>
      <c r="I4018" s="1"/>
      <c r="J4018" s="9"/>
      <c r="K4018" s="1"/>
      <c r="L4018" s="1"/>
      <c r="M4018" s="1"/>
      <c r="N4018" s="9"/>
      <c r="O4018" s="11"/>
      <c r="P4018" s="1"/>
      <c r="Q4018" s="1"/>
      <c r="R4018" s="1"/>
      <c r="S4018" s="1"/>
      <c r="T4018" s="1"/>
      <c r="U4018" s="1"/>
      <c r="V4018" s="9"/>
      <c r="W4018" s="1"/>
      <c r="X4018" s="1"/>
      <c r="Y4018" s="1"/>
      <c r="Z4018" s="1"/>
      <c r="AA4018" s="1"/>
      <c r="AB4018" s="1"/>
      <c r="AC4018" s="65"/>
    </row>
    <row r="4019" spans="2:29" x14ac:dyDescent="0.25">
      <c r="B4019" s="1"/>
      <c r="C4019" s="1"/>
      <c r="D4019" s="1"/>
      <c r="E4019" s="1"/>
      <c r="F4019" s="1"/>
      <c r="G4019" s="1"/>
      <c r="H4019" s="1"/>
      <c r="I4019" s="1"/>
      <c r="J4019" s="9"/>
      <c r="K4019" s="1"/>
      <c r="L4019" s="1"/>
      <c r="M4019" s="1"/>
      <c r="N4019" s="9"/>
      <c r="O4019" s="11"/>
      <c r="P4019" s="1"/>
      <c r="Q4019" s="1"/>
      <c r="R4019" s="1"/>
      <c r="S4019" s="1"/>
      <c r="T4019" s="1"/>
      <c r="U4019" s="1"/>
      <c r="V4019" s="9"/>
      <c r="W4019" s="1"/>
      <c r="X4019" s="1"/>
      <c r="Y4019" s="1"/>
      <c r="Z4019" s="1"/>
      <c r="AA4019" s="1"/>
      <c r="AB4019" s="1"/>
      <c r="AC4019" s="65"/>
    </row>
    <row r="4020" spans="2:29" x14ac:dyDescent="0.25">
      <c r="B4020" s="1"/>
      <c r="C4020" s="1"/>
      <c r="D4020" s="1"/>
      <c r="E4020" s="1"/>
      <c r="F4020" s="1"/>
      <c r="G4020" s="1"/>
      <c r="H4020" s="1"/>
      <c r="I4020" s="1"/>
      <c r="J4020" s="9"/>
      <c r="K4020" s="1"/>
      <c r="L4020" s="1"/>
      <c r="M4020" s="1"/>
      <c r="N4020" s="9"/>
      <c r="O4020" s="11"/>
      <c r="P4020" s="1"/>
      <c r="Q4020" s="1"/>
      <c r="R4020" s="1"/>
      <c r="S4020" s="1"/>
      <c r="T4020" s="1"/>
      <c r="U4020" s="1"/>
      <c r="V4020" s="9"/>
      <c r="W4020" s="1"/>
      <c r="X4020" s="1"/>
      <c r="Y4020" s="1"/>
      <c r="Z4020" s="1"/>
      <c r="AA4020" s="1"/>
      <c r="AB4020" s="1"/>
      <c r="AC4020" s="65"/>
    </row>
    <row r="4021" spans="2:29" x14ac:dyDescent="0.25">
      <c r="B4021" s="1"/>
      <c r="C4021" s="1"/>
      <c r="D4021" s="1"/>
      <c r="E4021" s="1"/>
      <c r="F4021" s="1"/>
      <c r="G4021" s="1"/>
      <c r="H4021" s="1"/>
      <c r="I4021" s="1"/>
      <c r="J4021" s="9"/>
      <c r="K4021" s="1"/>
      <c r="L4021" s="1"/>
      <c r="M4021" s="1"/>
      <c r="N4021" s="9"/>
      <c r="O4021" s="11"/>
      <c r="P4021" s="1"/>
      <c r="Q4021" s="1"/>
      <c r="R4021" s="1"/>
      <c r="S4021" s="1"/>
      <c r="T4021" s="1"/>
      <c r="U4021" s="1"/>
      <c r="V4021" s="9"/>
      <c r="W4021" s="1"/>
      <c r="X4021" s="1"/>
      <c r="Y4021" s="1"/>
      <c r="Z4021" s="1"/>
      <c r="AA4021" s="1"/>
      <c r="AB4021" s="1"/>
      <c r="AC4021" s="65"/>
    </row>
    <row r="4022" spans="2:29" x14ac:dyDescent="0.25">
      <c r="B4022" s="1"/>
      <c r="C4022" s="1"/>
      <c r="D4022" s="1"/>
      <c r="E4022" s="1"/>
      <c r="F4022" s="1"/>
      <c r="G4022" s="1"/>
      <c r="H4022" s="1"/>
      <c r="I4022" s="1"/>
      <c r="J4022" s="9"/>
      <c r="K4022" s="1"/>
      <c r="L4022" s="1"/>
      <c r="M4022" s="1"/>
      <c r="N4022" s="9"/>
      <c r="O4022" s="11"/>
      <c r="P4022" s="1"/>
      <c r="Q4022" s="1"/>
      <c r="R4022" s="1"/>
      <c r="S4022" s="1"/>
      <c r="T4022" s="1"/>
      <c r="U4022" s="1"/>
      <c r="V4022" s="9"/>
      <c r="W4022" s="1"/>
      <c r="X4022" s="1"/>
      <c r="Y4022" s="1"/>
      <c r="Z4022" s="1"/>
      <c r="AA4022" s="1"/>
      <c r="AB4022" s="1"/>
      <c r="AC4022" s="65"/>
    </row>
    <row r="4023" spans="2:29" x14ac:dyDescent="0.25">
      <c r="B4023" s="1"/>
      <c r="C4023" s="1"/>
      <c r="D4023" s="1"/>
      <c r="E4023" s="1"/>
      <c r="F4023" s="1"/>
      <c r="G4023" s="1"/>
      <c r="H4023" s="1"/>
      <c r="I4023" s="1"/>
      <c r="J4023" s="9"/>
      <c r="K4023" s="1"/>
      <c r="L4023" s="1"/>
      <c r="M4023" s="1"/>
      <c r="N4023" s="9"/>
      <c r="O4023" s="11"/>
      <c r="P4023" s="1"/>
      <c r="Q4023" s="1"/>
      <c r="R4023" s="1"/>
      <c r="S4023" s="1"/>
      <c r="T4023" s="1"/>
      <c r="U4023" s="1"/>
      <c r="V4023" s="9"/>
      <c r="W4023" s="1"/>
      <c r="X4023" s="1"/>
      <c r="Y4023" s="1"/>
      <c r="Z4023" s="1"/>
      <c r="AA4023" s="1"/>
      <c r="AB4023" s="1"/>
      <c r="AC4023" s="65"/>
    </row>
    <row r="4024" spans="2:29" x14ac:dyDescent="0.25">
      <c r="B4024" s="1"/>
      <c r="C4024" s="1"/>
      <c r="D4024" s="1"/>
      <c r="E4024" s="1"/>
      <c r="F4024" s="1"/>
      <c r="G4024" s="1"/>
      <c r="H4024" s="1"/>
      <c r="I4024" s="1"/>
      <c r="J4024" s="9"/>
      <c r="K4024" s="1"/>
      <c r="L4024" s="1"/>
      <c r="M4024" s="1"/>
      <c r="N4024" s="9"/>
      <c r="O4024" s="11"/>
      <c r="P4024" s="1"/>
      <c r="Q4024" s="1"/>
      <c r="R4024" s="1"/>
      <c r="S4024" s="1"/>
      <c r="T4024" s="1"/>
      <c r="U4024" s="1"/>
      <c r="V4024" s="9"/>
      <c r="W4024" s="1"/>
      <c r="X4024" s="1"/>
      <c r="Y4024" s="1"/>
      <c r="Z4024" s="1"/>
      <c r="AA4024" s="1"/>
      <c r="AB4024" s="1"/>
      <c r="AC4024" s="65"/>
    </row>
    <row r="4025" spans="2:29" x14ac:dyDescent="0.25">
      <c r="B4025" s="1"/>
      <c r="C4025" s="1"/>
      <c r="D4025" s="1"/>
      <c r="E4025" s="1"/>
      <c r="F4025" s="1"/>
      <c r="G4025" s="1"/>
      <c r="H4025" s="1"/>
      <c r="I4025" s="1"/>
      <c r="J4025" s="9"/>
      <c r="K4025" s="1"/>
      <c r="L4025" s="1"/>
      <c r="M4025" s="1"/>
      <c r="N4025" s="9"/>
      <c r="O4025" s="11"/>
      <c r="P4025" s="1"/>
      <c r="Q4025" s="1"/>
      <c r="R4025" s="1"/>
      <c r="S4025" s="1"/>
      <c r="T4025" s="1"/>
      <c r="U4025" s="1"/>
      <c r="V4025" s="9"/>
      <c r="W4025" s="1"/>
      <c r="X4025" s="1"/>
      <c r="Y4025" s="1"/>
      <c r="Z4025" s="1"/>
      <c r="AA4025" s="1"/>
      <c r="AB4025" s="1"/>
      <c r="AC4025" s="65"/>
    </row>
    <row r="4026" spans="2:29" x14ac:dyDescent="0.25">
      <c r="B4026" s="1"/>
      <c r="C4026" s="1"/>
      <c r="D4026" s="1"/>
      <c r="E4026" s="1"/>
      <c r="F4026" s="1"/>
      <c r="G4026" s="1"/>
      <c r="H4026" s="1"/>
      <c r="I4026" s="1"/>
      <c r="J4026" s="9"/>
      <c r="K4026" s="1"/>
      <c r="L4026" s="1"/>
      <c r="M4026" s="1"/>
      <c r="N4026" s="9"/>
      <c r="O4026" s="11"/>
      <c r="P4026" s="1"/>
      <c r="Q4026" s="1"/>
      <c r="R4026" s="1"/>
      <c r="S4026" s="1"/>
      <c r="T4026" s="1"/>
      <c r="U4026" s="1"/>
      <c r="V4026" s="9"/>
      <c r="W4026" s="1"/>
      <c r="X4026" s="1"/>
      <c r="Y4026" s="1"/>
      <c r="Z4026" s="1"/>
      <c r="AA4026" s="1"/>
      <c r="AB4026" s="1"/>
      <c r="AC4026" s="65"/>
    </row>
    <row r="4027" spans="2:29" x14ac:dyDescent="0.25">
      <c r="B4027" s="1"/>
      <c r="C4027" s="1"/>
      <c r="D4027" s="1"/>
      <c r="E4027" s="1"/>
      <c r="F4027" s="1"/>
      <c r="G4027" s="1"/>
      <c r="H4027" s="1"/>
      <c r="I4027" s="1"/>
      <c r="J4027" s="9"/>
      <c r="K4027" s="1"/>
      <c r="L4027" s="1"/>
      <c r="M4027" s="1"/>
      <c r="N4027" s="9"/>
      <c r="O4027" s="11"/>
      <c r="P4027" s="1"/>
      <c r="Q4027" s="1"/>
      <c r="R4027" s="1"/>
      <c r="S4027" s="1"/>
      <c r="T4027" s="1"/>
      <c r="U4027" s="1"/>
      <c r="V4027" s="9"/>
      <c r="W4027" s="1"/>
      <c r="X4027" s="1"/>
      <c r="Y4027" s="1"/>
      <c r="Z4027" s="1"/>
      <c r="AA4027" s="1"/>
      <c r="AB4027" s="1"/>
      <c r="AC4027" s="65"/>
    </row>
    <row r="4028" spans="2:29" x14ac:dyDescent="0.25">
      <c r="B4028" s="1"/>
      <c r="C4028" s="1"/>
      <c r="D4028" s="1"/>
      <c r="E4028" s="1"/>
      <c r="F4028" s="1"/>
      <c r="G4028" s="1"/>
      <c r="H4028" s="1"/>
      <c r="I4028" s="1"/>
      <c r="J4028" s="9"/>
      <c r="K4028" s="1"/>
      <c r="L4028" s="1"/>
      <c r="M4028" s="1"/>
      <c r="N4028" s="9"/>
      <c r="O4028" s="11"/>
      <c r="P4028" s="1"/>
      <c r="Q4028" s="1"/>
      <c r="R4028" s="1"/>
      <c r="S4028" s="1"/>
      <c r="T4028" s="1"/>
      <c r="U4028" s="1"/>
      <c r="V4028" s="9"/>
      <c r="W4028" s="1"/>
      <c r="X4028" s="1"/>
      <c r="Y4028" s="1"/>
      <c r="Z4028" s="1"/>
      <c r="AA4028" s="1"/>
      <c r="AB4028" s="1"/>
      <c r="AC4028" s="65"/>
    </row>
    <row r="4029" spans="2:29" x14ac:dyDescent="0.25">
      <c r="B4029" s="1"/>
      <c r="C4029" s="1"/>
      <c r="D4029" s="1"/>
      <c r="E4029" s="1"/>
      <c r="F4029" s="1"/>
      <c r="G4029" s="1"/>
      <c r="H4029" s="1"/>
      <c r="I4029" s="1"/>
      <c r="J4029" s="9"/>
      <c r="K4029" s="1"/>
      <c r="L4029" s="1"/>
      <c r="M4029" s="1"/>
      <c r="N4029" s="9"/>
      <c r="O4029" s="11"/>
      <c r="P4029" s="1"/>
      <c r="Q4029" s="1"/>
      <c r="R4029" s="1"/>
      <c r="S4029" s="1"/>
      <c r="T4029" s="1"/>
      <c r="U4029" s="1"/>
      <c r="V4029" s="9"/>
      <c r="W4029" s="1"/>
      <c r="X4029" s="1"/>
      <c r="Y4029" s="1"/>
      <c r="Z4029" s="1"/>
      <c r="AA4029" s="1"/>
      <c r="AB4029" s="1"/>
      <c r="AC4029" s="65"/>
    </row>
    <row r="4030" spans="2:29" x14ac:dyDescent="0.25">
      <c r="B4030" s="1"/>
      <c r="C4030" s="1"/>
      <c r="D4030" s="1"/>
      <c r="E4030" s="1"/>
      <c r="F4030" s="1"/>
      <c r="G4030" s="1"/>
      <c r="H4030" s="1"/>
      <c r="I4030" s="1"/>
      <c r="J4030" s="9"/>
      <c r="K4030" s="1"/>
      <c r="L4030" s="1"/>
      <c r="M4030" s="1"/>
      <c r="N4030" s="9"/>
      <c r="O4030" s="11"/>
      <c r="P4030" s="1"/>
      <c r="Q4030" s="1"/>
      <c r="R4030" s="1"/>
      <c r="S4030" s="1"/>
      <c r="T4030" s="1"/>
      <c r="U4030" s="1"/>
      <c r="V4030" s="9"/>
      <c r="W4030" s="1"/>
      <c r="X4030" s="1"/>
      <c r="Y4030" s="1"/>
      <c r="Z4030" s="1"/>
      <c r="AA4030" s="1"/>
      <c r="AB4030" s="1"/>
      <c r="AC4030" s="65"/>
    </row>
    <row r="4031" spans="2:29" x14ac:dyDescent="0.25">
      <c r="B4031" s="1"/>
      <c r="C4031" s="1"/>
      <c r="D4031" s="1"/>
      <c r="E4031" s="1"/>
      <c r="F4031" s="1"/>
      <c r="G4031" s="1"/>
      <c r="H4031" s="1"/>
      <c r="I4031" s="1"/>
      <c r="J4031" s="9"/>
      <c r="K4031" s="1"/>
      <c r="L4031" s="1"/>
      <c r="M4031" s="1"/>
      <c r="N4031" s="9"/>
      <c r="O4031" s="11"/>
      <c r="P4031" s="1"/>
      <c r="Q4031" s="1"/>
      <c r="R4031" s="1"/>
      <c r="S4031" s="1"/>
      <c r="T4031" s="1"/>
      <c r="U4031" s="1"/>
      <c r="V4031" s="9"/>
      <c r="W4031" s="1"/>
      <c r="X4031" s="1"/>
      <c r="Y4031" s="1"/>
      <c r="Z4031" s="1"/>
      <c r="AA4031" s="1"/>
      <c r="AB4031" s="1"/>
      <c r="AC4031" s="65"/>
    </row>
    <row r="4032" spans="2:29" x14ac:dyDescent="0.25">
      <c r="B4032" s="1"/>
      <c r="C4032" s="1"/>
      <c r="D4032" s="1"/>
      <c r="E4032" s="1"/>
      <c r="F4032" s="1"/>
      <c r="G4032" s="1"/>
      <c r="H4032" s="1"/>
      <c r="I4032" s="1"/>
      <c r="J4032" s="9"/>
      <c r="K4032" s="1"/>
      <c r="L4032" s="1"/>
      <c r="M4032" s="1"/>
      <c r="N4032" s="9"/>
      <c r="O4032" s="11"/>
      <c r="P4032" s="1"/>
      <c r="Q4032" s="1"/>
      <c r="R4032" s="1"/>
      <c r="S4032" s="1"/>
      <c r="T4032" s="1"/>
      <c r="U4032" s="1"/>
      <c r="V4032" s="9"/>
      <c r="W4032" s="1"/>
      <c r="X4032" s="1"/>
      <c r="Y4032" s="1"/>
      <c r="Z4032" s="1"/>
      <c r="AA4032" s="1"/>
      <c r="AB4032" s="1"/>
      <c r="AC4032" s="65"/>
    </row>
    <row r="4033" spans="2:29" x14ac:dyDescent="0.25">
      <c r="B4033" s="1"/>
      <c r="C4033" s="1"/>
      <c r="D4033" s="1"/>
      <c r="E4033" s="1"/>
      <c r="F4033" s="1"/>
      <c r="G4033" s="1"/>
      <c r="H4033" s="1"/>
      <c r="I4033" s="1"/>
      <c r="J4033" s="9"/>
      <c r="K4033" s="1"/>
      <c r="L4033" s="1"/>
      <c r="M4033" s="1"/>
      <c r="N4033" s="9"/>
      <c r="O4033" s="11"/>
      <c r="P4033" s="1"/>
      <c r="Q4033" s="1"/>
      <c r="R4033" s="1"/>
      <c r="S4033" s="1"/>
      <c r="T4033" s="1"/>
      <c r="U4033" s="1"/>
      <c r="V4033" s="9"/>
      <c r="W4033" s="1"/>
      <c r="X4033" s="1"/>
      <c r="Y4033" s="1"/>
      <c r="Z4033" s="1"/>
      <c r="AA4033" s="1"/>
      <c r="AB4033" s="1"/>
      <c r="AC4033" s="65"/>
    </row>
    <row r="4034" spans="2:29" x14ac:dyDescent="0.25">
      <c r="B4034" s="1"/>
      <c r="C4034" s="1"/>
      <c r="D4034" s="1"/>
      <c r="E4034" s="1"/>
      <c r="F4034" s="1"/>
      <c r="G4034" s="1"/>
      <c r="H4034" s="1"/>
      <c r="I4034" s="1"/>
      <c r="J4034" s="9"/>
      <c r="K4034" s="1"/>
      <c r="L4034" s="1"/>
      <c r="M4034" s="1"/>
      <c r="N4034" s="9"/>
      <c r="O4034" s="11"/>
      <c r="P4034" s="1"/>
      <c r="Q4034" s="1"/>
      <c r="R4034" s="1"/>
      <c r="S4034" s="1"/>
      <c r="T4034" s="1"/>
      <c r="U4034" s="1"/>
      <c r="V4034" s="9"/>
      <c r="W4034" s="1"/>
      <c r="X4034" s="1"/>
      <c r="Y4034" s="1"/>
      <c r="Z4034" s="1"/>
      <c r="AA4034" s="1"/>
      <c r="AB4034" s="1"/>
      <c r="AC4034" s="65"/>
    </row>
    <row r="4035" spans="2:29" x14ac:dyDescent="0.25">
      <c r="B4035" s="1"/>
      <c r="C4035" s="1"/>
      <c r="D4035" s="1"/>
      <c r="E4035" s="1"/>
      <c r="F4035" s="1"/>
      <c r="G4035" s="1"/>
      <c r="H4035" s="1"/>
      <c r="I4035" s="1"/>
      <c r="J4035" s="9"/>
      <c r="K4035" s="1"/>
      <c r="L4035" s="1"/>
      <c r="M4035" s="1"/>
      <c r="N4035" s="9"/>
      <c r="O4035" s="11"/>
      <c r="P4035" s="1"/>
      <c r="Q4035" s="1"/>
      <c r="R4035" s="1"/>
      <c r="S4035" s="1"/>
      <c r="T4035" s="1"/>
      <c r="U4035" s="1"/>
      <c r="V4035" s="9"/>
      <c r="W4035" s="1"/>
      <c r="X4035" s="1"/>
      <c r="Y4035" s="1"/>
      <c r="Z4035" s="1"/>
      <c r="AA4035" s="1"/>
      <c r="AB4035" s="1"/>
      <c r="AC4035" s="65"/>
    </row>
    <row r="4036" spans="2:29" x14ac:dyDescent="0.25">
      <c r="B4036" s="1"/>
      <c r="C4036" s="1"/>
      <c r="D4036" s="1"/>
      <c r="E4036" s="1"/>
      <c r="F4036" s="1"/>
      <c r="G4036" s="1"/>
      <c r="H4036" s="1"/>
      <c r="I4036" s="1"/>
      <c r="J4036" s="9"/>
      <c r="K4036" s="1"/>
      <c r="L4036" s="1"/>
      <c r="M4036" s="1"/>
      <c r="N4036" s="9"/>
      <c r="O4036" s="11"/>
      <c r="P4036" s="1"/>
      <c r="Q4036" s="1"/>
      <c r="R4036" s="1"/>
      <c r="S4036" s="1"/>
      <c r="T4036" s="1"/>
      <c r="U4036" s="1"/>
      <c r="V4036" s="9"/>
      <c r="W4036" s="1"/>
      <c r="X4036" s="1"/>
      <c r="Y4036" s="1"/>
      <c r="Z4036" s="1"/>
      <c r="AA4036" s="1"/>
      <c r="AB4036" s="1"/>
      <c r="AC4036" s="65"/>
    </row>
    <row r="4037" spans="2:29" x14ac:dyDescent="0.25">
      <c r="B4037" s="1"/>
      <c r="C4037" s="1"/>
      <c r="D4037" s="1"/>
      <c r="E4037" s="1"/>
      <c r="F4037" s="1"/>
      <c r="G4037" s="1"/>
      <c r="H4037" s="1"/>
      <c r="I4037" s="1"/>
      <c r="J4037" s="9"/>
      <c r="K4037" s="1"/>
      <c r="L4037" s="1"/>
      <c r="M4037" s="1"/>
      <c r="N4037" s="9"/>
      <c r="O4037" s="11"/>
      <c r="P4037" s="1"/>
      <c r="Q4037" s="1"/>
      <c r="R4037" s="1"/>
      <c r="S4037" s="1"/>
      <c r="T4037" s="1"/>
      <c r="U4037" s="1"/>
      <c r="V4037" s="9"/>
      <c r="W4037" s="1"/>
      <c r="X4037" s="1"/>
      <c r="Y4037" s="1"/>
      <c r="Z4037" s="1"/>
      <c r="AA4037" s="1"/>
      <c r="AB4037" s="1"/>
      <c r="AC4037" s="65"/>
    </row>
    <row r="4038" spans="2:29" x14ac:dyDescent="0.25">
      <c r="B4038" s="1"/>
      <c r="C4038" s="1"/>
      <c r="D4038" s="1"/>
      <c r="E4038" s="1"/>
      <c r="F4038" s="1"/>
      <c r="G4038" s="1"/>
      <c r="H4038" s="1"/>
      <c r="I4038" s="1"/>
      <c r="J4038" s="9"/>
      <c r="K4038" s="1"/>
      <c r="L4038" s="1"/>
      <c r="M4038" s="1"/>
      <c r="N4038" s="9"/>
      <c r="O4038" s="11"/>
      <c r="P4038" s="1"/>
      <c r="Q4038" s="1"/>
      <c r="R4038" s="1"/>
      <c r="S4038" s="1"/>
      <c r="T4038" s="1"/>
      <c r="U4038" s="1"/>
      <c r="V4038" s="9"/>
      <c r="W4038" s="1"/>
      <c r="X4038" s="1"/>
      <c r="Y4038" s="1"/>
      <c r="Z4038" s="1"/>
      <c r="AA4038" s="1"/>
      <c r="AB4038" s="1"/>
      <c r="AC4038" s="65"/>
    </row>
    <row r="4039" spans="2:29" x14ac:dyDescent="0.25">
      <c r="B4039" s="1"/>
      <c r="C4039" s="1"/>
      <c r="D4039" s="1"/>
      <c r="E4039" s="1"/>
      <c r="F4039" s="1"/>
      <c r="G4039" s="1"/>
      <c r="H4039" s="1"/>
      <c r="I4039" s="1"/>
      <c r="J4039" s="9"/>
      <c r="K4039" s="1"/>
      <c r="L4039" s="1"/>
      <c r="M4039" s="1"/>
      <c r="N4039" s="9"/>
      <c r="O4039" s="11"/>
      <c r="P4039" s="1"/>
      <c r="Q4039" s="1"/>
      <c r="R4039" s="1"/>
      <c r="S4039" s="1"/>
      <c r="T4039" s="1"/>
      <c r="U4039" s="1"/>
      <c r="V4039" s="9"/>
      <c r="W4039" s="1"/>
      <c r="X4039" s="1"/>
      <c r="Y4039" s="1"/>
      <c r="Z4039" s="1"/>
      <c r="AA4039" s="1"/>
      <c r="AB4039" s="1"/>
      <c r="AC4039" s="65"/>
    </row>
    <row r="4040" spans="2:29" x14ac:dyDescent="0.25">
      <c r="B4040" s="1"/>
      <c r="C4040" s="1"/>
      <c r="D4040" s="1"/>
      <c r="E4040" s="1"/>
      <c r="F4040" s="1"/>
      <c r="G4040" s="1"/>
      <c r="H4040" s="1"/>
      <c r="I4040" s="1"/>
      <c r="J4040" s="9"/>
      <c r="K4040" s="1"/>
      <c r="L4040" s="1"/>
      <c r="M4040" s="1"/>
      <c r="N4040" s="9"/>
      <c r="O4040" s="11"/>
      <c r="P4040" s="1"/>
      <c r="Q4040" s="1"/>
      <c r="R4040" s="1"/>
      <c r="S4040" s="1"/>
      <c r="T4040" s="1"/>
      <c r="U4040" s="1"/>
      <c r="V4040" s="9"/>
      <c r="W4040" s="1"/>
      <c r="X4040" s="1"/>
      <c r="Y4040" s="1"/>
      <c r="Z4040" s="1"/>
      <c r="AA4040" s="1"/>
      <c r="AB4040" s="1"/>
      <c r="AC4040" s="65"/>
    </row>
    <row r="4041" spans="2:29" x14ac:dyDescent="0.25">
      <c r="B4041" s="1"/>
      <c r="C4041" s="1"/>
      <c r="D4041" s="1"/>
      <c r="E4041" s="1"/>
      <c r="F4041" s="1"/>
      <c r="G4041" s="1"/>
      <c r="H4041" s="1"/>
      <c r="I4041" s="1"/>
      <c r="J4041" s="9"/>
      <c r="K4041" s="1"/>
      <c r="L4041" s="1"/>
      <c r="M4041" s="1"/>
      <c r="N4041" s="9"/>
      <c r="O4041" s="11"/>
      <c r="P4041" s="1"/>
      <c r="Q4041" s="1"/>
      <c r="R4041" s="1"/>
      <c r="S4041" s="1"/>
      <c r="T4041" s="1"/>
      <c r="U4041" s="1"/>
      <c r="V4041" s="9"/>
      <c r="W4041" s="1"/>
      <c r="X4041" s="1"/>
      <c r="Y4041" s="1"/>
      <c r="Z4041" s="1"/>
      <c r="AA4041" s="1"/>
      <c r="AB4041" s="1"/>
      <c r="AC4041" s="65"/>
    </row>
    <row r="4042" spans="2:29" x14ac:dyDescent="0.25">
      <c r="B4042" s="1"/>
      <c r="C4042" s="1"/>
      <c r="D4042" s="1"/>
      <c r="E4042" s="1"/>
      <c r="F4042" s="1"/>
      <c r="G4042" s="1"/>
      <c r="H4042" s="1"/>
      <c r="I4042" s="1"/>
      <c r="J4042" s="9"/>
      <c r="K4042" s="1"/>
      <c r="L4042" s="1"/>
      <c r="M4042" s="1"/>
      <c r="N4042" s="9"/>
      <c r="O4042" s="11"/>
      <c r="P4042" s="1"/>
      <c r="Q4042" s="1"/>
      <c r="R4042" s="1"/>
      <c r="S4042" s="1"/>
      <c r="T4042" s="1"/>
      <c r="U4042" s="1"/>
      <c r="V4042" s="9"/>
      <c r="W4042" s="1"/>
      <c r="X4042" s="1"/>
      <c r="Y4042" s="1"/>
      <c r="Z4042" s="1"/>
      <c r="AA4042" s="1"/>
      <c r="AB4042" s="1"/>
      <c r="AC4042" s="65"/>
    </row>
    <row r="4043" spans="2:29" x14ac:dyDescent="0.25">
      <c r="B4043" s="1"/>
      <c r="C4043" s="1"/>
      <c r="D4043" s="1"/>
      <c r="E4043" s="1"/>
      <c r="F4043" s="1"/>
      <c r="G4043" s="1"/>
      <c r="H4043" s="1"/>
      <c r="I4043" s="1"/>
      <c r="J4043" s="9"/>
      <c r="K4043" s="1"/>
      <c r="L4043" s="1"/>
      <c r="M4043" s="1"/>
      <c r="N4043" s="9"/>
      <c r="O4043" s="11"/>
      <c r="P4043" s="1"/>
      <c r="Q4043" s="1"/>
      <c r="R4043" s="1"/>
      <c r="S4043" s="1"/>
      <c r="T4043" s="1"/>
      <c r="U4043" s="1"/>
      <c r="V4043" s="9"/>
      <c r="W4043" s="1"/>
      <c r="X4043" s="1"/>
      <c r="Y4043" s="1"/>
      <c r="Z4043" s="1"/>
      <c r="AA4043" s="1"/>
      <c r="AB4043" s="1"/>
      <c r="AC4043" s="65"/>
    </row>
    <row r="4044" spans="2:29" x14ac:dyDescent="0.25">
      <c r="B4044" s="1"/>
      <c r="C4044" s="1"/>
      <c r="D4044" s="1"/>
      <c r="E4044" s="1"/>
      <c r="F4044" s="1"/>
      <c r="G4044" s="1"/>
      <c r="H4044" s="1"/>
      <c r="I4044" s="1"/>
      <c r="J4044" s="9"/>
      <c r="K4044" s="1"/>
      <c r="L4044" s="1"/>
      <c r="M4044" s="1"/>
      <c r="N4044" s="9"/>
      <c r="O4044" s="11"/>
      <c r="P4044" s="1"/>
      <c r="Q4044" s="1"/>
      <c r="R4044" s="1"/>
      <c r="S4044" s="1"/>
      <c r="T4044" s="1"/>
      <c r="U4044" s="1"/>
      <c r="V4044" s="9"/>
      <c r="W4044" s="1"/>
      <c r="X4044" s="1"/>
      <c r="Y4044" s="1"/>
      <c r="Z4044" s="1"/>
      <c r="AA4044" s="1"/>
      <c r="AB4044" s="1"/>
      <c r="AC4044" s="65"/>
    </row>
    <row r="4045" spans="2:29" x14ac:dyDescent="0.25">
      <c r="B4045" s="1"/>
      <c r="C4045" s="1"/>
      <c r="D4045" s="1"/>
      <c r="E4045" s="1"/>
      <c r="F4045" s="1"/>
      <c r="G4045" s="1"/>
      <c r="H4045" s="1"/>
      <c r="I4045" s="1"/>
      <c r="J4045" s="9"/>
      <c r="K4045" s="1"/>
      <c r="L4045" s="1"/>
      <c r="M4045" s="1"/>
      <c r="N4045" s="9"/>
      <c r="O4045" s="11"/>
      <c r="P4045" s="1"/>
      <c r="Q4045" s="1"/>
      <c r="R4045" s="1"/>
      <c r="S4045" s="1"/>
      <c r="T4045" s="1"/>
      <c r="U4045" s="1"/>
      <c r="V4045" s="9"/>
      <c r="W4045" s="1"/>
      <c r="X4045" s="1"/>
      <c r="Y4045" s="1"/>
      <c r="Z4045" s="1"/>
      <c r="AA4045" s="1"/>
      <c r="AB4045" s="1"/>
      <c r="AC4045" s="65"/>
    </row>
    <row r="4046" spans="2:29" x14ac:dyDescent="0.25">
      <c r="B4046" s="1"/>
      <c r="C4046" s="1"/>
      <c r="D4046" s="1"/>
      <c r="E4046" s="1"/>
      <c r="F4046" s="1"/>
      <c r="G4046" s="1"/>
      <c r="H4046" s="1"/>
      <c r="I4046" s="1"/>
      <c r="J4046" s="9"/>
      <c r="K4046" s="1"/>
      <c r="L4046" s="1"/>
      <c r="M4046" s="1"/>
      <c r="N4046" s="9"/>
      <c r="O4046" s="11"/>
      <c r="P4046" s="1"/>
      <c r="Q4046" s="1"/>
      <c r="R4046" s="1"/>
      <c r="S4046" s="1"/>
      <c r="T4046" s="1"/>
      <c r="U4046" s="1"/>
      <c r="V4046" s="9"/>
      <c r="W4046" s="1"/>
      <c r="X4046" s="1"/>
      <c r="Y4046" s="1"/>
      <c r="Z4046" s="1"/>
      <c r="AA4046" s="1"/>
      <c r="AB4046" s="1"/>
      <c r="AC4046" s="65"/>
    </row>
    <row r="4047" spans="2:29" x14ac:dyDescent="0.25">
      <c r="B4047" s="1"/>
      <c r="C4047" s="1"/>
      <c r="D4047" s="1"/>
      <c r="E4047" s="1"/>
      <c r="F4047" s="1"/>
      <c r="G4047" s="1"/>
      <c r="H4047" s="1"/>
      <c r="I4047" s="1"/>
      <c r="J4047" s="9"/>
      <c r="K4047" s="1"/>
      <c r="L4047" s="1"/>
      <c r="M4047" s="1"/>
      <c r="N4047" s="9"/>
      <c r="O4047" s="11"/>
      <c r="P4047" s="1"/>
      <c r="Q4047" s="1"/>
      <c r="R4047" s="1"/>
      <c r="S4047" s="1"/>
      <c r="T4047" s="1"/>
      <c r="U4047" s="1"/>
      <c r="V4047" s="9"/>
      <c r="W4047" s="1"/>
      <c r="X4047" s="1"/>
      <c r="Y4047" s="1"/>
      <c r="Z4047" s="1"/>
      <c r="AA4047" s="1"/>
      <c r="AB4047" s="1"/>
      <c r="AC4047" s="65"/>
    </row>
    <row r="4048" spans="2:29" x14ac:dyDescent="0.25">
      <c r="B4048" s="1"/>
      <c r="C4048" s="1"/>
      <c r="D4048" s="1"/>
      <c r="E4048" s="1"/>
      <c r="F4048" s="1"/>
      <c r="G4048" s="1"/>
      <c r="H4048" s="1"/>
      <c r="I4048" s="1"/>
      <c r="J4048" s="9"/>
      <c r="K4048" s="1"/>
      <c r="L4048" s="1"/>
      <c r="M4048" s="1"/>
      <c r="N4048" s="9"/>
      <c r="O4048" s="11"/>
      <c r="P4048" s="1"/>
      <c r="Q4048" s="1"/>
      <c r="R4048" s="1"/>
      <c r="S4048" s="1"/>
      <c r="T4048" s="1"/>
      <c r="U4048" s="1"/>
      <c r="V4048" s="9"/>
      <c r="W4048" s="1"/>
      <c r="X4048" s="1"/>
      <c r="Y4048" s="1"/>
      <c r="Z4048" s="1"/>
      <c r="AA4048" s="1"/>
      <c r="AB4048" s="1"/>
      <c r="AC4048" s="65"/>
    </row>
    <row r="4049" spans="2:29" x14ac:dyDescent="0.25">
      <c r="B4049" s="1"/>
      <c r="C4049" s="1"/>
      <c r="D4049" s="1"/>
      <c r="E4049" s="1"/>
      <c r="F4049" s="1"/>
      <c r="G4049" s="1"/>
      <c r="H4049" s="1"/>
      <c r="I4049" s="1"/>
      <c r="J4049" s="9"/>
      <c r="K4049" s="1"/>
      <c r="L4049" s="1"/>
      <c r="M4049" s="1"/>
      <c r="N4049" s="9"/>
      <c r="O4049" s="11"/>
      <c r="P4049" s="1"/>
      <c r="Q4049" s="1"/>
      <c r="R4049" s="1"/>
      <c r="S4049" s="1"/>
      <c r="T4049" s="1"/>
      <c r="U4049" s="1"/>
      <c r="V4049" s="9"/>
      <c r="W4049" s="1"/>
      <c r="X4049" s="1"/>
      <c r="Y4049" s="1"/>
      <c r="Z4049" s="1"/>
      <c r="AA4049" s="1"/>
      <c r="AB4049" s="1"/>
      <c r="AC4049" s="65"/>
    </row>
    <row r="4050" spans="2:29" x14ac:dyDescent="0.25">
      <c r="B4050" s="1"/>
      <c r="C4050" s="1"/>
      <c r="D4050" s="1"/>
      <c r="E4050" s="1"/>
      <c r="F4050" s="1"/>
      <c r="G4050" s="1"/>
      <c r="H4050" s="1"/>
      <c r="I4050" s="1"/>
      <c r="J4050" s="9"/>
      <c r="K4050" s="1"/>
      <c r="L4050" s="1"/>
      <c r="M4050" s="1"/>
      <c r="N4050" s="9"/>
      <c r="O4050" s="11"/>
      <c r="P4050" s="1"/>
      <c r="Q4050" s="1"/>
      <c r="R4050" s="1"/>
      <c r="S4050" s="1"/>
      <c r="T4050" s="1"/>
      <c r="U4050" s="1"/>
      <c r="V4050" s="9"/>
      <c r="W4050" s="1"/>
      <c r="X4050" s="1"/>
      <c r="Y4050" s="1"/>
      <c r="Z4050" s="1"/>
      <c r="AA4050" s="1"/>
      <c r="AB4050" s="1"/>
      <c r="AC4050" s="65"/>
    </row>
    <row r="4051" spans="2:29" x14ac:dyDescent="0.25">
      <c r="B4051" s="1"/>
      <c r="C4051" s="1"/>
      <c r="D4051" s="1"/>
      <c r="E4051" s="1"/>
      <c r="F4051" s="1"/>
      <c r="G4051" s="1"/>
      <c r="H4051" s="1"/>
      <c r="I4051" s="1"/>
      <c r="J4051" s="9"/>
      <c r="K4051" s="1"/>
      <c r="L4051" s="1"/>
      <c r="M4051" s="1"/>
      <c r="N4051" s="9"/>
      <c r="O4051" s="11"/>
      <c r="P4051" s="1"/>
      <c r="Q4051" s="1"/>
      <c r="R4051" s="1"/>
      <c r="S4051" s="1"/>
      <c r="T4051" s="1"/>
      <c r="U4051" s="1"/>
      <c r="V4051" s="9"/>
      <c r="W4051" s="1"/>
      <c r="X4051" s="1"/>
      <c r="Y4051" s="1"/>
      <c r="Z4051" s="1"/>
      <c r="AA4051" s="1"/>
      <c r="AB4051" s="1"/>
      <c r="AC4051" s="65"/>
    </row>
    <row r="4052" spans="2:29" x14ac:dyDescent="0.25">
      <c r="B4052" s="1"/>
      <c r="C4052" s="1"/>
      <c r="D4052" s="1"/>
      <c r="E4052" s="1"/>
      <c r="F4052" s="1"/>
      <c r="G4052" s="1"/>
      <c r="H4052" s="1"/>
      <c r="I4052" s="1"/>
      <c r="J4052" s="9"/>
      <c r="K4052" s="1"/>
      <c r="L4052" s="1"/>
      <c r="M4052" s="1"/>
      <c r="N4052" s="9"/>
      <c r="O4052" s="11"/>
      <c r="P4052" s="1"/>
      <c r="Q4052" s="1"/>
      <c r="R4052" s="1"/>
      <c r="S4052" s="1"/>
      <c r="T4052" s="1"/>
      <c r="U4052" s="1"/>
      <c r="V4052" s="9"/>
      <c r="W4052" s="1"/>
      <c r="X4052" s="1"/>
      <c r="Y4052" s="1"/>
      <c r="Z4052" s="1"/>
      <c r="AA4052" s="1"/>
      <c r="AB4052" s="1"/>
      <c r="AC4052" s="65"/>
    </row>
    <row r="4053" spans="2:29" x14ac:dyDescent="0.25">
      <c r="B4053" s="1"/>
      <c r="C4053" s="1"/>
      <c r="D4053" s="1"/>
      <c r="E4053" s="1"/>
      <c r="F4053" s="1"/>
      <c r="G4053" s="1"/>
      <c r="H4053" s="1"/>
      <c r="I4053" s="1"/>
      <c r="J4053" s="9"/>
      <c r="K4053" s="1"/>
      <c r="L4053" s="1"/>
      <c r="M4053" s="1"/>
      <c r="N4053" s="9"/>
      <c r="O4053" s="11"/>
      <c r="P4053" s="1"/>
      <c r="Q4053" s="1"/>
      <c r="R4053" s="1"/>
      <c r="S4053" s="1"/>
      <c r="T4053" s="1"/>
      <c r="U4053" s="1"/>
      <c r="V4053" s="9"/>
      <c r="W4053" s="1"/>
      <c r="X4053" s="1"/>
      <c r="Y4053" s="1"/>
      <c r="Z4053" s="1"/>
      <c r="AA4053" s="1"/>
      <c r="AB4053" s="1"/>
      <c r="AC4053" s="65"/>
    </row>
    <row r="4054" spans="2:29" x14ac:dyDescent="0.25">
      <c r="B4054" s="1"/>
      <c r="C4054" s="1"/>
      <c r="D4054" s="1"/>
      <c r="E4054" s="1"/>
      <c r="F4054" s="1"/>
      <c r="G4054" s="1"/>
      <c r="H4054" s="1"/>
      <c r="I4054" s="1"/>
      <c r="J4054" s="9"/>
      <c r="K4054" s="1"/>
      <c r="L4054" s="1"/>
      <c r="M4054" s="1"/>
      <c r="N4054" s="9"/>
      <c r="O4054" s="11"/>
      <c r="P4054" s="1"/>
      <c r="Q4054" s="1"/>
      <c r="R4054" s="1"/>
      <c r="S4054" s="1"/>
      <c r="T4054" s="1"/>
      <c r="U4054" s="1"/>
      <c r="V4054" s="9"/>
      <c r="W4054" s="1"/>
      <c r="X4054" s="1"/>
      <c r="Y4054" s="1"/>
      <c r="Z4054" s="1"/>
      <c r="AA4054" s="1"/>
      <c r="AB4054" s="1"/>
      <c r="AC4054" s="65"/>
    </row>
    <row r="4055" spans="2:29" x14ac:dyDescent="0.25">
      <c r="B4055" s="1"/>
      <c r="C4055" s="1"/>
      <c r="D4055" s="1"/>
      <c r="E4055" s="1"/>
      <c r="F4055" s="1"/>
      <c r="G4055" s="1"/>
      <c r="H4055" s="1"/>
      <c r="I4055" s="1"/>
      <c r="J4055" s="9"/>
      <c r="K4055" s="1"/>
      <c r="L4055" s="1"/>
      <c r="M4055" s="1"/>
      <c r="N4055" s="9"/>
      <c r="O4055" s="11"/>
      <c r="P4055" s="1"/>
      <c r="Q4055" s="1"/>
      <c r="R4055" s="1"/>
      <c r="S4055" s="1"/>
      <c r="T4055" s="1"/>
      <c r="U4055" s="1"/>
      <c r="V4055" s="9"/>
      <c r="W4055" s="1"/>
      <c r="X4055" s="1"/>
      <c r="Y4055" s="1"/>
      <c r="Z4055" s="1"/>
      <c r="AA4055" s="1"/>
      <c r="AB4055" s="1"/>
      <c r="AC4055" s="65"/>
    </row>
    <row r="4056" spans="2:29" x14ac:dyDescent="0.25">
      <c r="B4056" s="1"/>
      <c r="C4056" s="1"/>
      <c r="D4056" s="1"/>
      <c r="E4056" s="1"/>
      <c r="F4056" s="1"/>
      <c r="G4056" s="1"/>
      <c r="H4056" s="1"/>
      <c r="I4056" s="1"/>
      <c r="J4056" s="9"/>
      <c r="K4056" s="1"/>
      <c r="L4056" s="1"/>
      <c r="M4056" s="1"/>
      <c r="N4056" s="9"/>
      <c r="O4056" s="11"/>
      <c r="P4056" s="1"/>
      <c r="Q4056" s="1"/>
      <c r="R4056" s="1"/>
      <c r="S4056" s="1"/>
      <c r="T4056" s="1"/>
      <c r="U4056" s="1"/>
      <c r="V4056" s="9"/>
      <c r="W4056" s="1"/>
      <c r="X4056" s="1"/>
      <c r="Y4056" s="1"/>
      <c r="Z4056" s="1"/>
      <c r="AA4056" s="1"/>
      <c r="AB4056" s="1"/>
      <c r="AC4056" s="65"/>
    </row>
    <row r="4057" spans="2:29" x14ac:dyDescent="0.25">
      <c r="B4057" s="1"/>
      <c r="C4057" s="1"/>
      <c r="D4057" s="1"/>
      <c r="E4057" s="1"/>
      <c r="F4057" s="1"/>
      <c r="G4057" s="1"/>
      <c r="H4057" s="1"/>
      <c r="I4057" s="1"/>
      <c r="J4057" s="9"/>
      <c r="K4057" s="1"/>
      <c r="L4057" s="1"/>
      <c r="M4057" s="1"/>
      <c r="N4057" s="9"/>
      <c r="O4057" s="11"/>
      <c r="P4057" s="1"/>
      <c r="Q4057" s="1"/>
      <c r="R4057" s="1"/>
      <c r="S4057" s="1"/>
      <c r="T4057" s="1"/>
      <c r="U4057" s="1"/>
      <c r="V4057" s="9"/>
      <c r="W4057" s="1"/>
      <c r="X4057" s="1"/>
      <c r="Y4057" s="1"/>
      <c r="Z4057" s="1"/>
      <c r="AA4057" s="1"/>
      <c r="AB4057" s="1"/>
      <c r="AC4057" s="65"/>
    </row>
    <row r="4058" spans="2:29" x14ac:dyDescent="0.25">
      <c r="B4058" s="1"/>
      <c r="C4058" s="1"/>
      <c r="D4058" s="1"/>
      <c r="E4058" s="1"/>
      <c r="F4058" s="1"/>
      <c r="G4058" s="1"/>
      <c r="H4058" s="1"/>
      <c r="I4058" s="1"/>
      <c r="J4058" s="9"/>
      <c r="K4058" s="1"/>
      <c r="L4058" s="1"/>
      <c r="M4058" s="1"/>
      <c r="N4058" s="9"/>
      <c r="O4058" s="11"/>
      <c r="P4058" s="1"/>
      <c r="Q4058" s="1"/>
      <c r="R4058" s="1"/>
      <c r="S4058" s="1"/>
      <c r="T4058" s="1"/>
      <c r="U4058" s="1"/>
      <c r="V4058" s="9"/>
      <c r="W4058" s="1"/>
      <c r="X4058" s="1"/>
      <c r="Y4058" s="1"/>
      <c r="Z4058" s="1"/>
      <c r="AA4058" s="1"/>
      <c r="AB4058" s="1"/>
      <c r="AC4058" s="65"/>
    </row>
    <row r="4059" spans="2:29" x14ac:dyDescent="0.25">
      <c r="B4059" s="1"/>
      <c r="C4059" s="1"/>
      <c r="D4059" s="1"/>
      <c r="E4059" s="1"/>
      <c r="F4059" s="1"/>
      <c r="G4059" s="1"/>
      <c r="H4059" s="1"/>
      <c r="I4059" s="1"/>
      <c r="J4059" s="9"/>
      <c r="K4059" s="1"/>
      <c r="L4059" s="1"/>
      <c r="M4059" s="1"/>
      <c r="N4059" s="9"/>
      <c r="O4059" s="11"/>
      <c r="P4059" s="1"/>
      <c r="Q4059" s="1"/>
      <c r="R4059" s="1"/>
      <c r="S4059" s="1"/>
      <c r="T4059" s="1"/>
      <c r="U4059" s="1"/>
      <c r="V4059" s="9"/>
      <c r="W4059" s="1"/>
      <c r="X4059" s="1"/>
      <c r="Y4059" s="1"/>
      <c r="Z4059" s="1"/>
      <c r="AA4059" s="1"/>
      <c r="AB4059" s="1"/>
      <c r="AC4059" s="65"/>
    </row>
    <row r="4060" spans="2:29" x14ac:dyDescent="0.25">
      <c r="B4060" s="1"/>
      <c r="C4060" s="1"/>
      <c r="D4060" s="1"/>
      <c r="E4060" s="1"/>
      <c r="F4060" s="1"/>
      <c r="G4060" s="1"/>
      <c r="H4060" s="1"/>
      <c r="I4060" s="1"/>
      <c r="J4060" s="9"/>
      <c r="K4060" s="1"/>
      <c r="L4060" s="1"/>
      <c r="M4060" s="1"/>
      <c r="N4060" s="9"/>
      <c r="O4060" s="11"/>
      <c r="P4060" s="1"/>
      <c r="Q4060" s="1"/>
      <c r="R4060" s="1"/>
      <c r="S4060" s="1"/>
      <c r="T4060" s="1"/>
      <c r="U4060" s="1"/>
      <c r="V4060" s="9"/>
      <c r="W4060" s="1"/>
      <c r="X4060" s="1"/>
      <c r="Y4060" s="1"/>
      <c r="Z4060" s="1"/>
      <c r="AA4060" s="1"/>
      <c r="AB4060" s="1"/>
      <c r="AC4060" s="65"/>
    </row>
    <row r="4061" spans="2:29" x14ac:dyDescent="0.25">
      <c r="B4061" s="1"/>
      <c r="C4061" s="1"/>
      <c r="D4061" s="1"/>
      <c r="E4061" s="1"/>
      <c r="F4061" s="1"/>
      <c r="G4061" s="1"/>
      <c r="H4061" s="1"/>
      <c r="I4061" s="1"/>
      <c r="J4061" s="9"/>
      <c r="K4061" s="1"/>
      <c r="L4061" s="1"/>
      <c r="M4061" s="1"/>
      <c r="N4061" s="9"/>
      <c r="O4061" s="11"/>
      <c r="P4061" s="1"/>
      <c r="Q4061" s="1"/>
      <c r="R4061" s="1"/>
      <c r="S4061" s="1"/>
      <c r="T4061" s="1"/>
      <c r="U4061" s="1"/>
      <c r="V4061" s="9"/>
      <c r="W4061" s="1"/>
      <c r="X4061" s="1"/>
      <c r="Y4061" s="1"/>
      <c r="Z4061" s="1"/>
      <c r="AA4061" s="1"/>
      <c r="AB4061" s="1"/>
      <c r="AC4061" s="65"/>
    </row>
    <row r="4062" spans="2:29" x14ac:dyDescent="0.25">
      <c r="B4062" s="1"/>
      <c r="C4062" s="1"/>
      <c r="D4062" s="1"/>
      <c r="E4062" s="1"/>
      <c r="F4062" s="1"/>
      <c r="G4062" s="1"/>
      <c r="H4062" s="1"/>
      <c r="I4062" s="1"/>
      <c r="J4062" s="9"/>
      <c r="K4062" s="1"/>
      <c r="L4062" s="1"/>
      <c r="M4062" s="1"/>
      <c r="N4062" s="9"/>
      <c r="O4062" s="11"/>
      <c r="P4062" s="1"/>
      <c r="Q4062" s="1"/>
      <c r="R4062" s="1"/>
      <c r="S4062" s="1"/>
      <c r="T4062" s="1"/>
      <c r="U4062" s="1"/>
      <c r="V4062" s="9"/>
      <c r="W4062" s="1"/>
      <c r="X4062" s="1"/>
      <c r="Y4062" s="1"/>
      <c r="Z4062" s="1"/>
      <c r="AA4062" s="1"/>
      <c r="AB4062" s="1"/>
      <c r="AC4062" s="65"/>
    </row>
    <row r="4063" spans="2:29" x14ac:dyDescent="0.25">
      <c r="B4063" s="1"/>
      <c r="C4063" s="1"/>
      <c r="D4063" s="1"/>
      <c r="E4063" s="1"/>
      <c r="F4063" s="1"/>
      <c r="G4063" s="1"/>
      <c r="H4063" s="1"/>
      <c r="I4063" s="1"/>
      <c r="J4063" s="9"/>
      <c r="K4063" s="1"/>
      <c r="L4063" s="1"/>
      <c r="M4063" s="1"/>
      <c r="N4063" s="9"/>
      <c r="O4063" s="11"/>
      <c r="P4063" s="1"/>
      <c r="Q4063" s="1"/>
      <c r="R4063" s="1"/>
      <c r="S4063" s="1"/>
      <c r="T4063" s="1"/>
      <c r="U4063" s="1"/>
      <c r="V4063" s="9"/>
      <c r="W4063" s="1"/>
      <c r="X4063" s="1"/>
      <c r="Y4063" s="1"/>
      <c r="Z4063" s="1"/>
      <c r="AA4063" s="1"/>
      <c r="AB4063" s="1"/>
      <c r="AC4063" s="65"/>
    </row>
    <row r="4064" spans="2:29" x14ac:dyDescent="0.25">
      <c r="B4064" s="1"/>
      <c r="C4064" s="1"/>
      <c r="D4064" s="1"/>
      <c r="E4064" s="1"/>
      <c r="F4064" s="1"/>
      <c r="G4064" s="1"/>
      <c r="H4064" s="1"/>
      <c r="I4064" s="1"/>
      <c r="J4064" s="9"/>
      <c r="K4064" s="1"/>
      <c r="L4064" s="1"/>
      <c r="M4064" s="1"/>
      <c r="N4064" s="9"/>
      <c r="O4064" s="11"/>
      <c r="P4064" s="1"/>
      <c r="Q4064" s="1"/>
      <c r="R4064" s="1"/>
      <c r="S4064" s="1"/>
      <c r="T4064" s="1"/>
      <c r="U4064" s="1"/>
      <c r="V4064" s="9"/>
      <c r="W4064" s="1"/>
      <c r="X4064" s="1"/>
      <c r="Y4064" s="1"/>
      <c r="Z4064" s="1"/>
      <c r="AA4064" s="1"/>
      <c r="AB4064" s="1"/>
      <c r="AC4064" s="65"/>
    </row>
    <row r="4065" spans="2:29" x14ac:dyDescent="0.25">
      <c r="B4065" s="1"/>
      <c r="C4065" s="1"/>
      <c r="D4065" s="1"/>
      <c r="E4065" s="1"/>
      <c r="F4065" s="1"/>
      <c r="G4065" s="1"/>
      <c r="H4065" s="1"/>
      <c r="I4065" s="1"/>
      <c r="J4065" s="9"/>
      <c r="K4065" s="1"/>
      <c r="L4065" s="1"/>
      <c r="M4065" s="1"/>
      <c r="N4065" s="9"/>
      <c r="O4065" s="11"/>
      <c r="P4065" s="1"/>
      <c r="Q4065" s="1"/>
      <c r="R4065" s="1"/>
      <c r="S4065" s="1"/>
      <c r="T4065" s="1"/>
      <c r="U4065" s="1"/>
      <c r="V4065" s="9"/>
      <c r="W4065" s="1"/>
      <c r="X4065" s="1"/>
      <c r="Y4065" s="1"/>
      <c r="Z4065" s="1"/>
      <c r="AA4065" s="1"/>
      <c r="AB4065" s="1"/>
      <c r="AC4065" s="65"/>
    </row>
    <row r="4066" spans="2:29" x14ac:dyDescent="0.25">
      <c r="B4066" s="1"/>
      <c r="C4066" s="1"/>
      <c r="D4066" s="1"/>
      <c r="E4066" s="1"/>
      <c r="F4066" s="1"/>
      <c r="G4066" s="1"/>
      <c r="H4066" s="1"/>
      <c r="I4066" s="1"/>
      <c r="J4066" s="9"/>
      <c r="K4066" s="1"/>
      <c r="L4066" s="1"/>
      <c r="M4066" s="1"/>
      <c r="N4066" s="9"/>
      <c r="O4066" s="11"/>
      <c r="P4066" s="1"/>
      <c r="Q4066" s="1"/>
      <c r="R4066" s="1"/>
      <c r="S4066" s="1"/>
      <c r="T4066" s="1"/>
      <c r="U4066" s="1"/>
      <c r="V4066" s="9"/>
      <c r="W4066" s="1"/>
      <c r="X4066" s="1"/>
      <c r="Y4066" s="1"/>
      <c r="Z4066" s="1"/>
      <c r="AA4066" s="1"/>
      <c r="AB4066" s="1"/>
      <c r="AC4066" s="65"/>
    </row>
    <row r="4067" spans="2:29" x14ac:dyDescent="0.25">
      <c r="B4067" s="1"/>
      <c r="C4067" s="1"/>
      <c r="D4067" s="1"/>
      <c r="E4067" s="1"/>
      <c r="F4067" s="1"/>
      <c r="G4067" s="1"/>
      <c r="H4067" s="1"/>
      <c r="I4067" s="1"/>
      <c r="J4067" s="9"/>
      <c r="K4067" s="1"/>
      <c r="L4067" s="1"/>
      <c r="M4067" s="1"/>
      <c r="N4067" s="9"/>
      <c r="O4067" s="11"/>
      <c r="P4067" s="1"/>
      <c r="Q4067" s="1"/>
      <c r="R4067" s="1"/>
      <c r="S4067" s="1"/>
      <c r="T4067" s="1"/>
      <c r="U4067" s="1"/>
      <c r="V4067" s="9"/>
      <c r="W4067" s="1"/>
      <c r="X4067" s="1"/>
      <c r="Y4067" s="1"/>
      <c r="Z4067" s="1"/>
      <c r="AA4067" s="1"/>
      <c r="AB4067" s="1"/>
      <c r="AC4067" s="65"/>
    </row>
    <row r="4068" spans="2:29" x14ac:dyDescent="0.25">
      <c r="B4068" s="1"/>
      <c r="C4068" s="1"/>
      <c r="D4068" s="1"/>
      <c r="E4068" s="1"/>
      <c r="F4068" s="1"/>
      <c r="G4068" s="1"/>
      <c r="H4068" s="1"/>
      <c r="I4068" s="1"/>
      <c r="J4068" s="9"/>
      <c r="K4068" s="1"/>
      <c r="L4068" s="1"/>
      <c r="M4068" s="1"/>
      <c r="N4068" s="9"/>
      <c r="O4068" s="11"/>
      <c r="P4068" s="1"/>
      <c r="Q4068" s="1"/>
      <c r="R4068" s="1"/>
      <c r="S4068" s="1"/>
      <c r="T4068" s="1"/>
      <c r="U4068" s="1"/>
      <c r="V4068" s="9"/>
      <c r="W4068" s="1"/>
      <c r="X4068" s="1"/>
      <c r="Y4068" s="1"/>
      <c r="Z4068" s="1"/>
      <c r="AA4068" s="1"/>
      <c r="AB4068" s="1"/>
      <c r="AC4068" s="65"/>
    </row>
    <row r="4069" spans="2:29" x14ac:dyDescent="0.25">
      <c r="B4069" s="1"/>
      <c r="C4069" s="1"/>
      <c r="D4069" s="1"/>
      <c r="E4069" s="1"/>
      <c r="F4069" s="1"/>
      <c r="G4069" s="1"/>
      <c r="H4069" s="1"/>
      <c r="I4069" s="1"/>
      <c r="J4069" s="9"/>
      <c r="K4069" s="1"/>
      <c r="L4069" s="1"/>
      <c r="M4069" s="1"/>
      <c r="N4069" s="9"/>
      <c r="O4069" s="11"/>
      <c r="P4069" s="1"/>
      <c r="Q4069" s="1"/>
      <c r="R4069" s="1"/>
      <c r="S4069" s="1"/>
      <c r="T4069" s="1"/>
      <c r="U4069" s="1"/>
      <c r="V4069" s="9"/>
      <c r="W4069" s="1"/>
      <c r="X4069" s="1"/>
      <c r="Y4069" s="1"/>
      <c r="Z4069" s="1"/>
      <c r="AA4069" s="1"/>
      <c r="AB4069" s="1"/>
      <c r="AC4069" s="65"/>
    </row>
    <row r="4070" spans="2:29" x14ac:dyDescent="0.25">
      <c r="B4070" s="1"/>
      <c r="C4070" s="1"/>
      <c r="D4070" s="1"/>
      <c r="E4070" s="1"/>
      <c r="F4070" s="1"/>
      <c r="G4070" s="1"/>
      <c r="H4070" s="1"/>
      <c r="I4070" s="1"/>
      <c r="J4070" s="9"/>
      <c r="K4070" s="1"/>
      <c r="L4070" s="1"/>
      <c r="M4070" s="1"/>
      <c r="N4070" s="9"/>
      <c r="O4070" s="11"/>
      <c r="P4070" s="1"/>
      <c r="Q4070" s="1"/>
      <c r="R4070" s="1"/>
      <c r="S4070" s="1"/>
      <c r="T4070" s="1"/>
      <c r="U4070" s="1"/>
      <c r="V4070" s="9"/>
      <c r="W4070" s="1"/>
      <c r="X4070" s="1"/>
      <c r="Y4070" s="1"/>
      <c r="Z4070" s="1"/>
      <c r="AA4070" s="1"/>
      <c r="AB4070" s="1"/>
      <c r="AC4070" s="65"/>
    </row>
    <row r="4071" spans="2:29" x14ac:dyDescent="0.25">
      <c r="B4071" s="1"/>
      <c r="C4071" s="1"/>
      <c r="D4071" s="1"/>
      <c r="E4071" s="1"/>
      <c r="F4071" s="1"/>
      <c r="G4071" s="1"/>
      <c r="H4071" s="1"/>
      <c r="I4071" s="1"/>
      <c r="J4071" s="9"/>
      <c r="K4071" s="1"/>
      <c r="L4071" s="1"/>
      <c r="M4071" s="1"/>
      <c r="N4071" s="9"/>
      <c r="O4071" s="11"/>
      <c r="P4071" s="1"/>
      <c r="Q4071" s="1"/>
      <c r="R4071" s="1"/>
      <c r="S4071" s="1"/>
      <c r="T4071" s="1"/>
      <c r="U4071" s="1"/>
      <c r="V4071" s="9"/>
      <c r="W4071" s="1"/>
      <c r="X4071" s="1"/>
      <c r="Y4071" s="1"/>
      <c r="Z4071" s="1"/>
      <c r="AA4071" s="1"/>
      <c r="AB4071" s="1"/>
      <c r="AC4071" s="65"/>
    </row>
    <row r="4072" spans="2:29" x14ac:dyDescent="0.25">
      <c r="B4072" s="1"/>
      <c r="C4072" s="1"/>
      <c r="D4072" s="1"/>
      <c r="E4072" s="1"/>
      <c r="F4072" s="1"/>
      <c r="G4072" s="1"/>
      <c r="H4072" s="1"/>
      <c r="I4072" s="1"/>
      <c r="J4072" s="9"/>
      <c r="K4072" s="1"/>
      <c r="L4072" s="1"/>
      <c r="M4072" s="1"/>
      <c r="N4072" s="9"/>
      <c r="O4072" s="11"/>
      <c r="P4072" s="1"/>
      <c r="Q4072" s="1"/>
      <c r="R4072" s="1"/>
      <c r="S4072" s="1"/>
      <c r="T4072" s="1"/>
      <c r="U4072" s="1"/>
      <c r="V4072" s="9"/>
      <c r="W4072" s="1"/>
      <c r="X4072" s="1"/>
      <c r="Y4072" s="1"/>
      <c r="Z4072" s="1"/>
      <c r="AA4072" s="1"/>
      <c r="AB4072" s="1"/>
      <c r="AC4072" s="65"/>
    </row>
    <row r="4073" spans="2:29" x14ac:dyDescent="0.25">
      <c r="B4073" s="1"/>
      <c r="C4073" s="1"/>
      <c r="D4073" s="1"/>
      <c r="E4073" s="1"/>
      <c r="F4073" s="1"/>
      <c r="G4073" s="1"/>
      <c r="H4073" s="1"/>
      <c r="I4073" s="1"/>
      <c r="J4073" s="9"/>
      <c r="K4073" s="1"/>
      <c r="L4073" s="1"/>
      <c r="M4073" s="1"/>
      <c r="N4073" s="9"/>
      <c r="O4073" s="11"/>
      <c r="P4073" s="1"/>
      <c r="Q4073" s="1"/>
      <c r="R4073" s="1"/>
      <c r="S4073" s="1"/>
      <c r="T4073" s="1"/>
      <c r="U4073" s="1"/>
      <c r="V4073" s="9"/>
      <c r="W4073" s="1"/>
      <c r="X4073" s="1"/>
      <c r="Y4073" s="1"/>
      <c r="Z4073" s="1"/>
      <c r="AA4073" s="1"/>
      <c r="AB4073" s="1"/>
      <c r="AC4073" s="65"/>
    </row>
    <row r="4074" spans="2:29" x14ac:dyDescent="0.25">
      <c r="B4074" s="1"/>
      <c r="C4074" s="1"/>
      <c r="D4074" s="1"/>
      <c r="E4074" s="1"/>
      <c r="F4074" s="1"/>
      <c r="G4074" s="1"/>
      <c r="H4074" s="1"/>
      <c r="I4074" s="1"/>
      <c r="J4074" s="9"/>
      <c r="K4074" s="1"/>
      <c r="L4074" s="1"/>
      <c r="M4074" s="1"/>
      <c r="N4074" s="9"/>
      <c r="O4074" s="11"/>
      <c r="P4074" s="1"/>
      <c r="Q4074" s="1"/>
      <c r="R4074" s="1"/>
      <c r="S4074" s="1"/>
      <c r="T4074" s="1"/>
      <c r="U4074" s="1"/>
      <c r="V4074" s="9"/>
      <c r="W4074" s="1"/>
      <c r="X4074" s="1"/>
      <c r="Y4074" s="1"/>
      <c r="Z4074" s="1"/>
      <c r="AA4074" s="1"/>
      <c r="AB4074" s="1"/>
      <c r="AC4074" s="65"/>
    </row>
    <row r="4075" spans="2:29" x14ac:dyDescent="0.25">
      <c r="B4075" s="1"/>
      <c r="C4075" s="1"/>
      <c r="D4075" s="1"/>
      <c r="E4075" s="1"/>
      <c r="F4075" s="1"/>
      <c r="G4075" s="1"/>
      <c r="H4075" s="1"/>
      <c r="I4075" s="1"/>
      <c r="J4075" s="9"/>
      <c r="K4075" s="1"/>
      <c r="L4075" s="1"/>
      <c r="M4075" s="1"/>
      <c r="N4075" s="9"/>
      <c r="O4075" s="11"/>
      <c r="P4075" s="1"/>
      <c r="Q4075" s="1"/>
      <c r="R4075" s="1"/>
      <c r="S4075" s="1"/>
      <c r="T4075" s="1"/>
      <c r="U4075" s="1"/>
      <c r="V4075" s="9"/>
      <c r="W4075" s="1"/>
      <c r="X4075" s="1"/>
      <c r="Y4075" s="1"/>
      <c r="Z4075" s="1"/>
      <c r="AA4075" s="1"/>
      <c r="AB4075" s="1"/>
      <c r="AC4075" s="65"/>
    </row>
    <row r="4076" spans="2:29" x14ac:dyDescent="0.25">
      <c r="B4076" s="1"/>
      <c r="C4076" s="1"/>
      <c r="D4076" s="1"/>
      <c r="E4076" s="1"/>
      <c r="F4076" s="1"/>
      <c r="G4076" s="1"/>
      <c r="H4076" s="1"/>
      <c r="I4076" s="1"/>
      <c r="J4076" s="9"/>
      <c r="K4076" s="1"/>
      <c r="L4076" s="1"/>
      <c r="M4076" s="1"/>
      <c r="N4076" s="9"/>
      <c r="O4076" s="11"/>
      <c r="P4076" s="1"/>
      <c r="Q4076" s="1"/>
      <c r="R4076" s="1"/>
      <c r="S4076" s="1"/>
      <c r="T4076" s="1"/>
      <c r="U4076" s="1"/>
      <c r="V4076" s="9"/>
      <c r="W4076" s="1"/>
      <c r="X4076" s="1"/>
      <c r="Y4076" s="1"/>
      <c r="Z4076" s="1"/>
      <c r="AA4076" s="1"/>
      <c r="AB4076" s="1"/>
      <c r="AC4076" s="65"/>
    </row>
    <row r="4077" spans="2:29" x14ac:dyDescent="0.25">
      <c r="B4077" s="1"/>
      <c r="C4077" s="1"/>
      <c r="D4077" s="1"/>
      <c r="E4077" s="1"/>
      <c r="F4077" s="1"/>
      <c r="G4077" s="1"/>
      <c r="H4077" s="1"/>
      <c r="I4077" s="1"/>
      <c r="J4077" s="9"/>
      <c r="K4077" s="1"/>
      <c r="L4077" s="1"/>
      <c r="M4077" s="1"/>
      <c r="N4077" s="9"/>
      <c r="O4077" s="11"/>
      <c r="P4077" s="1"/>
      <c r="Q4077" s="1"/>
      <c r="R4077" s="1"/>
      <c r="S4077" s="1"/>
      <c r="T4077" s="1"/>
      <c r="U4077" s="1"/>
      <c r="V4077" s="9"/>
      <c r="W4077" s="1"/>
      <c r="X4077" s="1"/>
      <c r="Y4077" s="1"/>
      <c r="Z4077" s="1"/>
      <c r="AA4077" s="1"/>
      <c r="AB4077" s="1"/>
      <c r="AC4077" s="65"/>
    </row>
    <row r="4078" spans="2:29" x14ac:dyDescent="0.25">
      <c r="B4078" s="1"/>
      <c r="C4078" s="1"/>
      <c r="D4078" s="1"/>
      <c r="E4078" s="1"/>
      <c r="F4078" s="1"/>
      <c r="G4078" s="1"/>
      <c r="H4078" s="1"/>
      <c r="I4078" s="1"/>
      <c r="J4078" s="9"/>
      <c r="K4078" s="1"/>
      <c r="L4078" s="1"/>
      <c r="M4078" s="1"/>
      <c r="N4078" s="9"/>
      <c r="O4078" s="11"/>
      <c r="P4078" s="1"/>
      <c r="Q4078" s="1"/>
      <c r="R4078" s="1"/>
      <c r="S4078" s="1"/>
      <c r="T4078" s="1"/>
      <c r="U4078" s="1"/>
      <c r="V4078" s="9"/>
      <c r="W4078" s="1"/>
      <c r="X4078" s="1"/>
      <c r="Y4078" s="1"/>
      <c r="Z4078" s="1"/>
      <c r="AA4078" s="1"/>
      <c r="AB4078" s="1"/>
      <c r="AC4078" s="65"/>
    </row>
    <row r="4079" spans="2:29" x14ac:dyDescent="0.25">
      <c r="B4079" s="1"/>
      <c r="C4079" s="1"/>
      <c r="D4079" s="1"/>
      <c r="E4079" s="1"/>
      <c r="F4079" s="1"/>
      <c r="G4079" s="1"/>
      <c r="H4079" s="1"/>
      <c r="I4079" s="1"/>
      <c r="J4079" s="9"/>
      <c r="K4079" s="1"/>
      <c r="L4079" s="1"/>
      <c r="M4079" s="1"/>
      <c r="N4079" s="9"/>
      <c r="O4079" s="11"/>
      <c r="P4079" s="1"/>
      <c r="Q4079" s="1"/>
      <c r="R4079" s="1"/>
      <c r="S4079" s="1"/>
      <c r="T4079" s="1"/>
      <c r="U4079" s="1"/>
      <c r="V4079" s="9"/>
      <c r="W4079" s="1"/>
      <c r="X4079" s="1"/>
      <c r="Y4079" s="1"/>
      <c r="Z4079" s="1"/>
      <c r="AA4079" s="1"/>
      <c r="AB4079" s="1"/>
      <c r="AC4079" s="65"/>
    </row>
    <row r="4080" spans="2:29" x14ac:dyDescent="0.25">
      <c r="B4080" s="1"/>
      <c r="C4080" s="1"/>
      <c r="D4080" s="1"/>
      <c r="E4080" s="1"/>
      <c r="F4080" s="1"/>
      <c r="G4080" s="1"/>
      <c r="H4080" s="1"/>
      <c r="I4080" s="1"/>
      <c r="J4080" s="9"/>
      <c r="K4080" s="1"/>
      <c r="L4080" s="1"/>
      <c r="M4080" s="1"/>
      <c r="N4080" s="9"/>
      <c r="O4080" s="11"/>
      <c r="P4080" s="1"/>
      <c r="Q4080" s="1"/>
      <c r="R4080" s="1"/>
      <c r="S4080" s="1"/>
      <c r="T4080" s="1"/>
      <c r="U4080" s="1"/>
      <c r="V4080" s="9"/>
      <c r="W4080" s="1"/>
      <c r="X4080" s="1"/>
      <c r="Y4080" s="1"/>
      <c r="Z4080" s="1"/>
      <c r="AA4080" s="1"/>
      <c r="AB4080" s="1"/>
      <c r="AC4080" s="65"/>
    </row>
    <row r="4081" spans="2:29" x14ac:dyDescent="0.25">
      <c r="B4081" s="1"/>
      <c r="C4081" s="1"/>
      <c r="D4081" s="1"/>
      <c r="E4081" s="1"/>
      <c r="F4081" s="1"/>
      <c r="G4081" s="1"/>
      <c r="H4081" s="1"/>
      <c r="I4081" s="1"/>
      <c r="J4081" s="9"/>
      <c r="K4081" s="1"/>
      <c r="L4081" s="1"/>
      <c r="M4081" s="1"/>
      <c r="N4081" s="9"/>
      <c r="O4081" s="11"/>
      <c r="P4081" s="1"/>
      <c r="Q4081" s="1"/>
      <c r="R4081" s="1"/>
      <c r="S4081" s="1"/>
      <c r="T4081" s="1"/>
      <c r="U4081" s="1"/>
      <c r="V4081" s="9"/>
      <c r="W4081" s="1"/>
      <c r="X4081" s="1"/>
      <c r="Y4081" s="1"/>
      <c r="Z4081" s="1"/>
      <c r="AA4081" s="1"/>
      <c r="AB4081" s="1"/>
      <c r="AC4081" s="65"/>
    </row>
    <row r="4082" spans="2:29" x14ac:dyDescent="0.25">
      <c r="B4082" s="1"/>
      <c r="C4082" s="1"/>
      <c r="D4082" s="1"/>
      <c r="E4082" s="1"/>
      <c r="F4082" s="1"/>
      <c r="G4082" s="1"/>
      <c r="H4082" s="1"/>
      <c r="I4082" s="1"/>
      <c r="J4082" s="9"/>
      <c r="K4082" s="1"/>
      <c r="L4082" s="1"/>
      <c r="M4082" s="1"/>
      <c r="N4082" s="9"/>
      <c r="O4082" s="11"/>
      <c r="P4082" s="1"/>
      <c r="Q4082" s="1"/>
      <c r="R4082" s="1"/>
      <c r="S4082" s="1"/>
      <c r="T4082" s="1"/>
      <c r="U4082" s="1"/>
      <c r="V4082" s="9"/>
      <c r="W4082" s="1"/>
      <c r="X4082" s="1"/>
      <c r="Y4082" s="1"/>
      <c r="Z4082" s="1"/>
      <c r="AA4082" s="1"/>
      <c r="AB4082" s="1"/>
      <c r="AC4082" s="65"/>
    </row>
    <row r="4083" spans="2:29" x14ac:dyDescent="0.25">
      <c r="B4083" s="1"/>
      <c r="C4083" s="1"/>
      <c r="D4083" s="1"/>
      <c r="E4083" s="1"/>
      <c r="F4083" s="1"/>
      <c r="G4083" s="1"/>
      <c r="H4083" s="1"/>
      <c r="I4083" s="1"/>
      <c r="J4083" s="9"/>
      <c r="K4083" s="1"/>
      <c r="L4083" s="1"/>
      <c r="M4083" s="1"/>
      <c r="N4083" s="9"/>
      <c r="O4083" s="11"/>
      <c r="P4083" s="1"/>
      <c r="Q4083" s="1"/>
      <c r="R4083" s="1"/>
      <c r="S4083" s="1"/>
      <c r="T4083" s="1"/>
      <c r="U4083" s="1"/>
      <c r="V4083" s="9"/>
      <c r="W4083" s="1"/>
      <c r="X4083" s="1"/>
      <c r="Y4083" s="1"/>
      <c r="Z4083" s="1"/>
      <c r="AA4083" s="1"/>
      <c r="AB4083" s="1"/>
      <c r="AC4083" s="65"/>
    </row>
    <row r="4084" spans="2:29" x14ac:dyDescent="0.25">
      <c r="B4084" s="1"/>
      <c r="C4084" s="1"/>
      <c r="D4084" s="1"/>
      <c r="E4084" s="1"/>
      <c r="F4084" s="1"/>
      <c r="G4084" s="1"/>
      <c r="H4084" s="1"/>
      <c r="I4084" s="1"/>
      <c r="J4084" s="9"/>
      <c r="K4084" s="1"/>
      <c r="L4084" s="1"/>
      <c r="M4084" s="1"/>
      <c r="N4084" s="9"/>
      <c r="O4084" s="11"/>
      <c r="P4084" s="1"/>
      <c r="Q4084" s="1"/>
      <c r="R4084" s="1"/>
      <c r="S4084" s="1"/>
      <c r="T4084" s="1"/>
      <c r="U4084" s="1"/>
      <c r="V4084" s="9"/>
      <c r="W4084" s="1"/>
      <c r="X4084" s="1"/>
      <c r="Y4084" s="1"/>
      <c r="Z4084" s="1"/>
      <c r="AA4084" s="1"/>
      <c r="AB4084" s="1"/>
      <c r="AC4084" s="65"/>
    </row>
    <row r="4085" spans="2:29" x14ac:dyDescent="0.25">
      <c r="B4085" s="1"/>
      <c r="C4085" s="1"/>
      <c r="D4085" s="1"/>
      <c r="E4085" s="1"/>
      <c r="F4085" s="1"/>
      <c r="G4085" s="1"/>
      <c r="H4085" s="1"/>
      <c r="I4085" s="1"/>
      <c r="J4085" s="9"/>
      <c r="K4085" s="1"/>
      <c r="L4085" s="1"/>
      <c r="M4085" s="1"/>
      <c r="N4085" s="9"/>
      <c r="O4085" s="11"/>
      <c r="P4085" s="1"/>
      <c r="Q4085" s="1"/>
      <c r="R4085" s="1"/>
      <c r="S4085" s="1"/>
      <c r="T4085" s="1"/>
      <c r="U4085" s="1"/>
      <c r="V4085" s="9"/>
      <c r="W4085" s="1"/>
      <c r="X4085" s="1"/>
      <c r="Y4085" s="1"/>
      <c r="Z4085" s="1"/>
      <c r="AA4085" s="1"/>
      <c r="AB4085" s="1"/>
      <c r="AC4085" s="65"/>
    </row>
    <row r="4086" spans="2:29" x14ac:dyDescent="0.25">
      <c r="B4086" s="1"/>
      <c r="C4086" s="1"/>
      <c r="D4086" s="1"/>
      <c r="E4086" s="1"/>
      <c r="F4086" s="1"/>
      <c r="G4086" s="1"/>
      <c r="H4086" s="1"/>
      <c r="I4086" s="1"/>
      <c r="J4086" s="9"/>
      <c r="K4086" s="1"/>
      <c r="L4086" s="1"/>
      <c r="M4086" s="1"/>
      <c r="N4086" s="9"/>
      <c r="O4086" s="11"/>
      <c r="P4086" s="1"/>
      <c r="Q4086" s="1"/>
      <c r="R4086" s="1"/>
      <c r="S4086" s="1"/>
      <c r="T4086" s="1"/>
      <c r="U4086" s="1"/>
      <c r="V4086" s="9"/>
      <c r="W4086" s="1"/>
      <c r="X4086" s="1"/>
      <c r="Y4086" s="1"/>
      <c r="Z4086" s="1"/>
      <c r="AA4086" s="1"/>
      <c r="AB4086" s="1"/>
      <c r="AC4086" s="65"/>
    </row>
    <row r="4087" spans="2:29" x14ac:dyDescent="0.25">
      <c r="B4087" s="1"/>
      <c r="C4087" s="1"/>
      <c r="D4087" s="1"/>
      <c r="E4087" s="1"/>
      <c r="F4087" s="1"/>
      <c r="G4087" s="1"/>
      <c r="H4087" s="1"/>
      <c r="I4087" s="1"/>
      <c r="J4087" s="9"/>
      <c r="K4087" s="1"/>
      <c r="L4087" s="1"/>
      <c r="M4087" s="1"/>
      <c r="N4087" s="9"/>
      <c r="O4087" s="11"/>
      <c r="P4087" s="1"/>
      <c r="Q4087" s="1"/>
      <c r="R4087" s="1"/>
      <c r="S4087" s="1"/>
      <c r="T4087" s="1"/>
      <c r="U4087" s="1"/>
      <c r="V4087" s="9"/>
      <c r="W4087" s="1"/>
      <c r="X4087" s="1"/>
      <c r="Y4087" s="1"/>
      <c r="Z4087" s="1"/>
      <c r="AA4087" s="1"/>
      <c r="AB4087" s="1"/>
      <c r="AC4087" s="65"/>
    </row>
    <row r="4088" spans="2:29" x14ac:dyDescent="0.25">
      <c r="B4088" s="1"/>
      <c r="C4088" s="1"/>
      <c r="D4088" s="1"/>
      <c r="E4088" s="1"/>
      <c r="F4088" s="1"/>
      <c r="G4088" s="1"/>
      <c r="H4088" s="1"/>
      <c r="I4088" s="1"/>
      <c r="J4088" s="9"/>
      <c r="K4088" s="1"/>
      <c r="L4088" s="1"/>
      <c r="M4088" s="1"/>
      <c r="N4088" s="9"/>
      <c r="O4088" s="11"/>
      <c r="P4088" s="1"/>
      <c r="Q4088" s="1"/>
      <c r="R4088" s="1"/>
      <c r="S4088" s="1"/>
      <c r="T4088" s="1"/>
      <c r="U4088" s="1"/>
      <c r="V4088" s="9"/>
      <c r="W4088" s="1"/>
      <c r="X4088" s="1"/>
      <c r="Y4088" s="1"/>
      <c r="Z4088" s="1"/>
      <c r="AA4088" s="1"/>
      <c r="AB4088" s="1"/>
      <c r="AC4088" s="65"/>
    </row>
    <row r="4089" spans="2:29" x14ac:dyDescent="0.25">
      <c r="B4089" s="1"/>
      <c r="C4089" s="1"/>
      <c r="D4089" s="1"/>
      <c r="E4089" s="1"/>
      <c r="F4089" s="1"/>
      <c r="G4089" s="1"/>
      <c r="H4089" s="1"/>
      <c r="I4089" s="1"/>
      <c r="J4089" s="9"/>
      <c r="K4089" s="1"/>
      <c r="L4089" s="1"/>
      <c r="M4089" s="1"/>
      <c r="N4089" s="9"/>
      <c r="O4089" s="11"/>
      <c r="P4089" s="1"/>
      <c r="Q4089" s="1"/>
      <c r="R4089" s="1"/>
      <c r="S4089" s="1"/>
      <c r="T4089" s="1"/>
      <c r="U4089" s="1"/>
      <c r="V4089" s="9"/>
      <c r="W4089" s="1"/>
      <c r="X4089" s="1"/>
      <c r="Y4089" s="1"/>
      <c r="Z4089" s="1"/>
      <c r="AA4089" s="1"/>
      <c r="AB4089" s="1"/>
      <c r="AC4089" s="65"/>
    </row>
    <row r="4090" spans="2:29" x14ac:dyDescent="0.25">
      <c r="B4090" s="1"/>
      <c r="C4090" s="1"/>
      <c r="D4090" s="1"/>
      <c r="E4090" s="1"/>
      <c r="F4090" s="1"/>
      <c r="G4090" s="1"/>
      <c r="H4090" s="1"/>
      <c r="I4090" s="1"/>
      <c r="J4090" s="9"/>
      <c r="K4090" s="1"/>
      <c r="L4090" s="1"/>
      <c r="M4090" s="1"/>
      <c r="N4090" s="9"/>
      <c r="O4090" s="11"/>
      <c r="P4090" s="1"/>
      <c r="Q4090" s="1"/>
      <c r="R4090" s="1"/>
      <c r="S4090" s="1"/>
      <c r="T4090" s="1"/>
      <c r="U4090" s="1"/>
      <c r="V4090" s="9"/>
      <c r="W4090" s="1"/>
      <c r="X4090" s="1"/>
      <c r="Y4090" s="1"/>
      <c r="Z4090" s="1"/>
      <c r="AA4090" s="1"/>
      <c r="AB4090" s="1"/>
      <c r="AC4090" s="65"/>
    </row>
    <row r="4091" spans="2:29" x14ac:dyDescent="0.25">
      <c r="B4091" s="1"/>
      <c r="C4091" s="1"/>
      <c r="D4091" s="1"/>
      <c r="E4091" s="1"/>
      <c r="F4091" s="1"/>
      <c r="G4091" s="1"/>
      <c r="H4091" s="1"/>
      <c r="I4091" s="1"/>
      <c r="J4091" s="9"/>
      <c r="K4091" s="1"/>
      <c r="L4091" s="1"/>
      <c r="M4091" s="1"/>
      <c r="N4091" s="9"/>
      <c r="O4091" s="11"/>
      <c r="P4091" s="1"/>
      <c r="Q4091" s="1"/>
      <c r="R4091" s="1"/>
      <c r="S4091" s="1"/>
      <c r="T4091" s="1"/>
      <c r="U4091" s="1"/>
      <c r="V4091" s="9"/>
      <c r="W4091" s="1"/>
      <c r="X4091" s="1"/>
      <c r="Y4091" s="1"/>
      <c r="Z4091" s="1"/>
      <c r="AA4091" s="1"/>
      <c r="AB4091" s="1"/>
      <c r="AC4091" s="65"/>
    </row>
    <row r="4092" spans="2:29" x14ac:dyDescent="0.25">
      <c r="B4092" s="1"/>
      <c r="C4092" s="1"/>
      <c r="D4092" s="1"/>
      <c r="E4092" s="1"/>
      <c r="F4092" s="1"/>
      <c r="G4092" s="1"/>
      <c r="H4092" s="1"/>
      <c r="I4092" s="1"/>
      <c r="J4092" s="9"/>
      <c r="K4092" s="1"/>
      <c r="L4092" s="1"/>
      <c r="M4092" s="1"/>
      <c r="N4092" s="9"/>
      <c r="O4092" s="11"/>
      <c r="P4092" s="1"/>
      <c r="Q4092" s="1"/>
      <c r="R4092" s="1"/>
      <c r="S4092" s="1"/>
      <c r="T4092" s="1"/>
      <c r="U4092" s="1"/>
      <c r="V4092" s="9"/>
      <c r="W4092" s="1"/>
      <c r="X4092" s="1"/>
      <c r="Y4092" s="1"/>
      <c r="Z4092" s="1"/>
      <c r="AA4092" s="1"/>
      <c r="AB4092" s="1"/>
      <c r="AC4092" s="65"/>
    </row>
    <row r="4093" spans="2:29" x14ac:dyDescent="0.25">
      <c r="B4093" s="1"/>
      <c r="C4093" s="1"/>
      <c r="D4093" s="1"/>
      <c r="E4093" s="1"/>
      <c r="F4093" s="1"/>
      <c r="G4093" s="1"/>
      <c r="H4093" s="1"/>
      <c r="I4093" s="1"/>
      <c r="J4093" s="9"/>
      <c r="K4093" s="1"/>
      <c r="L4093" s="1"/>
      <c r="M4093" s="1"/>
      <c r="N4093" s="9"/>
      <c r="O4093" s="11"/>
      <c r="P4093" s="1"/>
      <c r="Q4093" s="1"/>
      <c r="R4093" s="1"/>
      <c r="S4093" s="1"/>
      <c r="T4093" s="1"/>
      <c r="U4093" s="1"/>
      <c r="V4093" s="9"/>
      <c r="W4093" s="1"/>
      <c r="X4093" s="1"/>
      <c r="Y4093" s="1"/>
      <c r="Z4093" s="1"/>
      <c r="AA4093" s="1"/>
      <c r="AB4093" s="1"/>
      <c r="AC4093" s="65"/>
    </row>
    <row r="4094" spans="2:29" x14ac:dyDescent="0.25">
      <c r="B4094" s="1"/>
      <c r="C4094" s="1"/>
      <c r="D4094" s="1"/>
      <c r="E4094" s="1"/>
      <c r="F4094" s="1"/>
      <c r="G4094" s="1"/>
      <c r="H4094" s="1"/>
      <c r="I4094" s="1"/>
      <c r="J4094" s="9"/>
      <c r="K4094" s="1"/>
      <c r="L4094" s="1"/>
      <c r="M4094" s="1"/>
      <c r="N4094" s="9"/>
      <c r="O4094" s="11"/>
      <c r="P4094" s="1"/>
      <c r="Q4094" s="1"/>
      <c r="R4094" s="1"/>
      <c r="S4094" s="1"/>
      <c r="T4094" s="1"/>
      <c r="U4094" s="1"/>
      <c r="V4094" s="9"/>
      <c r="W4094" s="1"/>
      <c r="X4094" s="1"/>
      <c r="Y4094" s="1"/>
      <c r="Z4094" s="1"/>
      <c r="AA4094" s="1"/>
      <c r="AB4094" s="1"/>
      <c r="AC4094" s="65"/>
    </row>
    <row r="4095" spans="2:29" x14ac:dyDescent="0.25">
      <c r="B4095" s="1"/>
      <c r="C4095" s="1"/>
      <c r="D4095" s="1"/>
      <c r="E4095" s="1"/>
      <c r="F4095" s="1"/>
      <c r="G4095" s="1"/>
      <c r="H4095" s="1"/>
      <c r="I4095" s="1"/>
      <c r="J4095" s="9"/>
      <c r="K4095" s="1"/>
      <c r="L4095" s="1"/>
      <c r="M4095" s="1"/>
      <c r="N4095" s="9"/>
      <c r="O4095" s="11"/>
      <c r="P4095" s="1"/>
      <c r="Q4095" s="1"/>
      <c r="R4095" s="1"/>
      <c r="S4095" s="1"/>
      <c r="T4095" s="1"/>
      <c r="U4095" s="1"/>
      <c r="V4095" s="9"/>
      <c r="W4095" s="1"/>
      <c r="X4095" s="1"/>
      <c r="Y4095" s="1"/>
      <c r="Z4095" s="1"/>
      <c r="AA4095" s="1"/>
      <c r="AB4095" s="1"/>
      <c r="AC4095" s="65"/>
    </row>
    <row r="4096" spans="2:29" x14ac:dyDescent="0.25">
      <c r="B4096" s="1"/>
      <c r="C4096" s="1"/>
      <c r="D4096" s="1"/>
      <c r="E4096" s="1"/>
      <c r="F4096" s="1"/>
      <c r="G4096" s="1"/>
      <c r="H4096" s="1"/>
      <c r="I4096" s="1"/>
      <c r="J4096" s="9"/>
      <c r="K4096" s="1"/>
      <c r="L4096" s="1"/>
      <c r="M4096" s="1"/>
      <c r="N4096" s="9"/>
      <c r="O4096" s="11"/>
      <c r="P4096" s="1"/>
      <c r="Q4096" s="1"/>
      <c r="R4096" s="1"/>
      <c r="S4096" s="1"/>
      <c r="T4096" s="1"/>
      <c r="U4096" s="1"/>
      <c r="V4096" s="9"/>
      <c r="W4096" s="1"/>
      <c r="X4096" s="1"/>
      <c r="Y4096" s="1"/>
      <c r="Z4096" s="1"/>
      <c r="AA4096" s="1"/>
      <c r="AB4096" s="1"/>
      <c r="AC4096" s="65"/>
    </row>
    <row r="4097" spans="2:29" x14ac:dyDescent="0.25">
      <c r="B4097" s="1"/>
      <c r="C4097" s="1"/>
      <c r="D4097" s="1"/>
      <c r="E4097" s="1"/>
      <c r="F4097" s="1"/>
      <c r="G4097" s="1"/>
      <c r="H4097" s="1"/>
      <c r="I4097" s="1"/>
      <c r="J4097" s="9"/>
      <c r="K4097" s="1"/>
      <c r="L4097" s="1"/>
      <c r="M4097" s="1"/>
      <c r="N4097" s="9"/>
      <c r="O4097" s="11"/>
      <c r="P4097" s="1"/>
      <c r="Q4097" s="1"/>
      <c r="R4097" s="1"/>
      <c r="S4097" s="1"/>
      <c r="T4097" s="1"/>
      <c r="U4097" s="1"/>
      <c r="V4097" s="9"/>
      <c r="W4097" s="1"/>
      <c r="X4097" s="1"/>
      <c r="Y4097" s="1"/>
      <c r="Z4097" s="1"/>
      <c r="AA4097" s="1"/>
      <c r="AB4097" s="1"/>
      <c r="AC4097" s="65"/>
    </row>
    <row r="4098" spans="2:29" x14ac:dyDescent="0.25">
      <c r="B4098" s="1"/>
      <c r="C4098" s="1"/>
      <c r="D4098" s="1"/>
      <c r="E4098" s="1"/>
      <c r="F4098" s="1"/>
      <c r="G4098" s="1"/>
      <c r="H4098" s="1"/>
      <c r="I4098" s="1"/>
      <c r="J4098" s="9"/>
      <c r="K4098" s="1"/>
      <c r="L4098" s="1"/>
      <c r="M4098" s="1"/>
      <c r="N4098" s="9"/>
      <c r="O4098" s="11"/>
      <c r="P4098" s="1"/>
      <c r="Q4098" s="1"/>
      <c r="R4098" s="1"/>
      <c r="S4098" s="1"/>
      <c r="T4098" s="1"/>
      <c r="U4098" s="1"/>
      <c r="V4098" s="9"/>
      <c r="W4098" s="1"/>
      <c r="X4098" s="1"/>
      <c r="Y4098" s="1"/>
      <c r="Z4098" s="1"/>
      <c r="AA4098" s="1"/>
      <c r="AB4098" s="1"/>
      <c r="AC4098" s="65"/>
    </row>
    <row r="4099" spans="2:29" x14ac:dyDescent="0.25">
      <c r="B4099" s="1"/>
      <c r="C4099" s="1"/>
      <c r="D4099" s="1"/>
      <c r="E4099" s="1"/>
      <c r="F4099" s="1"/>
      <c r="G4099" s="1"/>
      <c r="H4099" s="1"/>
      <c r="I4099" s="1"/>
      <c r="J4099" s="9"/>
      <c r="K4099" s="1"/>
      <c r="L4099" s="1"/>
      <c r="M4099" s="1"/>
      <c r="N4099" s="9"/>
      <c r="O4099" s="11"/>
      <c r="P4099" s="1"/>
      <c r="Q4099" s="1"/>
      <c r="R4099" s="1"/>
      <c r="S4099" s="1"/>
      <c r="T4099" s="1"/>
      <c r="U4099" s="1"/>
      <c r="V4099" s="9"/>
      <c r="W4099" s="1"/>
      <c r="X4099" s="1"/>
      <c r="Y4099" s="1"/>
      <c r="Z4099" s="1"/>
      <c r="AA4099" s="1"/>
      <c r="AB4099" s="1"/>
      <c r="AC4099" s="65"/>
    </row>
    <row r="4100" spans="2:29" x14ac:dyDescent="0.25">
      <c r="B4100" s="1"/>
      <c r="C4100" s="1"/>
      <c r="D4100" s="1"/>
      <c r="E4100" s="1"/>
      <c r="F4100" s="1"/>
      <c r="G4100" s="1"/>
      <c r="H4100" s="1"/>
      <c r="I4100" s="1"/>
      <c r="J4100" s="9"/>
      <c r="K4100" s="1"/>
      <c r="L4100" s="1"/>
      <c r="M4100" s="1"/>
      <c r="N4100" s="9"/>
      <c r="O4100" s="11"/>
      <c r="P4100" s="1"/>
      <c r="Q4100" s="1"/>
      <c r="R4100" s="1"/>
      <c r="S4100" s="1"/>
      <c r="T4100" s="1"/>
      <c r="U4100" s="1"/>
      <c r="V4100" s="9"/>
      <c r="W4100" s="1"/>
      <c r="X4100" s="1"/>
      <c r="Y4100" s="1"/>
      <c r="Z4100" s="1"/>
      <c r="AA4100" s="1"/>
      <c r="AB4100" s="1"/>
      <c r="AC4100" s="65"/>
    </row>
    <row r="4101" spans="2:29" x14ac:dyDescent="0.25">
      <c r="B4101" s="1"/>
      <c r="C4101" s="1"/>
      <c r="D4101" s="1"/>
      <c r="E4101" s="1"/>
      <c r="F4101" s="1"/>
      <c r="G4101" s="1"/>
      <c r="H4101" s="1"/>
      <c r="I4101" s="1"/>
      <c r="J4101" s="9"/>
      <c r="K4101" s="1"/>
      <c r="L4101" s="1"/>
      <c r="M4101" s="1"/>
      <c r="N4101" s="9"/>
      <c r="O4101" s="11"/>
      <c r="P4101" s="1"/>
      <c r="Q4101" s="1"/>
      <c r="R4101" s="1"/>
      <c r="S4101" s="1"/>
      <c r="T4101" s="1"/>
      <c r="U4101" s="1"/>
      <c r="V4101" s="9"/>
      <c r="W4101" s="1"/>
      <c r="X4101" s="1"/>
      <c r="Y4101" s="1"/>
      <c r="Z4101" s="1"/>
      <c r="AA4101" s="1"/>
      <c r="AB4101" s="1"/>
      <c r="AC4101" s="65"/>
    </row>
    <row r="4102" spans="2:29" x14ac:dyDescent="0.25">
      <c r="B4102" s="1"/>
      <c r="C4102" s="1"/>
      <c r="D4102" s="1"/>
      <c r="E4102" s="1"/>
      <c r="F4102" s="1"/>
      <c r="G4102" s="1"/>
      <c r="H4102" s="1"/>
      <c r="I4102" s="1"/>
      <c r="J4102" s="9"/>
      <c r="K4102" s="1"/>
      <c r="L4102" s="1"/>
      <c r="M4102" s="1"/>
      <c r="N4102" s="9"/>
      <c r="O4102" s="11"/>
      <c r="P4102" s="1"/>
      <c r="Q4102" s="1"/>
      <c r="R4102" s="1"/>
      <c r="S4102" s="1"/>
      <c r="T4102" s="1"/>
      <c r="U4102" s="1"/>
      <c r="V4102" s="9"/>
      <c r="W4102" s="1"/>
      <c r="X4102" s="1"/>
      <c r="Y4102" s="1"/>
      <c r="Z4102" s="1"/>
      <c r="AA4102" s="1"/>
      <c r="AB4102" s="1"/>
      <c r="AC4102" s="65"/>
    </row>
    <row r="4103" spans="2:29" x14ac:dyDescent="0.25">
      <c r="B4103" s="1"/>
      <c r="C4103" s="1"/>
      <c r="D4103" s="1"/>
      <c r="E4103" s="1"/>
      <c r="F4103" s="1"/>
      <c r="G4103" s="1"/>
      <c r="H4103" s="1"/>
      <c r="I4103" s="1"/>
      <c r="J4103" s="9"/>
      <c r="K4103" s="1"/>
      <c r="L4103" s="1"/>
      <c r="M4103" s="1"/>
      <c r="N4103" s="9"/>
      <c r="O4103" s="11"/>
      <c r="P4103" s="1"/>
      <c r="Q4103" s="1"/>
      <c r="R4103" s="1"/>
      <c r="S4103" s="1"/>
      <c r="T4103" s="1"/>
      <c r="U4103" s="1"/>
      <c r="V4103" s="9"/>
      <c r="W4103" s="1"/>
      <c r="X4103" s="1"/>
      <c r="Y4103" s="1"/>
      <c r="Z4103" s="1"/>
      <c r="AA4103" s="1"/>
      <c r="AB4103" s="1"/>
      <c r="AC4103" s="65"/>
    </row>
    <row r="4104" spans="2:29" x14ac:dyDescent="0.25">
      <c r="B4104" s="1"/>
      <c r="C4104" s="1"/>
      <c r="D4104" s="1"/>
      <c r="E4104" s="1"/>
      <c r="F4104" s="1"/>
      <c r="G4104" s="1"/>
      <c r="H4104" s="1"/>
      <c r="I4104" s="1"/>
      <c r="J4104" s="9"/>
      <c r="K4104" s="1"/>
      <c r="L4104" s="1"/>
      <c r="M4104" s="1"/>
      <c r="N4104" s="9"/>
      <c r="O4104" s="11"/>
      <c r="P4104" s="1"/>
      <c r="Q4104" s="1"/>
      <c r="R4104" s="1"/>
      <c r="S4104" s="1"/>
      <c r="T4104" s="1"/>
      <c r="U4104" s="1"/>
      <c r="V4104" s="9"/>
      <c r="W4104" s="1"/>
      <c r="X4104" s="1"/>
      <c r="Y4104" s="1"/>
      <c r="Z4104" s="1"/>
      <c r="AA4104" s="1"/>
      <c r="AB4104" s="1"/>
      <c r="AC4104" s="65"/>
    </row>
    <row r="4105" spans="2:29" x14ac:dyDescent="0.25">
      <c r="B4105" s="1"/>
      <c r="C4105" s="1"/>
      <c r="D4105" s="1"/>
      <c r="E4105" s="1"/>
      <c r="F4105" s="1"/>
      <c r="G4105" s="1"/>
      <c r="H4105" s="1"/>
      <c r="I4105" s="1"/>
      <c r="J4105" s="9"/>
      <c r="K4105" s="1"/>
      <c r="L4105" s="1"/>
      <c r="M4105" s="1"/>
      <c r="N4105" s="9"/>
      <c r="O4105" s="11"/>
      <c r="P4105" s="1"/>
      <c r="Q4105" s="1"/>
      <c r="R4105" s="1"/>
      <c r="S4105" s="1"/>
      <c r="T4105" s="1"/>
      <c r="U4105" s="1"/>
      <c r="V4105" s="9"/>
      <c r="W4105" s="1"/>
      <c r="X4105" s="1"/>
      <c r="Y4105" s="1"/>
      <c r="Z4105" s="1"/>
      <c r="AA4105" s="1"/>
      <c r="AB4105" s="1"/>
      <c r="AC4105" s="65"/>
    </row>
    <row r="4106" spans="2:29" x14ac:dyDescent="0.25">
      <c r="B4106" s="1"/>
      <c r="C4106" s="1"/>
      <c r="D4106" s="1"/>
      <c r="E4106" s="1"/>
      <c r="F4106" s="1"/>
      <c r="G4106" s="1"/>
      <c r="H4106" s="1"/>
      <c r="I4106" s="1"/>
      <c r="J4106" s="9"/>
      <c r="K4106" s="1"/>
      <c r="L4106" s="1"/>
      <c r="M4106" s="1"/>
      <c r="N4106" s="9"/>
      <c r="O4106" s="11"/>
      <c r="P4106" s="1"/>
      <c r="Q4106" s="1"/>
      <c r="R4106" s="1"/>
      <c r="S4106" s="1"/>
      <c r="T4106" s="1"/>
      <c r="U4106" s="1"/>
      <c r="V4106" s="9"/>
      <c r="W4106" s="1"/>
      <c r="X4106" s="1"/>
      <c r="Y4106" s="1"/>
      <c r="Z4106" s="1"/>
      <c r="AA4106" s="1"/>
      <c r="AB4106" s="1"/>
      <c r="AC4106" s="65"/>
    </row>
    <row r="4107" spans="2:29" x14ac:dyDescent="0.25">
      <c r="B4107" s="1"/>
      <c r="C4107" s="1"/>
      <c r="D4107" s="1"/>
      <c r="E4107" s="1"/>
      <c r="F4107" s="1"/>
      <c r="G4107" s="1"/>
      <c r="H4107" s="1"/>
      <c r="I4107" s="1"/>
      <c r="J4107" s="9"/>
      <c r="K4107" s="1"/>
      <c r="L4107" s="1"/>
      <c r="M4107" s="1"/>
      <c r="N4107" s="9"/>
      <c r="O4107" s="11"/>
      <c r="P4107" s="1"/>
      <c r="Q4107" s="1"/>
      <c r="R4107" s="1"/>
      <c r="S4107" s="1"/>
      <c r="T4107" s="1"/>
      <c r="U4107" s="1"/>
      <c r="V4107" s="9"/>
      <c r="W4107" s="1"/>
      <c r="X4107" s="1"/>
      <c r="Y4107" s="1"/>
      <c r="Z4107" s="1"/>
      <c r="AA4107" s="1"/>
      <c r="AB4107" s="1"/>
      <c r="AC4107" s="65"/>
    </row>
    <row r="4108" spans="2:29" x14ac:dyDescent="0.25">
      <c r="B4108" s="1"/>
      <c r="C4108" s="1"/>
      <c r="D4108" s="1"/>
      <c r="E4108" s="1"/>
      <c r="F4108" s="1"/>
      <c r="G4108" s="1"/>
      <c r="H4108" s="1"/>
      <c r="I4108" s="1"/>
      <c r="J4108" s="9"/>
      <c r="K4108" s="1"/>
      <c r="L4108" s="1"/>
      <c r="M4108" s="1"/>
      <c r="N4108" s="9"/>
      <c r="O4108" s="11"/>
      <c r="P4108" s="1"/>
      <c r="Q4108" s="1"/>
      <c r="R4108" s="1"/>
      <c r="S4108" s="1"/>
      <c r="T4108" s="1"/>
      <c r="U4108" s="1"/>
      <c r="V4108" s="9"/>
      <c r="W4108" s="1"/>
      <c r="X4108" s="1"/>
      <c r="Y4108" s="1"/>
      <c r="Z4108" s="1"/>
      <c r="AA4108" s="1"/>
      <c r="AB4108" s="1"/>
      <c r="AC4108" s="65"/>
    </row>
    <row r="4109" spans="2:29" x14ac:dyDescent="0.25">
      <c r="B4109" s="1"/>
      <c r="C4109" s="1"/>
      <c r="D4109" s="1"/>
      <c r="E4109" s="1"/>
      <c r="F4109" s="1"/>
      <c r="G4109" s="1"/>
      <c r="H4109" s="1"/>
      <c r="I4109" s="1"/>
      <c r="J4109" s="9"/>
      <c r="K4109" s="1"/>
      <c r="L4109" s="1"/>
      <c r="M4109" s="1"/>
      <c r="N4109" s="9"/>
      <c r="O4109" s="11"/>
      <c r="P4109" s="1"/>
      <c r="Q4109" s="1"/>
      <c r="R4109" s="1"/>
      <c r="S4109" s="1"/>
      <c r="T4109" s="1"/>
      <c r="U4109" s="1"/>
      <c r="V4109" s="9"/>
      <c r="W4109" s="1"/>
      <c r="X4109" s="1"/>
      <c r="Y4109" s="1"/>
      <c r="Z4109" s="1"/>
      <c r="AA4109" s="1"/>
      <c r="AB4109" s="1"/>
      <c r="AC4109" s="65"/>
    </row>
    <row r="4110" spans="2:29" x14ac:dyDescent="0.25">
      <c r="B4110" s="1"/>
      <c r="C4110" s="1"/>
      <c r="D4110" s="1"/>
      <c r="E4110" s="1"/>
      <c r="F4110" s="1"/>
      <c r="G4110" s="1"/>
      <c r="H4110" s="1"/>
      <c r="I4110" s="1"/>
      <c r="J4110" s="9"/>
      <c r="K4110" s="1"/>
      <c r="L4110" s="1"/>
      <c r="M4110" s="1"/>
      <c r="N4110" s="9"/>
      <c r="O4110" s="11"/>
      <c r="P4110" s="1"/>
      <c r="Q4110" s="1"/>
      <c r="R4110" s="1"/>
      <c r="S4110" s="1"/>
      <c r="T4110" s="1"/>
      <c r="U4110" s="1"/>
      <c r="V4110" s="9"/>
      <c r="W4110" s="1"/>
      <c r="X4110" s="1"/>
      <c r="Y4110" s="1"/>
      <c r="Z4110" s="1"/>
      <c r="AA4110" s="1"/>
      <c r="AB4110" s="1"/>
      <c r="AC4110" s="65"/>
    </row>
    <row r="4111" spans="2:29" x14ac:dyDescent="0.25">
      <c r="B4111" s="1"/>
      <c r="C4111" s="1"/>
      <c r="D4111" s="1"/>
      <c r="E4111" s="1"/>
      <c r="F4111" s="1"/>
      <c r="G4111" s="1"/>
      <c r="H4111" s="1"/>
      <c r="I4111" s="1"/>
      <c r="J4111" s="9"/>
      <c r="K4111" s="1"/>
      <c r="L4111" s="1"/>
      <c r="M4111" s="1"/>
      <c r="N4111" s="9"/>
      <c r="O4111" s="11"/>
      <c r="P4111" s="1"/>
      <c r="Q4111" s="1"/>
      <c r="R4111" s="1"/>
      <c r="S4111" s="1"/>
      <c r="T4111" s="1"/>
      <c r="U4111" s="1"/>
      <c r="V4111" s="9"/>
      <c r="W4111" s="1"/>
      <c r="X4111" s="1"/>
      <c r="Y4111" s="1"/>
      <c r="Z4111" s="1"/>
      <c r="AA4111" s="1"/>
      <c r="AB4111" s="1"/>
      <c r="AC4111" s="65"/>
    </row>
    <row r="4112" spans="2:29" x14ac:dyDescent="0.25">
      <c r="B4112" s="1"/>
      <c r="C4112" s="1"/>
      <c r="D4112" s="1"/>
      <c r="E4112" s="1"/>
      <c r="F4112" s="1"/>
      <c r="G4112" s="1"/>
      <c r="H4112" s="1"/>
      <c r="I4112" s="1"/>
      <c r="J4112" s="9"/>
      <c r="K4112" s="1"/>
      <c r="L4112" s="1"/>
      <c r="M4112" s="1"/>
      <c r="N4112" s="9"/>
      <c r="O4112" s="11"/>
      <c r="P4112" s="1"/>
      <c r="Q4112" s="1"/>
      <c r="R4112" s="1"/>
      <c r="S4112" s="1"/>
      <c r="T4112" s="1"/>
      <c r="U4112" s="1"/>
      <c r="V4112" s="9"/>
      <c r="W4112" s="1"/>
      <c r="X4112" s="1"/>
      <c r="Y4112" s="1"/>
      <c r="Z4112" s="1"/>
      <c r="AA4112" s="1"/>
      <c r="AB4112" s="1"/>
      <c r="AC4112" s="65"/>
    </row>
    <row r="4113" spans="2:29" x14ac:dyDescent="0.25">
      <c r="B4113" s="1"/>
      <c r="C4113" s="1"/>
      <c r="D4113" s="1"/>
      <c r="E4113" s="1"/>
      <c r="F4113" s="1"/>
      <c r="G4113" s="1"/>
      <c r="H4113" s="1"/>
      <c r="I4113" s="1"/>
      <c r="J4113" s="9"/>
      <c r="K4113" s="1"/>
      <c r="L4113" s="1"/>
      <c r="M4113" s="1"/>
      <c r="N4113" s="9"/>
      <c r="O4113" s="11"/>
      <c r="P4113" s="1"/>
      <c r="Q4113" s="1"/>
      <c r="R4113" s="1"/>
      <c r="S4113" s="1"/>
      <c r="T4113" s="1"/>
      <c r="U4113" s="1"/>
      <c r="V4113" s="9"/>
      <c r="W4113" s="1"/>
      <c r="X4113" s="1"/>
      <c r="Y4113" s="1"/>
      <c r="Z4113" s="1"/>
      <c r="AA4113" s="1"/>
      <c r="AB4113" s="1"/>
      <c r="AC4113" s="65"/>
    </row>
    <row r="4114" spans="2:29" x14ac:dyDescent="0.25">
      <c r="B4114" s="1"/>
      <c r="C4114" s="1"/>
      <c r="D4114" s="1"/>
      <c r="E4114" s="1"/>
      <c r="F4114" s="1"/>
      <c r="G4114" s="1"/>
      <c r="H4114" s="1"/>
      <c r="I4114" s="1"/>
      <c r="J4114" s="9"/>
      <c r="K4114" s="1"/>
      <c r="L4114" s="1"/>
      <c r="M4114" s="1"/>
      <c r="N4114" s="9"/>
      <c r="O4114" s="11"/>
      <c r="P4114" s="1"/>
      <c r="Q4114" s="1"/>
      <c r="R4114" s="1"/>
      <c r="S4114" s="1"/>
      <c r="T4114" s="1"/>
      <c r="U4114" s="1"/>
      <c r="V4114" s="9"/>
      <c r="W4114" s="1"/>
      <c r="X4114" s="1"/>
      <c r="Y4114" s="1"/>
      <c r="Z4114" s="1"/>
      <c r="AA4114" s="1"/>
      <c r="AB4114" s="1"/>
      <c r="AC4114" s="65"/>
    </row>
    <row r="4115" spans="2:29" x14ac:dyDescent="0.25">
      <c r="B4115" s="1"/>
      <c r="C4115" s="1"/>
      <c r="D4115" s="1"/>
      <c r="E4115" s="1"/>
      <c r="F4115" s="1"/>
      <c r="G4115" s="1"/>
      <c r="H4115" s="1"/>
      <c r="I4115" s="1"/>
      <c r="J4115" s="9"/>
      <c r="K4115" s="1"/>
      <c r="L4115" s="1"/>
      <c r="M4115" s="1"/>
      <c r="N4115" s="9"/>
      <c r="O4115" s="11"/>
      <c r="P4115" s="1"/>
      <c r="Q4115" s="1"/>
      <c r="R4115" s="1"/>
      <c r="S4115" s="1"/>
      <c r="T4115" s="1"/>
      <c r="U4115" s="1"/>
      <c r="V4115" s="9"/>
      <c r="W4115" s="1"/>
      <c r="X4115" s="1"/>
      <c r="Y4115" s="1"/>
      <c r="Z4115" s="1"/>
      <c r="AA4115" s="1"/>
      <c r="AB4115" s="1"/>
      <c r="AC4115" s="65"/>
    </row>
    <row r="4116" spans="2:29" x14ac:dyDescent="0.25">
      <c r="B4116" s="1"/>
      <c r="C4116" s="1"/>
      <c r="D4116" s="1"/>
      <c r="E4116" s="1"/>
      <c r="F4116" s="1"/>
      <c r="G4116" s="1"/>
      <c r="H4116" s="1"/>
      <c r="I4116" s="1"/>
      <c r="J4116" s="9"/>
      <c r="K4116" s="1"/>
      <c r="L4116" s="1"/>
      <c r="M4116" s="1"/>
      <c r="N4116" s="9"/>
      <c r="O4116" s="11"/>
      <c r="P4116" s="1"/>
      <c r="Q4116" s="1"/>
      <c r="R4116" s="1"/>
      <c r="S4116" s="1"/>
      <c r="T4116" s="1"/>
      <c r="U4116" s="1"/>
      <c r="V4116" s="9"/>
      <c r="W4116" s="1"/>
      <c r="X4116" s="1"/>
      <c r="Y4116" s="1"/>
      <c r="Z4116" s="1"/>
      <c r="AA4116" s="1"/>
      <c r="AB4116" s="1"/>
      <c r="AC4116" s="65"/>
    </row>
    <row r="4117" spans="2:29" x14ac:dyDescent="0.25">
      <c r="B4117" s="1"/>
      <c r="C4117" s="1"/>
      <c r="D4117" s="1"/>
      <c r="E4117" s="1"/>
      <c r="F4117" s="1"/>
      <c r="G4117" s="1"/>
      <c r="H4117" s="1"/>
      <c r="I4117" s="1"/>
      <c r="J4117" s="9"/>
      <c r="K4117" s="1"/>
      <c r="L4117" s="1"/>
      <c r="M4117" s="1"/>
      <c r="N4117" s="9"/>
      <c r="O4117" s="11"/>
      <c r="P4117" s="1"/>
      <c r="Q4117" s="1"/>
      <c r="R4117" s="1"/>
      <c r="S4117" s="1"/>
      <c r="T4117" s="1"/>
      <c r="U4117" s="1"/>
      <c r="V4117" s="9"/>
      <c r="W4117" s="1"/>
      <c r="X4117" s="1"/>
      <c r="Y4117" s="1"/>
      <c r="Z4117" s="1"/>
      <c r="AA4117" s="1"/>
      <c r="AB4117" s="1"/>
      <c r="AC4117" s="65"/>
    </row>
    <row r="4118" spans="2:29" x14ac:dyDescent="0.25">
      <c r="B4118" s="1"/>
      <c r="C4118" s="1"/>
      <c r="D4118" s="1"/>
      <c r="E4118" s="1"/>
      <c r="F4118" s="1"/>
      <c r="G4118" s="1"/>
      <c r="H4118" s="1"/>
      <c r="I4118" s="1"/>
      <c r="J4118" s="9"/>
      <c r="K4118" s="1"/>
      <c r="L4118" s="1"/>
      <c r="M4118" s="1"/>
      <c r="N4118" s="9"/>
      <c r="O4118" s="11"/>
      <c r="P4118" s="1"/>
      <c r="Q4118" s="1"/>
      <c r="R4118" s="1"/>
      <c r="S4118" s="1"/>
      <c r="T4118" s="1"/>
      <c r="U4118" s="1"/>
      <c r="V4118" s="9"/>
      <c r="W4118" s="1"/>
      <c r="X4118" s="1"/>
      <c r="Y4118" s="1"/>
      <c r="Z4118" s="1"/>
      <c r="AA4118" s="1"/>
      <c r="AB4118" s="1"/>
      <c r="AC4118" s="65"/>
    </row>
    <row r="4119" spans="2:29" x14ac:dyDescent="0.25">
      <c r="B4119" s="1"/>
      <c r="C4119" s="1"/>
      <c r="D4119" s="1"/>
      <c r="E4119" s="1"/>
      <c r="F4119" s="1"/>
      <c r="G4119" s="1"/>
      <c r="H4119" s="1"/>
      <c r="I4119" s="1"/>
      <c r="J4119" s="9"/>
      <c r="K4119" s="1"/>
      <c r="L4119" s="1"/>
      <c r="M4119" s="1"/>
      <c r="N4119" s="9"/>
      <c r="O4119" s="11"/>
      <c r="P4119" s="1"/>
      <c r="Q4119" s="1"/>
      <c r="R4119" s="1"/>
      <c r="S4119" s="1"/>
      <c r="T4119" s="1"/>
      <c r="U4119" s="1"/>
      <c r="V4119" s="9"/>
      <c r="W4119" s="1"/>
      <c r="X4119" s="1"/>
      <c r="Y4119" s="1"/>
      <c r="Z4119" s="1"/>
      <c r="AA4119" s="1"/>
      <c r="AB4119" s="1"/>
      <c r="AC4119" s="65"/>
    </row>
    <row r="4120" spans="2:29" x14ac:dyDescent="0.25">
      <c r="B4120" s="1"/>
      <c r="C4120" s="1"/>
      <c r="D4120" s="1"/>
      <c r="E4120" s="1"/>
      <c r="F4120" s="1"/>
      <c r="G4120" s="1"/>
      <c r="H4120" s="1"/>
      <c r="I4120" s="1"/>
      <c r="J4120" s="9"/>
      <c r="K4120" s="1"/>
      <c r="L4120" s="1"/>
      <c r="M4120" s="1"/>
      <c r="N4120" s="9"/>
      <c r="O4120" s="11"/>
      <c r="P4120" s="1"/>
      <c r="Q4120" s="1"/>
      <c r="R4120" s="1"/>
      <c r="S4120" s="1"/>
      <c r="T4120" s="1"/>
      <c r="U4120" s="1"/>
      <c r="V4120" s="9"/>
      <c r="W4120" s="1"/>
      <c r="X4120" s="1"/>
      <c r="Y4120" s="1"/>
      <c r="Z4120" s="1"/>
      <c r="AA4120" s="1"/>
      <c r="AB4120" s="1"/>
      <c r="AC4120" s="65"/>
    </row>
    <row r="4121" spans="2:29" x14ac:dyDescent="0.25">
      <c r="B4121" s="1"/>
      <c r="C4121" s="1"/>
      <c r="D4121" s="1"/>
      <c r="E4121" s="1"/>
      <c r="F4121" s="1"/>
      <c r="G4121" s="1"/>
      <c r="H4121" s="1"/>
      <c r="I4121" s="1"/>
      <c r="J4121" s="9"/>
      <c r="K4121" s="1"/>
      <c r="L4121" s="1"/>
      <c r="M4121" s="1"/>
      <c r="N4121" s="9"/>
      <c r="O4121" s="11"/>
      <c r="P4121" s="1"/>
      <c r="Q4121" s="1"/>
      <c r="R4121" s="1"/>
      <c r="S4121" s="1"/>
      <c r="T4121" s="1"/>
      <c r="U4121" s="1"/>
      <c r="V4121" s="9"/>
      <c r="W4121" s="1"/>
      <c r="X4121" s="1"/>
      <c r="Y4121" s="1"/>
      <c r="Z4121" s="1"/>
      <c r="AA4121" s="1"/>
      <c r="AB4121" s="1"/>
      <c r="AC4121" s="65"/>
    </row>
    <row r="4122" spans="2:29" x14ac:dyDescent="0.25">
      <c r="B4122" s="1"/>
      <c r="C4122" s="1"/>
      <c r="D4122" s="1"/>
      <c r="E4122" s="1"/>
      <c r="F4122" s="1"/>
      <c r="G4122" s="1"/>
      <c r="H4122" s="1"/>
      <c r="I4122" s="1"/>
      <c r="J4122" s="9"/>
      <c r="K4122" s="1"/>
      <c r="L4122" s="1"/>
      <c r="M4122" s="1"/>
      <c r="N4122" s="9"/>
      <c r="O4122" s="11"/>
      <c r="P4122" s="1"/>
      <c r="Q4122" s="1"/>
      <c r="R4122" s="1"/>
      <c r="S4122" s="1"/>
      <c r="T4122" s="1"/>
      <c r="U4122" s="1"/>
      <c r="V4122" s="9"/>
      <c r="W4122" s="1"/>
      <c r="X4122" s="1"/>
      <c r="Y4122" s="1"/>
      <c r="Z4122" s="1"/>
      <c r="AA4122" s="1"/>
      <c r="AB4122" s="1"/>
      <c r="AC4122" s="65"/>
    </row>
    <row r="4123" spans="2:29" x14ac:dyDescent="0.25">
      <c r="B4123" s="1"/>
      <c r="C4123" s="1"/>
      <c r="D4123" s="1"/>
      <c r="E4123" s="1"/>
      <c r="F4123" s="1"/>
      <c r="G4123" s="1"/>
      <c r="H4123" s="1"/>
      <c r="I4123" s="1"/>
      <c r="J4123" s="9"/>
      <c r="K4123" s="1"/>
      <c r="L4123" s="1"/>
      <c r="M4123" s="1"/>
      <c r="N4123" s="9"/>
      <c r="O4123" s="11"/>
      <c r="P4123" s="1"/>
      <c r="Q4123" s="1"/>
      <c r="R4123" s="1"/>
      <c r="S4123" s="1"/>
      <c r="T4123" s="1"/>
      <c r="U4123" s="1"/>
      <c r="V4123" s="9"/>
      <c r="W4123" s="1"/>
      <c r="X4123" s="1"/>
      <c r="Y4123" s="1"/>
      <c r="Z4123" s="1"/>
      <c r="AA4123" s="1"/>
      <c r="AB4123" s="1"/>
      <c r="AC4123" s="65"/>
    </row>
    <row r="4124" spans="2:29" x14ac:dyDescent="0.25">
      <c r="B4124" s="1"/>
      <c r="C4124" s="1"/>
      <c r="D4124" s="1"/>
      <c r="E4124" s="1"/>
      <c r="F4124" s="1"/>
      <c r="G4124" s="1"/>
      <c r="H4124" s="1"/>
      <c r="I4124" s="1"/>
      <c r="J4124" s="9"/>
      <c r="K4124" s="1"/>
      <c r="L4124" s="1"/>
      <c r="M4124" s="1"/>
      <c r="N4124" s="9"/>
      <c r="O4124" s="11"/>
      <c r="P4124" s="1"/>
      <c r="Q4124" s="1"/>
      <c r="R4124" s="1"/>
      <c r="S4124" s="1"/>
      <c r="T4124" s="1"/>
      <c r="U4124" s="1"/>
      <c r="V4124" s="9"/>
      <c r="W4124" s="1"/>
      <c r="X4124" s="1"/>
      <c r="Y4124" s="1"/>
      <c r="Z4124" s="1"/>
      <c r="AA4124" s="1"/>
      <c r="AB4124" s="1"/>
      <c r="AC4124" s="65"/>
    </row>
    <row r="4125" spans="2:29" x14ac:dyDescent="0.25">
      <c r="B4125" s="1"/>
      <c r="C4125" s="1"/>
      <c r="D4125" s="1"/>
      <c r="E4125" s="1"/>
      <c r="F4125" s="1"/>
      <c r="G4125" s="1"/>
      <c r="H4125" s="1"/>
      <c r="I4125" s="1"/>
      <c r="J4125" s="9"/>
      <c r="K4125" s="1"/>
      <c r="L4125" s="1"/>
      <c r="M4125" s="1"/>
      <c r="N4125" s="9"/>
      <c r="O4125" s="11"/>
      <c r="P4125" s="1"/>
      <c r="Q4125" s="1"/>
      <c r="R4125" s="1"/>
      <c r="S4125" s="1"/>
      <c r="T4125" s="1"/>
      <c r="U4125" s="1"/>
      <c r="V4125" s="9"/>
      <c r="W4125" s="1"/>
      <c r="X4125" s="1"/>
      <c r="Y4125" s="1"/>
      <c r="Z4125" s="1"/>
      <c r="AA4125" s="1"/>
      <c r="AB4125" s="1"/>
      <c r="AC4125" s="65"/>
    </row>
    <row r="4126" spans="2:29" x14ac:dyDescent="0.25">
      <c r="B4126" s="1"/>
      <c r="C4126" s="1"/>
      <c r="D4126" s="1"/>
      <c r="E4126" s="1"/>
      <c r="F4126" s="1"/>
      <c r="G4126" s="1"/>
      <c r="H4126" s="1"/>
      <c r="I4126" s="1"/>
      <c r="J4126" s="9"/>
      <c r="K4126" s="1"/>
      <c r="L4126" s="1"/>
      <c r="M4126" s="1"/>
      <c r="N4126" s="9"/>
      <c r="O4126" s="11"/>
      <c r="P4126" s="1"/>
      <c r="Q4126" s="1"/>
      <c r="R4126" s="1"/>
      <c r="S4126" s="1"/>
      <c r="T4126" s="1"/>
      <c r="U4126" s="1"/>
      <c r="V4126" s="9"/>
      <c r="W4126" s="1"/>
      <c r="X4126" s="1"/>
      <c r="Y4126" s="1"/>
      <c r="Z4126" s="1"/>
      <c r="AA4126" s="1"/>
      <c r="AB4126" s="1"/>
      <c r="AC4126" s="65"/>
    </row>
    <row r="4127" spans="2:29" x14ac:dyDescent="0.25">
      <c r="B4127" s="1"/>
      <c r="C4127" s="1"/>
      <c r="D4127" s="1"/>
      <c r="E4127" s="1"/>
      <c r="F4127" s="1"/>
      <c r="G4127" s="1"/>
      <c r="H4127" s="1"/>
      <c r="I4127" s="1"/>
      <c r="J4127" s="9"/>
      <c r="K4127" s="1"/>
      <c r="L4127" s="1"/>
      <c r="M4127" s="1"/>
      <c r="N4127" s="9"/>
      <c r="O4127" s="11"/>
      <c r="P4127" s="1"/>
      <c r="Q4127" s="1"/>
      <c r="R4127" s="1"/>
      <c r="S4127" s="1"/>
      <c r="T4127" s="1"/>
      <c r="U4127" s="1"/>
      <c r="V4127" s="9"/>
      <c r="W4127" s="1"/>
      <c r="X4127" s="1"/>
      <c r="Y4127" s="1"/>
      <c r="Z4127" s="1"/>
      <c r="AA4127" s="1"/>
      <c r="AB4127" s="1"/>
      <c r="AC4127" s="65"/>
    </row>
    <row r="4128" spans="2:29" x14ac:dyDescent="0.25">
      <c r="B4128" s="1"/>
      <c r="C4128" s="1"/>
      <c r="D4128" s="1"/>
      <c r="E4128" s="1"/>
      <c r="F4128" s="1"/>
      <c r="G4128" s="1"/>
      <c r="H4128" s="1"/>
      <c r="I4128" s="1"/>
      <c r="J4128" s="9"/>
      <c r="K4128" s="1"/>
      <c r="L4128" s="1"/>
      <c r="M4128" s="1"/>
      <c r="N4128" s="9"/>
      <c r="O4128" s="11"/>
      <c r="P4128" s="1"/>
      <c r="Q4128" s="1"/>
      <c r="R4128" s="1"/>
      <c r="S4128" s="1"/>
      <c r="T4128" s="1"/>
      <c r="U4128" s="1"/>
      <c r="V4128" s="9"/>
      <c r="W4128" s="1"/>
      <c r="X4128" s="1"/>
      <c r="Y4128" s="1"/>
      <c r="Z4128" s="1"/>
      <c r="AA4128" s="1"/>
      <c r="AB4128" s="1"/>
      <c r="AC4128" s="65"/>
    </row>
    <row r="4129" spans="2:29" x14ac:dyDescent="0.25">
      <c r="B4129" s="1"/>
      <c r="C4129" s="1"/>
      <c r="D4129" s="1"/>
      <c r="E4129" s="1"/>
      <c r="F4129" s="1"/>
      <c r="G4129" s="1"/>
      <c r="H4129" s="1"/>
      <c r="I4129" s="1"/>
      <c r="J4129" s="9"/>
      <c r="K4129" s="1"/>
      <c r="L4129" s="1"/>
      <c r="M4129" s="1"/>
      <c r="N4129" s="9"/>
      <c r="O4129" s="11"/>
      <c r="P4129" s="1"/>
      <c r="Q4129" s="1"/>
      <c r="R4129" s="1"/>
      <c r="S4129" s="1"/>
      <c r="T4129" s="1"/>
      <c r="U4129" s="1"/>
      <c r="V4129" s="9"/>
      <c r="W4129" s="1"/>
      <c r="X4129" s="1"/>
      <c r="Y4129" s="1"/>
      <c r="Z4129" s="1"/>
      <c r="AA4129" s="1"/>
      <c r="AB4129" s="1"/>
      <c r="AC4129" s="65"/>
    </row>
    <row r="4130" spans="2:29" x14ac:dyDescent="0.25">
      <c r="B4130" s="1"/>
      <c r="C4130" s="1"/>
      <c r="D4130" s="1"/>
      <c r="E4130" s="1"/>
      <c r="F4130" s="1"/>
      <c r="G4130" s="1"/>
      <c r="H4130" s="1"/>
      <c r="I4130" s="1"/>
      <c r="J4130" s="9"/>
      <c r="K4130" s="1"/>
      <c r="L4130" s="1"/>
      <c r="M4130" s="1"/>
      <c r="N4130" s="9"/>
      <c r="O4130" s="11"/>
      <c r="P4130" s="1"/>
      <c r="Q4130" s="1"/>
      <c r="R4130" s="1"/>
      <c r="S4130" s="1"/>
      <c r="T4130" s="1"/>
      <c r="U4130" s="1"/>
      <c r="V4130" s="9"/>
      <c r="W4130" s="1"/>
      <c r="X4130" s="1"/>
      <c r="Y4130" s="1"/>
      <c r="Z4130" s="1"/>
      <c r="AA4130" s="1"/>
      <c r="AB4130" s="1"/>
      <c r="AC4130" s="65"/>
    </row>
    <row r="4131" spans="2:29" x14ac:dyDescent="0.25">
      <c r="B4131" s="1"/>
      <c r="C4131" s="1"/>
      <c r="D4131" s="1"/>
      <c r="E4131" s="1"/>
      <c r="F4131" s="1"/>
      <c r="G4131" s="1"/>
      <c r="H4131" s="1"/>
      <c r="I4131" s="1"/>
      <c r="J4131" s="9"/>
      <c r="K4131" s="1"/>
      <c r="L4131" s="1"/>
      <c r="M4131" s="1"/>
      <c r="N4131" s="9"/>
      <c r="O4131" s="11"/>
      <c r="P4131" s="1"/>
      <c r="Q4131" s="1"/>
      <c r="R4131" s="1"/>
      <c r="S4131" s="1"/>
      <c r="T4131" s="1"/>
      <c r="U4131" s="1"/>
      <c r="V4131" s="9"/>
      <c r="W4131" s="1"/>
      <c r="X4131" s="1"/>
      <c r="Y4131" s="1"/>
      <c r="Z4131" s="1"/>
      <c r="AA4131" s="1"/>
      <c r="AB4131" s="1"/>
      <c r="AC4131" s="65"/>
    </row>
    <row r="4132" spans="2:29" x14ac:dyDescent="0.25">
      <c r="B4132" s="1"/>
      <c r="C4132" s="1"/>
      <c r="D4132" s="1"/>
      <c r="E4132" s="1"/>
      <c r="F4132" s="1"/>
      <c r="G4132" s="1"/>
      <c r="H4132" s="1"/>
      <c r="I4132" s="1"/>
      <c r="J4132" s="9"/>
      <c r="K4132" s="1"/>
      <c r="L4132" s="1"/>
      <c r="M4132" s="1"/>
      <c r="N4132" s="9"/>
      <c r="O4132" s="11"/>
      <c r="P4132" s="1"/>
      <c r="Q4132" s="1"/>
      <c r="R4132" s="1"/>
      <c r="S4132" s="1"/>
      <c r="T4132" s="1"/>
      <c r="U4132" s="1"/>
      <c r="V4132" s="9"/>
      <c r="W4132" s="1"/>
      <c r="X4132" s="1"/>
      <c r="Y4132" s="1"/>
      <c r="Z4132" s="1"/>
      <c r="AA4132" s="1"/>
      <c r="AB4132" s="1"/>
      <c r="AC4132" s="65"/>
    </row>
    <row r="4133" spans="2:29" x14ac:dyDescent="0.25">
      <c r="B4133" s="1"/>
      <c r="C4133" s="1"/>
      <c r="D4133" s="1"/>
      <c r="E4133" s="1"/>
      <c r="F4133" s="1"/>
      <c r="G4133" s="1"/>
      <c r="H4133" s="1"/>
      <c r="I4133" s="1"/>
      <c r="J4133" s="9"/>
      <c r="K4133" s="1"/>
      <c r="L4133" s="1"/>
      <c r="M4133" s="1"/>
      <c r="N4133" s="9"/>
      <c r="O4133" s="11"/>
      <c r="P4133" s="1"/>
      <c r="Q4133" s="1"/>
      <c r="R4133" s="1"/>
      <c r="S4133" s="1"/>
      <c r="T4133" s="1"/>
      <c r="U4133" s="1"/>
      <c r="V4133" s="9"/>
      <c r="W4133" s="1"/>
      <c r="X4133" s="1"/>
      <c r="Y4133" s="1"/>
      <c r="Z4133" s="1"/>
      <c r="AA4133" s="1"/>
      <c r="AB4133" s="1"/>
      <c r="AC4133" s="65"/>
    </row>
    <row r="4134" spans="2:29" x14ac:dyDescent="0.25">
      <c r="B4134" s="1"/>
      <c r="C4134" s="1"/>
      <c r="D4134" s="1"/>
      <c r="E4134" s="1"/>
      <c r="F4134" s="1"/>
      <c r="G4134" s="1"/>
      <c r="H4134" s="1"/>
      <c r="I4134" s="1"/>
      <c r="J4134" s="9"/>
      <c r="K4134" s="1"/>
      <c r="L4134" s="1"/>
      <c r="M4134" s="1"/>
      <c r="N4134" s="9"/>
      <c r="O4134" s="11"/>
      <c r="P4134" s="1"/>
      <c r="Q4134" s="1"/>
      <c r="R4134" s="1"/>
      <c r="S4134" s="1"/>
      <c r="T4134" s="1"/>
      <c r="U4134" s="1"/>
      <c r="V4134" s="9"/>
      <c r="W4134" s="1"/>
      <c r="X4134" s="1"/>
      <c r="Y4134" s="1"/>
      <c r="Z4134" s="1"/>
      <c r="AA4134" s="1"/>
      <c r="AB4134" s="1"/>
      <c r="AC4134" s="65"/>
    </row>
    <row r="4135" spans="2:29" x14ac:dyDescent="0.25">
      <c r="B4135" s="1"/>
      <c r="C4135" s="1"/>
      <c r="D4135" s="1"/>
      <c r="E4135" s="1"/>
      <c r="F4135" s="1"/>
      <c r="G4135" s="1"/>
      <c r="H4135" s="1"/>
      <c r="I4135" s="1"/>
      <c r="J4135" s="9"/>
      <c r="K4135" s="1"/>
      <c r="L4135" s="1"/>
      <c r="M4135" s="1"/>
      <c r="N4135" s="9"/>
      <c r="O4135" s="11"/>
      <c r="P4135" s="1"/>
      <c r="Q4135" s="1"/>
      <c r="R4135" s="1"/>
      <c r="S4135" s="1"/>
      <c r="T4135" s="1"/>
      <c r="U4135" s="1"/>
      <c r="V4135" s="9"/>
      <c r="W4135" s="1"/>
      <c r="X4135" s="1"/>
      <c r="Y4135" s="1"/>
      <c r="Z4135" s="1"/>
      <c r="AA4135" s="1"/>
      <c r="AB4135" s="1"/>
      <c r="AC4135" s="65"/>
    </row>
    <row r="4136" spans="2:29" x14ac:dyDescent="0.25">
      <c r="B4136" s="1"/>
      <c r="C4136" s="1"/>
      <c r="D4136" s="1"/>
      <c r="E4136" s="1"/>
      <c r="F4136" s="1"/>
      <c r="G4136" s="1"/>
      <c r="H4136" s="1"/>
      <c r="I4136" s="1"/>
      <c r="J4136" s="9"/>
      <c r="K4136" s="1"/>
      <c r="L4136" s="1"/>
      <c r="M4136" s="1"/>
      <c r="N4136" s="9"/>
      <c r="O4136" s="11"/>
      <c r="P4136" s="1"/>
      <c r="Q4136" s="1"/>
      <c r="R4136" s="1"/>
      <c r="S4136" s="1"/>
      <c r="T4136" s="1"/>
      <c r="U4136" s="1"/>
      <c r="V4136" s="9"/>
      <c r="W4136" s="1"/>
      <c r="X4136" s="1"/>
      <c r="Y4136" s="1"/>
      <c r="Z4136" s="1"/>
      <c r="AA4136" s="1"/>
      <c r="AB4136" s="1"/>
      <c r="AC4136" s="65"/>
    </row>
    <row r="4137" spans="2:29" x14ac:dyDescent="0.25">
      <c r="B4137" s="1"/>
      <c r="C4137" s="1"/>
      <c r="D4137" s="1"/>
      <c r="E4137" s="1"/>
      <c r="F4137" s="1"/>
      <c r="G4137" s="1"/>
      <c r="H4137" s="1"/>
      <c r="I4137" s="1"/>
      <c r="J4137" s="9"/>
      <c r="K4137" s="1"/>
      <c r="L4137" s="1"/>
      <c r="M4137" s="1"/>
      <c r="N4137" s="9"/>
      <c r="O4137" s="11"/>
      <c r="P4137" s="1"/>
      <c r="Q4137" s="1"/>
      <c r="R4137" s="1"/>
      <c r="S4137" s="1"/>
      <c r="T4137" s="1"/>
      <c r="U4137" s="1"/>
      <c r="V4137" s="9"/>
      <c r="W4137" s="1"/>
      <c r="X4137" s="1"/>
      <c r="Y4137" s="1"/>
      <c r="Z4137" s="1"/>
      <c r="AA4137" s="1"/>
      <c r="AB4137" s="1"/>
      <c r="AC4137" s="65"/>
    </row>
    <row r="4138" spans="2:29" x14ac:dyDescent="0.25">
      <c r="B4138" s="1"/>
      <c r="C4138" s="1"/>
      <c r="D4138" s="1"/>
      <c r="E4138" s="1"/>
      <c r="F4138" s="1"/>
      <c r="G4138" s="1"/>
      <c r="H4138" s="1"/>
      <c r="I4138" s="1"/>
      <c r="J4138" s="9"/>
      <c r="K4138" s="1"/>
      <c r="L4138" s="1"/>
      <c r="M4138" s="1"/>
      <c r="N4138" s="9"/>
      <c r="O4138" s="11"/>
      <c r="P4138" s="1"/>
      <c r="Q4138" s="1"/>
      <c r="R4138" s="1"/>
      <c r="S4138" s="1"/>
      <c r="T4138" s="1"/>
      <c r="U4138" s="1"/>
      <c r="V4138" s="9"/>
      <c r="W4138" s="1"/>
      <c r="X4138" s="1"/>
      <c r="Y4138" s="1"/>
      <c r="Z4138" s="1"/>
      <c r="AA4138" s="1"/>
      <c r="AB4138" s="1"/>
      <c r="AC4138" s="65"/>
    </row>
    <row r="4139" spans="2:29" x14ac:dyDescent="0.25">
      <c r="B4139" s="1"/>
      <c r="C4139" s="1"/>
      <c r="D4139" s="1"/>
      <c r="E4139" s="1"/>
      <c r="F4139" s="1"/>
      <c r="G4139" s="1"/>
      <c r="H4139" s="1"/>
      <c r="I4139" s="1"/>
      <c r="J4139" s="9"/>
      <c r="K4139" s="1"/>
      <c r="L4139" s="1"/>
      <c r="M4139" s="1"/>
      <c r="N4139" s="9"/>
      <c r="O4139" s="11"/>
      <c r="P4139" s="1"/>
      <c r="Q4139" s="1"/>
      <c r="R4139" s="1"/>
      <c r="S4139" s="1"/>
      <c r="T4139" s="1"/>
      <c r="U4139" s="1"/>
      <c r="V4139" s="9"/>
      <c r="W4139" s="1"/>
      <c r="X4139" s="1"/>
      <c r="Y4139" s="1"/>
      <c r="Z4139" s="1"/>
      <c r="AA4139" s="1"/>
      <c r="AB4139" s="1"/>
      <c r="AC4139" s="65"/>
    </row>
    <row r="4140" spans="2:29" x14ac:dyDescent="0.25">
      <c r="B4140" s="1"/>
      <c r="C4140" s="1"/>
      <c r="D4140" s="1"/>
      <c r="E4140" s="1"/>
      <c r="F4140" s="1"/>
      <c r="G4140" s="1"/>
      <c r="H4140" s="1"/>
      <c r="I4140" s="1"/>
      <c r="J4140" s="9"/>
      <c r="K4140" s="1"/>
      <c r="L4140" s="1"/>
      <c r="M4140" s="1"/>
      <c r="N4140" s="9"/>
      <c r="O4140" s="11"/>
      <c r="P4140" s="1"/>
      <c r="Q4140" s="1"/>
      <c r="R4140" s="1"/>
      <c r="S4140" s="1"/>
      <c r="T4140" s="1"/>
      <c r="U4140" s="1"/>
      <c r="V4140" s="9"/>
      <c r="W4140" s="1"/>
      <c r="X4140" s="1"/>
      <c r="Y4140" s="1"/>
      <c r="Z4140" s="1"/>
      <c r="AA4140" s="1"/>
      <c r="AB4140" s="1"/>
      <c r="AC4140" s="65"/>
    </row>
    <row r="4141" spans="2:29" x14ac:dyDescent="0.25">
      <c r="B4141" s="1"/>
      <c r="C4141" s="1"/>
      <c r="D4141" s="1"/>
      <c r="E4141" s="1"/>
      <c r="F4141" s="1"/>
      <c r="G4141" s="1"/>
      <c r="H4141" s="1"/>
      <c r="I4141" s="1"/>
      <c r="J4141" s="9"/>
      <c r="K4141" s="1"/>
      <c r="L4141" s="1"/>
      <c r="M4141" s="1"/>
      <c r="N4141" s="9"/>
      <c r="O4141" s="11"/>
      <c r="P4141" s="1"/>
      <c r="Q4141" s="1"/>
      <c r="R4141" s="1"/>
      <c r="S4141" s="1"/>
      <c r="T4141" s="1"/>
      <c r="U4141" s="1"/>
      <c r="V4141" s="9"/>
      <c r="W4141" s="1"/>
      <c r="X4141" s="1"/>
      <c r="Y4141" s="1"/>
      <c r="Z4141" s="1"/>
      <c r="AA4141" s="1"/>
      <c r="AB4141" s="1"/>
      <c r="AC4141" s="65"/>
    </row>
    <row r="4142" spans="2:29" x14ac:dyDescent="0.25">
      <c r="B4142" s="1"/>
      <c r="C4142" s="1"/>
      <c r="D4142" s="1"/>
      <c r="E4142" s="1"/>
      <c r="F4142" s="1"/>
      <c r="G4142" s="1"/>
      <c r="H4142" s="1"/>
      <c r="I4142" s="1"/>
      <c r="J4142" s="9"/>
      <c r="K4142" s="1"/>
      <c r="L4142" s="1"/>
      <c r="M4142" s="1"/>
      <c r="N4142" s="9"/>
      <c r="O4142" s="11"/>
      <c r="P4142" s="1"/>
      <c r="Q4142" s="1"/>
      <c r="R4142" s="1"/>
      <c r="S4142" s="1"/>
      <c r="T4142" s="1"/>
      <c r="U4142" s="1"/>
      <c r="V4142" s="9"/>
      <c r="W4142" s="1"/>
      <c r="X4142" s="1"/>
      <c r="Y4142" s="1"/>
      <c r="Z4142" s="1"/>
      <c r="AA4142" s="1"/>
      <c r="AB4142" s="1"/>
      <c r="AC4142" s="65"/>
    </row>
    <row r="4143" spans="2:29" x14ac:dyDescent="0.25">
      <c r="B4143" s="1"/>
      <c r="C4143" s="1"/>
      <c r="D4143" s="1"/>
      <c r="E4143" s="1"/>
      <c r="F4143" s="1"/>
      <c r="G4143" s="1"/>
      <c r="H4143" s="1"/>
      <c r="I4143" s="1"/>
      <c r="J4143" s="9"/>
      <c r="K4143" s="1"/>
      <c r="L4143" s="1"/>
      <c r="M4143" s="1"/>
      <c r="N4143" s="9"/>
      <c r="O4143" s="11"/>
      <c r="P4143" s="1"/>
      <c r="Q4143" s="1"/>
      <c r="R4143" s="1"/>
      <c r="S4143" s="1"/>
      <c r="T4143" s="1"/>
      <c r="U4143" s="1"/>
      <c r="V4143" s="9"/>
      <c r="W4143" s="1"/>
      <c r="X4143" s="1"/>
      <c r="Y4143" s="1"/>
      <c r="Z4143" s="1"/>
      <c r="AA4143" s="1"/>
      <c r="AB4143" s="1"/>
      <c r="AC4143" s="65"/>
    </row>
    <row r="4144" spans="2:29" x14ac:dyDescent="0.25">
      <c r="B4144" s="1"/>
      <c r="C4144" s="1"/>
      <c r="D4144" s="1"/>
      <c r="E4144" s="1"/>
      <c r="F4144" s="1"/>
      <c r="G4144" s="1"/>
      <c r="H4144" s="1"/>
      <c r="I4144" s="1"/>
      <c r="J4144" s="9"/>
      <c r="K4144" s="1"/>
      <c r="L4144" s="1"/>
      <c r="M4144" s="1"/>
      <c r="N4144" s="9"/>
      <c r="O4144" s="11"/>
      <c r="P4144" s="1"/>
      <c r="Q4144" s="1"/>
      <c r="R4144" s="1"/>
      <c r="S4144" s="1"/>
      <c r="T4144" s="1"/>
      <c r="U4144" s="1"/>
      <c r="V4144" s="9"/>
      <c r="W4144" s="1"/>
      <c r="X4144" s="1"/>
      <c r="Y4144" s="1"/>
      <c r="Z4144" s="1"/>
      <c r="AA4144" s="1"/>
      <c r="AB4144" s="1"/>
      <c r="AC4144" s="65"/>
    </row>
    <row r="4145" spans="2:29" x14ac:dyDescent="0.25">
      <c r="B4145" s="1"/>
      <c r="C4145" s="1"/>
      <c r="D4145" s="1"/>
      <c r="E4145" s="1"/>
      <c r="F4145" s="1"/>
      <c r="G4145" s="1"/>
      <c r="H4145" s="1"/>
      <c r="I4145" s="1"/>
      <c r="J4145" s="9"/>
      <c r="K4145" s="1"/>
      <c r="L4145" s="1"/>
      <c r="M4145" s="1"/>
      <c r="N4145" s="9"/>
      <c r="O4145" s="11"/>
      <c r="P4145" s="1"/>
      <c r="Q4145" s="1"/>
      <c r="R4145" s="1"/>
      <c r="S4145" s="1"/>
      <c r="T4145" s="1"/>
      <c r="U4145" s="1"/>
      <c r="V4145" s="9"/>
      <c r="W4145" s="1"/>
      <c r="X4145" s="1"/>
      <c r="Y4145" s="1"/>
      <c r="Z4145" s="1"/>
      <c r="AA4145" s="1"/>
      <c r="AB4145" s="1"/>
      <c r="AC4145" s="65"/>
    </row>
    <row r="4146" spans="2:29" x14ac:dyDescent="0.25">
      <c r="B4146" s="1"/>
      <c r="C4146" s="1"/>
      <c r="D4146" s="1"/>
      <c r="E4146" s="1"/>
      <c r="F4146" s="1"/>
      <c r="G4146" s="1"/>
      <c r="H4146" s="1"/>
      <c r="I4146" s="1"/>
      <c r="J4146" s="9"/>
      <c r="K4146" s="1"/>
      <c r="L4146" s="1"/>
      <c r="M4146" s="1"/>
      <c r="N4146" s="9"/>
      <c r="O4146" s="11"/>
      <c r="P4146" s="1"/>
      <c r="Q4146" s="1"/>
      <c r="R4146" s="1"/>
      <c r="S4146" s="1"/>
      <c r="T4146" s="1"/>
      <c r="U4146" s="1"/>
      <c r="V4146" s="9"/>
      <c r="W4146" s="1"/>
      <c r="X4146" s="1"/>
      <c r="Y4146" s="1"/>
      <c r="Z4146" s="1"/>
      <c r="AA4146" s="1"/>
      <c r="AB4146" s="1"/>
      <c r="AC4146" s="65"/>
    </row>
    <row r="4147" spans="2:29" x14ac:dyDescent="0.25">
      <c r="B4147" s="1"/>
      <c r="C4147" s="1"/>
      <c r="D4147" s="1"/>
      <c r="E4147" s="1"/>
      <c r="F4147" s="1"/>
      <c r="G4147" s="1"/>
      <c r="H4147" s="1"/>
      <c r="I4147" s="1"/>
      <c r="J4147" s="9"/>
      <c r="K4147" s="1"/>
      <c r="L4147" s="1"/>
      <c r="M4147" s="1"/>
      <c r="N4147" s="9"/>
      <c r="O4147" s="11"/>
      <c r="P4147" s="1"/>
      <c r="Q4147" s="1"/>
      <c r="R4147" s="1"/>
      <c r="S4147" s="1"/>
      <c r="T4147" s="1"/>
      <c r="U4147" s="1"/>
      <c r="V4147" s="9"/>
      <c r="W4147" s="1"/>
      <c r="X4147" s="1"/>
      <c r="Y4147" s="1"/>
      <c r="Z4147" s="1"/>
      <c r="AA4147" s="1"/>
      <c r="AB4147" s="1"/>
      <c r="AC4147" s="65"/>
    </row>
    <row r="4148" spans="2:29" x14ac:dyDescent="0.25">
      <c r="B4148" s="1"/>
      <c r="C4148" s="1"/>
      <c r="D4148" s="1"/>
      <c r="E4148" s="1"/>
      <c r="F4148" s="1"/>
      <c r="G4148" s="1"/>
      <c r="H4148" s="1"/>
      <c r="I4148" s="1"/>
      <c r="J4148" s="9"/>
      <c r="K4148" s="1"/>
      <c r="L4148" s="1"/>
      <c r="M4148" s="1"/>
      <c r="N4148" s="9"/>
      <c r="O4148" s="11"/>
      <c r="P4148" s="1"/>
      <c r="Q4148" s="1"/>
      <c r="R4148" s="1"/>
      <c r="S4148" s="1"/>
      <c r="T4148" s="1"/>
      <c r="U4148" s="1"/>
      <c r="V4148" s="9"/>
      <c r="W4148" s="1"/>
      <c r="X4148" s="1"/>
      <c r="Y4148" s="1"/>
      <c r="Z4148" s="1"/>
      <c r="AA4148" s="1"/>
      <c r="AB4148" s="1"/>
      <c r="AC4148" s="65"/>
    </row>
    <row r="4149" spans="2:29" x14ac:dyDescent="0.25">
      <c r="B4149" s="1"/>
      <c r="C4149" s="1"/>
      <c r="D4149" s="1"/>
      <c r="E4149" s="1"/>
      <c r="F4149" s="1"/>
      <c r="G4149" s="1"/>
      <c r="H4149" s="1"/>
      <c r="I4149" s="1"/>
      <c r="J4149" s="9"/>
      <c r="K4149" s="1"/>
      <c r="L4149" s="1"/>
      <c r="M4149" s="1"/>
      <c r="N4149" s="9"/>
      <c r="O4149" s="11"/>
      <c r="P4149" s="1"/>
      <c r="Q4149" s="1"/>
      <c r="R4149" s="1"/>
      <c r="S4149" s="1"/>
      <c r="T4149" s="1"/>
      <c r="U4149" s="1"/>
      <c r="V4149" s="9"/>
      <c r="W4149" s="1"/>
      <c r="X4149" s="1"/>
      <c r="Y4149" s="1"/>
      <c r="Z4149" s="1"/>
      <c r="AA4149" s="1"/>
      <c r="AB4149" s="1"/>
      <c r="AC4149" s="65"/>
    </row>
    <row r="4150" spans="2:29" x14ac:dyDescent="0.25">
      <c r="B4150" s="1"/>
      <c r="C4150" s="1"/>
      <c r="D4150" s="1"/>
      <c r="E4150" s="1"/>
      <c r="F4150" s="1"/>
      <c r="G4150" s="1"/>
      <c r="H4150" s="1"/>
      <c r="I4150" s="1"/>
      <c r="J4150" s="9"/>
      <c r="K4150" s="1"/>
      <c r="L4150" s="1"/>
      <c r="M4150" s="1"/>
      <c r="N4150" s="9"/>
      <c r="O4150" s="11"/>
      <c r="P4150" s="1"/>
      <c r="Q4150" s="1"/>
      <c r="R4150" s="1"/>
      <c r="S4150" s="1"/>
      <c r="T4150" s="1"/>
      <c r="U4150" s="1"/>
      <c r="V4150" s="9"/>
      <c r="W4150" s="1"/>
      <c r="X4150" s="1"/>
      <c r="Y4150" s="1"/>
      <c r="Z4150" s="1"/>
      <c r="AA4150" s="1"/>
      <c r="AB4150" s="1"/>
      <c r="AC4150" s="65"/>
    </row>
    <row r="4151" spans="2:29" x14ac:dyDescent="0.25">
      <c r="B4151" s="1"/>
      <c r="C4151" s="1"/>
      <c r="D4151" s="1"/>
      <c r="E4151" s="1"/>
      <c r="F4151" s="1"/>
      <c r="G4151" s="1"/>
      <c r="H4151" s="1"/>
      <c r="I4151" s="1"/>
      <c r="J4151" s="9"/>
      <c r="K4151" s="1"/>
      <c r="L4151" s="1"/>
      <c r="M4151" s="1"/>
      <c r="N4151" s="9"/>
      <c r="O4151" s="11"/>
      <c r="P4151" s="1"/>
      <c r="Q4151" s="1"/>
      <c r="R4151" s="1"/>
      <c r="S4151" s="1"/>
      <c r="T4151" s="1"/>
      <c r="U4151" s="1"/>
      <c r="V4151" s="9"/>
      <c r="W4151" s="1"/>
      <c r="X4151" s="1"/>
      <c r="Y4151" s="1"/>
      <c r="Z4151" s="1"/>
      <c r="AA4151" s="1"/>
      <c r="AB4151" s="1"/>
      <c r="AC4151" s="65"/>
    </row>
    <row r="4152" spans="2:29" x14ac:dyDescent="0.25">
      <c r="B4152" s="1"/>
      <c r="C4152" s="1"/>
      <c r="D4152" s="1"/>
      <c r="E4152" s="1"/>
      <c r="F4152" s="1"/>
      <c r="G4152" s="1"/>
      <c r="H4152" s="1"/>
      <c r="I4152" s="1"/>
      <c r="J4152" s="9"/>
      <c r="K4152" s="1"/>
      <c r="L4152" s="1"/>
      <c r="M4152" s="1"/>
      <c r="N4152" s="9"/>
      <c r="O4152" s="11"/>
      <c r="P4152" s="1"/>
      <c r="Q4152" s="1"/>
      <c r="R4152" s="1"/>
      <c r="S4152" s="1"/>
      <c r="T4152" s="1"/>
      <c r="U4152" s="1"/>
      <c r="V4152" s="9"/>
      <c r="W4152" s="1"/>
      <c r="X4152" s="1"/>
      <c r="Y4152" s="1"/>
      <c r="Z4152" s="1"/>
      <c r="AA4152" s="1"/>
      <c r="AB4152" s="1"/>
      <c r="AC4152" s="65"/>
    </row>
    <row r="4153" spans="2:29" x14ac:dyDescent="0.25">
      <c r="B4153" s="1"/>
      <c r="C4153" s="1"/>
      <c r="D4153" s="1"/>
      <c r="E4153" s="1"/>
      <c r="F4153" s="1"/>
      <c r="G4153" s="1"/>
      <c r="H4153" s="1"/>
      <c r="I4153" s="1"/>
      <c r="J4153" s="9"/>
      <c r="K4153" s="1"/>
      <c r="L4153" s="1"/>
      <c r="M4153" s="1"/>
      <c r="N4153" s="9"/>
      <c r="O4153" s="11"/>
      <c r="P4153" s="1"/>
      <c r="Q4153" s="1"/>
      <c r="R4153" s="1"/>
      <c r="S4153" s="1"/>
      <c r="T4153" s="1"/>
      <c r="U4153" s="1"/>
      <c r="V4153" s="9"/>
      <c r="W4153" s="1"/>
      <c r="X4153" s="1"/>
      <c r="Y4153" s="1"/>
      <c r="Z4153" s="1"/>
      <c r="AA4153" s="1"/>
      <c r="AB4153" s="1"/>
      <c r="AC4153" s="65"/>
    </row>
    <row r="4154" spans="2:29" x14ac:dyDescent="0.25">
      <c r="B4154" s="1"/>
      <c r="C4154" s="1"/>
      <c r="D4154" s="1"/>
      <c r="E4154" s="1"/>
      <c r="F4154" s="1"/>
      <c r="G4154" s="1"/>
      <c r="H4154" s="1"/>
      <c r="I4154" s="1"/>
      <c r="J4154" s="9"/>
      <c r="K4154" s="1"/>
      <c r="L4154" s="1"/>
      <c r="M4154" s="1"/>
      <c r="N4154" s="9"/>
      <c r="O4154" s="11"/>
      <c r="P4154" s="1"/>
      <c r="Q4154" s="1"/>
      <c r="R4154" s="1"/>
      <c r="S4154" s="1"/>
      <c r="T4154" s="1"/>
      <c r="U4154" s="1"/>
      <c r="V4154" s="9"/>
      <c r="W4154" s="1"/>
      <c r="X4154" s="1"/>
      <c r="Y4154" s="1"/>
      <c r="Z4154" s="1"/>
      <c r="AA4154" s="1"/>
      <c r="AB4154" s="1"/>
      <c r="AC4154" s="65"/>
    </row>
    <row r="4155" spans="2:29" x14ac:dyDescent="0.25">
      <c r="B4155" s="1"/>
      <c r="C4155" s="1"/>
      <c r="D4155" s="1"/>
      <c r="E4155" s="1"/>
      <c r="F4155" s="1"/>
      <c r="G4155" s="1"/>
      <c r="H4155" s="1"/>
      <c r="I4155" s="1"/>
      <c r="J4155" s="9"/>
      <c r="K4155" s="1"/>
      <c r="L4155" s="1"/>
      <c r="M4155" s="1"/>
      <c r="N4155" s="9"/>
      <c r="O4155" s="11"/>
      <c r="P4155" s="1"/>
      <c r="Q4155" s="1"/>
      <c r="R4155" s="1"/>
      <c r="S4155" s="1"/>
      <c r="T4155" s="1"/>
      <c r="U4155" s="1"/>
      <c r="V4155" s="9"/>
      <c r="W4155" s="1"/>
      <c r="X4155" s="1"/>
      <c r="Y4155" s="1"/>
      <c r="Z4155" s="1"/>
      <c r="AA4155" s="1"/>
      <c r="AB4155" s="1"/>
      <c r="AC4155" s="65"/>
    </row>
    <row r="4156" spans="2:29" x14ac:dyDescent="0.25">
      <c r="B4156" s="1"/>
      <c r="C4156" s="1"/>
      <c r="D4156" s="1"/>
      <c r="E4156" s="1"/>
      <c r="F4156" s="1"/>
      <c r="G4156" s="1"/>
      <c r="H4156" s="1"/>
      <c r="I4156" s="1"/>
      <c r="J4156" s="9"/>
      <c r="K4156" s="1"/>
      <c r="L4156" s="1"/>
      <c r="M4156" s="1"/>
      <c r="N4156" s="9"/>
      <c r="O4156" s="11"/>
      <c r="P4156" s="1"/>
      <c r="Q4156" s="1"/>
      <c r="R4156" s="1"/>
      <c r="S4156" s="1"/>
      <c r="T4156" s="1"/>
      <c r="U4156" s="1"/>
      <c r="V4156" s="9"/>
      <c r="W4156" s="1"/>
      <c r="X4156" s="1"/>
      <c r="Y4156" s="1"/>
      <c r="Z4156" s="1"/>
      <c r="AA4156" s="1"/>
      <c r="AB4156" s="1"/>
      <c r="AC4156" s="65"/>
    </row>
    <row r="4157" spans="2:29" x14ac:dyDescent="0.25">
      <c r="B4157" s="1"/>
      <c r="C4157" s="1"/>
      <c r="D4157" s="1"/>
      <c r="E4157" s="1"/>
      <c r="F4157" s="1"/>
      <c r="G4157" s="1"/>
      <c r="H4157" s="1"/>
      <c r="I4157" s="1"/>
      <c r="J4157" s="9"/>
      <c r="K4157" s="1"/>
      <c r="L4157" s="1"/>
      <c r="M4157" s="1"/>
      <c r="N4157" s="9"/>
      <c r="O4157" s="11"/>
      <c r="P4157" s="1"/>
      <c r="Q4157" s="1"/>
      <c r="R4157" s="1"/>
      <c r="S4157" s="1"/>
      <c r="T4157" s="1"/>
      <c r="U4157" s="1"/>
      <c r="V4157" s="9"/>
      <c r="W4157" s="1"/>
      <c r="X4157" s="1"/>
      <c r="Y4157" s="1"/>
      <c r="Z4157" s="1"/>
      <c r="AA4157" s="1"/>
      <c r="AB4157" s="1"/>
      <c r="AC4157" s="65"/>
    </row>
    <row r="4158" spans="2:29" x14ac:dyDescent="0.25">
      <c r="B4158" s="1"/>
      <c r="C4158" s="1"/>
      <c r="D4158" s="1"/>
      <c r="E4158" s="1"/>
      <c r="F4158" s="1"/>
      <c r="G4158" s="1"/>
      <c r="H4158" s="1"/>
      <c r="I4158" s="1"/>
      <c r="J4158" s="9"/>
      <c r="K4158" s="1"/>
      <c r="L4158" s="1"/>
      <c r="M4158" s="1"/>
      <c r="N4158" s="9"/>
      <c r="O4158" s="11"/>
      <c r="P4158" s="1"/>
      <c r="Q4158" s="1"/>
      <c r="R4158" s="1"/>
      <c r="S4158" s="1"/>
      <c r="T4158" s="1"/>
      <c r="U4158" s="1"/>
      <c r="V4158" s="9"/>
      <c r="W4158" s="1"/>
      <c r="X4158" s="1"/>
      <c r="Y4158" s="1"/>
      <c r="Z4158" s="1"/>
      <c r="AA4158" s="1"/>
      <c r="AB4158" s="1"/>
      <c r="AC4158" s="65"/>
    </row>
    <row r="4159" spans="2:29" x14ac:dyDescent="0.25">
      <c r="B4159" s="1"/>
      <c r="C4159" s="1"/>
      <c r="D4159" s="1"/>
      <c r="E4159" s="1"/>
      <c r="F4159" s="1"/>
      <c r="G4159" s="1"/>
      <c r="H4159" s="1"/>
      <c r="I4159" s="1"/>
      <c r="J4159" s="9"/>
      <c r="K4159" s="1"/>
      <c r="L4159" s="1"/>
      <c r="M4159" s="1"/>
      <c r="N4159" s="9"/>
      <c r="O4159" s="11"/>
      <c r="P4159" s="1"/>
      <c r="Q4159" s="1"/>
      <c r="R4159" s="1"/>
      <c r="S4159" s="1"/>
      <c r="T4159" s="1"/>
      <c r="U4159" s="1"/>
      <c r="V4159" s="9"/>
      <c r="W4159" s="1"/>
      <c r="X4159" s="1"/>
      <c r="Y4159" s="1"/>
      <c r="Z4159" s="1"/>
      <c r="AA4159" s="1"/>
      <c r="AB4159" s="1"/>
      <c r="AC4159" s="65"/>
    </row>
    <row r="4160" spans="2:29" x14ac:dyDescent="0.25">
      <c r="B4160" s="1"/>
      <c r="C4160" s="1"/>
      <c r="D4160" s="1"/>
      <c r="E4160" s="1"/>
      <c r="F4160" s="1"/>
      <c r="G4160" s="1"/>
      <c r="H4160" s="1"/>
      <c r="I4160" s="1"/>
      <c r="J4160" s="9"/>
      <c r="K4160" s="1"/>
      <c r="L4160" s="1"/>
      <c r="M4160" s="1"/>
      <c r="N4160" s="9"/>
      <c r="O4160" s="11"/>
      <c r="P4160" s="1"/>
      <c r="Q4160" s="1"/>
      <c r="R4160" s="1"/>
      <c r="S4160" s="1"/>
      <c r="T4160" s="1"/>
      <c r="U4160" s="1"/>
      <c r="V4160" s="9"/>
      <c r="W4160" s="1"/>
      <c r="X4160" s="1"/>
      <c r="Y4160" s="1"/>
      <c r="Z4160" s="1"/>
      <c r="AA4160" s="1"/>
      <c r="AB4160" s="1"/>
      <c r="AC4160" s="65"/>
    </row>
    <row r="4161" spans="2:29" x14ac:dyDescent="0.25">
      <c r="B4161" s="1"/>
      <c r="C4161" s="1"/>
      <c r="D4161" s="1"/>
      <c r="E4161" s="1"/>
      <c r="F4161" s="1"/>
      <c r="G4161" s="1"/>
      <c r="H4161" s="1"/>
      <c r="I4161" s="1"/>
      <c r="J4161" s="9"/>
      <c r="K4161" s="1"/>
      <c r="L4161" s="1"/>
      <c r="M4161" s="1"/>
      <c r="N4161" s="9"/>
      <c r="O4161" s="11"/>
      <c r="P4161" s="1"/>
      <c r="Q4161" s="1"/>
      <c r="R4161" s="1"/>
      <c r="S4161" s="1"/>
      <c r="T4161" s="1"/>
      <c r="U4161" s="1"/>
      <c r="V4161" s="9"/>
      <c r="W4161" s="1"/>
      <c r="X4161" s="1"/>
      <c r="Y4161" s="1"/>
      <c r="Z4161" s="1"/>
      <c r="AA4161" s="1"/>
      <c r="AB4161" s="1"/>
      <c r="AC4161" s="65"/>
    </row>
    <row r="4162" spans="2:29" x14ac:dyDescent="0.25">
      <c r="B4162" s="1"/>
      <c r="C4162" s="1"/>
      <c r="D4162" s="1"/>
      <c r="E4162" s="1"/>
      <c r="F4162" s="1"/>
      <c r="G4162" s="1"/>
      <c r="H4162" s="1"/>
      <c r="I4162" s="1"/>
      <c r="J4162" s="9"/>
      <c r="K4162" s="1"/>
      <c r="L4162" s="1"/>
      <c r="M4162" s="1"/>
      <c r="N4162" s="9"/>
      <c r="O4162" s="11"/>
      <c r="P4162" s="1"/>
      <c r="Q4162" s="1"/>
      <c r="R4162" s="1"/>
      <c r="S4162" s="1"/>
      <c r="T4162" s="1"/>
      <c r="U4162" s="1"/>
      <c r="V4162" s="9"/>
      <c r="W4162" s="1"/>
      <c r="X4162" s="1"/>
      <c r="Y4162" s="1"/>
      <c r="Z4162" s="1"/>
      <c r="AA4162" s="1"/>
      <c r="AB4162" s="1"/>
      <c r="AC4162" s="65"/>
    </row>
    <row r="4163" spans="2:29" x14ac:dyDescent="0.25">
      <c r="B4163" s="1"/>
      <c r="C4163" s="1"/>
      <c r="D4163" s="1"/>
      <c r="E4163" s="1"/>
      <c r="F4163" s="1"/>
      <c r="G4163" s="1"/>
      <c r="H4163" s="1"/>
      <c r="I4163" s="1"/>
      <c r="J4163" s="9"/>
      <c r="K4163" s="1"/>
      <c r="L4163" s="1"/>
      <c r="M4163" s="1"/>
      <c r="N4163" s="9"/>
      <c r="O4163" s="11"/>
      <c r="P4163" s="1"/>
      <c r="Q4163" s="1"/>
      <c r="R4163" s="1"/>
      <c r="S4163" s="1"/>
      <c r="T4163" s="1"/>
      <c r="U4163" s="1"/>
      <c r="V4163" s="9"/>
      <c r="W4163" s="1"/>
      <c r="X4163" s="1"/>
      <c r="Y4163" s="1"/>
      <c r="Z4163" s="1"/>
      <c r="AA4163" s="1"/>
      <c r="AB4163" s="1"/>
      <c r="AC4163" s="65"/>
    </row>
    <row r="4164" spans="2:29" x14ac:dyDescent="0.25">
      <c r="B4164" s="1"/>
      <c r="C4164" s="1"/>
      <c r="D4164" s="1"/>
      <c r="E4164" s="1"/>
      <c r="F4164" s="1"/>
      <c r="G4164" s="1"/>
      <c r="H4164" s="1"/>
      <c r="I4164" s="1"/>
      <c r="J4164" s="9"/>
      <c r="K4164" s="1"/>
      <c r="L4164" s="1"/>
      <c r="M4164" s="1"/>
      <c r="N4164" s="9"/>
      <c r="O4164" s="11"/>
      <c r="P4164" s="1"/>
      <c r="Q4164" s="1"/>
      <c r="R4164" s="1"/>
      <c r="S4164" s="1"/>
      <c r="T4164" s="1"/>
      <c r="U4164" s="1"/>
      <c r="V4164" s="9"/>
      <c r="W4164" s="1"/>
      <c r="X4164" s="1"/>
      <c r="Y4164" s="1"/>
      <c r="Z4164" s="1"/>
      <c r="AA4164" s="1"/>
      <c r="AB4164" s="1"/>
      <c r="AC4164" s="65"/>
    </row>
    <row r="4165" spans="2:29" x14ac:dyDescent="0.25">
      <c r="B4165" s="1"/>
      <c r="C4165" s="1"/>
      <c r="D4165" s="1"/>
      <c r="E4165" s="1"/>
      <c r="F4165" s="1"/>
      <c r="G4165" s="1"/>
      <c r="H4165" s="1"/>
      <c r="I4165" s="1"/>
      <c r="J4165" s="9"/>
      <c r="K4165" s="1"/>
      <c r="L4165" s="1"/>
      <c r="M4165" s="1"/>
      <c r="N4165" s="9"/>
      <c r="O4165" s="11"/>
      <c r="P4165" s="1"/>
      <c r="Q4165" s="1"/>
      <c r="R4165" s="1"/>
      <c r="S4165" s="1"/>
      <c r="T4165" s="1"/>
      <c r="U4165" s="1"/>
      <c r="V4165" s="9"/>
      <c r="W4165" s="1"/>
      <c r="X4165" s="1"/>
      <c r="Y4165" s="1"/>
      <c r="Z4165" s="1"/>
      <c r="AA4165" s="1"/>
      <c r="AB4165" s="1"/>
      <c r="AC4165" s="65"/>
    </row>
    <row r="4166" spans="2:29" x14ac:dyDescent="0.25">
      <c r="B4166" s="1"/>
      <c r="C4166" s="1"/>
      <c r="D4166" s="1"/>
      <c r="E4166" s="1"/>
      <c r="F4166" s="1"/>
      <c r="G4166" s="1"/>
      <c r="H4166" s="1"/>
      <c r="I4166" s="1"/>
      <c r="J4166" s="9"/>
      <c r="K4166" s="1"/>
      <c r="L4166" s="1"/>
      <c r="M4166" s="1"/>
      <c r="N4166" s="9"/>
      <c r="O4166" s="11"/>
      <c r="P4166" s="1"/>
      <c r="Q4166" s="1"/>
      <c r="R4166" s="1"/>
      <c r="S4166" s="1"/>
      <c r="T4166" s="1"/>
      <c r="U4166" s="1"/>
      <c r="V4166" s="9"/>
      <c r="W4166" s="1"/>
      <c r="X4166" s="1"/>
      <c r="Y4166" s="1"/>
      <c r="Z4166" s="1"/>
      <c r="AA4166" s="1"/>
      <c r="AB4166" s="1"/>
      <c r="AC4166" s="65"/>
    </row>
    <row r="4167" spans="2:29" x14ac:dyDescent="0.25">
      <c r="B4167" s="1"/>
      <c r="C4167" s="1"/>
      <c r="D4167" s="1"/>
      <c r="E4167" s="1"/>
      <c r="F4167" s="1"/>
      <c r="G4167" s="1"/>
      <c r="H4167" s="1"/>
      <c r="I4167" s="1"/>
      <c r="J4167" s="9"/>
      <c r="K4167" s="1"/>
      <c r="L4167" s="1"/>
      <c r="M4167" s="1"/>
      <c r="N4167" s="9"/>
      <c r="O4167" s="11"/>
      <c r="P4167" s="1"/>
      <c r="Q4167" s="1"/>
      <c r="R4167" s="1"/>
      <c r="S4167" s="1"/>
      <c r="T4167" s="1"/>
      <c r="U4167" s="1"/>
      <c r="V4167" s="9"/>
      <c r="W4167" s="1"/>
      <c r="X4167" s="1"/>
      <c r="Y4167" s="1"/>
      <c r="Z4167" s="1"/>
      <c r="AA4167" s="1"/>
      <c r="AB4167" s="1"/>
      <c r="AC4167" s="65"/>
    </row>
    <row r="4168" spans="2:29" x14ac:dyDescent="0.25">
      <c r="B4168" s="1"/>
      <c r="C4168" s="1"/>
      <c r="D4168" s="1"/>
      <c r="E4168" s="1"/>
      <c r="F4168" s="1"/>
      <c r="G4168" s="1"/>
      <c r="H4168" s="1"/>
      <c r="I4168" s="1"/>
      <c r="J4168" s="9"/>
      <c r="K4168" s="1"/>
      <c r="L4168" s="1"/>
      <c r="M4168" s="1"/>
      <c r="N4168" s="9"/>
      <c r="O4168" s="11"/>
      <c r="P4168" s="1"/>
      <c r="Q4168" s="1"/>
      <c r="R4168" s="1"/>
      <c r="S4168" s="1"/>
      <c r="T4168" s="1"/>
      <c r="U4168" s="1"/>
      <c r="V4168" s="9"/>
      <c r="W4168" s="1"/>
      <c r="X4168" s="1"/>
      <c r="Y4168" s="1"/>
      <c r="Z4168" s="1"/>
      <c r="AA4168" s="1"/>
      <c r="AB4168" s="1"/>
      <c r="AC4168" s="65"/>
    </row>
    <row r="4169" spans="2:29" x14ac:dyDescent="0.25">
      <c r="B4169" s="1"/>
      <c r="C4169" s="1"/>
      <c r="D4169" s="1"/>
      <c r="E4169" s="1"/>
      <c r="F4169" s="1"/>
      <c r="G4169" s="1"/>
      <c r="H4169" s="1"/>
      <c r="I4169" s="1"/>
      <c r="J4169" s="9"/>
      <c r="K4169" s="1"/>
      <c r="L4169" s="1"/>
      <c r="M4169" s="1"/>
      <c r="N4169" s="9"/>
      <c r="O4169" s="11"/>
      <c r="P4169" s="1"/>
      <c r="Q4169" s="1"/>
      <c r="R4169" s="1"/>
      <c r="S4169" s="1"/>
      <c r="T4169" s="1"/>
      <c r="U4169" s="1"/>
      <c r="V4169" s="9"/>
      <c r="W4169" s="1"/>
      <c r="X4169" s="1"/>
      <c r="Y4169" s="1"/>
      <c r="Z4169" s="1"/>
      <c r="AA4169" s="1"/>
      <c r="AB4169" s="1"/>
      <c r="AC4169" s="65"/>
    </row>
    <row r="4170" spans="2:29" x14ac:dyDescent="0.25">
      <c r="B4170" s="1"/>
      <c r="C4170" s="1"/>
      <c r="D4170" s="1"/>
      <c r="E4170" s="1"/>
      <c r="F4170" s="1"/>
      <c r="G4170" s="1"/>
      <c r="H4170" s="1"/>
      <c r="I4170" s="1"/>
      <c r="J4170" s="9"/>
      <c r="K4170" s="1"/>
      <c r="L4170" s="1"/>
      <c r="M4170" s="1"/>
      <c r="N4170" s="9"/>
      <c r="O4170" s="11"/>
      <c r="P4170" s="1"/>
      <c r="Q4170" s="1"/>
      <c r="R4170" s="1"/>
      <c r="S4170" s="1"/>
      <c r="T4170" s="1"/>
      <c r="U4170" s="1"/>
      <c r="V4170" s="9"/>
      <c r="W4170" s="1"/>
      <c r="X4170" s="1"/>
      <c r="Y4170" s="1"/>
      <c r="Z4170" s="1"/>
      <c r="AA4170" s="1"/>
      <c r="AB4170" s="1"/>
      <c r="AC4170" s="65"/>
    </row>
    <row r="4171" spans="2:29" x14ac:dyDescent="0.25">
      <c r="B4171" s="1"/>
      <c r="C4171" s="1"/>
      <c r="D4171" s="1"/>
      <c r="E4171" s="1"/>
      <c r="F4171" s="1"/>
      <c r="G4171" s="1"/>
      <c r="H4171" s="1"/>
      <c r="I4171" s="1"/>
      <c r="J4171" s="9"/>
      <c r="K4171" s="1"/>
      <c r="L4171" s="1"/>
      <c r="M4171" s="1"/>
      <c r="N4171" s="9"/>
      <c r="O4171" s="11"/>
      <c r="P4171" s="1"/>
      <c r="Q4171" s="1"/>
      <c r="R4171" s="1"/>
      <c r="S4171" s="1"/>
      <c r="T4171" s="1"/>
      <c r="U4171" s="1"/>
      <c r="V4171" s="9"/>
      <c r="W4171" s="1"/>
      <c r="X4171" s="1"/>
      <c r="Y4171" s="1"/>
      <c r="Z4171" s="1"/>
      <c r="AA4171" s="1"/>
      <c r="AB4171" s="1"/>
      <c r="AC4171" s="65"/>
    </row>
    <row r="4172" spans="2:29" x14ac:dyDescent="0.25">
      <c r="B4172" s="1"/>
      <c r="C4172" s="1"/>
      <c r="D4172" s="1"/>
      <c r="E4172" s="1"/>
      <c r="F4172" s="1"/>
      <c r="G4172" s="1"/>
      <c r="H4172" s="1"/>
      <c r="I4172" s="1"/>
      <c r="J4172" s="9"/>
      <c r="K4172" s="1"/>
      <c r="L4172" s="1"/>
      <c r="M4172" s="1"/>
      <c r="N4172" s="9"/>
      <c r="O4172" s="11"/>
      <c r="P4172" s="1"/>
      <c r="Q4172" s="1"/>
      <c r="R4172" s="1"/>
      <c r="S4172" s="1"/>
      <c r="T4172" s="1"/>
      <c r="U4172" s="1"/>
      <c r="V4172" s="9"/>
      <c r="W4172" s="1"/>
      <c r="X4172" s="1"/>
      <c r="Y4172" s="1"/>
      <c r="Z4172" s="1"/>
      <c r="AA4172" s="1"/>
      <c r="AB4172" s="1"/>
      <c r="AC4172" s="65"/>
    </row>
    <row r="4173" spans="2:29" x14ac:dyDescent="0.25">
      <c r="B4173" s="1"/>
      <c r="C4173" s="1"/>
      <c r="D4173" s="1"/>
      <c r="E4173" s="1"/>
      <c r="F4173" s="1"/>
      <c r="G4173" s="1"/>
      <c r="H4173" s="1"/>
      <c r="I4173" s="1"/>
      <c r="J4173" s="9"/>
      <c r="K4173" s="1"/>
      <c r="L4173" s="1"/>
      <c r="M4173" s="1"/>
      <c r="N4173" s="9"/>
      <c r="O4173" s="11"/>
      <c r="P4173" s="1"/>
      <c r="Q4173" s="1"/>
      <c r="R4173" s="1"/>
      <c r="S4173" s="1"/>
      <c r="T4173" s="1"/>
      <c r="U4173" s="1"/>
      <c r="V4173" s="9"/>
      <c r="W4173" s="1"/>
      <c r="X4173" s="1"/>
      <c r="Y4173" s="1"/>
      <c r="Z4173" s="1"/>
      <c r="AA4173" s="1"/>
      <c r="AB4173" s="1"/>
      <c r="AC4173" s="65"/>
    </row>
    <row r="4174" spans="2:29" x14ac:dyDescent="0.25">
      <c r="B4174" s="1"/>
      <c r="C4174" s="1"/>
      <c r="D4174" s="1"/>
      <c r="E4174" s="1"/>
      <c r="F4174" s="1"/>
      <c r="G4174" s="1"/>
      <c r="H4174" s="1"/>
      <c r="I4174" s="1"/>
      <c r="J4174" s="9"/>
      <c r="K4174" s="1"/>
      <c r="L4174" s="1"/>
      <c r="M4174" s="1"/>
      <c r="N4174" s="9"/>
      <c r="O4174" s="11"/>
      <c r="P4174" s="1"/>
      <c r="Q4174" s="1"/>
      <c r="R4174" s="1"/>
      <c r="S4174" s="1"/>
      <c r="T4174" s="1"/>
      <c r="U4174" s="1"/>
      <c r="V4174" s="9"/>
      <c r="W4174" s="1"/>
      <c r="X4174" s="1"/>
      <c r="Y4174" s="1"/>
      <c r="Z4174" s="1"/>
      <c r="AA4174" s="1"/>
      <c r="AB4174" s="1"/>
      <c r="AC4174" s="65"/>
    </row>
    <row r="4175" spans="2:29" x14ac:dyDescent="0.25">
      <c r="B4175" s="1"/>
      <c r="C4175" s="1"/>
      <c r="D4175" s="1"/>
      <c r="E4175" s="1"/>
      <c r="F4175" s="1"/>
      <c r="G4175" s="1"/>
      <c r="H4175" s="1"/>
      <c r="I4175" s="1"/>
      <c r="J4175" s="9"/>
      <c r="K4175" s="1"/>
      <c r="L4175" s="1"/>
      <c r="M4175" s="1"/>
      <c r="N4175" s="9"/>
      <c r="O4175" s="11"/>
      <c r="P4175" s="1"/>
      <c r="Q4175" s="1"/>
      <c r="R4175" s="1"/>
      <c r="S4175" s="1"/>
      <c r="T4175" s="1"/>
      <c r="U4175" s="1"/>
      <c r="V4175" s="9"/>
      <c r="W4175" s="1"/>
      <c r="X4175" s="1"/>
      <c r="Y4175" s="1"/>
      <c r="Z4175" s="1"/>
      <c r="AA4175" s="1"/>
      <c r="AB4175" s="1"/>
      <c r="AC4175" s="65"/>
    </row>
    <row r="4176" spans="2:29" x14ac:dyDescent="0.25">
      <c r="B4176" s="1"/>
      <c r="C4176" s="1"/>
      <c r="D4176" s="1"/>
      <c r="E4176" s="1"/>
      <c r="F4176" s="1"/>
      <c r="G4176" s="1"/>
      <c r="H4176" s="1"/>
      <c r="I4176" s="1"/>
      <c r="J4176" s="9"/>
      <c r="K4176" s="1"/>
      <c r="L4176" s="1"/>
      <c r="M4176" s="1"/>
      <c r="N4176" s="9"/>
      <c r="O4176" s="11"/>
      <c r="P4176" s="1"/>
      <c r="Q4176" s="1"/>
      <c r="R4176" s="1"/>
      <c r="S4176" s="1"/>
      <c r="T4176" s="1"/>
      <c r="U4176" s="1"/>
      <c r="V4176" s="9"/>
      <c r="W4176" s="1"/>
      <c r="X4176" s="1"/>
      <c r="Y4176" s="1"/>
      <c r="Z4176" s="1"/>
      <c r="AA4176" s="1"/>
      <c r="AB4176" s="1"/>
      <c r="AC4176" s="65"/>
    </row>
    <row r="4177" spans="2:29" x14ac:dyDescent="0.25">
      <c r="B4177" s="1"/>
      <c r="C4177" s="1"/>
      <c r="D4177" s="1"/>
      <c r="E4177" s="1"/>
      <c r="F4177" s="1"/>
      <c r="G4177" s="1"/>
      <c r="H4177" s="1"/>
      <c r="I4177" s="1"/>
      <c r="J4177" s="9"/>
      <c r="K4177" s="1"/>
      <c r="L4177" s="1"/>
      <c r="M4177" s="1"/>
      <c r="N4177" s="9"/>
      <c r="O4177" s="11"/>
      <c r="P4177" s="1"/>
      <c r="Q4177" s="1"/>
      <c r="R4177" s="1"/>
      <c r="S4177" s="1"/>
      <c r="T4177" s="1"/>
      <c r="U4177" s="1"/>
      <c r="V4177" s="9"/>
      <c r="W4177" s="1"/>
      <c r="X4177" s="1"/>
      <c r="Y4177" s="1"/>
      <c r="Z4177" s="1"/>
      <c r="AA4177" s="1"/>
      <c r="AB4177" s="1"/>
      <c r="AC4177" s="65"/>
    </row>
    <row r="4178" spans="2:29" x14ac:dyDescent="0.25">
      <c r="B4178" s="1"/>
      <c r="C4178" s="1"/>
      <c r="D4178" s="1"/>
      <c r="E4178" s="1"/>
      <c r="F4178" s="1"/>
      <c r="G4178" s="1"/>
      <c r="H4178" s="1"/>
      <c r="I4178" s="1"/>
      <c r="J4178" s="9"/>
      <c r="K4178" s="1"/>
      <c r="L4178" s="1"/>
      <c r="M4178" s="1"/>
      <c r="N4178" s="9"/>
      <c r="O4178" s="11"/>
      <c r="P4178" s="1"/>
      <c r="Q4178" s="1"/>
      <c r="R4178" s="1"/>
      <c r="S4178" s="1"/>
      <c r="T4178" s="1"/>
      <c r="U4178" s="1"/>
      <c r="V4178" s="9"/>
      <c r="W4178" s="1"/>
      <c r="X4178" s="1"/>
      <c r="Y4178" s="1"/>
      <c r="Z4178" s="1"/>
      <c r="AA4178" s="1"/>
      <c r="AB4178" s="1"/>
      <c r="AC4178" s="65"/>
    </row>
    <row r="4179" spans="2:29" x14ac:dyDescent="0.25">
      <c r="B4179" s="1"/>
      <c r="C4179" s="1"/>
      <c r="D4179" s="1"/>
      <c r="E4179" s="1"/>
      <c r="F4179" s="1"/>
      <c r="G4179" s="1"/>
      <c r="H4179" s="1"/>
      <c r="I4179" s="1"/>
      <c r="J4179" s="9"/>
      <c r="K4179" s="1"/>
      <c r="L4179" s="1"/>
      <c r="M4179" s="1"/>
      <c r="N4179" s="9"/>
      <c r="O4179" s="11"/>
      <c r="P4179" s="1"/>
      <c r="Q4179" s="1"/>
      <c r="R4179" s="1"/>
      <c r="S4179" s="1"/>
      <c r="T4179" s="1"/>
      <c r="U4179" s="1"/>
      <c r="V4179" s="9"/>
      <c r="W4179" s="1"/>
      <c r="X4179" s="1"/>
      <c r="Y4179" s="1"/>
      <c r="Z4179" s="1"/>
      <c r="AA4179" s="1"/>
      <c r="AB4179" s="1"/>
      <c r="AC4179" s="65"/>
    </row>
    <row r="4180" spans="2:29" x14ac:dyDescent="0.25">
      <c r="B4180" s="1"/>
      <c r="C4180" s="1"/>
      <c r="D4180" s="1"/>
      <c r="E4180" s="1"/>
      <c r="F4180" s="1"/>
      <c r="G4180" s="1"/>
      <c r="H4180" s="1"/>
      <c r="I4180" s="1"/>
      <c r="J4180" s="9"/>
      <c r="K4180" s="1"/>
      <c r="L4180" s="1"/>
      <c r="M4180" s="1"/>
      <c r="N4180" s="9"/>
      <c r="O4180" s="11"/>
      <c r="P4180" s="1"/>
      <c r="Q4180" s="1"/>
      <c r="R4180" s="1"/>
      <c r="S4180" s="1"/>
      <c r="T4180" s="1"/>
      <c r="U4180" s="1"/>
      <c r="V4180" s="9"/>
      <c r="W4180" s="1"/>
      <c r="X4180" s="1"/>
      <c r="Y4180" s="1"/>
      <c r="Z4180" s="1"/>
      <c r="AA4180" s="1"/>
      <c r="AB4180" s="1"/>
      <c r="AC4180" s="65"/>
    </row>
    <row r="4181" spans="2:29" x14ac:dyDescent="0.25">
      <c r="B4181" s="1"/>
      <c r="C4181" s="1"/>
      <c r="D4181" s="1"/>
      <c r="E4181" s="1"/>
      <c r="F4181" s="1"/>
      <c r="G4181" s="1"/>
      <c r="H4181" s="1"/>
      <c r="I4181" s="1"/>
      <c r="J4181" s="9"/>
      <c r="K4181" s="1"/>
      <c r="L4181" s="1"/>
      <c r="M4181" s="1"/>
      <c r="N4181" s="9"/>
      <c r="O4181" s="11"/>
      <c r="P4181" s="1"/>
      <c r="Q4181" s="1"/>
      <c r="R4181" s="1"/>
      <c r="S4181" s="1"/>
      <c r="T4181" s="1"/>
      <c r="U4181" s="1"/>
      <c r="V4181" s="9"/>
      <c r="W4181" s="1"/>
      <c r="X4181" s="1"/>
      <c r="Y4181" s="1"/>
      <c r="Z4181" s="1"/>
      <c r="AA4181" s="1"/>
      <c r="AB4181" s="1"/>
      <c r="AC4181" s="65"/>
    </row>
    <row r="4182" spans="2:29" x14ac:dyDescent="0.25">
      <c r="B4182" s="1"/>
      <c r="C4182" s="1"/>
      <c r="D4182" s="1"/>
      <c r="E4182" s="1"/>
      <c r="F4182" s="1"/>
      <c r="G4182" s="1"/>
      <c r="H4182" s="1"/>
      <c r="I4182" s="1"/>
      <c r="J4182" s="9"/>
      <c r="K4182" s="1"/>
      <c r="L4182" s="1"/>
      <c r="M4182" s="1"/>
      <c r="N4182" s="9"/>
      <c r="O4182" s="11"/>
      <c r="P4182" s="1"/>
      <c r="Q4182" s="1"/>
      <c r="R4182" s="1"/>
      <c r="S4182" s="1"/>
      <c r="T4182" s="1"/>
      <c r="U4182" s="1"/>
      <c r="V4182" s="9"/>
      <c r="W4182" s="1"/>
      <c r="X4182" s="1"/>
      <c r="Y4182" s="1"/>
      <c r="Z4182" s="1"/>
      <c r="AA4182" s="1"/>
      <c r="AB4182" s="1"/>
      <c r="AC4182" s="65"/>
    </row>
    <row r="4183" spans="2:29" x14ac:dyDescent="0.25">
      <c r="B4183" s="1"/>
      <c r="C4183" s="1"/>
      <c r="D4183" s="1"/>
      <c r="E4183" s="1"/>
      <c r="F4183" s="1"/>
      <c r="G4183" s="1"/>
      <c r="H4183" s="1"/>
      <c r="I4183" s="1"/>
      <c r="J4183" s="9"/>
      <c r="K4183" s="1"/>
      <c r="L4183" s="1"/>
      <c r="M4183" s="1"/>
      <c r="N4183" s="9"/>
      <c r="O4183" s="11"/>
      <c r="P4183" s="1"/>
      <c r="Q4183" s="1"/>
      <c r="R4183" s="1"/>
      <c r="S4183" s="1"/>
      <c r="T4183" s="1"/>
      <c r="U4183" s="1"/>
      <c r="V4183" s="9"/>
      <c r="W4183" s="1"/>
      <c r="X4183" s="1"/>
      <c r="Y4183" s="1"/>
      <c r="Z4183" s="1"/>
      <c r="AA4183" s="1"/>
      <c r="AB4183" s="1"/>
      <c r="AC4183" s="65"/>
    </row>
    <row r="4184" spans="2:29" x14ac:dyDescent="0.25">
      <c r="B4184" s="1"/>
      <c r="C4184" s="1"/>
      <c r="D4184" s="1"/>
      <c r="E4184" s="1"/>
      <c r="F4184" s="1"/>
      <c r="G4184" s="1"/>
      <c r="H4184" s="1"/>
      <c r="I4184" s="1"/>
      <c r="J4184" s="9"/>
      <c r="K4184" s="1"/>
      <c r="L4184" s="1"/>
      <c r="M4184" s="1"/>
      <c r="N4184" s="9"/>
      <c r="O4184" s="11"/>
      <c r="P4184" s="1"/>
      <c r="Q4184" s="1"/>
      <c r="R4184" s="1"/>
      <c r="S4184" s="1"/>
      <c r="T4184" s="1"/>
      <c r="U4184" s="1"/>
      <c r="V4184" s="9"/>
      <c r="W4184" s="1"/>
      <c r="X4184" s="1"/>
      <c r="Y4184" s="1"/>
      <c r="Z4184" s="1"/>
      <c r="AA4184" s="1"/>
      <c r="AB4184" s="1"/>
      <c r="AC4184" s="65"/>
    </row>
    <row r="4185" spans="2:29" x14ac:dyDescent="0.25">
      <c r="B4185" s="1"/>
      <c r="C4185" s="1"/>
      <c r="D4185" s="1"/>
      <c r="E4185" s="1"/>
      <c r="F4185" s="1"/>
      <c r="G4185" s="1"/>
      <c r="H4185" s="1"/>
      <c r="I4185" s="1"/>
      <c r="J4185" s="9"/>
      <c r="K4185" s="1"/>
      <c r="L4185" s="1"/>
      <c r="M4185" s="1"/>
      <c r="N4185" s="9"/>
      <c r="O4185" s="11"/>
      <c r="P4185" s="1"/>
      <c r="Q4185" s="1"/>
      <c r="R4185" s="1"/>
      <c r="S4185" s="1"/>
      <c r="T4185" s="1"/>
      <c r="U4185" s="1"/>
      <c r="V4185" s="9"/>
      <c r="W4185" s="1"/>
      <c r="X4185" s="1"/>
      <c r="Y4185" s="1"/>
      <c r="Z4185" s="1"/>
      <c r="AA4185" s="1"/>
      <c r="AB4185" s="1"/>
      <c r="AC4185" s="65"/>
    </row>
    <row r="4186" spans="2:29" x14ac:dyDescent="0.25">
      <c r="B4186" s="1"/>
      <c r="C4186" s="1"/>
      <c r="D4186" s="1"/>
      <c r="E4186" s="1"/>
      <c r="F4186" s="1"/>
      <c r="G4186" s="1"/>
      <c r="H4186" s="1"/>
      <c r="I4186" s="1"/>
      <c r="J4186" s="9"/>
      <c r="K4186" s="1"/>
      <c r="L4186" s="1"/>
      <c r="M4186" s="1"/>
      <c r="N4186" s="9"/>
      <c r="O4186" s="11"/>
      <c r="P4186" s="1"/>
      <c r="Q4186" s="1"/>
      <c r="R4186" s="1"/>
      <c r="S4186" s="1"/>
      <c r="T4186" s="1"/>
      <c r="U4186" s="1"/>
      <c r="V4186" s="9"/>
      <c r="W4186" s="1"/>
      <c r="X4186" s="1"/>
      <c r="Y4186" s="1"/>
      <c r="Z4186" s="1"/>
      <c r="AA4186" s="1"/>
      <c r="AB4186" s="1"/>
      <c r="AC4186" s="65"/>
    </row>
    <row r="4187" spans="2:29" x14ac:dyDescent="0.25">
      <c r="B4187" s="1"/>
      <c r="C4187" s="1"/>
      <c r="D4187" s="1"/>
      <c r="E4187" s="1"/>
      <c r="F4187" s="1"/>
      <c r="G4187" s="1"/>
      <c r="H4187" s="1"/>
      <c r="I4187" s="1"/>
      <c r="J4187" s="9"/>
      <c r="K4187" s="1"/>
      <c r="L4187" s="1"/>
      <c r="M4187" s="1"/>
      <c r="N4187" s="9"/>
      <c r="O4187" s="11"/>
      <c r="P4187" s="1"/>
      <c r="Q4187" s="1"/>
      <c r="R4187" s="1"/>
      <c r="S4187" s="1"/>
      <c r="T4187" s="1"/>
      <c r="U4187" s="1"/>
      <c r="V4187" s="9"/>
      <c r="W4187" s="1"/>
      <c r="X4187" s="1"/>
      <c r="Y4187" s="1"/>
      <c r="Z4187" s="1"/>
      <c r="AA4187" s="1"/>
      <c r="AB4187" s="1"/>
      <c r="AC4187" s="65"/>
    </row>
    <row r="4188" spans="2:29" x14ac:dyDescent="0.25">
      <c r="B4188" s="1"/>
      <c r="C4188" s="1"/>
      <c r="D4188" s="1"/>
      <c r="E4188" s="1"/>
      <c r="F4188" s="1"/>
      <c r="G4188" s="1"/>
      <c r="H4188" s="1"/>
      <c r="I4188" s="1"/>
      <c r="J4188" s="9"/>
      <c r="K4188" s="1"/>
      <c r="L4188" s="1"/>
      <c r="M4188" s="1"/>
      <c r="N4188" s="9"/>
      <c r="O4188" s="11"/>
      <c r="P4188" s="1"/>
      <c r="Q4188" s="1"/>
      <c r="R4188" s="1"/>
      <c r="S4188" s="1"/>
      <c r="T4188" s="1"/>
      <c r="U4188" s="1"/>
      <c r="V4188" s="9"/>
      <c r="W4188" s="1"/>
      <c r="X4188" s="1"/>
      <c r="Y4188" s="1"/>
      <c r="Z4188" s="1"/>
      <c r="AA4188" s="1"/>
      <c r="AB4188" s="1"/>
      <c r="AC4188" s="65"/>
    </row>
    <row r="4189" spans="2:29" x14ac:dyDescent="0.25">
      <c r="B4189" s="1"/>
      <c r="C4189" s="1"/>
      <c r="D4189" s="1"/>
      <c r="E4189" s="1"/>
      <c r="F4189" s="1"/>
      <c r="G4189" s="1"/>
      <c r="H4189" s="1"/>
      <c r="I4189" s="1"/>
      <c r="J4189" s="9"/>
      <c r="K4189" s="1"/>
      <c r="L4189" s="1"/>
      <c r="M4189" s="1"/>
      <c r="N4189" s="9"/>
      <c r="O4189" s="11"/>
      <c r="P4189" s="1"/>
      <c r="Q4189" s="1"/>
      <c r="R4189" s="1"/>
      <c r="S4189" s="1"/>
      <c r="T4189" s="1"/>
      <c r="U4189" s="1"/>
      <c r="V4189" s="9"/>
      <c r="W4189" s="1"/>
      <c r="X4189" s="1"/>
      <c r="Y4189" s="1"/>
      <c r="Z4189" s="1"/>
      <c r="AA4189" s="1"/>
      <c r="AB4189" s="1"/>
      <c r="AC4189" s="65"/>
    </row>
    <row r="4190" spans="2:29" x14ac:dyDescent="0.25">
      <c r="B4190" s="1"/>
      <c r="C4190" s="1"/>
      <c r="D4190" s="1"/>
      <c r="E4190" s="1"/>
      <c r="F4190" s="1"/>
      <c r="G4190" s="1"/>
      <c r="H4190" s="1"/>
      <c r="I4190" s="1"/>
      <c r="J4190" s="9"/>
      <c r="K4190" s="1"/>
      <c r="L4190" s="1"/>
      <c r="M4190" s="1"/>
      <c r="N4190" s="9"/>
      <c r="O4190" s="11"/>
      <c r="P4190" s="1"/>
      <c r="Q4190" s="1"/>
      <c r="R4190" s="1"/>
      <c r="S4190" s="1"/>
      <c r="T4190" s="1"/>
      <c r="U4190" s="1"/>
      <c r="V4190" s="9"/>
      <c r="W4190" s="1"/>
      <c r="X4190" s="1"/>
      <c r="Y4190" s="1"/>
      <c r="Z4190" s="1"/>
      <c r="AA4190" s="1"/>
      <c r="AB4190" s="1"/>
      <c r="AC4190" s="65"/>
    </row>
    <row r="4191" spans="2:29" x14ac:dyDescent="0.25">
      <c r="B4191" s="1"/>
      <c r="C4191" s="1"/>
      <c r="D4191" s="1"/>
      <c r="E4191" s="1"/>
      <c r="F4191" s="1"/>
      <c r="G4191" s="1"/>
      <c r="H4191" s="1"/>
      <c r="I4191" s="1"/>
      <c r="J4191" s="9"/>
      <c r="K4191" s="1"/>
      <c r="L4191" s="1"/>
      <c r="M4191" s="1"/>
      <c r="N4191" s="9"/>
      <c r="O4191" s="11"/>
      <c r="P4191" s="1"/>
      <c r="Q4191" s="1"/>
      <c r="R4191" s="1"/>
      <c r="S4191" s="1"/>
      <c r="T4191" s="1"/>
      <c r="U4191" s="1"/>
      <c r="V4191" s="9"/>
      <c r="W4191" s="1"/>
      <c r="X4191" s="1"/>
      <c r="Y4191" s="1"/>
      <c r="Z4191" s="1"/>
      <c r="AA4191" s="1"/>
      <c r="AB4191" s="1"/>
      <c r="AC4191" s="65"/>
    </row>
    <row r="4192" spans="2:29" x14ac:dyDescent="0.25">
      <c r="B4192" s="1"/>
      <c r="C4192" s="1"/>
      <c r="D4192" s="1"/>
      <c r="E4192" s="1"/>
      <c r="F4192" s="1"/>
      <c r="G4192" s="1"/>
      <c r="H4192" s="1"/>
      <c r="I4192" s="1"/>
      <c r="J4192" s="9"/>
      <c r="K4192" s="1"/>
      <c r="L4192" s="1"/>
      <c r="M4192" s="1"/>
      <c r="N4192" s="9"/>
      <c r="O4192" s="11"/>
      <c r="P4192" s="1"/>
      <c r="Q4192" s="1"/>
      <c r="R4192" s="1"/>
      <c r="S4192" s="1"/>
      <c r="T4192" s="1"/>
      <c r="U4192" s="1"/>
      <c r="V4192" s="9"/>
      <c r="W4192" s="1"/>
      <c r="X4192" s="1"/>
      <c r="Y4192" s="1"/>
      <c r="Z4192" s="1"/>
      <c r="AA4192" s="1"/>
      <c r="AB4192" s="1"/>
      <c r="AC4192" s="65"/>
    </row>
    <row r="4193" spans="2:29" x14ac:dyDescent="0.25">
      <c r="B4193" s="1"/>
      <c r="C4193" s="1"/>
      <c r="D4193" s="1"/>
      <c r="E4193" s="1"/>
      <c r="F4193" s="1"/>
      <c r="G4193" s="1"/>
      <c r="H4193" s="1"/>
      <c r="I4193" s="1"/>
      <c r="J4193" s="9"/>
      <c r="K4193" s="1"/>
      <c r="L4193" s="1"/>
      <c r="M4193" s="1"/>
      <c r="N4193" s="9"/>
      <c r="O4193" s="11"/>
      <c r="P4193" s="1"/>
      <c r="Q4193" s="1"/>
      <c r="R4193" s="1"/>
      <c r="S4193" s="1"/>
      <c r="T4193" s="1"/>
      <c r="U4193" s="1"/>
      <c r="V4193" s="9"/>
      <c r="W4193" s="1"/>
      <c r="X4193" s="1"/>
      <c r="Y4193" s="1"/>
      <c r="Z4193" s="1"/>
      <c r="AA4193" s="1"/>
      <c r="AB4193" s="1"/>
      <c r="AC4193" s="65"/>
    </row>
    <row r="4194" spans="2:29" x14ac:dyDescent="0.25">
      <c r="B4194" s="1"/>
      <c r="C4194" s="1"/>
      <c r="D4194" s="1"/>
      <c r="E4194" s="1"/>
      <c r="F4194" s="1"/>
      <c r="G4194" s="1"/>
      <c r="H4194" s="1"/>
      <c r="I4194" s="1"/>
      <c r="J4194" s="9"/>
      <c r="K4194" s="1"/>
      <c r="L4194" s="1"/>
      <c r="M4194" s="1"/>
      <c r="N4194" s="9"/>
      <c r="O4194" s="11"/>
      <c r="P4194" s="1"/>
      <c r="Q4194" s="1"/>
      <c r="R4194" s="1"/>
      <c r="S4194" s="1"/>
      <c r="T4194" s="1"/>
      <c r="U4194" s="1"/>
      <c r="V4194" s="9"/>
      <c r="W4194" s="1"/>
      <c r="X4194" s="1"/>
      <c r="Y4194" s="1"/>
      <c r="Z4194" s="1"/>
      <c r="AA4194" s="1"/>
      <c r="AB4194" s="1"/>
      <c r="AC4194" s="65"/>
    </row>
    <row r="4195" spans="2:29" x14ac:dyDescent="0.25">
      <c r="B4195" s="1"/>
      <c r="C4195" s="1"/>
      <c r="D4195" s="1"/>
      <c r="E4195" s="1"/>
      <c r="F4195" s="1"/>
      <c r="G4195" s="1"/>
      <c r="H4195" s="1"/>
      <c r="I4195" s="1"/>
      <c r="J4195" s="9"/>
      <c r="K4195" s="1"/>
      <c r="L4195" s="1"/>
      <c r="M4195" s="1"/>
      <c r="N4195" s="9"/>
      <c r="O4195" s="11"/>
      <c r="P4195" s="1"/>
      <c r="Q4195" s="1"/>
      <c r="R4195" s="1"/>
      <c r="S4195" s="1"/>
      <c r="T4195" s="1"/>
      <c r="U4195" s="1"/>
      <c r="V4195" s="9"/>
      <c r="W4195" s="1"/>
      <c r="X4195" s="1"/>
      <c r="Y4195" s="1"/>
      <c r="Z4195" s="1"/>
      <c r="AA4195" s="1"/>
      <c r="AB4195" s="1"/>
      <c r="AC4195" s="65"/>
    </row>
    <row r="4196" spans="2:29" x14ac:dyDescent="0.25">
      <c r="B4196" s="1"/>
      <c r="C4196" s="1"/>
      <c r="D4196" s="1"/>
      <c r="E4196" s="1"/>
      <c r="F4196" s="1"/>
      <c r="G4196" s="1"/>
      <c r="H4196" s="1"/>
      <c r="I4196" s="1"/>
      <c r="J4196" s="9"/>
      <c r="K4196" s="1"/>
      <c r="L4196" s="1"/>
      <c r="M4196" s="1"/>
      <c r="N4196" s="9"/>
      <c r="O4196" s="11"/>
      <c r="P4196" s="1"/>
      <c r="Q4196" s="1"/>
      <c r="R4196" s="1"/>
      <c r="S4196" s="1"/>
      <c r="T4196" s="1"/>
      <c r="U4196" s="1"/>
      <c r="V4196" s="9"/>
      <c r="W4196" s="1"/>
      <c r="X4196" s="1"/>
      <c r="Y4196" s="1"/>
      <c r="Z4196" s="1"/>
      <c r="AA4196" s="1"/>
      <c r="AB4196" s="1"/>
      <c r="AC4196" s="65"/>
    </row>
    <row r="4197" spans="2:29" x14ac:dyDescent="0.25">
      <c r="B4197" s="1"/>
      <c r="C4197" s="1"/>
      <c r="D4197" s="1"/>
      <c r="E4197" s="1"/>
      <c r="F4197" s="1"/>
      <c r="G4197" s="1"/>
      <c r="H4197" s="1"/>
      <c r="I4197" s="1"/>
      <c r="J4197" s="9"/>
      <c r="K4197" s="1"/>
      <c r="L4197" s="1"/>
      <c r="M4197" s="1"/>
      <c r="N4197" s="9"/>
      <c r="O4197" s="11"/>
      <c r="P4197" s="1"/>
      <c r="Q4197" s="1"/>
      <c r="R4197" s="1"/>
      <c r="S4197" s="1"/>
      <c r="T4197" s="1"/>
      <c r="U4197" s="1"/>
      <c r="V4197" s="9"/>
      <c r="W4197" s="1"/>
      <c r="X4197" s="1"/>
      <c r="Y4197" s="1"/>
      <c r="Z4197" s="1"/>
      <c r="AA4197" s="1"/>
      <c r="AB4197" s="1"/>
      <c r="AC4197" s="65"/>
    </row>
    <row r="4198" spans="2:29" x14ac:dyDescent="0.25">
      <c r="B4198" s="1"/>
      <c r="C4198" s="1"/>
      <c r="D4198" s="1"/>
      <c r="E4198" s="1"/>
      <c r="F4198" s="1"/>
      <c r="G4198" s="1"/>
      <c r="H4198" s="1"/>
      <c r="I4198" s="1"/>
      <c r="J4198" s="9"/>
      <c r="K4198" s="1"/>
      <c r="L4198" s="1"/>
      <c r="M4198" s="1"/>
      <c r="N4198" s="9"/>
      <c r="O4198" s="11"/>
      <c r="P4198" s="1"/>
      <c r="Q4198" s="1"/>
      <c r="R4198" s="1"/>
      <c r="S4198" s="1"/>
      <c r="T4198" s="1"/>
      <c r="U4198" s="1"/>
      <c r="V4198" s="9"/>
      <c r="W4198" s="1"/>
      <c r="X4198" s="1"/>
      <c r="Y4198" s="1"/>
      <c r="Z4198" s="1"/>
      <c r="AA4198" s="1"/>
      <c r="AB4198" s="1"/>
      <c r="AC4198" s="65"/>
    </row>
    <row r="4199" spans="2:29" x14ac:dyDescent="0.25">
      <c r="B4199" s="1"/>
      <c r="C4199" s="1"/>
      <c r="D4199" s="1"/>
      <c r="E4199" s="1"/>
      <c r="F4199" s="1"/>
      <c r="G4199" s="1"/>
      <c r="H4199" s="1"/>
      <c r="I4199" s="1"/>
      <c r="J4199" s="9"/>
      <c r="K4199" s="1"/>
      <c r="L4199" s="1"/>
      <c r="M4199" s="1"/>
      <c r="N4199" s="9"/>
      <c r="O4199" s="11"/>
      <c r="P4199" s="1"/>
      <c r="Q4199" s="1"/>
      <c r="R4199" s="1"/>
      <c r="S4199" s="1"/>
      <c r="T4199" s="1"/>
      <c r="U4199" s="1"/>
      <c r="V4199" s="9"/>
      <c r="W4199" s="1"/>
      <c r="X4199" s="1"/>
      <c r="Y4199" s="1"/>
      <c r="Z4199" s="1"/>
      <c r="AA4199" s="1"/>
      <c r="AB4199" s="1"/>
      <c r="AC4199" s="65"/>
    </row>
    <row r="4200" spans="2:29" x14ac:dyDescent="0.25">
      <c r="B4200" s="1"/>
      <c r="C4200" s="1"/>
      <c r="D4200" s="1"/>
      <c r="E4200" s="1"/>
      <c r="F4200" s="1"/>
      <c r="G4200" s="1"/>
      <c r="H4200" s="1"/>
      <c r="I4200" s="1"/>
      <c r="J4200" s="9"/>
      <c r="K4200" s="1"/>
      <c r="L4200" s="1"/>
      <c r="M4200" s="1"/>
      <c r="N4200" s="9"/>
      <c r="O4200" s="11"/>
      <c r="P4200" s="1"/>
      <c r="Q4200" s="1"/>
      <c r="R4200" s="1"/>
      <c r="S4200" s="1"/>
      <c r="T4200" s="1"/>
      <c r="U4200" s="1"/>
      <c r="V4200" s="9"/>
      <c r="W4200" s="1"/>
      <c r="X4200" s="1"/>
      <c r="Y4200" s="1"/>
      <c r="Z4200" s="1"/>
      <c r="AA4200" s="1"/>
      <c r="AB4200" s="1"/>
      <c r="AC4200" s="65"/>
    </row>
    <row r="4201" spans="2:29" x14ac:dyDescent="0.25">
      <c r="B4201" s="1"/>
      <c r="C4201" s="1"/>
      <c r="D4201" s="1"/>
      <c r="E4201" s="1"/>
      <c r="F4201" s="1"/>
      <c r="G4201" s="1"/>
      <c r="H4201" s="1"/>
      <c r="I4201" s="1"/>
      <c r="J4201" s="9"/>
      <c r="K4201" s="1"/>
      <c r="L4201" s="1"/>
      <c r="M4201" s="1"/>
      <c r="N4201" s="9"/>
      <c r="O4201" s="11"/>
      <c r="P4201" s="1"/>
      <c r="Q4201" s="1"/>
      <c r="R4201" s="1"/>
      <c r="S4201" s="1"/>
      <c r="T4201" s="1"/>
      <c r="U4201" s="1"/>
      <c r="V4201" s="9"/>
      <c r="W4201" s="1"/>
      <c r="X4201" s="1"/>
      <c r="Y4201" s="1"/>
      <c r="Z4201" s="1"/>
      <c r="AA4201" s="1"/>
      <c r="AB4201" s="1"/>
      <c r="AC4201" s="65"/>
    </row>
    <row r="4202" spans="2:29" x14ac:dyDescent="0.25">
      <c r="B4202" s="1"/>
      <c r="C4202" s="1"/>
      <c r="D4202" s="1"/>
      <c r="E4202" s="1"/>
      <c r="F4202" s="1"/>
      <c r="G4202" s="1"/>
      <c r="H4202" s="1"/>
      <c r="I4202" s="1"/>
      <c r="J4202" s="9"/>
      <c r="K4202" s="1"/>
      <c r="L4202" s="1"/>
      <c r="M4202" s="1"/>
      <c r="N4202" s="9"/>
      <c r="O4202" s="11"/>
      <c r="P4202" s="1"/>
      <c r="Q4202" s="1"/>
      <c r="R4202" s="1"/>
      <c r="S4202" s="1"/>
      <c r="T4202" s="1"/>
      <c r="U4202" s="1"/>
      <c r="V4202" s="9"/>
      <c r="W4202" s="1"/>
      <c r="X4202" s="1"/>
      <c r="Y4202" s="1"/>
      <c r="Z4202" s="1"/>
      <c r="AA4202" s="1"/>
      <c r="AB4202" s="1"/>
      <c r="AC4202" s="65"/>
    </row>
    <row r="4203" spans="2:29" x14ac:dyDescent="0.25">
      <c r="B4203" s="1"/>
      <c r="C4203" s="1"/>
      <c r="D4203" s="1"/>
      <c r="E4203" s="1"/>
      <c r="F4203" s="1"/>
      <c r="G4203" s="1"/>
      <c r="H4203" s="1"/>
      <c r="I4203" s="1"/>
      <c r="J4203" s="9"/>
      <c r="K4203" s="1"/>
      <c r="L4203" s="1"/>
      <c r="M4203" s="1"/>
      <c r="N4203" s="9"/>
      <c r="O4203" s="11"/>
      <c r="P4203" s="1"/>
      <c r="Q4203" s="1"/>
      <c r="R4203" s="1"/>
      <c r="S4203" s="1"/>
      <c r="T4203" s="1"/>
      <c r="U4203" s="1"/>
      <c r="V4203" s="9"/>
      <c r="W4203" s="1"/>
      <c r="X4203" s="1"/>
      <c r="Y4203" s="1"/>
      <c r="Z4203" s="1"/>
      <c r="AA4203" s="1"/>
      <c r="AB4203" s="1"/>
      <c r="AC4203" s="65"/>
    </row>
    <row r="4204" spans="2:29" x14ac:dyDescent="0.25">
      <c r="B4204" s="1"/>
      <c r="C4204" s="1"/>
      <c r="D4204" s="1"/>
      <c r="E4204" s="1"/>
      <c r="F4204" s="1"/>
      <c r="G4204" s="1"/>
      <c r="H4204" s="1"/>
      <c r="I4204" s="1"/>
      <c r="J4204" s="9"/>
      <c r="K4204" s="1"/>
      <c r="L4204" s="1"/>
      <c r="M4204" s="1"/>
      <c r="N4204" s="9"/>
      <c r="O4204" s="11"/>
      <c r="P4204" s="1"/>
      <c r="Q4204" s="1"/>
      <c r="R4204" s="1"/>
      <c r="S4204" s="1"/>
      <c r="T4204" s="1"/>
      <c r="U4204" s="1"/>
      <c r="V4204" s="9"/>
      <c r="W4204" s="1"/>
      <c r="X4204" s="1"/>
      <c r="Y4204" s="1"/>
      <c r="Z4204" s="1"/>
      <c r="AA4204" s="1"/>
      <c r="AB4204" s="1"/>
      <c r="AC4204" s="65"/>
    </row>
    <row r="4205" spans="2:29" x14ac:dyDescent="0.25">
      <c r="B4205" s="1"/>
      <c r="C4205" s="1"/>
      <c r="D4205" s="1"/>
      <c r="E4205" s="1"/>
      <c r="F4205" s="1"/>
      <c r="G4205" s="1"/>
      <c r="H4205" s="1"/>
      <c r="I4205" s="1"/>
      <c r="J4205" s="9"/>
      <c r="K4205" s="1"/>
      <c r="L4205" s="1"/>
      <c r="M4205" s="1"/>
      <c r="N4205" s="9"/>
      <c r="O4205" s="11"/>
      <c r="P4205" s="1"/>
      <c r="Q4205" s="1"/>
      <c r="R4205" s="1"/>
      <c r="S4205" s="1"/>
      <c r="T4205" s="1"/>
      <c r="U4205" s="1"/>
      <c r="V4205" s="9"/>
      <c r="W4205" s="1"/>
      <c r="X4205" s="1"/>
      <c r="Y4205" s="1"/>
      <c r="Z4205" s="1"/>
      <c r="AA4205" s="1"/>
      <c r="AB4205" s="1"/>
      <c r="AC4205" s="65"/>
    </row>
    <row r="4206" spans="2:29" x14ac:dyDescent="0.25">
      <c r="B4206" s="1"/>
      <c r="C4206" s="1"/>
      <c r="D4206" s="1"/>
      <c r="E4206" s="1"/>
      <c r="F4206" s="1"/>
      <c r="G4206" s="1"/>
      <c r="H4206" s="1"/>
      <c r="I4206" s="1"/>
      <c r="J4206" s="9"/>
      <c r="K4206" s="1"/>
      <c r="L4206" s="1"/>
      <c r="M4206" s="1"/>
      <c r="N4206" s="9"/>
      <c r="O4206" s="11"/>
      <c r="P4206" s="1"/>
      <c r="Q4206" s="1"/>
      <c r="R4206" s="1"/>
      <c r="S4206" s="1"/>
      <c r="T4206" s="1"/>
      <c r="U4206" s="1"/>
      <c r="V4206" s="9"/>
      <c r="W4206" s="1"/>
      <c r="X4206" s="1"/>
      <c r="Y4206" s="1"/>
      <c r="Z4206" s="1"/>
      <c r="AA4206" s="1"/>
      <c r="AB4206" s="1"/>
      <c r="AC4206" s="65"/>
    </row>
    <row r="4207" spans="2:29" x14ac:dyDescent="0.25">
      <c r="B4207" s="1"/>
      <c r="C4207" s="1"/>
      <c r="D4207" s="1"/>
      <c r="E4207" s="1"/>
      <c r="F4207" s="1"/>
      <c r="G4207" s="1"/>
      <c r="H4207" s="1"/>
      <c r="I4207" s="1"/>
      <c r="J4207" s="9"/>
      <c r="K4207" s="1"/>
      <c r="L4207" s="1"/>
      <c r="M4207" s="1"/>
      <c r="N4207" s="9"/>
      <c r="O4207" s="11"/>
      <c r="P4207" s="1"/>
      <c r="Q4207" s="1"/>
      <c r="R4207" s="1"/>
      <c r="S4207" s="1"/>
      <c r="T4207" s="1"/>
      <c r="U4207" s="1"/>
      <c r="V4207" s="9"/>
      <c r="W4207" s="1"/>
      <c r="X4207" s="1"/>
      <c r="Y4207" s="1"/>
      <c r="Z4207" s="1"/>
      <c r="AA4207" s="1"/>
      <c r="AB4207" s="1"/>
      <c r="AC4207" s="65"/>
    </row>
    <row r="4208" spans="2:29" x14ac:dyDescent="0.25">
      <c r="B4208" s="1"/>
      <c r="C4208" s="1"/>
      <c r="D4208" s="1"/>
      <c r="E4208" s="1"/>
      <c r="F4208" s="1"/>
      <c r="G4208" s="1"/>
      <c r="H4208" s="1"/>
      <c r="I4208" s="1"/>
      <c r="J4208" s="9"/>
      <c r="K4208" s="1"/>
      <c r="L4208" s="1"/>
      <c r="M4208" s="1"/>
      <c r="N4208" s="9"/>
      <c r="O4208" s="11"/>
      <c r="P4208" s="1"/>
      <c r="Q4208" s="1"/>
      <c r="R4208" s="1"/>
      <c r="S4208" s="1"/>
      <c r="T4208" s="1"/>
      <c r="U4208" s="1"/>
      <c r="V4208" s="9"/>
      <c r="W4208" s="1"/>
      <c r="X4208" s="1"/>
      <c r="Y4208" s="1"/>
      <c r="Z4208" s="1"/>
      <c r="AA4208" s="1"/>
      <c r="AB4208" s="1"/>
      <c r="AC4208" s="65"/>
    </row>
    <row r="4209" spans="2:29" x14ac:dyDescent="0.25">
      <c r="B4209" s="1"/>
      <c r="C4209" s="1"/>
      <c r="D4209" s="1"/>
      <c r="E4209" s="1"/>
      <c r="F4209" s="1"/>
      <c r="G4209" s="1"/>
      <c r="H4209" s="1"/>
      <c r="I4209" s="1"/>
      <c r="J4209" s="9"/>
      <c r="K4209" s="1"/>
      <c r="L4209" s="1"/>
      <c r="M4209" s="1"/>
      <c r="N4209" s="9"/>
      <c r="O4209" s="11"/>
      <c r="P4209" s="1"/>
      <c r="Q4209" s="1"/>
      <c r="R4209" s="1"/>
      <c r="S4209" s="1"/>
      <c r="T4209" s="1"/>
      <c r="U4209" s="1"/>
      <c r="V4209" s="9"/>
      <c r="W4209" s="1"/>
      <c r="X4209" s="1"/>
      <c r="Y4209" s="1"/>
      <c r="Z4209" s="1"/>
      <c r="AA4209" s="1"/>
      <c r="AB4209" s="1"/>
      <c r="AC4209" s="65"/>
    </row>
    <row r="4210" spans="2:29" x14ac:dyDescent="0.25">
      <c r="B4210" s="1"/>
      <c r="C4210" s="1"/>
      <c r="D4210" s="1"/>
      <c r="E4210" s="1"/>
      <c r="F4210" s="1"/>
      <c r="G4210" s="1"/>
      <c r="H4210" s="1"/>
      <c r="I4210" s="1"/>
      <c r="J4210" s="9"/>
      <c r="K4210" s="1"/>
      <c r="L4210" s="1"/>
      <c r="M4210" s="1"/>
      <c r="N4210" s="9"/>
      <c r="O4210" s="11"/>
      <c r="P4210" s="1"/>
      <c r="Q4210" s="1"/>
      <c r="R4210" s="1"/>
      <c r="S4210" s="1"/>
      <c r="T4210" s="1"/>
      <c r="U4210" s="1"/>
      <c r="V4210" s="9"/>
      <c r="W4210" s="1"/>
      <c r="X4210" s="1"/>
      <c r="Y4210" s="1"/>
      <c r="Z4210" s="1"/>
      <c r="AA4210" s="1"/>
      <c r="AB4210" s="1"/>
      <c r="AC4210" s="65"/>
    </row>
    <row r="4211" spans="2:29" x14ac:dyDescent="0.25">
      <c r="B4211" s="1"/>
      <c r="C4211" s="1"/>
      <c r="D4211" s="1"/>
      <c r="E4211" s="1"/>
      <c r="F4211" s="1"/>
      <c r="G4211" s="1"/>
      <c r="H4211" s="1"/>
      <c r="I4211" s="1"/>
      <c r="J4211" s="9"/>
      <c r="K4211" s="1"/>
      <c r="L4211" s="1"/>
      <c r="M4211" s="1"/>
      <c r="N4211" s="9"/>
      <c r="O4211" s="11"/>
      <c r="P4211" s="1"/>
      <c r="Q4211" s="1"/>
      <c r="R4211" s="1"/>
      <c r="S4211" s="1"/>
      <c r="T4211" s="1"/>
      <c r="U4211" s="1"/>
      <c r="V4211" s="9"/>
      <c r="W4211" s="1"/>
      <c r="X4211" s="1"/>
      <c r="Y4211" s="1"/>
      <c r="Z4211" s="1"/>
      <c r="AA4211" s="1"/>
      <c r="AB4211" s="1"/>
      <c r="AC4211" s="65"/>
    </row>
    <row r="4212" spans="2:29" x14ac:dyDescent="0.25">
      <c r="B4212" s="1"/>
      <c r="C4212" s="1"/>
      <c r="D4212" s="1"/>
      <c r="E4212" s="1"/>
      <c r="F4212" s="1"/>
      <c r="G4212" s="1"/>
      <c r="H4212" s="1"/>
      <c r="I4212" s="1"/>
      <c r="J4212" s="9"/>
      <c r="K4212" s="1"/>
      <c r="L4212" s="1"/>
      <c r="M4212" s="1"/>
      <c r="N4212" s="9"/>
      <c r="O4212" s="11"/>
      <c r="P4212" s="1"/>
      <c r="Q4212" s="1"/>
      <c r="R4212" s="1"/>
      <c r="S4212" s="1"/>
      <c r="T4212" s="1"/>
      <c r="U4212" s="1"/>
      <c r="V4212" s="9"/>
      <c r="W4212" s="1"/>
      <c r="X4212" s="1"/>
      <c r="Y4212" s="1"/>
      <c r="Z4212" s="1"/>
      <c r="AA4212" s="1"/>
      <c r="AB4212" s="1"/>
      <c r="AC4212" s="65"/>
    </row>
    <row r="4213" spans="2:29" x14ac:dyDescent="0.25">
      <c r="B4213" s="1"/>
      <c r="C4213" s="1"/>
      <c r="D4213" s="1"/>
      <c r="E4213" s="1"/>
      <c r="F4213" s="1"/>
      <c r="G4213" s="1"/>
      <c r="H4213" s="1"/>
      <c r="I4213" s="1"/>
      <c r="J4213" s="9"/>
      <c r="K4213" s="1"/>
      <c r="L4213" s="1"/>
      <c r="M4213" s="1"/>
      <c r="N4213" s="9"/>
      <c r="O4213" s="11"/>
      <c r="P4213" s="1"/>
      <c r="Q4213" s="1"/>
      <c r="R4213" s="1"/>
      <c r="S4213" s="1"/>
      <c r="T4213" s="1"/>
      <c r="U4213" s="1"/>
      <c r="V4213" s="9"/>
      <c r="W4213" s="1"/>
      <c r="X4213" s="1"/>
      <c r="Y4213" s="1"/>
      <c r="Z4213" s="1"/>
      <c r="AA4213" s="1"/>
      <c r="AB4213" s="1"/>
      <c r="AC4213" s="65"/>
    </row>
    <row r="4214" spans="2:29" x14ac:dyDescent="0.25">
      <c r="B4214" s="1"/>
      <c r="C4214" s="1"/>
      <c r="D4214" s="1"/>
      <c r="E4214" s="1"/>
      <c r="F4214" s="1"/>
      <c r="G4214" s="1"/>
      <c r="H4214" s="1"/>
      <c r="I4214" s="1"/>
      <c r="J4214" s="9"/>
      <c r="K4214" s="1"/>
      <c r="L4214" s="1"/>
      <c r="M4214" s="1"/>
      <c r="N4214" s="9"/>
      <c r="O4214" s="11"/>
      <c r="P4214" s="1"/>
      <c r="Q4214" s="1"/>
      <c r="R4214" s="1"/>
      <c r="S4214" s="1"/>
      <c r="T4214" s="1"/>
      <c r="U4214" s="1"/>
      <c r="V4214" s="9"/>
      <c r="W4214" s="1"/>
      <c r="X4214" s="1"/>
      <c r="Y4214" s="1"/>
      <c r="Z4214" s="1"/>
      <c r="AA4214" s="1"/>
      <c r="AB4214" s="1"/>
      <c r="AC4214" s="65"/>
    </row>
    <row r="4215" spans="2:29" x14ac:dyDescent="0.25">
      <c r="B4215" s="1"/>
      <c r="C4215" s="1"/>
      <c r="D4215" s="1"/>
      <c r="E4215" s="1"/>
      <c r="F4215" s="1"/>
      <c r="G4215" s="1"/>
      <c r="H4215" s="1"/>
      <c r="I4215" s="1"/>
      <c r="J4215" s="9"/>
      <c r="K4215" s="1"/>
      <c r="L4215" s="1"/>
      <c r="M4215" s="1"/>
      <c r="N4215" s="9"/>
      <c r="O4215" s="11"/>
      <c r="P4215" s="1"/>
      <c r="Q4215" s="1"/>
      <c r="R4215" s="1"/>
      <c r="S4215" s="1"/>
      <c r="T4215" s="1"/>
      <c r="U4215" s="1"/>
      <c r="V4215" s="9"/>
      <c r="W4215" s="1"/>
      <c r="X4215" s="1"/>
      <c r="Y4215" s="1"/>
      <c r="Z4215" s="1"/>
      <c r="AA4215" s="1"/>
      <c r="AB4215" s="1"/>
      <c r="AC4215" s="65"/>
    </row>
    <row r="4216" spans="2:29" x14ac:dyDescent="0.25">
      <c r="B4216" s="1"/>
      <c r="C4216" s="1"/>
      <c r="D4216" s="1"/>
      <c r="E4216" s="1"/>
      <c r="F4216" s="1"/>
      <c r="G4216" s="1"/>
      <c r="H4216" s="1"/>
      <c r="I4216" s="1"/>
      <c r="J4216" s="9"/>
      <c r="K4216" s="1"/>
      <c r="L4216" s="1"/>
      <c r="M4216" s="1"/>
      <c r="N4216" s="9"/>
      <c r="O4216" s="11"/>
      <c r="P4216" s="1"/>
      <c r="Q4216" s="1"/>
      <c r="R4216" s="1"/>
      <c r="S4216" s="1"/>
      <c r="T4216" s="1"/>
      <c r="U4216" s="1"/>
      <c r="V4216" s="9"/>
      <c r="W4216" s="1"/>
      <c r="X4216" s="1"/>
      <c r="Y4216" s="1"/>
      <c r="Z4216" s="1"/>
      <c r="AA4216" s="1"/>
      <c r="AB4216" s="1"/>
      <c r="AC4216" s="65"/>
    </row>
    <row r="4217" spans="2:29" x14ac:dyDescent="0.25">
      <c r="B4217" s="1"/>
      <c r="C4217" s="1"/>
      <c r="D4217" s="1"/>
      <c r="E4217" s="1"/>
      <c r="F4217" s="1"/>
      <c r="G4217" s="1"/>
      <c r="H4217" s="1"/>
      <c r="I4217" s="1"/>
      <c r="J4217" s="9"/>
      <c r="K4217" s="1"/>
      <c r="L4217" s="1"/>
      <c r="M4217" s="1"/>
      <c r="N4217" s="9"/>
      <c r="O4217" s="11"/>
      <c r="P4217" s="1"/>
      <c r="Q4217" s="1"/>
      <c r="R4217" s="1"/>
      <c r="S4217" s="1"/>
      <c r="T4217" s="1"/>
      <c r="U4217" s="1"/>
      <c r="V4217" s="9"/>
      <c r="W4217" s="1"/>
      <c r="X4217" s="1"/>
      <c r="Y4217" s="1"/>
      <c r="Z4217" s="1"/>
      <c r="AA4217" s="1"/>
      <c r="AB4217" s="1"/>
      <c r="AC4217" s="65"/>
    </row>
    <row r="4218" spans="2:29" x14ac:dyDescent="0.25">
      <c r="B4218" s="1"/>
      <c r="C4218" s="1"/>
      <c r="D4218" s="1"/>
      <c r="E4218" s="1"/>
      <c r="F4218" s="1"/>
      <c r="G4218" s="1"/>
      <c r="H4218" s="1"/>
      <c r="I4218" s="1"/>
      <c r="J4218" s="9"/>
      <c r="K4218" s="1"/>
      <c r="L4218" s="1"/>
      <c r="M4218" s="1"/>
      <c r="N4218" s="9"/>
      <c r="O4218" s="11"/>
      <c r="P4218" s="1"/>
      <c r="Q4218" s="1"/>
      <c r="R4218" s="1"/>
      <c r="S4218" s="1"/>
      <c r="T4218" s="1"/>
      <c r="U4218" s="1"/>
      <c r="V4218" s="9"/>
      <c r="W4218" s="1"/>
      <c r="X4218" s="1"/>
      <c r="Y4218" s="1"/>
      <c r="Z4218" s="1"/>
      <c r="AA4218" s="1"/>
      <c r="AB4218" s="1"/>
      <c r="AC4218" s="65"/>
    </row>
    <row r="4219" spans="2:29" x14ac:dyDescent="0.25">
      <c r="B4219" s="1"/>
      <c r="C4219" s="1"/>
      <c r="D4219" s="1"/>
      <c r="E4219" s="1"/>
      <c r="F4219" s="1"/>
      <c r="G4219" s="1"/>
      <c r="H4219" s="1"/>
      <c r="I4219" s="1"/>
      <c r="J4219" s="9"/>
      <c r="K4219" s="1"/>
      <c r="L4219" s="1"/>
      <c r="M4219" s="1"/>
      <c r="N4219" s="9"/>
      <c r="O4219" s="11"/>
      <c r="P4219" s="1"/>
      <c r="Q4219" s="1"/>
      <c r="R4219" s="1"/>
      <c r="S4219" s="1"/>
      <c r="T4219" s="1"/>
      <c r="U4219" s="1"/>
      <c r="V4219" s="9"/>
      <c r="W4219" s="1"/>
      <c r="X4219" s="1"/>
      <c r="Y4219" s="1"/>
      <c r="Z4219" s="1"/>
      <c r="AA4219" s="1"/>
      <c r="AB4219" s="1"/>
      <c r="AC4219" s="65"/>
    </row>
    <row r="4220" spans="2:29" x14ac:dyDescent="0.25">
      <c r="B4220" s="1"/>
      <c r="C4220" s="1"/>
      <c r="D4220" s="1"/>
      <c r="E4220" s="1"/>
      <c r="F4220" s="1"/>
      <c r="G4220" s="1"/>
      <c r="H4220" s="1"/>
      <c r="I4220" s="1"/>
      <c r="J4220" s="9"/>
      <c r="K4220" s="1"/>
      <c r="L4220" s="1"/>
      <c r="M4220" s="1"/>
      <c r="N4220" s="9"/>
      <c r="O4220" s="11"/>
      <c r="P4220" s="1"/>
      <c r="Q4220" s="1"/>
      <c r="R4220" s="1"/>
      <c r="S4220" s="1"/>
      <c r="T4220" s="1"/>
      <c r="U4220" s="1"/>
      <c r="V4220" s="9"/>
      <c r="W4220" s="1"/>
      <c r="X4220" s="1"/>
      <c r="Y4220" s="1"/>
      <c r="Z4220" s="1"/>
      <c r="AA4220" s="1"/>
      <c r="AB4220" s="1"/>
      <c r="AC4220" s="65"/>
    </row>
    <row r="4221" spans="2:29" x14ac:dyDescent="0.25">
      <c r="B4221" s="1"/>
      <c r="C4221" s="1"/>
      <c r="D4221" s="1"/>
      <c r="E4221" s="1"/>
      <c r="F4221" s="1"/>
      <c r="G4221" s="1"/>
      <c r="H4221" s="1"/>
      <c r="I4221" s="1"/>
      <c r="J4221" s="9"/>
      <c r="K4221" s="1"/>
      <c r="L4221" s="1"/>
      <c r="M4221" s="1"/>
      <c r="N4221" s="9"/>
      <c r="O4221" s="11"/>
      <c r="P4221" s="1"/>
      <c r="Q4221" s="1"/>
      <c r="R4221" s="1"/>
      <c r="S4221" s="1"/>
      <c r="T4221" s="1"/>
      <c r="U4221" s="1"/>
      <c r="V4221" s="9"/>
      <c r="W4221" s="1"/>
      <c r="X4221" s="1"/>
      <c r="Y4221" s="1"/>
      <c r="Z4221" s="1"/>
      <c r="AA4221" s="1"/>
      <c r="AB4221" s="1"/>
      <c r="AC4221" s="65"/>
    </row>
    <row r="4222" spans="2:29" x14ac:dyDescent="0.25">
      <c r="B4222" s="1"/>
      <c r="C4222" s="1"/>
      <c r="D4222" s="1"/>
      <c r="E4222" s="1"/>
      <c r="F4222" s="1"/>
      <c r="G4222" s="1"/>
      <c r="H4222" s="1"/>
      <c r="I4222" s="1"/>
      <c r="J4222" s="9"/>
      <c r="K4222" s="1"/>
      <c r="L4222" s="1"/>
      <c r="M4222" s="1"/>
      <c r="N4222" s="9"/>
      <c r="O4222" s="11"/>
      <c r="P4222" s="1"/>
      <c r="Q4222" s="1"/>
      <c r="R4222" s="1"/>
      <c r="S4222" s="1"/>
      <c r="T4222" s="1"/>
      <c r="U4222" s="1"/>
      <c r="V4222" s="9"/>
      <c r="W4222" s="1"/>
      <c r="X4222" s="1"/>
      <c r="Y4222" s="1"/>
      <c r="Z4222" s="1"/>
      <c r="AA4222" s="1"/>
      <c r="AB4222" s="1"/>
      <c r="AC4222" s="65"/>
    </row>
    <row r="4223" spans="2:29" x14ac:dyDescent="0.25">
      <c r="B4223" s="1"/>
      <c r="C4223" s="1"/>
      <c r="D4223" s="1"/>
      <c r="E4223" s="1"/>
      <c r="F4223" s="1"/>
      <c r="G4223" s="1"/>
      <c r="H4223" s="1"/>
      <c r="I4223" s="1"/>
      <c r="J4223" s="9"/>
      <c r="K4223" s="1"/>
      <c r="L4223" s="1"/>
      <c r="M4223" s="1"/>
      <c r="N4223" s="9"/>
      <c r="O4223" s="11"/>
      <c r="P4223" s="1"/>
      <c r="Q4223" s="1"/>
      <c r="R4223" s="1"/>
      <c r="S4223" s="1"/>
      <c r="T4223" s="1"/>
      <c r="U4223" s="1"/>
      <c r="V4223" s="9"/>
      <c r="W4223" s="1"/>
      <c r="X4223" s="1"/>
      <c r="Y4223" s="1"/>
      <c r="Z4223" s="1"/>
      <c r="AA4223" s="1"/>
      <c r="AB4223" s="1"/>
      <c r="AC4223" s="65"/>
    </row>
    <row r="4224" spans="2:29" x14ac:dyDescent="0.25">
      <c r="B4224" s="1"/>
      <c r="C4224" s="1"/>
      <c r="D4224" s="1"/>
      <c r="E4224" s="1"/>
      <c r="F4224" s="1"/>
      <c r="G4224" s="1"/>
      <c r="H4224" s="1"/>
      <c r="I4224" s="1"/>
      <c r="J4224" s="9"/>
      <c r="K4224" s="1"/>
      <c r="L4224" s="1"/>
      <c r="M4224" s="1"/>
      <c r="N4224" s="9"/>
      <c r="O4224" s="11"/>
      <c r="P4224" s="1"/>
      <c r="Q4224" s="1"/>
      <c r="R4224" s="1"/>
      <c r="S4224" s="1"/>
      <c r="T4224" s="1"/>
      <c r="U4224" s="1"/>
      <c r="V4224" s="9"/>
      <c r="W4224" s="1"/>
      <c r="X4224" s="1"/>
      <c r="Y4224" s="1"/>
      <c r="Z4224" s="1"/>
      <c r="AA4224" s="1"/>
      <c r="AB4224" s="1"/>
      <c r="AC4224" s="65"/>
    </row>
    <row r="4225" spans="2:29" x14ac:dyDescent="0.25">
      <c r="B4225" s="1"/>
      <c r="C4225" s="1"/>
      <c r="D4225" s="1"/>
      <c r="E4225" s="1"/>
      <c r="F4225" s="1"/>
      <c r="G4225" s="1"/>
      <c r="H4225" s="1"/>
      <c r="I4225" s="1"/>
      <c r="J4225" s="9"/>
      <c r="K4225" s="1"/>
      <c r="L4225" s="1"/>
      <c r="M4225" s="1"/>
      <c r="N4225" s="9"/>
      <c r="O4225" s="11"/>
      <c r="P4225" s="1"/>
      <c r="Q4225" s="1"/>
      <c r="R4225" s="1"/>
      <c r="S4225" s="1"/>
      <c r="T4225" s="1"/>
      <c r="U4225" s="1"/>
      <c r="V4225" s="9"/>
      <c r="W4225" s="1"/>
      <c r="X4225" s="1"/>
      <c r="Y4225" s="1"/>
      <c r="Z4225" s="1"/>
      <c r="AA4225" s="1"/>
      <c r="AB4225" s="1"/>
      <c r="AC4225" s="65"/>
    </row>
    <row r="4226" spans="2:29" x14ac:dyDescent="0.25">
      <c r="B4226" s="1"/>
      <c r="C4226" s="1"/>
      <c r="D4226" s="1"/>
      <c r="E4226" s="1"/>
      <c r="F4226" s="1"/>
      <c r="G4226" s="1"/>
      <c r="H4226" s="1"/>
      <c r="I4226" s="1"/>
      <c r="J4226" s="9"/>
      <c r="K4226" s="1"/>
      <c r="L4226" s="1"/>
      <c r="M4226" s="1"/>
      <c r="N4226" s="9"/>
      <c r="O4226" s="11"/>
      <c r="P4226" s="1"/>
      <c r="Q4226" s="1"/>
      <c r="R4226" s="1"/>
      <c r="S4226" s="1"/>
      <c r="T4226" s="1"/>
      <c r="U4226" s="1"/>
      <c r="V4226" s="9"/>
      <c r="W4226" s="1"/>
      <c r="X4226" s="1"/>
      <c r="Y4226" s="1"/>
      <c r="Z4226" s="1"/>
      <c r="AA4226" s="1"/>
      <c r="AB4226" s="1"/>
      <c r="AC4226" s="65"/>
    </row>
    <row r="4227" spans="2:29" x14ac:dyDescent="0.25">
      <c r="B4227" s="1"/>
      <c r="C4227" s="1"/>
      <c r="D4227" s="1"/>
      <c r="E4227" s="1"/>
      <c r="F4227" s="1"/>
      <c r="G4227" s="1"/>
      <c r="H4227" s="1"/>
      <c r="I4227" s="1"/>
      <c r="J4227" s="9"/>
      <c r="K4227" s="1"/>
      <c r="L4227" s="1"/>
      <c r="M4227" s="1"/>
      <c r="N4227" s="9"/>
      <c r="O4227" s="11"/>
      <c r="P4227" s="1"/>
      <c r="Q4227" s="1"/>
      <c r="R4227" s="1"/>
      <c r="S4227" s="1"/>
      <c r="T4227" s="1"/>
      <c r="U4227" s="1"/>
      <c r="V4227" s="9"/>
      <c r="W4227" s="1"/>
      <c r="X4227" s="1"/>
      <c r="Y4227" s="1"/>
      <c r="Z4227" s="1"/>
      <c r="AA4227" s="1"/>
      <c r="AB4227" s="1"/>
      <c r="AC4227" s="65"/>
    </row>
    <row r="4228" spans="2:29" x14ac:dyDescent="0.25">
      <c r="B4228" s="1"/>
      <c r="C4228" s="1"/>
      <c r="D4228" s="1"/>
      <c r="E4228" s="1"/>
      <c r="F4228" s="1"/>
      <c r="G4228" s="1"/>
      <c r="H4228" s="1"/>
      <c r="I4228" s="1"/>
      <c r="J4228" s="9"/>
      <c r="K4228" s="1"/>
      <c r="L4228" s="1"/>
      <c r="M4228" s="1"/>
      <c r="N4228" s="9"/>
      <c r="O4228" s="11"/>
      <c r="P4228" s="1"/>
      <c r="Q4228" s="1"/>
      <c r="R4228" s="1"/>
      <c r="S4228" s="1"/>
      <c r="T4228" s="1"/>
      <c r="U4228" s="1"/>
      <c r="V4228" s="9"/>
      <c r="W4228" s="1"/>
      <c r="X4228" s="1"/>
      <c r="Y4228" s="1"/>
      <c r="Z4228" s="1"/>
      <c r="AA4228" s="1"/>
      <c r="AB4228" s="1"/>
      <c r="AC4228" s="65"/>
    </row>
    <row r="4229" spans="2:29" x14ac:dyDescent="0.25">
      <c r="B4229" s="1"/>
      <c r="C4229" s="1"/>
      <c r="D4229" s="1"/>
      <c r="E4229" s="1"/>
      <c r="F4229" s="1"/>
      <c r="G4229" s="1"/>
      <c r="H4229" s="1"/>
      <c r="I4229" s="1"/>
      <c r="J4229" s="9"/>
      <c r="K4229" s="1"/>
      <c r="L4229" s="1"/>
      <c r="M4229" s="1"/>
      <c r="N4229" s="9"/>
      <c r="O4229" s="11"/>
      <c r="P4229" s="1"/>
      <c r="Q4229" s="1"/>
      <c r="R4229" s="1"/>
      <c r="S4229" s="1"/>
      <c r="T4229" s="1"/>
      <c r="U4229" s="1"/>
      <c r="V4229" s="9"/>
      <c r="W4229" s="1"/>
      <c r="X4229" s="1"/>
      <c r="Y4229" s="1"/>
      <c r="Z4229" s="1"/>
      <c r="AA4229" s="1"/>
      <c r="AB4229" s="1"/>
      <c r="AC4229" s="65"/>
    </row>
    <row r="4230" spans="2:29" x14ac:dyDescent="0.25">
      <c r="B4230" s="1"/>
      <c r="C4230" s="1"/>
      <c r="D4230" s="1"/>
      <c r="E4230" s="1"/>
      <c r="F4230" s="1"/>
      <c r="G4230" s="1"/>
      <c r="H4230" s="1"/>
      <c r="I4230" s="1"/>
      <c r="J4230" s="9"/>
      <c r="K4230" s="1"/>
      <c r="L4230" s="1"/>
      <c r="M4230" s="1"/>
      <c r="N4230" s="9"/>
      <c r="O4230" s="11"/>
      <c r="P4230" s="1"/>
      <c r="Q4230" s="1"/>
      <c r="R4230" s="1"/>
      <c r="S4230" s="1"/>
      <c r="T4230" s="1"/>
      <c r="U4230" s="1"/>
      <c r="V4230" s="9"/>
      <c r="W4230" s="1"/>
      <c r="X4230" s="1"/>
      <c r="Y4230" s="1"/>
      <c r="Z4230" s="1"/>
      <c r="AA4230" s="1"/>
      <c r="AB4230" s="1"/>
      <c r="AC4230" s="65"/>
    </row>
    <row r="4231" spans="2:29" x14ac:dyDescent="0.25">
      <c r="B4231" s="1"/>
      <c r="C4231" s="1"/>
      <c r="D4231" s="1"/>
      <c r="E4231" s="1"/>
      <c r="F4231" s="1"/>
      <c r="G4231" s="1"/>
      <c r="H4231" s="1"/>
      <c r="I4231" s="1"/>
      <c r="J4231" s="9"/>
      <c r="K4231" s="1"/>
      <c r="L4231" s="1"/>
      <c r="M4231" s="1"/>
      <c r="N4231" s="9"/>
      <c r="O4231" s="11"/>
      <c r="P4231" s="1"/>
      <c r="Q4231" s="1"/>
      <c r="R4231" s="1"/>
      <c r="S4231" s="1"/>
      <c r="T4231" s="1"/>
      <c r="U4231" s="1"/>
      <c r="V4231" s="9"/>
      <c r="W4231" s="1"/>
      <c r="X4231" s="1"/>
      <c r="Y4231" s="1"/>
      <c r="Z4231" s="1"/>
      <c r="AA4231" s="1"/>
      <c r="AB4231" s="1"/>
      <c r="AC4231" s="65"/>
    </row>
    <row r="4232" spans="2:29" x14ac:dyDescent="0.25">
      <c r="B4232" s="1"/>
      <c r="C4232" s="1"/>
      <c r="D4232" s="1"/>
      <c r="E4232" s="1"/>
      <c r="F4232" s="1"/>
      <c r="G4232" s="1"/>
      <c r="H4232" s="1"/>
      <c r="I4232" s="1"/>
      <c r="J4232" s="9"/>
      <c r="K4232" s="1"/>
      <c r="L4232" s="1"/>
      <c r="M4232" s="1"/>
      <c r="N4232" s="9"/>
      <c r="O4232" s="11"/>
      <c r="P4232" s="1"/>
      <c r="Q4232" s="1"/>
      <c r="R4232" s="1"/>
      <c r="S4232" s="1"/>
      <c r="T4232" s="1"/>
      <c r="U4232" s="1"/>
      <c r="V4232" s="9"/>
      <c r="W4232" s="1"/>
      <c r="X4232" s="1"/>
      <c r="Y4232" s="1"/>
      <c r="Z4232" s="1"/>
      <c r="AA4232" s="1"/>
      <c r="AB4232" s="1"/>
      <c r="AC4232" s="65"/>
    </row>
    <row r="4233" spans="2:29" x14ac:dyDescent="0.25">
      <c r="B4233" s="1"/>
      <c r="C4233" s="1"/>
      <c r="D4233" s="1"/>
      <c r="E4233" s="1"/>
      <c r="F4233" s="1"/>
      <c r="G4233" s="1"/>
      <c r="H4233" s="1"/>
      <c r="I4233" s="1"/>
      <c r="J4233" s="9"/>
      <c r="K4233" s="1"/>
      <c r="L4233" s="1"/>
      <c r="M4233" s="1"/>
      <c r="N4233" s="9"/>
      <c r="O4233" s="11"/>
      <c r="P4233" s="1"/>
      <c r="Q4233" s="1"/>
      <c r="R4233" s="1"/>
      <c r="S4233" s="1"/>
      <c r="T4233" s="1"/>
      <c r="U4233" s="1"/>
      <c r="V4233" s="9"/>
      <c r="W4233" s="1"/>
      <c r="X4233" s="1"/>
      <c r="Y4233" s="1"/>
      <c r="Z4233" s="1"/>
      <c r="AA4233" s="1"/>
      <c r="AB4233" s="1"/>
      <c r="AC4233" s="65"/>
    </row>
    <row r="4234" spans="2:29" x14ac:dyDescent="0.25">
      <c r="B4234" s="1"/>
      <c r="C4234" s="1"/>
      <c r="D4234" s="1"/>
      <c r="E4234" s="1"/>
      <c r="F4234" s="1"/>
      <c r="G4234" s="1"/>
      <c r="H4234" s="1"/>
      <c r="I4234" s="1"/>
      <c r="J4234" s="9"/>
      <c r="K4234" s="1"/>
      <c r="L4234" s="1"/>
      <c r="M4234" s="1"/>
      <c r="N4234" s="9"/>
      <c r="O4234" s="11"/>
      <c r="P4234" s="1"/>
      <c r="Q4234" s="1"/>
      <c r="R4234" s="1"/>
      <c r="S4234" s="1"/>
      <c r="T4234" s="1"/>
      <c r="U4234" s="1"/>
      <c r="V4234" s="9"/>
      <c r="W4234" s="1"/>
      <c r="X4234" s="1"/>
      <c r="Y4234" s="1"/>
      <c r="Z4234" s="1"/>
      <c r="AA4234" s="1"/>
      <c r="AB4234" s="1"/>
      <c r="AC4234" s="65"/>
    </row>
    <row r="4235" spans="2:29" x14ac:dyDescent="0.25">
      <c r="B4235" s="1"/>
      <c r="C4235" s="1"/>
      <c r="D4235" s="1"/>
      <c r="E4235" s="1"/>
      <c r="F4235" s="1"/>
      <c r="G4235" s="1"/>
      <c r="H4235" s="1"/>
      <c r="I4235" s="1"/>
      <c r="J4235" s="9"/>
      <c r="K4235" s="1"/>
      <c r="L4235" s="1"/>
      <c r="M4235" s="1"/>
      <c r="N4235" s="9"/>
      <c r="O4235" s="11"/>
      <c r="P4235" s="1"/>
      <c r="Q4235" s="1"/>
      <c r="R4235" s="1"/>
      <c r="S4235" s="1"/>
      <c r="T4235" s="1"/>
      <c r="U4235" s="1"/>
      <c r="V4235" s="9"/>
      <c r="W4235" s="1"/>
      <c r="X4235" s="1"/>
      <c r="Y4235" s="1"/>
      <c r="Z4235" s="1"/>
      <c r="AA4235" s="1"/>
      <c r="AB4235" s="1"/>
      <c r="AC4235" s="65"/>
    </row>
    <row r="4236" spans="2:29" x14ac:dyDescent="0.25">
      <c r="B4236" s="1"/>
      <c r="C4236" s="1"/>
      <c r="D4236" s="1"/>
      <c r="E4236" s="1"/>
      <c r="F4236" s="1"/>
      <c r="G4236" s="1"/>
      <c r="H4236" s="1"/>
      <c r="I4236" s="1"/>
      <c r="J4236" s="9"/>
      <c r="K4236" s="1"/>
      <c r="L4236" s="1"/>
      <c r="M4236" s="1"/>
      <c r="N4236" s="9"/>
      <c r="O4236" s="11"/>
      <c r="P4236" s="1"/>
      <c r="Q4236" s="1"/>
      <c r="R4236" s="1"/>
      <c r="S4236" s="1"/>
      <c r="T4236" s="1"/>
      <c r="U4236" s="1"/>
      <c r="V4236" s="9"/>
      <c r="W4236" s="1"/>
      <c r="X4236" s="1"/>
      <c r="Y4236" s="1"/>
      <c r="Z4236" s="1"/>
      <c r="AA4236" s="1"/>
      <c r="AB4236" s="1"/>
      <c r="AC4236" s="65"/>
    </row>
    <row r="4237" spans="2:29" x14ac:dyDescent="0.25">
      <c r="B4237" s="1"/>
      <c r="C4237" s="1"/>
      <c r="D4237" s="1"/>
      <c r="E4237" s="1"/>
      <c r="F4237" s="1"/>
      <c r="G4237" s="1"/>
      <c r="H4237" s="1"/>
      <c r="I4237" s="1"/>
      <c r="J4237" s="9"/>
      <c r="K4237" s="1"/>
      <c r="L4237" s="1"/>
      <c r="M4237" s="1"/>
      <c r="N4237" s="9"/>
      <c r="O4237" s="11"/>
      <c r="P4237" s="1"/>
      <c r="Q4237" s="1"/>
      <c r="R4237" s="1"/>
      <c r="S4237" s="1"/>
      <c r="T4237" s="1"/>
      <c r="U4237" s="1"/>
      <c r="V4237" s="9"/>
      <c r="W4237" s="1"/>
      <c r="X4237" s="1"/>
      <c r="Y4237" s="1"/>
      <c r="Z4237" s="1"/>
      <c r="AA4237" s="1"/>
      <c r="AB4237" s="1"/>
      <c r="AC4237" s="65"/>
    </row>
    <row r="4238" spans="2:29" x14ac:dyDescent="0.25">
      <c r="B4238" s="1"/>
      <c r="C4238" s="1"/>
      <c r="D4238" s="1"/>
      <c r="E4238" s="1"/>
      <c r="F4238" s="1"/>
      <c r="G4238" s="1"/>
      <c r="H4238" s="1"/>
      <c r="I4238" s="1"/>
      <c r="J4238" s="9"/>
      <c r="K4238" s="1"/>
      <c r="L4238" s="1"/>
      <c r="M4238" s="1"/>
      <c r="N4238" s="9"/>
      <c r="O4238" s="11"/>
      <c r="P4238" s="1"/>
      <c r="Q4238" s="1"/>
      <c r="R4238" s="1"/>
      <c r="S4238" s="1"/>
      <c r="T4238" s="1"/>
      <c r="U4238" s="1"/>
      <c r="V4238" s="9"/>
      <c r="W4238" s="1"/>
      <c r="X4238" s="1"/>
      <c r="Y4238" s="1"/>
      <c r="Z4238" s="1"/>
      <c r="AA4238" s="1"/>
      <c r="AB4238" s="1"/>
      <c r="AC4238" s="65"/>
    </row>
    <row r="4239" spans="2:29" x14ac:dyDescent="0.25">
      <c r="B4239" s="1"/>
      <c r="C4239" s="1"/>
      <c r="D4239" s="1"/>
      <c r="E4239" s="1"/>
      <c r="F4239" s="1"/>
      <c r="G4239" s="1"/>
      <c r="H4239" s="1"/>
      <c r="I4239" s="1"/>
      <c r="J4239" s="9"/>
      <c r="K4239" s="1"/>
      <c r="L4239" s="1"/>
      <c r="M4239" s="1"/>
      <c r="N4239" s="9"/>
      <c r="O4239" s="11"/>
      <c r="P4239" s="1"/>
      <c r="Q4239" s="1"/>
      <c r="R4239" s="1"/>
      <c r="S4239" s="1"/>
      <c r="T4239" s="1"/>
      <c r="U4239" s="1"/>
      <c r="V4239" s="9"/>
      <c r="W4239" s="1"/>
      <c r="X4239" s="1"/>
      <c r="Y4239" s="1"/>
      <c r="Z4239" s="1"/>
      <c r="AA4239" s="1"/>
      <c r="AB4239" s="1"/>
      <c r="AC4239" s="65"/>
    </row>
    <row r="4240" spans="2:29" x14ac:dyDescent="0.25">
      <c r="B4240" s="1"/>
      <c r="C4240" s="1"/>
      <c r="D4240" s="1"/>
      <c r="E4240" s="1"/>
      <c r="F4240" s="1"/>
      <c r="G4240" s="1"/>
      <c r="H4240" s="1"/>
      <c r="I4240" s="1"/>
      <c r="J4240" s="9"/>
      <c r="K4240" s="1"/>
      <c r="L4240" s="1"/>
      <c r="M4240" s="1"/>
      <c r="N4240" s="9"/>
      <c r="O4240" s="11"/>
      <c r="P4240" s="1"/>
      <c r="Q4240" s="1"/>
      <c r="R4240" s="1"/>
      <c r="S4240" s="1"/>
      <c r="T4240" s="1"/>
      <c r="U4240" s="1"/>
      <c r="V4240" s="9"/>
      <c r="W4240" s="1"/>
      <c r="X4240" s="1"/>
      <c r="Y4240" s="1"/>
      <c r="Z4240" s="1"/>
      <c r="AA4240" s="1"/>
      <c r="AB4240" s="1"/>
      <c r="AC4240" s="65"/>
    </row>
    <row r="4241" spans="2:29" x14ac:dyDescent="0.25">
      <c r="B4241" s="1"/>
      <c r="C4241" s="1"/>
      <c r="D4241" s="1"/>
      <c r="E4241" s="1"/>
      <c r="F4241" s="1"/>
      <c r="G4241" s="1"/>
      <c r="H4241" s="1"/>
      <c r="I4241" s="1"/>
      <c r="J4241" s="9"/>
      <c r="K4241" s="1"/>
      <c r="L4241" s="1"/>
      <c r="M4241" s="1"/>
      <c r="N4241" s="9"/>
      <c r="O4241" s="11"/>
      <c r="P4241" s="1"/>
      <c r="Q4241" s="1"/>
      <c r="R4241" s="1"/>
      <c r="S4241" s="1"/>
      <c r="T4241" s="1"/>
      <c r="U4241" s="1"/>
      <c r="V4241" s="9"/>
      <c r="W4241" s="1"/>
      <c r="X4241" s="1"/>
      <c r="Y4241" s="1"/>
      <c r="Z4241" s="1"/>
      <c r="AA4241" s="1"/>
      <c r="AB4241" s="1"/>
      <c r="AC4241" s="65"/>
    </row>
    <row r="4242" spans="2:29" x14ac:dyDescent="0.25">
      <c r="B4242" s="1"/>
      <c r="C4242" s="1"/>
      <c r="D4242" s="1"/>
      <c r="E4242" s="1"/>
      <c r="F4242" s="1"/>
      <c r="G4242" s="1"/>
      <c r="H4242" s="1"/>
      <c r="I4242" s="1"/>
      <c r="J4242" s="9"/>
      <c r="K4242" s="1"/>
      <c r="L4242" s="1"/>
      <c r="M4242" s="1"/>
      <c r="N4242" s="9"/>
      <c r="O4242" s="11"/>
      <c r="P4242" s="1"/>
      <c r="Q4242" s="1"/>
      <c r="R4242" s="1"/>
      <c r="S4242" s="1"/>
      <c r="T4242" s="1"/>
      <c r="U4242" s="1"/>
      <c r="V4242" s="9"/>
      <c r="W4242" s="1"/>
      <c r="X4242" s="1"/>
      <c r="Y4242" s="1"/>
      <c r="Z4242" s="1"/>
      <c r="AA4242" s="1"/>
      <c r="AB4242" s="1"/>
      <c r="AC4242" s="65"/>
    </row>
    <row r="4243" spans="2:29" x14ac:dyDescent="0.25">
      <c r="B4243" s="1"/>
      <c r="C4243" s="1"/>
      <c r="D4243" s="1"/>
      <c r="E4243" s="1"/>
      <c r="F4243" s="1"/>
      <c r="G4243" s="1"/>
      <c r="H4243" s="1"/>
      <c r="I4243" s="1"/>
      <c r="J4243" s="9"/>
      <c r="K4243" s="1"/>
      <c r="L4243" s="1"/>
      <c r="M4243" s="1"/>
      <c r="N4243" s="9"/>
      <c r="O4243" s="11"/>
      <c r="P4243" s="1"/>
      <c r="Q4243" s="1"/>
      <c r="R4243" s="1"/>
      <c r="S4243" s="1"/>
      <c r="T4243" s="1"/>
      <c r="U4243" s="1"/>
      <c r="V4243" s="9"/>
      <c r="W4243" s="1"/>
      <c r="X4243" s="1"/>
      <c r="Y4243" s="1"/>
      <c r="Z4243" s="1"/>
      <c r="AA4243" s="1"/>
      <c r="AB4243" s="1"/>
      <c r="AC4243" s="65"/>
    </row>
    <row r="4244" spans="2:29" x14ac:dyDescent="0.25">
      <c r="B4244" s="1"/>
      <c r="C4244" s="1"/>
      <c r="D4244" s="1"/>
      <c r="E4244" s="1"/>
      <c r="F4244" s="1"/>
      <c r="G4244" s="1"/>
      <c r="H4244" s="1"/>
      <c r="I4244" s="1"/>
      <c r="J4244" s="9"/>
      <c r="K4244" s="1"/>
      <c r="L4244" s="1"/>
      <c r="M4244" s="1"/>
      <c r="N4244" s="9"/>
      <c r="O4244" s="11"/>
      <c r="P4244" s="1"/>
      <c r="Q4244" s="1"/>
      <c r="R4244" s="1"/>
      <c r="S4244" s="1"/>
      <c r="T4244" s="1"/>
      <c r="U4244" s="1"/>
      <c r="V4244" s="9"/>
      <c r="W4244" s="1"/>
      <c r="X4244" s="1"/>
      <c r="Y4244" s="1"/>
      <c r="Z4244" s="1"/>
      <c r="AA4244" s="1"/>
      <c r="AB4244" s="1"/>
      <c r="AC4244" s="65"/>
    </row>
    <row r="4245" spans="2:29" x14ac:dyDescent="0.25">
      <c r="B4245" s="1"/>
      <c r="C4245" s="1"/>
      <c r="D4245" s="1"/>
      <c r="E4245" s="1"/>
      <c r="F4245" s="1"/>
      <c r="G4245" s="1"/>
      <c r="H4245" s="1"/>
      <c r="I4245" s="1"/>
      <c r="J4245" s="9"/>
      <c r="K4245" s="1"/>
      <c r="L4245" s="1"/>
      <c r="M4245" s="1"/>
      <c r="N4245" s="9"/>
      <c r="O4245" s="11"/>
      <c r="P4245" s="1"/>
      <c r="Q4245" s="1"/>
      <c r="R4245" s="1"/>
      <c r="S4245" s="1"/>
      <c r="T4245" s="1"/>
      <c r="U4245" s="1"/>
      <c r="V4245" s="9"/>
      <c r="W4245" s="1"/>
      <c r="X4245" s="1"/>
      <c r="Y4245" s="1"/>
      <c r="Z4245" s="1"/>
      <c r="AA4245" s="1"/>
      <c r="AB4245" s="1"/>
      <c r="AC4245" s="65"/>
    </row>
    <row r="4246" spans="2:29" x14ac:dyDescent="0.25">
      <c r="B4246" s="1"/>
      <c r="C4246" s="1"/>
      <c r="D4246" s="1"/>
      <c r="E4246" s="1"/>
      <c r="F4246" s="1"/>
      <c r="G4246" s="1"/>
      <c r="H4246" s="1"/>
      <c r="I4246" s="1"/>
      <c r="J4246" s="9"/>
      <c r="K4246" s="1"/>
      <c r="L4246" s="1"/>
      <c r="M4246" s="1"/>
      <c r="N4246" s="9"/>
      <c r="O4246" s="11"/>
      <c r="P4246" s="1"/>
      <c r="Q4246" s="1"/>
      <c r="R4246" s="1"/>
      <c r="S4246" s="1"/>
      <c r="T4246" s="1"/>
      <c r="U4246" s="1"/>
      <c r="V4246" s="9"/>
      <c r="W4246" s="1"/>
      <c r="X4246" s="1"/>
      <c r="Y4246" s="1"/>
      <c r="Z4246" s="1"/>
      <c r="AA4246" s="1"/>
      <c r="AB4246" s="1"/>
      <c r="AC4246" s="65"/>
    </row>
    <row r="4247" spans="2:29" x14ac:dyDescent="0.25">
      <c r="B4247" s="1"/>
      <c r="C4247" s="1"/>
      <c r="D4247" s="1"/>
      <c r="E4247" s="1"/>
      <c r="F4247" s="1"/>
      <c r="G4247" s="1"/>
      <c r="H4247" s="1"/>
      <c r="I4247" s="1"/>
      <c r="J4247" s="9"/>
      <c r="K4247" s="1"/>
      <c r="L4247" s="1"/>
      <c r="M4247" s="1"/>
      <c r="N4247" s="9"/>
      <c r="O4247" s="11"/>
      <c r="P4247" s="1"/>
      <c r="Q4247" s="1"/>
      <c r="R4247" s="1"/>
      <c r="S4247" s="1"/>
      <c r="T4247" s="1"/>
      <c r="U4247" s="1"/>
      <c r="V4247" s="9"/>
      <c r="W4247" s="1"/>
      <c r="X4247" s="1"/>
      <c r="Y4247" s="1"/>
      <c r="Z4247" s="1"/>
      <c r="AA4247" s="1"/>
      <c r="AB4247" s="1"/>
      <c r="AC4247" s="65"/>
    </row>
    <row r="4248" spans="2:29" x14ac:dyDescent="0.25">
      <c r="B4248" s="1"/>
      <c r="C4248" s="1"/>
      <c r="D4248" s="1"/>
      <c r="E4248" s="1"/>
      <c r="F4248" s="1"/>
      <c r="G4248" s="1"/>
      <c r="H4248" s="1"/>
      <c r="I4248" s="1"/>
      <c r="J4248" s="9"/>
      <c r="K4248" s="1"/>
      <c r="L4248" s="1"/>
      <c r="M4248" s="1"/>
      <c r="N4248" s="9"/>
      <c r="O4248" s="11"/>
      <c r="P4248" s="1"/>
      <c r="Q4248" s="1"/>
      <c r="R4248" s="1"/>
      <c r="S4248" s="1"/>
      <c r="T4248" s="1"/>
      <c r="U4248" s="1"/>
      <c r="V4248" s="9"/>
      <c r="W4248" s="1"/>
      <c r="X4248" s="1"/>
      <c r="Y4248" s="1"/>
      <c r="Z4248" s="1"/>
      <c r="AA4248" s="1"/>
      <c r="AB4248" s="1"/>
      <c r="AC4248" s="65"/>
    </row>
    <row r="4249" spans="2:29" x14ac:dyDescent="0.25">
      <c r="B4249" s="1"/>
      <c r="C4249" s="1"/>
      <c r="D4249" s="1"/>
      <c r="E4249" s="1"/>
      <c r="F4249" s="1"/>
      <c r="G4249" s="1"/>
      <c r="H4249" s="1"/>
      <c r="I4249" s="1"/>
      <c r="J4249" s="9"/>
      <c r="K4249" s="1"/>
      <c r="L4249" s="1"/>
      <c r="M4249" s="1"/>
      <c r="N4249" s="9"/>
      <c r="O4249" s="11"/>
      <c r="P4249" s="1"/>
      <c r="Q4249" s="1"/>
      <c r="R4249" s="1"/>
      <c r="S4249" s="1"/>
      <c r="T4249" s="1"/>
      <c r="U4249" s="1"/>
      <c r="V4249" s="9"/>
      <c r="W4249" s="1"/>
      <c r="X4249" s="1"/>
      <c r="Y4249" s="1"/>
      <c r="Z4249" s="1"/>
      <c r="AA4249" s="1"/>
      <c r="AB4249" s="1"/>
      <c r="AC4249" s="65"/>
    </row>
    <row r="4250" spans="2:29" x14ac:dyDescent="0.25">
      <c r="B4250" s="1"/>
      <c r="C4250" s="1"/>
      <c r="D4250" s="1"/>
      <c r="E4250" s="1"/>
      <c r="F4250" s="1"/>
      <c r="G4250" s="1"/>
      <c r="H4250" s="1"/>
      <c r="I4250" s="1"/>
      <c r="J4250" s="9"/>
      <c r="K4250" s="1"/>
      <c r="L4250" s="1"/>
      <c r="M4250" s="1"/>
      <c r="N4250" s="9"/>
      <c r="O4250" s="11"/>
      <c r="P4250" s="1"/>
      <c r="Q4250" s="1"/>
      <c r="R4250" s="1"/>
      <c r="S4250" s="1"/>
      <c r="T4250" s="1"/>
      <c r="U4250" s="1"/>
      <c r="V4250" s="9"/>
      <c r="W4250" s="1"/>
      <c r="X4250" s="1"/>
      <c r="Y4250" s="1"/>
      <c r="Z4250" s="1"/>
      <c r="AA4250" s="1"/>
      <c r="AB4250" s="1"/>
      <c r="AC4250" s="65"/>
    </row>
    <row r="4251" spans="2:29" x14ac:dyDescent="0.25">
      <c r="B4251" s="1"/>
      <c r="C4251" s="1"/>
      <c r="D4251" s="1"/>
      <c r="E4251" s="1"/>
      <c r="F4251" s="1"/>
      <c r="G4251" s="1"/>
      <c r="H4251" s="1"/>
      <c r="I4251" s="1"/>
      <c r="J4251" s="9"/>
      <c r="K4251" s="1"/>
      <c r="L4251" s="1"/>
      <c r="M4251" s="1"/>
      <c r="N4251" s="9"/>
      <c r="O4251" s="11"/>
      <c r="P4251" s="1"/>
      <c r="Q4251" s="1"/>
      <c r="R4251" s="1"/>
      <c r="S4251" s="1"/>
      <c r="T4251" s="1"/>
      <c r="U4251" s="1"/>
      <c r="V4251" s="9"/>
      <c r="W4251" s="1"/>
      <c r="X4251" s="1"/>
      <c r="Y4251" s="1"/>
      <c r="Z4251" s="1"/>
      <c r="AA4251" s="1"/>
      <c r="AB4251" s="1"/>
      <c r="AC4251" s="65"/>
    </row>
    <row r="4252" spans="2:29" x14ac:dyDescent="0.25">
      <c r="B4252" s="1"/>
      <c r="C4252" s="1"/>
      <c r="D4252" s="1"/>
      <c r="E4252" s="1"/>
      <c r="F4252" s="1"/>
      <c r="G4252" s="1"/>
      <c r="H4252" s="1"/>
      <c r="I4252" s="1"/>
      <c r="J4252" s="9"/>
      <c r="K4252" s="1"/>
      <c r="L4252" s="1"/>
      <c r="M4252" s="1"/>
      <c r="N4252" s="9"/>
      <c r="O4252" s="11"/>
      <c r="P4252" s="1"/>
      <c r="Q4252" s="1"/>
      <c r="R4252" s="1"/>
      <c r="S4252" s="1"/>
      <c r="T4252" s="1"/>
      <c r="U4252" s="1"/>
      <c r="V4252" s="9"/>
      <c r="W4252" s="1"/>
      <c r="X4252" s="1"/>
      <c r="Y4252" s="1"/>
      <c r="Z4252" s="1"/>
      <c r="AA4252" s="1"/>
      <c r="AB4252" s="1"/>
      <c r="AC4252" s="65"/>
    </row>
    <row r="4253" spans="2:29" x14ac:dyDescent="0.25">
      <c r="B4253" s="1"/>
      <c r="C4253" s="1"/>
      <c r="D4253" s="1"/>
      <c r="E4253" s="1"/>
      <c r="F4253" s="1"/>
      <c r="G4253" s="1"/>
      <c r="H4253" s="1"/>
      <c r="I4253" s="1"/>
      <c r="J4253" s="9"/>
      <c r="K4253" s="1"/>
      <c r="L4253" s="1"/>
      <c r="M4253" s="1"/>
      <c r="N4253" s="9"/>
      <c r="O4253" s="11"/>
      <c r="P4253" s="1"/>
      <c r="Q4253" s="1"/>
      <c r="R4253" s="1"/>
      <c r="S4253" s="1"/>
      <c r="T4253" s="1"/>
      <c r="U4253" s="1"/>
      <c r="V4253" s="9"/>
      <c r="W4253" s="1"/>
      <c r="X4253" s="1"/>
      <c r="Y4253" s="1"/>
      <c r="Z4253" s="1"/>
      <c r="AA4253" s="1"/>
      <c r="AB4253" s="1"/>
      <c r="AC4253" s="65"/>
    </row>
    <row r="4254" spans="2:29" x14ac:dyDescent="0.25">
      <c r="B4254" s="1"/>
      <c r="C4254" s="1"/>
      <c r="D4254" s="1"/>
      <c r="E4254" s="1"/>
      <c r="F4254" s="1"/>
      <c r="G4254" s="1"/>
      <c r="H4254" s="1"/>
      <c r="I4254" s="1"/>
      <c r="J4254" s="9"/>
      <c r="K4254" s="1"/>
      <c r="L4254" s="1"/>
      <c r="M4254" s="1"/>
      <c r="N4254" s="9"/>
      <c r="O4254" s="11"/>
      <c r="P4254" s="1"/>
      <c r="Q4254" s="1"/>
      <c r="R4254" s="1"/>
      <c r="S4254" s="1"/>
      <c r="T4254" s="1"/>
      <c r="U4254" s="1"/>
      <c r="V4254" s="9"/>
      <c r="W4254" s="1"/>
      <c r="X4254" s="1"/>
      <c r="Y4254" s="1"/>
      <c r="Z4254" s="1"/>
      <c r="AA4254" s="1"/>
      <c r="AB4254" s="1"/>
      <c r="AC4254" s="65"/>
    </row>
    <row r="4255" spans="2:29" x14ac:dyDescent="0.25">
      <c r="B4255" s="1"/>
      <c r="C4255" s="1"/>
      <c r="D4255" s="1"/>
      <c r="E4255" s="1"/>
      <c r="F4255" s="1"/>
      <c r="G4255" s="1"/>
      <c r="H4255" s="1"/>
      <c r="I4255" s="1"/>
      <c r="J4255" s="9"/>
      <c r="K4255" s="1"/>
      <c r="L4255" s="1"/>
      <c r="M4255" s="1"/>
      <c r="N4255" s="9"/>
      <c r="O4255" s="11"/>
      <c r="P4255" s="1"/>
      <c r="Q4255" s="1"/>
      <c r="R4255" s="1"/>
      <c r="S4255" s="1"/>
      <c r="T4255" s="1"/>
      <c r="U4255" s="1"/>
      <c r="V4255" s="9"/>
      <c r="W4255" s="1"/>
      <c r="X4255" s="1"/>
      <c r="Y4255" s="1"/>
      <c r="Z4255" s="1"/>
      <c r="AA4255" s="1"/>
      <c r="AB4255" s="1"/>
      <c r="AC4255" s="65"/>
    </row>
    <row r="4256" spans="2:29" x14ac:dyDescent="0.25">
      <c r="B4256" s="1"/>
      <c r="C4256" s="1"/>
      <c r="D4256" s="1"/>
      <c r="E4256" s="1"/>
      <c r="F4256" s="1"/>
      <c r="G4256" s="1"/>
      <c r="H4256" s="1"/>
      <c r="I4256" s="1"/>
      <c r="J4256" s="9"/>
      <c r="K4256" s="1"/>
      <c r="L4256" s="1"/>
      <c r="M4256" s="1"/>
      <c r="N4256" s="9"/>
      <c r="O4256" s="11"/>
      <c r="P4256" s="1"/>
      <c r="Q4256" s="1"/>
      <c r="R4256" s="1"/>
      <c r="S4256" s="1"/>
      <c r="T4256" s="1"/>
      <c r="U4256" s="1"/>
      <c r="V4256" s="9"/>
      <c r="W4256" s="1"/>
      <c r="X4256" s="1"/>
      <c r="Y4256" s="1"/>
      <c r="Z4256" s="1"/>
      <c r="AA4256" s="1"/>
      <c r="AB4256" s="1"/>
      <c r="AC4256" s="65"/>
    </row>
    <row r="4257" spans="2:29" x14ac:dyDescent="0.25">
      <c r="B4257" s="1"/>
      <c r="C4257" s="1"/>
      <c r="D4257" s="1"/>
      <c r="E4257" s="1"/>
      <c r="F4257" s="1"/>
      <c r="G4257" s="1"/>
      <c r="H4257" s="1"/>
      <c r="I4257" s="1"/>
      <c r="J4257" s="9"/>
      <c r="K4257" s="1"/>
      <c r="L4257" s="1"/>
      <c r="M4257" s="1"/>
      <c r="N4257" s="9"/>
      <c r="O4257" s="11"/>
      <c r="P4257" s="1"/>
      <c r="Q4257" s="1"/>
      <c r="R4257" s="1"/>
      <c r="S4257" s="1"/>
      <c r="T4257" s="1"/>
      <c r="U4257" s="1"/>
      <c r="V4257" s="9"/>
      <c r="W4257" s="1"/>
      <c r="X4257" s="1"/>
      <c r="Y4257" s="1"/>
      <c r="Z4257" s="1"/>
      <c r="AA4257" s="1"/>
      <c r="AB4257" s="1"/>
      <c r="AC4257" s="65"/>
    </row>
    <row r="4258" spans="2:29" x14ac:dyDescent="0.25">
      <c r="B4258" s="1"/>
      <c r="C4258" s="1"/>
      <c r="D4258" s="1"/>
      <c r="E4258" s="1"/>
      <c r="F4258" s="1"/>
      <c r="G4258" s="1"/>
      <c r="H4258" s="1"/>
      <c r="I4258" s="1"/>
      <c r="J4258" s="9"/>
      <c r="K4258" s="1"/>
      <c r="L4258" s="1"/>
      <c r="M4258" s="1"/>
      <c r="N4258" s="9"/>
      <c r="O4258" s="11"/>
      <c r="P4258" s="1"/>
      <c r="Q4258" s="1"/>
      <c r="R4258" s="1"/>
      <c r="S4258" s="1"/>
      <c r="T4258" s="1"/>
      <c r="U4258" s="1"/>
      <c r="V4258" s="9"/>
      <c r="W4258" s="1"/>
      <c r="X4258" s="1"/>
      <c r="Y4258" s="1"/>
      <c r="Z4258" s="1"/>
      <c r="AA4258" s="1"/>
      <c r="AB4258" s="1"/>
      <c r="AC4258" s="65"/>
    </row>
    <row r="4259" spans="2:29" x14ac:dyDescent="0.25">
      <c r="B4259" s="1"/>
      <c r="C4259" s="1"/>
      <c r="D4259" s="1"/>
      <c r="E4259" s="1"/>
      <c r="F4259" s="1"/>
      <c r="G4259" s="1"/>
      <c r="H4259" s="1"/>
      <c r="I4259" s="1"/>
      <c r="J4259" s="9"/>
      <c r="K4259" s="1"/>
      <c r="L4259" s="1"/>
      <c r="M4259" s="1"/>
      <c r="N4259" s="9"/>
      <c r="O4259" s="11"/>
      <c r="P4259" s="1"/>
      <c r="Q4259" s="1"/>
      <c r="R4259" s="1"/>
      <c r="S4259" s="1"/>
      <c r="T4259" s="1"/>
      <c r="U4259" s="1"/>
      <c r="V4259" s="9"/>
      <c r="W4259" s="1"/>
      <c r="X4259" s="1"/>
      <c r="Y4259" s="1"/>
      <c r="Z4259" s="1"/>
      <c r="AA4259" s="1"/>
      <c r="AB4259" s="1"/>
      <c r="AC4259" s="65"/>
    </row>
    <row r="4260" spans="2:29" x14ac:dyDescent="0.25">
      <c r="B4260" s="1"/>
      <c r="C4260" s="1"/>
      <c r="D4260" s="1"/>
      <c r="E4260" s="1"/>
      <c r="F4260" s="1"/>
      <c r="G4260" s="1"/>
      <c r="H4260" s="1"/>
      <c r="I4260" s="1"/>
      <c r="J4260" s="9"/>
      <c r="K4260" s="1"/>
      <c r="L4260" s="1"/>
      <c r="M4260" s="1"/>
      <c r="N4260" s="9"/>
      <c r="O4260" s="11"/>
      <c r="P4260" s="1"/>
      <c r="Q4260" s="1"/>
      <c r="R4260" s="1"/>
      <c r="S4260" s="1"/>
      <c r="T4260" s="1"/>
      <c r="U4260" s="1"/>
      <c r="V4260" s="9"/>
      <c r="W4260" s="1"/>
      <c r="X4260" s="1"/>
      <c r="Y4260" s="1"/>
      <c r="Z4260" s="1"/>
      <c r="AA4260" s="1"/>
      <c r="AB4260" s="1"/>
      <c r="AC4260" s="65"/>
    </row>
    <row r="4261" spans="2:29" x14ac:dyDescent="0.25">
      <c r="B4261" s="1"/>
      <c r="C4261" s="1"/>
      <c r="D4261" s="1"/>
      <c r="E4261" s="1"/>
      <c r="F4261" s="1"/>
      <c r="G4261" s="1"/>
      <c r="H4261" s="1"/>
      <c r="I4261" s="1"/>
      <c r="J4261" s="9"/>
      <c r="K4261" s="1"/>
      <c r="L4261" s="1"/>
      <c r="M4261" s="1"/>
      <c r="N4261" s="9"/>
      <c r="O4261" s="11"/>
      <c r="P4261" s="1"/>
      <c r="Q4261" s="1"/>
      <c r="R4261" s="1"/>
      <c r="S4261" s="1"/>
      <c r="T4261" s="1"/>
      <c r="U4261" s="1"/>
      <c r="V4261" s="9"/>
      <c r="W4261" s="1"/>
      <c r="X4261" s="1"/>
      <c r="Y4261" s="1"/>
      <c r="Z4261" s="1"/>
      <c r="AA4261" s="1"/>
      <c r="AB4261" s="1"/>
      <c r="AC4261" s="65"/>
    </row>
    <row r="4262" spans="2:29" x14ac:dyDescent="0.25">
      <c r="B4262" s="1"/>
      <c r="C4262" s="1"/>
      <c r="D4262" s="1"/>
      <c r="E4262" s="1"/>
      <c r="F4262" s="1"/>
      <c r="G4262" s="1"/>
      <c r="H4262" s="1"/>
      <c r="I4262" s="1"/>
      <c r="J4262" s="9"/>
      <c r="K4262" s="1"/>
      <c r="L4262" s="1"/>
      <c r="M4262" s="1"/>
      <c r="N4262" s="9"/>
      <c r="O4262" s="11"/>
      <c r="P4262" s="1"/>
      <c r="Q4262" s="1"/>
      <c r="R4262" s="1"/>
      <c r="S4262" s="1"/>
      <c r="T4262" s="1"/>
      <c r="U4262" s="1"/>
      <c r="V4262" s="9"/>
      <c r="W4262" s="1"/>
      <c r="X4262" s="1"/>
      <c r="Y4262" s="1"/>
      <c r="Z4262" s="1"/>
      <c r="AA4262" s="1"/>
      <c r="AB4262" s="1"/>
      <c r="AC4262" s="65"/>
    </row>
    <row r="4263" spans="2:29" x14ac:dyDescent="0.25">
      <c r="B4263" s="1"/>
      <c r="C4263" s="1"/>
      <c r="D4263" s="1"/>
      <c r="E4263" s="1"/>
      <c r="F4263" s="1"/>
      <c r="G4263" s="1"/>
      <c r="H4263" s="1"/>
      <c r="I4263" s="1"/>
      <c r="J4263" s="9"/>
      <c r="K4263" s="1"/>
      <c r="L4263" s="1"/>
      <c r="M4263" s="1"/>
      <c r="N4263" s="9"/>
      <c r="O4263" s="11"/>
      <c r="P4263" s="1"/>
      <c r="Q4263" s="1"/>
      <c r="R4263" s="1"/>
      <c r="S4263" s="1"/>
      <c r="T4263" s="1"/>
      <c r="U4263" s="1"/>
      <c r="V4263" s="9"/>
      <c r="W4263" s="1"/>
      <c r="X4263" s="1"/>
      <c r="Y4263" s="1"/>
      <c r="Z4263" s="1"/>
      <c r="AA4263" s="1"/>
      <c r="AB4263" s="1"/>
      <c r="AC4263" s="65"/>
    </row>
    <row r="4264" spans="2:29" x14ac:dyDescent="0.25">
      <c r="B4264" s="1"/>
      <c r="C4264" s="1"/>
      <c r="D4264" s="1"/>
      <c r="E4264" s="1"/>
      <c r="F4264" s="1"/>
      <c r="G4264" s="1"/>
      <c r="H4264" s="1"/>
      <c r="I4264" s="1"/>
      <c r="J4264" s="9"/>
      <c r="K4264" s="1"/>
      <c r="L4264" s="1"/>
      <c r="M4264" s="1"/>
      <c r="N4264" s="9"/>
      <c r="O4264" s="11"/>
      <c r="P4264" s="1"/>
      <c r="Q4264" s="1"/>
      <c r="R4264" s="1"/>
      <c r="S4264" s="1"/>
      <c r="T4264" s="1"/>
      <c r="U4264" s="1"/>
      <c r="V4264" s="9"/>
      <c r="W4264" s="1"/>
      <c r="X4264" s="1"/>
      <c r="Y4264" s="1"/>
      <c r="Z4264" s="1"/>
      <c r="AA4264" s="1"/>
      <c r="AB4264" s="1"/>
      <c r="AC4264" s="65"/>
    </row>
    <row r="4265" spans="2:29" x14ac:dyDescent="0.25">
      <c r="B4265" s="1"/>
      <c r="C4265" s="1"/>
      <c r="D4265" s="1"/>
      <c r="E4265" s="1"/>
      <c r="F4265" s="1"/>
      <c r="G4265" s="1"/>
      <c r="H4265" s="1"/>
      <c r="I4265" s="1"/>
      <c r="J4265" s="9"/>
      <c r="K4265" s="1"/>
      <c r="L4265" s="1"/>
      <c r="M4265" s="1"/>
      <c r="N4265" s="9"/>
      <c r="O4265" s="11"/>
      <c r="P4265" s="1"/>
      <c r="Q4265" s="1"/>
      <c r="R4265" s="1"/>
      <c r="S4265" s="1"/>
      <c r="T4265" s="1"/>
      <c r="U4265" s="1"/>
      <c r="V4265" s="9"/>
      <c r="W4265" s="1"/>
      <c r="X4265" s="1"/>
      <c r="Y4265" s="1"/>
      <c r="Z4265" s="1"/>
      <c r="AA4265" s="1"/>
      <c r="AB4265" s="1"/>
      <c r="AC4265" s="65"/>
    </row>
    <row r="4266" spans="2:29" x14ac:dyDescent="0.25">
      <c r="B4266" s="1"/>
      <c r="C4266" s="1"/>
      <c r="D4266" s="1"/>
      <c r="E4266" s="1"/>
      <c r="F4266" s="1"/>
      <c r="G4266" s="1"/>
      <c r="H4266" s="1"/>
      <c r="I4266" s="1"/>
      <c r="J4266" s="9"/>
      <c r="K4266" s="1"/>
      <c r="L4266" s="1"/>
      <c r="M4266" s="1"/>
      <c r="N4266" s="9"/>
      <c r="O4266" s="11"/>
      <c r="P4266" s="1"/>
      <c r="Q4266" s="1"/>
      <c r="R4266" s="1"/>
      <c r="S4266" s="1"/>
      <c r="T4266" s="1"/>
      <c r="U4266" s="1"/>
      <c r="V4266" s="9"/>
      <c r="W4266" s="1"/>
      <c r="X4266" s="1"/>
      <c r="Y4266" s="1"/>
      <c r="Z4266" s="1"/>
      <c r="AA4266" s="1"/>
      <c r="AB4266" s="1"/>
      <c r="AC4266" s="65"/>
    </row>
    <row r="4267" spans="2:29" x14ac:dyDescent="0.25">
      <c r="B4267" s="1"/>
      <c r="C4267" s="1"/>
      <c r="D4267" s="1"/>
      <c r="E4267" s="1"/>
      <c r="F4267" s="1"/>
      <c r="G4267" s="1"/>
      <c r="H4267" s="1"/>
      <c r="I4267" s="1"/>
      <c r="J4267" s="9"/>
      <c r="K4267" s="1"/>
      <c r="L4267" s="1"/>
      <c r="M4267" s="1"/>
      <c r="N4267" s="9"/>
      <c r="O4267" s="11"/>
      <c r="P4267" s="1"/>
      <c r="Q4267" s="1"/>
      <c r="R4267" s="1"/>
      <c r="S4267" s="1"/>
      <c r="T4267" s="1"/>
      <c r="U4267" s="1"/>
      <c r="V4267" s="9"/>
      <c r="W4267" s="1"/>
      <c r="X4267" s="1"/>
      <c r="Y4267" s="1"/>
      <c r="Z4267" s="1"/>
      <c r="AA4267" s="1"/>
      <c r="AB4267" s="1"/>
      <c r="AC4267" s="65"/>
    </row>
    <row r="4268" spans="2:29" x14ac:dyDescent="0.25">
      <c r="B4268" s="1"/>
      <c r="C4268" s="1"/>
      <c r="D4268" s="1"/>
      <c r="E4268" s="1"/>
      <c r="F4268" s="1"/>
      <c r="G4268" s="1"/>
      <c r="H4268" s="1"/>
      <c r="I4268" s="1"/>
      <c r="J4268" s="9"/>
      <c r="K4268" s="1"/>
      <c r="L4268" s="1"/>
      <c r="M4268" s="1"/>
      <c r="N4268" s="9"/>
      <c r="O4268" s="11"/>
      <c r="P4268" s="1"/>
      <c r="Q4268" s="1"/>
      <c r="R4268" s="1"/>
      <c r="S4268" s="1"/>
      <c r="T4268" s="1"/>
      <c r="U4268" s="1"/>
      <c r="V4268" s="9"/>
      <c r="W4268" s="1"/>
      <c r="X4268" s="1"/>
      <c r="Y4268" s="1"/>
      <c r="Z4268" s="1"/>
      <c r="AA4268" s="1"/>
      <c r="AB4268" s="1"/>
      <c r="AC4268" s="65"/>
    </row>
    <row r="4269" spans="2:29" x14ac:dyDescent="0.25">
      <c r="B4269" s="1"/>
      <c r="C4269" s="1"/>
      <c r="D4269" s="1"/>
      <c r="E4269" s="1"/>
      <c r="F4269" s="1"/>
      <c r="G4269" s="1"/>
      <c r="H4269" s="1"/>
      <c r="I4269" s="1"/>
      <c r="J4269" s="9"/>
      <c r="K4269" s="1"/>
      <c r="L4269" s="1"/>
      <c r="M4269" s="1"/>
      <c r="N4269" s="9"/>
      <c r="O4269" s="11"/>
      <c r="P4269" s="1"/>
      <c r="Q4269" s="1"/>
      <c r="R4269" s="1"/>
      <c r="S4269" s="1"/>
      <c r="T4269" s="1"/>
      <c r="U4269" s="1"/>
      <c r="V4269" s="9"/>
      <c r="W4269" s="1"/>
      <c r="X4269" s="1"/>
      <c r="Y4269" s="1"/>
      <c r="Z4269" s="1"/>
      <c r="AA4269" s="1"/>
      <c r="AB4269" s="1"/>
      <c r="AC4269" s="65"/>
    </row>
    <row r="4270" spans="2:29" x14ac:dyDescent="0.25">
      <c r="B4270" s="1"/>
      <c r="C4270" s="1"/>
      <c r="D4270" s="1"/>
      <c r="E4270" s="1"/>
      <c r="F4270" s="1"/>
      <c r="G4270" s="1"/>
      <c r="H4270" s="1"/>
      <c r="I4270" s="1"/>
      <c r="J4270" s="9"/>
      <c r="K4270" s="1"/>
      <c r="L4270" s="1"/>
      <c r="M4270" s="1"/>
      <c r="N4270" s="9"/>
      <c r="O4270" s="11"/>
      <c r="P4270" s="1"/>
      <c r="Q4270" s="1"/>
      <c r="R4270" s="1"/>
      <c r="S4270" s="1"/>
      <c r="T4270" s="1"/>
      <c r="U4270" s="1"/>
      <c r="V4270" s="9"/>
      <c r="W4270" s="1"/>
      <c r="X4270" s="1"/>
      <c r="Y4270" s="1"/>
      <c r="Z4270" s="1"/>
      <c r="AA4270" s="1"/>
      <c r="AB4270" s="1"/>
      <c r="AC4270" s="65"/>
    </row>
    <row r="4271" spans="2:29" x14ac:dyDescent="0.25">
      <c r="B4271" s="1"/>
      <c r="C4271" s="1"/>
      <c r="D4271" s="1"/>
      <c r="E4271" s="1"/>
      <c r="F4271" s="1"/>
      <c r="G4271" s="1"/>
      <c r="H4271" s="1"/>
      <c r="I4271" s="1"/>
      <c r="J4271" s="9"/>
      <c r="K4271" s="1"/>
      <c r="L4271" s="1"/>
      <c r="M4271" s="1"/>
      <c r="N4271" s="9"/>
      <c r="O4271" s="11"/>
      <c r="P4271" s="1"/>
      <c r="Q4271" s="1"/>
      <c r="R4271" s="1"/>
      <c r="S4271" s="1"/>
      <c r="T4271" s="1"/>
      <c r="U4271" s="1"/>
      <c r="V4271" s="9"/>
      <c r="W4271" s="1"/>
      <c r="X4271" s="1"/>
      <c r="Y4271" s="1"/>
      <c r="Z4271" s="1"/>
      <c r="AA4271" s="1"/>
      <c r="AB4271" s="1"/>
      <c r="AC4271" s="65"/>
    </row>
    <row r="4272" spans="2:29" x14ac:dyDescent="0.25">
      <c r="B4272" s="1"/>
      <c r="C4272" s="1"/>
      <c r="D4272" s="1"/>
      <c r="E4272" s="1"/>
      <c r="F4272" s="1"/>
      <c r="G4272" s="1"/>
      <c r="H4272" s="1"/>
      <c r="I4272" s="1"/>
      <c r="J4272" s="9"/>
      <c r="K4272" s="1"/>
      <c r="L4272" s="1"/>
      <c r="M4272" s="1"/>
      <c r="N4272" s="9"/>
      <c r="O4272" s="11"/>
      <c r="P4272" s="1"/>
      <c r="Q4272" s="1"/>
      <c r="R4272" s="1"/>
      <c r="S4272" s="1"/>
      <c r="T4272" s="1"/>
      <c r="U4272" s="1"/>
      <c r="V4272" s="9"/>
      <c r="W4272" s="1"/>
      <c r="X4272" s="1"/>
      <c r="Y4272" s="1"/>
      <c r="Z4272" s="1"/>
      <c r="AA4272" s="1"/>
      <c r="AB4272" s="1"/>
      <c r="AC4272" s="65"/>
    </row>
    <row r="4273" spans="2:29" x14ac:dyDescent="0.25">
      <c r="B4273" s="1"/>
      <c r="C4273" s="1"/>
      <c r="D4273" s="1"/>
      <c r="E4273" s="1"/>
      <c r="F4273" s="1"/>
      <c r="G4273" s="1"/>
      <c r="H4273" s="1"/>
      <c r="I4273" s="1"/>
      <c r="J4273" s="9"/>
      <c r="K4273" s="1"/>
      <c r="L4273" s="1"/>
      <c r="M4273" s="1"/>
      <c r="N4273" s="9"/>
      <c r="O4273" s="11"/>
      <c r="P4273" s="1"/>
      <c r="Q4273" s="1"/>
      <c r="R4273" s="1"/>
      <c r="S4273" s="1"/>
      <c r="T4273" s="1"/>
      <c r="U4273" s="1"/>
      <c r="V4273" s="9"/>
      <c r="W4273" s="1"/>
      <c r="X4273" s="1"/>
      <c r="Y4273" s="1"/>
      <c r="Z4273" s="1"/>
      <c r="AA4273" s="1"/>
      <c r="AB4273" s="1"/>
      <c r="AC4273" s="65"/>
    </row>
    <row r="4274" spans="2:29" x14ac:dyDescent="0.25">
      <c r="B4274" s="1"/>
      <c r="C4274" s="1"/>
      <c r="D4274" s="1"/>
      <c r="E4274" s="1"/>
      <c r="F4274" s="1"/>
      <c r="G4274" s="1"/>
      <c r="H4274" s="1"/>
      <c r="I4274" s="1"/>
      <c r="J4274" s="9"/>
      <c r="K4274" s="1"/>
      <c r="L4274" s="1"/>
      <c r="M4274" s="1"/>
      <c r="N4274" s="9"/>
      <c r="O4274" s="11"/>
      <c r="P4274" s="1"/>
      <c r="Q4274" s="1"/>
      <c r="R4274" s="1"/>
      <c r="S4274" s="1"/>
      <c r="T4274" s="1"/>
      <c r="U4274" s="1"/>
      <c r="V4274" s="9"/>
      <c r="W4274" s="1"/>
      <c r="X4274" s="1"/>
      <c r="Y4274" s="1"/>
      <c r="Z4274" s="1"/>
      <c r="AA4274" s="1"/>
      <c r="AB4274" s="1"/>
      <c r="AC4274" s="65"/>
    </row>
    <row r="4275" spans="2:29" x14ac:dyDescent="0.25">
      <c r="B4275" s="1"/>
      <c r="C4275" s="1"/>
      <c r="D4275" s="1"/>
      <c r="E4275" s="1"/>
      <c r="F4275" s="1"/>
      <c r="G4275" s="1"/>
      <c r="H4275" s="1"/>
      <c r="I4275" s="1"/>
      <c r="J4275" s="9"/>
      <c r="K4275" s="1"/>
      <c r="L4275" s="1"/>
      <c r="M4275" s="1"/>
      <c r="N4275" s="9"/>
      <c r="O4275" s="11"/>
      <c r="P4275" s="1"/>
      <c r="Q4275" s="1"/>
      <c r="R4275" s="1"/>
      <c r="S4275" s="1"/>
      <c r="T4275" s="1"/>
      <c r="U4275" s="1"/>
      <c r="V4275" s="9"/>
      <c r="W4275" s="1"/>
      <c r="X4275" s="1"/>
      <c r="Y4275" s="1"/>
      <c r="Z4275" s="1"/>
      <c r="AA4275" s="1"/>
      <c r="AB4275" s="1"/>
      <c r="AC4275" s="65"/>
    </row>
    <row r="4276" spans="2:29" x14ac:dyDescent="0.25">
      <c r="B4276" s="1"/>
      <c r="C4276" s="1"/>
      <c r="D4276" s="1"/>
      <c r="E4276" s="1"/>
      <c r="F4276" s="1"/>
      <c r="G4276" s="1"/>
      <c r="H4276" s="1"/>
      <c r="I4276" s="1"/>
      <c r="J4276" s="9"/>
      <c r="K4276" s="1"/>
      <c r="L4276" s="1"/>
      <c r="M4276" s="1"/>
      <c r="N4276" s="9"/>
      <c r="O4276" s="11"/>
      <c r="P4276" s="1"/>
      <c r="Q4276" s="1"/>
      <c r="R4276" s="1"/>
      <c r="S4276" s="1"/>
      <c r="T4276" s="1"/>
      <c r="U4276" s="1"/>
      <c r="V4276" s="9"/>
      <c r="W4276" s="1"/>
      <c r="X4276" s="1"/>
      <c r="Y4276" s="1"/>
      <c r="Z4276" s="1"/>
      <c r="AA4276" s="1"/>
      <c r="AB4276" s="1"/>
      <c r="AC4276" s="65"/>
    </row>
    <row r="4277" spans="2:29" x14ac:dyDescent="0.25">
      <c r="B4277" s="1"/>
      <c r="C4277" s="1"/>
      <c r="D4277" s="1"/>
      <c r="E4277" s="1"/>
      <c r="F4277" s="1"/>
      <c r="G4277" s="1"/>
      <c r="H4277" s="1"/>
      <c r="I4277" s="1"/>
      <c r="J4277" s="9"/>
      <c r="K4277" s="1"/>
      <c r="L4277" s="1"/>
      <c r="M4277" s="1"/>
      <c r="N4277" s="9"/>
      <c r="O4277" s="11"/>
      <c r="P4277" s="1"/>
      <c r="Q4277" s="1"/>
      <c r="R4277" s="1"/>
      <c r="S4277" s="1"/>
      <c r="T4277" s="1"/>
      <c r="U4277" s="1"/>
      <c r="V4277" s="9"/>
      <c r="W4277" s="1"/>
      <c r="X4277" s="1"/>
      <c r="Y4277" s="1"/>
      <c r="Z4277" s="1"/>
      <c r="AA4277" s="1"/>
      <c r="AB4277" s="1"/>
      <c r="AC4277" s="65"/>
    </row>
    <row r="4278" spans="2:29" x14ac:dyDescent="0.25">
      <c r="B4278" s="1"/>
      <c r="C4278" s="1"/>
      <c r="D4278" s="1"/>
      <c r="E4278" s="1"/>
      <c r="F4278" s="1"/>
      <c r="G4278" s="1"/>
      <c r="H4278" s="1"/>
      <c r="I4278" s="1"/>
      <c r="J4278" s="9"/>
      <c r="K4278" s="1"/>
      <c r="L4278" s="1"/>
      <c r="M4278" s="1"/>
      <c r="N4278" s="9"/>
      <c r="O4278" s="11"/>
      <c r="P4278" s="1"/>
      <c r="Q4278" s="1"/>
      <c r="R4278" s="1"/>
      <c r="S4278" s="1"/>
      <c r="T4278" s="1"/>
      <c r="U4278" s="1"/>
      <c r="V4278" s="9"/>
      <c r="W4278" s="1"/>
      <c r="X4278" s="1"/>
      <c r="Y4278" s="1"/>
      <c r="Z4278" s="1"/>
      <c r="AA4278" s="1"/>
      <c r="AB4278" s="1"/>
      <c r="AC4278" s="65"/>
    </row>
    <row r="4279" spans="2:29" x14ac:dyDescent="0.25">
      <c r="B4279" s="1"/>
      <c r="C4279" s="1"/>
      <c r="D4279" s="1"/>
      <c r="E4279" s="1"/>
      <c r="F4279" s="1"/>
      <c r="G4279" s="1"/>
      <c r="H4279" s="1"/>
      <c r="I4279" s="1"/>
      <c r="J4279" s="9"/>
      <c r="K4279" s="1"/>
      <c r="L4279" s="1"/>
      <c r="M4279" s="1"/>
      <c r="N4279" s="9"/>
      <c r="O4279" s="11"/>
      <c r="P4279" s="1"/>
      <c r="Q4279" s="1"/>
      <c r="R4279" s="1"/>
      <c r="S4279" s="1"/>
      <c r="T4279" s="1"/>
      <c r="U4279" s="1"/>
      <c r="V4279" s="9"/>
      <c r="W4279" s="1"/>
      <c r="X4279" s="1"/>
      <c r="Y4279" s="1"/>
      <c r="Z4279" s="1"/>
      <c r="AA4279" s="1"/>
      <c r="AB4279" s="1"/>
      <c r="AC4279" s="65"/>
    </row>
    <row r="4280" spans="2:29" x14ac:dyDescent="0.25">
      <c r="B4280" s="1"/>
      <c r="C4280" s="1"/>
      <c r="D4280" s="1"/>
      <c r="E4280" s="1"/>
      <c r="F4280" s="1"/>
      <c r="G4280" s="1"/>
      <c r="H4280" s="1"/>
      <c r="I4280" s="1"/>
      <c r="J4280" s="9"/>
      <c r="K4280" s="1"/>
      <c r="L4280" s="1"/>
      <c r="M4280" s="1"/>
      <c r="N4280" s="9"/>
      <c r="O4280" s="11"/>
      <c r="P4280" s="1"/>
      <c r="Q4280" s="1"/>
      <c r="R4280" s="1"/>
      <c r="S4280" s="1"/>
      <c r="T4280" s="1"/>
      <c r="U4280" s="1"/>
      <c r="V4280" s="9"/>
      <c r="W4280" s="1"/>
      <c r="X4280" s="1"/>
      <c r="Y4280" s="1"/>
      <c r="Z4280" s="1"/>
      <c r="AA4280" s="1"/>
      <c r="AB4280" s="1"/>
      <c r="AC4280" s="65"/>
    </row>
    <row r="4281" spans="2:29" x14ac:dyDescent="0.25">
      <c r="B4281" s="1"/>
      <c r="C4281" s="1"/>
      <c r="D4281" s="1"/>
      <c r="E4281" s="1"/>
      <c r="F4281" s="1"/>
      <c r="G4281" s="1"/>
      <c r="H4281" s="1"/>
      <c r="I4281" s="1"/>
      <c r="J4281" s="9"/>
      <c r="K4281" s="1"/>
      <c r="L4281" s="1"/>
      <c r="M4281" s="1"/>
      <c r="N4281" s="9"/>
      <c r="O4281" s="11"/>
      <c r="P4281" s="1"/>
      <c r="Q4281" s="1"/>
      <c r="R4281" s="1"/>
      <c r="S4281" s="1"/>
      <c r="T4281" s="1"/>
      <c r="U4281" s="1"/>
      <c r="V4281" s="9"/>
      <c r="W4281" s="1"/>
      <c r="X4281" s="1"/>
      <c r="Y4281" s="1"/>
      <c r="Z4281" s="1"/>
      <c r="AA4281" s="1"/>
      <c r="AB4281" s="1"/>
      <c r="AC4281" s="65"/>
    </row>
    <row r="4282" spans="2:29" x14ac:dyDescent="0.25">
      <c r="B4282" s="1"/>
      <c r="C4282" s="1"/>
      <c r="D4282" s="1"/>
      <c r="E4282" s="1"/>
      <c r="F4282" s="1"/>
      <c r="G4282" s="1"/>
      <c r="H4282" s="1"/>
      <c r="I4282" s="1"/>
      <c r="J4282" s="9"/>
      <c r="K4282" s="1"/>
      <c r="L4282" s="1"/>
      <c r="M4282" s="1"/>
      <c r="N4282" s="9"/>
      <c r="O4282" s="11"/>
      <c r="P4282" s="1"/>
      <c r="Q4282" s="1"/>
      <c r="R4282" s="1"/>
      <c r="S4282" s="1"/>
      <c r="T4282" s="1"/>
      <c r="U4282" s="1"/>
      <c r="V4282" s="9"/>
      <c r="W4282" s="1"/>
      <c r="X4282" s="1"/>
      <c r="Y4282" s="1"/>
      <c r="Z4282" s="1"/>
      <c r="AA4282" s="1"/>
      <c r="AB4282" s="1"/>
      <c r="AC4282" s="65"/>
    </row>
    <row r="4283" spans="2:29" x14ac:dyDescent="0.25">
      <c r="B4283" s="1"/>
      <c r="C4283" s="1"/>
      <c r="D4283" s="1"/>
      <c r="E4283" s="1"/>
      <c r="F4283" s="1"/>
      <c r="G4283" s="1"/>
      <c r="H4283" s="1"/>
      <c r="I4283" s="1"/>
      <c r="J4283" s="9"/>
      <c r="K4283" s="1"/>
      <c r="L4283" s="1"/>
      <c r="M4283" s="1"/>
      <c r="N4283" s="9"/>
      <c r="O4283" s="11"/>
      <c r="P4283" s="1"/>
      <c r="Q4283" s="1"/>
      <c r="R4283" s="1"/>
      <c r="S4283" s="1"/>
      <c r="T4283" s="1"/>
      <c r="U4283" s="1"/>
      <c r="V4283" s="9"/>
      <c r="W4283" s="1"/>
      <c r="X4283" s="1"/>
      <c r="Y4283" s="1"/>
      <c r="Z4283" s="1"/>
      <c r="AA4283" s="1"/>
      <c r="AB4283" s="1"/>
      <c r="AC4283" s="65"/>
    </row>
    <row r="4284" spans="2:29" x14ac:dyDescent="0.25">
      <c r="B4284" s="1"/>
      <c r="C4284" s="1"/>
      <c r="D4284" s="1"/>
      <c r="E4284" s="1"/>
      <c r="F4284" s="1"/>
      <c r="G4284" s="1"/>
      <c r="H4284" s="1"/>
      <c r="I4284" s="1"/>
      <c r="J4284" s="9"/>
      <c r="K4284" s="1"/>
      <c r="L4284" s="1"/>
      <c r="M4284" s="1"/>
      <c r="N4284" s="9"/>
      <c r="O4284" s="11"/>
      <c r="P4284" s="1"/>
      <c r="Q4284" s="1"/>
      <c r="R4284" s="1"/>
      <c r="S4284" s="1"/>
      <c r="T4284" s="1"/>
      <c r="U4284" s="1"/>
      <c r="V4284" s="9"/>
      <c r="W4284" s="1"/>
      <c r="X4284" s="1"/>
      <c r="Y4284" s="1"/>
      <c r="Z4284" s="1"/>
      <c r="AA4284" s="1"/>
      <c r="AB4284" s="1"/>
      <c r="AC4284" s="65"/>
    </row>
    <row r="4285" spans="2:29" x14ac:dyDescent="0.25">
      <c r="B4285" s="1"/>
      <c r="C4285" s="1"/>
      <c r="D4285" s="1"/>
      <c r="E4285" s="1"/>
      <c r="F4285" s="1"/>
      <c r="G4285" s="1"/>
      <c r="H4285" s="1"/>
      <c r="I4285" s="1"/>
      <c r="J4285" s="9"/>
      <c r="K4285" s="1"/>
      <c r="L4285" s="1"/>
      <c r="M4285" s="1"/>
      <c r="N4285" s="9"/>
      <c r="O4285" s="11"/>
      <c r="P4285" s="1"/>
      <c r="Q4285" s="1"/>
      <c r="R4285" s="1"/>
      <c r="S4285" s="1"/>
      <c r="T4285" s="1"/>
      <c r="U4285" s="1"/>
      <c r="V4285" s="9"/>
      <c r="W4285" s="1"/>
      <c r="X4285" s="1"/>
      <c r="Y4285" s="1"/>
      <c r="Z4285" s="1"/>
      <c r="AA4285" s="1"/>
      <c r="AB4285" s="1"/>
      <c r="AC4285" s="65"/>
    </row>
    <row r="4286" spans="2:29" x14ac:dyDescent="0.25">
      <c r="B4286" s="1"/>
      <c r="C4286" s="1"/>
      <c r="D4286" s="1"/>
      <c r="E4286" s="1"/>
      <c r="F4286" s="1"/>
      <c r="G4286" s="1"/>
      <c r="H4286" s="1"/>
      <c r="I4286" s="1"/>
      <c r="J4286" s="9"/>
      <c r="K4286" s="1"/>
      <c r="L4286" s="1"/>
      <c r="M4286" s="1"/>
      <c r="N4286" s="9"/>
      <c r="O4286" s="11"/>
      <c r="P4286" s="1"/>
      <c r="Q4286" s="1"/>
      <c r="R4286" s="1"/>
      <c r="S4286" s="1"/>
      <c r="T4286" s="1"/>
      <c r="U4286" s="1"/>
      <c r="V4286" s="9"/>
      <c r="W4286" s="1"/>
      <c r="X4286" s="1"/>
      <c r="Y4286" s="1"/>
      <c r="Z4286" s="1"/>
      <c r="AA4286" s="1"/>
      <c r="AB4286" s="1"/>
      <c r="AC4286" s="65"/>
    </row>
    <row r="4287" spans="2:29" x14ac:dyDescent="0.25">
      <c r="B4287" s="1"/>
      <c r="C4287" s="1"/>
      <c r="D4287" s="1"/>
      <c r="E4287" s="1"/>
      <c r="F4287" s="1"/>
      <c r="G4287" s="1"/>
      <c r="H4287" s="1"/>
      <c r="I4287" s="1"/>
      <c r="J4287" s="9"/>
      <c r="K4287" s="1"/>
      <c r="L4287" s="1"/>
      <c r="M4287" s="1"/>
      <c r="N4287" s="9"/>
      <c r="O4287" s="11"/>
      <c r="P4287" s="1"/>
      <c r="Q4287" s="1"/>
      <c r="R4287" s="1"/>
      <c r="S4287" s="1"/>
      <c r="T4287" s="1"/>
      <c r="U4287" s="1"/>
      <c r="V4287" s="9"/>
      <c r="W4287" s="1"/>
      <c r="X4287" s="1"/>
      <c r="Y4287" s="1"/>
      <c r="Z4287" s="1"/>
      <c r="AA4287" s="1"/>
      <c r="AB4287" s="1"/>
      <c r="AC4287" s="65"/>
    </row>
    <row r="4288" spans="2:29" x14ac:dyDescent="0.25">
      <c r="B4288" s="1"/>
      <c r="C4288" s="1"/>
      <c r="D4288" s="1"/>
      <c r="E4288" s="1"/>
      <c r="F4288" s="1"/>
      <c r="G4288" s="1"/>
      <c r="H4288" s="1"/>
      <c r="I4288" s="1"/>
      <c r="J4288" s="9"/>
      <c r="K4288" s="1"/>
      <c r="L4288" s="1"/>
      <c r="M4288" s="1"/>
      <c r="N4288" s="9"/>
      <c r="O4288" s="11"/>
      <c r="P4288" s="1"/>
      <c r="Q4288" s="1"/>
      <c r="R4288" s="1"/>
      <c r="S4288" s="1"/>
      <c r="T4288" s="1"/>
      <c r="U4288" s="1"/>
      <c r="V4288" s="9"/>
      <c r="W4288" s="1"/>
      <c r="X4288" s="1"/>
      <c r="Y4288" s="1"/>
      <c r="Z4288" s="1"/>
      <c r="AA4288" s="1"/>
      <c r="AB4288" s="1"/>
      <c r="AC4288" s="65"/>
    </row>
    <row r="4289" spans="2:29" x14ac:dyDescent="0.25">
      <c r="B4289" s="1"/>
      <c r="C4289" s="1"/>
      <c r="D4289" s="1"/>
      <c r="E4289" s="1"/>
      <c r="F4289" s="1"/>
      <c r="G4289" s="1"/>
      <c r="H4289" s="1"/>
      <c r="I4289" s="1"/>
      <c r="J4289" s="9"/>
      <c r="K4289" s="1"/>
      <c r="L4289" s="1"/>
      <c r="M4289" s="1"/>
      <c r="N4289" s="9"/>
      <c r="O4289" s="11"/>
      <c r="P4289" s="1"/>
      <c r="Q4289" s="1"/>
      <c r="R4289" s="1"/>
      <c r="S4289" s="1"/>
      <c r="T4289" s="1"/>
      <c r="U4289" s="1"/>
      <c r="V4289" s="9"/>
      <c r="W4289" s="1"/>
      <c r="X4289" s="1"/>
      <c r="Y4289" s="1"/>
      <c r="Z4289" s="1"/>
      <c r="AA4289" s="1"/>
      <c r="AB4289" s="1"/>
      <c r="AC4289" s="65"/>
    </row>
    <row r="4290" spans="2:29" x14ac:dyDescent="0.25">
      <c r="B4290" s="1"/>
      <c r="C4290" s="1"/>
      <c r="D4290" s="1"/>
      <c r="E4290" s="1"/>
      <c r="F4290" s="1"/>
      <c r="G4290" s="1"/>
      <c r="H4290" s="1"/>
      <c r="I4290" s="1"/>
      <c r="J4290" s="9"/>
      <c r="K4290" s="1"/>
      <c r="L4290" s="1"/>
      <c r="M4290" s="1"/>
      <c r="N4290" s="9"/>
      <c r="O4290" s="11"/>
      <c r="P4290" s="1"/>
      <c r="Q4290" s="1"/>
      <c r="R4290" s="1"/>
      <c r="S4290" s="1"/>
      <c r="T4290" s="1"/>
      <c r="U4290" s="1"/>
      <c r="V4290" s="9"/>
      <c r="W4290" s="1"/>
      <c r="X4290" s="1"/>
      <c r="Y4290" s="1"/>
      <c r="Z4290" s="1"/>
      <c r="AA4290" s="1"/>
      <c r="AB4290" s="1"/>
      <c r="AC4290" s="65"/>
    </row>
    <row r="4291" spans="2:29" x14ac:dyDescent="0.25">
      <c r="B4291" s="1"/>
      <c r="C4291" s="1"/>
      <c r="D4291" s="1"/>
      <c r="E4291" s="1"/>
      <c r="F4291" s="1"/>
      <c r="G4291" s="1"/>
      <c r="H4291" s="1"/>
      <c r="I4291" s="1"/>
      <c r="J4291" s="9"/>
      <c r="K4291" s="1"/>
      <c r="L4291" s="1"/>
      <c r="M4291" s="1"/>
      <c r="N4291" s="9"/>
      <c r="O4291" s="11"/>
      <c r="P4291" s="1"/>
      <c r="Q4291" s="1"/>
      <c r="R4291" s="1"/>
      <c r="S4291" s="1"/>
      <c r="T4291" s="1"/>
      <c r="U4291" s="1"/>
      <c r="V4291" s="9"/>
      <c r="W4291" s="1"/>
      <c r="X4291" s="1"/>
      <c r="Y4291" s="1"/>
      <c r="Z4291" s="1"/>
      <c r="AA4291" s="1"/>
      <c r="AB4291" s="1"/>
      <c r="AC4291" s="65"/>
    </row>
    <row r="4292" spans="2:29" x14ac:dyDescent="0.25">
      <c r="B4292" s="1"/>
      <c r="C4292" s="1"/>
      <c r="D4292" s="1"/>
      <c r="E4292" s="1"/>
      <c r="F4292" s="1"/>
      <c r="G4292" s="1"/>
      <c r="H4292" s="1"/>
      <c r="I4292" s="1"/>
      <c r="J4292" s="9"/>
      <c r="K4292" s="1"/>
      <c r="L4292" s="1"/>
      <c r="M4292" s="1"/>
      <c r="N4292" s="9"/>
      <c r="O4292" s="11"/>
      <c r="P4292" s="1"/>
      <c r="Q4292" s="1"/>
      <c r="R4292" s="1"/>
      <c r="S4292" s="1"/>
      <c r="T4292" s="1"/>
      <c r="U4292" s="1"/>
      <c r="V4292" s="9"/>
      <c r="W4292" s="1"/>
      <c r="X4292" s="1"/>
      <c r="Y4292" s="1"/>
      <c r="Z4292" s="1"/>
      <c r="AA4292" s="1"/>
      <c r="AB4292" s="1"/>
      <c r="AC4292" s="65"/>
    </row>
    <row r="4293" spans="2:29" x14ac:dyDescent="0.25">
      <c r="B4293" s="1"/>
      <c r="C4293" s="1"/>
      <c r="D4293" s="1"/>
      <c r="E4293" s="1"/>
      <c r="F4293" s="1"/>
      <c r="G4293" s="1"/>
      <c r="H4293" s="1"/>
      <c r="I4293" s="1"/>
      <c r="J4293" s="9"/>
      <c r="K4293" s="1"/>
      <c r="L4293" s="1"/>
      <c r="M4293" s="1"/>
      <c r="N4293" s="9"/>
      <c r="O4293" s="11"/>
      <c r="P4293" s="1"/>
      <c r="Q4293" s="1"/>
      <c r="R4293" s="1"/>
      <c r="S4293" s="1"/>
      <c r="T4293" s="1"/>
      <c r="U4293" s="1"/>
      <c r="V4293" s="9"/>
      <c r="W4293" s="1"/>
      <c r="X4293" s="1"/>
      <c r="Y4293" s="1"/>
      <c r="Z4293" s="1"/>
      <c r="AA4293" s="1"/>
      <c r="AB4293" s="1"/>
      <c r="AC4293" s="65"/>
    </row>
    <row r="4294" spans="2:29" x14ac:dyDescent="0.25">
      <c r="B4294" s="1"/>
      <c r="C4294" s="1"/>
      <c r="D4294" s="1"/>
      <c r="E4294" s="1"/>
      <c r="F4294" s="1"/>
      <c r="G4294" s="1"/>
      <c r="H4294" s="1"/>
      <c r="I4294" s="1"/>
      <c r="J4294" s="9"/>
      <c r="K4294" s="1"/>
      <c r="L4294" s="1"/>
      <c r="M4294" s="1"/>
      <c r="N4294" s="9"/>
      <c r="O4294" s="11"/>
      <c r="P4294" s="1"/>
      <c r="Q4294" s="1"/>
      <c r="R4294" s="1"/>
      <c r="S4294" s="1"/>
      <c r="T4294" s="1"/>
      <c r="U4294" s="1"/>
      <c r="V4294" s="9"/>
      <c r="W4294" s="1"/>
      <c r="X4294" s="1"/>
      <c r="Y4294" s="1"/>
      <c r="Z4294" s="1"/>
      <c r="AA4294" s="1"/>
      <c r="AB4294" s="1"/>
      <c r="AC4294" s="65"/>
    </row>
    <row r="4295" spans="2:29" x14ac:dyDescent="0.25">
      <c r="B4295" s="1"/>
      <c r="C4295" s="1"/>
      <c r="D4295" s="1"/>
      <c r="E4295" s="1"/>
      <c r="F4295" s="1"/>
      <c r="G4295" s="1"/>
      <c r="H4295" s="1"/>
      <c r="I4295" s="1"/>
      <c r="J4295" s="9"/>
      <c r="K4295" s="1"/>
      <c r="L4295" s="1"/>
      <c r="M4295" s="1"/>
      <c r="N4295" s="9"/>
      <c r="O4295" s="11"/>
      <c r="P4295" s="1"/>
      <c r="Q4295" s="1"/>
      <c r="R4295" s="1"/>
      <c r="S4295" s="1"/>
      <c r="T4295" s="1"/>
      <c r="U4295" s="1"/>
      <c r="V4295" s="9"/>
      <c r="W4295" s="1"/>
      <c r="X4295" s="1"/>
      <c r="Y4295" s="1"/>
      <c r="Z4295" s="1"/>
      <c r="AA4295" s="1"/>
      <c r="AB4295" s="1"/>
      <c r="AC4295" s="65"/>
    </row>
    <row r="4296" spans="2:29" x14ac:dyDescent="0.25">
      <c r="B4296" s="1"/>
      <c r="C4296" s="1"/>
      <c r="D4296" s="1"/>
      <c r="E4296" s="1"/>
      <c r="F4296" s="1"/>
      <c r="G4296" s="1"/>
      <c r="H4296" s="1"/>
      <c r="I4296" s="1"/>
      <c r="J4296" s="9"/>
      <c r="K4296" s="1"/>
      <c r="L4296" s="1"/>
      <c r="M4296" s="1"/>
      <c r="N4296" s="9"/>
      <c r="O4296" s="11"/>
      <c r="P4296" s="1"/>
      <c r="Q4296" s="1"/>
      <c r="R4296" s="1"/>
      <c r="S4296" s="1"/>
      <c r="T4296" s="1"/>
      <c r="U4296" s="1"/>
      <c r="V4296" s="9"/>
      <c r="W4296" s="1"/>
      <c r="X4296" s="1"/>
      <c r="Y4296" s="1"/>
      <c r="Z4296" s="1"/>
      <c r="AA4296" s="1"/>
      <c r="AB4296" s="1"/>
      <c r="AC4296" s="65"/>
    </row>
    <row r="4297" spans="2:29" x14ac:dyDescent="0.25">
      <c r="B4297" s="1"/>
      <c r="C4297" s="1"/>
      <c r="D4297" s="1"/>
      <c r="E4297" s="1"/>
      <c r="F4297" s="1"/>
      <c r="G4297" s="1"/>
      <c r="H4297" s="1"/>
      <c r="I4297" s="1"/>
      <c r="J4297" s="9"/>
      <c r="K4297" s="1"/>
      <c r="L4297" s="1"/>
      <c r="M4297" s="1"/>
      <c r="N4297" s="9"/>
      <c r="O4297" s="11"/>
      <c r="P4297" s="1"/>
      <c r="Q4297" s="1"/>
      <c r="R4297" s="1"/>
      <c r="S4297" s="1"/>
      <c r="T4297" s="1"/>
      <c r="U4297" s="1"/>
      <c r="V4297" s="9"/>
      <c r="W4297" s="1"/>
      <c r="X4297" s="1"/>
      <c r="Y4297" s="1"/>
      <c r="Z4297" s="1"/>
      <c r="AA4297" s="1"/>
      <c r="AB4297" s="1"/>
      <c r="AC4297" s="65"/>
    </row>
    <row r="4298" spans="2:29" x14ac:dyDescent="0.25">
      <c r="B4298" s="1"/>
      <c r="C4298" s="1"/>
      <c r="D4298" s="1"/>
      <c r="E4298" s="1"/>
      <c r="F4298" s="1"/>
      <c r="G4298" s="1"/>
      <c r="H4298" s="1"/>
      <c r="I4298" s="1"/>
      <c r="J4298" s="9"/>
      <c r="K4298" s="1"/>
      <c r="L4298" s="1"/>
      <c r="M4298" s="1"/>
      <c r="N4298" s="9"/>
      <c r="O4298" s="11"/>
      <c r="P4298" s="1"/>
      <c r="Q4298" s="1"/>
      <c r="R4298" s="1"/>
      <c r="S4298" s="1"/>
      <c r="T4298" s="1"/>
      <c r="U4298" s="1"/>
      <c r="V4298" s="9"/>
      <c r="W4298" s="1"/>
      <c r="X4298" s="1"/>
      <c r="Y4298" s="1"/>
      <c r="Z4298" s="1"/>
      <c r="AA4298" s="1"/>
      <c r="AB4298" s="1"/>
      <c r="AC4298" s="65"/>
    </row>
    <row r="4299" spans="2:29" x14ac:dyDescent="0.25">
      <c r="B4299" s="1"/>
      <c r="C4299" s="1"/>
      <c r="D4299" s="1"/>
      <c r="E4299" s="1"/>
      <c r="F4299" s="1"/>
      <c r="G4299" s="1"/>
      <c r="H4299" s="1"/>
      <c r="I4299" s="1"/>
      <c r="J4299" s="9"/>
      <c r="K4299" s="1"/>
      <c r="L4299" s="1"/>
      <c r="M4299" s="1"/>
      <c r="N4299" s="9"/>
      <c r="O4299" s="11"/>
      <c r="P4299" s="1"/>
      <c r="Q4299" s="1"/>
      <c r="R4299" s="1"/>
      <c r="S4299" s="1"/>
      <c r="T4299" s="1"/>
      <c r="U4299" s="1"/>
      <c r="V4299" s="9"/>
      <c r="W4299" s="1"/>
      <c r="X4299" s="1"/>
      <c r="Y4299" s="1"/>
      <c r="Z4299" s="1"/>
      <c r="AA4299" s="1"/>
      <c r="AB4299" s="1"/>
      <c r="AC4299" s="65"/>
    </row>
    <row r="4300" spans="2:29" x14ac:dyDescent="0.25">
      <c r="B4300" s="1"/>
      <c r="C4300" s="1"/>
      <c r="D4300" s="1"/>
      <c r="E4300" s="1"/>
      <c r="F4300" s="1"/>
      <c r="G4300" s="1"/>
      <c r="H4300" s="1"/>
      <c r="I4300" s="1"/>
      <c r="J4300" s="9"/>
      <c r="K4300" s="1"/>
      <c r="L4300" s="1"/>
      <c r="M4300" s="1"/>
      <c r="N4300" s="9"/>
      <c r="O4300" s="11"/>
      <c r="P4300" s="1"/>
      <c r="Q4300" s="1"/>
      <c r="R4300" s="1"/>
      <c r="S4300" s="1"/>
      <c r="T4300" s="1"/>
      <c r="U4300" s="1"/>
      <c r="V4300" s="9"/>
      <c r="W4300" s="1"/>
      <c r="X4300" s="1"/>
      <c r="Y4300" s="1"/>
      <c r="Z4300" s="1"/>
      <c r="AA4300" s="1"/>
      <c r="AB4300" s="1"/>
      <c r="AC4300" s="65"/>
    </row>
    <row r="4301" spans="2:29" x14ac:dyDescent="0.25">
      <c r="B4301" s="1"/>
      <c r="C4301" s="1"/>
      <c r="D4301" s="1"/>
      <c r="E4301" s="1"/>
      <c r="F4301" s="1"/>
      <c r="G4301" s="1"/>
      <c r="H4301" s="1"/>
      <c r="I4301" s="1"/>
      <c r="J4301" s="9"/>
      <c r="K4301" s="1"/>
      <c r="L4301" s="1"/>
      <c r="M4301" s="1"/>
      <c r="N4301" s="9"/>
      <c r="O4301" s="11"/>
      <c r="P4301" s="1"/>
      <c r="Q4301" s="1"/>
      <c r="R4301" s="1"/>
      <c r="S4301" s="1"/>
      <c r="T4301" s="1"/>
      <c r="U4301" s="1"/>
      <c r="V4301" s="9"/>
      <c r="W4301" s="1"/>
      <c r="X4301" s="1"/>
      <c r="Y4301" s="1"/>
      <c r="Z4301" s="1"/>
      <c r="AA4301" s="1"/>
      <c r="AB4301" s="1"/>
      <c r="AC4301" s="65"/>
    </row>
    <row r="4302" spans="2:29" x14ac:dyDescent="0.25">
      <c r="B4302" s="1"/>
      <c r="C4302" s="1"/>
      <c r="D4302" s="1"/>
      <c r="E4302" s="1"/>
      <c r="F4302" s="1"/>
      <c r="G4302" s="1"/>
      <c r="H4302" s="1"/>
      <c r="I4302" s="1"/>
      <c r="J4302" s="9"/>
      <c r="K4302" s="1"/>
      <c r="L4302" s="1"/>
      <c r="M4302" s="1"/>
      <c r="N4302" s="9"/>
      <c r="O4302" s="11"/>
      <c r="P4302" s="1"/>
      <c r="Q4302" s="1"/>
      <c r="R4302" s="1"/>
      <c r="S4302" s="1"/>
      <c r="T4302" s="1"/>
      <c r="U4302" s="1"/>
      <c r="V4302" s="9"/>
      <c r="W4302" s="1"/>
      <c r="X4302" s="1"/>
      <c r="Y4302" s="1"/>
      <c r="Z4302" s="1"/>
      <c r="AA4302" s="1"/>
      <c r="AB4302" s="1"/>
      <c r="AC4302" s="65"/>
    </row>
    <row r="4303" spans="2:29" x14ac:dyDescent="0.25">
      <c r="B4303" s="1"/>
      <c r="C4303" s="1"/>
      <c r="D4303" s="1"/>
      <c r="E4303" s="1"/>
      <c r="F4303" s="1"/>
      <c r="G4303" s="1"/>
      <c r="H4303" s="1"/>
      <c r="I4303" s="1"/>
      <c r="J4303" s="9"/>
      <c r="K4303" s="1"/>
      <c r="L4303" s="1"/>
      <c r="M4303" s="1"/>
      <c r="N4303" s="9"/>
      <c r="O4303" s="11"/>
      <c r="P4303" s="1"/>
      <c r="Q4303" s="1"/>
      <c r="R4303" s="1"/>
      <c r="S4303" s="1"/>
      <c r="T4303" s="1"/>
      <c r="U4303" s="1"/>
      <c r="V4303" s="9"/>
      <c r="W4303" s="1"/>
      <c r="X4303" s="1"/>
      <c r="Y4303" s="1"/>
      <c r="Z4303" s="1"/>
      <c r="AA4303" s="1"/>
      <c r="AB4303" s="1"/>
      <c r="AC4303" s="65"/>
    </row>
    <row r="4304" spans="2:29" x14ac:dyDescent="0.25">
      <c r="B4304" s="1"/>
      <c r="C4304" s="1"/>
      <c r="D4304" s="1"/>
      <c r="E4304" s="1"/>
      <c r="F4304" s="1"/>
      <c r="G4304" s="1"/>
      <c r="H4304" s="1"/>
      <c r="I4304" s="1"/>
      <c r="J4304" s="9"/>
      <c r="K4304" s="1"/>
      <c r="L4304" s="1"/>
      <c r="M4304" s="1"/>
      <c r="N4304" s="9"/>
      <c r="O4304" s="11"/>
      <c r="P4304" s="1"/>
      <c r="Q4304" s="1"/>
      <c r="R4304" s="1"/>
      <c r="S4304" s="1"/>
      <c r="T4304" s="1"/>
      <c r="U4304" s="1"/>
      <c r="V4304" s="9"/>
      <c r="W4304" s="1"/>
      <c r="X4304" s="1"/>
      <c r="Y4304" s="1"/>
      <c r="Z4304" s="1"/>
      <c r="AA4304" s="1"/>
      <c r="AB4304" s="1"/>
      <c r="AC4304" s="65"/>
    </row>
    <row r="4305" spans="2:29" x14ac:dyDescent="0.25">
      <c r="B4305" s="1"/>
      <c r="C4305" s="1"/>
      <c r="D4305" s="1"/>
      <c r="E4305" s="1"/>
      <c r="F4305" s="1"/>
      <c r="G4305" s="1"/>
      <c r="H4305" s="1"/>
      <c r="I4305" s="1"/>
      <c r="J4305" s="9"/>
      <c r="K4305" s="1"/>
      <c r="L4305" s="1"/>
      <c r="M4305" s="1"/>
      <c r="N4305" s="9"/>
      <c r="O4305" s="11"/>
      <c r="P4305" s="1"/>
      <c r="Q4305" s="1"/>
      <c r="R4305" s="1"/>
      <c r="S4305" s="1"/>
      <c r="T4305" s="1"/>
      <c r="U4305" s="1"/>
      <c r="V4305" s="9"/>
      <c r="W4305" s="1"/>
      <c r="X4305" s="1"/>
      <c r="Y4305" s="1"/>
      <c r="Z4305" s="1"/>
      <c r="AA4305" s="1"/>
      <c r="AB4305" s="1"/>
      <c r="AC4305" s="65"/>
    </row>
    <row r="4306" spans="2:29" x14ac:dyDescent="0.25">
      <c r="B4306" s="1"/>
      <c r="C4306" s="1"/>
      <c r="D4306" s="1"/>
      <c r="E4306" s="1"/>
      <c r="F4306" s="1"/>
      <c r="G4306" s="1"/>
      <c r="H4306" s="1"/>
      <c r="I4306" s="1"/>
      <c r="J4306" s="9"/>
      <c r="K4306" s="1"/>
      <c r="L4306" s="1"/>
      <c r="M4306" s="1"/>
      <c r="N4306" s="9"/>
      <c r="O4306" s="11"/>
      <c r="P4306" s="1"/>
      <c r="Q4306" s="1"/>
      <c r="R4306" s="1"/>
      <c r="S4306" s="1"/>
      <c r="T4306" s="1"/>
      <c r="U4306" s="1"/>
      <c r="V4306" s="9"/>
      <c r="W4306" s="1"/>
      <c r="X4306" s="1"/>
      <c r="Y4306" s="1"/>
      <c r="Z4306" s="1"/>
      <c r="AA4306" s="1"/>
      <c r="AB4306" s="1"/>
      <c r="AC4306" s="65"/>
    </row>
    <row r="4307" spans="2:29" x14ac:dyDescent="0.25">
      <c r="B4307" s="1"/>
      <c r="C4307" s="1"/>
      <c r="D4307" s="1"/>
      <c r="E4307" s="1"/>
      <c r="F4307" s="1"/>
      <c r="G4307" s="1"/>
      <c r="H4307" s="1"/>
      <c r="I4307" s="1"/>
      <c r="J4307" s="9"/>
      <c r="K4307" s="1"/>
      <c r="L4307" s="1"/>
      <c r="M4307" s="1"/>
      <c r="N4307" s="9"/>
      <c r="O4307" s="11"/>
      <c r="P4307" s="1"/>
      <c r="Q4307" s="1"/>
      <c r="R4307" s="1"/>
      <c r="S4307" s="1"/>
      <c r="T4307" s="1"/>
      <c r="U4307" s="1"/>
      <c r="V4307" s="9"/>
      <c r="W4307" s="1"/>
      <c r="X4307" s="1"/>
      <c r="Y4307" s="1"/>
      <c r="Z4307" s="1"/>
      <c r="AA4307" s="1"/>
      <c r="AB4307" s="1"/>
      <c r="AC4307" s="65"/>
    </row>
    <row r="4308" spans="2:29" x14ac:dyDescent="0.25">
      <c r="B4308" s="1"/>
      <c r="C4308" s="1"/>
      <c r="D4308" s="1"/>
      <c r="E4308" s="1"/>
      <c r="F4308" s="1"/>
      <c r="G4308" s="1"/>
      <c r="H4308" s="1"/>
      <c r="I4308" s="1"/>
      <c r="J4308" s="9"/>
      <c r="K4308" s="1"/>
      <c r="L4308" s="1"/>
      <c r="M4308" s="1"/>
      <c r="N4308" s="9"/>
      <c r="O4308" s="11"/>
      <c r="P4308" s="1"/>
      <c r="Q4308" s="1"/>
      <c r="R4308" s="1"/>
      <c r="S4308" s="1"/>
      <c r="T4308" s="1"/>
      <c r="U4308" s="1"/>
      <c r="V4308" s="9"/>
      <c r="W4308" s="1"/>
      <c r="X4308" s="1"/>
      <c r="Y4308" s="1"/>
      <c r="Z4308" s="1"/>
      <c r="AA4308" s="1"/>
      <c r="AB4308" s="1"/>
      <c r="AC4308" s="65"/>
    </row>
    <row r="4309" spans="2:29" x14ac:dyDescent="0.25">
      <c r="B4309" s="1"/>
      <c r="C4309" s="1"/>
      <c r="D4309" s="1"/>
      <c r="E4309" s="1"/>
      <c r="F4309" s="1"/>
      <c r="G4309" s="1"/>
      <c r="H4309" s="1"/>
      <c r="I4309" s="1"/>
      <c r="J4309" s="9"/>
      <c r="K4309" s="1"/>
      <c r="L4309" s="1"/>
      <c r="M4309" s="1"/>
      <c r="N4309" s="9"/>
      <c r="O4309" s="11"/>
      <c r="P4309" s="1"/>
      <c r="Q4309" s="1"/>
      <c r="R4309" s="1"/>
      <c r="S4309" s="1"/>
      <c r="T4309" s="1"/>
      <c r="U4309" s="1"/>
      <c r="V4309" s="9"/>
      <c r="W4309" s="1"/>
      <c r="X4309" s="1"/>
      <c r="Y4309" s="1"/>
      <c r="Z4309" s="1"/>
      <c r="AA4309" s="1"/>
      <c r="AB4309" s="1"/>
      <c r="AC4309" s="65"/>
    </row>
    <row r="4310" spans="2:29" x14ac:dyDescent="0.25">
      <c r="B4310" s="1"/>
      <c r="C4310" s="1"/>
      <c r="D4310" s="1"/>
      <c r="E4310" s="1"/>
      <c r="F4310" s="1"/>
      <c r="G4310" s="1"/>
      <c r="H4310" s="1"/>
      <c r="I4310" s="1"/>
      <c r="J4310" s="9"/>
      <c r="K4310" s="1"/>
      <c r="L4310" s="1"/>
      <c r="M4310" s="1"/>
      <c r="N4310" s="9"/>
      <c r="O4310" s="11"/>
      <c r="P4310" s="1"/>
      <c r="Q4310" s="1"/>
      <c r="R4310" s="1"/>
      <c r="S4310" s="1"/>
      <c r="T4310" s="1"/>
      <c r="U4310" s="1"/>
      <c r="V4310" s="9"/>
      <c r="W4310" s="1"/>
      <c r="X4310" s="1"/>
      <c r="Y4310" s="1"/>
      <c r="Z4310" s="1"/>
      <c r="AA4310" s="1"/>
      <c r="AB4310" s="1"/>
      <c r="AC4310" s="65"/>
    </row>
    <row r="4311" spans="2:29" x14ac:dyDescent="0.25">
      <c r="B4311" s="1"/>
      <c r="C4311" s="1"/>
      <c r="D4311" s="1"/>
      <c r="E4311" s="1"/>
      <c r="F4311" s="1"/>
      <c r="G4311" s="1"/>
      <c r="H4311" s="1"/>
      <c r="I4311" s="1"/>
      <c r="J4311" s="9"/>
      <c r="K4311" s="1"/>
      <c r="L4311" s="1"/>
      <c r="M4311" s="1"/>
      <c r="N4311" s="9"/>
      <c r="O4311" s="11"/>
      <c r="P4311" s="1"/>
      <c r="Q4311" s="1"/>
      <c r="R4311" s="1"/>
      <c r="S4311" s="1"/>
      <c r="T4311" s="1"/>
      <c r="U4311" s="1"/>
      <c r="V4311" s="9"/>
      <c r="W4311" s="1"/>
      <c r="X4311" s="1"/>
      <c r="Y4311" s="1"/>
      <c r="Z4311" s="1"/>
      <c r="AA4311" s="1"/>
      <c r="AB4311" s="1"/>
      <c r="AC4311" s="65"/>
    </row>
    <row r="4312" spans="2:29" x14ac:dyDescent="0.25">
      <c r="B4312" s="1"/>
      <c r="C4312" s="1"/>
      <c r="D4312" s="1"/>
      <c r="E4312" s="1"/>
      <c r="F4312" s="1"/>
      <c r="G4312" s="1"/>
      <c r="H4312" s="1"/>
      <c r="I4312" s="1"/>
      <c r="J4312" s="9"/>
      <c r="K4312" s="1"/>
      <c r="L4312" s="1"/>
      <c r="M4312" s="1"/>
      <c r="N4312" s="9"/>
      <c r="O4312" s="11"/>
      <c r="P4312" s="1"/>
      <c r="Q4312" s="1"/>
      <c r="R4312" s="1"/>
      <c r="S4312" s="1"/>
      <c r="T4312" s="1"/>
      <c r="U4312" s="1"/>
      <c r="V4312" s="9"/>
      <c r="W4312" s="1"/>
      <c r="X4312" s="1"/>
      <c r="Y4312" s="1"/>
      <c r="Z4312" s="1"/>
      <c r="AA4312" s="1"/>
      <c r="AB4312" s="1"/>
      <c r="AC4312" s="65"/>
    </row>
    <row r="4313" spans="2:29" x14ac:dyDescent="0.25">
      <c r="B4313" s="1"/>
      <c r="C4313" s="1"/>
      <c r="D4313" s="1"/>
      <c r="E4313" s="1"/>
      <c r="F4313" s="1"/>
      <c r="G4313" s="1"/>
      <c r="H4313" s="1"/>
      <c r="I4313" s="1"/>
      <c r="J4313" s="9"/>
      <c r="K4313" s="1"/>
      <c r="L4313" s="1"/>
      <c r="M4313" s="1"/>
      <c r="N4313" s="9"/>
      <c r="O4313" s="11"/>
      <c r="P4313" s="1"/>
      <c r="Q4313" s="1"/>
      <c r="R4313" s="1"/>
      <c r="S4313" s="1"/>
      <c r="T4313" s="1"/>
      <c r="U4313" s="1"/>
      <c r="V4313" s="9"/>
      <c r="W4313" s="1"/>
      <c r="X4313" s="1"/>
      <c r="Y4313" s="1"/>
      <c r="Z4313" s="1"/>
      <c r="AA4313" s="1"/>
      <c r="AB4313" s="1"/>
      <c r="AC4313" s="65"/>
    </row>
    <row r="4314" spans="2:29" x14ac:dyDescent="0.25">
      <c r="B4314" s="1"/>
      <c r="C4314" s="1"/>
      <c r="D4314" s="1"/>
      <c r="E4314" s="1"/>
      <c r="F4314" s="1"/>
      <c r="G4314" s="1"/>
      <c r="H4314" s="1"/>
      <c r="I4314" s="1"/>
      <c r="J4314" s="9"/>
      <c r="K4314" s="1"/>
      <c r="L4314" s="1"/>
      <c r="M4314" s="1"/>
      <c r="N4314" s="9"/>
      <c r="O4314" s="11"/>
      <c r="P4314" s="1"/>
      <c r="Q4314" s="1"/>
      <c r="R4314" s="1"/>
      <c r="S4314" s="1"/>
      <c r="T4314" s="1"/>
      <c r="U4314" s="1"/>
      <c r="V4314" s="9"/>
      <c r="W4314" s="1"/>
      <c r="X4314" s="1"/>
      <c r="Y4314" s="1"/>
      <c r="Z4314" s="1"/>
      <c r="AA4314" s="1"/>
      <c r="AB4314" s="1"/>
      <c r="AC4314" s="65"/>
    </row>
    <row r="4315" spans="2:29" x14ac:dyDescent="0.25">
      <c r="B4315" s="1"/>
      <c r="C4315" s="1"/>
      <c r="D4315" s="1"/>
      <c r="E4315" s="1"/>
      <c r="F4315" s="1"/>
      <c r="G4315" s="1"/>
      <c r="H4315" s="1"/>
      <c r="I4315" s="1"/>
      <c r="J4315" s="9"/>
      <c r="K4315" s="1"/>
      <c r="L4315" s="1"/>
      <c r="M4315" s="1"/>
      <c r="N4315" s="9"/>
      <c r="O4315" s="11"/>
      <c r="P4315" s="1"/>
      <c r="Q4315" s="1"/>
      <c r="R4315" s="1"/>
      <c r="S4315" s="1"/>
      <c r="T4315" s="1"/>
      <c r="U4315" s="1"/>
      <c r="V4315" s="9"/>
      <c r="W4315" s="1"/>
      <c r="X4315" s="1"/>
      <c r="Y4315" s="1"/>
      <c r="Z4315" s="1"/>
      <c r="AA4315" s="1"/>
      <c r="AB4315" s="1"/>
      <c r="AC4315" s="65"/>
    </row>
    <row r="4316" spans="2:29" x14ac:dyDescent="0.25">
      <c r="B4316" s="1"/>
      <c r="C4316" s="1"/>
      <c r="D4316" s="1"/>
      <c r="E4316" s="1"/>
      <c r="F4316" s="1"/>
      <c r="G4316" s="1"/>
      <c r="H4316" s="1"/>
      <c r="I4316" s="1"/>
      <c r="J4316" s="9"/>
      <c r="K4316" s="1"/>
      <c r="L4316" s="1"/>
      <c r="M4316" s="1"/>
      <c r="N4316" s="9"/>
      <c r="O4316" s="11"/>
      <c r="P4316" s="1"/>
      <c r="Q4316" s="1"/>
      <c r="R4316" s="1"/>
      <c r="S4316" s="1"/>
      <c r="T4316" s="1"/>
      <c r="U4316" s="1"/>
      <c r="V4316" s="9"/>
      <c r="W4316" s="1"/>
      <c r="X4316" s="1"/>
      <c r="Y4316" s="1"/>
      <c r="Z4316" s="1"/>
      <c r="AA4316" s="1"/>
      <c r="AB4316" s="1"/>
      <c r="AC4316" s="65"/>
    </row>
    <row r="4317" spans="2:29" x14ac:dyDescent="0.25">
      <c r="B4317" s="1"/>
      <c r="C4317" s="1"/>
      <c r="D4317" s="1"/>
      <c r="E4317" s="1"/>
      <c r="F4317" s="1"/>
      <c r="G4317" s="1"/>
      <c r="H4317" s="1"/>
      <c r="I4317" s="1"/>
      <c r="J4317" s="9"/>
      <c r="K4317" s="1"/>
      <c r="L4317" s="1"/>
      <c r="M4317" s="1"/>
      <c r="N4317" s="9"/>
      <c r="O4317" s="11"/>
      <c r="P4317" s="1"/>
      <c r="Q4317" s="1"/>
      <c r="R4317" s="1"/>
      <c r="S4317" s="1"/>
      <c r="T4317" s="1"/>
      <c r="U4317" s="1"/>
      <c r="V4317" s="9"/>
      <c r="W4317" s="1"/>
      <c r="X4317" s="1"/>
      <c r="Y4317" s="1"/>
      <c r="Z4317" s="1"/>
      <c r="AA4317" s="1"/>
      <c r="AB4317" s="1"/>
      <c r="AC4317" s="65"/>
    </row>
    <row r="4318" spans="2:29" x14ac:dyDescent="0.25">
      <c r="B4318" s="1"/>
      <c r="C4318" s="1"/>
      <c r="D4318" s="1"/>
      <c r="E4318" s="1"/>
      <c r="F4318" s="1"/>
      <c r="G4318" s="1"/>
      <c r="H4318" s="1"/>
      <c r="I4318" s="1"/>
      <c r="J4318" s="9"/>
      <c r="K4318" s="1"/>
      <c r="L4318" s="1"/>
      <c r="M4318" s="1"/>
      <c r="N4318" s="9"/>
      <c r="O4318" s="11"/>
      <c r="P4318" s="1"/>
      <c r="Q4318" s="1"/>
      <c r="R4318" s="1"/>
      <c r="S4318" s="1"/>
      <c r="T4318" s="1"/>
      <c r="U4318" s="1"/>
      <c r="V4318" s="9"/>
      <c r="W4318" s="1"/>
      <c r="X4318" s="1"/>
      <c r="Y4318" s="1"/>
      <c r="Z4318" s="1"/>
      <c r="AA4318" s="1"/>
      <c r="AB4318" s="1"/>
      <c r="AC4318" s="65"/>
    </row>
    <row r="4319" spans="2:29" x14ac:dyDescent="0.25">
      <c r="B4319" s="1"/>
      <c r="C4319" s="1"/>
      <c r="D4319" s="1"/>
      <c r="E4319" s="1"/>
      <c r="F4319" s="1"/>
      <c r="G4319" s="1"/>
      <c r="H4319" s="1"/>
      <c r="I4319" s="1"/>
      <c r="J4319" s="9"/>
      <c r="K4319" s="1"/>
      <c r="L4319" s="1"/>
      <c r="M4319" s="1"/>
      <c r="N4319" s="9"/>
      <c r="O4319" s="11"/>
      <c r="P4319" s="1"/>
      <c r="Q4319" s="1"/>
      <c r="R4319" s="1"/>
      <c r="S4319" s="1"/>
      <c r="T4319" s="1"/>
      <c r="U4319" s="1"/>
      <c r="V4319" s="9"/>
      <c r="W4319" s="1"/>
      <c r="X4319" s="1"/>
      <c r="Y4319" s="1"/>
      <c r="Z4319" s="1"/>
      <c r="AA4319" s="1"/>
      <c r="AB4319" s="1"/>
      <c r="AC4319" s="65"/>
    </row>
    <row r="4320" spans="2:29" x14ac:dyDescent="0.25">
      <c r="B4320" s="1"/>
      <c r="C4320" s="1"/>
      <c r="D4320" s="1"/>
      <c r="E4320" s="1"/>
      <c r="F4320" s="1"/>
      <c r="G4320" s="1"/>
      <c r="H4320" s="1"/>
      <c r="I4320" s="1"/>
      <c r="J4320" s="9"/>
      <c r="K4320" s="1"/>
      <c r="L4320" s="1"/>
      <c r="M4320" s="1"/>
      <c r="N4320" s="9"/>
      <c r="O4320" s="11"/>
      <c r="P4320" s="1"/>
      <c r="Q4320" s="1"/>
      <c r="R4320" s="1"/>
      <c r="S4320" s="1"/>
      <c r="T4320" s="1"/>
      <c r="U4320" s="1"/>
      <c r="V4320" s="9"/>
      <c r="W4320" s="1"/>
      <c r="X4320" s="1"/>
      <c r="Y4320" s="1"/>
      <c r="Z4320" s="1"/>
      <c r="AA4320" s="1"/>
      <c r="AB4320" s="1"/>
      <c r="AC4320" s="65"/>
    </row>
    <row r="4321" spans="2:29" x14ac:dyDescent="0.25">
      <c r="B4321" s="1"/>
      <c r="C4321" s="1"/>
      <c r="D4321" s="1"/>
      <c r="E4321" s="1"/>
      <c r="F4321" s="1"/>
      <c r="G4321" s="1"/>
      <c r="H4321" s="1"/>
      <c r="I4321" s="1"/>
      <c r="J4321" s="9"/>
      <c r="K4321" s="1"/>
      <c r="L4321" s="1"/>
      <c r="M4321" s="1"/>
      <c r="N4321" s="9"/>
      <c r="O4321" s="11"/>
      <c r="P4321" s="1"/>
      <c r="Q4321" s="1"/>
      <c r="R4321" s="1"/>
      <c r="S4321" s="1"/>
      <c r="T4321" s="1"/>
      <c r="U4321" s="1"/>
      <c r="V4321" s="9"/>
      <c r="W4321" s="1"/>
      <c r="X4321" s="1"/>
      <c r="Y4321" s="1"/>
      <c r="Z4321" s="1"/>
      <c r="AA4321" s="1"/>
      <c r="AB4321" s="1"/>
      <c r="AC4321" s="65"/>
    </row>
    <row r="4322" spans="2:29" x14ac:dyDescent="0.25">
      <c r="B4322" s="1"/>
      <c r="C4322" s="1"/>
      <c r="D4322" s="1"/>
      <c r="E4322" s="1"/>
      <c r="F4322" s="1"/>
      <c r="G4322" s="1"/>
      <c r="H4322" s="1"/>
      <c r="I4322" s="1"/>
      <c r="J4322" s="9"/>
      <c r="K4322" s="1"/>
      <c r="L4322" s="1"/>
      <c r="M4322" s="1"/>
      <c r="N4322" s="9"/>
      <c r="O4322" s="11"/>
      <c r="P4322" s="1"/>
      <c r="Q4322" s="1"/>
      <c r="R4322" s="1"/>
      <c r="S4322" s="1"/>
      <c r="T4322" s="1"/>
      <c r="U4322" s="1"/>
      <c r="V4322" s="9"/>
      <c r="W4322" s="1"/>
      <c r="X4322" s="1"/>
      <c r="Y4322" s="1"/>
      <c r="Z4322" s="1"/>
      <c r="AA4322" s="1"/>
      <c r="AB4322" s="1"/>
      <c r="AC4322" s="65"/>
    </row>
    <row r="4323" spans="2:29" x14ac:dyDescent="0.25">
      <c r="B4323" s="1"/>
      <c r="C4323" s="1"/>
      <c r="D4323" s="1"/>
      <c r="E4323" s="1"/>
      <c r="F4323" s="1"/>
      <c r="G4323" s="1"/>
      <c r="H4323" s="1"/>
      <c r="I4323" s="1"/>
      <c r="J4323" s="9"/>
      <c r="K4323" s="1"/>
      <c r="L4323" s="1"/>
      <c r="M4323" s="1"/>
      <c r="N4323" s="9"/>
      <c r="O4323" s="11"/>
      <c r="P4323" s="1"/>
      <c r="Q4323" s="1"/>
      <c r="R4323" s="1"/>
      <c r="S4323" s="1"/>
      <c r="T4323" s="1"/>
      <c r="U4323" s="1"/>
      <c r="V4323" s="9"/>
      <c r="W4323" s="1"/>
      <c r="X4323" s="1"/>
      <c r="Y4323" s="1"/>
      <c r="Z4323" s="1"/>
      <c r="AA4323" s="1"/>
      <c r="AB4323" s="1"/>
      <c r="AC4323" s="65"/>
    </row>
    <row r="4324" spans="2:29" x14ac:dyDescent="0.25">
      <c r="B4324" s="1"/>
      <c r="C4324" s="1"/>
      <c r="D4324" s="1"/>
      <c r="E4324" s="1"/>
      <c r="F4324" s="1"/>
      <c r="G4324" s="1"/>
      <c r="H4324" s="1"/>
      <c r="I4324" s="1"/>
      <c r="J4324" s="9"/>
      <c r="K4324" s="1"/>
      <c r="L4324" s="1"/>
      <c r="M4324" s="1"/>
      <c r="N4324" s="9"/>
      <c r="O4324" s="11"/>
      <c r="P4324" s="1"/>
      <c r="Q4324" s="1"/>
      <c r="R4324" s="1"/>
      <c r="S4324" s="1"/>
      <c r="T4324" s="1"/>
      <c r="U4324" s="1"/>
      <c r="V4324" s="9"/>
      <c r="W4324" s="1"/>
      <c r="X4324" s="1"/>
      <c r="Y4324" s="1"/>
      <c r="Z4324" s="1"/>
      <c r="AA4324" s="1"/>
      <c r="AB4324" s="1"/>
      <c r="AC4324" s="65"/>
    </row>
    <row r="4325" spans="2:29" x14ac:dyDescent="0.25">
      <c r="B4325" s="1"/>
      <c r="C4325" s="1"/>
      <c r="D4325" s="1"/>
      <c r="E4325" s="1"/>
      <c r="F4325" s="1"/>
      <c r="G4325" s="1"/>
      <c r="H4325" s="1"/>
      <c r="I4325" s="1"/>
      <c r="J4325" s="9"/>
      <c r="K4325" s="1"/>
      <c r="L4325" s="1"/>
      <c r="M4325" s="1"/>
      <c r="N4325" s="9"/>
      <c r="O4325" s="11"/>
      <c r="P4325" s="1"/>
      <c r="Q4325" s="1"/>
      <c r="R4325" s="1"/>
      <c r="S4325" s="1"/>
      <c r="T4325" s="1"/>
      <c r="U4325" s="1"/>
      <c r="V4325" s="9"/>
      <c r="W4325" s="1"/>
      <c r="X4325" s="1"/>
      <c r="Y4325" s="1"/>
      <c r="Z4325" s="1"/>
      <c r="AA4325" s="1"/>
      <c r="AB4325" s="1"/>
      <c r="AC4325" s="65"/>
    </row>
    <row r="4326" spans="2:29" x14ac:dyDescent="0.25">
      <c r="B4326" s="1"/>
      <c r="C4326" s="1"/>
      <c r="D4326" s="1"/>
      <c r="E4326" s="1"/>
      <c r="F4326" s="1"/>
      <c r="G4326" s="1"/>
      <c r="H4326" s="1"/>
      <c r="I4326" s="1"/>
      <c r="J4326" s="9"/>
      <c r="K4326" s="1"/>
      <c r="L4326" s="1"/>
      <c r="M4326" s="1"/>
      <c r="N4326" s="9"/>
      <c r="O4326" s="11"/>
      <c r="P4326" s="1"/>
      <c r="Q4326" s="1"/>
      <c r="R4326" s="1"/>
      <c r="S4326" s="1"/>
      <c r="T4326" s="1"/>
      <c r="U4326" s="1"/>
      <c r="V4326" s="9"/>
      <c r="W4326" s="1"/>
      <c r="X4326" s="1"/>
      <c r="Y4326" s="1"/>
      <c r="Z4326" s="1"/>
      <c r="AA4326" s="1"/>
      <c r="AB4326" s="1"/>
      <c r="AC4326" s="65"/>
    </row>
    <row r="4327" spans="2:29" x14ac:dyDescent="0.25">
      <c r="B4327" s="1"/>
      <c r="C4327" s="1"/>
      <c r="D4327" s="1"/>
      <c r="E4327" s="1"/>
      <c r="F4327" s="1"/>
      <c r="G4327" s="1"/>
      <c r="H4327" s="1"/>
      <c r="I4327" s="1"/>
      <c r="J4327" s="9"/>
      <c r="K4327" s="1"/>
      <c r="L4327" s="1"/>
      <c r="M4327" s="1"/>
      <c r="N4327" s="9"/>
      <c r="O4327" s="11"/>
      <c r="P4327" s="1"/>
      <c r="Q4327" s="1"/>
      <c r="R4327" s="1"/>
      <c r="S4327" s="1"/>
      <c r="T4327" s="1"/>
      <c r="U4327" s="1"/>
      <c r="V4327" s="9"/>
      <c r="W4327" s="1"/>
      <c r="X4327" s="1"/>
      <c r="Y4327" s="1"/>
      <c r="Z4327" s="1"/>
      <c r="AA4327" s="1"/>
      <c r="AB4327" s="1"/>
      <c r="AC4327" s="65"/>
    </row>
    <row r="4328" spans="2:29" x14ac:dyDescent="0.25">
      <c r="B4328" s="1"/>
      <c r="C4328" s="1"/>
      <c r="D4328" s="1"/>
      <c r="E4328" s="1"/>
      <c r="F4328" s="1"/>
      <c r="G4328" s="1"/>
      <c r="H4328" s="1"/>
      <c r="I4328" s="1"/>
      <c r="J4328" s="9"/>
      <c r="K4328" s="1"/>
      <c r="L4328" s="1"/>
      <c r="M4328" s="1"/>
      <c r="N4328" s="9"/>
      <c r="O4328" s="11"/>
      <c r="P4328" s="1"/>
      <c r="Q4328" s="1"/>
      <c r="R4328" s="1"/>
      <c r="S4328" s="1"/>
      <c r="T4328" s="1"/>
      <c r="U4328" s="1"/>
      <c r="V4328" s="9"/>
      <c r="W4328" s="1"/>
      <c r="X4328" s="1"/>
      <c r="Y4328" s="1"/>
      <c r="Z4328" s="1"/>
      <c r="AA4328" s="1"/>
      <c r="AB4328" s="1"/>
      <c r="AC4328" s="65"/>
    </row>
    <row r="4329" spans="2:29" x14ac:dyDescent="0.25">
      <c r="B4329" s="1"/>
      <c r="C4329" s="1"/>
      <c r="D4329" s="1"/>
      <c r="E4329" s="1"/>
      <c r="F4329" s="1"/>
      <c r="G4329" s="1"/>
      <c r="H4329" s="1"/>
      <c r="I4329" s="1"/>
      <c r="J4329" s="9"/>
      <c r="K4329" s="1"/>
      <c r="L4329" s="1"/>
      <c r="M4329" s="1"/>
      <c r="N4329" s="9"/>
      <c r="O4329" s="11"/>
      <c r="P4329" s="1"/>
      <c r="Q4329" s="1"/>
      <c r="R4329" s="1"/>
      <c r="S4329" s="1"/>
      <c r="T4329" s="1"/>
      <c r="U4329" s="1"/>
      <c r="V4329" s="9"/>
      <c r="W4329" s="1"/>
      <c r="X4329" s="1"/>
      <c r="Y4329" s="1"/>
      <c r="Z4329" s="1"/>
      <c r="AA4329" s="1"/>
      <c r="AB4329" s="1"/>
      <c r="AC4329" s="65"/>
    </row>
    <row r="4330" spans="2:29" x14ac:dyDescent="0.25">
      <c r="B4330" s="1"/>
      <c r="C4330" s="1"/>
      <c r="D4330" s="1"/>
      <c r="E4330" s="1"/>
      <c r="F4330" s="1"/>
      <c r="G4330" s="1"/>
      <c r="H4330" s="1"/>
      <c r="I4330" s="1"/>
      <c r="J4330" s="9"/>
      <c r="K4330" s="1"/>
      <c r="L4330" s="1"/>
      <c r="M4330" s="1"/>
      <c r="N4330" s="9"/>
      <c r="O4330" s="11"/>
      <c r="P4330" s="1"/>
      <c r="Q4330" s="1"/>
      <c r="R4330" s="1"/>
      <c r="S4330" s="1"/>
      <c r="T4330" s="1"/>
      <c r="U4330" s="1"/>
      <c r="V4330" s="9"/>
      <c r="W4330" s="1"/>
      <c r="X4330" s="1"/>
      <c r="Y4330" s="1"/>
      <c r="Z4330" s="1"/>
      <c r="AA4330" s="1"/>
      <c r="AB4330" s="1"/>
      <c r="AC4330" s="65"/>
    </row>
    <row r="4331" spans="2:29" x14ac:dyDescent="0.25">
      <c r="B4331" s="1"/>
      <c r="C4331" s="1"/>
      <c r="D4331" s="1"/>
      <c r="E4331" s="1"/>
      <c r="F4331" s="1"/>
      <c r="G4331" s="1"/>
      <c r="H4331" s="1"/>
      <c r="I4331" s="1"/>
      <c r="J4331" s="9"/>
      <c r="K4331" s="1"/>
      <c r="L4331" s="1"/>
      <c r="M4331" s="1"/>
      <c r="N4331" s="9"/>
      <c r="O4331" s="11"/>
      <c r="P4331" s="1"/>
      <c r="Q4331" s="1"/>
      <c r="R4331" s="1"/>
      <c r="S4331" s="1"/>
      <c r="T4331" s="1"/>
      <c r="U4331" s="1"/>
      <c r="V4331" s="9"/>
      <c r="W4331" s="1"/>
      <c r="X4331" s="1"/>
      <c r="Y4331" s="1"/>
      <c r="Z4331" s="1"/>
      <c r="AA4331" s="1"/>
      <c r="AB4331" s="1"/>
      <c r="AC4331" s="65"/>
    </row>
    <row r="4332" spans="2:29" x14ac:dyDescent="0.25">
      <c r="B4332" s="1"/>
      <c r="C4332" s="1"/>
      <c r="D4332" s="1"/>
      <c r="E4332" s="1"/>
      <c r="F4332" s="1"/>
      <c r="G4332" s="1"/>
      <c r="H4332" s="1"/>
      <c r="I4332" s="1"/>
      <c r="J4332" s="9"/>
      <c r="K4332" s="1"/>
      <c r="L4332" s="1"/>
      <c r="M4332" s="1"/>
      <c r="N4332" s="9"/>
      <c r="O4332" s="11"/>
      <c r="P4332" s="1"/>
      <c r="Q4332" s="1"/>
      <c r="R4332" s="1"/>
      <c r="S4332" s="1"/>
      <c r="T4332" s="1"/>
      <c r="U4332" s="1"/>
      <c r="V4332" s="9"/>
      <c r="W4332" s="1"/>
      <c r="X4332" s="1"/>
      <c r="Y4332" s="1"/>
      <c r="Z4332" s="1"/>
      <c r="AA4332" s="1"/>
      <c r="AB4332" s="1"/>
      <c r="AC4332" s="65"/>
    </row>
    <row r="4333" spans="2:29" x14ac:dyDescent="0.25">
      <c r="B4333" s="1"/>
      <c r="C4333" s="1"/>
      <c r="D4333" s="1"/>
      <c r="E4333" s="1"/>
      <c r="F4333" s="1"/>
      <c r="G4333" s="1"/>
      <c r="H4333" s="1"/>
      <c r="I4333" s="1"/>
      <c r="J4333" s="9"/>
      <c r="K4333" s="1"/>
      <c r="L4333" s="1"/>
      <c r="M4333" s="1"/>
      <c r="N4333" s="9"/>
      <c r="O4333" s="11"/>
      <c r="P4333" s="1"/>
      <c r="Q4333" s="1"/>
      <c r="R4333" s="1"/>
      <c r="S4333" s="1"/>
      <c r="T4333" s="1"/>
      <c r="U4333" s="1"/>
      <c r="V4333" s="9"/>
      <c r="W4333" s="1"/>
      <c r="X4333" s="1"/>
      <c r="Y4333" s="1"/>
      <c r="Z4333" s="1"/>
      <c r="AA4333" s="1"/>
      <c r="AB4333" s="1"/>
      <c r="AC4333" s="65"/>
    </row>
    <row r="4334" spans="2:29" x14ac:dyDescent="0.25">
      <c r="B4334" s="1"/>
      <c r="C4334" s="1"/>
      <c r="D4334" s="1"/>
      <c r="E4334" s="1"/>
      <c r="F4334" s="1"/>
      <c r="G4334" s="1"/>
      <c r="H4334" s="1"/>
      <c r="I4334" s="1"/>
      <c r="J4334" s="9"/>
      <c r="K4334" s="1"/>
      <c r="L4334" s="1"/>
      <c r="M4334" s="1"/>
      <c r="N4334" s="9"/>
      <c r="O4334" s="11"/>
      <c r="P4334" s="1"/>
      <c r="Q4334" s="1"/>
      <c r="R4334" s="1"/>
      <c r="S4334" s="1"/>
      <c r="T4334" s="1"/>
      <c r="U4334" s="1"/>
      <c r="V4334" s="9"/>
      <c r="W4334" s="1"/>
      <c r="X4334" s="1"/>
      <c r="Y4334" s="1"/>
      <c r="Z4334" s="1"/>
      <c r="AA4334" s="1"/>
      <c r="AB4334" s="1"/>
      <c r="AC4334" s="65"/>
    </row>
    <row r="4335" spans="2:29" x14ac:dyDescent="0.25">
      <c r="B4335" s="1"/>
      <c r="C4335" s="1"/>
      <c r="D4335" s="1"/>
      <c r="E4335" s="1"/>
      <c r="F4335" s="1"/>
      <c r="G4335" s="1"/>
      <c r="H4335" s="1"/>
      <c r="I4335" s="1"/>
      <c r="J4335" s="9"/>
      <c r="K4335" s="1"/>
      <c r="L4335" s="1"/>
      <c r="M4335" s="1"/>
      <c r="N4335" s="9"/>
      <c r="O4335" s="11"/>
      <c r="P4335" s="1"/>
      <c r="Q4335" s="1"/>
      <c r="R4335" s="1"/>
      <c r="S4335" s="1"/>
      <c r="T4335" s="1"/>
      <c r="U4335" s="1"/>
      <c r="V4335" s="9"/>
      <c r="W4335" s="1"/>
      <c r="X4335" s="1"/>
      <c r="Y4335" s="1"/>
      <c r="Z4335" s="1"/>
      <c r="AA4335" s="1"/>
      <c r="AB4335" s="1"/>
      <c r="AC4335" s="65"/>
    </row>
    <row r="4336" spans="2:29" x14ac:dyDescent="0.25">
      <c r="B4336" s="1"/>
      <c r="C4336" s="1"/>
      <c r="D4336" s="1"/>
      <c r="E4336" s="1"/>
      <c r="F4336" s="1"/>
      <c r="G4336" s="1"/>
      <c r="H4336" s="1"/>
      <c r="I4336" s="1"/>
      <c r="J4336" s="9"/>
      <c r="K4336" s="1"/>
      <c r="L4336" s="1"/>
      <c r="M4336" s="1"/>
      <c r="N4336" s="9"/>
      <c r="O4336" s="11"/>
      <c r="P4336" s="1"/>
      <c r="Q4336" s="1"/>
      <c r="R4336" s="1"/>
      <c r="S4336" s="1"/>
      <c r="T4336" s="1"/>
      <c r="U4336" s="1"/>
      <c r="V4336" s="9"/>
      <c r="W4336" s="1"/>
      <c r="X4336" s="1"/>
      <c r="Y4336" s="1"/>
      <c r="Z4336" s="1"/>
      <c r="AA4336" s="1"/>
      <c r="AB4336" s="1"/>
      <c r="AC4336" s="65"/>
    </row>
    <row r="4337" spans="2:29" x14ac:dyDescent="0.25">
      <c r="B4337" s="1"/>
      <c r="C4337" s="1"/>
      <c r="D4337" s="1"/>
      <c r="E4337" s="1"/>
      <c r="F4337" s="1"/>
      <c r="G4337" s="1"/>
      <c r="H4337" s="1"/>
      <c r="I4337" s="1"/>
      <c r="J4337" s="9"/>
      <c r="K4337" s="1"/>
      <c r="L4337" s="1"/>
      <c r="M4337" s="1"/>
      <c r="N4337" s="9"/>
      <c r="O4337" s="11"/>
      <c r="P4337" s="1"/>
      <c r="Q4337" s="1"/>
      <c r="R4337" s="1"/>
      <c r="S4337" s="1"/>
      <c r="T4337" s="1"/>
      <c r="U4337" s="1"/>
      <c r="V4337" s="9"/>
      <c r="W4337" s="1"/>
      <c r="X4337" s="1"/>
      <c r="Y4337" s="1"/>
      <c r="Z4337" s="1"/>
      <c r="AA4337" s="1"/>
      <c r="AB4337" s="1"/>
      <c r="AC4337" s="65"/>
    </row>
    <row r="4338" spans="2:29" x14ac:dyDescent="0.25">
      <c r="B4338" s="1"/>
      <c r="C4338" s="1"/>
      <c r="D4338" s="1"/>
      <c r="E4338" s="1"/>
      <c r="F4338" s="1"/>
      <c r="G4338" s="1"/>
      <c r="H4338" s="1"/>
      <c r="I4338" s="1"/>
      <c r="J4338" s="9"/>
      <c r="K4338" s="1"/>
      <c r="L4338" s="1"/>
      <c r="M4338" s="1"/>
      <c r="N4338" s="9"/>
      <c r="O4338" s="11"/>
      <c r="P4338" s="1"/>
      <c r="Q4338" s="1"/>
      <c r="R4338" s="1"/>
      <c r="S4338" s="1"/>
      <c r="T4338" s="1"/>
      <c r="U4338" s="1"/>
      <c r="V4338" s="9"/>
      <c r="W4338" s="1"/>
      <c r="X4338" s="1"/>
      <c r="Y4338" s="1"/>
      <c r="Z4338" s="1"/>
      <c r="AA4338" s="1"/>
      <c r="AB4338" s="1"/>
      <c r="AC4338" s="65"/>
    </row>
    <row r="4339" spans="2:29" x14ac:dyDescent="0.25">
      <c r="B4339" s="1"/>
      <c r="C4339" s="1"/>
      <c r="D4339" s="1"/>
      <c r="E4339" s="1"/>
      <c r="F4339" s="1"/>
      <c r="G4339" s="1"/>
      <c r="H4339" s="1"/>
      <c r="I4339" s="1"/>
      <c r="J4339" s="9"/>
      <c r="K4339" s="1"/>
      <c r="L4339" s="1"/>
      <c r="M4339" s="1"/>
      <c r="N4339" s="9"/>
      <c r="O4339" s="11"/>
      <c r="P4339" s="1"/>
      <c r="Q4339" s="1"/>
      <c r="R4339" s="1"/>
      <c r="S4339" s="1"/>
      <c r="T4339" s="1"/>
      <c r="U4339" s="1"/>
      <c r="V4339" s="9"/>
      <c r="W4339" s="1"/>
      <c r="X4339" s="1"/>
      <c r="Y4339" s="1"/>
      <c r="Z4339" s="1"/>
      <c r="AA4339" s="1"/>
      <c r="AB4339" s="1"/>
      <c r="AC4339" s="65"/>
    </row>
    <row r="4340" spans="2:29" x14ac:dyDescent="0.25">
      <c r="B4340" s="1"/>
      <c r="C4340" s="1"/>
      <c r="D4340" s="1"/>
      <c r="E4340" s="1"/>
      <c r="F4340" s="1"/>
      <c r="G4340" s="1"/>
      <c r="H4340" s="1"/>
      <c r="I4340" s="1"/>
      <c r="J4340" s="9"/>
      <c r="K4340" s="1"/>
      <c r="L4340" s="1"/>
      <c r="M4340" s="1"/>
      <c r="N4340" s="9"/>
      <c r="O4340" s="11"/>
      <c r="P4340" s="1"/>
      <c r="Q4340" s="1"/>
      <c r="R4340" s="1"/>
      <c r="S4340" s="1"/>
      <c r="T4340" s="1"/>
      <c r="U4340" s="1"/>
      <c r="V4340" s="9"/>
      <c r="W4340" s="1"/>
      <c r="X4340" s="1"/>
      <c r="Y4340" s="1"/>
      <c r="Z4340" s="1"/>
      <c r="AA4340" s="1"/>
      <c r="AB4340" s="1"/>
      <c r="AC4340" s="65"/>
    </row>
    <row r="4341" spans="2:29" x14ac:dyDescent="0.25">
      <c r="B4341" s="1"/>
      <c r="C4341" s="1"/>
      <c r="D4341" s="1"/>
      <c r="E4341" s="1"/>
      <c r="F4341" s="1"/>
      <c r="G4341" s="1"/>
      <c r="H4341" s="1"/>
      <c r="I4341" s="1"/>
      <c r="J4341" s="9"/>
      <c r="K4341" s="1"/>
      <c r="L4341" s="1"/>
      <c r="M4341" s="1"/>
      <c r="N4341" s="9"/>
      <c r="O4341" s="11"/>
      <c r="P4341" s="1"/>
      <c r="Q4341" s="1"/>
      <c r="R4341" s="1"/>
      <c r="S4341" s="1"/>
      <c r="T4341" s="1"/>
      <c r="U4341" s="1"/>
      <c r="V4341" s="9"/>
      <c r="W4341" s="1"/>
      <c r="X4341" s="1"/>
      <c r="Y4341" s="1"/>
      <c r="Z4341" s="1"/>
      <c r="AA4341" s="1"/>
      <c r="AB4341" s="1"/>
      <c r="AC4341" s="65"/>
    </row>
    <row r="4342" spans="2:29" x14ac:dyDescent="0.25">
      <c r="B4342" s="1"/>
      <c r="C4342" s="1"/>
      <c r="D4342" s="1"/>
      <c r="E4342" s="1"/>
      <c r="F4342" s="1"/>
      <c r="G4342" s="1"/>
      <c r="H4342" s="1"/>
      <c r="I4342" s="1"/>
      <c r="J4342" s="9"/>
      <c r="K4342" s="1"/>
      <c r="L4342" s="1"/>
      <c r="M4342" s="1"/>
      <c r="N4342" s="9"/>
      <c r="O4342" s="11"/>
      <c r="P4342" s="1"/>
      <c r="Q4342" s="1"/>
      <c r="R4342" s="1"/>
      <c r="S4342" s="1"/>
      <c r="T4342" s="1"/>
      <c r="U4342" s="1"/>
      <c r="V4342" s="9"/>
      <c r="W4342" s="1"/>
      <c r="X4342" s="1"/>
      <c r="Y4342" s="1"/>
      <c r="Z4342" s="1"/>
      <c r="AA4342" s="1"/>
      <c r="AB4342" s="1"/>
      <c r="AC4342" s="65"/>
    </row>
    <row r="4343" spans="2:29" x14ac:dyDescent="0.25">
      <c r="B4343" s="1"/>
      <c r="C4343" s="1"/>
      <c r="D4343" s="1"/>
      <c r="E4343" s="1"/>
      <c r="F4343" s="1"/>
      <c r="G4343" s="1"/>
      <c r="H4343" s="1"/>
      <c r="I4343" s="1"/>
      <c r="J4343" s="9"/>
      <c r="K4343" s="1"/>
      <c r="L4343" s="1"/>
      <c r="M4343" s="1"/>
      <c r="N4343" s="9"/>
      <c r="O4343" s="11"/>
      <c r="P4343" s="1"/>
      <c r="Q4343" s="1"/>
      <c r="R4343" s="1"/>
      <c r="S4343" s="1"/>
      <c r="T4343" s="1"/>
      <c r="U4343" s="1"/>
      <c r="V4343" s="9"/>
      <c r="W4343" s="1"/>
      <c r="X4343" s="1"/>
      <c r="Y4343" s="1"/>
      <c r="Z4343" s="1"/>
      <c r="AA4343" s="1"/>
      <c r="AB4343" s="1"/>
      <c r="AC4343" s="65"/>
    </row>
    <row r="4344" spans="2:29" x14ac:dyDescent="0.25">
      <c r="B4344" s="1"/>
      <c r="C4344" s="1"/>
      <c r="D4344" s="1"/>
      <c r="E4344" s="1"/>
      <c r="F4344" s="1"/>
      <c r="G4344" s="1"/>
      <c r="H4344" s="1"/>
      <c r="I4344" s="1"/>
      <c r="J4344" s="9"/>
      <c r="K4344" s="1"/>
      <c r="L4344" s="1"/>
      <c r="M4344" s="1"/>
      <c r="N4344" s="9"/>
      <c r="O4344" s="11"/>
      <c r="P4344" s="1"/>
      <c r="Q4344" s="1"/>
      <c r="R4344" s="1"/>
      <c r="S4344" s="1"/>
      <c r="T4344" s="1"/>
      <c r="U4344" s="1"/>
      <c r="V4344" s="9"/>
      <c r="W4344" s="1"/>
      <c r="X4344" s="1"/>
      <c r="Y4344" s="1"/>
      <c r="Z4344" s="1"/>
      <c r="AA4344" s="1"/>
      <c r="AB4344" s="1"/>
      <c r="AC4344" s="65"/>
    </row>
    <row r="4345" spans="2:29" x14ac:dyDescent="0.25">
      <c r="B4345" s="1"/>
      <c r="C4345" s="1"/>
      <c r="D4345" s="1"/>
      <c r="E4345" s="1"/>
      <c r="F4345" s="1"/>
      <c r="G4345" s="1"/>
      <c r="H4345" s="1"/>
      <c r="I4345" s="1"/>
      <c r="J4345" s="9"/>
      <c r="K4345" s="1"/>
      <c r="L4345" s="1"/>
      <c r="M4345" s="1"/>
      <c r="N4345" s="9"/>
      <c r="O4345" s="11"/>
      <c r="P4345" s="1"/>
      <c r="Q4345" s="1"/>
      <c r="R4345" s="1"/>
      <c r="S4345" s="1"/>
      <c r="T4345" s="1"/>
      <c r="U4345" s="1"/>
      <c r="V4345" s="9"/>
      <c r="W4345" s="1"/>
      <c r="X4345" s="1"/>
      <c r="Y4345" s="1"/>
      <c r="Z4345" s="1"/>
      <c r="AA4345" s="1"/>
      <c r="AB4345" s="1"/>
      <c r="AC4345" s="65"/>
    </row>
    <row r="4346" spans="2:29" x14ac:dyDescent="0.25">
      <c r="B4346" s="1"/>
      <c r="C4346" s="1"/>
      <c r="D4346" s="1"/>
      <c r="E4346" s="1"/>
      <c r="F4346" s="1"/>
      <c r="G4346" s="1"/>
      <c r="H4346" s="1"/>
      <c r="I4346" s="1"/>
      <c r="J4346" s="9"/>
      <c r="K4346" s="1"/>
      <c r="L4346" s="1"/>
      <c r="M4346" s="1"/>
      <c r="N4346" s="9"/>
      <c r="O4346" s="11"/>
      <c r="P4346" s="1"/>
      <c r="Q4346" s="1"/>
      <c r="R4346" s="1"/>
      <c r="S4346" s="1"/>
      <c r="T4346" s="1"/>
      <c r="U4346" s="1"/>
      <c r="V4346" s="9"/>
      <c r="W4346" s="1"/>
      <c r="X4346" s="1"/>
      <c r="Y4346" s="1"/>
      <c r="Z4346" s="1"/>
      <c r="AA4346" s="1"/>
      <c r="AB4346" s="1"/>
      <c r="AC4346" s="65"/>
    </row>
    <row r="4347" spans="2:29" x14ac:dyDescent="0.25">
      <c r="B4347" s="1"/>
      <c r="C4347" s="1"/>
      <c r="D4347" s="1"/>
      <c r="E4347" s="1"/>
      <c r="F4347" s="1"/>
      <c r="G4347" s="1"/>
      <c r="H4347" s="1"/>
      <c r="I4347" s="1"/>
      <c r="J4347" s="9"/>
      <c r="K4347" s="1"/>
      <c r="L4347" s="1"/>
      <c r="M4347" s="1"/>
      <c r="N4347" s="9"/>
      <c r="O4347" s="11"/>
      <c r="P4347" s="1"/>
      <c r="Q4347" s="1"/>
      <c r="R4347" s="1"/>
      <c r="S4347" s="1"/>
      <c r="T4347" s="1"/>
      <c r="U4347" s="1"/>
      <c r="V4347" s="9"/>
      <c r="W4347" s="1"/>
      <c r="X4347" s="1"/>
      <c r="Y4347" s="1"/>
      <c r="Z4347" s="1"/>
      <c r="AA4347" s="1"/>
      <c r="AB4347" s="1"/>
      <c r="AC4347" s="65"/>
    </row>
    <row r="4348" spans="2:29" x14ac:dyDescent="0.25">
      <c r="B4348" s="1"/>
      <c r="C4348" s="1"/>
      <c r="D4348" s="1"/>
      <c r="E4348" s="1"/>
      <c r="F4348" s="1"/>
      <c r="G4348" s="1"/>
      <c r="H4348" s="1"/>
      <c r="I4348" s="1"/>
      <c r="J4348" s="9"/>
      <c r="K4348" s="1"/>
      <c r="L4348" s="1"/>
      <c r="M4348" s="1"/>
      <c r="N4348" s="9"/>
      <c r="O4348" s="11"/>
      <c r="P4348" s="1"/>
      <c r="Q4348" s="1"/>
      <c r="R4348" s="1"/>
      <c r="S4348" s="1"/>
      <c r="T4348" s="1"/>
      <c r="U4348" s="1"/>
      <c r="V4348" s="9"/>
      <c r="W4348" s="1"/>
      <c r="X4348" s="1"/>
      <c r="Y4348" s="1"/>
      <c r="Z4348" s="1"/>
      <c r="AA4348" s="1"/>
      <c r="AB4348" s="1"/>
      <c r="AC4348" s="65"/>
    </row>
    <row r="4349" spans="2:29" x14ac:dyDescent="0.25">
      <c r="B4349" s="1"/>
      <c r="C4349" s="1"/>
      <c r="D4349" s="1"/>
      <c r="E4349" s="1"/>
      <c r="F4349" s="1"/>
      <c r="G4349" s="1"/>
      <c r="H4349" s="1"/>
      <c r="I4349" s="1"/>
      <c r="J4349" s="9"/>
      <c r="K4349" s="1"/>
      <c r="L4349" s="1"/>
      <c r="M4349" s="1"/>
      <c r="N4349" s="9"/>
      <c r="O4349" s="11"/>
      <c r="P4349" s="1"/>
      <c r="Q4349" s="1"/>
      <c r="R4349" s="1"/>
      <c r="S4349" s="1"/>
      <c r="T4349" s="1"/>
      <c r="U4349" s="1"/>
      <c r="V4349" s="9"/>
      <c r="W4349" s="1"/>
      <c r="X4349" s="1"/>
      <c r="Y4349" s="1"/>
      <c r="Z4349" s="1"/>
      <c r="AA4349" s="1"/>
      <c r="AB4349" s="1"/>
      <c r="AC4349" s="65"/>
    </row>
    <row r="4350" spans="2:29" x14ac:dyDescent="0.25">
      <c r="B4350" s="1"/>
      <c r="C4350" s="1"/>
      <c r="D4350" s="1"/>
      <c r="E4350" s="1"/>
      <c r="F4350" s="1"/>
      <c r="G4350" s="1"/>
      <c r="H4350" s="1"/>
      <c r="I4350" s="1"/>
      <c r="J4350" s="9"/>
      <c r="K4350" s="1"/>
      <c r="L4350" s="1"/>
      <c r="M4350" s="1"/>
      <c r="N4350" s="9"/>
      <c r="O4350" s="11"/>
      <c r="P4350" s="1"/>
      <c r="Q4350" s="1"/>
      <c r="R4350" s="1"/>
      <c r="S4350" s="1"/>
      <c r="T4350" s="1"/>
      <c r="U4350" s="1"/>
      <c r="V4350" s="9"/>
      <c r="W4350" s="1"/>
      <c r="X4350" s="1"/>
      <c r="Y4350" s="1"/>
      <c r="Z4350" s="1"/>
      <c r="AA4350" s="1"/>
      <c r="AB4350" s="1"/>
      <c r="AC4350" s="65"/>
    </row>
    <row r="4351" spans="2:29" x14ac:dyDescent="0.25">
      <c r="B4351" s="1"/>
      <c r="C4351" s="1"/>
      <c r="D4351" s="1"/>
      <c r="E4351" s="1"/>
      <c r="F4351" s="1"/>
      <c r="G4351" s="1"/>
      <c r="H4351" s="1"/>
      <c r="I4351" s="1"/>
      <c r="J4351" s="9"/>
      <c r="K4351" s="1"/>
      <c r="L4351" s="1"/>
      <c r="M4351" s="1"/>
      <c r="N4351" s="9"/>
      <c r="O4351" s="11"/>
      <c r="P4351" s="1"/>
      <c r="Q4351" s="1"/>
      <c r="R4351" s="1"/>
      <c r="S4351" s="1"/>
      <c r="T4351" s="1"/>
      <c r="U4351" s="1"/>
      <c r="V4351" s="9"/>
      <c r="W4351" s="1"/>
      <c r="X4351" s="1"/>
      <c r="Y4351" s="1"/>
      <c r="Z4351" s="1"/>
      <c r="AA4351" s="1"/>
      <c r="AB4351" s="1"/>
      <c r="AC4351" s="65"/>
    </row>
    <row r="4352" spans="2:29" x14ac:dyDescent="0.25">
      <c r="B4352" s="1"/>
      <c r="C4352" s="1"/>
      <c r="D4352" s="1"/>
      <c r="E4352" s="1"/>
      <c r="F4352" s="1"/>
      <c r="G4352" s="1"/>
      <c r="H4352" s="1"/>
      <c r="I4352" s="1"/>
      <c r="J4352" s="9"/>
      <c r="K4352" s="1"/>
      <c r="L4352" s="1"/>
      <c r="M4352" s="1"/>
      <c r="N4352" s="9"/>
      <c r="O4352" s="11"/>
      <c r="P4352" s="1"/>
      <c r="Q4352" s="1"/>
      <c r="R4352" s="1"/>
      <c r="S4352" s="1"/>
      <c r="T4352" s="1"/>
      <c r="U4352" s="1"/>
      <c r="V4352" s="9"/>
      <c r="W4352" s="1"/>
      <c r="X4352" s="1"/>
      <c r="Y4352" s="1"/>
      <c r="Z4352" s="1"/>
      <c r="AA4352" s="1"/>
      <c r="AB4352" s="1"/>
      <c r="AC4352" s="65"/>
    </row>
    <row r="4353" spans="2:29" x14ac:dyDescent="0.25">
      <c r="B4353" s="1"/>
      <c r="C4353" s="1"/>
      <c r="D4353" s="1"/>
      <c r="E4353" s="1"/>
      <c r="F4353" s="1"/>
      <c r="G4353" s="1"/>
      <c r="H4353" s="1"/>
      <c r="I4353" s="1"/>
      <c r="J4353" s="9"/>
      <c r="K4353" s="1"/>
      <c r="L4353" s="1"/>
      <c r="M4353" s="1"/>
      <c r="N4353" s="9"/>
      <c r="O4353" s="11"/>
      <c r="P4353" s="1"/>
      <c r="Q4353" s="1"/>
      <c r="R4353" s="1"/>
      <c r="S4353" s="1"/>
      <c r="T4353" s="1"/>
      <c r="U4353" s="1"/>
      <c r="V4353" s="9"/>
      <c r="W4353" s="1"/>
      <c r="X4353" s="1"/>
      <c r="Y4353" s="1"/>
      <c r="Z4353" s="1"/>
      <c r="AA4353" s="1"/>
      <c r="AB4353" s="1"/>
      <c r="AC4353" s="65"/>
    </row>
    <row r="4354" spans="2:29" x14ac:dyDescent="0.25">
      <c r="B4354" s="1"/>
      <c r="C4354" s="1"/>
      <c r="D4354" s="1"/>
      <c r="E4354" s="1"/>
      <c r="F4354" s="1"/>
      <c r="G4354" s="1"/>
      <c r="H4354" s="1"/>
      <c r="I4354" s="1"/>
      <c r="J4354" s="9"/>
      <c r="K4354" s="1"/>
      <c r="L4354" s="1"/>
      <c r="M4354" s="1"/>
      <c r="N4354" s="9"/>
      <c r="O4354" s="11"/>
      <c r="P4354" s="1"/>
      <c r="Q4354" s="1"/>
      <c r="R4354" s="1"/>
      <c r="S4354" s="1"/>
      <c r="T4354" s="1"/>
      <c r="U4354" s="1"/>
      <c r="V4354" s="9"/>
      <c r="W4354" s="1"/>
      <c r="X4354" s="1"/>
      <c r="Y4354" s="1"/>
      <c r="Z4354" s="1"/>
      <c r="AA4354" s="1"/>
      <c r="AB4354" s="1"/>
      <c r="AC4354" s="65"/>
    </row>
    <row r="4355" spans="2:29" x14ac:dyDescent="0.25">
      <c r="B4355" s="1"/>
      <c r="C4355" s="1"/>
      <c r="D4355" s="1"/>
      <c r="E4355" s="1"/>
      <c r="F4355" s="1"/>
      <c r="G4355" s="1"/>
      <c r="H4355" s="1"/>
      <c r="I4355" s="1"/>
      <c r="J4355" s="9"/>
      <c r="K4355" s="1"/>
      <c r="L4355" s="1"/>
      <c r="M4355" s="1"/>
      <c r="N4355" s="9"/>
      <c r="O4355" s="11"/>
      <c r="P4355" s="1"/>
      <c r="Q4355" s="1"/>
      <c r="R4355" s="1"/>
      <c r="S4355" s="1"/>
      <c r="T4355" s="1"/>
      <c r="U4355" s="1"/>
      <c r="V4355" s="9"/>
      <c r="W4355" s="1"/>
      <c r="X4355" s="1"/>
      <c r="Y4355" s="1"/>
      <c r="Z4355" s="1"/>
      <c r="AA4355" s="1"/>
      <c r="AB4355" s="1"/>
      <c r="AC4355" s="65"/>
    </row>
    <row r="4356" spans="2:29" x14ac:dyDescent="0.25">
      <c r="B4356" s="1"/>
      <c r="C4356" s="1"/>
      <c r="D4356" s="1"/>
      <c r="E4356" s="1"/>
      <c r="F4356" s="1"/>
      <c r="G4356" s="1"/>
      <c r="H4356" s="1"/>
      <c r="I4356" s="1"/>
      <c r="J4356" s="9"/>
      <c r="K4356" s="1"/>
      <c r="L4356" s="1"/>
      <c r="M4356" s="1"/>
      <c r="N4356" s="9"/>
      <c r="O4356" s="11"/>
      <c r="P4356" s="1"/>
      <c r="Q4356" s="1"/>
      <c r="R4356" s="1"/>
      <c r="S4356" s="1"/>
      <c r="T4356" s="1"/>
      <c r="U4356" s="1"/>
      <c r="V4356" s="9"/>
      <c r="W4356" s="1"/>
      <c r="X4356" s="1"/>
      <c r="Y4356" s="1"/>
      <c r="Z4356" s="1"/>
      <c r="AA4356" s="1"/>
      <c r="AB4356" s="1"/>
      <c r="AC4356" s="65"/>
    </row>
    <row r="4357" spans="2:29" x14ac:dyDescent="0.25">
      <c r="B4357" s="1"/>
      <c r="C4357" s="1"/>
      <c r="D4357" s="1"/>
      <c r="E4357" s="1"/>
      <c r="F4357" s="1"/>
      <c r="G4357" s="1"/>
      <c r="H4357" s="1"/>
      <c r="I4357" s="1"/>
      <c r="J4357" s="9"/>
      <c r="K4357" s="1"/>
      <c r="L4357" s="1"/>
      <c r="M4357" s="1"/>
      <c r="N4357" s="9"/>
      <c r="O4357" s="11"/>
      <c r="P4357" s="1"/>
      <c r="Q4357" s="1"/>
      <c r="R4357" s="1"/>
      <c r="S4357" s="1"/>
      <c r="T4357" s="1"/>
      <c r="U4357" s="1"/>
      <c r="V4357" s="9"/>
      <c r="W4357" s="1"/>
      <c r="X4357" s="1"/>
      <c r="Y4357" s="1"/>
      <c r="Z4357" s="1"/>
      <c r="AA4357" s="1"/>
      <c r="AB4357" s="1"/>
      <c r="AC4357" s="65"/>
    </row>
    <row r="4358" spans="2:29" x14ac:dyDescent="0.25">
      <c r="B4358" s="1"/>
      <c r="C4358" s="1"/>
      <c r="D4358" s="1"/>
      <c r="E4358" s="1"/>
      <c r="F4358" s="1"/>
      <c r="G4358" s="1"/>
      <c r="H4358" s="1"/>
      <c r="I4358" s="1"/>
      <c r="J4358" s="9"/>
      <c r="K4358" s="1"/>
      <c r="L4358" s="1"/>
      <c r="M4358" s="1"/>
      <c r="N4358" s="9"/>
      <c r="O4358" s="11"/>
      <c r="P4358" s="1"/>
      <c r="Q4358" s="1"/>
      <c r="R4358" s="1"/>
      <c r="S4358" s="1"/>
      <c r="T4358" s="1"/>
      <c r="U4358" s="1"/>
      <c r="V4358" s="9"/>
      <c r="W4358" s="1"/>
      <c r="X4358" s="1"/>
      <c r="Y4358" s="1"/>
      <c r="Z4358" s="1"/>
      <c r="AA4358" s="1"/>
      <c r="AB4358" s="1"/>
      <c r="AC4358" s="65"/>
    </row>
    <row r="4359" spans="2:29" x14ac:dyDescent="0.25">
      <c r="B4359" s="1"/>
      <c r="C4359" s="1"/>
      <c r="D4359" s="1"/>
      <c r="E4359" s="1"/>
      <c r="F4359" s="1"/>
      <c r="G4359" s="1"/>
      <c r="H4359" s="1"/>
      <c r="I4359" s="1"/>
      <c r="J4359" s="9"/>
      <c r="K4359" s="1"/>
      <c r="L4359" s="1"/>
      <c r="M4359" s="1"/>
      <c r="N4359" s="9"/>
      <c r="O4359" s="11"/>
      <c r="P4359" s="1"/>
      <c r="Q4359" s="1"/>
      <c r="R4359" s="1"/>
      <c r="S4359" s="1"/>
      <c r="T4359" s="1"/>
      <c r="U4359" s="1"/>
      <c r="V4359" s="9"/>
      <c r="W4359" s="1"/>
      <c r="X4359" s="1"/>
      <c r="Y4359" s="1"/>
      <c r="Z4359" s="1"/>
      <c r="AA4359" s="1"/>
      <c r="AB4359" s="1"/>
      <c r="AC4359" s="65"/>
    </row>
    <row r="4360" spans="2:29" x14ac:dyDescent="0.25">
      <c r="B4360" s="1"/>
      <c r="C4360" s="1"/>
      <c r="D4360" s="1"/>
      <c r="E4360" s="1"/>
      <c r="F4360" s="1"/>
      <c r="G4360" s="1"/>
      <c r="H4360" s="1"/>
      <c r="I4360" s="1"/>
      <c r="J4360" s="9"/>
      <c r="K4360" s="1"/>
      <c r="L4360" s="1"/>
      <c r="M4360" s="1"/>
      <c r="N4360" s="9"/>
      <c r="O4360" s="11"/>
      <c r="P4360" s="1"/>
      <c r="Q4360" s="1"/>
      <c r="R4360" s="1"/>
      <c r="S4360" s="1"/>
      <c r="T4360" s="1"/>
      <c r="U4360" s="1"/>
      <c r="V4360" s="9"/>
      <c r="W4360" s="1"/>
      <c r="X4360" s="1"/>
      <c r="Y4360" s="1"/>
      <c r="Z4360" s="1"/>
      <c r="AA4360" s="1"/>
      <c r="AB4360" s="1"/>
      <c r="AC4360" s="65"/>
    </row>
    <row r="4361" spans="2:29" x14ac:dyDescent="0.25">
      <c r="B4361" s="1"/>
      <c r="C4361" s="1"/>
      <c r="D4361" s="1"/>
      <c r="E4361" s="1"/>
      <c r="F4361" s="1"/>
      <c r="G4361" s="1"/>
      <c r="H4361" s="1"/>
      <c r="I4361" s="1"/>
      <c r="J4361" s="9"/>
      <c r="K4361" s="1"/>
      <c r="L4361" s="1"/>
      <c r="M4361" s="1"/>
      <c r="N4361" s="9"/>
      <c r="O4361" s="11"/>
      <c r="P4361" s="1"/>
      <c r="Q4361" s="1"/>
      <c r="R4361" s="1"/>
      <c r="S4361" s="1"/>
      <c r="T4361" s="1"/>
      <c r="U4361" s="1"/>
      <c r="V4361" s="9"/>
      <c r="W4361" s="1"/>
      <c r="X4361" s="1"/>
      <c r="Y4361" s="1"/>
      <c r="Z4361" s="1"/>
      <c r="AA4361" s="1"/>
      <c r="AB4361" s="1"/>
      <c r="AC4361" s="65"/>
    </row>
    <row r="4362" spans="2:29" x14ac:dyDescent="0.25">
      <c r="B4362" s="1"/>
      <c r="C4362" s="1"/>
      <c r="D4362" s="1"/>
      <c r="E4362" s="1"/>
      <c r="F4362" s="1"/>
      <c r="G4362" s="1"/>
      <c r="H4362" s="1"/>
      <c r="I4362" s="1"/>
      <c r="J4362" s="9"/>
      <c r="K4362" s="1"/>
      <c r="L4362" s="1"/>
      <c r="M4362" s="1"/>
      <c r="N4362" s="9"/>
      <c r="O4362" s="11"/>
      <c r="P4362" s="1"/>
      <c r="Q4362" s="1"/>
      <c r="R4362" s="1"/>
      <c r="S4362" s="1"/>
      <c r="T4362" s="1"/>
      <c r="U4362" s="1"/>
      <c r="V4362" s="9"/>
      <c r="W4362" s="1"/>
      <c r="X4362" s="1"/>
      <c r="Y4362" s="1"/>
      <c r="Z4362" s="1"/>
      <c r="AA4362" s="1"/>
      <c r="AB4362" s="1"/>
      <c r="AC4362" s="65"/>
    </row>
    <row r="4363" spans="2:29" x14ac:dyDescent="0.25">
      <c r="B4363" s="1"/>
      <c r="C4363" s="1"/>
      <c r="D4363" s="1"/>
      <c r="E4363" s="1"/>
      <c r="F4363" s="1"/>
      <c r="G4363" s="1"/>
      <c r="H4363" s="1"/>
      <c r="I4363" s="1"/>
      <c r="J4363" s="9"/>
      <c r="K4363" s="1"/>
      <c r="L4363" s="1"/>
      <c r="M4363" s="1"/>
      <c r="N4363" s="9"/>
      <c r="O4363" s="11"/>
      <c r="P4363" s="1"/>
      <c r="Q4363" s="1"/>
      <c r="R4363" s="1"/>
      <c r="S4363" s="1"/>
      <c r="T4363" s="1"/>
      <c r="U4363" s="1"/>
      <c r="V4363" s="9"/>
      <c r="W4363" s="1"/>
      <c r="X4363" s="1"/>
      <c r="Y4363" s="1"/>
      <c r="Z4363" s="1"/>
      <c r="AA4363" s="1"/>
      <c r="AB4363" s="1"/>
      <c r="AC4363" s="65"/>
    </row>
    <row r="4364" spans="2:29" x14ac:dyDescent="0.25">
      <c r="B4364" s="1"/>
      <c r="C4364" s="1"/>
      <c r="D4364" s="1"/>
      <c r="E4364" s="1"/>
      <c r="F4364" s="1"/>
      <c r="G4364" s="1"/>
      <c r="H4364" s="1"/>
      <c r="I4364" s="1"/>
      <c r="J4364" s="9"/>
      <c r="K4364" s="1"/>
      <c r="L4364" s="1"/>
      <c r="M4364" s="1"/>
      <c r="N4364" s="9"/>
      <c r="O4364" s="11"/>
      <c r="P4364" s="1"/>
      <c r="Q4364" s="1"/>
      <c r="R4364" s="1"/>
      <c r="S4364" s="1"/>
      <c r="T4364" s="1"/>
      <c r="U4364" s="1"/>
      <c r="V4364" s="9"/>
      <c r="W4364" s="1"/>
      <c r="X4364" s="1"/>
      <c r="Y4364" s="1"/>
      <c r="Z4364" s="1"/>
      <c r="AA4364" s="1"/>
      <c r="AB4364" s="1"/>
      <c r="AC4364" s="65"/>
    </row>
    <row r="4365" spans="2:29" x14ac:dyDescent="0.25">
      <c r="B4365" s="1"/>
      <c r="C4365" s="1"/>
      <c r="D4365" s="1"/>
      <c r="E4365" s="1"/>
      <c r="F4365" s="1"/>
      <c r="G4365" s="1"/>
      <c r="H4365" s="1"/>
      <c r="I4365" s="1"/>
      <c r="J4365" s="9"/>
      <c r="K4365" s="1"/>
      <c r="L4365" s="1"/>
      <c r="M4365" s="1"/>
      <c r="N4365" s="9"/>
      <c r="O4365" s="11"/>
      <c r="P4365" s="1"/>
      <c r="Q4365" s="1"/>
      <c r="R4365" s="1"/>
      <c r="S4365" s="1"/>
      <c r="T4365" s="1"/>
      <c r="U4365" s="1"/>
      <c r="V4365" s="9"/>
      <c r="W4365" s="1"/>
      <c r="X4365" s="1"/>
      <c r="Y4365" s="1"/>
      <c r="Z4365" s="1"/>
      <c r="AA4365" s="1"/>
      <c r="AB4365" s="1"/>
      <c r="AC4365" s="65"/>
    </row>
    <row r="4366" spans="2:29" x14ac:dyDescent="0.25">
      <c r="B4366" s="1"/>
      <c r="C4366" s="1"/>
      <c r="D4366" s="1"/>
      <c r="E4366" s="1"/>
      <c r="F4366" s="1"/>
      <c r="G4366" s="1"/>
      <c r="H4366" s="1"/>
      <c r="I4366" s="1"/>
      <c r="J4366" s="9"/>
      <c r="K4366" s="1"/>
      <c r="L4366" s="1"/>
      <c r="M4366" s="1"/>
      <c r="N4366" s="9"/>
      <c r="O4366" s="11"/>
      <c r="P4366" s="1"/>
      <c r="Q4366" s="1"/>
      <c r="R4366" s="1"/>
      <c r="S4366" s="1"/>
      <c r="T4366" s="1"/>
      <c r="U4366" s="1"/>
      <c r="V4366" s="9"/>
      <c r="W4366" s="1"/>
      <c r="X4366" s="1"/>
      <c r="Y4366" s="1"/>
      <c r="Z4366" s="1"/>
      <c r="AA4366" s="1"/>
      <c r="AB4366" s="1"/>
      <c r="AC4366" s="65"/>
    </row>
    <row r="4367" spans="2:29" x14ac:dyDescent="0.25">
      <c r="B4367" s="1"/>
      <c r="C4367" s="1"/>
      <c r="D4367" s="1"/>
      <c r="E4367" s="1"/>
      <c r="F4367" s="1"/>
      <c r="G4367" s="1"/>
      <c r="H4367" s="1"/>
      <c r="I4367" s="1"/>
      <c r="J4367" s="9"/>
      <c r="K4367" s="1"/>
      <c r="L4367" s="1"/>
      <c r="M4367" s="1"/>
      <c r="N4367" s="9"/>
      <c r="O4367" s="11"/>
      <c r="P4367" s="1"/>
      <c r="Q4367" s="1"/>
      <c r="R4367" s="1"/>
      <c r="S4367" s="1"/>
      <c r="T4367" s="1"/>
      <c r="U4367" s="1"/>
      <c r="V4367" s="9"/>
      <c r="W4367" s="1"/>
      <c r="X4367" s="1"/>
      <c r="Y4367" s="1"/>
      <c r="Z4367" s="1"/>
      <c r="AA4367" s="1"/>
      <c r="AB4367" s="1"/>
      <c r="AC4367" s="65"/>
    </row>
    <row r="4368" spans="2:29" x14ac:dyDescent="0.25">
      <c r="B4368" s="1"/>
      <c r="C4368" s="1"/>
      <c r="D4368" s="1"/>
      <c r="E4368" s="1"/>
      <c r="F4368" s="1"/>
      <c r="G4368" s="1"/>
      <c r="H4368" s="1"/>
      <c r="I4368" s="1"/>
      <c r="J4368" s="9"/>
      <c r="K4368" s="1"/>
      <c r="L4368" s="1"/>
      <c r="M4368" s="1"/>
      <c r="N4368" s="9"/>
      <c r="O4368" s="11"/>
      <c r="P4368" s="1"/>
      <c r="Q4368" s="1"/>
      <c r="R4368" s="1"/>
      <c r="S4368" s="1"/>
      <c r="T4368" s="1"/>
      <c r="U4368" s="1"/>
      <c r="V4368" s="9"/>
      <c r="W4368" s="1"/>
      <c r="X4368" s="1"/>
      <c r="Y4368" s="1"/>
      <c r="Z4368" s="1"/>
      <c r="AA4368" s="1"/>
      <c r="AB4368" s="1"/>
      <c r="AC4368" s="65"/>
    </row>
    <row r="4369" spans="2:29" x14ac:dyDescent="0.25">
      <c r="B4369" s="1"/>
      <c r="C4369" s="1"/>
      <c r="D4369" s="1"/>
      <c r="E4369" s="1"/>
      <c r="F4369" s="1"/>
      <c r="G4369" s="1"/>
      <c r="H4369" s="1"/>
      <c r="I4369" s="1"/>
      <c r="J4369" s="9"/>
      <c r="K4369" s="1"/>
      <c r="L4369" s="1"/>
      <c r="M4369" s="1"/>
      <c r="N4369" s="9"/>
      <c r="O4369" s="11"/>
      <c r="P4369" s="1"/>
      <c r="Q4369" s="1"/>
      <c r="R4369" s="1"/>
      <c r="S4369" s="1"/>
      <c r="T4369" s="1"/>
      <c r="U4369" s="1"/>
      <c r="V4369" s="9"/>
      <c r="W4369" s="1"/>
      <c r="X4369" s="1"/>
      <c r="Y4369" s="1"/>
      <c r="Z4369" s="1"/>
      <c r="AA4369" s="1"/>
      <c r="AB4369" s="1"/>
      <c r="AC4369" s="65"/>
    </row>
    <row r="4370" spans="2:29" x14ac:dyDescent="0.25">
      <c r="B4370" s="1"/>
      <c r="C4370" s="1"/>
      <c r="D4370" s="1"/>
      <c r="E4370" s="1"/>
      <c r="F4370" s="1"/>
      <c r="G4370" s="1"/>
      <c r="H4370" s="1"/>
      <c r="I4370" s="1"/>
      <c r="J4370" s="9"/>
      <c r="K4370" s="1"/>
      <c r="L4370" s="1"/>
      <c r="M4370" s="1"/>
      <c r="N4370" s="9"/>
      <c r="O4370" s="11"/>
      <c r="P4370" s="1"/>
      <c r="Q4370" s="1"/>
      <c r="R4370" s="1"/>
      <c r="S4370" s="1"/>
      <c r="T4370" s="1"/>
      <c r="U4370" s="1"/>
      <c r="V4370" s="9"/>
      <c r="W4370" s="1"/>
      <c r="X4370" s="1"/>
      <c r="Y4370" s="1"/>
      <c r="Z4370" s="1"/>
      <c r="AA4370" s="1"/>
      <c r="AB4370" s="1"/>
      <c r="AC4370" s="65"/>
    </row>
    <row r="4371" spans="2:29" x14ac:dyDescent="0.25">
      <c r="B4371" s="1"/>
      <c r="C4371" s="1"/>
      <c r="D4371" s="1"/>
      <c r="E4371" s="1"/>
      <c r="F4371" s="1"/>
      <c r="G4371" s="1"/>
      <c r="H4371" s="1"/>
      <c r="I4371" s="1"/>
      <c r="J4371" s="9"/>
      <c r="K4371" s="1"/>
      <c r="L4371" s="1"/>
      <c r="M4371" s="1"/>
      <c r="N4371" s="9"/>
      <c r="O4371" s="11"/>
      <c r="P4371" s="1"/>
      <c r="Q4371" s="1"/>
      <c r="R4371" s="1"/>
      <c r="S4371" s="1"/>
      <c r="T4371" s="1"/>
      <c r="U4371" s="1"/>
      <c r="V4371" s="9"/>
      <c r="W4371" s="1"/>
      <c r="X4371" s="1"/>
      <c r="Y4371" s="1"/>
      <c r="Z4371" s="1"/>
      <c r="AA4371" s="1"/>
      <c r="AB4371" s="1"/>
      <c r="AC4371" s="65"/>
    </row>
    <row r="4372" spans="2:29" x14ac:dyDescent="0.25">
      <c r="B4372" s="1"/>
      <c r="C4372" s="1"/>
      <c r="D4372" s="1"/>
      <c r="E4372" s="1"/>
      <c r="F4372" s="1"/>
      <c r="G4372" s="1"/>
      <c r="H4372" s="1"/>
      <c r="I4372" s="1"/>
      <c r="J4372" s="9"/>
      <c r="K4372" s="1"/>
      <c r="L4372" s="1"/>
      <c r="M4372" s="1"/>
      <c r="N4372" s="9"/>
      <c r="O4372" s="11"/>
      <c r="P4372" s="1"/>
      <c r="Q4372" s="1"/>
      <c r="R4372" s="1"/>
      <c r="S4372" s="1"/>
      <c r="T4372" s="1"/>
      <c r="U4372" s="1"/>
      <c r="V4372" s="9"/>
      <c r="W4372" s="1"/>
      <c r="X4372" s="1"/>
      <c r="Y4372" s="1"/>
      <c r="Z4372" s="1"/>
      <c r="AA4372" s="1"/>
      <c r="AB4372" s="1"/>
      <c r="AC4372" s="65"/>
    </row>
    <row r="4373" spans="2:29" x14ac:dyDescent="0.25">
      <c r="B4373" s="1"/>
      <c r="C4373" s="1"/>
      <c r="D4373" s="1"/>
      <c r="E4373" s="1"/>
      <c r="F4373" s="1"/>
      <c r="G4373" s="1"/>
      <c r="H4373" s="1"/>
      <c r="I4373" s="1"/>
      <c r="J4373" s="9"/>
      <c r="K4373" s="1"/>
      <c r="L4373" s="1"/>
      <c r="M4373" s="1"/>
      <c r="N4373" s="9"/>
      <c r="O4373" s="11"/>
      <c r="P4373" s="1"/>
      <c r="Q4373" s="1"/>
      <c r="R4373" s="1"/>
      <c r="S4373" s="1"/>
      <c r="T4373" s="1"/>
      <c r="U4373" s="1"/>
      <c r="V4373" s="9"/>
      <c r="W4373" s="1"/>
      <c r="X4373" s="1"/>
      <c r="Y4373" s="1"/>
      <c r="Z4373" s="1"/>
      <c r="AA4373" s="1"/>
      <c r="AB4373" s="1"/>
      <c r="AC4373" s="65"/>
    </row>
    <row r="4374" spans="2:29" x14ac:dyDescent="0.25">
      <c r="B4374" s="1"/>
      <c r="C4374" s="1"/>
      <c r="D4374" s="1"/>
      <c r="E4374" s="1"/>
      <c r="F4374" s="1"/>
      <c r="G4374" s="1"/>
      <c r="H4374" s="1"/>
      <c r="I4374" s="1"/>
      <c r="J4374" s="9"/>
      <c r="K4374" s="1"/>
      <c r="L4374" s="1"/>
      <c r="M4374" s="1"/>
      <c r="N4374" s="9"/>
      <c r="O4374" s="11"/>
      <c r="P4374" s="1"/>
      <c r="Q4374" s="1"/>
      <c r="R4374" s="1"/>
      <c r="S4374" s="1"/>
      <c r="T4374" s="1"/>
      <c r="U4374" s="1"/>
      <c r="V4374" s="9"/>
      <c r="W4374" s="1"/>
      <c r="X4374" s="1"/>
      <c r="Y4374" s="1"/>
      <c r="Z4374" s="1"/>
      <c r="AA4374" s="1"/>
      <c r="AB4374" s="1"/>
      <c r="AC4374" s="65"/>
    </row>
    <row r="4375" spans="2:29" x14ac:dyDescent="0.25">
      <c r="B4375" s="1"/>
      <c r="C4375" s="1"/>
      <c r="D4375" s="1"/>
      <c r="E4375" s="1"/>
      <c r="F4375" s="1"/>
      <c r="G4375" s="1"/>
      <c r="H4375" s="1"/>
      <c r="I4375" s="1"/>
      <c r="J4375" s="9"/>
      <c r="K4375" s="1"/>
      <c r="L4375" s="1"/>
      <c r="M4375" s="1"/>
      <c r="N4375" s="9"/>
      <c r="O4375" s="11"/>
      <c r="P4375" s="1"/>
      <c r="Q4375" s="1"/>
      <c r="R4375" s="1"/>
      <c r="S4375" s="1"/>
      <c r="T4375" s="1"/>
      <c r="U4375" s="1"/>
      <c r="V4375" s="9"/>
      <c r="W4375" s="1"/>
      <c r="X4375" s="1"/>
      <c r="Y4375" s="1"/>
      <c r="Z4375" s="1"/>
      <c r="AA4375" s="1"/>
      <c r="AB4375" s="1"/>
      <c r="AC4375" s="65"/>
    </row>
    <row r="4376" spans="2:29" x14ac:dyDescent="0.25">
      <c r="B4376" s="1"/>
      <c r="C4376" s="1"/>
      <c r="D4376" s="1"/>
      <c r="E4376" s="1"/>
      <c r="F4376" s="1"/>
      <c r="G4376" s="1"/>
      <c r="H4376" s="1"/>
      <c r="I4376" s="1"/>
      <c r="J4376" s="9"/>
      <c r="K4376" s="1"/>
      <c r="L4376" s="1"/>
      <c r="M4376" s="1"/>
      <c r="N4376" s="9"/>
      <c r="O4376" s="11"/>
      <c r="P4376" s="1"/>
      <c r="Q4376" s="1"/>
      <c r="R4376" s="1"/>
      <c r="S4376" s="1"/>
      <c r="T4376" s="1"/>
      <c r="U4376" s="1"/>
      <c r="V4376" s="9"/>
      <c r="W4376" s="1"/>
      <c r="X4376" s="1"/>
      <c r="Y4376" s="1"/>
      <c r="Z4376" s="1"/>
      <c r="AA4376" s="1"/>
      <c r="AB4376" s="1"/>
      <c r="AC4376" s="65"/>
    </row>
    <row r="4377" spans="2:29" x14ac:dyDescent="0.25">
      <c r="B4377" s="1"/>
      <c r="C4377" s="1"/>
      <c r="D4377" s="1"/>
      <c r="E4377" s="1"/>
      <c r="F4377" s="1"/>
      <c r="G4377" s="1"/>
      <c r="H4377" s="1"/>
      <c r="I4377" s="1"/>
      <c r="J4377" s="9"/>
      <c r="K4377" s="1"/>
      <c r="L4377" s="1"/>
      <c r="M4377" s="1"/>
      <c r="N4377" s="9"/>
      <c r="O4377" s="11"/>
      <c r="P4377" s="1"/>
      <c r="Q4377" s="1"/>
      <c r="R4377" s="1"/>
      <c r="S4377" s="1"/>
      <c r="T4377" s="1"/>
      <c r="U4377" s="1"/>
      <c r="V4377" s="9"/>
      <c r="W4377" s="1"/>
      <c r="X4377" s="1"/>
      <c r="Y4377" s="1"/>
      <c r="Z4377" s="1"/>
      <c r="AA4377" s="1"/>
      <c r="AB4377" s="1"/>
      <c r="AC4377" s="65"/>
    </row>
    <row r="4378" spans="2:29" x14ac:dyDescent="0.25">
      <c r="B4378" s="1"/>
      <c r="C4378" s="1"/>
      <c r="D4378" s="1"/>
      <c r="E4378" s="1"/>
      <c r="F4378" s="1"/>
      <c r="G4378" s="1"/>
      <c r="H4378" s="1"/>
      <c r="I4378" s="1"/>
      <c r="J4378" s="9"/>
      <c r="K4378" s="1"/>
      <c r="L4378" s="1"/>
      <c r="M4378" s="1"/>
      <c r="N4378" s="9"/>
      <c r="O4378" s="11"/>
      <c r="P4378" s="1"/>
      <c r="Q4378" s="1"/>
      <c r="R4378" s="1"/>
      <c r="S4378" s="1"/>
      <c r="T4378" s="1"/>
      <c r="U4378" s="1"/>
      <c r="V4378" s="9"/>
      <c r="W4378" s="1"/>
      <c r="X4378" s="1"/>
      <c r="Y4378" s="1"/>
      <c r="Z4378" s="1"/>
      <c r="AA4378" s="1"/>
      <c r="AB4378" s="1"/>
      <c r="AC4378" s="65"/>
    </row>
    <row r="4379" spans="2:29" x14ac:dyDescent="0.25">
      <c r="B4379" s="1"/>
      <c r="C4379" s="1"/>
      <c r="D4379" s="1"/>
      <c r="E4379" s="1"/>
      <c r="F4379" s="1"/>
      <c r="G4379" s="1"/>
      <c r="H4379" s="1"/>
      <c r="I4379" s="1"/>
      <c r="J4379" s="9"/>
      <c r="K4379" s="1"/>
      <c r="L4379" s="1"/>
      <c r="M4379" s="1"/>
      <c r="N4379" s="9"/>
      <c r="O4379" s="11"/>
      <c r="P4379" s="1"/>
      <c r="Q4379" s="1"/>
      <c r="R4379" s="1"/>
      <c r="S4379" s="1"/>
      <c r="T4379" s="1"/>
      <c r="U4379" s="1"/>
      <c r="V4379" s="9"/>
      <c r="W4379" s="1"/>
      <c r="X4379" s="1"/>
      <c r="Y4379" s="1"/>
      <c r="Z4379" s="1"/>
      <c r="AA4379" s="1"/>
      <c r="AB4379" s="1"/>
      <c r="AC4379" s="65"/>
    </row>
    <row r="4380" spans="2:29" x14ac:dyDescent="0.25">
      <c r="B4380" s="1"/>
      <c r="C4380" s="1"/>
      <c r="D4380" s="1"/>
      <c r="E4380" s="1"/>
      <c r="F4380" s="1"/>
      <c r="G4380" s="1"/>
      <c r="H4380" s="1"/>
      <c r="I4380" s="1"/>
      <c r="J4380" s="9"/>
      <c r="K4380" s="1"/>
      <c r="L4380" s="1"/>
      <c r="M4380" s="1"/>
      <c r="N4380" s="9"/>
      <c r="O4380" s="11"/>
      <c r="P4380" s="1"/>
      <c r="Q4380" s="1"/>
      <c r="R4380" s="1"/>
      <c r="S4380" s="1"/>
      <c r="T4380" s="1"/>
      <c r="U4380" s="1"/>
      <c r="V4380" s="9"/>
      <c r="W4380" s="1"/>
      <c r="X4380" s="1"/>
      <c r="Y4380" s="1"/>
      <c r="Z4380" s="1"/>
      <c r="AA4380" s="1"/>
      <c r="AB4380" s="1"/>
      <c r="AC4380" s="65"/>
    </row>
    <row r="4381" spans="2:29" x14ac:dyDescent="0.25">
      <c r="B4381" s="1"/>
      <c r="C4381" s="1"/>
      <c r="D4381" s="1"/>
      <c r="E4381" s="1"/>
      <c r="F4381" s="1"/>
      <c r="G4381" s="1"/>
      <c r="H4381" s="1"/>
      <c r="I4381" s="1"/>
      <c r="J4381" s="9"/>
      <c r="K4381" s="1"/>
      <c r="L4381" s="1"/>
      <c r="M4381" s="1"/>
      <c r="N4381" s="9"/>
      <c r="O4381" s="11"/>
      <c r="P4381" s="1"/>
      <c r="Q4381" s="1"/>
      <c r="R4381" s="1"/>
      <c r="S4381" s="1"/>
      <c r="T4381" s="1"/>
      <c r="U4381" s="1"/>
      <c r="V4381" s="9"/>
      <c r="W4381" s="1"/>
      <c r="X4381" s="1"/>
      <c r="Y4381" s="1"/>
      <c r="Z4381" s="1"/>
      <c r="AA4381" s="1"/>
      <c r="AB4381" s="1"/>
      <c r="AC4381" s="65"/>
    </row>
    <row r="4382" spans="2:29" x14ac:dyDescent="0.25">
      <c r="B4382" s="1"/>
      <c r="C4382" s="1"/>
      <c r="D4382" s="1"/>
      <c r="E4382" s="1"/>
      <c r="F4382" s="1"/>
      <c r="G4382" s="1"/>
      <c r="H4382" s="1"/>
      <c r="I4382" s="1"/>
      <c r="J4382" s="9"/>
      <c r="K4382" s="1"/>
      <c r="L4382" s="1"/>
      <c r="M4382" s="1"/>
      <c r="N4382" s="9"/>
      <c r="O4382" s="11"/>
      <c r="P4382" s="1"/>
      <c r="Q4382" s="1"/>
      <c r="R4382" s="1"/>
      <c r="S4382" s="1"/>
      <c r="T4382" s="1"/>
      <c r="U4382" s="1"/>
      <c r="V4382" s="9"/>
      <c r="W4382" s="1"/>
      <c r="X4382" s="1"/>
      <c r="Y4382" s="1"/>
      <c r="Z4382" s="1"/>
      <c r="AA4382" s="1"/>
      <c r="AB4382" s="1"/>
      <c r="AC4382" s="65"/>
    </row>
    <row r="4383" spans="2:29" x14ac:dyDescent="0.25">
      <c r="B4383" s="1"/>
      <c r="C4383" s="1"/>
      <c r="D4383" s="1"/>
      <c r="E4383" s="1"/>
      <c r="F4383" s="1"/>
      <c r="G4383" s="1"/>
      <c r="H4383" s="1"/>
      <c r="I4383" s="1"/>
      <c r="J4383" s="9"/>
      <c r="K4383" s="1"/>
      <c r="L4383" s="1"/>
      <c r="M4383" s="1"/>
      <c r="N4383" s="9"/>
      <c r="O4383" s="11"/>
      <c r="P4383" s="1"/>
      <c r="Q4383" s="1"/>
      <c r="R4383" s="1"/>
      <c r="S4383" s="1"/>
      <c r="T4383" s="1"/>
      <c r="U4383" s="1"/>
      <c r="V4383" s="9"/>
      <c r="W4383" s="1"/>
      <c r="X4383" s="1"/>
      <c r="Y4383" s="1"/>
      <c r="Z4383" s="1"/>
      <c r="AA4383" s="1"/>
      <c r="AB4383" s="1"/>
      <c r="AC4383" s="65"/>
    </row>
    <row r="4384" spans="2:29" x14ac:dyDescent="0.25">
      <c r="B4384" s="1"/>
      <c r="C4384" s="1"/>
      <c r="D4384" s="1"/>
      <c r="E4384" s="1"/>
      <c r="F4384" s="1"/>
      <c r="G4384" s="1"/>
      <c r="H4384" s="1"/>
      <c r="I4384" s="1"/>
      <c r="J4384" s="9"/>
      <c r="K4384" s="1"/>
      <c r="L4384" s="1"/>
      <c r="M4384" s="1"/>
      <c r="N4384" s="9"/>
      <c r="O4384" s="11"/>
      <c r="P4384" s="1"/>
      <c r="Q4384" s="1"/>
      <c r="R4384" s="1"/>
      <c r="S4384" s="1"/>
      <c r="T4384" s="1"/>
      <c r="U4384" s="1"/>
      <c r="V4384" s="9"/>
      <c r="W4384" s="1"/>
      <c r="X4384" s="1"/>
      <c r="Y4384" s="1"/>
      <c r="Z4384" s="1"/>
      <c r="AA4384" s="1"/>
      <c r="AB4384" s="1"/>
      <c r="AC4384" s="65"/>
    </row>
    <row r="4385" spans="2:29" x14ac:dyDescent="0.25">
      <c r="B4385" s="1"/>
      <c r="C4385" s="1"/>
      <c r="D4385" s="1"/>
      <c r="E4385" s="1"/>
      <c r="F4385" s="1"/>
      <c r="G4385" s="1"/>
      <c r="H4385" s="1"/>
      <c r="I4385" s="1"/>
      <c r="J4385" s="9"/>
      <c r="K4385" s="1"/>
      <c r="L4385" s="1"/>
      <c r="M4385" s="1"/>
      <c r="N4385" s="9"/>
      <c r="O4385" s="11"/>
      <c r="P4385" s="1"/>
      <c r="Q4385" s="1"/>
      <c r="R4385" s="1"/>
      <c r="S4385" s="1"/>
      <c r="T4385" s="1"/>
      <c r="U4385" s="1"/>
      <c r="V4385" s="9"/>
      <c r="W4385" s="1"/>
      <c r="X4385" s="1"/>
      <c r="Y4385" s="1"/>
      <c r="Z4385" s="1"/>
      <c r="AA4385" s="1"/>
      <c r="AB4385" s="1"/>
      <c r="AC4385" s="65"/>
    </row>
    <row r="4386" spans="2:29" x14ac:dyDescent="0.25">
      <c r="B4386" s="1"/>
      <c r="C4386" s="1"/>
      <c r="D4386" s="1"/>
      <c r="E4386" s="1"/>
      <c r="F4386" s="1"/>
      <c r="G4386" s="1"/>
      <c r="H4386" s="1"/>
      <c r="I4386" s="1"/>
      <c r="J4386" s="9"/>
      <c r="K4386" s="1"/>
      <c r="L4386" s="1"/>
      <c r="M4386" s="1"/>
      <c r="N4386" s="9"/>
      <c r="O4386" s="11"/>
      <c r="P4386" s="1"/>
      <c r="Q4386" s="1"/>
      <c r="R4386" s="1"/>
      <c r="S4386" s="1"/>
      <c r="T4386" s="1"/>
      <c r="U4386" s="1"/>
      <c r="V4386" s="9"/>
      <c r="W4386" s="1"/>
      <c r="X4386" s="1"/>
      <c r="Y4386" s="1"/>
      <c r="Z4386" s="1"/>
      <c r="AA4386" s="1"/>
      <c r="AB4386" s="1"/>
      <c r="AC4386" s="65"/>
    </row>
    <row r="4387" spans="2:29" x14ac:dyDescent="0.25">
      <c r="B4387" s="1"/>
      <c r="C4387" s="1"/>
      <c r="D4387" s="1"/>
      <c r="E4387" s="1"/>
      <c r="F4387" s="1"/>
      <c r="G4387" s="1"/>
      <c r="H4387" s="1"/>
      <c r="I4387" s="1"/>
      <c r="J4387" s="9"/>
      <c r="K4387" s="1"/>
      <c r="L4387" s="1"/>
      <c r="M4387" s="1"/>
      <c r="N4387" s="9"/>
      <c r="O4387" s="11"/>
      <c r="P4387" s="1"/>
      <c r="Q4387" s="1"/>
      <c r="R4387" s="1"/>
      <c r="S4387" s="1"/>
      <c r="T4387" s="1"/>
      <c r="U4387" s="1"/>
      <c r="V4387" s="9"/>
      <c r="W4387" s="1"/>
      <c r="X4387" s="1"/>
      <c r="Y4387" s="1"/>
      <c r="Z4387" s="1"/>
      <c r="AA4387" s="1"/>
      <c r="AB4387" s="1"/>
      <c r="AC4387" s="65"/>
    </row>
    <row r="4388" spans="2:29" x14ac:dyDescent="0.25">
      <c r="B4388" s="1"/>
      <c r="C4388" s="1"/>
      <c r="D4388" s="1"/>
      <c r="E4388" s="1"/>
      <c r="F4388" s="1"/>
      <c r="G4388" s="1"/>
      <c r="H4388" s="1"/>
      <c r="I4388" s="1"/>
      <c r="J4388" s="9"/>
      <c r="K4388" s="1"/>
      <c r="L4388" s="1"/>
      <c r="M4388" s="1"/>
      <c r="N4388" s="9"/>
      <c r="O4388" s="11"/>
      <c r="P4388" s="1"/>
      <c r="Q4388" s="1"/>
      <c r="R4388" s="1"/>
      <c r="S4388" s="1"/>
      <c r="T4388" s="1"/>
      <c r="U4388" s="1"/>
      <c r="V4388" s="9"/>
      <c r="W4388" s="1"/>
      <c r="X4388" s="1"/>
      <c r="Y4388" s="1"/>
      <c r="Z4388" s="1"/>
      <c r="AA4388" s="1"/>
      <c r="AB4388" s="1"/>
      <c r="AC4388" s="65"/>
    </row>
    <row r="4389" spans="2:29" x14ac:dyDescent="0.25">
      <c r="B4389" s="1"/>
      <c r="C4389" s="1"/>
      <c r="D4389" s="1"/>
      <c r="E4389" s="1"/>
      <c r="F4389" s="1"/>
      <c r="G4389" s="1"/>
      <c r="H4389" s="1"/>
      <c r="I4389" s="1"/>
      <c r="J4389" s="9"/>
      <c r="K4389" s="1"/>
      <c r="L4389" s="1"/>
      <c r="M4389" s="1"/>
      <c r="N4389" s="9"/>
      <c r="O4389" s="11"/>
      <c r="P4389" s="1"/>
      <c r="Q4389" s="1"/>
      <c r="R4389" s="1"/>
      <c r="S4389" s="1"/>
      <c r="T4389" s="1"/>
      <c r="U4389" s="1"/>
      <c r="V4389" s="9"/>
      <c r="W4389" s="1"/>
      <c r="X4389" s="1"/>
      <c r="Y4389" s="1"/>
      <c r="Z4389" s="1"/>
      <c r="AA4389" s="1"/>
      <c r="AB4389" s="1"/>
      <c r="AC4389" s="65"/>
    </row>
    <row r="4390" spans="2:29" x14ac:dyDescent="0.25">
      <c r="B4390" s="1"/>
      <c r="C4390" s="1"/>
      <c r="D4390" s="1"/>
      <c r="E4390" s="1"/>
      <c r="F4390" s="1"/>
      <c r="G4390" s="1"/>
      <c r="H4390" s="1"/>
      <c r="I4390" s="1"/>
      <c r="J4390" s="9"/>
      <c r="K4390" s="1"/>
      <c r="L4390" s="1"/>
      <c r="M4390" s="1"/>
      <c r="N4390" s="9"/>
      <c r="O4390" s="11"/>
      <c r="P4390" s="1"/>
      <c r="Q4390" s="1"/>
      <c r="R4390" s="1"/>
      <c r="S4390" s="1"/>
      <c r="T4390" s="1"/>
      <c r="U4390" s="1"/>
      <c r="V4390" s="9"/>
      <c r="W4390" s="1"/>
      <c r="X4390" s="1"/>
      <c r="Y4390" s="1"/>
      <c r="Z4390" s="1"/>
      <c r="AA4390" s="1"/>
      <c r="AB4390" s="1"/>
      <c r="AC4390" s="65"/>
    </row>
    <row r="4391" spans="2:29" x14ac:dyDescent="0.25">
      <c r="B4391" s="1"/>
      <c r="C4391" s="1"/>
      <c r="D4391" s="1"/>
      <c r="E4391" s="1"/>
      <c r="F4391" s="1"/>
      <c r="G4391" s="1"/>
      <c r="H4391" s="1"/>
      <c r="I4391" s="1"/>
      <c r="J4391" s="9"/>
      <c r="K4391" s="1"/>
      <c r="L4391" s="1"/>
      <c r="M4391" s="1"/>
      <c r="N4391" s="9"/>
      <c r="O4391" s="11"/>
      <c r="P4391" s="1"/>
      <c r="Q4391" s="1"/>
      <c r="R4391" s="1"/>
      <c r="S4391" s="1"/>
      <c r="T4391" s="1"/>
      <c r="U4391" s="1"/>
      <c r="V4391" s="9"/>
      <c r="W4391" s="1"/>
      <c r="X4391" s="1"/>
      <c r="Y4391" s="1"/>
      <c r="Z4391" s="1"/>
      <c r="AA4391" s="1"/>
      <c r="AB4391" s="1"/>
      <c r="AC4391" s="65"/>
    </row>
    <row r="4392" spans="2:29" x14ac:dyDescent="0.25">
      <c r="B4392" s="1"/>
      <c r="C4392" s="1"/>
      <c r="D4392" s="1"/>
      <c r="E4392" s="1"/>
      <c r="F4392" s="1"/>
      <c r="G4392" s="1"/>
      <c r="H4392" s="1"/>
      <c r="I4392" s="1"/>
      <c r="J4392" s="9"/>
      <c r="K4392" s="1"/>
      <c r="L4392" s="1"/>
      <c r="M4392" s="1"/>
      <c r="N4392" s="9"/>
      <c r="O4392" s="11"/>
      <c r="P4392" s="1"/>
      <c r="Q4392" s="1"/>
      <c r="R4392" s="1"/>
      <c r="S4392" s="1"/>
      <c r="T4392" s="1"/>
      <c r="U4392" s="1"/>
      <c r="V4392" s="9"/>
      <c r="W4392" s="1"/>
      <c r="X4392" s="1"/>
      <c r="Y4392" s="1"/>
      <c r="Z4392" s="1"/>
      <c r="AA4392" s="1"/>
      <c r="AB4392" s="1"/>
      <c r="AC4392" s="65"/>
    </row>
    <row r="4393" spans="2:29" x14ac:dyDescent="0.25">
      <c r="B4393" s="1"/>
      <c r="C4393" s="1"/>
      <c r="D4393" s="1"/>
      <c r="E4393" s="1"/>
      <c r="F4393" s="1"/>
      <c r="G4393" s="1"/>
      <c r="H4393" s="1"/>
      <c r="I4393" s="1"/>
      <c r="J4393" s="9"/>
      <c r="K4393" s="1"/>
      <c r="L4393" s="1"/>
      <c r="M4393" s="1"/>
      <c r="N4393" s="9"/>
      <c r="O4393" s="11"/>
      <c r="P4393" s="1"/>
      <c r="Q4393" s="1"/>
      <c r="R4393" s="1"/>
      <c r="S4393" s="1"/>
      <c r="T4393" s="1"/>
      <c r="U4393" s="1"/>
      <c r="V4393" s="9"/>
      <c r="W4393" s="1"/>
      <c r="X4393" s="1"/>
      <c r="Y4393" s="1"/>
      <c r="Z4393" s="1"/>
      <c r="AA4393" s="1"/>
      <c r="AB4393" s="1"/>
      <c r="AC4393" s="65"/>
    </row>
    <row r="4394" spans="2:29" x14ac:dyDescent="0.25">
      <c r="B4394" s="1"/>
      <c r="C4394" s="1"/>
      <c r="D4394" s="1"/>
      <c r="E4394" s="1"/>
      <c r="F4394" s="1"/>
      <c r="G4394" s="1"/>
      <c r="H4394" s="1"/>
      <c r="I4394" s="1"/>
      <c r="J4394" s="9"/>
      <c r="K4394" s="1"/>
      <c r="L4394" s="1"/>
      <c r="M4394" s="1"/>
      <c r="N4394" s="9"/>
      <c r="O4394" s="11"/>
      <c r="P4394" s="1"/>
      <c r="Q4394" s="1"/>
      <c r="R4394" s="1"/>
      <c r="S4394" s="1"/>
      <c r="T4394" s="1"/>
      <c r="U4394" s="1"/>
      <c r="V4394" s="9"/>
      <c r="W4394" s="1"/>
      <c r="X4394" s="1"/>
      <c r="Y4394" s="1"/>
      <c r="Z4394" s="1"/>
      <c r="AA4394" s="1"/>
      <c r="AB4394" s="1"/>
      <c r="AC4394" s="65"/>
    </row>
    <row r="4395" spans="2:29" x14ac:dyDescent="0.25">
      <c r="B4395" s="1"/>
      <c r="C4395" s="1"/>
      <c r="D4395" s="1"/>
      <c r="E4395" s="1"/>
      <c r="F4395" s="1"/>
      <c r="G4395" s="1"/>
      <c r="H4395" s="1"/>
      <c r="I4395" s="1"/>
      <c r="J4395" s="9"/>
      <c r="K4395" s="1"/>
      <c r="L4395" s="1"/>
      <c r="M4395" s="1"/>
      <c r="N4395" s="9"/>
      <c r="O4395" s="11"/>
      <c r="P4395" s="1"/>
      <c r="Q4395" s="1"/>
      <c r="R4395" s="1"/>
      <c r="S4395" s="1"/>
      <c r="T4395" s="1"/>
      <c r="U4395" s="1"/>
      <c r="V4395" s="9"/>
      <c r="W4395" s="1"/>
      <c r="X4395" s="1"/>
      <c r="Y4395" s="1"/>
      <c r="Z4395" s="1"/>
      <c r="AA4395" s="1"/>
      <c r="AB4395" s="1"/>
      <c r="AC4395" s="65"/>
    </row>
    <row r="4396" spans="2:29" x14ac:dyDescent="0.25">
      <c r="B4396" s="1"/>
      <c r="C4396" s="1"/>
      <c r="D4396" s="1"/>
      <c r="E4396" s="1"/>
      <c r="F4396" s="1"/>
      <c r="G4396" s="1"/>
      <c r="H4396" s="1"/>
      <c r="I4396" s="1"/>
      <c r="J4396" s="9"/>
      <c r="K4396" s="1"/>
      <c r="L4396" s="1"/>
      <c r="M4396" s="1"/>
      <c r="N4396" s="9"/>
      <c r="O4396" s="11"/>
      <c r="P4396" s="1"/>
      <c r="Q4396" s="1"/>
      <c r="R4396" s="1"/>
      <c r="S4396" s="1"/>
      <c r="T4396" s="1"/>
      <c r="U4396" s="1"/>
      <c r="V4396" s="9"/>
      <c r="W4396" s="1"/>
      <c r="X4396" s="1"/>
      <c r="Y4396" s="1"/>
      <c r="Z4396" s="1"/>
      <c r="AA4396" s="1"/>
      <c r="AB4396" s="1"/>
      <c r="AC4396" s="65"/>
    </row>
    <row r="4397" spans="2:29" x14ac:dyDescent="0.25">
      <c r="B4397" s="1"/>
      <c r="C4397" s="1"/>
      <c r="D4397" s="1"/>
      <c r="E4397" s="1"/>
      <c r="F4397" s="1"/>
      <c r="G4397" s="1"/>
      <c r="H4397" s="1"/>
      <c r="I4397" s="1"/>
      <c r="J4397" s="9"/>
      <c r="K4397" s="1"/>
      <c r="L4397" s="1"/>
      <c r="M4397" s="1"/>
      <c r="N4397" s="9"/>
      <c r="O4397" s="11"/>
      <c r="P4397" s="1"/>
      <c r="Q4397" s="1"/>
      <c r="R4397" s="1"/>
      <c r="S4397" s="1"/>
      <c r="T4397" s="1"/>
      <c r="U4397" s="1"/>
      <c r="V4397" s="9"/>
      <c r="W4397" s="1"/>
      <c r="X4397" s="1"/>
      <c r="Y4397" s="1"/>
      <c r="Z4397" s="1"/>
      <c r="AA4397" s="1"/>
      <c r="AB4397" s="1"/>
      <c r="AC4397" s="65"/>
    </row>
    <row r="4398" spans="2:29" x14ac:dyDescent="0.25">
      <c r="B4398" s="1"/>
      <c r="C4398" s="1"/>
      <c r="D4398" s="1"/>
      <c r="E4398" s="1"/>
      <c r="F4398" s="1"/>
      <c r="G4398" s="1"/>
      <c r="H4398" s="1"/>
      <c r="I4398" s="1"/>
      <c r="J4398" s="9"/>
      <c r="K4398" s="1"/>
      <c r="L4398" s="1"/>
      <c r="M4398" s="1"/>
      <c r="N4398" s="9"/>
      <c r="O4398" s="11"/>
      <c r="P4398" s="1"/>
      <c r="Q4398" s="1"/>
      <c r="R4398" s="1"/>
      <c r="S4398" s="1"/>
      <c r="T4398" s="1"/>
      <c r="U4398" s="1"/>
      <c r="V4398" s="9"/>
      <c r="W4398" s="1"/>
      <c r="X4398" s="1"/>
      <c r="Y4398" s="1"/>
      <c r="Z4398" s="1"/>
      <c r="AA4398" s="1"/>
      <c r="AB4398" s="1"/>
      <c r="AC4398" s="65"/>
    </row>
    <row r="4399" spans="2:29" x14ac:dyDescent="0.25">
      <c r="B4399" s="1"/>
      <c r="C4399" s="1"/>
      <c r="D4399" s="1"/>
      <c r="E4399" s="1"/>
      <c r="F4399" s="1"/>
      <c r="G4399" s="1"/>
      <c r="H4399" s="1"/>
      <c r="I4399" s="1"/>
      <c r="J4399" s="9"/>
      <c r="K4399" s="1"/>
      <c r="L4399" s="1"/>
      <c r="M4399" s="1"/>
      <c r="N4399" s="9"/>
      <c r="O4399" s="11"/>
      <c r="P4399" s="1"/>
      <c r="Q4399" s="1"/>
      <c r="R4399" s="1"/>
      <c r="S4399" s="1"/>
      <c r="T4399" s="1"/>
      <c r="U4399" s="1"/>
      <c r="V4399" s="9"/>
      <c r="W4399" s="1"/>
      <c r="X4399" s="1"/>
      <c r="Y4399" s="1"/>
      <c r="Z4399" s="1"/>
      <c r="AA4399" s="1"/>
      <c r="AB4399" s="1"/>
      <c r="AC4399" s="65"/>
    </row>
    <row r="4400" spans="2:29" x14ac:dyDescent="0.25">
      <c r="B4400" s="1"/>
      <c r="C4400" s="1"/>
      <c r="D4400" s="1"/>
      <c r="E4400" s="1"/>
      <c r="F4400" s="1"/>
      <c r="G4400" s="1"/>
      <c r="H4400" s="1"/>
      <c r="I4400" s="1"/>
      <c r="J4400" s="9"/>
      <c r="K4400" s="1"/>
      <c r="L4400" s="1"/>
      <c r="M4400" s="1"/>
      <c r="N4400" s="9"/>
      <c r="O4400" s="11"/>
      <c r="P4400" s="1"/>
      <c r="Q4400" s="1"/>
      <c r="R4400" s="1"/>
      <c r="S4400" s="1"/>
      <c r="T4400" s="1"/>
      <c r="U4400" s="1"/>
      <c r="V4400" s="9"/>
      <c r="W4400" s="1"/>
      <c r="X4400" s="1"/>
      <c r="Y4400" s="1"/>
      <c r="Z4400" s="1"/>
      <c r="AA4400" s="1"/>
      <c r="AB4400" s="1"/>
      <c r="AC4400" s="65"/>
    </row>
    <row r="4401" spans="2:29" x14ac:dyDescent="0.25">
      <c r="B4401" s="1"/>
      <c r="C4401" s="1"/>
      <c r="D4401" s="1"/>
      <c r="E4401" s="1"/>
      <c r="F4401" s="1"/>
      <c r="G4401" s="1"/>
      <c r="H4401" s="1"/>
      <c r="I4401" s="1"/>
      <c r="J4401" s="9"/>
      <c r="K4401" s="1"/>
      <c r="L4401" s="1"/>
      <c r="M4401" s="1"/>
      <c r="N4401" s="9"/>
      <c r="O4401" s="11"/>
      <c r="P4401" s="1"/>
      <c r="Q4401" s="1"/>
      <c r="R4401" s="1"/>
      <c r="S4401" s="1"/>
      <c r="T4401" s="1"/>
      <c r="U4401" s="1"/>
      <c r="V4401" s="9"/>
      <c r="W4401" s="1"/>
      <c r="X4401" s="1"/>
      <c r="Y4401" s="1"/>
      <c r="Z4401" s="1"/>
      <c r="AA4401" s="1"/>
      <c r="AB4401" s="1"/>
      <c r="AC4401" s="65"/>
    </row>
    <row r="4402" spans="2:29" x14ac:dyDescent="0.25">
      <c r="B4402" s="1"/>
      <c r="C4402" s="1"/>
      <c r="D4402" s="1"/>
      <c r="E4402" s="1"/>
      <c r="F4402" s="1"/>
      <c r="G4402" s="1"/>
      <c r="H4402" s="1"/>
      <c r="I4402" s="1"/>
      <c r="J4402" s="9"/>
      <c r="K4402" s="1"/>
      <c r="L4402" s="1"/>
      <c r="M4402" s="1"/>
      <c r="N4402" s="9"/>
      <c r="O4402" s="11"/>
      <c r="P4402" s="1"/>
      <c r="Q4402" s="1"/>
      <c r="R4402" s="1"/>
      <c r="S4402" s="1"/>
      <c r="T4402" s="1"/>
      <c r="U4402" s="1"/>
      <c r="V4402" s="9"/>
      <c r="W4402" s="1"/>
      <c r="X4402" s="1"/>
      <c r="Y4402" s="1"/>
      <c r="Z4402" s="1"/>
      <c r="AA4402" s="1"/>
      <c r="AB4402" s="1"/>
      <c r="AC4402" s="65"/>
    </row>
    <row r="4403" spans="2:29" x14ac:dyDescent="0.25">
      <c r="B4403" s="1"/>
      <c r="C4403" s="1"/>
      <c r="D4403" s="1"/>
      <c r="E4403" s="1"/>
      <c r="F4403" s="1"/>
      <c r="G4403" s="1"/>
      <c r="H4403" s="1"/>
      <c r="I4403" s="1"/>
      <c r="J4403" s="9"/>
      <c r="K4403" s="1"/>
      <c r="L4403" s="1"/>
      <c r="M4403" s="1"/>
      <c r="N4403" s="9"/>
      <c r="O4403" s="11"/>
      <c r="P4403" s="1"/>
      <c r="Q4403" s="1"/>
      <c r="R4403" s="1"/>
      <c r="S4403" s="1"/>
      <c r="T4403" s="1"/>
      <c r="U4403" s="1"/>
      <c r="V4403" s="9"/>
      <c r="W4403" s="1"/>
      <c r="X4403" s="1"/>
      <c r="Y4403" s="1"/>
      <c r="Z4403" s="1"/>
      <c r="AA4403" s="1"/>
      <c r="AB4403" s="1"/>
      <c r="AC4403" s="65"/>
    </row>
    <row r="4404" spans="2:29" x14ac:dyDescent="0.25">
      <c r="B4404" s="1"/>
      <c r="C4404" s="1"/>
      <c r="D4404" s="1"/>
      <c r="E4404" s="1"/>
      <c r="F4404" s="1"/>
      <c r="G4404" s="1"/>
      <c r="H4404" s="1"/>
      <c r="I4404" s="1"/>
      <c r="J4404" s="9"/>
      <c r="K4404" s="1"/>
      <c r="L4404" s="1"/>
      <c r="M4404" s="1"/>
      <c r="N4404" s="9"/>
      <c r="O4404" s="11"/>
      <c r="P4404" s="1"/>
      <c r="Q4404" s="1"/>
      <c r="R4404" s="1"/>
      <c r="S4404" s="1"/>
      <c r="T4404" s="1"/>
      <c r="U4404" s="1"/>
      <c r="V4404" s="9"/>
      <c r="W4404" s="1"/>
      <c r="X4404" s="1"/>
      <c r="Y4404" s="1"/>
      <c r="Z4404" s="1"/>
      <c r="AA4404" s="1"/>
      <c r="AB4404" s="1"/>
      <c r="AC4404" s="65"/>
    </row>
    <row r="4405" spans="2:29" x14ac:dyDescent="0.25">
      <c r="B4405" s="1"/>
      <c r="C4405" s="1"/>
      <c r="D4405" s="1"/>
      <c r="E4405" s="1"/>
      <c r="F4405" s="1"/>
      <c r="G4405" s="1"/>
      <c r="H4405" s="1"/>
      <c r="I4405" s="1"/>
      <c r="J4405" s="9"/>
      <c r="K4405" s="1"/>
      <c r="L4405" s="1"/>
      <c r="M4405" s="1"/>
      <c r="N4405" s="9"/>
      <c r="O4405" s="11"/>
      <c r="P4405" s="1"/>
      <c r="Q4405" s="1"/>
      <c r="R4405" s="1"/>
      <c r="S4405" s="1"/>
      <c r="T4405" s="1"/>
      <c r="U4405" s="1"/>
      <c r="V4405" s="9"/>
      <c r="W4405" s="1"/>
      <c r="X4405" s="1"/>
      <c r="Y4405" s="1"/>
      <c r="Z4405" s="1"/>
      <c r="AA4405" s="1"/>
      <c r="AB4405" s="1"/>
      <c r="AC4405" s="65"/>
    </row>
    <row r="4406" spans="2:29" x14ac:dyDescent="0.25">
      <c r="B4406" s="1"/>
      <c r="C4406" s="1"/>
      <c r="D4406" s="1"/>
      <c r="E4406" s="1"/>
      <c r="F4406" s="1"/>
      <c r="G4406" s="1"/>
      <c r="H4406" s="1"/>
      <c r="I4406" s="1"/>
      <c r="J4406" s="9"/>
      <c r="K4406" s="1"/>
      <c r="L4406" s="1"/>
      <c r="M4406" s="1"/>
      <c r="N4406" s="9"/>
      <c r="O4406" s="11"/>
      <c r="P4406" s="1"/>
      <c r="Q4406" s="1"/>
      <c r="R4406" s="1"/>
      <c r="S4406" s="1"/>
      <c r="T4406" s="1"/>
      <c r="U4406" s="1"/>
      <c r="V4406" s="9"/>
      <c r="W4406" s="1"/>
      <c r="X4406" s="1"/>
      <c r="Y4406" s="1"/>
      <c r="Z4406" s="1"/>
      <c r="AA4406" s="1"/>
      <c r="AB4406" s="1"/>
      <c r="AC4406" s="65"/>
    </row>
    <row r="4407" spans="2:29" x14ac:dyDescent="0.25">
      <c r="B4407" s="1"/>
      <c r="C4407" s="1"/>
      <c r="D4407" s="1"/>
      <c r="E4407" s="1"/>
      <c r="F4407" s="1"/>
      <c r="G4407" s="1"/>
      <c r="H4407" s="1"/>
      <c r="I4407" s="1"/>
      <c r="J4407" s="9"/>
      <c r="K4407" s="1"/>
      <c r="L4407" s="1"/>
      <c r="M4407" s="1"/>
      <c r="N4407" s="9"/>
      <c r="O4407" s="11"/>
      <c r="P4407" s="1"/>
      <c r="Q4407" s="1"/>
      <c r="R4407" s="1"/>
      <c r="S4407" s="1"/>
      <c r="T4407" s="1"/>
      <c r="U4407" s="1"/>
      <c r="V4407" s="9"/>
      <c r="W4407" s="1"/>
      <c r="X4407" s="1"/>
      <c r="Y4407" s="1"/>
      <c r="Z4407" s="1"/>
      <c r="AA4407" s="1"/>
      <c r="AB4407" s="1"/>
      <c r="AC4407" s="65"/>
    </row>
    <row r="4408" spans="2:29" x14ac:dyDescent="0.25">
      <c r="B4408" s="1"/>
      <c r="C4408" s="1"/>
      <c r="D4408" s="1"/>
      <c r="E4408" s="1"/>
      <c r="F4408" s="1"/>
      <c r="G4408" s="1"/>
      <c r="H4408" s="1"/>
      <c r="I4408" s="1"/>
      <c r="J4408" s="9"/>
      <c r="K4408" s="1"/>
      <c r="L4408" s="1"/>
      <c r="M4408" s="1"/>
      <c r="N4408" s="9"/>
      <c r="O4408" s="11"/>
      <c r="P4408" s="1"/>
      <c r="Q4408" s="1"/>
      <c r="R4408" s="1"/>
      <c r="S4408" s="1"/>
      <c r="T4408" s="1"/>
      <c r="U4408" s="1"/>
      <c r="V4408" s="9"/>
      <c r="W4408" s="1"/>
      <c r="X4408" s="1"/>
      <c r="Y4408" s="1"/>
      <c r="Z4408" s="1"/>
      <c r="AA4408" s="1"/>
      <c r="AB4408" s="1"/>
      <c r="AC4408" s="65"/>
    </row>
    <row r="4409" spans="2:29" x14ac:dyDescent="0.25">
      <c r="B4409" s="1"/>
      <c r="C4409" s="1"/>
      <c r="D4409" s="1"/>
      <c r="E4409" s="1"/>
      <c r="F4409" s="1"/>
      <c r="G4409" s="1"/>
      <c r="H4409" s="1"/>
      <c r="I4409" s="1"/>
      <c r="J4409" s="9"/>
      <c r="K4409" s="1"/>
      <c r="L4409" s="1"/>
      <c r="M4409" s="1"/>
      <c r="N4409" s="9"/>
      <c r="O4409" s="11"/>
      <c r="P4409" s="1"/>
      <c r="Q4409" s="1"/>
      <c r="R4409" s="1"/>
      <c r="S4409" s="1"/>
      <c r="T4409" s="1"/>
      <c r="U4409" s="1"/>
      <c r="V4409" s="9"/>
      <c r="W4409" s="1"/>
      <c r="X4409" s="1"/>
      <c r="Y4409" s="1"/>
      <c r="Z4409" s="1"/>
      <c r="AA4409" s="1"/>
      <c r="AB4409" s="1"/>
      <c r="AC4409" s="65"/>
    </row>
    <row r="4410" spans="2:29" x14ac:dyDescent="0.25">
      <c r="B4410" s="1"/>
      <c r="C4410" s="1"/>
      <c r="D4410" s="1"/>
      <c r="E4410" s="1"/>
      <c r="F4410" s="1"/>
      <c r="G4410" s="1"/>
      <c r="H4410" s="1"/>
      <c r="I4410" s="1"/>
      <c r="J4410" s="9"/>
      <c r="K4410" s="1"/>
      <c r="L4410" s="1"/>
      <c r="M4410" s="1"/>
      <c r="N4410" s="9"/>
      <c r="O4410" s="11"/>
      <c r="P4410" s="1"/>
      <c r="Q4410" s="1"/>
      <c r="R4410" s="1"/>
      <c r="S4410" s="1"/>
      <c r="T4410" s="1"/>
      <c r="U4410" s="1"/>
      <c r="V4410" s="9"/>
      <c r="W4410" s="1"/>
      <c r="X4410" s="1"/>
      <c r="Y4410" s="1"/>
      <c r="Z4410" s="1"/>
      <c r="AA4410" s="1"/>
      <c r="AB4410" s="1"/>
      <c r="AC4410" s="65"/>
    </row>
    <row r="4411" spans="2:29" x14ac:dyDescent="0.25">
      <c r="B4411" s="1"/>
      <c r="C4411" s="1"/>
      <c r="D4411" s="1"/>
      <c r="E4411" s="1"/>
      <c r="F4411" s="1"/>
      <c r="G4411" s="1"/>
      <c r="H4411" s="1"/>
      <c r="I4411" s="1"/>
      <c r="J4411" s="9"/>
      <c r="K4411" s="1"/>
      <c r="L4411" s="1"/>
      <c r="M4411" s="1"/>
      <c r="N4411" s="9"/>
      <c r="O4411" s="11"/>
      <c r="P4411" s="1"/>
      <c r="Q4411" s="1"/>
      <c r="R4411" s="1"/>
      <c r="S4411" s="1"/>
      <c r="T4411" s="1"/>
      <c r="U4411" s="1"/>
      <c r="V4411" s="9"/>
      <c r="W4411" s="1"/>
      <c r="X4411" s="1"/>
      <c r="Y4411" s="1"/>
      <c r="Z4411" s="1"/>
      <c r="AA4411" s="1"/>
      <c r="AB4411" s="1"/>
      <c r="AC4411" s="65"/>
    </row>
    <row r="4412" spans="2:29" x14ac:dyDescent="0.25">
      <c r="B4412" s="1"/>
      <c r="C4412" s="1"/>
      <c r="D4412" s="1"/>
      <c r="E4412" s="1"/>
      <c r="F4412" s="1"/>
      <c r="G4412" s="1"/>
      <c r="H4412" s="1"/>
      <c r="I4412" s="1"/>
      <c r="J4412" s="9"/>
      <c r="K4412" s="1"/>
      <c r="L4412" s="1"/>
      <c r="M4412" s="1"/>
      <c r="N4412" s="9"/>
      <c r="O4412" s="11"/>
      <c r="P4412" s="1"/>
      <c r="Q4412" s="1"/>
      <c r="R4412" s="1"/>
      <c r="S4412" s="1"/>
      <c r="T4412" s="1"/>
      <c r="U4412" s="1"/>
      <c r="V4412" s="9"/>
      <c r="W4412" s="1"/>
      <c r="X4412" s="1"/>
      <c r="Y4412" s="1"/>
      <c r="Z4412" s="1"/>
      <c r="AA4412" s="1"/>
      <c r="AB4412" s="1"/>
      <c r="AC4412" s="65"/>
    </row>
    <row r="4413" spans="2:29" x14ac:dyDescent="0.25">
      <c r="B4413" s="1"/>
      <c r="C4413" s="1"/>
      <c r="D4413" s="1"/>
      <c r="E4413" s="1"/>
      <c r="F4413" s="1"/>
      <c r="G4413" s="1"/>
      <c r="H4413" s="1"/>
      <c r="I4413" s="1"/>
      <c r="J4413" s="9"/>
      <c r="K4413" s="1"/>
      <c r="L4413" s="1"/>
      <c r="M4413" s="1"/>
      <c r="N4413" s="9"/>
      <c r="O4413" s="11"/>
      <c r="P4413" s="1"/>
      <c r="Q4413" s="1"/>
      <c r="R4413" s="1"/>
      <c r="S4413" s="1"/>
      <c r="T4413" s="1"/>
      <c r="U4413" s="1"/>
      <c r="V4413" s="9"/>
      <c r="W4413" s="1"/>
      <c r="X4413" s="1"/>
      <c r="Y4413" s="1"/>
      <c r="Z4413" s="1"/>
      <c r="AA4413" s="1"/>
      <c r="AB4413" s="1"/>
      <c r="AC4413" s="65"/>
    </row>
    <row r="4414" spans="2:29" x14ac:dyDescent="0.25">
      <c r="B4414" s="1"/>
      <c r="C4414" s="1"/>
      <c r="D4414" s="1"/>
      <c r="E4414" s="1"/>
      <c r="F4414" s="1"/>
      <c r="G4414" s="1"/>
      <c r="H4414" s="1"/>
      <c r="I4414" s="1"/>
      <c r="J4414" s="9"/>
      <c r="K4414" s="1"/>
      <c r="L4414" s="1"/>
      <c r="M4414" s="1"/>
      <c r="N4414" s="9"/>
      <c r="O4414" s="11"/>
      <c r="P4414" s="1"/>
      <c r="Q4414" s="1"/>
      <c r="R4414" s="1"/>
      <c r="S4414" s="1"/>
      <c r="T4414" s="1"/>
      <c r="U4414" s="1"/>
      <c r="V4414" s="9"/>
      <c r="W4414" s="1"/>
      <c r="X4414" s="1"/>
      <c r="Y4414" s="1"/>
      <c r="Z4414" s="1"/>
      <c r="AA4414" s="1"/>
      <c r="AB4414" s="1"/>
      <c r="AC4414" s="65"/>
    </row>
    <row r="4415" spans="2:29" x14ac:dyDescent="0.25">
      <c r="B4415" s="1"/>
      <c r="C4415" s="1"/>
      <c r="D4415" s="1"/>
      <c r="E4415" s="1"/>
      <c r="F4415" s="1"/>
      <c r="G4415" s="1"/>
      <c r="H4415" s="1"/>
      <c r="I4415" s="1"/>
      <c r="J4415" s="9"/>
      <c r="K4415" s="1"/>
      <c r="L4415" s="1"/>
      <c r="M4415" s="1"/>
      <c r="N4415" s="9"/>
      <c r="O4415" s="11"/>
      <c r="P4415" s="1"/>
      <c r="Q4415" s="1"/>
      <c r="R4415" s="1"/>
      <c r="S4415" s="1"/>
      <c r="T4415" s="1"/>
      <c r="U4415" s="1"/>
      <c r="V4415" s="9"/>
      <c r="W4415" s="1"/>
      <c r="X4415" s="1"/>
      <c r="Y4415" s="1"/>
      <c r="Z4415" s="1"/>
      <c r="AA4415" s="1"/>
      <c r="AB4415" s="1"/>
      <c r="AC4415" s="65"/>
    </row>
    <row r="4416" spans="2:29" x14ac:dyDescent="0.25">
      <c r="B4416" s="1"/>
      <c r="C4416" s="1"/>
      <c r="D4416" s="1"/>
      <c r="E4416" s="1"/>
      <c r="F4416" s="1"/>
      <c r="G4416" s="1"/>
      <c r="H4416" s="1"/>
      <c r="I4416" s="1"/>
      <c r="J4416" s="9"/>
      <c r="K4416" s="1"/>
      <c r="L4416" s="1"/>
      <c r="M4416" s="1"/>
      <c r="N4416" s="9"/>
      <c r="O4416" s="11"/>
      <c r="P4416" s="1"/>
      <c r="Q4416" s="1"/>
      <c r="R4416" s="1"/>
      <c r="S4416" s="1"/>
      <c r="T4416" s="1"/>
      <c r="U4416" s="1"/>
      <c r="V4416" s="9"/>
      <c r="W4416" s="1"/>
      <c r="X4416" s="1"/>
      <c r="Y4416" s="1"/>
      <c r="Z4416" s="1"/>
      <c r="AA4416" s="1"/>
      <c r="AB4416" s="1"/>
      <c r="AC4416" s="65"/>
    </row>
    <row r="4417" spans="2:29" x14ac:dyDescent="0.25">
      <c r="B4417" s="1"/>
      <c r="C4417" s="1"/>
      <c r="D4417" s="1"/>
      <c r="E4417" s="1"/>
      <c r="F4417" s="1"/>
      <c r="G4417" s="1"/>
      <c r="H4417" s="1"/>
      <c r="I4417" s="1"/>
      <c r="J4417" s="9"/>
      <c r="K4417" s="1"/>
      <c r="L4417" s="1"/>
      <c r="M4417" s="1"/>
      <c r="N4417" s="9"/>
      <c r="O4417" s="11"/>
      <c r="P4417" s="1"/>
      <c r="Q4417" s="1"/>
      <c r="R4417" s="1"/>
      <c r="S4417" s="1"/>
      <c r="T4417" s="1"/>
      <c r="U4417" s="1"/>
      <c r="V4417" s="9"/>
      <c r="W4417" s="1"/>
      <c r="X4417" s="1"/>
      <c r="Y4417" s="1"/>
      <c r="Z4417" s="1"/>
      <c r="AA4417" s="1"/>
      <c r="AB4417" s="1"/>
      <c r="AC4417" s="65"/>
    </row>
    <row r="4418" spans="2:29" x14ac:dyDescent="0.25">
      <c r="B4418" s="1"/>
      <c r="C4418" s="1"/>
      <c r="D4418" s="1"/>
      <c r="E4418" s="1"/>
      <c r="F4418" s="1"/>
      <c r="G4418" s="1"/>
      <c r="H4418" s="1"/>
      <c r="I4418" s="1"/>
      <c r="J4418" s="9"/>
      <c r="K4418" s="1"/>
      <c r="L4418" s="1"/>
      <c r="M4418" s="1"/>
      <c r="N4418" s="9"/>
      <c r="O4418" s="11"/>
      <c r="P4418" s="1"/>
      <c r="Q4418" s="1"/>
      <c r="R4418" s="1"/>
      <c r="S4418" s="1"/>
      <c r="T4418" s="1"/>
      <c r="U4418" s="1"/>
      <c r="V4418" s="9"/>
      <c r="W4418" s="1"/>
      <c r="X4418" s="1"/>
      <c r="Y4418" s="1"/>
      <c r="Z4418" s="1"/>
      <c r="AA4418" s="1"/>
      <c r="AB4418" s="1"/>
      <c r="AC4418" s="65"/>
    </row>
    <row r="4419" spans="2:29" x14ac:dyDescent="0.25">
      <c r="B4419" s="1"/>
      <c r="C4419" s="1"/>
      <c r="D4419" s="1"/>
      <c r="E4419" s="1"/>
      <c r="F4419" s="1"/>
      <c r="G4419" s="1"/>
      <c r="H4419" s="1"/>
      <c r="I4419" s="1"/>
      <c r="J4419" s="9"/>
      <c r="K4419" s="1"/>
      <c r="L4419" s="1"/>
      <c r="M4419" s="1"/>
      <c r="N4419" s="9"/>
      <c r="O4419" s="11"/>
      <c r="P4419" s="1"/>
      <c r="Q4419" s="1"/>
      <c r="R4419" s="1"/>
      <c r="S4419" s="1"/>
      <c r="T4419" s="1"/>
      <c r="U4419" s="1"/>
      <c r="V4419" s="9"/>
      <c r="W4419" s="1"/>
      <c r="X4419" s="1"/>
      <c r="Y4419" s="1"/>
      <c r="Z4419" s="1"/>
      <c r="AA4419" s="1"/>
      <c r="AB4419" s="1"/>
      <c r="AC4419" s="65"/>
    </row>
    <row r="4420" spans="2:29" x14ac:dyDescent="0.25">
      <c r="B4420" s="1"/>
      <c r="C4420" s="1"/>
      <c r="D4420" s="1"/>
      <c r="E4420" s="1"/>
      <c r="F4420" s="1"/>
      <c r="G4420" s="1"/>
      <c r="H4420" s="1"/>
      <c r="I4420" s="1"/>
      <c r="J4420" s="9"/>
      <c r="K4420" s="1"/>
      <c r="L4420" s="1"/>
      <c r="M4420" s="1"/>
      <c r="N4420" s="9"/>
      <c r="O4420" s="11"/>
      <c r="P4420" s="1"/>
      <c r="Q4420" s="1"/>
      <c r="R4420" s="1"/>
      <c r="S4420" s="1"/>
      <c r="T4420" s="1"/>
      <c r="U4420" s="1"/>
      <c r="V4420" s="9"/>
      <c r="W4420" s="1"/>
      <c r="X4420" s="1"/>
      <c r="Y4420" s="1"/>
      <c r="Z4420" s="1"/>
      <c r="AA4420" s="1"/>
      <c r="AB4420" s="1"/>
      <c r="AC4420" s="65"/>
    </row>
    <row r="4421" spans="2:29" x14ac:dyDescent="0.25">
      <c r="B4421" s="1"/>
      <c r="C4421" s="1"/>
      <c r="D4421" s="1"/>
      <c r="E4421" s="1"/>
      <c r="F4421" s="1"/>
      <c r="G4421" s="1"/>
      <c r="H4421" s="1"/>
      <c r="I4421" s="1"/>
      <c r="J4421" s="9"/>
      <c r="K4421" s="1"/>
      <c r="L4421" s="1"/>
      <c r="M4421" s="1"/>
      <c r="N4421" s="9"/>
      <c r="O4421" s="11"/>
      <c r="P4421" s="1"/>
      <c r="Q4421" s="1"/>
      <c r="R4421" s="1"/>
      <c r="S4421" s="1"/>
      <c r="T4421" s="1"/>
      <c r="U4421" s="1"/>
      <c r="V4421" s="9"/>
      <c r="W4421" s="1"/>
      <c r="X4421" s="1"/>
      <c r="Y4421" s="1"/>
      <c r="Z4421" s="1"/>
      <c r="AA4421" s="1"/>
      <c r="AB4421" s="1"/>
      <c r="AC4421" s="65"/>
    </row>
    <row r="4422" spans="2:29" x14ac:dyDescent="0.25">
      <c r="B4422" s="1"/>
      <c r="C4422" s="1"/>
      <c r="D4422" s="1"/>
      <c r="E4422" s="1"/>
      <c r="F4422" s="1"/>
      <c r="G4422" s="1"/>
      <c r="H4422" s="1"/>
      <c r="I4422" s="1"/>
      <c r="J4422" s="9"/>
      <c r="K4422" s="1"/>
      <c r="L4422" s="1"/>
      <c r="M4422" s="1"/>
      <c r="N4422" s="9"/>
      <c r="O4422" s="11"/>
      <c r="P4422" s="1"/>
      <c r="Q4422" s="1"/>
      <c r="R4422" s="1"/>
      <c r="S4422" s="1"/>
      <c r="T4422" s="1"/>
      <c r="U4422" s="1"/>
      <c r="V4422" s="9"/>
      <c r="W4422" s="1"/>
      <c r="X4422" s="1"/>
      <c r="Y4422" s="1"/>
      <c r="Z4422" s="1"/>
      <c r="AA4422" s="1"/>
      <c r="AB4422" s="1"/>
      <c r="AC4422" s="65"/>
    </row>
    <row r="4423" spans="2:29" x14ac:dyDescent="0.25">
      <c r="B4423" s="1"/>
      <c r="C4423" s="1"/>
      <c r="D4423" s="1"/>
      <c r="E4423" s="1"/>
      <c r="F4423" s="1"/>
      <c r="G4423" s="1"/>
      <c r="H4423" s="1"/>
      <c r="I4423" s="1"/>
      <c r="J4423" s="9"/>
      <c r="K4423" s="1"/>
      <c r="L4423" s="1"/>
      <c r="M4423" s="1"/>
      <c r="N4423" s="9"/>
      <c r="O4423" s="11"/>
      <c r="P4423" s="1"/>
      <c r="Q4423" s="1"/>
      <c r="R4423" s="1"/>
      <c r="S4423" s="1"/>
      <c r="T4423" s="1"/>
      <c r="U4423" s="1"/>
      <c r="V4423" s="9"/>
      <c r="W4423" s="1"/>
      <c r="X4423" s="1"/>
      <c r="Y4423" s="1"/>
      <c r="Z4423" s="1"/>
      <c r="AA4423" s="1"/>
      <c r="AB4423" s="1"/>
      <c r="AC4423" s="65"/>
    </row>
    <row r="4424" spans="2:29" x14ac:dyDescent="0.25">
      <c r="B4424" s="1"/>
      <c r="C4424" s="1"/>
      <c r="D4424" s="1"/>
      <c r="E4424" s="1"/>
      <c r="F4424" s="1"/>
      <c r="G4424" s="1"/>
      <c r="H4424" s="1"/>
      <c r="I4424" s="1"/>
      <c r="J4424" s="9"/>
      <c r="K4424" s="1"/>
      <c r="L4424" s="1"/>
      <c r="M4424" s="1"/>
      <c r="N4424" s="9"/>
      <c r="O4424" s="11"/>
      <c r="P4424" s="1"/>
      <c r="Q4424" s="1"/>
      <c r="R4424" s="1"/>
      <c r="S4424" s="1"/>
      <c r="T4424" s="1"/>
      <c r="U4424" s="1"/>
      <c r="V4424" s="9"/>
      <c r="W4424" s="1"/>
      <c r="X4424" s="1"/>
      <c r="Y4424" s="1"/>
      <c r="Z4424" s="1"/>
      <c r="AA4424" s="1"/>
      <c r="AB4424" s="1"/>
      <c r="AC4424" s="65"/>
    </row>
    <row r="4425" spans="2:29" x14ac:dyDescent="0.25">
      <c r="B4425" s="1"/>
      <c r="C4425" s="1"/>
      <c r="D4425" s="1"/>
      <c r="E4425" s="1"/>
      <c r="F4425" s="1"/>
      <c r="G4425" s="1"/>
      <c r="H4425" s="1"/>
      <c r="I4425" s="1"/>
      <c r="J4425" s="9"/>
      <c r="K4425" s="1"/>
      <c r="L4425" s="1"/>
      <c r="M4425" s="1"/>
      <c r="N4425" s="9"/>
      <c r="O4425" s="11"/>
      <c r="P4425" s="1"/>
      <c r="Q4425" s="1"/>
      <c r="R4425" s="1"/>
      <c r="S4425" s="1"/>
      <c r="T4425" s="1"/>
      <c r="U4425" s="1"/>
      <c r="V4425" s="9"/>
      <c r="W4425" s="1"/>
      <c r="X4425" s="1"/>
      <c r="Y4425" s="1"/>
      <c r="Z4425" s="1"/>
      <c r="AA4425" s="1"/>
      <c r="AB4425" s="1"/>
      <c r="AC4425" s="65"/>
    </row>
    <row r="4426" spans="2:29" x14ac:dyDescent="0.25">
      <c r="B4426" s="1"/>
      <c r="C4426" s="1"/>
      <c r="D4426" s="1"/>
      <c r="E4426" s="1"/>
      <c r="F4426" s="1"/>
      <c r="G4426" s="1"/>
      <c r="H4426" s="1"/>
      <c r="I4426" s="1"/>
      <c r="J4426" s="9"/>
      <c r="K4426" s="1"/>
      <c r="L4426" s="1"/>
      <c r="M4426" s="1"/>
      <c r="N4426" s="9"/>
      <c r="O4426" s="11"/>
      <c r="P4426" s="1"/>
      <c r="Q4426" s="1"/>
      <c r="R4426" s="1"/>
      <c r="S4426" s="1"/>
      <c r="T4426" s="1"/>
      <c r="U4426" s="1"/>
      <c r="V4426" s="9"/>
      <c r="W4426" s="1"/>
      <c r="X4426" s="1"/>
      <c r="Y4426" s="1"/>
      <c r="Z4426" s="1"/>
      <c r="AA4426" s="1"/>
      <c r="AB4426" s="1"/>
      <c r="AC4426" s="65"/>
    </row>
    <row r="4427" spans="2:29" x14ac:dyDescent="0.25">
      <c r="B4427" s="1"/>
      <c r="C4427" s="1"/>
      <c r="D4427" s="1"/>
      <c r="E4427" s="1"/>
      <c r="F4427" s="1"/>
      <c r="G4427" s="1"/>
      <c r="H4427" s="1"/>
      <c r="I4427" s="1"/>
      <c r="J4427" s="9"/>
      <c r="K4427" s="1"/>
      <c r="L4427" s="1"/>
      <c r="M4427" s="1"/>
      <c r="N4427" s="9"/>
      <c r="O4427" s="11"/>
      <c r="P4427" s="1"/>
      <c r="Q4427" s="1"/>
      <c r="R4427" s="1"/>
      <c r="S4427" s="1"/>
      <c r="T4427" s="1"/>
      <c r="U4427" s="1"/>
      <c r="V4427" s="9"/>
      <c r="W4427" s="1"/>
      <c r="X4427" s="1"/>
      <c r="Y4427" s="1"/>
      <c r="Z4427" s="1"/>
      <c r="AA4427" s="1"/>
      <c r="AB4427" s="1"/>
      <c r="AC4427" s="65"/>
    </row>
    <row r="4428" spans="2:29" x14ac:dyDescent="0.25">
      <c r="B4428" s="1"/>
      <c r="C4428" s="1"/>
      <c r="D4428" s="1"/>
      <c r="E4428" s="1"/>
      <c r="F4428" s="1"/>
      <c r="G4428" s="1"/>
      <c r="H4428" s="1"/>
      <c r="I4428" s="1"/>
      <c r="J4428" s="9"/>
      <c r="K4428" s="1"/>
      <c r="L4428" s="1"/>
      <c r="M4428" s="1"/>
      <c r="N4428" s="9"/>
      <c r="O4428" s="11"/>
      <c r="P4428" s="1"/>
      <c r="Q4428" s="1"/>
      <c r="R4428" s="1"/>
      <c r="S4428" s="1"/>
      <c r="T4428" s="1"/>
      <c r="U4428" s="1"/>
      <c r="V4428" s="9"/>
      <c r="W4428" s="1"/>
      <c r="X4428" s="1"/>
      <c r="Y4428" s="1"/>
      <c r="Z4428" s="1"/>
      <c r="AA4428" s="1"/>
      <c r="AB4428" s="1"/>
      <c r="AC4428" s="65"/>
    </row>
    <row r="4429" spans="2:29" x14ac:dyDescent="0.25">
      <c r="B4429" s="1"/>
      <c r="C4429" s="1"/>
      <c r="D4429" s="1"/>
      <c r="E4429" s="1"/>
      <c r="F4429" s="1"/>
      <c r="G4429" s="1"/>
      <c r="H4429" s="1"/>
      <c r="I4429" s="1"/>
      <c r="J4429" s="9"/>
      <c r="K4429" s="1"/>
      <c r="L4429" s="1"/>
      <c r="M4429" s="1"/>
      <c r="N4429" s="9"/>
      <c r="O4429" s="11"/>
      <c r="P4429" s="1"/>
      <c r="Q4429" s="1"/>
      <c r="R4429" s="1"/>
      <c r="S4429" s="1"/>
      <c r="T4429" s="1"/>
      <c r="U4429" s="1"/>
      <c r="V4429" s="9"/>
      <c r="W4429" s="1"/>
      <c r="X4429" s="1"/>
      <c r="Y4429" s="1"/>
      <c r="Z4429" s="1"/>
      <c r="AA4429" s="1"/>
      <c r="AB4429" s="1"/>
      <c r="AC4429" s="65"/>
    </row>
    <row r="4430" spans="2:29" x14ac:dyDescent="0.25">
      <c r="B4430" s="1"/>
      <c r="C4430" s="1"/>
      <c r="D4430" s="1"/>
      <c r="E4430" s="1"/>
      <c r="F4430" s="1"/>
      <c r="G4430" s="1"/>
      <c r="H4430" s="1"/>
      <c r="I4430" s="1"/>
      <c r="J4430" s="9"/>
      <c r="K4430" s="1"/>
      <c r="L4430" s="1"/>
      <c r="M4430" s="1"/>
      <c r="N4430" s="9"/>
      <c r="O4430" s="11"/>
      <c r="P4430" s="1"/>
      <c r="Q4430" s="1"/>
      <c r="R4430" s="1"/>
      <c r="S4430" s="1"/>
      <c r="T4430" s="1"/>
      <c r="U4430" s="1"/>
      <c r="V4430" s="9"/>
      <c r="W4430" s="1"/>
      <c r="X4430" s="1"/>
      <c r="Y4430" s="1"/>
      <c r="Z4430" s="1"/>
      <c r="AA4430" s="1"/>
      <c r="AB4430" s="1"/>
      <c r="AC4430" s="65"/>
    </row>
    <row r="4431" spans="2:29" x14ac:dyDescent="0.25">
      <c r="B4431" s="1"/>
      <c r="C4431" s="1"/>
      <c r="D4431" s="1"/>
      <c r="E4431" s="1"/>
      <c r="F4431" s="1"/>
      <c r="G4431" s="1"/>
      <c r="H4431" s="1"/>
      <c r="I4431" s="1"/>
      <c r="J4431" s="9"/>
      <c r="K4431" s="1"/>
      <c r="L4431" s="1"/>
      <c r="M4431" s="1"/>
      <c r="N4431" s="9"/>
      <c r="O4431" s="11"/>
      <c r="P4431" s="1"/>
      <c r="Q4431" s="1"/>
      <c r="R4431" s="1"/>
      <c r="S4431" s="1"/>
      <c r="T4431" s="1"/>
      <c r="U4431" s="1"/>
      <c r="V4431" s="9"/>
      <c r="W4431" s="1"/>
      <c r="X4431" s="1"/>
      <c r="Y4431" s="1"/>
      <c r="Z4431" s="1"/>
      <c r="AA4431" s="1"/>
      <c r="AB4431" s="1"/>
      <c r="AC4431" s="65"/>
    </row>
    <row r="4432" spans="2:29" x14ac:dyDescent="0.25">
      <c r="B4432" s="1"/>
      <c r="C4432" s="1"/>
      <c r="D4432" s="1"/>
      <c r="E4432" s="1"/>
      <c r="F4432" s="1"/>
      <c r="G4432" s="1"/>
      <c r="H4432" s="1"/>
      <c r="I4432" s="1"/>
      <c r="J4432" s="9"/>
      <c r="K4432" s="1"/>
      <c r="L4432" s="1"/>
      <c r="M4432" s="1"/>
      <c r="N4432" s="9"/>
      <c r="O4432" s="11"/>
      <c r="P4432" s="1"/>
      <c r="Q4432" s="1"/>
      <c r="R4432" s="1"/>
      <c r="S4432" s="1"/>
      <c r="T4432" s="1"/>
      <c r="U4432" s="1"/>
      <c r="V4432" s="9"/>
      <c r="W4432" s="1"/>
      <c r="X4432" s="1"/>
      <c r="Y4432" s="1"/>
      <c r="Z4432" s="1"/>
      <c r="AA4432" s="1"/>
      <c r="AB4432" s="1"/>
      <c r="AC4432" s="65"/>
    </row>
    <row r="4433" spans="2:29" x14ac:dyDescent="0.25">
      <c r="B4433" s="1"/>
      <c r="C4433" s="1"/>
      <c r="D4433" s="1"/>
      <c r="E4433" s="1"/>
      <c r="F4433" s="1"/>
      <c r="G4433" s="1"/>
      <c r="H4433" s="1"/>
      <c r="I4433" s="1"/>
      <c r="J4433" s="9"/>
      <c r="K4433" s="1"/>
      <c r="L4433" s="1"/>
      <c r="M4433" s="1"/>
      <c r="N4433" s="9"/>
      <c r="O4433" s="11"/>
      <c r="P4433" s="1"/>
      <c r="Q4433" s="1"/>
      <c r="R4433" s="1"/>
      <c r="S4433" s="1"/>
      <c r="T4433" s="1"/>
      <c r="U4433" s="1"/>
      <c r="V4433" s="9"/>
      <c r="W4433" s="1"/>
      <c r="X4433" s="1"/>
      <c r="Y4433" s="1"/>
      <c r="Z4433" s="1"/>
      <c r="AA4433" s="1"/>
      <c r="AB4433" s="1"/>
      <c r="AC4433" s="65"/>
    </row>
    <row r="4434" spans="2:29" x14ac:dyDescent="0.25">
      <c r="B4434" s="1"/>
      <c r="C4434" s="1"/>
      <c r="D4434" s="1"/>
      <c r="E4434" s="1"/>
      <c r="F4434" s="1"/>
      <c r="G4434" s="1"/>
      <c r="H4434" s="1"/>
      <c r="I4434" s="1"/>
      <c r="J4434" s="9"/>
      <c r="K4434" s="1"/>
      <c r="L4434" s="1"/>
      <c r="M4434" s="1"/>
      <c r="N4434" s="9"/>
      <c r="O4434" s="11"/>
      <c r="P4434" s="1"/>
      <c r="Q4434" s="1"/>
      <c r="R4434" s="1"/>
      <c r="S4434" s="1"/>
      <c r="T4434" s="1"/>
      <c r="U4434" s="1"/>
      <c r="V4434" s="9"/>
      <c r="W4434" s="1"/>
      <c r="X4434" s="1"/>
      <c r="Y4434" s="1"/>
      <c r="Z4434" s="1"/>
      <c r="AA4434" s="1"/>
      <c r="AB4434" s="1"/>
      <c r="AC4434" s="65"/>
    </row>
    <row r="4435" spans="2:29" x14ac:dyDescent="0.25">
      <c r="B4435" s="1"/>
      <c r="C4435" s="1"/>
      <c r="D4435" s="1"/>
      <c r="E4435" s="1"/>
      <c r="F4435" s="1"/>
      <c r="G4435" s="1"/>
      <c r="H4435" s="1"/>
      <c r="I4435" s="1"/>
      <c r="J4435" s="9"/>
      <c r="K4435" s="1"/>
      <c r="L4435" s="1"/>
      <c r="M4435" s="1"/>
      <c r="N4435" s="9"/>
      <c r="O4435" s="11"/>
      <c r="P4435" s="1"/>
      <c r="Q4435" s="1"/>
      <c r="R4435" s="1"/>
      <c r="S4435" s="1"/>
      <c r="T4435" s="1"/>
      <c r="U4435" s="1"/>
      <c r="V4435" s="9"/>
      <c r="W4435" s="1"/>
      <c r="X4435" s="1"/>
      <c r="Y4435" s="1"/>
      <c r="Z4435" s="1"/>
      <c r="AA4435" s="1"/>
      <c r="AB4435" s="1"/>
      <c r="AC4435" s="65"/>
    </row>
    <row r="4436" spans="2:29" x14ac:dyDescent="0.25">
      <c r="B4436" s="1"/>
      <c r="C4436" s="1"/>
      <c r="D4436" s="1"/>
      <c r="E4436" s="1"/>
      <c r="F4436" s="1"/>
      <c r="G4436" s="1"/>
      <c r="H4436" s="1"/>
      <c r="I4436" s="1"/>
      <c r="J4436" s="9"/>
      <c r="K4436" s="1"/>
      <c r="L4436" s="1"/>
      <c r="M4436" s="1"/>
      <c r="N4436" s="9"/>
      <c r="O4436" s="11"/>
      <c r="P4436" s="1"/>
      <c r="Q4436" s="1"/>
      <c r="R4436" s="1"/>
      <c r="S4436" s="1"/>
      <c r="T4436" s="1"/>
      <c r="U4436" s="1"/>
      <c r="V4436" s="9"/>
      <c r="W4436" s="1"/>
      <c r="X4436" s="1"/>
      <c r="Y4436" s="1"/>
      <c r="Z4436" s="1"/>
      <c r="AA4436" s="1"/>
      <c r="AB4436" s="1"/>
      <c r="AC4436" s="65"/>
    </row>
    <row r="4437" spans="2:29" x14ac:dyDescent="0.25">
      <c r="B4437" s="1"/>
      <c r="C4437" s="1"/>
      <c r="D4437" s="1"/>
      <c r="E4437" s="1"/>
      <c r="F4437" s="1"/>
      <c r="G4437" s="1"/>
      <c r="H4437" s="1"/>
      <c r="I4437" s="1"/>
      <c r="J4437" s="9"/>
      <c r="K4437" s="1"/>
      <c r="L4437" s="1"/>
      <c r="M4437" s="1"/>
      <c r="N4437" s="9"/>
      <c r="O4437" s="11"/>
      <c r="P4437" s="1"/>
      <c r="Q4437" s="1"/>
      <c r="R4437" s="1"/>
      <c r="S4437" s="1"/>
      <c r="T4437" s="1"/>
      <c r="U4437" s="1"/>
      <c r="V4437" s="9"/>
      <c r="W4437" s="1"/>
      <c r="X4437" s="1"/>
      <c r="Y4437" s="1"/>
      <c r="Z4437" s="1"/>
      <c r="AA4437" s="1"/>
      <c r="AB4437" s="1"/>
      <c r="AC4437" s="65"/>
    </row>
    <row r="4438" spans="2:29" x14ac:dyDescent="0.25">
      <c r="B4438" s="1"/>
      <c r="C4438" s="1"/>
      <c r="D4438" s="1"/>
      <c r="E4438" s="1"/>
      <c r="F4438" s="1"/>
      <c r="G4438" s="1"/>
      <c r="H4438" s="1"/>
      <c r="I4438" s="1"/>
      <c r="J4438" s="9"/>
      <c r="K4438" s="1"/>
      <c r="L4438" s="1"/>
      <c r="M4438" s="1"/>
      <c r="N4438" s="9"/>
      <c r="O4438" s="11"/>
      <c r="P4438" s="1"/>
      <c r="Q4438" s="1"/>
      <c r="R4438" s="1"/>
      <c r="S4438" s="1"/>
      <c r="T4438" s="1"/>
      <c r="U4438" s="1"/>
      <c r="V4438" s="9"/>
      <c r="W4438" s="1"/>
      <c r="X4438" s="1"/>
      <c r="Y4438" s="1"/>
      <c r="Z4438" s="1"/>
      <c r="AA4438" s="1"/>
      <c r="AB4438" s="1"/>
      <c r="AC4438" s="65"/>
    </row>
    <row r="4439" spans="2:29" x14ac:dyDescent="0.25">
      <c r="B4439" s="1"/>
      <c r="C4439" s="1"/>
      <c r="D4439" s="1"/>
      <c r="E4439" s="1"/>
      <c r="F4439" s="1"/>
      <c r="G4439" s="1"/>
      <c r="H4439" s="1"/>
      <c r="I4439" s="1"/>
      <c r="J4439" s="9"/>
      <c r="K4439" s="1"/>
      <c r="L4439" s="1"/>
      <c r="M4439" s="1"/>
      <c r="N4439" s="9"/>
      <c r="O4439" s="11"/>
      <c r="P4439" s="1"/>
      <c r="Q4439" s="1"/>
      <c r="R4439" s="1"/>
      <c r="S4439" s="1"/>
      <c r="T4439" s="1"/>
      <c r="U4439" s="1"/>
      <c r="V4439" s="9"/>
      <c r="W4439" s="1"/>
      <c r="X4439" s="1"/>
      <c r="Y4439" s="1"/>
      <c r="Z4439" s="1"/>
      <c r="AA4439" s="1"/>
      <c r="AB4439" s="1"/>
      <c r="AC4439" s="65"/>
    </row>
    <row r="4440" spans="2:29" x14ac:dyDescent="0.25">
      <c r="B4440" s="1"/>
      <c r="C4440" s="1"/>
      <c r="D4440" s="1"/>
      <c r="E4440" s="1"/>
      <c r="F4440" s="1"/>
      <c r="G4440" s="1"/>
      <c r="H4440" s="1"/>
      <c r="I4440" s="1"/>
      <c r="J4440" s="9"/>
      <c r="K4440" s="1"/>
      <c r="L4440" s="1"/>
      <c r="M4440" s="1"/>
      <c r="N4440" s="9"/>
      <c r="O4440" s="11"/>
      <c r="P4440" s="1"/>
      <c r="Q4440" s="1"/>
      <c r="R4440" s="1"/>
      <c r="S4440" s="1"/>
      <c r="T4440" s="1"/>
      <c r="U4440" s="1"/>
      <c r="V4440" s="9"/>
      <c r="W4440" s="1"/>
      <c r="X4440" s="1"/>
      <c r="Y4440" s="1"/>
      <c r="Z4440" s="1"/>
      <c r="AA4440" s="1"/>
      <c r="AB4440" s="1"/>
      <c r="AC4440" s="65"/>
    </row>
    <row r="4441" spans="2:29" x14ac:dyDescent="0.25">
      <c r="B4441" s="1"/>
      <c r="C4441" s="1"/>
      <c r="D4441" s="1"/>
      <c r="E4441" s="1"/>
      <c r="F4441" s="1"/>
      <c r="G4441" s="1"/>
      <c r="H4441" s="1"/>
      <c r="I4441" s="1"/>
      <c r="J4441" s="9"/>
      <c r="K4441" s="1"/>
      <c r="L4441" s="1"/>
      <c r="M4441" s="1"/>
      <c r="N4441" s="9"/>
      <c r="O4441" s="11"/>
      <c r="P4441" s="1"/>
      <c r="Q4441" s="1"/>
      <c r="R4441" s="1"/>
      <c r="S4441" s="1"/>
      <c r="T4441" s="1"/>
      <c r="U4441" s="1"/>
      <c r="V4441" s="9"/>
      <c r="W4441" s="1"/>
      <c r="X4441" s="1"/>
      <c r="Y4441" s="1"/>
      <c r="Z4441" s="1"/>
      <c r="AA4441" s="1"/>
      <c r="AB4441" s="1"/>
      <c r="AC4441" s="65"/>
    </row>
    <row r="4442" spans="2:29" x14ac:dyDescent="0.25">
      <c r="B4442" s="1"/>
      <c r="C4442" s="1"/>
      <c r="D4442" s="1"/>
      <c r="E4442" s="1"/>
      <c r="F4442" s="1"/>
      <c r="G4442" s="1"/>
      <c r="H4442" s="1"/>
      <c r="I4442" s="1"/>
      <c r="J4442" s="9"/>
      <c r="K4442" s="1"/>
      <c r="L4442" s="1"/>
      <c r="M4442" s="1"/>
      <c r="N4442" s="9"/>
      <c r="O4442" s="11"/>
      <c r="P4442" s="1"/>
      <c r="Q4442" s="1"/>
      <c r="R4442" s="1"/>
      <c r="S4442" s="1"/>
      <c r="T4442" s="1"/>
      <c r="U4442" s="1"/>
      <c r="V4442" s="9"/>
      <c r="W4442" s="1"/>
      <c r="X4442" s="1"/>
      <c r="Y4442" s="1"/>
      <c r="Z4442" s="1"/>
      <c r="AA4442" s="1"/>
      <c r="AB4442" s="1"/>
      <c r="AC4442" s="65"/>
    </row>
    <row r="4443" spans="2:29" x14ac:dyDescent="0.25">
      <c r="B4443" s="1"/>
      <c r="C4443" s="1"/>
      <c r="D4443" s="1"/>
      <c r="E4443" s="1"/>
      <c r="F4443" s="1"/>
      <c r="G4443" s="1"/>
      <c r="H4443" s="1"/>
      <c r="I4443" s="1"/>
      <c r="J4443" s="9"/>
      <c r="K4443" s="1"/>
      <c r="L4443" s="1"/>
      <c r="M4443" s="1"/>
      <c r="N4443" s="9"/>
      <c r="O4443" s="11"/>
      <c r="P4443" s="1"/>
      <c r="Q4443" s="1"/>
      <c r="R4443" s="1"/>
      <c r="S4443" s="1"/>
      <c r="T4443" s="1"/>
      <c r="U4443" s="1"/>
      <c r="V4443" s="9"/>
      <c r="W4443" s="1"/>
      <c r="X4443" s="1"/>
      <c r="Y4443" s="1"/>
      <c r="Z4443" s="1"/>
      <c r="AA4443" s="1"/>
      <c r="AB4443" s="1"/>
      <c r="AC4443" s="65"/>
    </row>
    <row r="4444" spans="2:29" x14ac:dyDescent="0.25">
      <c r="B4444" s="1"/>
      <c r="C4444" s="1"/>
      <c r="D4444" s="1"/>
      <c r="E4444" s="1"/>
      <c r="F4444" s="1"/>
      <c r="G4444" s="1"/>
      <c r="H4444" s="1"/>
      <c r="I4444" s="1"/>
      <c r="J4444" s="9"/>
      <c r="K4444" s="1"/>
      <c r="L4444" s="1"/>
      <c r="M4444" s="1"/>
      <c r="N4444" s="9"/>
      <c r="O4444" s="11"/>
      <c r="P4444" s="1"/>
      <c r="Q4444" s="1"/>
      <c r="R4444" s="1"/>
      <c r="S4444" s="1"/>
      <c r="T4444" s="1"/>
      <c r="U4444" s="1"/>
      <c r="V4444" s="9"/>
      <c r="W4444" s="1"/>
      <c r="X4444" s="1"/>
      <c r="Y4444" s="1"/>
      <c r="Z4444" s="1"/>
      <c r="AA4444" s="1"/>
      <c r="AB4444" s="1"/>
      <c r="AC4444" s="65"/>
    </row>
    <row r="4445" spans="2:29" x14ac:dyDescent="0.25">
      <c r="B4445" s="1"/>
      <c r="C4445" s="1"/>
      <c r="D4445" s="1"/>
      <c r="E4445" s="1"/>
      <c r="F4445" s="1"/>
      <c r="G4445" s="1"/>
      <c r="H4445" s="1"/>
      <c r="I4445" s="1"/>
      <c r="J4445" s="9"/>
      <c r="K4445" s="1"/>
      <c r="L4445" s="1"/>
      <c r="M4445" s="1"/>
      <c r="N4445" s="9"/>
      <c r="O4445" s="11"/>
      <c r="P4445" s="1"/>
      <c r="Q4445" s="1"/>
      <c r="R4445" s="1"/>
      <c r="S4445" s="1"/>
      <c r="T4445" s="1"/>
      <c r="U4445" s="1"/>
      <c r="V4445" s="9"/>
      <c r="W4445" s="1"/>
      <c r="X4445" s="1"/>
      <c r="Y4445" s="1"/>
      <c r="Z4445" s="1"/>
      <c r="AA4445" s="1"/>
      <c r="AB4445" s="1"/>
      <c r="AC4445" s="65"/>
    </row>
    <row r="4446" spans="2:29" x14ac:dyDescent="0.25">
      <c r="B4446" s="1"/>
      <c r="C4446" s="1"/>
      <c r="D4446" s="1"/>
      <c r="E4446" s="1"/>
      <c r="F4446" s="1"/>
      <c r="G4446" s="1"/>
      <c r="H4446" s="1"/>
      <c r="I4446" s="1"/>
      <c r="J4446" s="9"/>
      <c r="K4446" s="1"/>
      <c r="L4446" s="1"/>
      <c r="M4446" s="1"/>
      <c r="N4446" s="9"/>
      <c r="O4446" s="11"/>
      <c r="P4446" s="1"/>
      <c r="Q4446" s="1"/>
      <c r="R4446" s="1"/>
      <c r="S4446" s="1"/>
      <c r="T4446" s="1"/>
      <c r="U4446" s="1"/>
      <c r="V4446" s="9"/>
      <c r="W4446" s="1"/>
      <c r="X4446" s="1"/>
      <c r="Y4446" s="1"/>
      <c r="Z4446" s="1"/>
      <c r="AA4446" s="1"/>
      <c r="AB4446" s="1"/>
      <c r="AC4446" s="65"/>
    </row>
    <row r="4447" spans="2:29" x14ac:dyDescent="0.25">
      <c r="B4447" s="1"/>
      <c r="C4447" s="1"/>
      <c r="D4447" s="1"/>
      <c r="E4447" s="1"/>
      <c r="F4447" s="1"/>
      <c r="G4447" s="1"/>
      <c r="H4447" s="1"/>
      <c r="I4447" s="1"/>
      <c r="J4447" s="9"/>
      <c r="K4447" s="1"/>
      <c r="L4447" s="1"/>
      <c r="M4447" s="1"/>
      <c r="N4447" s="9"/>
      <c r="O4447" s="11"/>
      <c r="P4447" s="1"/>
      <c r="Q4447" s="1"/>
      <c r="R4447" s="1"/>
      <c r="S4447" s="1"/>
      <c r="T4447" s="1"/>
      <c r="U4447" s="1"/>
      <c r="V4447" s="9"/>
      <c r="W4447" s="1"/>
      <c r="X4447" s="1"/>
      <c r="Y4447" s="1"/>
      <c r="Z4447" s="1"/>
      <c r="AA4447" s="1"/>
      <c r="AB4447" s="1"/>
      <c r="AC4447" s="65"/>
    </row>
    <row r="4448" spans="2:29" x14ac:dyDescent="0.25">
      <c r="B4448" s="1"/>
      <c r="C4448" s="1"/>
      <c r="D4448" s="1"/>
      <c r="E4448" s="1"/>
      <c r="F4448" s="1"/>
      <c r="G4448" s="1"/>
      <c r="H4448" s="1"/>
      <c r="I4448" s="1"/>
      <c r="J4448" s="9"/>
      <c r="K4448" s="1"/>
      <c r="L4448" s="1"/>
      <c r="M4448" s="1"/>
      <c r="N4448" s="9"/>
      <c r="O4448" s="11"/>
      <c r="P4448" s="1"/>
      <c r="Q4448" s="1"/>
      <c r="R4448" s="1"/>
      <c r="S4448" s="1"/>
      <c r="T4448" s="1"/>
      <c r="U4448" s="1"/>
      <c r="V4448" s="9"/>
      <c r="W4448" s="1"/>
      <c r="X4448" s="1"/>
      <c r="Y4448" s="1"/>
      <c r="Z4448" s="1"/>
      <c r="AA4448" s="1"/>
      <c r="AB4448" s="1"/>
      <c r="AC4448" s="65"/>
    </row>
    <row r="4449" spans="2:29" x14ac:dyDescent="0.25">
      <c r="B4449" s="1"/>
      <c r="C4449" s="1"/>
      <c r="D4449" s="1"/>
      <c r="E4449" s="1"/>
      <c r="F4449" s="1"/>
      <c r="G4449" s="1"/>
      <c r="H4449" s="1"/>
      <c r="I4449" s="1"/>
      <c r="J4449" s="9"/>
      <c r="K4449" s="1"/>
      <c r="L4449" s="1"/>
      <c r="M4449" s="1"/>
      <c r="N4449" s="9"/>
      <c r="O4449" s="11"/>
      <c r="P4449" s="1"/>
      <c r="Q4449" s="1"/>
      <c r="R4449" s="1"/>
      <c r="S4449" s="1"/>
      <c r="T4449" s="1"/>
      <c r="U4449" s="1"/>
      <c r="V4449" s="9"/>
      <c r="W4449" s="1"/>
      <c r="X4449" s="1"/>
      <c r="Y4449" s="1"/>
      <c r="Z4449" s="1"/>
      <c r="AA4449" s="1"/>
      <c r="AB4449" s="1"/>
      <c r="AC4449" s="65"/>
    </row>
    <row r="4450" spans="2:29" x14ac:dyDescent="0.25">
      <c r="B4450" s="1"/>
      <c r="C4450" s="1"/>
      <c r="D4450" s="1"/>
      <c r="E4450" s="1"/>
      <c r="F4450" s="1"/>
      <c r="G4450" s="1"/>
      <c r="H4450" s="1"/>
      <c r="I4450" s="1"/>
      <c r="J4450" s="9"/>
      <c r="K4450" s="1"/>
      <c r="L4450" s="1"/>
      <c r="M4450" s="1"/>
      <c r="N4450" s="9"/>
      <c r="O4450" s="11"/>
      <c r="P4450" s="1"/>
      <c r="Q4450" s="1"/>
      <c r="R4450" s="1"/>
      <c r="S4450" s="1"/>
      <c r="T4450" s="1"/>
      <c r="U4450" s="1"/>
      <c r="V4450" s="9"/>
      <c r="W4450" s="1"/>
      <c r="X4450" s="1"/>
      <c r="Y4450" s="1"/>
      <c r="Z4450" s="1"/>
      <c r="AA4450" s="1"/>
      <c r="AB4450" s="1"/>
      <c r="AC4450" s="65"/>
    </row>
    <row r="4451" spans="2:29" x14ac:dyDescent="0.25">
      <c r="B4451" s="1"/>
      <c r="C4451" s="1"/>
      <c r="D4451" s="1"/>
      <c r="E4451" s="1"/>
      <c r="F4451" s="1"/>
      <c r="G4451" s="1"/>
      <c r="H4451" s="1"/>
      <c r="I4451" s="1"/>
      <c r="J4451" s="9"/>
      <c r="K4451" s="1"/>
      <c r="L4451" s="1"/>
      <c r="M4451" s="1"/>
      <c r="N4451" s="9"/>
      <c r="O4451" s="11"/>
      <c r="P4451" s="1"/>
      <c r="Q4451" s="1"/>
      <c r="R4451" s="1"/>
      <c r="S4451" s="1"/>
      <c r="T4451" s="1"/>
      <c r="U4451" s="1"/>
      <c r="V4451" s="9"/>
      <c r="W4451" s="1"/>
      <c r="X4451" s="1"/>
      <c r="Y4451" s="1"/>
      <c r="Z4451" s="1"/>
      <c r="AA4451" s="1"/>
      <c r="AB4451" s="1"/>
      <c r="AC4451" s="65"/>
    </row>
    <row r="4452" spans="2:29" x14ac:dyDescent="0.25">
      <c r="B4452" s="1"/>
      <c r="C4452" s="1"/>
      <c r="D4452" s="1"/>
      <c r="E4452" s="1"/>
      <c r="F4452" s="1"/>
      <c r="G4452" s="1"/>
      <c r="H4452" s="1"/>
      <c r="I4452" s="1"/>
      <c r="J4452" s="9"/>
      <c r="K4452" s="1"/>
      <c r="L4452" s="1"/>
      <c r="M4452" s="1"/>
      <c r="N4452" s="9"/>
      <c r="O4452" s="11"/>
      <c r="P4452" s="1"/>
      <c r="Q4452" s="1"/>
      <c r="R4452" s="1"/>
      <c r="S4452" s="1"/>
      <c r="T4452" s="1"/>
      <c r="U4452" s="1"/>
      <c r="V4452" s="9"/>
      <c r="W4452" s="1"/>
      <c r="X4452" s="1"/>
      <c r="Y4452" s="1"/>
      <c r="Z4452" s="1"/>
      <c r="AA4452" s="1"/>
      <c r="AB4452" s="1"/>
      <c r="AC4452" s="65"/>
    </row>
    <row r="4453" spans="2:29" x14ac:dyDescent="0.25">
      <c r="B4453" s="1"/>
      <c r="C4453" s="1"/>
      <c r="D4453" s="1"/>
      <c r="E4453" s="1"/>
      <c r="F4453" s="1"/>
      <c r="G4453" s="1"/>
      <c r="H4453" s="1"/>
      <c r="I4453" s="1"/>
      <c r="J4453" s="9"/>
      <c r="K4453" s="1"/>
      <c r="L4453" s="1"/>
      <c r="M4453" s="1"/>
      <c r="N4453" s="9"/>
      <c r="O4453" s="11"/>
      <c r="P4453" s="1"/>
      <c r="Q4453" s="1"/>
      <c r="R4453" s="1"/>
      <c r="S4453" s="1"/>
      <c r="T4453" s="1"/>
      <c r="U4453" s="1"/>
      <c r="V4453" s="9"/>
      <c r="W4453" s="1"/>
      <c r="X4453" s="1"/>
      <c r="Y4453" s="1"/>
      <c r="Z4453" s="1"/>
      <c r="AA4453" s="1"/>
      <c r="AB4453" s="1"/>
      <c r="AC4453" s="65"/>
    </row>
    <row r="4454" spans="2:29" x14ac:dyDescent="0.25">
      <c r="B4454" s="1"/>
      <c r="C4454" s="1"/>
      <c r="D4454" s="1"/>
      <c r="E4454" s="1"/>
      <c r="F4454" s="1"/>
      <c r="G4454" s="1"/>
      <c r="H4454" s="1"/>
      <c r="I4454" s="1"/>
      <c r="J4454" s="9"/>
      <c r="K4454" s="1"/>
      <c r="L4454" s="1"/>
      <c r="M4454" s="1"/>
      <c r="N4454" s="9"/>
      <c r="O4454" s="11"/>
      <c r="P4454" s="1"/>
      <c r="Q4454" s="1"/>
      <c r="R4454" s="1"/>
      <c r="S4454" s="1"/>
      <c r="T4454" s="1"/>
      <c r="U4454" s="1"/>
      <c r="V4454" s="9"/>
      <c r="W4454" s="1"/>
      <c r="X4454" s="1"/>
      <c r="Y4454" s="1"/>
      <c r="Z4454" s="1"/>
      <c r="AA4454" s="1"/>
      <c r="AB4454" s="1"/>
      <c r="AC4454" s="65"/>
    </row>
    <row r="4455" spans="2:29" x14ac:dyDescent="0.25">
      <c r="B4455" s="1"/>
      <c r="C4455" s="1"/>
      <c r="D4455" s="1"/>
      <c r="E4455" s="1"/>
      <c r="F4455" s="1"/>
      <c r="G4455" s="1"/>
      <c r="H4455" s="1"/>
      <c r="I4455" s="1"/>
      <c r="J4455" s="9"/>
      <c r="K4455" s="1"/>
      <c r="L4455" s="1"/>
      <c r="M4455" s="1"/>
      <c r="N4455" s="9"/>
      <c r="O4455" s="11"/>
      <c r="P4455" s="1"/>
      <c r="Q4455" s="1"/>
      <c r="R4455" s="1"/>
      <c r="S4455" s="1"/>
      <c r="T4455" s="1"/>
      <c r="U4455" s="1"/>
      <c r="V4455" s="9"/>
      <c r="W4455" s="1"/>
      <c r="X4455" s="1"/>
      <c r="Y4455" s="1"/>
      <c r="Z4455" s="1"/>
      <c r="AA4455" s="1"/>
      <c r="AB4455" s="1"/>
      <c r="AC4455" s="65"/>
    </row>
    <row r="4456" spans="2:29" x14ac:dyDescent="0.25">
      <c r="B4456" s="1"/>
      <c r="C4456" s="1"/>
      <c r="D4456" s="1"/>
      <c r="E4456" s="1"/>
      <c r="F4456" s="1"/>
      <c r="G4456" s="1"/>
      <c r="H4456" s="1"/>
      <c r="I4456" s="1"/>
      <c r="J4456" s="9"/>
      <c r="K4456" s="1"/>
      <c r="L4456" s="1"/>
      <c r="M4456" s="1"/>
      <c r="N4456" s="9"/>
      <c r="O4456" s="11"/>
      <c r="P4456" s="1"/>
      <c r="Q4456" s="1"/>
      <c r="R4456" s="1"/>
      <c r="S4456" s="1"/>
      <c r="T4456" s="1"/>
      <c r="U4456" s="1"/>
      <c r="V4456" s="9"/>
      <c r="W4456" s="1"/>
      <c r="X4456" s="1"/>
      <c r="Y4456" s="1"/>
      <c r="Z4456" s="1"/>
      <c r="AA4456" s="1"/>
      <c r="AB4456" s="1"/>
      <c r="AC4456" s="65"/>
    </row>
    <row r="4457" spans="2:29" x14ac:dyDescent="0.25">
      <c r="B4457" s="1"/>
      <c r="C4457" s="1"/>
      <c r="D4457" s="1"/>
      <c r="E4457" s="1"/>
      <c r="F4457" s="1"/>
      <c r="G4457" s="1"/>
      <c r="H4457" s="1"/>
      <c r="I4457" s="1"/>
      <c r="J4457" s="9"/>
      <c r="K4457" s="1"/>
      <c r="L4457" s="1"/>
      <c r="M4457" s="1"/>
      <c r="N4457" s="9"/>
      <c r="O4457" s="11"/>
      <c r="P4457" s="1"/>
      <c r="Q4457" s="1"/>
      <c r="R4457" s="1"/>
      <c r="S4457" s="1"/>
      <c r="T4457" s="1"/>
      <c r="U4457" s="1"/>
      <c r="V4457" s="9"/>
      <c r="W4457" s="1"/>
      <c r="X4457" s="1"/>
      <c r="Y4457" s="1"/>
      <c r="Z4457" s="1"/>
      <c r="AA4457" s="1"/>
      <c r="AB4457" s="1"/>
      <c r="AC4457" s="65"/>
    </row>
    <row r="4458" spans="2:29" x14ac:dyDescent="0.25">
      <c r="B4458" s="1"/>
      <c r="C4458" s="1"/>
      <c r="D4458" s="1"/>
      <c r="E4458" s="1"/>
      <c r="F4458" s="1"/>
      <c r="G4458" s="1"/>
      <c r="H4458" s="1"/>
      <c r="I4458" s="1"/>
      <c r="J4458" s="9"/>
      <c r="K4458" s="1"/>
      <c r="L4458" s="1"/>
      <c r="M4458" s="1"/>
      <c r="N4458" s="9"/>
      <c r="O4458" s="11"/>
      <c r="P4458" s="1"/>
      <c r="Q4458" s="1"/>
      <c r="R4458" s="1"/>
      <c r="S4458" s="1"/>
      <c r="T4458" s="1"/>
      <c r="U4458" s="1"/>
      <c r="V4458" s="9"/>
      <c r="W4458" s="1"/>
      <c r="X4458" s="1"/>
      <c r="Y4458" s="1"/>
      <c r="Z4458" s="1"/>
      <c r="AA4458" s="1"/>
      <c r="AB4458" s="1"/>
      <c r="AC4458" s="65"/>
    </row>
    <row r="4459" spans="2:29" x14ac:dyDescent="0.25">
      <c r="B4459" s="1"/>
      <c r="C4459" s="1"/>
      <c r="D4459" s="1"/>
      <c r="E4459" s="1"/>
      <c r="F4459" s="1"/>
      <c r="G4459" s="1"/>
      <c r="H4459" s="1"/>
      <c r="I4459" s="1"/>
      <c r="J4459" s="9"/>
      <c r="K4459" s="1"/>
      <c r="L4459" s="1"/>
      <c r="M4459" s="1"/>
      <c r="N4459" s="9"/>
      <c r="O4459" s="11"/>
      <c r="P4459" s="1"/>
      <c r="Q4459" s="1"/>
      <c r="R4459" s="1"/>
      <c r="S4459" s="1"/>
      <c r="T4459" s="1"/>
      <c r="U4459" s="1"/>
      <c r="V4459" s="9"/>
      <c r="W4459" s="1"/>
      <c r="X4459" s="1"/>
      <c r="Y4459" s="1"/>
      <c r="Z4459" s="1"/>
      <c r="AA4459" s="1"/>
      <c r="AB4459" s="1"/>
      <c r="AC4459" s="65"/>
    </row>
    <row r="4460" spans="2:29" x14ac:dyDescent="0.25">
      <c r="B4460" s="1"/>
      <c r="C4460" s="1"/>
      <c r="D4460" s="1"/>
      <c r="E4460" s="1"/>
      <c r="F4460" s="1"/>
      <c r="G4460" s="1"/>
      <c r="H4460" s="1"/>
      <c r="I4460" s="1"/>
      <c r="J4460" s="9"/>
      <c r="K4460" s="1"/>
      <c r="L4460" s="1"/>
      <c r="M4460" s="1"/>
      <c r="N4460" s="9"/>
      <c r="O4460" s="11"/>
      <c r="P4460" s="1"/>
      <c r="Q4460" s="1"/>
      <c r="R4460" s="1"/>
      <c r="S4460" s="1"/>
      <c r="T4460" s="1"/>
      <c r="U4460" s="1"/>
      <c r="V4460" s="9"/>
      <c r="W4460" s="1"/>
      <c r="X4460" s="1"/>
      <c r="Y4460" s="1"/>
      <c r="Z4460" s="1"/>
      <c r="AA4460" s="1"/>
      <c r="AB4460" s="1"/>
      <c r="AC4460" s="65"/>
    </row>
    <row r="4461" spans="2:29" x14ac:dyDescent="0.25">
      <c r="B4461" s="1"/>
      <c r="C4461" s="1"/>
      <c r="D4461" s="1"/>
      <c r="E4461" s="1"/>
      <c r="F4461" s="1"/>
      <c r="G4461" s="1"/>
      <c r="H4461" s="1"/>
      <c r="I4461" s="1"/>
      <c r="J4461" s="9"/>
      <c r="K4461" s="1"/>
      <c r="L4461" s="1"/>
      <c r="M4461" s="1"/>
      <c r="N4461" s="9"/>
      <c r="O4461" s="11"/>
      <c r="P4461" s="1"/>
      <c r="Q4461" s="1"/>
      <c r="R4461" s="1"/>
      <c r="S4461" s="1"/>
      <c r="T4461" s="1"/>
      <c r="U4461" s="1"/>
      <c r="V4461" s="9"/>
      <c r="W4461" s="1"/>
      <c r="X4461" s="1"/>
      <c r="Y4461" s="1"/>
      <c r="Z4461" s="1"/>
      <c r="AA4461" s="1"/>
      <c r="AB4461" s="1"/>
      <c r="AC4461" s="65"/>
    </row>
    <row r="4462" spans="2:29" x14ac:dyDescent="0.25">
      <c r="B4462" s="1"/>
      <c r="C4462" s="1"/>
      <c r="D4462" s="1"/>
      <c r="E4462" s="1"/>
      <c r="F4462" s="1"/>
      <c r="G4462" s="1"/>
      <c r="H4462" s="1"/>
      <c r="I4462" s="1"/>
      <c r="J4462" s="9"/>
      <c r="K4462" s="1"/>
      <c r="L4462" s="1"/>
      <c r="M4462" s="1"/>
      <c r="N4462" s="9"/>
      <c r="O4462" s="11"/>
      <c r="P4462" s="1"/>
      <c r="Q4462" s="1"/>
      <c r="R4462" s="1"/>
      <c r="S4462" s="1"/>
      <c r="T4462" s="1"/>
      <c r="U4462" s="1"/>
      <c r="V4462" s="9"/>
      <c r="W4462" s="1"/>
      <c r="X4462" s="1"/>
      <c r="Y4462" s="1"/>
      <c r="Z4462" s="1"/>
      <c r="AA4462" s="1"/>
      <c r="AB4462" s="1"/>
      <c r="AC4462" s="65"/>
    </row>
    <row r="4463" spans="2:29" x14ac:dyDescent="0.25">
      <c r="B4463" s="1"/>
      <c r="C4463" s="1"/>
      <c r="D4463" s="1"/>
      <c r="E4463" s="1"/>
      <c r="F4463" s="1"/>
      <c r="G4463" s="1"/>
      <c r="H4463" s="1"/>
      <c r="I4463" s="1"/>
      <c r="J4463" s="9"/>
      <c r="K4463" s="1"/>
      <c r="L4463" s="1"/>
      <c r="M4463" s="1"/>
      <c r="N4463" s="9"/>
      <c r="O4463" s="11"/>
      <c r="P4463" s="1"/>
      <c r="Q4463" s="1"/>
      <c r="R4463" s="1"/>
      <c r="S4463" s="1"/>
      <c r="T4463" s="1"/>
      <c r="U4463" s="1"/>
      <c r="V4463" s="9"/>
      <c r="W4463" s="1"/>
      <c r="X4463" s="1"/>
      <c r="Y4463" s="1"/>
      <c r="Z4463" s="1"/>
      <c r="AA4463" s="1"/>
      <c r="AB4463" s="1"/>
      <c r="AC4463" s="65"/>
    </row>
    <row r="4464" spans="2:29" x14ac:dyDescent="0.25">
      <c r="B4464" s="1"/>
      <c r="C4464" s="1"/>
      <c r="D4464" s="1"/>
      <c r="E4464" s="1"/>
      <c r="F4464" s="1"/>
      <c r="G4464" s="1"/>
      <c r="H4464" s="1"/>
      <c r="I4464" s="1"/>
      <c r="J4464" s="9"/>
      <c r="K4464" s="1"/>
      <c r="L4464" s="1"/>
      <c r="M4464" s="1"/>
      <c r="N4464" s="9"/>
      <c r="O4464" s="11"/>
      <c r="P4464" s="1"/>
      <c r="Q4464" s="1"/>
      <c r="R4464" s="1"/>
      <c r="S4464" s="1"/>
      <c r="T4464" s="1"/>
      <c r="U4464" s="1"/>
      <c r="V4464" s="9"/>
      <c r="W4464" s="1"/>
      <c r="X4464" s="1"/>
      <c r="Y4464" s="1"/>
      <c r="Z4464" s="1"/>
      <c r="AA4464" s="1"/>
      <c r="AB4464" s="1"/>
      <c r="AC4464" s="65"/>
    </row>
    <row r="4465" spans="2:29" x14ac:dyDescent="0.25">
      <c r="B4465" s="1"/>
      <c r="C4465" s="1"/>
      <c r="D4465" s="1"/>
      <c r="E4465" s="1"/>
      <c r="F4465" s="1"/>
      <c r="G4465" s="1"/>
      <c r="H4465" s="1"/>
      <c r="I4465" s="1"/>
      <c r="J4465" s="9"/>
      <c r="K4465" s="1"/>
      <c r="L4465" s="1"/>
      <c r="M4465" s="1"/>
      <c r="N4465" s="9"/>
      <c r="O4465" s="11"/>
      <c r="P4465" s="1"/>
      <c r="Q4465" s="1"/>
      <c r="R4465" s="1"/>
      <c r="S4465" s="1"/>
      <c r="T4465" s="1"/>
      <c r="U4465" s="1"/>
      <c r="V4465" s="9"/>
      <c r="W4465" s="1"/>
      <c r="X4465" s="1"/>
      <c r="Y4465" s="1"/>
      <c r="Z4465" s="1"/>
      <c r="AA4465" s="1"/>
      <c r="AB4465" s="1"/>
      <c r="AC4465" s="65"/>
    </row>
    <row r="4466" spans="2:29" x14ac:dyDescent="0.25">
      <c r="B4466" s="1"/>
      <c r="C4466" s="1"/>
      <c r="D4466" s="1"/>
      <c r="E4466" s="1"/>
      <c r="F4466" s="1"/>
      <c r="G4466" s="1"/>
      <c r="H4466" s="1"/>
      <c r="I4466" s="1"/>
      <c r="J4466" s="9"/>
      <c r="K4466" s="1"/>
      <c r="L4466" s="1"/>
      <c r="M4466" s="1"/>
      <c r="N4466" s="9"/>
      <c r="O4466" s="11"/>
      <c r="P4466" s="1"/>
      <c r="Q4466" s="1"/>
      <c r="R4466" s="1"/>
      <c r="S4466" s="1"/>
      <c r="T4466" s="1"/>
      <c r="U4466" s="1"/>
      <c r="V4466" s="9"/>
      <c r="W4466" s="1"/>
      <c r="X4466" s="1"/>
      <c r="Y4466" s="1"/>
      <c r="Z4466" s="1"/>
      <c r="AA4466" s="1"/>
      <c r="AB4466" s="1"/>
      <c r="AC4466" s="65"/>
    </row>
    <row r="4467" spans="2:29" x14ac:dyDescent="0.25">
      <c r="B4467" s="1"/>
      <c r="C4467" s="1"/>
      <c r="D4467" s="1"/>
      <c r="E4467" s="1"/>
      <c r="F4467" s="1"/>
      <c r="G4467" s="1"/>
      <c r="H4467" s="1"/>
      <c r="I4467" s="1"/>
      <c r="J4467" s="9"/>
      <c r="K4467" s="1"/>
      <c r="L4467" s="1"/>
      <c r="M4467" s="1"/>
      <c r="N4467" s="9"/>
      <c r="O4467" s="11"/>
      <c r="P4467" s="1"/>
      <c r="Q4467" s="1"/>
      <c r="R4467" s="1"/>
      <c r="S4467" s="1"/>
      <c r="T4467" s="1"/>
      <c r="U4467" s="1"/>
      <c r="V4467" s="9"/>
      <c r="W4467" s="1"/>
      <c r="X4467" s="1"/>
      <c r="Y4467" s="1"/>
      <c r="Z4467" s="1"/>
      <c r="AA4467" s="1"/>
      <c r="AB4467" s="1"/>
      <c r="AC4467" s="65"/>
    </row>
    <row r="4468" spans="2:29" x14ac:dyDescent="0.25">
      <c r="B4468" s="1"/>
      <c r="C4468" s="1"/>
      <c r="D4468" s="1"/>
      <c r="E4468" s="1"/>
      <c r="F4468" s="1"/>
      <c r="G4468" s="1"/>
      <c r="H4468" s="1"/>
      <c r="I4468" s="1"/>
      <c r="J4468" s="9"/>
      <c r="K4468" s="1"/>
      <c r="L4468" s="1"/>
      <c r="M4468" s="1"/>
      <c r="N4468" s="9"/>
      <c r="O4468" s="11"/>
      <c r="P4468" s="1"/>
      <c r="Q4468" s="1"/>
      <c r="R4468" s="1"/>
      <c r="S4468" s="1"/>
      <c r="T4468" s="1"/>
      <c r="U4468" s="1"/>
      <c r="V4468" s="9"/>
      <c r="W4468" s="1"/>
      <c r="X4468" s="1"/>
      <c r="Y4468" s="1"/>
      <c r="Z4468" s="1"/>
      <c r="AA4468" s="1"/>
      <c r="AB4468" s="1"/>
      <c r="AC4468" s="65"/>
    </row>
    <row r="4469" spans="2:29" x14ac:dyDescent="0.25">
      <c r="B4469" s="1"/>
      <c r="C4469" s="1"/>
      <c r="D4469" s="1"/>
      <c r="E4469" s="1"/>
      <c r="F4469" s="1"/>
      <c r="G4469" s="1"/>
      <c r="H4469" s="1"/>
      <c r="I4469" s="1"/>
      <c r="J4469" s="9"/>
      <c r="K4469" s="1"/>
      <c r="L4469" s="1"/>
      <c r="M4469" s="1"/>
      <c r="N4469" s="9"/>
      <c r="O4469" s="11"/>
      <c r="P4469" s="1"/>
      <c r="Q4469" s="1"/>
      <c r="R4469" s="1"/>
      <c r="S4469" s="1"/>
      <c r="T4469" s="1"/>
      <c r="U4469" s="1"/>
      <c r="V4469" s="9"/>
      <c r="W4469" s="1"/>
      <c r="X4469" s="1"/>
      <c r="Y4469" s="1"/>
      <c r="Z4469" s="1"/>
      <c r="AA4469" s="1"/>
      <c r="AB4469" s="1"/>
      <c r="AC4469" s="65"/>
    </row>
    <row r="4470" spans="2:29" x14ac:dyDescent="0.25">
      <c r="B4470" s="1"/>
      <c r="C4470" s="1"/>
      <c r="D4470" s="1"/>
      <c r="E4470" s="1"/>
      <c r="F4470" s="1"/>
      <c r="G4470" s="1"/>
      <c r="H4470" s="1"/>
      <c r="I4470" s="1"/>
      <c r="J4470" s="9"/>
      <c r="K4470" s="1"/>
      <c r="L4470" s="1"/>
      <c r="M4470" s="1"/>
      <c r="N4470" s="9"/>
      <c r="O4470" s="11"/>
      <c r="P4470" s="1"/>
      <c r="Q4470" s="1"/>
      <c r="R4470" s="1"/>
      <c r="S4470" s="1"/>
      <c r="T4470" s="1"/>
      <c r="U4470" s="1"/>
      <c r="V4470" s="9"/>
      <c r="W4470" s="1"/>
      <c r="X4470" s="1"/>
      <c r="Y4470" s="1"/>
      <c r="Z4470" s="1"/>
      <c r="AA4470" s="1"/>
      <c r="AB4470" s="1"/>
      <c r="AC4470" s="65"/>
    </row>
    <row r="4471" spans="2:29" x14ac:dyDescent="0.25">
      <c r="B4471" s="1"/>
      <c r="C4471" s="1"/>
      <c r="D4471" s="1"/>
      <c r="E4471" s="1"/>
      <c r="F4471" s="1"/>
      <c r="G4471" s="1"/>
      <c r="H4471" s="1"/>
      <c r="I4471" s="1"/>
      <c r="J4471" s="9"/>
      <c r="K4471" s="1"/>
      <c r="L4471" s="1"/>
      <c r="M4471" s="1"/>
      <c r="N4471" s="9"/>
      <c r="O4471" s="11"/>
      <c r="P4471" s="1"/>
      <c r="Q4471" s="1"/>
      <c r="R4471" s="1"/>
      <c r="S4471" s="1"/>
      <c r="T4471" s="1"/>
      <c r="U4471" s="1"/>
      <c r="V4471" s="9"/>
      <c r="W4471" s="1"/>
      <c r="X4471" s="1"/>
      <c r="Y4471" s="1"/>
      <c r="Z4471" s="1"/>
      <c r="AA4471" s="1"/>
      <c r="AB4471" s="1"/>
      <c r="AC4471" s="65"/>
    </row>
    <row r="4472" spans="2:29" x14ac:dyDescent="0.25">
      <c r="B4472" s="1"/>
      <c r="C4472" s="1"/>
      <c r="D4472" s="1"/>
      <c r="E4472" s="1"/>
      <c r="F4472" s="1"/>
      <c r="G4472" s="1"/>
      <c r="H4472" s="1"/>
      <c r="I4472" s="1"/>
      <c r="J4472" s="9"/>
      <c r="K4472" s="1"/>
      <c r="L4472" s="1"/>
      <c r="M4472" s="1"/>
      <c r="N4472" s="9"/>
      <c r="O4472" s="11"/>
      <c r="P4472" s="1"/>
      <c r="Q4472" s="1"/>
      <c r="R4472" s="1"/>
      <c r="S4472" s="1"/>
      <c r="T4472" s="1"/>
      <c r="U4472" s="1"/>
      <c r="V4472" s="9"/>
      <c r="W4472" s="1"/>
      <c r="X4472" s="1"/>
      <c r="Y4472" s="1"/>
      <c r="Z4472" s="1"/>
      <c r="AA4472" s="1"/>
      <c r="AB4472" s="1"/>
      <c r="AC4472" s="65"/>
    </row>
    <row r="4473" spans="2:29" x14ac:dyDescent="0.25">
      <c r="B4473" s="1"/>
      <c r="C4473" s="1"/>
      <c r="D4473" s="1"/>
      <c r="E4473" s="1"/>
      <c r="F4473" s="1"/>
      <c r="G4473" s="1"/>
      <c r="H4473" s="1"/>
      <c r="I4473" s="1"/>
      <c r="J4473" s="9"/>
      <c r="K4473" s="1"/>
      <c r="L4473" s="1"/>
      <c r="M4473" s="1"/>
      <c r="N4473" s="9"/>
      <c r="O4473" s="11"/>
      <c r="P4473" s="1"/>
      <c r="Q4473" s="1"/>
      <c r="R4473" s="1"/>
      <c r="S4473" s="1"/>
      <c r="T4473" s="1"/>
      <c r="U4473" s="1"/>
      <c r="V4473" s="9"/>
      <c r="W4473" s="1"/>
      <c r="X4473" s="1"/>
      <c r="Y4473" s="1"/>
      <c r="Z4473" s="1"/>
      <c r="AA4473" s="1"/>
      <c r="AB4473" s="1"/>
      <c r="AC4473" s="65"/>
    </row>
    <row r="4474" spans="2:29" x14ac:dyDescent="0.25">
      <c r="B4474" s="1"/>
      <c r="C4474" s="1"/>
      <c r="D4474" s="1"/>
      <c r="E4474" s="1"/>
      <c r="F4474" s="1"/>
      <c r="G4474" s="1"/>
      <c r="H4474" s="1"/>
      <c r="I4474" s="1"/>
      <c r="J4474" s="9"/>
      <c r="K4474" s="1"/>
      <c r="L4474" s="1"/>
      <c r="M4474" s="1"/>
      <c r="N4474" s="9"/>
      <c r="O4474" s="11"/>
      <c r="P4474" s="1"/>
      <c r="Q4474" s="1"/>
      <c r="R4474" s="1"/>
      <c r="S4474" s="1"/>
      <c r="T4474" s="1"/>
      <c r="U4474" s="1"/>
      <c r="V4474" s="9"/>
      <c r="W4474" s="1"/>
      <c r="X4474" s="1"/>
      <c r="Y4474" s="1"/>
      <c r="Z4474" s="1"/>
      <c r="AA4474" s="1"/>
      <c r="AB4474" s="1"/>
      <c r="AC4474" s="65"/>
    </row>
    <row r="4475" spans="2:29" x14ac:dyDescent="0.25">
      <c r="B4475" s="1"/>
      <c r="C4475" s="1"/>
      <c r="D4475" s="1"/>
      <c r="E4475" s="1"/>
      <c r="F4475" s="1"/>
      <c r="G4475" s="1"/>
      <c r="H4475" s="1"/>
      <c r="I4475" s="1"/>
      <c r="J4475" s="9"/>
      <c r="K4475" s="1"/>
      <c r="L4475" s="1"/>
      <c r="M4475" s="1"/>
      <c r="N4475" s="9"/>
      <c r="O4475" s="11"/>
      <c r="P4475" s="1"/>
      <c r="Q4475" s="1"/>
      <c r="R4475" s="1"/>
      <c r="S4475" s="1"/>
      <c r="T4475" s="1"/>
      <c r="U4475" s="1"/>
      <c r="V4475" s="9"/>
      <c r="W4475" s="1"/>
      <c r="X4475" s="1"/>
      <c r="Y4475" s="1"/>
      <c r="Z4475" s="1"/>
      <c r="AA4475" s="1"/>
      <c r="AB4475" s="1"/>
      <c r="AC4475" s="65"/>
    </row>
    <row r="4476" spans="2:29" x14ac:dyDescent="0.25">
      <c r="B4476" s="1"/>
      <c r="C4476" s="1"/>
      <c r="D4476" s="1"/>
      <c r="E4476" s="1"/>
      <c r="F4476" s="1"/>
      <c r="G4476" s="1"/>
      <c r="H4476" s="1"/>
      <c r="I4476" s="1"/>
      <c r="J4476" s="9"/>
      <c r="K4476" s="1"/>
      <c r="L4476" s="1"/>
      <c r="M4476" s="1"/>
      <c r="N4476" s="9"/>
      <c r="O4476" s="11"/>
      <c r="P4476" s="1"/>
      <c r="Q4476" s="1"/>
      <c r="R4476" s="1"/>
      <c r="S4476" s="1"/>
      <c r="T4476" s="1"/>
      <c r="U4476" s="1"/>
      <c r="V4476" s="9"/>
      <c r="W4476" s="1"/>
      <c r="X4476" s="1"/>
      <c r="Y4476" s="1"/>
      <c r="Z4476" s="1"/>
      <c r="AA4476" s="1"/>
      <c r="AB4476" s="1"/>
      <c r="AC4476" s="65"/>
    </row>
    <row r="4477" spans="2:29" x14ac:dyDescent="0.25">
      <c r="B4477" s="1"/>
      <c r="C4477" s="1"/>
      <c r="D4477" s="1"/>
      <c r="E4477" s="1"/>
      <c r="F4477" s="1"/>
      <c r="G4477" s="1"/>
      <c r="H4477" s="1"/>
      <c r="I4477" s="1"/>
      <c r="J4477" s="9"/>
      <c r="K4477" s="1"/>
      <c r="L4477" s="1"/>
      <c r="M4477" s="1"/>
      <c r="N4477" s="9"/>
      <c r="O4477" s="11"/>
      <c r="P4477" s="1"/>
      <c r="Q4477" s="1"/>
      <c r="R4477" s="1"/>
      <c r="S4477" s="1"/>
      <c r="T4477" s="1"/>
      <c r="U4477" s="1"/>
      <c r="V4477" s="9"/>
      <c r="W4477" s="1"/>
      <c r="X4477" s="1"/>
      <c r="Y4477" s="1"/>
      <c r="Z4477" s="1"/>
      <c r="AA4477" s="1"/>
      <c r="AB4477" s="1"/>
      <c r="AC4477" s="65"/>
    </row>
    <row r="4478" spans="2:29" x14ac:dyDescent="0.25">
      <c r="B4478" s="1"/>
      <c r="C4478" s="1"/>
      <c r="D4478" s="1"/>
      <c r="E4478" s="1"/>
      <c r="F4478" s="1"/>
      <c r="G4478" s="1"/>
      <c r="H4478" s="1"/>
      <c r="I4478" s="1"/>
      <c r="J4478" s="9"/>
      <c r="K4478" s="1"/>
      <c r="L4478" s="1"/>
      <c r="M4478" s="1"/>
      <c r="N4478" s="9"/>
      <c r="O4478" s="11"/>
      <c r="P4478" s="1"/>
      <c r="Q4478" s="1"/>
      <c r="R4478" s="1"/>
      <c r="S4478" s="1"/>
      <c r="T4478" s="1"/>
      <c r="U4478" s="1"/>
      <c r="V4478" s="9"/>
      <c r="W4478" s="1"/>
      <c r="X4478" s="1"/>
      <c r="Y4478" s="1"/>
      <c r="Z4478" s="1"/>
      <c r="AA4478" s="1"/>
      <c r="AB4478" s="1"/>
      <c r="AC4478" s="65"/>
    </row>
    <row r="4479" spans="2:29" x14ac:dyDescent="0.25">
      <c r="B4479" s="1"/>
      <c r="C4479" s="1"/>
      <c r="D4479" s="1"/>
      <c r="E4479" s="1"/>
      <c r="F4479" s="1"/>
      <c r="G4479" s="1"/>
      <c r="H4479" s="1"/>
      <c r="I4479" s="1"/>
      <c r="J4479" s="9"/>
      <c r="K4479" s="1"/>
      <c r="L4479" s="1"/>
      <c r="M4479" s="1"/>
      <c r="N4479" s="9"/>
      <c r="O4479" s="11"/>
      <c r="P4479" s="1"/>
      <c r="Q4479" s="1"/>
      <c r="R4479" s="1"/>
      <c r="S4479" s="1"/>
      <c r="T4479" s="1"/>
      <c r="U4479" s="1"/>
      <c r="V4479" s="9"/>
      <c r="W4479" s="1"/>
      <c r="X4479" s="1"/>
      <c r="Y4479" s="1"/>
      <c r="Z4479" s="1"/>
      <c r="AA4479" s="1"/>
      <c r="AB4479" s="1"/>
      <c r="AC4479" s="65"/>
    </row>
    <row r="4480" spans="2:29" x14ac:dyDescent="0.25">
      <c r="B4480" s="1"/>
      <c r="C4480" s="1"/>
      <c r="D4480" s="1"/>
      <c r="E4480" s="1"/>
      <c r="F4480" s="1"/>
      <c r="G4480" s="1"/>
      <c r="H4480" s="1"/>
      <c r="I4480" s="1"/>
      <c r="J4480" s="9"/>
      <c r="K4480" s="1"/>
      <c r="L4480" s="1"/>
      <c r="M4480" s="1"/>
      <c r="N4480" s="9"/>
      <c r="O4480" s="11"/>
      <c r="P4480" s="1"/>
      <c r="Q4480" s="1"/>
      <c r="R4480" s="1"/>
      <c r="S4480" s="1"/>
      <c r="T4480" s="1"/>
      <c r="U4480" s="1"/>
      <c r="V4480" s="9"/>
      <c r="W4480" s="1"/>
      <c r="X4480" s="1"/>
      <c r="Y4480" s="1"/>
      <c r="Z4480" s="1"/>
      <c r="AA4480" s="1"/>
      <c r="AB4480" s="1"/>
      <c r="AC4480" s="65"/>
    </row>
    <row r="4481" spans="2:29" x14ac:dyDescent="0.25">
      <c r="B4481" s="1"/>
      <c r="C4481" s="1"/>
      <c r="D4481" s="1"/>
      <c r="E4481" s="1"/>
      <c r="F4481" s="1"/>
      <c r="G4481" s="1"/>
      <c r="H4481" s="1"/>
      <c r="I4481" s="1"/>
      <c r="J4481" s="9"/>
      <c r="K4481" s="1"/>
      <c r="L4481" s="1"/>
      <c r="M4481" s="1"/>
      <c r="N4481" s="9"/>
      <c r="O4481" s="11"/>
      <c r="P4481" s="1"/>
      <c r="Q4481" s="1"/>
      <c r="R4481" s="1"/>
      <c r="S4481" s="1"/>
      <c r="T4481" s="1"/>
      <c r="U4481" s="1"/>
      <c r="V4481" s="9"/>
      <c r="W4481" s="1"/>
      <c r="X4481" s="1"/>
      <c r="Y4481" s="1"/>
      <c r="Z4481" s="1"/>
      <c r="AA4481" s="1"/>
      <c r="AB4481" s="1"/>
      <c r="AC4481" s="65"/>
    </row>
    <row r="4482" spans="2:29" x14ac:dyDescent="0.25">
      <c r="B4482" s="1"/>
      <c r="C4482" s="1"/>
      <c r="D4482" s="1"/>
      <c r="E4482" s="1"/>
      <c r="F4482" s="1"/>
      <c r="G4482" s="1"/>
      <c r="H4482" s="1"/>
      <c r="I4482" s="1"/>
      <c r="J4482" s="9"/>
      <c r="K4482" s="1"/>
      <c r="L4482" s="1"/>
      <c r="M4482" s="1"/>
      <c r="N4482" s="9"/>
      <c r="O4482" s="11"/>
      <c r="P4482" s="1"/>
      <c r="Q4482" s="1"/>
      <c r="R4482" s="1"/>
      <c r="S4482" s="1"/>
      <c r="T4482" s="1"/>
      <c r="U4482" s="1"/>
      <c r="V4482" s="9"/>
      <c r="W4482" s="1"/>
      <c r="X4482" s="1"/>
      <c r="Y4482" s="1"/>
      <c r="Z4482" s="1"/>
      <c r="AA4482" s="1"/>
      <c r="AB4482" s="1"/>
      <c r="AC4482" s="65"/>
    </row>
    <row r="4483" spans="2:29" x14ac:dyDescent="0.25">
      <c r="B4483" s="1"/>
      <c r="C4483" s="1"/>
      <c r="D4483" s="1"/>
      <c r="E4483" s="1"/>
      <c r="F4483" s="1"/>
      <c r="G4483" s="1"/>
      <c r="H4483" s="1"/>
      <c r="I4483" s="1"/>
      <c r="J4483" s="9"/>
      <c r="K4483" s="1"/>
      <c r="L4483" s="1"/>
      <c r="M4483" s="1"/>
      <c r="N4483" s="9"/>
      <c r="O4483" s="11"/>
      <c r="P4483" s="1"/>
      <c r="Q4483" s="1"/>
      <c r="R4483" s="1"/>
      <c r="S4483" s="1"/>
      <c r="T4483" s="1"/>
      <c r="U4483" s="1"/>
      <c r="V4483" s="9"/>
      <c r="W4483" s="1"/>
      <c r="X4483" s="1"/>
      <c r="Y4483" s="1"/>
      <c r="Z4483" s="1"/>
      <c r="AA4483" s="1"/>
      <c r="AB4483" s="1"/>
      <c r="AC4483" s="65"/>
    </row>
    <row r="4484" spans="2:29" x14ac:dyDescent="0.25">
      <c r="B4484" s="1"/>
      <c r="C4484" s="1"/>
      <c r="D4484" s="1"/>
      <c r="E4484" s="1"/>
      <c r="F4484" s="1"/>
      <c r="G4484" s="1"/>
      <c r="H4484" s="1"/>
      <c r="I4484" s="1"/>
      <c r="J4484" s="9"/>
      <c r="K4484" s="1"/>
      <c r="L4484" s="1"/>
      <c r="M4484" s="1"/>
      <c r="N4484" s="9"/>
      <c r="O4484" s="11"/>
      <c r="P4484" s="1"/>
      <c r="Q4484" s="1"/>
      <c r="R4484" s="1"/>
      <c r="S4484" s="1"/>
      <c r="T4484" s="1"/>
      <c r="U4484" s="1"/>
      <c r="V4484" s="9"/>
      <c r="W4484" s="1"/>
      <c r="X4484" s="1"/>
      <c r="Y4484" s="1"/>
      <c r="Z4484" s="1"/>
      <c r="AA4484" s="1"/>
      <c r="AB4484" s="1"/>
      <c r="AC4484" s="65"/>
    </row>
    <row r="4485" spans="2:29" x14ac:dyDescent="0.25">
      <c r="B4485" s="1"/>
      <c r="C4485" s="1"/>
      <c r="D4485" s="1"/>
      <c r="E4485" s="1"/>
      <c r="F4485" s="1"/>
      <c r="G4485" s="1"/>
      <c r="H4485" s="1"/>
      <c r="I4485" s="1"/>
      <c r="J4485" s="9"/>
      <c r="K4485" s="1"/>
      <c r="L4485" s="1"/>
      <c r="M4485" s="1"/>
      <c r="N4485" s="9"/>
      <c r="O4485" s="11"/>
      <c r="P4485" s="1"/>
      <c r="Q4485" s="1"/>
      <c r="R4485" s="1"/>
      <c r="S4485" s="1"/>
      <c r="T4485" s="1"/>
      <c r="U4485" s="1"/>
      <c r="V4485" s="9"/>
      <c r="W4485" s="1"/>
      <c r="X4485" s="1"/>
      <c r="Y4485" s="1"/>
      <c r="Z4485" s="1"/>
      <c r="AA4485" s="1"/>
      <c r="AB4485" s="1"/>
      <c r="AC4485" s="65"/>
    </row>
    <row r="4486" spans="2:29" x14ac:dyDescent="0.25">
      <c r="B4486" s="1"/>
      <c r="C4486" s="1"/>
      <c r="D4486" s="1"/>
      <c r="E4486" s="1"/>
      <c r="F4486" s="1"/>
      <c r="G4486" s="1"/>
      <c r="H4486" s="1"/>
      <c r="I4486" s="1"/>
      <c r="J4486" s="9"/>
      <c r="K4486" s="1"/>
      <c r="L4486" s="1"/>
      <c r="M4486" s="1"/>
      <c r="N4486" s="9"/>
      <c r="O4486" s="11"/>
      <c r="P4486" s="1"/>
      <c r="Q4486" s="1"/>
      <c r="R4486" s="1"/>
      <c r="S4486" s="1"/>
      <c r="T4486" s="1"/>
      <c r="U4486" s="1"/>
      <c r="V4486" s="9"/>
      <c r="W4486" s="1"/>
      <c r="X4486" s="1"/>
      <c r="Y4486" s="1"/>
      <c r="Z4486" s="1"/>
      <c r="AA4486" s="1"/>
      <c r="AB4486" s="1"/>
      <c r="AC4486" s="65"/>
    </row>
    <row r="4487" spans="2:29" x14ac:dyDescent="0.25">
      <c r="B4487" s="1"/>
      <c r="C4487" s="1"/>
      <c r="D4487" s="1"/>
      <c r="E4487" s="1"/>
      <c r="F4487" s="1"/>
      <c r="G4487" s="1"/>
      <c r="H4487" s="1"/>
      <c r="I4487" s="1"/>
      <c r="J4487" s="9"/>
      <c r="K4487" s="1"/>
      <c r="L4487" s="1"/>
      <c r="M4487" s="1"/>
      <c r="N4487" s="9"/>
      <c r="O4487" s="11"/>
      <c r="P4487" s="1"/>
      <c r="Q4487" s="1"/>
      <c r="R4487" s="1"/>
      <c r="S4487" s="1"/>
      <c r="T4487" s="1"/>
      <c r="U4487" s="1"/>
      <c r="V4487" s="9"/>
      <c r="W4487" s="1"/>
      <c r="X4487" s="1"/>
      <c r="Y4487" s="1"/>
      <c r="Z4487" s="1"/>
      <c r="AA4487" s="1"/>
      <c r="AB4487" s="1"/>
      <c r="AC4487" s="65"/>
    </row>
    <row r="4488" spans="2:29" x14ac:dyDescent="0.25">
      <c r="B4488" s="1"/>
      <c r="C4488" s="1"/>
      <c r="D4488" s="1"/>
      <c r="E4488" s="1"/>
      <c r="F4488" s="1"/>
      <c r="G4488" s="1"/>
      <c r="H4488" s="1"/>
      <c r="I4488" s="1"/>
      <c r="J4488" s="9"/>
      <c r="K4488" s="1"/>
      <c r="L4488" s="1"/>
      <c r="M4488" s="1"/>
      <c r="N4488" s="9"/>
      <c r="O4488" s="11"/>
      <c r="P4488" s="1"/>
      <c r="Q4488" s="1"/>
      <c r="R4488" s="1"/>
      <c r="S4488" s="1"/>
      <c r="T4488" s="1"/>
      <c r="U4488" s="1"/>
      <c r="V4488" s="9"/>
      <c r="W4488" s="1"/>
      <c r="X4488" s="1"/>
      <c r="Y4488" s="1"/>
      <c r="Z4488" s="1"/>
      <c r="AA4488" s="1"/>
      <c r="AB4488" s="1"/>
      <c r="AC4488" s="65"/>
    </row>
    <row r="4489" spans="2:29" x14ac:dyDescent="0.25">
      <c r="B4489" s="1"/>
      <c r="C4489" s="1"/>
      <c r="D4489" s="1"/>
      <c r="E4489" s="1"/>
      <c r="F4489" s="1"/>
      <c r="G4489" s="1"/>
      <c r="H4489" s="1"/>
      <c r="I4489" s="1"/>
      <c r="J4489" s="9"/>
      <c r="K4489" s="1"/>
      <c r="L4489" s="1"/>
      <c r="M4489" s="1"/>
      <c r="N4489" s="9"/>
      <c r="O4489" s="11"/>
      <c r="P4489" s="1"/>
      <c r="Q4489" s="1"/>
      <c r="R4489" s="1"/>
      <c r="S4489" s="1"/>
      <c r="T4489" s="1"/>
      <c r="U4489" s="1"/>
      <c r="V4489" s="9"/>
      <c r="W4489" s="1"/>
      <c r="X4489" s="1"/>
      <c r="Y4489" s="1"/>
      <c r="Z4489" s="1"/>
      <c r="AA4489" s="1"/>
      <c r="AB4489" s="1"/>
      <c r="AC4489" s="65"/>
    </row>
    <row r="4490" spans="2:29" x14ac:dyDescent="0.25">
      <c r="B4490" s="1"/>
      <c r="C4490" s="1"/>
      <c r="D4490" s="1"/>
      <c r="E4490" s="1"/>
      <c r="F4490" s="1"/>
      <c r="G4490" s="1"/>
      <c r="H4490" s="1"/>
      <c r="I4490" s="1"/>
      <c r="J4490" s="9"/>
      <c r="K4490" s="1"/>
      <c r="L4490" s="1"/>
      <c r="M4490" s="1"/>
      <c r="N4490" s="9"/>
      <c r="O4490" s="11"/>
      <c r="P4490" s="1"/>
      <c r="Q4490" s="1"/>
      <c r="R4490" s="1"/>
      <c r="S4490" s="1"/>
      <c r="T4490" s="1"/>
      <c r="U4490" s="1"/>
      <c r="V4490" s="9"/>
      <c r="W4490" s="1"/>
      <c r="X4490" s="1"/>
      <c r="Y4490" s="1"/>
      <c r="Z4490" s="1"/>
      <c r="AA4490" s="1"/>
      <c r="AB4490" s="1"/>
      <c r="AC4490" s="65"/>
    </row>
    <row r="4491" spans="2:29" x14ac:dyDescent="0.25">
      <c r="B4491" s="1"/>
      <c r="C4491" s="1"/>
      <c r="D4491" s="1"/>
      <c r="E4491" s="1"/>
      <c r="F4491" s="1"/>
      <c r="G4491" s="1"/>
      <c r="H4491" s="1"/>
      <c r="I4491" s="1"/>
      <c r="J4491" s="9"/>
      <c r="K4491" s="1"/>
      <c r="L4491" s="1"/>
      <c r="M4491" s="1"/>
      <c r="N4491" s="9"/>
      <c r="O4491" s="11"/>
      <c r="P4491" s="1"/>
      <c r="Q4491" s="1"/>
      <c r="R4491" s="1"/>
      <c r="S4491" s="1"/>
      <c r="T4491" s="1"/>
      <c r="U4491" s="1"/>
      <c r="V4491" s="9"/>
      <c r="W4491" s="1"/>
      <c r="X4491" s="1"/>
      <c r="Y4491" s="1"/>
      <c r="Z4491" s="1"/>
      <c r="AA4491" s="1"/>
      <c r="AB4491" s="1"/>
      <c r="AC4491" s="65"/>
    </row>
    <row r="4492" spans="2:29" x14ac:dyDescent="0.25">
      <c r="B4492" s="1"/>
      <c r="C4492" s="1"/>
      <c r="D4492" s="1"/>
      <c r="E4492" s="1"/>
      <c r="F4492" s="1"/>
      <c r="G4492" s="1"/>
      <c r="H4492" s="1"/>
      <c r="I4492" s="1"/>
      <c r="J4492" s="9"/>
      <c r="K4492" s="1"/>
      <c r="L4492" s="1"/>
      <c r="M4492" s="1"/>
      <c r="N4492" s="9"/>
      <c r="O4492" s="11"/>
      <c r="P4492" s="1"/>
      <c r="Q4492" s="1"/>
      <c r="R4492" s="1"/>
      <c r="S4492" s="1"/>
      <c r="T4492" s="1"/>
      <c r="U4492" s="1"/>
      <c r="V4492" s="9"/>
      <c r="W4492" s="1"/>
      <c r="X4492" s="1"/>
      <c r="Y4492" s="1"/>
      <c r="Z4492" s="1"/>
      <c r="AA4492" s="1"/>
      <c r="AB4492" s="1"/>
      <c r="AC4492" s="65"/>
    </row>
    <row r="4493" spans="2:29" x14ac:dyDescent="0.25">
      <c r="B4493" s="1"/>
      <c r="C4493" s="1"/>
      <c r="D4493" s="1"/>
      <c r="E4493" s="1"/>
      <c r="F4493" s="1"/>
      <c r="G4493" s="1"/>
      <c r="H4493" s="1"/>
      <c r="I4493" s="1"/>
      <c r="J4493" s="9"/>
      <c r="K4493" s="1"/>
      <c r="L4493" s="1"/>
      <c r="M4493" s="1"/>
      <c r="N4493" s="9"/>
      <c r="O4493" s="11"/>
      <c r="P4493" s="1"/>
      <c r="Q4493" s="1"/>
      <c r="R4493" s="1"/>
      <c r="S4493" s="1"/>
      <c r="T4493" s="1"/>
      <c r="U4493" s="1"/>
      <c r="V4493" s="9"/>
      <c r="W4493" s="1"/>
      <c r="X4493" s="1"/>
      <c r="Y4493" s="1"/>
      <c r="Z4493" s="1"/>
      <c r="AA4493" s="1"/>
      <c r="AB4493" s="1"/>
      <c r="AC4493" s="65"/>
    </row>
    <row r="4494" spans="2:29" x14ac:dyDescent="0.25">
      <c r="B4494" s="1"/>
      <c r="C4494" s="1"/>
      <c r="D4494" s="1"/>
      <c r="E4494" s="1"/>
      <c r="F4494" s="1"/>
      <c r="G4494" s="1"/>
      <c r="H4494" s="1"/>
      <c r="I4494" s="1"/>
      <c r="J4494" s="9"/>
      <c r="K4494" s="1"/>
      <c r="L4494" s="1"/>
      <c r="M4494" s="1"/>
      <c r="N4494" s="9"/>
      <c r="O4494" s="11"/>
      <c r="P4494" s="1"/>
      <c r="Q4494" s="1"/>
      <c r="R4494" s="1"/>
      <c r="S4494" s="1"/>
      <c r="T4494" s="1"/>
      <c r="U4494" s="1"/>
      <c r="V4494" s="9"/>
      <c r="W4494" s="1"/>
      <c r="X4494" s="1"/>
      <c r="Y4494" s="1"/>
      <c r="Z4494" s="1"/>
      <c r="AA4494" s="1"/>
      <c r="AB4494" s="1"/>
      <c r="AC4494" s="65"/>
    </row>
    <row r="4495" spans="2:29" x14ac:dyDescent="0.25">
      <c r="B4495" s="1"/>
      <c r="C4495" s="1"/>
      <c r="D4495" s="1"/>
      <c r="E4495" s="1"/>
      <c r="F4495" s="1"/>
      <c r="G4495" s="1"/>
      <c r="H4495" s="1"/>
      <c r="I4495" s="1"/>
      <c r="J4495" s="9"/>
      <c r="K4495" s="1"/>
      <c r="L4495" s="1"/>
      <c r="M4495" s="1"/>
      <c r="N4495" s="9"/>
      <c r="O4495" s="11"/>
      <c r="P4495" s="1"/>
      <c r="Q4495" s="1"/>
      <c r="R4495" s="1"/>
      <c r="S4495" s="1"/>
      <c r="T4495" s="1"/>
      <c r="U4495" s="1"/>
      <c r="V4495" s="9"/>
      <c r="W4495" s="1"/>
      <c r="X4495" s="1"/>
      <c r="Y4495" s="1"/>
      <c r="Z4495" s="1"/>
      <c r="AA4495" s="1"/>
      <c r="AB4495" s="1"/>
      <c r="AC4495" s="65"/>
    </row>
    <row r="4496" spans="2:29" x14ac:dyDescent="0.25">
      <c r="B4496" s="1"/>
      <c r="C4496" s="1"/>
      <c r="D4496" s="1"/>
      <c r="E4496" s="1"/>
      <c r="F4496" s="1"/>
      <c r="G4496" s="1"/>
      <c r="H4496" s="1"/>
      <c r="I4496" s="1"/>
      <c r="J4496" s="9"/>
      <c r="K4496" s="1"/>
      <c r="L4496" s="1"/>
      <c r="M4496" s="1"/>
      <c r="N4496" s="9"/>
      <c r="O4496" s="11"/>
      <c r="P4496" s="1"/>
      <c r="Q4496" s="1"/>
      <c r="R4496" s="1"/>
      <c r="S4496" s="1"/>
      <c r="T4496" s="1"/>
      <c r="U4496" s="1"/>
      <c r="V4496" s="9"/>
      <c r="W4496" s="1"/>
      <c r="X4496" s="1"/>
      <c r="Y4496" s="1"/>
      <c r="Z4496" s="1"/>
      <c r="AA4496" s="1"/>
      <c r="AB4496" s="1"/>
      <c r="AC4496" s="65"/>
    </row>
    <row r="4497" spans="2:29" x14ac:dyDescent="0.25">
      <c r="B4497" s="1"/>
      <c r="C4497" s="1"/>
      <c r="D4497" s="1"/>
      <c r="E4497" s="1"/>
      <c r="F4497" s="1"/>
      <c r="G4497" s="1"/>
      <c r="H4497" s="1"/>
      <c r="I4497" s="1"/>
      <c r="J4497" s="9"/>
      <c r="K4497" s="1"/>
      <c r="L4497" s="1"/>
      <c r="M4497" s="1"/>
      <c r="N4497" s="9"/>
      <c r="O4497" s="11"/>
      <c r="P4497" s="1"/>
      <c r="Q4497" s="1"/>
      <c r="R4497" s="1"/>
      <c r="S4497" s="1"/>
      <c r="T4497" s="1"/>
      <c r="U4497" s="1"/>
      <c r="V4497" s="9"/>
      <c r="W4497" s="1"/>
      <c r="X4497" s="1"/>
      <c r="Y4497" s="1"/>
      <c r="Z4497" s="1"/>
      <c r="AA4497" s="1"/>
      <c r="AB4497" s="1"/>
      <c r="AC4497" s="65"/>
    </row>
    <row r="4498" spans="2:29" x14ac:dyDescent="0.25">
      <c r="B4498" s="1"/>
      <c r="C4498" s="1"/>
      <c r="D4498" s="1"/>
      <c r="E4498" s="1"/>
      <c r="F4498" s="1"/>
      <c r="G4498" s="1"/>
      <c r="H4498" s="1"/>
      <c r="I4498" s="1"/>
      <c r="J4498" s="9"/>
      <c r="K4498" s="1"/>
      <c r="L4498" s="1"/>
      <c r="M4498" s="1"/>
      <c r="N4498" s="9"/>
      <c r="O4498" s="11"/>
      <c r="P4498" s="1"/>
      <c r="Q4498" s="1"/>
      <c r="R4498" s="1"/>
      <c r="S4498" s="1"/>
      <c r="T4498" s="1"/>
      <c r="U4498" s="1"/>
      <c r="V4498" s="9"/>
      <c r="W4498" s="1"/>
      <c r="X4498" s="1"/>
      <c r="Y4498" s="1"/>
      <c r="Z4498" s="1"/>
      <c r="AA4498" s="1"/>
      <c r="AB4498" s="1"/>
      <c r="AC4498" s="65"/>
    </row>
    <row r="4499" spans="2:29" x14ac:dyDescent="0.25">
      <c r="B4499" s="1"/>
      <c r="C4499" s="1"/>
      <c r="D4499" s="1"/>
      <c r="E4499" s="1"/>
      <c r="F4499" s="1"/>
      <c r="G4499" s="1"/>
      <c r="H4499" s="1"/>
      <c r="I4499" s="1"/>
      <c r="J4499" s="9"/>
      <c r="K4499" s="1"/>
      <c r="L4499" s="1"/>
      <c r="M4499" s="1"/>
      <c r="N4499" s="9"/>
      <c r="O4499" s="11"/>
      <c r="P4499" s="1"/>
      <c r="Q4499" s="1"/>
      <c r="R4499" s="1"/>
      <c r="S4499" s="1"/>
      <c r="T4499" s="1"/>
      <c r="U4499" s="1"/>
      <c r="V4499" s="9"/>
      <c r="W4499" s="1"/>
      <c r="X4499" s="1"/>
      <c r="Y4499" s="1"/>
      <c r="Z4499" s="1"/>
      <c r="AA4499" s="1"/>
      <c r="AB4499" s="1"/>
      <c r="AC4499" s="65"/>
    </row>
    <row r="4500" spans="2:29" x14ac:dyDescent="0.25">
      <c r="B4500" s="1"/>
      <c r="C4500" s="1"/>
      <c r="D4500" s="1"/>
      <c r="E4500" s="1"/>
      <c r="F4500" s="1"/>
      <c r="G4500" s="1"/>
      <c r="H4500" s="1"/>
      <c r="I4500" s="1"/>
      <c r="J4500" s="9"/>
      <c r="K4500" s="1"/>
      <c r="L4500" s="1"/>
      <c r="M4500" s="1"/>
      <c r="N4500" s="9"/>
      <c r="O4500" s="11"/>
      <c r="P4500" s="1"/>
      <c r="Q4500" s="1"/>
      <c r="R4500" s="1"/>
      <c r="S4500" s="1"/>
      <c r="T4500" s="1"/>
      <c r="U4500" s="1"/>
      <c r="V4500" s="9"/>
      <c r="W4500" s="1"/>
      <c r="X4500" s="1"/>
      <c r="Y4500" s="1"/>
      <c r="Z4500" s="1"/>
      <c r="AA4500" s="1"/>
      <c r="AB4500" s="1"/>
      <c r="AC4500" s="65"/>
    </row>
    <row r="4501" spans="2:29" x14ac:dyDescent="0.25">
      <c r="B4501" s="1"/>
      <c r="C4501" s="1"/>
      <c r="D4501" s="1"/>
      <c r="E4501" s="1"/>
      <c r="F4501" s="1"/>
      <c r="G4501" s="1"/>
      <c r="H4501" s="1"/>
      <c r="I4501" s="1"/>
      <c r="J4501" s="9"/>
      <c r="K4501" s="1"/>
      <c r="L4501" s="1"/>
      <c r="M4501" s="1"/>
      <c r="N4501" s="9"/>
      <c r="O4501" s="11"/>
      <c r="P4501" s="1"/>
      <c r="Q4501" s="1"/>
      <c r="R4501" s="1"/>
      <c r="S4501" s="1"/>
      <c r="T4501" s="1"/>
      <c r="U4501" s="1"/>
      <c r="V4501" s="9"/>
      <c r="W4501" s="1"/>
      <c r="X4501" s="1"/>
      <c r="Y4501" s="1"/>
      <c r="Z4501" s="1"/>
      <c r="AA4501" s="1"/>
      <c r="AB4501" s="1"/>
      <c r="AC4501" s="65"/>
    </row>
    <row r="4502" spans="2:29" x14ac:dyDescent="0.25">
      <c r="B4502" s="1"/>
      <c r="C4502" s="1"/>
      <c r="D4502" s="1"/>
      <c r="E4502" s="1"/>
      <c r="F4502" s="1"/>
      <c r="G4502" s="1"/>
      <c r="H4502" s="1"/>
      <c r="I4502" s="1"/>
      <c r="J4502" s="9"/>
      <c r="K4502" s="1"/>
      <c r="L4502" s="1"/>
      <c r="M4502" s="1"/>
      <c r="N4502" s="9"/>
      <c r="O4502" s="11"/>
      <c r="P4502" s="1"/>
      <c r="Q4502" s="1"/>
      <c r="R4502" s="1"/>
      <c r="S4502" s="1"/>
      <c r="T4502" s="1"/>
      <c r="U4502" s="1"/>
      <c r="V4502" s="9"/>
      <c r="W4502" s="1"/>
      <c r="X4502" s="1"/>
      <c r="Y4502" s="1"/>
      <c r="Z4502" s="1"/>
      <c r="AA4502" s="1"/>
      <c r="AB4502" s="1"/>
      <c r="AC4502" s="65"/>
    </row>
    <row r="4503" spans="2:29" x14ac:dyDescent="0.25">
      <c r="B4503" s="1"/>
      <c r="C4503" s="1"/>
      <c r="D4503" s="1"/>
      <c r="E4503" s="1"/>
      <c r="F4503" s="1"/>
      <c r="G4503" s="1"/>
      <c r="H4503" s="1"/>
      <c r="I4503" s="1"/>
      <c r="J4503" s="9"/>
      <c r="K4503" s="1"/>
      <c r="L4503" s="1"/>
      <c r="M4503" s="1"/>
      <c r="N4503" s="9"/>
      <c r="O4503" s="11"/>
      <c r="P4503" s="1"/>
      <c r="Q4503" s="1"/>
      <c r="R4503" s="1"/>
      <c r="S4503" s="1"/>
      <c r="T4503" s="1"/>
      <c r="U4503" s="1"/>
      <c r="V4503" s="9"/>
      <c r="W4503" s="1"/>
      <c r="X4503" s="1"/>
      <c r="Y4503" s="1"/>
      <c r="Z4503" s="1"/>
      <c r="AA4503" s="1"/>
      <c r="AB4503" s="1"/>
      <c r="AC4503" s="65"/>
    </row>
    <row r="4504" spans="2:29" x14ac:dyDescent="0.25">
      <c r="B4504" s="1"/>
      <c r="C4504" s="1"/>
      <c r="D4504" s="1"/>
      <c r="E4504" s="1"/>
      <c r="F4504" s="1"/>
      <c r="G4504" s="1"/>
      <c r="H4504" s="1"/>
      <c r="I4504" s="1"/>
      <c r="J4504" s="9"/>
      <c r="K4504" s="1"/>
      <c r="L4504" s="1"/>
      <c r="M4504" s="1"/>
      <c r="N4504" s="9"/>
      <c r="O4504" s="11"/>
      <c r="P4504" s="1"/>
      <c r="Q4504" s="1"/>
      <c r="R4504" s="1"/>
      <c r="S4504" s="1"/>
      <c r="T4504" s="1"/>
      <c r="U4504" s="1"/>
      <c r="V4504" s="9"/>
      <c r="W4504" s="1"/>
      <c r="X4504" s="1"/>
      <c r="Y4504" s="1"/>
      <c r="Z4504" s="1"/>
      <c r="AA4504" s="1"/>
      <c r="AB4504" s="1"/>
      <c r="AC4504" s="65"/>
    </row>
    <row r="4505" spans="2:29" x14ac:dyDescent="0.25">
      <c r="B4505" s="1"/>
      <c r="C4505" s="1"/>
      <c r="D4505" s="1"/>
      <c r="E4505" s="1"/>
      <c r="F4505" s="1"/>
      <c r="G4505" s="1"/>
      <c r="H4505" s="1"/>
      <c r="I4505" s="1"/>
      <c r="J4505" s="9"/>
      <c r="K4505" s="1"/>
      <c r="L4505" s="1"/>
      <c r="M4505" s="1"/>
      <c r="N4505" s="9"/>
      <c r="O4505" s="11"/>
      <c r="P4505" s="1"/>
      <c r="Q4505" s="1"/>
      <c r="R4505" s="1"/>
      <c r="S4505" s="1"/>
      <c r="T4505" s="1"/>
      <c r="U4505" s="1"/>
      <c r="V4505" s="9"/>
      <c r="W4505" s="1"/>
      <c r="X4505" s="1"/>
      <c r="Y4505" s="1"/>
      <c r="Z4505" s="1"/>
      <c r="AA4505" s="1"/>
      <c r="AB4505" s="1"/>
      <c r="AC4505" s="65"/>
    </row>
    <row r="4506" spans="2:29" x14ac:dyDescent="0.25">
      <c r="B4506" s="1"/>
      <c r="C4506" s="1"/>
      <c r="D4506" s="1"/>
      <c r="E4506" s="1"/>
      <c r="F4506" s="1"/>
      <c r="G4506" s="1"/>
      <c r="H4506" s="1"/>
      <c r="I4506" s="1"/>
      <c r="J4506" s="9"/>
      <c r="K4506" s="1"/>
      <c r="L4506" s="1"/>
      <c r="M4506" s="1"/>
      <c r="N4506" s="9"/>
      <c r="O4506" s="11"/>
      <c r="P4506" s="1"/>
      <c r="Q4506" s="1"/>
      <c r="R4506" s="1"/>
      <c r="S4506" s="1"/>
      <c r="T4506" s="1"/>
      <c r="U4506" s="1"/>
      <c r="V4506" s="9"/>
      <c r="W4506" s="1"/>
      <c r="X4506" s="1"/>
      <c r="Y4506" s="1"/>
      <c r="Z4506" s="1"/>
      <c r="AA4506" s="1"/>
      <c r="AB4506" s="1"/>
      <c r="AC4506" s="65"/>
    </row>
    <row r="4507" spans="2:29" x14ac:dyDescent="0.25">
      <c r="B4507" s="1"/>
      <c r="C4507" s="1"/>
      <c r="D4507" s="1"/>
      <c r="E4507" s="1"/>
      <c r="F4507" s="1"/>
      <c r="G4507" s="1"/>
      <c r="H4507" s="1"/>
      <c r="I4507" s="1"/>
      <c r="J4507" s="9"/>
      <c r="K4507" s="1"/>
      <c r="L4507" s="1"/>
      <c r="M4507" s="1"/>
      <c r="N4507" s="9"/>
      <c r="O4507" s="11"/>
      <c r="P4507" s="1"/>
      <c r="Q4507" s="1"/>
      <c r="R4507" s="1"/>
      <c r="S4507" s="1"/>
      <c r="T4507" s="1"/>
      <c r="U4507" s="1"/>
      <c r="V4507" s="9"/>
      <c r="W4507" s="1"/>
      <c r="X4507" s="1"/>
      <c r="Y4507" s="1"/>
      <c r="Z4507" s="1"/>
      <c r="AA4507" s="1"/>
      <c r="AB4507" s="1"/>
      <c r="AC4507" s="65"/>
    </row>
    <row r="4508" spans="2:29" x14ac:dyDescent="0.25">
      <c r="B4508" s="1"/>
      <c r="C4508" s="1"/>
      <c r="D4508" s="1"/>
      <c r="E4508" s="1"/>
      <c r="F4508" s="1"/>
      <c r="G4508" s="1"/>
      <c r="H4508" s="1"/>
      <c r="I4508" s="1"/>
      <c r="J4508" s="9"/>
      <c r="K4508" s="1"/>
      <c r="L4508" s="1"/>
      <c r="M4508" s="1"/>
      <c r="N4508" s="9"/>
      <c r="O4508" s="11"/>
      <c r="P4508" s="1"/>
      <c r="Q4508" s="1"/>
      <c r="R4508" s="1"/>
      <c r="S4508" s="1"/>
      <c r="T4508" s="1"/>
      <c r="U4508" s="1"/>
      <c r="V4508" s="9"/>
      <c r="W4508" s="1"/>
      <c r="X4508" s="1"/>
      <c r="Y4508" s="1"/>
      <c r="Z4508" s="1"/>
      <c r="AA4508" s="1"/>
      <c r="AB4508" s="1"/>
      <c r="AC4508" s="65"/>
    </row>
    <row r="4509" spans="2:29" x14ac:dyDescent="0.25">
      <c r="B4509" s="1"/>
      <c r="C4509" s="1"/>
      <c r="D4509" s="1"/>
      <c r="E4509" s="1"/>
      <c r="F4509" s="1"/>
      <c r="G4509" s="1"/>
      <c r="H4509" s="1"/>
      <c r="I4509" s="1"/>
      <c r="J4509" s="9"/>
      <c r="K4509" s="1"/>
      <c r="L4509" s="1"/>
      <c r="M4509" s="1"/>
      <c r="N4509" s="9"/>
      <c r="O4509" s="11"/>
      <c r="P4509" s="1"/>
      <c r="Q4509" s="1"/>
      <c r="R4509" s="1"/>
      <c r="S4509" s="1"/>
      <c r="T4509" s="1"/>
      <c r="U4509" s="1"/>
      <c r="V4509" s="9"/>
      <c r="W4509" s="1"/>
      <c r="X4509" s="1"/>
      <c r="Y4509" s="1"/>
      <c r="Z4509" s="1"/>
      <c r="AA4509" s="1"/>
      <c r="AB4509" s="1"/>
      <c r="AC4509" s="65"/>
    </row>
    <row r="4510" spans="2:29" x14ac:dyDescent="0.25">
      <c r="B4510" s="1"/>
      <c r="C4510" s="1"/>
      <c r="D4510" s="1"/>
      <c r="E4510" s="1"/>
      <c r="F4510" s="1"/>
      <c r="G4510" s="1"/>
      <c r="H4510" s="1"/>
      <c r="I4510" s="1"/>
      <c r="J4510" s="9"/>
      <c r="K4510" s="1"/>
      <c r="L4510" s="1"/>
      <c r="M4510" s="1"/>
      <c r="N4510" s="9"/>
      <c r="O4510" s="11"/>
      <c r="P4510" s="1"/>
      <c r="Q4510" s="1"/>
      <c r="R4510" s="1"/>
      <c r="S4510" s="1"/>
      <c r="T4510" s="1"/>
      <c r="U4510" s="1"/>
      <c r="V4510" s="9"/>
      <c r="W4510" s="1"/>
      <c r="X4510" s="1"/>
      <c r="Y4510" s="1"/>
      <c r="Z4510" s="1"/>
      <c r="AA4510" s="1"/>
      <c r="AB4510" s="1"/>
      <c r="AC4510" s="65"/>
    </row>
    <row r="4511" spans="2:29" x14ac:dyDescent="0.25">
      <c r="B4511" s="1"/>
      <c r="C4511" s="1"/>
      <c r="D4511" s="1"/>
      <c r="E4511" s="1"/>
      <c r="F4511" s="1"/>
      <c r="G4511" s="1"/>
      <c r="H4511" s="1"/>
      <c r="I4511" s="1"/>
      <c r="J4511" s="9"/>
      <c r="K4511" s="1"/>
      <c r="L4511" s="1"/>
      <c r="M4511" s="1"/>
      <c r="N4511" s="9"/>
      <c r="O4511" s="11"/>
      <c r="P4511" s="1"/>
      <c r="Q4511" s="1"/>
      <c r="R4511" s="1"/>
      <c r="S4511" s="1"/>
      <c r="T4511" s="1"/>
      <c r="U4511" s="1"/>
      <c r="V4511" s="9"/>
      <c r="W4511" s="1"/>
      <c r="X4511" s="1"/>
      <c r="Y4511" s="1"/>
      <c r="Z4511" s="1"/>
      <c r="AA4511" s="1"/>
      <c r="AB4511" s="1"/>
      <c r="AC4511" s="65"/>
    </row>
    <row r="4512" spans="2:29" x14ac:dyDescent="0.25">
      <c r="B4512" s="1"/>
      <c r="C4512" s="1"/>
      <c r="D4512" s="1"/>
      <c r="E4512" s="1"/>
      <c r="F4512" s="1"/>
      <c r="G4512" s="1"/>
      <c r="H4512" s="1"/>
      <c r="I4512" s="1"/>
      <c r="J4512" s="9"/>
      <c r="K4512" s="1"/>
      <c r="L4512" s="1"/>
      <c r="M4512" s="1"/>
      <c r="N4512" s="9"/>
      <c r="O4512" s="11"/>
      <c r="P4512" s="1"/>
      <c r="Q4512" s="1"/>
      <c r="R4512" s="1"/>
      <c r="S4512" s="1"/>
      <c r="T4512" s="1"/>
      <c r="U4512" s="1"/>
      <c r="V4512" s="9"/>
      <c r="W4512" s="1"/>
      <c r="X4512" s="1"/>
      <c r="Y4512" s="1"/>
      <c r="Z4512" s="1"/>
      <c r="AA4512" s="1"/>
      <c r="AB4512" s="1"/>
      <c r="AC4512" s="65"/>
    </row>
    <row r="4513" spans="2:29" x14ac:dyDescent="0.25">
      <c r="B4513" s="1"/>
      <c r="C4513" s="1"/>
      <c r="D4513" s="1"/>
      <c r="E4513" s="1"/>
      <c r="F4513" s="1"/>
      <c r="G4513" s="1"/>
      <c r="H4513" s="1"/>
      <c r="I4513" s="1"/>
      <c r="J4513" s="9"/>
      <c r="K4513" s="1"/>
      <c r="L4513" s="1"/>
      <c r="M4513" s="1"/>
      <c r="N4513" s="9"/>
      <c r="O4513" s="11"/>
      <c r="P4513" s="1"/>
      <c r="Q4513" s="1"/>
      <c r="R4513" s="1"/>
      <c r="S4513" s="1"/>
      <c r="T4513" s="1"/>
      <c r="U4513" s="1"/>
      <c r="V4513" s="9"/>
      <c r="W4513" s="1"/>
      <c r="X4513" s="1"/>
      <c r="Y4513" s="1"/>
      <c r="Z4513" s="1"/>
      <c r="AA4513" s="1"/>
      <c r="AB4513" s="1"/>
      <c r="AC4513" s="65"/>
    </row>
    <row r="4514" spans="2:29" x14ac:dyDescent="0.25">
      <c r="B4514" s="1"/>
      <c r="C4514" s="1"/>
      <c r="D4514" s="1"/>
      <c r="E4514" s="1"/>
      <c r="F4514" s="1"/>
      <c r="G4514" s="1"/>
      <c r="H4514" s="1"/>
      <c r="I4514" s="1"/>
      <c r="J4514" s="9"/>
      <c r="K4514" s="1"/>
      <c r="L4514" s="1"/>
      <c r="M4514" s="1"/>
      <c r="N4514" s="9"/>
      <c r="O4514" s="11"/>
      <c r="P4514" s="1"/>
      <c r="Q4514" s="1"/>
      <c r="R4514" s="1"/>
      <c r="S4514" s="1"/>
      <c r="T4514" s="1"/>
      <c r="U4514" s="1"/>
      <c r="V4514" s="9"/>
      <c r="W4514" s="1"/>
      <c r="X4514" s="1"/>
      <c r="Y4514" s="1"/>
      <c r="Z4514" s="1"/>
      <c r="AA4514" s="1"/>
      <c r="AB4514" s="1"/>
      <c r="AC4514" s="65"/>
    </row>
    <row r="4515" spans="2:29" x14ac:dyDescent="0.25">
      <c r="B4515" s="1"/>
      <c r="C4515" s="1"/>
      <c r="D4515" s="1"/>
      <c r="E4515" s="1"/>
      <c r="F4515" s="1"/>
      <c r="G4515" s="1"/>
      <c r="H4515" s="1"/>
      <c r="I4515" s="1"/>
      <c r="J4515" s="9"/>
      <c r="K4515" s="1"/>
      <c r="L4515" s="1"/>
      <c r="M4515" s="1"/>
      <c r="N4515" s="9"/>
      <c r="O4515" s="11"/>
      <c r="P4515" s="1"/>
      <c r="Q4515" s="1"/>
      <c r="R4515" s="1"/>
      <c r="S4515" s="1"/>
      <c r="T4515" s="1"/>
      <c r="U4515" s="1"/>
      <c r="V4515" s="9"/>
      <c r="W4515" s="1"/>
      <c r="X4515" s="1"/>
      <c r="Y4515" s="1"/>
      <c r="Z4515" s="1"/>
      <c r="AA4515" s="1"/>
      <c r="AB4515" s="1"/>
      <c r="AC4515" s="65"/>
    </row>
    <row r="4516" spans="2:29" x14ac:dyDescent="0.25">
      <c r="B4516" s="1"/>
      <c r="C4516" s="1"/>
      <c r="D4516" s="1"/>
      <c r="E4516" s="1"/>
      <c r="F4516" s="1"/>
      <c r="G4516" s="1"/>
      <c r="H4516" s="1"/>
      <c r="I4516" s="1"/>
      <c r="J4516" s="9"/>
      <c r="K4516" s="1"/>
      <c r="L4516" s="1"/>
      <c r="M4516" s="1"/>
      <c r="N4516" s="9"/>
      <c r="O4516" s="11"/>
      <c r="P4516" s="1"/>
      <c r="Q4516" s="1"/>
      <c r="R4516" s="1"/>
      <c r="S4516" s="1"/>
      <c r="T4516" s="1"/>
      <c r="U4516" s="1"/>
      <c r="V4516" s="9"/>
      <c r="W4516" s="1"/>
      <c r="X4516" s="1"/>
      <c r="Y4516" s="1"/>
      <c r="Z4516" s="1"/>
      <c r="AA4516" s="1"/>
      <c r="AB4516" s="1"/>
      <c r="AC4516" s="65"/>
    </row>
    <row r="4517" spans="2:29" x14ac:dyDescent="0.25">
      <c r="B4517" s="1"/>
      <c r="C4517" s="1"/>
      <c r="D4517" s="1"/>
      <c r="E4517" s="1"/>
      <c r="F4517" s="1"/>
      <c r="G4517" s="1"/>
      <c r="H4517" s="1"/>
      <c r="I4517" s="1"/>
      <c r="J4517" s="9"/>
      <c r="K4517" s="1"/>
      <c r="L4517" s="1"/>
      <c r="M4517" s="1"/>
      <c r="N4517" s="9"/>
      <c r="O4517" s="11"/>
      <c r="P4517" s="1"/>
      <c r="Q4517" s="1"/>
      <c r="R4517" s="1"/>
      <c r="S4517" s="1"/>
      <c r="T4517" s="1"/>
      <c r="U4517" s="1"/>
      <c r="V4517" s="9"/>
      <c r="W4517" s="1"/>
      <c r="X4517" s="1"/>
      <c r="Y4517" s="1"/>
      <c r="Z4517" s="1"/>
      <c r="AA4517" s="1"/>
      <c r="AB4517" s="1"/>
      <c r="AC4517" s="65"/>
    </row>
    <row r="4518" spans="2:29" x14ac:dyDescent="0.25">
      <c r="B4518" s="1"/>
      <c r="C4518" s="1"/>
      <c r="D4518" s="1"/>
      <c r="E4518" s="1"/>
      <c r="F4518" s="1"/>
      <c r="G4518" s="1"/>
      <c r="H4518" s="1"/>
      <c r="I4518" s="1"/>
      <c r="J4518" s="9"/>
      <c r="K4518" s="1"/>
      <c r="L4518" s="1"/>
      <c r="M4518" s="1"/>
      <c r="N4518" s="9"/>
      <c r="O4518" s="11"/>
      <c r="P4518" s="1"/>
      <c r="Q4518" s="1"/>
      <c r="R4518" s="1"/>
      <c r="S4518" s="1"/>
      <c r="T4518" s="1"/>
      <c r="U4518" s="1"/>
      <c r="V4518" s="9"/>
      <c r="W4518" s="1"/>
      <c r="X4518" s="1"/>
      <c r="Y4518" s="1"/>
      <c r="Z4518" s="1"/>
      <c r="AA4518" s="1"/>
      <c r="AB4518" s="1"/>
      <c r="AC4518" s="65"/>
    </row>
    <row r="4519" spans="2:29" x14ac:dyDescent="0.25">
      <c r="B4519" s="1"/>
      <c r="C4519" s="1"/>
      <c r="D4519" s="1"/>
      <c r="E4519" s="1"/>
      <c r="F4519" s="1"/>
      <c r="G4519" s="1"/>
      <c r="H4519" s="1"/>
      <c r="I4519" s="1"/>
      <c r="J4519" s="9"/>
      <c r="K4519" s="1"/>
      <c r="L4519" s="1"/>
      <c r="M4519" s="1"/>
      <c r="N4519" s="9"/>
      <c r="O4519" s="11"/>
      <c r="P4519" s="1"/>
      <c r="Q4519" s="1"/>
      <c r="R4519" s="1"/>
      <c r="S4519" s="1"/>
      <c r="T4519" s="1"/>
      <c r="U4519" s="1"/>
      <c r="V4519" s="9"/>
      <c r="W4519" s="1"/>
      <c r="X4519" s="1"/>
      <c r="Y4519" s="1"/>
      <c r="Z4519" s="1"/>
      <c r="AA4519" s="1"/>
      <c r="AB4519" s="1"/>
      <c r="AC4519" s="65"/>
    </row>
    <row r="4520" spans="2:29" x14ac:dyDescent="0.25">
      <c r="B4520" s="1"/>
      <c r="C4520" s="1"/>
      <c r="D4520" s="1"/>
      <c r="E4520" s="1"/>
      <c r="F4520" s="1"/>
      <c r="G4520" s="1"/>
      <c r="H4520" s="1"/>
      <c r="I4520" s="1"/>
      <c r="J4520" s="9"/>
      <c r="K4520" s="1"/>
      <c r="L4520" s="1"/>
      <c r="M4520" s="1"/>
      <c r="N4520" s="9"/>
      <c r="O4520" s="11"/>
      <c r="P4520" s="1"/>
      <c r="Q4520" s="1"/>
      <c r="R4520" s="1"/>
      <c r="S4520" s="1"/>
      <c r="T4520" s="1"/>
      <c r="U4520" s="1"/>
      <c r="V4520" s="9"/>
      <c r="W4520" s="1"/>
      <c r="X4520" s="1"/>
      <c r="Y4520" s="1"/>
      <c r="Z4520" s="1"/>
      <c r="AA4520" s="1"/>
      <c r="AB4520" s="1"/>
      <c r="AC4520" s="65"/>
    </row>
    <row r="4521" spans="2:29" x14ac:dyDescent="0.25">
      <c r="B4521" s="1"/>
      <c r="C4521" s="1"/>
      <c r="D4521" s="1"/>
      <c r="E4521" s="1"/>
      <c r="F4521" s="1"/>
      <c r="G4521" s="1"/>
      <c r="H4521" s="1"/>
      <c r="I4521" s="1"/>
      <c r="J4521" s="9"/>
      <c r="K4521" s="1"/>
      <c r="L4521" s="1"/>
      <c r="M4521" s="1"/>
      <c r="N4521" s="9"/>
      <c r="O4521" s="11"/>
      <c r="P4521" s="1"/>
      <c r="Q4521" s="1"/>
      <c r="R4521" s="1"/>
      <c r="S4521" s="1"/>
      <c r="T4521" s="1"/>
      <c r="U4521" s="1"/>
      <c r="V4521" s="9"/>
      <c r="W4521" s="1"/>
      <c r="X4521" s="1"/>
      <c r="Y4521" s="1"/>
      <c r="Z4521" s="1"/>
      <c r="AA4521" s="1"/>
      <c r="AB4521" s="1"/>
      <c r="AC4521" s="65"/>
    </row>
    <row r="4522" spans="2:29" x14ac:dyDescent="0.25">
      <c r="B4522" s="1"/>
      <c r="C4522" s="1"/>
      <c r="D4522" s="1"/>
      <c r="E4522" s="1"/>
      <c r="F4522" s="1"/>
      <c r="G4522" s="1"/>
      <c r="H4522" s="1"/>
      <c r="I4522" s="1"/>
      <c r="J4522" s="9"/>
      <c r="K4522" s="1"/>
      <c r="L4522" s="1"/>
      <c r="M4522" s="1"/>
      <c r="N4522" s="9"/>
      <c r="O4522" s="11"/>
      <c r="P4522" s="1"/>
      <c r="Q4522" s="1"/>
      <c r="R4522" s="1"/>
      <c r="S4522" s="1"/>
      <c r="T4522" s="1"/>
      <c r="U4522" s="1"/>
      <c r="V4522" s="9"/>
      <c r="W4522" s="1"/>
      <c r="X4522" s="1"/>
      <c r="Y4522" s="1"/>
      <c r="Z4522" s="1"/>
      <c r="AA4522" s="1"/>
      <c r="AB4522" s="1"/>
      <c r="AC4522" s="65"/>
    </row>
    <row r="4523" spans="2:29" x14ac:dyDescent="0.25">
      <c r="B4523" s="1"/>
      <c r="C4523" s="1"/>
      <c r="D4523" s="1"/>
      <c r="E4523" s="1"/>
      <c r="F4523" s="1"/>
      <c r="G4523" s="1"/>
      <c r="H4523" s="1"/>
      <c r="I4523" s="1"/>
      <c r="J4523" s="9"/>
      <c r="K4523" s="1"/>
      <c r="L4523" s="1"/>
      <c r="M4523" s="1"/>
      <c r="N4523" s="9"/>
      <c r="O4523" s="11"/>
      <c r="P4523" s="1"/>
      <c r="Q4523" s="1"/>
      <c r="R4523" s="1"/>
      <c r="S4523" s="1"/>
      <c r="T4523" s="1"/>
      <c r="U4523" s="1"/>
      <c r="V4523" s="9"/>
      <c r="W4523" s="1"/>
      <c r="X4523" s="1"/>
      <c r="Y4523" s="1"/>
      <c r="Z4523" s="1"/>
      <c r="AA4523" s="1"/>
      <c r="AB4523" s="1"/>
      <c r="AC4523" s="65"/>
    </row>
    <row r="4524" spans="2:29" x14ac:dyDescent="0.25">
      <c r="B4524" s="1"/>
      <c r="C4524" s="1"/>
      <c r="D4524" s="1"/>
      <c r="E4524" s="1"/>
      <c r="F4524" s="1"/>
      <c r="G4524" s="1"/>
      <c r="H4524" s="1"/>
      <c r="I4524" s="1"/>
      <c r="J4524" s="9"/>
      <c r="K4524" s="1"/>
      <c r="L4524" s="1"/>
      <c r="M4524" s="1"/>
      <c r="N4524" s="9"/>
      <c r="O4524" s="11"/>
      <c r="P4524" s="1"/>
      <c r="Q4524" s="1"/>
      <c r="R4524" s="1"/>
      <c r="S4524" s="1"/>
      <c r="T4524" s="1"/>
      <c r="U4524" s="1"/>
      <c r="V4524" s="9"/>
      <c r="W4524" s="1"/>
      <c r="X4524" s="1"/>
      <c r="Y4524" s="1"/>
      <c r="Z4524" s="1"/>
      <c r="AA4524" s="1"/>
      <c r="AB4524" s="1"/>
      <c r="AC4524" s="65"/>
    </row>
    <row r="4525" spans="2:29" x14ac:dyDescent="0.25">
      <c r="B4525" s="1"/>
      <c r="C4525" s="1"/>
      <c r="D4525" s="1"/>
      <c r="E4525" s="1"/>
      <c r="F4525" s="1"/>
      <c r="G4525" s="1"/>
      <c r="H4525" s="1"/>
      <c r="I4525" s="1"/>
      <c r="J4525" s="9"/>
      <c r="K4525" s="1"/>
      <c r="L4525" s="1"/>
      <c r="M4525" s="1"/>
      <c r="N4525" s="9"/>
      <c r="O4525" s="11"/>
      <c r="P4525" s="1"/>
      <c r="Q4525" s="1"/>
      <c r="R4525" s="1"/>
      <c r="S4525" s="1"/>
      <c r="T4525" s="1"/>
      <c r="U4525" s="1"/>
      <c r="V4525" s="9"/>
      <c r="W4525" s="1"/>
      <c r="X4525" s="1"/>
      <c r="Y4525" s="1"/>
      <c r="Z4525" s="1"/>
      <c r="AA4525" s="1"/>
      <c r="AB4525" s="1"/>
      <c r="AC4525" s="65"/>
    </row>
    <row r="4526" spans="2:29" x14ac:dyDescent="0.25">
      <c r="B4526" s="1"/>
      <c r="C4526" s="1"/>
      <c r="D4526" s="1"/>
      <c r="E4526" s="1"/>
      <c r="F4526" s="1"/>
      <c r="G4526" s="1"/>
      <c r="H4526" s="1"/>
      <c r="I4526" s="1"/>
      <c r="J4526" s="9"/>
      <c r="K4526" s="1"/>
      <c r="L4526" s="1"/>
      <c r="M4526" s="1"/>
      <c r="N4526" s="9"/>
      <c r="O4526" s="11"/>
      <c r="P4526" s="1"/>
      <c r="Q4526" s="1"/>
      <c r="R4526" s="1"/>
      <c r="S4526" s="1"/>
      <c r="T4526" s="1"/>
      <c r="U4526" s="1"/>
      <c r="V4526" s="9"/>
      <c r="W4526" s="1"/>
      <c r="X4526" s="1"/>
      <c r="Y4526" s="1"/>
      <c r="Z4526" s="1"/>
      <c r="AA4526" s="1"/>
      <c r="AB4526" s="1"/>
      <c r="AC4526" s="65"/>
    </row>
    <row r="4527" spans="2:29" x14ac:dyDescent="0.25">
      <c r="B4527" s="1"/>
      <c r="C4527" s="1"/>
      <c r="D4527" s="1"/>
      <c r="E4527" s="1"/>
      <c r="F4527" s="1"/>
      <c r="G4527" s="1"/>
      <c r="H4527" s="1"/>
      <c r="I4527" s="1"/>
      <c r="J4527" s="9"/>
      <c r="K4527" s="1"/>
      <c r="L4527" s="1"/>
      <c r="M4527" s="1"/>
      <c r="N4527" s="9"/>
      <c r="O4527" s="11"/>
      <c r="P4527" s="1"/>
      <c r="Q4527" s="1"/>
      <c r="R4527" s="1"/>
      <c r="S4527" s="1"/>
      <c r="T4527" s="1"/>
      <c r="U4527" s="1"/>
      <c r="V4527" s="9"/>
      <c r="W4527" s="1"/>
      <c r="X4527" s="1"/>
      <c r="Y4527" s="1"/>
      <c r="Z4527" s="1"/>
      <c r="AA4527" s="1"/>
      <c r="AB4527" s="1"/>
      <c r="AC4527" s="65"/>
    </row>
    <row r="4528" spans="2:29" x14ac:dyDescent="0.25">
      <c r="B4528" s="1"/>
      <c r="C4528" s="1"/>
      <c r="D4528" s="1"/>
      <c r="E4528" s="1"/>
      <c r="F4528" s="1"/>
      <c r="G4528" s="1"/>
      <c r="H4528" s="1"/>
      <c r="I4528" s="1"/>
      <c r="J4528" s="9"/>
      <c r="K4528" s="1"/>
      <c r="L4528" s="1"/>
      <c r="M4528" s="1"/>
      <c r="N4528" s="9"/>
      <c r="O4528" s="11"/>
      <c r="P4528" s="1"/>
      <c r="Q4528" s="1"/>
      <c r="R4528" s="1"/>
      <c r="S4528" s="1"/>
      <c r="T4528" s="1"/>
      <c r="U4528" s="1"/>
      <c r="V4528" s="9"/>
      <c r="W4528" s="1"/>
      <c r="X4528" s="1"/>
      <c r="Y4528" s="1"/>
      <c r="Z4528" s="1"/>
      <c r="AA4528" s="1"/>
      <c r="AB4528" s="1"/>
      <c r="AC4528" s="65"/>
    </row>
    <row r="4529" spans="2:29" x14ac:dyDescent="0.25">
      <c r="B4529" s="1"/>
      <c r="C4529" s="1"/>
      <c r="D4529" s="1"/>
      <c r="E4529" s="1"/>
      <c r="F4529" s="1"/>
      <c r="G4529" s="1"/>
      <c r="H4529" s="1"/>
      <c r="I4529" s="1"/>
      <c r="J4529" s="9"/>
      <c r="K4529" s="1"/>
      <c r="L4529" s="1"/>
      <c r="M4529" s="1"/>
      <c r="N4529" s="9"/>
      <c r="O4529" s="11"/>
      <c r="P4529" s="1"/>
      <c r="Q4529" s="1"/>
      <c r="R4529" s="1"/>
      <c r="S4529" s="1"/>
      <c r="T4529" s="1"/>
      <c r="U4529" s="1"/>
      <c r="V4529" s="9"/>
      <c r="W4529" s="1"/>
      <c r="X4529" s="1"/>
      <c r="Y4529" s="1"/>
      <c r="Z4529" s="1"/>
      <c r="AA4529" s="1"/>
      <c r="AB4529" s="1"/>
      <c r="AC4529" s="65"/>
    </row>
    <row r="4530" spans="2:29" x14ac:dyDescent="0.25">
      <c r="B4530" s="1"/>
      <c r="C4530" s="1"/>
      <c r="D4530" s="1"/>
      <c r="E4530" s="1"/>
      <c r="F4530" s="1"/>
      <c r="G4530" s="1"/>
      <c r="H4530" s="1"/>
      <c r="I4530" s="1"/>
      <c r="J4530" s="9"/>
      <c r="K4530" s="1"/>
      <c r="L4530" s="1"/>
      <c r="M4530" s="1"/>
      <c r="N4530" s="9"/>
      <c r="O4530" s="11"/>
      <c r="P4530" s="1"/>
      <c r="Q4530" s="1"/>
      <c r="R4530" s="1"/>
      <c r="S4530" s="1"/>
      <c r="T4530" s="1"/>
      <c r="U4530" s="1"/>
      <c r="V4530" s="9"/>
      <c r="W4530" s="1"/>
      <c r="X4530" s="1"/>
      <c r="Y4530" s="1"/>
      <c r="Z4530" s="1"/>
      <c r="AA4530" s="1"/>
      <c r="AB4530" s="1"/>
      <c r="AC4530" s="65"/>
    </row>
    <row r="4531" spans="2:29" x14ac:dyDescent="0.25">
      <c r="B4531" s="1"/>
      <c r="C4531" s="1"/>
      <c r="D4531" s="1"/>
      <c r="E4531" s="1"/>
      <c r="F4531" s="1"/>
      <c r="G4531" s="1"/>
      <c r="H4531" s="1"/>
      <c r="I4531" s="1"/>
      <c r="J4531" s="9"/>
      <c r="K4531" s="1"/>
      <c r="L4531" s="1"/>
      <c r="M4531" s="1"/>
      <c r="N4531" s="9"/>
      <c r="O4531" s="11"/>
      <c r="P4531" s="1"/>
      <c r="Q4531" s="1"/>
      <c r="R4531" s="1"/>
      <c r="S4531" s="1"/>
      <c r="T4531" s="1"/>
      <c r="U4531" s="1"/>
      <c r="V4531" s="9"/>
      <c r="W4531" s="1"/>
      <c r="X4531" s="1"/>
      <c r="Y4531" s="1"/>
      <c r="Z4531" s="1"/>
      <c r="AA4531" s="1"/>
      <c r="AB4531" s="1"/>
      <c r="AC4531" s="65"/>
    </row>
    <row r="4532" spans="2:29" x14ac:dyDescent="0.25">
      <c r="B4532" s="1"/>
      <c r="C4532" s="1"/>
      <c r="D4532" s="1"/>
      <c r="E4532" s="1"/>
      <c r="F4532" s="1"/>
      <c r="G4532" s="1"/>
      <c r="H4532" s="1"/>
      <c r="I4532" s="1"/>
      <c r="J4532" s="9"/>
      <c r="K4532" s="1"/>
      <c r="L4532" s="1"/>
      <c r="M4532" s="1"/>
      <c r="N4532" s="9"/>
      <c r="O4532" s="11"/>
      <c r="P4532" s="1"/>
      <c r="Q4532" s="1"/>
      <c r="R4532" s="1"/>
      <c r="S4532" s="1"/>
      <c r="T4532" s="1"/>
      <c r="U4532" s="1"/>
      <c r="V4532" s="9"/>
      <c r="W4532" s="1"/>
      <c r="X4532" s="1"/>
      <c r="Y4532" s="1"/>
      <c r="Z4532" s="1"/>
      <c r="AA4532" s="1"/>
      <c r="AB4532" s="1"/>
      <c r="AC4532" s="65"/>
    </row>
    <row r="4533" spans="2:29" x14ac:dyDescent="0.25">
      <c r="B4533" s="1"/>
      <c r="C4533" s="1"/>
      <c r="D4533" s="1"/>
      <c r="E4533" s="1"/>
      <c r="F4533" s="1"/>
      <c r="G4533" s="1"/>
      <c r="H4533" s="1"/>
      <c r="I4533" s="1"/>
      <c r="J4533" s="9"/>
      <c r="K4533" s="1"/>
      <c r="L4533" s="1"/>
      <c r="M4533" s="1"/>
      <c r="N4533" s="9"/>
      <c r="O4533" s="11"/>
      <c r="P4533" s="1"/>
      <c r="Q4533" s="1"/>
      <c r="R4533" s="1"/>
      <c r="S4533" s="1"/>
      <c r="T4533" s="1"/>
      <c r="U4533" s="1"/>
      <c r="V4533" s="9"/>
      <c r="W4533" s="1"/>
      <c r="X4533" s="1"/>
      <c r="Y4533" s="1"/>
      <c r="Z4533" s="1"/>
      <c r="AA4533" s="1"/>
      <c r="AB4533" s="1"/>
      <c r="AC4533" s="65"/>
    </row>
    <row r="4534" spans="2:29" x14ac:dyDescent="0.25">
      <c r="B4534" s="1"/>
      <c r="C4534" s="1"/>
      <c r="D4534" s="1"/>
      <c r="E4534" s="1"/>
      <c r="F4534" s="1"/>
      <c r="G4534" s="1"/>
      <c r="H4534" s="1"/>
      <c r="I4534" s="1"/>
      <c r="J4534" s="9"/>
      <c r="K4534" s="1"/>
      <c r="L4534" s="1"/>
      <c r="M4534" s="1"/>
      <c r="N4534" s="9"/>
      <c r="O4534" s="11"/>
      <c r="P4534" s="1"/>
      <c r="Q4534" s="1"/>
      <c r="R4534" s="1"/>
      <c r="S4534" s="1"/>
      <c r="T4534" s="1"/>
      <c r="U4534" s="1"/>
      <c r="V4534" s="9"/>
      <c r="W4534" s="1"/>
      <c r="X4534" s="1"/>
      <c r="Y4534" s="1"/>
      <c r="Z4534" s="1"/>
      <c r="AA4534" s="1"/>
      <c r="AB4534" s="1"/>
      <c r="AC4534" s="65"/>
    </row>
    <row r="4535" spans="2:29" x14ac:dyDescent="0.25">
      <c r="B4535" s="1"/>
      <c r="C4535" s="1"/>
      <c r="D4535" s="1"/>
      <c r="E4535" s="1"/>
      <c r="F4535" s="1"/>
      <c r="G4535" s="1"/>
      <c r="H4535" s="1"/>
      <c r="I4535" s="1"/>
      <c r="J4535" s="9"/>
      <c r="K4535" s="1"/>
      <c r="L4535" s="1"/>
      <c r="M4535" s="1"/>
      <c r="N4535" s="9"/>
      <c r="O4535" s="11"/>
      <c r="P4535" s="1"/>
      <c r="Q4535" s="1"/>
      <c r="R4535" s="1"/>
      <c r="S4535" s="1"/>
      <c r="T4535" s="1"/>
      <c r="U4535" s="1"/>
      <c r="V4535" s="9"/>
      <c r="W4535" s="1"/>
      <c r="X4535" s="1"/>
      <c r="Y4535" s="1"/>
      <c r="Z4535" s="1"/>
      <c r="AA4535" s="1"/>
      <c r="AB4535" s="1"/>
      <c r="AC4535" s="65"/>
    </row>
    <row r="4536" spans="2:29" x14ac:dyDescent="0.25">
      <c r="B4536" s="1"/>
      <c r="C4536" s="1"/>
      <c r="D4536" s="1"/>
      <c r="E4536" s="1"/>
      <c r="F4536" s="1"/>
      <c r="G4536" s="1"/>
      <c r="H4536" s="1"/>
      <c r="I4536" s="1"/>
      <c r="J4536" s="9"/>
      <c r="K4536" s="1"/>
      <c r="L4536" s="1"/>
      <c r="M4536" s="1"/>
      <c r="N4536" s="9"/>
      <c r="O4536" s="11"/>
      <c r="P4536" s="1"/>
      <c r="Q4536" s="1"/>
      <c r="R4536" s="1"/>
      <c r="S4536" s="1"/>
      <c r="T4536" s="1"/>
      <c r="U4536" s="1"/>
      <c r="V4536" s="9"/>
      <c r="W4536" s="1"/>
      <c r="X4536" s="1"/>
      <c r="Y4536" s="1"/>
      <c r="Z4536" s="1"/>
      <c r="AA4536" s="1"/>
      <c r="AB4536" s="1"/>
      <c r="AC4536" s="65"/>
    </row>
    <row r="4537" spans="2:29" x14ac:dyDescent="0.25">
      <c r="B4537" s="1"/>
      <c r="C4537" s="1"/>
      <c r="D4537" s="1"/>
      <c r="E4537" s="1"/>
      <c r="F4537" s="1"/>
      <c r="G4537" s="1"/>
      <c r="H4537" s="1"/>
      <c r="I4537" s="1"/>
      <c r="J4537" s="9"/>
      <c r="K4537" s="1"/>
      <c r="L4537" s="1"/>
      <c r="M4537" s="1"/>
      <c r="N4537" s="9"/>
      <c r="O4537" s="11"/>
      <c r="P4537" s="1"/>
      <c r="Q4537" s="1"/>
      <c r="R4537" s="1"/>
      <c r="S4537" s="1"/>
      <c r="T4537" s="1"/>
      <c r="U4537" s="1"/>
      <c r="V4537" s="9"/>
      <c r="W4537" s="1"/>
      <c r="X4537" s="1"/>
      <c r="Y4537" s="1"/>
      <c r="Z4537" s="1"/>
      <c r="AA4537" s="1"/>
      <c r="AB4537" s="1"/>
      <c r="AC4537" s="65"/>
    </row>
    <row r="4538" spans="2:29" x14ac:dyDescent="0.25">
      <c r="B4538" s="1"/>
      <c r="C4538" s="1"/>
      <c r="D4538" s="1"/>
      <c r="E4538" s="1"/>
      <c r="F4538" s="1"/>
      <c r="G4538" s="1"/>
      <c r="H4538" s="1"/>
      <c r="I4538" s="1"/>
      <c r="J4538" s="9"/>
      <c r="K4538" s="1"/>
      <c r="L4538" s="1"/>
      <c r="M4538" s="1"/>
      <c r="N4538" s="9"/>
      <c r="O4538" s="11"/>
      <c r="P4538" s="1"/>
      <c r="Q4538" s="1"/>
      <c r="R4538" s="1"/>
      <c r="S4538" s="1"/>
      <c r="T4538" s="1"/>
      <c r="U4538" s="1"/>
      <c r="V4538" s="9"/>
      <c r="W4538" s="1"/>
      <c r="X4538" s="1"/>
      <c r="Y4538" s="1"/>
      <c r="Z4538" s="1"/>
      <c r="AA4538" s="1"/>
      <c r="AB4538" s="1"/>
      <c r="AC4538" s="65"/>
    </row>
    <row r="4539" spans="2:29" x14ac:dyDescent="0.25">
      <c r="B4539" s="1"/>
      <c r="C4539" s="1"/>
      <c r="D4539" s="1"/>
      <c r="E4539" s="1"/>
      <c r="F4539" s="1"/>
      <c r="G4539" s="1"/>
      <c r="H4539" s="1"/>
      <c r="I4539" s="1"/>
      <c r="J4539" s="9"/>
      <c r="K4539" s="1"/>
      <c r="L4539" s="1"/>
      <c r="M4539" s="1"/>
      <c r="N4539" s="9"/>
      <c r="O4539" s="11"/>
      <c r="P4539" s="1"/>
      <c r="Q4539" s="1"/>
      <c r="R4539" s="1"/>
      <c r="S4539" s="1"/>
      <c r="T4539" s="1"/>
      <c r="U4539" s="1"/>
      <c r="V4539" s="9"/>
      <c r="W4539" s="1"/>
      <c r="X4539" s="1"/>
      <c r="Y4539" s="1"/>
      <c r="Z4539" s="1"/>
      <c r="AA4539" s="1"/>
      <c r="AB4539" s="1"/>
      <c r="AC4539" s="65"/>
    </row>
    <row r="4540" spans="2:29" x14ac:dyDescent="0.25">
      <c r="B4540" s="1"/>
      <c r="C4540" s="1"/>
      <c r="D4540" s="1"/>
      <c r="E4540" s="1"/>
      <c r="F4540" s="1"/>
      <c r="G4540" s="1"/>
      <c r="H4540" s="1"/>
      <c r="I4540" s="1"/>
      <c r="J4540" s="9"/>
      <c r="K4540" s="1"/>
      <c r="L4540" s="1"/>
      <c r="M4540" s="1"/>
      <c r="N4540" s="9"/>
      <c r="O4540" s="11"/>
      <c r="P4540" s="1"/>
      <c r="Q4540" s="1"/>
      <c r="R4540" s="1"/>
      <c r="S4540" s="1"/>
      <c r="T4540" s="1"/>
      <c r="U4540" s="1"/>
      <c r="V4540" s="9"/>
      <c r="W4540" s="1"/>
      <c r="X4540" s="1"/>
      <c r="Y4540" s="1"/>
      <c r="Z4540" s="1"/>
      <c r="AA4540" s="1"/>
      <c r="AB4540" s="1"/>
      <c r="AC4540" s="65"/>
    </row>
    <row r="4541" spans="2:29" x14ac:dyDescent="0.25">
      <c r="B4541" s="1"/>
      <c r="C4541" s="1"/>
      <c r="D4541" s="1"/>
      <c r="E4541" s="1"/>
      <c r="F4541" s="1"/>
      <c r="G4541" s="1"/>
      <c r="H4541" s="1"/>
      <c r="I4541" s="1"/>
      <c r="J4541" s="9"/>
      <c r="K4541" s="1"/>
      <c r="L4541" s="1"/>
      <c r="M4541" s="1"/>
      <c r="N4541" s="9"/>
      <c r="O4541" s="11"/>
      <c r="P4541" s="1"/>
      <c r="Q4541" s="1"/>
      <c r="R4541" s="1"/>
      <c r="S4541" s="1"/>
      <c r="T4541" s="1"/>
      <c r="U4541" s="1"/>
      <c r="V4541" s="9"/>
      <c r="W4541" s="1"/>
      <c r="X4541" s="1"/>
      <c r="Y4541" s="1"/>
      <c r="Z4541" s="1"/>
      <c r="AA4541" s="1"/>
      <c r="AB4541" s="1"/>
      <c r="AC4541" s="65"/>
    </row>
    <row r="4542" spans="2:29" x14ac:dyDescent="0.25">
      <c r="B4542" s="1"/>
      <c r="C4542" s="1"/>
      <c r="D4542" s="1"/>
      <c r="E4542" s="1"/>
      <c r="F4542" s="1"/>
      <c r="G4542" s="1"/>
      <c r="H4542" s="1"/>
      <c r="I4542" s="1"/>
      <c r="J4542" s="9"/>
      <c r="K4542" s="1"/>
      <c r="L4542" s="1"/>
      <c r="M4542" s="1"/>
      <c r="N4542" s="9"/>
      <c r="O4542" s="11"/>
      <c r="P4542" s="1"/>
      <c r="Q4542" s="1"/>
      <c r="R4542" s="1"/>
      <c r="S4542" s="1"/>
      <c r="T4542" s="1"/>
      <c r="U4542" s="1"/>
      <c r="V4542" s="9"/>
      <c r="W4542" s="1"/>
      <c r="X4542" s="1"/>
      <c r="Y4542" s="1"/>
      <c r="Z4542" s="1"/>
      <c r="AA4542" s="1"/>
      <c r="AB4542" s="1"/>
      <c r="AC4542" s="65"/>
    </row>
    <row r="4543" spans="2:29" x14ac:dyDescent="0.25">
      <c r="B4543" s="1"/>
      <c r="C4543" s="1"/>
      <c r="D4543" s="1"/>
      <c r="E4543" s="1"/>
      <c r="F4543" s="1"/>
      <c r="G4543" s="1"/>
      <c r="H4543" s="1"/>
      <c r="I4543" s="1"/>
      <c r="J4543" s="9"/>
      <c r="K4543" s="1"/>
      <c r="L4543" s="1"/>
      <c r="M4543" s="1"/>
      <c r="N4543" s="9"/>
      <c r="O4543" s="11"/>
      <c r="P4543" s="1"/>
      <c r="Q4543" s="1"/>
      <c r="R4543" s="1"/>
      <c r="S4543" s="1"/>
      <c r="T4543" s="1"/>
      <c r="U4543" s="1"/>
      <c r="V4543" s="9"/>
      <c r="W4543" s="1"/>
      <c r="X4543" s="1"/>
      <c r="Y4543" s="1"/>
      <c r="Z4543" s="1"/>
      <c r="AA4543" s="1"/>
      <c r="AB4543" s="1"/>
      <c r="AC4543" s="65"/>
    </row>
    <row r="4544" spans="2:29" x14ac:dyDescent="0.25">
      <c r="B4544" s="1"/>
      <c r="C4544" s="1"/>
      <c r="D4544" s="1"/>
      <c r="E4544" s="1"/>
      <c r="F4544" s="1"/>
      <c r="G4544" s="1"/>
      <c r="H4544" s="1"/>
      <c r="I4544" s="1"/>
      <c r="J4544" s="9"/>
      <c r="K4544" s="1"/>
      <c r="L4544" s="1"/>
      <c r="M4544" s="1"/>
      <c r="N4544" s="9"/>
      <c r="O4544" s="11"/>
      <c r="P4544" s="1"/>
      <c r="Q4544" s="1"/>
      <c r="R4544" s="1"/>
      <c r="S4544" s="1"/>
      <c r="T4544" s="1"/>
      <c r="U4544" s="1"/>
      <c r="V4544" s="9"/>
      <c r="W4544" s="1"/>
      <c r="X4544" s="1"/>
      <c r="Y4544" s="1"/>
      <c r="Z4544" s="1"/>
      <c r="AA4544" s="1"/>
      <c r="AB4544" s="1"/>
      <c r="AC4544" s="65"/>
    </row>
    <row r="4545" spans="2:29" x14ac:dyDescent="0.25">
      <c r="B4545" s="1"/>
      <c r="C4545" s="1"/>
      <c r="D4545" s="1"/>
      <c r="E4545" s="1"/>
      <c r="F4545" s="1"/>
      <c r="G4545" s="1"/>
      <c r="H4545" s="1"/>
      <c r="I4545" s="1"/>
      <c r="J4545" s="9"/>
      <c r="K4545" s="1"/>
      <c r="L4545" s="1"/>
      <c r="M4545" s="1"/>
      <c r="N4545" s="9"/>
      <c r="O4545" s="11"/>
      <c r="P4545" s="1"/>
      <c r="Q4545" s="1"/>
      <c r="R4545" s="1"/>
      <c r="S4545" s="1"/>
      <c r="T4545" s="1"/>
      <c r="U4545" s="1"/>
      <c r="V4545" s="9"/>
      <c r="W4545" s="1"/>
      <c r="X4545" s="1"/>
      <c r="Y4545" s="1"/>
      <c r="Z4545" s="1"/>
      <c r="AA4545" s="1"/>
      <c r="AB4545" s="1"/>
      <c r="AC4545" s="65"/>
    </row>
    <row r="4546" spans="2:29" x14ac:dyDescent="0.25">
      <c r="B4546" s="1"/>
      <c r="C4546" s="1"/>
      <c r="D4546" s="1"/>
      <c r="E4546" s="1"/>
      <c r="F4546" s="1"/>
      <c r="G4546" s="1"/>
      <c r="H4546" s="1"/>
      <c r="I4546" s="1"/>
      <c r="J4546" s="9"/>
      <c r="K4546" s="1"/>
      <c r="L4546" s="1"/>
      <c r="M4546" s="1"/>
      <c r="N4546" s="9"/>
      <c r="O4546" s="11"/>
      <c r="P4546" s="1"/>
      <c r="Q4546" s="1"/>
      <c r="R4546" s="1"/>
      <c r="S4546" s="1"/>
      <c r="T4546" s="1"/>
      <c r="U4546" s="1"/>
      <c r="V4546" s="9"/>
      <c r="W4546" s="1"/>
      <c r="X4546" s="1"/>
      <c r="Y4546" s="1"/>
      <c r="Z4546" s="1"/>
      <c r="AA4546" s="1"/>
      <c r="AB4546" s="1"/>
      <c r="AC4546" s="65"/>
    </row>
    <row r="4547" spans="2:29" x14ac:dyDescent="0.25">
      <c r="B4547" s="1"/>
      <c r="C4547" s="1"/>
      <c r="D4547" s="1"/>
      <c r="E4547" s="1"/>
      <c r="F4547" s="1"/>
      <c r="G4547" s="1"/>
      <c r="H4547" s="1"/>
      <c r="I4547" s="1"/>
      <c r="J4547" s="9"/>
      <c r="K4547" s="1"/>
      <c r="L4547" s="1"/>
      <c r="M4547" s="1"/>
      <c r="N4547" s="9"/>
      <c r="O4547" s="11"/>
      <c r="P4547" s="1"/>
      <c r="Q4547" s="1"/>
      <c r="R4547" s="1"/>
      <c r="S4547" s="1"/>
      <c r="T4547" s="1"/>
      <c r="U4547" s="1"/>
      <c r="V4547" s="9"/>
      <c r="W4547" s="1"/>
      <c r="X4547" s="1"/>
      <c r="Y4547" s="1"/>
      <c r="Z4547" s="1"/>
      <c r="AA4547" s="1"/>
      <c r="AB4547" s="1"/>
      <c r="AC4547" s="65"/>
    </row>
    <row r="4548" spans="2:29" x14ac:dyDescent="0.25">
      <c r="B4548" s="1"/>
      <c r="C4548" s="1"/>
      <c r="D4548" s="1"/>
      <c r="E4548" s="1"/>
      <c r="F4548" s="1"/>
      <c r="G4548" s="1"/>
      <c r="H4548" s="1"/>
      <c r="I4548" s="1"/>
      <c r="J4548" s="9"/>
      <c r="K4548" s="1"/>
      <c r="L4548" s="1"/>
      <c r="M4548" s="1"/>
      <c r="N4548" s="9"/>
      <c r="O4548" s="11"/>
      <c r="P4548" s="1"/>
      <c r="Q4548" s="1"/>
      <c r="R4548" s="1"/>
      <c r="S4548" s="1"/>
      <c r="T4548" s="1"/>
      <c r="U4548" s="1"/>
      <c r="V4548" s="9"/>
      <c r="W4548" s="1"/>
      <c r="X4548" s="1"/>
      <c r="Y4548" s="1"/>
      <c r="Z4548" s="1"/>
      <c r="AA4548" s="1"/>
      <c r="AB4548" s="1"/>
      <c r="AC4548" s="65"/>
    </row>
    <row r="4549" spans="2:29" x14ac:dyDescent="0.25">
      <c r="B4549" s="1"/>
      <c r="C4549" s="1"/>
      <c r="D4549" s="1"/>
      <c r="E4549" s="1"/>
      <c r="F4549" s="1"/>
      <c r="G4549" s="1"/>
      <c r="H4549" s="1"/>
      <c r="I4549" s="1"/>
      <c r="J4549" s="9"/>
      <c r="K4549" s="1"/>
      <c r="L4549" s="1"/>
      <c r="M4549" s="1"/>
      <c r="N4549" s="9"/>
      <c r="O4549" s="11"/>
      <c r="P4549" s="1"/>
      <c r="Q4549" s="1"/>
      <c r="R4549" s="1"/>
      <c r="S4549" s="1"/>
      <c r="T4549" s="1"/>
      <c r="U4549" s="1"/>
      <c r="V4549" s="9"/>
      <c r="W4549" s="1"/>
      <c r="X4549" s="1"/>
      <c r="Y4549" s="1"/>
      <c r="Z4549" s="1"/>
      <c r="AA4549" s="1"/>
      <c r="AB4549" s="1"/>
      <c r="AC4549" s="65"/>
    </row>
    <row r="4550" spans="2:29" x14ac:dyDescent="0.25">
      <c r="B4550" s="1"/>
      <c r="C4550" s="1"/>
      <c r="D4550" s="1"/>
      <c r="E4550" s="1"/>
      <c r="F4550" s="1"/>
      <c r="G4550" s="1"/>
      <c r="H4550" s="1"/>
      <c r="I4550" s="1"/>
      <c r="J4550" s="9"/>
      <c r="K4550" s="1"/>
      <c r="L4550" s="1"/>
      <c r="M4550" s="1"/>
      <c r="N4550" s="9"/>
      <c r="O4550" s="11"/>
      <c r="P4550" s="1"/>
      <c r="Q4550" s="1"/>
      <c r="R4550" s="1"/>
      <c r="S4550" s="1"/>
      <c r="T4550" s="1"/>
      <c r="U4550" s="1"/>
      <c r="V4550" s="9"/>
      <c r="W4550" s="1"/>
      <c r="X4550" s="1"/>
      <c r="Y4550" s="1"/>
      <c r="Z4550" s="1"/>
      <c r="AA4550" s="1"/>
      <c r="AB4550" s="1"/>
      <c r="AC4550" s="65"/>
    </row>
    <row r="4551" spans="2:29" x14ac:dyDescent="0.25">
      <c r="B4551" s="1"/>
      <c r="C4551" s="1"/>
      <c r="D4551" s="1"/>
      <c r="E4551" s="1"/>
      <c r="F4551" s="1"/>
      <c r="G4551" s="1"/>
      <c r="H4551" s="1"/>
      <c r="I4551" s="1"/>
      <c r="J4551" s="9"/>
      <c r="K4551" s="1"/>
      <c r="L4551" s="1"/>
      <c r="M4551" s="1"/>
      <c r="N4551" s="9"/>
      <c r="O4551" s="11"/>
      <c r="P4551" s="1"/>
      <c r="Q4551" s="1"/>
      <c r="R4551" s="1"/>
      <c r="S4551" s="1"/>
      <c r="T4551" s="1"/>
      <c r="U4551" s="1"/>
      <c r="V4551" s="9"/>
      <c r="W4551" s="1"/>
      <c r="X4551" s="1"/>
      <c r="Y4551" s="1"/>
      <c r="Z4551" s="1"/>
      <c r="AA4551" s="1"/>
      <c r="AB4551" s="1"/>
      <c r="AC4551" s="65"/>
    </row>
    <row r="4552" spans="2:29" x14ac:dyDescent="0.25">
      <c r="B4552" s="1"/>
      <c r="C4552" s="1"/>
      <c r="D4552" s="1"/>
      <c r="E4552" s="1"/>
      <c r="F4552" s="1"/>
      <c r="G4552" s="1"/>
      <c r="H4552" s="1"/>
      <c r="I4552" s="1"/>
      <c r="J4552" s="9"/>
      <c r="K4552" s="1"/>
      <c r="L4552" s="1"/>
      <c r="M4552" s="1"/>
      <c r="N4552" s="9"/>
      <c r="O4552" s="11"/>
      <c r="P4552" s="1"/>
      <c r="Q4552" s="1"/>
      <c r="R4552" s="1"/>
      <c r="S4552" s="1"/>
      <c r="T4552" s="1"/>
      <c r="U4552" s="1"/>
      <c r="V4552" s="9"/>
      <c r="W4552" s="1"/>
      <c r="X4552" s="1"/>
      <c r="Y4552" s="1"/>
      <c r="Z4552" s="1"/>
      <c r="AA4552" s="1"/>
      <c r="AB4552" s="1"/>
      <c r="AC4552" s="65"/>
    </row>
    <row r="4553" spans="2:29" x14ac:dyDescent="0.25">
      <c r="B4553" s="1"/>
      <c r="C4553" s="1"/>
      <c r="D4553" s="1"/>
      <c r="E4553" s="1"/>
      <c r="F4553" s="1"/>
      <c r="G4553" s="1"/>
      <c r="H4553" s="1"/>
      <c r="I4553" s="1"/>
      <c r="J4553" s="9"/>
      <c r="K4553" s="1"/>
      <c r="L4553" s="1"/>
      <c r="M4553" s="1"/>
      <c r="N4553" s="9"/>
      <c r="O4553" s="11"/>
      <c r="P4553" s="1"/>
      <c r="Q4553" s="1"/>
      <c r="R4553" s="1"/>
      <c r="S4553" s="1"/>
      <c r="T4553" s="1"/>
      <c r="U4553" s="1"/>
      <c r="V4553" s="9"/>
      <c r="W4553" s="1"/>
      <c r="X4553" s="1"/>
      <c r="Y4553" s="1"/>
      <c r="Z4553" s="1"/>
      <c r="AA4553" s="1"/>
      <c r="AB4553" s="1"/>
      <c r="AC4553" s="65"/>
    </row>
    <row r="4554" spans="2:29" x14ac:dyDescent="0.25">
      <c r="B4554" s="1"/>
      <c r="C4554" s="1"/>
      <c r="D4554" s="1"/>
      <c r="E4554" s="1"/>
      <c r="F4554" s="1"/>
      <c r="G4554" s="1"/>
      <c r="H4554" s="1"/>
      <c r="I4554" s="1"/>
      <c r="J4554" s="9"/>
      <c r="K4554" s="1"/>
      <c r="L4554" s="1"/>
      <c r="M4554" s="1"/>
      <c r="N4554" s="9"/>
      <c r="O4554" s="11"/>
      <c r="P4554" s="1"/>
      <c r="Q4554" s="1"/>
      <c r="R4554" s="1"/>
      <c r="S4554" s="1"/>
      <c r="T4554" s="1"/>
      <c r="U4554" s="1"/>
      <c r="V4554" s="9"/>
      <c r="W4554" s="1"/>
      <c r="X4554" s="1"/>
      <c r="Y4554" s="1"/>
      <c r="Z4554" s="1"/>
      <c r="AA4554" s="1"/>
      <c r="AB4554" s="1"/>
      <c r="AC4554" s="65"/>
    </row>
    <row r="4555" spans="2:29" x14ac:dyDescent="0.25">
      <c r="B4555" s="1"/>
      <c r="C4555" s="1"/>
      <c r="D4555" s="1"/>
      <c r="E4555" s="1"/>
      <c r="F4555" s="1"/>
      <c r="G4555" s="1"/>
      <c r="H4555" s="1"/>
      <c r="I4555" s="1"/>
      <c r="J4555" s="9"/>
      <c r="K4555" s="1"/>
      <c r="L4555" s="1"/>
      <c r="M4555" s="1"/>
      <c r="N4555" s="9"/>
      <c r="O4555" s="11"/>
      <c r="P4555" s="1"/>
      <c r="Q4555" s="1"/>
      <c r="R4555" s="1"/>
      <c r="S4555" s="1"/>
      <c r="T4555" s="1"/>
      <c r="U4555" s="1"/>
      <c r="V4555" s="9"/>
      <c r="W4555" s="1"/>
      <c r="X4555" s="1"/>
      <c r="Y4555" s="1"/>
      <c r="Z4555" s="1"/>
      <c r="AA4555" s="1"/>
      <c r="AB4555" s="1"/>
      <c r="AC4555" s="65"/>
    </row>
    <row r="4556" spans="2:29" x14ac:dyDescent="0.25">
      <c r="B4556" s="1"/>
      <c r="C4556" s="1"/>
      <c r="D4556" s="1"/>
      <c r="E4556" s="1"/>
      <c r="F4556" s="1"/>
      <c r="G4556" s="1"/>
      <c r="H4556" s="1"/>
      <c r="I4556" s="1"/>
      <c r="J4556" s="9"/>
      <c r="K4556" s="1"/>
      <c r="L4556" s="1"/>
      <c r="M4556" s="1"/>
      <c r="N4556" s="9"/>
      <c r="O4556" s="11"/>
      <c r="P4556" s="1"/>
      <c r="Q4556" s="1"/>
      <c r="R4556" s="1"/>
      <c r="S4556" s="1"/>
      <c r="T4556" s="1"/>
      <c r="U4556" s="1"/>
      <c r="V4556" s="9"/>
      <c r="W4556" s="1"/>
      <c r="X4556" s="1"/>
      <c r="Y4556" s="1"/>
      <c r="Z4556" s="1"/>
      <c r="AA4556" s="1"/>
      <c r="AB4556" s="1"/>
      <c r="AC4556" s="65"/>
    </row>
    <row r="4557" spans="2:29" x14ac:dyDescent="0.25">
      <c r="B4557" s="1"/>
      <c r="C4557" s="1"/>
      <c r="D4557" s="1"/>
      <c r="E4557" s="1"/>
      <c r="F4557" s="1"/>
      <c r="G4557" s="1"/>
      <c r="H4557" s="1"/>
      <c r="I4557" s="1"/>
      <c r="J4557" s="9"/>
      <c r="K4557" s="1"/>
      <c r="L4557" s="1"/>
      <c r="M4557" s="1"/>
      <c r="N4557" s="9"/>
      <c r="O4557" s="11"/>
      <c r="P4557" s="1"/>
      <c r="Q4557" s="1"/>
      <c r="R4557" s="1"/>
      <c r="S4557" s="1"/>
      <c r="T4557" s="1"/>
      <c r="U4557" s="1"/>
      <c r="V4557" s="9"/>
      <c r="W4557" s="1"/>
      <c r="X4557" s="1"/>
      <c r="Y4557" s="1"/>
      <c r="Z4557" s="1"/>
      <c r="AA4557" s="1"/>
      <c r="AB4557" s="1"/>
      <c r="AC4557" s="65"/>
    </row>
    <row r="4558" spans="2:29" x14ac:dyDescent="0.25">
      <c r="B4558" s="1"/>
      <c r="C4558" s="1"/>
      <c r="D4558" s="1"/>
      <c r="E4558" s="1"/>
      <c r="F4558" s="1"/>
      <c r="G4558" s="1"/>
      <c r="H4558" s="1"/>
      <c r="I4558" s="1"/>
      <c r="J4558" s="9"/>
      <c r="K4558" s="1"/>
      <c r="L4558" s="1"/>
      <c r="M4558" s="1"/>
      <c r="N4558" s="9"/>
      <c r="O4558" s="11"/>
      <c r="P4558" s="1"/>
      <c r="Q4558" s="1"/>
      <c r="R4558" s="1"/>
      <c r="S4558" s="1"/>
      <c r="T4558" s="1"/>
      <c r="U4558" s="1"/>
      <c r="V4558" s="9"/>
      <c r="W4558" s="1"/>
      <c r="X4558" s="1"/>
      <c r="Y4558" s="1"/>
      <c r="Z4558" s="1"/>
      <c r="AA4558" s="1"/>
      <c r="AB4558" s="1"/>
      <c r="AC4558" s="65"/>
    </row>
    <row r="4559" spans="2:29" x14ac:dyDescent="0.25">
      <c r="B4559" s="1"/>
      <c r="C4559" s="1"/>
      <c r="D4559" s="1"/>
      <c r="E4559" s="1"/>
      <c r="F4559" s="1"/>
      <c r="G4559" s="1"/>
      <c r="H4559" s="1"/>
      <c r="I4559" s="1"/>
      <c r="J4559" s="9"/>
      <c r="K4559" s="1"/>
      <c r="L4559" s="1"/>
      <c r="M4559" s="1"/>
      <c r="N4559" s="9"/>
      <c r="O4559" s="11"/>
      <c r="P4559" s="1"/>
      <c r="Q4559" s="1"/>
      <c r="R4559" s="1"/>
      <c r="S4559" s="1"/>
      <c r="T4559" s="1"/>
      <c r="U4559" s="1"/>
      <c r="V4559" s="9"/>
      <c r="W4559" s="1"/>
      <c r="X4559" s="1"/>
      <c r="Y4559" s="1"/>
      <c r="Z4559" s="1"/>
      <c r="AA4559" s="1"/>
      <c r="AB4559" s="1"/>
      <c r="AC4559" s="65"/>
    </row>
    <row r="4560" spans="2:29" x14ac:dyDescent="0.25">
      <c r="B4560" s="1"/>
      <c r="C4560" s="1"/>
      <c r="D4560" s="1"/>
      <c r="E4560" s="1"/>
      <c r="F4560" s="1"/>
      <c r="G4560" s="1"/>
      <c r="H4560" s="1"/>
      <c r="I4560" s="1"/>
      <c r="J4560" s="9"/>
      <c r="K4560" s="1"/>
      <c r="L4560" s="1"/>
      <c r="M4560" s="1"/>
      <c r="N4560" s="9"/>
      <c r="O4560" s="11"/>
      <c r="P4560" s="1"/>
      <c r="Q4560" s="1"/>
      <c r="R4560" s="1"/>
      <c r="S4560" s="1"/>
      <c r="T4560" s="1"/>
      <c r="U4560" s="1"/>
      <c r="V4560" s="9"/>
      <c r="W4560" s="1"/>
      <c r="X4560" s="1"/>
      <c r="Y4560" s="1"/>
      <c r="Z4560" s="1"/>
      <c r="AA4560" s="1"/>
      <c r="AB4560" s="1"/>
      <c r="AC4560" s="65"/>
    </row>
    <row r="4561" spans="2:29" x14ac:dyDescent="0.25">
      <c r="B4561" s="1"/>
      <c r="C4561" s="1"/>
      <c r="D4561" s="1"/>
      <c r="E4561" s="1"/>
      <c r="F4561" s="1"/>
      <c r="G4561" s="1"/>
      <c r="H4561" s="1"/>
      <c r="I4561" s="1"/>
      <c r="J4561" s="9"/>
      <c r="K4561" s="1"/>
      <c r="L4561" s="1"/>
      <c r="M4561" s="1"/>
      <c r="N4561" s="9"/>
      <c r="O4561" s="11"/>
      <c r="P4561" s="1"/>
      <c r="Q4561" s="1"/>
      <c r="R4561" s="1"/>
      <c r="S4561" s="1"/>
      <c r="T4561" s="1"/>
      <c r="U4561" s="1"/>
      <c r="V4561" s="9"/>
      <c r="W4561" s="1"/>
      <c r="X4561" s="1"/>
      <c r="Y4561" s="1"/>
      <c r="Z4561" s="1"/>
      <c r="AA4561" s="1"/>
      <c r="AB4561" s="1"/>
      <c r="AC4561" s="65"/>
    </row>
    <row r="4562" spans="2:29" x14ac:dyDescent="0.25">
      <c r="B4562" s="1"/>
      <c r="C4562" s="1"/>
      <c r="D4562" s="1"/>
      <c r="E4562" s="1"/>
      <c r="F4562" s="1"/>
      <c r="G4562" s="1"/>
      <c r="H4562" s="1"/>
      <c r="I4562" s="1"/>
      <c r="J4562" s="9"/>
      <c r="K4562" s="1"/>
      <c r="L4562" s="1"/>
      <c r="M4562" s="1"/>
      <c r="N4562" s="9"/>
      <c r="O4562" s="11"/>
      <c r="P4562" s="1"/>
      <c r="Q4562" s="1"/>
      <c r="R4562" s="1"/>
      <c r="S4562" s="1"/>
      <c r="T4562" s="1"/>
      <c r="U4562" s="1"/>
      <c r="V4562" s="9"/>
      <c r="W4562" s="1"/>
      <c r="X4562" s="1"/>
      <c r="Y4562" s="1"/>
      <c r="Z4562" s="1"/>
      <c r="AA4562" s="1"/>
      <c r="AB4562" s="1"/>
      <c r="AC4562" s="65"/>
    </row>
    <row r="4563" spans="2:29" x14ac:dyDescent="0.25">
      <c r="B4563" s="1"/>
      <c r="C4563" s="1"/>
      <c r="D4563" s="1"/>
      <c r="E4563" s="1"/>
      <c r="F4563" s="1"/>
      <c r="G4563" s="1"/>
      <c r="H4563" s="1"/>
      <c r="I4563" s="1"/>
      <c r="J4563" s="9"/>
      <c r="K4563" s="1"/>
      <c r="L4563" s="1"/>
      <c r="M4563" s="1"/>
      <c r="N4563" s="9"/>
      <c r="O4563" s="11"/>
      <c r="P4563" s="1"/>
      <c r="Q4563" s="1"/>
      <c r="R4563" s="1"/>
      <c r="S4563" s="1"/>
      <c r="T4563" s="1"/>
      <c r="U4563" s="1"/>
      <c r="V4563" s="9"/>
      <c r="W4563" s="1"/>
      <c r="X4563" s="1"/>
      <c r="Y4563" s="1"/>
      <c r="Z4563" s="1"/>
      <c r="AA4563" s="1"/>
      <c r="AB4563" s="1"/>
      <c r="AC4563" s="65"/>
    </row>
    <row r="4564" spans="2:29" x14ac:dyDescent="0.25">
      <c r="B4564" s="1"/>
      <c r="C4564" s="1"/>
      <c r="D4564" s="1"/>
      <c r="E4564" s="1"/>
      <c r="F4564" s="1"/>
      <c r="G4564" s="1"/>
      <c r="H4564" s="1"/>
      <c r="I4564" s="1"/>
      <c r="J4564" s="9"/>
      <c r="K4564" s="1"/>
      <c r="L4564" s="1"/>
      <c r="M4564" s="1"/>
      <c r="N4564" s="9"/>
      <c r="O4564" s="11"/>
      <c r="P4564" s="1"/>
      <c r="Q4564" s="1"/>
      <c r="R4564" s="1"/>
      <c r="S4564" s="1"/>
      <c r="T4564" s="1"/>
      <c r="U4564" s="1"/>
      <c r="V4564" s="9"/>
      <c r="W4564" s="1"/>
      <c r="X4564" s="1"/>
      <c r="Y4564" s="1"/>
      <c r="Z4564" s="1"/>
      <c r="AA4564" s="1"/>
      <c r="AB4564" s="1"/>
      <c r="AC4564" s="65"/>
    </row>
    <row r="4565" spans="2:29" x14ac:dyDescent="0.25">
      <c r="B4565" s="1"/>
      <c r="C4565" s="1"/>
      <c r="D4565" s="1"/>
      <c r="E4565" s="1"/>
      <c r="F4565" s="1"/>
      <c r="G4565" s="1"/>
      <c r="H4565" s="1"/>
      <c r="I4565" s="1"/>
      <c r="J4565" s="9"/>
      <c r="K4565" s="1"/>
      <c r="L4565" s="1"/>
      <c r="M4565" s="1"/>
      <c r="N4565" s="9"/>
      <c r="O4565" s="11"/>
      <c r="P4565" s="1"/>
      <c r="Q4565" s="1"/>
      <c r="R4565" s="1"/>
      <c r="S4565" s="1"/>
      <c r="T4565" s="1"/>
      <c r="U4565" s="1"/>
      <c r="V4565" s="9"/>
      <c r="W4565" s="1"/>
      <c r="X4565" s="1"/>
      <c r="Y4565" s="1"/>
      <c r="Z4565" s="1"/>
      <c r="AA4565" s="1"/>
      <c r="AB4565" s="1"/>
      <c r="AC4565" s="65"/>
    </row>
    <row r="4566" spans="2:29" x14ac:dyDescent="0.25">
      <c r="B4566" s="1"/>
      <c r="C4566" s="1"/>
      <c r="D4566" s="1"/>
      <c r="E4566" s="1"/>
      <c r="F4566" s="1"/>
      <c r="G4566" s="1"/>
      <c r="H4566" s="1"/>
      <c r="I4566" s="1"/>
      <c r="J4566" s="9"/>
      <c r="K4566" s="1"/>
      <c r="L4566" s="1"/>
      <c r="M4566" s="1"/>
      <c r="N4566" s="9"/>
      <c r="O4566" s="11"/>
      <c r="P4566" s="1"/>
      <c r="Q4566" s="1"/>
      <c r="R4566" s="1"/>
      <c r="S4566" s="1"/>
      <c r="T4566" s="1"/>
      <c r="U4566" s="1"/>
      <c r="V4566" s="9"/>
      <c r="W4566" s="1"/>
      <c r="X4566" s="1"/>
      <c r="Y4566" s="1"/>
      <c r="Z4566" s="1"/>
      <c r="AA4566" s="1"/>
      <c r="AB4566" s="1"/>
      <c r="AC4566" s="65"/>
    </row>
    <row r="4567" spans="2:29" x14ac:dyDescent="0.25">
      <c r="B4567" s="1"/>
      <c r="C4567" s="1"/>
      <c r="D4567" s="1"/>
      <c r="E4567" s="1"/>
      <c r="F4567" s="1"/>
      <c r="G4567" s="1"/>
      <c r="H4567" s="1"/>
      <c r="I4567" s="1"/>
      <c r="J4567" s="9"/>
      <c r="K4567" s="1"/>
      <c r="L4567" s="1"/>
      <c r="M4567" s="1"/>
      <c r="N4567" s="9"/>
      <c r="O4567" s="11"/>
      <c r="P4567" s="1"/>
      <c r="Q4567" s="1"/>
      <c r="R4567" s="1"/>
      <c r="S4567" s="1"/>
      <c r="T4567" s="1"/>
      <c r="U4567" s="1"/>
      <c r="V4567" s="9"/>
      <c r="W4567" s="1"/>
      <c r="X4567" s="1"/>
      <c r="Y4567" s="1"/>
      <c r="Z4567" s="1"/>
      <c r="AA4567" s="1"/>
      <c r="AB4567" s="1"/>
      <c r="AC4567" s="65"/>
    </row>
    <row r="4568" spans="2:29" x14ac:dyDescent="0.25">
      <c r="B4568" s="1"/>
      <c r="C4568" s="1"/>
      <c r="D4568" s="1"/>
      <c r="E4568" s="1"/>
      <c r="F4568" s="1"/>
      <c r="G4568" s="1"/>
      <c r="H4568" s="1"/>
      <c r="I4568" s="1"/>
      <c r="J4568" s="9"/>
      <c r="K4568" s="1"/>
      <c r="L4568" s="1"/>
      <c r="M4568" s="1"/>
      <c r="N4568" s="9"/>
      <c r="O4568" s="11"/>
      <c r="P4568" s="1"/>
      <c r="Q4568" s="1"/>
      <c r="R4568" s="1"/>
      <c r="S4568" s="1"/>
      <c r="T4568" s="1"/>
      <c r="U4568" s="1"/>
      <c r="V4568" s="9"/>
      <c r="W4568" s="1"/>
      <c r="X4568" s="1"/>
      <c r="Y4568" s="1"/>
      <c r="Z4568" s="1"/>
      <c r="AA4568" s="1"/>
      <c r="AB4568" s="1"/>
      <c r="AC4568" s="65"/>
    </row>
    <row r="4569" spans="2:29" x14ac:dyDescent="0.25">
      <c r="B4569" s="1"/>
      <c r="C4569" s="1"/>
      <c r="D4569" s="1"/>
      <c r="E4569" s="1"/>
      <c r="F4569" s="1"/>
      <c r="G4569" s="1"/>
      <c r="H4569" s="1"/>
      <c r="I4569" s="1"/>
      <c r="J4569" s="9"/>
      <c r="K4569" s="1"/>
      <c r="L4569" s="1"/>
      <c r="M4569" s="1"/>
      <c r="N4569" s="9"/>
      <c r="O4569" s="11"/>
      <c r="P4569" s="1"/>
      <c r="Q4569" s="1"/>
      <c r="R4569" s="1"/>
      <c r="S4569" s="1"/>
      <c r="T4569" s="1"/>
      <c r="U4569" s="1"/>
      <c r="V4569" s="9"/>
      <c r="W4569" s="1"/>
      <c r="X4569" s="1"/>
      <c r="Y4569" s="1"/>
      <c r="Z4569" s="1"/>
      <c r="AA4569" s="1"/>
      <c r="AB4569" s="1"/>
      <c r="AC4569" s="65"/>
    </row>
    <row r="4570" spans="2:29" x14ac:dyDescent="0.25">
      <c r="B4570" s="1"/>
      <c r="C4570" s="1"/>
      <c r="D4570" s="1"/>
      <c r="E4570" s="1"/>
      <c r="F4570" s="1"/>
      <c r="G4570" s="1"/>
      <c r="H4570" s="1"/>
      <c r="I4570" s="1"/>
      <c r="J4570" s="9"/>
      <c r="K4570" s="1"/>
      <c r="L4570" s="1"/>
      <c r="M4570" s="1"/>
      <c r="N4570" s="9"/>
      <c r="O4570" s="11"/>
      <c r="P4570" s="1"/>
      <c r="Q4570" s="1"/>
      <c r="R4570" s="1"/>
      <c r="S4570" s="1"/>
      <c r="T4570" s="1"/>
      <c r="U4570" s="1"/>
      <c r="V4570" s="9"/>
      <c r="W4570" s="1"/>
      <c r="X4570" s="1"/>
      <c r="Y4570" s="1"/>
      <c r="Z4570" s="1"/>
      <c r="AA4570" s="1"/>
      <c r="AB4570" s="1"/>
      <c r="AC4570" s="65"/>
    </row>
    <row r="4571" spans="2:29" x14ac:dyDescent="0.25">
      <c r="B4571" s="1"/>
      <c r="C4571" s="1"/>
      <c r="D4571" s="1"/>
      <c r="E4571" s="1"/>
      <c r="F4571" s="1"/>
      <c r="G4571" s="1"/>
      <c r="H4571" s="1"/>
      <c r="I4571" s="1"/>
      <c r="J4571" s="9"/>
      <c r="K4571" s="1"/>
      <c r="L4571" s="1"/>
      <c r="M4571" s="1"/>
      <c r="N4571" s="9"/>
      <c r="O4571" s="11"/>
      <c r="P4571" s="1"/>
      <c r="Q4571" s="1"/>
      <c r="R4571" s="1"/>
      <c r="S4571" s="1"/>
      <c r="T4571" s="1"/>
      <c r="U4571" s="1"/>
      <c r="V4571" s="9"/>
      <c r="W4571" s="1"/>
      <c r="X4571" s="1"/>
      <c r="Y4571" s="1"/>
      <c r="Z4571" s="1"/>
      <c r="AA4571" s="1"/>
      <c r="AB4571" s="1"/>
      <c r="AC4571" s="65"/>
    </row>
    <row r="4572" spans="2:29" x14ac:dyDescent="0.25">
      <c r="B4572" s="1"/>
      <c r="C4572" s="1"/>
      <c r="D4572" s="1"/>
      <c r="E4572" s="1"/>
      <c r="F4572" s="1"/>
      <c r="G4572" s="1"/>
      <c r="H4572" s="1"/>
      <c r="I4572" s="1"/>
      <c r="J4572" s="9"/>
      <c r="K4572" s="1"/>
      <c r="L4572" s="1"/>
      <c r="M4572" s="1"/>
      <c r="N4572" s="9"/>
      <c r="O4572" s="11"/>
      <c r="P4572" s="1"/>
      <c r="Q4572" s="1"/>
      <c r="R4572" s="1"/>
      <c r="S4572" s="1"/>
      <c r="T4572" s="1"/>
      <c r="U4572" s="1"/>
      <c r="V4572" s="9"/>
      <c r="W4572" s="1"/>
      <c r="X4572" s="1"/>
      <c r="Y4572" s="1"/>
      <c r="Z4572" s="1"/>
      <c r="AA4572" s="1"/>
      <c r="AB4572" s="1"/>
      <c r="AC4572" s="65"/>
    </row>
    <row r="4573" spans="2:29" x14ac:dyDescent="0.25">
      <c r="B4573" s="1"/>
      <c r="C4573" s="1"/>
      <c r="D4573" s="1"/>
      <c r="E4573" s="1"/>
      <c r="F4573" s="1"/>
      <c r="G4573" s="1"/>
      <c r="H4573" s="1"/>
      <c r="I4573" s="1"/>
      <c r="J4573" s="9"/>
      <c r="K4573" s="1"/>
      <c r="L4573" s="1"/>
      <c r="M4573" s="1"/>
      <c r="N4573" s="9"/>
      <c r="O4573" s="11"/>
      <c r="P4573" s="1"/>
      <c r="Q4573" s="1"/>
      <c r="R4573" s="1"/>
      <c r="S4573" s="1"/>
      <c r="T4573" s="1"/>
      <c r="U4573" s="1"/>
      <c r="V4573" s="9"/>
      <c r="W4573" s="1"/>
      <c r="X4573" s="1"/>
      <c r="Y4573" s="1"/>
      <c r="Z4573" s="1"/>
      <c r="AA4573" s="1"/>
      <c r="AB4573" s="1"/>
      <c r="AC4573" s="65"/>
    </row>
    <row r="4574" spans="2:29" x14ac:dyDescent="0.25">
      <c r="B4574" s="1"/>
      <c r="C4574" s="1"/>
      <c r="D4574" s="1"/>
      <c r="E4574" s="1"/>
      <c r="F4574" s="1"/>
      <c r="G4574" s="1"/>
      <c r="H4574" s="1"/>
      <c r="I4574" s="1"/>
      <c r="J4574" s="9"/>
      <c r="K4574" s="1"/>
      <c r="L4574" s="1"/>
      <c r="M4574" s="1"/>
      <c r="N4574" s="9"/>
      <c r="O4574" s="11"/>
      <c r="P4574" s="1"/>
      <c r="Q4574" s="1"/>
      <c r="R4574" s="1"/>
      <c r="S4574" s="1"/>
      <c r="T4574" s="1"/>
      <c r="U4574" s="1"/>
      <c r="V4574" s="9"/>
      <c r="W4574" s="1"/>
      <c r="X4574" s="1"/>
      <c r="Y4574" s="1"/>
      <c r="Z4574" s="1"/>
      <c r="AA4574" s="1"/>
      <c r="AB4574" s="1"/>
      <c r="AC4574" s="65"/>
    </row>
    <row r="4575" spans="2:29" x14ac:dyDescent="0.25">
      <c r="B4575" s="1"/>
      <c r="C4575" s="1"/>
      <c r="D4575" s="1"/>
      <c r="E4575" s="1"/>
      <c r="F4575" s="1"/>
      <c r="G4575" s="1"/>
      <c r="H4575" s="1"/>
      <c r="I4575" s="1"/>
      <c r="J4575" s="9"/>
      <c r="K4575" s="1"/>
      <c r="L4575" s="1"/>
      <c r="M4575" s="1"/>
      <c r="N4575" s="9"/>
      <c r="O4575" s="11"/>
      <c r="P4575" s="1"/>
      <c r="Q4575" s="1"/>
      <c r="R4575" s="1"/>
      <c r="S4575" s="1"/>
      <c r="T4575" s="1"/>
      <c r="U4575" s="1"/>
      <c r="V4575" s="9"/>
      <c r="W4575" s="1"/>
      <c r="X4575" s="1"/>
      <c r="Y4575" s="1"/>
      <c r="Z4575" s="1"/>
      <c r="AA4575" s="1"/>
      <c r="AB4575" s="1"/>
      <c r="AC4575" s="65"/>
    </row>
    <row r="4576" spans="2:29" x14ac:dyDescent="0.25">
      <c r="B4576" s="1"/>
      <c r="C4576" s="1"/>
      <c r="D4576" s="1"/>
      <c r="E4576" s="1"/>
      <c r="F4576" s="1"/>
      <c r="G4576" s="1"/>
      <c r="H4576" s="1"/>
      <c r="I4576" s="1"/>
      <c r="J4576" s="9"/>
      <c r="K4576" s="1"/>
      <c r="L4576" s="1"/>
      <c r="M4576" s="1"/>
      <c r="N4576" s="9"/>
      <c r="O4576" s="11"/>
      <c r="P4576" s="1"/>
      <c r="Q4576" s="1"/>
      <c r="R4576" s="1"/>
      <c r="S4576" s="1"/>
      <c r="T4576" s="1"/>
      <c r="U4576" s="1"/>
      <c r="V4576" s="9"/>
      <c r="W4576" s="1"/>
      <c r="X4576" s="1"/>
      <c r="Y4576" s="1"/>
      <c r="Z4576" s="1"/>
      <c r="AA4576" s="1"/>
      <c r="AB4576" s="1"/>
      <c r="AC4576" s="65"/>
    </row>
    <row r="4577" spans="2:29" x14ac:dyDescent="0.25">
      <c r="B4577" s="1"/>
      <c r="C4577" s="1"/>
      <c r="D4577" s="1"/>
      <c r="E4577" s="1"/>
      <c r="F4577" s="1"/>
      <c r="G4577" s="1"/>
      <c r="H4577" s="1"/>
      <c r="I4577" s="1"/>
      <c r="J4577" s="9"/>
      <c r="K4577" s="1"/>
      <c r="L4577" s="1"/>
      <c r="M4577" s="1"/>
      <c r="N4577" s="9"/>
      <c r="O4577" s="11"/>
      <c r="P4577" s="1"/>
      <c r="Q4577" s="1"/>
      <c r="R4577" s="1"/>
      <c r="S4577" s="1"/>
      <c r="T4577" s="1"/>
      <c r="U4577" s="1"/>
      <c r="V4577" s="9"/>
      <c r="W4577" s="1"/>
      <c r="X4577" s="1"/>
      <c r="Y4577" s="1"/>
      <c r="Z4577" s="1"/>
      <c r="AA4577" s="1"/>
      <c r="AB4577" s="1"/>
      <c r="AC4577" s="65"/>
    </row>
    <row r="4578" spans="2:29" x14ac:dyDescent="0.25">
      <c r="B4578" s="1"/>
      <c r="C4578" s="1"/>
      <c r="D4578" s="1"/>
      <c r="E4578" s="1"/>
      <c r="F4578" s="1"/>
      <c r="G4578" s="1"/>
      <c r="H4578" s="1"/>
      <c r="I4578" s="1"/>
      <c r="J4578" s="9"/>
      <c r="K4578" s="1"/>
      <c r="L4578" s="1"/>
      <c r="M4578" s="1"/>
      <c r="N4578" s="9"/>
      <c r="O4578" s="11"/>
      <c r="P4578" s="1"/>
      <c r="Q4578" s="1"/>
      <c r="R4578" s="1"/>
      <c r="S4578" s="1"/>
      <c r="T4578" s="1"/>
      <c r="U4578" s="1"/>
      <c r="V4578" s="9"/>
      <c r="W4578" s="1"/>
      <c r="X4578" s="1"/>
      <c r="Y4578" s="1"/>
      <c r="Z4578" s="1"/>
      <c r="AA4578" s="1"/>
      <c r="AB4578" s="1"/>
      <c r="AC4578" s="65"/>
    </row>
    <row r="4579" spans="2:29" x14ac:dyDescent="0.25">
      <c r="B4579" s="1"/>
      <c r="C4579" s="1"/>
      <c r="D4579" s="1"/>
      <c r="E4579" s="1"/>
      <c r="F4579" s="1"/>
      <c r="G4579" s="1"/>
      <c r="H4579" s="1"/>
      <c r="I4579" s="1"/>
      <c r="J4579" s="9"/>
      <c r="K4579" s="1"/>
      <c r="L4579" s="1"/>
      <c r="M4579" s="1"/>
      <c r="N4579" s="9"/>
      <c r="O4579" s="11"/>
      <c r="P4579" s="1"/>
      <c r="Q4579" s="1"/>
      <c r="R4579" s="1"/>
      <c r="S4579" s="1"/>
      <c r="T4579" s="1"/>
      <c r="U4579" s="1"/>
      <c r="V4579" s="9"/>
      <c r="W4579" s="1"/>
      <c r="X4579" s="1"/>
      <c r="Y4579" s="1"/>
      <c r="Z4579" s="1"/>
      <c r="AA4579" s="1"/>
      <c r="AB4579" s="1"/>
      <c r="AC4579" s="65"/>
    </row>
    <row r="4580" spans="2:29" x14ac:dyDescent="0.25">
      <c r="B4580" s="1"/>
      <c r="C4580" s="1"/>
      <c r="D4580" s="1"/>
      <c r="E4580" s="1"/>
      <c r="F4580" s="1"/>
      <c r="G4580" s="1"/>
      <c r="H4580" s="1"/>
      <c r="I4580" s="1"/>
      <c r="J4580" s="9"/>
      <c r="K4580" s="1"/>
      <c r="L4580" s="1"/>
      <c r="M4580" s="1"/>
      <c r="N4580" s="9"/>
      <c r="O4580" s="11"/>
      <c r="P4580" s="1"/>
      <c r="Q4580" s="1"/>
      <c r="R4580" s="1"/>
      <c r="S4580" s="1"/>
      <c r="T4580" s="1"/>
      <c r="U4580" s="1"/>
      <c r="V4580" s="9"/>
      <c r="W4580" s="1"/>
      <c r="X4580" s="1"/>
      <c r="Y4580" s="1"/>
      <c r="Z4580" s="1"/>
      <c r="AA4580" s="1"/>
      <c r="AB4580" s="1"/>
      <c r="AC4580" s="65"/>
    </row>
    <row r="4581" spans="2:29" x14ac:dyDescent="0.25">
      <c r="B4581" s="1"/>
      <c r="C4581" s="1"/>
      <c r="D4581" s="1"/>
      <c r="E4581" s="1"/>
      <c r="F4581" s="1"/>
      <c r="G4581" s="1"/>
      <c r="H4581" s="1"/>
      <c r="I4581" s="1"/>
      <c r="J4581" s="9"/>
      <c r="K4581" s="1"/>
      <c r="L4581" s="1"/>
      <c r="M4581" s="1"/>
      <c r="N4581" s="9"/>
      <c r="O4581" s="11"/>
      <c r="P4581" s="1"/>
      <c r="Q4581" s="1"/>
      <c r="R4581" s="1"/>
      <c r="S4581" s="1"/>
      <c r="T4581" s="1"/>
      <c r="U4581" s="1"/>
      <c r="V4581" s="9"/>
      <c r="W4581" s="1"/>
      <c r="X4581" s="1"/>
      <c r="Y4581" s="1"/>
      <c r="Z4581" s="1"/>
      <c r="AA4581" s="1"/>
      <c r="AB4581" s="1"/>
      <c r="AC4581" s="65"/>
    </row>
    <row r="4582" spans="2:29" x14ac:dyDescent="0.25">
      <c r="B4582" s="1"/>
      <c r="C4582" s="1"/>
      <c r="D4582" s="1"/>
      <c r="E4582" s="1"/>
      <c r="F4582" s="1"/>
      <c r="G4582" s="1"/>
      <c r="H4582" s="1"/>
      <c r="I4582" s="1"/>
      <c r="J4582" s="9"/>
      <c r="K4582" s="1"/>
      <c r="L4582" s="1"/>
      <c r="M4582" s="1"/>
      <c r="N4582" s="9"/>
      <c r="O4582" s="11"/>
      <c r="P4582" s="1"/>
      <c r="Q4582" s="1"/>
      <c r="R4582" s="1"/>
      <c r="S4582" s="1"/>
      <c r="T4582" s="1"/>
      <c r="U4582" s="1"/>
      <c r="V4582" s="9"/>
      <c r="W4582" s="1"/>
      <c r="X4582" s="1"/>
      <c r="Y4582" s="1"/>
      <c r="Z4582" s="1"/>
      <c r="AA4582" s="1"/>
      <c r="AB4582" s="1"/>
      <c r="AC4582" s="65"/>
    </row>
    <row r="4583" spans="2:29" x14ac:dyDescent="0.25">
      <c r="B4583" s="1"/>
      <c r="C4583" s="1"/>
      <c r="D4583" s="1"/>
      <c r="E4583" s="1"/>
      <c r="F4583" s="1"/>
      <c r="G4583" s="1"/>
      <c r="H4583" s="1"/>
      <c r="I4583" s="1"/>
      <c r="J4583" s="9"/>
      <c r="K4583" s="1"/>
      <c r="L4583" s="1"/>
      <c r="M4583" s="1"/>
      <c r="N4583" s="9"/>
      <c r="O4583" s="11"/>
      <c r="P4583" s="1"/>
      <c r="Q4583" s="1"/>
      <c r="R4583" s="1"/>
      <c r="S4583" s="1"/>
      <c r="T4583" s="1"/>
      <c r="U4583" s="1"/>
      <c r="V4583" s="9"/>
      <c r="W4583" s="1"/>
      <c r="X4583" s="1"/>
      <c r="Y4583" s="1"/>
      <c r="Z4583" s="1"/>
      <c r="AA4583" s="1"/>
      <c r="AB4583" s="1"/>
      <c r="AC4583" s="65"/>
    </row>
    <row r="4584" spans="2:29" x14ac:dyDescent="0.25">
      <c r="B4584" s="1"/>
      <c r="C4584" s="1"/>
      <c r="D4584" s="1"/>
      <c r="E4584" s="1"/>
      <c r="F4584" s="1"/>
      <c r="G4584" s="1"/>
      <c r="H4584" s="1"/>
      <c r="I4584" s="1"/>
      <c r="J4584" s="9"/>
      <c r="K4584" s="1"/>
      <c r="L4584" s="1"/>
      <c r="M4584" s="1"/>
      <c r="N4584" s="9"/>
      <c r="O4584" s="11"/>
      <c r="P4584" s="1"/>
      <c r="Q4584" s="1"/>
      <c r="R4584" s="1"/>
      <c r="S4584" s="1"/>
      <c r="T4584" s="1"/>
      <c r="U4584" s="1"/>
      <c r="V4584" s="9"/>
      <c r="W4584" s="1"/>
      <c r="X4584" s="1"/>
      <c r="Y4584" s="1"/>
      <c r="Z4584" s="1"/>
      <c r="AA4584" s="1"/>
      <c r="AB4584" s="1"/>
      <c r="AC4584" s="65"/>
    </row>
    <row r="4585" spans="2:29" x14ac:dyDescent="0.25">
      <c r="B4585" s="1"/>
      <c r="C4585" s="1"/>
      <c r="D4585" s="1"/>
      <c r="E4585" s="1"/>
      <c r="F4585" s="1"/>
      <c r="G4585" s="1"/>
      <c r="H4585" s="1"/>
      <c r="I4585" s="1"/>
      <c r="J4585" s="9"/>
      <c r="K4585" s="1"/>
      <c r="L4585" s="1"/>
      <c r="M4585" s="1"/>
      <c r="N4585" s="9"/>
      <c r="O4585" s="11"/>
      <c r="P4585" s="1"/>
      <c r="Q4585" s="1"/>
      <c r="R4585" s="1"/>
      <c r="S4585" s="1"/>
      <c r="T4585" s="1"/>
      <c r="U4585" s="1"/>
      <c r="V4585" s="9"/>
      <c r="W4585" s="1"/>
      <c r="X4585" s="1"/>
      <c r="Y4585" s="1"/>
      <c r="Z4585" s="1"/>
      <c r="AA4585" s="1"/>
      <c r="AB4585" s="1"/>
      <c r="AC4585" s="65"/>
    </row>
    <row r="4586" spans="2:29" x14ac:dyDescent="0.25">
      <c r="B4586" s="1"/>
      <c r="C4586" s="1"/>
      <c r="D4586" s="1"/>
      <c r="E4586" s="1"/>
      <c r="F4586" s="1"/>
      <c r="G4586" s="1"/>
      <c r="H4586" s="1"/>
      <c r="I4586" s="1"/>
      <c r="J4586" s="9"/>
      <c r="K4586" s="1"/>
      <c r="L4586" s="1"/>
      <c r="M4586" s="1"/>
      <c r="N4586" s="9"/>
      <c r="O4586" s="11"/>
      <c r="P4586" s="1"/>
      <c r="Q4586" s="1"/>
      <c r="R4586" s="1"/>
      <c r="S4586" s="1"/>
      <c r="T4586" s="1"/>
      <c r="U4586" s="1"/>
      <c r="V4586" s="9"/>
      <c r="W4586" s="1"/>
      <c r="X4586" s="1"/>
      <c r="Y4586" s="1"/>
      <c r="Z4586" s="1"/>
      <c r="AA4586" s="1"/>
      <c r="AB4586" s="1"/>
      <c r="AC4586" s="65"/>
    </row>
    <row r="4587" spans="2:29" x14ac:dyDescent="0.25">
      <c r="B4587" s="1"/>
      <c r="C4587" s="1"/>
      <c r="D4587" s="1"/>
      <c r="E4587" s="1"/>
      <c r="F4587" s="1"/>
      <c r="G4587" s="1"/>
      <c r="H4587" s="1"/>
      <c r="I4587" s="1"/>
      <c r="J4587" s="9"/>
      <c r="K4587" s="1"/>
      <c r="L4587" s="1"/>
      <c r="M4587" s="1"/>
      <c r="N4587" s="9"/>
      <c r="O4587" s="11"/>
      <c r="P4587" s="1"/>
      <c r="Q4587" s="1"/>
      <c r="R4587" s="1"/>
      <c r="S4587" s="1"/>
      <c r="T4587" s="1"/>
      <c r="U4587" s="1"/>
      <c r="V4587" s="9"/>
      <c r="W4587" s="1"/>
      <c r="X4587" s="1"/>
      <c r="Y4587" s="1"/>
      <c r="Z4587" s="1"/>
      <c r="AA4587" s="1"/>
      <c r="AB4587" s="1"/>
      <c r="AC4587" s="65"/>
    </row>
    <row r="4588" spans="2:29" x14ac:dyDescent="0.25">
      <c r="B4588" s="1"/>
      <c r="C4588" s="1"/>
      <c r="D4588" s="1"/>
      <c r="E4588" s="1"/>
      <c r="F4588" s="1"/>
      <c r="G4588" s="1"/>
      <c r="H4588" s="1"/>
      <c r="I4588" s="1"/>
      <c r="J4588" s="9"/>
      <c r="K4588" s="1"/>
      <c r="L4588" s="1"/>
      <c r="M4588" s="1"/>
      <c r="N4588" s="9"/>
      <c r="O4588" s="11"/>
      <c r="P4588" s="1"/>
      <c r="Q4588" s="1"/>
      <c r="R4588" s="1"/>
      <c r="S4588" s="1"/>
      <c r="T4588" s="1"/>
      <c r="U4588" s="1"/>
      <c r="V4588" s="9"/>
      <c r="W4588" s="1"/>
      <c r="X4588" s="1"/>
      <c r="Y4588" s="1"/>
      <c r="Z4588" s="1"/>
      <c r="AA4588" s="1"/>
      <c r="AB4588" s="1"/>
      <c r="AC4588" s="65"/>
    </row>
    <row r="4589" spans="2:29" x14ac:dyDescent="0.25">
      <c r="B4589" s="1"/>
      <c r="C4589" s="1"/>
      <c r="D4589" s="1"/>
      <c r="E4589" s="1"/>
      <c r="F4589" s="1"/>
      <c r="G4589" s="1"/>
      <c r="H4589" s="1"/>
      <c r="I4589" s="1"/>
      <c r="J4589" s="9"/>
      <c r="K4589" s="1"/>
      <c r="L4589" s="1"/>
      <c r="M4589" s="1"/>
      <c r="N4589" s="9"/>
      <c r="O4589" s="11"/>
      <c r="P4589" s="1"/>
      <c r="Q4589" s="1"/>
      <c r="R4589" s="1"/>
      <c r="S4589" s="1"/>
      <c r="T4589" s="1"/>
      <c r="U4589" s="1"/>
      <c r="V4589" s="9"/>
      <c r="W4589" s="1"/>
      <c r="X4589" s="1"/>
      <c r="Y4589" s="1"/>
      <c r="Z4589" s="1"/>
      <c r="AA4589" s="1"/>
      <c r="AB4589" s="1"/>
      <c r="AC4589" s="65"/>
    </row>
    <row r="4590" spans="2:29" x14ac:dyDescent="0.25">
      <c r="B4590" s="1"/>
      <c r="C4590" s="1"/>
      <c r="D4590" s="1"/>
      <c r="E4590" s="1"/>
      <c r="F4590" s="1"/>
      <c r="G4590" s="1"/>
      <c r="H4590" s="1"/>
      <c r="I4590" s="1"/>
      <c r="J4590" s="9"/>
      <c r="K4590" s="1"/>
      <c r="L4590" s="1"/>
      <c r="M4590" s="1"/>
      <c r="N4590" s="9"/>
      <c r="O4590" s="11"/>
      <c r="P4590" s="1"/>
      <c r="Q4590" s="1"/>
      <c r="R4590" s="1"/>
      <c r="S4590" s="1"/>
      <c r="T4590" s="1"/>
      <c r="U4590" s="1"/>
      <c r="V4590" s="9"/>
      <c r="W4590" s="1"/>
      <c r="X4590" s="1"/>
      <c r="Y4590" s="1"/>
      <c r="Z4590" s="1"/>
      <c r="AA4590" s="1"/>
      <c r="AB4590" s="1"/>
      <c r="AC4590" s="65"/>
    </row>
    <row r="4591" spans="2:29" x14ac:dyDescent="0.25">
      <c r="B4591" s="1"/>
      <c r="C4591" s="1"/>
      <c r="D4591" s="1"/>
      <c r="E4591" s="1"/>
      <c r="F4591" s="1"/>
      <c r="G4591" s="1"/>
      <c r="H4591" s="1"/>
      <c r="I4591" s="1"/>
      <c r="J4591" s="9"/>
      <c r="K4591" s="1"/>
      <c r="L4591" s="1"/>
      <c r="M4591" s="1"/>
      <c r="N4591" s="9"/>
      <c r="O4591" s="11"/>
      <c r="P4591" s="1"/>
      <c r="Q4591" s="1"/>
      <c r="R4591" s="1"/>
      <c r="S4591" s="1"/>
      <c r="T4591" s="1"/>
      <c r="U4591" s="1"/>
      <c r="V4591" s="9"/>
      <c r="W4591" s="1"/>
      <c r="X4591" s="1"/>
      <c r="Y4591" s="1"/>
      <c r="Z4591" s="1"/>
      <c r="AA4591" s="1"/>
      <c r="AB4591" s="1"/>
      <c r="AC4591" s="65"/>
    </row>
    <row r="4592" spans="2:29" x14ac:dyDescent="0.25">
      <c r="B4592" s="1"/>
      <c r="C4592" s="1"/>
      <c r="D4592" s="1"/>
      <c r="E4592" s="1"/>
      <c r="F4592" s="1"/>
      <c r="G4592" s="1"/>
      <c r="H4592" s="1"/>
      <c r="I4592" s="1"/>
      <c r="J4592" s="9"/>
      <c r="K4592" s="1"/>
      <c r="L4592" s="1"/>
      <c r="M4592" s="1"/>
      <c r="N4592" s="9"/>
      <c r="O4592" s="11"/>
      <c r="P4592" s="1"/>
      <c r="Q4592" s="1"/>
      <c r="R4592" s="1"/>
      <c r="S4592" s="1"/>
      <c r="T4592" s="1"/>
      <c r="U4592" s="1"/>
      <c r="V4592" s="9"/>
      <c r="W4592" s="1"/>
      <c r="X4592" s="1"/>
      <c r="Y4592" s="1"/>
      <c r="Z4592" s="1"/>
      <c r="AA4592" s="1"/>
      <c r="AB4592" s="1"/>
      <c r="AC4592" s="65"/>
    </row>
    <row r="4593" spans="2:29" x14ac:dyDescent="0.25">
      <c r="B4593" s="1"/>
      <c r="C4593" s="1"/>
      <c r="D4593" s="1"/>
      <c r="E4593" s="1"/>
      <c r="F4593" s="1"/>
      <c r="G4593" s="1"/>
      <c r="H4593" s="1"/>
      <c r="I4593" s="1"/>
      <c r="J4593" s="9"/>
      <c r="K4593" s="1"/>
      <c r="L4593" s="1"/>
      <c r="M4593" s="1"/>
      <c r="N4593" s="9"/>
      <c r="O4593" s="11"/>
      <c r="P4593" s="1"/>
      <c r="Q4593" s="1"/>
      <c r="R4593" s="1"/>
      <c r="S4593" s="1"/>
      <c r="T4593" s="1"/>
      <c r="U4593" s="1"/>
      <c r="V4593" s="9"/>
      <c r="W4593" s="1"/>
      <c r="X4593" s="1"/>
      <c r="Y4593" s="1"/>
      <c r="Z4593" s="1"/>
      <c r="AA4593" s="1"/>
      <c r="AB4593" s="1"/>
      <c r="AC4593" s="65"/>
    </row>
    <row r="4594" spans="2:29" x14ac:dyDescent="0.25">
      <c r="B4594" s="1"/>
      <c r="C4594" s="1"/>
      <c r="D4594" s="1"/>
      <c r="E4594" s="1"/>
      <c r="F4594" s="1"/>
      <c r="G4594" s="1"/>
      <c r="H4594" s="1"/>
      <c r="I4594" s="1"/>
      <c r="J4594" s="9"/>
      <c r="K4594" s="1"/>
      <c r="L4594" s="1"/>
      <c r="M4594" s="1"/>
      <c r="N4594" s="9"/>
      <c r="O4594" s="11"/>
      <c r="P4594" s="1"/>
      <c r="Q4594" s="1"/>
      <c r="R4594" s="1"/>
      <c r="S4594" s="1"/>
      <c r="T4594" s="1"/>
      <c r="U4594" s="1"/>
      <c r="V4594" s="9"/>
      <c r="W4594" s="1"/>
      <c r="X4594" s="1"/>
      <c r="Y4594" s="1"/>
      <c r="Z4594" s="1"/>
      <c r="AA4594" s="1"/>
      <c r="AB4594" s="1"/>
      <c r="AC4594" s="65"/>
    </row>
    <row r="4595" spans="2:29" x14ac:dyDescent="0.25">
      <c r="B4595" s="1"/>
      <c r="C4595" s="1"/>
      <c r="D4595" s="1"/>
      <c r="E4595" s="1"/>
      <c r="F4595" s="1"/>
      <c r="G4595" s="1"/>
      <c r="H4595" s="1"/>
      <c r="I4595" s="1"/>
      <c r="J4595" s="9"/>
      <c r="K4595" s="1"/>
      <c r="L4595" s="1"/>
      <c r="M4595" s="1"/>
      <c r="N4595" s="9"/>
      <c r="O4595" s="11"/>
      <c r="P4595" s="1"/>
      <c r="Q4595" s="1"/>
      <c r="R4595" s="1"/>
      <c r="S4595" s="1"/>
      <c r="T4595" s="1"/>
      <c r="U4595" s="1"/>
      <c r="V4595" s="9"/>
      <c r="W4595" s="1"/>
      <c r="X4595" s="1"/>
      <c r="Y4595" s="1"/>
      <c r="Z4595" s="1"/>
      <c r="AA4595" s="1"/>
      <c r="AB4595" s="1"/>
      <c r="AC4595" s="65"/>
    </row>
    <row r="4596" spans="2:29" x14ac:dyDescent="0.25">
      <c r="B4596" s="1"/>
      <c r="C4596" s="1"/>
      <c r="D4596" s="1"/>
      <c r="E4596" s="1"/>
      <c r="F4596" s="1"/>
      <c r="G4596" s="1"/>
      <c r="H4596" s="1"/>
      <c r="I4596" s="1"/>
      <c r="J4596" s="9"/>
      <c r="K4596" s="1"/>
      <c r="L4596" s="1"/>
      <c r="M4596" s="1"/>
      <c r="N4596" s="9"/>
      <c r="O4596" s="11"/>
      <c r="P4596" s="1"/>
      <c r="Q4596" s="1"/>
      <c r="R4596" s="1"/>
      <c r="S4596" s="1"/>
      <c r="T4596" s="1"/>
      <c r="U4596" s="1"/>
      <c r="V4596" s="9"/>
      <c r="W4596" s="1"/>
      <c r="X4596" s="1"/>
      <c r="Y4596" s="1"/>
      <c r="Z4596" s="1"/>
      <c r="AA4596" s="1"/>
      <c r="AB4596" s="1"/>
      <c r="AC4596" s="65"/>
    </row>
    <row r="4597" spans="2:29" x14ac:dyDescent="0.25">
      <c r="B4597" s="1"/>
      <c r="C4597" s="1"/>
      <c r="D4597" s="1"/>
      <c r="E4597" s="1"/>
      <c r="F4597" s="1"/>
      <c r="G4597" s="1"/>
      <c r="H4597" s="1"/>
      <c r="I4597" s="1"/>
      <c r="J4597" s="9"/>
      <c r="K4597" s="1"/>
      <c r="L4597" s="1"/>
      <c r="M4597" s="1"/>
      <c r="N4597" s="9"/>
      <c r="O4597" s="11"/>
      <c r="P4597" s="1"/>
      <c r="Q4597" s="1"/>
      <c r="R4597" s="1"/>
      <c r="S4597" s="1"/>
      <c r="T4597" s="1"/>
      <c r="U4597" s="1"/>
      <c r="V4597" s="9"/>
      <c r="W4597" s="1"/>
      <c r="X4597" s="1"/>
      <c r="Y4597" s="1"/>
      <c r="Z4597" s="1"/>
      <c r="AA4597" s="1"/>
      <c r="AB4597" s="1"/>
      <c r="AC4597" s="65"/>
    </row>
    <row r="4598" spans="2:29" x14ac:dyDescent="0.25">
      <c r="B4598" s="1"/>
      <c r="C4598" s="1"/>
      <c r="D4598" s="1"/>
      <c r="E4598" s="1"/>
      <c r="F4598" s="1"/>
      <c r="G4598" s="1"/>
      <c r="H4598" s="1"/>
      <c r="I4598" s="1"/>
      <c r="J4598" s="9"/>
      <c r="K4598" s="1"/>
      <c r="L4598" s="1"/>
      <c r="M4598" s="1"/>
      <c r="N4598" s="9"/>
      <c r="O4598" s="11"/>
      <c r="P4598" s="1"/>
      <c r="Q4598" s="1"/>
      <c r="R4598" s="1"/>
      <c r="S4598" s="1"/>
      <c r="T4598" s="1"/>
      <c r="U4598" s="1"/>
      <c r="V4598" s="9"/>
      <c r="W4598" s="1"/>
      <c r="X4598" s="1"/>
      <c r="Y4598" s="1"/>
      <c r="Z4598" s="1"/>
      <c r="AA4598" s="1"/>
      <c r="AB4598" s="1"/>
      <c r="AC4598" s="65"/>
    </row>
    <row r="4599" spans="2:29" x14ac:dyDescent="0.25">
      <c r="B4599" s="1"/>
      <c r="C4599" s="1"/>
      <c r="D4599" s="1"/>
      <c r="E4599" s="1"/>
      <c r="F4599" s="1"/>
      <c r="G4599" s="1"/>
      <c r="H4599" s="1"/>
      <c r="I4599" s="1"/>
      <c r="J4599" s="9"/>
      <c r="K4599" s="1"/>
      <c r="L4599" s="1"/>
      <c r="M4599" s="1"/>
      <c r="N4599" s="9"/>
      <c r="O4599" s="11"/>
      <c r="P4599" s="1"/>
      <c r="Q4599" s="1"/>
      <c r="R4599" s="1"/>
      <c r="S4599" s="1"/>
      <c r="T4599" s="1"/>
      <c r="U4599" s="1"/>
      <c r="V4599" s="9"/>
      <c r="W4599" s="1"/>
      <c r="X4599" s="1"/>
      <c r="Y4599" s="1"/>
      <c r="Z4599" s="1"/>
      <c r="AA4599" s="1"/>
      <c r="AB4599" s="1"/>
      <c r="AC4599" s="65"/>
    </row>
    <row r="4600" spans="2:29" x14ac:dyDescent="0.25">
      <c r="B4600" s="1"/>
      <c r="C4600" s="1"/>
      <c r="D4600" s="1"/>
      <c r="E4600" s="1"/>
      <c r="F4600" s="1"/>
      <c r="G4600" s="1"/>
      <c r="H4600" s="1"/>
      <c r="I4600" s="1"/>
      <c r="J4600" s="9"/>
      <c r="K4600" s="1"/>
      <c r="L4600" s="1"/>
      <c r="M4600" s="1"/>
      <c r="N4600" s="9"/>
      <c r="O4600" s="11"/>
      <c r="P4600" s="1"/>
      <c r="Q4600" s="1"/>
      <c r="R4600" s="1"/>
      <c r="S4600" s="1"/>
      <c r="T4600" s="1"/>
      <c r="U4600" s="1"/>
      <c r="V4600" s="9"/>
      <c r="W4600" s="1"/>
      <c r="X4600" s="1"/>
      <c r="Y4600" s="1"/>
      <c r="Z4600" s="1"/>
      <c r="AA4600" s="1"/>
      <c r="AB4600" s="1"/>
      <c r="AC4600" s="65"/>
    </row>
    <row r="4601" spans="2:29" x14ac:dyDescent="0.25">
      <c r="B4601" s="1"/>
      <c r="C4601" s="1"/>
      <c r="D4601" s="1"/>
      <c r="E4601" s="1"/>
      <c r="F4601" s="1"/>
      <c r="G4601" s="1"/>
      <c r="H4601" s="1"/>
      <c r="I4601" s="1"/>
      <c r="J4601" s="9"/>
      <c r="K4601" s="1"/>
      <c r="L4601" s="1"/>
      <c r="M4601" s="1"/>
      <c r="N4601" s="9"/>
      <c r="O4601" s="11"/>
      <c r="P4601" s="1"/>
      <c r="Q4601" s="1"/>
      <c r="R4601" s="1"/>
      <c r="S4601" s="1"/>
      <c r="T4601" s="1"/>
      <c r="U4601" s="1"/>
      <c r="V4601" s="9"/>
      <c r="W4601" s="1"/>
      <c r="X4601" s="1"/>
      <c r="Y4601" s="1"/>
      <c r="Z4601" s="1"/>
      <c r="AA4601" s="1"/>
      <c r="AB4601" s="1"/>
      <c r="AC4601" s="65"/>
    </row>
    <row r="4602" spans="2:29" x14ac:dyDescent="0.25">
      <c r="B4602" s="1"/>
      <c r="C4602" s="1"/>
      <c r="D4602" s="1"/>
      <c r="E4602" s="1"/>
      <c r="F4602" s="1"/>
      <c r="G4602" s="1"/>
      <c r="H4602" s="1"/>
      <c r="I4602" s="1"/>
      <c r="J4602" s="9"/>
      <c r="K4602" s="1"/>
      <c r="L4602" s="1"/>
      <c r="M4602" s="1"/>
      <c r="N4602" s="9"/>
      <c r="O4602" s="11"/>
      <c r="P4602" s="1"/>
      <c r="Q4602" s="1"/>
      <c r="R4602" s="1"/>
      <c r="S4602" s="1"/>
      <c r="T4602" s="1"/>
      <c r="U4602" s="1"/>
      <c r="V4602" s="9"/>
      <c r="W4602" s="1"/>
      <c r="X4602" s="1"/>
      <c r="Y4602" s="1"/>
      <c r="Z4602" s="1"/>
      <c r="AA4602" s="1"/>
      <c r="AB4602" s="1"/>
      <c r="AC4602" s="65"/>
    </row>
    <row r="4603" spans="2:29" x14ac:dyDescent="0.25">
      <c r="B4603" s="1"/>
      <c r="C4603" s="1"/>
      <c r="D4603" s="1"/>
      <c r="E4603" s="1"/>
      <c r="F4603" s="1"/>
      <c r="G4603" s="1"/>
      <c r="H4603" s="1"/>
      <c r="I4603" s="1"/>
      <c r="J4603" s="9"/>
      <c r="K4603" s="1"/>
      <c r="L4603" s="1"/>
      <c r="M4603" s="1"/>
      <c r="N4603" s="9"/>
      <c r="O4603" s="11"/>
      <c r="P4603" s="1"/>
      <c r="Q4603" s="1"/>
      <c r="R4603" s="1"/>
      <c r="S4603" s="1"/>
      <c r="T4603" s="1"/>
      <c r="U4603" s="1"/>
      <c r="V4603" s="9"/>
      <c r="W4603" s="1"/>
      <c r="X4603" s="1"/>
      <c r="Y4603" s="1"/>
      <c r="Z4603" s="1"/>
      <c r="AA4603" s="1"/>
      <c r="AB4603" s="1"/>
      <c r="AC4603" s="65"/>
    </row>
    <row r="4604" spans="2:29" x14ac:dyDescent="0.25">
      <c r="B4604" s="1"/>
      <c r="C4604" s="1"/>
      <c r="D4604" s="1"/>
      <c r="E4604" s="1"/>
      <c r="F4604" s="1"/>
      <c r="G4604" s="1"/>
      <c r="H4604" s="1"/>
      <c r="I4604" s="1"/>
      <c r="J4604" s="9"/>
      <c r="K4604" s="1"/>
      <c r="L4604" s="1"/>
      <c r="M4604" s="1"/>
      <c r="N4604" s="9"/>
      <c r="O4604" s="11"/>
      <c r="P4604" s="1"/>
      <c r="Q4604" s="1"/>
      <c r="R4604" s="1"/>
      <c r="S4604" s="1"/>
      <c r="T4604" s="1"/>
      <c r="U4604" s="1"/>
      <c r="V4604" s="9"/>
      <c r="W4604" s="1"/>
      <c r="X4604" s="1"/>
      <c r="Y4604" s="1"/>
      <c r="Z4604" s="1"/>
      <c r="AA4604" s="1"/>
      <c r="AB4604" s="1"/>
      <c r="AC4604" s="65"/>
    </row>
    <row r="4605" spans="2:29" x14ac:dyDescent="0.25">
      <c r="B4605" s="1"/>
      <c r="C4605" s="1"/>
      <c r="D4605" s="1"/>
      <c r="E4605" s="1"/>
      <c r="F4605" s="1"/>
      <c r="G4605" s="1"/>
      <c r="H4605" s="1"/>
      <c r="I4605" s="1"/>
      <c r="J4605" s="9"/>
      <c r="K4605" s="1"/>
      <c r="L4605" s="1"/>
      <c r="M4605" s="1"/>
      <c r="N4605" s="9"/>
      <c r="O4605" s="11"/>
      <c r="P4605" s="1"/>
      <c r="Q4605" s="1"/>
      <c r="R4605" s="1"/>
      <c r="S4605" s="1"/>
      <c r="T4605" s="1"/>
      <c r="U4605" s="1"/>
      <c r="V4605" s="9"/>
      <c r="W4605" s="1"/>
      <c r="X4605" s="1"/>
      <c r="Y4605" s="1"/>
      <c r="Z4605" s="1"/>
      <c r="AA4605" s="1"/>
      <c r="AB4605" s="1"/>
      <c r="AC4605" s="65"/>
    </row>
    <row r="4606" spans="2:29" x14ac:dyDescent="0.25">
      <c r="B4606" s="1"/>
      <c r="C4606" s="1"/>
      <c r="D4606" s="1"/>
      <c r="E4606" s="1"/>
      <c r="F4606" s="1"/>
      <c r="G4606" s="1"/>
      <c r="H4606" s="1"/>
      <c r="I4606" s="1"/>
      <c r="J4606" s="9"/>
      <c r="K4606" s="1"/>
      <c r="L4606" s="1"/>
      <c r="M4606" s="1"/>
      <c r="N4606" s="9"/>
      <c r="O4606" s="11"/>
      <c r="P4606" s="1"/>
      <c r="Q4606" s="1"/>
      <c r="R4606" s="1"/>
      <c r="S4606" s="1"/>
      <c r="T4606" s="1"/>
      <c r="U4606" s="1"/>
      <c r="V4606" s="9"/>
      <c r="W4606" s="1"/>
      <c r="X4606" s="1"/>
      <c r="Y4606" s="1"/>
      <c r="Z4606" s="1"/>
      <c r="AA4606" s="1"/>
      <c r="AB4606" s="1"/>
      <c r="AC4606" s="65"/>
    </row>
    <row r="4607" spans="2:29" x14ac:dyDescent="0.25">
      <c r="B4607" s="1"/>
      <c r="C4607" s="1"/>
      <c r="D4607" s="1"/>
      <c r="E4607" s="1"/>
      <c r="F4607" s="1"/>
      <c r="G4607" s="1"/>
      <c r="H4607" s="1"/>
      <c r="I4607" s="1"/>
      <c r="J4607" s="9"/>
      <c r="K4607" s="1"/>
      <c r="L4607" s="1"/>
      <c r="M4607" s="1"/>
      <c r="N4607" s="9"/>
      <c r="O4607" s="11"/>
      <c r="P4607" s="1"/>
      <c r="Q4607" s="1"/>
      <c r="R4607" s="1"/>
      <c r="S4607" s="1"/>
      <c r="T4607" s="1"/>
      <c r="U4607" s="1"/>
      <c r="V4607" s="9"/>
      <c r="W4607" s="1"/>
      <c r="X4607" s="1"/>
      <c r="Y4607" s="1"/>
      <c r="Z4607" s="1"/>
      <c r="AA4607" s="1"/>
      <c r="AB4607" s="1"/>
      <c r="AC4607" s="65"/>
    </row>
    <row r="4608" spans="2:29" x14ac:dyDescent="0.25">
      <c r="B4608" s="1"/>
      <c r="C4608" s="1"/>
      <c r="D4608" s="1"/>
      <c r="E4608" s="1"/>
      <c r="F4608" s="1"/>
      <c r="G4608" s="1"/>
      <c r="H4608" s="1"/>
      <c r="I4608" s="1"/>
      <c r="J4608" s="9"/>
      <c r="K4608" s="1"/>
      <c r="L4608" s="1"/>
      <c r="M4608" s="1"/>
      <c r="N4608" s="9"/>
      <c r="O4608" s="11"/>
      <c r="P4608" s="1"/>
      <c r="Q4608" s="1"/>
      <c r="R4608" s="1"/>
      <c r="S4608" s="1"/>
      <c r="T4608" s="1"/>
      <c r="U4608" s="1"/>
      <c r="V4608" s="9"/>
      <c r="W4608" s="1"/>
      <c r="X4608" s="1"/>
      <c r="Y4608" s="1"/>
      <c r="Z4608" s="1"/>
      <c r="AA4608" s="1"/>
      <c r="AB4608" s="1"/>
      <c r="AC4608" s="65"/>
    </row>
    <row r="4609" spans="2:29" x14ac:dyDescent="0.25">
      <c r="B4609" s="1"/>
      <c r="C4609" s="1"/>
      <c r="D4609" s="1"/>
      <c r="E4609" s="1"/>
      <c r="F4609" s="1"/>
      <c r="G4609" s="1"/>
      <c r="H4609" s="1"/>
      <c r="I4609" s="1"/>
      <c r="J4609" s="9"/>
      <c r="K4609" s="1"/>
      <c r="L4609" s="1"/>
      <c r="M4609" s="1"/>
      <c r="N4609" s="9"/>
      <c r="O4609" s="11"/>
      <c r="P4609" s="1"/>
      <c r="Q4609" s="1"/>
      <c r="R4609" s="1"/>
      <c r="S4609" s="1"/>
      <c r="T4609" s="1"/>
      <c r="U4609" s="1"/>
      <c r="V4609" s="9"/>
      <c r="W4609" s="1"/>
      <c r="X4609" s="1"/>
      <c r="Y4609" s="1"/>
      <c r="Z4609" s="1"/>
      <c r="AA4609" s="1"/>
      <c r="AB4609" s="1"/>
      <c r="AC4609" s="65"/>
    </row>
    <row r="4610" spans="2:29" x14ac:dyDescent="0.25">
      <c r="B4610" s="1"/>
      <c r="C4610" s="1"/>
      <c r="D4610" s="1"/>
      <c r="E4610" s="1"/>
      <c r="F4610" s="1"/>
      <c r="G4610" s="1"/>
      <c r="H4610" s="1"/>
      <c r="I4610" s="1"/>
      <c r="J4610" s="9"/>
      <c r="K4610" s="1"/>
      <c r="L4610" s="1"/>
      <c r="M4610" s="1"/>
      <c r="N4610" s="9"/>
      <c r="O4610" s="11"/>
      <c r="P4610" s="1"/>
      <c r="Q4610" s="1"/>
      <c r="R4610" s="1"/>
      <c r="S4610" s="1"/>
      <c r="T4610" s="1"/>
      <c r="U4610" s="1"/>
      <c r="V4610" s="9"/>
      <c r="W4610" s="1"/>
      <c r="X4610" s="1"/>
      <c r="Y4610" s="1"/>
      <c r="Z4610" s="1"/>
      <c r="AA4610" s="1"/>
      <c r="AB4610" s="1"/>
      <c r="AC4610" s="65"/>
    </row>
    <row r="4611" spans="2:29" x14ac:dyDescent="0.25">
      <c r="B4611" s="1"/>
      <c r="C4611" s="1"/>
      <c r="D4611" s="1"/>
      <c r="E4611" s="1"/>
      <c r="F4611" s="1"/>
      <c r="G4611" s="1"/>
      <c r="H4611" s="1"/>
      <c r="I4611" s="1"/>
      <c r="J4611" s="9"/>
      <c r="K4611" s="1"/>
      <c r="L4611" s="1"/>
      <c r="M4611" s="1"/>
      <c r="N4611" s="9"/>
      <c r="O4611" s="11"/>
      <c r="P4611" s="1"/>
      <c r="Q4611" s="1"/>
      <c r="R4611" s="1"/>
      <c r="S4611" s="1"/>
      <c r="T4611" s="1"/>
      <c r="U4611" s="1"/>
      <c r="V4611" s="9"/>
      <c r="W4611" s="1"/>
      <c r="X4611" s="1"/>
      <c r="Y4611" s="1"/>
      <c r="Z4611" s="1"/>
      <c r="AA4611" s="1"/>
      <c r="AB4611" s="1"/>
      <c r="AC4611" s="65"/>
    </row>
    <row r="4612" spans="2:29" x14ac:dyDescent="0.25">
      <c r="B4612" s="1"/>
      <c r="C4612" s="1"/>
      <c r="D4612" s="1"/>
      <c r="E4612" s="1"/>
      <c r="F4612" s="1"/>
      <c r="G4612" s="1"/>
      <c r="H4612" s="1"/>
      <c r="I4612" s="1"/>
      <c r="J4612" s="9"/>
      <c r="K4612" s="1"/>
      <c r="L4612" s="1"/>
      <c r="M4612" s="1"/>
      <c r="N4612" s="9"/>
      <c r="O4612" s="11"/>
      <c r="P4612" s="1"/>
      <c r="Q4612" s="1"/>
      <c r="R4612" s="1"/>
      <c r="S4612" s="1"/>
      <c r="T4612" s="1"/>
      <c r="U4612" s="1"/>
      <c r="V4612" s="9"/>
      <c r="W4612" s="1"/>
      <c r="X4612" s="1"/>
      <c r="Y4612" s="1"/>
      <c r="Z4612" s="1"/>
      <c r="AA4612" s="1"/>
      <c r="AB4612" s="1"/>
      <c r="AC4612" s="65"/>
    </row>
    <row r="4613" spans="2:29" x14ac:dyDescent="0.25">
      <c r="B4613" s="1"/>
      <c r="C4613" s="1"/>
      <c r="D4613" s="1"/>
      <c r="E4613" s="1"/>
      <c r="F4613" s="1"/>
      <c r="G4613" s="1"/>
      <c r="H4613" s="1"/>
      <c r="I4613" s="1"/>
      <c r="J4613" s="9"/>
      <c r="K4613" s="1"/>
      <c r="L4613" s="1"/>
      <c r="M4613" s="1"/>
      <c r="N4613" s="9"/>
      <c r="O4613" s="11"/>
      <c r="P4613" s="1"/>
      <c r="Q4613" s="1"/>
      <c r="R4613" s="1"/>
      <c r="S4613" s="1"/>
      <c r="T4613" s="1"/>
      <c r="U4613" s="1"/>
      <c r="V4613" s="9"/>
      <c r="W4613" s="1"/>
      <c r="X4613" s="1"/>
      <c r="Y4613" s="1"/>
      <c r="Z4613" s="1"/>
      <c r="AA4613" s="1"/>
      <c r="AB4613" s="1"/>
      <c r="AC4613" s="65"/>
    </row>
    <row r="4614" spans="2:29" x14ac:dyDescent="0.25">
      <c r="B4614" s="1"/>
      <c r="C4614" s="1"/>
      <c r="D4614" s="1"/>
      <c r="E4614" s="1"/>
      <c r="F4614" s="1"/>
      <c r="G4614" s="1"/>
      <c r="H4614" s="1"/>
      <c r="I4614" s="1"/>
      <c r="J4614" s="9"/>
      <c r="K4614" s="1"/>
      <c r="L4614" s="1"/>
      <c r="M4614" s="1"/>
      <c r="N4614" s="9"/>
      <c r="O4614" s="11"/>
      <c r="P4614" s="1"/>
      <c r="Q4614" s="1"/>
      <c r="R4614" s="1"/>
      <c r="S4614" s="1"/>
      <c r="T4614" s="1"/>
      <c r="U4614" s="1"/>
      <c r="V4614" s="9"/>
      <c r="W4614" s="1"/>
      <c r="X4614" s="1"/>
      <c r="Y4614" s="1"/>
      <c r="Z4614" s="1"/>
      <c r="AA4614" s="1"/>
      <c r="AB4614" s="1"/>
      <c r="AC4614" s="65"/>
    </row>
    <row r="4615" spans="2:29" x14ac:dyDescent="0.25">
      <c r="B4615" s="1"/>
      <c r="C4615" s="1"/>
      <c r="D4615" s="1"/>
      <c r="E4615" s="1"/>
      <c r="F4615" s="1"/>
      <c r="G4615" s="1"/>
      <c r="H4615" s="1"/>
      <c r="I4615" s="1"/>
      <c r="J4615" s="9"/>
      <c r="K4615" s="1"/>
      <c r="L4615" s="1"/>
      <c r="M4615" s="1"/>
      <c r="N4615" s="9"/>
      <c r="O4615" s="11"/>
      <c r="P4615" s="1"/>
      <c r="Q4615" s="1"/>
      <c r="R4615" s="1"/>
      <c r="S4615" s="1"/>
      <c r="T4615" s="1"/>
      <c r="U4615" s="1"/>
      <c r="V4615" s="9"/>
      <c r="W4615" s="1"/>
      <c r="X4615" s="1"/>
      <c r="Y4615" s="1"/>
      <c r="Z4615" s="1"/>
      <c r="AA4615" s="1"/>
      <c r="AB4615" s="1"/>
      <c r="AC4615" s="65"/>
    </row>
    <row r="4616" spans="2:29" x14ac:dyDescent="0.25">
      <c r="B4616" s="1"/>
      <c r="C4616" s="1"/>
      <c r="D4616" s="1"/>
      <c r="E4616" s="1"/>
      <c r="F4616" s="1"/>
      <c r="G4616" s="1"/>
      <c r="H4616" s="1"/>
      <c r="I4616" s="1"/>
      <c r="J4616" s="9"/>
      <c r="K4616" s="1"/>
      <c r="L4616" s="1"/>
      <c r="M4616" s="1"/>
      <c r="N4616" s="9"/>
      <c r="O4616" s="11"/>
      <c r="P4616" s="1"/>
      <c r="Q4616" s="1"/>
      <c r="R4616" s="1"/>
      <c r="S4616" s="1"/>
      <c r="T4616" s="1"/>
      <c r="U4616" s="1"/>
      <c r="V4616" s="9"/>
      <c r="W4616" s="1"/>
      <c r="X4616" s="1"/>
      <c r="Y4616" s="1"/>
      <c r="Z4616" s="1"/>
      <c r="AA4616" s="1"/>
      <c r="AB4616" s="1"/>
      <c r="AC4616" s="65"/>
    </row>
    <row r="4617" spans="2:29" x14ac:dyDescent="0.25">
      <c r="B4617" s="1"/>
      <c r="C4617" s="1"/>
      <c r="D4617" s="1"/>
      <c r="E4617" s="1"/>
      <c r="F4617" s="1"/>
      <c r="G4617" s="1"/>
      <c r="H4617" s="1"/>
      <c r="I4617" s="1"/>
      <c r="J4617" s="9"/>
      <c r="K4617" s="1"/>
      <c r="L4617" s="1"/>
      <c r="M4617" s="1"/>
      <c r="N4617" s="9"/>
      <c r="O4617" s="11"/>
      <c r="P4617" s="1"/>
      <c r="Q4617" s="1"/>
      <c r="R4617" s="1"/>
      <c r="S4617" s="1"/>
      <c r="T4617" s="1"/>
      <c r="U4617" s="1"/>
      <c r="V4617" s="9"/>
      <c r="W4617" s="1"/>
      <c r="X4617" s="1"/>
      <c r="Y4617" s="1"/>
      <c r="Z4617" s="1"/>
      <c r="AA4617" s="1"/>
      <c r="AB4617" s="1"/>
      <c r="AC4617" s="65"/>
    </row>
    <row r="4618" spans="2:29" x14ac:dyDescent="0.25">
      <c r="B4618" s="1"/>
      <c r="C4618" s="1"/>
      <c r="D4618" s="1"/>
      <c r="E4618" s="1"/>
      <c r="F4618" s="1"/>
      <c r="G4618" s="1"/>
      <c r="H4618" s="1"/>
      <c r="I4618" s="1"/>
      <c r="J4618" s="9"/>
      <c r="K4618" s="1"/>
      <c r="L4618" s="1"/>
      <c r="M4618" s="1"/>
      <c r="N4618" s="9"/>
      <c r="O4618" s="11"/>
      <c r="P4618" s="1"/>
      <c r="Q4618" s="1"/>
      <c r="R4618" s="1"/>
      <c r="S4618" s="1"/>
      <c r="T4618" s="1"/>
      <c r="U4618" s="1"/>
      <c r="V4618" s="9"/>
      <c r="W4618" s="1"/>
      <c r="X4618" s="1"/>
      <c r="Y4618" s="1"/>
      <c r="Z4618" s="1"/>
      <c r="AA4618" s="1"/>
      <c r="AB4618" s="1"/>
      <c r="AC4618" s="65"/>
    </row>
    <row r="4619" spans="2:29" x14ac:dyDescent="0.25">
      <c r="B4619" s="1"/>
      <c r="C4619" s="1"/>
      <c r="D4619" s="1"/>
      <c r="E4619" s="1"/>
      <c r="F4619" s="1"/>
      <c r="G4619" s="1"/>
      <c r="H4619" s="1"/>
      <c r="I4619" s="1"/>
      <c r="J4619" s="9"/>
      <c r="K4619" s="1"/>
      <c r="L4619" s="1"/>
      <c r="M4619" s="1"/>
      <c r="N4619" s="9"/>
      <c r="O4619" s="11"/>
      <c r="P4619" s="1"/>
      <c r="Q4619" s="1"/>
      <c r="R4619" s="1"/>
      <c r="S4619" s="1"/>
      <c r="T4619" s="1"/>
      <c r="U4619" s="1"/>
      <c r="V4619" s="9"/>
      <c r="W4619" s="1"/>
      <c r="X4619" s="1"/>
      <c r="Y4619" s="1"/>
      <c r="Z4619" s="1"/>
      <c r="AA4619" s="1"/>
      <c r="AB4619" s="1"/>
      <c r="AC4619" s="65"/>
    </row>
    <row r="4620" spans="2:29" x14ac:dyDescent="0.25">
      <c r="B4620" s="1"/>
      <c r="C4620" s="1"/>
      <c r="D4620" s="1"/>
      <c r="E4620" s="1"/>
      <c r="F4620" s="1"/>
      <c r="G4620" s="1"/>
      <c r="H4620" s="1"/>
      <c r="I4620" s="1"/>
      <c r="J4620" s="9"/>
      <c r="K4620" s="1"/>
      <c r="L4620" s="1"/>
      <c r="M4620" s="1"/>
      <c r="N4620" s="9"/>
      <c r="O4620" s="11"/>
      <c r="P4620" s="1"/>
      <c r="Q4620" s="1"/>
      <c r="R4620" s="1"/>
      <c r="S4620" s="1"/>
      <c r="T4620" s="1"/>
      <c r="U4620" s="1"/>
      <c r="V4620" s="9"/>
      <c r="W4620" s="1"/>
      <c r="X4620" s="1"/>
      <c r="Y4620" s="1"/>
      <c r="Z4620" s="1"/>
      <c r="AA4620" s="1"/>
      <c r="AB4620" s="1"/>
      <c r="AC4620" s="65"/>
    </row>
    <row r="4621" spans="2:29" x14ac:dyDescent="0.25">
      <c r="B4621" s="1"/>
      <c r="C4621" s="1"/>
      <c r="D4621" s="1"/>
      <c r="E4621" s="1"/>
      <c r="F4621" s="1"/>
      <c r="G4621" s="1"/>
      <c r="H4621" s="1"/>
      <c r="I4621" s="1"/>
      <c r="J4621" s="9"/>
      <c r="K4621" s="1"/>
      <c r="L4621" s="1"/>
      <c r="M4621" s="1"/>
      <c r="N4621" s="9"/>
      <c r="O4621" s="11"/>
      <c r="P4621" s="1"/>
      <c r="Q4621" s="1"/>
      <c r="R4621" s="1"/>
      <c r="S4621" s="1"/>
      <c r="T4621" s="1"/>
      <c r="U4621" s="1"/>
      <c r="V4621" s="9"/>
      <c r="W4621" s="1"/>
      <c r="X4621" s="1"/>
      <c r="Y4621" s="1"/>
      <c r="Z4621" s="1"/>
      <c r="AA4621" s="1"/>
      <c r="AB4621" s="1"/>
      <c r="AC4621" s="65"/>
    </row>
    <row r="4622" spans="2:29" x14ac:dyDescent="0.25">
      <c r="B4622" s="1"/>
      <c r="C4622" s="1"/>
      <c r="D4622" s="1"/>
      <c r="E4622" s="1"/>
      <c r="F4622" s="1"/>
      <c r="G4622" s="1"/>
      <c r="H4622" s="1"/>
      <c r="I4622" s="1"/>
      <c r="J4622" s="9"/>
      <c r="K4622" s="1"/>
      <c r="L4622" s="1"/>
      <c r="M4622" s="1"/>
      <c r="N4622" s="9"/>
      <c r="O4622" s="11"/>
      <c r="P4622" s="1"/>
      <c r="Q4622" s="1"/>
      <c r="R4622" s="1"/>
      <c r="S4622" s="1"/>
      <c r="T4622" s="1"/>
      <c r="U4622" s="1"/>
      <c r="V4622" s="9"/>
      <c r="W4622" s="1"/>
      <c r="X4622" s="1"/>
      <c r="Y4622" s="1"/>
      <c r="Z4622" s="1"/>
      <c r="AA4622" s="1"/>
      <c r="AB4622" s="1"/>
      <c r="AC4622" s="65"/>
    </row>
    <row r="4623" spans="2:29" x14ac:dyDescent="0.25">
      <c r="B4623" s="1"/>
      <c r="C4623" s="1"/>
      <c r="D4623" s="1"/>
      <c r="E4623" s="1"/>
      <c r="F4623" s="1"/>
      <c r="G4623" s="1"/>
      <c r="H4623" s="1"/>
      <c r="I4623" s="1"/>
      <c r="J4623" s="9"/>
      <c r="K4623" s="1"/>
      <c r="L4623" s="1"/>
      <c r="M4623" s="1"/>
      <c r="N4623" s="9"/>
      <c r="O4623" s="11"/>
      <c r="P4623" s="1"/>
      <c r="Q4623" s="1"/>
      <c r="R4623" s="1"/>
      <c r="S4623" s="1"/>
      <c r="T4623" s="1"/>
      <c r="U4623" s="1"/>
      <c r="V4623" s="9"/>
      <c r="W4623" s="1"/>
      <c r="X4623" s="1"/>
      <c r="Y4623" s="1"/>
      <c r="Z4623" s="1"/>
      <c r="AA4623" s="1"/>
      <c r="AB4623" s="1"/>
      <c r="AC4623" s="65"/>
    </row>
    <row r="4624" spans="2:29" x14ac:dyDescent="0.25">
      <c r="B4624" s="1"/>
      <c r="C4624" s="1"/>
      <c r="D4624" s="1"/>
      <c r="E4624" s="1"/>
      <c r="F4624" s="1"/>
      <c r="G4624" s="1"/>
      <c r="H4624" s="1"/>
      <c r="I4624" s="1"/>
      <c r="J4624" s="9"/>
      <c r="K4624" s="1"/>
      <c r="L4624" s="1"/>
      <c r="M4624" s="1"/>
      <c r="N4624" s="9"/>
      <c r="O4624" s="11"/>
      <c r="P4624" s="1"/>
      <c r="Q4624" s="1"/>
      <c r="R4624" s="1"/>
      <c r="S4624" s="1"/>
      <c r="T4624" s="1"/>
      <c r="U4624" s="1"/>
      <c r="V4624" s="9"/>
      <c r="W4624" s="1"/>
      <c r="X4624" s="1"/>
      <c r="Y4624" s="1"/>
      <c r="Z4624" s="1"/>
      <c r="AA4624" s="1"/>
      <c r="AB4624" s="1"/>
      <c r="AC4624" s="65"/>
    </row>
    <row r="4625" spans="2:29" x14ac:dyDescent="0.25">
      <c r="B4625" s="1"/>
      <c r="C4625" s="1"/>
      <c r="D4625" s="1"/>
      <c r="E4625" s="1"/>
      <c r="F4625" s="1"/>
      <c r="G4625" s="1"/>
      <c r="H4625" s="1"/>
      <c r="I4625" s="1"/>
      <c r="J4625" s="9"/>
      <c r="K4625" s="1"/>
      <c r="L4625" s="1"/>
      <c r="M4625" s="1"/>
      <c r="N4625" s="9"/>
      <c r="O4625" s="11"/>
      <c r="P4625" s="1"/>
      <c r="Q4625" s="1"/>
      <c r="R4625" s="1"/>
      <c r="S4625" s="1"/>
      <c r="T4625" s="1"/>
      <c r="U4625" s="1"/>
      <c r="V4625" s="9"/>
      <c r="W4625" s="1"/>
      <c r="X4625" s="1"/>
      <c r="Y4625" s="1"/>
      <c r="Z4625" s="1"/>
      <c r="AA4625" s="1"/>
      <c r="AB4625" s="1"/>
      <c r="AC4625" s="65"/>
    </row>
    <row r="4626" spans="2:29" x14ac:dyDescent="0.25">
      <c r="B4626" s="1"/>
      <c r="C4626" s="1"/>
      <c r="D4626" s="1"/>
      <c r="E4626" s="1"/>
      <c r="F4626" s="1"/>
      <c r="G4626" s="1"/>
      <c r="H4626" s="1"/>
      <c r="I4626" s="1"/>
      <c r="J4626" s="9"/>
      <c r="K4626" s="1"/>
      <c r="L4626" s="1"/>
      <c r="M4626" s="1"/>
      <c r="N4626" s="9"/>
      <c r="O4626" s="11"/>
      <c r="P4626" s="1"/>
      <c r="Q4626" s="1"/>
      <c r="R4626" s="1"/>
      <c r="S4626" s="1"/>
      <c r="T4626" s="1"/>
      <c r="U4626" s="1"/>
      <c r="V4626" s="9"/>
      <c r="W4626" s="1"/>
      <c r="X4626" s="1"/>
      <c r="Y4626" s="1"/>
      <c r="Z4626" s="1"/>
      <c r="AA4626" s="1"/>
      <c r="AB4626" s="1"/>
      <c r="AC4626" s="65"/>
    </row>
    <row r="4627" spans="2:29" x14ac:dyDescent="0.25">
      <c r="B4627" s="1"/>
      <c r="C4627" s="1"/>
      <c r="D4627" s="1"/>
      <c r="E4627" s="1"/>
      <c r="F4627" s="1"/>
      <c r="G4627" s="1"/>
      <c r="H4627" s="1"/>
      <c r="I4627" s="1"/>
      <c r="J4627" s="9"/>
      <c r="K4627" s="1"/>
      <c r="L4627" s="1"/>
      <c r="M4627" s="1"/>
      <c r="N4627" s="9"/>
      <c r="O4627" s="11"/>
      <c r="P4627" s="1"/>
      <c r="Q4627" s="1"/>
      <c r="R4627" s="1"/>
      <c r="S4627" s="1"/>
      <c r="T4627" s="1"/>
      <c r="U4627" s="1"/>
      <c r="V4627" s="9"/>
      <c r="W4627" s="1"/>
      <c r="X4627" s="1"/>
      <c r="Y4627" s="1"/>
      <c r="Z4627" s="1"/>
      <c r="AA4627" s="1"/>
      <c r="AB4627" s="1"/>
      <c r="AC4627" s="65"/>
    </row>
    <row r="4628" spans="2:29" x14ac:dyDescent="0.25">
      <c r="B4628" s="1"/>
      <c r="C4628" s="1"/>
      <c r="D4628" s="1"/>
      <c r="E4628" s="1"/>
      <c r="F4628" s="1"/>
      <c r="G4628" s="1"/>
      <c r="H4628" s="1"/>
      <c r="I4628" s="1"/>
      <c r="J4628" s="9"/>
      <c r="K4628" s="1"/>
      <c r="L4628" s="1"/>
      <c r="M4628" s="1"/>
      <c r="N4628" s="9"/>
      <c r="O4628" s="11"/>
      <c r="P4628" s="1"/>
      <c r="Q4628" s="1"/>
      <c r="R4628" s="1"/>
      <c r="S4628" s="1"/>
      <c r="T4628" s="1"/>
      <c r="U4628" s="1"/>
      <c r="V4628" s="9"/>
      <c r="W4628" s="1"/>
      <c r="X4628" s="1"/>
      <c r="Y4628" s="1"/>
      <c r="Z4628" s="1"/>
      <c r="AA4628" s="1"/>
      <c r="AB4628" s="1"/>
      <c r="AC4628" s="65"/>
    </row>
    <row r="4629" spans="2:29" x14ac:dyDescent="0.25">
      <c r="B4629" s="1"/>
      <c r="C4629" s="1"/>
      <c r="D4629" s="1"/>
      <c r="E4629" s="1"/>
      <c r="F4629" s="1"/>
      <c r="G4629" s="1"/>
      <c r="H4629" s="1"/>
      <c r="I4629" s="1"/>
      <c r="J4629" s="9"/>
      <c r="K4629" s="1"/>
      <c r="L4629" s="1"/>
      <c r="M4629" s="1"/>
      <c r="N4629" s="9"/>
      <c r="O4629" s="11"/>
      <c r="P4629" s="1"/>
      <c r="Q4629" s="1"/>
      <c r="R4629" s="1"/>
      <c r="S4629" s="1"/>
      <c r="T4629" s="1"/>
      <c r="U4629" s="1"/>
      <c r="V4629" s="9"/>
      <c r="W4629" s="1"/>
      <c r="X4629" s="1"/>
      <c r="Y4629" s="1"/>
      <c r="Z4629" s="1"/>
      <c r="AA4629" s="1"/>
      <c r="AB4629" s="1"/>
      <c r="AC4629" s="65"/>
    </row>
    <row r="4630" spans="2:29" x14ac:dyDescent="0.25">
      <c r="B4630" s="1"/>
      <c r="C4630" s="1"/>
      <c r="D4630" s="1"/>
      <c r="E4630" s="1"/>
      <c r="F4630" s="1"/>
      <c r="G4630" s="1"/>
      <c r="H4630" s="1"/>
      <c r="I4630" s="1"/>
      <c r="J4630" s="9"/>
      <c r="K4630" s="1"/>
      <c r="L4630" s="1"/>
      <c r="M4630" s="1"/>
      <c r="N4630" s="9"/>
      <c r="O4630" s="11"/>
      <c r="P4630" s="1"/>
      <c r="Q4630" s="1"/>
      <c r="R4630" s="1"/>
      <c r="S4630" s="1"/>
      <c r="T4630" s="1"/>
      <c r="U4630" s="1"/>
      <c r="V4630" s="9"/>
      <c r="W4630" s="1"/>
      <c r="X4630" s="1"/>
      <c r="Y4630" s="1"/>
      <c r="Z4630" s="1"/>
      <c r="AA4630" s="1"/>
      <c r="AB4630" s="1"/>
      <c r="AC4630" s="65"/>
    </row>
    <row r="4631" spans="2:29" x14ac:dyDescent="0.25">
      <c r="B4631" s="1"/>
      <c r="C4631" s="1"/>
      <c r="D4631" s="1"/>
      <c r="E4631" s="1"/>
      <c r="F4631" s="1"/>
      <c r="G4631" s="1"/>
      <c r="H4631" s="1"/>
      <c r="I4631" s="1"/>
      <c r="J4631" s="9"/>
      <c r="K4631" s="1"/>
      <c r="L4631" s="1"/>
      <c r="M4631" s="1"/>
      <c r="N4631" s="9"/>
      <c r="O4631" s="11"/>
      <c r="P4631" s="1"/>
      <c r="Q4631" s="1"/>
      <c r="R4631" s="1"/>
      <c r="S4631" s="1"/>
      <c r="T4631" s="1"/>
      <c r="U4631" s="1"/>
      <c r="V4631" s="9"/>
      <c r="W4631" s="1"/>
      <c r="X4631" s="1"/>
      <c r="Y4631" s="1"/>
      <c r="Z4631" s="1"/>
      <c r="AA4631" s="1"/>
      <c r="AB4631" s="1"/>
      <c r="AC4631" s="65"/>
    </row>
    <row r="4632" spans="2:29" x14ac:dyDescent="0.25">
      <c r="B4632" s="1"/>
      <c r="C4632" s="1"/>
      <c r="D4632" s="1"/>
      <c r="E4632" s="1"/>
      <c r="F4632" s="1"/>
      <c r="G4632" s="1"/>
      <c r="H4632" s="1"/>
      <c r="I4632" s="1"/>
      <c r="J4632" s="9"/>
      <c r="K4632" s="1"/>
      <c r="L4632" s="1"/>
      <c r="M4632" s="1"/>
      <c r="N4632" s="9"/>
      <c r="O4632" s="11"/>
      <c r="P4632" s="1"/>
      <c r="Q4632" s="1"/>
      <c r="R4632" s="1"/>
      <c r="S4632" s="1"/>
      <c r="T4632" s="1"/>
      <c r="U4632" s="1"/>
      <c r="V4632" s="9"/>
      <c r="W4632" s="1"/>
      <c r="X4632" s="1"/>
      <c r="Y4632" s="1"/>
      <c r="Z4632" s="1"/>
      <c r="AA4632" s="1"/>
      <c r="AB4632" s="1"/>
      <c r="AC4632" s="65"/>
    </row>
    <row r="4633" spans="2:29" x14ac:dyDescent="0.25">
      <c r="B4633" s="1"/>
      <c r="C4633" s="1"/>
      <c r="D4633" s="1"/>
      <c r="E4633" s="1"/>
      <c r="F4633" s="1"/>
      <c r="G4633" s="1"/>
      <c r="H4633" s="1"/>
      <c r="I4633" s="1"/>
      <c r="J4633" s="9"/>
      <c r="K4633" s="1"/>
      <c r="L4633" s="1"/>
      <c r="M4633" s="1"/>
      <c r="N4633" s="9"/>
      <c r="O4633" s="11"/>
      <c r="P4633" s="1"/>
      <c r="Q4633" s="1"/>
      <c r="R4633" s="1"/>
      <c r="S4633" s="1"/>
      <c r="T4633" s="1"/>
      <c r="U4633" s="1"/>
      <c r="V4633" s="9"/>
      <c r="W4633" s="1"/>
      <c r="X4633" s="1"/>
      <c r="Y4633" s="1"/>
      <c r="Z4633" s="1"/>
      <c r="AA4633" s="1"/>
      <c r="AB4633" s="1"/>
      <c r="AC4633" s="65"/>
    </row>
    <row r="4634" spans="2:29" x14ac:dyDescent="0.25">
      <c r="B4634" s="1"/>
      <c r="C4634" s="1"/>
      <c r="D4634" s="1"/>
      <c r="E4634" s="1"/>
      <c r="F4634" s="1"/>
      <c r="G4634" s="1"/>
      <c r="H4634" s="1"/>
      <c r="I4634" s="1"/>
      <c r="J4634" s="9"/>
      <c r="K4634" s="1"/>
      <c r="L4634" s="1"/>
      <c r="M4634" s="1"/>
      <c r="N4634" s="9"/>
      <c r="O4634" s="11"/>
      <c r="P4634" s="1"/>
      <c r="Q4634" s="1"/>
      <c r="R4634" s="1"/>
      <c r="S4634" s="1"/>
      <c r="T4634" s="1"/>
      <c r="U4634" s="1"/>
      <c r="V4634" s="9"/>
      <c r="W4634" s="1"/>
      <c r="X4634" s="1"/>
      <c r="Y4634" s="1"/>
      <c r="Z4634" s="1"/>
      <c r="AA4634" s="1"/>
      <c r="AB4634" s="1"/>
      <c r="AC4634" s="65"/>
    </row>
    <row r="4635" spans="2:29" x14ac:dyDescent="0.25">
      <c r="B4635" s="1"/>
      <c r="C4635" s="1"/>
      <c r="D4635" s="1"/>
      <c r="E4635" s="1"/>
      <c r="F4635" s="1"/>
      <c r="G4635" s="1"/>
      <c r="H4635" s="1"/>
      <c r="I4635" s="1"/>
      <c r="J4635" s="9"/>
      <c r="K4635" s="1"/>
      <c r="L4635" s="1"/>
      <c r="M4635" s="1"/>
      <c r="N4635" s="9"/>
      <c r="O4635" s="11"/>
      <c r="P4635" s="1"/>
      <c r="Q4635" s="1"/>
      <c r="R4635" s="1"/>
      <c r="S4635" s="1"/>
      <c r="T4635" s="1"/>
      <c r="U4635" s="1"/>
      <c r="V4635" s="9"/>
      <c r="W4635" s="1"/>
      <c r="X4635" s="1"/>
      <c r="Y4635" s="1"/>
      <c r="Z4635" s="1"/>
      <c r="AA4635" s="1"/>
      <c r="AB4635" s="1"/>
      <c r="AC4635" s="65"/>
    </row>
    <row r="4636" spans="2:29" x14ac:dyDescent="0.25">
      <c r="B4636" s="1"/>
      <c r="C4636" s="1"/>
      <c r="D4636" s="1"/>
      <c r="E4636" s="1"/>
      <c r="F4636" s="1"/>
      <c r="G4636" s="1"/>
      <c r="H4636" s="1"/>
      <c r="I4636" s="1"/>
      <c r="J4636" s="9"/>
      <c r="K4636" s="1"/>
      <c r="L4636" s="1"/>
      <c r="M4636" s="1"/>
      <c r="N4636" s="9"/>
      <c r="O4636" s="11"/>
      <c r="P4636" s="1"/>
      <c r="Q4636" s="1"/>
      <c r="R4636" s="1"/>
      <c r="S4636" s="1"/>
      <c r="T4636" s="1"/>
      <c r="U4636" s="1"/>
      <c r="V4636" s="9"/>
      <c r="W4636" s="1"/>
      <c r="X4636" s="1"/>
      <c r="Y4636" s="1"/>
      <c r="Z4636" s="1"/>
      <c r="AA4636" s="1"/>
      <c r="AB4636" s="1"/>
      <c r="AC4636" s="65"/>
    </row>
    <row r="4637" spans="2:29" x14ac:dyDescent="0.25">
      <c r="B4637" s="1"/>
      <c r="C4637" s="1"/>
      <c r="D4637" s="1"/>
      <c r="E4637" s="1"/>
      <c r="F4637" s="1"/>
      <c r="G4637" s="1"/>
      <c r="H4637" s="1"/>
      <c r="I4637" s="1"/>
      <c r="J4637" s="9"/>
      <c r="K4637" s="1"/>
      <c r="L4637" s="1"/>
      <c r="M4637" s="1"/>
      <c r="N4637" s="9"/>
      <c r="O4637" s="11"/>
      <c r="P4637" s="1"/>
      <c r="Q4637" s="1"/>
      <c r="R4637" s="1"/>
      <c r="S4637" s="1"/>
      <c r="T4637" s="1"/>
      <c r="U4637" s="1"/>
      <c r="V4637" s="9"/>
      <c r="W4637" s="1"/>
      <c r="X4637" s="1"/>
      <c r="Y4637" s="1"/>
      <c r="Z4637" s="1"/>
      <c r="AA4637" s="1"/>
      <c r="AB4637" s="1"/>
      <c r="AC4637" s="65"/>
    </row>
    <row r="4638" spans="2:29" x14ac:dyDescent="0.25">
      <c r="B4638" s="1"/>
      <c r="C4638" s="1"/>
      <c r="D4638" s="1"/>
      <c r="E4638" s="1"/>
      <c r="F4638" s="1"/>
      <c r="G4638" s="1"/>
      <c r="H4638" s="1"/>
      <c r="I4638" s="1"/>
      <c r="J4638" s="9"/>
      <c r="K4638" s="1"/>
      <c r="L4638" s="1"/>
      <c r="M4638" s="1"/>
      <c r="N4638" s="9"/>
      <c r="O4638" s="11"/>
      <c r="P4638" s="1"/>
      <c r="Q4638" s="1"/>
      <c r="R4638" s="1"/>
      <c r="S4638" s="1"/>
      <c r="T4638" s="1"/>
      <c r="U4638" s="1"/>
      <c r="V4638" s="9"/>
      <c r="W4638" s="1"/>
      <c r="X4638" s="1"/>
      <c r="Y4638" s="1"/>
      <c r="Z4638" s="1"/>
      <c r="AA4638" s="1"/>
      <c r="AB4638" s="1"/>
      <c r="AC4638" s="65"/>
    </row>
    <row r="4639" spans="2:29" x14ac:dyDescent="0.25">
      <c r="B4639" s="1"/>
      <c r="C4639" s="1"/>
      <c r="D4639" s="1"/>
      <c r="E4639" s="1"/>
      <c r="F4639" s="1"/>
      <c r="G4639" s="1"/>
      <c r="H4639" s="1"/>
      <c r="I4639" s="1"/>
      <c r="J4639" s="9"/>
      <c r="K4639" s="1"/>
      <c r="L4639" s="1"/>
      <c r="M4639" s="1"/>
      <c r="N4639" s="9"/>
      <c r="O4639" s="11"/>
      <c r="P4639" s="1"/>
      <c r="Q4639" s="1"/>
      <c r="R4639" s="1"/>
      <c r="S4639" s="1"/>
      <c r="T4639" s="1"/>
      <c r="U4639" s="1"/>
      <c r="V4639" s="9"/>
      <c r="W4639" s="1"/>
      <c r="X4639" s="1"/>
      <c r="Y4639" s="1"/>
      <c r="Z4639" s="1"/>
      <c r="AA4639" s="1"/>
      <c r="AB4639" s="1"/>
      <c r="AC4639" s="65"/>
    </row>
    <row r="4640" spans="2:29" x14ac:dyDescent="0.25">
      <c r="B4640" s="1"/>
      <c r="C4640" s="1"/>
      <c r="D4640" s="1"/>
      <c r="E4640" s="1"/>
      <c r="F4640" s="1"/>
      <c r="G4640" s="1"/>
      <c r="H4640" s="1"/>
      <c r="I4640" s="1"/>
      <c r="J4640" s="9"/>
      <c r="K4640" s="1"/>
      <c r="L4640" s="1"/>
      <c r="M4640" s="1"/>
      <c r="N4640" s="9"/>
      <c r="O4640" s="11"/>
      <c r="P4640" s="1"/>
      <c r="Q4640" s="1"/>
      <c r="R4640" s="1"/>
      <c r="S4640" s="1"/>
      <c r="T4640" s="1"/>
      <c r="U4640" s="1"/>
      <c r="V4640" s="9"/>
      <c r="W4640" s="1"/>
      <c r="X4640" s="1"/>
      <c r="Y4640" s="1"/>
      <c r="Z4640" s="1"/>
      <c r="AA4640" s="1"/>
      <c r="AB4640" s="1"/>
      <c r="AC4640" s="65"/>
    </row>
    <row r="4641" spans="2:29" x14ac:dyDescent="0.25">
      <c r="B4641" s="1"/>
      <c r="C4641" s="1"/>
      <c r="D4641" s="1"/>
      <c r="E4641" s="1"/>
      <c r="F4641" s="1"/>
      <c r="G4641" s="1"/>
      <c r="H4641" s="1"/>
      <c r="I4641" s="1"/>
      <c r="J4641" s="9"/>
      <c r="K4641" s="1"/>
      <c r="L4641" s="1"/>
      <c r="M4641" s="1"/>
      <c r="N4641" s="9"/>
      <c r="O4641" s="11"/>
      <c r="P4641" s="1"/>
      <c r="Q4641" s="1"/>
      <c r="R4641" s="1"/>
      <c r="S4641" s="1"/>
      <c r="T4641" s="1"/>
      <c r="U4641" s="1"/>
      <c r="V4641" s="9"/>
      <c r="W4641" s="1"/>
      <c r="X4641" s="1"/>
      <c r="Y4641" s="1"/>
      <c r="Z4641" s="1"/>
      <c r="AA4641" s="1"/>
      <c r="AB4641" s="1"/>
      <c r="AC4641" s="65"/>
    </row>
    <row r="4642" spans="2:29" x14ac:dyDescent="0.25">
      <c r="B4642" s="1"/>
      <c r="C4642" s="1"/>
      <c r="D4642" s="1"/>
      <c r="E4642" s="1"/>
      <c r="F4642" s="1"/>
      <c r="G4642" s="1"/>
      <c r="H4642" s="1"/>
      <c r="I4642" s="1"/>
      <c r="J4642" s="9"/>
      <c r="K4642" s="1"/>
      <c r="L4642" s="1"/>
      <c r="M4642" s="1"/>
      <c r="N4642" s="9"/>
      <c r="O4642" s="11"/>
      <c r="P4642" s="1"/>
      <c r="Q4642" s="1"/>
      <c r="R4642" s="1"/>
      <c r="S4642" s="1"/>
      <c r="T4642" s="1"/>
      <c r="U4642" s="1"/>
      <c r="V4642" s="9"/>
      <c r="W4642" s="1"/>
      <c r="X4642" s="1"/>
      <c r="Y4642" s="1"/>
      <c r="Z4642" s="1"/>
      <c r="AA4642" s="1"/>
      <c r="AB4642" s="1"/>
      <c r="AC4642" s="65"/>
    </row>
    <row r="4643" spans="2:29" x14ac:dyDescent="0.25">
      <c r="B4643" s="1"/>
      <c r="C4643" s="1"/>
      <c r="D4643" s="1"/>
      <c r="E4643" s="1"/>
      <c r="F4643" s="1"/>
      <c r="G4643" s="1"/>
      <c r="H4643" s="1"/>
      <c r="I4643" s="1"/>
      <c r="J4643" s="9"/>
      <c r="K4643" s="1"/>
      <c r="L4643" s="1"/>
      <c r="M4643" s="1"/>
      <c r="N4643" s="9"/>
      <c r="O4643" s="11"/>
      <c r="P4643" s="1"/>
      <c r="Q4643" s="1"/>
      <c r="R4643" s="1"/>
      <c r="S4643" s="1"/>
      <c r="T4643" s="1"/>
      <c r="U4643" s="1"/>
      <c r="V4643" s="9"/>
      <c r="W4643" s="1"/>
      <c r="X4643" s="1"/>
      <c r="Y4643" s="1"/>
      <c r="Z4643" s="1"/>
      <c r="AA4643" s="1"/>
      <c r="AB4643" s="1"/>
      <c r="AC4643" s="65"/>
    </row>
    <row r="4644" spans="2:29" x14ac:dyDescent="0.25">
      <c r="B4644" s="1"/>
      <c r="C4644" s="1"/>
      <c r="D4644" s="1"/>
      <c r="E4644" s="1"/>
      <c r="F4644" s="1"/>
      <c r="G4644" s="1"/>
      <c r="H4644" s="1"/>
      <c r="I4644" s="1"/>
      <c r="J4644" s="9"/>
      <c r="K4644" s="1"/>
      <c r="L4644" s="1"/>
      <c r="M4644" s="1"/>
      <c r="N4644" s="9"/>
      <c r="O4644" s="11"/>
      <c r="P4644" s="1"/>
      <c r="Q4644" s="1"/>
      <c r="R4644" s="1"/>
      <c r="S4644" s="1"/>
      <c r="T4644" s="1"/>
      <c r="U4644" s="1"/>
      <c r="V4644" s="9"/>
      <c r="W4644" s="1"/>
      <c r="X4644" s="1"/>
      <c r="Y4644" s="1"/>
      <c r="Z4644" s="1"/>
      <c r="AA4644" s="1"/>
      <c r="AB4644" s="1"/>
      <c r="AC4644" s="65"/>
    </row>
    <row r="4645" spans="2:29" x14ac:dyDescent="0.25">
      <c r="B4645" s="1"/>
      <c r="C4645" s="1"/>
      <c r="D4645" s="1"/>
      <c r="E4645" s="1"/>
      <c r="F4645" s="1"/>
      <c r="G4645" s="1"/>
      <c r="H4645" s="1"/>
      <c r="I4645" s="1"/>
      <c r="J4645" s="9"/>
      <c r="K4645" s="1"/>
      <c r="L4645" s="1"/>
      <c r="M4645" s="1"/>
      <c r="N4645" s="9"/>
      <c r="O4645" s="11"/>
      <c r="P4645" s="1"/>
      <c r="Q4645" s="1"/>
      <c r="R4645" s="1"/>
      <c r="S4645" s="1"/>
      <c r="T4645" s="1"/>
      <c r="U4645" s="1"/>
      <c r="V4645" s="9"/>
      <c r="W4645" s="1"/>
      <c r="X4645" s="1"/>
      <c r="Y4645" s="1"/>
      <c r="Z4645" s="1"/>
      <c r="AA4645" s="1"/>
      <c r="AB4645" s="1"/>
      <c r="AC4645" s="65"/>
    </row>
    <row r="4646" spans="2:29" x14ac:dyDescent="0.25">
      <c r="B4646" s="1"/>
      <c r="C4646" s="1"/>
      <c r="D4646" s="1"/>
      <c r="E4646" s="1"/>
      <c r="F4646" s="1"/>
      <c r="G4646" s="1"/>
      <c r="H4646" s="1"/>
      <c r="I4646" s="1"/>
      <c r="J4646" s="9"/>
      <c r="K4646" s="1"/>
      <c r="L4646" s="1"/>
      <c r="M4646" s="1"/>
      <c r="N4646" s="9"/>
      <c r="O4646" s="11"/>
      <c r="P4646" s="1"/>
      <c r="Q4646" s="1"/>
      <c r="R4646" s="1"/>
      <c r="S4646" s="1"/>
      <c r="T4646" s="1"/>
      <c r="U4646" s="1"/>
      <c r="V4646" s="9"/>
      <c r="W4646" s="1"/>
      <c r="X4646" s="1"/>
      <c r="Y4646" s="1"/>
      <c r="Z4646" s="1"/>
      <c r="AA4646" s="1"/>
      <c r="AB4646" s="1"/>
      <c r="AC4646" s="65"/>
    </row>
    <row r="4647" spans="2:29" x14ac:dyDescent="0.25">
      <c r="B4647" s="1"/>
      <c r="C4647" s="1"/>
      <c r="D4647" s="1"/>
      <c r="E4647" s="1"/>
      <c r="F4647" s="1"/>
      <c r="G4647" s="1"/>
      <c r="H4647" s="1"/>
      <c r="I4647" s="1"/>
      <c r="J4647" s="9"/>
      <c r="K4647" s="1"/>
      <c r="L4647" s="1"/>
      <c r="M4647" s="1"/>
      <c r="N4647" s="9"/>
      <c r="O4647" s="11"/>
      <c r="P4647" s="1"/>
      <c r="Q4647" s="1"/>
      <c r="R4647" s="1"/>
      <c r="S4647" s="1"/>
      <c r="T4647" s="1"/>
      <c r="U4647" s="1"/>
      <c r="V4647" s="9"/>
      <c r="W4647" s="1"/>
      <c r="X4647" s="1"/>
      <c r="Y4647" s="1"/>
      <c r="Z4647" s="1"/>
      <c r="AA4647" s="1"/>
      <c r="AB4647" s="1"/>
      <c r="AC4647" s="65"/>
    </row>
    <row r="4648" spans="2:29" x14ac:dyDescent="0.25">
      <c r="B4648" s="1"/>
      <c r="C4648" s="1"/>
      <c r="D4648" s="1"/>
      <c r="E4648" s="1"/>
      <c r="F4648" s="1"/>
      <c r="G4648" s="1"/>
      <c r="H4648" s="1"/>
      <c r="I4648" s="1"/>
      <c r="J4648" s="9"/>
      <c r="K4648" s="1"/>
      <c r="L4648" s="1"/>
      <c r="M4648" s="1"/>
      <c r="N4648" s="9"/>
      <c r="O4648" s="11"/>
      <c r="P4648" s="1"/>
      <c r="Q4648" s="1"/>
      <c r="R4648" s="1"/>
      <c r="S4648" s="1"/>
      <c r="T4648" s="1"/>
      <c r="U4648" s="1"/>
      <c r="V4648" s="9"/>
      <c r="W4648" s="1"/>
      <c r="X4648" s="1"/>
      <c r="Y4648" s="1"/>
      <c r="Z4648" s="1"/>
      <c r="AA4648" s="1"/>
      <c r="AB4648" s="1"/>
      <c r="AC4648" s="65"/>
    </row>
    <row r="4649" spans="2:29" x14ac:dyDescent="0.25">
      <c r="B4649" s="1"/>
      <c r="C4649" s="1"/>
      <c r="D4649" s="1"/>
      <c r="E4649" s="1"/>
      <c r="F4649" s="1"/>
      <c r="G4649" s="1"/>
      <c r="H4649" s="1"/>
      <c r="I4649" s="1"/>
      <c r="J4649" s="9"/>
      <c r="K4649" s="1"/>
      <c r="L4649" s="1"/>
      <c r="M4649" s="1"/>
      <c r="N4649" s="9"/>
      <c r="O4649" s="11"/>
      <c r="P4649" s="1"/>
      <c r="Q4649" s="1"/>
      <c r="R4649" s="1"/>
      <c r="S4649" s="1"/>
      <c r="T4649" s="1"/>
      <c r="U4649" s="1"/>
      <c r="V4649" s="9"/>
      <c r="W4649" s="1"/>
      <c r="X4649" s="1"/>
      <c r="Y4649" s="1"/>
      <c r="Z4649" s="1"/>
      <c r="AA4649" s="1"/>
      <c r="AB4649" s="1"/>
      <c r="AC4649" s="65"/>
    </row>
    <row r="4650" spans="2:29" x14ac:dyDescent="0.25">
      <c r="B4650" s="1"/>
      <c r="C4650" s="1"/>
      <c r="D4650" s="1"/>
      <c r="E4650" s="1"/>
      <c r="F4650" s="1"/>
      <c r="G4650" s="1"/>
      <c r="H4650" s="1"/>
      <c r="I4650" s="1"/>
      <c r="J4650" s="9"/>
      <c r="K4650" s="1"/>
      <c r="L4650" s="1"/>
      <c r="M4650" s="1"/>
      <c r="N4650" s="9"/>
      <c r="O4650" s="11"/>
      <c r="P4650" s="1"/>
      <c r="Q4650" s="1"/>
      <c r="R4650" s="1"/>
      <c r="S4650" s="1"/>
      <c r="T4650" s="1"/>
      <c r="U4650" s="1"/>
      <c r="V4650" s="9"/>
      <c r="W4650" s="1"/>
      <c r="X4650" s="1"/>
      <c r="Y4650" s="1"/>
      <c r="Z4650" s="1"/>
      <c r="AA4650" s="1"/>
      <c r="AB4650" s="1"/>
      <c r="AC4650" s="65"/>
    </row>
    <row r="4651" spans="2:29" x14ac:dyDescent="0.25">
      <c r="B4651" s="1"/>
      <c r="C4651" s="1"/>
      <c r="D4651" s="1"/>
      <c r="E4651" s="1"/>
      <c r="F4651" s="1"/>
      <c r="G4651" s="1"/>
      <c r="H4651" s="1"/>
      <c r="I4651" s="1"/>
      <c r="J4651" s="9"/>
      <c r="K4651" s="1"/>
      <c r="L4651" s="1"/>
      <c r="M4651" s="1"/>
      <c r="N4651" s="9"/>
      <c r="O4651" s="11"/>
      <c r="P4651" s="1"/>
      <c r="Q4651" s="1"/>
      <c r="R4651" s="1"/>
      <c r="S4651" s="1"/>
      <c r="T4651" s="1"/>
      <c r="U4651" s="1"/>
      <c r="V4651" s="9"/>
      <c r="W4651" s="1"/>
      <c r="X4651" s="1"/>
      <c r="Y4651" s="1"/>
      <c r="Z4651" s="1"/>
      <c r="AA4651" s="1"/>
      <c r="AB4651" s="1"/>
      <c r="AC4651" s="65"/>
    </row>
    <row r="4652" spans="2:29" x14ac:dyDescent="0.25">
      <c r="B4652" s="1"/>
      <c r="C4652" s="1"/>
      <c r="D4652" s="1"/>
      <c r="E4652" s="1"/>
      <c r="F4652" s="1"/>
      <c r="G4652" s="1"/>
      <c r="H4652" s="1"/>
      <c r="I4652" s="1"/>
      <c r="J4652" s="9"/>
      <c r="K4652" s="1"/>
      <c r="L4652" s="1"/>
      <c r="M4652" s="1"/>
      <c r="N4652" s="9"/>
      <c r="O4652" s="11"/>
      <c r="P4652" s="1"/>
      <c r="Q4652" s="1"/>
      <c r="R4652" s="1"/>
      <c r="S4652" s="1"/>
      <c r="T4652" s="1"/>
      <c r="U4652" s="1"/>
      <c r="V4652" s="9"/>
      <c r="W4652" s="1"/>
      <c r="X4652" s="1"/>
      <c r="Y4652" s="1"/>
      <c r="Z4652" s="1"/>
      <c r="AA4652" s="1"/>
      <c r="AB4652" s="1"/>
      <c r="AC4652" s="65"/>
    </row>
    <row r="4653" spans="2:29" x14ac:dyDescent="0.25">
      <c r="B4653" s="1"/>
      <c r="C4653" s="1"/>
      <c r="D4653" s="1"/>
      <c r="E4653" s="1"/>
      <c r="F4653" s="1"/>
      <c r="G4653" s="1"/>
      <c r="H4653" s="1"/>
      <c r="I4653" s="1"/>
      <c r="J4653" s="9"/>
      <c r="K4653" s="1"/>
      <c r="L4653" s="1"/>
      <c r="M4653" s="1"/>
      <c r="N4653" s="9"/>
      <c r="O4653" s="11"/>
      <c r="P4653" s="1"/>
      <c r="Q4653" s="1"/>
      <c r="R4653" s="1"/>
      <c r="S4653" s="1"/>
      <c r="T4653" s="1"/>
      <c r="U4653" s="1"/>
      <c r="V4653" s="9"/>
      <c r="W4653" s="1"/>
      <c r="X4653" s="1"/>
      <c r="Y4653" s="1"/>
      <c r="Z4653" s="1"/>
      <c r="AA4653" s="1"/>
      <c r="AB4653" s="1"/>
      <c r="AC4653" s="65"/>
    </row>
    <row r="4654" spans="2:29" x14ac:dyDescent="0.25">
      <c r="B4654" s="1"/>
      <c r="C4654" s="1"/>
      <c r="D4654" s="1"/>
      <c r="E4654" s="1"/>
      <c r="F4654" s="1"/>
      <c r="G4654" s="1"/>
      <c r="H4654" s="1"/>
      <c r="I4654" s="1"/>
      <c r="J4654" s="9"/>
      <c r="K4654" s="1"/>
      <c r="L4654" s="1"/>
      <c r="M4654" s="1"/>
      <c r="N4654" s="9"/>
      <c r="O4654" s="11"/>
      <c r="P4654" s="1"/>
      <c r="Q4654" s="1"/>
      <c r="R4654" s="1"/>
      <c r="S4654" s="1"/>
      <c r="T4654" s="1"/>
      <c r="U4654" s="1"/>
      <c r="V4654" s="9"/>
      <c r="W4654" s="1"/>
      <c r="X4654" s="1"/>
      <c r="Y4654" s="1"/>
      <c r="Z4654" s="1"/>
      <c r="AA4654" s="1"/>
      <c r="AB4654" s="1"/>
      <c r="AC4654" s="65"/>
    </row>
    <row r="4655" spans="2:29" x14ac:dyDescent="0.25">
      <c r="B4655" s="1"/>
      <c r="C4655" s="1"/>
      <c r="D4655" s="1"/>
      <c r="E4655" s="1"/>
      <c r="F4655" s="1"/>
      <c r="G4655" s="1"/>
      <c r="H4655" s="1"/>
      <c r="I4655" s="1"/>
      <c r="J4655" s="9"/>
      <c r="K4655" s="1"/>
      <c r="L4655" s="1"/>
      <c r="M4655" s="1"/>
      <c r="N4655" s="9"/>
      <c r="O4655" s="11"/>
      <c r="P4655" s="1"/>
      <c r="Q4655" s="1"/>
      <c r="R4655" s="1"/>
      <c r="S4655" s="1"/>
      <c r="T4655" s="1"/>
      <c r="U4655" s="1"/>
      <c r="V4655" s="9"/>
      <c r="W4655" s="1"/>
      <c r="X4655" s="1"/>
      <c r="Y4655" s="1"/>
      <c r="Z4655" s="1"/>
      <c r="AA4655" s="1"/>
      <c r="AB4655" s="1"/>
      <c r="AC4655" s="65"/>
    </row>
    <row r="4656" spans="2:29" x14ac:dyDescent="0.25">
      <c r="B4656" s="1"/>
      <c r="C4656" s="1"/>
      <c r="D4656" s="1"/>
      <c r="E4656" s="1"/>
      <c r="F4656" s="1"/>
      <c r="G4656" s="1"/>
      <c r="H4656" s="1"/>
      <c r="I4656" s="1"/>
      <c r="J4656" s="9"/>
      <c r="K4656" s="1"/>
      <c r="L4656" s="1"/>
      <c r="M4656" s="1"/>
      <c r="N4656" s="9"/>
      <c r="O4656" s="11"/>
      <c r="P4656" s="1"/>
      <c r="Q4656" s="1"/>
      <c r="R4656" s="1"/>
      <c r="S4656" s="1"/>
      <c r="T4656" s="1"/>
      <c r="U4656" s="1"/>
      <c r="V4656" s="9"/>
      <c r="W4656" s="1"/>
      <c r="X4656" s="1"/>
      <c r="Y4656" s="1"/>
      <c r="Z4656" s="1"/>
      <c r="AA4656" s="1"/>
      <c r="AB4656" s="1"/>
      <c r="AC4656" s="65"/>
    </row>
    <row r="4657" spans="2:29" x14ac:dyDescent="0.25">
      <c r="B4657" s="1"/>
      <c r="C4657" s="1"/>
      <c r="D4657" s="1"/>
      <c r="E4657" s="1"/>
      <c r="F4657" s="1"/>
      <c r="G4657" s="1"/>
      <c r="H4657" s="1"/>
      <c r="I4657" s="1"/>
      <c r="J4657" s="9"/>
      <c r="K4657" s="1"/>
      <c r="L4657" s="1"/>
      <c r="M4657" s="1"/>
      <c r="N4657" s="9"/>
      <c r="O4657" s="11"/>
      <c r="P4657" s="1"/>
      <c r="Q4657" s="1"/>
      <c r="R4657" s="1"/>
      <c r="S4657" s="1"/>
      <c r="T4657" s="1"/>
      <c r="U4657" s="1"/>
      <c r="V4657" s="9"/>
      <c r="W4657" s="1"/>
      <c r="X4657" s="1"/>
      <c r="Y4657" s="1"/>
      <c r="Z4657" s="1"/>
      <c r="AA4657" s="1"/>
      <c r="AB4657" s="1"/>
      <c r="AC4657" s="65"/>
    </row>
    <row r="4658" spans="2:29" x14ac:dyDescent="0.25">
      <c r="B4658" s="1"/>
      <c r="C4658" s="1"/>
      <c r="D4658" s="1"/>
      <c r="E4658" s="1"/>
      <c r="F4658" s="1"/>
      <c r="G4658" s="1"/>
      <c r="H4658" s="1"/>
      <c r="I4658" s="1"/>
      <c r="J4658" s="9"/>
      <c r="K4658" s="1"/>
      <c r="L4658" s="1"/>
      <c r="M4658" s="1"/>
      <c r="N4658" s="9"/>
      <c r="O4658" s="11"/>
      <c r="P4658" s="1"/>
      <c r="Q4658" s="1"/>
      <c r="R4658" s="1"/>
      <c r="S4658" s="1"/>
      <c r="T4658" s="1"/>
      <c r="U4658" s="1"/>
      <c r="V4658" s="9"/>
      <c r="W4658" s="1"/>
      <c r="X4658" s="1"/>
      <c r="Y4658" s="1"/>
      <c r="Z4658" s="1"/>
      <c r="AA4658" s="1"/>
      <c r="AB4658" s="1"/>
      <c r="AC4658" s="65"/>
    </row>
    <row r="4659" spans="2:29" x14ac:dyDescent="0.25">
      <c r="B4659" s="1"/>
      <c r="C4659" s="1"/>
      <c r="D4659" s="1"/>
      <c r="E4659" s="1"/>
      <c r="F4659" s="1"/>
      <c r="G4659" s="1"/>
      <c r="H4659" s="1"/>
      <c r="I4659" s="1"/>
      <c r="J4659" s="9"/>
      <c r="K4659" s="1"/>
      <c r="L4659" s="1"/>
      <c r="M4659" s="1"/>
      <c r="N4659" s="9"/>
      <c r="O4659" s="11"/>
      <c r="P4659" s="1"/>
      <c r="Q4659" s="1"/>
      <c r="R4659" s="1"/>
      <c r="S4659" s="1"/>
      <c r="T4659" s="1"/>
      <c r="U4659" s="1"/>
      <c r="V4659" s="9"/>
      <c r="W4659" s="1"/>
      <c r="X4659" s="1"/>
      <c r="Y4659" s="1"/>
      <c r="Z4659" s="1"/>
      <c r="AA4659" s="1"/>
      <c r="AB4659" s="1"/>
      <c r="AC4659" s="65"/>
    </row>
    <row r="4660" spans="2:29" x14ac:dyDescent="0.25">
      <c r="B4660" s="1"/>
      <c r="C4660" s="1"/>
      <c r="D4660" s="1"/>
      <c r="E4660" s="1"/>
      <c r="F4660" s="1"/>
      <c r="G4660" s="1"/>
      <c r="H4660" s="1"/>
      <c r="I4660" s="1"/>
      <c r="J4660" s="9"/>
      <c r="K4660" s="1"/>
      <c r="L4660" s="1"/>
      <c r="M4660" s="1"/>
      <c r="N4660" s="9"/>
      <c r="O4660" s="11"/>
      <c r="P4660" s="1"/>
      <c r="Q4660" s="1"/>
      <c r="R4660" s="1"/>
      <c r="S4660" s="1"/>
      <c r="T4660" s="1"/>
      <c r="U4660" s="1"/>
      <c r="V4660" s="9"/>
      <c r="W4660" s="1"/>
      <c r="X4660" s="1"/>
      <c r="Y4660" s="1"/>
      <c r="Z4660" s="1"/>
      <c r="AA4660" s="1"/>
      <c r="AB4660" s="1"/>
      <c r="AC4660" s="65"/>
    </row>
    <row r="4661" spans="2:29" x14ac:dyDescent="0.25">
      <c r="B4661" s="1"/>
      <c r="C4661" s="1"/>
      <c r="D4661" s="1"/>
      <c r="E4661" s="1"/>
      <c r="F4661" s="1"/>
      <c r="G4661" s="1"/>
      <c r="H4661" s="1"/>
      <c r="I4661" s="1"/>
      <c r="J4661" s="9"/>
      <c r="K4661" s="1"/>
      <c r="L4661" s="1"/>
      <c r="M4661" s="1"/>
      <c r="N4661" s="9"/>
      <c r="O4661" s="11"/>
      <c r="P4661" s="1"/>
      <c r="Q4661" s="1"/>
      <c r="R4661" s="1"/>
      <c r="S4661" s="1"/>
      <c r="T4661" s="1"/>
      <c r="U4661" s="1"/>
      <c r="V4661" s="9"/>
      <c r="W4661" s="1"/>
      <c r="X4661" s="1"/>
      <c r="Y4661" s="1"/>
      <c r="Z4661" s="1"/>
      <c r="AA4661" s="1"/>
      <c r="AB4661" s="1"/>
      <c r="AC4661" s="65"/>
    </row>
    <row r="4662" spans="2:29" x14ac:dyDescent="0.25">
      <c r="B4662" s="1"/>
      <c r="C4662" s="1"/>
      <c r="D4662" s="1"/>
      <c r="E4662" s="1"/>
      <c r="F4662" s="1"/>
      <c r="G4662" s="1"/>
      <c r="H4662" s="1"/>
      <c r="I4662" s="1"/>
      <c r="J4662" s="9"/>
      <c r="K4662" s="1"/>
      <c r="L4662" s="1"/>
      <c r="M4662" s="1"/>
      <c r="N4662" s="9"/>
      <c r="O4662" s="11"/>
      <c r="P4662" s="1"/>
      <c r="Q4662" s="1"/>
      <c r="R4662" s="1"/>
      <c r="S4662" s="1"/>
      <c r="T4662" s="1"/>
      <c r="U4662" s="1"/>
      <c r="V4662" s="9"/>
      <c r="W4662" s="1"/>
      <c r="X4662" s="1"/>
      <c r="Y4662" s="1"/>
      <c r="Z4662" s="1"/>
      <c r="AA4662" s="1"/>
      <c r="AB4662" s="1"/>
      <c r="AC4662" s="65"/>
    </row>
    <row r="4663" spans="2:29" x14ac:dyDescent="0.25">
      <c r="B4663" s="1"/>
      <c r="C4663" s="1"/>
      <c r="D4663" s="1"/>
      <c r="E4663" s="1"/>
      <c r="F4663" s="1"/>
      <c r="G4663" s="1"/>
      <c r="H4663" s="1"/>
      <c r="I4663" s="1"/>
      <c r="J4663" s="9"/>
      <c r="K4663" s="1"/>
      <c r="L4663" s="1"/>
      <c r="M4663" s="1"/>
      <c r="N4663" s="9"/>
      <c r="O4663" s="11"/>
      <c r="P4663" s="1"/>
      <c r="Q4663" s="1"/>
      <c r="R4663" s="1"/>
      <c r="S4663" s="1"/>
      <c r="T4663" s="1"/>
      <c r="U4663" s="1"/>
      <c r="V4663" s="9"/>
      <c r="W4663" s="1"/>
      <c r="X4663" s="1"/>
      <c r="Y4663" s="1"/>
      <c r="Z4663" s="1"/>
      <c r="AA4663" s="1"/>
      <c r="AB4663" s="1"/>
      <c r="AC4663" s="65"/>
    </row>
    <row r="4664" spans="2:29" x14ac:dyDescent="0.25">
      <c r="B4664" s="1"/>
      <c r="C4664" s="1"/>
      <c r="D4664" s="1"/>
      <c r="E4664" s="1"/>
      <c r="F4664" s="1"/>
      <c r="G4664" s="1"/>
      <c r="H4664" s="1"/>
      <c r="I4664" s="1"/>
      <c r="J4664" s="9"/>
      <c r="K4664" s="1"/>
      <c r="L4664" s="1"/>
      <c r="M4664" s="1"/>
      <c r="N4664" s="9"/>
      <c r="O4664" s="11"/>
      <c r="P4664" s="1"/>
      <c r="Q4664" s="1"/>
      <c r="R4664" s="1"/>
      <c r="S4664" s="1"/>
      <c r="T4664" s="1"/>
      <c r="U4664" s="1"/>
      <c r="V4664" s="9"/>
      <c r="W4664" s="1"/>
      <c r="X4664" s="1"/>
      <c r="Y4664" s="1"/>
      <c r="Z4664" s="1"/>
      <c r="AA4664" s="1"/>
      <c r="AB4664" s="1"/>
      <c r="AC4664" s="65"/>
    </row>
    <row r="4665" spans="2:29" x14ac:dyDescent="0.25">
      <c r="B4665" s="1"/>
      <c r="C4665" s="1"/>
      <c r="D4665" s="1"/>
      <c r="E4665" s="1"/>
      <c r="F4665" s="1"/>
      <c r="G4665" s="1"/>
      <c r="H4665" s="1"/>
      <c r="I4665" s="1"/>
      <c r="J4665" s="9"/>
      <c r="K4665" s="1"/>
      <c r="L4665" s="1"/>
      <c r="M4665" s="1"/>
      <c r="N4665" s="9"/>
      <c r="O4665" s="11"/>
      <c r="P4665" s="1"/>
      <c r="Q4665" s="1"/>
      <c r="R4665" s="1"/>
      <c r="S4665" s="1"/>
      <c r="T4665" s="1"/>
      <c r="U4665" s="1"/>
      <c r="V4665" s="9"/>
      <c r="W4665" s="1"/>
      <c r="X4665" s="1"/>
      <c r="Y4665" s="1"/>
      <c r="Z4665" s="1"/>
      <c r="AA4665" s="1"/>
      <c r="AB4665" s="1"/>
      <c r="AC4665" s="65"/>
    </row>
    <row r="4666" spans="2:29" x14ac:dyDescent="0.25">
      <c r="B4666" s="1"/>
      <c r="C4666" s="1"/>
      <c r="D4666" s="1"/>
      <c r="E4666" s="1"/>
      <c r="F4666" s="1"/>
      <c r="G4666" s="1"/>
      <c r="H4666" s="1"/>
      <c r="I4666" s="1"/>
      <c r="J4666" s="9"/>
      <c r="K4666" s="1"/>
      <c r="L4666" s="1"/>
      <c r="M4666" s="1"/>
      <c r="N4666" s="9"/>
      <c r="O4666" s="11"/>
      <c r="P4666" s="1"/>
      <c r="Q4666" s="1"/>
      <c r="R4666" s="1"/>
      <c r="S4666" s="1"/>
      <c r="T4666" s="1"/>
      <c r="U4666" s="1"/>
      <c r="V4666" s="9"/>
      <c r="W4666" s="1"/>
      <c r="X4666" s="1"/>
      <c r="Y4666" s="1"/>
      <c r="Z4666" s="1"/>
      <c r="AA4666" s="1"/>
      <c r="AB4666" s="1"/>
      <c r="AC4666" s="65"/>
    </row>
    <row r="4667" spans="2:29" x14ac:dyDescent="0.25">
      <c r="B4667" s="1"/>
      <c r="C4667" s="1"/>
      <c r="D4667" s="1"/>
      <c r="E4667" s="1"/>
      <c r="F4667" s="1"/>
      <c r="G4667" s="1"/>
      <c r="H4667" s="1"/>
      <c r="I4667" s="1"/>
      <c r="J4667" s="9"/>
      <c r="K4667" s="1"/>
      <c r="L4667" s="1"/>
      <c r="M4667" s="1"/>
      <c r="N4667" s="9"/>
      <c r="O4667" s="11"/>
      <c r="P4667" s="1"/>
      <c r="Q4667" s="1"/>
      <c r="R4667" s="1"/>
      <c r="S4667" s="1"/>
      <c r="T4667" s="1"/>
      <c r="U4667" s="1"/>
      <c r="V4667" s="9"/>
      <c r="W4667" s="1"/>
      <c r="X4667" s="1"/>
      <c r="Y4667" s="1"/>
      <c r="Z4667" s="1"/>
      <c r="AA4667" s="1"/>
      <c r="AB4667" s="1"/>
      <c r="AC4667" s="65"/>
    </row>
    <row r="4668" spans="2:29" x14ac:dyDescent="0.25">
      <c r="B4668" s="1"/>
      <c r="C4668" s="1"/>
      <c r="D4668" s="1"/>
      <c r="E4668" s="1"/>
      <c r="F4668" s="1"/>
      <c r="G4668" s="1"/>
      <c r="H4668" s="1"/>
      <c r="I4668" s="1"/>
      <c r="J4668" s="9"/>
      <c r="K4668" s="1"/>
      <c r="L4668" s="1"/>
      <c r="M4668" s="1"/>
      <c r="N4668" s="9"/>
      <c r="O4668" s="11"/>
      <c r="P4668" s="1"/>
      <c r="Q4668" s="1"/>
      <c r="R4668" s="1"/>
      <c r="S4668" s="1"/>
      <c r="T4668" s="1"/>
      <c r="U4668" s="1"/>
      <c r="V4668" s="9"/>
      <c r="W4668" s="1"/>
      <c r="X4668" s="1"/>
      <c r="Y4668" s="1"/>
      <c r="Z4668" s="1"/>
      <c r="AA4668" s="1"/>
      <c r="AB4668" s="1"/>
      <c r="AC4668" s="65"/>
    </row>
    <row r="4669" spans="2:29" x14ac:dyDescent="0.25">
      <c r="B4669" s="1"/>
      <c r="C4669" s="1"/>
      <c r="D4669" s="1"/>
      <c r="E4669" s="1"/>
      <c r="F4669" s="1"/>
      <c r="G4669" s="1"/>
      <c r="H4669" s="1"/>
      <c r="I4669" s="1"/>
      <c r="J4669" s="9"/>
      <c r="K4669" s="1"/>
      <c r="L4669" s="1"/>
      <c r="M4669" s="1"/>
      <c r="N4669" s="9"/>
      <c r="O4669" s="11"/>
      <c r="P4669" s="1"/>
      <c r="Q4669" s="1"/>
      <c r="R4669" s="1"/>
      <c r="S4669" s="1"/>
      <c r="T4669" s="1"/>
      <c r="U4669" s="1"/>
      <c r="V4669" s="9"/>
      <c r="W4669" s="1"/>
      <c r="X4669" s="1"/>
      <c r="Y4669" s="1"/>
      <c r="Z4669" s="1"/>
      <c r="AA4669" s="1"/>
      <c r="AB4669" s="1"/>
      <c r="AC4669" s="65"/>
    </row>
    <row r="4670" spans="2:29" x14ac:dyDescent="0.25">
      <c r="B4670" s="1"/>
      <c r="C4670" s="1"/>
      <c r="D4670" s="1"/>
      <c r="E4670" s="1"/>
      <c r="F4670" s="1"/>
      <c r="G4670" s="1"/>
      <c r="H4670" s="1"/>
      <c r="I4670" s="1"/>
      <c r="J4670" s="9"/>
      <c r="K4670" s="1"/>
      <c r="L4670" s="1"/>
      <c r="M4670" s="1"/>
      <c r="N4670" s="9"/>
      <c r="O4670" s="11"/>
      <c r="P4670" s="1"/>
      <c r="Q4670" s="1"/>
      <c r="R4670" s="1"/>
      <c r="S4670" s="1"/>
      <c r="T4670" s="1"/>
      <c r="U4670" s="1"/>
      <c r="V4670" s="9"/>
      <c r="W4670" s="1"/>
      <c r="X4670" s="1"/>
      <c r="Y4670" s="1"/>
      <c r="Z4670" s="1"/>
      <c r="AA4670" s="1"/>
      <c r="AB4670" s="1"/>
      <c r="AC4670" s="65"/>
    </row>
    <row r="4671" spans="2:29" x14ac:dyDescent="0.25">
      <c r="B4671" s="1"/>
      <c r="C4671" s="1"/>
      <c r="D4671" s="1"/>
      <c r="E4671" s="1"/>
      <c r="F4671" s="1"/>
      <c r="G4671" s="1"/>
      <c r="H4671" s="1"/>
      <c r="I4671" s="1"/>
      <c r="J4671" s="9"/>
      <c r="K4671" s="1"/>
      <c r="L4671" s="1"/>
      <c r="M4671" s="1"/>
      <c r="N4671" s="9"/>
      <c r="O4671" s="11"/>
      <c r="P4671" s="1"/>
      <c r="Q4671" s="1"/>
      <c r="R4671" s="1"/>
      <c r="S4671" s="1"/>
      <c r="T4671" s="1"/>
      <c r="U4671" s="1"/>
      <c r="V4671" s="9"/>
      <c r="W4671" s="1"/>
      <c r="X4671" s="1"/>
      <c r="Y4671" s="1"/>
      <c r="Z4671" s="1"/>
      <c r="AA4671" s="1"/>
      <c r="AB4671" s="1"/>
      <c r="AC4671" s="65"/>
    </row>
    <row r="4672" spans="2:29" x14ac:dyDescent="0.25">
      <c r="B4672" s="1"/>
      <c r="C4672" s="1"/>
      <c r="D4672" s="1"/>
      <c r="E4672" s="1"/>
      <c r="F4672" s="1"/>
      <c r="G4672" s="1"/>
      <c r="H4672" s="1"/>
      <c r="I4672" s="1"/>
      <c r="J4672" s="9"/>
      <c r="K4672" s="1"/>
      <c r="L4672" s="1"/>
      <c r="M4672" s="1"/>
      <c r="N4672" s="9"/>
      <c r="O4672" s="11"/>
      <c r="P4672" s="1"/>
      <c r="Q4672" s="1"/>
      <c r="R4672" s="1"/>
      <c r="S4672" s="1"/>
      <c r="T4672" s="1"/>
      <c r="U4672" s="1"/>
      <c r="V4672" s="9"/>
      <c r="W4672" s="1"/>
      <c r="X4672" s="1"/>
      <c r="Y4672" s="1"/>
      <c r="Z4672" s="1"/>
      <c r="AA4672" s="1"/>
      <c r="AB4672" s="1"/>
      <c r="AC4672" s="65"/>
    </row>
    <row r="4673" spans="2:29" x14ac:dyDescent="0.25">
      <c r="B4673" s="1"/>
      <c r="C4673" s="1"/>
      <c r="D4673" s="1"/>
      <c r="E4673" s="1"/>
      <c r="F4673" s="1"/>
      <c r="G4673" s="1"/>
      <c r="H4673" s="1"/>
      <c r="I4673" s="1"/>
      <c r="J4673" s="9"/>
      <c r="K4673" s="1"/>
      <c r="L4673" s="1"/>
      <c r="M4673" s="1"/>
      <c r="N4673" s="9"/>
      <c r="O4673" s="11"/>
      <c r="P4673" s="1"/>
      <c r="Q4673" s="1"/>
      <c r="R4673" s="1"/>
      <c r="S4673" s="1"/>
      <c r="T4673" s="1"/>
      <c r="U4673" s="1"/>
      <c r="V4673" s="9"/>
      <c r="W4673" s="1"/>
      <c r="X4673" s="1"/>
      <c r="Y4673" s="1"/>
      <c r="Z4673" s="1"/>
      <c r="AA4673" s="1"/>
      <c r="AB4673" s="1"/>
      <c r="AC4673" s="65"/>
    </row>
    <row r="4674" spans="2:29" x14ac:dyDescent="0.25">
      <c r="B4674" s="1"/>
      <c r="C4674" s="1"/>
      <c r="D4674" s="1"/>
      <c r="E4674" s="1"/>
      <c r="F4674" s="1"/>
      <c r="G4674" s="1"/>
      <c r="H4674" s="1"/>
      <c r="I4674" s="1"/>
      <c r="J4674" s="9"/>
      <c r="K4674" s="1"/>
      <c r="L4674" s="1"/>
      <c r="M4674" s="1"/>
      <c r="N4674" s="9"/>
      <c r="O4674" s="11"/>
      <c r="P4674" s="1"/>
      <c r="Q4674" s="1"/>
      <c r="R4674" s="1"/>
      <c r="S4674" s="1"/>
      <c r="T4674" s="1"/>
      <c r="U4674" s="1"/>
      <c r="V4674" s="9"/>
      <c r="W4674" s="1"/>
      <c r="X4674" s="1"/>
      <c r="Y4674" s="1"/>
      <c r="Z4674" s="1"/>
      <c r="AA4674" s="1"/>
      <c r="AB4674" s="1"/>
      <c r="AC4674" s="65"/>
    </row>
    <row r="4675" spans="2:29" x14ac:dyDescent="0.25">
      <c r="B4675" s="1"/>
      <c r="C4675" s="1"/>
      <c r="D4675" s="1"/>
      <c r="E4675" s="1"/>
      <c r="F4675" s="1"/>
      <c r="G4675" s="1"/>
      <c r="H4675" s="1"/>
      <c r="I4675" s="1"/>
      <c r="J4675" s="9"/>
      <c r="K4675" s="1"/>
      <c r="L4675" s="1"/>
      <c r="M4675" s="1"/>
      <c r="N4675" s="9"/>
      <c r="O4675" s="11"/>
      <c r="P4675" s="1"/>
      <c r="Q4675" s="1"/>
      <c r="R4675" s="1"/>
      <c r="S4675" s="1"/>
      <c r="T4675" s="1"/>
      <c r="U4675" s="1"/>
      <c r="V4675" s="9"/>
      <c r="W4675" s="1"/>
      <c r="X4675" s="1"/>
      <c r="Y4675" s="1"/>
      <c r="Z4675" s="1"/>
      <c r="AA4675" s="1"/>
      <c r="AB4675" s="1"/>
      <c r="AC4675" s="65"/>
    </row>
    <row r="4676" spans="2:29" x14ac:dyDescent="0.25">
      <c r="B4676" s="1"/>
      <c r="C4676" s="1"/>
      <c r="D4676" s="1"/>
      <c r="E4676" s="1"/>
      <c r="F4676" s="1"/>
      <c r="G4676" s="1"/>
      <c r="H4676" s="1"/>
      <c r="I4676" s="1"/>
      <c r="J4676" s="9"/>
      <c r="K4676" s="1"/>
      <c r="L4676" s="1"/>
      <c r="M4676" s="1"/>
      <c r="N4676" s="9"/>
      <c r="O4676" s="11"/>
      <c r="P4676" s="1"/>
      <c r="Q4676" s="1"/>
      <c r="R4676" s="1"/>
      <c r="S4676" s="1"/>
      <c r="T4676" s="1"/>
      <c r="U4676" s="1"/>
      <c r="V4676" s="9"/>
      <c r="W4676" s="1"/>
      <c r="X4676" s="1"/>
      <c r="Y4676" s="1"/>
      <c r="Z4676" s="1"/>
      <c r="AA4676" s="1"/>
      <c r="AB4676" s="1"/>
      <c r="AC4676" s="65"/>
    </row>
    <row r="4677" spans="2:29" x14ac:dyDescent="0.25">
      <c r="B4677" s="1"/>
      <c r="C4677" s="1"/>
      <c r="D4677" s="1"/>
      <c r="E4677" s="1"/>
      <c r="F4677" s="1"/>
      <c r="G4677" s="1"/>
      <c r="H4677" s="1"/>
      <c r="I4677" s="1"/>
      <c r="J4677" s="9"/>
      <c r="K4677" s="1"/>
      <c r="L4677" s="1"/>
      <c r="M4677" s="1"/>
      <c r="N4677" s="9"/>
      <c r="O4677" s="11"/>
      <c r="P4677" s="1"/>
      <c r="Q4677" s="1"/>
      <c r="R4677" s="1"/>
      <c r="S4677" s="1"/>
      <c r="T4677" s="1"/>
      <c r="U4677" s="1"/>
      <c r="V4677" s="9"/>
      <c r="W4677" s="1"/>
      <c r="X4677" s="1"/>
      <c r="Y4677" s="1"/>
      <c r="Z4677" s="1"/>
      <c r="AA4677" s="1"/>
      <c r="AB4677" s="1"/>
      <c r="AC4677" s="65"/>
    </row>
    <row r="4678" spans="2:29" x14ac:dyDescent="0.25">
      <c r="B4678" s="1"/>
      <c r="C4678" s="1"/>
      <c r="D4678" s="1"/>
      <c r="E4678" s="1"/>
      <c r="F4678" s="1"/>
      <c r="G4678" s="1"/>
      <c r="H4678" s="1"/>
      <c r="I4678" s="1"/>
      <c r="J4678" s="9"/>
      <c r="K4678" s="1"/>
      <c r="L4678" s="1"/>
      <c r="M4678" s="1"/>
      <c r="N4678" s="9"/>
      <c r="O4678" s="11"/>
      <c r="P4678" s="1"/>
      <c r="Q4678" s="1"/>
      <c r="R4678" s="1"/>
      <c r="S4678" s="1"/>
      <c r="T4678" s="1"/>
      <c r="U4678" s="1"/>
      <c r="V4678" s="9"/>
      <c r="W4678" s="1"/>
      <c r="X4678" s="1"/>
      <c r="Y4678" s="1"/>
      <c r="Z4678" s="1"/>
      <c r="AA4678" s="1"/>
      <c r="AB4678" s="1"/>
      <c r="AC4678" s="65"/>
    </row>
    <row r="4679" spans="2:29" x14ac:dyDescent="0.25">
      <c r="B4679" s="1"/>
      <c r="C4679" s="1"/>
      <c r="D4679" s="1"/>
      <c r="E4679" s="1"/>
      <c r="F4679" s="1"/>
      <c r="G4679" s="1"/>
      <c r="H4679" s="1"/>
      <c r="I4679" s="1"/>
      <c r="J4679" s="9"/>
      <c r="K4679" s="1"/>
      <c r="L4679" s="1"/>
      <c r="M4679" s="1"/>
      <c r="N4679" s="9"/>
      <c r="O4679" s="11"/>
      <c r="P4679" s="1"/>
      <c r="Q4679" s="1"/>
      <c r="R4679" s="1"/>
      <c r="S4679" s="1"/>
      <c r="T4679" s="1"/>
      <c r="U4679" s="1"/>
      <c r="V4679" s="9"/>
      <c r="W4679" s="1"/>
      <c r="X4679" s="1"/>
      <c r="Y4679" s="1"/>
      <c r="Z4679" s="1"/>
      <c r="AA4679" s="1"/>
      <c r="AB4679" s="1"/>
      <c r="AC4679" s="65"/>
    </row>
    <row r="4680" spans="2:29" x14ac:dyDescent="0.25">
      <c r="B4680" s="1"/>
      <c r="C4680" s="1"/>
      <c r="D4680" s="1"/>
      <c r="E4680" s="1"/>
      <c r="F4680" s="1"/>
      <c r="G4680" s="1"/>
      <c r="H4680" s="1"/>
      <c r="I4680" s="1"/>
      <c r="J4680" s="9"/>
      <c r="K4680" s="1"/>
      <c r="L4680" s="1"/>
      <c r="M4680" s="1"/>
      <c r="N4680" s="9"/>
      <c r="O4680" s="11"/>
      <c r="P4680" s="1"/>
      <c r="Q4680" s="1"/>
      <c r="R4680" s="1"/>
      <c r="S4680" s="1"/>
      <c r="T4680" s="1"/>
      <c r="U4680" s="1"/>
      <c r="V4680" s="9"/>
      <c r="W4680" s="1"/>
      <c r="X4680" s="1"/>
      <c r="Y4680" s="1"/>
      <c r="Z4680" s="1"/>
      <c r="AA4680" s="1"/>
      <c r="AB4680" s="1"/>
      <c r="AC4680" s="65"/>
    </row>
    <row r="4681" spans="2:29" x14ac:dyDescent="0.25">
      <c r="B4681" s="1"/>
      <c r="C4681" s="1"/>
      <c r="D4681" s="1"/>
      <c r="E4681" s="1"/>
      <c r="F4681" s="1"/>
      <c r="G4681" s="1"/>
      <c r="H4681" s="1"/>
      <c r="I4681" s="1"/>
      <c r="J4681" s="9"/>
      <c r="K4681" s="1"/>
      <c r="L4681" s="1"/>
      <c r="M4681" s="1"/>
      <c r="N4681" s="9"/>
      <c r="O4681" s="11"/>
      <c r="P4681" s="1"/>
      <c r="Q4681" s="1"/>
      <c r="R4681" s="1"/>
      <c r="S4681" s="1"/>
      <c r="T4681" s="1"/>
      <c r="U4681" s="1"/>
      <c r="V4681" s="9"/>
      <c r="W4681" s="1"/>
      <c r="X4681" s="1"/>
      <c r="Y4681" s="1"/>
      <c r="Z4681" s="1"/>
      <c r="AA4681" s="1"/>
      <c r="AB4681" s="1"/>
      <c r="AC4681" s="65"/>
    </row>
    <row r="4682" spans="2:29" x14ac:dyDescent="0.25">
      <c r="B4682" s="1"/>
      <c r="C4682" s="1"/>
      <c r="D4682" s="1"/>
      <c r="E4682" s="1"/>
      <c r="F4682" s="1"/>
      <c r="G4682" s="1"/>
      <c r="H4682" s="1"/>
      <c r="I4682" s="1"/>
      <c r="J4682" s="9"/>
      <c r="K4682" s="1"/>
      <c r="L4682" s="1"/>
      <c r="M4682" s="1"/>
      <c r="N4682" s="9"/>
      <c r="O4682" s="11"/>
      <c r="P4682" s="1"/>
      <c r="Q4682" s="1"/>
      <c r="R4682" s="1"/>
      <c r="S4682" s="1"/>
      <c r="T4682" s="1"/>
      <c r="U4682" s="1"/>
      <c r="V4682" s="9"/>
      <c r="W4682" s="1"/>
      <c r="X4682" s="1"/>
      <c r="Y4682" s="1"/>
      <c r="Z4682" s="1"/>
      <c r="AA4682" s="1"/>
      <c r="AB4682" s="1"/>
      <c r="AC4682" s="65"/>
    </row>
    <row r="4683" spans="2:29" x14ac:dyDescent="0.25">
      <c r="B4683" s="1"/>
      <c r="C4683" s="1"/>
      <c r="D4683" s="1"/>
      <c r="E4683" s="1"/>
      <c r="F4683" s="1"/>
      <c r="G4683" s="1"/>
      <c r="H4683" s="1"/>
      <c r="I4683" s="1"/>
      <c r="J4683" s="9"/>
      <c r="K4683" s="1"/>
      <c r="L4683" s="1"/>
      <c r="M4683" s="1"/>
      <c r="N4683" s="9"/>
      <c r="O4683" s="11"/>
      <c r="P4683" s="1"/>
      <c r="Q4683" s="1"/>
      <c r="R4683" s="1"/>
      <c r="S4683" s="1"/>
      <c r="T4683" s="1"/>
      <c r="U4683" s="1"/>
      <c r="V4683" s="9"/>
      <c r="W4683" s="1"/>
      <c r="X4683" s="1"/>
      <c r="Y4683" s="1"/>
      <c r="Z4683" s="1"/>
      <c r="AA4683" s="1"/>
      <c r="AB4683" s="1"/>
      <c r="AC4683" s="65"/>
    </row>
    <row r="4684" spans="2:29" x14ac:dyDescent="0.25">
      <c r="B4684" s="1"/>
      <c r="C4684" s="1"/>
      <c r="D4684" s="1"/>
      <c r="E4684" s="1"/>
      <c r="F4684" s="1"/>
      <c r="G4684" s="1"/>
      <c r="H4684" s="1"/>
      <c r="I4684" s="1"/>
      <c r="J4684" s="9"/>
      <c r="K4684" s="1"/>
      <c r="L4684" s="1"/>
      <c r="M4684" s="1"/>
      <c r="N4684" s="9"/>
      <c r="O4684" s="11"/>
      <c r="P4684" s="1"/>
      <c r="Q4684" s="1"/>
      <c r="R4684" s="1"/>
      <c r="S4684" s="1"/>
      <c r="T4684" s="1"/>
      <c r="U4684" s="1"/>
      <c r="V4684" s="9"/>
      <c r="W4684" s="1"/>
      <c r="X4684" s="1"/>
      <c r="Y4684" s="1"/>
      <c r="Z4684" s="1"/>
      <c r="AA4684" s="1"/>
      <c r="AB4684" s="1"/>
      <c r="AC4684" s="65"/>
    </row>
    <row r="4685" spans="2:29" x14ac:dyDescent="0.25">
      <c r="B4685" s="1"/>
      <c r="C4685" s="1"/>
      <c r="D4685" s="1"/>
      <c r="E4685" s="1"/>
      <c r="F4685" s="1"/>
      <c r="G4685" s="1"/>
      <c r="H4685" s="1"/>
      <c r="I4685" s="1"/>
      <c r="J4685" s="9"/>
      <c r="K4685" s="1"/>
      <c r="L4685" s="1"/>
      <c r="M4685" s="1"/>
      <c r="N4685" s="9"/>
      <c r="O4685" s="11"/>
      <c r="P4685" s="1"/>
      <c r="Q4685" s="1"/>
      <c r="R4685" s="1"/>
      <c r="S4685" s="1"/>
      <c r="T4685" s="1"/>
      <c r="U4685" s="1"/>
      <c r="V4685" s="9"/>
      <c r="W4685" s="1"/>
      <c r="X4685" s="1"/>
      <c r="Y4685" s="1"/>
      <c r="Z4685" s="1"/>
      <c r="AA4685" s="1"/>
      <c r="AB4685" s="1"/>
      <c r="AC4685" s="65"/>
    </row>
    <row r="4686" spans="2:29" x14ac:dyDescent="0.25">
      <c r="B4686" s="1"/>
      <c r="C4686" s="1"/>
      <c r="D4686" s="1"/>
      <c r="E4686" s="1"/>
      <c r="F4686" s="1"/>
      <c r="G4686" s="1"/>
      <c r="H4686" s="1"/>
      <c r="I4686" s="1"/>
      <c r="J4686" s="9"/>
      <c r="K4686" s="1"/>
      <c r="L4686" s="1"/>
      <c r="M4686" s="1"/>
      <c r="N4686" s="9"/>
      <c r="O4686" s="11"/>
      <c r="P4686" s="1"/>
      <c r="Q4686" s="1"/>
      <c r="R4686" s="1"/>
      <c r="S4686" s="1"/>
      <c r="T4686" s="1"/>
      <c r="U4686" s="1"/>
      <c r="V4686" s="9"/>
      <c r="W4686" s="1"/>
      <c r="X4686" s="1"/>
      <c r="Y4686" s="1"/>
      <c r="Z4686" s="1"/>
      <c r="AA4686" s="1"/>
      <c r="AB4686" s="1"/>
      <c r="AC4686" s="65"/>
    </row>
    <row r="4687" spans="2:29" x14ac:dyDescent="0.25">
      <c r="B4687" s="1"/>
      <c r="C4687" s="1"/>
      <c r="D4687" s="1"/>
      <c r="E4687" s="1"/>
      <c r="F4687" s="1"/>
      <c r="G4687" s="1"/>
      <c r="H4687" s="1"/>
      <c r="I4687" s="1"/>
      <c r="J4687" s="9"/>
      <c r="K4687" s="1"/>
      <c r="L4687" s="1"/>
      <c r="M4687" s="1"/>
      <c r="N4687" s="9"/>
      <c r="O4687" s="11"/>
      <c r="P4687" s="1"/>
      <c r="Q4687" s="1"/>
      <c r="R4687" s="1"/>
      <c r="S4687" s="1"/>
      <c r="T4687" s="1"/>
      <c r="U4687" s="1"/>
      <c r="V4687" s="9"/>
      <c r="W4687" s="1"/>
      <c r="X4687" s="1"/>
      <c r="Y4687" s="1"/>
      <c r="Z4687" s="1"/>
      <c r="AA4687" s="1"/>
      <c r="AB4687" s="1"/>
      <c r="AC4687" s="65"/>
    </row>
    <row r="4688" spans="2:29" x14ac:dyDescent="0.25">
      <c r="B4688" s="1"/>
      <c r="C4688" s="1"/>
      <c r="D4688" s="1"/>
      <c r="E4688" s="1"/>
      <c r="F4688" s="1"/>
      <c r="G4688" s="1"/>
      <c r="H4688" s="1"/>
      <c r="I4688" s="1"/>
      <c r="J4688" s="9"/>
      <c r="K4688" s="1"/>
      <c r="L4688" s="1"/>
      <c r="M4688" s="1"/>
      <c r="N4688" s="9"/>
      <c r="O4688" s="11"/>
      <c r="P4688" s="1"/>
      <c r="Q4688" s="1"/>
      <c r="R4688" s="1"/>
      <c r="S4688" s="1"/>
      <c r="T4688" s="1"/>
      <c r="U4688" s="1"/>
      <c r="V4688" s="9"/>
      <c r="W4688" s="1"/>
      <c r="X4688" s="1"/>
      <c r="Y4688" s="1"/>
      <c r="Z4688" s="1"/>
      <c r="AA4688" s="1"/>
      <c r="AB4688" s="1"/>
      <c r="AC4688" s="65"/>
    </row>
    <row r="4689" spans="2:29" x14ac:dyDescent="0.25">
      <c r="B4689" s="1"/>
      <c r="C4689" s="1"/>
      <c r="D4689" s="1"/>
      <c r="E4689" s="1"/>
      <c r="F4689" s="1"/>
      <c r="G4689" s="1"/>
      <c r="H4689" s="1"/>
      <c r="I4689" s="1"/>
      <c r="J4689" s="9"/>
      <c r="K4689" s="1"/>
      <c r="L4689" s="1"/>
      <c r="M4689" s="1"/>
      <c r="N4689" s="9"/>
      <c r="O4689" s="11"/>
      <c r="P4689" s="1"/>
      <c r="Q4689" s="1"/>
      <c r="R4689" s="1"/>
      <c r="S4689" s="1"/>
      <c r="T4689" s="1"/>
      <c r="U4689" s="1"/>
      <c r="V4689" s="9"/>
      <c r="W4689" s="1"/>
      <c r="X4689" s="1"/>
      <c r="Y4689" s="1"/>
      <c r="Z4689" s="1"/>
      <c r="AA4689" s="1"/>
      <c r="AB4689" s="1"/>
      <c r="AC4689" s="65"/>
    </row>
    <row r="4690" spans="2:29" x14ac:dyDescent="0.25">
      <c r="B4690" s="1"/>
      <c r="C4690" s="1"/>
      <c r="D4690" s="1"/>
      <c r="E4690" s="1"/>
      <c r="F4690" s="1"/>
      <c r="G4690" s="1"/>
      <c r="H4690" s="1"/>
      <c r="I4690" s="1"/>
      <c r="J4690" s="9"/>
      <c r="K4690" s="1"/>
      <c r="L4690" s="1"/>
      <c r="M4690" s="1"/>
      <c r="N4690" s="9"/>
      <c r="O4690" s="11"/>
      <c r="P4690" s="1"/>
      <c r="Q4690" s="1"/>
      <c r="R4690" s="1"/>
      <c r="S4690" s="1"/>
      <c r="T4690" s="1"/>
      <c r="U4690" s="1"/>
      <c r="V4690" s="9"/>
      <c r="W4690" s="1"/>
      <c r="X4690" s="1"/>
      <c r="Y4690" s="1"/>
      <c r="Z4690" s="1"/>
      <c r="AA4690" s="1"/>
      <c r="AB4690" s="1"/>
      <c r="AC4690" s="65"/>
    </row>
    <row r="4691" spans="2:29" x14ac:dyDescent="0.25">
      <c r="B4691" s="1"/>
      <c r="C4691" s="1"/>
      <c r="D4691" s="1"/>
      <c r="E4691" s="1"/>
      <c r="F4691" s="1"/>
      <c r="G4691" s="1"/>
      <c r="H4691" s="1"/>
      <c r="I4691" s="1"/>
      <c r="J4691" s="9"/>
      <c r="K4691" s="1"/>
      <c r="L4691" s="1"/>
      <c r="M4691" s="1"/>
      <c r="N4691" s="9"/>
      <c r="O4691" s="11"/>
      <c r="P4691" s="1"/>
      <c r="Q4691" s="1"/>
      <c r="R4691" s="1"/>
      <c r="S4691" s="1"/>
      <c r="T4691" s="1"/>
      <c r="U4691" s="1"/>
      <c r="V4691" s="9"/>
      <c r="W4691" s="1"/>
      <c r="X4691" s="1"/>
      <c r="Y4691" s="1"/>
      <c r="Z4691" s="1"/>
      <c r="AA4691" s="1"/>
      <c r="AB4691" s="1"/>
      <c r="AC4691" s="65"/>
    </row>
    <row r="4692" spans="2:29" x14ac:dyDescent="0.25">
      <c r="B4692" s="1"/>
      <c r="C4692" s="1"/>
      <c r="D4692" s="1"/>
      <c r="E4692" s="1"/>
      <c r="F4692" s="1"/>
      <c r="G4692" s="1"/>
      <c r="H4692" s="1"/>
      <c r="I4692" s="1"/>
      <c r="J4692" s="9"/>
      <c r="K4692" s="1"/>
      <c r="L4692" s="1"/>
      <c r="M4692" s="1"/>
      <c r="N4692" s="9"/>
      <c r="O4692" s="11"/>
      <c r="P4692" s="1"/>
      <c r="Q4692" s="1"/>
      <c r="R4692" s="1"/>
      <c r="S4692" s="1"/>
      <c r="T4692" s="1"/>
      <c r="U4692" s="1"/>
      <c r="V4692" s="9"/>
      <c r="W4692" s="1"/>
      <c r="X4692" s="1"/>
      <c r="Y4692" s="1"/>
      <c r="Z4692" s="1"/>
      <c r="AA4692" s="1"/>
      <c r="AB4692" s="1"/>
      <c r="AC4692" s="65"/>
    </row>
    <row r="4693" spans="2:29" x14ac:dyDescent="0.25">
      <c r="B4693" s="1"/>
      <c r="C4693" s="1"/>
      <c r="D4693" s="1"/>
      <c r="E4693" s="1"/>
      <c r="F4693" s="1"/>
      <c r="G4693" s="1"/>
      <c r="H4693" s="1"/>
      <c r="I4693" s="1"/>
      <c r="J4693" s="9"/>
      <c r="K4693" s="1"/>
      <c r="L4693" s="1"/>
      <c r="M4693" s="1"/>
      <c r="N4693" s="9"/>
      <c r="O4693" s="11"/>
      <c r="P4693" s="1"/>
      <c r="Q4693" s="1"/>
      <c r="R4693" s="1"/>
      <c r="S4693" s="1"/>
      <c r="T4693" s="1"/>
      <c r="U4693" s="1"/>
      <c r="V4693" s="9"/>
      <c r="W4693" s="1"/>
      <c r="X4693" s="1"/>
      <c r="Y4693" s="1"/>
      <c r="Z4693" s="1"/>
      <c r="AA4693" s="1"/>
      <c r="AB4693" s="1"/>
      <c r="AC4693" s="65"/>
    </row>
    <row r="4694" spans="2:29" x14ac:dyDescent="0.25">
      <c r="B4694" s="1"/>
      <c r="C4694" s="1"/>
      <c r="D4694" s="1"/>
      <c r="E4694" s="1"/>
      <c r="F4694" s="1"/>
      <c r="G4694" s="1"/>
      <c r="H4694" s="1"/>
      <c r="I4694" s="1"/>
      <c r="J4694" s="9"/>
      <c r="K4694" s="1"/>
      <c r="L4694" s="1"/>
      <c r="M4694" s="1"/>
      <c r="N4694" s="9"/>
      <c r="O4694" s="11"/>
      <c r="P4694" s="1"/>
      <c r="Q4694" s="1"/>
      <c r="R4694" s="1"/>
      <c r="S4694" s="1"/>
      <c r="T4694" s="1"/>
      <c r="U4694" s="1"/>
      <c r="V4694" s="9"/>
      <c r="W4694" s="1"/>
      <c r="X4694" s="1"/>
      <c r="Y4694" s="1"/>
      <c r="Z4694" s="1"/>
      <c r="AA4694" s="1"/>
      <c r="AB4694" s="1"/>
      <c r="AC4694" s="65"/>
    </row>
    <row r="4695" spans="2:29" x14ac:dyDescent="0.25">
      <c r="B4695" s="1"/>
      <c r="C4695" s="1"/>
      <c r="D4695" s="1"/>
      <c r="E4695" s="1"/>
      <c r="F4695" s="1"/>
      <c r="G4695" s="1"/>
      <c r="H4695" s="1"/>
      <c r="I4695" s="1"/>
      <c r="J4695" s="9"/>
      <c r="K4695" s="1"/>
      <c r="L4695" s="1"/>
      <c r="M4695" s="1"/>
      <c r="N4695" s="9"/>
      <c r="O4695" s="11"/>
      <c r="P4695" s="1"/>
      <c r="Q4695" s="1"/>
      <c r="R4695" s="1"/>
      <c r="S4695" s="1"/>
      <c r="T4695" s="1"/>
      <c r="U4695" s="1"/>
      <c r="V4695" s="9"/>
      <c r="W4695" s="1"/>
      <c r="X4695" s="1"/>
      <c r="Y4695" s="1"/>
      <c r="Z4695" s="1"/>
      <c r="AA4695" s="1"/>
      <c r="AB4695" s="1"/>
      <c r="AC4695" s="65"/>
    </row>
    <row r="4696" spans="2:29" x14ac:dyDescent="0.25">
      <c r="B4696" s="1"/>
      <c r="C4696" s="1"/>
      <c r="D4696" s="1"/>
      <c r="E4696" s="1"/>
      <c r="F4696" s="1"/>
      <c r="G4696" s="1"/>
      <c r="H4696" s="1"/>
      <c r="I4696" s="1"/>
      <c r="J4696" s="9"/>
      <c r="K4696" s="1"/>
      <c r="L4696" s="1"/>
      <c r="M4696" s="1"/>
      <c r="N4696" s="9"/>
      <c r="O4696" s="11"/>
      <c r="P4696" s="1"/>
      <c r="Q4696" s="1"/>
      <c r="R4696" s="1"/>
      <c r="S4696" s="1"/>
      <c r="T4696" s="1"/>
      <c r="U4696" s="1"/>
      <c r="V4696" s="9"/>
      <c r="W4696" s="1"/>
      <c r="X4696" s="1"/>
      <c r="Y4696" s="1"/>
      <c r="Z4696" s="1"/>
      <c r="AA4696" s="1"/>
      <c r="AB4696" s="1"/>
      <c r="AC4696" s="65"/>
    </row>
    <row r="4697" spans="2:29" x14ac:dyDescent="0.25">
      <c r="B4697" s="1"/>
      <c r="C4697" s="1"/>
      <c r="D4697" s="1"/>
      <c r="E4697" s="1"/>
      <c r="F4697" s="1"/>
      <c r="G4697" s="1"/>
      <c r="H4697" s="1"/>
      <c r="I4697" s="1"/>
      <c r="J4697" s="9"/>
      <c r="K4697" s="1"/>
      <c r="L4697" s="1"/>
      <c r="M4697" s="1"/>
      <c r="N4697" s="9"/>
      <c r="O4697" s="11"/>
      <c r="P4697" s="1"/>
      <c r="Q4697" s="1"/>
      <c r="R4697" s="1"/>
      <c r="S4697" s="1"/>
      <c r="T4697" s="1"/>
      <c r="U4697" s="1"/>
      <c r="V4697" s="9"/>
      <c r="W4697" s="1"/>
      <c r="X4697" s="1"/>
      <c r="Y4697" s="1"/>
      <c r="Z4697" s="1"/>
      <c r="AA4697" s="1"/>
      <c r="AB4697" s="1"/>
      <c r="AC4697" s="65"/>
    </row>
    <row r="4698" spans="2:29" x14ac:dyDescent="0.25">
      <c r="B4698" s="1"/>
      <c r="C4698" s="1"/>
      <c r="D4698" s="1"/>
      <c r="E4698" s="1"/>
      <c r="F4698" s="1"/>
      <c r="G4698" s="1"/>
      <c r="H4698" s="1"/>
      <c r="I4698" s="1"/>
      <c r="J4698" s="9"/>
      <c r="K4698" s="1"/>
      <c r="L4698" s="1"/>
      <c r="M4698" s="1"/>
      <c r="N4698" s="9"/>
      <c r="O4698" s="11"/>
      <c r="P4698" s="1"/>
      <c r="Q4698" s="1"/>
      <c r="R4698" s="1"/>
      <c r="S4698" s="1"/>
      <c r="T4698" s="1"/>
      <c r="U4698" s="1"/>
      <c r="V4698" s="9"/>
      <c r="W4698" s="1"/>
      <c r="X4698" s="1"/>
      <c r="Y4698" s="1"/>
      <c r="Z4698" s="1"/>
      <c r="AA4698" s="1"/>
      <c r="AB4698" s="1"/>
      <c r="AC4698" s="65"/>
    </row>
    <row r="4699" spans="2:29" x14ac:dyDescent="0.25">
      <c r="B4699" s="1"/>
      <c r="C4699" s="1"/>
      <c r="D4699" s="1"/>
      <c r="E4699" s="1"/>
      <c r="F4699" s="1"/>
      <c r="G4699" s="1"/>
      <c r="H4699" s="1"/>
      <c r="I4699" s="1"/>
      <c r="J4699" s="9"/>
      <c r="K4699" s="1"/>
      <c r="L4699" s="1"/>
      <c r="M4699" s="1"/>
      <c r="N4699" s="9"/>
      <c r="O4699" s="11"/>
      <c r="P4699" s="1"/>
      <c r="Q4699" s="1"/>
      <c r="R4699" s="1"/>
      <c r="S4699" s="1"/>
      <c r="T4699" s="1"/>
      <c r="U4699" s="1"/>
      <c r="V4699" s="9"/>
      <c r="W4699" s="1"/>
      <c r="X4699" s="1"/>
      <c r="Y4699" s="1"/>
      <c r="Z4699" s="1"/>
      <c r="AA4699" s="1"/>
      <c r="AB4699" s="1"/>
      <c r="AC4699" s="65"/>
    </row>
    <row r="4700" spans="2:29" x14ac:dyDescent="0.25">
      <c r="B4700" s="1"/>
      <c r="C4700" s="1"/>
      <c r="D4700" s="1"/>
      <c r="E4700" s="1"/>
      <c r="F4700" s="1"/>
      <c r="G4700" s="1"/>
      <c r="H4700" s="1"/>
      <c r="I4700" s="1"/>
      <c r="J4700" s="9"/>
      <c r="K4700" s="1"/>
      <c r="L4700" s="1"/>
      <c r="M4700" s="1"/>
      <c r="N4700" s="9"/>
      <c r="O4700" s="11"/>
      <c r="P4700" s="1"/>
      <c r="Q4700" s="1"/>
      <c r="R4700" s="1"/>
      <c r="S4700" s="1"/>
      <c r="T4700" s="1"/>
      <c r="U4700" s="1"/>
      <c r="V4700" s="9"/>
      <c r="W4700" s="1"/>
      <c r="X4700" s="1"/>
      <c r="Y4700" s="1"/>
      <c r="Z4700" s="1"/>
      <c r="AA4700" s="1"/>
      <c r="AB4700" s="1"/>
      <c r="AC4700" s="65"/>
    </row>
    <row r="4701" spans="2:29" x14ac:dyDescent="0.25">
      <c r="B4701" s="1"/>
      <c r="C4701" s="1"/>
      <c r="D4701" s="1"/>
      <c r="E4701" s="1"/>
      <c r="F4701" s="1"/>
      <c r="G4701" s="1"/>
      <c r="H4701" s="1"/>
      <c r="I4701" s="1"/>
      <c r="J4701" s="9"/>
      <c r="K4701" s="1"/>
      <c r="L4701" s="1"/>
      <c r="M4701" s="1"/>
      <c r="N4701" s="9"/>
      <c r="O4701" s="11"/>
      <c r="P4701" s="1"/>
      <c r="Q4701" s="1"/>
      <c r="R4701" s="1"/>
      <c r="S4701" s="1"/>
      <c r="T4701" s="1"/>
      <c r="U4701" s="1"/>
      <c r="V4701" s="9"/>
      <c r="W4701" s="1"/>
      <c r="X4701" s="1"/>
      <c r="Y4701" s="1"/>
      <c r="Z4701" s="1"/>
      <c r="AA4701" s="1"/>
      <c r="AB4701" s="1"/>
      <c r="AC4701" s="65"/>
    </row>
    <row r="4702" spans="2:29" x14ac:dyDescent="0.25">
      <c r="B4702" s="1"/>
      <c r="C4702" s="1"/>
      <c r="D4702" s="1"/>
      <c r="E4702" s="1"/>
      <c r="F4702" s="1"/>
      <c r="G4702" s="1"/>
      <c r="H4702" s="1"/>
      <c r="I4702" s="1"/>
      <c r="J4702" s="9"/>
      <c r="K4702" s="1"/>
      <c r="L4702" s="1"/>
      <c r="M4702" s="1"/>
      <c r="N4702" s="9"/>
      <c r="O4702" s="11"/>
      <c r="P4702" s="1"/>
      <c r="Q4702" s="1"/>
      <c r="R4702" s="1"/>
      <c r="S4702" s="1"/>
      <c r="T4702" s="1"/>
      <c r="U4702" s="1"/>
      <c r="V4702" s="9"/>
      <c r="W4702" s="1"/>
      <c r="X4702" s="1"/>
      <c r="Y4702" s="1"/>
      <c r="Z4702" s="1"/>
      <c r="AA4702" s="1"/>
      <c r="AB4702" s="1"/>
      <c r="AC4702" s="65"/>
    </row>
    <row r="4703" spans="2:29" x14ac:dyDescent="0.25">
      <c r="B4703" s="1"/>
      <c r="C4703" s="1"/>
      <c r="D4703" s="1"/>
      <c r="E4703" s="1"/>
      <c r="F4703" s="1"/>
      <c r="G4703" s="1"/>
      <c r="H4703" s="1"/>
      <c r="I4703" s="1"/>
      <c r="J4703" s="9"/>
      <c r="K4703" s="1"/>
      <c r="L4703" s="1"/>
      <c r="M4703" s="1"/>
      <c r="N4703" s="9"/>
      <c r="O4703" s="11"/>
      <c r="P4703" s="1"/>
      <c r="Q4703" s="1"/>
      <c r="R4703" s="1"/>
      <c r="S4703" s="1"/>
      <c r="T4703" s="1"/>
      <c r="U4703" s="1"/>
      <c r="V4703" s="9"/>
      <c r="W4703" s="1"/>
      <c r="X4703" s="1"/>
      <c r="Y4703" s="1"/>
      <c r="Z4703" s="1"/>
      <c r="AA4703" s="1"/>
      <c r="AB4703" s="1"/>
      <c r="AC4703" s="65"/>
    </row>
    <row r="4704" spans="2:29" x14ac:dyDescent="0.25">
      <c r="B4704" s="1"/>
      <c r="C4704" s="1"/>
      <c r="D4704" s="1"/>
      <c r="E4704" s="1"/>
      <c r="F4704" s="1"/>
      <c r="G4704" s="1"/>
      <c r="H4704" s="1"/>
      <c r="I4704" s="1"/>
      <c r="J4704" s="9"/>
      <c r="K4704" s="1"/>
      <c r="L4704" s="1"/>
      <c r="M4704" s="1"/>
      <c r="N4704" s="9"/>
      <c r="O4704" s="11"/>
      <c r="P4704" s="1"/>
      <c r="Q4704" s="1"/>
      <c r="R4704" s="1"/>
      <c r="S4704" s="1"/>
      <c r="T4704" s="1"/>
      <c r="U4704" s="1"/>
      <c r="V4704" s="9"/>
      <c r="W4704" s="1"/>
      <c r="X4704" s="1"/>
      <c r="Y4704" s="1"/>
      <c r="Z4704" s="1"/>
      <c r="AA4704" s="1"/>
      <c r="AB4704" s="1"/>
      <c r="AC4704" s="65"/>
    </row>
    <row r="4705" spans="2:29" x14ac:dyDescent="0.25">
      <c r="B4705" s="1"/>
      <c r="C4705" s="1"/>
      <c r="D4705" s="1"/>
      <c r="E4705" s="1"/>
      <c r="F4705" s="1"/>
      <c r="G4705" s="1"/>
      <c r="H4705" s="1"/>
      <c r="I4705" s="1"/>
      <c r="J4705" s="9"/>
      <c r="K4705" s="1"/>
      <c r="L4705" s="1"/>
      <c r="M4705" s="1"/>
      <c r="N4705" s="9"/>
      <c r="O4705" s="11"/>
      <c r="P4705" s="1"/>
      <c r="Q4705" s="1"/>
      <c r="R4705" s="1"/>
      <c r="S4705" s="1"/>
      <c r="T4705" s="1"/>
      <c r="U4705" s="1"/>
      <c r="V4705" s="9"/>
      <c r="W4705" s="1"/>
      <c r="X4705" s="1"/>
      <c r="Y4705" s="1"/>
      <c r="Z4705" s="1"/>
      <c r="AA4705" s="1"/>
      <c r="AB4705" s="1"/>
      <c r="AC4705" s="65"/>
    </row>
    <row r="4706" spans="2:29" x14ac:dyDescent="0.25">
      <c r="B4706" s="1"/>
      <c r="C4706" s="1"/>
      <c r="D4706" s="1"/>
      <c r="E4706" s="1"/>
      <c r="F4706" s="1"/>
      <c r="G4706" s="1"/>
      <c r="H4706" s="1"/>
      <c r="I4706" s="1"/>
      <c r="J4706" s="9"/>
      <c r="K4706" s="1"/>
      <c r="L4706" s="1"/>
      <c r="M4706" s="1"/>
      <c r="N4706" s="9"/>
      <c r="O4706" s="11"/>
      <c r="P4706" s="1"/>
      <c r="Q4706" s="1"/>
      <c r="R4706" s="1"/>
      <c r="S4706" s="1"/>
      <c r="T4706" s="1"/>
      <c r="U4706" s="1"/>
      <c r="V4706" s="9"/>
      <c r="W4706" s="1"/>
      <c r="X4706" s="1"/>
      <c r="Y4706" s="1"/>
      <c r="Z4706" s="1"/>
      <c r="AA4706" s="1"/>
      <c r="AB4706" s="1"/>
      <c r="AC4706" s="65"/>
    </row>
    <row r="4707" spans="2:29" x14ac:dyDescent="0.25">
      <c r="B4707" s="1"/>
      <c r="C4707" s="1"/>
      <c r="D4707" s="1"/>
      <c r="E4707" s="1"/>
      <c r="F4707" s="1"/>
      <c r="G4707" s="1"/>
      <c r="H4707" s="1"/>
      <c r="I4707" s="1"/>
      <c r="J4707" s="9"/>
      <c r="K4707" s="1"/>
      <c r="L4707" s="1"/>
      <c r="M4707" s="1"/>
      <c r="N4707" s="9"/>
      <c r="O4707" s="11"/>
      <c r="P4707" s="1"/>
      <c r="Q4707" s="1"/>
      <c r="R4707" s="1"/>
      <c r="S4707" s="1"/>
      <c r="T4707" s="1"/>
      <c r="U4707" s="1"/>
      <c r="V4707" s="9"/>
      <c r="W4707" s="1"/>
      <c r="X4707" s="1"/>
      <c r="Y4707" s="1"/>
      <c r="Z4707" s="1"/>
      <c r="AA4707" s="1"/>
      <c r="AB4707" s="1"/>
      <c r="AC4707" s="65"/>
    </row>
    <row r="4708" spans="2:29" x14ac:dyDescent="0.25">
      <c r="B4708" s="1"/>
      <c r="C4708" s="1"/>
      <c r="D4708" s="1"/>
      <c r="E4708" s="1"/>
      <c r="F4708" s="1"/>
      <c r="G4708" s="1"/>
      <c r="H4708" s="1"/>
      <c r="I4708" s="1"/>
      <c r="J4708" s="9"/>
      <c r="K4708" s="1"/>
      <c r="L4708" s="1"/>
      <c r="M4708" s="1"/>
      <c r="N4708" s="9"/>
      <c r="O4708" s="11"/>
      <c r="P4708" s="1"/>
      <c r="Q4708" s="1"/>
      <c r="R4708" s="1"/>
      <c r="S4708" s="1"/>
      <c r="T4708" s="1"/>
      <c r="U4708" s="1"/>
      <c r="V4708" s="9"/>
      <c r="W4708" s="1"/>
      <c r="X4708" s="1"/>
      <c r="Y4708" s="1"/>
      <c r="Z4708" s="1"/>
      <c r="AA4708" s="1"/>
      <c r="AB4708" s="1"/>
      <c r="AC4708" s="65"/>
    </row>
    <row r="4709" spans="2:29" x14ac:dyDescent="0.25">
      <c r="B4709" s="1"/>
      <c r="C4709" s="1"/>
      <c r="D4709" s="1"/>
      <c r="E4709" s="1"/>
      <c r="F4709" s="1"/>
      <c r="G4709" s="1"/>
      <c r="H4709" s="1"/>
      <c r="I4709" s="1"/>
      <c r="J4709" s="9"/>
      <c r="K4709" s="1"/>
      <c r="L4709" s="1"/>
      <c r="M4709" s="1"/>
      <c r="N4709" s="9"/>
      <c r="O4709" s="11"/>
      <c r="P4709" s="1"/>
      <c r="Q4709" s="1"/>
      <c r="R4709" s="1"/>
      <c r="S4709" s="1"/>
      <c r="T4709" s="1"/>
      <c r="U4709" s="1"/>
      <c r="V4709" s="9"/>
      <c r="W4709" s="1"/>
      <c r="X4709" s="1"/>
      <c r="Y4709" s="1"/>
      <c r="Z4709" s="1"/>
      <c r="AA4709" s="1"/>
      <c r="AB4709" s="1"/>
      <c r="AC4709" s="65"/>
    </row>
    <row r="4710" spans="2:29" x14ac:dyDescent="0.25">
      <c r="B4710" s="1"/>
      <c r="C4710" s="1"/>
      <c r="D4710" s="1"/>
      <c r="E4710" s="1"/>
      <c r="F4710" s="1"/>
      <c r="G4710" s="1"/>
      <c r="H4710" s="1"/>
      <c r="I4710" s="1"/>
      <c r="J4710" s="9"/>
      <c r="K4710" s="1"/>
      <c r="L4710" s="1"/>
      <c r="M4710" s="1"/>
      <c r="N4710" s="9"/>
      <c r="O4710" s="11"/>
      <c r="P4710" s="1"/>
      <c r="Q4710" s="1"/>
      <c r="R4710" s="1"/>
      <c r="S4710" s="1"/>
      <c r="T4710" s="1"/>
      <c r="U4710" s="1"/>
      <c r="V4710" s="9"/>
      <c r="W4710" s="1"/>
      <c r="X4710" s="1"/>
      <c r="Y4710" s="1"/>
      <c r="Z4710" s="1"/>
      <c r="AA4710" s="1"/>
      <c r="AB4710" s="1"/>
      <c r="AC4710" s="65"/>
    </row>
    <row r="4711" spans="2:29" x14ac:dyDescent="0.25">
      <c r="B4711" s="1"/>
      <c r="C4711" s="1"/>
      <c r="D4711" s="1"/>
      <c r="E4711" s="1"/>
      <c r="F4711" s="1"/>
      <c r="G4711" s="1"/>
      <c r="H4711" s="1"/>
      <c r="I4711" s="1"/>
      <c r="J4711" s="9"/>
      <c r="K4711" s="1"/>
      <c r="L4711" s="1"/>
      <c r="M4711" s="1"/>
      <c r="N4711" s="9"/>
      <c r="O4711" s="11"/>
      <c r="P4711" s="1"/>
      <c r="Q4711" s="1"/>
      <c r="R4711" s="1"/>
      <c r="S4711" s="1"/>
      <c r="T4711" s="1"/>
      <c r="U4711" s="1"/>
      <c r="V4711" s="9"/>
      <c r="W4711" s="1"/>
      <c r="X4711" s="1"/>
      <c r="Y4711" s="1"/>
      <c r="Z4711" s="1"/>
      <c r="AA4711" s="1"/>
      <c r="AB4711" s="1"/>
      <c r="AC4711" s="65"/>
    </row>
    <row r="4712" spans="2:29" x14ac:dyDescent="0.25">
      <c r="B4712" s="1"/>
      <c r="C4712" s="1"/>
      <c r="D4712" s="1"/>
      <c r="E4712" s="1"/>
      <c r="F4712" s="1"/>
      <c r="G4712" s="1"/>
      <c r="H4712" s="1"/>
      <c r="I4712" s="1"/>
      <c r="J4712" s="9"/>
      <c r="K4712" s="1"/>
      <c r="L4712" s="1"/>
      <c r="M4712" s="1"/>
      <c r="N4712" s="9"/>
      <c r="O4712" s="11"/>
      <c r="P4712" s="1"/>
      <c r="Q4712" s="1"/>
      <c r="R4712" s="1"/>
      <c r="S4712" s="1"/>
      <c r="T4712" s="1"/>
      <c r="U4712" s="1"/>
      <c r="V4712" s="9"/>
      <c r="W4712" s="1"/>
      <c r="X4712" s="1"/>
      <c r="Y4712" s="1"/>
      <c r="Z4712" s="1"/>
      <c r="AA4712" s="1"/>
      <c r="AB4712" s="1"/>
      <c r="AC4712" s="65"/>
    </row>
    <row r="4713" spans="2:29" x14ac:dyDescent="0.25">
      <c r="B4713" s="1"/>
      <c r="C4713" s="1"/>
      <c r="D4713" s="1"/>
      <c r="E4713" s="1"/>
      <c r="F4713" s="1"/>
      <c r="G4713" s="1"/>
      <c r="H4713" s="1"/>
      <c r="I4713" s="1"/>
      <c r="J4713" s="9"/>
      <c r="K4713" s="1"/>
      <c r="L4713" s="1"/>
      <c r="M4713" s="1"/>
      <c r="N4713" s="9"/>
      <c r="O4713" s="11"/>
      <c r="P4713" s="1"/>
      <c r="Q4713" s="1"/>
      <c r="R4713" s="1"/>
      <c r="S4713" s="1"/>
      <c r="T4713" s="1"/>
      <c r="U4713" s="1"/>
      <c r="V4713" s="9"/>
      <c r="W4713" s="1"/>
      <c r="X4713" s="1"/>
      <c r="Y4713" s="1"/>
      <c r="Z4713" s="1"/>
      <c r="AA4713" s="1"/>
      <c r="AB4713" s="1"/>
      <c r="AC4713" s="65"/>
    </row>
    <row r="4714" spans="2:29" x14ac:dyDescent="0.25">
      <c r="B4714" s="1"/>
      <c r="C4714" s="1"/>
      <c r="D4714" s="1"/>
      <c r="E4714" s="1"/>
      <c r="F4714" s="1"/>
      <c r="G4714" s="1"/>
      <c r="H4714" s="1"/>
      <c r="I4714" s="1"/>
      <c r="J4714" s="9"/>
      <c r="K4714" s="1"/>
      <c r="L4714" s="1"/>
      <c r="M4714" s="1"/>
      <c r="N4714" s="9"/>
      <c r="O4714" s="11"/>
      <c r="P4714" s="1"/>
      <c r="Q4714" s="1"/>
      <c r="R4714" s="1"/>
      <c r="S4714" s="1"/>
      <c r="T4714" s="1"/>
      <c r="U4714" s="1"/>
      <c r="V4714" s="9"/>
      <c r="W4714" s="1"/>
      <c r="X4714" s="1"/>
      <c r="Y4714" s="1"/>
      <c r="Z4714" s="1"/>
      <c r="AA4714" s="1"/>
      <c r="AB4714" s="1"/>
      <c r="AC4714" s="65"/>
    </row>
    <row r="4715" spans="2:29" x14ac:dyDescent="0.25">
      <c r="B4715" s="1"/>
      <c r="C4715" s="1"/>
      <c r="D4715" s="1"/>
      <c r="E4715" s="1"/>
      <c r="F4715" s="1"/>
      <c r="G4715" s="1"/>
      <c r="H4715" s="1"/>
      <c r="I4715" s="1"/>
      <c r="J4715" s="9"/>
      <c r="K4715" s="1"/>
      <c r="L4715" s="1"/>
      <c r="M4715" s="1"/>
      <c r="N4715" s="9"/>
      <c r="O4715" s="11"/>
      <c r="P4715" s="1"/>
      <c r="Q4715" s="1"/>
      <c r="R4715" s="1"/>
      <c r="S4715" s="1"/>
      <c r="T4715" s="1"/>
      <c r="U4715" s="1"/>
      <c r="V4715" s="9"/>
      <c r="W4715" s="1"/>
      <c r="X4715" s="1"/>
      <c r="Y4715" s="1"/>
      <c r="Z4715" s="1"/>
      <c r="AA4715" s="1"/>
      <c r="AB4715" s="1"/>
      <c r="AC4715" s="65"/>
    </row>
    <row r="4716" spans="2:29" x14ac:dyDescent="0.25">
      <c r="B4716" s="1"/>
      <c r="C4716" s="1"/>
      <c r="D4716" s="1"/>
      <c r="E4716" s="1"/>
      <c r="F4716" s="1"/>
      <c r="G4716" s="1"/>
      <c r="H4716" s="1"/>
      <c r="I4716" s="1"/>
      <c r="J4716" s="9"/>
      <c r="K4716" s="1"/>
      <c r="L4716" s="1"/>
      <c r="M4716" s="1"/>
      <c r="N4716" s="9"/>
      <c r="O4716" s="11"/>
      <c r="P4716" s="1"/>
      <c r="Q4716" s="1"/>
      <c r="R4716" s="1"/>
      <c r="S4716" s="1"/>
      <c r="T4716" s="1"/>
      <c r="U4716" s="1"/>
      <c r="V4716" s="9"/>
      <c r="W4716" s="1"/>
      <c r="X4716" s="1"/>
      <c r="Y4716" s="1"/>
      <c r="Z4716" s="1"/>
      <c r="AA4716" s="1"/>
      <c r="AB4716" s="1"/>
      <c r="AC4716" s="65"/>
    </row>
    <row r="4717" spans="2:29" x14ac:dyDescent="0.25">
      <c r="B4717" s="1"/>
      <c r="C4717" s="1"/>
      <c r="D4717" s="1"/>
      <c r="E4717" s="1"/>
      <c r="F4717" s="1"/>
      <c r="G4717" s="1"/>
      <c r="H4717" s="1"/>
      <c r="I4717" s="1"/>
      <c r="J4717" s="9"/>
      <c r="K4717" s="1"/>
      <c r="L4717" s="1"/>
      <c r="M4717" s="1"/>
      <c r="N4717" s="9"/>
      <c r="O4717" s="11"/>
      <c r="P4717" s="1"/>
      <c r="Q4717" s="1"/>
      <c r="R4717" s="1"/>
      <c r="S4717" s="1"/>
      <c r="T4717" s="1"/>
      <c r="U4717" s="1"/>
      <c r="V4717" s="9"/>
      <c r="W4717" s="1"/>
      <c r="X4717" s="1"/>
      <c r="Y4717" s="1"/>
      <c r="Z4717" s="1"/>
      <c r="AA4717" s="1"/>
      <c r="AB4717" s="1"/>
      <c r="AC4717" s="65"/>
    </row>
    <row r="4718" spans="2:29" x14ac:dyDescent="0.25">
      <c r="B4718" s="1"/>
      <c r="C4718" s="1"/>
      <c r="D4718" s="1"/>
      <c r="E4718" s="1"/>
      <c r="F4718" s="1"/>
      <c r="G4718" s="1"/>
      <c r="H4718" s="1"/>
      <c r="I4718" s="1"/>
      <c r="J4718" s="9"/>
      <c r="K4718" s="1"/>
      <c r="L4718" s="1"/>
      <c r="M4718" s="1"/>
      <c r="N4718" s="9"/>
      <c r="O4718" s="11"/>
      <c r="P4718" s="1"/>
      <c r="Q4718" s="1"/>
      <c r="R4718" s="1"/>
      <c r="S4718" s="1"/>
      <c r="T4718" s="1"/>
      <c r="U4718" s="1"/>
      <c r="V4718" s="9"/>
      <c r="W4718" s="1"/>
      <c r="X4718" s="1"/>
      <c r="Y4718" s="1"/>
      <c r="Z4718" s="1"/>
      <c r="AA4718" s="1"/>
      <c r="AB4718" s="1"/>
      <c r="AC4718" s="65"/>
    </row>
    <row r="4719" spans="2:29" x14ac:dyDescent="0.25">
      <c r="B4719" s="1"/>
      <c r="C4719" s="1"/>
      <c r="D4719" s="1"/>
      <c r="E4719" s="1"/>
      <c r="F4719" s="1"/>
      <c r="G4719" s="1"/>
      <c r="H4719" s="1"/>
      <c r="I4719" s="1"/>
      <c r="J4719" s="9"/>
      <c r="K4719" s="1"/>
      <c r="L4719" s="1"/>
      <c r="M4719" s="1"/>
      <c r="N4719" s="9"/>
      <c r="O4719" s="11"/>
      <c r="P4719" s="1"/>
      <c r="Q4719" s="1"/>
      <c r="R4719" s="1"/>
      <c r="S4719" s="1"/>
      <c r="T4719" s="1"/>
      <c r="U4719" s="1"/>
      <c r="V4719" s="9"/>
      <c r="W4719" s="1"/>
      <c r="X4719" s="1"/>
      <c r="Y4719" s="1"/>
      <c r="Z4719" s="1"/>
      <c r="AA4719" s="1"/>
      <c r="AB4719" s="1"/>
      <c r="AC4719" s="65"/>
    </row>
    <row r="4720" spans="2:29" x14ac:dyDescent="0.25">
      <c r="B4720" s="1"/>
      <c r="C4720" s="1"/>
      <c r="D4720" s="1"/>
      <c r="E4720" s="1"/>
      <c r="F4720" s="1"/>
      <c r="G4720" s="1"/>
      <c r="H4720" s="1"/>
      <c r="I4720" s="1"/>
      <c r="J4720" s="9"/>
      <c r="K4720" s="1"/>
      <c r="L4720" s="1"/>
      <c r="M4720" s="1"/>
      <c r="N4720" s="9"/>
      <c r="O4720" s="11"/>
      <c r="P4720" s="1"/>
      <c r="Q4720" s="1"/>
      <c r="R4720" s="1"/>
      <c r="S4720" s="1"/>
      <c r="T4720" s="1"/>
      <c r="U4720" s="1"/>
      <c r="V4720" s="9"/>
      <c r="W4720" s="1"/>
      <c r="X4720" s="1"/>
      <c r="Y4720" s="1"/>
      <c r="Z4720" s="1"/>
      <c r="AA4720" s="1"/>
      <c r="AB4720" s="1"/>
      <c r="AC4720" s="65"/>
    </row>
    <row r="4721" spans="2:29" x14ac:dyDescent="0.25">
      <c r="B4721" s="1"/>
      <c r="C4721" s="1"/>
      <c r="D4721" s="1"/>
      <c r="E4721" s="1"/>
      <c r="F4721" s="1"/>
      <c r="G4721" s="1"/>
      <c r="H4721" s="1"/>
      <c r="I4721" s="1"/>
      <c r="J4721" s="9"/>
      <c r="K4721" s="1"/>
      <c r="L4721" s="1"/>
      <c r="M4721" s="1"/>
      <c r="N4721" s="9"/>
      <c r="O4721" s="11"/>
      <c r="P4721" s="1"/>
      <c r="Q4721" s="1"/>
      <c r="R4721" s="1"/>
      <c r="S4721" s="1"/>
      <c r="T4721" s="1"/>
      <c r="U4721" s="1"/>
      <c r="V4721" s="9"/>
      <c r="W4721" s="1"/>
      <c r="X4721" s="1"/>
      <c r="Y4721" s="1"/>
      <c r="Z4721" s="1"/>
      <c r="AA4721" s="1"/>
      <c r="AB4721" s="1"/>
      <c r="AC4721" s="65"/>
    </row>
    <row r="4722" spans="2:29" x14ac:dyDescent="0.25">
      <c r="B4722" s="1"/>
      <c r="C4722" s="1"/>
      <c r="D4722" s="1"/>
      <c r="E4722" s="1"/>
      <c r="F4722" s="1"/>
      <c r="G4722" s="1"/>
      <c r="H4722" s="1"/>
      <c r="I4722" s="1"/>
      <c r="J4722" s="9"/>
      <c r="K4722" s="1"/>
      <c r="L4722" s="1"/>
      <c r="M4722" s="1"/>
      <c r="N4722" s="9"/>
      <c r="O4722" s="11"/>
      <c r="P4722" s="1"/>
      <c r="Q4722" s="1"/>
      <c r="R4722" s="1"/>
      <c r="S4722" s="1"/>
      <c r="T4722" s="1"/>
      <c r="U4722" s="1"/>
      <c r="V4722" s="9"/>
      <c r="W4722" s="1"/>
      <c r="X4722" s="1"/>
      <c r="Y4722" s="1"/>
      <c r="Z4722" s="1"/>
      <c r="AA4722" s="1"/>
      <c r="AB4722" s="1"/>
      <c r="AC4722" s="65"/>
    </row>
    <row r="4723" spans="2:29" x14ac:dyDescent="0.25">
      <c r="B4723" s="1"/>
      <c r="C4723" s="1"/>
      <c r="D4723" s="1"/>
      <c r="E4723" s="1"/>
      <c r="F4723" s="1"/>
      <c r="G4723" s="1"/>
      <c r="H4723" s="1"/>
      <c r="I4723" s="1"/>
      <c r="J4723" s="9"/>
      <c r="K4723" s="1"/>
      <c r="L4723" s="1"/>
      <c r="M4723" s="1"/>
      <c r="N4723" s="9"/>
      <c r="O4723" s="11"/>
      <c r="P4723" s="1"/>
      <c r="Q4723" s="1"/>
      <c r="R4723" s="1"/>
      <c r="S4723" s="1"/>
      <c r="T4723" s="1"/>
      <c r="U4723" s="1"/>
      <c r="V4723" s="9"/>
      <c r="W4723" s="1"/>
      <c r="X4723" s="1"/>
      <c r="Y4723" s="1"/>
      <c r="Z4723" s="1"/>
      <c r="AA4723" s="1"/>
      <c r="AB4723" s="1"/>
      <c r="AC4723" s="65"/>
    </row>
    <row r="4724" spans="2:29" x14ac:dyDescent="0.25">
      <c r="B4724" s="1"/>
      <c r="C4724" s="1"/>
      <c r="D4724" s="1"/>
      <c r="E4724" s="1"/>
      <c r="F4724" s="1"/>
      <c r="G4724" s="1"/>
      <c r="H4724" s="1"/>
      <c r="I4724" s="1"/>
      <c r="J4724" s="9"/>
      <c r="K4724" s="1"/>
      <c r="L4724" s="1"/>
      <c r="M4724" s="1"/>
      <c r="N4724" s="9"/>
      <c r="O4724" s="11"/>
      <c r="P4724" s="1"/>
      <c r="Q4724" s="1"/>
      <c r="R4724" s="1"/>
      <c r="S4724" s="1"/>
      <c r="T4724" s="1"/>
      <c r="U4724" s="1"/>
      <c r="V4724" s="9"/>
      <c r="W4724" s="1"/>
      <c r="X4724" s="1"/>
      <c r="Y4724" s="1"/>
      <c r="Z4724" s="1"/>
      <c r="AA4724" s="1"/>
      <c r="AB4724" s="1"/>
      <c r="AC4724" s="65"/>
    </row>
    <row r="4725" spans="2:29" x14ac:dyDescent="0.25">
      <c r="B4725" s="1"/>
      <c r="C4725" s="1"/>
      <c r="D4725" s="1"/>
      <c r="E4725" s="1"/>
      <c r="F4725" s="1"/>
      <c r="G4725" s="1"/>
      <c r="H4725" s="1"/>
      <c r="I4725" s="1"/>
      <c r="J4725" s="9"/>
      <c r="K4725" s="1"/>
      <c r="L4725" s="1"/>
      <c r="M4725" s="1"/>
      <c r="N4725" s="9"/>
      <c r="O4725" s="11"/>
      <c r="P4725" s="1"/>
      <c r="Q4725" s="1"/>
      <c r="R4725" s="1"/>
      <c r="S4725" s="1"/>
      <c r="T4725" s="1"/>
      <c r="U4725" s="1"/>
      <c r="V4725" s="9"/>
      <c r="W4725" s="1"/>
      <c r="X4725" s="1"/>
      <c r="Y4725" s="1"/>
      <c r="Z4725" s="1"/>
      <c r="AA4725" s="1"/>
      <c r="AB4725" s="1"/>
      <c r="AC4725" s="65"/>
    </row>
    <row r="4726" spans="2:29" x14ac:dyDescent="0.25">
      <c r="B4726" s="1"/>
      <c r="C4726" s="1"/>
      <c r="D4726" s="1"/>
      <c r="E4726" s="1"/>
      <c r="F4726" s="1"/>
      <c r="G4726" s="1"/>
      <c r="H4726" s="1"/>
      <c r="I4726" s="1"/>
      <c r="J4726" s="9"/>
      <c r="K4726" s="1"/>
      <c r="L4726" s="1"/>
      <c r="M4726" s="1"/>
      <c r="N4726" s="9"/>
      <c r="O4726" s="11"/>
      <c r="P4726" s="1"/>
      <c r="Q4726" s="1"/>
      <c r="R4726" s="1"/>
      <c r="S4726" s="1"/>
      <c r="T4726" s="1"/>
      <c r="U4726" s="1"/>
      <c r="V4726" s="9"/>
      <c r="W4726" s="1"/>
      <c r="X4726" s="1"/>
      <c r="Y4726" s="1"/>
      <c r="Z4726" s="1"/>
      <c r="AA4726" s="1"/>
      <c r="AB4726" s="1"/>
      <c r="AC4726" s="65"/>
    </row>
    <row r="4727" spans="2:29" x14ac:dyDescent="0.25">
      <c r="B4727" s="1"/>
      <c r="C4727" s="1"/>
      <c r="D4727" s="1"/>
      <c r="E4727" s="1"/>
      <c r="F4727" s="1"/>
      <c r="G4727" s="1"/>
      <c r="H4727" s="1"/>
      <c r="I4727" s="1"/>
      <c r="J4727" s="9"/>
      <c r="K4727" s="1"/>
      <c r="L4727" s="1"/>
      <c r="M4727" s="1"/>
      <c r="N4727" s="9"/>
      <c r="O4727" s="11"/>
      <c r="P4727" s="1"/>
      <c r="Q4727" s="1"/>
      <c r="R4727" s="1"/>
      <c r="S4727" s="1"/>
      <c r="T4727" s="1"/>
      <c r="U4727" s="1"/>
      <c r="V4727" s="9"/>
      <c r="W4727" s="1"/>
      <c r="X4727" s="1"/>
      <c r="Y4727" s="1"/>
      <c r="Z4727" s="1"/>
      <c r="AA4727" s="1"/>
      <c r="AB4727" s="1"/>
      <c r="AC4727" s="65"/>
    </row>
    <row r="4728" spans="2:29" x14ac:dyDescent="0.25">
      <c r="B4728" s="1"/>
      <c r="C4728" s="1"/>
      <c r="D4728" s="1"/>
      <c r="E4728" s="1"/>
      <c r="F4728" s="1"/>
      <c r="G4728" s="1"/>
      <c r="H4728" s="1"/>
      <c r="I4728" s="1"/>
      <c r="J4728" s="9"/>
      <c r="K4728" s="1"/>
      <c r="L4728" s="1"/>
      <c r="M4728" s="1"/>
      <c r="N4728" s="9"/>
      <c r="O4728" s="11"/>
      <c r="P4728" s="1"/>
      <c r="Q4728" s="1"/>
      <c r="R4728" s="1"/>
      <c r="S4728" s="1"/>
      <c r="T4728" s="1"/>
      <c r="U4728" s="1"/>
      <c r="V4728" s="9"/>
      <c r="W4728" s="1"/>
      <c r="X4728" s="1"/>
      <c r="Y4728" s="1"/>
      <c r="Z4728" s="1"/>
      <c r="AA4728" s="1"/>
      <c r="AB4728" s="1"/>
      <c r="AC4728" s="65"/>
    </row>
    <row r="4729" spans="2:29" x14ac:dyDescent="0.25">
      <c r="B4729" s="1"/>
      <c r="C4729" s="1"/>
      <c r="D4729" s="1"/>
      <c r="E4729" s="1"/>
      <c r="F4729" s="1"/>
      <c r="G4729" s="1"/>
      <c r="H4729" s="1"/>
      <c r="I4729" s="1"/>
      <c r="J4729" s="9"/>
      <c r="K4729" s="1"/>
      <c r="L4729" s="1"/>
      <c r="M4729" s="1"/>
      <c r="N4729" s="9"/>
      <c r="O4729" s="11"/>
      <c r="P4729" s="1"/>
      <c r="Q4729" s="1"/>
      <c r="R4729" s="1"/>
      <c r="S4729" s="1"/>
      <c r="T4729" s="1"/>
      <c r="U4729" s="1"/>
      <c r="V4729" s="9"/>
      <c r="W4729" s="1"/>
      <c r="X4729" s="1"/>
      <c r="Y4729" s="1"/>
      <c r="Z4729" s="1"/>
      <c r="AA4729" s="1"/>
      <c r="AB4729" s="1"/>
      <c r="AC4729" s="65"/>
    </row>
    <row r="4730" spans="2:29" x14ac:dyDescent="0.25">
      <c r="B4730" s="1"/>
      <c r="C4730" s="1"/>
      <c r="D4730" s="1"/>
      <c r="E4730" s="1"/>
      <c r="F4730" s="1"/>
      <c r="G4730" s="1"/>
      <c r="H4730" s="1"/>
      <c r="I4730" s="1"/>
      <c r="J4730" s="9"/>
      <c r="K4730" s="1"/>
      <c r="L4730" s="1"/>
      <c r="M4730" s="1"/>
      <c r="N4730" s="9"/>
      <c r="O4730" s="11"/>
      <c r="P4730" s="1"/>
      <c r="Q4730" s="1"/>
      <c r="R4730" s="1"/>
      <c r="S4730" s="1"/>
      <c r="T4730" s="1"/>
      <c r="U4730" s="1"/>
      <c r="V4730" s="9"/>
      <c r="W4730" s="1"/>
      <c r="X4730" s="1"/>
      <c r="Y4730" s="1"/>
      <c r="Z4730" s="1"/>
      <c r="AA4730" s="1"/>
      <c r="AB4730" s="1"/>
      <c r="AC4730" s="65"/>
    </row>
    <row r="4731" spans="2:29" x14ac:dyDescent="0.25">
      <c r="B4731" s="1"/>
      <c r="C4731" s="1"/>
      <c r="D4731" s="1"/>
      <c r="E4731" s="1"/>
      <c r="F4731" s="1"/>
      <c r="G4731" s="1"/>
      <c r="H4731" s="1"/>
      <c r="I4731" s="1"/>
      <c r="J4731" s="9"/>
      <c r="K4731" s="1"/>
      <c r="L4731" s="1"/>
      <c r="M4731" s="1"/>
      <c r="N4731" s="9"/>
      <c r="O4731" s="11"/>
      <c r="P4731" s="1"/>
      <c r="Q4731" s="1"/>
      <c r="R4731" s="1"/>
      <c r="S4731" s="1"/>
      <c r="T4731" s="1"/>
      <c r="U4731" s="1"/>
      <c r="V4731" s="9"/>
      <c r="W4731" s="1"/>
      <c r="X4731" s="1"/>
      <c r="Y4731" s="1"/>
      <c r="Z4731" s="1"/>
      <c r="AA4731" s="1"/>
      <c r="AB4731" s="1"/>
      <c r="AC4731" s="65"/>
    </row>
    <row r="4732" spans="2:29" x14ac:dyDescent="0.25">
      <c r="B4732" s="1"/>
      <c r="C4732" s="1"/>
      <c r="D4732" s="1"/>
      <c r="E4732" s="1"/>
      <c r="F4732" s="1"/>
      <c r="G4732" s="1"/>
      <c r="H4732" s="1"/>
      <c r="I4732" s="1"/>
      <c r="J4732" s="9"/>
      <c r="K4732" s="1"/>
      <c r="L4732" s="1"/>
      <c r="M4732" s="1"/>
      <c r="N4732" s="9"/>
      <c r="O4732" s="11"/>
      <c r="P4732" s="1"/>
      <c r="Q4732" s="1"/>
      <c r="R4732" s="1"/>
      <c r="S4732" s="1"/>
      <c r="T4732" s="1"/>
      <c r="U4732" s="1"/>
      <c r="V4732" s="9"/>
      <c r="W4732" s="1"/>
      <c r="X4732" s="1"/>
      <c r="Y4732" s="1"/>
      <c r="Z4732" s="1"/>
      <c r="AA4732" s="1"/>
      <c r="AB4732" s="1"/>
      <c r="AC4732" s="65"/>
    </row>
    <row r="4733" spans="2:29" x14ac:dyDescent="0.25">
      <c r="B4733" s="1"/>
      <c r="C4733" s="1"/>
      <c r="D4733" s="1"/>
      <c r="E4733" s="1"/>
      <c r="F4733" s="1"/>
      <c r="G4733" s="1"/>
      <c r="H4733" s="1"/>
      <c r="I4733" s="1"/>
      <c r="J4733" s="9"/>
      <c r="K4733" s="1"/>
      <c r="L4733" s="1"/>
      <c r="M4733" s="1"/>
      <c r="N4733" s="9"/>
      <c r="O4733" s="11"/>
      <c r="P4733" s="1"/>
      <c r="Q4733" s="1"/>
      <c r="R4733" s="1"/>
      <c r="S4733" s="1"/>
      <c r="T4733" s="1"/>
      <c r="U4733" s="1"/>
      <c r="V4733" s="9"/>
      <c r="W4733" s="1"/>
      <c r="X4733" s="1"/>
      <c r="Y4733" s="1"/>
      <c r="Z4733" s="1"/>
      <c r="AA4733" s="1"/>
      <c r="AB4733" s="1"/>
      <c r="AC4733" s="65"/>
    </row>
    <row r="4734" spans="2:29" x14ac:dyDescent="0.25">
      <c r="B4734" s="1"/>
      <c r="C4734" s="1"/>
      <c r="D4734" s="1"/>
      <c r="E4734" s="1"/>
      <c r="F4734" s="1"/>
      <c r="G4734" s="1"/>
      <c r="H4734" s="1"/>
      <c r="I4734" s="1"/>
      <c r="J4734" s="9"/>
      <c r="K4734" s="1"/>
      <c r="L4734" s="1"/>
      <c r="M4734" s="1"/>
      <c r="N4734" s="9"/>
      <c r="O4734" s="11"/>
      <c r="P4734" s="1"/>
      <c r="Q4734" s="1"/>
      <c r="R4734" s="1"/>
      <c r="S4734" s="1"/>
      <c r="T4734" s="1"/>
      <c r="U4734" s="1"/>
      <c r="V4734" s="9"/>
      <c r="W4734" s="1"/>
      <c r="X4734" s="1"/>
      <c r="Y4734" s="1"/>
      <c r="Z4734" s="1"/>
      <c r="AA4734" s="1"/>
      <c r="AB4734" s="1"/>
      <c r="AC4734" s="65"/>
    </row>
    <row r="4735" spans="2:29" x14ac:dyDescent="0.25">
      <c r="B4735" s="1"/>
      <c r="C4735" s="1"/>
      <c r="D4735" s="1"/>
      <c r="E4735" s="1"/>
      <c r="F4735" s="1"/>
      <c r="G4735" s="1"/>
      <c r="H4735" s="1"/>
      <c r="I4735" s="1"/>
      <c r="J4735" s="9"/>
      <c r="K4735" s="1"/>
      <c r="L4735" s="1"/>
      <c r="M4735" s="1"/>
      <c r="N4735" s="9"/>
      <c r="O4735" s="11"/>
      <c r="P4735" s="1"/>
      <c r="Q4735" s="1"/>
      <c r="R4735" s="1"/>
      <c r="S4735" s="1"/>
      <c r="T4735" s="1"/>
      <c r="U4735" s="1"/>
      <c r="V4735" s="9"/>
      <c r="W4735" s="1"/>
      <c r="X4735" s="1"/>
      <c r="Y4735" s="1"/>
      <c r="Z4735" s="1"/>
      <c r="AA4735" s="1"/>
      <c r="AB4735" s="1"/>
      <c r="AC4735" s="65"/>
    </row>
    <row r="4736" spans="2:29" x14ac:dyDescent="0.25">
      <c r="B4736" s="1"/>
      <c r="C4736" s="1"/>
      <c r="D4736" s="1"/>
      <c r="E4736" s="1"/>
      <c r="F4736" s="1"/>
      <c r="G4736" s="1"/>
      <c r="H4736" s="1"/>
      <c r="I4736" s="1"/>
      <c r="J4736" s="9"/>
      <c r="K4736" s="1"/>
      <c r="L4736" s="1"/>
      <c r="M4736" s="1"/>
      <c r="N4736" s="9"/>
      <c r="O4736" s="11"/>
      <c r="P4736" s="1"/>
      <c r="Q4736" s="1"/>
      <c r="R4736" s="1"/>
      <c r="S4736" s="1"/>
      <c r="T4736" s="1"/>
      <c r="U4736" s="1"/>
      <c r="V4736" s="9"/>
      <c r="W4736" s="1"/>
      <c r="X4736" s="1"/>
      <c r="Y4736" s="1"/>
      <c r="Z4736" s="1"/>
      <c r="AA4736" s="1"/>
      <c r="AB4736" s="1"/>
      <c r="AC4736" s="65"/>
    </row>
    <row r="4737" spans="2:29" x14ac:dyDescent="0.25">
      <c r="B4737" s="1"/>
      <c r="C4737" s="1"/>
      <c r="D4737" s="1"/>
      <c r="E4737" s="1"/>
      <c r="F4737" s="1"/>
      <c r="G4737" s="1"/>
      <c r="H4737" s="1"/>
      <c r="I4737" s="1"/>
      <c r="J4737" s="9"/>
      <c r="K4737" s="1"/>
      <c r="L4737" s="1"/>
      <c r="M4737" s="1"/>
      <c r="N4737" s="9"/>
      <c r="O4737" s="11"/>
      <c r="P4737" s="1"/>
      <c r="Q4737" s="1"/>
      <c r="R4737" s="1"/>
      <c r="S4737" s="1"/>
      <c r="T4737" s="1"/>
      <c r="U4737" s="1"/>
      <c r="V4737" s="9"/>
      <c r="W4737" s="1"/>
      <c r="X4737" s="1"/>
      <c r="Y4737" s="1"/>
      <c r="Z4737" s="1"/>
      <c r="AA4737" s="1"/>
      <c r="AB4737" s="1"/>
      <c r="AC4737" s="65"/>
    </row>
    <row r="4738" spans="2:29" x14ac:dyDescent="0.25">
      <c r="B4738" s="1"/>
      <c r="C4738" s="1"/>
      <c r="D4738" s="1"/>
      <c r="E4738" s="1"/>
      <c r="F4738" s="1"/>
      <c r="G4738" s="1"/>
      <c r="H4738" s="1"/>
      <c r="I4738" s="1"/>
      <c r="J4738" s="9"/>
      <c r="K4738" s="1"/>
      <c r="L4738" s="1"/>
      <c r="M4738" s="1"/>
      <c r="N4738" s="9"/>
      <c r="O4738" s="11"/>
      <c r="P4738" s="1"/>
      <c r="Q4738" s="1"/>
      <c r="R4738" s="1"/>
      <c r="S4738" s="1"/>
      <c r="T4738" s="1"/>
      <c r="U4738" s="1"/>
      <c r="V4738" s="9"/>
      <c r="W4738" s="1"/>
      <c r="X4738" s="1"/>
      <c r="Y4738" s="1"/>
      <c r="Z4738" s="1"/>
      <c r="AA4738" s="1"/>
      <c r="AB4738" s="1"/>
      <c r="AC4738" s="65"/>
    </row>
    <row r="4739" spans="2:29" x14ac:dyDescent="0.25">
      <c r="B4739" s="1"/>
      <c r="C4739" s="1"/>
      <c r="D4739" s="1"/>
      <c r="E4739" s="1"/>
      <c r="F4739" s="1"/>
      <c r="G4739" s="1"/>
      <c r="H4739" s="1"/>
      <c r="I4739" s="1"/>
      <c r="J4739" s="9"/>
      <c r="K4739" s="1"/>
      <c r="L4739" s="1"/>
      <c r="M4739" s="1"/>
      <c r="N4739" s="9"/>
      <c r="O4739" s="11"/>
      <c r="P4739" s="1"/>
      <c r="Q4739" s="1"/>
      <c r="R4739" s="1"/>
      <c r="S4739" s="1"/>
      <c r="T4739" s="1"/>
      <c r="U4739" s="1"/>
      <c r="V4739" s="9"/>
      <c r="W4739" s="1"/>
      <c r="X4739" s="1"/>
      <c r="Y4739" s="1"/>
      <c r="Z4739" s="1"/>
      <c r="AA4739" s="1"/>
      <c r="AB4739" s="1"/>
      <c r="AC4739" s="65"/>
    </row>
    <row r="4740" spans="2:29" x14ac:dyDescent="0.25">
      <c r="B4740" s="1"/>
      <c r="C4740" s="1"/>
      <c r="D4740" s="1"/>
      <c r="E4740" s="1"/>
      <c r="F4740" s="1"/>
      <c r="G4740" s="1"/>
      <c r="H4740" s="1"/>
      <c r="I4740" s="1"/>
      <c r="J4740" s="9"/>
      <c r="K4740" s="1"/>
      <c r="L4740" s="1"/>
      <c r="M4740" s="1"/>
      <c r="N4740" s="9"/>
      <c r="O4740" s="11"/>
      <c r="P4740" s="1"/>
      <c r="Q4740" s="1"/>
      <c r="R4740" s="1"/>
      <c r="S4740" s="1"/>
      <c r="T4740" s="1"/>
      <c r="U4740" s="1"/>
      <c r="V4740" s="9"/>
      <c r="W4740" s="1"/>
      <c r="X4740" s="1"/>
      <c r="Y4740" s="1"/>
      <c r="Z4740" s="1"/>
      <c r="AA4740" s="1"/>
      <c r="AB4740" s="1"/>
      <c r="AC4740" s="65"/>
    </row>
    <row r="4741" spans="2:29" x14ac:dyDescent="0.25">
      <c r="B4741" s="1"/>
      <c r="C4741" s="1"/>
      <c r="D4741" s="1"/>
      <c r="E4741" s="1"/>
      <c r="F4741" s="1"/>
      <c r="G4741" s="1"/>
      <c r="H4741" s="1"/>
      <c r="I4741" s="1"/>
      <c r="J4741" s="9"/>
      <c r="K4741" s="1"/>
      <c r="L4741" s="1"/>
      <c r="M4741" s="1"/>
      <c r="N4741" s="9"/>
      <c r="O4741" s="11"/>
      <c r="P4741" s="1"/>
      <c r="Q4741" s="1"/>
      <c r="R4741" s="1"/>
      <c r="S4741" s="1"/>
      <c r="T4741" s="1"/>
      <c r="U4741" s="1"/>
      <c r="V4741" s="9"/>
      <c r="W4741" s="1"/>
      <c r="X4741" s="1"/>
      <c r="Y4741" s="1"/>
      <c r="Z4741" s="1"/>
      <c r="AA4741" s="1"/>
      <c r="AB4741" s="1"/>
      <c r="AC4741" s="65"/>
    </row>
    <row r="4742" spans="2:29" x14ac:dyDescent="0.25">
      <c r="B4742" s="1"/>
      <c r="C4742" s="1"/>
      <c r="D4742" s="1"/>
      <c r="E4742" s="1"/>
      <c r="F4742" s="1"/>
      <c r="G4742" s="1"/>
      <c r="H4742" s="1"/>
      <c r="I4742" s="1"/>
      <c r="J4742" s="9"/>
      <c r="K4742" s="1"/>
      <c r="L4742" s="1"/>
      <c r="M4742" s="1"/>
      <c r="N4742" s="9"/>
      <c r="O4742" s="11"/>
      <c r="P4742" s="1"/>
      <c r="Q4742" s="1"/>
      <c r="R4742" s="1"/>
      <c r="S4742" s="1"/>
      <c r="T4742" s="1"/>
      <c r="U4742" s="1"/>
      <c r="V4742" s="9"/>
      <c r="W4742" s="1"/>
      <c r="X4742" s="1"/>
      <c r="Y4742" s="1"/>
      <c r="Z4742" s="1"/>
      <c r="AA4742" s="1"/>
      <c r="AB4742" s="1"/>
      <c r="AC4742" s="65"/>
    </row>
    <row r="4743" spans="2:29" x14ac:dyDescent="0.25">
      <c r="B4743" s="1"/>
      <c r="C4743" s="1"/>
      <c r="D4743" s="1"/>
      <c r="E4743" s="1"/>
      <c r="F4743" s="1"/>
      <c r="G4743" s="1"/>
      <c r="H4743" s="1"/>
      <c r="I4743" s="1"/>
      <c r="J4743" s="9"/>
      <c r="K4743" s="1"/>
      <c r="L4743" s="1"/>
      <c r="M4743" s="1"/>
      <c r="N4743" s="9"/>
      <c r="O4743" s="11"/>
      <c r="P4743" s="1"/>
      <c r="Q4743" s="1"/>
      <c r="R4743" s="1"/>
      <c r="S4743" s="1"/>
      <c r="T4743" s="1"/>
      <c r="U4743" s="1"/>
      <c r="V4743" s="9"/>
      <c r="W4743" s="1"/>
      <c r="X4743" s="1"/>
      <c r="Y4743" s="1"/>
      <c r="Z4743" s="1"/>
      <c r="AA4743" s="1"/>
      <c r="AB4743" s="1"/>
      <c r="AC4743" s="65"/>
    </row>
    <row r="4744" spans="2:29" x14ac:dyDescent="0.25">
      <c r="B4744" s="1"/>
      <c r="C4744" s="1"/>
      <c r="D4744" s="1"/>
      <c r="E4744" s="1"/>
      <c r="F4744" s="1"/>
      <c r="G4744" s="1"/>
      <c r="H4744" s="1"/>
      <c r="I4744" s="1"/>
      <c r="J4744" s="9"/>
      <c r="K4744" s="1"/>
      <c r="L4744" s="1"/>
      <c r="M4744" s="1"/>
      <c r="N4744" s="9"/>
      <c r="O4744" s="11"/>
      <c r="P4744" s="1"/>
      <c r="Q4744" s="1"/>
      <c r="R4744" s="1"/>
      <c r="S4744" s="1"/>
      <c r="T4744" s="1"/>
      <c r="U4744" s="1"/>
      <c r="V4744" s="9"/>
      <c r="W4744" s="1"/>
      <c r="X4744" s="1"/>
      <c r="Y4744" s="1"/>
      <c r="Z4744" s="1"/>
      <c r="AA4744" s="1"/>
      <c r="AB4744" s="1"/>
      <c r="AC4744" s="65"/>
    </row>
    <row r="4745" spans="2:29" x14ac:dyDescent="0.25">
      <c r="B4745" s="1"/>
      <c r="C4745" s="1"/>
      <c r="D4745" s="1"/>
      <c r="E4745" s="1"/>
      <c r="F4745" s="1"/>
      <c r="G4745" s="1"/>
      <c r="H4745" s="1"/>
      <c r="I4745" s="1"/>
      <c r="J4745" s="9"/>
      <c r="K4745" s="1"/>
      <c r="L4745" s="1"/>
      <c r="M4745" s="1"/>
      <c r="N4745" s="9"/>
      <c r="O4745" s="11"/>
      <c r="P4745" s="1"/>
      <c r="Q4745" s="1"/>
      <c r="R4745" s="1"/>
      <c r="S4745" s="1"/>
      <c r="T4745" s="1"/>
      <c r="U4745" s="1"/>
      <c r="V4745" s="9"/>
      <c r="W4745" s="1"/>
      <c r="X4745" s="1"/>
      <c r="Y4745" s="1"/>
      <c r="Z4745" s="1"/>
      <c r="AA4745" s="1"/>
      <c r="AB4745" s="1"/>
      <c r="AC4745" s="65"/>
    </row>
    <row r="4746" spans="2:29" x14ac:dyDescent="0.25">
      <c r="B4746" s="1"/>
      <c r="C4746" s="1"/>
      <c r="D4746" s="1"/>
      <c r="E4746" s="1"/>
      <c r="F4746" s="1"/>
      <c r="G4746" s="1"/>
      <c r="H4746" s="1"/>
      <c r="I4746" s="1"/>
      <c r="J4746" s="9"/>
      <c r="K4746" s="1"/>
      <c r="L4746" s="1"/>
      <c r="M4746" s="1"/>
      <c r="N4746" s="9"/>
      <c r="O4746" s="11"/>
      <c r="P4746" s="1"/>
      <c r="Q4746" s="1"/>
      <c r="R4746" s="1"/>
      <c r="S4746" s="1"/>
      <c r="T4746" s="1"/>
      <c r="U4746" s="1"/>
      <c r="V4746" s="9"/>
      <c r="W4746" s="1"/>
      <c r="X4746" s="1"/>
      <c r="Y4746" s="1"/>
      <c r="Z4746" s="1"/>
      <c r="AA4746" s="1"/>
      <c r="AB4746" s="1"/>
      <c r="AC4746" s="65"/>
    </row>
    <row r="4747" spans="2:29" x14ac:dyDescent="0.25">
      <c r="B4747" s="1"/>
      <c r="C4747" s="1"/>
      <c r="D4747" s="1"/>
      <c r="E4747" s="1"/>
      <c r="F4747" s="1"/>
      <c r="G4747" s="1"/>
      <c r="H4747" s="1"/>
      <c r="I4747" s="1"/>
      <c r="J4747" s="9"/>
      <c r="K4747" s="1"/>
      <c r="L4747" s="1"/>
      <c r="M4747" s="1"/>
      <c r="N4747" s="9"/>
      <c r="O4747" s="11"/>
      <c r="P4747" s="1"/>
      <c r="Q4747" s="1"/>
      <c r="R4747" s="1"/>
      <c r="S4747" s="1"/>
      <c r="T4747" s="1"/>
      <c r="U4747" s="1"/>
      <c r="V4747" s="9"/>
      <c r="W4747" s="1"/>
      <c r="X4747" s="1"/>
      <c r="Y4747" s="1"/>
      <c r="Z4747" s="1"/>
      <c r="AA4747" s="1"/>
      <c r="AB4747" s="1"/>
      <c r="AC4747" s="65"/>
    </row>
    <row r="4748" spans="2:29" x14ac:dyDescent="0.25">
      <c r="B4748" s="1"/>
      <c r="C4748" s="1"/>
      <c r="D4748" s="1"/>
      <c r="E4748" s="1"/>
      <c r="F4748" s="1"/>
      <c r="G4748" s="1"/>
      <c r="H4748" s="1"/>
      <c r="I4748" s="1"/>
      <c r="J4748" s="9"/>
      <c r="K4748" s="1"/>
      <c r="L4748" s="1"/>
      <c r="M4748" s="1"/>
      <c r="N4748" s="9"/>
      <c r="O4748" s="11"/>
      <c r="P4748" s="1"/>
      <c r="Q4748" s="1"/>
      <c r="R4748" s="1"/>
      <c r="S4748" s="1"/>
      <c r="T4748" s="1"/>
      <c r="U4748" s="1"/>
      <c r="V4748" s="9"/>
      <c r="W4748" s="1"/>
      <c r="X4748" s="1"/>
      <c r="Y4748" s="1"/>
      <c r="Z4748" s="1"/>
      <c r="AA4748" s="1"/>
      <c r="AB4748" s="1"/>
      <c r="AC4748" s="65"/>
    </row>
    <row r="4749" spans="2:29" x14ac:dyDescent="0.25">
      <c r="B4749" s="1"/>
      <c r="C4749" s="1"/>
      <c r="D4749" s="1"/>
      <c r="E4749" s="1"/>
      <c r="F4749" s="1"/>
      <c r="G4749" s="1"/>
      <c r="H4749" s="1"/>
      <c r="I4749" s="1"/>
      <c r="J4749" s="9"/>
      <c r="K4749" s="1"/>
      <c r="L4749" s="1"/>
      <c r="M4749" s="1"/>
      <c r="N4749" s="9"/>
      <c r="O4749" s="11"/>
      <c r="P4749" s="1"/>
      <c r="Q4749" s="1"/>
      <c r="R4749" s="1"/>
      <c r="S4749" s="1"/>
      <c r="T4749" s="1"/>
      <c r="U4749" s="1"/>
      <c r="V4749" s="9"/>
      <c r="W4749" s="1"/>
      <c r="X4749" s="1"/>
      <c r="Y4749" s="1"/>
      <c r="Z4749" s="1"/>
      <c r="AA4749" s="1"/>
      <c r="AB4749" s="1"/>
      <c r="AC4749" s="65"/>
    </row>
    <row r="4750" spans="2:29" x14ac:dyDescent="0.25">
      <c r="B4750" s="1"/>
      <c r="C4750" s="1"/>
      <c r="D4750" s="1"/>
      <c r="E4750" s="1"/>
      <c r="F4750" s="1"/>
      <c r="G4750" s="1"/>
      <c r="H4750" s="1"/>
      <c r="I4750" s="1"/>
      <c r="J4750" s="9"/>
      <c r="K4750" s="1"/>
      <c r="L4750" s="1"/>
      <c r="M4750" s="1"/>
      <c r="N4750" s="9"/>
      <c r="O4750" s="11"/>
      <c r="P4750" s="1"/>
      <c r="Q4750" s="1"/>
      <c r="R4750" s="1"/>
      <c r="S4750" s="1"/>
      <c r="T4750" s="1"/>
      <c r="U4750" s="1"/>
      <c r="V4750" s="9"/>
      <c r="W4750" s="1"/>
      <c r="X4750" s="1"/>
      <c r="Y4750" s="1"/>
      <c r="Z4750" s="1"/>
      <c r="AA4750" s="1"/>
      <c r="AB4750" s="1"/>
      <c r="AC4750" s="65"/>
    </row>
    <row r="4751" spans="2:29" x14ac:dyDescent="0.25">
      <c r="B4751" s="1"/>
      <c r="C4751" s="1"/>
      <c r="D4751" s="1"/>
      <c r="E4751" s="1"/>
      <c r="F4751" s="1"/>
      <c r="G4751" s="1"/>
      <c r="H4751" s="1"/>
      <c r="I4751" s="1"/>
      <c r="J4751" s="9"/>
      <c r="K4751" s="1"/>
      <c r="L4751" s="1"/>
      <c r="M4751" s="1"/>
      <c r="N4751" s="9"/>
      <c r="O4751" s="11"/>
      <c r="P4751" s="1"/>
      <c r="Q4751" s="1"/>
      <c r="R4751" s="1"/>
      <c r="S4751" s="1"/>
      <c r="T4751" s="1"/>
      <c r="U4751" s="1"/>
      <c r="V4751" s="9"/>
      <c r="W4751" s="1"/>
      <c r="X4751" s="1"/>
      <c r="Y4751" s="1"/>
      <c r="Z4751" s="1"/>
      <c r="AA4751" s="1"/>
      <c r="AB4751" s="1"/>
      <c r="AC4751" s="65"/>
    </row>
    <row r="4752" spans="2:29" x14ac:dyDescent="0.25">
      <c r="B4752" s="1"/>
      <c r="C4752" s="1"/>
      <c r="D4752" s="1"/>
      <c r="E4752" s="1"/>
      <c r="F4752" s="1"/>
      <c r="G4752" s="1"/>
      <c r="H4752" s="1"/>
      <c r="I4752" s="1"/>
      <c r="J4752" s="9"/>
      <c r="K4752" s="1"/>
      <c r="L4752" s="1"/>
      <c r="M4752" s="1"/>
      <c r="N4752" s="9"/>
      <c r="O4752" s="11"/>
      <c r="P4752" s="1"/>
      <c r="Q4752" s="1"/>
      <c r="R4752" s="1"/>
      <c r="S4752" s="1"/>
      <c r="T4752" s="1"/>
      <c r="U4752" s="1"/>
      <c r="V4752" s="9"/>
      <c r="W4752" s="1"/>
      <c r="X4752" s="1"/>
      <c r="Y4752" s="1"/>
      <c r="Z4752" s="1"/>
      <c r="AA4752" s="1"/>
      <c r="AB4752" s="1"/>
      <c r="AC4752" s="65"/>
    </row>
    <row r="4753" spans="2:29" x14ac:dyDescent="0.25">
      <c r="B4753" s="1"/>
      <c r="C4753" s="1"/>
      <c r="D4753" s="1"/>
      <c r="E4753" s="1"/>
      <c r="F4753" s="1"/>
      <c r="G4753" s="1"/>
      <c r="H4753" s="1"/>
      <c r="I4753" s="1"/>
      <c r="J4753" s="9"/>
      <c r="K4753" s="1"/>
      <c r="L4753" s="1"/>
      <c r="M4753" s="1"/>
      <c r="N4753" s="9"/>
      <c r="O4753" s="11"/>
      <c r="P4753" s="1"/>
      <c r="Q4753" s="1"/>
      <c r="R4753" s="1"/>
      <c r="S4753" s="1"/>
      <c r="T4753" s="1"/>
      <c r="U4753" s="1"/>
      <c r="V4753" s="9"/>
      <c r="W4753" s="1"/>
      <c r="X4753" s="1"/>
      <c r="Y4753" s="1"/>
      <c r="Z4753" s="1"/>
      <c r="AA4753" s="1"/>
      <c r="AB4753" s="1"/>
      <c r="AC4753" s="65"/>
    </row>
    <row r="4754" spans="2:29" x14ac:dyDescent="0.25">
      <c r="B4754" s="1"/>
      <c r="C4754" s="1"/>
      <c r="D4754" s="1"/>
      <c r="E4754" s="1"/>
      <c r="F4754" s="1"/>
      <c r="G4754" s="1"/>
      <c r="H4754" s="1"/>
      <c r="I4754" s="1"/>
      <c r="J4754" s="9"/>
      <c r="K4754" s="1"/>
      <c r="L4754" s="1"/>
      <c r="M4754" s="1"/>
      <c r="N4754" s="9"/>
      <c r="O4754" s="11"/>
      <c r="P4754" s="1"/>
      <c r="Q4754" s="1"/>
      <c r="R4754" s="1"/>
      <c r="S4754" s="1"/>
      <c r="T4754" s="1"/>
      <c r="U4754" s="1"/>
      <c r="V4754" s="9"/>
      <c r="W4754" s="1"/>
      <c r="X4754" s="1"/>
      <c r="Y4754" s="1"/>
      <c r="Z4754" s="1"/>
      <c r="AA4754" s="1"/>
      <c r="AB4754" s="1"/>
      <c r="AC4754" s="65"/>
    </row>
    <row r="4755" spans="2:29" x14ac:dyDescent="0.25">
      <c r="B4755" s="1"/>
      <c r="C4755" s="1"/>
      <c r="D4755" s="1"/>
      <c r="E4755" s="1"/>
      <c r="F4755" s="1"/>
      <c r="G4755" s="1"/>
      <c r="H4755" s="1"/>
      <c r="I4755" s="1"/>
      <c r="J4755" s="9"/>
      <c r="K4755" s="1"/>
      <c r="L4755" s="1"/>
      <c r="M4755" s="1"/>
      <c r="N4755" s="9"/>
      <c r="O4755" s="11"/>
      <c r="P4755" s="1"/>
      <c r="Q4755" s="1"/>
      <c r="R4755" s="1"/>
      <c r="S4755" s="1"/>
      <c r="T4755" s="1"/>
      <c r="U4755" s="1"/>
      <c r="V4755" s="9"/>
      <c r="W4755" s="1"/>
      <c r="X4755" s="1"/>
      <c r="Y4755" s="1"/>
      <c r="Z4755" s="1"/>
      <c r="AA4755" s="1"/>
      <c r="AB4755" s="1"/>
      <c r="AC4755" s="65"/>
    </row>
    <row r="4756" spans="2:29" x14ac:dyDescent="0.25">
      <c r="B4756" s="1"/>
      <c r="C4756" s="1"/>
      <c r="D4756" s="1"/>
      <c r="E4756" s="1"/>
      <c r="F4756" s="1"/>
      <c r="G4756" s="1"/>
      <c r="H4756" s="1"/>
      <c r="I4756" s="1"/>
      <c r="J4756" s="9"/>
      <c r="K4756" s="1"/>
      <c r="L4756" s="1"/>
      <c r="M4756" s="1"/>
      <c r="N4756" s="9"/>
      <c r="O4756" s="11"/>
      <c r="P4756" s="1"/>
      <c r="Q4756" s="1"/>
      <c r="R4756" s="1"/>
      <c r="S4756" s="1"/>
      <c r="T4756" s="1"/>
      <c r="U4756" s="1"/>
      <c r="V4756" s="9"/>
      <c r="W4756" s="1"/>
      <c r="X4756" s="1"/>
      <c r="Y4756" s="1"/>
      <c r="Z4756" s="1"/>
      <c r="AA4756" s="1"/>
      <c r="AB4756" s="1"/>
      <c r="AC4756" s="65"/>
    </row>
    <row r="4757" spans="2:29" x14ac:dyDescent="0.25">
      <c r="B4757" s="1"/>
      <c r="C4757" s="1"/>
      <c r="D4757" s="1"/>
      <c r="E4757" s="1"/>
      <c r="F4757" s="1"/>
      <c r="G4757" s="1"/>
      <c r="H4757" s="1"/>
      <c r="I4757" s="1"/>
      <c r="J4757" s="9"/>
      <c r="K4757" s="1"/>
      <c r="L4757" s="1"/>
      <c r="M4757" s="1"/>
      <c r="N4757" s="9"/>
      <c r="O4757" s="11"/>
      <c r="P4757" s="1"/>
      <c r="Q4757" s="1"/>
      <c r="R4757" s="1"/>
      <c r="S4757" s="1"/>
      <c r="T4757" s="1"/>
      <c r="U4757" s="1"/>
      <c r="V4757" s="9"/>
      <c r="W4757" s="1"/>
      <c r="X4757" s="1"/>
      <c r="Y4757" s="1"/>
      <c r="Z4757" s="1"/>
      <c r="AA4757" s="1"/>
      <c r="AB4757" s="1"/>
      <c r="AC4757" s="65"/>
    </row>
    <row r="4758" spans="2:29" x14ac:dyDescent="0.25">
      <c r="B4758" s="1"/>
      <c r="C4758" s="1"/>
      <c r="D4758" s="1"/>
      <c r="E4758" s="1"/>
      <c r="F4758" s="1"/>
      <c r="G4758" s="1"/>
      <c r="H4758" s="1"/>
      <c r="I4758" s="1"/>
      <c r="J4758" s="9"/>
      <c r="K4758" s="1"/>
      <c r="L4758" s="1"/>
      <c r="M4758" s="1"/>
      <c r="N4758" s="9"/>
      <c r="O4758" s="11"/>
      <c r="P4758" s="1"/>
      <c r="Q4758" s="1"/>
      <c r="R4758" s="1"/>
      <c r="S4758" s="1"/>
      <c r="T4758" s="1"/>
      <c r="U4758" s="1"/>
      <c r="V4758" s="9"/>
      <c r="W4758" s="1"/>
      <c r="X4758" s="1"/>
      <c r="Y4758" s="1"/>
      <c r="Z4758" s="1"/>
      <c r="AA4758" s="1"/>
      <c r="AB4758" s="1"/>
      <c r="AC4758" s="65"/>
    </row>
    <row r="4759" spans="2:29" x14ac:dyDescent="0.25">
      <c r="B4759" s="1"/>
      <c r="C4759" s="1"/>
      <c r="D4759" s="1"/>
      <c r="E4759" s="1"/>
      <c r="F4759" s="1"/>
      <c r="G4759" s="1"/>
      <c r="H4759" s="1"/>
      <c r="I4759" s="1"/>
      <c r="J4759" s="9"/>
      <c r="K4759" s="1"/>
      <c r="L4759" s="1"/>
      <c r="M4759" s="1"/>
      <c r="N4759" s="9"/>
      <c r="O4759" s="11"/>
      <c r="P4759" s="1"/>
      <c r="Q4759" s="1"/>
      <c r="R4759" s="1"/>
      <c r="S4759" s="1"/>
      <c r="T4759" s="1"/>
      <c r="U4759" s="1"/>
      <c r="V4759" s="9"/>
      <c r="W4759" s="1"/>
      <c r="X4759" s="1"/>
      <c r="Y4759" s="1"/>
      <c r="Z4759" s="1"/>
      <c r="AA4759" s="1"/>
      <c r="AB4759" s="1"/>
      <c r="AC4759" s="65"/>
    </row>
    <row r="4760" spans="2:29" x14ac:dyDescent="0.25">
      <c r="B4760" s="1"/>
      <c r="C4760" s="1"/>
      <c r="D4760" s="1"/>
      <c r="E4760" s="1"/>
      <c r="F4760" s="1"/>
      <c r="G4760" s="1"/>
      <c r="H4760" s="1"/>
      <c r="I4760" s="1"/>
      <c r="J4760" s="9"/>
      <c r="K4760" s="1"/>
      <c r="L4760" s="1"/>
      <c r="M4760" s="1"/>
      <c r="N4760" s="9"/>
      <c r="O4760" s="11"/>
      <c r="P4760" s="1"/>
      <c r="Q4760" s="1"/>
      <c r="R4760" s="1"/>
      <c r="S4760" s="1"/>
      <c r="T4760" s="1"/>
      <c r="U4760" s="1"/>
      <c r="V4760" s="9"/>
      <c r="W4760" s="1"/>
      <c r="X4760" s="1"/>
      <c r="Y4760" s="1"/>
      <c r="Z4760" s="1"/>
      <c r="AA4760" s="1"/>
      <c r="AB4760" s="1"/>
      <c r="AC4760" s="65"/>
    </row>
    <row r="4761" spans="2:29" x14ac:dyDescent="0.25">
      <c r="B4761" s="1"/>
      <c r="C4761" s="1"/>
      <c r="D4761" s="1"/>
      <c r="E4761" s="1"/>
      <c r="F4761" s="1"/>
      <c r="G4761" s="1"/>
      <c r="H4761" s="1"/>
      <c r="I4761" s="1"/>
      <c r="J4761" s="9"/>
      <c r="K4761" s="1"/>
      <c r="L4761" s="1"/>
      <c r="M4761" s="1"/>
      <c r="N4761" s="9"/>
      <c r="O4761" s="11"/>
      <c r="P4761" s="1"/>
      <c r="Q4761" s="1"/>
      <c r="R4761" s="1"/>
      <c r="S4761" s="1"/>
      <c r="T4761" s="1"/>
      <c r="U4761" s="1"/>
      <c r="V4761" s="9"/>
      <c r="W4761" s="1"/>
      <c r="X4761" s="1"/>
      <c r="Y4761" s="1"/>
      <c r="Z4761" s="1"/>
      <c r="AA4761" s="1"/>
      <c r="AB4761" s="1"/>
      <c r="AC4761" s="65"/>
    </row>
    <row r="4762" spans="2:29" x14ac:dyDescent="0.25">
      <c r="B4762" s="1"/>
      <c r="C4762" s="1"/>
      <c r="D4762" s="1"/>
      <c r="E4762" s="1"/>
      <c r="F4762" s="1"/>
      <c r="G4762" s="1"/>
      <c r="H4762" s="1"/>
      <c r="I4762" s="1"/>
      <c r="J4762" s="9"/>
      <c r="K4762" s="1"/>
      <c r="L4762" s="1"/>
      <c r="M4762" s="1"/>
      <c r="N4762" s="9"/>
      <c r="O4762" s="11"/>
      <c r="P4762" s="1"/>
      <c r="Q4762" s="1"/>
      <c r="R4762" s="1"/>
      <c r="S4762" s="1"/>
      <c r="T4762" s="1"/>
      <c r="U4762" s="1"/>
      <c r="V4762" s="9"/>
      <c r="W4762" s="1"/>
      <c r="X4762" s="1"/>
      <c r="Y4762" s="1"/>
      <c r="Z4762" s="1"/>
      <c r="AA4762" s="1"/>
      <c r="AB4762" s="1"/>
      <c r="AC4762" s="65"/>
    </row>
    <row r="4763" spans="2:29" x14ac:dyDescent="0.25">
      <c r="B4763" s="1"/>
      <c r="C4763" s="1"/>
      <c r="D4763" s="1"/>
      <c r="E4763" s="1"/>
      <c r="F4763" s="1"/>
      <c r="G4763" s="1"/>
      <c r="H4763" s="1"/>
      <c r="I4763" s="1"/>
      <c r="J4763" s="9"/>
      <c r="K4763" s="1"/>
      <c r="L4763" s="1"/>
      <c r="M4763" s="1"/>
      <c r="N4763" s="9"/>
      <c r="O4763" s="11"/>
      <c r="P4763" s="1"/>
      <c r="Q4763" s="1"/>
      <c r="R4763" s="1"/>
      <c r="S4763" s="1"/>
      <c r="T4763" s="1"/>
      <c r="U4763" s="1"/>
      <c r="V4763" s="9"/>
      <c r="W4763" s="1"/>
      <c r="X4763" s="1"/>
      <c r="Y4763" s="1"/>
      <c r="Z4763" s="1"/>
      <c r="AA4763" s="1"/>
      <c r="AB4763" s="1"/>
      <c r="AC4763" s="65"/>
    </row>
    <row r="4764" spans="2:29" x14ac:dyDescent="0.25">
      <c r="B4764" s="1"/>
      <c r="C4764" s="1"/>
      <c r="D4764" s="1"/>
      <c r="E4764" s="1"/>
      <c r="F4764" s="1"/>
      <c r="G4764" s="1"/>
      <c r="H4764" s="1"/>
      <c r="I4764" s="1"/>
      <c r="J4764" s="9"/>
      <c r="K4764" s="1"/>
      <c r="L4764" s="1"/>
      <c r="M4764" s="1"/>
      <c r="N4764" s="9"/>
      <c r="O4764" s="11"/>
      <c r="P4764" s="1"/>
      <c r="Q4764" s="1"/>
      <c r="R4764" s="1"/>
      <c r="S4764" s="1"/>
      <c r="T4764" s="1"/>
      <c r="U4764" s="1"/>
      <c r="V4764" s="9"/>
      <c r="W4764" s="1"/>
      <c r="X4764" s="1"/>
      <c r="Y4764" s="1"/>
      <c r="Z4764" s="1"/>
      <c r="AA4764" s="1"/>
      <c r="AB4764" s="1"/>
      <c r="AC4764" s="65"/>
    </row>
    <row r="4765" spans="2:29" x14ac:dyDescent="0.25">
      <c r="B4765" s="1"/>
      <c r="C4765" s="1"/>
      <c r="D4765" s="1"/>
      <c r="E4765" s="1"/>
      <c r="F4765" s="1"/>
      <c r="G4765" s="1"/>
      <c r="H4765" s="1"/>
      <c r="I4765" s="1"/>
      <c r="J4765" s="9"/>
      <c r="K4765" s="1"/>
      <c r="L4765" s="1"/>
      <c r="M4765" s="1"/>
      <c r="N4765" s="9"/>
      <c r="O4765" s="11"/>
      <c r="P4765" s="1"/>
      <c r="Q4765" s="1"/>
      <c r="R4765" s="1"/>
      <c r="S4765" s="1"/>
      <c r="T4765" s="1"/>
      <c r="U4765" s="1"/>
      <c r="V4765" s="9"/>
      <c r="W4765" s="1"/>
      <c r="X4765" s="1"/>
      <c r="Y4765" s="1"/>
      <c r="Z4765" s="1"/>
      <c r="AA4765" s="1"/>
      <c r="AB4765" s="1"/>
      <c r="AC4765" s="65"/>
    </row>
    <row r="4766" spans="2:29" x14ac:dyDescent="0.25">
      <c r="B4766" s="1"/>
      <c r="C4766" s="1"/>
      <c r="D4766" s="1"/>
      <c r="E4766" s="1"/>
      <c r="F4766" s="1"/>
      <c r="G4766" s="1"/>
      <c r="H4766" s="1"/>
      <c r="I4766" s="1"/>
      <c r="J4766" s="9"/>
      <c r="K4766" s="1"/>
      <c r="L4766" s="1"/>
      <c r="M4766" s="1"/>
      <c r="N4766" s="9"/>
      <c r="O4766" s="11"/>
      <c r="P4766" s="1"/>
      <c r="Q4766" s="1"/>
      <c r="R4766" s="1"/>
      <c r="S4766" s="1"/>
      <c r="T4766" s="1"/>
      <c r="U4766" s="1"/>
      <c r="V4766" s="9"/>
      <c r="W4766" s="1"/>
      <c r="X4766" s="1"/>
      <c r="Y4766" s="1"/>
      <c r="Z4766" s="1"/>
      <c r="AA4766" s="1"/>
      <c r="AB4766" s="1"/>
      <c r="AC4766" s="65"/>
    </row>
    <row r="4767" spans="2:29" x14ac:dyDescent="0.25">
      <c r="B4767" s="1"/>
      <c r="C4767" s="1"/>
      <c r="D4767" s="1"/>
      <c r="E4767" s="1"/>
      <c r="F4767" s="1"/>
      <c r="G4767" s="1"/>
      <c r="H4767" s="1"/>
      <c r="I4767" s="1"/>
      <c r="J4767" s="9"/>
      <c r="K4767" s="1"/>
      <c r="L4767" s="1"/>
      <c r="M4767" s="1"/>
      <c r="N4767" s="9"/>
      <c r="O4767" s="11"/>
      <c r="P4767" s="1"/>
      <c r="Q4767" s="1"/>
      <c r="R4767" s="1"/>
      <c r="S4767" s="1"/>
      <c r="T4767" s="1"/>
      <c r="U4767" s="1"/>
      <c r="V4767" s="9"/>
      <c r="W4767" s="1"/>
      <c r="X4767" s="1"/>
      <c r="Y4767" s="1"/>
      <c r="Z4767" s="1"/>
      <c r="AA4767" s="1"/>
      <c r="AB4767" s="1"/>
      <c r="AC4767" s="65"/>
    </row>
    <row r="4768" spans="2:29" x14ac:dyDescent="0.25">
      <c r="B4768" s="1"/>
      <c r="C4768" s="1"/>
      <c r="D4768" s="1"/>
      <c r="E4768" s="1"/>
      <c r="F4768" s="1"/>
      <c r="G4768" s="1"/>
      <c r="H4768" s="1"/>
      <c r="I4768" s="1"/>
      <c r="J4768" s="9"/>
      <c r="K4768" s="1"/>
      <c r="L4768" s="1"/>
      <c r="M4768" s="1"/>
      <c r="N4768" s="9"/>
      <c r="O4768" s="11"/>
      <c r="P4768" s="1"/>
      <c r="Q4768" s="1"/>
      <c r="R4768" s="1"/>
      <c r="S4768" s="1"/>
      <c r="T4768" s="1"/>
      <c r="U4768" s="1"/>
      <c r="V4768" s="9"/>
      <c r="W4768" s="1"/>
      <c r="X4768" s="1"/>
      <c r="Y4768" s="1"/>
      <c r="Z4768" s="1"/>
      <c r="AA4768" s="1"/>
      <c r="AB4768" s="1"/>
      <c r="AC4768" s="65"/>
    </row>
    <row r="4769" spans="2:29" x14ac:dyDescent="0.25">
      <c r="B4769" s="1"/>
      <c r="C4769" s="1"/>
      <c r="D4769" s="1"/>
      <c r="E4769" s="1"/>
      <c r="F4769" s="1"/>
      <c r="G4769" s="1"/>
      <c r="H4769" s="1"/>
      <c r="I4769" s="1"/>
      <c r="J4769" s="9"/>
      <c r="K4769" s="1"/>
      <c r="L4769" s="1"/>
      <c r="M4769" s="1"/>
      <c r="N4769" s="9"/>
      <c r="O4769" s="11"/>
      <c r="P4769" s="1"/>
      <c r="Q4769" s="1"/>
      <c r="R4769" s="1"/>
      <c r="S4769" s="1"/>
      <c r="T4769" s="1"/>
      <c r="U4769" s="1"/>
      <c r="V4769" s="9"/>
      <c r="W4769" s="1"/>
      <c r="X4769" s="1"/>
      <c r="Y4769" s="1"/>
      <c r="Z4769" s="1"/>
      <c r="AA4769" s="1"/>
      <c r="AB4769" s="1"/>
      <c r="AC4769" s="65"/>
    </row>
    <row r="4770" spans="2:29" x14ac:dyDescent="0.25">
      <c r="B4770" s="1"/>
      <c r="C4770" s="1"/>
      <c r="D4770" s="1"/>
      <c r="E4770" s="1"/>
      <c r="F4770" s="1"/>
      <c r="G4770" s="1"/>
      <c r="H4770" s="1"/>
      <c r="I4770" s="1"/>
      <c r="J4770" s="9"/>
      <c r="K4770" s="1"/>
      <c r="L4770" s="1"/>
      <c r="M4770" s="1"/>
      <c r="N4770" s="9"/>
      <c r="O4770" s="11"/>
      <c r="P4770" s="1"/>
      <c r="Q4770" s="1"/>
      <c r="R4770" s="1"/>
      <c r="S4770" s="1"/>
      <c r="T4770" s="1"/>
      <c r="U4770" s="1"/>
      <c r="V4770" s="9"/>
      <c r="W4770" s="1"/>
      <c r="X4770" s="1"/>
      <c r="Y4770" s="1"/>
      <c r="Z4770" s="1"/>
      <c r="AA4770" s="1"/>
      <c r="AB4770" s="1"/>
      <c r="AC4770" s="65"/>
    </row>
    <row r="4771" spans="2:29" x14ac:dyDescent="0.25">
      <c r="B4771" s="1"/>
      <c r="C4771" s="1"/>
      <c r="D4771" s="1"/>
      <c r="E4771" s="1"/>
      <c r="F4771" s="1"/>
      <c r="G4771" s="1"/>
      <c r="H4771" s="1"/>
      <c r="I4771" s="1"/>
      <c r="J4771" s="9"/>
      <c r="K4771" s="1"/>
      <c r="L4771" s="1"/>
      <c r="M4771" s="1"/>
      <c r="N4771" s="9"/>
      <c r="O4771" s="11"/>
      <c r="P4771" s="1"/>
      <c r="Q4771" s="1"/>
      <c r="R4771" s="1"/>
      <c r="S4771" s="1"/>
      <c r="T4771" s="1"/>
      <c r="U4771" s="1"/>
      <c r="V4771" s="9"/>
      <c r="W4771" s="1"/>
      <c r="X4771" s="1"/>
      <c r="Y4771" s="1"/>
      <c r="Z4771" s="1"/>
      <c r="AA4771" s="1"/>
      <c r="AB4771" s="1"/>
      <c r="AC4771" s="65"/>
    </row>
    <row r="4772" spans="2:29" x14ac:dyDescent="0.25">
      <c r="B4772" s="1"/>
      <c r="C4772" s="1"/>
      <c r="D4772" s="1"/>
      <c r="E4772" s="1"/>
      <c r="F4772" s="1"/>
      <c r="G4772" s="1"/>
      <c r="H4772" s="1"/>
      <c r="I4772" s="1"/>
      <c r="J4772" s="9"/>
      <c r="K4772" s="1"/>
      <c r="L4772" s="1"/>
      <c r="M4772" s="1"/>
      <c r="N4772" s="9"/>
      <c r="O4772" s="11"/>
      <c r="P4772" s="1"/>
      <c r="Q4772" s="1"/>
      <c r="R4772" s="1"/>
      <c r="S4772" s="1"/>
      <c r="T4772" s="1"/>
      <c r="U4772" s="1"/>
      <c r="V4772" s="9"/>
      <c r="W4772" s="1"/>
      <c r="X4772" s="1"/>
      <c r="Y4772" s="1"/>
      <c r="Z4772" s="1"/>
      <c r="AA4772" s="1"/>
      <c r="AB4772" s="1"/>
      <c r="AC4772" s="65"/>
    </row>
    <row r="4773" spans="2:29" x14ac:dyDescent="0.25">
      <c r="B4773" s="1"/>
      <c r="C4773" s="1"/>
      <c r="D4773" s="1"/>
      <c r="E4773" s="1"/>
      <c r="F4773" s="1"/>
      <c r="G4773" s="1"/>
      <c r="H4773" s="1"/>
      <c r="I4773" s="1"/>
      <c r="J4773" s="9"/>
      <c r="K4773" s="1"/>
      <c r="L4773" s="1"/>
      <c r="M4773" s="1"/>
      <c r="N4773" s="9"/>
      <c r="O4773" s="11"/>
      <c r="P4773" s="1"/>
      <c r="Q4773" s="1"/>
      <c r="R4773" s="1"/>
      <c r="S4773" s="1"/>
      <c r="T4773" s="1"/>
      <c r="U4773" s="1"/>
      <c r="V4773" s="9"/>
      <c r="W4773" s="1"/>
      <c r="X4773" s="1"/>
      <c r="Y4773" s="1"/>
      <c r="Z4773" s="1"/>
      <c r="AA4773" s="1"/>
      <c r="AB4773" s="1"/>
      <c r="AC4773" s="65"/>
    </row>
    <row r="4774" spans="2:29" x14ac:dyDescent="0.25">
      <c r="B4774" s="1"/>
      <c r="C4774" s="1"/>
      <c r="D4774" s="1"/>
      <c r="E4774" s="1"/>
      <c r="F4774" s="1"/>
      <c r="G4774" s="1"/>
      <c r="H4774" s="1"/>
      <c r="I4774" s="1"/>
      <c r="J4774" s="9"/>
      <c r="K4774" s="1"/>
      <c r="L4774" s="1"/>
      <c r="M4774" s="1"/>
      <c r="N4774" s="9"/>
      <c r="O4774" s="11"/>
      <c r="P4774" s="1"/>
      <c r="Q4774" s="1"/>
      <c r="R4774" s="1"/>
      <c r="S4774" s="1"/>
      <c r="T4774" s="1"/>
      <c r="U4774" s="1"/>
      <c r="V4774" s="9"/>
      <c r="W4774" s="1"/>
      <c r="X4774" s="1"/>
      <c r="Y4774" s="1"/>
      <c r="Z4774" s="1"/>
      <c r="AA4774" s="1"/>
      <c r="AB4774" s="1"/>
      <c r="AC4774" s="65"/>
    </row>
    <row r="4775" spans="2:29" x14ac:dyDescent="0.25">
      <c r="B4775" s="1"/>
      <c r="C4775" s="1"/>
      <c r="D4775" s="1"/>
      <c r="E4775" s="1"/>
      <c r="F4775" s="1"/>
      <c r="G4775" s="1"/>
      <c r="H4775" s="1"/>
      <c r="I4775" s="1"/>
      <c r="J4775" s="9"/>
      <c r="K4775" s="1"/>
      <c r="L4775" s="1"/>
      <c r="M4775" s="1"/>
      <c r="N4775" s="9"/>
      <c r="O4775" s="11"/>
      <c r="P4775" s="1"/>
      <c r="Q4775" s="1"/>
      <c r="R4775" s="1"/>
      <c r="S4775" s="1"/>
      <c r="T4775" s="1"/>
      <c r="U4775" s="1"/>
      <c r="V4775" s="9"/>
      <c r="W4775" s="1"/>
      <c r="X4775" s="1"/>
      <c r="Y4775" s="1"/>
      <c r="Z4775" s="1"/>
      <c r="AA4775" s="1"/>
      <c r="AB4775" s="1"/>
      <c r="AC4775" s="65"/>
    </row>
    <row r="4776" spans="2:29" x14ac:dyDescent="0.25">
      <c r="B4776" s="1"/>
      <c r="C4776" s="1"/>
      <c r="D4776" s="1"/>
      <c r="E4776" s="1"/>
      <c r="F4776" s="1"/>
      <c r="G4776" s="1"/>
      <c r="H4776" s="1"/>
      <c r="I4776" s="1"/>
      <c r="J4776" s="9"/>
      <c r="K4776" s="1"/>
      <c r="L4776" s="1"/>
      <c r="M4776" s="1"/>
      <c r="N4776" s="9"/>
      <c r="O4776" s="11"/>
      <c r="P4776" s="1"/>
      <c r="Q4776" s="1"/>
      <c r="R4776" s="1"/>
      <c r="S4776" s="1"/>
      <c r="T4776" s="1"/>
      <c r="U4776" s="1"/>
      <c r="V4776" s="9"/>
      <c r="W4776" s="1"/>
      <c r="X4776" s="1"/>
      <c r="Y4776" s="1"/>
      <c r="Z4776" s="1"/>
      <c r="AA4776" s="1"/>
      <c r="AB4776" s="1"/>
      <c r="AC4776" s="65"/>
    </row>
    <row r="4777" spans="2:29" x14ac:dyDescent="0.25">
      <c r="B4777" s="1"/>
      <c r="C4777" s="1"/>
      <c r="D4777" s="1"/>
      <c r="E4777" s="1"/>
      <c r="F4777" s="1"/>
      <c r="G4777" s="1"/>
      <c r="H4777" s="1"/>
      <c r="I4777" s="1"/>
      <c r="J4777" s="9"/>
      <c r="K4777" s="1"/>
      <c r="L4777" s="1"/>
      <c r="M4777" s="1"/>
      <c r="N4777" s="9"/>
      <c r="O4777" s="11"/>
      <c r="P4777" s="1"/>
      <c r="Q4777" s="1"/>
      <c r="R4777" s="1"/>
      <c r="S4777" s="1"/>
      <c r="T4777" s="1"/>
      <c r="U4777" s="1"/>
      <c r="V4777" s="9"/>
      <c r="W4777" s="1"/>
      <c r="X4777" s="1"/>
      <c r="Y4777" s="1"/>
      <c r="Z4777" s="1"/>
      <c r="AA4777" s="1"/>
      <c r="AB4777" s="1"/>
      <c r="AC4777" s="65"/>
    </row>
    <row r="4778" spans="2:29" x14ac:dyDescent="0.25">
      <c r="B4778" s="1"/>
      <c r="C4778" s="1"/>
      <c r="D4778" s="1"/>
      <c r="E4778" s="1"/>
      <c r="F4778" s="1"/>
      <c r="G4778" s="1"/>
      <c r="H4778" s="1"/>
      <c r="I4778" s="1"/>
      <c r="J4778" s="9"/>
      <c r="K4778" s="1"/>
      <c r="L4778" s="1"/>
      <c r="M4778" s="1"/>
      <c r="N4778" s="9"/>
      <c r="O4778" s="11"/>
      <c r="P4778" s="1"/>
      <c r="Q4778" s="1"/>
      <c r="R4778" s="1"/>
      <c r="S4778" s="1"/>
      <c r="T4778" s="1"/>
      <c r="U4778" s="1"/>
      <c r="V4778" s="9"/>
      <c r="W4778" s="1"/>
      <c r="X4778" s="1"/>
      <c r="Y4778" s="1"/>
      <c r="Z4778" s="1"/>
      <c r="AA4778" s="1"/>
      <c r="AB4778" s="1"/>
      <c r="AC4778" s="65"/>
    </row>
    <row r="4779" spans="2:29" x14ac:dyDescent="0.25">
      <c r="B4779" s="1"/>
      <c r="C4779" s="1"/>
      <c r="D4779" s="1"/>
      <c r="E4779" s="1"/>
      <c r="F4779" s="1"/>
      <c r="G4779" s="1"/>
      <c r="H4779" s="1"/>
      <c r="I4779" s="1"/>
      <c r="J4779" s="9"/>
      <c r="K4779" s="1"/>
      <c r="L4779" s="1"/>
      <c r="M4779" s="1"/>
      <c r="N4779" s="9"/>
      <c r="O4779" s="11"/>
      <c r="P4779" s="1"/>
      <c r="Q4779" s="1"/>
      <c r="R4779" s="1"/>
      <c r="S4779" s="1"/>
      <c r="T4779" s="1"/>
      <c r="U4779" s="1"/>
      <c r="V4779" s="9"/>
      <c r="W4779" s="1"/>
      <c r="X4779" s="1"/>
      <c r="Y4779" s="1"/>
      <c r="Z4779" s="1"/>
      <c r="AA4779" s="1"/>
      <c r="AB4779" s="1"/>
      <c r="AC4779" s="65"/>
    </row>
    <row r="4780" spans="2:29" x14ac:dyDescent="0.25">
      <c r="B4780" s="1"/>
      <c r="C4780" s="1"/>
      <c r="D4780" s="1"/>
      <c r="E4780" s="1"/>
      <c r="F4780" s="1"/>
      <c r="G4780" s="1"/>
      <c r="H4780" s="1"/>
      <c r="I4780" s="1"/>
      <c r="J4780" s="9"/>
      <c r="K4780" s="1"/>
      <c r="L4780" s="1"/>
      <c r="M4780" s="1"/>
      <c r="N4780" s="9"/>
      <c r="O4780" s="11"/>
      <c r="P4780" s="1"/>
      <c r="Q4780" s="1"/>
      <c r="R4780" s="1"/>
      <c r="S4780" s="1"/>
      <c r="T4780" s="1"/>
      <c r="U4780" s="1"/>
      <c r="V4780" s="9"/>
      <c r="W4780" s="1"/>
      <c r="X4780" s="1"/>
      <c r="Y4780" s="1"/>
      <c r="Z4780" s="1"/>
      <c r="AA4780" s="1"/>
      <c r="AB4780" s="1"/>
      <c r="AC4780" s="65"/>
    </row>
    <row r="4781" spans="2:29" x14ac:dyDescent="0.25">
      <c r="B4781" s="1"/>
      <c r="C4781" s="1"/>
      <c r="D4781" s="1"/>
      <c r="E4781" s="1"/>
      <c r="F4781" s="1"/>
      <c r="G4781" s="1"/>
      <c r="H4781" s="1"/>
      <c r="I4781" s="1"/>
      <c r="J4781" s="9"/>
      <c r="K4781" s="1"/>
      <c r="L4781" s="1"/>
      <c r="M4781" s="1"/>
      <c r="N4781" s="9"/>
      <c r="O4781" s="11"/>
      <c r="P4781" s="1"/>
      <c r="Q4781" s="1"/>
      <c r="R4781" s="1"/>
      <c r="S4781" s="1"/>
      <c r="T4781" s="1"/>
      <c r="U4781" s="1"/>
      <c r="V4781" s="9"/>
      <c r="W4781" s="1"/>
      <c r="X4781" s="1"/>
      <c r="Y4781" s="1"/>
      <c r="Z4781" s="1"/>
      <c r="AA4781" s="1"/>
      <c r="AB4781" s="1"/>
      <c r="AC4781" s="65"/>
    </row>
    <row r="4782" spans="2:29" x14ac:dyDescent="0.25">
      <c r="B4782" s="1"/>
      <c r="C4782" s="1"/>
      <c r="D4782" s="1"/>
      <c r="E4782" s="1"/>
      <c r="F4782" s="1"/>
      <c r="G4782" s="1"/>
      <c r="H4782" s="1"/>
      <c r="I4782" s="1"/>
      <c r="J4782" s="9"/>
      <c r="K4782" s="1"/>
      <c r="L4782" s="1"/>
      <c r="M4782" s="1"/>
      <c r="N4782" s="9"/>
      <c r="O4782" s="11"/>
      <c r="P4782" s="1"/>
      <c r="Q4782" s="1"/>
      <c r="R4782" s="1"/>
      <c r="S4782" s="1"/>
      <c r="T4782" s="1"/>
      <c r="U4782" s="1"/>
      <c r="V4782" s="9"/>
      <c r="W4782" s="1"/>
      <c r="X4782" s="1"/>
      <c r="Y4782" s="1"/>
      <c r="Z4782" s="1"/>
      <c r="AA4782" s="1"/>
      <c r="AB4782" s="1"/>
      <c r="AC4782" s="65"/>
    </row>
    <row r="4783" spans="2:29" x14ac:dyDescent="0.25">
      <c r="B4783" s="1"/>
      <c r="C4783" s="1"/>
      <c r="D4783" s="1"/>
      <c r="E4783" s="1"/>
      <c r="F4783" s="1"/>
      <c r="G4783" s="1"/>
      <c r="H4783" s="1"/>
      <c r="I4783" s="1"/>
      <c r="J4783" s="9"/>
      <c r="K4783" s="1"/>
      <c r="L4783" s="1"/>
      <c r="M4783" s="1"/>
      <c r="N4783" s="9"/>
      <c r="O4783" s="11"/>
      <c r="P4783" s="1"/>
      <c r="Q4783" s="1"/>
      <c r="R4783" s="1"/>
      <c r="S4783" s="1"/>
      <c r="T4783" s="1"/>
      <c r="U4783" s="1"/>
      <c r="V4783" s="9"/>
      <c r="W4783" s="1"/>
      <c r="X4783" s="1"/>
      <c r="Y4783" s="1"/>
      <c r="Z4783" s="1"/>
      <c r="AA4783" s="1"/>
      <c r="AB4783" s="1"/>
      <c r="AC4783" s="65"/>
    </row>
    <row r="4784" spans="2:29" x14ac:dyDescent="0.25">
      <c r="B4784" s="1"/>
      <c r="C4784" s="1"/>
      <c r="D4784" s="1"/>
      <c r="E4784" s="1"/>
      <c r="F4784" s="1"/>
      <c r="G4784" s="1"/>
      <c r="H4784" s="1"/>
      <c r="I4784" s="1"/>
      <c r="J4784" s="9"/>
      <c r="K4784" s="1"/>
      <c r="L4784" s="1"/>
      <c r="M4784" s="1"/>
      <c r="N4784" s="9"/>
      <c r="O4784" s="11"/>
      <c r="P4784" s="1"/>
      <c r="Q4784" s="1"/>
      <c r="R4784" s="1"/>
      <c r="S4784" s="1"/>
      <c r="T4784" s="1"/>
      <c r="U4784" s="1"/>
      <c r="V4784" s="9"/>
      <c r="W4784" s="1"/>
      <c r="X4784" s="1"/>
      <c r="Y4784" s="1"/>
      <c r="Z4784" s="1"/>
      <c r="AA4784" s="1"/>
      <c r="AB4784" s="1"/>
      <c r="AC4784" s="65"/>
    </row>
    <row r="4785" spans="2:29" x14ac:dyDescent="0.25">
      <c r="B4785" s="1"/>
      <c r="C4785" s="1"/>
      <c r="D4785" s="1"/>
      <c r="E4785" s="1"/>
      <c r="F4785" s="1"/>
      <c r="G4785" s="1"/>
      <c r="H4785" s="1"/>
      <c r="I4785" s="1"/>
      <c r="J4785" s="9"/>
      <c r="K4785" s="1"/>
      <c r="L4785" s="1"/>
      <c r="M4785" s="1"/>
      <c r="N4785" s="9"/>
      <c r="O4785" s="11"/>
      <c r="P4785" s="1"/>
      <c r="Q4785" s="1"/>
      <c r="R4785" s="1"/>
      <c r="S4785" s="1"/>
      <c r="T4785" s="1"/>
      <c r="U4785" s="1"/>
      <c r="V4785" s="9"/>
      <c r="W4785" s="1"/>
      <c r="X4785" s="1"/>
      <c r="Y4785" s="1"/>
      <c r="Z4785" s="1"/>
      <c r="AA4785" s="1"/>
      <c r="AB4785" s="1"/>
      <c r="AC4785" s="65"/>
    </row>
    <row r="4786" spans="2:29" x14ac:dyDescent="0.25">
      <c r="B4786" s="1"/>
      <c r="C4786" s="1"/>
      <c r="D4786" s="1"/>
      <c r="E4786" s="1"/>
      <c r="F4786" s="1"/>
      <c r="G4786" s="1"/>
      <c r="H4786" s="1"/>
      <c r="I4786" s="1"/>
      <c r="J4786" s="9"/>
      <c r="K4786" s="1"/>
      <c r="L4786" s="1"/>
      <c r="M4786" s="1"/>
      <c r="N4786" s="9"/>
      <c r="O4786" s="11"/>
      <c r="P4786" s="1"/>
      <c r="Q4786" s="1"/>
      <c r="R4786" s="1"/>
      <c r="S4786" s="1"/>
      <c r="T4786" s="1"/>
      <c r="U4786" s="1"/>
      <c r="V4786" s="9"/>
      <c r="W4786" s="1"/>
      <c r="X4786" s="1"/>
      <c r="Y4786" s="1"/>
      <c r="Z4786" s="1"/>
      <c r="AA4786" s="1"/>
      <c r="AB4786" s="1"/>
      <c r="AC4786" s="65"/>
    </row>
    <row r="4787" spans="2:29" x14ac:dyDescent="0.25">
      <c r="B4787" s="1"/>
      <c r="C4787" s="1"/>
      <c r="D4787" s="1"/>
      <c r="E4787" s="1"/>
      <c r="F4787" s="1"/>
      <c r="G4787" s="1"/>
      <c r="H4787" s="1"/>
      <c r="I4787" s="1"/>
      <c r="J4787" s="9"/>
      <c r="K4787" s="1"/>
      <c r="L4787" s="1"/>
      <c r="M4787" s="1"/>
      <c r="N4787" s="9"/>
      <c r="O4787" s="11"/>
      <c r="P4787" s="1"/>
      <c r="Q4787" s="1"/>
      <c r="R4787" s="1"/>
      <c r="S4787" s="1"/>
      <c r="T4787" s="1"/>
      <c r="U4787" s="1"/>
      <c r="V4787" s="9"/>
      <c r="W4787" s="1"/>
      <c r="X4787" s="1"/>
      <c r="Y4787" s="1"/>
      <c r="Z4787" s="1"/>
      <c r="AA4787" s="1"/>
      <c r="AB4787" s="1"/>
      <c r="AC4787" s="65"/>
    </row>
    <row r="4788" spans="2:29" x14ac:dyDescent="0.25">
      <c r="B4788" s="1"/>
      <c r="C4788" s="1"/>
      <c r="D4788" s="1"/>
      <c r="E4788" s="1"/>
      <c r="F4788" s="1"/>
      <c r="G4788" s="1"/>
      <c r="H4788" s="1"/>
      <c r="I4788" s="1"/>
      <c r="J4788" s="9"/>
      <c r="K4788" s="1"/>
      <c r="L4788" s="1"/>
      <c r="M4788" s="1"/>
      <c r="N4788" s="9"/>
      <c r="O4788" s="11"/>
      <c r="P4788" s="1"/>
      <c r="Q4788" s="1"/>
      <c r="R4788" s="1"/>
      <c r="S4788" s="1"/>
      <c r="T4788" s="1"/>
      <c r="U4788" s="1"/>
      <c r="V4788" s="9"/>
      <c r="W4788" s="1"/>
      <c r="X4788" s="1"/>
      <c r="Y4788" s="1"/>
      <c r="Z4788" s="1"/>
      <c r="AA4788" s="1"/>
      <c r="AB4788" s="1"/>
      <c r="AC4788" s="65"/>
    </row>
    <row r="4789" spans="2:29" x14ac:dyDescent="0.25">
      <c r="B4789" s="1"/>
      <c r="C4789" s="1"/>
      <c r="D4789" s="1"/>
      <c r="E4789" s="1"/>
      <c r="F4789" s="1"/>
      <c r="G4789" s="1"/>
      <c r="H4789" s="1"/>
      <c r="I4789" s="1"/>
      <c r="J4789" s="9"/>
      <c r="K4789" s="1"/>
      <c r="L4789" s="1"/>
      <c r="M4789" s="1"/>
      <c r="N4789" s="9"/>
      <c r="O4789" s="11"/>
      <c r="P4789" s="1"/>
      <c r="Q4789" s="1"/>
      <c r="R4789" s="1"/>
      <c r="S4789" s="1"/>
      <c r="T4789" s="1"/>
      <c r="U4789" s="1"/>
      <c r="V4789" s="9"/>
      <c r="W4789" s="1"/>
      <c r="X4789" s="1"/>
      <c r="Y4789" s="1"/>
      <c r="Z4789" s="1"/>
      <c r="AA4789" s="1"/>
      <c r="AB4789" s="1"/>
      <c r="AC4789" s="65"/>
    </row>
    <row r="4790" spans="2:29" x14ac:dyDescent="0.25">
      <c r="B4790" s="1"/>
      <c r="C4790" s="1"/>
      <c r="D4790" s="1"/>
      <c r="E4790" s="1"/>
      <c r="F4790" s="1"/>
      <c r="G4790" s="1"/>
      <c r="H4790" s="1"/>
      <c r="I4790" s="1"/>
      <c r="J4790" s="9"/>
      <c r="K4790" s="1"/>
      <c r="L4790" s="1"/>
      <c r="M4790" s="1"/>
      <c r="N4790" s="9"/>
      <c r="O4790" s="11"/>
      <c r="P4790" s="1"/>
      <c r="Q4790" s="1"/>
      <c r="R4790" s="1"/>
      <c r="S4790" s="1"/>
      <c r="T4790" s="1"/>
      <c r="U4790" s="1"/>
      <c r="V4790" s="9"/>
      <c r="W4790" s="1"/>
      <c r="X4790" s="1"/>
      <c r="Y4790" s="1"/>
      <c r="Z4790" s="1"/>
      <c r="AA4790" s="1"/>
      <c r="AB4790" s="1"/>
      <c r="AC4790" s="65"/>
    </row>
    <row r="4791" spans="2:29" x14ac:dyDescent="0.25">
      <c r="B4791" s="1"/>
      <c r="C4791" s="1"/>
      <c r="D4791" s="1"/>
      <c r="E4791" s="1"/>
      <c r="F4791" s="1"/>
      <c r="G4791" s="1"/>
      <c r="H4791" s="1"/>
      <c r="I4791" s="1"/>
      <c r="J4791" s="9"/>
      <c r="K4791" s="1"/>
      <c r="L4791" s="1"/>
      <c r="M4791" s="1"/>
      <c r="N4791" s="9"/>
      <c r="O4791" s="11"/>
      <c r="P4791" s="1"/>
      <c r="Q4791" s="1"/>
      <c r="R4791" s="1"/>
      <c r="S4791" s="1"/>
      <c r="T4791" s="1"/>
      <c r="U4791" s="1"/>
      <c r="V4791" s="9"/>
      <c r="W4791" s="1"/>
      <c r="X4791" s="1"/>
      <c r="Y4791" s="1"/>
      <c r="Z4791" s="1"/>
      <c r="AA4791" s="1"/>
      <c r="AB4791" s="1"/>
      <c r="AC4791" s="65"/>
    </row>
    <row r="4792" spans="2:29" x14ac:dyDescent="0.25">
      <c r="B4792" s="1"/>
      <c r="C4792" s="1"/>
      <c r="D4792" s="1"/>
      <c r="E4792" s="1"/>
      <c r="F4792" s="1"/>
      <c r="G4792" s="1"/>
      <c r="H4792" s="1"/>
      <c r="I4792" s="1"/>
      <c r="J4792" s="9"/>
      <c r="K4792" s="1"/>
      <c r="L4792" s="1"/>
      <c r="M4792" s="1"/>
      <c r="N4792" s="9"/>
      <c r="O4792" s="11"/>
      <c r="P4792" s="1"/>
      <c r="Q4792" s="1"/>
      <c r="R4792" s="1"/>
      <c r="S4792" s="1"/>
      <c r="T4792" s="1"/>
      <c r="U4792" s="1"/>
      <c r="V4792" s="9"/>
      <c r="W4792" s="1"/>
      <c r="X4792" s="1"/>
      <c r="Y4792" s="1"/>
      <c r="Z4792" s="1"/>
      <c r="AA4792" s="1"/>
      <c r="AB4792" s="1"/>
      <c r="AC4792" s="65"/>
    </row>
    <row r="4793" spans="2:29" x14ac:dyDescent="0.25">
      <c r="B4793" s="1"/>
      <c r="C4793" s="1"/>
      <c r="D4793" s="1"/>
      <c r="E4793" s="1"/>
      <c r="F4793" s="1"/>
      <c r="G4793" s="1"/>
      <c r="H4793" s="1"/>
      <c r="I4793" s="1"/>
      <c r="J4793" s="9"/>
      <c r="K4793" s="1"/>
      <c r="L4793" s="1"/>
      <c r="M4793" s="1"/>
      <c r="N4793" s="9"/>
      <c r="O4793" s="11"/>
      <c r="P4793" s="1"/>
      <c r="Q4793" s="1"/>
      <c r="R4793" s="1"/>
      <c r="S4793" s="1"/>
      <c r="T4793" s="1"/>
      <c r="U4793" s="1"/>
      <c r="V4793" s="9"/>
      <c r="W4793" s="1"/>
      <c r="X4793" s="1"/>
      <c r="Y4793" s="1"/>
      <c r="Z4793" s="1"/>
      <c r="AA4793" s="1"/>
      <c r="AB4793" s="1"/>
      <c r="AC4793" s="65"/>
    </row>
    <row r="4794" spans="2:29" x14ac:dyDescent="0.25">
      <c r="B4794" s="1"/>
      <c r="C4794" s="1"/>
      <c r="D4794" s="1"/>
      <c r="E4794" s="1"/>
      <c r="F4794" s="1"/>
      <c r="G4794" s="1"/>
      <c r="H4794" s="1"/>
      <c r="I4794" s="1"/>
      <c r="J4794" s="9"/>
      <c r="K4794" s="1"/>
      <c r="L4794" s="1"/>
      <c r="M4794" s="1"/>
      <c r="N4794" s="9"/>
      <c r="O4794" s="11"/>
      <c r="P4794" s="1"/>
      <c r="Q4794" s="1"/>
      <c r="R4794" s="1"/>
      <c r="S4794" s="1"/>
      <c r="T4794" s="1"/>
      <c r="U4794" s="1"/>
      <c r="V4794" s="9"/>
      <c r="W4794" s="1"/>
      <c r="X4794" s="1"/>
      <c r="Y4794" s="1"/>
      <c r="Z4794" s="1"/>
      <c r="AA4794" s="1"/>
      <c r="AB4794" s="1"/>
      <c r="AC4794" s="65"/>
    </row>
    <row r="4795" spans="2:29" x14ac:dyDescent="0.25">
      <c r="B4795" s="1"/>
      <c r="C4795" s="1"/>
      <c r="D4795" s="1"/>
      <c r="E4795" s="1"/>
      <c r="F4795" s="1"/>
      <c r="G4795" s="1"/>
      <c r="H4795" s="1"/>
      <c r="I4795" s="1"/>
      <c r="J4795" s="9"/>
      <c r="K4795" s="1"/>
      <c r="L4795" s="1"/>
      <c r="M4795" s="1"/>
      <c r="N4795" s="9"/>
      <c r="O4795" s="11"/>
      <c r="P4795" s="1"/>
      <c r="Q4795" s="1"/>
      <c r="R4795" s="1"/>
      <c r="S4795" s="1"/>
      <c r="T4795" s="1"/>
      <c r="U4795" s="1"/>
      <c r="V4795" s="9"/>
      <c r="W4795" s="1"/>
      <c r="X4795" s="1"/>
      <c r="Y4795" s="1"/>
      <c r="Z4795" s="1"/>
      <c r="AA4795" s="1"/>
      <c r="AB4795" s="1"/>
      <c r="AC4795" s="65"/>
    </row>
    <row r="4796" spans="2:29" x14ac:dyDescent="0.25">
      <c r="B4796" s="1"/>
      <c r="C4796" s="1"/>
      <c r="D4796" s="1"/>
      <c r="E4796" s="1"/>
      <c r="F4796" s="1"/>
      <c r="G4796" s="1"/>
      <c r="H4796" s="1"/>
      <c r="I4796" s="1"/>
      <c r="J4796" s="9"/>
      <c r="K4796" s="1"/>
      <c r="L4796" s="1"/>
      <c r="M4796" s="1"/>
      <c r="N4796" s="9"/>
      <c r="O4796" s="11"/>
      <c r="P4796" s="1"/>
      <c r="Q4796" s="1"/>
      <c r="R4796" s="1"/>
      <c r="S4796" s="1"/>
      <c r="T4796" s="1"/>
      <c r="U4796" s="1"/>
      <c r="V4796" s="9"/>
      <c r="W4796" s="1"/>
      <c r="X4796" s="1"/>
      <c r="Y4796" s="1"/>
      <c r="Z4796" s="1"/>
      <c r="AA4796" s="1"/>
      <c r="AB4796" s="1"/>
      <c r="AC4796" s="65"/>
    </row>
    <row r="4797" spans="2:29" x14ac:dyDescent="0.25">
      <c r="B4797" s="1"/>
      <c r="C4797" s="1"/>
      <c r="D4797" s="1"/>
      <c r="E4797" s="1"/>
      <c r="F4797" s="1"/>
      <c r="G4797" s="1"/>
      <c r="H4797" s="1"/>
      <c r="I4797" s="1"/>
      <c r="J4797" s="9"/>
      <c r="K4797" s="1"/>
      <c r="L4797" s="1"/>
      <c r="M4797" s="1"/>
      <c r="N4797" s="9"/>
      <c r="O4797" s="11"/>
      <c r="P4797" s="1"/>
      <c r="Q4797" s="1"/>
      <c r="R4797" s="1"/>
      <c r="S4797" s="1"/>
      <c r="T4797" s="1"/>
      <c r="U4797" s="1"/>
      <c r="V4797" s="9"/>
      <c r="W4797" s="1"/>
      <c r="X4797" s="1"/>
      <c r="Y4797" s="1"/>
      <c r="Z4797" s="1"/>
      <c r="AA4797" s="1"/>
      <c r="AB4797" s="1"/>
      <c r="AC4797" s="65"/>
    </row>
    <row r="4798" spans="2:29" x14ac:dyDescent="0.25">
      <c r="B4798" s="1"/>
      <c r="C4798" s="1"/>
      <c r="D4798" s="1"/>
      <c r="E4798" s="1"/>
      <c r="F4798" s="1"/>
      <c r="G4798" s="1"/>
      <c r="H4798" s="1"/>
      <c r="I4798" s="1"/>
      <c r="J4798" s="9"/>
      <c r="K4798" s="1"/>
      <c r="L4798" s="1"/>
      <c r="M4798" s="1"/>
      <c r="N4798" s="9"/>
      <c r="O4798" s="11"/>
      <c r="P4798" s="1"/>
      <c r="Q4798" s="1"/>
      <c r="R4798" s="1"/>
      <c r="S4798" s="1"/>
      <c r="T4798" s="1"/>
      <c r="U4798" s="1"/>
      <c r="V4798" s="9"/>
      <c r="W4798" s="1"/>
      <c r="X4798" s="1"/>
      <c r="Y4798" s="1"/>
      <c r="Z4798" s="1"/>
      <c r="AA4798" s="1"/>
      <c r="AB4798" s="1"/>
      <c r="AC4798" s="65"/>
    </row>
    <row r="4799" spans="2:29" x14ac:dyDescent="0.25">
      <c r="B4799" s="1"/>
      <c r="C4799" s="1"/>
      <c r="D4799" s="1"/>
      <c r="E4799" s="1"/>
      <c r="F4799" s="1"/>
      <c r="G4799" s="1"/>
      <c r="H4799" s="1"/>
      <c r="I4799" s="1"/>
      <c r="J4799" s="9"/>
      <c r="K4799" s="1"/>
      <c r="L4799" s="1"/>
      <c r="M4799" s="1"/>
      <c r="N4799" s="9"/>
      <c r="O4799" s="11"/>
      <c r="P4799" s="1"/>
      <c r="Q4799" s="1"/>
      <c r="R4799" s="1"/>
      <c r="S4799" s="1"/>
      <c r="T4799" s="1"/>
      <c r="U4799" s="1"/>
      <c r="V4799" s="9"/>
      <c r="W4799" s="1"/>
      <c r="X4799" s="1"/>
      <c r="Y4799" s="1"/>
      <c r="Z4799" s="1"/>
      <c r="AA4799" s="1"/>
      <c r="AB4799" s="1"/>
      <c r="AC4799" s="65"/>
    </row>
    <row r="4800" spans="2:29" x14ac:dyDescent="0.25">
      <c r="B4800" s="1"/>
      <c r="C4800" s="1"/>
      <c r="D4800" s="1"/>
      <c r="E4800" s="1"/>
      <c r="F4800" s="1"/>
      <c r="G4800" s="1"/>
      <c r="H4800" s="1"/>
      <c r="I4800" s="1"/>
      <c r="J4800" s="9"/>
      <c r="K4800" s="1"/>
      <c r="L4800" s="1"/>
      <c r="M4800" s="1"/>
      <c r="N4800" s="9"/>
      <c r="O4800" s="11"/>
      <c r="P4800" s="1"/>
      <c r="Q4800" s="1"/>
      <c r="R4800" s="1"/>
      <c r="S4800" s="1"/>
      <c r="T4800" s="1"/>
      <c r="U4800" s="1"/>
      <c r="V4800" s="9"/>
      <c r="W4800" s="1"/>
      <c r="X4800" s="1"/>
      <c r="Y4800" s="1"/>
      <c r="Z4800" s="1"/>
      <c r="AA4800" s="1"/>
      <c r="AB4800" s="1"/>
      <c r="AC4800" s="65"/>
    </row>
    <row r="4801" spans="2:29" x14ac:dyDescent="0.25">
      <c r="B4801" s="1"/>
      <c r="C4801" s="1"/>
      <c r="D4801" s="1"/>
      <c r="E4801" s="1"/>
      <c r="F4801" s="1"/>
      <c r="G4801" s="1"/>
      <c r="H4801" s="1"/>
      <c r="I4801" s="1"/>
      <c r="J4801" s="9"/>
      <c r="K4801" s="1"/>
      <c r="L4801" s="1"/>
      <c r="M4801" s="1"/>
      <c r="N4801" s="9"/>
      <c r="O4801" s="11"/>
      <c r="P4801" s="1"/>
      <c r="Q4801" s="1"/>
      <c r="R4801" s="1"/>
      <c r="S4801" s="1"/>
      <c r="T4801" s="1"/>
      <c r="U4801" s="1"/>
      <c r="V4801" s="9"/>
      <c r="W4801" s="1"/>
      <c r="X4801" s="1"/>
      <c r="Y4801" s="1"/>
      <c r="Z4801" s="1"/>
      <c r="AA4801" s="1"/>
      <c r="AB4801" s="1"/>
      <c r="AC4801" s="65"/>
    </row>
    <row r="4802" spans="2:29" x14ac:dyDescent="0.25">
      <c r="B4802" s="1"/>
      <c r="C4802" s="1"/>
      <c r="D4802" s="1"/>
      <c r="E4802" s="1"/>
      <c r="F4802" s="1"/>
      <c r="G4802" s="1"/>
      <c r="H4802" s="1"/>
      <c r="I4802" s="1"/>
      <c r="J4802" s="9"/>
      <c r="K4802" s="1"/>
      <c r="L4802" s="1"/>
      <c r="M4802" s="1"/>
      <c r="N4802" s="9"/>
      <c r="O4802" s="11"/>
      <c r="P4802" s="1"/>
      <c r="Q4802" s="1"/>
      <c r="R4802" s="1"/>
      <c r="S4802" s="1"/>
      <c r="T4802" s="1"/>
      <c r="U4802" s="1"/>
      <c r="V4802" s="9"/>
      <c r="W4802" s="1"/>
      <c r="X4802" s="1"/>
      <c r="Y4802" s="1"/>
      <c r="Z4802" s="1"/>
      <c r="AA4802" s="1"/>
      <c r="AB4802" s="1"/>
      <c r="AC4802" s="65"/>
    </row>
    <row r="4803" spans="2:29" x14ac:dyDescent="0.25">
      <c r="B4803" s="1"/>
      <c r="C4803" s="1"/>
      <c r="D4803" s="1"/>
      <c r="E4803" s="1"/>
      <c r="F4803" s="1"/>
      <c r="G4803" s="1"/>
      <c r="H4803" s="1"/>
      <c r="I4803" s="1"/>
      <c r="J4803" s="9"/>
      <c r="K4803" s="1"/>
      <c r="L4803" s="1"/>
      <c r="M4803" s="1"/>
      <c r="N4803" s="9"/>
      <c r="O4803" s="11"/>
      <c r="P4803" s="1"/>
      <c r="Q4803" s="1"/>
      <c r="R4803" s="1"/>
      <c r="S4803" s="1"/>
      <c r="T4803" s="1"/>
      <c r="U4803" s="1"/>
      <c r="V4803" s="9"/>
      <c r="W4803" s="1"/>
      <c r="X4803" s="1"/>
      <c r="Y4803" s="1"/>
      <c r="Z4803" s="1"/>
      <c r="AA4803" s="1"/>
      <c r="AB4803" s="1"/>
      <c r="AC4803" s="65"/>
    </row>
    <row r="4804" spans="2:29" x14ac:dyDescent="0.25">
      <c r="B4804" s="1"/>
      <c r="C4804" s="1"/>
      <c r="D4804" s="1"/>
      <c r="E4804" s="1"/>
      <c r="F4804" s="1"/>
      <c r="G4804" s="1"/>
      <c r="H4804" s="1"/>
      <c r="I4804" s="1"/>
      <c r="J4804" s="9"/>
      <c r="K4804" s="1"/>
      <c r="L4804" s="1"/>
      <c r="M4804" s="1"/>
      <c r="N4804" s="9"/>
      <c r="O4804" s="11"/>
      <c r="P4804" s="1"/>
      <c r="Q4804" s="1"/>
      <c r="R4804" s="1"/>
      <c r="S4804" s="1"/>
      <c r="T4804" s="1"/>
      <c r="U4804" s="1"/>
      <c r="V4804" s="9"/>
      <c r="W4804" s="1"/>
      <c r="X4804" s="1"/>
      <c r="Y4804" s="1"/>
      <c r="Z4804" s="1"/>
      <c r="AA4804" s="1"/>
      <c r="AB4804" s="1"/>
      <c r="AC4804" s="65"/>
    </row>
    <row r="4805" spans="2:29" x14ac:dyDescent="0.25">
      <c r="B4805" s="1"/>
      <c r="C4805" s="1"/>
      <c r="D4805" s="1"/>
      <c r="E4805" s="1"/>
      <c r="F4805" s="1"/>
      <c r="G4805" s="1"/>
      <c r="H4805" s="1"/>
      <c r="I4805" s="1"/>
      <c r="J4805" s="9"/>
      <c r="K4805" s="1"/>
      <c r="L4805" s="1"/>
      <c r="M4805" s="1"/>
      <c r="N4805" s="9"/>
      <c r="O4805" s="11"/>
      <c r="P4805" s="1"/>
      <c r="Q4805" s="1"/>
      <c r="R4805" s="1"/>
      <c r="S4805" s="1"/>
      <c r="T4805" s="1"/>
      <c r="U4805" s="1"/>
      <c r="V4805" s="9"/>
      <c r="W4805" s="1"/>
      <c r="X4805" s="1"/>
      <c r="Y4805" s="1"/>
      <c r="Z4805" s="1"/>
      <c r="AA4805" s="1"/>
      <c r="AB4805" s="1"/>
      <c r="AC4805" s="65"/>
    </row>
    <row r="4806" spans="2:29" x14ac:dyDescent="0.25">
      <c r="B4806" s="1"/>
      <c r="C4806" s="1"/>
      <c r="D4806" s="1"/>
      <c r="E4806" s="1"/>
      <c r="F4806" s="1"/>
      <c r="G4806" s="1"/>
      <c r="H4806" s="1"/>
      <c r="I4806" s="1"/>
      <c r="J4806" s="9"/>
      <c r="K4806" s="1"/>
      <c r="L4806" s="1"/>
      <c r="M4806" s="1"/>
      <c r="N4806" s="9"/>
      <c r="O4806" s="11"/>
      <c r="P4806" s="1"/>
      <c r="Q4806" s="1"/>
      <c r="R4806" s="1"/>
      <c r="S4806" s="1"/>
      <c r="T4806" s="1"/>
      <c r="U4806" s="1"/>
      <c r="V4806" s="9"/>
      <c r="W4806" s="1"/>
      <c r="X4806" s="1"/>
      <c r="Y4806" s="1"/>
      <c r="Z4806" s="1"/>
      <c r="AA4806" s="1"/>
      <c r="AB4806" s="1"/>
      <c r="AC4806" s="65"/>
    </row>
    <row r="4807" spans="2:29" x14ac:dyDescent="0.25">
      <c r="B4807" s="1"/>
      <c r="C4807" s="1"/>
      <c r="D4807" s="1"/>
      <c r="E4807" s="1"/>
      <c r="F4807" s="1"/>
      <c r="G4807" s="1"/>
      <c r="H4807" s="1"/>
      <c r="I4807" s="1"/>
      <c r="J4807" s="9"/>
      <c r="K4807" s="1"/>
      <c r="L4807" s="1"/>
      <c r="M4807" s="1"/>
      <c r="N4807" s="9"/>
      <c r="O4807" s="11"/>
      <c r="P4807" s="1"/>
      <c r="Q4807" s="1"/>
      <c r="R4807" s="1"/>
      <c r="S4807" s="1"/>
      <c r="T4807" s="1"/>
      <c r="U4807" s="1"/>
      <c r="V4807" s="9"/>
      <c r="W4807" s="1"/>
      <c r="X4807" s="1"/>
      <c r="Y4807" s="1"/>
      <c r="Z4807" s="1"/>
      <c r="AA4807" s="1"/>
      <c r="AB4807" s="1"/>
      <c r="AC4807" s="65"/>
    </row>
    <row r="4808" spans="2:29" x14ac:dyDescent="0.25">
      <c r="B4808" s="1"/>
      <c r="C4808" s="1"/>
      <c r="D4808" s="1"/>
      <c r="E4808" s="1"/>
      <c r="F4808" s="1"/>
      <c r="G4808" s="1"/>
      <c r="H4808" s="1"/>
      <c r="I4808" s="1"/>
      <c r="J4808" s="9"/>
      <c r="K4808" s="1"/>
      <c r="L4808" s="1"/>
      <c r="M4808" s="1"/>
      <c r="N4808" s="9"/>
      <c r="O4808" s="11"/>
      <c r="P4808" s="1"/>
      <c r="Q4808" s="1"/>
      <c r="R4808" s="1"/>
      <c r="S4808" s="1"/>
      <c r="T4808" s="1"/>
      <c r="U4808" s="1"/>
      <c r="V4808" s="9"/>
      <c r="W4808" s="1"/>
      <c r="X4808" s="1"/>
      <c r="Y4808" s="1"/>
      <c r="Z4808" s="1"/>
      <c r="AA4808" s="1"/>
      <c r="AB4808" s="1"/>
      <c r="AC4808" s="65"/>
    </row>
    <row r="4809" spans="2:29" x14ac:dyDescent="0.25">
      <c r="B4809" s="1"/>
      <c r="C4809" s="1"/>
      <c r="D4809" s="1"/>
      <c r="E4809" s="1"/>
      <c r="F4809" s="1"/>
      <c r="G4809" s="1"/>
      <c r="H4809" s="1"/>
      <c r="I4809" s="1"/>
      <c r="J4809" s="9"/>
      <c r="K4809" s="1"/>
      <c r="L4809" s="1"/>
      <c r="M4809" s="1"/>
      <c r="N4809" s="9"/>
      <c r="O4809" s="11"/>
      <c r="P4809" s="1"/>
      <c r="Q4809" s="1"/>
      <c r="R4809" s="1"/>
      <c r="S4809" s="1"/>
      <c r="T4809" s="1"/>
      <c r="U4809" s="1"/>
      <c r="V4809" s="9"/>
      <c r="W4809" s="1"/>
      <c r="X4809" s="1"/>
      <c r="Y4809" s="1"/>
      <c r="Z4809" s="1"/>
      <c r="AA4809" s="1"/>
      <c r="AB4809" s="1"/>
      <c r="AC4809" s="65"/>
    </row>
    <row r="4810" spans="2:29" x14ac:dyDescent="0.25">
      <c r="B4810" s="1"/>
      <c r="C4810" s="1"/>
      <c r="D4810" s="1"/>
      <c r="E4810" s="1"/>
      <c r="F4810" s="1"/>
      <c r="G4810" s="1"/>
      <c r="H4810" s="1"/>
      <c r="I4810" s="1"/>
      <c r="J4810" s="9"/>
      <c r="K4810" s="1"/>
      <c r="L4810" s="1"/>
      <c r="M4810" s="1"/>
      <c r="N4810" s="9"/>
      <c r="O4810" s="11"/>
      <c r="P4810" s="1"/>
      <c r="Q4810" s="1"/>
      <c r="R4810" s="1"/>
      <c r="S4810" s="1"/>
      <c r="T4810" s="1"/>
      <c r="U4810" s="1"/>
      <c r="V4810" s="9"/>
      <c r="W4810" s="1"/>
      <c r="X4810" s="1"/>
      <c r="Y4810" s="1"/>
      <c r="Z4810" s="1"/>
      <c r="AA4810" s="1"/>
      <c r="AB4810" s="1"/>
      <c r="AC4810" s="65"/>
    </row>
    <row r="4811" spans="2:29" x14ac:dyDescent="0.25">
      <c r="B4811" s="1"/>
      <c r="C4811" s="1"/>
      <c r="D4811" s="1"/>
      <c r="E4811" s="1"/>
      <c r="F4811" s="1"/>
      <c r="G4811" s="1"/>
      <c r="H4811" s="1"/>
      <c r="I4811" s="1"/>
      <c r="J4811" s="9"/>
      <c r="K4811" s="1"/>
      <c r="L4811" s="1"/>
      <c r="M4811" s="1"/>
      <c r="N4811" s="9"/>
      <c r="O4811" s="11"/>
      <c r="P4811" s="1"/>
      <c r="Q4811" s="1"/>
      <c r="R4811" s="1"/>
      <c r="S4811" s="1"/>
      <c r="T4811" s="1"/>
      <c r="U4811" s="1"/>
      <c r="V4811" s="9"/>
      <c r="W4811" s="1"/>
      <c r="X4811" s="1"/>
      <c r="Y4811" s="1"/>
      <c r="Z4811" s="1"/>
      <c r="AA4811" s="1"/>
      <c r="AB4811" s="1"/>
      <c r="AC4811" s="65"/>
    </row>
    <row r="4812" spans="2:29" x14ac:dyDescent="0.25">
      <c r="B4812" s="1"/>
      <c r="C4812" s="1"/>
      <c r="D4812" s="1"/>
      <c r="E4812" s="1"/>
      <c r="F4812" s="1"/>
      <c r="G4812" s="1"/>
      <c r="H4812" s="1"/>
      <c r="I4812" s="1"/>
      <c r="J4812" s="9"/>
      <c r="K4812" s="1"/>
      <c r="L4812" s="1"/>
      <c r="M4812" s="1"/>
      <c r="N4812" s="9"/>
      <c r="O4812" s="11"/>
      <c r="P4812" s="1"/>
      <c r="Q4812" s="1"/>
      <c r="R4812" s="1"/>
      <c r="S4812" s="1"/>
      <c r="T4812" s="1"/>
      <c r="U4812" s="1"/>
      <c r="V4812" s="9"/>
      <c r="W4812" s="1"/>
      <c r="X4812" s="1"/>
      <c r="Y4812" s="1"/>
      <c r="Z4812" s="1"/>
      <c r="AA4812" s="1"/>
      <c r="AB4812" s="1"/>
      <c r="AC4812" s="65"/>
    </row>
    <row r="4813" spans="2:29" x14ac:dyDescent="0.25">
      <c r="B4813" s="1"/>
      <c r="C4813" s="1"/>
      <c r="D4813" s="1"/>
      <c r="E4813" s="1"/>
      <c r="F4813" s="1"/>
      <c r="G4813" s="1"/>
      <c r="H4813" s="1"/>
      <c r="I4813" s="1"/>
      <c r="J4813" s="9"/>
      <c r="K4813" s="1"/>
      <c r="L4813" s="1"/>
      <c r="M4813" s="1"/>
      <c r="N4813" s="9"/>
      <c r="O4813" s="11"/>
      <c r="P4813" s="1"/>
      <c r="Q4813" s="1"/>
      <c r="R4813" s="1"/>
      <c r="S4813" s="1"/>
      <c r="T4813" s="1"/>
      <c r="U4813" s="1"/>
      <c r="V4813" s="9"/>
      <c r="W4813" s="1"/>
      <c r="X4813" s="1"/>
      <c r="Y4813" s="1"/>
      <c r="Z4813" s="1"/>
      <c r="AA4813" s="1"/>
      <c r="AB4813" s="1"/>
      <c r="AC4813" s="65"/>
    </row>
    <row r="4814" spans="2:29" x14ac:dyDescent="0.25">
      <c r="B4814" s="1"/>
      <c r="C4814" s="1"/>
      <c r="D4814" s="1"/>
      <c r="E4814" s="1"/>
      <c r="F4814" s="1"/>
      <c r="G4814" s="1"/>
      <c r="H4814" s="1"/>
      <c r="I4814" s="1"/>
      <c r="J4814" s="9"/>
      <c r="K4814" s="1"/>
      <c r="L4814" s="1"/>
      <c r="M4814" s="1"/>
      <c r="N4814" s="9"/>
      <c r="O4814" s="11"/>
      <c r="P4814" s="1"/>
      <c r="Q4814" s="1"/>
      <c r="R4814" s="1"/>
      <c r="S4814" s="1"/>
      <c r="T4814" s="1"/>
      <c r="U4814" s="1"/>
      <c r="V4814" s="9"/>
      <c r="W4814" s="1"/>
      <c r="X4814" s="1"/>
      <c r="Y4814" s="1"/>
      <c r="Z4814" s="1"/>
      <c r="AA4814" s="1"/>
      <c r="AB4814" s="1"/>
      <c r="AC4814" s="65"/>
    </row>
    <row r="4815" spans="2:29" x14ac:dyDescent="0.25">
      <c r="B4815" s="1"/>
      <c r="C4815" s="1"/>
      <c r="D4815" s="1"/>
      <c r="E4815" s="1"/>
      <c r="F4815" s="1"/>
      <c r="G4815" s="1"/>
      <c r="H4815" s="1"/>
      <c r="I4815" s="1"/>
      <c r="J4815" s="9"/>
      <c r="K4815" s="1"/>
      <c r="L4815" s="1"/>
      <c r="M4815" s="1"/>
      <c r="N4815" s="9"/>
      <c r="O4815" s="11"/>
      <c r="P4815" s="1"/>
      <c r="Q4815" s="1"/>
      <c r="R4815" s="1"/>
      <c r="S4815" s="1"/>
      <c r="T4815" s="1"/>
      <c r="U4815" s="1"/>
      <c r="V4815" s="9"/>
      <c r="W4815" s="1"/>
      <c r="X4815" s="1"/>
      <c r="Y4815" s="1"/>
      <c r="Z4815" s="1"/>
      <c r="AA4815" s="1"/>
      <c r="AB4815" s="1"/>
      <c r="AC4815" s="65"/>
    </row>
    <row r="4816" spans="2:29" x14ac:dyDescent="0.25">
      <c r="B4816" s="1"/>
      <c r="C4816" s="1"/>
      <c r="D4816" s="1"/>
      <c r="E4816" s="1"/>
      <c r="F4816" s="1"/>
      <c r="G4816" s="1"/>
      <c r="H4816" s="1"/>
      <c r="I4816" s="1"/>
      <c r="J4816" s="9"/>
      <c r="K4816" s="1"/>
      <c r="L4816" s="1"/>
      <c r="M4816" s="1"/>
      <c r="N4816" s="9"/>
      <c r="O4816" s="11"/>
      <c r="P4816" s="1"/>
      <c r="Q4816" s="1"/>
      <c r="R4816" s="1"/>
      <c r="S4816" s="1"/>
      <c r="T4816" s="1"/>
      <c r="U4816" s="1"/>
      <c r="V4816" s="9"/>
      <c r="W4816" s="1"/>
      <c r="X4816" s="1"/>
      <c r="Y4816" s="1"/>
      <c r="Z4816" s="1"/>
      <c r="AA4816" s="1"/>
      <c r="AB4816" s="1"/>
      <c r="AC4816" s="65"/>
    </row>
    <row r="4817" spans="2:29" x14ac:dyDescent="0.25">
      <c r="B4817" s="1"/>
      <c r="C4817" s="1"/>
      <c r="D4817" s="1"/>
      <c r="E4817" s="1"/>
      <c r="F4817" s="1"/>
      <c r="G4817" s="1"/>
      <c r="H4817" s="1"/>
      <c r="I4817" s="1"/>
      <c r="J4817" s="9"/>
      <c r="K4817" s="1"/>
      <c r="L4817" s="1"/>
      <c r="M4817" s="1"/>
      <c r="N4817" s="9"/>
      <c r="O4817" s="11"/>
      <c r="P4817" s="1"/>
      <c r="Q4817" s="1"/>
      <c r="R4817" s="1"/>
      <c r="S4817" s="1"/>
      <c r="T4817" s="1"/>
      <c r="U4817" s="1"/>
      <c r="V4817" s="9"/>
      <c r="W4817" s="1"/>
      <c r="X4817" s="1"/>
      <c r="Y4817" s="1"/>
      <c r="Z4817" s="1"/>
      <c r="AA4817" s="1"/>
      <c r="AB4817" s="1"/>
      <c r="AC4817" s="65"/>
    </row>
    <row r="4818" spans="2:29" x14ac:dyDescent="0.25">
      <c r="B4818" s="1"/>
      <c r="C4818" s="1"/>
      <c r="D4818" s="1"/>
      <c r="E4818" s="1"/>
      <c r="F4818" s="1"/>
      <c r="G4818" s="1"/>
      <c r="H4818" s="1"/>
      <c r="I4818" s="1"/>
      <c r="J4818" s="9"/>
      <c r="K4818" s="1"/>
      <c r="L4818" s="1"/>
      <c r="M4818" s="1"/>
      <c r="N4818" s="9"/>
      <c r="O4818" s="11"/>
      <c r="P4818" s="1"/>
      <c r="Q4818" s="1"/>
      <c r="R4818" s="1"/>
      <c r="S4818" s="1"/>
      <c r="T4818" s="1"/>
      <c r="U4818" s="1"/>
      <c r="V4818" s="9"/>
      <c r="W4818" s="1"/>
      <c r="X4818" s="1"/>
      <c r="Y4818" s="1"/>
      <c r="Z4818" s="1"/>
      <c r="AA4818" s="1"/>
      <c r="AB4818" s="1"/>
      <c r="AC4818" s="65"/>
    </row>
    <row r="4819" spans="2:29" x14ac:dyDescent="0.25">
      <c r="B4819" s="1"/>
      <c r="C4819" s="1"/>
      <c r="D4819" s="1"/>
      <c r="E4819" s="1"/>
      <c r="F4819" s="1"/>
      <c r="G4819" s="1"/>
      <c r="H4819" s="1"/>
      <c r="I4819" s="1"/>
      <c r="J4819" s="9"/>
      <c r="K4819" s="1"/>
      <c r="L4819" s="1"/>
      <c r="M4819" s="1"/>
      <c r="N4819" s="9"/>
      <c r="O4819" s="11"/>
      <c r="P4819" s="1"/>
      <c r="Q4819" s="1"/>
      <c r="R4819" s="1"/>
      <c r="S4819" s="1"/>
      <c r="T4819" s="1"/>
      <c r="U4819" s="1"/>
      <c r="V4819" s="9"/>
      <c r="W4819" s="1"/>
      <c r="X4819" s="1"/>
      <c r="Y4819" s="1"/>
      <c r="Z4819" s="1"/>
      <c r="AA4819" s="1"/>
      <c r="AB4819" s="1"/>
      <c r="AC4819" s="65"/>
    </row>
    <row r="4820" spans="2:29" x14ac:dyDescent="0.25">
      <c r="B4820" s="1"/>
      <c r="C4820" s="1"/>
      <c r="D4820" s="1"/>
      <c r="E4820" s="1"/>
      <c r="F4820" s="1"/>
      <c r="G4820" s="1"/>
      <c r="H4820" s="1"/>
      <c r="I4820" s="1"/>
      <c r="J4820" s="9"/>
      <c r="K4820" s="1"/>
      <c r="L4820" s="1"/>
      <c r="M4820" s="1"/>
      <c r="N4820" s="9"/>
      <c r="O4820" s="11"/>
      <c r="P4820" s="1"/>
      <c r="Q4820" s="1"/>
      <c r="R4820" s="1"/>
      <c r="S4820" s="1"/>
      <c r="T4820" s="1"/>
      <c r="U4820" s="1"/>
      <c r="V4820" s="9"/>
      <c r="W4820" s="1"/>
      <c r="X4820" s="1"/>
      <c r="Y4820" s="1"/>
      <c r="Z4820" s="1"/>
      <c r="AA4820" s="1"/>
      <c r="AB4820" s="1"/>
      <c r="AC4820" s="65"/>
    </row>
    <row r="4821" spans="2:29" x14ac:dyDescent="0.25">
      <c r="B4821" s="1"/>
      <c r="C4821" s="1"/>
      <c r="D4821" s="1"/>
      <c r="E4821" s="1"/>
      <c r="F4821" s="1"/>
      <c r="G4821" s="1"/>
      <c r="H4821" s="1"/>
      <c r="I4821" s="1"/>
      <c r="J4821" s="9"/>
      <c r="K4821" s="1"/>
      <c r="L4821" s="1"/>
      <c r="M4821" s="1"/>
      <c r="N4821" s="9"/>
      <c r="O4821" s="11"/>
      <c r="P4821" s="1"/>
      <c r="Q4821" s="1"/>
      <c r="R4821" s="1"/>
      <c r="S4821" s="1"/>
      <c r="T4821" s="1"/>
      <c r="U4821" s="1"/>
      <c r="V4821" s="9"/>
      <c r="W4821" s="1"/>
      <c r="X4821" s="1"/>
      <c r="Y4821" s="1"/>
      <c r="Z4821" s="1"/>
      <c r="AA4821" s="1"/>
      <c r="AB4821" s="1"/>
      <c r="AC4821" s="65"/>
    </row>
    <row r="4822" spans="2:29" x14ac:dyDescent="0.25">
      <c r="B4822" s="1"/>
      <c r="C4822" s="1"/>
      <c r="D4822" s="1"/>
      <c r="E4822" s="1"/>
      <c r="F4822" s="1"/>
      <c r="G4822" s="1"/>
      <c r="H4822" s="1"/>
      <c r="I4822" s="1"/>
      <c r="J4822" s="9"/>
      <c r="K4822" s="1"/>
      <c r="L4822" s="1"/>
      <c r="M4822" s="1"/>
      <c r="N4822" s="9"/>
      <c r="O4822" s="11"/>
      <c r="P4822" s="1"/>
      <c r="Q4822" s="1"/>
      <c r="R4822" s="1"/>
      <c r="S4822" s="1"/>
      <c r="T4822" s="1"/>
      <c r="U4822" s="1"/>
      <c r="V4822" s="9"/>
      <c r="W4822" s="1"/>
      <c r="X4822" s="1"/>
      <c r="Y4822" s="1"/>
      <c r="Z4822" s="1"/>
      <c r="AA4822" s="1"/>
      <c r="AB4822" s="1"/>
      <c r="AC4822" s="65"/>
    </row>
    <row r="4823" spans="2:29" x14ac:dyDescent="0.25">
      <c r="B4823" s="1"/>
      <c r="C4823" s="1"/>
      <c r="D4823" s="1"/>
      <c r="E4823" s="1"/>
      <c r="F4823" s="1"/>
      <c r="G4823" s="1"/>
      <c r="H4823" s="1"/>
      <c r="I4823" s="1"/>
      <c r="J4823" s="9"/>
      <c r="K4823" s="1"/>
      <c r="L4823" s="1"/>
      <c r="M4823" s="1"/>
      <c r="N4823" s="9"/>
      <c r="O4823" s="11"/>
      <c r="P4823" s="1"/>
      <c r="Q4823" s="1"/>
      <c r="R4823" s="1"/>
      <c r="S4823" s="1"/>
      <c r="T4823" s="1"/>
      <c r="U4823" s="1"/>
      <c r="V4823" s="9"/>
      <c r="W4823" s="1"/>
      <c r="X4823" s="1"/>
      <c r="Y4823" s="1"/>
      <c r="Z4823" s="1"/>
      <c r="AA4823" s="1"/>
      <c r="AB4823" s="1"/>
      <c r="AC4823" s="65"/>
    </row>
    <row r="4824" spans="2:29" x14ac:dyDescent="0.25">
      <c r="B4824" s="1"/>
      <c r="C4824" s="1"/>
      <c r="D4824" s="1"/>
      <c r="E4824" s="1"/>
      <c r="F4824" s="1"/>
      <c r="G4824" s="1"/>
      <c r="H4824" s="1"/>
      <c r="I4824" s="1"/>
      <c r="J4824" s="9"/>
      <c r="K4824" s="1"/>
      <c r="L4824" s="1"/>
      <c r="M4824" s="1"/>
      <c r="N4824" s="9"/>
      <c r="O4824" s="11"/>
      <c r="P4824" s="1"/>
      <c r="Q4824" s="1"/>
      <c r="R4824" s="1"/>
      <c r="S4824" s="1"/>
      <c r="T4824" s="1"/>
      <c r="U4824" s="1"/>
      <c r="V4824" s="9"/>
      <c r="W4824" s="1"/>
      <c r="X4824" s="1"/>
      <c r="Y4824" s="1"/>
      <c r="Z4824" s="1"/>
      <c r="AA4824" s="1"/>
      <c r="AB4824" s="1"/>
      <c r="AC4824" s="65"/>
    </row>
    <row r="4825" spans="2:29" x14ac:dyDescent="0.25">
      <c r="B4825" s="1"/>
      <c r="C4825" s="1"/>
      <c r="D4825" s="1"/>
      <c r="E4825" s="1"/>
      <c r="F4825" s="1"/>
      <c r="G4825" s="1"/>
      <c r="H4825" s="1"/>
      <c r="I4825" s="1"/>
      <c r="J4825" s="9"/>
      <c r="K4825" s="1"/>
      <c r="L4825" s="1"/>
      <c r="M4825" s="1"/>
      <c r="N4825" s="9"/>
      <c r="O4825" s="11"/>
      <c r="P4825" s="1"/>
      <c r="Q4825" s="1"/>
      <c r="R4825" s="1"/>
      <c r="S4825" s="1"/>
      <c r="T4825" s="1"/>
      <c r="U4825" s="1"/>
      <c r="V4825" s="9"/>
      <c r="W4825" s="1"/>
      <c r="X4825" s="1"/>
      <c r="Y4825" s="1"/>
      <c r="Z4825" s="1"/>
      <c r="AA4825" s="1"/>
      <c r="AB4825" s="1"/>
      <c r="AC4825" s="65"/>
    </row>
    <row r="4826" spans="2:29" x14ac:dyDescent="0.25">
      <c r="B4826" s="1"/>
      <c r="C4826" s="1"/>
      <c r="D4826" s="1"/>
      <c r="E4826" s="1"/>
      <c r="F4826" s="1"/>
      <c r="G4826" s="1"/>
      <c r="H4826" s="1"/>
      <c r="I4826" s="1"/>
      <c r="J4826" s="9"/>
      <c r="K4826" s="1"/>
      <c r="L4826" s="1"/>
      <c r="M4826" s="1"/>
      <c r="N4826" s="9"/>
      <c r="O4826" s="11"/>
      <c r="P4826" s="1"/>
      <c r="Q4826" s="1"/>
      <c r="R4826" s="1"/>
      <c r="S4826" s="1"/>
      <c r="T4826" s="1"/>
      <c r="U4826" s="1"/>
      <c r="V4826" s="9"/>
      <c r="W4826" s="1"/>
      <c r="X4826" s="1"/>
      <c r="Y4826" s="1"/>
      <c r="Z4826" s="1"/>
      <c r="AA4826" s="1"/>
      <c r="AB4826" s="1"/>
      <c r="AC4826" s="65"/>
    </row>
    <row r="4827" spans="2:29" x14ac:dyDescent="0.25">
      <c r="B4827" s="1"/>
      <c r="C4827" s="1"/>
      <c r="D4827" s="1"/>
      <c r="E4827" s="1"/>
      <c r="F4827" s="1"/>
      <c r="G4827" s="1"/>
      <c r="H4827" s="1"/>
      <c r="I4827" s="1"/>
      <c r="J4827" s="9"/>
      <c r="K4827" s="1"/>
      <c r="L4827" s="1"/>
      <c r="M4827" s="1"/>
      <c r="N4827" s="9"/>
      <c r="O4827" s="11"/>
      <c r="P4827" s="1"/>
      <c r="Q4827" s="1"/>
      <c r="R4827" s="1"/>
      <c r="S4827" s="1"/>
      <c r="T4827" s="1"/>
      <c r="U4827" s="1"/>
      <c r="V4827" s="9"/>
      <c r="W4827" s="1"/>
      <c r="X4827" s="1"/>
      <c r="Y4827" s="1"/>
      <c r="Z4827" s="1"/>
      <c r="AA4827" s="1"/>
      <c r="AB4827" s="1"/>
      <c r="AC4827" s="65"/>
    </row>
    <row r="4828" spans="2:29" x14ac:dyDescent="0.25">
      <c r="B4828" s="1"/>
      <c r="C4828" s="1"/>
      <c r="D4828" s="1"/>
      <c r="E4828" s="1"/>
      <c r="F4828" s="1"/>
      <c r="G4828" s="1"/>
      <c r="H4828" s="1"/>
      <c r="I4828" s="1"/>
      <c r="J4828" s="9"/>
      <c r="K4828" s="1"/>
      <c r="L4828" s="1"/>
      <c r="M4828" s="1"/>
      <c r="N4828" s="9"/>
      <c r="O4828" s="11"/>
      <c r="P4828" s="1"/>
      <c r="Q4828" s="1"/>
      <c r="R4828" s="1"/>
      <c r="S4828" s="1"/>
      <c r="T4828" s="1"/>
      <c r="U4828" s="1"/>
      <c r="V4828" s="9"/>
      <c r="W4828" s="1"/>
      <c r="X4828" s="1"/>
      <c r="Y4828" s="1"/>
      <c r="Z4828" s="1"/>
      <c r="AA4828" s="1"/>
      <c r="AB4828" s="1"/>
      <c r="AC4828" s="65"/>
    </row>
    <row r="4829" spans="2:29" x14ac:dyDescent="0.25">
      <c r="B4829" s="1"/>
      <c r="C4829" s="1"/>
      <c r="D4829" s="1"/>
      <c r="E4829" s="1"/>
      <c r="F4829" s="1"/>
      <c r="G4829" s="1"/>
      <c r="H4829" s="1"/>
      <c r="I4829" s="1"/>
      <c r="J4829" s="9"/>
      <c r="K4829" s="1"/>
      <c r="L4829" s="1"/>
      <c r="M4829" s="1"/>
      <c r="N4829" s="9"/>
      <c r="O4829" s="11"/>
      <c r="P4829" s="1"/>
      <c r="Q4829" s="1"/>
      <c r="R4829" s="1"/>
      <c r="S4829" s="1"/>
      <c r="T4829" s="1"/>
      <c r="U4829" s="1"/>
      <c r="V4829" s="9"/>
      <c r="W4829" s="1"/>
      <c r="X4829" s="1"/>
      <c r="Y4829" s="1"/>
      <c r="Z4829" s="1"/>
      <c r="AA4829" s="1"/>
      <c r="AB4829" s="1"/>
      <c r="AC4829" s="65"/>
    </row>
    <row r="4830" spans="2:29" x14ac:dyDescent="0.25">
      <c r="B4830" s="1"/>
      <c r="C4830" s="1"/>
      <c r="D4830" s="1"/>
      <c r="E4830" s="1"/>
      <c r="F4830" s="1"/>
      <c r="G4830" s="1"/>
      <c r="H4830" s="1"/>
      <c r="I4830" s="1"/>
      <c r="J4830" s="9"/>
      <c r="K4830" s="1"/>
      <c r="L4830" s="1"/>
      <c r="M4830" s="1"/>
      <c r="N4830" s="9"/>
      <c r="O4830" s="11"/>
      <c r="P4830" s="1"/>
      <c r="Q4830" s="1"/>
      <c r="R4830" s="1"/>
      <c r="S4830" s="1"/>
      <c r="T4830" s="1"/>
      <c r="U4830" s="1"/>
      <c r="V4830" s="9"/>
      <c r="W4830" s="1"/>
      <c r="X4830" s="1"/>
      <c r="Y4830" s="1"/>
      <c r="Z4830" s="1"/>
      <c r="AA4830" s="1"/>
      <c r="AB4830" s="1"/>
      <c r="AC4830" s="65"/>
    </row>
    <row r="4831" spans="2:29" x14ac:dyDescent="0.25">
      <c r="B4831" s="1"/>
      <c r="C4831" s="1"/>
      <c r="D4831" s="1"/>
      <c r="E4831" s="1"/>
      <c r="F4831" s="1"/>
      <c r="G4831" s="1"/>
      <c r="H4831" s="1"/>
      <c r="I4831" s="1"/>
      <c r="J4831" s="9"/>
      <c r="K4831" s="1"/>
      <c r="L4831" s="1"/>
      <c r="M4831" s="1"/>
      <c r="N4831" s="9"/>
      <c r="O4831" s="11"/>
      <c r="P4831" s="1"/>
      <c r="Q4831" s="1"/>
      <c r="R4831" s="1"/>
      <c r="S4831" s="1"/>
      <c r="T4831" s="1"/>
      <c r="U4831" s="1"/>
      <c r="V4831" s="9"/>
      <c r="W4831" s="1"/>
      <c r="X4831" s="1"/>
      <c r="Y4831" s="1"/>
      <c r="Z4831" s="1"/>
      <c r="AA4831" s="1"/>
      <c r="AB4831" s="1"/>
      <c r="AC4831" s="65"/>
    </row>
    <row r="4832" spans="2:29" x14ac:dyDescent="0.25">
      <c r="B4832" s="1"/>
      <c r="C4832" s="1"/>
      <c r="D4832" s="1"/>
      <c r="E4832" s="1"/>
      <c r="F4832" s="1"/>
      <c r="G4832" s="1"/>
      <c r="H4832" s="1"/>
      <c r="I4832" s="1"/>
      <c r="J4832" s="9"/>
      <c r="K4832" s="1"/>
      <c r="L4832" s="1"/>
      <c r="M4832" s="1"/>
      <c r="N4832" s="9"/>
      <c r="O4832" s="11"/>
      <c r="P4832" s="1"/>
      <c r="Q4832" s="1"/>
      <c r="R4832" s="1"/>
      <c r="S4832" s="1"/>
      <c r="T4832" s="1"/>
      <c r="U4832" s="1"/>
      <c r="V4832" s="9"/>
      <c r="W4832" s="1"/>
      <c r="X4832" s="1"/>
      <c r="Y4832" s="1"/>
      <c r="Z4832" s="1"/>
      <c r="AA4832" s="1"/>
      <c r="AB4832" s="1"/>
      <c r="AC4832" s="65"/>
    </row>
    <row r="4833" spans="2:29" x14ac:dyDescent="0.25">
      <c r="B4833" s="1"/>
      <c r="C4833" s="1"/>
      <c r="D4833" s="1"/>
      <c r="E4833" s="1"/>
      <c r="F4833" s="1"/>
      <c r="G4833" s="1"/>
      <c r="H4833" s="1"/>
      <c r="I4833" s="1"/>
      <c r="J4833" s="9"/>
      <c r="K4833" s="1"/>
      <c r="L4833" s="1"/>
      <c r="M4833" s="1"/>
      <c r="N4833" s="9"/>
      <c r="O4833" s="11"/>
      <c r="P4833" s="1"/>
      <c r="Q4833" s="1"/>
      <c r="R4833" s="1"/>
      <c r="S4833" s="1"/>
      <c r="T4833" s="1"/>
      <c r="U4833" s="1"/>
      <c r="V4833" s="9"/>
      <c r="W4833" s="1"/>
      <c r="X4833" s="1"/>
      <c r="Y4833" s="1"/>
      <c r="Z4833" s="1"/>
      <c r="AA4833" s="1"/>
      <c r="AB4833" s="1"/>
      <c r="AC4833" s="65"/>
    </row>
    <row r="4834" spans="2:29" x14ac:dyDescent="0.25">
      <c r="B4834" s="1"/>
      <c r="C4834" s="1"/>
      <c r="D4834" s="1"/>
      <c r="E4834" s="1"/>
      <c r="F4834" s="1"/>
      <c r="G4834" s="1"/>
      <c r="H4834" s="1"/>
      <c r="I4834" s="1"/>
      <c r="J4834" s="9"/>
      <c r="K4834" s="1"/>
      <c r="L4834" s="1"/>
      <c r="M4834" s="1"/>
      <c r="N4834" s="9"/>
      <c r="O4834" s="11"/>
      <c r="P4834" s="1"/>
      <c r="Q4834" s="1"/>
      <c r="R4834" s="1"/>
      <c r="S4834" s="1"/>
      <c r="T4834" s="1"/>
      <c r="U4834" s="1"/>
      <c r="V4834" s="9"/>
      <c r="W4834" s="1"/>
      <c r="X4834" s="1"/>
      <c r="Y4834" s="1"/>
      <c r="Z4834" s="1"/>
      <c r="AA4834" s="1"/>
      <c r="AB4834" s="1"/>
      <c r="AC4834" s="65"/>
    </row>
    <row r="4835" spans="2:29" x14ac:dyDescent="0.25">
      <c r="B4835" s="1"/>
      <c r="C4835" s="1"/>
      <c r="D4835" s="1"/>
      <c r="E4835" s="1"/>
      <c r="F4835" s="1"/>
      <c r="G4835" s="1"/>
      <c r="H4835" s="1"/>
      <c r="I4835" s="1"/>
      <c r="J4835" s="9"/>
      <c r="K4835" s="1"/>
      <c r="L4835" s="1"/>
      <c r="M4835" s="1"/>
      <c r="N4835" s="9"/>
      <c r="O4835" s="11"/>
      <c r="P4835" s="1"/>
      <c r="Q4835" s="1"/>
      <c r="R4835" s="1"/>
      <c r="S4835" s="1"/>
      <c r="T4835" s="1"/>
      <c r="U4835" s="1"/>
      <c r="V4835" s="9"/>
      <c r="W4835" s="1"/>
      <c r="X4835" s="1"/>
      <c r="Y4835" s="1"/>
      <c r="Z4835" s="1"/>
      <c r="AA4835" s="1"/>
      <c r="AB4835" s="1"/>
      <c r="AC4835" s="65"/>
    </row>
    <row r="4836" spans="2:29" x14ac:dyDescent="0.25">
      <c r="B4836" s="1"/>
      <c r="C4836" s="1"/>
      <c r="D4836" s="1"/>
      <c r="E4836" s="1"/>
      <c r="F4836" s="1"/>
      <c r="G4836" s="1"/>
      <c r="H4836" s="1"/>
      <c r="I4836" s="1"/>
      <c r="J4836" s="9"/>
      <c r="K4836" s="1"/>
      <c r="L4836" s="1"/>
      <c r="M4836" s="1"/>
      <c r="N4836" s="9"/>
      <c r="O4836" s="11"/>
      <c r="P4836" s="1"/>
      <c r="Q4836" s="1"/>
      <c r="R4836" s="1"/>
      <c r="S4836" s="1"/>
      <c r="T4836" s="1"/>
      <c r="U4836" s="1"/>
      <c r="V4836" s="9"/>
      <c r="W4836" s="1"/>
      <c r="X4836" s="1"/>
      <c r="Y4836" s="1"/>
      <c r="Z4836" s="1"/>
      <c r="AA4836" s="1"/>
      <c r="AB4836" s="1"/>
      <c r="AC4836" s="65"/>
    </row>
    <row r="4837" spans="2:29" x14ac:dyDescent="0.25">
      <c r="B4837" s="1"/>
      <c r="C4837" s="1"/>
      <c r="D4837" s="1"/>
      <c r="E4837" s="1"/>
      <c r="F4837" s="1"/>
      <c r="G4837" s="1"/>
      <c r="H4837" s="1"/>
      <c r="I4837" s="1"/>
      <c r="J4837" s="9"/>
      <c r="K4837" s="1"/>
      <c r="L4837" s="1"/>
      <c r="M4837" s="1"/>
      <c r="N4837" s="9"/>
      <c r="O4837" s="11"/>
      <c r="P4837" s="1"/>
      <c r="Q4837" s="1"/>
      <c r="R4837" s="1"/>
      <c r="S4837" s="1"/>
      <c r="T4837" s="1"/>
      <c r="U4837" s="1"/>
      <c r="V4837" s="9"/>
      <c r="W4837" s="1"/>
      <c r="X4837" s="1"/>
      <c r="Y4837" s="1"/>
      <c r="Z4837" s="1"/>
      <c r="AA4837" s="1"/>
      <c r="AB4837" s="1"/>
      <c r="AC4837" s="65"/>
    </row>
    <row r="4838" spans="2:29" x14ac:dyDescent="0.25">
      <c r="B4838" s="1"/>
      <c r="C4838" s="1"/>
      <c r="D4838" s="1"/>
      <c r="E4838" s="1"/>
      <c r="F4838" s="1"/>
      <c r="G4838" s="1"/>
      <c r="H4838" s="1"/>
      <c r="I4838" s="1"/>
      <c r="J4838" s="9"/>
      <c r="K4838" s="1"/>
      <c r="L4838" s="1"/>
      <c r="M4838" s="1"/>
      <c r="N4838" s="9"/>
      <c r="O4838" s="11"/>
      <c r="P4838" s="1"/>
      <c r="Q4838" s="1"/>
      <c r="R4838" s="1"/>
      <c r="S4838" s="1"/>
      <c r="T4838" s="1"/>
      <c r="U4838" s="1"/>
      <c r="V4838" s="9"/>
      <c r="W4838" s="1"/>
      <c r="X4838" s="1"/>
      <c r="Y4838" s="1"/>
      <c r="Z4838" s="1"/>
      <c r="AA4838" s="1"/>
      <c r="AB4838" s="1"/>
      <c r="AC4838" s="65"/>
    </row>
    <row r="4839" spans="2:29" x14ac:dyDescent="0.25">
      <c r="B4839" s="1"/>
      <c r="C4839" s="1"/>
      <c r="D4839" s="1"/>
      <c r="E4839" s="1"/>
      <c r="F4839" s="1"/>
      <c r="G4839" s="1"/>
      <c r="H4839" s="1"/>
      <c r="I4839" s="1"/>
      <c r="J4839" s="9"/>
      <c r="K4839" s="1"/>
      <c r="L4839" s="1"/>
      <c r="M4839" s="1"/>
      <c r="N4839" s="9"/>
      <c r="O4839" s="11"/>
      <c r="P4839" s="1"/>
      <c r="Q4839" s="1"/>
      <c r="R4839" s="1"/>
      <c r="S4839" s="1"/>
      <c r="T4839" s="1"/>
      <c r="U4839" s="1"/>
      <c r="V4839" s="9"/>
      <c r="W4839" s="1"/>
      <c r="X4839" s="1"/>
      <c r="Y4839" s="1"/>
      <c r="Z4839" s="1"/>
      <c r="AA4839" s="1"/>
      <c r="AB4839" s="1"/>
      <c r="AC4839" s="65"/>
    </row>
    <row r="4840" spans="2:29" x14ac:dyDescent="0.25">
      <c r="B4840" s="1"/>
      <c r="C4840" s="1"/>
      <c r="D4840" s="1"/>
      <c r="E4840" s="1"/>
      <c r="F4840" s="1"/>
      <c r="G4840" s="1"/>
      <c r="H4840" s="1"/>
      <c r="I4840" s="1"/>
      <c r="J4840" s="9"/>
      <c r="K4840" s="1"/>
      <c r="L4840" s="1"/>
      <c r="M4840" s="1"/>
      <c r="N4840" s="9"/>
      <c r="O4840" s="11"/>
      <c r="P4840" s="1"/>
      <c r="Q4840" s="1"/>
      <c r="R4840" s="1"/>
      <c r="S4840" s="1"/>
      <c r="T4840" s="1"/>
      <c r="U4840" s="1"/>
      <c r="V4840" s="9"/>
      <c r="W4840" s="1"/>
      <c r="X4840" s="1"/>
      <c r="Y4840" s="1"/>
      <c r="Z4840" s="1"/>
      <c r="AA4840" s="1"/>
      <c r="AB4840" s="1"/>
      <c r="AC4840" s="65"/>
    </row>
    <row r="4841" spans="2:29" x14ac:dyDescent="0.25">
      <c r="B4841" s="1"/>
      <c r="C4841" s="1"/>
      <c r="D4841" s="1"/>
      <c r="E4841" s="1"/>
      <c r="F4841" s="1"/>
      <c r="G4841" s="1"/>
      <c r="H4841" s="1"/>
      <c r="I4841" s="1"/>
      <c r="J4841" s="9"/>
      <c r="K4841" s="1"/>
      <c r="L4841" s="1"/>
      <c r="M4841" s="1"/>
      <c r="N4841" s="9"/>
      <c r="O4841" s="11"/>
      <c r="P4841" s="1"/>
      <c r="Q4841" s="1"/>
      <c r="R4841" s="1"/>
      <c r="S4841" s="1"/>
      <c r="T4841" s="1"/>
      <c r="U4841" s="1"/>
      <c r="V4841" s="9"/>
      <c r="W4841" s="1"/>
      <c r="X4841" s="1"/>
      <c r="Y4841" s="1"/>
      <c r="Z4841" s="1"/>
      <c r="AA4841" s="1"/>
      <c r="AB4841" s="1"/>
      <c r="AC4841" s="65"/>
    </row>
    <row r="4842" spans="2:29" x14ac:dyDescent="0.25">
      <c r="B4842" s="1"/>
      <c r="C4842" s="1"/>
      <c r="D4842" s="1"/>
      <c r="E4842" s="1"/>
      <c r="F4842" s="1"/>
      <c r="G4842" s="1"/>
      <c r="H4842" s="1"/>
      <c r="I4842" s="1"/>
      <c r="J4842" s="9"/>
      <c r="K4842" s="1"/>
      <c r="L4842" s="1"/>
      <c r="M4842" s="1"/>
      <c r="N4842" s="9"/>
      <c r="O4842" s="11"/>
      <c r="P4842" s="1"/>
      <c r="Q4842" s="1"/>
      <c r="R4842" s="1"/>
      <c r="S4842" s="1"/>
      <c r="T4842" s="1"/>
      <c r="U4842" s="1"/>
      <c r="V4842" s="9"/>
      <c r="W4842" s="1"/>
      <c r="X4842" s="1"/>
      <c r="Y4842" s="1"/>
      <c r="Z4842" s="1"/>
      <c r="AA4842" s="1"/>
      <c r="AB4842" s="1"/>
      <c r="AC4842" s="65"/>
    </row>
    <row r="4843" spans="2:29" x14ac:dyDescent="0.25">
      <c r="B4843" s="1"/>
      <c r="C4843" s="1"/>
      <c r="D4843" s="1"/>
      <c r="E4843" s="1"/>
      <c r="F4843" s="1"/>
      <c r="G4843" s="1"/>
      <c r="H4843" s="1"/>
      <c r="I4843" s="1"/>
      <c r="J4843" s="9"/>
      <c r="K4843" s="1"/>
      <c r="L4843" s="1"/>
      <c r="M4843" s="1"/>
      <c r="N4843" s="9"/>
      <c r="O4843" s="11"/>
      <c r="P4843" s="1"/>
      <c r="Q4843" s="1"/>
      <c r="R4843" s="1"/>
      <c r="S4843" s="1"/>
      <c r="T4843" s="1"/>
      <c r="U4843" s="1"/>
      <c r="V4843" s="9"/>
      <c r="W4843" s="1"/>
      <c r="X4843" s="1"/>
      <c r="Y4843" s="1"/>
      <c r="Z4843" s="1"/>
      <c r="AA4843" s="1"/>
      <c r="AB4843" s="1"/>
      <c r="AC4843" s="65"/>
    </row>
    <row r="4844" spans="2:29" x14ac:dyDescent="0.25">
      <c r="B4844" s="1"/>
      <c r="C4844" s="1"/>
      <c r="D4844" s="1"/>
      <c r="E4844" s="1"/>
      <c r="F4844" s="1"/>
      <c r="G4844" s="1"/>
      <c r="H4844" s="1"/>
      <c r="I4844" s="1"/>
      <c r="J4844" s="9"/>
      <c r="K4844" s="1"/>
      <c r="L4844" s="1"/>
      <c r="M4844" s="1"/>
      <c r="N4844" s="9"/>
      <c r="O4844" s="11"/>
      <c r="P4844" s="1"/>
      <c r="Q4844" s="1"/>
      <c r="R4844" s="1"/>
      <c r="S4844" s="1"/>
      <c r="T4844" s="1"/>
      <c r="U4844" s="1"/>
      <c r="V4844" s="9"/>
      <c r="W4844" s="1"/>
      <c r="X4844" s="1"/>
      <c r="Y4844" s="1"/>
      <c r="Z4844" s="1"/>
      <c r="AA4844" s="1"/>
      <c r="AB4844" s="1"/>
      <c r="AC4844" s="65"/>
    </row>
    <row r="4845" spans="2:29" x14ac:dyDescent="0.25">
      <c r="B4845" s="1"/>
      <c r="C4845" s="1"/>
      <c r="D4845" s="1"/>
      <c r="E4845" s="1"/>
      <c r="F4845" s="1"/>
      <c r="G4845" s="1"/>
      <c r="H4845" s="1"/>
      <c r="I4845" s="1"/>
      <c r="J4845" s="9"/>
      <c r="K4845" s="1"/>
      <c r="L4845" s="1"/>
      <c r="M4845" s="1"/>
      <c r="N4845" s="9"/>
      <c r="O4845" s="11"/>
      <c r="P4845" s="1"/>
      <c r="Q4845" s="1"/>
      <c r="R4845" s="1"/>
      <c r="S4845" s="1"/>
      <c r="T4845" s="1"/>
      <c r="U4845" s="1"/>
      <c r="V4845" s="9"/>
      <c r="W4845" s="1"/>
      <c r="X4845" s="1"/>
      <c r="Y4845" s="1"/>
      <c r="Z4845" s="1"/>
      <c r="AA4845" s="1"/>
      <c r="AB4845" s="1"/>
      <c r="AC4845" s="65"/>
    </row>
    <row r="4846" spans="2:29" x14ac:dyDescent="0.25">
      <c r="B4846" s="1"/>
      <c r="C4846" s="1"/>
      <c r="D4846" s="1"/>
      <c r="E4846" s="1"/>
      <c r="F4846" s="1"/>
      <c r="G4846" s="1"/>
      <c r="H4846" s="1"/>
      <c r="I4846" s="1"/>
      <c r="J4846" s="9"/>
      <c r="K4846" s="1"/>
      <c r="L4846" s="1"/>
      <c r="M4846" s="1"/>
      <c r="N4846" s="9"/>
      <c r="O4846" s="11"/>
      <c r="P4846" s="1"/>
      <c r="Q4846" s="1"/>
      <c r="R4846" s="1"/>
      <c r="S4846" s="1"/>
      <c r="T4846" s="1"/>
      <c r="U4846" s="1"/>
      <c r="V4846" s="9"/>
      <c r="W4846" s="1"/>
      <c r="X4846" s="1"/>
      <c r="Y4846" s="1"/>
      <c r="Z4846" s="1"/>
      <c r="AA4846" s="1"/>
      <c r="AB4846" s="1"/>
      <c r="AC4846" s="65"/>
    </row>
    <row r="4847" spans="2:29" x14ac:dyDescent="0.25">
      <c r="B4847" s="1"/>
      <c r="C4847" s="1"/>
      <c r="D4847" s="1"/>
      <c r="E4847" s="1"/>
      <c r="F4847" s="1"/>
      <c r="G4847" s="1"/>
      <c r="H4847" s="1"/>
      <c r="I4847" s="1"/>
      <c r="J4847" s="9"/>
      <c r="K4847" s="1"/>
      <c r="L4847" s="1"/>
      <c r="M4847" s="1"/>
      <c r="N4847" s="9"/>
      <c r="O4847" s="11"/>
      <c r="P4847" s="1"/>
      <c r="Q4847" s="1"/>
      <c r="R4847" s="1"/>
      <c r="S4847" s="1"/>
      <c r="T4847" s="1"/>
      <c r="U4847" s="1"/>
      <c r="V4847" s="9"/>
      <c r="W4847" s="1"/>
      <c r="X4847" s="1"/>
      <c r="Y4847" s="1"/>
      <c r="Z4847" s="1"/>
      <c r="AA4847" s="1"/>
      <c r="AB4847" s="1"/>
      <c r="AC4847" s="65"/>
    </row>
    <row r="4848" spans="2:29" x14ac:dyDescent="0.25">
      <c r="B4848" s="1"/>
      <c r="C4848" s="1"/>
      <c r="D4848" s="1"/>
      <c r="E4848" s="1"/>
      <c r="F4848" s="1"/>
      <c r="G4848" s="1"/>
      <c r="H4848" s="1"/>
      <c r="I4848" s="1"/>
      <c r="J4848" s="9"/>
      <c r="K4848" s="1"/>
      <c r="L4848" s="1"/>
      <c r="M4848" s="1"/>
      <c r="N4848" s="9"/>
      <c r="O4848" s="11"/>
      <c r="P4848" s="1"/>
      <c r="Q4848" s="1"/>
      <c r="R4848" s="1"/>
      <c r="S4848" s="1"/>
      <c r="T4848" s="1"/>
      <c r="U4848" s="1"/>
      <c r="V4848" s="9"/>
      <c r="W4848" s="1"/>
      <c r="X4848" s="1"/>
      <c r="Y4848" s="1"/>
      <c r="Z4848" s="1"/>
      <c r="AA4848" s="1"/>
      <c r="AB4848" s="1"/>
      <c r="AC4848" s="65"/>
    </row>
    <row r="4849" spans="2:29" x14ac:dyDescent="0.25">
      <c r="B4849" s="1"/>
      <c r="C4849" s="1"/>
      <c r="D4849" s="1"/>
      <c r="E4849" s="1"/>
      <c r="F4849" s="1"/>
      <c r="G4849" s="1"/>
      <c r="H4849" s="1"/>
      <c r="I4849" s="1"/>
      <c r="J4849" s="9"/>
      <c r="K4849" s="1"/>
      <c r="L4849" s="1"/>
      <c r="M4849" s="1"/>
      <c r="N4849" s="9"/>
      <c r="O4849" s="11"/>
      <c r="P4849" s="1"/>
      <c r="Q4849" s="1"/>
      <c r="R4849" s="1"/>
      <c r="S4849" s="1"/>
      <c r="T4849" s="1"/>
      <c r="U4849" s="1"/>
      <c r="V4849" s="9"/>
      <c r="W4849" s="1"/>
      <c r="X4849" s="1"/>
      <c r="Y4849" s="1"/>
      <c r="Z4849" s="1"/>
      <c r="AA4849" s="1"/>
      <c r="AB4849" s="1"/>
      <c r="AC4849" s="65"/>
    </row>
    <row r="4850" spans="2:29" x14ac:dyDescent="0.25">
      <c r="B4850" s="1"/>
      <c r="C4850" s="1"/>
      <c r="D4850" s="1"/>
      <c r="E4850" s="1"/>
      <c r="F4850" s="1"/>
      <c r="G4850" s="1"/>
      <c r="H4850" s="1"/>
      <c r="I4850" s="1"/>
      <c r="J4850" s="9"/>
      <c r="K4850" s="1"/>
      <c r="L4850" s="1"/>
      <c r="M4850" s="1"/>
      <c r="N4850" s="9"/>
      <c r="O4850" s="11"/>
      <c r="P4850" s="1"/>
      <c r="Q4850" s="1"/>
      <c r="R4850" s="1"/>
      <c r="S4850" s="1"/>
      <c r="T4850" s="1"/>
      <c r="U4850" s="1"/>
      <c r="V4850" s="9"/>
      <c r="W4850" s="1"/>
      <c r="X4850" s="1"/>
      <c r="Y4850" s="1"/>
      <c r="Z4850" s="1"/>
      <c r="AA4850" s="1"/>
      <c r="AB4850" s="1"/>
      <c r="AC4850" s="65"/>
    </row>
    <row r="4851" spans="2:29" x14ac:dyDescent="0.25">
      <c r="B4851" s="1"/>
      <c r="C4851" s="1"/>
      <c r="D4851" s="1"/>
      <c r="E4851" s="1"/>
      <c r="F4851" s="1"/>
      <c r="G4851" s="1"/>
      <c r="H4851" s="1"/>
      <c r="I4851" s="1"/>
      <c r="J4851" s="9"/>
      <c r="K4851" s="1"/>
      <c r="L4851" s="1"/>
      <c r="M4851" s="1"/>
      <c r="N4851" s="9"/>
      <c r="O4851" s="11"/>
      <c r="P4851" s="1"/>
      <c r="Q4851" s="1"/>
      <c r="R4851" s="1"/>
      <c r="S4851" s="1"/>
      <c r="T4851" s="1"/>
      <c r="U4851" s="1"/>
      <c r="V4851" s="9"/>
      <c r="W4851" s="1"/>
      <c r="X4851" s="1"/>
      <c r="Y4851" s="1"/>
      <c r="Z4851" s="1"/>
      <c r="AA4851" s="1"/>
      <c r="AB4851" s="1"/>
      <c r="AC4851" s="65"/>
    </row>
    <row r="4852" spans="2:29" x14ac:dyDescent="0.25">
      <c r="B4852" s="1"/>
      <c r="C4852" s="1"/>
      <c r="D4852" s="1"/>
      <c r="E4852" s="1"/>
      <c r="F4852" s="1"/>
      <c r="G4852" s="1"/>
      <c r="H4852" s="1"/>
      <c r="I4852" s="1"/>
      <c r="J4852" s="9"/>
      <c r="K4852" s="1"/>
      <c r="L4852" s="1"/>
      <c r="M4852" s="1"/>
      <c r="N4852" s="9"/>
      <c r="O4852" s="11"/>
      <c r="P4852" s="1"/>
      <c r="Q4852" s="1"/>
      <c r="R4852" s="1"/>
      <c r="S4852" s="1"/>
      <c r="T4852" s="1"/>
      <c r="U4852" s="1"/>
      <c r="V4852" s="9"/>
      <c r="W4852" s="1"/>
      <c r="X4852" s="1"/>
      <c r="Y4852" s="1"/>
      <c r="Z4852" s="1"/>
      <c r="AA4852" s="1"/>
      <c r="AB4852" s="1"/>
      <c r="AC4852" s="65"/>
    </row>
    <row r="4853" spans="2:29" x14ac:dyDescent="0.25">
      <c r="B4853" s="1"/>
      <c r="C4853" s="1"/>
      <c r="D4853" s="1"/>
      <c r="E4853" s="1"/>
      <c r="F4853" s="1"/>
      <c r="G4853" s="1"/>
      <c r="H4853" s="1"/>
      <c r="I4853" s="1"/>
      <c r="J4853" s="9"/>
      <c r="K4853" s="1"/>
      <c r="L4853" s="1"/>
      <c r="M4853" s="1"/>
      <c r="N4853" s="9"/>
      <c r="O4853" s="11"/>
      <c r="P4853" s="1"/>
      <c r="Q4853" s="1"/>
      <c r="R4853" s="1"/>
      <c r="S4853" s="1"/>
      <c r="T4853" s="1"/>
      <c r="U4853" s="1"/>
      <c r="V4853" s="9"/>
      <c r="W4853" s="1"/>
      <c r="X4853" s="1"/>
      <c r="Y4853" s="1"/>
      <c r="Z4853" s="1"/>
      <c r="AA4853" s="1"/>
      <c r="AB4853" s="1"/>
      <c r="AC4853" s="65"/>
    </row>
    <row r="4854" spans="2:29" x14ac:dyDescent="0.25">
      <c r="B4854" s="1"/>
      <c r="C4854" s="1"/>
      <c r="D4854" s="1"/>
      <c r="E4854" s="1"/>
      <c r="F4854" s="1"/>
      <c r="G4854" s="1"/>
      <c r="H4854" s="1"/>
      <c r="I4854" s="1"/>
      <c r="J4854" s="9"/>
      <c r="K4854" s="1"/>
      <c r="L4854" s="1"/>
      <c r="M4854" s="1"/>
      <c r="N4854" s="9"/>
      <c r="O4854" s="11"/>
      <c r="P4854" s="1"/>
      <c r="Q4854" s="1"/>
      <c r="R4854" s="1"/>
      <c r="S4854" s="1"/>
      <c r="T4854" s="1"/>
      <c r="U4854" s="1"/>
      <c r="V4854" s="9"/>
      <c r="W4854" s="1"/>
      <c r="X4854" s="1"/>
      <c r="Y4854" s="1"/>
      <c r="Z4854" s="1"/>
      <c r="AA4854" s="1"/>
      <c r="AB4854" s="1"/>
      <c r="AC4854" s="65"/>
    </row>
    <row r="4855" spans="2:29" x14ac:dyDescent="0.25">
      <c r="B4855" s="1"/>
      <c r="C4855" s="1"/>
      <c r="D4855" s="1"/>
      <c r="E4855" s="1"/>
      <c r="F4855" s="1"/>
      <c r="G4855" s="1"/>
      <c r="H4855" s="1"/>
      <c r="I4855" s="1"/>
      <c r="J4855" s="9"/>
      <c r="K4855" s="1"/>
      <c r="L4855" s="1"/>
      <c r="M4855" s="1"/>
      <c r="N4855" s="9"/>
      <c r="O4855" s="11"/>
      <c r="P4855" s="1"/>
      <c r="Q4855" s="1"/>
      <c r="R4855" s="1"/>
      <c r="S4855" s="1"/>
      <c r="T4855" s="1"/>
      <c r="U4855" s="1"/>
      <c r="V4855" s="9"/>
      <c r="W4855" s="1"/>
      <c r="X4855" s="1"/>
      <c r="Y4855" s="1"/>
      <c r="Z4855" s="1"/>
      <c r="AA4855" s="1"/>
      <c r="AB4855" s="1"/>
      <c r="AC4855" s="65"/>
    </row>
    <row r="4856" spans="2:29" x14ac:dyDescent="0.25">
      <c r="B4856" s="1"/>
      <c r="C4856" s="1"/>
      <c r="D4856" s="1"/>
      <c r="E4856" s="1"/>
      <c r="F4856" s="1"/>
      <c r="G4856" s="1"/>
      <c r="H4856" s="1"/>
      <c r="I4856" s="1"/>
      <c r="J4856" s="9"/>
      <c r="K4856" s="1"/>
      <c r="L4856" s="1"/>
      <c r="M4856" s="1"/>
      <c r="N4856" s="9"/>
      <c r="O4856" s="11"/>
      <c r="P4856" s="1"/>
      <c r="Q4856" s="1"/>
      <c r="R4856" s="1"/>
      <c r="S4856" s="1"/>
      <c r="T4856" s="1"/>
      <c r="U4856" s="1"/>
      <c r="V4856" s="9"/>
      <c r="W4856" s="1"/>
      <c r="X4856" s="1"/>
      <c r="Y4856" s="1"/>
      <c r="Z4856" s="1"/>
      <c r="AA4856" s="1"/>
      <c r="AB4856" s="1"/>
      <c r="AC4856" s="65"/>
    </row>
    <row r="4857" spans="2:29" x14ac:dyDescent="0.25">
      <c r="B4857" s="1"/>
      <c r="C4857" s="1"/>
      <c r="D4857" s="1"/>
      <c r="E4857" s="1"/>
      <c r="F4857" s="1"/>
      <c r="G4857" s="1"/>
      <c r="H4857" s="1"/>
      <c r="I4857" s="1"/>
      <c r="J4857" s="9"/>
      <c r="K4857" s="1"/>
      <c r="L4857" s="1"/>
      <c r="M4857" s="1"/>
      <c r="N4857" s="9"/>
      <c r="O4857" s="11"/>
      <c r="P4857" s="1"/>
      <c r="Q4857" s="1"/>
      <c r="R4857" s="1"/>
      <c r="S4857" s="1"/>
      <c r="T4857" s="1"/>
      <c r="U4857" s="1"/>
      <c r="V4857" s="9"/>
      <c r="W4857" s="1"/>
      <c r="X4857" s="1"/>
      <c r="Y4857" s="1"/>
      <c r="Z4857" s="1"/>
      <c r="AA4857" s="1"/>
      <c r="AB4857" s="1"/>
      <c r="AC4857" s="65"/>
    </row>
    <row r="4858" spans="2:29" x14ac:dyDescent="0.25">
      <c r="B4858" s="1"/>
      <c r="C4858" s="1"/>
      <c r="D4858" s="1"/>
      <c r="E4858" s="1"/>
      <c r="F4858" s="1"/>
      <c r="G4858" s="1"/>
      <c r="H4858" s="1"/>
      <c r="I4858" s="1"/>
      <c r="J4858" s="9"/>
      <c r="K4858" s="1"/>
      <c r="L4858" s="1"/>
      <c r="M4858" s="1"/>
      <c r="N4858" s="9"/>
      <c r="O4858" s="11"/>
      <c r="P4858" s="1"/>
      <c r="Q4858" s="1"/>
      <c r="R4858" s="1"/>
      <c r="S4858" s="1"/>
      <c r="T4858" s="1"/>
      <c r="U4858" s="1"/>
      <c r="V4858" s="9"/>
      <c r="W4858" s="1"/>
      <c r="X4858" s="1"/>
      <c r="Y4858" s="1"/>
      <c r="Z4858" s="1"/>
      <c r="AA4858" s="1"/>
      <c r="AB4858" s="1"/>
      <c r="AC4858" s="65"/>
    </row>
    <row r="4859" spans="2:29" x14ac:dyDescent="0.25">
      <c r="B4859" s="1"/>
      <c r="C4859" s="1"/>
      <c r="D4859" s="1"/>
      <c r="E4859" s="1"/>
      <c r="F4859" s="1"/>
      <c r="G4859" s="1"/>
      <c r="H4859" s="1"/>
      <c r="I4859" s="1"/>
      <c r="J4859" s="9"/>
      <c r="K4859" s="1"/>
      <c r="L4859" s="1"/>
      <c r="M4859" s="1"/>
      <c r="N4859" s="9"/>
      <c r="O4859" s="11"/>
      <c r="P4859" s="1"/>
      <c r="Q4859" s="1"/>
      <c r="R4859" s="1"/>
      <c r="S4859" s="1"/>
      <c r="T4859" s="1"/>
      <c r="U4859" s="1"/>
      <c r="V4859" s="9"/>
      <c r="W4859" s="1"/>
      <c r="X4859" s="1"/>
      <c r="Y4859" s="1"/>
      <c r="Z4859" s="1"/>
      <c r="AA4859" s="1"/>
      <c r="AB4859" s="1"/>
      <c r="AC4859" s="65"/>
    </row>
    <row r="4860" spans="2:29" x14ac:dyDescent="0.25">
      <c r="B4860" s="1"/>
      <c r="C4860" s="1"/>
      <c r="D4860" s="1"/>
      <c r="E4860" s="1"/>
      <c r="F4860" s="1"/>
      <c r="G4860" s="1"/>
      <c r="H4860" s="1"/>
      <c r="I4860" s="1"/>
      <c r="J4860" s="9"/>
      <c r="K4860" s="1"/>
      <c r="L4860" s="1"/>
      <c r="M4860" s="1"/>
      <c r="N4860" s="9"/>
      <c r="O4860" s="11"/>
      <c r="P4860" s="1"/>
      <c r="Q4860" s="1"/>
      <c r="R4860" s="1"/>
      <c r="S4860" s="1"/>
      <c r="T4860" s="1"/>
      <c r="U4860" s="1"/>
      <c r="V4860" s="9"/>
      <c r="W4860" s="1"/>
      <c r="X4860" s="1"/>
      <c r="Y4860" s="1"/>
      <c r="Z4860" s="1"/>
      <c r="AA4860" s="1"/>
      <c r="AB4860" s="1"/>
      <c r="AC4860" s="65"/>
    </row>
    <row r="4861" spans="2:29" x14ac:dyDescent="0.25">
      <c r="B4861" s="1"/>
      <c r="C4861" s="1"/>
      <c r="D4861" s="1"/>
      <c r="E4861" s="1"/>
      <c r="F4861" s="1"/>
      <c r="G4861" s="1"/>
      <c r="H4861" s="1"/>
      <c r="I4861" s="1"/>
      <c r="J4861" s="9"/>
      <c r="K4861" s="1"/>
      <c r="L4861" s="1"/>
      <c r="M4861" s="1"/>
      <c r="N4861" s="9"/>
      <c r="O4861" s="11"/>
      <c r="P4861" s="1"/>
      <c r="Q4861" s="1"/>
      <c r="R4861" s="1"/>
      <c r="S4861" s="1"/>
      <c r="T4861" s="1"/>
      <c r="U4861" s="1"/>
      <c r="V4861" s="9"/>
      <c r="W4861" s="1"/>
      <c r="X4861" s="1"/>
      <c r="Y4861" s="1"/>
      <c r="Z4861" s="1"/>
      <c r="AA4861" s="1"/>
      <c r="AB4861" s="1"/>
      <c r="AC4861" s="65"/>
    </row>
    <row r="4862" spans="2:29" x14ac:dyDescent="0.25">
      <c r="B4862" s="1"/>
      <c r="C4862" s="1"/>
      <c r="D4862" s="1"/>
      <c r="E4862" s="1"/>
      <c r="F4862" s="1"/>
      <c r="G4862" s="1"/>
      <c r="H4862" s="1"/>
      <c r="I4862" s="1"/>
      <c r="J4862" s="9"/>
      <c r="K4862" s="1"/>
      <c r="L4862" s="1"/>
      <c r="M4862" s="1"/>
      <c r="N4862" s="9"/>
      <c r="O4862" s="11"/>
      <c r="P4862" s="1"/>
      <c r="Q4862" s="1"/>
      <c r="R4862" s="1"/>
      <c r="S4862" s="1"/>
      <c r="T4862" s="1"/>
      <c r="U4862" s="1"/>
      <c r="V4862" s="9"/>
      <c r="W4862" s="1"/>
      <c r="X4862" s="1"/>
      <c r="Y4862" s="1"/>
      <c r="Z4862" s="1"/>
      <c r="AA4862" s="1"/>
      <c r="AB4862" s="1"/>
      <c r="AC4862" s="65"/>
    </row>
    <row r="4863" spans="2:29" x14ac:dyDescent="0.25">
      <c r="B4863" s="1"/>
      <c r="C4863" s="1"/>
      <c r="D4863" s="1"/>
      <c r="E4863" s="1"/>
      <c r="F4863" s="1"/>
      <c r="G4863" s="1"/>
      <c r="H4863" s="1"/>
      <c r="I4863" s="1"/>
      <c r="J4863" s="9"/>
      <c r="K4863" s="1"/>
      <c r="L4863" s="1"/>
      <c r="M4863" s="1"/>
      <c r="N4863" s="9"/>
      <c r="O4863" s="11"/>
      <c r="P4863" s="1"/>
      <c r="Q4863" s="1"/>
      <c r="R4863" s="1"/>
      <c r="S4863" s="1"/>
      <c r="T4863" s="1"/>
      <c r="U4863" s="1"/>
      <c r="V4863" s="9"/>
      <c r="W4863" s="1"/>
      <c r="X4863" s="1"/>
      <c r="Y4863" s="1"/>
      <c r="Z4863" s="1"/>
      <c r="AA4863" s="1"/>
      <c r="AB4863" s="1"/>
      <c r="AC4863" s="65"/>
    </row>
    <row r="4864" spans="2:29" x14ac:dyDescent="0.25">
      <c r="B4864" s="1"/>
      <c r="C4864" s="1"/>
      <c r="D4864" s="1"/>
      <c r="E4864" s="1"/>
      <c r="F4864" s="1"/>
      <c r="G4864" s="1"/>
      <c r="H4864" s="1"/>
      <c r="I4864" s="1"/>
      <c r="J4864" s="9"/>
      <c r="K4864" s="1"/>
      <c r="L4864" s="1"/>
      <c r="M4864" s="1"/>
      <c r="N4864" s="9"/>
      <c r="O4864" s="11"/>
      <c r="P4864" s="1"/>
      <c r="Q4864" s="1"/>
      <c r="R4864" s="1"/>
      <c r="S4864" s="1"/>
      <c r="T4864" s="1"/>
      <c r="U4864" s="1"/>
      <c r="V4864" s="9"/>
      <c r="W4864" s="1"/>
      <c r="X4864" s="1"/>
      <c r="Y4864" s="1"/>
      <c r="Z4864" s="1"/>
      <c r="AA4864" s="1"/>
      <c r="AB4864" s="1"/>
      <c r="AC4864" s="65"/>
    </row>
    <row r="4865" spans="2:29" x14ac:dyDescent="0.25">
      <c r="B4865" s="1"/>
      <c r="C4865" s="1"/>
      <c r="D4865" s="1"/>
      <c r="E4865" s="1"/>
      <c r="F4865" s="1"/>
      <c r="G4865" s="1"/>
      <c r="H4865" s="1"/>
      <c r="I4865" s="1"/>
      <c r="J4865" s="9"/>
      <c r="K4865" s="1"/>
      <c r="L4865" s="1"/>
      <c r="M4865" s="1"/>
      <c r="N4865" s="9"/>
      <c r="O4865" s="11"/>
      <c r="P4865" s="1"/>
      <c r="Q4865" s="1"/>
      <c r="R4865" s="1"/>
      <c r="S4865" s="1"/>
      <c r="T4865" s="1"/>
      <c r="U4865" s="1"/>
      <c r="V4865" s="9"/>
      <c r="W4865" s="1"/>
      <c r="X4865" s="1"/>
      <c r="Y4865" s="1"/>
      <c r="Z4865" s="1"/>
      <c r="AA4865" s="1"/>
      <c r="AB4865" s="1"/>
      <c r="AC4865" s="65"/>
    </row>
    <row r="4866" spans="2:29" x14ac:dyDescent="0.25">
      <c r="B4866" s="1"/>
      <c r="C4866" s="1"/>
      <c r="D4866" s="1"/>
      <c r="E4866" s="1"/>
      <c r="F4866" s="1"/>
      <c r="G4866" s="1"/>
      <c r="H4866" s="1"/>
      <c r="I4866" s="1"/>
      <c r="J4866" s="9"/>
      <c r="K4866" s="1"/>
      <c r="L4866" s="1"/>
      <c r="M4866" s="1"/>
      <c r="N4866" s="9"/>
      <c r="O4866" s="11"/>
      <c r="P4866" s="1"/>
      <c r="Q4866" s="1"/>
      <c r="R4866" s="1"/>
      <c r="S4866" s="1"/>
      <c r="T4866" s="1"/>
      <c r="U4866" s="1"/>
      <c r="V4866" s="9"/>
      <c r="W4866" s="1"/>
      <c r="X4866" s="1"/>
      <c r="Y4866" s="1"/>
      <c r="Z4866" s="1"/>
      <c r="AA4866" s="1"/>
      <c r="AB4866" s="1"/>
      <c r="AC4866" s="65"/>
    </row>
    <row r="4867" spans="2:29" x14ac:dyDescent="0.25">
      <c r="B4867" s="1"/>
      <c r="C4867" s="1"/>
      <c r="D4867" s="1"/>
      <c r="E4867" s="1"/>
      <c r="F4867" s="1"/>
      <c r="G4867" s="1"/>
      <c r="H4867" s="1"/>
      <c r="I4867" s="1"/>
      <c r="J4867" s="9"/>
      <c r="K4867" s="1"/>
      <c r="L4867" s="1"/>
      <c r="M4867" s="1"/>
      <c r="N4867" s="9"/>
      <c r="O4867" s="11"/>
      <c r="P4867" s="1"/>
      <c r="Q4867" s="1"/>
      <c r="R4867" s="1"/>
      <c r="S4867" s="1"/>
      <c r="T4867" s="1"/>
      <c r="U4867" s="1"/>
      <c r="V4867" s="9"/>
      <c r="W4867" s="1"/>
      <c r="X4867" s="1"/>
      <c r="Y4867" s="1"/>
      <c r="Z4867" s="1"/>
      <c r="AA4867" s="1"/>
      <c r="AB4867" s="1"/>
      <c r="AC4867" s="65"/>
    </row>
    <row r="4868" spans="2:29" x14ac:dyDescent="0.25">
      <c r="B4868" s="1"/>
      <c r="C4868" s="1"/>
      <c r="D4868" s="1"/>
      <c r="E4868" s="1"/>
      <c r="F4868" s="1"/>
      <c r="G4868" s="1"/>
      <c r="H4868" s="1"/>
      <c r="I4868" s="1"/>
      <c r="J4868" s="9"/>
      <c r="K4868" s="1"/>
      <c r="L4868" s="1"/>
      <c r="M4868" s="1"/>
      <c r="N4868" s="9"/>
      <c r="O4868" s="11"/>
      <c r="P4868" s="1"/>
      <c r="Q4868" s="1"/>
      <c r="R4868" s="1"/>
      <c r="S4868" s="1"/>
      <c r="T4868" s="1"/>
      <c r="U4868" s="1"/>
      <c r="V4868" s="9"/>
      <c r="W4868" s="1"/>
      <c r="X4868" s="1"/>
      <c r="Y4868" s="1"/>
      <c r="Z4868" s="1"/>
      <c r="AA4868" s="1"/>
      <c r="AB4868" s="1"/>
      <c r="AC4868" s="65"/>
    </row>
    <row r="4869" spans="2:29" x14ac:dyDescent="0.25">
      <c r="B4869" s="1"/>
      <c r="C4869" s="1"/>
      <c r="D4869" s="1"/>
      <c r="E4869" s="1"/>
      <c r="F4869" s="1"/>
      <c r="G4869" s="1"/>
      <c r="H4869" s="1"/>
      <c r="I4869" s="1"/>
      <c r="J4869" s="9"/>
      <c r="K4869" s="1"/>
      <c r="L4869" s="1"/>
      <c r="M4869" s="1"/>
      <c r="N4869" s="9"/>
      <c r="O4869" s="11"/>
      <c r="P4869" s="1"/>
      <c r="Q4869" s="1"/>
      <c r="R4869" s="1"/>
      <c r="S4869" s="1"/>
      <c r="T4869" s="1"/>
      <c r="U4869" s="1"/>
      <c r="V4869" s="9"/>
      <c r="W4869" s="1"/>
      <c r="X4869" s="1"/>
      <c r="Y4869" s="1"/>
      <c r="Z4869" s="1"/>
      <c r="AA4869" s="1"/>
      <c r="AB4869" s="1"/>
      <c r="AC4869" s="65"/>
    </row>
    <row r="4870" spans="2:29" x14ac:dyDescent="0.25">
      <c r="B4870" s="1"/>
      <c r="C4870" s="1"/>
      <c r="D4870" s="1"/>
      <c r="E4870" s="1"/>
      <c r="F4870" s="1"/>
      <c r="G4870" s="1"/>
      <c r="H4870" s="1"/>
      <c r="I4870" s="1"/>
      <c r="J4870" s="9"/>
      <c r="K4870" s="1"/>
      <c r="L4870" s="1"/>
      <c r="M4870" s="1"/>
      <c r="N4870" s="9"/>
      <c r="O4870" s="11"/>
      <c r="P4870" s="1"/>
      <c r="Q4870" s="1"/>
      <c r="R4870" s="1"/>
      <c r="S4870" s="1"/>
      <c r="T4870" s="1"/>
      <c r="U4870" s="1"/>
      <c r="V4870" s="9"/>
      <c r="W4870" s="1"/>
      <c r="X4870" s="1"/>
      <c r="Y4870" s="1"/>
      <c r="Z4870" s="1"/>
      <c r="AA4870" s="1"/>
      <c r="AB4870" s="1"/>
      <c r="AC4870" s="65"/>
    </row>
    <row r="4871" spans="2:29" x14ac:dyDescent="0.25">
      <c r="B4871" s="1"/>
      <c r="C4871" s="1"/>
      <c r="D4871" s="1"/>
      <c r="E4871" s="1"/>
      <c r="F4871" s="1"/>
      <c r="G4871" s="1"/>
      <c r="H4871" s="1"/>
      <c r="I4871" s="1"/>
      <c r="J4871" s="9"/>
      <c r="K4871" s="1"/>
      <c r="L4871" s="1"/>
      <c r="M4871" s="1"/>
      <c r="N4871" s="9"/>
      <c r="O4871" s="11"/>
      <c r="P4871" s="1"/>
      <c r="Q4871" s="1"/>
      <c r="R4871" s="1"/>
      <c r="S4871" s="1"/>
      <c r="T4871" s="1"/>
      <c r="U4871" s="1"/>
      <c r="V4871" s="9"/>
      <c r="W4871" s="1"/>
      <c r="X4871" s="1"/>
      <c r="Y4871" s="1"/>
      <c r="Z4871" s="1"/>
      <c r="AA4871" s="1"/>
      <c r="AB4871" s="1"/>
      <c r="AC4871" s="65"/>
    </row>
    <row r="4872" spans="2:29" x14ac:dyDescent="0.25">
      <c r="B4872" s="1"/>
      <c r="C4872" s="1"/>
      <c r="D4872" s="1"/>
      <c r="E4872" s="1"/>
      <c r="F4872" s="1"/>
      <c r="G4872" s="1"/>
      <c r="H4872" s="1"/>
      <c r="I4872" s="1"/>
      <c r="J4872" s="9"/>
      <c r="K4872" s="1"/>
      <c r="L4872" s="1"/>
      <c r="M4872" s="1"/>
      <c r="N4872" s="9"/>
      <c r="O4872" s="11"/>
      <c r="P4872" s="1"/>
      <c r="Q4872" s="1"/>
      <c r="R4872" s="1"/>
      <c r="S4872" s="1"/>
      <c r="T4872" s="1"/>
      <c r="U4872" s="1"/>
      <c r="V4872" s="9"/>
      <c r="W4872" s="1"/>
      <c r="X4872" s="1"/>
      <c r="Y4872" s="1"/>
      <c r="Z4872" s="1"/>
      <c r="AA4872" s="1"/>
      <c r="AB4872" s="1"/>
      <c r="AC4872" s="65"/>
    </row>
    <row r="4873" spans="2:29" x14ac:dyDescent="0.25">
      <c r="B4873" s="1"/>
      <c r="C4873" s="1"/>
      <c r="D4873" s="1"/>
      <c r="E4873" s="1"/>
      <c r="F4873" s="1"/>
      <c r="G4873" s="1"/>
      <c r="H4873" s="1"/>
      <c r="I4873" s="1"/>
      <c r="J4873" s="9"/>
      <c r="K4873" s="1"/>
      <c r="L4873" s="1"/>
      <c r="M4873" s="1"/>
      <c r="N4873" s="9"/>
      <c r="O4873" s="11"/>
      <c r="P4873" s="1"/>
      <c r="Q4873" s="1"/>
      <c r="R4873" s="1"/>
      <c r="S4873" s="1"/>
      <c r="T4873" s="1"/>
      <c r="U4873" s="1"/>
      <c r="V4873" s="9"/>
      <c r="W4873" s="1"/>
      <c r="X4873" s="1"/>
      <c r="Y4873" s="1"/>
      <c r="Z4873" s="1"/>
      <c r="AA4873" s="1"/>
      <c r="AB4873" s="1"/>
      <c r="AC4873" s="65"/>
    </row>
    <row r="4874" spans="2:29" x14ac:dyDescent="0.25">
      <c r="B4874" s="1"/>
      <c r="C4874" s="1"/>
      <c r="D4874" s="1"/>
      <c r="E4874" s="1"/>
      <c r="F4874" s="1"/>
      <c r="G4874" s="1"/>
      <c r="H4874" s="1"/>
      <c r="I4874" s="1"/>
      <c r="J4874" s="9"/>
      <c r="K4874" s="1"/>
      <c r="L4874" s="1"/>
      <c r="M4874" s="1"/>
      <c r="N4874" s="9"/>
      <c r="O4874" s="11"/>
      <c r="P4874" s="1"/>
      <c r="Q4874" s="1"/>
      <c r="R4874" s="1"/>
      <c r="S4874" s="1"/>
      <c r="T4874" s="1"/>
      <c r="U4874" s="1"/>
      <c r="V4874" s="9"/>
      <c r="W4874" s="1"/>
      <c r="X4874" s="1"/>
      <c r="Y4874" s="1"/>
      <c r="Z4874" s="1"/>
      <c r="AA4874" s="1"/>
      <c r="AB4874" s="1"/>
      <c r="AC4874" s="65"/>
    </row>
    <row r="4875" spans="2:29" x14ac:dyDescent="0.25">
      <c r="B4875" s="1"/>
      <c r="C4875" s="1"/>
      <c r="D4875" s="1"/>
      <c r="E4875" s="1"/>
      <c r="F4875" s="1"/>
      <c r="G4875" s="1"/>
      <c r="H4875" s="1"/>
      <c r="I4875" s="1"/>
      <c r="J4875" s="9"/>
      <c r="K4875" s="1"/>
      <c r="L4875" s="1"/>
      <c r="M4875" s="1"/>
      <c r="N4875" s="9"/>
      <c r="O4875" s="11"/>
      <c r="P4875" s="1"/>
      <c r="Q4875" s="1"/>
      <c r="R4875" s="1"/>
      <c r="S4875" s="1"/>
      <c r="T4875" s="1"/>
      <c r="U4875" s="1"/>
      <c r="V4875" s="9"/>
      <c r="W4875" s="1"/>
      <c r="X4875" s="1"/>
      <c r="Y4875" s="1"/>
      <c r="Z4875" s="1"/>
      <c r="AA4875" s="1"/>
      <c r="AB4875" s="1"/>
      <c r="AC4875" s="65"/>
    </row>
    <row r="4876" spans="2:29" x14ac:dyDescent="0.25">
      <c r="B4876" s="1"/>
      <c r="C4876" s="1"/>
      <c r="D4876" s="1"/>
      <c r="E4876" s="1"/>
      <c r="F4876" s="1"/>
      <c r="G4876" s="1"/>
      <c r="H4876" s="1"/>
      <c r="I4876" s="1"/>
      <c r="J4876" s="9"/>
      <c r="K4876" s="1"/>
      <c r="L4876" s="1"/>
      <c r="M4876" s="1"/>
      <c r="N4876" s="9"/>
      <c r="O4876" s="11"/>
      <c r="P4876" s="1"/>
      <c r="Q4876" s="1"/>
      <c r="R4876" s="1"/>
      <c r="S4876" s="1"/>
      <c r="T4876" s="1"/>
      <c r="U4876" s="1"/>
      <c r="V4876" s="9"/>
      <c r="W4876" s="1"/>
      <c r="X4876" s="1"/>
      <c r="Y4876" s="1"/>
      <c r="Z4876" s="1"/>
      <c r="AA4876" s="1"/>
      <c r="AB4876" s="1"/>
      <c r="AC4876" s="65"/>
    </row>
    <row r="4877" spans="2:29" x14ac:dyDescent="0.25">
      <c r="B4877" s="1"/>
      <c r="C4877" s="1"/>
      <c r="D4877" s="1"/>
      <c r="E4877" s="1"/>
      <c r="F4877" s="1"/>
      <c r="G4877" s="1"/>
      <c r="H4877" s="1"/>
      <c r="I4877" s="1"/>
      <c r="J4877" s="9"/>
      <c r="K4877" s="1"/>
      <c r="L4877" s="1"/>
      <c r="M4877" s="1"/>
      <c r="N4877" s="9"/>
      <c r="O4877" s="11"/>
      <c r="P4877" s="1"/>
      <c r="Q4877" s="1"/>
      <c r="R4877" s="1"/>
      <c r="S4877" s="1"/>
      <c r="T4877" s="1"/>
      <c r="U4877" s="1"/>
      <c r="V4877" s="9"/>
      <c r="W4877" s="1"/>
      <c r="X4877" s="1"/>
      <c r="Y4877" s="1"/>
      <c r="Z4877" s="1"/>
      <c r="AA4877" s="1"/>
      <c r="AB4877" s="1"/>
      <c r="AC4877" s="65"/>
    </row>
    <row r="4878" spans="2:29" x14ac:dyDescent="0.25">
      <c r="B4878" s="1"/>
      <c r="C4878" s="1"/>
      <c r="D4878" s="1"/>
      <c r="E4878" s="1"/>
      <c r="F4878" s="1"/>
      <c r="G4878" s="1"/>
      <c r="H4878" s="1"/>
      <c r="I4878" s="1"/>
      <c r="J4878" s="9"/>
      <c r="K4878" s="1"/>
      <c r="L4878" s="1"/>
      <c r="M4878" s="1"/>
      <c r="N4878" s="9"/>
      <c r="O4878" s="11"/>
      <c r="P4878" s="1"/>
      <c r="Q4878" s="1"/>
      <c r="R4878" s="1"/>
      <c r="S4878" s="1"/>
      <c r="T4878" s="1"/>
      <c r="U4878" s="1"/>
      <c r="V4878" s="9"/>
      <c r="W4878" s="1"/>
      <c r="X4878" s="1"/>
      <c r="Y4878" s="1"/>
      <c r="Z4878" s="1"/>
      <c r="AA4878" s="1"/>
      <c r="AB4878" s="1"/>
      <c r="AC4878" s="65"/>
    </row>
    <row r="4879" spans="2:29" x14ac:dyDescent="0.25">
      <c r="B4879" s="1"/>
      <c r="C4879" s="1"/>
      <c r="D4879" s="1"/>
      <c r="E4879" s="1"/>
      <c r="F4879" s="1"/>
      <c r="G4879" s="1"/>
      <c r="H4879" s="1"/>
      <c r="I4879" s="1"/>
      <c r="J4879" s="9"/>
      <c r="K4879" s="1"/>
      <c r="L4879" s="1"/>
      <c r="M4879" s="1"/>
      <c r="N4879" s="9"/>
      <c r="O4879" s="11"/>
      <c r="P4879" s="1"/>
      <c r="Q4879" s="1"/>
      <c r="R4879" s="1"/>
      <c r="S4879" s="1"/>
      <c r="T4879" s="1"/>
      <c r="U4879" s="1"/>
      <c r="V4879" s="9"/>
      <c r="W4879" s="1"/>
      <c r="X4879" s="1"/>
      <c r="Y4879" s="1"/>
      <c r="Z4879" s="1"/>
      <c r="AA4879" s="1"/>
      <c r="AB4879" s="1"/>
      <c r="AC4879" s="65"/>
    </row>
    <row r="4880" spans="2:29" x14ac:dyDescent="0.25">
      <c r="B4880" s="1"/>
      <c r="C4880" s="1"/>
      <c r="D4880" s="1"/>
      <c r="E4880" s="1"/>
      <c r="F4880" s="1"/>
      <c r="G4880" s="1"/>
      <c r="H4880" s="1"/>
      <c r="I4880" s="1"/>
      <c r="J4880" s="9"/>
      <c r="K4880" s="1"/>
      <c r="L4880" s="1"/>
      <c r="M4880" s="1"/>
      <c r="N4880" s="9"/>
      <c r="O4880" s="11"/>
      <c r="P4880" s="1"/>
      <c r="Q4880" s="1"/>
      <c r="R4880" s="1"/>
      <c r="S4880" s="1"/>
      <c r="T4880" s="1"/>
      <c r="U4880" s="1"/>
      <c r="V4880" s="9"/>
      <c r="W4880" s="1"/>
      <c r="X4880" s="1"/>
      <c r="Y4880" s="1"/>
      <c r="Z4880" s="1"/>
      <c r="AA4880" s="1"/>
      <c r="AB4880" s="1"/>
      <c r="AC4880" s="65"/>
    </row>
    <row r="4881" spans="2:29" x14ac:dyDescent="0.25">
      <c r="B4881" s="1"/>
      <c r="C4881" s="1"/>
      <c r="D4881" s="1"/>
      <c r="E4881" s="1"/>
      <c r="F4881" s="1"/>
      <c r="G4881" s="1"/>
      <c r="H4881" s="1"/>
      <c r="I4881" s="1"/>
      <c r="J4881" s="9"/>
      <c r="K4881" s="1"/>
      <c r="L4881" s="1"/>
      <c r="M4881" s="1"/>
      <c r="N4881" s="9"/>
      <c r="O4881" s="11"/>
      <c r="P4881" s="1"/>
      <c r="Q4881" s="1"/>
      <c r="R4881" s="1"/>
      <c r="S4881" s="1"/>
      <c r="T4881" s="1"/>
      <c r="U4881" s="1"/>
      <c r="V4881" s="9"/>
      <c r="W4881" s="1"/>
      <c r="X4881" s="1"/>
      <c r="Y4881" s="1"/>
      <c r="Z4881" s="1"/>
      <c r="AA4881" s="1"/>
      <c r="AB4881" s="1"/>
      <c r="AC4881" s="65"/>
    </row>
    <row r="4882" spans="2:29" x14ac:dyDescent="0.25">
      <c r="B4882" s="1"/>
      <c r="C4882" s="1"/>
      <c r="D4882" s="1"/>
      <c r="E4882" s="1"/>
      <c r="F4882" s="1"/>
      <c r="G4882" s="1"/>
      <c r="H4882" s="1"/>
      <c r="I4882" s="1"/>
      <c r="J4882" s="9"/>
      <c r="K4882" s="1"/>
      <c r="L4882" s="1"/>
      <c r="M4882" s="1"/>
      <c r="N4882" s="9"/>
      <c r="O4882" s="11"/>
      <c r="P4882" s="1"/>
      <c r="Q4882" s="1"/>
      <c r="R4882" s="1"/>
      <c r="S4882" s="1"/>
      <c r="T4882" s="1"/>
      <c r="U4882" s="1"/>
      <c r="V4882" s="9"/>
      <c r="W4882" s="1"/>
      <c r="X4882" s="1"/>
      <c r="Y4882" s="1"/>
      <c r="Z4882" s="1"/>
      <c r="AA4882" s="1"/>
      <c r="AB4882" s="1"/>
      <c r="AC4882" s="65"/>
    </row>
    <row r="4883" spans="2:29" x14ac:dyDescent="0.25">
      <c r="B4883" s="1"/>
      <c r="C4883" s="1"/>
      <c r="D4883" s="1"/>
      <c r="E4883" s="1"/>
      <c r="F4883" s="1"/>
      <c r="G4883" s="1"/>
      <c r="H4883" s="1"/>
      <c r="I4883" s="1"/>
      <c r="J4883" s="9"/>
      <c r="K4883" s="1"/>
      <c r="L4883" s="1"/>
      <c r="M4883" s="1"/>
      <c r="N4883" s="9"/>
      <c r="O4883" s="11"/>
      <c r="P4883" s="1"/>
      <c r="Q4883" s="1"/>
      <c r="R4883" s="1"/>
      <c r="S4883" s="1"/>
      <c r="T4883" s="1"/>
      <c r="U4883" s="1"/>
      <c r="V4883" s="9"/>
      <c r="W4883" s="1"/>
      <c r="X4883" s="1"/>
      <c r="Y4883" s="1"/>
      <c r="Z4883" s="1"/>
      <c r="AA4883" s="1"/>
      <c r="AB4883" s="1"/>
      <c r="AC4883" s="65"/>
    </row>
    <row r="4884" spans="2:29" x14ac:dyDescent="0.25">
      <c r="B4884" s="1"/>
      <c r="C4884" s="1"/>
      <c r="D4884" s="1"/>
      <c r="E4884" s="1"/>
      <c r="F4884" s="1"/>
      <c r="G4884" s="1"/>
      <c r="H4884" s="1"/>
      <c r="I4884" s="1"/>
      <c r="J4884" s="9"/>
      <c r="K4884" s="1"/>
      <c r="L4884" s="1"/>
      <c r="M4884" s="1"/>
      <c r="N4884" s="9"/>
      <c r="O4884" s="11"/>
      <c r="P4884" s="1"/>
      <c r="Q4884" s="1"/>
      <c r="R4884" s="1"/>
      <c r="S4884" s="1"/>
      <c r="T4884" s="1"/>
      <c r="U4884" s="1"/>
      <c r="V4884" s="9"/>
      <c r="W4884" s="1"/>
      <c r="X4884" s="1"/>
      <c r="Y4884" s="1"/>
      <c r="Z4884" s="1"/>
      <c r="AA4884" s="1"/>
      <c r="AB4884" s="1"/>
      <c r="AC4884" s="65"/>
    </row>
    <row r="4885" spans="2:29" x14ac:dyDescent="0.25">
      <c r="B4885" s="1"/>
      <c r="C4885" s="1"/>
      <c r="D4885" s="1"/>
      <c r="E4885" s="1"/>
      <c r="F4885" s="1"/>
      <c r="G4885" s="1"/>
      <c r="H4885" s="1"/>
      <c r="I4885" s="1"/>
      <c r="J4885" s="9"/>
      <c r="K4885" s="1"/>
      <c r="L4885" s="1"/>
      <c r="M4885" s="1"/>
      <c r="N4885" s="9"/>
      <c r="O4885" s="11"/>
      <c r="P4885" s="1"/>
      <c r="Q4885" s="1"/>
      <c r="R4885" s="1"/>
      <c r="S4885" s="1"/>
      <c r="T4885" s="1"/>
      <c r="U4885" s="1"/>
      <c r="V4885" s="9"/>
      <c r="W4885" s="1"/>
      <c r="X4885" s="1"/>
      <c r="Y4885" s="1"/>
      <c r="Z4885" s="1"/>
      <c r="AA4885" s="1"/>
      <c r="AB4885" s="1"/>
      <c r="AC4885" s="65"/>
    </row>
    <row r="4886" spans="2:29" x14ac:dyDescent="0.25">
      <c r="B4886" s="1"/>
      <c r="C4886" s="1"/>
      <c r="D4886" s="1"/>
      <c r="E4886" s="1"/>
      <c r="F4886" s="1"/>
      <c r="G4886" s="1"/>
      <c r="H4886" s="1"/>
      <c r="I4886" s="1"/>
      <c r="J4886" s="9"/>
      <c r="K4886" s="1"/>
      <c r="L4886" s="1"/>
      <c r="M4886" s="1"/>
      <c r="N4886" s="9"/>
      <c r="O4886" s="11"/>
      <c r="P4886" s="1"/>
      <c r="Q4886" s="1"/>
      <c r="R4886" s="1"/>
      <c r="S4886" s="1"/>
      <c r="T4886" s="1"/>
      <c r="U4886" s="1"/>
      <c r="V4886" s="9"/>
      <c r="W4886" s="1"/>
      <c r="X4886" s="1"/>
      <c r="Y4886" s="1"/>
      <c r="Z4886" s="1"/>
      <c r="AA4886" s="1"/>
      <c r="AB4886" s="1"/>
      <c r="AC4886" s="65"/>
    </row>
    <row r="4887" spans="2:29" x14ac:dyDescent="0.25">
      <c r="B4887" s="1"/>
      <c r="C4887" s="1"/>
      <c r="D4887" s="1"/>
      <c r="E4887" s="1"/>
      <c r="F4887" s="1"/>
      <c r="G4887" s="1"/>
      <c r="H4887" s="1"/>
      <c r="I4887" s="1"/>
      <c r="J4887" s="9"/>
      <c r="K4887" s="1"/>
      <c r="L4887" s="1"/>
      <c r="M4887" s="1"/>
      <c r="N4887" s="9"/>
      <c r="O4887" s="11"/>
      <c r="P4887" s="1"/>
      <c r="Q4887" s="1"/>
      <c r="R4887" s="1"/>
      <c r="S4887" s="1"/>
      <c r="T4887" s="1"/>
      <c r="U4887" s="1"/>
      <c r="V4887" s="9"/>
      <c r="W4887" s="1"/>
      <c r="X4887" s="1"/>
      <c r="Y4887" s="1"/>
      <c r="Z4887" s="1"/>
      <c r="AA4887" s="1"/>
      <c r="AB4887" s="1"/>
      <c r="AC4887" s="65"/>
    </row>
    <row r="4888" spans="2:29" x14ac:dyDescent="0.25">
      <c r="B4888" s="1"/>
      <c r="C4888" s="1"/>
      <c r="D4888" s="1"/>
      <c r="E4888" s="1"/>
      <c r="F4888" s="1"/>
      <c r="G4888" s="1"/>
      <c r="H4888" s="1"/>
      <c r="I4888" s="1"/>
      <c r="J4888" s="9"/>
      <c r="K4888" s="1"/>
      <c r="L4888" s="1"/>
      <c r="M4888" s="1"/>
      <c r="N4888" s="9"/>
      <c r="O4888" s="11"/>
      <c r="P4888" s="1"/>
      <c r="Q4888" s="1"/>
      <c r="R4888" s="1"/>
      <c r="S4888" s="1"/>
      <c r="T4888" s="1"/>
      <c r="U4888" s="1"/>
      <c r="V4888" s="9"/>
      <c r="W4888" s="1"/>
      <c r="X4888" s="1"/>
      <c r="Y4888" s="1"/>
      <c r="Z4888" s="1"/>
      <c r="AA4888" s="1"/>
      <c r="AB4888" s="1"/>
      <c r="AC4888" s="65"/>
    </row>
    <row r="4889" spans="2:29" x14ac:dyDescent="0.25">
      <c r="B4889" s="1"/>
      <c r="C4889" s="1"/>
      <c r="D4889" s="1"/>
      <c r="E4889" s="1"/>
      <c r="F4889" s="1"/>
      <c r="G4889" s="1"/>
      <c r="H4889" s="1"/>
      <c r="I4889" s="1"/>
      <c r="J4889" s="9"/>
      <c r="K4889" s="1"/>
      <c r="L4889" s="1"/>
      <c r="M4889" s="1"/>
      <c r="N4889" s="9"/>
      <c r="O4889" s="11"/>
      <c r="P4889" s="1"/>
      <c r="Q4889" s="1"/>
      <c r="R4889" s="1"/>
      <c r="S4889" s="1"/>
      <c r="T4889" s="1"/>
      <c r="U4889" s="1"/>
      <c r="V4889" s="9"/>
      <c r="W4889" s="1"/>
      <c r="X4889" s="1"/>
      <c r="Y4889" s="1"/>
      <c r="Z4889" s="1"/>
      <c r="AA4889" s="1"/>
      <c r="AB4889" s="1"/>
      <c r="AC4889" s="65"/>
    </row>
    <row r="4890" spans="2:29" x14ac:dyDescent="0.25">
      <c r="B4890" s="1"/>
      <c r="C4890" s="1"/>
      <c r="D4890" s="1"/>
      <c r="E4890" s="1"/>
      <c r="F4890" s="1"/>
      <c r="G4890" s="1"/>
      <c r="H4890" s="1"/>
      <c r="I4890" s="1"/>
      <c r="J4890" s="9"/>
      <c r="K4890" s="1"/>
      <c r="L4890" s="1"/>
      <c r="M4890" s="1"/>
      <c r="N4890" s="9"/>
      <c r="O4890" s="11"/>
      <c r="P4890" s="1"/>
      <c r="Q4890" s="1"/>
      <c r="R4890" s="1"/>
      <c r="S4890" s="1"/>
      <c r="T4890" s="1"/>
      <c r="U4890" s="1"/>
      <c r="V4890" s="9"/>
      <c r="W4890" s="1"/>
      <c r="X4890" s="1"/>
      <c r="Y4890" s="1"/>
      <c r="Z4890" s="1"/>
      <c r="AA4890" s="1"/>
      <c r="AB4890" s="1"/>
      <c r="AC4890" s="65"/>
    </row>
    <row r="4891" spans="2:29" x14ac:dyDescent="0.25">
      <c r="B4891" s="1"/>
      <c r="C4891" s="1"/>
      <c r="D4891" s="1"/>
      <c r="E4891" s="1"/>
      <c r="F4891" s="1"/>
      <c r="G4891" s="1"/>
      <c r="H4891" s="1"/>
      <c r="I4891" s="1"/>
      <c r="J4891" s="9"/>
      <c r="K4891" s="1"/>
      <c r="L4891" s="1"/>
      <c r="M4891" s="1"/>
      <c r="N4891" s="9"/>
      <c r="O4891" s="11"/>
      <c r="P4891" s="1"/>
      <c r="Q4891" s="1"/>
      <c r="R4891" s="1"/>
      <c r="S4891" s="1"/>
      <c r="T4891" s="1"/>
      <c r="U4891" s="1"/>
      <c r="V4891" s="9"/>
      <c r="W4891" s="1"/>
      <c r="X4891" s="1"/>
      <c r="Y4891" s="1"/>
      <c r="Z4891" s="1"/>
      <c r="AA4891" s="1"/>
      <c r="AB4891" s="1"/>
      <c r="AC4891" s="65"/>
    </row>
    <row r="4892" spans="2:29" x14ac:dyDescent="0.25">
      <c r="B4892" s="1"/>
      <c r="C4892" s="1"/>
      <c r="D4892" s="1"/>
      <c r="E4892" s="1"/>
      <c r="F4892" s="1"/>
      <c r="G4892" s="1"/>
      <c r="H4892" s="1"/>
      <c r="I4892" s="1"/>
      <c r="J4892" s="9"/>
      <c r="K4892" s="1"/>
      <c r="L4892" s="1"/>
      <c r="M4892" s="1"/>
      <c r="N4892" s="9"/>
      <c r="O4892" s="11"/>
      <c r="P4892" s="1"/>
      <c r="Q4892" s="1"/>
      <c r="R4892" s="1"/>
      <c r="S4892" s="1"/>
      <c r="T4892" s="1"/>
      <c r="U4892" s="1"/>
      <c r="V4892" s="9"/>
      <c r="W4892" s="1"/>
      <c r="X4892" s="1"/>
      <c r="Y4892" s="1"/>
      <c r="Z4892" s="1"/>
      <c r="AA4892" s="1"/>
      <c r="AB4892" s="1"/>
      <c r="AC4892" s="65"/>
    </row>
    <row r="4893" spans="2:29" x14ac:dyDescent="0.25">
      <c r="B4893" s="1"/>
      <c r="C4893" s="1"/>
      <c r="D4893" s="1"/>
      <c r="E4893" s="1"/>
      <c r="F4893" s="1"/>
      <c r="G4893" s="1"/>
      <c r="H4893" s="1"/>
      <c r="I4893" s="1"/>
      <c r="J4893" s="9"/>
      <c r="K4893" s="1"/>
      <c r="L4893" s="1"/>
      <c r="M4893" s="1"/>
      <c r="N4893" s="9"/>
      <c r="O4893" s="11"/>
      <c r="P4893" s="1"/>
      <c r="Q4893" s="1"/>
      <c r="R4893" s="1"/>
      <c r="S4893" s="1"/>
      <c r="T4893" s="1"/>
      <c r="U4893" s="1"/>
      <c r="V4893" s="9"/>
      <c r="W4893" s="1"/>
      <c r="X4893" s="1"/>
      <c r="Y4893" s="1"/>
      <c r="Z4893" s="1"/>
      <c r="AA4893" s="1"/>
      <c r="AB4893" s="1"/>
      <c r="AC4893" s="65"/>
    </row>
    <row r="4894" spans="2:29" x14ac:dyDescent="0.25">
      <c r="B4894" s="1"/>
      <c r="C4894" s="1"/>
      <c r="D4894" s="1"/>
      <c r="E4894" s="1"/>
      <c r="F4894" s="1"/>
      <c r="G4894" s="1"/>
      <c r="H4894" s="1"/>
      <c r="I4894" s="1"/>
      <c r="J4894" s="9"/>
      <c r="K4894" s="1"/>
      <c r="L4894" s="1"/>
      <c r="M4894" s="1"/>
      <c r="N4894" s="9"/>
      <c r="O4894" s="11"/>
      <c r="P4894" s="1"/>
      <c r="Q4894" s="1"/>
      <c r="R4894" s="1"/>
      <c r="S4894" s="1"/>
      <c r="T4894" s="1"/>
      <c r="U4894" s="1"/>
      <c r="V4894" s="9"/>
      <c r="W4894" s="1"/>
      <c r="X4894" s="1"/>
      <c r="Y4894" s="1"/>
      <c r="Z4894" s="1"/>
      <c r="AA4894" s="1"/>
      <c r="AB4894" s="1"/>
      <c r="AC4894" s="65"/>
    </row>
    <row r="4895" spans="2:29" x14ac:dyDescent="0.25">
      <c r="B4895" s="1"/>
      <c r="C4895" s="1"/>
      <c r="D4895" s="1"/>
      <c r="E4895" s="1"/>
      <c r="F4895" s="1"/>
      <c r="G4895" s="1"/>
      <c r="H4895" s="1"/>
      <c r="I4895" s="1"/>
      <c r="J4895" s="9"/>
      <c r="K4895" s="1"/>
      <c r="L4895" s="1"/>
      <c r="M4895" s="1"/>
      <c r="N4895" s="9"/>
      <c r="O4895" s="11"/>
      <c r="P4895" s="1"/>
      <c r="Q4895" s="1"/>
      <c r="R4895" s="1"/>
      <c r="S4895" s="1"/>
      <c r="T4895" s="1"/>
      <c r="U4895" s="1"/>
      <c r="V4895" s="9"/>
      <c r="W4895" s="1"/>
      <c r="X4895" s="1"/>
      <c r="Y4895" s="1"/>
      <c r="Z4895" s="1"/>
      <c r="AA4895" s="1"/>
      <c r="AB4895" s="1"/>
      <c r="AC4895" s="65"/>
    </row>
    <row r="4896" spans="2:29" x14ac:dyDescent="0.25">
      <c r="B4896" s="1"/>
      <c r="C4896" s="1"/>
      <c r="D4896" s="1"/>
      <c r="E4896" s="1"/>
      <c r="F4896" s="1"/>
      <c r="G4896" s="1"/>
      <c r="H4896" s="1"/>
      <c r="I4896" s="1"/>
      <c r="J4896" s="9"/>
      <c r="K4896" s="1"/>
      <c r="L4896" s="1"/>
      <c r="M4896" s="1"/>
      <c r="N4896" s="9"/>
      <c r="O4896" s="11"/>
      <c r="P4896" s="1"/>
      <c r="Q4896" s="1"/>
      <c r="R4896" s="1"/>
      <c r="S4896" s="1"/>
      <c r="T4896" s="1"/>
      <c r="U4896" s="1"/>
      <c r="V4896" s="9"/>
      <c r="W4896" s="1"/>
      <c r="X4896" s="1"/>
      <c r="Y4896" s="1"/>
      <c r="Z4896" s="1"/>
      <c r="AA4896" s="1"/>
      <c r="AB4896" s="1"/>
      <c r="AC4896" s="65"/>
    </row>
    <row r="4897" spans="2:29" x14ac:dyDescent="0.25">
      <c r="B4897" s="1"/>
      <c r="C4897" s="1"/>
      <c r="D4897" s="1"/>
      <c r="E4897" s="1"/>
      <c r="F4897" s="1"/>
      <c r="G4897" s="1"/>
      <c r="H4897" s="1"/>
      <c r="I4897" s="1"/>
      <c r="J4897" s="9"/>
      <c r="K4897" s="1"/>
      <c r="L4897" s="1"/>
      <c r="M4897" s="1"/>
      <c r="N4897" s="9"/>
      <c r="O4897" s="11"/>
      <c r="P4897" s="1"/>
      <c r="Q4897" s="1"/>
      <c r="R4897" s="1"/>
      <c r="S4897" s="1"/>
      <c r="T4897" s="1"/>
      <c r="U4897" s="1"/>
      <c r="V4897" s="9"/>
      <c r="W4897" s="1"/>
      <c r="X4897" s="1"/>
      <c r="Y4897" s="1"/>
      <c r="Z4897" s="1"/>
      <c r="AA4897" s="1"/>
      <c r="AB4897" s="1"/>
      <c r="AC4897" s="65"/>
    </row>
    <row r="4898" spans="2:29" x14ac:dyDescent="0.25">
      <c r="B4898" s="1"/>
      <c r="C4898" s="1"/>
      <c r="D4898" s="1"/>
      <c r="E4898" s="1"/>
      <c r="F4898" s="1"/>
      <c r="G4898" s="1"/>
      <c r="H4898" s="1"/>
      <c r="I4898" s="1"/>
      <c r="J4898" s="9"/>
      <c r="K4898" s="1"/>
      <c r="L4898" s="1"/>
      <c r="M4898" s="1"/>
      <c r="N4898" s="9"/>
      <c r="O4898" s="11"/>
      <c r="P4898" s="1"/>
      <c r="Q4898" s="1"/>
      <c r="R4898" s="1"/>
      <c r="S4898" s="1"/>
      <c r="T4898" s="1"/>
      <c r="U4898" s="1"/>
      <c r="V4898" s="9"/>
      <c r="W4898" s="1"/>
      <c r="X4898" s="1"/>
      <c r="Y4898" s="1"/>
      <c r="Z4898" s="1"/>
      <c r="AA4898" s="1"/>
      <c r="AB4898" s="1"/>
      <c r="AC4898" s="65"/>
    </row>
    <row r="4899" spans="2:29" x14ac:dyDescent="0.25">
      <c r="B4899" s="1"/>
      <c r="C4899" s="1"/>
      <c r="D4899" s="1"/>
      <c r="E4899" s="1"/>
      <c r="F4899" s="1"/>
      <c r="G4899" s="1"/>
      <c r="H4899" s="1"/>
      <c r="I4899" s="1"/>
      <c r="J4899" s="9"/>
      <c r="K4899" s="1"/>
      <c r="L4899" s="1"/>
      <c r="M4899" s="1"/>
      <c r="N4899" s="9"/>
      <c r="O4899" s="11"/>
      <c r="P4899" s="1"/>
      <c r="Q4899" s="1"/>
      <c r="R4899" s="1"/>
      <c r="S4899" s="1"/>
      <c r="T4899" s="1"/>
      <c r="U4899" s="1"/>
      <c r="V4899" s="9"/>
      <c r="W4899" s="1"/>
      <c r="X4899" s="1"/>
      <c r="Y4899" s="1"/>
      <c r="Z4899" s="1"/>
      <c r="AA4899" s="1"/>
      <c r="AB4899" s="1"/>
      <c r="AC4899" s="65"/>
    </row>
    <row r="4900" spans="2:29" x14ac:dyDescent="0.25">
      <c r="B4900" s="1"/>
      <c r="C4900" s="1"/>
      <c r="D4900" s="1"/>
      <c r="E4900" s="1"/>
      <c r="F4900" s="1"/>
      <c r="G4900" s="1"/>
      <c r="H4900" s="1"/>
      <c r="I4900" s="1"/>
      <c r="J4900" s="9"/>
      <c r="K4900" s="1"/>
      <c r="L4900" s="1"/>
      <c r="M4900" s="1"/>
      <c r="N4900" s="9"/>
      <c r="O4900" s="11"/>
      <c r="P4900" s="1"/>
      <c r="Q4900" s="1"/>
      <c r="R4900" s="1"/>
      <c r="S4900" s="1"/>
      <c r="T4900" s="1"/>
      <c r="U4900" s="1"/>
      <c r="V4900" s="9"/>
      <c r="W4900" s="1"/>
      <c r="X4900" s="1"/>
      <c r="Y4900" s="1"/>
      <c r="Z4900" s="1"/>
      <c r="AA4900" s="1"/>
      <c r="AB4900" s="1"/>
      <c r="AC4900" s="65"/>
    </row>
    <row r="4901" spans="2:29" x14ac:dyDescent="0.25">
      <c r="B4901" s="1"/>
      <c r="C4901" s="1"/>
      <c r="D4901" s="1"/>
      <c r="E4901" s="1"/>
      <c r="F4901" s="1"/>
      <c r="G4901" s="1"/>
      <c r="H4901" s="1"/>
      <c r="I4901" s="1"/>
      <c r="J4901" s="9"/>
      <c r="K4901" s="1"/>
      <c r="L4901" s="1"/>
      <c r="M4901" s="1"/>
      <c r="N4901" s="9"/>
      <c r="O4901" s="11"/>
      <c r="P4901" s="1"/>
      <c r="Q4901" s="1"/>
      <c r="R4901" s="1"/>
      <c r="S4901" s="1"/>
      <c r="T4901" s="1"/>
      <c r="U4901" s="1"/>
      <c r="V4901" s="9"/>
      <c r="W4901" s="1"/>
      <c r="X4901" s="1"/>
      <c r="Y4901" s="1"/>
      <c r="Z4901" s="1"/>
      <c r="AA4901" s="1"/>
      <c r="AB4901" s="1"/>
      <c r="AC4901" s="65"/>
    </row>
    <row r="4902" spans="2:29" x14ac:dyDescent="0.25">
      <c r="B4902" s="1"/>
      <c r="C4902" s="1"/>
      <c r="D4902" s="1"/>
      <c r="E4902" s="1"/>
      <c r="F4902" s="1"/>
      <c r="G4902" s="1"/>
      <c r="H4902" s="1"/>
      <c r="I4902" s="1"/>
      <c r="J4902" s="9"/>
      <c r="K4902" s="1"/>
      <c r="L4902" s="1"/>
      <c r="M4902" s="1"/>
      <c r="N4902" s="9"/>
      <c r="O4902" s="11"/>
      <c r="P4902" s="1"/>
      <c r="Q4902" s="1"/>
      <c r="R4902" s="1"/>
      <c r="S4902" s="1"/>
      <c r="T4902" s="1"/>
      <c r="U4902" s="1"/>
      <c r="V4902" s="9"/>
      <c r="W4902" s="1"/>
      <c r="X4902" s="1"/>
      <c r="Y4902" s="1"/>
      <c r="Z4902" s="1"/>
      <c r="AA4902" s="1"/>
      <c r="AB4902" s="1"/>
      <c r="AC4902" s="65"/>
    </row>
    <row r="4903" spans="2:29" x14ac:dyDescent="0.25">
      <c r="B4903" s="1"/>
      <c r="C4903" s="1"/>
      <c r="D4903" s="1"/>
      <c r="E4903" s="1"/>
      <c r="F4903" s="1"/>
      <c r="G4903" s="1"/>
      <c r="H4903" s="1"/>
      <c r="I4903" s="1"/>
      <c r="J4903" s="9"/>
      <c r="K4903" s="1"/>
      <c r="L4903" s="1"/>
      <c r="M4903" s="1"/>
      <c r="N4903" s="9"/>
      <c r="O4903" s="11"/>
      <c r="P4903" s="1"/>
      <c r="Q4903" s="1"/>
      <c r="R4903" s="1"/>
      <c r="S4903" s="1"/>
      <c r="T4903" s="1"/>
      <c r="U4903" s="1"/>
      <c r="V4903" s="9"/>
      <c r="W4903" s="1"/>
      <c r="X4903" s="1"/>
      <c r="Y4903" s="1"/>
      <c r="Z4903" s="1"/>
      <c r="AA4903" s="1"/>
      <c r="AB4903" s="1"/>
      <c r="AC4903" s="65"/>
    </row>
    <row r="4904" spans="2:29" x14ac:dyDescent="0.25">
      <c r="B4904" s="1"/>
      <c r="C4904" s="1"/>
      <c r="D4904" s="1"/>
      <c r="E4904" s="1"/>
      <c r="F4904" s="1"/>
      <c r="G4904" s="1"/>
      <c r="H4904" s="1"/>
      <c r="I4904" s="1"/>
      <c r="J4904" s="9"/>
      <c r="K4904" s="1"/>
      <c r="L4904" s="1"/>
      <c r="M4904" s="1"/>
      <c r="N4904" s="9"/>
      <c r="O4904" s="11"/>
      <c r="P4904" s="1"/>
      <c r="Q4904" s="1"/>
      <c r="R4904" s="1"/>
      <c r="S4904" s="1"/>
      <c r="T4904" s="1"/>
      <c r="U4904" s="1"/>
      <c r="V4904" s="9"/>
      <c r="W4904" s="1"/>
      <c r="X4904" s="1"/>
      <c r="Y4904" s="1"/>
      <c r="Z4904" s="1"/>
      <c r="AA4904" s="1"/>
      <c r="AB4904" s="1"/>
      <c r="AC4904" s="65"/>
    </row>
    <row r="4905" spans="2:29" x14ac:dyDescent="0.25">
      <c r="B4905" s="1"/>
      <c r="C4905" s="1"/>
      <c r="D4905" s="1"/>
      <c r="E4905" s="1"/>
      <c r="F4905" s="1"/>
      <c r="G4905" s="1"/>
      <c r="H4905" s="1"/>
      <c r="I4905" s="1"/>
      <c r="J4905" s="9"/>
      <c r="K4905" s="1"/>
      <c r="L4905" s="1"/>
      <c r="M4905" s="1"/>
      <c r="N4905" s="9"/>
      <c r="O4905" s="11"/>
      <c r="P4905" s="1"/>
      <c r="Q4905" s="1"/>
      <c r="R4905" s="1"/>
      <c r="S4905" s="1"/>
      <c r="T4905" s="1"/>
      <c r="U4905" s="1"/>
      <c r="V4905" s="9"/>
      <c r="W4905" s="1"/>
      <c r="X4905" s="1"/>
      <c r="Y4905" s="1"/>
      <c r="Z4905" s="1"/>
      <c r="AA4905" s="1"/>
      <c r="AB4905" s="1"/>
      <c r="AC4905" s="65"/>
    </row>
    <row r="4906" spans="2:29" x14ac:dyDescent="0.25">
      <c r="B4906" s="1"/>
      <c r="C4906" s="1"/>
      <c r="D4906" s="1"/>
      <c r="E4906" s="1"/>
      <c r="F4906" s="1"/>
      <c r="G4906" s="1"/>
      <c r="H4906" s="1"/>
      <c r="I4906" s="1"/>
      <c r="J4906" s="9"/>
      <c r="K4906" s="1"/>
      <c r="L4906" s="1"/>
      <c r="M4906" s="1"/>
      <c r="N4906" s="9"/>
      <c r="O4906" s="11"/>
      <c r="P4906" s="1"/>
      <c r="Q4906" s="1"/>
      <c r="R4906" s="1"/>
      <c r="S4906" s="1"/>
      <c r="T4906" s="1"/>
      <c r="U4906" s="1"/>
      <c r="V4906" s="9"/>
      <c r="W4906" s="1"/>
      <c r="X4906" s="1"/>
      <c r="Y4906" s="1"/>
      <c r="Z4906" s="1"/>
      <c r="AA4906" s="1"/>
      <c r="AB4906" s="1"/>
      <c r="AC4906" s="65"/>
    </row>
    <row r="4907" spans="2:29" x14ac:dyDescent="0.25">
      <c r="B4907" s="1"/>
      <c r="C4907" s="1"/>
      <c r="D4907" s="1"/>
      <c r="E4907" s="1"/>
      <c r="F4907" s="1"/>
      <c r="G4907" s="1"/>
      <c r="H4907" s="1"/>
      <c r="I4907" s="1"/>
      <c r="J4907" s="9"/>
      <c r="K4907" s="1"/>
      <c r="L4907" s="1"/>
      <c r="M4907" s="1"/>
      <c r="N4907" s="9"/>
      <c r="O4907" s="11"/>
      <c r="P4907" s="1"/>
      <c r="Q4907" s="1"/>
      <c r="R4907" s="1"/>
      <c r="S4907" s="1"/>
      <c r="T4907" s="1"/>
      <c r="U4907" s="1"/>
      <c r="V4907" s="9"/>
      <c r="W4907" s="1"/>
      <c r="X4907" s="1"/>
      <c r="Y4907" s="1"/>
      <c r="Z4907" s="1"/>
      <c r="AA4907" s="1"/>
      <c r="AB4907" s="1"/>
      <c r="AC4907" s="65"/>
    </row>
    <row r="4908" spans="2:29" x14ac:dyDescent="0.25">
      <c r="B4908" s="1"/>
      <c r="C4908" s="1"/>
      <c r="D4908" s="1"/>
      <c r="E4908" s="1"/>
      <c r="F4908" s="1"/>
      <c r="G4908" s="1"/>
      <c r="H4908" s="1"/>
      <c r="I4908" s="1"/>
      <c r="J4908" s="9"/>
      <c r="K4908" s="1"/>
      <c r="L4908" s="1"/>
      <c r="M4908" s="1"/>
      <c r="N4908" s="9"/>
      <c r="O4908" s="11"/>
      <c r="P4908" s="1"/>
      <c r="Q4908" s="1"/>
      <c r="R4908" s="1"/>
      <c r="S4908" s="1"/>
      <c r="T4908" s="1"/>
      <c r="U4908" s="1"/>
      <c r="V4908" s="9"/>
      <c r="W4908" s="1"/>
      <c r="X4908" s="1"/>
      <c r="Y4908" s="1"/>
      <c r="Z4908" s="1"/>
      <c r="AA4908" s="1"/>
      <c r="AB4908" s="1"/>
      <c r="AC4908" s="65"/>
    </row>
    <row r="4909" spans="2:29" x14ac:dyDescent="0.25">
      <c r="B4909" s="1"/>
      <c r="C4909" s="1"/>
      <c r="D4909" s="1"/>
      <c r="E4909" s="1"/>
      <c r="F4909" s="1"/>
      <c r="G4909" s="1"/>
      <c r="H4909" s="1"/>
      <c r="I4909" s="1"/>
      <c r="J4909" s="9"/>
      <c r="K4909" s="1"/>
      <c r="L4909" s="1"/>
      <c r="M4909" s="1"/>
      <c r="N4909" s="9"/>
      <c r="O4909" s="11"/>
      <c r="P4909" s="1"/>
      <c r="Q4909" s="1"/>
      <c r="R4909" s="1"/>
      <c r="S4909" s="1"/>
      <c r="T4909" s="1"/>
      <c r="U4909" s="1"/>
      <c r="V4909" s="9"/>
      <c r="W4909" s="1"/>
      <c r="X4909" s="1"/>
      <c r="Y4909" s="1"/>
      <c r="Z4909" s="1"/>
      <c r="AA4909" s="1"/>
      <c r="AB4909" s="1"/>
      <c r="AC4909" s="65"/>
    </row>
    <row r="4910" spans="2:29" x14ac:dyDescent="0.25">
      <c r="B4910" s="1"/>
      <c r="C4910" s="1"/>
      <c r="D4910" s="1"/>
      <c r="E4910" s="1"/>
      <c r="F4910" s="1"/>
      <c r="G4910" s="1"/>
      <c r="H4910" s="1"/>
      <c r="I4910" s="1"/>
      <c r="J4910" s="9"/>
      <c r="K4910" s="1"/>
      <c r="L4910" s="1"/>
      <c r="M4910" s="1"/>
      <c r="N4910" s="9"/>
      <c r="O4910" s="11"/>
      <c r="P4910" s="1"/>
      <c r="Q4910" s="1"/>
      <c r="R4910" s="1"/>
      <c r="S4910" s="1"/>
      <c r="T4910" s="1"/>
      <c r="U4910" s="1"/>
      <c r="V4910" s="9"/>
      <c r="W4910" s="1"/>
      <c r="X4910" s="1"/>
      <c r="Y4910" s="1"/>
      <c r="Z4910" s="1"/>
      <c r="AA4910" s="1"/>
      <c r="AB4910" s="1"/>
      <c r="AC4910" s="65"/>
    </row>
    <row r="4911" spans="2:29" x14ac:dyDescent="0.25">
      <c r="B4911" s="1"/>
      <c r="C4911" s="1"/>
      <c r="D4911" s="1"/>
      <c r="E4911" s="1"/>
      <c r="F4911" s="1"/>
      <c r="G4911" s="1"/>
      <c r="H4911" s="1"/>
      <c r="I4911" s="1"/>
      <c r="J4911" s="9"/>
      <c r="K4911" s="1"/>
      <c r="L4911" s="1"/>
      <c r="M4911" s="1"/>
      <c r="N4911" s="9"/>
      <c r="O4911" s="11"/>
      <c r="P4911" s="1"/>
      <c r="Q4911" s="1"/>
      <c r="R4911" s="1"/>
      <c r="S4911" s="1"/>
      <c r="T4911" s="1"/>
      <c r="U4911" s="1"/>
      <c r="V4911" s="9"/>
      <c r="W4911" s="1"/>
      <c r="X4911" s="1"/>
      <c r="Y4911" s="1"/>
      <c r="Z4911" s="1"/>
      <c r="AA4911" s="1"/>
      <c r="AB4911" s="1"/>
      <c r="AC4911" s="65"/>
    </row>
    <row r="4912" spans="2:29" x14ac:dyDescent="0.25">
      <c r="B4912" s="1"/>
      <c r="C4912" s="1"/>
      <c r="D4912" s="1"/>
      <c r="E4912" s="1"/>
      <c r="F4912" s="1"/>
      <c r="G4912" s="1"/>
      <c r="H4912" s="1"/>
      <c r="I4912" s="1"/>
      <c r="J4912" s="9"/>
      <c r="K4912" s="1"/>
      <c r="L4912" s="1"/>
      <c r="M4912" s="1"/>
      <c r="N4912" s="9"/>
      <c r="O4912" s="11"/>
      <c r="P4912" s="1"/>
      <c r="Q4912" s="1"/>
      <c r="R4912" s="1"/>
      <c r="S4912" s="1"/>
      <c r="T4912" s="1"/>
      <c r="U4912" s="1"/>
      <c r="V4912" s="9"/>
      <c r="W4912" s="1"/>
      <c r="X4912" s="1"/>
      <c r="Y4912" s="1"/>
      <c r="Z4912" s="1"/>
      <c r="AA4912" s="1"/>
      <c r="AB4912" s="1"/>
      <c r="AC4912" s="65"/>
    </row>
    <row r="4913" spans="2:29" x14ac:dyDescent="0.25">
      <c r="B4913" s="1"/>
      <c r="C4913" s="1"/>
      <c r="D4913" s="1"/>
      <c r="E4913" s="1"/>
      <c r="F4913" s="1"/>
      <c r="G4913" s="1"/>
      <c r="H4913" s="1"/>
      <c r="I4913" s="1"/>
      <c r="J4913" s="9"/>
      <c r="K4913" s="1"/>
      <c r="L4913" s="1"/>
      <c r="M4913" s="1"/>
      <c r="N4913" s="9"/>
      <c r="O4913" s="11"/>
      <c r="P4913" s="1"/>
      <c r="Q4913" s="1"/>
      <c r="R4913" s="1"/>
      <c r="S4913" s="1"/>
      <c r="T4913" s="1"/>
      <c r="U4913" s="1"/>
      <c r="V4913" s="9"/>
      <c r="W4913" s="1"/>
      <c r="X4913" s="1"/>
      <c r="Y4913" s="1"/>
      <c r="Z4913" s="1"/>
      <c r="AA4913" s="1"/>
      <c r="AB4913" s="1"/>
      <c r="AC4913" s="65"/>
    </row>
    <row r="4914" spans="2:29" x14ac:dyDescent="0.25">
      <c r="B4914" s="1"/>
      <c r="C4914" s="1"/>
      <c r="D4914" s="1"/>
      <c r="E4914" s="1"/>
      <c r="F4914" s="1"/>
      <c r="G4914" s="1"/>
      <c r="H4914" s="1"/>
      <c r="I4914" s="1"/>
      <c r="J4914" s="9"/>
      <c r="K4914" s="1"/>
      <c r="L4914" s="1"/>
      <c r="M4914" s="1"/>
      <c r="N4914" s="9"/>
      <c r="O4914" s="11"/>
      <c r="P4914" s="1"/>
      <c r="Q4914" s="1"/>
      <c r="R4914" s="1"/>
      <c r="S4914" s="1"/>
      <c r="T4914" s="1"/>
      <c r="U4914" s="1"/>
      <c r="V4914" s="9"/>
      <c r="W4914" s="1"/>
      <c r="X4914" s="1"/>
      <c r="Y4914" s="1"/>
      <c r="Z4914" s="1"/>
      <c r="AA4914" s="1"/>
      <c r="AB4914" s="1"/>
      <c r="AC4914" s="65"/>
    </row>
    <row r="4915" spans="2:29" x14ac:dyDescent="0.25">
      <c r="B4915" s="1"/>
      <c r="C4915" s="1"/>
      <c r="D4915" s="1"/>
      <c r="E4915" s="1"/>
      <c r="F4915" s="1"/>
      <c r="G4915" s="1"/>
      <c r="H4915" s="1"/>
      <c r="I4915" s="1"/>
      <c r="J4915" s="9"/>
      <c r="K4915" s="1"/>
      <c r="L4915" s="1"/>
      <c r="M4915" s="1"/>
      <c r="N4915" s="9"/>
      <c r="O4915" s="11"/>
      <c r="P4915" s="1"/>
      <c r="Q4915" s="1"/>
      <c r="R4915" s="1"/>
      <c r="S4915" s="1"/>
      <c r="T4915" s="1"/>
      <c r="U4915" s="1"/>
      <c r="V4915" s="9"/>
      <c r="W4915" s="1"/>
      <c r="X4915" s="1"/>
      <c r="Y4915" s="1"/>
      <c r="Z4915" s="1"/>
      <c r="AA4915" s="1"/>
      <c r="AB4915" s="1"/>
      <c r="AC4915" s="65"/>
    </row>
    <row r="4916" spans="2:29" x14ac:dyDescent="0.25">
      <c r="B4916" s="1"/>
      <c r="C4916" s="1"/>
      <c r="D4916" s="1"/>
      <c r="E4916" s="1"/>
      <c r="F4916" s="1"/>
      <c r="G4916" s="1"/>
      <c r="H4916" s="1"/>
      <c r="I4916" s="1"/>
      <c r="J4916" s="9"/>
      <c r="K4916" s="1"/>
      <c r="L4916" s="1"/>
      <c r="M4916" s="1"/>
      <c r="N4916" s="9"/>
      <c r="O4916" s="11"/>
      <c r="P4916" s="1"/>
      <c r="Q4916" s="1"/>
      <c r="R4916" s="1"/>
      <c r="S4916" s="1"/>
      <c r="T4916" s="1"/>
      <c r="U4916" s="1"/>
      <c r="V4916" s="9"/>
      <c r="W4916" s="1"/>
      <c r="X4916" s="1"/>
      <c r="Y4916" s="1"/>
      <c r="Z4916" s="1"/>
      <c r="AA4916" s="1"/>
      <c r="AB4916" s="1"/>
      <c r="AC4916" s="65"/>
    </row>
    <row r="4917" spans="2:29" x14ac:dyDescent="0.25">
      <c r="B4917" s="1"/>
      <c r="C4917" s="1"/>
      <c r="D4917" s="1"/>
      <c r="E4917" s="1"/>
      <c r="F4917" s="1"/>
      <c r="G4917" s="1"/>
      <c r="H4917" s="1"/>
      <c r="I4917" s="1"/>
      <c r="J4917" s="9"/>
      <c r="K4917" s="1"/>
      <c r="L4917" s="1"/>
      <c r="M4917" s="1"/>
      <c r="N4917" s="9"/>
      <c r="O4917" s="11"/>
      <c r="P4917" s="1"/>
      <c r="Q4917" s="1"/>
      <c r="R4917" s="1"/>
      <c r="S4917" s="1"/>
      <c r="T4917" s="1"/>
      <c r="U4917" s="1"/>
      <c r="V4917" s="9"/>
      <c r="W4917" s="1"/>
      <c r="X4917" s="1"/>
      <c r="Y4917" s="1"/>
      <c r="Z4917" s="1"/>
      <c r="AA4917" s="1"/>
      <c r="AB4917" s="1"/>
      <c r="AC4917" s="65"/>
    </row>
    <row r="4918" spans="2:29" x14ac:dyDescent="0.25">
      <c r="B4918" s="1"/>
      <c r="C4918" s="1"/>
      <c r="D4918" s="1"/>
      <c r="E4918" s="1"/>
      <c r="F4918" s="1"/>
      <c r="G4918" s="1"/>
      <c r="H4918" s="1"/>
      <c r="I4918" s="1"/>
      <c r="J4918" s="9"/>
      <c r="K4918" s="1"/>
      <c r="L4918" s="1"/>
      <c r="M4918" s="1"/>
      <c r="N4918" s="9"/>
      <c r="O4918" s="11"/>
      <c r="P4918" s="1"/>
      <c r="Q4918" s="1"/>
      <c r="R4918" s="1"/>
      <c r="S4918" s="1"/>
      <c r="T4918" s="1"/>
      <c r="U4918" s="1"/>
      <c r="V4918" s="9"/>
      <c r="W4918" s="1"/>
      <c r="X4918" s="1"/>
      <c r="Y4918" s="1"/>
      <c r="Z4918" s="1"/>
      <c r="AA4918" s="1"/>
      <c r="AB4918" s="1"/>
      <c r="AC4918" s="65"/>
    </row>
    <row r="4919" spans="2:29" x14ac:dyDescent="0.25">
      <c r="B4919" s="1"/>
      <c r="C4919" s="1"/>
      <c r="D4919" s="1"/>
      <c r="E4919" s="1"/>
      <c r="F4919" s="1"/>
      <c r="G4919" s="1"/>
      <c r="H4919" s="1"/>
      <c r="I4919" s="1"/>
      <c r="J4919" s="9"/>
      <c r="K4919" s="1"/>
      <c r="L4919" s="1"/>
      <c r="M4919" s="1"/>
      <c r="N4919" s="9"/>
      <c r="O4919" s="11"/>
      <c r="P4919" s="1"/>
      <c r="Q4919" s="1"/>
      <c r="R4919" s="1"/>
      <c r="S4919" s="1"/>
      <c r="T4919" s="1"/>
      <c r="U4919" s="1"/>
      <c r="V4919" s="9"/>
      <c r="W4919" s="1"/>
      <c r="X4919" s="1"/>
      <c r="Y4919" s="1"/>
      <c r="Z4919" s="1"/>
      <c r="AA4919" s="1"/>
      <c r="AB4919" s="1"/>
      <c r="AC4919" s="65"/>
    </row>
    <row r="4920" spans="2:29" x14ac:dyDescent="0.25">
      <c r="B4920" s="1"/>
      <c r="C4920" s="1"/>
      <c r="D4920" s="1"/>
      <c r="E4920" s="1"/>
      <c r="F4920" s="1"/>
      <c r="G4920" s="1"/>
      <c r="H4920" s="1"/>
      <c r="I4920" s="1"/>
      <c r="J4920" s="9"/>
      <c r="K4920" s="1"/>
      <c r="L4920" s="1"/>
      <c r="M4920" s="1"/>
      <c r="N4920" s="9"/>
      <c r="O4920" s="11"/>
      <c r="P4920" s="1"/>
      <c r="Q4920" s="1"/>
      <c r="R4920" s="1"/>
      <c r="S4920" s="1"/>
      <c r="T4920" s="1"/>
      <c r="U4920" s="1"/>
      <c r="V4920" s="9"/>
      <c r="W4920" s="1"/>
      <c r="X4920" s="1"/>
      <c r="Y4920" s="1"/>
      <c r="Z4920" s="1"/>
      <c r="AA4920" s="1"/>
      <c r="AB4920" s="1"/>
      <c r="AC4920" s="65"/>
    </row>
    <row r="4921" spans="2:29" x14ac:dyDescent="0.25">
      <c r="B4921" s="1"/>
      <c r="C4921" s="1"/>
      <c r="D4921" s="1"/>
      <c r="E4921" s="1"/>
      <c r="F4921" s="1"/>
      <c r="G4921" s="1"/>
      <c r="H4921" s="1"/>
      <c r="I4921" s="1"/>
      <c r="J4921" s="9"/>
      <c r="K4921" s="1"/>
      <c r="L4921" s="1"/>
      <c r="M4921" s="1"/>
      <c r="N4921" s="9"/>
      <c r="O4921" s="11"/>
      <c r="P4921" s="1"/>
      <c r="Q4921" s="1"/>
      <c r="R4921" s="1"/>
      <c r="S4921" s="1"/>
      <c r="T4921" s="1"/>
      <c r="U4921" s="1"/>
      <c r="V4921" s="9"/>
      <c r="W4921" s="1"/>
      <c r="X4921" s="1"/>
      <c r="Y4921" s="1"/>
      <c r="Z4921" s="1"/>
      <c r="AA4921" s="1"/>
      <c r="AB4921" s="1"/>
      <c r="AC4921" s="65"/>
    </row>
    <row r="4922" spans="2:29" x14ac:dyDescent="0.25">
      <c r="B4922" s="1"/>
      <c r="C4922" s="1"/>
      <c r="D4922" s="1"/>
      <c r="E4922" s="1"/>
      <c r="F4922" s="1"/>
      <c r="G4922" s="1"/>
      <c r="H4922" s="1"/>
      <c r="I4922" s="1"/>
      <c r="J4922" s="9"/>
      <c r="K4922" s="1"/>
      <c r="L4922" s="1"/>
      <c r="M4922" s="1"/>
      <c r="N4922" s="9"/>
      <c r="O4922" s="11"/>
      <c r="P4922" s="1"/>
      <c r="Q4922" s="1"/>
      <c r="R4922" s="1"/>
      <c r="S4922" s="1"/>
      <c r="T4922" s="1"/>
      <c r="U4922" s="1"/>
      <c r="V4922" s="9"/>
      <c r="W4922" s="1"/>
      <c r="X4922" s="1"/>
      <c r="Y4922" s="1"/>
      <c r="Z4922" s="1"/>
      <c r="AA4922" s="1"/>
      <c r="AB4922" s="1"/>
      <c r="AC4922" s="65"/>
    </row>
    <row r="4923" spans="2:29" x14ac:dyDescent="0.25">
      <c r="B4923" s="1"/>
      <c r="C4923" s="1"/>
      <c r="D4923" s="1"/>
      <c r="E4923" s="1"/>
      <c r="F4923" s="1"/>
      <c r="G4923" s="1"/>
      <c r="H4923" s="1"/>
      <c r="I4923" s="1"/>
      <c r="J4923" s="9"/>
      <c r="K4923" s="1"/>
      <c r="L4923" s="1"/>
      <c r="M4923" s="1"/>
      <c r="N4923" s="9"/>
      <c r="O4923" s="11"/>
      <c r="P4923" s="1"/>
      <c r="Q4923" s="1"/>
      <c r="R4923" s="1"/>
      <c r="S4923" s="1"/>
      <c r="T4923" s="1"/>
      <c r="U4923" s="1"/>
      <c r="V4923" s="9"/>
      <c r="W4923" s="1"/>
      <c r="X4923" s="1"/>
      <c r="Y4923" s="1"/>
      <c r="Z4923" s="1"/>
      <c r="AA4923" s="1"/>
      <c r="AB4923" s="1"/>
      <c r="AC4923" s="65"/>
    </row>
    <row r="4924" spans="2:29" x14ac:dyDescent="0.25">
      <c r="B4924" s="1"/>
      <c r="C4924" s="1"/>
      <c r="D4924" s="1"/>
      <c r="E4924" s="1"/>
      <c r="F4924" s="1"/>
      <c r="G4924" s="1"/>
      <c r="H4924" s="1"/>
      <c r="I4924" s="1"/>
      <c r="J4924" s="9"/>
      <c r="K4924" s="1"/>
      <c r="L4924" s="1"/>
      <c r="M4924" s="1"/>
      <c r="N4924" s="9"/>
      <c r="O4924" s="11"/>
      <c r="P4924" s="1"/>
      <c r="Q4924" s="1"/>
      <c r="R4924" s="1"/>
      <c r="S4924" s="1"/>
      <c r="T4924" s="1"/>
      <c r="U4924" s="1"/>
      <c r="V4924" s="9"/>
      <c r="W4924" s="1"/>
      <c r="X4924" s="1"/>
      <c r="Y4924" s="1"/>
      <c r="Z4924" s="1"/>
      <c r="AA4924" s="1"/>
      <c r="AB4924" s="1"/>
      <c r="AC4924" s="65"/>
    </row>
    <row r="4925" spans="2:29" x14ac:dyDescent="0.25">
      <c r="B4925" s="1"/>
      <c r="C4925" s="1"/>
      <c r="D4925" s="1"/>
      <c r="E4925" s="1"/>
      <c r="F4925" s="1"/>
      <c r="G4925" s="1"/>
      <c r="H4925" s="1"/>
      <c r="I4925" s="1"/>
      <c r="J4925" s="9"/>
      <c r="K4925" s="1"/>
      <c r="L4925" s="1"/>
      <c r="M4925" s="1"/>
      <c r="N4925" s="9"/>
      <c r="O4925" s="11"/>
      <c r="P4925" s="1"/>
      <c r="Q4925" s="1"/>
      <c r="R4925" s="1"/>
      <c r="S4925" s="1"/>
      <c r="T4925" s="1"/>
      <c r="U4925" s="1"/>
      <c r="V4925" s="9"/>
      <c r="W4925" s="1"/>
      <c r="X4925" s="1"/>
      <c r="Y4925" s="1"/>
      <c r="Z4925" s="1"/>
      <c r="AA4925" s="1"/>
      <c r="AB4925" s="1"/>
      <c r="AC4925" s="65"/>
    </row>
    <row r="4926" spans="2:29" x14ac:dyDescent="0.25">
      <c r="B4926" s="1"/>
      <c r="C4926" s="1"/>
      <c r="D4926" s="1"/>
      <c r="E4926" s="1"/>
      <c r="F4926" s="1"/>
      <c r="G4926" s="1"/>
      <c r="H4926" s="1"/>
      <c r="I4926" s="1"/>
      <c r="J4926" s="9"/>
      <c r="K4926" s="1"/>
      <c r="L4926" s="1"/>
      <c r="M4926" s="1"/>
      <c r="N4926" s="9"/>
      <c r="O4926" s="11"/>
      <c r="P4926" s="1"/>
      <c r="Q4926" s="1"/>
      <c r="R4926" s="1"/>
      <c r="S4926" s="1"/>
      <c r="T4926" s="1"/>
      <c r="U4926" s="1"/>
      <c r="V4926" s="9"/>
      <c r="W4926" s="1"/>
      <c r="X4926" s="1"/>
      <c r="Y4926" s="1"/>
      <c r="Z4926" s="1"/>
      <c r="AA4926" s="1"/>
      <c r="AB4926" s="1"/>
      <c r="AC4926" s="65"/>
    </row>
    <row r="4927" spans="2:29" x14ac:dyDescent="0.25">
      <c r="B4927" s="1"/>
      <c r="C4927" s="1"/>
      <c r="D4927" s="1"/>
      <c r="E4927" s="1"/>
      <c r="F4927" s="1"/>
      <c r="G4927" s="1"/>
      <c r="H4927" s="1"/>
      <c r="I4927" s="1"/>
      <c r="J4927" s="9"/>
      <c r="K4927" s="1"/>
      <c r="L4927" s="1"/>
      <c r="M4927" s="1"/>
      <c r="N4927" s="9"/>
      <c r="O4927" s="11"/>
      <c r="P4927" s="1"/>
      <c r="Q4927" s="1"/>
      <c r="R4927" s="1"/>
      <c r="S4927" s="1"/>
      <c r="T4927" s="1"/>
      <c r="U4927" s="1"/>
      <c r="V4927" s="9"/>
      <c r="W4927" s="1"/>
      <c r="X4927" s="1"/>
      <c r="Y4927" s="1"/>
      <c r="Z4927" s="1"/>
      <c r="AA4927" s="1"/>
      <c r="AB4927" s="1"/>
      <c r="AC4927" s="65"/>
    </row>
  </sheetData>
  <pageMargins left="0.7" right="0.7" top="0.75" bottom="0.75" header="0.3" footer="0.3"/>
  <pageSetup orientation="portrait" r:id="rId1"/>
  <ignoredErrors>
    <ignoredError sqref="J3:J5 J288:J420 J421:J443 J444:J446 J496:J523 J447:J456 J457:J465 J488:J495 J466:J472 J473:J487 J524:J527 J537:J582 J528:J536 J583:J588 J589:J630 J646 J634:J645 J631:J633 J647:J679 J680:J700 J701:J715 J716:J737 J738:J752 J753:J759 J760:J777 J784:J786 J787:J800 J778:J783 J801:J818 J819:J840 J841:J866 J867:J885 J886:J905 J906:J933 J934:J949 J950:J957 J958:J970 J971:J1001 J1002:J1017 J1018:J1029 J1035:J1059 J1030:J1034 J1061 J1082 J1072 J1060 P1060:U1060 N1061:N1069 J1076 N1075:N1076 N1070:N1074 N1060 J1063 J1062 J1066 J1065 J1064 J1069 J1067 J1068 J1083:J1094 J1070 J1071 J1075 J1074 J1073 J1077 N1077 N1078:N1082 J1078 J1079 J1080 J1081 J1095:J1114 J1115:J1142 J1143:J1155 J1156:J1167 J1168:J1195 J1196:J1202 J1256:J1257 J1258:J1266 J1277:J1280 J1254:J1255 J1203:J1253 J1268:J1276 J1281:J1319 J7:J287" formulaRange="1"/>
    <ignoredError sqref="O4:O126 O139:O148 O127:O138 O170:O174 O149:O169 O175:O191 O192:O219 O220:O233 O234:O263 O264:O286 O502:O522 O287:O298 O559:O593 O301:O310 O299:O300 O311:O327 O377:O421 O328:O349 O350:O376 O422:O443 O462:O501 O444:O461 O523:O527 O558 O556:O557 O528:R555 P556:R557 O594:O625 O626:O642 O643:O749 O750:O752 O753:O777 O808:O810 O778:O807 O904:O937 O811:O903 O938:O958 O959:O992 O993:O1029 O1030:O1059 O1061:O1101 O1102:O1126 O1127:O1155 O1157 O1156 O1158:O1195 O1196:O1244 O1252:O1254 O1245:O1251 O1255:O1280 O1281:O1355" calculatedColumn="1"/>
    <ignoredError sqref="R4:R111 S4:S105 S122:S126 R113:R126 S139:S148 R139:R148 S170:S174 X1042:Y1042 V1259:V1276" formula="1"/>
    <ignoredError sqref="O1060" formulaRange="1" calculatedColumn="1"/>
    <ignoredError sqref="J1267" formula="1" formulaRange="1"/>
  </ignoredErrors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F40F-8E1E-4EC6-80AD-54E1FCC92924}">
  <sheetPr codeName="Sheet70">
    <tabColor theme="5" tint="0.39997558519241921"/>
  </sheetPr>
  <dimension ref="A2:AC306"/>
  <sheetViews>
    <sheetView zoomScale="70" zoomScaleNormal="70" workbookViewId="0">
      <selection activeCell="G81" sqref="G81"/>
    </sheetView>
  </sheetViews>
  <sheetFormatPr defaultRowHeight="15" x14ac:dyDescent="0.25"/>
  <cols>
    <col min="1" max="1" width="19.140625" style="20" bestFit="1" customWidth="1"/>
    <col min="2" max="2" width="16" style="23" bestFit="1" customWidth="1"/>
    <col min="3" max="3" width="13" style="20" bestFit="1" customWidth="1"/>
    <col min="4" max="4" width="13.5703125" style="20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1.4257812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3" width="12.5703125" style="20" bestFit="1" customWidth="1"/>
    <col min="24" max="24" width="8.140625" style="20" bestFit="1" customWidth="1"/>
    <col min="25" max="25" width="12.5703125" style="20" bestFit="1" customWidth="1"/>
    <col min="26" max="26" width="12.5703125" style="20" customWidth="1"/>
    <col min="27" max="27" width="15.85546875" style="20" bestFit="1" customWidth="1"/>
    <col min="28" max="28" width="15.85546875" style="20" customWidth="1"/>
    <col min="29" max="29" width="12.5703125" style="20" bestFit="1" customWidth="1"/>
    <col min="30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519997.9</v>
      </c>
    </row>
    <row r="8" spans="1:2" ht="18.75" x14ac:dyDescent="0.3">
      <c r="A8" s="55" t="s">
        <v>6</v>
      </c>
      <c r="B8" s="56">
        <f>K48</f>
        <v>-3060.6300000000006</v>
      </c>
    </row>
    <row r="9" spans="1:2" ht="18.75" x14ac:dyDescent="0.3">
      <c r="A9" s="55" t="s">
        <v>30</v>
      </c>
      <c r="B9" s="56">
        <f>L48</f>
        <v>-26182.65</v>
      </c>
    </row>
    <row r="10" spans="1:2" ht="18.75" x14ac:dyDescent="0.3">
      <c r="A10" s="55" t="s">
        <v>11</v>
      </c>
      <c r="B10" s="56">
        <f>Y48</f>
        <v>-32464.34</v>
      </c>
    </row>
    <row r="11" spans="1:2" ht="18.75" x14ac:dyDescent="0.3">
      <c r="A11" s="122" t="s">
        <v>78</v>
      </c>
      <c r="B11" s="54">
        <f>Z48</f>
        <v>470.85</v>
      </c>
    </row>
    <row r="12" spans="1:2" ht="28.5" customHeight="1" x14ac:dyDescent="0.25">
      <c r="A12" s="123" t="s">
        <v>18</v>
      </c>
      <c r="B12" s="124">
        <f>B7+(B8+B9+B10+B11)</f>
        <v>458761.13</v>
      </c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674379.30343750003</v>
      </c>
    </row>
    <row r="15" spans="1:2" ht="18.75" x14ac:dyDescent="0.3">
      <c r="A15" s="60" t="s">
        <v>15</v>
      </c>
      <c r="B15" s="63">
        <f>B12/B14</f>
        <v>0.68027166264084049</v>
      </c>
    </row>
    <row r="16" spans="1:2" ht="18.75" x14ac:dyDescent="0.3">
      <c r="A16" s="60" t="s">
        <v>17</v>
      </c>
      <c r="B16" s="63">
        <f>X48</f>
        <v>0.13006776984002674</v>
      </c>
    </row>
    <row r="17" spans="1:2" ht="18.75" x14ac:dyDescent="0.3">
      <c r="A17" s="60" t="s">
        <v>31</v>
      </c>
      <c r="B17" s="64">
        <f>(B15-0.045)/B16</f>
        <v>4.8841589536145289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9" ht="15.75" thickBot="1" x14ac:dyDescent="0.3">
      <c r="W47" s="24"/>
    </row>
    <row r="48" spans="1:29" x14ac:dyDescent="0.25">
      <c r="A48" s="39"/>
      <c r="B48" s="40" t="s">
        <v>29</v>
      </c>
      <c r="C48" s="41">
        <f t="shared" ref="C48:N48" si="0">SUM(C50:C297)</f>
        <v>480151.69999999984</v>
      </c>
      <c r="D48" s="41">
        <f t="shared" si="0"/>
        <v>82832.7</v>
      </c>
      <c r="E48" s="41">
        <f t="shared" si="0"/>
        <v>0</v>
      </c>
      <c r="F48" s="41">
        <f t="shared" si="0"/>
        <v>-28301.799999999992</v>
      </c>
      <c r="G48" s="41">
        <f t="shared" si="0"/>
        <v>-14684.699999999995</v>
      </c>
      <c r="H48" s="41">
        <f t="shared" si="0"/>
        <v>0</v>
      </c>
      <c r="I48" s="41">
        <f t="shared" si="0"/>
        <v>0</v>
      </c>
      <c r="J48" s="41">
        <f t="shared" si="0"/>
        <v>519997.9</v>
      </c>
      <c r="K48" s="41">
        <f t="shared" si="0"/>
        <v>-3060.6300000000006</v>
      </c>
      <c r="L48" s="41">
        <f t="shared" si="0"/>
        <v>-26182.65</v>
      </c>
      <c r="M48" s="41">
        <f t="shared" si="0"/>
        <v>-29243.279999999999</v>
      </c>
      <c r="N48" s="41">
        <f t="shared" si="0"/>
        <v>490754.62000000005</v>
      </c>
      <c r="O48" s="42"/>
      <c r="P48" s="42"/>
      <c r="Q48" s="42"/>
      <c r="R48" s="42"/>
      <c r="S48" s="42"/>
      <c r="T48" s="42"/>
      <c r="U48" s="42"/>
      <c r="V48" s="42"/>
      <c r="W48" s="43">
        <f>AVERAGE(W50:W295)</f>
        <v>674379.30343750003</v>
      </c>
      <c r="X48" s="44">
        <f>_xlfn.STDEV.P(X50:X295)</f>
        <v>0.13006776984002674</v>
      </c>
      <c r="Y48" s="41">
        <f>SUM(Y50:Y295)</f>
        <v>-32464.34</v>
      </c>
      <c r="Z48" s="41">
        <f>SUM(Z50:Z295)</f>
        <v>470.85</v>
      </c>
      <c r="AA48" s="41">
        <f>SUM(AA50:AA295)</f>
        <v>-262055.72</v>
      </c>
      <c r="AB48" s="41">
        <f>SUM(AB50:AB295)</f>
        <v>0</v>
      </c>
      <c r="AC48" s="42"/>
    </row>
    <row r="49" spans="1:29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39</v>
      </c>
      <c r="AA49" s="46" t="s">
        <v>28</v>
      </c>
      <c r="AB49" s="46" t="s">
        <v>38</v>
      </c>
      <c r="AC49" s="46" t="s">
        <v>14</v>
      </c>
    </row>
    <row r="50" spans="1:29" ht="14.25" customHeight="1" x14ac:dyDescent="0.25">
      <c r="A50" s="47" t="str">
        <f>TEXT(B50,"mmm")</f>
        <v>Jan</v>
      </c>
      <c r="B50" s="14">
        <f>'Daily PnL Log'!B1281</f>
        <v>46024</v>
      </c>
      <c r="C50" s="13">
        <f>'Daily PnL Log'!C1281</f>
        <v>22511</v>
      </c>
      <c r="D50" s="13">
        <f>'Daily PnL Log'!D1281</f>
        <v>-2103.6</v>
      </c>
      <c r="E50" s="13">
        <f>'Daily PnL Log'!E1281</f>
        <v>0</v>
      </c>
      <c r="F50" s="13">
        <f>'Daily PnL Log'!F1281</f>
        <v>6684.9</v>
      </c>
      <c r="G50" s="13">
        <f>'Daily PnL Log'!G1281</f>
        <v>-5901.8</v>
      </c>
      <c r="H50" s="13">
        <f>'Daily PnL Log'!H1281</f>
        <v>0</v>
      </c>
      <c r="I50" s="13">
        <f>'Daily PnL Log'!I1281</f>
        <v>0</v>
      </c>
      <c r="J50" s="13">
        <f>'Daily PnL Log'!J1281</f>
        <v>21190.500000000004</v>
      </c>
      <c r="K50" s="13">
        <f>'Daily PnL Log'!K1281</f>
        <v>-39.590000000000003</v>
      </c>
      <c r="L50" s="13">
        <f>'Daily PnL Log'!L1281</f>
        <v>-346.73</v>
      </c>
      <c r="M50" s="13">
        <f>'Daily PnL Log'!M1281</f>
        <v>-386.32000000000005</v>
      </c>
      <c r="N50" s="13">
        <f>'Daily PnL Log'!N1281</f>
        <v>20804.180000000004</v>
      </c>
      <c r="O50" s="13">
        <f t="shared" ref="O50:U50" si="1">C50</f>
        <v>22511</v>
      </c>
      <c r="P50" s="13">
        <f t="shared" si="1"/>
        <v>-2103.6</v>
      </c>
      <c r="Q50" s="13">
        <f t="shared" si="1"/>
        <v>0</v>
      </c>
      <c r="R50" s="13">
        <f t="shared" si="1"/>
        <v>6684.9</v>
      </c>
      <c r="S50" s="13">
        <f t="shared" si="1"/>
        <v>-5901.8</v>
      </c>
      <c r="T50" s="13">
        <f t="shared" si="1"/>
        <v>0</v>
      </c>
      <c r="U50" s="13">
        <f t="shared" si="1"/>
        <v>0</v>
      </c>
      <c r="V50" s="13">
        <f>SUM(O50:T50)</f>
        <v>21190.500000000004</v>
      </c>
      <c r="W50" s="13">
        <f>IF('Daily PnL Log'!W1281&lt;&gt;"",'Daily PnL Log'!W1281,"")</f>
        <v>494970</v>
      </c>
      <c r="X50" s="13">
        <f>IF('Daily PnL Log'!X1281&lt;&gt;"",'Daily PnL Log'!X1281,"")</f>
        <v>4.203119380972585E-2</v>
      </c>
      <c r="Y50" s="13" t="str">
        <f>IF('Daily PnL Log'!Y1281&lt;&gt;"",'Daily PnL Log'!Y1281,"")</f>
        <v/>
      </c>
      <c r="Z50" s="13" t="str">
        <f>IF('Daily PnL Log'!Z1281&lt;&gt;"",'Daily PnL Log'!Z1281,"")</f>
        <v/>
      </c>
      <c r="AA50" s="13" t="str">
        <f>IF('Daily PnL Log'!AA1281&lt;&gt;"",'Daily PnL Log'!AA1281,"")</f>
        <v/>
      </c>
      <c r="AB50" s="13" t="str">
        <f>IF('Daily PnL Log'!AB1281&lt;&gt;"",'Daily PnL Log'!AB1281,"")</f>
        <v/>
      </c>
      <c r="AC50" s="13">
        <f>IF('Daily PnL Log'!AC1281&lt;&gt;"",'Daily PnL Log'!AC1281,"")</f>
        <v>289426.90000000002</v>
      </c>
    </row>
    <row r="51" spans="1:29" x14ac:dyDescent="0.25">
      <c r="A51" s="48" t="str">
        <f t="shared" ref="A51:A114" si="2">TEXT(B51,"mmm")</f>
        <v>Jan</v>
      </c>
      <c r="B51" s="83">
        <f>'Daily PnL Log'!B1282</f>
        <v>46027</v>
      </c>
      <c r="C51" s="11">
        <f>'Daily PnL Log'!C1282</f>
        <v>30643.599999999999</v>
      </c>
      <c r="D51" s="11">
        <f>'Daily PnL Log'!D1282</f>
        <v>-5802.9</v>
      </c>
      <c r="E51" s="11">
        <f>'Daily PnL Log'!E1282</f>
        <v>0</v>
      </c>
      <c r="F51" s="11">
        <f>'Daily PnL Log'!F1282</f>
        <v>-2260.1</v>
      </c>
      <c r="G51" s="11">
        <f>'Daily PnL Log'!G1282</f>
        <v>-19309.3</v>
      </c>
      <c r="H51" s="11">
        <f>'Daily PnL Log'!H1282</f>
        <v>0</v>
      </c>
      <c r="I51" s="11">
        <f>'Daily PnL Log'!I1282</f>
        <v>0</v>
      </c>
      <c r="J51" s="11">
        <f>'Daily PnL Log'!J1282</f>
        <v>3271.2999999999993</v>
      </c>
      <c r="K51" s="11">
        <f>'Daily PnL Log'!K1282</f>
        <v>-55.83</v>
      </c>
      <c r="L51" s="11">
        <f>'Daily PnL Log'!L1282</f>
        <v>-484.6</v>
      </c>
      <c r="M51" s="11">
        <f>'Daily PnL Log'!M1282</f>
        <v>-540.43000000000006</v>
      </c>
      <c r="N51" s="11">
        <f>'Daily PnL Log'!N1282</f>
        <v>2730.869999999999</v>
      </c>
      <c r="O51" s="11">
        <f t="shared" ref="O51:V66" si="3">IF(C51&lt;&gt;"",O50+C51,"")</f>
        <v>53154.6</v>
      </c>
      <c r="P51" s="11">
        <f t="shared" si="3"/>
        <v>-7906.5</v>
      </c>
      <c r="Q51" s="11">
        <f t="shared" si="3"/>
        <v>0</v>
      </c>
      <c r="R51" s="11">
        <f t="shared" si="3"/>
        <v>4424.7999999999993</v>
      </c>
      <c r="S51" s="11">
        <f t="shared" si="3"/>
        <v>-25211.1</v>
      </c>
      <c r="T51" s="11">
        <f t="shared" si="3"/>
        <v>0</v>
      </c>
      <c r="U51" s="11">
        <f t="shared" si="3"/>
        <v>0</v>
      </c>
      <c r="V51" s="11">
        <f t="shared" si="3"/>
        <v>24461.800000000003</v>
      </c>
      <c r="W51" s="11">
        <f>IF('Daily PnL Log'!W1282&lt;&gt;"",'Daily PnL Log'!W1282,"")</f>
        <v>465552</v>
      </c>
      <c r="X51" s="119">
        <f>IF('Daily PnL Log'!X1282&lt;&gt;"",'Daily PnL Log'!X1282,"")</f>
        <v>5.8658753479740155E-3</v>
      </c>
      <c r="Y51" s="11">
        <f>IF('Daily PnL Log'!Y1282&lt;&gt;"",'Daily PnL Log'!Y1282,"")</f>
        <v>-5908.5599999999995</v>
      </c>
      <c r="Z51" s="11" t="str">
        <f>IF('Daily PnL Log'!Z1282&lt;&gt;"",'Daily PnL Log'!Z1282,"")</f>
        <v/>
      </c>
      <c r="AA51" s="11">
        <f>IF('Daily PnL Log'!AA1282&lt;&gt;"",'Daily PnL Log'!AA1282,"")</f>
        <v>-262055.72</v>
      </c>
      <c r="AB51" s="11" t="str">
        <f>IF('Daily PnL Log'!AB1282&lt;&gt;"",'Daily PnL Log'!AB1282,"")</f>
        <v/>
      </c>
      <c r="AC51" s="11">
        <f>IF('Daily PnL Log'!AC1282&lt;&gt;"",'Daily PnL Log'!AC1282,"")</f>
        <v>53948.25</v>
      </c>
    </row>
    <row r="52" spans="1:29" x14ac:dyDescent="0.25">
      <c r="A52" s="47" t="str">
        <f t="shared" si="2"/>
        <v>Jan</v>
      </c>
      <c r="B52" s="14">
        <f>'Daily PnL Log'!B1283</f>
        <v>46028</v>
      </c>
      <c r="C52" s="13">
        <f>'Daily PnL Log'!C1283</f>
        <v>12639.6</v>
      </c>
      <c r="D52" s="13">
        <f>'Daily PnL Log'!D1283</f>
        <v>5190.6000000000004</v>
      </c>
      <c r="E52" s="13">
        <f>'Daily PnL Log'!E1283</f>
        <v>0</v>
      </c>
      <c r="F52" s="13">
        <f>'Daily PnL Log'!F1283</f>
        <v>3803.4</v>
      </c>
      <c r="G52" s="13">
        <f>'Daily PnL Log'!G1283</f>
        <v>-6787.1</v>
      </c>
      <c r="H52" s="13">
        <f>'Daily PnL Log'!H1283</f>
        <v>0</v>
      </c>
      <c r="I52" s="13">
        <f>'Daily PnL Log'!I1283</f>
        <v>0</v>
      </c>
      <c r="J52" s="13">
        <f>'Daily PnL Log'!J1283</f>
        <v>14846.500000000002</v>
      </c>
      <c r="K52" s="13">
        <f>'Daily PnL Log'!K1283</f>
        <v>-61.1</v>
      </c>
      <c r="L52" s="13">
        <f>'Daily PnL Log'!L1283</f>
        <v>-541.11</v>
      </c>
      <c r="M52" s="13">
        <f>'Daily PnL Log'!M1283</f>
        <v>-602.21</v>
      </c>
      <c r="N52" s="13">
        <f>'Daily PnL Log'!N1283</f>
        <v>14244.29</v>
      </c>
      <c r="O52" s="13">
        <f t="shared" si="3"/>
        <v>65794.2</v>
      </c>
      <c r="P52" s="13">
        <f t="shared" si="3"/>
        <v>-2715.8999999999996</v>
      </c>
      <c r="Q52" s="13">
        <f t="shared" si="3"/>
        <v>0</v>
      </c>
      <c r="R52" s="13">
        <f t="shared" si="3"/>
        <v>8228.1999999999989</v>
      </c>
      <c r="S52" s="13">
        <f t="shared" si="3"/>
        <v>-31998.199999999997</v>
      </c>
      <c r="T52" s="13">
        <f t="shared" si="3"/>
        <v>0</v>
      </c>
      <c r="U52" s="13">
        <f t="shared" si="3"/>
        <v>0</v>
      </c>
      <c r="V52" s="13">
        <f t="shared" si="3"/>
        <v>39308.300000000003</v>
      </c>
      <c r="W52" s="13">
        <f>IF('Daily PnL Log'!W1283&lt;&gt;"",'Daily PnL Log'!W1283,"")</f>
        <v>504295</v>
      </c>
      <c r="X52" s="13">
        <f>IF('Daily PnL Log'!X1283&lt;&gt;"",'Daily PnL Log'!X1283,"")</f>
        <v>2.8245947312584896E-2</v>
      </c>
      <c r="Y52" s="13" t="str">
        <f>IF('Daily PnL Log'!Y1283&lt;&gt;"",'Daily PnL Log'!Y1283,"")</f>
        <v/>
      </c>
      <c r="Z52" s="13" t="str">
        <f>IF('Daily PnL Log'!Z1283&lt;&gt;"",'Daily PnL Log'!Z1283,"")</f>
        <v/>
      </c>
      <c r="AA52" s="13" t="str">
        <f>IF('Daily PnL Log'!AA1283&lt;&gt;"",'Daily PnL Log'!AA1283,"")</f>
        <v/>
      </c>
      <c r="AB52" s="13" t="str">
        <f>IF('Daily PnL Log'!AB1283&lt;&gt;"",'Daily PnL Log'!AB1283,"")</f>
        <v/>
      </c>
      <c r="AC52" s="13">
        <f>IF('Daily PnL Log'!AC1283&lt;&gt;"",'Daily PnL Log'!AC1283,"")</f>
        <v>74301.039999999994</v>
      </c>
    </row>
    <row r="53" spans="1:29" x14ac:dyDescent="0.25">
      <c r="A53" s="48" t="str">
        <f t="shared" si="2"/>
        <v>Jan</v>
      </c>
      <c r="B53" s="83">
        <f>'Daily PnL Log'!B1284</f>
        <v>46029</v>
      </c>
      <c r="C53" s="11">
        <f>'Daily PnL Log'!C1284</f>
        <v>25296.3</v>
      </c>
      <c r="D53" s="11">
        <f>'Daily PnL Log'!D1284</f>
        <v>11912.6</v>
      </c>
      <c r="E53" s="11">
        <f>'Daily PnL Log'!E1284</f>
        <v>0</v>
      </c>
      <c r="F53" s="11">
        <f>'Daily PnL Log'!F1284</f>
        <v>4230.8</v>
      </c>
      <c r="G53" s="11">
        <f>'Daily PnL Log'!G1284</f>
        <v>-3114.6</v>
      </c>
      <c r="H53" s="11">
        <f>'Daily PnL Log'!H1284</f>
        <v>0</v>
      </c>
      <c r="I53" s="11">
        <f>'Daily PnL Log'!I1284</f>
        <v>0</v>
      </c>
      <c r="J53" s="11">
        <f>'Daily PnL Log'!J1284</f>
        <v>38325.100000000006</v>
      </c>
      <c r="K53" s="11">
        <f>'Daily PnL Log'!K1284</f>
        <v>-46.46</v>
      </c>
      <c r="L53" s="11">
        <f>'Daily PnL Log'!L1284</f>
        <v>-407.24</v>
      </c>
      <c r="M53" s="11">
        <f>'Daily PnL Log'!M1284</f>
        <v>-453.7</v>
      </c>
      <c r="N53" s="11">
        <f>'Daily PnL Log'!N1284</f>
        <v>37871.400000000009</v>
      </c>
      <c r="O53" s="11">
        <f t="shared" si="3"/>
        <v>91090.5</v>
      </c>
      <c r="P53" s="11">
        <f t="shared" si="3"/>
        <v>9196.7000000000007</v>
      </c>
      <c r="Q53" s="11">
        <f t="shared" si="3"/>
        <v>0</v>
      </c>
      <c r="R53" s="11">
        <f t="shared" si="3"/>
        <v>12459</v>
      </c>
      <c r="S53" s="11">
        <f t="shared" si="3"/>
        <v>-35112.799999999996</v>
      </c>
      <c r="T53" s="11">
        <f t="shared" si="3"/>
        <v>0</v>
      </c>
      <c r="U53" s="11">
        <f t="shared" si="3"/>
        <v>0</v>
      </c>
      <c r="V53" s="11">
        <f t="shared" si="3"/>
        <v>77633.400000000009</v>
      </c>
      <c r="W53" s="11">
        <f>IF('Daily PnL Log'!W1284&lt;&gt;"",'Daily PnL Log'!W1284,"")</f>
        <v>518237</v>
      </c>
      <c r="X53" s="119">
        <f>IF('Daily PnL Log'!X1284&lt;&gt;"",'Daily PnL Log'!X1284,"")</f>
        <v>7.3077375795244273E-2</v>
      </c>
      <c r="Y53" s="11" t="str">
        <f>IF('Daily PnL Log'!Y1284&lt;&gt;"",'Daily PnL Log'!Y1284,"")</f>
        <v/>
      </c>
      <c r="Z53" s="11" t="str">
        <f>IF('Daily PnL Log'!Z1284&lt;&gt;"",'Daily PnL Log'!Z1284,"")</f>
        <v/>
      </c>
      <c r="AA53" s="11" t="str">
        <f>IF('Daily PnL Log'!AA1284&lt;&gt;"",'Daily PnL Log'!AA1284,"")</f>
        <v/>
      </c>
      <c r="AB53" s="11" t="str">
        <f>IF('Daily PnL Log'!AB1284&lt;&gt;"",'Daily PnL Log'!AB1284,"")</f>
        <v/>
      </c>
      <c r="AC53" s="11">
        <f>IF('Daily PnL Log'!AC1284&lt;&gt;"",'Daily PnL Log'!AC1284,"")</f>
        <v>94209.84</v>
      </c>
    </row>
    <row r="54" spans="1:29" x14ac:dyDescent="0.25">
      <c r="A54" s="47" t="str">
        <f t="shared" si="2"/>
        <v>Jan</v>
      </c>
      <c r="B54" s="14">
        <f>'Daily PnL Log'!B1285</f>
        <v>46030</v>
      </c>
      <c r="C54" s="13">
        <f>'Daily PnL Log'!C1285</f>
        <v>-9742.6</v>
      </c>
      <c r="D54" s="13">
        <f>'Daily PnL Log'!D1285</f>
        <v>-7136</v>
      </c>
      <c r="E54" s="13">
        <f>'Daily PnL Log'!E1285</f>
        <v>0</v>
      </c>
      <c r="F54" s="13">
        <f>'Daily PnL Log'!F1285</f>
        <v>-5227.2</v>
      </c>
      <c r="G54" s="13">
        <f>'Daily PnL Log'!G1285</f>
        <v>8633.6</v>
      </c>
      <c r="H54" s="13">
        <f>'Daily PnL Log'!H1285</f>
        <v>0</v>
      </c>
      <c r="I54" s="13">
        <f>'Daily PnL Log'!I1285</f>
        <v>0</v>
      </c>
      <c r="J54" s="13">
        <f>'Daily PnL Log'!J1285</f>
        <v>-13472.199999999999</v>
      </c>
      <c r="K54" s="13">
        <f>'Daily PnL Log'!K1285</f>
        <v>-96.8</v>
      </c>
      <c r="L54" s="13">
        <f>'Daily PnL Log'!L1285</f>
        <v>-858.64</v>
      </c>
      <c r="M54" s="13">
        <f>'Daily PnL Log'!M1285</f>
        <v>-955.43999999999994</v>
      </c>
      <c r="N54" s="13">
        <f>'Daily PnL Log'!N1285</f>
        <v>-14427.64</v>
      </c>
      <c r="O54" s="13">
        <f t="shared" si="3"/>
        <v>81347.899999999994</v>
      </c>
      <c r="P54" s="13">
        <f t="shared" si="3"/>
        <v>2060.7000000000007</v>
      </c>
      <c r="Q54" s="13">
        <f t="shared" si="3"/>
        <v>0</v>
      </c>
      <c r="R54" s="13">
        <f t="shared" si="3"/>
        <v>7231.8</v>
      </c>
      <c r="S54" s="13">
        <f t="shared" si="3"/>
        <v>-26479.199999999997</v>
      </c>
      <c r="T54" s="13">
        <f t="shared" si="3"/>
        <v>0</v>
      </c>
      <c r="U54" s="13">
        <f t="shared" si="3"/>
        <v>0</v>
      </c>
      <c r="V54" s="13">
        <f t="shared" si="3"/>
        <v>64161.200000000012</v>
      </c>
      <c r="W54" s="13">
        <f>IF('Daily PnL Log'!W1285&lt;&gt;"",'Daily PnL Log'!W1285,"")</f>
        <v>589490</v>
      </c>
      <c r="X54" s="13">
        <f>IF('Daily PnL Log'!X1285&lt;&gt;"",'Daily PnL Log'!X1285,"")</f>
        <v>-2.4474783287248298E-2</v>
      </c>
      <c r="Y54" s="13" t="str">
        <f>IF('Daily PnL Log'!Y1285&lt;&gt;"",'Daily PnL Log'!Y1285,"")</f>
        <v/>
      </c>
      <c r="Z54" s="13" t="str">
        <f>IF('Daily PnL Log'!Z1285&lt;&gt;"",'Daily PnL Log'!Z1285,"")</f>
        <v/>
      </c>
      <c r="AA54" s="13" t="str">
        <f>IF('Daily PnL Log'!AA1285&lt;&gt;"",'Daily PnL Log'!AA1285,"")</f>
        <v/>
      </c>
      <c r="AB54" s="13" t="str">
        <f>IF('Daily PnL Log'!AB1285&lt;&gt;"",'Daily PnL Log'!AB1285,"")</f>
        <v/>
      </c>
      <c r="AC54" s="13">
        <f>IF('Daily PnL Log'!AC1285&lt;&gt;"",'Daily PnL Log'!AC1285,"")</f>
        <v>108435.65</v>
      </c>
    </row>
    <row r="55" spans="1:29" x14ac:dyDescent="0.25">
      <c r="A55" s="48" t="str">
        <f t="shared" si="2"/>
        <v>Jan</v>
      </c>
      <c r="B55" s="83">
        <f>'Daily PnL Log'!B1286</f>
        <v>46031</v>
      </c>
      <c r="C55" s="11">
        <f>'Daily PnL Log'!C1286</f>
        <v>1612.9</v>
      </c>
      <c r="D55" s="11">
        <f>'Daily PnL Log'!D1286</f>
        <v>4726.3999999999996</v>
      </c>
      <c r="E55" s="11">
        <f>'Daily PnL Log'!E1286</f>
        <v>0</v>
      </c>
      <c r="F55" s="11">
        <f>'Daily PnL Log'!F1286</f>
        <v>-5952.5</v>
      </c>
      <c r="G55" s="11">
        <f>'Daily PnL Log'!G1286</f>
        <v>-2494.8000000000002</v>
      </c>
      <c r="H55" s="11">
        <f>'Daily PnL Log'!H1286</f>
        <v>0</v>
      </c>
      <c r="I55" s="11">
        <f>'Daily PnL Log'!I1286</f>
        <v>0</v>
      </c>
      <c r="J55" s="11">
        <f>'Daily PnL Log'!J1286</f>
        <v>-2108.0000000000009</v>
      </c>
      <c r="K55" s="11">
        <f>'Daily PnL Log'!K1286</f>
        <v>-143.15</v>
      </c>
      <c r="L55" s="11">
        <f>'Daily PnL Log'!L1286</f>
        <v>-1275.02</v>
      </c>
      <c r="M55" s="11">
        <f>'Daily PnL Log'!M1286</f>
        <v>-1418.17</v>
      </c>
      <c r="N55" s="11">
        <f>'Daily PnL Log'!N1286</f>
        <v>-3526.170000000001</v>
      </c>
      <c r="O55" s="11">
        <f t="shared" si="3"/>
        <v>82960.799999999988</v>
      </c>
      <c r="P55" s="11">
        <f t="shared" si="3"/>
        <v>6787.1</v>
      </c>
      <c r="Q55" s="11">
        <f t="shared" si="3"/>
        <v>0</v>
      </c>
      <c r="R55" s="11">
        <f t="shared" si="3"/>
        <v>1279.3000000000002</v>
      </c>
      <c r="S55" s="11">
        <f t="shared" si="3"/>
        <v>-28973.999999999996</v>
      </c>
      <c r="T55" s="11">
        <f t="shared" si="3"/>
        <v>0</v>
      </c>
      <c r="U55" s="11">
        <f t="shared" si="3"/>
        <v>0</v>
      </c>
      <c r="V55" s="11">
        <f t="shared" si="3"/>
        <v>62053.200000000012</v>
      </c>
      <c r="W55" s="11">
        <f>IF('Daily PnL Log'!W1286&lt;&gt;"",'Daily PnL Log'!W1286,"")</f>
        <v>562260</v>
      </c>
      <c r="X55" s="119">
        <f>IF('Daily PnL Log'!X1286&lt;&gt;"",'Daily PnL Log'!X1286,"")</f>
        <v>-6.2714224735887329E-3</v>
      </c>
      <c r="Y55" s="11" t="str">
        <f>IF('Daily PnL Log'!Y1286&lt;&gt;"",'Daily PnL Log'!Y1286,"")</f>
        <v/>
      </c>
      <c r="Z55" s="11" t="str">
        <f>IF('Daily PnL Log'!Z1286&lt;&gt;"",'Daily PnL Log'!Z1286,"")</f>
        <v/>
      </c>
      <c r="AA55" s="11" t="str">
        <f>IF('Daily PnL Log'!AA1286&lt;&gt;"",'Daily PnL Log'!AA1286,"")</f>
        <v/>
      </c>
      <c r="AB55" s="11" t="str">
        <f>IF('Daily PnL Log'!AB1286&lt;&gt;"",'Daily PnL Log'!AB1286,"")</f>
        <v/>
      </c>
      <c r="AC55" s="11">
        <f>IF('Daily PnL Log'!AC1286&lt;&gt;"",'Daily PnL Log'!AC1286,"")</f>
        <v>74684.98</v>
      </c>
    </row>
    <row r="56" spans="1:29" x14ac:dyDescent="0.25">
      <c r="A56" s="47" t="str">
        <f t="shared" si="2"/>
        <v>Jan</v>
      </c>
      <c r="B56" s="14">
        <f>'Daily PnL Log'!B1287</f>
        <v>46034</v>
      </c>
      <c r="C56" s="13">
        <f>'Daily PnL Log'!C1287</f>
        <v>-32546.3</v>
      </c>
      <c r="D56" s="13">
        <f>'Daily PnL Log'!D1287</f>
        <v>4261.2</v>
      </c>
      <c r="E56" s="13">
        <f>'Daily PnL Log'!E1287</f>
        <v>0</v>
      </c>
      <c r="F56" s="13">
        <f>'Daily PnL Log'!F1287</f>
        <v>-113515.1</v>
      </c>
      <c r="G56" s="13">
        <f>'Daily PnL Log'!G1287</f>
        <v>14792.5</v>
      </c>
      <c r="H56" s="13">
        <f>'Daily PnL Log'!H1287</f>
        <v>0</v>
      </c>
      <c r="I56" s="13">
        <f>'Daily PnL Log'!I1287</f>
        <v>0</v>
      </c>
      <c r="J56" s="13">
        <f>'Daily PnL Log'!J1287</f>
        <v>-127007.70000000001</v>
      </c>
      <c r="K56" s="13">
        <f>'Daily PnL Log'!K1287</f>
        <v>-255.35</v>
      </c>
      <c r="L56" s="13">
        <f>'Daily PnL Log'!L1287</f>
        <v>-2244.33</v>
      </c>
      <c r="M56" s="13">
        <f>'Daily PnL Log'!M1287</f>
        <v>-2499.6799999999998</v>
      </c>
      <c r="N56" s="13">
        <f>'Daily PnL Log'!N1287</f>
        <v>-129507.38</v>
      </c>
      <c r="O56" s="13">
        <f t="shared" si="3"/>
        <v>50414.499999999985</v>
      </c>
      <c r="P56" s="13">
        <f t="shared" si="3"/>
        <v>11048.3</v>
      </c>
      <c r="Q56" s="13">
        <f t="shared" si="3"/>
        <v>0</v>
      </c>
      <c r="R56" s="13">
        <f t="shared" si="3"/>
        <v>-112235.8</v>
      </c>
      <c r="S56" s="13">
        <f t="shared" si="3"/>
        <v>-14181.499999999996</v>
      </c>
      <c r="T56" s="13">
        <f t="shared" si="3"/>
        <v>0</v>
      </c>
      <c r="U56" s="13">
        <f t="shared" si="3"/>
        <v>0</v>
      </c>
      <c r="V56" s="13">
        <f t="shared" si="3"/>
        <v>-64954.5</v>
      </c>
      <c r="W56" s="13">
        <f>IF('Daily PnL Log'!W1287&lt;&gt;"",'Daily PnL Log'!W1287,"")</f>
        <v>485862</v>
      </c>
      <c r="X56" s="13">
        <f>IF('Daily PnL Log'!X1287&lt;&gt;"",'Daily PnL Log'!X1287,"")</f>
        <v>-0.2665517780769025</v>
      </c>
      <c r="Y56" s="13">
        <f>IF('Daily PnL Log'!Y1287&lt;&gt;"",'Daily PnL Log'!Y1287,"")</f>
        <v>-329.5</v>
      </c>
      <c r="Z56" s="13" t="str">
        <f>IF('Daily PnL Log'!Z1287&lt;&gt;"",'Daily PnL Log'!Z1287,"")</f>
        <v/>
      </c>
      <c r="AA56" s="13" t="str">
        <f>IF('Daily PnL Log'!AA1287&lt;&gt;"",'Daily PnL Log'!AA1287,"")</f>
        <v/>
      </c>
      <c r="AB56" s="13" t="str">
        <f>IF('Daily PnL Log'!AB1287&lt;&gt;"",'Daily PnL Log'!AB1287,"")</f>
        <v/>
      </c>
      <c r="AC56" s="13">
        <f>IF('Daily PnL Log'!AC1287&lt;&gt;"",'Daily PnL Log'!AC1287,"")</f>
        <v>-19479.7</v>
      </c>
    </row>
    <row r="57" spans="1:29" x14ac:dyDescent="0.25">
      <c r="A57" s="48" t="str">
        <f t="shared" si="2"/>
        <v>Jan</v>
      </c>
      <c r="B57" s="83">
        <f>'Daily PnL Log'!B1288</f>
        <v>46035</v>
      </c>
      <c r="C57" s="11">
        <f>'Daily PnL Log'!C1288</f>
        <v>568.29999999999995</v>
      </c>
      <c r="D57" s="11">
        <f>'Daily PnL Log'!D1288</f>
        <v>42148.2</v>
      </c>
      <c r="E57" s="11">
        <f>'Daily PnL Log'!E1288</f>
        <v>0</v>
      </c>
      <c r="F57" s="11">
        <f>'Daily PnL Log'!F1288</f>
        <v>2901.5</v>
      </c>
      <c r="G57" s="11">
        <f>'Daily PnL Log'!G1288</f>
        <v>7433.8</v>
      </c>
      <c r="H57" s="11">
        <f>'Daily PnL Log'!H1288</f>
        <v>0</v>
      </c>
      <c r="I57" s="11">
        <f>'Daily PnL Log'!I1288</f>
        <v>0</v>
      </c>
      <c r="J57" s="11">
        <f>'Daily PnL Log'!J1288</f>
        <v>53051.8</v>
      </c>
      <c r="K57" s="11">
        <f>'Daily PnL Log'!K1288</f>
        <v>-115.61</v>
      </c>
      <c r="L57" s="11">
        <f>'Daily PnL Log'!L1288</f>
        <v>-1004.64</v>
      </c>
      <c r="M57" s="11">
        <f>'Daily PnL Log'!M1288</f>
        <v>-1120.25</v>
      </c>
      <c r="N57" s="11">
        <f>'Daily PnL Log'!N1288</f>
        <v>51931.55</v>
      </c>
      <c r="O57" s="11">
        <f t="shared" si="3"/>
        <v>50982.799999999988</v>
      </c>
      <c r="P57" s="11">
        <f t="shared" si="3"/>
        <v>53196.5</v>
      </c>
      <c r="Q57" s="11">
        <f t="shared" si="3"/>
        <v>0</v>
      </c>
      <c r="R57" s="11">
        <f t="shared" si="3"/>
        <v>-109334.3</v>
      </c>
      <c r="S57" s="11">
        <f t="shared" si="3"/>
        <v>-6747.6999999999962</v>
      </c>
      <c r="T57" s="11">
        <f t="shared" si="3"/>
        <v>0</v>
      </c>
      <c r="U57" s="11">
        <f t="shared" si="3"/>
        <v>0</v>
      </c>
      <c r="V57" s="11">
        <f t="shared" si="3"/>
        <v>-11902.699999999997</v>
      </c>
      <c r="W57" s="11">
        <f>IF('Daily PnL Log'!W1288&lt;&gt;"",'Daily PnL Log'!W1288,"")</f>
        <v>504410</v>
      </c>
      <c r="X57" s="119">
        <f>IF('Daily PnL Log'!X1288&lt;&gt;"",'Daily PnL Log'!X1288,"")</f>
        <v>0.10295503657738744</v>
      </c>
      <c r="Y57" s="11" t="str">
        <f>IF('Daily PnL Log'!Y1288&lt;&gt;"",'Daily PnL Log'!Y1288,"")</f>
        <v/>
      </c>
      <c r="Z57" s="11" t="str">
        <f>IF('Daily PnL Log'!Z1288&lt;&gt;"",'Daily PnL Log'!Z1288,"")</f>
        <v/>
      </c>
      <c r="AA57" s="11" t="str">
        <f>IF('Daily PnL Log'!AA1288&lt;&gt;"",'Daily PnL Log'!AA1288,"")</f>
        <v/>
      </c>
      <c r="AB57" s="11" t="str">
        <f>IF('Daily PnL Log'!AB1288&lt;&gt;"",'Daily PnL Log'!AB1288,"")</f>
        <v/>
      </c>
      <c r="AC57" s="11">
        <f>IF('Daily PnL Log'!AC1288&lt;&gt;"",'Daily PnL Log'!AC1288,"")</f>
        <v>21252.55</v>
      </c>
    </row>
    <row r="58" spans="1:29" x14ac:dyDescent="0.25">
      <c r="A58" s="47" t="str">
        <f t="shared" si="2"/>
        <v>Jan</v>
      </c>
      <c r="B58" s="14">
        <f>'Daily PnL Log'!B1289</f>
        <v>46036</v>
      </c>
      <c r="C58" s="13">
        <f>'Daily PnL Log'!C1289</f>
        <v>-11063.6</v>
      </c>
      <c r="D58" s="13">
        <f>'Daily PnL Log'!D1289</f>
        <v>-5351.8</v>
      </c>
      <c r="E58" s="13">
        <f>'Daily PnL Log'!E1289</f>
        <v>0</v>
      </c>
      <c r="F58" s="13">
        <f>'Daily PnL Log'!F1289</f>
        <v>1321.6</v>
      </c>
      <c r="G58" s="13">
        <f>'Daily PnL Log'!G1289</f>
        <v>-2076.5</v>
      </c>
      <c r="H58" s="13">
        <f>'Daily PnL Log'!H1289</f>
        <v>0</v>
      </c>
      <c r="I58" s="13">
        <f>'Daily PnL Log'!I1289</f>
        <v>0</v>
      </c>
      <c r="J58" s="13">
        <f>'Daily PnL Log'!J1289</f>
        <v>-17170.300000000003</v>
      </c>
      <c r="K58" s="13">
        <f>'Daily PnL Log'!K1289</f>
        <v>-63.07</v>
      </c>
      <c r="L58" s="13">
        <f>'Daily PnL Log'!L1289</f>
        <v>-557.16999999999996</v>
      </c>
      <c r="M58" s="13">
        <f>'Daily PnL Log'!M1289</f>
        <v>-620.24</v>
      </c>
      <c r="N58" s="13">
        <f>'Daily PnL Log'!N1289</f>
        <v>-17790.540000000005</v>
      </c>
      <c r="O58" s="13">
        <f t="shared" si="3"/>
        <v>39919.19999999999</v>
      </c>
      <c r="P58" s="13">
        <f t="shared" si="3"/>
        <v>47844.7</v>
      </c>
      <c r="Q58" s="13">
        <f t="shared" si="3"/>
        <v>0</v>
      </c>
      <c r="R58" s="13">
        <f t="shared" si="3"/>
        <v>-108012.7</v>
      </c>
      <c r="S58" s="13">
        <f t="shared" si="3"/>
        <v>-8824.1999999999971</v>
      </c>
      <c r="T58" s="13">
        <f t="shared" si="3"/>
        <v>0</v>
      </c>
      <c r="U58" s="13">
        <f t="shared" si="3"/>
        <v>0</v>
      </c>
      <c r="V58" s="13">
        <f t="shared" si="3"/>
        <v>-29073</v>
      </c>
      <c r="W58" s="13">
        <f>IF('Daily PnL Log'!W1289&lt;&gt;"",'Daily PnL Log'!W1289,"")</f>
        <v>595475</v>
      </c>
      <c r="X58" s="13">
        <f>IF('Daily PnL Log'!X1289&lt;&gt;"",'Daily PnL Log'!X1289,"")</f>
        <v>-2.9876216465846601E-2</v>
      </c>
      <c r="Y58" s="13">
        <f>IF('Daily PnL Log'!Y1289&lt;&gt;"",'Daily PnL Log'!Y1289,"")</f>
        <v>-5276.68</v>
      </c>
      <c r="Z58" s="13" t="str">
        <f>IF('Daily PnL Log'!Z1289&lt;&gt;"",'Daily PnL Log'!Z1289,"")</f>
        <v/>
      </c>
      <c r="AA58" s="13" t="str">
        <f>IF('Daily PnL Log'!AA1289&lt;&gt;"",'Daily PnL Log'!AA1289,"")</f>
        <v/>
      </c>
      <c r="AB58" s="13" t="str">
        <f>IF('Daily PnL Log'!AB1289&lt;&gt;"",'Daily PnL Log'!AB1289,"")</f>
        <v/>
      </c>
      <c r="AC58" s="13">
        <f>IF('Daily PnL Log'!AC1289&lt;&gt;"",'Daily PnL Log'!AC1289,"")</f>
        <v>9553.18</v>
      </c>
    </row>
    <row r="59" spans="1:29" x14ac:dyDescent="0.25">
      <c r="A59" s="48" t="str">
        <f t="shared" si="2"/>
        <v>Jan</v>
      </c>
      <c r="B59" s="83">
        <f>'Daily PnL Log'!B1290</f>
        <v>46037</v>
      </c>
      <c r="C59" s="11">
        <f>'Daily PnL Log'!C1290</f>
        <v>-6370.6</v>
      </c>
      <c r="D59" s="11">
        <f>'Daily PnL Log'!D1290</f>
        <v>2741.7</v>
      </c>
      <c r="E59" s="11">
        <f>'Daily PnL Log'!E1290</f>
        <v>0</v>
      </c>
      <c r="F59" s="11">
        <f>'Daily PnL Log'!F1290</f>
        <v>-13099.9</v>
      </c>
      <c r="G59" s="11">
        <f>'Daily PnL Log'!G1290</f>
        <v>700.4</v>
      </c>
      <c r="H59" s="11">
        <f>'Daily PnL Log'!H1290</f>
        <v>0</v>
      </c>
      <c r="I59" s="11">
        <f>'Daily PnL Log'!I1290</f>
        <v>0</v>
      </c>
      <c r="J59" s="11">
        <f>'Daily PnL Log'!J1290</f>
        <v>-16028.4</v>
      </c>
      <c r="K59" s="11">
        <f>'Daily PnL Log'!K1290</f>
        <v>-63.93</v>
      </c>
      <c r="L59" s="11">
        <f>'Daily PnL Log'!L1290</f>
        <v>-563.77</v>
      </c>
      <c r="M59" s="11">
        <f>'Daily PnL Log'!M1290</f>
        <v>-627.69999999999993</v>
      </c>
      <c r="N59" s="11">
        <f>'Daily PnL Log'!N1290</f>
        <v>-16656.099999999999</v>
      </c>
      <c r="O59" s="11">
        <f t="shared" si="3"/>
        <v>33548.599999999991</v>
      </c>
      <c r="P59" s="11">
        <f t="shared" si="3"/>
        <v>50586.399999999994</v>
      </c>
      <c r="Q59" s="11">
        <f t="shared" si="3"/>
        <v>0</v>
      </c>
      <c r="R59" s="11">
        <f t="shared" si="3"/>
        <v>-121112.59999999999</v>
      </c>
      <c r="S59" s="11">
        <f t="shared" si="3"/>
        <v>-8123.7999999999975</v>
      </c>
      <c r="T59" s="11">
        <f t="shared" si="3"/>
        <v>0</v>
      </c>
      <c r="U59" s="11">
        <f t="shared" si="3"/>
        <v>0</v>
      </c>
      <c r="V59" s="11">
        <f t="shared" si="3"/>
        <v>-45101.4</v>
      </c>
      <c r="W59" s="11">
        <f>IF('Daily PnL Log'!W1290&lt;&gt;"",'Daily PnL Log'!W1290,"")</f>
        <v>649048</v>
      </c>
      <c r="X59" s="119">
        <f>IF('Daily PnL Log'!X1290&lt;&gt;"",'Daily PnL Log'!X1290,"")</f>
        <v>-2.5662354710283365E-2</v>
      </c>
      <c r="Y59" s="11" t="str">
        <f>IF('Daily PnL Log'!Y1290&lt;&gt;"",'Daily PnL Log'!Y1290,"")</f>
        <v/>
      </c>
      <c r="Z59" s="11" t="str">
        <f>IF('Daily PnL Log'!Z1290&lt;&gt;"",'Daily PnL Log'!Z1290,"")</f>
        <v/>
      </c>
      <c r="AA59" s="11" t="str">
        <f>IF('Daily PnL Log'!AA1290&lt;&gt;"",'Daily PnL Log'!AA1290,"")</f>
        <v/>
      </c>
      <c r="AB59" s="11" t="str">
        <f>IF('Daily PnL Log'!AB1290&lt;&gt;"",'Daily PnL Log'!AB1290,"")</f>
        <v/>
      </c>
      <c r="AC59" s="11">
        <f>IF('Daily PnL Log'!AC1290&lt;&gt;"",'Daily PnL Log'!AC1290,"")</f>
        <v>-15774.52</v>
      </c>
    </row>
    <row r="60" spans="1:29" x14ac:dyDescent="0.25">
      <c r="A60" s="47" t="str">
        <f t="shared" si="2"/>
        <v>Jan</v>
      </c>
      <c r="B60" s="14">
        <f>'Daily PnL Log'!B1291</f>
        <v>46038</v>
      </c>
      <c r="C60" s="13">
        <f>'Daily PnL Log'!C1291</f>
        <v>25688.7</v>
      </c>
      <c r="D60" s="13">
        <f>'Daily PnL Log'!D1291</f>
        <v>-12081.3</v>
      </c>
      <c r="E60" s="13">
        <f>'Daily PnL Log'!E1291</f>
        <v>0</v>
      </c>
      <c r="F60" s="13">
        <f>'Daily PnL Log'!F1291</f>
        <v>-2583.3000000000002</v>
      </c>
      <c r="G60" s="13">
        <f>'Daily PnL Log'!G1291</f>
        <v>-5760.5</v>
      </c>
      <c r="H60" s="13">
        <f>'Daily PnL Log'!H1291</f>
        <v>0</v>
      </c>
      <c r="I60" s="13">
        <f>'Daily PnL Log'!I1291</f>
        <v>0</v>
      </c>
      <c r="J60" s="13">
        <f>'Daily PnL Log'!J1291</f>
        <v>5263.6000000000022</v>
      </c>
      <c r="K60" s="13">
        <f>'Daily PnL Log'!K1291</f>
        <v>-43.11</v>
      </c>
      <c r="L60" s="13">
        <f>'Daily PnL Log'!L1291</f>
        <v>-379.18</v>
      </c>
      <c r="M60" s="13">
        <f>'Daily PnL Log'!M1291</f>
        <v>-422.29</v>
      </c>
      <c r="N60" s="13">
        <f>'Daily PnL Log'!N1291</f>
        <v>4841.3100000000022</v>
      </c>
      <c r="O60" s="13">
        <f t="shared" si="3"/>
        <v>59237.299999999988</v>
      </c>
      <c r="P60" s="13">
        <f t="shared" si="3"/>
        <v>38505.099999999991</v>
      </c>
      <c r="Q60" s="13">
        <f t="shared" si="3"/>
        <v>0</v>
      </c>
      <c r="R60" s="13">
        <f t="shared" si="3"/>
        <v>-123695.9</v>
      </c>
      <c r="S60" s="13">
        <f t="shared" si="3"/>
        <v>-13884.299999999997</v>
      </c>
      <c r="T60" s="13">
        <f t="shared" si="3"/>
        <v>0</v>
      </c>
      <c r="U60" s="13">
        <f t="shared" si="3"/>
        <v>0</v>
      </c>
      <c r="V60" s="13">
        <f t="shared" si="3"/>
        <v>-39837.800000000003</v>
      </c>
      <c r="W60" s="13">
        <f>IF('Daily PnL Log'!W1291&lt;&gt;"",'Daily PnL Log'!W1291,"")</f>
        <v>726725</v>
      </c>
      <c r="X60" s="13">
        <f>IF('Daily PnL Log'!X1291&lt;&gt;"",'Daily PnL Log'!X1291,"")</f>
        <v>6.6618184320066083E-3</v>
      </c>
      <c r="Y60" s="13" t="str">
        <f>IF('Daily PnL Log'!Y1291&lt;&gt;"",'Daily PnL Log'!Y1291,"")</f>
        <v/>
      </c>
      <c r="Z60" s="13" t="str">
        <f>IF('Daily PnL Log'!Z1291&lt;&gt;"",'Daily PnL Log'!Z1291,"")</f>
        <v/>
      </c>
      <c r="AA60" s="13" t="str">
        <f>IF('Daily PnL Log'!AA1291&lt;&gt;"",'Daily PnL Log'!AA1291,"")</f>
        <v/>
      </c>
      <c r="AB60" s="13" t="str">
        <f>IF('Daily PnL Log'!AB1291&lt;&gt;"",'Daily PnL Log'!AB1291,"")</f>
        <v/>
      </c>
      <c r="AC60" s="13">
        <f>IF('Daily PnL Log'!AC1291&lt;&gt;"",'Daily PnL Log'!AC1291,"")</f>
        <v>-29986.81</v>
      </c>
    </row>
    <row r="61" spans="1:29" x14ac:dyDescent="0.25">
      <c r="A61" s="48" t="str">
        <f t="shared" si="2"/>
        <v>Jan</v>
      </c>
      <c r="B61" s="83">
        <f>'Daily PnL Log'!B1292</f>
        <v>46042</v>
      </c>
      <c r="C61" s="11">
        <f>'Daily PnL Log'!C1292</f>
        <v>-10510.6</v>
      </c>
      <c r="D61" s="11">
        <f>'Daily PnL Log'!D1292</f>
        <v>-3232.4</v>
      </c>
      <c r="E61" s="11">
        <f>'Daily PnL Log'!E1292</f>
        <v>0</v>
      </c>
      <c r="F61" s="11">
        <f>'Daily PnL Log'!F1292</f>
        <v>-25436.1</v>
      </c>
      <c r="G61" s="11">
        <f>'Daily PnL Log'!G1292</f>
        <v>-1976.9</v>
      </c>
      <c r="H61" s="11">
        <f>'Daily PnL Log'!H1292</f>
        <v>0</v>
      </c>
      <c r="I61" s="11">
        <f>'Daily PnL Log'!I1292</f>
        <v>0</v>
      </c>
      <c r="J61" s="11">
        <f>'Daily PnL Log'!J1292</f>
        <v>-41156</v>
      </c>
      <c r="K61" s="11">
        <f>'Daily PnL Log'!K1292</f>
        <v>-34.950000000000003</v>
      </c>
      <c r="L61" s="11">
        <f>'Daily PnL Log'!L1292</f>
        <v>-308.14999999999998</v>
      </c>
      <c r="M61" s="11">
        <f>'Daily PnL Log'!M1292</f>
        <v>-343.09999999999997</v>
      </c>
      <c r="N61" s="11">
        <f>'Daily PnL Log'!N1292</f>
        <v>-41499.1</v>
      </c>
      <c r="O61" s="11">
        <f t="shared" si="3"/>
        <v>48726.69999999999</v>
      </c>
      <c r="P61" s="11">
        <f t="shared" si="3"/>
        <v>35272.69999999999</v>
      </c>
      <c r="Q61" s="11">
        <f t="shared" si="3"/>
        <v>0</v>
      </c>
      <c r="R61" s="11">
        <f t="shared" si="3"/>
        <v>-149132</v>
      </c>
      <c r="S61" s="11">
        <f t="shared" si="3"/>
        <v>-15861.199999999997</v>
      </c>
      <c r="T61" s="11">
        <f t="shared" si="3"/>
        <v>0</v>
      </c>
      <c r="U61" s="11">
        <f t="shared" si="3"/>
        <v>0</v>
      </c>
      <c r="V61" s="11">
        <f t="shared" si="3"/>
        <v>-80993.8</v>
      </c>
      <c r="W61" s="11">
        <f>IF('Daily PnL Log'!W1292&lt;&gt;"",'Daily PnL Log'!W1292,"")</f>
        <v>686096</v>
      </c>
      <c r="X61" s="119">
        <f>IF('Daily PnL Log'!X1292&lt;&gt;"",'Daily PnL Log'!X1292,"")</f>
        <v>-6.0485850376623677E-2</v>
      </c>
      <c r="Y61" s="11" t="str">
        <f>IF('Daily PnL Log'!Y1292&lt;&gt;"",'Daily PnL Log'!Y1292,"")</f>
        <v/>
      </c>
      <c r="Z61" s="11" t="str">
        <f>IF('Daily PnL Log'!Z1292&lt;&gt;"",'Daily PnL Log'!Z1292,"")</f>
        <v/>
      </c>
      <c r="AA61" s="11" t="str">
        <f>IF('Daily PnL Log'!AA1292&lt;&gt;"",'Daily PnL Log'!AA1292,"")</f>
        <v/>
      </c>
      <c r="AB61" s="11" t="str">
        <f>IF('Daily PnL Log'!AB1292&lt;&gt;"",'Daily PnL Log'!AB1292,"")</f>
        <v/>
      </c>
      <c r="AC61" s="11">
        <f>IF('Daily PnL Log'!AC1292&lt;&gt;"",'Daily PnL Log'!AC1292,"")</f>
        <v>-52157.41</v>
      </c>
    </row>
    <row r="62" spans="1:29" x14ac:dyDescent="0.25">
      <c r="A62" s="47" t="str">
        <f t="shared" si="2"/>
        <v>Jan</v>
      </c>
      <c r="B62" s="14">
        <f>'Daily PnL Log'!B1293</f>
        <v>46043</v>
      </c>
      <c r="C62" s="13">
        <f>'Daily PnL Log'!C1293</f>
        <v>28757.5</v>
      </c>
      <c r="D62" s="13">
        <f>'Daily PnL Log'!D1293</f>
        <v>-22309.5</v>
      </c>
      <c r="E62" s="13">
        <f>'Daily PnL Log'!E1293</f>
        <v>0</v>
      </c>
      <c r="F62" s="13">
        <f>'Daily PnL Log'!F1293</f>
        <v>-35551.5</v>
      </c>
      <c r="G62" s="13">
        <f>'Daily PnL Log'!G1293</f>
        <v>-4108.5</v>
      </c>
      <c r="H62" s="13">
        <f>'Daily PnL Log'!H1293</f>
        <v>0</v>
      </c>
      <c r="I62" s="13">
        <f>'Daily PnL Log'!I1293</f>
        <v>0</v>
      </c>
      <c r="J62" s="13">
        <f>'Daily PnL Log'!J1293</f>
        <v>-33212</v>
      </c>
      <c r="K62" s="13">
        <f>'Daily PnL Log'!K1293</f>
        <v>-113.09</v>
      </c>
      <c r="L62" s="13">
        <f>'Daily PnL Log'!L1293</f>
        <v>-968.01</v>
      </c>
      <c r="M62" s="13">
        <f>'Daily PnL Log'!M1293</f>
        <v>-1081.0999999999999</v>
      </c>
      <c r="N62" s="13">
        <f>'Daily PnL Log'!N1293</f>
        <v>-34293.1</v>
      </c>
      <c r="O62" s="13">
        <f t="shared" si="3"/>
        <v>77484.199999999983</v>
      </c>
      <c r="P62" s="13">
        <f t="shared" si="3"/>
        <v>12963.19999999999</v>
      </c>
      <c r="Q62" s="13">
        <f t="shared" si="3"/>
        <v>0</v>
      </c>
      <c r="R62" s="13">
        <f t="shared" si="3"/>
        <v>-184683.5</v>
      </c>
      <c r="S62" s="13">
        <f t="shared" si="3"/>
        <v>-19969.699999999997</v>
      </c>
      <c r="T62" s="13">
        <f t="shared" si="3"/>
        <v>0</v>
      </c>
      <c r="U62" s="13">
        <f t="shared" si="3"/>
        <v>0</v>
      </c>
      <c r="V62" s="13">
        <f t="shared" si="3"/>
        <v>-114205.8</v>
      </c>
      <c r="W62" s="13">
        <f>IF('Daily PnL Log'!W1293&lt;&gt;"",'Daily PnL Log'!W1293,"")</f>
        <v>728236</v>
      </c>
      <c r="X62" s="13">
        <f>IF('Daily PnL Log'!X1293&lt;&gt;"",'Daily PnL Log'!X1293,"")</f>
        <v>-4.7090640946066929E-2</v>
      </c>
      <c r="Y62" s="13">
        <f>IF('Daily PnL Log'!Y1293&lt;&gt;"",'Daily PnL Log'!Y1293,"")</f>
        <v>-4179.83</v>
      </c>
      <c r="Z62" s="13" t="str">
        <f>IF('Daily PnL Log'!Z1293&lt;&gt;"",'Daily PnL Log'!Z1293,"")</f>
        <v/>
      </c>
      <c r="AA62" s="13" t="str">
        <f>IF('Daily PnL Log'!AA1293&lt;&gt;"",'Daily PnL Log'!AA1293,"")</f>
        <v/>
      </c>
      <c r="AB62" s="13" t="str">
        <f>IF('Daily PnL Log'!AB1293&lt;&gt;"",'Daily PnL Log'!AB1293,"")</f>
        <v/>
      </c>
      <c r="AC62" s="13">
        <f>IF('Daily PnL Log'!AC1293&lt;&gt;"",'Daily PnL Log'!AC1293,"")</f>
        <v>-81976.009999999995</v>
      </c>
    </row>
    <row r="63" spans="1:29" x14ac:dyDescent="0.25">
      <c r="A63" s="48" t="str">
        <f t="shared" si="2"/>
        <v>Jan</v>
      </c>
      <c r="B63" s="83">
        <f>'Daily PnL Log'!B1294</f>
        <v>46044</v>
      </c>
      <c r="C63" s="11">
        <f>'Daily PnL Log'!C1294</f>
        <v>-38863.599999999999</v>
      </c>
      <c r="D63" s="11">
        <f>'Daily PnL Log'!D1294</f>
        <v>28982.1</v>
      </c>
      <c r="E63" s="11">
        <f>'Daily PnL Log'!E1294</f>
        <v>0</v>
      </c>
      <c r="F63" s="11">
        <f>'Daily PnL Log'!F1294</f>
        <v>29893</v>
      </c>
      <c r="G63" s="11">
        <f>'Daily PnL Log'!G1294</f>
        <v>-9169</v>
      </c>
      <c r="H63" s="11">
        <f>'Daily PnL Log'!H1294</f>
        <v>0</v>
      </c>
      <c r="I63" s="11">
        <f>'Daily PnL Log'!I1294</f>
        <v>0</v>
      </c>
      <c r="J63" s="11">
        <f>'Daily PnL Log'!J1294</f>
        <v>10842.5</v>
      </c>
      <c r="K63" s="11">
        <f>'Daily PnL Log'!K1294</f>
        <v>-85.06</v>
      </c>
      <c r="L63" s="11">
        <f>'Daily PnL Log'!L1294</f>
        <v>-750.36</v>
      </c>
      <c r="M63" s="11">
        <f>'Daily PnL Log'!M1294</f>
        <v>-835.42000000000007</v>
      </c>
      <c r="N63" s="11">
        <f>'Daily PnL Log'!N1294</f>
        <v>10007.08</v>
      </c>
      <c r="O63" s="11">
        <f t="shared" si="3"/>
        <v>38620.599999999984</v>
      </c>
      <c r="P63" s="11">
        <f t="shared" si="3"/>
        <v>41945.299999999988</v>
      </c>
      <c r="Q63" s="11">
        <f t="shared" si="3"/>
        <v>0</v>
      </c>
      <c r="R63" s="11">
        <f t="shared" si="3"/>
        <v>-154790.5</v>
      </c>
      <c r="S63" s="11">
        <f t="shared" si="3"/>
        <v>-29138.699999999997</v>
      </c>
      <c r="T63" s="11">
        <f t="shared" si="3"/>
        <v>0</v>
      </c>
      <c r="U63" s="11">
        <f t="shared" si="3"/>
        <v>0</v>
      </c>
      <c r="V63" s="11">
        <f t="shared" si="3"/>
        <v>-103363.3</v>
      </c>
      <c r="W63" s="11">
        <f>IF('Daily PnL Log'!W1294&lt;&gt;"",'Daily PnL Log'!W1294,"")</f>
        <v>758216</v>
      </c>
      <c r="X63" s="119">
        <f>IF('Daily PnL Log'!X1294&lt;&gt;"",'Daily PnL Log'!X1294,"")</f>
        <v>1.3198191544362029E-2</v>
      </c>
      <c r="Y63" s="11" t="str">
        <f>IF('Daily PnL Log'!Y1294&lt;&gt;"",'Daily PnL Log'!Y1294,"")</f>
        <v/>
      </c>
      <c r="Z63" s="11" t="str">
        <f>IF('Daily PnL Log'!Z1294&lt;&gt;"",'Daily PnL Log'!Z1294,"")</f>
        <v/>
      </c>
      <c r="AA63" s="11" t="str">
        <f>IF('Daily PnL Log'!AA1294&lt;&gt;"",'Daily PnL Log'!AA1294,"")</f>
        <v/>
      </c>
      <c r="AB63" s="11" t="str">
        <f>IF('Daily PnL Log'!AB1294&lt;&gt;"",'Daily PnL Log'!AB1294,"")</f>
        <v/>
      </c>
      <c r="AC63" s="11">
        <f>IF('Daily PnL Log'!AC1294&lt;&gt;"",'Daily PnL Log'!AC1294,"")</f>
        <v>-84435.18</v>
      </c>
    </row>
    <row r="64" spans="1:29" x14ac:dyDescent="0.25">
      <c r="A64" s="47" t="str">
        <f t="shared" si="2"/>
        <v>Jan</v>
      </c>
      <c r="B64" s="14">
        <f>'Daily PnL Log'!B1295</f>
        <v>46045</v>
      </c>
      <c r="C64" s="13">
        <f>'Daily PnL Log'!C1295</f>
        <v>18436.8</v>
      </c>
      <c r="D64" s="13">
        <f>'Daily PnL Log'!D1295</f>
        <v>-13333.5</v>
      </c>
      <c r="E64" s="13">
        <f>'Daily PnL Log'!E1295</f>
        <v>0</v>
      </c>
      <c r="F64" s="13">
        <f>'Daily PnL Log'!F1295</f>
        <v>8645.9</v>
      </c>
      <c r="G64" s="13">
        <f>'Daily PnL Log'!G1295</f>
        <v>-9911.4</v>
      </c>
      <c r="H64" s="13">
        <f>'Daily PnL Log'!H1295</f>
        <v>0</v>
      </c>
      <c r="I64" s="13">
        <f>'Daily PnL Log'!I1295</f>
        <v>0</v>
      </c>
      <c r="J64" s="13">
        <f>'Daily PnL Log'!J1295</f>
        <v>3837.7999999999993</v>
      </c>
      <c r="K64" s="13">
        <f>'Daily PnL Log'!K1295</f>
        <v>-240.57</v>
      </c>
      <c r="L64" s="13">
        <f>'Daily PnL Log'!L1295</f>
        <v>-1369.62</v>
      </c>
      <c r="M64" s="13">
        <f>'Daily PnL Log'!M1295</f>
        <v>-1610.1899999999998</v>
      </c>
      <c r="N64" s="13">
        <f>'Daily PnL Log'!N1295</f>
        <v>2227.6099999999997</v>
      </c>
      <c r="O64" s="13">
        <f t="shared" si="3"/>
        <v>57057.39999999998</v>
      </c>
      <c r="P64" s="13">
        <f t="shared" si="3"/>
        <v>28611.799999999988</v>
      </c>
      <c r="Q64" s="13">
        <f t="shared" si="3"/>
        <v>0</v>
      </c>
      <c r="R64" s="13">
        <f t="shared" si="3"/>
        <v>-146144.6</v>
      </c>
      <c r="S64" s="13">
        <f t="shared" si="3"/>
        <v>-39050.1</v>
      </c>
      <c r="T64" s="13">
        <f t="shared" si="3"/>
        <v>0</v>
      </c>
      <c r="U64" s="13">
        <f t="shared" si="3"/>
        <v>0</v>
      </c>
      <c r="V64" s="13">
        <f t="shared" si="3"/>
        <v>-99525.5</v>
      </c>
      <c r="W64" s="13">
        <f>IF('Daily PnL Log'!W1295&lt;&gt;"",'Daily PnL Log'!W1295,"")</f>
        <v>762682</v>
      </c>
      <c r="X64" s="13">
        <f>IF('Daily PnL Log'!X1295&lt;&gt;"",'Daily PnL Log'!X1295,"")</f>
        <v>2.9207585861473059E-3</v>
      </c>
      <c r="Y64" s="13" t="str">
        <f>IF('Daily PnL Log'!Y1295&lt;&gt;"",'Daily PnL Log'!Y1295,"")</f>
        <v/>
      </c>
      <c r="Z64" s="13" t="str">
        <f>IF('Daily PnL Log'!Z1295&lt;&gt;"",'Daily PnL Log'!Z1295,"")</f>
        <v/>
      </c>
      <c r="AA64" s="13" t="str">
        <f>IF('Daily PnL Log'!AA1295&lt;&gt;"",'Daily PnL Log'!AA1295,"")</f>
        <v/>
      </c>
      <c r="AB64" s="13" t="str">
        <f>IF('Daily PnL Log'!AB1295&lt;&gt;"",'Daily PnL Log'!AB1295,"")</f>
        <v/>
      </c>
      <c r="AC64" s="13">
        <f>IF('Daily PnL Log'!AC1295&lt;&gt;"",'Daily PnL Log'!AC1295,"")</f>
        <v>-84947.87</v>
      </c>
    </row>
    <row r="65" spans="1:29" x14ac:dyDescent="0.25">
      <c r="A65" s="48" t="str">
        <f t="shared" si="2"/>
        <v>Jan</v>
      </c>
      <c r="B65" s="83">
        <f>'Daily PnL Log'!B1296</f>
        <v>46048</v>
      </c>
      <c r="C65" s="11">
        <f>'Daily PnL Log'!C1296</f>
        <v>-73602</v>
      </c>
      <c r="D65" s="11">
        <f>'Daily PnL Log'!D1296</f>
        <v>-405.2</v>
      </c>
      <c r="E65" s="11">
        <f>'Daily PnL Log'!E1296</f>
        <v>0</v>
      </c>
      <c r="F65" s="11">
        <f>'Daily PnL Log'!F1296</f>
        <v>24520.400000000001</v>
      </c>
      <c r="G65" s="11">
        <f>'Daily PnL Log'!G1296</f>
        <v>-1012.9</v>
      </c>
      <c r="H65" s="11">
        <f>'Daily PnL Log'!H1296</f>
        <v>0</v>
      </c>
      <c r="I65" s="11">
        <f>'Daily PnL Log'!I1296</f>
        <v>0</v>
      </c>
      <c r="J65" s="11">
        <f>'Daily PnL Log'!J1296</f>
        <v>-50499.7</v>
      </c>
      <c r="K65" s="11">
        <f>'Daily PnL Log'!K1296</f>
        <v>-71.03</v>
      </c>
      <c r="L65" s="11">
        <f>'Daily PnL Log'!L1296</f>
        <v>-627.67999999999995</v>
      </c>
      <c r="M65" s="11">
        <f>'Daily PnL Log'!M1296</f>
        <v>-698.70999999999992</v>
      </c>
      <c r="N65" s="11">
        <f>'Daily PnL Log'!N1296</f>
        <v>-51198.409999999996</v>
      </c>
      <c r="O65" s="11">
        <f t="shared" si="3"/>
        <v>-16544.60000000002</v>
      </c>
      <c r="P65" s="11">
        <f t="shared" si="3"/>
        <v>28206.599999999988</v>
      </c>
      <c r="Q65" s="11">
        <f t="shared" si="3"/>
        <v>0</v>
      </c>
      <c r="R65" s="11">
        <f t="shared" si="3"/>
        <v>-121624.20000000001</v>
      </c>
      <c r="S65" s="11">
        <f t="shared" si="3"/>
        <v>-40063</v>
      </c>
      <c r="T65" s="11">
        <f t="shared" si="3"/>
        <v>0</v>
      </c>
      <c r="U65" s="11">
        <f t="shared" si="3"/>
        <v>0</v>
      </c>
      <c r="V65" s="11">
        <f t="shared" si="3"/>
        <v>-150025.20000000001</v>
      </c>
      <c r="W65" s="11">
        <f>IF('Daily PnL Log'!W1296&lt;&gt;"",'Daily PnL Log'!W1296,"")</f>
        <v>757019</v>
      </c>
      <c r="X65" s="119">
        <f>IF('Daily PnL Log'!X1296&lt;&gt;"",'Daily PnL Log'!X1296,"")</f>
        <v>-6.763160501916067E-2</v>
      </c>
      <c r="Y65" s="11" t="str">
        <f>IF('Daily PnL Log'!Y1296&lt;&gt;"",'Daily PnL Log'!Y1296,"")</f>
        <v/>
      </c>
      <c r="Z65" s="11" t="str">
        <f>IF('Daily PnL Log'!Z1296&lt;&gt;"",'Daily PnL Log'!Z1296,"")</f>
        <v/>
      </c>
      <c r="AA65" s="11" t="str">
        <f>IF('Daily PnL Log'!AA1296&lt;&gt;"",'Daily PnL Log'!AA1296,"")</f>
        <v/>
      </c>
      <c r="AB65" s="11" t="str">
        <f>IF('Daily PnL Log'!AB1296&lt;&gt;"",'Daily PnL Log'!AB1296,"")</f>
        <v/>
      </c>
      <c r="AC65" s="11">
        <f>IF('Daily PnL Log'!AC1296&lt;&gt;"",'Daily PnL Log'!AC1296,"")</f>
        <v>-150571.57999999999</v>
      </c>
    </row>
    <row r="66" spans="1:29" x14ac:dyDescent="0.25">
      <c r="A66" s="47" t="str">
        <f t="shared" si="2"/>
        <v>Jan</v>
      </c>
      <c r="B66" s="14">
        <f>'Daily PnL Log'!B1297</f>
        <v>46049</v>
      </c>
      <c r="C66" s="13">
        <f>'Daily PnL Log'!C1297</f>
        <v>-23552.5</v>
      </c>
      <c r="D66" s="13">
        <f>'Daily PnL Log'!D1297</f>
        <v>-6689.5</v>
      </c>
      <c r="E66" s="13">
        <f>'Daily PnL Log'!E1297</f>
        <v>0</v>
      </c>
      <c r="F66" s="13">
        <f>'Daily PnL Log'!F1297</f>
        <v>-30959.4</v>
      </c>
      <c r="G66" s="13">
        <f>'Daily PnL Log'!G1297</f>
        <v>12786.8</v>
      </c>
      <c r="H66" s="13">
        <f>'Daily PnL Log'!H1297</f>
        <v>0</v>
      </c>
      <c r="I66" s="13">
        <f>'Daily PnL Log'!I1297</f>
        <v>0</v>
      </c>
      <c r="J66" s="13">
        <f>'Daily PnL Log'!J1297</f>
        <v>-48414.600000000006</v>
      </c>
      <c r="K66" s="13">
        <f>'Daily PnL Log'!K1297</f>
        <v>-48.83</v>
      </c>
      <c r="L66" s="13">
        <f>'Daily PnL Log'!L1297</f>
        <v>-432.45</v>
      </c>
      <c r="M66" s="13">
        <f>'Daily PnL Log'!M1297</f>
        <v>-481.28</v>
      </c>
      <c r="N66" s="13">
        <f>'Daily PnL Log'!N1297</f>
        <v>-48895.880000000005</v>
      </c>
      <c r="O66" s="13">
        <f t="shared" si="3"/>
        <v>-40097.10000000002</v>
      </c>
      <c r="P66" s="13">
        <f t="shared" si="3"/>
        <v>21517.099999999988</v>
      </c>
      <c r="Q66" s="13">
        <f t="shared" si="3"/>
        <v>0</v>
      </c>
      <c r="R66" s="13">
        <f t="shared" si="3"/>
        <v>-152583.6</v>
      </c>
      <c r="S66" s="13">
        <f t="shared" si="3"/>
        <v>-27276.2</v>
      </c>
      <c r="T66" s="13">
        <f t="shared" si="3"/>
        <v>0</v>
      </c>
      <c r="U66" s="13">
        <f t="shared" si="3"/>
        <v>0</v>
      </c>
      <c r="V66" s="13">
        <f t="shared" si="3"/>
        <v>-198439.80000000002</v>
      </c>
      <c r="W66" s="13">
        <f>IF('Daily PnL Log'!W1297&lt;&gt;"",'Daily PnL Log'!W1297,"")</f>
        <v>762097</v>
      </c>
      <c r="X66" s="13">
        <f>IF('Daily PnL Log'!X1297&lt;&gt;"",'Daily PnL Log'!X1297,"")</f>
        <v>-6.4159654217245315E-2</v>
      </c>
      <c r="Y66" s="13" t="str">
        <f>IF('Daily PnL Log'!Y1297&lt;&gt;"",'Daily PnL Log'!Y1297,"")</f>
        <v/>
      </c>
      <c r="Z66" s="13" t="str">
        <f>IF('Daily PnL Log'!Z1297&lt;&gt;"",'Daily PnL Log'!Z1297,"")</f>
        <v/>
      </c>
      <c r="AA66" s="13" t="str">
        <f>IF('Daily PnL Log'!AA1297&lt;&gt;"",'Daily PnL Log'!AA1297,"")</f>
        <v/>
      </c>
      <c r="AB66" s="13" t="str">
        <f>IF('Daily PnL Log'!AB1297&lt;&gt;"",'Daily PnL Log'!AB1297,"")</f>
        <v/>
      </c>
      <c r="AC66" s="13">
        <f>IF('Daily PnL Log'!AC1297&lt;&gt;"",'Daily PnL Log'!AC1297,"")</f>
        <v>-177644.11</v>
      </c>
    </row>
    <row r="67" spans="1:29" x14ac:dyDescent="0.25">
      <c r="A67" s="48" t="str">
        <f t="shared" si="2"/>
        <v>Jan</v>
      </c>
      <c r="B67" s="83">
        <f>'Daily PnL Log'!B1298</f>
        <v>46050</v>
      </c>
      <c r="C67" s="11">
        <f>'Daily PnL Log'!C1298</f>
        <v>103123.4</v>
      </c>
      <c r="D67" s="11">
        <f>'Daily PnL Log'!D1298</f>
        <v>704.5</v>
      </c>
      <c r="E67" s="11">
        <f>'Daily PnL Log'!E1298</f>
        <v>0</v>
      </c>
      <c r="F67" s="11">
        <f>'Daily PnL Log'!F1298</f>
        <v>16521.2</v>
      </c>
      <c r="G67" s="11">
        <f>'Daily PnL Log'!G1298</f>
        <v>5536.1</v>
      </c>
      <c r="H67" s="11">
        <f>'Daily PnL Log'!H1298</f>
        <v>0</v>
      </c>
      <c r="I67" s="11">
        <f>'Daily PnL Log'!I1298</f>
        <v>0</v>
      </c>
      <c r="J67" s="11">
        <f>'Daily PnL Log'!J1298</f>
        <v>125885.2</v>
      </c>
      <c r="K67" s="11">
        <f>'Daily PnL Log'!K1298</f>
        <v>-135.94999999999999</v>
      </c>
      <c r="L67" s="11">
        <f>'Daily PnL Log'!L1298</f>
        <v>-1205.3399999999999</v>
      </c>
      <c r="M67" s="11">
        <f>'Daily PnL Log'!M1298</f>
        <v>-1341.29</v>
      </c>
      <c r="N67" s="11">
        <f>'Daily PnL Log'!N1298</f>
        <v>124543.91</v>
      </c>
      <c r="O67" s="11">
        <f t="shared" ref="O67:V82" si="4">IF(C67&lt;&gt;"",O66+C67,"")</f>
        <v>63026.299999999974</v>
      </c>
      <c r="P67" s="11">
        <f t="shared" si="4"/>
        <v>22221.599999999988</v>
      </c>
      <c r="Q67" s="11">
        <f t="shared" si="4"/>
        <v>0</v>
      </c>
      <c r="R67" s="11">
        <f t="shared" si="4"/>
        <v>-136062.39999999999</v>
      </c>
      <c r="S67" s="11">
        <f t="shared" si="4"/>
        <v>-21740.1</v>
      </c>
      <c r="T67" s="11">
        <f t="shared" si="4"/>
        <v>0</v>
      </c>
      <c r="U67" s="11">
        <f t="shared" si="4"/>
        <v>0</v>
      </c>
      <c r="V67" s="11">
        <f t="shared" si="4"/>
        <v>-72554.60000000002</v>
      </c>
      <c r="W67" s="11">
        <f>IF('Daily PnL Log'!W1298&lt;&gt;"",'Daily PnL Log'!W1298,"")</f>
        <v>732322</v>
      </c>
      <c r="X67" s="119">
        <f>IF('Daily PnL Log'!X1298&lt;&gt;"",'Daily PnL Log'!X1298,"")</f>
        <v>0.1700671425957434</v>
      </c>
      <c r="Y67" s="11">
        <f>IF('Daily PnL Log'!Y1298&lt;&gt;"",'Daily PnL Log'!Y1298,"")</f>
        <v>-5264.38</v>
      </c>
      <c r="Z67" s="11" t="str">
        <f>IF('Daily PnL Log'!Z1298&lt;&gt;"",'Daily PnL Log'!Z1298,"")</f>
        <v/>
      </c>
      <c r="AA67" s="11" t="str">
        <f>IF('Daily PnL Log'!AA1298&lt;&gt;"",'Daily PnL Log'!AA1298,"")</f>
        <v/>
      </c>
      <c r="AB67" s="11" t="str">
        <f>IF('Daily PnL Log'!AB1298&lt;&gt;"",'Daily PnL Log'!AB1298,"")</f>
        <v/>
      </c>
      <c r="AC67" s="11">
        <f>IF('Daily PnL Log'!AC1298&lt;&gt;"",'Daily PnL Log'!AC1298,"")</f>
        <v>-69504.149999999994</v>
      </c>
    </row>
    <row r="68" spans="1:29" x14ac:dyDescent="0.25">
      <c r="A68" s="47" t="str">
        <f t="shared" si="2"/>
        <v>Jan</v>
      </c>
      <c r="B68" s="14">
        <f>'Daily PnL Log'!B1299</f>
        <v>46051</v>
      </c>
      <c r="C68" s="13">
        <f>'Daily PnL Log'!C1299</f>
        <v>1534.7</v>
      </c>
      <c r="D68" s="13">
        <f>'Daily PnL Log'!D1299</f>
        <v>-4221.8</v>
      </c>
      <c r="E68" s="13">
        <f>'Daily PnL Log'!E1299</f>
        <v>0</v>
      </c>
      <c r="F68" s="13">
        <f>'Daily PnL Log'!F1299</f>
        <v>-3850.9</v>
      </c>
      <c r="G68" s="13">
        <f>'Daily PnL Log'!G1299</f>
        <v>3464.7</v>
      </c>
      <c r="H68" s="13">
        <f>'Daily PnL Log'!H1299</f>
        <v>0</v>
      </c>
      <c r="I68" s="13">
        <f>'Daily PnL Log'!I1299</f>
        <v>0</v>
      </c>
      <c r="J68" s="13">
        <f>'Daily PnL Log'!J1299</f>
        <v>-3073.3</v>
      </c>
      <c r="K68" s="13">
        <f>'Daily PnL Log'!K1299</f>
        <v>-67.650000000000006</v>
      </c>
      <c r="L68" s="13">
        <f>'Daily PnL Log'!L1299</f>
        <v>-599.65</v>
      </c>
      <c r="M68" s="13">
        <f>'Daily PnL Log'!M1299</f>
        <v>-667.3</v>
      </c>
      <c r="N68" s="13">
        <f>'Daily PnL Log'!N1299</f>
        <v>-3740.6000000000004</v>
      </c>
      <c r="O68" s="13">
        <f t="shared" si="4"/>
        <v>64560.999999999971</v>
      </c>
      <c r="P68" s="13">
        <f t="shared" si="4"/>
        <v>17999.799999999988</v>
      </c>
      <c r="Q68" s="13">
        <f t="shared" si="4"/>
        <v>0</v>
      </c>
      <c r="R68" s="13">
        <f t="shared" si="4"/>
        <v>-139913.29999999999</v>
      </c>
      <c r="S68" s="13">
        <f t="shared" si="4"/>
        <v>-18275.399999999998</v>
      </c>
      <c r="T68" s="13">
        <f t="shared" si="4"/>
        <v>0</v>
      </c>
      <c r="U68" s="13">
        <f t="shared" si="4"/>
        <v>0</v>
      </c>
      <c r="V68" s="13">
        <f t="shared" si="4"/>
        <v>-75627.900000000023</v>
      </c>
      <c r="W68" s="13">
        <f>IF('Daily PnL Log'!W1299&lt;&gt;"",'Daily PnL Log'!W1299,"")</f>
        <v>785756</v>
      </c>
      <c r="X68" s="13">
        <f>IF('Daily PnL Log'!X1299&lt;&gt;"",'Daily PnL Log'!X1299,"")</f>
        <v>-4.7605108965124042E-3</v>
      </c>
      <c r="Y68" s="13" t="str">
        <f>IF('Daily PnL Log'!Y1299&lt;&gt;"",'Daily PnL Log'!Y1299,"")</f>
        <v/>
      </c>
      <c r="Z68" s="13" t="str">
        <f>IF('Daily PnL Log'!Z1299&lt;&gt;"",'Daily PnL Log'!Z1299,"")</f>
        <v/>
      </c>
      <c r="AA68" s="13" t="str">
        <f>IF('Daily PnL Log'!AA1299&lt;&gt;"",'Daily PnL Log'!AA1299,"")</f>
        <v/>
      </c>
      <c r="AB68" s="13" t="str">
        <f>IF('Daily PnL Log'!AB1299&lt;&gt;"",'Daily PnL Log'!AB1299,"")</f>
        <v/>
      </c>
      <c r="AC68" s="13">
        <f>IF('Daily PnL Log'!AC1299&lt;&gt;"",'Daily PnL Log'!AC1299,"")</f>
        <v>-44966.45</v>
      </c>
    </row>
    <row r="69" spans="1:29" x14ac:dyDescent="0.25">
      <c r="A69" s="48" t="str">
        <f t="shared" si="2"/>
        <v>Jan</v>
      </c>
      <c r="B69" s="83">
        <f>'Daily PnL Log'!B1300</f>
        <v>46052</v>
      </c>
      <c r="C69" s="11">
        <f>'Daily PnL Log'!C1300</f>
        <v>-2679.8</v>
      </c>
      <c r="D69" s="11">
        <f>'Daily PnL Log'!D1300</f>
        <v>6673.4</v>
      </c>
      <c r="E69" s="11">
        <f>'Daily PnL Log'!E1300</f>
        <v>0</v>
      </c>
      <c r="F69" s="11">
        <f>'Daily PnL Log'!F1300</f>
        <v>14676.9</v>
      </c>
      <c r="G69" s="11">
        <f>'Daily PnL Log'!G1300</f>
        <v>7510.6</v>
      </c>
      <c r="H69" s="11">
        <f>'Daily PnL Log'!H1300</f>
        <v>0</v>
      </c>
      <c r="I69" s="11">
        <f>'Daily PnL Log'!I1300</f>
        <v>0</v>
      </c>
      <c r="J69" s="11">
        <f>'Daily PnL Log'!J1300</f>
        <v>26181.1</v>
      </c>
      <c r="K69" s="11">
        <f>'Daily PnL Log'!K1300</f>
        <v>-66.3</v>
      </c>
      <c r="L69" s="11">
        <f>'Daily PnL Log'!L1300</f>
        <v>-582.57000000000005</v>
      </c>
      <c r="M69" s="11">
        <f>'Daily PnL Log'!M1300</f>
        <v>-648.87</v>
      </c>
      <c r="N69" s="11">
        <f>'Daily PnL Log'!N1300</f>
        <v>25532.23</v>
      </c>
      <c r="O69" s="11">
        <f t="shared" si="4"/>
        <v>61881.199999999968</v>
      </c>
      <c r="P69" s="11">
        <f t="shared" si="4"/>
        <v>24673.19999999999</v>
      </c>
      <c r="Q69" s="11">
        <f t="shared" si="4"/>
        <v>0</v>
      </c>
      <c r="R69" s="11">
        <f t="shared" si="4"/>
        <v>-125236.4</v>
      </c>
      <c r="S69" s="11">
        <f t="shared" si="4"/>
        <v>-10764.799999999997</v>
      </c>
      <c r="T69" s="11">
        <f t="shared" si="4"/>
        <v>0</v>
      </c>
      <c r="U69" s="11">
        <f t="shared" si="4"/>
        <v>0</v>
      </c>
      <c r="V69" s="11">
        <f t="shared" si="4"/>
        <v>-49446.800000000025</v>
      </c>
      <c r="W69" s="11">
        <f>IF('Daily PnL Log'!W1300&lt;&gt;"",'Daily PnL Log'!W1300,"")</f>
        <v>807719</v>
      </c>
      <c r="X69" s="119">
        <f>IF('Daily PnL Log'!X1300&lt;&gt;"",'Daily PnL Log'!X1300,"")</f>
        <v>3.1610287736205292E-2</v>
      </c>
      <c r="Y69" s="11" t="str">
        <f>IF('Daily PnL Log'!Y1300&lt;&gt;"",'Daily PnL Log'!Y1300,"")</f>
        <v/>
      </c>
      <c r="Z69" s="11" t="str">
        <f>IF('Daily PnL Log'!Z1300&lt;&gt;"",'Daily PnL Log'!Z1300,"")</f>
        <v/>
      </c>
      <c r="AA69" s="11" t="str">
        <f>IF('Daily PnL Log'!AA1300&lt;&gt;"",'Daily PnL Log'!AA1300,"")</f>
        <v/>
      </c>
      <c r="AB69" s="11" t="str">
        <f>IF('Daily PnL Log'!AB1300&lt;&gt;"",'Daily PnL Log'!AB1300,"")</f>
        <v/>
      </c>
      <c r="AC69" s="11">
        <f>IF('Daily PnL Log'!AC1300&lt;&gt;"",'Daily PnL Log'!AC1300,"")</f>
        <v>-58636.57</v>
      </c>
    </row>
    <row r="70" spans="1:29" x14ac:dyDescent="0.25">
      <c r="A70" s="47" t="str">
        <f t="shared" si="2"/>
        <v>Feb</v>
      </c>
      <c r="B70" s="14">
        <f>'Daily PnL Log'!B1301</f>
        <v>46055</v>
      </c>
      <c r="C70" s="13">
        <f>'Daily PnL Log'!C1301</f>
        <v>2955.5</v>
      </c>
      <c r="D70" s="13">
        <f>'Daily PnL Log'!D1301</f>
        <v>-11400.6</v>
      </c>
      <c r="E70" s="13">
        <f>'Daily PnL Log'!E1301</f>
        <v>0</v>
      </c>
      <c r="F70" s="13">
        <f>'Daily PnL Log'!F1301</f>
        <v>-12511.5</v>
      </c>
      <c r="G70" s="13">
        <f>'Daily PnL Log'!G1301</f>
        <v>5375.9</v>
      </c>
      <c r="H70" s="13">
        <f>'Daily PnL Log'!H1301</f>
        <v>0</v>
      </c>
      <c r="I70" s="13">
        <f>'Daily PnL Log'!I1301</f>
        <v>0</v>
      </c>
      <c r="J70" s="13">
        <f>'Daily PnL Log'!J1301</f>
        <v>-15580.699999999999</v>
      </c>
      <c r="K70" s="13">
        <f>'Daily PnL Log'!K1301</f>
        <v>-69.42</v>
      </c>
      <c r="L70" s="13">
        <f>'Daily PnL Log'!L1301</f>
        <v>-611</v>
      </c>
      <c r="M70" s="13">
        <f>'Daily PnL Log'!M1301</f>
        <v>-680.42</v>
      </c>
      <c r="N70" s="13">
        <f>'Daily PnL Log'!N1301</f>
        <v>-16261.119999999999</v>
      </c>
      <c r="O70" s="13">
        <f t="shared" si="4"/>
        <v>64836.699999999968</v>
      </c>
      <c r="P70" s="13">
        <f t="shared" si="4"/>
        <v>13272.599999999989</v>
      </c>
      <c r="Q70" s="13">
        <f t="shared" si="4"/>
        <v>0</v>
      </c>
      <c r="R70" s="13">
        <f t="shared" si="4"/>
        <v>-137747.9</v>
      </c>
      <c r="S70" s="13">
        <f t="shared" si="4"/>
        <v>-5388.8999999999978</v>
      </c>
      <c r="T70" s="13">
        <f t="shared" si="4"/>
        <v>0</v>
      </c>
      <c r="U70" s="13">
        <f t="shared" si="4"/>
        <v>0</v>
      </c>
      <c r="V70" s="13">
        <f t="shared" si="4"/>
        <v>-65027.500000000022</v>
      </c>
      <c r="W70" s="13">
        <f>IF('Daily PnL Log'!W1301&lt;&gt;"",'Daily PnL Log'!W1301,"")</f>
        <v>685610</v>
      </c>
      <c r="X70" s="13">
        <f>IF('Daily PnL Log'!X1301&lt;&gt;"",'Daily PnL Log'!X1301,"")</f>
        <v>-2.3717740406353466E-2</v>
      </c>
      <c r="Y70" s="13">
        <f>IF('Daily PnL Log'!Y1301&lt;&gt;"",'Daily PnL Log'!Y1301,"")</f>
        <v>-5972.5599999999995</v>
      </c>
      <c r="Z70" s="13" t="str">
        <f>IF('Daily PnL Log'!Z1301&lt;&gt;"",'Daily PnL Log'!Z1301,"")</f>
        <v/>
      </c>
      <c r="AA70" s="13" t="str">
        <f>IF('Daily PnL Log'!AA1301&lt;&gt;"",'Daily PnL Log'!AA1301,"")</f>
        <v/>
      </c>
      <c r="AB70" s="13" t="str">
        <f>IF('Daily PnL Log'!AB1301&lt;&gt;"",'Daily PnL Log'!AB1301,"")</f>
        <v/>
      </c>
      <c r="AC70" s="13">
        <f>IF('Daily PnL Log'!AC1301&lt;&gt;"",'Daily PnL Log'!AC1301,"")</f>
        <v>-49979.49</v>
      </c>
    </row>
    <row r="71" spans="1:29" x14ac:dyDescent="0.25">
      <c r="A71" s="48" t="str">
        <f t="shared" si="2"/>
        <v>Feb</v>
      </c>
      <c r="B71" s="83">
        <f>'Daily PnL Log'!B1302</f>
        <v>46056</v>
      </c>
      <c r="C71" s="11">
        <f>'Daily PnL Log'!C1302</f>
        <v>-13337.3</v>
      </c>
      <c r="D71" s="11">
        <f>'Daily PnL Log'!D1302</f>
        <v>-4555.3</v>
      </c>
      <c r="E71" s="11">
        <f>'Daily PnL Log'!E1302</f>
        <v>0</v>
      </c>
      <c r="F71" s="11">
        <f>'Daily PnL Log'!F1302</f>
        <v>-18517.599999999999</v>
      </c>
      <c r="G71" s="11">
        <f>'Daily PnL Log'!G1302</f>
        <v>-2850.6</v>
      </c>
      <c r="H71" s="11">
        <f>'Daily PnL Log'!H1302</f>
        <v>0</v>
      </c>
      <c r="I71" s="11">
        <f>'Daily PnL Log'!I1302</f>
        <v>0</v>
      </c>
      <c r="J71" s="11">
        <f>'Daily PnL Log'!J1302</f>
        <v>-39260.799999999996</v>
      </c>
      <c r="K71" s="11">
        <f>'Daily PnL Log'!K1302</f>
        <v>-67.069999999999993</v>
      </c>
      <c r="L71" s="11">
        <f>'Daily PnL Log'!L1302</f>
        <v>-589.98</v>
      </c>
      <c r="M71" s="11">
        <f>'Daily PnL Log'!M1302</f>
        <v>-657.05</v>
      </c>
      <c r="N71" s="11">
        <f>'Daily PnL Log'!N1302</f>
        <v>-39917.85</v>
      </c>
      <c r="O71" s="11">
        <f t="shared" si="4"/>
        <v>51499.399999999965</v>
      </c>
      <c r="P71" s="11">
        <f t="shared" si="4"/>
        <v>8717.2999999999884</v>
      </c>
      <c r="Q71" s="11">
        <f t="shared" si="4"/>
        <v>0</v>
      </c>
      <c r="R71" s="11">
        <f t="shared" si="4"/>
        <v>-156265.5</v>
      </c>
      <c r="S71" s="11">
        <f t="shared" si="4"/>
        <v>-8239.4999999999982</v>
      </c>
      <c r="T71" s="11">
        <f t="shared" si="4"/>
        <v>0</v>
      </c>
      <c r="U71" s="11">
        <f t="shared" si="4"/>
        <v>0</v>
      </c>
      <c r="V71" s="11">
        <f t="shared" si="4"/>
        <v>-104288.30000000002</v>
      </c>
      <c r="W71" s="11">
        <f>IF('Daily PnL Log'!W1302&lt;&gt;"",'Daily PnL Log'!W1302,"")</f>
        <v>731684</v>
      </c>
      <c r="X71" s="119">
        <f>IF('Daily PnL Log'!X1302&lt;&gt;"",'Daily PnL Log'!X1302,"")</f>
        <v>-5.4556133522121568E-2</v>
      </c>
      <c r="Y71" s="11" t="str">
        <f>IF('Daily PnL Log'!Y1302&lt;&gt;"",'Daily PnL Log'!Y1302,"")</f>
        <v/>
      </c>
      <c r="Z71" s="11" t="str">
        <f>IF('Daily PnL Log'!Z1302&lt;&gt;"",'Daily PnL Log'!Z1302,"")</f>
        <v/>
      </c>
      <c r="AA71" s="11" t="str">
        <f>IF('Daily PnL Log'!AA1302&lt;&gt;"",'Daily PnL Log'!AA1302,"")</f>
        <v/>
      </c>
      <c r="AB71" s="11" t="str">
        <f>IF('Daily PnL Log'!AB1302&lt;&gt;"",'Daily PnL Log'!AB1302,"")</f>
        <v/>
      </c>
      <c r="AC71" s="11">
        <f>IF('Daily PnL Log'!AC1302&lt;&gt;"",'Daily PnL Log'!AC1302,"")</f>
        <v>-98364.04</v>
      </c>
    </row>
    <row r="72" spans="1:29" x14ac:dyDescent="0.25">
      <c r="A72" s="47" t="str">
        <f t="shared" si="2"/>
        <v>Feb</v>
      </c>
      <c r="B72" s="14">
        <f>'Daily PnL Log'!B1303</f>
        <v>46057</v>
      </c>
      <c r="C72" s="13">
        <f>'Daily PnL Log'!C1303</f>
        <v>286746.2</v>
      </c>
      <c r="D72" s="13">
        <f>'Daily PnL Log'!D1303</f>
        <v>32903.5</v>
      </c>
      <c r="E72" s="13">
        <f>'Daily PnL Log'!E1303</f>
        <v>0</v>
      </c>
      <c r="F72" s="13">
        <f>'Daily PnL Log'!F1303</f>
        <v>-1708.9</v>
      </c>
      <c r="G72" s="13">
        <f>'Daily PnL Log'!G1303</f>
        <v>816.8</v>
      </c>
      <c r="H72" s="13">
        <f>'Daily PnL Log'!H1303</f>
        <v>0</v>
      </c>
      <c r="I72" s="13">
        <f>'Daily PnL Log'!I1303</f>
        <v>0</v>
      </c>
      <c r="J72" s="13">
        <f>'Daily PnL Log'!J1303</f>
        <v>318757.59999999998</v>
      </c>
      <c r="K72" s="13">
        <f>'Daily PnL Log'!K1303</f>
        <v>-123.07</v>
      </c>
      <c r="L72" s="13">
        <f>'Daily PnL Log'!L1303</f>
        <v>-1081.3599999999999</v>
      </c>
      <c r="M72" s="13">
        <f>'Daily PnL Log'!M1303</f>
        <v>-1204.4299999999998</v>
      </c>
      <c r="N72" s="13">
        <f>'Daily PnL Log'!N1303</f>
        <v>317553.17</v>
      </c>
      <c r="O72" s="13">
        <f t="shared" si="4"/>
        <v>338245.6</v>
      </c>
      <c r="P72" s="13">
        <f t="shared" si="4"/>
        <v>41620.799999999988</v>
      </c>
      <c r="Q72" s="13">
        <f t="shared" si="4"/>
        <v>0</v>
      </c>
      <c r="R72" s="13">
        <f t="shared" si="4"/>
        <v>-157974.39999999999</v>
      </c>
      <c r="S72" s="13">
        <f t="shared" si="4"/>
        <v>-7422.699999999998</v>
      </c>
      <c r="T72" s="13">
        <f t="shared" si="4"/>
        <v>0</v>
      </c>
      <c r="U72" s="13">
        <f t="shared" si="4"/>
        <v>0</v>
      </c>
      <c r="V72" s="13">
        <f t="shared" si="4"/>
        <v>214469.29999999996</v>
      </c>
      <c r="W72" s="13">
        <f>IF('Daily PnL Log'!W1303&lt;&gt;"",'Daily PnL Log'!W1303,"")</f>
        <v>735645</v>
      </c>
      <c r="X72" s="13">
        <f>IF('Daily PnL Log'!X1303&lt;&gt;"",'Daily PnL Log'!X1303,"")</f>
        <v>0.43166632003208066</v>
      </c>
      <c r="Y72" s="13" t="str">
        <f>IF('Daily PnL Log'!Y1303&lt;&gt;"",'Daily PnL Log'!Y1303,"")</f>
        <v/>
      </c>
      <c r="Z72" s="13" t="str">
        <f>IF('Daily PnL Log'!Z1303&lt;&gt;"",'Daily PnL Log'!Z1303,"")</f>
        <v/>
      </c>
      <c r="AA72" s="13" t="str">
        <f>IF('Daily PnL Log'!AA1303&lt;&gt;"",'Daily PnL Log'!AA1303,"")</f>
        <v/>
      </c>
      <c r="AB72" s="13" t="str">
        <f>IF('Daily PnL Log'!AB1303&lt;&gt;"",'Daily PnL Log'!AB1303,"")</f>
        <v/>
      </c>
      <c r="AC72" s="13">
        <f>IF('Daily PnL Log'!AC1303&lt;&gt;"",'Daily PnL Log'!AC1303,"")</f>
        <v>237192.78</v>
      </c>
    </row>
    <row r="73" spans="1:29" x14ac:dyDescent="0.25">
      <c r="A73" s="48" t="str">
        <f t="shared" si="2"/>
        <v>Feb</v>
      </c>
      <c r="B73" s="83">
        <f>'Daily PnL Log'!B1304</f>
        <v>46058</v>
      </c>
      <c r="C73" s="11">
        <f>'Daily PnL Log'!C1304</f>
        <v>160731.79999999999</v>
      </c>
      <c r="D73" s="11">
        <f>'Daily PnL Log'!D1304</f>
        <v>726</v>
      </c>
      <c r="E73" s="11">
        <f>'Daily PnL Log'!E1304</f>
        <v>0</v>
      </c>
      <c r="F73" s="11">
        <f>'Daily PnL Log'!F1304</f>
        <v>64611.7</v>
      </c>
      <c r="G73" s="11">
        <f>'Daily PnL Log'!G1304</f>
        <v>12171.2</v>
      </c>
      <c r="H73" s="11">
        <f>'Daily PnL Log'!H1304</f>
        <v>0</v>
      </c>
      <c r="I73" s="11">
        <f>'Daily PnL Log'!I1304</f>
        <v>0</v>
      </c>
      <c r="J73" s="11">
        <f>'Daily PnL Log'!J1304</f>
        <v>238240.7</v>
      </c>
      <c r="K73" s="11">
        <f>'Daily PnL Log'!K1304</f>
        <v>-125.9</v>
      </c>
      <c r="L73" s="11">
        <f>'Daily PnL Log'!L1304</f>
        <v>-1108.67</v>
      </c>
      <c r="M73" s="11">
        <f>'Daily PnL Log'!M1304</f>
        <v>-1234.5700000000002</v>
      </c>
      <c r="N73" s="11">
        <f>'Daily PnL Log'!N1304</f>
        <v>237006.13</v>
      </c>
      <c r="O73" s="11">
        <f t="shared" si="4"/>
        <v>498977.39999999997</v>
      </c>
      <c r="P73" s="11">
        <f t="shared" si="4"/>
        <v>42346.799999999988</v>
      </c>
      <c r="Q73" s="11">
        <f t="shared" si="4"/>
        <v>0</v>
      </c>
      <c r="R73" s="11">
        <f t="shared" si="4"/>
        <v>-93362.7</v>
      </c>
      <c r="S73" s="11">
        <f t="shared" si="4"/>
        <v>4748.5000000000027</v>
      </c>
      <c r="T73" s="11">
        <f t="shared" si="4"/>
        <v>0</v>
      </c>
      <c r="U73" s="11">
        <f t="shared" si="4"/>
        <v>0</v>
      </c>
      <c r="V73" s="11">
        <f t="shared" si="4"/>
        <v>452710</v>
      </c>
      <c r="W73" s="11">
        <f>IF('Daily PnL Log'!W1304&lt;&gt;"",'Daily PnL Log'!W1304,"")</f>
        <v>700764</v>
      </c>
      <c r="X73" s="119">
        <f>IF('Daily PnL Log'!X1304&lt;&gt;"",'Daily PnL Log'!X1304,"")</f>
        <v>0.33821105250840511</v>
      </c>
      <c r="Y73" s="11" t="str">
        <f>IF('Daily PnL Log'!Y1304&lt;&gt;"",'Daily PnL Log'!Y1304,"")</f>
        <v/>
      </c>
      <c r="Z73" s="11" t="str">
        <f>IF('Daily PnL Log'!Z1304&lt;&gt;"",'Daily PnL Log'!Z1304,"")</f>
        <v/>
      </c>
      <c r="AA73" s="11" t="str">
        <f>IF('Daily PnL Log'!AA1304&lt;&gt;"",'Daily PnL Log'!AA1304,"")</f>
        <v/>
      </c>
      <c r="AB73" s="11" t="str">
        <f>IF('Daily PnL Log'!AB1304&lt;&gt;"",'Daily PnL Log'!AB1304,"")</f>
        <v/>
      </c>
      <c r="AC73" s="11">
        <f>IF('Daily PnL Log'!AC1304&lt;&gt;"",'Daily PnL Log'!AC1304,"")</f>
        <v>451775.71</v>
      </c>
    </row>
    <row r="74" spans="1:29" x14ac:dyDescent="0.25">
      <c r="A74" s="47" t="str">
        <f t="shared" si="2"/>
        <v>Feb</v>
      </c>
      <c r="B74" s="14">
        <f>'Daily PnL Log'!B1305</f>
        <v>46059</v>
      </c>
      <c r="C74" s="13">
        <f>'Daily PnL Log'!C1305</f>
        <v>45321.5</v>
      </c>
      <c r="D74" s="13">
        <f>'Daily PnL Log'!D1305</f>
        <v>-6719.2</v>
      </c>
      <c r="E74" s="13">
        <f>'Daily PnL Log'!E1305</f>
        <v>0</v>
      </c>
      <c r="F74" s="13">
        <f>'Daily PnL Log'!F1305</f>
        <v>-8770.6</v>
      </c>
      <c r="G74" s="13">
        <f>'Daily PnL Log'!G1305</f>
        <v>-2239.5</v>
      </c>
      <c r="H74" s="13">
        <f>'Daily PnL Log'!H1305</f>
        <v>0</v>
      </c>
      <c r="I74" s="13">
        <f>'Daily PnL Log'!I1305</f>
        <v>0</v>
      </c>
      <c r="J74" s="13">
        <f>'Daily PnL Log'!J1305</f>
        <v>27592.200000000004</v>
      </c>
      <c r="K74" s="13">
        <f>'Daily PnL Log'!K1305</f>
        <v>-122.61</v>
      </c>
      <c r="L74" s="13">
        <f>'Daily PnL Log'!L1305</f>
        <v>-1084.6199999999999</v>
      </c>
      <c r="M74" s="13">
        <f>'Daily PnL Log'!M1305</f>
        <v>-1207.2299999999998</v>
      </c>
      <c r="N74" s="13">
        <f>'Daily PnL Log'!N1305</f>
        <v>26384.970000000005</v>
      </c>
      <c r="O74" s="13">
        <f t="shared" si="4"/>
        <v>544298.89999999991</v>
      </c>
      <c r="P74" s="13">
        <f t="shared" si="4"/>
        <v>35627.599999999991</v>
      </c>
      <c r="Q74" s="13">
        <f t="shared" si="4"/>
        <v>0</v>
      </c>
      <c r="R74" s="13">
        <f t="shared" si="4"/>
        <v>-102133.3</v>
      </c>
      <c r="S74" s="13">
        <f t="shared" si="4"/>
        <v>2509.0000000000027</v>
      </c>
      <c r="T74" s="13">
        <f t="shared" si="4"/>
        <v>0</v>
      </c>
      <c r="U74" s="13">
        <f t="shared" si="4"/>
        <v>0</v>
      </c>
      <c r="V74" s="13">
        <f t="shared" si="4"/>
        <v>480302.2</v>
      </c>
      <c r="W74" s="13">
        <f>IF('Daily PnL Log'!W1305&lt;&gt;"",'Daily PnL Log'!W1305,"")</f>
        <v>766023</v>
      </c>
      <c r="X74" s="13">
        <f>IF('Daily PnL Log'!X1305&lt;&gt;"",'Daily PnL Log'!X1305,"")</f>
        <v>3.4444096326089434E-2</v>
      </c>
      <c r="Y74" s="13" t="str">
        <f>IF('Daily PnL Log'!Y1305&lt;&gt;"",'Daily PnL Log'!Y1305,"")</f>
        <v/>
      </c>
      <c r="Z74" s="13" t="str">
        <f>IF('Daily PnL Log'!Z1305&lt;&gt;"",'Daily PnL Log'!Z1305,"")</f>
        <v/>
      </c>
      <c r="AA74" s="13" t="str">
        <f>IF('Daily PnL Log'!AA1305&lt;&gt;"",'Daily PnL Log'!AA1305,"")</f>
        <v/>
      </c>
      <c r="AB74" s="13" t="str">
        <f>IF('Daily PnL Log'!AB1305&lt;&gt;"",'Daily PnL Log'!AB1305,"")</f>
        <v/>
      </c>
      <c r="AC74" s="13">
        <f>IF('Daily PnL Log'!AC1305&lt;&gt;"",'Daily PnL Log'!AC1305,"")</f>
        <v>492930.98</v>
      </c>
    </row>
    <row r="75" spans="1:29" x14ac:dyDescent="0.25">
      <c r="A75" s="48" t="str">
        <f t="shared" si="2"/>
        <v>Feb</v>
      </c>
      <c r="B75" s="83">
        <f>'Daily PnL Log'!B1306</f>
        <v>46062</v>
      </c>
      <c r="C75" s="11">
        <f>'Daily PnL Log'!C1306</f>
        <v>-84796.9</v>
      </c>
      <c r="D75" s="11">
        <f>'Daily PnL Log'!D1306</f>
        <v>1191.5</v>
      </c>
      <c r="E75" s="11">
        <f>'Daily PnL Log'!E1306</f>
        <v>0</v>
      </c>
      <c r="F75" s="11">
        <f>'Daily PnL Log'!F1306</f>
        <v>-33922.300000000003</v>
      </c>
      <c r="G75" s="11">
        <f>'Daily PnL Log'!G1306</f>
        <v>-3896.3</v>
      </c>
      <c r="H75" s="11">
        <f>'Daily PnL Log'!H1306</f>
        <v>0</v>
      </c>
      <c r="I75" s="11">
        <f>'Daily PnL Log'!I1306</f>
        <v>0</v>
      </c>
      <c r="J75" s="11">
        <f>'Daily PnL Log'!J1306</f>
        <v>-121424</v>
      </c>
      <c r="K75" s="11">
        <f>'Daily PnL Log'!K1306</f>
        <v>-84.04</v>
      </c>
      <c r="L75" s="11">
        <f>'Daily PnL Log'!L1306</f>
        <v>-741.91</v>
      </c>
      <c r="M75" s="11">
        <f>'Daily PnL Log'!M1306</f>
        <v>-825.94999999999993</v>
      </c>
      <c r="N75" s="11">
        <f>'Daily PnL Log'!N1306</f>
        <v>-122249.95</v>
      </c>
      <c r="O75" s="11">
        <f t="shared" si="4"/>
        <v>459501.99999999988</v>
      </c>
      <c r="P75" s="11">
        <f t="shared" si="4"/>
        <v>36819.099999999991</v>
      </c>
      <c r="Q75" s="11">
        <f t="shared" si="4"/>
        <v>0</v>
      </c>
      <c r="R75" s="11">
        <f t="shared" si="4"/>
        <v>-136055.6</v>
      </c>
      <c r="S75" s="11">
        <f t="shared" si="4"/>
        <v>-1387.2999999999975</v>
      </c>
      <c r="T75" s="11">
        <f t="shared" si="4"/>
        <v>0</v>
      </c>
      <c r="U75" s="11">
        <f t="shared" si="4"/>
        <v>0</v>
      </c>
      <c r="V75" s="11">
        <f t="shared" si="4"/>
        <v>358878.2</v>
      </c>
      <c r="W75" s="11">
        <f>IF('Daily PnL Log'!W1306&lt;&gt;"",'Daily PnL Log'!W1306,"")</f>
        <v>650699</v>
      </c>
      <c r="X75" s="119">
        <f>IF('Daily PnL Log'!X1306&lt;&gt;"",'Daily PnL Log'!X1306,"")</f>
        <v>-0.18787480847519358</v>
      </c>
      <c r="Y75" s="11">
        <f>IF('Daily PnL Log'!Y1306&lt;&gt;"",'Daily PnL Log'!Y1306,"")</f>
        <v>-283.3</v>
      </c>
      <c r="Z75" s="11" t="str">
        <f>IF('Daily PnL Log'!Z1306&lt;&gt;"",'Daily PnL Log'!Z1306,"")</f>
        <v/>
      </c>
      <c r="AA75" s="11" t="str">
        <f>IF('Daily PnL Log'!AA1306&lt;&gt;"",'Daily PnL Log'!AA1306,"")</f>
        <v/>
      </c>
      <c r="AB75" s="11" t="str">
        <f>IF('Daily PnL Log'!AB1306&lt;&gt;"",'Daily PnL Log'!AB1306,"")</f>
        <v/>
      </c>
      <c r="AC75" s="11">
        <f>IF('Daily PnL Log'!AC1306&lt;&gt;"",'Daily PnL Log'!AC1306,"")</f>
        <v>379562.53</v>
      </c>
    </row>
    <row r="76" spans="1:29" x14ac:dyDescent="0.25">
      <c r="A76" s="47" t="str">
        <f t="shared" si="2"/>
        <v>Feb</v>
      </c>
      <c r="B76" s="14">
        <f>'Daily PnL Log'!B1307</f>
        <v>46063</v>
      </c>
      <c r="C76" s="13">
        <f>'Daily PnL Log'!C1307</f>
        <v>28795.8</v>
      </c>
      <c r="D76" s="13">
        <f>'Daily PnL Log'!D1307</f>
        <v>14573.8</v>
      </c>
      <c r="E76" s="13">
        <f>'Daily PnL Log'!E1307</f>
        <v>0</v>
      </c>
      <c r="F76" s="13">
        <f>'Daily PnL Log'!F1307</f>
        <v>9988.6</v>
      </c>
      <c r="G76" s="13">
        <f>'Daily PnL Log'!G1307</f>
        <v>-2821.5</v>
      </c>
      <c r="H76" s="13">
        <f>'Daily PnL Log'!H1307</f>
        <v>0</v>
      </c>
      <c r="I76" s="13">
        <f>'Daily PnL Log'!I1307</f>
        <v>0</v>
      </c>
      <c r="J76" s="13">
        <f>'Daily PnL Log'!J1307</f>
        <v>50536.7</v>
      </c>
      <c r="K76" s="13">
        <f>'Daily PnL Log'!K1307</f>
        <v>-108.79</v>
      </c>
      <c r="L76" s="13">
        <f>'Daily PnL Log'!L1307</f>
        <v>-956.41</v>
      </c>
      <c r="M76" s="13">
        <f>'Daily PnL Log'!M1307</f>
        <v>-1065.2</v>
      </c>
      <c r="N76" s="13">
        <f>'Daily PnL Log'!N1307</f>
        <v>49471.5</v>
      </c>
      <c r="O76" s="13">
        <f t="shared" si="4"/>
        <v>488297.79999999987</v>
      </c>
      <c r="P76" s="13">
        <f t="shared" si="4"/>
        <v>51392.899999999994</v>
      </c>
      <c r="Q76" s="13">
        <f t="shared" si="4"/>
        <v>0</v>
      </c>
      <c r="R76" s="13">
        <f t="shared" si="4"/>
        <v>-126067</v>
      </c>
      <c r="S76" s="13">
        <f t="shared" si="4"/>
        <v>-4208.7999999999975</v>
      </c>
      <c r="T76" s="13">
        <f t="shared" si="4"/>
        <v>0</v>
      </c>
      <c r="U76" s="13">
        <f t="shared" si="4"/>
        <v>0</v>
      </c>
      <c r="V76" s="13">
        <f t="shared" si="4"/>
        <v>409414.9</v>
      </c>
      <c r="W76" s="13">
        <f>IF('Daily PnL Log'!W1307&lt;&gt;"",'Daily PnL Log'!W1307,"")</f>
        <v>758428</v>
      </c>
      <c r="X76" s="13">
        <f>IF('Daily PnL Log'!X1307&lt;&gt;"",'Daily PnL Log'!X1307,"")</f>
        <v>6.5228999984177805E-2</v>
      </c>
      <c r="Y76" s="13">
        <f>IF('Daily PnL Log'!Y1307&lt;&gt;"",'Daily PnL Log'!Y1307,"")</f>
        <v>-5249.53</v>
      </c>
      <c r="Z76" s="13" t="str">
        <f>IF('Daily PnL Log'!Z1307&lt;&gt;"",'Daily PnL Log'!Z1307,"")</f>
        <v/>
      </c>
      <c r="AA76" s="13" t="str">
        <f>IF('Daily PnL Log'!AA1307&lt;&gt;"",'Daily PnL Log'!AA1307,"")</f>
        <v/>
      </c>
      <c r="AB76" s="13" t="str">
        <f>IF('Daily PnL Log'!AB1307&lt;&gt;"",'Daily PnL Log'!AB1307,"")</f>
        <v/>
      </c>
      <c r="AC76" s="13">
        <f>IF('Daily PnL Log'!AC1307&lt;&gt;"",'Daily PnL Log'!AC1307,"")</f>
        <v>406663.58</v>
      </c>
    </row>
    <row r="77" spans="1:29" x14ac:dyDescent="0.25">
      <c r="A77" s="48" t="str">
        <f t="shared" si="2"/>
        <v>Feb</v>
      </c>
      <c r="B77" s="83">
        <f>'Daily PnL Log'!B1308</f>
        <v>46064</v>
      </c>
      <c r="C77" s="11">
        <f>'Daily PnL Log'!C1308</f>
        <v>28795.8</v>
      </c>
      <c r="D77" s="11">
        <f>'Daily PnL Log'!D1308</f>
        <v>14573.8</v>
      </c>
      <c r="E77" s="11">
        <f>'Daily PnL Log'!E1308</f>
        <v>0</v>
      </c>
      <c r="F77" s="11">
        <f>'Daily PnL Log'!F1308</f>
        <v>9988.6</v>
      </c>
      <c r="G77" s="11">
        <f>'Daily PnL Log'!G1308</f>
        <v>-2821.5</v>
      </c>
      <c r="H77" s="11">
        <f>'Daily PnL Log'!H1308</f>
        <v>0</v>
      </c>
      <c r="I77" s="11">
        <f>'Daily PnL Log'!I1308</f>
        <v>0</v>
      </c>
      <c r="J77" s="11">
        <f>'Daily PnL Log'!J1308</f>
        <v>50536.7</v>
      </c>
      <c r="K77" s="11">
        <f>'Daily PnL Log'!K1308</f>
        <v>-97.39</v>
      </c>
      <c r="L77" s="11">
        <f>'Daily PnL Log'!L1308</f>
        <v>-860.02</v>
      </c>
      <c r="M77" s="11">
        <f>'Daily PnL Log'!M1308</f>
        <v>-957.41</v>
      </c>
      <c r="N77" s="11">
        <f>'Daily PnL Log'!N1308</f>
        <v>49579.289999999994</v>
      </c>
      <c r="O77" s="11">
        <f t="shared" si="4"/>
        <v>517093.59999999986</v>
      </c>
      <c r="P77" s="11">
        <f t="shared" si="4"/>
        <v>65966.7</v>
      </c>
      <c r="Q77" s="11">
        <f t="shared" si="4"/>
        <v>0</v>
      </c>
      <c r="R77" s="11">
        <f t="shared" si="4"/>
        <v>-116078.39999999999</v>
      </c>
      <c r="S77" s="11">
        <f t="shared" si="4"/>
        <v>-7030.2999999999975</v>
      </c>
      <c r="T77" s="11">
        <f t="shared" si="4"/>
        <v>0</v>
      </c>
      <c r="U77" s="11">
        <f t="shared" si="4"/>
        <v>0</v>
      </c>
      <c r="V77" s="11">
        <f t="shared" si="4"/>
        <v>459951.60000000003</v>
      </c>
      <c r="W77" s="11">
        <f>IF('Daily PnL Log'!W1308&lt;&gt;"",'Daily PnL Log'!W1308,"")</f>
        <v>789607</v>
      </c>
      <c r="X77" s="119">
        <f>IF('Daily PnL Log'!X1308&lt;&gt;"",'Daily PnL Log'!X1308,"")</f>
        <v>6.2789830890556939E-2</v>
      </c>
      <c r="Y77" s="11" t="str">
        <f>IF('Daily PnL Log'!Y1308&lt;&gt;"",'Daily PnL Log'!Y1308,"")</f>
        <v/>
      </c>
      <c r="Z77" s="11" t="str">
        <f>IF('Daily PnL Log'!Z1308&lt;&gt;"",'Daily PnL Log'!Z1308,"")</f>
        <v/>
      </c>
      <c r="AA77" s="11" t="str">
        <f>IF('Daily PnL Log'!AA1308&lt;&gt;"",'Daily PnL Log'!AA1308,"")</f>
        <v/>
      </c>
      <c r="AB77" s="11" t="str">
        <f>IF('Daily PnL Log'!AB1308&lt;&gt;"",'Daily PnL Log'!AB1308,"")</f>
        <v/>
      </c>
      <c r="AC77" s="11">
        <f>IF('Daily PnL Log'!AC1308&lt;&gt;"",'Daily PnL Log'!AC1308,"")</f>
        <v>460777.42</v>
      </c>
    </row>
    <row r="78" spans="1:29" x14ac:dyDescent="0.25">
      <c r="A78" s="47" t="str">
        <f t="shared" si="2"/>
        <v>Feb</v>
      </c>
      <c r="B78" s="14">
        <f>'Daily PnL Log'!B1309</f>
        <v>46065</v>
      </c>
      <c r="C78" s="13">
        <f>'Daily PnL Log'!C1309</f>
        <v>28370.1</v>
      </c>
      <c r="D78" s="13">
        <f>'Daily PnL Log'!D1309</f>
        <v>18432.8</v>
      </c>
      <c r="E78" s="13">
        <f>'Daily PnL Log'!E1309</f>
        <v>0</v>
      </c>
      <c r="F78" s="13">
        <f>'Daily PnL Log'!F1309</f>
        <v>93295.3</v>
      </c>
      <c r="G78" s="13">
        <f>'Daily PnL Log'!G1309</f>
        <v>1598.9</v>
      </c>
      <c r="H78" s="13">
        <f>'Daily PnL Log'!H1309</f>
        <v>0</v>
      </c>
      <c r="I78" s="13">
        <f>'Daily PnL Log'!I1309</f>
        <v>0</v>
      </c>
      <c r="J78" s="13">
        <f>'Daily PnL Log'!J1309</f>
        <v>141697.1</v>
      </c>
      <c r="K78" s="13">
        <f>'Daily PnL Log'!K1309</f>
        <v>-192.66</v>
      </c>
      <c r="L78" s="13">
        <f>'Daily PnL Log'!L1309</f>
        <v>-1697.3</v>
      </c>
      <c r="M78" s="13">
        <f>'Daily PnL Log'!M1309</f>
        <v>-1889.96</v>
      </c>
      <c r="N78" s="13">
        <f>'Daily PnL Log'!N1309</f>
        <v>139807.14000000001</v>
      </c>
      <c r="O78" s="13">
        <f t="shared" si="4"/>
        <v>545463.69999999984</v>
      </c>
      <c r="P78" s="13">
        <f t="shared" si="4"/>
        <v>84399.5</v>
      </c>
      <c r="Q78" s="13">
        <f t="shared" si="4"/>
        <v>0</v>
      </c>
      <c r="R78" s="13">
        <f t="shared" si="4"/>
        <v>-22783.099999999991</v>
      </c>
      <c r="S78" s="13">
        <f t="shared" si="4"/>
        <v>-5431.3999999999978</v>
      </c>
      <c r="T78" s="13">
        <f t="shared" si="4"/>
        <v>0</v>
      </c>
      <c r="U78" s="13">
        <f t="shared" si="4"/>
        <v>0</v>
      </c>
      <c r="V78" s="13">
        <f t="shared" si="4"/>
        <v>601648.70000000007</v>
      </c>
      <c r="W78" s="13">
        <f>IF('Daily PnL Log'!W1309&lt;&gt;"",'Daily PnL Log'!W1309,"")</f>
        <v>590478.71</v>
      </c>
      <c r="X78" s="13">
        <f>IF('Daily PnL Log'!X1309&lt;&gt;"",'Daily PnL Log'!X1309,"")</f>
        <v>0.23676914617294165</v>
      </c>
      <c r="Y78" s="13" t="str">
        <f>IF('Daily PnL Log'!Y1309&lt;&gt;"",'Daily PnL Log'!Y1309,"")</f>
        <v/>
      </c>
      <c r="Z78" s="13" t="str">
        <f>IF('Daily PnL Log'!Z1309&lt;&gt;"",'Daily PnL Log'!Z1309,"")</f>
        <v/>
      </c>
      <c r="AA78" s="13" t="str">
        <f>IF('Daily PnL Log'!AA1309&lt;&gt;"",'Daily PnL Log'!AA1309,"")</f>
        <v/>
      </c>
      <c r="AB78" s="13" t="str">
        <f>IF('Daily PnL Log'!AB1309&lt;&gt;"",'Daily PnL Log'!AB1309,"")</f>
        <v/>
      </c>
      <c r="AC78" s="13">
        <f>IF('Daily PnL Log'!AC1309&lt;&gt;"",'Daily PnL Log'!AC1309,"")</f>
        <v>590478.71</v>
      </c>
    </row>
    <row r="79" spans="1:29" x14ac:dyDescent="0.25">
      <c r="A79" s="48" t="str">
        <f t="shared" si="2"/>
        <v>Feb</v>
      </c>
      <c r="B79" s="83">
        <f>'Daily PnL Log'!B1310</f>
        <v>46066</v>
      </c>
      <c r="C79" s="11">
        <f>'Daily PnL Log'!C1310</f>
        <v>-43227.5</v>
      </c>
      <c r="D79" s="11">
        <f>'Daily PnL Log'!D1310</f>
        <v>-2509</v>
      </c>
      <c r="E79" s="11">
        <f>'Daily PnL Log'!E1310</f>
        <v>0</v>
      </c>
      <c r="F79" s="11">
        <f>'Daily PnL Log'!F1310</f>
        <v>-7390.2</v>
      </c>
      <c r="G79" s="11">
        <f>'Daily PnL Log'!G1310</f>
        <v>344.9</v>
      </c>
      <c r="H79" s="11">
        <f>'Daily PnL Log'!H1310</f>
        <v>0</v>
      </c>
      <c r="I79" s="11">
        <f>'Daily PnL Log'!I1310</f>
        <v>0</v>
      </c>
      <c r="J79" s="11">
        <f>'Daily PnL Log'!J1310</f>
        <v>-52781.799999999996</v>
      </c>
      <c r="K79" s="11">
        <f>'Daily PnL Log'!K1310</f>
        <v>-97.05</v>
      </c>
      <c r="L79" s="11">
        <f>'Daily PnL Log'!L1310</f>
        <v>-860.3</v>
      </c>
      <c r="M79" s="11">
        <f>'Daily PnL Log'!M1310</f>
        <v>-957.34999999999991</v>
      </c>
      <c r="N79" s="11">
        <f>'Daily PnL Log'!N1310</f>
        <v>-53739.149999999994</v>
      </c>
      <c r="O79" s="11">
        <f t="shared" si="4"/>
        <v>502236.19999999984</v>
      </c>
      <c r="P79" s="11">
        <f t="shared" si="4"/>
        <v>81890.5</v>
      </c>
      <c r="Q79" s="11">
        <f t="shared" si="4"/>
        <v>0</v>
      </c>
      <c r="R79" s="11">
        <f t="shared" si="4"/>
        <v>-30173.299999999992</v>
      </c>
      <c r="S79" s="11">
        <f t="shared" si="4"/>
        <v>-5086.4999999999982</v>
      </c>
      <c r="T79" s="11">
        <f t="shared" si="4"/>
        <v>0</v>
      </c>
      <c r="U79" s="11">
        <f t="shared" si="4"/>
        <v>0</v>
      </c>
      <c r="V79" s="11">
        <f t="shared" si="4"/>
        <v>548866.9</v>
      </c>
      <c r="W79" s="11">
        <f>IF('Daily PnL Log'!W1310&lt;&gt;"",'Daily PnL Log'!W1310,"")</f>
        <v>750943</v>
      </c>
      <c r="X79" s="119">
        <f>IF('Daily PnL Log'!X1310&lt;&gt;"",'Daily PnL Log'!X1310,"")</f>
        <v>-7.1562222432328418E-2</v>
      </c>
      <c r="Y79" s="11" t="str">
        <f>IF('Daily PnL Log'!Y1310&lt;&gt;"",'Daily PnL Log'!Y1310,"")</f>
        <v/>
      </c>
      <c r="Z79" s="11">
        <f>IF('Daily PnL Log'!Z1310&lt;&gt;"",'Daily PnL Log'!Z1310,"")</f>
        <v>470.85</v>
      </c>
      <c r="AA79" s="11" t="str">
        <f>IF('Daily PnL Log'!AA1310&lt;&gt;"",'Daily PnL Log'!AA1310,"")</f>
        <v/>
      </c>
      <c r="AB79" s="11" t="str">
        <f>IF('Daily PnL Log'!AB1310&lt;&gt;"",'Daily PnL Log'!AB1310,"")</f>
        <v/>
      </c>
      <c r="AC79" s="11">
        <f>IF('Daily PnL Log'!AC1310&lt;&gt;"",'Daily PnL Log'!AC1310,"")</f>
        <v>538158.86</v>
      </c>
    </row>
    <row r="80" spans="1:29" x14ac:dyDescent="0.25">
      <c r="A80" s="47" t="str">
        <f t="shared" si="2"/>
        <v>Feb</v>
      </c>
      <c r="B80" s="14">
        <f>'Daily PnL Log'!B1311</f>
        <v>46070</v>
      </c>
      <c r="C80" s="13">
        <f>'Daily PnL Log'!C1311</f>
        <v>-36854.699999999997</v>
      </c>
      <c r="D80" s="13">
        <f>'Daily PnL Log'!D1311</f>
        <v>-5993</v>
      </c>
      <c r="E80" s="13">
        <f>'Daily PnL Log'!E1311</f>
        <v>0</v>
      </c>
      <c r="F80" s="13">
        <f>'Daily PnL Log'!F1311</f>
        <v>2005.7</v>
      </c>
      <c r="G80" s="13">
        <f>'Daily PnL Log'!G1311</f>
        <v>-21407.8</v>
      </c>
      <c r="H80" s="13">
        <f>'Daily PnL Log'!H1311</f>
        <v>0</v>
      </c>
      <c r="I80" s="13">
        <f>'Daily PnL Log'!I1311</f>
        <v>0</v>
      </c>
      <c r="J80" s="13">
        <f>'Daily PnL Log'!J1311</f>
        <v>-62249.8</v>
      </c>
      <c r="K80" s="13">
        <f>'Daily PnL Log'!K1311</f>
        <v>-34.15</v>
      </c>
      <c r="L80" s="13">
        <f>'Daily PnL Log'!L1311</f>
        <v>-298.39999999999998</v>
      </c>
      <c r="M80" s="13">
        <f>'Daily PnL Log'!M1311</f>
        <v>-332.54999999999995</v>
      </c>
      <c r="N80" s="13">
        <f>'Daily PnL Log'!N1311</f>
        <v>-62582.350000000006</v>
      </c>
      <c r="O80" s="13">
        <f t="shared" si="4"/>
        <v>465381.49999999983</v>
      </c>
      <c r="P80" s="13">
        <f t="shared" si="4"/>
        <v>75897.5</v>
      </c>
      <c r="Q80" s="13">
        <f t="shared" si="4"/>
        <v>0</v>
      </c>
      <c r="R80" s="13">
        <f t="shared" si="4"/>
        <v>-28167.599999999991</v>
      </c>
      <c r="S80" s="13">
        <f t="shared" si="4"/>
        <v>-26494.299999999996</v>
      </c>
      <c r="T80" s="13">
        <f t="shared" si="4"/>
        <v>0</v>
      </c>
      <c r="U80" s="13">
        <f t="shared" si="4"/>
        <v>0</v>
      </c>
      <c r="V80" s="13">
        <f t="shared" si="4"/>
        <v>486617.10000000003</v>
      </c>
      <c r="W80" s="13">
        <f>IF('Daily PnL Log'!W1311&lt;&gt;"",'Daily PnL Log'!W1311,"")</f>
        <v>747490</v>
      </c>
      <c r="X80" s="13">
        <f>IF('Daily PnL Log'!X1311&lt;&gt;"",'Daily PnL Log'!X1311,"")</f>
        <v>-8.3723327402373288E-2</v>
      </c>
      <c r="Y80" s="13" t="str">
        <f>IF('Daily PnL Log'!Y1311&lt;&gt;"",'Daily PnL Log'!Y1311,"")</f>
        <v/>
      </c>
      <c r="Z80" s="13" t="str">
        <f>IF('Daily PnL Log'!Z1311&lt;&gt;"",'Daily PnL Log'!Z1311,"")</f>
        <v/>
      </c>
      <c r="AA80" s="13" t="str">
        <f>IF('Daily PnL Log'!AA1311&lt;&gt;"",'Daily PnL Log'!AA1311,"")</f>
        <v/>
      </c>
      <c r="AB80" s="13" t="str">
        <f>IF('Daily PnL Log'!AB1311&lt;&gt;"",'Daily PnL Log'!AB1311,"")</f>
        <v/>
      </c>
      <c r="AC80" s="13">
        <f>IF('Daily PnL Log'!AC1311&lt;&gt;"",'Daily PnL Log'!AC1311,"")</f>
        <v>487326.91</v>
      </c>
    </row>
    <row r="81" spans="1:29" x14ac:dyDescent="0.25">
      <c r="A81" s="48" t="str">
        <f t="shared" si="2"/>
        <v>Feb</v>
      </c>
      <c r="B81" s="83">
        <f>'Daily PnL Log'!B1312</f>
        <v>46071</v>
      </c>
      <c r="C81" s="11">
        <f>'Daily PnL Log'!C1312</f>
        <v>14770.2</v>
      </c>
      <c r="D81" s="11">
        <f>'Daily PnL Log'!D1312</f>
        <v>6935.2</v>
      </c>
      <c r="E81" s="11">
        <f>'Daily PnL Log'!E1312</f>
        <v>0</v>
      </c>
      <c r="F81" s="11">
        <f>'Daily PnL Log'!F1312</f>
        <v>-134.19999999999999</v>
      </c>
      <c r="G81" s="11">
        <f>'Daily PnL Log'!G1312</f>
        <v>11809.6</v>
      </c>
      <c r="H81" s="11">
        <f>'Daily PnL Log'!H1312</f>
        <v>0</v>
      </c>
      <c r="I81" s="11">
        <f>'Daily PnL Log'!I1312</f>
        <v>0</v>
      </c>
      <c r="J81" s="11">
        <f>'Daily PnL Log'!J1312</f>
        <v>33380.800000000003</v>
      </c>
      <c r="K81" s="11">
        <f>'Daily PnL Log'!K1312</f>
        <v>-91.05</v>
      </c>
      <c r="L81" s="11">
        <f>'Daily PnL Log'!L1312</f>
        <v>-786.42</v>
      </c>
      <c r="M81" s="11">
        <f>'Daily PnL Log'!M1312</f>
        <v>-877.46999999999991</v>
      </c>
      <c r="N81" s="11">
        <f>'Daily PnL Log'!N1312</f>
        <v>32503.33</v>
      </c>
      <c r="O81" s="11">
        <f t="shared" si="4"/>
        <v>480151.69999999984</v>
      </c>
      <c r="P81" s="11">
        <f t="shared" si="4"/>
        <v>82832.7</v>
      </c>
      <c r="Q81" s="11">
        <f t="shared" si="4"/>
        <v>0</v>
      </c>
      <c r="R81" s="11">
        <f t="shared" si="4"/>
        <v>-28301.799999999992</v>
      </c>
      <c r="S81" s="11">
        <f t="shared" si="4"/>
        <v>-14684.699999999995</v>
      </c>
      <c r="T81" s="11">
        <f t="shared" si="4"/>
        <v>0</v>
      </c>
      <c r="U81" s="11">
        <f t="shared" si="4"/>
        <v>0</v>
      </c>
      <c r="V81" s="11">
        <f t="shared" si="4"/>
        <v>519997.9</v>
      </c>
      <c r="W81" s="11">
        <f>IF('Daily PnL Log'!W1312&lt;&gt;"",'Daily PnL Log'!W1312,"")</f>
        <v>796299</v>
      </c>
      <c r="X81" s="119">
        <f>IF('Daily PnL Log'!X1312&lt;&gt;"",'Daily PnL Log'!X1312,"")</f>
        <v>4.0817996757499385E-2</v>
      </c>
      <c r="Y81" s="11" t="str">
        <f>IF('Daily PnL Log'!Y1312&lt;&gt;"",'Daily PnL Log'!Y1312,"")</f>
        <v/>
      </c>
      <c r="Z81" s="11" t="str">
        <f>IF('Daily PnL Log'!Z1312&lt;&gt;"",'Daily PnL Log'!Z1312,"")</f>
        <v/>
      </c>
      <c r="AA81" s="11" t="str">
        <f>IF('Daily PnL Log'!AA1312&lt;&gt;"",'Daily PnL Log'!AA1312,"")</f>
        <v/>
      </c>
      <c r="AB81" s="11" t="str">
        <f>IF('Daily PnL Log'!AB1312&lt;&gt;"",'Daily PnL Log'!AB1312,"")</f>
        <v/>
      </c>
      <c r="AC81" s="11">
        <f>IF('Daily PnL Log'!AC1312&lt;&gt;"",'Daily PnL Log'!AC1312,"")</f>
        <v>543026.93999999994</v>
      </c>
    </row>
    <row r="82" spans="1:29" x14ac:dyDescent="0.25">
      <c r="A82" s="47" t="str">
        <f t="shared" si="2"/>
        <v>Feb</v>
      </c>
      <c r="B82" s="14">
        <f>'Daily PnL Log'!B1313</f>
        <v>46072</v>
      </c>
      <c r="C82" s="13">
        <f>'Daily PnL Log'!C1313</f>
        <v>0</v>
      </c>
      <c r="D82" s="13">
        <f>'Daily PnL Log'!D1313</f>
        <v>0</v>
      </c>
      <c r="E82" s="13">
        <f>'Daily PnL Log'!E1313</f>
        <v>0</v>
      </c>
      <c r="F82" s="13">
        <f>'Daily PnL Log'!F1313</f>
        <v>0</v>
      </c>
      <c r="G82" s="13">
        <f>'Daily PnL Log'!G1313</f>
        <v>0</v>
      </c>
      <c r="H82" s="13">
        <f>'Daily PnL Log'!H1313</f>
        <v>0</v>
      </c>
      <c r="I82" s="13">
        <f>'Daily PnL Log'!I1313</f>
        <v>0</v>
      </c>
      <c r="J82" s="13" t="str">
        <f>'Daily PnL Log'!J1313</f>
        <v/>
      </c>
      <c r="K82" s="13">
        <f>'Daily PnL Log'!K1313</f>
        <v>0</v>
      </c>
      <c r="L82" s="13">
        <f>'Daily PnL Log'!L1313</f>
        <v>0</v>
      </c>
      <c r="M82" s="13" t="str">
        <f>'Daily PnL Log'!M1313</f>
        <v/>
      </c>
      <c r="N82" s="13" t="str">
        <f>'Daily PnL Log'!N1313</f>
        <v/>
      </c>
      <c r="O82" s="13">
        <f t="shared" si="4"/>
        <v>480151.69999999984</v>
      </c>
      <c r="P82" s="13">
        <f t="shared" si="4"/>
        <v>82832.7</v>
      </c>
      <c r="Q82" s="13">
        <f t="shared" si="4"/>
        <v>0</v>
      </c>
      <c r="R82" s="13">
        <f t="shared" si="4"/>
        <v>-28301.799999999992</v>
      </c>
      <c r="S82" s="13">
        <f t="shared" si="4"/>
        <v>-14684.699999999995</v>
      </c>
      <c r="T82" s="13">
        <f t="shared" si="4"/>
        <v>0</v>
      </c>
      <c r="U82" s="13">
        <f t="shared" si="4"/>
        <v>0</v>
      </c>
      <c r="V82" s="13" t="str">
        <f t="shared" si="4"/>
        <v/>
      </c>
      <c r="W82" s="13" t="str">
        <f>IF('Daily PnL Log'!W1313&lt;&gt;"",'Daily PnL Log'!W1313,"")</f>
        <v/>
      </c>
      <c r="X82" s="13" t="str">
        <f>IF('Daily PnL Log'!X1313&lt;&gt;"",'Daily PnL Log'!X1313,"")</f>
        <v/>
      </c>
      <c r="Y82" s="13" t="str">
        <f>IF('Daily PnL Log'!Y1313&lt;&gt;"",'Daily PnL Log'!Y1313,"")</f>
        <v/>
      </c>
      <c r="Z82" s="13" t="str">
        <f>IF('Daily PnL Log'!Z1313&lt;&gt;"",'Daily PnL Log'!Z1313,"")</f>
        <v/>
      </c>
      <c r="AA82" s="13" t="str">
        <f>IF('Daily PnL Log'!AA1313&lt;&gt;"",'Daily PnL Log'!AA1313,"")</f>
        <v/>
      </c>
      <c r="AB82" s="13" t="str">
        <f>IF('Daily PnL Log'!AB1313&lt;&gt;"",'Daily PnL Log'!AB1313,"")</f>
        <v/>
      </c>
      <c r="AC82" s="13" t="str">
        <f>IF('Daily PnL Log'!AC1313&lt;&gt;"",'Daily PnL Log'!AC1313,"")</f>
        <v/>
      </c>
    </row>
    <row r="83" spans="1:29" x14ac:dyDescent="0.25">
      <c r="A83" s="48" t="str">
        <f t="shared" si="2"/>
        <v>Feb</v>
      </c>
      <c r="B83" s="83">
        <f>'Daily PnL Log'!B1314</f>
        <v>46073</v>
      </c>
      <c r="C83" s="11">
        <f>'Daily PnL Log'!C1314</f>
        <v>0</v>
      </c>
      <c r="D83" s="11">
        <f>'Daily PnL Log'!D1314</f>
        <v>0</v>
      </c>
      <c r="E83" s="11">
        <f>'Daily PnL Log'!E1314</f>
        <v>0</v>
      </c>
      <c r="F83" s="11">
        <f>'Daily PnL Log'!F1314</f>
        <v>0</v>
      </c>
      <c r="G83" s="11">
        <f>'Daily PnL Log'!G1314</f>
        <v>0</v>
      </c>
      <c r="H83" s="11">
        <f>'Daily PnL Log'!H1314</f>
        <v>0</v>
      </c>
      <c r="I83" s="11">
        <f>'Daily PnL Log'!I1314</f>
        <v>0</v>
      </c>
      <c r="J83" s="11" t="str">
        <f>'Daily PnL Log'!J1314</f>
        <v/>
      </c>
      <c r="K83" s="11">
        <f>'Daily PnL Log'!K1314</f>
        <v>0</v>
      </c>
      <c r="L83" s="11">
        <f>'Daily PnL Log'!L1314</f>
        <v>0</v>
      </c>
      <c r="M83" s="11" t="str">
        <f>'Daily PnL Log'!M1314</f>
        <v/>
      </c>
      <c r="N83" s="11" t="str">
        <f>'Daily PnL Log'!N1314</f>
        <v/>
      </c>
      <c r="O83" s="11">
        <f t="shared" ref="O83:V98" si="5">IF(C83&lt;&gt;"",O82+C83,"")</f>
        <v>480151.69999999984</v>
      </c>
      <c r="P83" s="11">
        <f t="shared" si="5"/>
        <v>82832.7</v>
      </c>
      <c r="Q83" s="11">
        <f t="shared" si="5"/>
        <v>0</v>
      </c>
      <c r="R83" s="11">
        <f t="shared" si="5"/>
        <v>-28301.799999999992</v>
      </c>
      <c r="S83" s="11">
        <f t="shared" si="5"/>
        <v>-14684.699999999995</v>
      </c>
      <c r="T83" s="11">
        <f t="shared" si="5"/>
        <v>0</v>
      </c>
      <c r="U83" s="11">
        <f t="shared" si="5"/>
        <v>0</v>
      </c>
      <c r="V83" s="11" t="str">
        <f t="shared" si="5"/>
        <v/>
      </c>
      <c r="W83" s="11" t="str">
        <f>IF('Daily PnL Log'!W1314&lt;&gt;"",'Daily PnL Log'!W1314,"")</f>
        <v/>
      </c>
      <c r="X83" s="119" t="str">
        <f>IF('Daily PnL Log'!X1314&lt;&gt;"",'Daily PnL Log'!X1314,"")</f>
        <v/>
      </c>
      <c r="Y83" s="11" t="str">
        <f>IF('Daily PnL Log'!Y1314&lt;&gt;"",'Daily PnL Log'!Y1314,"")</f>
        <v/>
      </c>
      <c r="Z83" s="11" t="str">
        <f>IF('Daily PnL Log'!Z1314&lt;&gt;"",'Daily PnL Log'!Z1314,"")</f>
        <v/>
      </c>
      <c r="AA83" s="11" t="str">
        <f>IF('Daily PnL Log'!AA1314&lt;&gt;"",'Daily PnL Log'!AA1314,"")</f>
        <v/>
      </c>
      <c r="AB83" s="11" t="str">
        <f>IF('Daily PnL Log'!AB1314&lt;&gt;"",'Daily PnL Log'!AB1314,"")</f>
        <v/>
      </c>
      <c r="AC83" s="11" t="str">
        <f>IF('Daily PnL Log'!AC1314&lt;&gt;"",'Daily PnL Log'!AC1314,"")</f>
        <v/>
      </c>
    </row>
    <row r="84" spans="1:29" x14ac:dyDescent="0.25">
      <c r="A84" s="47" t="str">
        <f t="shared" si="2"/>
        <v>Feb</v>
      </c>
      <c r="B84" s="14">
        <f>'Daily PnL Log'!B1315</f>
        <v>46076</v>
      </c>
      <c r="C84" s="13">
        <f>'Daily PnL Log'!C1315</f>
        <v>0</v>
      </c>
      <c r="D84" s="13">
        <f>'Daily PnL Log'!D1315</f>
        <v>0</v>
      </c>
      <c r="E84" s="13">
        <f>'Daily PnL Log'!E1315</f>
        <v>0</v>
      </c>
      <c r="F84" s="13">
        <f>'Daily PnL Log'!F1315</f>
        <v>0</v>
      </c>
      <c r="G84" s="13">
        <f>'Daily PnL Log'!G1315</f>
        <v>0</v>
      </c>
      <c r="H84" s="13">
        <f>'Daily PnL Log'!H1315</f>
        <v>0</v>
      </c>
      <c r="I84" s="13">
        <f>'Daily PnL Log'!I1315</f>
        <v>0</v>
      </c>
      <c r="J84" s="13" t="str">
        <f>'Daily PnL Log'!J1315</f>
        <v/>
      </c>
      <c r="K84" s="13">
        <f>'Daily PnL Log'!K1315</f>
        <v>0</v>
      </c>
      <c r="L84" s="13">
        <f>'Daily PnL Log'!L1315</f>
        <v>0</v>
      </c>
      <c r="M84" s="13" t="str">
        <f>'Daily PnL Log'!M1315</f>
        <v/>
      </c>
      <c r="N84" s="13" t="str">
        <f>'Daily PnL Log'!N1315</f>
        <v/>
      </c>
      <c r="O84" s="13">
        <f t="shared" si="5"/>
        <v>480151.69999999984</v>
      </c>
      <c r="P84" s="13">
        <f t="shared" si="5"/>
        <v>82832.7</v>
      </c>
      <c r="Q84" s="13">
        <f t="shared" si="5"/>
        <v>0</v>
      </c>
      <c r="R84" s="13">
        <f t="shared" si="5"/>
        <v>-28301.799999999992</v>
      </c>
      <c r="S84" s="13">
        <f t="shared" si="5"/>
        <v>-14684.699999999995</v>
      </c>
      <c r="T84" s="13">
        <f t="shared" si="5"/>
        <v>0</v>
      </c>
      <c r="U84" s="13">
        <f t="shared" si="5"/>
        <v>0</v>
      </c>
      <c r="V84" s="13" t="str">
        <f t="shared" si="5"/>
        <v/>
      </c>
      <c r="W84" s="13" t="str">
        <f>IF('Daily PnL Log'!W1315&lt;&gt;"",'Daily PnL Log'!W1315,"")</f>
        <v/>
      </c>
      <c r="X84" s="13" t="str">
        <f>IF('Daily PnL Log'!X1315&lt;&gt;"",'Daily PnL Log'!X1315,"")</f>
        <v/>
      </c>
      <c r="Y84" s="13" t="str">
        <f>IF('Daily PnL Log'!Y1315&lt;&gt;"",'Daily PnL Log'!Y1315,"")</f>
        <v/>
      </c>
      <c r="Z84" s="13" t="str">
        <f>IF('Daily PnL Log'!Z1315&lt;&gt;"",'Daily PnL Log'!Z1315,"")</f>
        <v/>
      </c>
      <c r="AA84" s="13" t="str">
        <f>IF('Daily PnL Log'!AA1315&lt;&gt;"",'Daily PnL Log'!AA1315,"")</f>
        <v/>
      </c>
      <c r="AB84" s="13" t="str">
        <f>IF('Daily PnL Log'!AB1315&lt;&gt;"",'Daily PnL Log'!AB1315,"")</f>
        <v/>
      </c>
      <c r="AC84" s="13" t="str">
        <f>IF('Daily PnL Log'!AC1315&lt;&gt;"",'Daily PnL Log'!AC1315,"")</f>
        <v/>
      </c>
    </row>
    <row r="85" spans="1:29" x14ac:dyDescent="0.25">
      <c r="A85" s="48" t="str">
        <f t="shared" si="2"/>
        <v>Feb</v>
      </c>
      <c r="B85" s="83">
        <f>'Daily PnL Log'!B1316</f>
        <v>46077</v>
      </c>
      <c r="C85" s="11">
        <f>'Daily PnL Log'!C1316</f>
        <v>0</v>
      </c>
      <c r="D85" s="11">
        <f>'Daily PnL Log'!D1316</f>
        <v>0</v>
      </c>
      <c r="E85" s="11">
        <f>'Daily PnL Log'!E1316</f>
        <v>0</v>
      </c>
      <c r="F85" s="11">
        <f>'Daily PnL Log'!F1316</f>
        <v>0</v>
      </c>
      <c r="G85" s="11">
        <f>'Daily PnL Log'!G1316</f>
        <v>0</v>
      </c>
      <c r="H85" s="11">
        <f>'Daily PnL Log'!H1316</f>
        <v>0</v>
      </c>
      <c r="I85" s="11">
        <f>'Daily PnL Log'!I1316</f>
        <v>0</v>
      </c>
      <c r="J85" s="11" t="str">
        <f>'Daily PnL Log'!J1316</f>
        <v/>
      </c>
      <c r="K85" s="11">
        <f>'Daily PnL Log'!K1316</f>
        <v>0</v>
      </c>
      <c r="L85" s="11">
        <f>'Daily PnL Log'!L1316</f>
        <v>0</v>
      </c>
      <c r="M85" s="11" t="str">
        <f>'Daily PnL Log'!M1316</f>
        <v/>
      </c>
      <c r="N85" s="11" t="str">
        <f>'Daily PnL Log'!N1316</f>
        <v/>
      </c>
      <c r="O85" s="11">
        <f t="shared" si="5"/>
        <v>480151.69999999984</v>
      </c>
      <c r="P85" s="11">
        <f t="shared" si="5"/>
        <v>82832.7</v>
      </c>
      <c r="Q85" s="11">
        <f t="shared" si="5"/>
        <v>0</v>
      </c>
      <c r="R85" s="11">
        <f t="shared" si="5"/>
        <v>-28301.799999999992</v>
      </c>
      <c r="S85" s="11">
        <f t="shared" si="5"/>
        <v>-14684.699999999995</v>
      </c>
      <c r="T85" s="11">
        <f t="shared" si="5"/>
        <v>0</v>
      </c>
      <c r="U85" s="11">
        <f t="shared" si="5"/>
        <v>0</v>
      </c>
      <c r="V85" s="11" t="str">
        <f t="shared" si="5"/>
        <v/>
      </c>
      <c r="W85" s="11" t="str">
        <f>IF('Daily PnL Log'!W1316&lt;&gt;"",'Daily PnL Log'!W1316,"")</f>
        <v/>
      </c>
      <c r="X85" s="119" t="str">
        <f>IF('Daily PnL Log'!X1316&lt;&gt;"",'Daily PnL Log'!X1316,"")</f>
        <v/>
      </c>
      <c r="Y85" s="11" t="str">
        <f>IF('Daily PnL Log'!Y1316&lt;&gt;"",'Daily PnL Log'!Y1316,"")</f>
        <v/>
      </c>
      <c r="Z85" s="11" t="str">
        <f>IF('Daily PnL Log'!Z1316&lt;&gt;"",'Daily PnL Log'!Z1316,"")</f>
        <v/>
      </c>
      <c r="AA85" s="11" t="str">
        <f>IF('Daily PnL Log'!AA1316&lt;&gt;"",'Daily PnL Log'!AA1316,"")</f>
        <v/>
      </c>
      <c r="AB85" s="11" t="str">
        <f>IF('Daily PnL Log'!AB1316&lt;&gt;"",'Daily PnL Log'!AB1316,"")</f>
        <v/>
      </c>
      <c r="AC85" s="11" t="str">
        <f>IF('Daily PnL Log'!AC1316&lt;&gt;"",'Daily PnL Log'!AC1316,"")</f>
        <v/>
      </c>
    </row>
    <row r="86" spans="1:29" x14ac:dyDescent="0.25">
      <c r="A86" s="47" t="str">
        <f t="shared" si="2"/>
        <v>Feb</v>
      </c>
      <c r="B86" s="14">
        <f>'Daily PnL Log'!B1317</f>
        <v>46078</v>
      </c>
      <c r="C86" s="13">
        <f>'Daily PnL Log'!C1317</f>
        <v>0</v>
      </c>
      <c r="D86" s="13">
        <f>'Daily PnL Log'!D1317</f>
        <v>0</v>
      </c>
      <c r="E86" s="13">
        <f>'Daily PnL Log'!E1317</f>
        <v>0</v>
      </c>
      <c r="F86" s="13">
        <f>'Daily PnL Log'!F1317</f>
        <v>0</v>
      </c>
      <c r="G86" s="13">
        <f>'Daily PnL Log'!G1317</f>
        <v>0</v>
      </c>
      <c r="H86" s="13">
        <f>'Daily PnL Log'!H1317</f>
        <v>0</v>
      </c>
      <c r="I86" s="13">
        <f>'Daily PnL Log'!I1317</f>
        <v>0</v>
      </c>
      <c r="J86" s="13" t="str">
        <f>'Daily PnL Log'!J1317</f>
        <v/>
      </c>
      <c r="K86" s="13">
        <f>'Daily PnL Log'!K1317</f>
        <v>0</v>
      </c>
      <c r="L86" s="13">
        <f>'Daily PnL Log'!L1317</f>
        <v>0</v>
      </c>
      <c r="M86" s="13" t="str">
        <f>'Daily PnL Log'!M1317</f>
        <v/>
      </c>
      <c r="N86" s="13" t="str">
        <f>'Daily PnL Log'!N1317</f>
        <v/>
      </c>
      <c r="O86" s="13">
        <f t="shared" si="5"/>
        <v>480151.69999999984</v>
      </c>
      <c r="P86" s="13">
        <f t="shared" si="5"/>
        <v>82832.7</v>
      </c>
      <c r="Q86" s="13">
        <f t="shared" si="5"/>
        <v>0</v>
      </c>
      <c r="R86" s="13">
        <f t="shared" si="5"/>
        <v>-28301.799999999992</v>
      </c>
      <c r="S86" s="13">
        <f t="shared" si="5"/>
        <v>-14684.699999999995</v>
      </c>
      <c r="T86" s="13">
        <f t="shared" si="5"/>
        <v>0</v>
      </c>
      <c r="U86" s="13">
        <f t="shared" si="5"/>
        <v>0</v>
      </c>
      <c r="V86" s="13" t="str">
        <f t="shared" si="5"/>
        <v/>
      </c>
      <c r="W86" s="13" t="str">
        <f>IF('Daily PnL Log'!W1317&lt;&gt;"",'Daily PnL Log'!W1317,"")</f>
        <v/>
      </c>
      <c r="X86" s="13" t="str">
        <f>IF('Daily PnL Log'!X1317&lt;&gt;"",'Daily PnL Log'!X1317,"")</f>
        <v/>
      </c>
      <c r="Y86" s="13" t="str">
        <f>IF('Daily PnL Log'!Y1317&lt;&gt;"",'Daily PnL Log'!Y1317,"")</f>
        <v/>
      </c>
      <c r="Z86" s="13" t="str">
        <f>IF('Daily PnL Log'!Z1317&lt;&gt;"",'Daily PnL Log'!Z1317,"")</f>
        <v/>
      </c>
      <c r="AA86" s="13" t="str">
        <f>IF('Daily PnL Log'!AA1317&lt;&gt;"",'Daily PnL Log'!AA1317,"")</f>
        <v/>
      </c>
      <c r="AB86" s="13" t="str">
        <f>IF('Daily PnL Log'!AB1317&lt;&gt;"",'Daily PnL Log'!AB1317,"")</f>
        <v/>
      </c>
      <c r="AC86" s="13" t="str">
        <f>IF('Daily PnL Log'!AC1317&lt;&gt;"",'Daily PnL Log'!AC1317,"")</f>
        <v/>
      </c>
    </row>
    <row r="87" spans="1:29" x14ac:dyDescent="0.25">
      <c r="A87" s="48" t="str">
        <f t="shared" si="2"/>
        <v>Feb</v>
      </c>
      <c r="B87" s="83">
        <f>'Daily PnL Log'!B1318</f>
        <v>46079</v>
      </c>
      <c r="C87" s="11">
        <f>'Daily PnL Log'!C1318</f>
        <v>0</v>
      </c>
      <c r="D87" s="11">
        <f>'Daily PnL Log'!D1318</f>
        <v>0</v>
      </c>
      <c r="E87" s="11">
        <f>'Daily PnL Log'!E1318</f>
        <v>0</v>
      </c>
      <c r="F87" s="11">
        <f>'Daily PnL Log'!F1318</f>
        <v>0</v>
      </c>
      <c r="G87" s="11">
        <f>'Daily PnL Log'!G1318</f>
        <v>0</v>
      </c>
      <c r="H87" s="11">
        <f>'Daily PnL Log'!H1318</f>
        <v>0</v>
      </c>
      <c r="I87" s="11">
        <f>'Daily PnL Log'!I1318</f>
        <v>0</v>
      </c>
      <c r="J87" s="11" t="str">
        <f>'Daily PnL Log'!J1318</f>
        <v/>
      </c>
      <c r="K87" s="11">
        <f>'Daily PnL Log'!K1318</f>
        <v>0</v>
      </c>
      <c r="L87" s="11">
        <f>'Daily PnL Log'!L1318</f>
        <v>0</v>
      </c>
      <c r="M87" s="11" t="str">
        <f>'Daily PnL Log'!M1318</f>
        <v/>
      </c>
      <c r="N87" s="11" t="str">
        <f>'Daily PnL Log'!N1318</f>
        <v/>
      </c>
      <c r="O87" s="11">
        <f t="shared" si="5"/>
        <v>480151.69999999984</v>
      </c>
      <c r="P87" s="11">
        <f t="shared" si="5"/>
        <v>82832.7</v>
      </c>
      <c r="Q87" s="11">
        <f t="shared" si="5"/>
        <v>0</v>
      </c>
      <c r="R87" s="11">
        <f t="shared" si="5"/>
        <v>-28301.799999999992</v>
      </c>
      <c r="S87" s="11">
        <f t="shared" si="5"/>
        <v>-14684.699999999995</v>
      </c>
      <c r="T87" s="11">
        <f t="shared" si="5"/>
        <v>0</v>
      </c>
      <c r="U87" s="11">
        <f t="shared" si="5"/>
        <v>0</v>
      </c>
      <c r="V87" s="11" t="str">
        <f t="shared" si="5"/>
        <v/>
      </c>
      <c r="W87" s="11" t="str">
        <f>IF('Daily PnL Log'!W1318&lt;&gt;"",'Daily PnL Log'!W1318,"")</f>
        <v/>
      </c>
      <c r="X87" s="119" t="str">
        <f>IF('Daily PnL Log'!X1318&lt;&gt;"",'Daily PnL Log'!X1318,"")</f>
        <v/>
      </c>
      <c r="Y87" s="11" t="str">
        <f>IF('Daily PnL Log'!Y1318&lt;&gt;"",'Daily PnL Log'!Y1318,"")</f>
        <v/>
      </c>
      <c r="Z87" s="11" t="str">
        <f>IF('Daily PnL Log'!Z1318&lt;&gt;"",'Daily PnL Log'!Z1318,"")</f>
        <v/>
      </c>
      <c r="AA87" s="11" t="str">
        <f>IF('Daily PnL Log'!AA1318&lt;&gt;"",'Daily PnL Log'!AA1318,"")</f>
        <v/>
      </c>
      <c r="AB87" s="11" t="str">
        <f>IF('Daily PnL Log'!AB1318&lt;&gt;"",'Daily PnL Log'!AB1318,"")</f>
        <v/>
      </c>
      <c r="AC87" s="11" t="str">
        <f>IF('Daily PnL Log'!AC1318&lt;&gt;"",'Daily PnL Log'!AC1318,"")</f>
        <v/>
      </c>
    </row>
    <row r="88" spans="1:29" x14ac:dyDescent="0.25">
      <c r="A88" s="47" t="str">
        <f t="shared" si="2"/>
        <v>Feb</v>
      </c>
      <c r="B88" s="14">
        <f>'Daily PnL Log'!B1319</f>
        <v>46080</v>
      </c>
      <c r="C88" s="13">
        <f>'Daily PnL Log'!C1319</f>
        <v>0</v>
      </c>
      <c r="D88" s="13">
        <f>'Daily PnL Log'!D1319</f>
        <v>0</v>
      </c>
      <c r="E88" s="13">
        <f>'Daily PnL Log'!E1319</f>
        <v>0</v>
      </c>
      <c r="F88" s="13">
        <f>'Daily PnL Log'!F1319</f>
        <v>0</v>
      </c>
      <c r="G88" s="13">
        <f>'Daily PnL Log'!G1319</f>
        <v>0</v>
      </c>
      <c r="H88" s="13">
        <f>'Daily PnL Log'!H1319</f>
        <v>0</v>
      </c>
      <c r="I88" s="13">
        <f>'Daily PnL Log'!I1319</f>
        <v>0</v>
      </c>
      <c r="J88" s="13" t="str">
        <f>'Daily PnL Log'!J1319</f>
        <v/>
      </c>
      <c r="K88" s="13">
        <f>'Daily PnL Log'!K1319</f>
        <v>0</v>
      </c>
      <c r="L88" s="13">
        <f>'Daily PnL Log'!L1319</f>
        <v>0</v>
      </c>
      <c r="M88" s="13" t="str">
        <f>'Daily PnL Log'!M1319</f>
        <v/>
      </c>
      <c r="N88" s="13" t="str">
        <f>'Daily PnL Log'!N1319</f>
        <v/>
      </c>
      <c r="O88" s="13">
        <f t="shared" si="5"/>
        <v>480151.69999999984</v>
      </c>
      <c r="P88" s="13">
        <f t="shared" si="5"/>
        <v>82832.7</v>
      </c>
      <c r="Q88" s="13">
        <f t="shared" si="5"/>
        <v>0</v>
      </c>
      <c r="R88" s="13">
        <f t="shared" si="5"/>
        <v>-28301.799999999992</v>
      </c>
      <c r="S88" s="13">
        <f t="shared" si="5"/>
        <v>-14684.699999999995</v>
      </c>
      <c r="T88" s="13">
        <f t="shared" si="5"/>
        <v>0</v>
      </c>
      <c r="U88" s="13">
        <f t="shared" si="5"/>
        <v>0</v>
      </c>
      <c r="V88" s="13" t="str">
        <f t="shared" si="5"/>
        <v/>
      </c>
      <c r="W88" s="13" t="str">
        <f>IF('Daily PnL Log'!W1319&lt;&gt;"",'Daily PnL Log'!W1319,"")</f>
        <v/>
      </c>
      <c r="X88" s="13" t="str">
        <f>IF('Daily PnL Log'!X1319&lt;&gt;"",'Daily PnL Log'!X1319,"")</f>
        <v/>
      </c>
      <c r="Y88" s="13" t="str">
        <f>IF('Daily PnL Log'!Y1319&lt;&gt;"",'Daily PnL Log'!Y1319,"")</f>
        <v/>
      </c>
      <c r="Z88" s="13" t="str">
        <f>IF('Daily PnL Log'!Z1319&lt;&gt;"",'Daily PnL Log'!Z1319,"")</f>
        <v/>
      </c>
      <c r="AA88" s="13" t="str">
        <f>IF('Daily PnL Log'!AA1319&lt;&gt;"",'Daily PnL Log'!AA1319,"")</f>
        <v/>
      </c>
      <c r="AB88" s="13" t="str">
        <f>IF('Daily PnL Log'!AB1319&lt;&gt;"",'Daily PnL Log'!AB1319,"")</f>
        <v/>
      </c>
      <c r="AC88" s="13" t="str">
        <f>IF('Daily PnL Log'!AC1319&lt;&gt;"",'Daily PnL Log'!AC1319,"")</f>
        <v/>
      </c>
    </row>
    <row r="89" spans="1:29" x14ac:dyDescent="0.25">
      <c r="A89" s="48" t="str">
        <f t="shared" si="2"/>
        <v>Jan</v>
      </c>
      <c r="B89" s="83">
        <f>'Daily PnL Log'!B1320</f>
        <v>0</v>
      </c>
      <c r="C89" s="11">
        <f>'Daily PnL Log'!C1320</f>
        <v>0</v>
      </c>
      <c r="D89" s="11">
        <f>'Daily PnL Log'!D1320</f>
        <v>0</v>
      </c>
      <c r="E89" s="11">
        <f>'Daily PnL Log'!E1320</f>
        <v>0</v>
      </c>
      <c r="F89" s="11">
        <f>'Daily PnL Log'!F1320</f>
        <v>0</v>
      </c>
      <c r="G89" s="11">
        <f>'Daily PnL Log'!G1320</f>
        <v>0</v>
      </c>
      <c r="H89" s="11">
        <f>'Daily PnL Log'!H1320</f>
        <v>0</v>
      </c>
      <c r="I89" s="11">
        <f>'Daily PnL Log'!I1320</f>
        <v>0</v>
      </c>
      <c r="J89" s="11" t="str">
        <f>'Daily PnL Log'!J1320</f>
        <v/>
      </c>
      <c r="K89" s="11">
        <f>'Daily PnL Log'!K1320</f>
        <v>0</v>
      </c>
      <c r="L89" s="11">
        <f>'Daily PnL Log'!L1320</f>
        <v>0</v>
      </c>
      <c r="M89" s="11" t="str">
        <f>'Daily PnL Log'!M1320</f>
        <v/>
      </c>
      <c r="N89" s="11" t="str">
        <f>'Daily PnL Log'!N1320</f>
        <v/>
      </c>
      <c r="O89" s="11">
        <f t="shared" si="5"/>
        <v>480151.69999999984</v>
      </c>
      <c r="P89" s="11">
        <f t="shared" si="5"/>
        <v>82832.7</v>
      </c>
      <c r="Q89" s="11">
        <f t="shared" si="5"/>
        <v>0</v>
      </c>
      <c r="R89" s="11">
        <f t="shared" si="5"/>
        <v>-28301.799999999992</v>
      </c>
      <c r="S89" s="11">
        <f t="shared" si="5"/>
        <v>-14684.699999999995</v>
      </c>
      <c r="T89" s="11">
        <f t="shared" si="5"/>
        <v>0</v>
      </c>
      <c r="U89" s="11">
        <f t="shared" si="5"/>
        <v>0</v>
      </c>
      <c r="V89" s="11" t="str">
        <f t="shared" si="5"/>
        <v/>
      </c>
      <c r="W89" s="11" t="str">
        <f>IF('Daily PnL Log'!W1320&lt;&gt;"",'Daily PnL Log'!W1320,"")</f>
        <v/>
      </c>
      <c r="X89" s="119" t="str">
        <f>IF('Daily PnL Log'!X1320&lt;&gt;"",'Daily PnL Log'!X1320,"")</f>
        <v/>
      </c>
      <c r="Y89" s="11" t="str">
        <f>IF('Daily PnL Log'!Y1320&lt;&gt;"",'Daily PnL Log'!Y1320,"")</f>
        <v/>
      </c>
      <c r="Z89" s="11" t="str">
        <f>IF('Daily PnL Log'!Z1320&lt;&gt;"",'Daily PnL Log'!Z1320,"")</f>
        <v/>
      </c>
      <c r="AA89" s="11" t="str">
        <f>IF('Daily PnL Log'!AA1320&lt;&gt;"",'Daily PnL Log'!AA1320,"")</f>
        <v/>
      </c>
      <c r="AB89" s="11" t="str">
        <f>IF('Daily PnL Log'!AB1320&lt;&gt;"",'Daily PnL Log'!AB1320,"")</f>
        <v/>
      </c>
      <c r="AC89" s="11" t="str">
        <f>IF('Daily PnL Log'!AC1320&lt;&gt;"",'Daily PnL Log'!AC1320,"")</f>
        <v/>
      </c>
    </row>
    <row r="90" spans="1:29" x14ac:dyDescent="0.25">
      <c r="A90" s="47" t="str">
        <f t="shared" si="2"/>
        <v>Jan</v>
      </c>
      <c r="B90" s="14">
        <f>'Daily PnL Log'!B1321</f>
        <v>0</v>
      </c>
      <c r="C90" s="13">
        <f>'Daily PnL Log'!C1321</f>
        <v>0</v>
      </c>
      <c r="D90" s="13">
        <f>'Daily PnL Log'!D1321</f>
        <v>0</v>
      </c>
      <c r="E90" s="13">
        <f>'Daily PnL Log'!E1321</f>
        <v>0</v>
      </c>
      <c r="F90" s="13">
        <f>'Daily PnL Log'!F1321</f>
        <v>0</v>
      </c>
      <c r="G90" s="13">
        <f>'Daily PnL Log'!G1321</f>
        <v>0</v>
      </c>
      <c r="H90" s="13">
        <f>'Daily PnL Log'!H1321</f>
        <v>0</v>
      </c>
      <c r="I90" s="13">
        <f>'Daily PnL Log'!I1321</f>
        <v>0</v>
      </c>
      <c r="J90" s="13" t="str">
        <f>'Daily PnL Log'!J1321</f>
        <v/>
      </c>
      <c r="K90" s="13">
        <f>'Daily PnL Log'!K1321</f>
        <v>0</v>
      </c>
      <c r="L90" s="13">
        <f>'Daily PnL Log'!L1321</f>
        <v>0</v>
      </c>
      <c r="M90" s="13" t="str">
        <f>'Daily PnL Log'!M1321</f>
        <v/>
      </c>
      <c r="N90" s="13" t="str">
        <f>'Daily PnL Log'!N1321</f>
        <v/>
      </c>
      <c r="O90" s="13">
        <f t="shared" si="5"/>
        <v>480151.69999999984</v>
      </c>
      <c r="P90" s="13">
        <f t="shared" si="5"/>
        <v>82832.7</v>
      </c>
      <c r="Q90" s="13">
        <f t="shared" si="5"/>
        <v>0</v>
      </c>
      <c r="R90" s="13">
        <f t="shared" si="5"/>
        <v>-28301.799999999992</v>
      </c>
      <c r="S90" s="13">
        <f t="shared" si="5"/>
        <v>-14684.699999999995</v>
      </c>
      <c r="T90" s="13">
        <f t="shared" si="5"/>
        <v>0</v>
      </c>
      <c r="U90" s="13">
        <f t="shared" si="5"/>
        <v>0</v>
      </c>
      <c r="V90" s="13" t="str">
        <f t="shared" si="5"/>
        <v/>
      </c>
      <c r="W90" s="13" t="str">
        <f>IF('Daily PnL Log'!W1321&lt;&gt;"",'Daily PnL Log'!W1321,"")</f>
        <v/>
      </c>
      <c r="X90" s="13" t="str">
        <f>IF('Daily PnL Log'!X1321&lt;&gt;"",'Daily PnL Log'!X1321,"")</f>
        <v/>
      </c>
      <c r="Y90" s="13" t="str">
        <f>IF('Daily PnL Log'!Y1321&lt;&gt;"",'Daily PnL Log'!Y1321,"")</f>
        <v/>
      </c>
      <c r="Z90" s="13" t="str">
        <f>IF('Daily PnL Log'!Z1321&lt;&gt;"",'Daily PnL Log'!Z1321,"")</f>
        <v/>
      </c>
      <c r="AA90" s="13" t="str">
        <f>IF('Daily PnL Log'!AA1321&lt;&gt;"",'Daily PnL Log'!AA1321,"")</f>
        <v/>
      </c>
      <c r="AB90" s="13" t="str">
        <f>IF('Daily PnL Log'!AB1321&lt;&gt;"",'Daily PnL Log'!AB1321,"")</f>
        <v/>
      </c>
      <c r="AC90" s="13" t="str">
        <f>IF('Daily PnL Log'!AC1321&lt;&gt;"",'Daily PnL Log'!AC1321,"")</f>
        <v/>
      </c>
    </row>
    <row r="91" spans="1:29" x14ac:dyDescent="0.25">
      <c r="A91" s="48" t="str">
        <f t="shared" si="2"/>
        <v>Jan</v>
      </c>
      <c r="B91" s="83">
        <f>'Daily PnL Log'!B1322</f>
        <v>0</v>
      </c>
      <c r="C91" s="11">
        <f>'Daily PnL Log'!C1322</f>
        <v>0</v>
      </c>
      <c r="D91" s="11">
        <f>'Daily PnL Log'!D1322</f>
        <v>0</v>
      </c>
      <c r="E91" s="11">
        <f>'Daily PnL Log'!E1322</f>
        <v>0</v>
      </c>
      <c r="F91" s="11">
        <f>'Daily PnL Log'!F1322</f>
        <v>0</v>
      </c>
      <c r="G91" s="11">
        <f>'Daily PnL Log'!G1322</f>
        <v>0</v>
      </c>
      <c r="H91" s="11">
        <f>'Daily PnL Log'!H1322</f>
        <v>0</v>
      </c>
      <c r="I91" s="11">
        <f>'Daily PnL Log'!I1322</f>
        <v>0</v>
      </c>
      <c r="J91" s="11" t="str">
        <f>'Daily PnL Log'!J1322</f>
        <v/>
      </c>
      <c r="K91" s="11">
        <f>'Daily PnL Log'!K1322</f>
        <v>0</v>
      </c>
      <c r="L91" s="11">
        <f>'Daily PnL Log'!L1322</f>
        <v>0</v>
      </c>
      <c r="M91" s="11" t="str">
        <f>'Daily PnL Log'!M1322</f>
        <v/>
      </c>
      <c r="N91" s="11" t="str">
        <f>'Daily PnL Log'!N1322</f>
        <v/>
      </c>
      <c r="O91" s="11">
        <f t="shared" si="5"/>
        <v>480151.69999999984</v>
      </c>
      <c r="P91" s="11">
        <f t="shared" si="5"/>
        <v>82832.7</v>
      </c>
      <c r="Q91" s="11">
        <f t="shared" si="5"/>
        <v>0</v>
      </c>
      <c r="R91" s="11">
        <f t="shared" si="5"/>
        <v>-28301.799999999992</v>
      </c>
      <c r="S91" s="11">
        <f t="shared" si="5"/>
        <v>-14684.699999999995</v>
      </c>
      <c r="T91" s="11">
        <f t="shared" si="5"/>
        <v>0</v>
      </c>
      <c r="U91" s="11">
        <f t="shared" si="5"/>
        <v>0</v>
      </c>
      <c r="V91" s="11" t="str">
        <f t="shared" si="5"/>
        <v/>
      </c>
      <c r="W91" s="11" t="str">
        <f>IF('Daily PnL Log'!W1322&lt;&gt;"",'Daily PnL Log'!W1322,"")</f>
        <v/>
      </c>
      <c r="X91" s="119" t="str">
        <f>IF('Daily PnL Log'!X1322&lt;&gt;"",'Daily PnL Log'!X1322,"")</f>
        <v/>
      </c>
      <c r="Y91" s="11" t="str">
        <f>IF('Daily PnL Log'!Y1322&lt;&gt;"",'Daily PnL Log'!Y1322,"")</f>
        <v/>
      </c>
      <c r="Z91" s="11" t="str">
        <f>IF('Daily PnL Log'!Z1322&lt;&gt;"",'Daily PnL Log'!Z1322,"")</f>
        <v/>
      </c>
      <c r="AA91" s="11" t="str">
        <f>IF('Daily PnL Log'!AA1322&lt;&gt;"",'Daily PnL Log'!AA1322,"")</f>
        <v/>
      </c>
      <c r="AB91" s="11" t="str">
        <f>IF('Daily PnL Log'!AB1322&lt;&gt;"",'Daily PnL Log'!AB1322,"")</f>
        <v/>
      </c>
      <c r="AC91" s="11" t="str">
        <f>IF('Daily PnL Log'!AC1322&lt;&gt;"",'Daily PnL Log'!AC1322,"")</f>
        <v/>
      </c>
    </row>
    <row r="92" spans="1:29" x14ac:dyDescent="0.25">
      <c r="A92" s="47" t="str">
        <f t="shared" si="2"/>
        <v>Jan</v>
      </c>
      <c r="B92" s="14">
        <f>'Daily PnL Log'!B1323</f>
        <v>0</v>
      </c>
      <c r="C92" s="13">
        <f>'Daily PnL Log'!C1323</f>
        <v>0</v>
      </c>
      <c r="D92" s="13">
        <f>'Daily PnL Log'!D1323</f>
        <v>0</v>
      </c>
      <c r="E92" s="13">
        <f>'Daily PnL Log'!E1323</f>
        <v>0</v>
      </c>
      <c r="F92" s="13">
        <f>'Daily PnL Log'!F1323</f>
        <v>0</v>
      </c>
      <c r="G92" s="13">
        <f>'Daily PnL Log'!G1323</f>
        <v>0</v>
      </c>
      <c r="H92" s="13">
        <f>'Daily PnL Log'!H1323</f>
        <v>0</v>
      </c>
      <c r="I92" s="13">
        <f>'Daily PnL Log'!I1323</f>
        <v>0</v>
      </c>
      <c r="J92" s="13" t="str">
        <f>'Daily PnL Log'!J1323</f>
        <v/>
      </c>
      <c r="K92" s="13">
        <f>'Daily PnL Log'!K1323</f>
        <v>0</v>
      </c>
      <c r="L92" s="13">
        <f>'Daily PnL Log'!L1323</f>
        <v>0</v>
      </c>
      <c r="M92" s="13" t="str">
        <f>'Daily PnL Log'!M1323</f>
        <v/>
      </c>
      <c r="N92" s="13" t="str">
        <f>'Daily PnL Log'!N1323</f>
        <v/>
      </c>
      <c r="O92" s="13">
        <f t="shared" si="5"/>
        <v>480151.69999999984</v>
      </c>
      <c r="P92" s="13">
        <f t="shared" si="5"/>
        <v>82832.7</v>
      </c>
      <c r="Q92" s="13">
        <f t="shared" si="5"/>
        <v>0</v>
      </c>
      <c r="R92" s="13">
        <f t="shared" si="5"/>
        <v>-28301.799999999992</v>
      </c>
      <c r="S92" s="13">
        <f t="shared" si="5"/>
        <v>-14684.699999999995</v>
      </c>
      <c r="T92" s="13">
        <f t="shared" si="5"/>
        <v>0</v>
      </c>
      <c r="U92" s="13">
        <f t="shared" si="5"/>
        <v>0</v>
      </c>
      <c r="V92" s="13" t="str">
        <f t="shared" si="5"/>
        <v/>
      </c>
      <c r="W92" s="13" t="str">
        <f>IF('Daily PnL Log'!W1323&lt;&gt;"",'Daily PnL Log'!W1323,"")</f>
        <v/>
      </c>
      <c r="X92" s="13" t="str">
        <f>IF('Daily PnL Log'!X1323&lt;&gt;"",'Daily PnL Log'!X1323,"")</f>
        <v/>
      </c>
      <c r="Y92" s="13" t="str">
        <f>IF('Daily PnL Log'!Y1323&lt;&gt;"",'Daily PnL Log'!Y1323,"")</f>
        <v/>
      </c>
      <c r="Z92" s="13" t="str">
        <f>IF('Daily PnL Log'!Z1323&lt;&gt;"",'Daily PnL Log'!Z1323,"")</f>
        <v/>
      </c>
      <c r="AA92" s="13" t="str">
        <f>IF('Daily PnL Log'!AA1323&lt;&gt;"",'Daily PnL Log'!AA1323,"")</f>
        <v/>
      </c>
      <c r="AB92" s="13" t="str">
        <f>IF('Daily PnL Log'!AB1323&lt;&gt;"",'Daily PnL Log'!AB1323,"")</f>
        <v/>
      </c>
      <c r="AC92" s="13" t="str">
        <f>IF('Daily PnL Log'!AC1323&lt;&gt;"",'Daily PnL Log'!AC1323,"")</f>
        <v/>
      </c>
    </row>
    <row r="93" spans="1:29" x14ac:dyDescent="0.25">
      <c r="A93" s="48" t="str">
        <f t="shared" si="2"/>
        <v>Jan</v>
      </c>
      <c r="B93" s="83">
        <f>'Daily PnL Log'!B1324</f>
        <v>0</v>
      </c>
      <c r="C93" s="11">
        <f>'Daily PnL Log'!C1324</f>
        <v>0</v>
      </c>
      <c r="D93" s="11">
        <f>'Daily PnL Log'!D1324</f>
        <v>0</v>
      </c>
      <c r="E93" s="11">
        <f>'Daily PnL Log'!E1324</f>
        <v>0</v>
      </c>
      <c r="F93" s="11">
        <f>'Daily PnL Log'!F1324</f>
        <v>0</v>
      </c>
      <c r="G93" s="11">
        <f>'Daily PnL Log'!G1324</f>
        <v>0</v>
      </c>
      <c r="H93" s="11">
        <f>'Daily PnL Log'!H1324</f>
        <v>0</v>
      </c>
      <c r="I93" s="11">
        <f>'Daily PnL Log'!I1324</f>
        <v>0</v>
      </c>
      <c r="J93" s="11" t="str">
        <f>'Daily PnL Log'!J1324</f>
        <v/>
      </c>
      <c r="K93" s="11">
        <f>'Daily PnL Log'!K1324</f>
        <v>0</v>
      </c>
      <c r="L93" s="11">
        <f>'Daily PnL Log'!L1324</f>
        <v>0</v>
      </c>
      <c r="M93" s="11" t="str">
        <f>'Daily PnL Log'!M1324</f>
        <v/>
      </c>
      <c r="N93" s="11" t="str">
        <f>'Daily PnL Log'!N1324</f>
        <v/>
      </c>
      <c r="O93" s="11">
        <f t="shared" si="5"/>
        <v>480151.69999999984</v>
      </c>
      <c r="P93" s="11">
        <f t="shared" si="5"/>
        <v>82832.7</v>
      </c>
      <c r="Q93" s="11">
        <f t="shared" si="5"/>
        <v>0</v>
      </c>
      <c r="R93" s="11">
        <f t="shared" si="5"/>
        <v>-28301.799999999992</v>
      </c>
      <c r="S93" s="11">
        <f t="shared" si="5"/>
        <v>-14684.699999999995</v>
      </c>
      <c r="T93" s="11">
        <f t="shared" si="5"/>
        <v>0</v>
      </c>
      <c r="U93" s="11">
        <f t="shared" si="5"/>
        <v>0</v>
      </c>
      <c r="V93" s="11" t="str">
        <f t="shared" si="5"/>
        <v/>
      </c>
      <c r="W93" s="11" t="str">
        <f>IF('Daily PnL Log'!W1324&lt;&gt;"",'Daily PnL Log'!W1324,"")</f>
        <v/>
      </c>
      <c r="X93" s="119" t="str">
        <f>IF('Daily PnL Log'!X1324&lt;&gt;"",'Daily PnL Log'!X1324,"")</f>
        <v/>
      </c>
      <c r="Y93" s="11" t="str">
        <f>IF('Daily PnL Log'!Y1324&lt;&gt;"",'Daily PnL Log'!Y1324,"")</f>
        <v/>
      </c>
      <c r="Z93" s="11" t="str">
        <f>IF('Daily PnL Log'!Z1324&lt;&gt;"",'Daily PnL Log'!Z1324,"")</f>
        <v/>
      </c>
      <c r="AA93" s="11" t="str">
        <f>IF('Daily PnL Log'!AA1324&lt;&gt;"",'Daily PnL Log'!AA1324,"")</f>
        <v/>
      </c>
      <c r="AB93" s="11" t="str">
        <f>IF('Daily PnL Log'!AB1324&lt;&gt;"",'Daily PnL Log'!AB1324,"")</f>
        <v/>
      </c>
      <c r="AC93" s="11" t="str">
        <f>IF('Daily PnL Log'!AC1324&lt;&gt;"",'Daily PnL Log'!AC1324,"")</f>
        <v/>
      </c>
    </row>
    <row r="94" spans="1:29" x14ac:dyDescent="0.25">
      <c r="A94" s="47" t="str">
        <f t="shared" si="2"/>
        <v>Jan</v>
      </c>
      <c r="B94" s="14">
        <f>'Daily PnL Log'!B1325</f>
        <v>0</v>
      </c>
      <c r="C94" s="13">
        <f>'Daily PnL Log'!C1325</f>
        <v>0</v>
      </c>
      <c r="D94" s="13">
        <f>'Daily PnL Log'!D1325</f>
        <v>0</v>
      </c>
      <c r="E94" s="13">
        <f>'Daily PnL Log'!E1325</f>
        <v>0</v>
      </c>
      <c r="F94" s="13">
        <f>'Daily PnL Log'!F1325</f>
        <v>0</v>
      </c>
      <c r="G94" s="13">
        <f>'Daily PnL Log'!G1325</f>
        <v>0</v>
      </c>
      <c r="H94" s="13">
        <f>'Daily PnL Log'!H1325</f>
        <v>0</v>
      </c>
      <c r="I94" s="13">
        <f>'Daily PnL Log'!I1325</f>
        <v>0</v>
      </c>
      <c r="J94" s="13" t="str">
        <f>'Daily PnL Log'!J1325</f>
        <v/>
      </c>
      <c r="K94" s="13">
        <f>'Daily PnL Log'!K1325</f>
        <v>0</v>
      </c>
      <c r="L94" s="13">
        <f>'Daily PnL Log'!L1325</f>
        <v>0</v>
      </c>
      <c r="M94" s="13" t="str">
        <f>'Daily PnL Log'!M1325</f>
        <v/>
      </c>
      <c r="N94" s="13" t="str">
        <f>'Daily PnL Log'!N1325</f>
        <v/>
      </c>
      <c r="O94" s="13">
        <f t="shared" si="5"/>
        <v>480151.69999999984</v>
      </c>
      <c r="P94" s="13">
        <f t="shared" si="5"/>
        <v>82832.7</v>
      </c>
      <c r="Q94" s="13">
        <f t="shared" si="5"/>
        <v>0</v>
      </c>
      <c r="R94" s="13">
        <f t="shared" si="5"/>
        <v>-28301.799999999992</v>
      </c>
      <c r="S94" s="13">
        <f t="shared" si="5"/>
        <v>-14684.699999999995</v>
      </c>
      <c r="T94" s="13">
        <f t="shared" si="5"/>
        <v>0</v>
      </c>
      <c r="U94" s="13">
        <f t="shared" si="5"/>
        <v>0</v>
      </c>
      <c r="V94" s="13" t="str">
        <f t="shared" si="5"/>
        <v/>
      </c>
      <c r="W94" s="13" t="str">
        <f>IF('Daily PnL Log'!W1325&lt;&gt;"",'Daily PnL Log'!W1325,"")</f>
        <v/>
      </c>
      <c r="X94" s="13" t="str">
        <f>IF('Daily PnL Log'!X1325&lt;&gt;"",'Daily PnL Log'!X1325,"")</f>
        <v/>
      </c>
      <c r="Y94" s="13" t="str">
        <f>IF('Daily PnL Log'!Y1325&lt;&gt;"",'Daily PnL Log'!Y1325,"")</f>
        <v/>
      </c>
      <c r="Z94" s="13" t="str">
        <f>IF('Daily PnL Log'!Z1325&lt;&gt;"",'Daily PnL Log'!Z1325,"")</f>
        <v/>
      </c>
      <c r="AA94" s="13" t="str">
        <f>IF('Daily PnL Log'!AA1325&lt;&gt;"",'Daily PnL Log'!AA1325,"")</f>
        <v/>
      </c>
      <c r="AB94" s="13" t="str">
        <f>IF('Daily PnL Log'!AB1325&lt;&gt;"",'Daily PnL Log'!AB1325,"")</f>
        <v/>
      </c>
      <c r="AC94" s="13" t="str">
        <f>IF('Daily PnL Log'!AC1325&lt;&gt;"",'Daily PnL Log'!AC1325,"")</f>
        <v/>
      </c>
    </row>
    <row r="95" spans="1:29" x14ac:dyDescent="0.25">
      <c r="A95" s="48" t="str">
        <f t="shared" si="2"/>
        <v>Jan</v>
      </c>
      <c r="B95" s="83">
        <f>'Daily PnL Log'!B1326</f>
        <v>0</v>
      </c>
      <c r="C95" s="11">
        <f>'Daily PnL Log'!C1326</f>
        <v>0</v>
      </c>
      <c r="D95" s="11">
        <f>'Daily PnL Log'!D1326</f>
        <v>0</v>
      </c>
      <c r="E95" s="11">
        <f>'Daily PnL Log'!E1326</f>
        <v>0</v>
      </c>
      <c r="F95" s="11">
        <f>'Daily PnL Log'!F1326</f>
        <v>0</v>
      </c>
      <c r="G95" s="11">
        <f>'Daily PnL Log'!G1326</f>
        <v>0</v>
      </c>
      <c r="H95" s="11">
        <f>'Daily PnL Log'!H1326</f>
        <v>0</v>
      </c>
      <c r="I95" s="11">
        <f>'Daily PnL Log'!I1326</f>
        <v>0</v>
      </c>
      <c r="J95" s="11" t="str">
        <f>'Daily PnL Log'!J1326</f>
        <v/>
      </c>
      <c r="K95" s="11">
        <f>'Daily PnL Log'!K1326</f>
        <v>0</v>
      </c>
      <c r="L95" s="11">
        <f>'Daily PnL Log'!L1326</f>
        <v>0</v>
      </c>
      <c r="M95" s="11" t="str">
        <f>'Daily PnL Log'!M1326</f>
        <v/>
      </c>
      <c r="N95" s="11" t="str">
        <f>'Daily PnL Log'!N1326</f>
        <v/>
      </c>
      <c r="O95" s="11">
        <f t="shared" si="5"/>
        <v>480151.69999999984</v>
      </c>
      <c r="P95" s="11">
        <f t="shared" si="5"/>
        <v>82832.7</v>
      </c>
      <c r="Q95" s="11">
        <f t="shared" si="5"/>
        <v>0</v>
      </c>
      <c r="R95" s="11">
        <f t="shared" si="5"/>
        <v>-28301.799999999992</v>
      </c>
      <c r="S95" s="11">
        <f t="shared" si="5"/>
        <v>-14684.699999999995</v>
      </c>
      <c r="T95" s="11">
        <f t="shared" si="5"/>
        <v>0</v>
      </c>
      <c r="U95" s="11">
        <f t="shared" si="5"/>
        <v>0</v>
      </c>
      <c r="V95" s="11" t="str">
        <f t="shared" si="5"/>
        <v/>
      </c>
      <c r="W95" s="11" t="str">
        <f>IF('Daily PnL Log'!W1326&lt;&gt;"",'Daily PnL Log'!W1326,"")</f>
        <v/>
      </c>
      <c r="X95" s="119" t="str">
        <f>IF('Daily PnL Log'!X1326&lt;&gt;"",'Daily PnL Log'!X1326,"")</f>
        <v/>
      </c>
      <c r="Y95" s="11" t="str">
        <f>IF('Daily PnL Log'!Y1326&lt;&gt;"",'Daily PnL Log'!Y1326,"")</f>
        <v/>
      </c>
      <c r="Z95" s="11" t="str">
        <f>IF('Daily PnL Log'!Z1326&lt;&gt;"",'Daily PnL Log'!Z1326,"")</f>
        <v/>
      </c>
      <c r="AA95" s="11" t="str">
        <f>IF('Daily PnL Log'!AA1326&lt;&gt;"",'Daily PnL Log'!AA1326,"")</f>
        <v/>
      </c>
      <c r="AB95" s="11" t="str">
        <f>IF('Daily PnL Log'!AB1326&lt;&gt;"",'Daily PnL Log'!AB1326,"")</f>
        <v/>
      </c>
      <c r="AC95" s="11" t="str">
        <f>IF('Daily PnL Log'!AC1326&lt;&gt;"",'Daily PnL Log'!AC1326,"")</f>
        <v/>
      </c>
    </row>
    <row r="96" spans="1:29" x14ac:dyDescent="0.25">
      <c r="A96" s="47" t="str">
        <f t="shared" si="2"/>
        <v>Jan</v>
      </c>
      <c r="B96" s="14">
        <f>'Daily PnL Log'!B1327</f>
        <v>0</v>
      </c>
      <c r="C96" s="13">
        <f>'Daily PnL Log'!C1327</f>
        <v>0</v>
      </c>
      <c r="D96" s="13">
        <f>'Daily PnL Log'!D1327</f>
        <v>0</v>
      </c>
      <c r="E96" s="13">
        <f>'Daily PnL Log'!E1327</f>
        <v>0</v>
      </c>
      <c r="F96" s="13">
        <f>'Daily PnL Log'!F1327</f>
        <v>0</v>
      </c>
      <c r="G96" s="13">
        <f>'Daily PnL Log'!G1327</f>
        <v>0</v>
      </c>
      <c r="H96" s="13">
        <f>'Daily PnL Log'!H1327</f>
        <v>0</v>
      </c>
      <c r="I96" s="13">
        <f>'Daily PnL Log'!I1327</f>
        <v>0</v>
      </c>
      <c r="J96" s="13" t="str">
        <f>'Daily PnL Log'!J1327</f>
        <v/>
      </c>
      <c r="K96" s="13">
        <f>'Daily PnL Log'!K1327</f>
        <v>0</v>
      </c>
      <c r="L96" s="13">
        <f>'Daily PnL Log'!L1327</f>
        <v>0</v>
      </c>
      <c r="M96" s="13" t="str">
        <f>'Daily PnL Log'!M1327</f>
        <v/>
      </c>
      <c r="N96" s="13" t="str">
        <f>'Daily PnL Log'!N1327</f>
        <v/>
      </c>
      <c r="O96" s="13">
        <f t="shared" si="5"/>
        <v>480151.69999999984</v>
      </c>
      <c r="P96" s="13">
        <f t="shared" si="5"/>
        <v>82832.7</v>
      </c>
      <c r="Q96" s="13">
        <f t="shared" si="5"/>
        <v>0</v>
      </c>
      <c r="R96" s="13">
        <f t="shared" si="5"/>
        <v>-28301.799999999992</v>
      </c>
      <c r="S96" s="13">
        <f t="shared" si="5"/>
        <v>-14684.699999999995</v>
      </c>
      <c r="T96" s="13">
        <f t="shared" si="5"/>
        <v>0</v>
      </c>
      <c r="U96" s="13">
        <f t="shared" si="5"/>
        <v>0</v>
      </c>
      <c r="V96" s="13" t="str">
        <f t="shared" si="5"/>
        <v/>
      </c>
      <c r="W96" s="13" t="str">
        <f>IF('Daily PnL Log'!W1327&lt;&gt;"",'Daily PnL Log'!W1327,"")</f>
        <v/>
      </c>
      <c r="X96" s="13" t="str">
        <f>IF('Daily PnL Log'!X1327&lt;&gt;"",'Daily PnL Log'!X1327,"")</f>
        <v/>
      </c>
      <c r="Y96" s="13" t="str">
        <f>IF('Daily PnL Log'!Y1327&lt;&gt;"",'Daily PnL Log'!Y1327,"")</f>
        <v/>
      </c>
      <c r="Z96" s="13" t="str">
        <f>IF('Daily PnL Log'!Z1327&lt;&gt;"",'Daily PnL Log'!Z1327,"")</f>
        <v/>
      </c>
      <c r="AA96" s="13" t="str">
        <f>IF('Daily PnL Log'!AA1327&lt;&gt;"",'Daily PnL Log'!AA1327,"")</f>
        <v/>
      </c>
      <c r="AB96" s="13" t="str">
        <f>IF('Daily PnL Log'!AB1327&lt;&gt;"",'Daily PnL Log'!AB1327,"")</f>
        <v/>
      </c>
      <c r="AC96" s="13" t="str">
        <f>IF('Daily PnL Log'!AC1327&lt;&gt;"",'Daily PnL Log'!AC1327,"")</f>
        <v/>
      </c>
    </row>
    <row r="97" spans="1:29" x14ac:dyDescent="0.25">
      <c r="A97" s="48" t="str">
        <f t="shared" si="2"/>
        <v>Jan</v>
      </c>
      <c r="B97" s="83">
        <f>'Daily PnL Log'!B1328</f>
        <v>0</v>
      </c>
      <c r="C97" s="11">
        <f>'Daily PnL Log'!C1328</f>
        <v>0</v>
      </c>
      <c r="D97" s="11">
        <f>'Daily PnL Log'!D1328</f>
        <v>0</v>
      </c>
      <c r="E97" s="11">
        <f>'Daily PnL Log'!E1328</f>
        <v>0</v>
      </c>
      <c r="F97" s="11">
        <f>'Daily PnL Log'!F1328</f>
        <v>0</v>
      </c>
      <c r="G97" s="11">
        <f>'Daily PnL Log'!G1328</f>
        <v>0</v>
      </c>
      <c r="H97" s="11">
        <f>'Daily PnL Log'!H1328</f>
        <v>0</v>
      </c>
      <c r="I97" s="11">
        <f>'Daily PnL Log'!I1328</f>
        <v>0</v>
      </c>
      <c r="J97" s="11" t="str">
        <f>'Daily PnL Log'!J1328</f>
        <v/>
      </c>
      <c r="K97" s="11">
        <f>'Daily PnL Log'!K1328</f>
        <v>0</v>
      </c>
      <c r="L97" s="11">
        <f>'Daily PnL Log'!L1328</f>
        <v>0</v>
      </c>
      <c r="M97" s="11" t="str">
        <f>'Daily PnL Log'!M1328</f>
        <v/>
      </c>
      <c r="N97" s="11" t="str">
        <f>'Daily PnL Log'!N1328</f>
        <v/>
      </c>
      <c r="O97" s="11">
        <f t="shared" si="5"/>
        <v>480151.69999999984</v>
      </c>
      <c r="P97" s="11">
        <f t="shared" si="5"/>
        <v>82832.7</v>
      </c>
      <c r="Q97" s="11">
        <f t="shared" si="5"/>
        <v>0</v>
      </c>
      <c r="R97" s="11">
        <f t="shared" si="5"/>
        <v>-28301.799999999992</v>
      </c>
      <c r="S97" s="11">
        <f t="shared" si="5"/>
        <v>-14684.699999999995</v>
      </c>
      <c r="T97" s="11">
        <f t="shared" si="5"/>
        <v>0</v>
      </c>
      <c r="U97" s="11">
        <f t="shared" si="5"/>
        <v>0</v>
      </c>
      <c r="V97" s="11" t="str">
        <f t="shared" si="5"/>
        <v/>
      </c>
      <c r="W97" s="11" t="str">
        <f>IF('Daily PnL Log'!W1328&lt;&gt;"",'Daily PnL Log'!W1328,"")</f>
        <v/>
      </c>
      <c r="X97" s="119" t="str">
        <f>IF('Daily PnL Log'!X1328&lt;&gt;"",'Daily PnL Log'!X1328,"")</f>
        <v/>
      </c>
      <c r="Y97" s="11" t="str">
        <f>IF('Daily PnL Log'!Y1328&lt;&gt;"",'Daily PnL Log'!Y1328,"")</f>
        <v/>
      </c>
      <c r="Z97" s="11" t="str">
        <f>IF('Daily PnL Log'!Z1328&lt;&gt;"",'Daily PnL Log'!Z1328,"")</f>
        <v/>
      </c>
      <c r="AA97" s="11" t="str">
        <f>IF('Daily PnL Log'!AA1328&lt;&gt;"",'Daily PnL Log'!AA1328,"")</f>
        <v/>
      </c>
      <c r="AB97" s="11" t="str">
        <f>IF('Daily PnL Log'!AB1328&lt;&gt;"",'Daily PnL Log'!AB1328,"")</f>
        <v/>
      </c>
      <c r="AC97" s="11" t="str">
        <f>IF('Daily PnL Log'!AC1328&lt;&gt;"",'Daily PnL Log'!AC1328,"")</f>
        <v/>
      </c>
    </row>
    <row r="98" spans="1:29" x14ac:dyDescent="0.25">
      <c r="A98" s="47" t="str">
        <f t="shared" si="2"/>
        <v>Jan</v>
      </c>
      <c r="B98" s="14">
        <f>'Daily PnL Log'!B1329</f>
        <v>0</v>
      </c>
      <c r="C98" s="13">
        <f>'Daily PnL Log'!C1329</f>
        <v>0</v>
      </c>
      <c r="D98" s="13">
        <f>'Daily PnL Log'!D1329</f>
        <v>0</v>
      </c>
      <c r="E98" s="13">
        <f>'Daily PnL Log'!E1329</f>
        <v>0</v>
      </c>
      <c r="F98" s="13">
        <f>'Daily PnL Log'!F1329</f>
        <v>0</v>
      </c>
      <c r="G98" s="13">
        <f>'Daily PnL Log'!G1329</f>
        <v>0</v>
      </c>
      <c r="H98" s="13">
        <f>'Daily PnL Log'!H1329</f>
        <v>0</v>
      </c>
      <c r="I98" s="13">
        <f>'Daily PnL Log'!I1329</f>
        <v>0</v>
      </c>
      <c r="J98" s="13" t="str">
        <f>'Daily PnL Log'!J1329</f>
        <v/>
      </c>
      <c r="K98" s="13">
        <f>'Daily PnL Log'!K1329</f>
        <v>0</v>
      </c>
      <c r="L98" s="13">
        <f>'Daily PnL Log'!L1329</f>
        <v>0</v>
      </c>
      <c r="M98" s="13" t="str">
        <f>'Daily PnL Log'!M1329</f>
        <v/>
      </c>
      <c r="N98" s="13" t="str">
        <f>'Daily PnL Log'!N1329</f>
        <v/>
      </c>
      <c r="O98" s="13">
        <f t="shared" si="5"/>
        <v>480151.69999999984</v>
      </c>
      <c r="P98" s="13">
        <f t="shared" si="5"/>
        <v>82832.7</v>
      </c>
      <c r="Q98" s="13">
        <f t="shared" si="5"/>
        <v>0</v>
      </c>
      <c r="R98" s="13">
        <f t="shared" si="5"/>
        <v>-28301.799999999992</v>
      </c>
      <c r="S98" s="13">
        <f t="shared" si="5"/>
        <v>-14684.699999999995</v>
      </c>
      <c r="T98" s="13">
        <f t="shared" si="5"/>
        <v>0</v>
      </c>
      <c r="U98" s="13">
        <f t="shared" si="5"/>
        <v>0</v>
      </c>
      <c r="V98" s="13" t="str">
        <f t="shared" si="5"/>
        <v/>
      </c>
      <c r="W98" s="13" t="str">
        <f>IF('Daily PnL Log'!W1329&lt;&gt;"",'Daily PnL Log'!W1329,"")</f>
        <v/>
      </c>
      <c r="X98" s="13" t="str">
        <f>IF('Daily PnL Log'!X1329&lt;&gt;"",'Daily PnL Log'!X1329,"")</f>
        <v/>
      </c>
      <c r="Y98" s="13" t="str">
        <f>IF('Daily PnL Log'!Y1329&lt;&gt;"",'Daily PnL Log'!Y1329,"")</f>
        <v/>
      </c>
      <c r="Z98" s="13" t="str">
        <f>IF('Daily PnL Log'!Z1329&lt;&gt;"",'Daily PnL Log'!Z1329,"")</f>
        <v/>
      </c>
      <c r="AA98" s="13" t="str">
        <f>IF('Daily PnL Log'!AA1329&lt;&gt;"",'Daily PnL Log'!AA1329,"")</f>
        <v/>
      </c>
      <c r="AB98" s="13" t="str">
        <f>IF('Daily PnL Log'!AB1329&lt;&gt;"",'Daily PnL Log'!AB1329,"")</f>
        <v/>
      </c>
      <c r="AC98" s="13" t="str">
        <f>IF('Daily PnL Log'!AC1329&lt;&gt;"",'Daily PnL Log'!AC1329,"")</f>
        <v/>
      </c>
    </row>
    <row r="99" spans="1:29" x14ac:dyDescent="0.25">
      <c r="A99" s="48" t="str">
        <f t="shared" si="2"/>
        <v>Jan</v>
      </c>
      <c r="B99" s="83">
        <f>'Daily PnL Log'!B1330</f>
        <v>0</v>
      </c>
      <c r="C99" s="11">
        <f>'Daily PnL Log'!C1330</f>
        <v>0</v>
      </c>
      <c r="D99" s="11">
        <f>'Daily PnL Log'!D1330</f>
        <v>0</v>
      </c>
      <c r="E99" s="11">
        <f>'Daily PnL Log'!E1330</f>
        <v>0</v>
      </c>
      <c r="F99" s="11">
        <f>'Daily PnL Log'!F1330</f>
        <v>0</v>
      </c>
      <c r="G99" s="11">
        <f>'Daily PnL Log'!G1330</f>
        <v>0</v>
      </c>
      <c r="H99" s="11">
        <f>'Daily PnL Log'!H1330</f>
        <v>0</v>
      </c>
      <c r="I99" s="11">
        <f>'Daily PnL Log'!I1330</f>
        <v>0</v>
      </c>
      <c r="J99" s="11" t="str">
        <f>'Daily PnL Log'!J1330</f>
        <v/>
      </c>
      <c r="K99" s="11">
        <f>'Daily PnL Log'!K1330</f>
        <v>0</v>
      </c>
      <c r="L99" s="11">
        <f>'Daily PnL Log'!L1330</f>
        <v>0</v>
      </c>
      <c r="M99" s="11" t="str">
        <f>'Daily PnL Log'!M1330</f>
        <v/>
      </c>
      <c r="N99" s="11" t="str">
        <f>'Daily PnL Log'!N1330</f>
        <v/>
      </c>
      <c r="O99" s="11">
        <f t="shared" ref="O99:V114" si="6">IF(C99&lt;&gt;"",O98+C99,"")</f>
        <v>480151.69999999984</v>
      </c>
      <c r="P99" s="11">
        <f t="shared" si="6"/>
        <v>82832.7</v>
      </c>
      <c r="Q99" s="11">
        <f t="shared" si="6"/>
        <v>0</v>
      </c>
      <c r="R99" s="11">
        <f t="shared" si="6"/>
        <v>-28301.799999999992</v>
      </c>
      <c r="S99" s="11">
        <f t="shared" si="6"/>
        <v>-14684.699999999995</v>
      </c>
      <c r="T99" s="11">
        <f t="shared" si="6"/>
        <v>0</v>
      </c>
      <c r="U99" s="11">
        <f t="shared" si="6"/>
        <v>0</v>
      </c>
      <c r="V99" s="11" t="str">
        <f t="shared" si="6"/>
        <v/>
      </c>
      <c r="W99" s="11" t="str">
        <f>IF('Daily PnL Log'!W1330&lt;&gt;"",'Daily PnL Log'!W1330,"")</f>
        <v/>
      </c>
      <c r="X99" s="119" t="str">
        <f>IF('Daily PnL Log'!X1330&lt;&gt;"",'Daily PnL Log'!X1330,"")</f>
        <v/>
      </c>
      <c r="Y99" s="11" t="str">
        <f>IF('Daily PnL Log'!Y1330&lt;&gt;"",'Daily PnL Log'!Y1330,"")</f>
        <v/>
      </c>
      <c r="Z99" s="11" t="str">
        <f>IF('Daily PnL Log'!Z1330&lt;&gt;"",'Daily PnL Log'!Z1330,"")</f>
        <v/>
      </c>
      <c r="AA99" s="11" t="str">
        <f>IF('Daily PnL Log'!AA1330&lt;&gt;"",'Daily PnL Log'!AA1330,"")</f>
        <v/>
      </c>
      <c r="AB99" s="11" t="str">
        <f>IF('Daily PnL Log'!AB1330&lt;&gt;"",'Daily PnL Log'!AB1330,"")</f>
        <v/>
      </c>
      <c r="AC99" s="11" t="str">
        <f>IF('Daily PnL Log'!AC1330&lt;&gt;"",'Daily PnL Log'!AC1330,"")</f>
        <v/>
      </c>
    </row>
    <row r="100" spans="1:29" x14ac:dyDescent="0.25">
      <c r="A100" s="47" t="str">
        <f t="shared" si="2"/>
        <v>Jan</v>
      </c>
      <c r="B100" s="14">
        <f>'Daily PnL Log'!B1331</f>
        <v>0</v>
      </c>
      <c r="C100" s="13">
        <f>'Daily PnL Log'!C1331</f>
        <v>0</v>
      </c>
      <c r="D100" s="13">
        <f>'Daily PnL Log'!D1331</f>
        <v>0</v>
      </c>
      <c r="E100" s="13">
        <f>'Daily PnL Log'!E1331</f>
        <v>0</v>
      </c>
      <c r="F100" s="13">
        <f>'Daily PnL Log'!F1331</f>
        <v>0</v>
      </c>
      <c r="G100" s="13">
        <f>'Daily PnL Log'!G1331</f>
        <v>0</v>
      </c>
      <c r="H100" s="13">
        <f>'Daily PnL Log'!H1331</f>
        <v>0</v>
      </c>
      <c r="I100" s="13">
        <f>'Daily PnL Log'!I1331</f>
        <v>0</v>
      </c>
      <c r="J100" s="13" t="str">
        <f>'Daily PnL Log'!J1331</f>
        <v/>
      </c>
      <c r="K100" s="13">
        <f>'Daily PnL Log'!K1331</f>
        <v>0</v>
      </c>
      <c r="L100" s="13">
        <f>'Daily PnL Log'!L1331</f>
        <v>0</v>
      </c>
      <c r="M100" s="13" t="str">
        <f>'Daily PnL Log'!M1331</f>
        <v/>
      </c>
      <c r="N100" s="13" t="str">
        <f>'Daily PnL Log'!N1331</f>
        <v/>
      </c>
      <c r="O100" s="13">
        <f t="shared" si="6"/>
        <v>480151.69999999984</v>
      </c>
      <c r="P100" s="13">
        <f t="shared" si="6"/>
        <v>82832.7</v>
      </c>
      <c r="Q100" s="13">
        <f t="shared" si="6"/>
        <v>0</v>
      </c>
      <c r="R100" s="13">
        <f t="shared" si="6"/>
        <v>-28301.799999999992</v>
      </c>
      <c r="S100" s="13">
        <f t="shared" si="6"/>
        <v>-14684.699999999995</v>
      </c>
      <c r="T100" s="13">
        <f t="shared" si="6"/>
        <v>0</v>
      </c>
      <c r="U100" s="13">
        <f t="shared" si="6"/>
        <v>0</v>
      </c>
      <c r="V100" s="13" t="str">
        <f t="shared" si="6"/>
        <v/>
      </c>
      <c r="W100" s="13" t="str">
        <f>IF('Daily PnL Log'!W1331&lt;&gt;"",'Daily PnL Log'!W1331,"")</f>
        <v/>
      </c>
      <c r="X100" s="13" t="str">
        <f>IF('Daily PnL Log'!X1331&lt;&gt;"",'Daily PnL Log'!X1331,"")</f>
        <v/>
      </c>
      <c r="Y100" s="13" t="str">
        <f>IF('Daily PnL Log'!Y1331&lt;&gt;"",'Daily PnL Log'!Y1331,"")</f>
        <v/>
      </c>
      <c r="Z100" s="13" t="str">
        <f>IF('Daily PnL Log'!Z1331&lt;&gt;"",'Daily PnL Log'!Z1331,"")</f>
        <v/>
      </c>
      <c r="AA100" s="13" t="str">
        <f>IF('Daily PnL Log'!AA1331&lt;&gt;"",'Daily PnL Log'!AA1331,"")</f>
        <v/>
      </c>
      <c r="AB100" s="13" t="str">
        <f>IF('Daily PnL Log'!AB1331&lt;&gt;"",'Daily PnL Log'!AB1331,"")</f>
        <v/>
      </c>
      <c r="AC100" s="13" t="str">
        <f>IF('Daily PnL Log'!AC1331&lt;&gt;"",'Daily PnL Log'!AC1331,"")</f>
        <v/>
      </c>
    </row>
    <row r="101" spans="1:29" x14ac:dyDescent="0.25">
      <c r="A101" s="48" t="str">
        <f t="shared" si="2"/>
        <v>Jan</v>
      </c>
      <c r="B101" s="83">
        <f>'Daily PnL Log'!B1332</f>
        <v>0</v>
      </c>
      <c r="C101" s="11">
        <f>'Daily PnL Log'!C1332</f>
        <v>0</v>
      </c>
      <c r="D101" s="11">
        <f>'Daily PnL Log'!D1332</f>
        <v>0</v>
      </c>
      <c r="E101" s="11">
        <f>'Daily PnL Log'!E1332</f>
        <v>0</v>
      </c>
      <c r="F101" s="11">
        <f>'Daily PnL Log'!F1332</f>
        <v>0</v>
      </c>
      <c r="G101" s="11">
        <f>'Daily PnL Log'!G1332</f>
        <v>0</v>
      </c>
      <c r="H101" s="11">
        <f>'Daily PnL Log'!H1332</f>
        <v>0</v>
      </c>
      <c r="I101" s="11">
        <f>'Daily PnL Log'!I1332</f>
        <v>0</v>
      </c>
      <c r="J101" s="11" t="str">
        <f>'Daily PnL Log'!J1332</f>
        <v/>
      </c>
      <c r="K101" s="11">
        <f>'Daily PnL Log'!K1332</f>
        <v>0</v>
      </c>
      <c r="L101" s="11">
        <f>'Daily PnL Log'!L1332</f>
        <v>0</v>
      </c>
      <c r="M101" s="11" t="str">
        <f>'Daily PnL Log'!M1332</f>
        <v/>
      </c>
      <c r="N101" s="11" t="str">
        <f>'Daily PnL Log'!N1332</f>
        <v/>
      </c>
      <c r="O101" s="11">
        <f t="shared" si="6"/>
        <v>480151.69999999984</v>
      </c>
      <c r="P101" s="11">
        <f t="shared" si="6"/>
        <v>82832.7</v>
      </c>
      <c r="Q101" s="11">
        <f t="shared" si="6"/>
        <v>0</v>
      </c>
      <c r="R101" s="11">
        <f t="shared" si="6"/>
        <v>-28301.799999999992</v>
      </c>
      <c r="S101" s="11">
        <f t="shared" si="6"/>
        <v>-14684.699999999995</v>
      </c>
      <c r="T101" s="11">
        <f t="shared" si="6"/>
        <v>0</v>
      </c>
      <c r="U101" s="11">
        <f t="shared" si="6"/>
        <v>0</v>
      </c>
      <c r="V101" s="11" t="str">
        <f t="shared" si="6"/>
        <v/>
      </c>
      <c r="W101" s="11" t="str">
        <f>IF('Daily PnL Log'!W1332&lt;&gt;"",'Daily PnL Log'!W1332,"")</f>
        <v/>
      </c>
      <c r="X101" s="119" t="str">
        <f>IF('Daily PnL Log'!X1332&lt;&gt;"",'Daily PnL Log'!X1332,"")</f>
        <v/>
      </c>
      <c r="Y101" s="11" t="str">
        <f>IF('Daily PnL Log'!Y1332&lt;&gt;"",'Daily PnL Log'!Y1332,"")</f>
        <v/>
      </c>
      <c r="Z101" s="11" t="str">
        <f>IF('Daily PnL Log'!Z1332&lt;&gt;"",'Daily PnL Log'!Z1332,"")</f>
        <v/>
      </c>
      <c r="AA101" s="11" t="str">
        <f>IF('Daily PnL Log'!AA1332&lt;&gt;"",'Daily PnL Log'!AA1332,"")</f>
        <v/>
      </c>
      <c r="AB101" s="11" t="str">
        <f>IF('Daily PnL Log'!AB1332&lt;&gt;"",'Daily PnL Log'!AB1332,"")</f>
        <v/>
      </c>
      <c r="AC101" s="11" t="str">
        <f>IF('Daily PnL Log'!AC1332&lt;&gt;"",'Daily PnL Log'!AC1332,"")</f>
        <v/>
      </c>
    </row>
    <row r="102" spans="1:29" x14ac:dyDescent="0.25">
      <c r="A102" s="47" t="str">
        <f t="shared" si="2"/>
        <v>Jan</v>
      </c>
      <c r="B102" s="14">
        <f>'Daily PnL Log'!B1333</f>
        <v>0</v>
      </c>
      <c r="C102" s="13">
        <f>'Daily PnL Log'!C1333</f>
        <v>0</v>
      </c>
      <c r="D102" s="13">
        <f>'Daily PnL Log'!D1333</f>
        <v>0</v>
      </c>
      <c r="E102" s="13">
        <f>'Daily PnL Log'!E1333</f>
        <v>0</v>
      </c>
      <c r="F102" s="13">
        <f>'Daily PnL Log'!F1333</f>
        <v>0</v>
      </c>
      <c r="G102" s="13">
        <f>'Daily PnL Log'!G1333</f>
        <v>0</v>
      </c>
      <c r="H102" s="13">
        <f>'Daily PnL Log'!H1333</f>
        <v>0</v>
      </c>
      <c r="I102" s="13">
        <f>'Daily PnL Log'!I1333</f>
        <v>0</v>
      </c>
      <c r="J102" s="13" t="str">
        <f>'Daily PnL Log'!J1333</f>
        <v/>
      </c>
      <c r="K102" s="13">
        <f>'Daily PnL Log'!K1333</f>
        <v>0</v>
      </c>
      <c r="L102" s="13">
        <f>'Daily PnL Log'!L1333</f>
        <v>0</v>
      </c>
      <c r="M102" s="13">
        <f>'Daily PnL Log'!M1333</f>
        <v>0</v>
      </c>
      <c r="N102" s="13" t="str">
        <f>'Daily PnL Log'!N1333</f>
        <v/>
      </c>
      <c r="O102" s="13">
        <f t="shared" si="6"/>
        <v>480151.69999999984</v>
      </c>
      <c r="P102" s="13">
        <f t="shared" si="6"/>
        <v>82832.7</v>
      </c>
      <c r="Q102" s="13">
        <f t="shared" si="6"/>
        <v>0</v>
      </c>
      <c r="R102" s="13">
        <f t="shared" si="6"/>
        <v>-28301.799999999992</v>
      </c>
      <c r="S102" s="13">
        <f t="shared" si="6"/>
        <v>-14684.699999999995</v>
      </c>
      <c r="T102" s="13">
        <f t="shared" si="6"/>
        <v>0</v>
      </c>
      <c r="U102" s="13">
        <f t="shared" si="6"/>
        <v>0</v>
      </c>
      <c r="V102" s="13" t="str">
        <f t="shared" si="6"/>
        <v/>
      </c>
      <c r="W102" s="13" t="str">
        <f>IF('Daily PnL Log'!W1333&lt;&gt;"",'Daily PnL Log'!W1333,"")</f>
        <v/>
      </c>
      <c r="X102" s="13" t="str">
        <f>IF('Daily PnL Log'!X1333&lt;&gt;"",'Daily PnL Log'!X1333,"")</f>
        <v/>
      </c>
      <c r="Y102" s="13" t="str">
        <f>IF('Daily PnL Log'!Y1333&lt;&gt;"",'Daily PnL Log'!Y1333,"")</f>
        <v/>
      </c>
      <c r="Z102" s="13" t="str">
        <f>IF('Daily PnL Log'!Z1333&lt;&gt;"",'Daily PnL Log'!Z1333,"")</f>
        <v/>
      </c>
      <c r="AA102" s="13" t="str">
        <f>IF('Daily PnL Log'!AA1333&lt;&gt;"",'Daily PnL Log'!AA1333,"")</f>
        <v/>
      </c>
      <c r="AB102" s="13" t="str">
        <f>IF('Daily PnL Log'!AB1333&lt;&gt;"",'Daily PnL Log'!AB1333,"")</f>
        <v/>
      </c>
      <c r="AC102" s="13" t="str">
        <f>IF('Daily PnL Log'!AC1333&lt;&gt;"",'Daily PnL Log'!AC1333,"")</f>
        <v/>
      </c>
    </row>
    <row r="103" spans="1:29" x14ac:dyDescent="0.25">
      <c r="A103" s="48" t="str">
        <f t="shared" si="2"/>
        <v>Jan</v>
      </c>
      <c r="B103" s="83">
        <f>'Daily PnL Log'!B1334</f>
        <v>0</v>
      </c>
      <c r="C103" s="11">
        <f>'Daily PnL Log'!C1334</f>
        <v>0</v>
      </c>
      <c r="D103" s="11">
        <f>'Daily PnL Log'!D1334</f>
        <v>0</v>
      </c>
      <c r="E103" s="11">
        <f>'Daily PnL Log'!E1334</f>
        <v>0</v>
      </c>
      <c r="F103" s="11">
        <f>'Daily PnL Log'!F1334</f>
        <v>0</v>
      </c>
      <c r="G103" s="11">
        <f>'Daily PnL Log'!G1334</f>
        <v>0</v>
      </c>
      <c r="H103" s="11">
        <f>'Daily PnL Log'!H1334</f>
        <v>0</v>
      </c>
      <c r="I103" s="11">
        <f>'Daily PnL Log'!I1334</f>
        <v>0</v>
      </c>
      <c r="J103" s="11" t="str">
        <f>'Daily PnL Log'!J1334</f>
        <v/>
      </c>
      <c r="K103" s="11">
        <f>'Daily PnL Log'!K1334</f>
        <v>0</v>
      </c>
      <c r="L103" s="11">
        <f>'Daily PnL Log'!L1334</f>
        <v>0</v>
      </c>
      <c r="M103" s="11">
        <f>'Daily PnL Log'!M1334</f>
        <v>0</v>
      </c>
      <c r="N103" s="11" t="str">
        <f>'Daily PnL Log'!N1334</f>
        <v/>
      </c>
      <c r="O103" s="11">
        <f t="shared" si="6"/>
        <v>480151.69999999984</v>
      </c>
      <c r="P103" s="11">
        <f t="shared" si="6"/>
        <v>82832.7</v>
      </c>
      <c r="Q103" s="11">
        <f t="shared" si="6"/>
        <v>0</v>
      </c>
      <c r="R103" s="11">
        <f t="shared" si="6"/>
        <v>-28301.799999999992</v>
      </c>
      <c r="S103" s="11">
        <f t="shared" si="6"/>
        <v>-14684.699999999995</v>
      </c>
      <c r="T103" s="11">
        <f t="shared" si="6"/>
        <v>0</v>
      </c>
      <c r="U103" s="11">
        <f t="shared" si="6"/>
        <v>0</v>
      </c>
      <c r="V103" s="11" t="str">
        <f t="shared" si="6"/>
        <v/>
      </c>
      <c r="W103" s="11" t="str">
        <f>IF('Daily PnL Log'!W1334&lt;&gt;"",'Daily PnL Log'!W1334,"")</f>
        <v/>
      </c>
      <c r="X103" s="119" t="str">
        <f>IF('Daily PnL Log'!X1334&lt;&gt;"",'Daily PnL Log'!X1334,"")</f>
        <v/>
      </c>
      <c r="Y103" s="11" t="str">
        <f>IF('Daily PnL Log'!Y1334&lt;&gt;"",'Daily PnL Log'!Y1334,"")</f>
        <v/>
      </c>
      <c r="Z103" s="11" t="str">
        <f>IF('Daily PnL Log'!Z1334&lt;&gt;"",'Daily PnL Log'!Z1334,"")</f>
        <v/>
      </c>
      <c r="AA103" s="11" t="str">
        <f>IF('Daily PnL Log'!AA1334&lt;&gt;"",'Daily PnL Log'!AA1334,"")</f>
        <v/>
      </c>
      <c r="AB103" s="11" t="str">
        <f>IF('Daily PnL Log'!AB1334&lt;&gt;"",'Daily PnL Log'!AB1334,"")</f>
        <v/>
      </c>
      <c r="AC103" s="11" t="str">
        <f>IF('Daily PnL Log'!AC1334&lt;&gt;"",'Daily PnL Log'!AC1334,"")</f>
        <v/>
      </c>
    </row>
    <row r="104" spans="1:29" x14ac:dyDescent="0.25">
      <c r="A104" s="47" t="str">
        <f t="shared" si="2"/>
        <v>Jan</v>
      </c>
      <c r="B104" s="14">
        <f>'Daily PnL Log'!B1335</f>
        <v>0</v>
      </c>
      <c r="C104" s="13">
        <f>'Daily PnL Log'!C1335</f>
        <v>0</v>
      </c>
      <c r="D104" s="13">
        <f>'Daily PnL Log'!D1335</f>
        <v>0</v>
      </c>
      <c r="E104" s="13">
        <f>'Daily PnL Log'!E1335</f>
        <v>0</v>
      </c>
      <c r="F104" s="13">
        <f>'Daily PnL Log'!F1335</f>
        <v>0</v>
      </c>
      <c r="G104" s="13">
        <f>'Daily PnL Log'!G1335</f>
        <v>0</v>
      </c>
      <c r="H104" s="13">
        <f>'Daily PnL Log'!H1335</f>
        <v>0</v>
      </c>
      <c r="I104" s="13">
        <f>'Daily PnL Log'!I1335</f>
        <v>0</v>
      </c>
      <c r="J104" s="13" t="str">
        <f>'Daily PnL Log'!J1335</f>
        <v/>
      </c>
      <c r="K104" s="13">
        <f>'Daily PnL Log'!K1335</f>
        <v>0</v>
      </c>
      <c r="L104" s="13">
        <f>'Daily PnL Log'!L1335</f>
        <v>0</v>
      </c>
      <c r="M104" s="13">
        <f>'Daily PnL Log'!M1335</f>
        <v>0</v>
      </c>
      <c r="N104" s="13" t="str">
        <f>'Daily PnL Log'!N1335</f>
        <v/>
      </c>
      <c r="O104" s="13">
        <f t="shared" si="6"/>
        <v>480151.69999999984</v>
      </c>
      <c r="P104" s="13">
        <f t="shared" si="6"/>
        <v>82832.7</v>
      </c>
      <c r="Q104" s="13">
        <f t="shared" si="6"/>
        <v>0</v>
      </c>
      <c r="R104" s="13">
        <f t="shared" si="6"/>
        <v>-28301.799999999992</v>
      </c>
      <c r="S104" s="13">
        <f t="shared" si="6"/>
        <v>-14684.699999999995</v>
      </c>
      <c r="T104" s="13">
        <f t="shared" si="6"/>
        <v>0</v>
      </c>
      <c r="U104" s="13">
        <f t="shared" si="6"/>
        <v>0</v>
      </c>
      <c r="V104" s="13" t="str">
        <f t="shared" si="6"/>
        <v/>
      </c>
      <c r="W104" s="13" t="str">
        <f>IF('Daily PnL Log'!W1335&lt;&gt;"",'Daily PnL Log'!W1335,"")</f>
        <v/>
      </c>
      <c r="X104" s="13" t="str">
        <f>IF('Daily PnL Log'!X1335&lt;&gt;"",'Daily PnL Log'!X1335,"")</f>
        <v/>
      </c>
      <c r="Y104" s="13" t="str">
        <f>IF('Daily PnL Log'!Y1335&lt;&gt;"",'Daily PnL Log'!Y1335,"")</f>
        <v/>
      </c>
      <c r="Z104" s="13" t="str">
        <f>IF('Daily PnL Log'!Z1335&lt;&gt;"",'Daily PnL Log'!Z1335,"")</f>
        <v/>
      </c>
      <c r="AA104" s="13" t="str">
        <f>IF('Daily PnL Log'!AA1335&lt;&gt;"",'Daily PnL Log'!AA1335,"")</f>
        <v/>
      </c>
      <c r="AB104" s="13" t="str">
        <f>IF('Daily PnL Log'!AB1335&lt;&gt;"",'Daily PnL Log'!AB1335,"")</f>
        <v/>
      </c>
      <c r="AC104" s="13" t="str">
        <f>IF('Daily PnL Log'!AC1335&lt;&gt;"",'Daily PnL Log'!AC1335,"")</f>
        <v/>
      </c>
    </row>
    <row r="105" spans="1:29" x14ac:dyDescent="0.25">
      <c r="A105" s="48" t="str">
        <f t="shared" si="2"/>
        <v>Jan</v>
      </c>
      <c r="B105" s="83">
        <f>'Daily PnL Log'!B1336</f>
        <v>0</v>
      </c>
      <c r="C105" s="11">
        <f>'Daily PnL Log'!C1336</f>
        <v>0</v>
      </c>
      <c r="D105" s="11">
        <f>'Daily PnL Log'!D1336</f>
        <v>0</v>
      </c>
      <c r="E105" s="11">
        <f>'Daily PnL Log'!E1336</f>
        <v>0</v>
      </c>
      <c r="F105" s="11">
        <f>'Daily PnL Log'!F1336</f>
        <v>0</v>
      </c>
      <c r="G105" s="11">
        <f>'Daily PnL Log'!G1336</f>
        <v>0</v>
      </c>
      <c r="H105" s="11">
        <f>'Daily PnL Log'!H1336</f>
        <v>0</v>
      </c>
      <c r="I105" s="11">
        <f>'Daily PnL Log'!I1336</f>
        <v>0</v>
      </c>
      <c r="J105" s="11" t="str">
        <f>'Daily PnL Log'!J1336</f>
        <v/>
      </c>
      <c r="K105" s="11">
        <f>'Daily PnL Log'!K1336</f>
        <v>0</v>
      </c>
      <c r="L105" s="11">
        <f>'Daily PnL Log'!L1336</f>
        <v>0</v>
      </c>
      <c r="M105" s="11">
        <f>'Daily PnL Log'!M1336</f>
        <v>0</v>
      </c>
      <c r="N105" s="11" t="str">
        <f>'Daily PnL Log'!N1336</f>
        <v/>
      </c>
      <c r="O105" s="11">
        <f t="shared" si="6"/>
        <v>480151.69999999984</v>
      </c>
      <c r="P105" s="11">
        <f t="shared" si="6"/>
        <v>82832.7</v>
      </c>
      <c r="Q105" s="11">
        <f t="shared" si="6"/>
        <v>0</v>
      </c>
      <c r="R105" s="11">
        <f t="shared" si="6"/>
        <v>-28301.799999999992</v>
      </c>
      <c r="S105" s="11">
        <f t="shared" si="6"/>
        <v>-14684.699999999995</v>
      </c>
      <c r="T105" s="11">
        <f t="shared" si="6"/>
        <v>0</v>
      </c>
      <c r="U105" s="11">
        <f t="shared" si="6"/>
        <v>0</v>
      </c>
      <c r="V105" s="11" t="str">
        <f t="shared" si="6"/>
        <v/>
      </c>
      <c r="W105" s="11" t="str">
        <f>IF('Daily PnL Log'!W1336&lt;&gt;"",'Daily PnL Log'!W1336,"")</f>
        <v/>
      </c>
      <c r="X105" s="119" t="str">
        <f>IF('Daily PnL Log'!X1336&lt;&gt;"",'Daily PnL Log'!X1336,"")</f>
        <v/>
      </c>
      <c r="Y105" s="11" t="str">
        <f>IF('Daily PnL Log'!Y1336&lt;&gt;"",'Daily PnL Log'!Y1336,"")</f>
        <v/>
      </c>
      <c r="Z105" s="11" t="str">
        <f>IF('Daily PnL Log'!Z1336&lt;&gt;"",'Daily PnL Log'!Z1336,"")</f>
        <v/>
      </c>
      <c r="AA105" s="11" t="str">
        <f>IF('Daily PnL Log'!AA1336&lt;&gt;"",'Daily PnL Log'!AA1336,"")</f>
        <v/>
      </c>
      <c r="AB105" s="11" t="str">
        <f>IF('Daily PnL Log'!AB1336&lt;&gt;"",'Daily PnL Log'!AB1336,"")</f>
        <v/>
      </c>
      <c r="AC105" s="11" t="str">
        <f>IF('Daily PnL Log'!AC1336&lt;&gt;"",'Daily PnL Log'!AC1336,"")</f>
        <v/>
      </c>
    </row>
    <row r="106" spans="1:29" x14ac:dyDescent="0.25">
      <c r="A106" s="47" t="str">
        <f t="shared" si="2"/>
        <v>Jan</v>
      </c>
      <c r="B106" s="14">
        <f>'Daily PnL Log'!B1337</f>
        <v>0</v>
      </c>
      <c r="C106" s="13">
        <f>'Daily PnL Log'!C1337</f>
        <v>0</v>
      </c>
      <c r="D106" s="13">
        <f>'Daily PnL Log'!D1337</f>
        <v>0</v>
      </c>
      <c r="E106" s="13">
        <f>'Daily PnL Log'!E1337</f>
        <v>0</v>
      </c>
      <c r="F106" s="13">
        <f>'Daily PnL Log'!F1337</f>
        <v>0</v>
      </c>
      <c r="G106" s="13">
        <f>'Daily PnL Log'!G1337</f>
        <v>0</v>
      </c>
      <c r="H106" s="13">
        <f>'Daily PnL Log'!H1337</f>
        <v>0</v>
      </c>
      <c r="I106" s="13">
        <f>'Daily PnL Log'!I1337</f>
        <v>0</v>
      </c>
      <c r="J106" s="13" t="str">
        <f>'Daily PnL Log'!J1337</f>
        <v/>
      </c>
      <c r="K106" s="13">
        <f>'Daily PnL Log'!K1337</f>
        <v>0</v>
      </c>
      <c r="L106" s="13">
        <f>'Daily PnL Log'!L1337</f>
        <v>0</v>
      </c>
      <c r="M106" s="13">
        <f>'Daily PnL Log'!M1337</f>
        <v>0</v>
      </c>
      <c r="N106" s="13" t="str">
        <f>'Daily PnL Log'!N1337</f>
        <v/>
      </c>
      <c r="O106" s="13">
        <f t="shared" si="6"/>
        <v>480151.69999999984</v>
      </c>
      <c r="P106" s="13">
        <f t="shared" si="6"/>
        <v>82832.7</v>
      </c>
      <c r="Q106" s="13">
        <f t="shared" si="6"/>
        <v>0</v>
      </c>
      <c r="R106" s="13">
        <f t="shared" si="6"/>
        <v>-28301.799999999992</v>
      </c>
      <c r="S106" s="13">
        <f t="shared" si="6"/>
        <v>-14684.699999999995</v>
      </c>
      <c r="T106" s="13">
        <f t="shared" si="6"/>
        <v>0</v>
      </c>
      <c r="U106" s="13">
        <f t="shared" si="6"/>
        <v>0</v>
      </c>
      <c r="V106" s="13" t="str">
        <f t="shared" si="6"/>
        <v/>
      </c>
      <c r="W106" s="13" t="str">
        <f>IF('Daily PnL Log'!W1337&lt;&gt;"",'Daily PnL Log'!W1337,"")</f>
        <v/>
      </c>
      <c r="X106" s="13" t="str">
        <f>IF('Daily PnL Log'!X1337&lt;&gt;"",'Daily PnL Log'!X1337,"")</f>
        <v/>
      </c>
      <c r="Y106" s="13" t="str">
        <f>IF('Daily PnL Log'!Y1337&lt;&gt;"",'Daily PnL Log'!Y1337,"")</f>
        <v/>
      </c>
      <c r="Z106" s="13" t="str">
        <f>IF('Daily PnL Log'!Z1337&lt;&gt;"",'Daily PnL Log'!Z1337,"")</f>
        <v/>
      </c>
      <c r="AA106" s="13" t="str">
        <f>IF('Daily PnL Log'!AA1337&lt;&gt;"",'Daily PnL Log'!AA1337,"")</f>
        <v/>
      </c>
      <c r="AB106" s="13" t="str">
        <f>IF('Daily PnL Log'!AB1337&lt;&gt;"",'Daily PnL Log'!AB1337,"")</f>
        <v/>
      </c>
      <c r="AC106" s="13" t="str">
        <f>IF('Daily PnL Log'!AC1337&lt;&gt;"",'Daily PnL Log'!AC1337,"")</f>
        <v/>
      </c>
    </row>
    <row r="107" spans="1:29" x14ac:dyDescent="0.25">
      <c r="A107" s="48" t="str">
        <f t="shared" si="2"/>
        <v>Jan</v>
      </c>
      <c r="B107" s="83">
        <f>'Daily PnL Log'!B1338</f>
        <v>0</v>
      </c>
      <c r="C107" s="11">
        <f>'Daily PnL Log'!C1338</f>
        <v>0</v>
      </c>
      <c r="D107" s="11">
        <f>'Daily PnL Log'!D1338</f>
        <v>0</v>
      </c>
      <c r="E107" s="11">
        <f>'Daily PnL Log'!E1338</f>
        <v>0</v>
      </c>
      <c r="F107" s="11">
        <f>'Daily PnL Log'!F1338</f>
        <v>0</v>
      </c>
      <c r="G107" s="11">
        <f>'Daily PnL Log'!G1338</f>
        <v>0</v>
      </c>
      <c r="H107" s="11">
        <f>'Daily PnL Log'!H1338</f>
        <v>0</v>
      </c>
      <c r="I107" s="11">
        <f>'Daily PnL Log'!I1338</f>
        <v>0</v>
      </c>
      <c r="J107" s="11" t="str">
        <f>'Daily PnL Log'!J1338</f>
        <v/>
      </c>
      <c r="K107" s="11">
        <f>'Daily PnL Log'!K1338</f>
        <v>0</v>
      </c>
      <c r="L107" s="11">
        <f>'Daily PnL Log'!L1338</f>
        <v>0</v>
      </c>
      <c r="M107" s="11">
        <f>'Daily PnL Log'!M1338</f>
        <v>0</v>
      </c>
      <c r="N107" s="11" t="str">
        <f>'Daily PnL Log'!N1338</f>
        <v/>
      </c>
      <c r="O107" s="11">
        <f t="shared" si="6"/>
        <v>480151.69999999984</v>
      </c>
      <c r="P107" s="11">
        <f t="shared" si="6"/>
        <v>82832.7</v>
      </c>
      <c r="Q107" s="11">
        <f t="shared" si="6"/>
        <v>0</v>
      </c>
      <c r="R107" s="11">
        <f t="shared" si="6"/>
        <v>-28301.799999999992</v>
      </c>
      <c r="S107" s="11">
        <f t="shared" si="6"/>
        <v>-14684.699999999995</v>
      </c>
      <c r="T107" s="11">
        <f t="shared" si="6"/>
        <v>0</v>
      </c>
      <c r="U107" s="11">
        <f t="shared" si="6"/>
        <v>0</v>
      </c>
      <c r="V107" s="11" t="str">
        <f t="shared" si="6"/>
        <v/>
      </c>
      <c r="W107" s="11" t="str">
        <f>IF('Daily PnL Log'!W1338&lt;&gt;"",'Daily PnL Log'!W1338,"")</f>
        <v/>
      </c>
      <c r="X107" s="119" t="str">
        <f>IF('Daily PnL Log'!X1338&lt;&gt;"",'Daily PnL Log'!X1338,"")</f>
        <v/>
      </c>
      <c r="Y107" s="11" t="str">
        <f>IF('Daily PnL Log'!Y1338&lt;&gt;"",'Daily PnL Log'!Y1338,"")</f>
        <v/>
      </c>
      <c r="Z107" s="11" t="str">
        <f>IF('Daily PnL Log'!Z1338&lt;&gt;"",'Daily PnL Log'!Z1338,"")</f>
        <v/>
      </c>
      <c r="AA107" s="11" t="str">
        <f>IF('Daily PnL Log'!AA1338&lt;&gt;"",'Daily PnL Log'!AA1338,"")</f>
        <v/>
      </c>
      <c r="AB107" s="11" t="str">
        <f>IF('Daily PnL Log'!AB1338&lt;&gt;"",'Daily PnL Log'!AB1338,"")</f>
        <v/>
      </c>
      <c r="AC107" s="11" t="str">
        <f>IF('Daily PnL Log'!AC1338&lt;&gt;"",'Daily PnL Log'!AC1338,"")</f>
        <v/>
      </c>
    </row>
    <row r="108" spans="1:29" x14ac:dyDescent="0.25">
      <c r="A108" s="47" t="str">
        <f t="shared" si="2"/>
        <v>Jan</v>
      </c>
      <c r="B108" s="14">
        <f>'Daily PnL Log'!B1339</f>
        <v>0</v>
      </c>
      <c r="C108" s="13">
        <f>'Daily PnL Log'!C1339</f>
        <v>0</v>
      </c>
      <c r="D108" s="13">
        <f>'Daily PnL Log'!D1339</f>
        <v>0</v>
      </c>
      <c r="E108" s="13">
        <f>'Daily PnL Log'!E1339</f>
        <v>0</v>
      </c>
      <c r="F108" s="13">
        <f>'Daily PnL Log'!F1339</f>
        <v>0</v>
      </c>
      <c r="G108" s="13">
        <f>'Daily PnL Log'!G1339</f>
        <v>0</v>
      </c>
      <c r="H108" s="13">
        <f>'Daily PnL Log'!H1339</f>
        <v>0</v>
      </c>
      <c r="I108" s="13">
        <f>'Daily PnL Log'!I1339</f>
        <v>0</v>
      </c>
      <c r="J108" s="13" t="str">
        <f>'Daily PnL Log'!J1339</f>
        <v/>
      </c>
      <c r="K108" s="13">
        <f>'Daily PnL Log'!K1339</f>
        <v>0</v>
      </c>
      <c r="L108" s="13">
        <f>'Daily PnL Log'!L1339</f>
        <v>0</v>
      </c>
      <c r="M108" s="13">
        <f>'Daily PnL Log'!M1339</f>
        <v>0</v>
      </c>
      <c r="N108" s="13" t="str">
        <f>'Daily PnL Log'!N1339</f>
        <v/>
      </c>
      <c r="O108" s="13">
        <f t="shared" si="6"/>
        <v>480151.69999999984</v>
      </c>
      <c r="P108" s="13">
        <f t="shared" si="6"/>
        <v>82832.7</v>
      </c>
      <c r="Q108" s="13">
        <f t="shared" si="6"/>
        <v>0</v>
      </c>
      <c r="R108" s="13">
        <f t="shared" si="6"/>
        <v>-28301.799999999992</v>
      </c>
      <c r="S108" s="13">
        <f t="shared" si="6"/>
        <v>-14684.699999999995</v>
      </c>
      <c r="T108" s="13">
        <f t="shared" si="6"/>
        <v>0</v>
      </c>
      <c r="U108" s="13">
        <f t="shared" si="6"/>
        <v>0</v>
      </c>
      <c r="V108" s="13" t="str">
        <f t="shared" si="6"/>
        <v/>
      </c>
      <c r="W108" s="13" t="str">
        <f>IF('Daily PnL Log'!W1339&lt;&gt;"",'Daily PnL Log'!W1339,"")</f>
        <v/>
      </c>
      <c r="X108" s="13" t="str">
        <f>IF('Daily PnL Log'!X1339&lt;&gt;"",'Daily PnL Log'!X1339,"")</f>
        <v/>
      </c>
      <c r="Y108" s="13" t="str">
        <f>IF('Daily PnL Log'!Y1339&lt;&gt;"",'Daily PnL Log'!Y1339,"")</f>
        <v/>
      </c>
      <c r="Z108" s="13" t="str">
        <f>IF('Daily PnL Log'!Z1339&lt;&gt;"",'Daily PnL Log'!Z1339,"")</f>
        <v/>
      </c>
      <c r="AA108" s="13" t="str">
        <f>IF('Daily PnL Log'!AA1339&lt;&gt;"",'Daily PnL Log'!AA1339,"")</f>
        <v/>
      </c>
      <c r="AB108" s="13" t="str">
        <f>IF('Daily PnL Log'!AB1339&lt;&gt;"",'Daily PnL Log'!AB1339,"")</f>
        <v/>
      </c>
      <c r="AC108" s="13" t="str">
        <f>IF('Daily PnL Log'!AC1339&lt;&gt;"",'Daily PnL Log'!AC1339,"")</f>
        <v/>
      </c>
    </row>
    <row r="109" spans="1:29" x14ac:dyDescent="0.25">
      <c r="A109" s="48" t="str">
        <f t="shared" si="2"/>
        <v>Jan</v>
      </c>
      <c r="B109" s="83">
        <f>'Daily PnL Log'!B1340</f>
        <v>0</v>
      </c>
      <c r="C109" s="11">
        <f>'Daily PnL Log'!C1340</f>
        <v>0</v>
      </c>
      <c r="D109" s="11">
        <f>'Daily PnL Log'!D1340</f>
        <v>0</v>
      </c>
      <c r="E109" s="11">
        <f>'Daily PnL Log'!E1340</f>
        <v>0</v>
      </c>
      <c r="F109" s="11">
        <f>'Daily PnL Log'!F1340</f>
        <v>0</v>
      </c>
      <c r="G109" s="11">
        <f>'Daily PnL Log'!G1340</f>
        <v>0</v>
      </c>
      <c r="H109" s="11">
        <f>'Daily PnL Log'!H1340</f>
        <v>0</v>
      </c>
      <c r="I109" s="11">
        <f>'Daily PnL Log'!I1340</f>
        <v>0</v>
      </c>
      <c r="J109" s="11" t="str">
        <f>'Daily PnL Log'!J1340</f>
        <v/>
      </c>
      <c r="K109" s="11">
        <f>'Daily PnL Log'!K1340</f>
        <v>0</v>
      </c>
      <c r="L109" s="11">
        <f>'Daily PnL Log'!L1340</f>
        <v>0</v>
      </c>
      <c r="M109" s="11">
        <f>'Daily PnL Log'!M1340</f>
        <v>0</v>
      </c>
      <c r="N109" s="11" t="str">
        <f>'Daily PnL Log'!N1340</f>
        <v/>
      </c>
      <c r="O109" s="11">
        <f t="shared" si="6"/>
        <v>480151.69999999984</v>
      </c>
      <c r="P109" s="11">
        <f t="shared" si="6"/>
        <v>82832.7</v>
      </c>
      <c r="Q109" s="11">
        <f t="shared" si="6"/>
        <v>0</v>
      </c>
      <c r="R109" s="11">
        <f t="shared" si="6"/>
        <v>-28301.799999999992</v>
      </c>
      <c r="S109" s="11">
        <f t="shared" si="6"/>
        <v>-14684.699999999995</v>
      </c>
      <c r="T109" s="11">
        <f t="shared" si="6"/>
        <v>0</v>
      </c>
      <c r="U109" s="11">
        <f t="shared" si="6"/>
        <v>0</v>
      </c>
      <c r="V109" s="11" t="str">
        <f t="shared" si="6"/>
        <v/>
      </c>
      <c r="W109" s="11" t="str">
        <f>IF('Daily PnL Log'!W1340&lt;&gt;"",'Daily PnL Log'!W1340,"")</f>
        <v/>
      </c>
      <c r="X109" s="119" t="str">
        <f>IF('Daily PnL Log'!X1340&lt;&gt;"",'Daily PnL Log'!X1340,"")</f>
        <v/>
      </c>
      <c r="Y109" s="11" t="str">
        <f>IF('Daily PnL Log'!Y1340&lt;&gt;"",'Daily PnL Log'!Y1340,"")</f>
        <v/>
      </c>
      <c r="Z109" s="11" t="str">
        <f>IF('Daily PnL Log'!Z1340&lt;&gt;"",'Daily PnL Log'!Z1340,"")</f>
        <v/>
      </c>
      <c r="AA109" s="11" t="str">
        <f>IF('Daily PnL Log'!AA1340&lt;&gt;"",'Daily PnL Log'!AA1340,"")</f>
        <v/>
      </c>
      <c r="AB109" s="11" t="str">
        <f>IF('Daily PnL Log'!AB1340&lt;&gt;"",'Daily PnL Log'!AB1340,"")</f>
        <v/>
      </c>
      <c r="AC109" s="11" t="str">
        <f>IF('Daily PnL Log'!AC1340&lt;&gt;"",'Daily PnL Log'!AC1340,"")</f>
        <v/>
      </c>
    </row>
    <row r="110" spans="1:29" x14ac:dyDescent="0.25">
      <c r="A110" s="47" t="str">
        <f t="shared" si="2"/>
        <v>Jan</v>
      </c>
      <c r="B110" s="14">
        <f>'Daily PnL Log'!B1341</f>
        <v>0</v>
      </c>
      <c r="C110" s="13">
        <f>'Daily PnL Log'!C1341</f>
        <v>0</v>
      </c>
      <c r="D110" s="13">
        <f>'Daily PnL Log'!D1341</f>
        <v>0</v>
      </c>
      <c r="E110" s="13">
        <f>'Daily PnL Log'!E1341</f>
        <v>0</v>
      </c>
      <c r="F110" s="13">
        <f>'Daily PnL Log'!F1341</f>
        <v>0</v>
      </c>
      <c r="G110" s="13">
        <f>'Daily PnL Log'!G1341</f>
        <v>0</v>
      </c>
      <c r="H110" s="13">
        <f>'Daily PnL Log'!H1341</f>
        <v>0</v>
      </c>
      <c r="I110" s="13">
        <f>'Daily PnL Log'!I1341</f>
        <v>0</v>
      </c>
      <c r="J110" s="13" t="str">
        <f>'Daily PnL Log'!J1341</f>
        <v/>
      </c>
      <c r="K110" s="13">
        <f>'Daily PnL Log'!K1341</f>
        <v>0</v>
      </c>
      <c r="L110" s="13">
        <f>'Daily PnL Log'!L1341</f>
        <v>0</v>
      </c>
      <c r="M110" s="13">
        <f>'Daily PnL Log'!M1341</f>
        <v>0</v>
      </c>
      <c r="N110" s="13" t="str">
        <f>'Daily PnL Log'!N1341</f>
        <v/>
      </c>
      <c r="O110" s="13">
        <f t="shared" si="6"/>
        <v>480151.69999999984</v>
      </c>
      <c r="P110" s="13">
        <f t="shared" si="6"/>
        <v>82832.7</v>
      </c>
      <c r="Q110" s="13">
        <f t="shared" si="6"/>
        <v>0</v>
      </c>
      <c r="R110" s="13">
        <f t="shared" si="6"/>
        <v>-28301.799999999992</v>
      </c>
      <c r="S110" s="13">
        <f t="shared" si="6"/>
        <v>-14684.699999999995</v>
      </c>
      <c r="T110" s="13">
        <f t="shared" si="6"/>
        <v>0</v>
      </c>
      <c r="U110" s="13">
        <f t="shared" si="6"/>
        <v>0</v>
      </c>
      <c r="V110" s="13" t="str">
        <f t="shared" si="6"/>
        <v/>
      </c>
      <c r="W110" s="13" t="str">
        <f>IF('Daily PnL Log'!W1341&lt;&gt;"",'Daily PnL Log'!W1341,"")</f>
        <v/>
      </c>
      <c r="X110" s="13" t="str">
        <f>IF('Daily PnL Log'!X1341&lt;&gt;"",'Daily PnL Log'!X1341,"")</f>
        <v/>
      </c>
      <c r="Y110" s="13" t="str">
        <f>IF('Daily PnL Log'!Y1341&lt;&gt;"",'Daily PnL Log'!Y1341,"")</f>
        <v/>
      </c>
      <c r="Z110" s="13" t="str">
        <f>IF('Daily PnL Log'!Z1341&lt;&gt;"",'Daily PnL Log'!Z1341,"")</f>
        <v/>
      </c>
      <c r="AA110" s="13" t="str">
        <f>IF('Daily PnL Log'!AA1341&lt;&gt;"",'Daily PnL Log'!AA1341,"")</f>
        <v/>
      </c>
      <c r="AB110" s="13" t="str">
        <f>IF('Daily PnL Log'!AB1341&lt;&gt;"",'Daily PnL Log'!AB1341,"")</f>
        <v/>
      </c>
      <c r="AC110" s="13" t="str">
        <f>IF('Daily PnL Log'!AC1341&lt;&gt;"",'Daily PnL Log'!AC1341,"")</f>
        <v/>
      </c>
    </row>
    <row r="111" spans="1:29" x14ac:dyDescent="0.25">
      <c r="A111" s="48" t="str">
        <f t="shared" si="2"/>
        <v>Jan</v>
      </c>
      <c r="B111" s="83">
        <f>'Daily PnL Log'!B1342</f>
        <v>0</v>
      </c>
      <c r="C111" s="11">
        <f>'Daily PnL Log'!C1342</f>
        <v>0</v>
      </c>
      <c r="D111" s="11">
        <f>'Daily PnL Log'!D1342</f>
        <v>0</v>
      </c>
      <c r="E111" s="11">
        <f>'Daily PnL Log'!E1342</f>
        <v>0</v>
      </c>
      <c r="F111" s="11">
        <f>'Daily PnL Log'!F1342</f>
        <v>0</v>
      </c>
      <c r="G111" s="11">
        <f>'Daily PnL Log'!G1342</f>
        <v>0</v>
      </c>
      <c r="H111" s="11">
        <f>'Daily PnL Log'!H1342</f>
        <v>0</v>
      </c>
      <c r="I111" s="11">
        <f>'Daily PnL Log'!I1342</f>
        <v>0</v>
      </c>
      <c r="J111" s="11" t="str">
        <f>'Daily PnL Log'!J1342</f>
        <v/>
      </c>
      <c r="K111" s="11">
        <f>'Daily PnL Log'!K1342</f>
        <v>0</v>
      </c>
      <c r="L111" s="11">
        <f>'Daily PnL Log'!L1342</f>
        <v>0</v>
      </c>
      <c r="M111" s="11">
        <f>'Daily PnL Log'!M1342</f>
        <v>0</v>
      </c>
      <c r="N111" s="11" t="str">
        <f>'Daily PnL Log'!N1342</f>
        <v/>
      </c>
      <c r="O111" s="11">
        <f t="shared" si="6"/>
        <v>480151.69999999984</v>
      </c>
      <c r="P111" s="11">
        <f t="shared" si="6"/>
        <v>82832.7</v>
      </c>
      <c r="Q111" s="11">
        <f t="shared" si="6"/>
        <v>0</v>
      </c>
      <c r="R111" s="11">
        <f t="shared" si="6"/>
        <v>-28301.799999999992</v>
      </c>
      <c r="S111" s="11">
        <f t="shared" si="6"/>
        <v>-14684.699999999995</v>
      </c>
      <c r="T111" s="11">
        <f t="shared" si="6"/>
        <v>0</v>
      </c>
      <c r="U111" s="11">
        <f t="shared" si="6"/>
        <v>0</v>
      </c>
      <c r="V111" s="11" t="str">
        <f t="shared" si="6"/>
        <v/>
      </c>
      <c r="W111" s="11" t="str">
        <f>IF('Daily PnL Log'!W1342&lt;&gt;"",'Daily PnL Log'!W1342,"")</f>
        <v/>
      </c>
      <c r="X111" s="119" t="str">
        <f>IF('Daily PnL Log'!X1342&lt;&gt;"",'Daily PnL Log'!X1342,"")</f>
        <v/>
      </c>
      <c r="Y111" s="11" t="str">
        <f>IF('Daily PnL Log'!Y1342&lt;&gt;"",'Daily PnL Log'!Y1342,"")</f>
        <v/>
      </c>
      <c r="Z111" s="11" t="str">
        <f>IF('Daily PnL Log'!Z1342&lt;&gt;"",'Daily PnL Log'!Z1342,"")</f>
        <v/>
      </c>
      <c r="AA111" s="11" t="str">
        <f>IF('Daily PnL Log'!AA1342&lt;&gt;"",'Daily PnL Log'!AA1342,"")</f>
        <v/>
      </c>
      <c r="AB111" s="11" t="str">
        <f>IF('Daily PnL Log'!AB1342&lt;&gt;"",'Daily PnL Log'!AB1342,"")</f>
        <v/>
      </c>
      <c r="AC111" s="11" t="str">
        <f>IF('Daily PnL Log'!AC1342&lt;&gt;"",'Daily PnL Log'!AC1342,"")</f>
        <v/>
      </c>
    </row>
    <row r="112" spans="1:29" x14ac:dyDescent="0.25">
      <c r="A112" s="47" t="str">
        <f t="shared" si="2"/>
        <v>Jan</v>
      </c>
      <c r="B112" s="14">
        <f>'Daily PnL Log'!B1343</f>
        <v>0</v>
      </c>
      <c r="C112" s="13">
        <f>'Daily PnL Log'!C1343</f>
        <v>0</v>
      </c>
      <c r="D112" s="13">
        <f>'Daily PnL Log'!D1343</f>
        <v>0</v>
      </c>
      <c r="E112" s="13">
        <f>'Daily PnL Log'!E1343</f>
        <v>0</v>
      </c>
      <c r="F112" s="13">
        <f>'Daily PnL Log'!F1343</f>
        <v>0</v>
      </c>
      <c r="G112" s="13">
        <f>'Daily PnL Log'!G1343</f>
        <v>0</v>
      </c>
      <c r="H112" s="13">
        <f>'Daily PnL Log'!H1343</f>
        <v>0</v>
      </c>
      <c r="I112" s="13">
        <f>'Daily PnL Log'!I1343</f>
        <v>0</v>
      </c>
      <c r="J112" s="13" t="str">
        <f>'Daily PnL Log'!J1343</f>
        <v/>
      </c>
      <c r="K112" s="13">
        <f>'Daily PnL Log'!K1343</f>
        <v>0</v>
      </c>
      <c r="L112" s="13">
        <f>'Daily PnL Log'!L1343</f>
        <v>0</v>
      </c>
      <c r="M112" s="13">
        <f>'Daily PnL Log'!M1343</f>
        <v>0</v>
      </c>
      <c r="N112" s="13" t="str">
        <f>'Daily PnL Log'!N1343</f>
        <v/>
      </c>
      <c r="O112" s="13">
        <f t="shared" si="6"/>
        <v>480151.69999999984</v>
      </c>
      <c r="P112" s="13">
        <f t="shared" si="6"/>
        <v>82832.7</v>
      </c>
      <c r="Q112" s="13">
        <f t="shared" si="6"/>
        <v>0</v>
      </c>
      <c r="R112" s="13">
        <f t="shared" si="6"/>
        <v>-28301.799999999992</v>
      </c>
      <c r="S112" s="13">
        <f t="shared" si="6"/>
        <v>-14684.699999999995</v>
      </c>
      <c r="T112" s="13">
        <f t="shared" si="6"/>
        <v>0</v>
      </c>
      <c r="U112" s="13">
        <f t="shared" si="6"/>
        <v>0</v>
      </c>
      <c r="V112" s="13" t="str">
        <f t="shared" si="6"/>
        <v/>
      </c>
      <c r="W112" s="13" t="str">
        <f>IF('Daily PnL Log'!W1343&lt;&gt;"",'Daily PnL Log'!W1343,"")</f>
        <v/>
      </c>
      <c r="X112" s="13" t="str">
        <f>IF('Daily PnL Log'!X1343&lt;&gt;"",'Daily PnL Log'!X1343,"")</f>
        <v/>
      </c>
      <c r="Y112" s="13" t="str">
        <f>IF('Daily PnL Log'!Y1343&lt;&gt;"",'Daily PnL Log'!Y1343,"")</f>
        <v/>
      </c>
      <c r="Z112" s="13" t="str">
        <f>IF('Daily PnL Log'!Z1343&lt;&gt;"",'Daily PnL Log'!Z1343,"")</f>
        <v/>
      </c>
      <c r="AA112" s="13" t="str">
        <f>IF('Daily PnL Log'!AA1343&lt;&gt;"",'Daily PnL Log'!AA1343,"")</f>
        <v/>
      </c>
      <c r="AB112" s="13" t="str">
        <f>IF('Daily PnL Log'!AB1343&lt;&gt;"",'Daily PnL Log'!AB1343,"")</f>
        <v/>
      </c>
      <c r="AC112" s="13" t="str">
        <f>IF('Daily PnL Log'!AC1343&lt;&gt;"",'Daily PnL Log'!AC1343,"")</f>
        <v/>
      </c>
    </row>
    <row r="113" spans="1:29" x14ac:dyDescent="0.25">
      <c r="A113" s="48" t="str">
        <f t="shared" si="2"/>
        <v>Jan</v>
      </c>
      <c r="B113" s="83">
        <f>'Daily PnL Log'!B1344</f>
        <v>0</v>
      </c>
      <c r="C113" s="11">
        <f>'Daily PnL Log'!C1344</f>
        <v>0</v>
      </c>
      <c r="D113" s="11">
        <f>'Daily PnL Log'!D1344</f>
        <v>0</v>
      </c>
      <c r="E113" s="11">
        <f>'Daily PnL Log'!E1344</f>
        <v>0</v>
      </c>
      <c r="F113" s="11">
        <f>'Daily PnL Log'!F1344</f>
        <v>0</v>
      </c>
      <c r="G113" s="11">
        <f>'Daily PnL Log'!G1344</f>
        <v>0</v>
      </c>
      <c r="H113" s="11">
        <f>'Daily PnL Log'!H1344</f>
        <v>0</v>
      </c>
      <c r="I113" s="11">
        <f>'Daily PnL Log'!I1344</f>
        <v>0</v>
      </c>
      <c r="J113" s="11" t="str">
        <f>'Daily PnL Log'!J1344</f>
        <v/>
      </c>
      <c r="K113" s="11">
        <f>'Daily PnL Log'!K1344</f>
        <v>0</v>
      </c>
      <c r="L113" s="11">
        <f>'Daily PnL Log'!L1344</f>
        <v>0</v>
      </c>
      <c r="M113" s="11">
        <f>'Daily PnL Log'!M1344</f>
        <v>0</v>
      </c>
      <c r="N113" s="11" t="str">
        <f>'Daily PnL Log'!N1344</f>
        <v/>
      </c>
      <c r="O113" s="11">
        <f t="shared" si="6"/>
        <v>480151.69999999984</v>
      </c>
      <c r="P113" s="11">
        <f t="shared" si="6"/>
        <v>82832.7</v>
      </c>
      <c r="Q113" s="11">
        <f t="shared" si="6"/>
        <v>0</v>
      </c>
      <c r="R113" s="11">
        <f t="shared" si="6"/>
        <v>-28301.799999999992</v>
      </c>
      <c r="S113" s="11">
        <f t="shared" si="6"/>
        <v>-14684.699999999995</v>
      </c>
      <c r="T113" s="11">
        <f t="shared" si="6"/>
        <v>0</v>
      </c>
      <c r="U113" s="11">
        <f t="shared" si="6"/>
        <v>0</v>
      </c>
      <c r="V113" s="11" t="str">
        <f t="shared" si="6"/>
        <v/>
      </c>
      <c r="W113" s="11" t="str">
        <f>IF('Daily PnL Log'!W1344&lt;&gt;"",'Daily PnL Log'!W1344,"")</f>
        <v/>
      </c>
      <c r="X113" s="119" t="str">
        <f>IF('Daily PnL Log'!X1344&lt;&gt;"",'Daily PnL Log'!X1344,"")</f>
        <v/>
      </c>
      <c r="Y113" s="11" t="str">
        <f>IF('Daily PnL Log'!Y1344&lt;&gt;"",'Daily PnL Log'!Y1344,"")</f>
        <v/>
      </c>
      <c r="Z113" s="11" t="str">
        <f>IF('Daily PnL Log'!Z1344&lt;&gt;"",'Daily PnL Log'!Z1344,"")</f>
        <v/>
      </c>
      <c r="AA113" s="11" t="str">
        <f>IF('Daily PnL Log'!AA1344&lt;&gt;"",'Daily PnL Log'!AA1344,"")</f>
        <v/>
      </c>
      <c r="AB113" s="11" t="str">
        <f>IF('Daily PnL Log'!AB1344&lt;&gt;"",'Daily PnL Log'!AB1344,"")</f>
        <v/>
      </c>
      <c r="AC113" s="11" t="str">
        <f>IF('Daily PnL Log'!AC1344&lt;&gt;"",'Daily PnL Log'!AC1344,"")</f>
        <v/>
      </c>
    </row>
    <row r="114" spans="1:29" x14ac:dyDescent="0.25">
      <c r="A114" s="47" t="str">
        <f t="shared" si="2"/>
        <v>Jan</v>
      </c>
      <c r="B114" s="14">
        <f>'Daily PnL Log'!B1345</f>
        <v>0</v>
      </c>
      <c r="C114" s="13">
        <f>'Daily PnL Log'!C1345</f>
        <v>0</v>
      </c>
      <c r="D114" s="13">
        <f>'Daily PnL Log'!D1345</f>
        <v>0</v>
      </c>
      <c r="E114" s="13">
        <f>'Daily PnL Log'!E1345</f>
        <v>0</v>
      </c>
      <c r="F114" s="13">
        <f>'Daily PnL Log'!F1345</f>
        <v>0</v>
      </c>
      <c r="G114" s="13">
        <f>'Daily PnL Log'!G1345</f>
        <v>0</v>
      </c>
      <c r="H114" s="13">
        <f>'Daily PnL Log'!H1345</f>
        <v>0</v>
      </c>
      <c r="I114" s="13">
        <f>'Daily PnL Log'!I1345</f>
        <v>0</v>
      </c>
      <c r="J114" s="13" t="str">
        <f>'Daily PnL Log'!J1345</f>
        <v/>
      </c>
      <c r="K114" s="13">
        <f>'Daily PnL Log'!K1345</f>
        <v>0</v>
      </c>
      <c r="L114" s="13">
        <f>'Daily PnL Log'!L1345</f>
        <v>0</v>
      </c>
      <c r="M114" s="13">
        <f>'Daily PnL Log'!M1345</f>
        <v>0</v>
      </c>
      <c r="N114" s="13" t="str">
        <f>'Daily PnL Log'!N1345</f>
        <v/>
      </c>
      <c r="O114" s="13">
        <f t="shared" si="6"/>
        <v>480151.69999999984</v>
      </c>
      <c r="P114" s="13">
        <f t="shared" si="6"/>
        <v>82832.7</v>
      </c>
      <c r="Q114" s="13">
        <f t="shared" si="6"/>
        <v>0</v>
      </c>
      <c r="R114" s="13">
        <f t="shared" si="6"/>
        <v>-28301.799999999992</v>
      </c>
      <c r="S114" s="13">
        <f t="shared" si="6"/>
        <v>-14684.699999999995</v>
      </c>
      <c r="T114" s="13">
        <f t="shared" si="6"/>
        <v>0</v>
      </c>
      <c r="U114" s="13">
        <f t="shared" si="6"/>
        <v>0</v>
      </c>
      <c r="V114" s="13" t="str">
        <f t="shared" si="6"/>
        <v/>
      </c>
      <c r="W114" s="13" t="str">
        <f>IF('Daily PnL Log'!W1345&lt;&gt;"",'Daily PnL Log'!W1345,"")</f>
        <v/>
      </c>
      <c r="X114" s="13" t="str">
        <f>IF('Daily PnL Log'!X1345&lt;&gt;"",'Daily PnL Log'!X1345,"")</f>
        <v/>
      </c>
      <c r="Y114" s="13" t="str">
        <f>IF('Daily PnL Log'!Y1345&lt;&gt;"",'Daily PnL Log'!Y1345,"")</f>
        <v/>
      </c>
      <c r="Z114" s="13" t="str">
        <f>IF('Daily PnL Log'!Z1345&lt;&gt;"",'Daily PnL Log'!Z1345,"")</f>
        <v/>
      </c>
      <c r="AA114" s="13" t="str">
        <f>IF('Daily PnL Log'!AA1345&lt;&gt;"",'Daily PnL Log'!AA1345,"")</f>
        <v/>
      </c>
      <c r="AB114" s="13" t="str">
        <f>IF('Daily PnL Log'!AB1345&lt;&gt;"",'Daily PnL Log'!AB1345,"")</f>
        <v/>
      </c>
      <c r="AC114" s="13" t="str">
        <f>IF('Daily PnL Log'!AC1345&lt;&gt;"",'Daily PnL Log'!AC1345,"")</f>
        <v/>
      </c>
    </row>
    <row r="115" spans="1:29" x14ac:dyDescent="0.25">
      <c r="A115" s="48" t="str">
        <f t="shared" ref="A115:A178" si="7">TEXT(B115,"mmm")</f>
        <v>Jan</v>
      </c>
      <c r="B115" s="83">
        <f>'Daily PnL Log'!B1346</f>
        <v>0</v>
      </c>
      <c r="C115" s="11">
        <f>'Daily PnL Log'!C1346</f>
        <v>0</v>
      </c>
      <c r="D115" s="11">
        <f>'Daily PnL Log'!D1346</f>
        <v>0</v>
      </c>
      <c r="E115" s="11">
        <f>'Daily PnL Log'!E1346</f>
        <v>0</v>
      </c>
      <c r="F115" s="11">
        <f>'Daily PnL Log'!F1346</f>
        <v>0</v>
      </c>
      <c r="G115" s="11">
        <f>'Daily PnL Log'!G1346</f>
        <v>0</v>
      </c>
      <c r="H115" s="11">
        <f>'Daily PnL Log'!H1346</f>
        <v>0</v>
      </c>
      <c r="I115" s="11">
        <f>'Daily PnL Log'!I1346</f>
        <v>0</v>
      </c>
      <c r="J115" s="11" t="str">
        <f>'Daily PnL Log'!J1346</f>
        <v/>
      </c>
      <c r="K115" s="11">
        <f>'Daily PnL Log'!K1346</f>
        <v>0</v>
      </c>
      <c r="L115" s="11">
        <f>'Daily PnL Log'!L1346</f>
        <v>0</v>
      </c>
      <c r="M115" s="11">
        <f>'Daily PnL Log'!M1346</f>
        <v>0</v>
      </c>
      <c r="N115" s="11" t="str">
        <f>'Daily PnL Log'!N1346</f>
        <v/>
      </c>
      <c r="O115" s="11">
        <f t="shared" ref="O115:V130" si="8">IF(C115&lt;&gt;"",O114+C115,"")</f>
        <v>480151.69999999984</v>
      </c>
      <c r="P115" s="11">
        <f t="shared" si="8"/>
        <v>82832.7</v>
      </c>
      <c r="Q115" s="11">
        <f t="shared" si="8"/>
        <v>0</v>
      </c>
      <c r="R115" s="11">
        <f t="shared" si="8"/>
        <v>-28301.799999999992</v>
      </c>
      <c r="S115" s="11">
        <f t="shared" si="8"/>
        <v>-14684.699999999995</v>
      </c>
      <c r="T115" s="11">
        <f t="shared" si="8"/>
        <v>0</v>
      </c>
      <c r="U115" s="11">
        <f t="shared" si="8"/>
        <v>0</v>
      </c>
      <c r="V115" s="11" t="str">
        <f t="shared" si="8"/>
        <v/>
      </c>
      <c r="W115" s="11" t="str">
        <f>IF('Daily PnL Log'!W1346&lt;&gt;"",'Daily PnL Log'!W1346,"")</f>
        <v/>
      </c>
      <c r="X115" s="119" t="str">
        <f>IF('Daily PnL Log'!X1346&lt;&gt;"",'Daily PnL Log'!X1346,"")</f>
        <v/>
      </c>
      <c r="Y115" s="11" t="str">
        <f>IF('Daily PnL Log'!Y1346&lt;&gt;"",'Daily PnL Log'!Y1346,"")</f>
        <v/>
      </c>
      <c r="Z115" s="11" t="str">
        <f>IF('Daily PnL Log'!Z1346&lt;&gt;"",'Daily PnL Log'!Z1346,"")</f>
        <v/>
      </c>
      <c r="AA115" s="11" t="str">
        <f>IF('Daily PnL Log'!AA1346&lt;&gt;"",'Daily PnL Log'!AA1346,"")</f>
        <v/>
      </c>
      <c r="AB115" s="11" t="str">
        <f>IF('Daily PnL Log'!AB1346&lt;&gt;"",'Daily PnL Log'!AB1346,"")</f>
        <v/>
      </c>
      <c r="AC115" s="11" t="str">
        <f>IF('Daily PnL Log'!AC1346&lt;&gt;"",'Daily PnL Log'!AC1346,"")</f>
        <v/>
      </c>
    </row>
    <row r="116" spans="1:29" x14ac:dyDescent="0.25">
      <c r="A116" s="47" t="str">
        <f t="shared" si="7"/>
        <v>Jan</v>
      </c>
      <c r="B116" s="14">
        <f>'Daily PnL Log'!B1347</f>
        <v>0</v>
      </c>
      <c r="C116" s="13">
        <f>'Daily PnL Log'!C1347</f>
        <v>0</v>
      </c>
      <c r="D116" s="13">
        <f>'Daily PnL Log'!D1347</f>
        <v>0</v>
      </c>
      <c r="E116" s="13">
        <f>'Daily PnL Log'!E1347</f>
        <v>0</v>
      </c>
      <c r="F116" s="13">
        <f>'Daily PnL Log'!F1347</f>
        <v>0</v>
      </c>
      <c r="G116" s="13">
        <f>'Daily PnL Log'!G1347</f>
        <v>0</v>
      </c>
      <c r="H116" s="13">
        <f>'Daily PnL Log'!H1347</f>
        <v>0</v>
      </c>
      <c r="I116" s="13">
        <f>'Daily PnL Log'!I1347</f>
        <v>0</v>
      </c>
      <c r="J116" s="13" t="str">
        <f>'Daily PnL Log'!J1347</f>
        <v/>
      </c>
      <c r="K116" s="13">
        <f>'Daily PnL Log'!K1347</f>
        <v>0</v>
      </c>
      <c r="L116" s="13">
        <f>'Daily PnL Log'!L1347</f>
        <v>0</v>
      </c>
      <c r="M116" s="13">
        <f>'Daily PnL Log'!M1347</f>
        <v>0</v>
      </c>
      <c r="N116" s="13" t="str">
        <f>'Daily PnL Log'!N1347</f>
        <v/>
      </c>
      <c r="O116" s="13">
        <f t="shared" si="8"/>
        <v>480151.69999999984</v>
      </c>
      <c r="P116" s="13">
        <f t="shared" si="8"/>
        <v>82832.7</v>
      </c>
      <c r="Q116" s="13">
        <f t="shared" si="8"/>
        <v>0</v>
      </c>
      <c r="R116" s="13">
        <f t="shared" si="8"/>
        <v>-28301.799999999992</v>
      </c>
      <c r="S116" s="13">
        <f t="shared" si="8"/>
        <v>-14684.699999999995</v>
      </c>
      <c r="T116" s="13">
        <f t="shared" si="8"/>
        <v>0</v>
      </c>
      <c r="U116" s="13">
        <f t="shared" si="8"/>
        <v>0</v>
      </c>
      <c r="V116" s="13" t="str">
        <f t="shared" si="8"/>
        <v/>
      </c>
      <c r="W116" s="13" t="str">
        <f>IF('Daily PnL Log'!W1347&lt;&gt;"",'Daily PnL Log'!W1347,"")</f>
        <v/>
      </c>
      <c r="X116" s="13" t="str">
        <f>IF('Daily PnL Log'!X1347&lt;&gt;"",'Daily PnL Log'!X1347,"")</f>
        <v/>
      </c>
      <c r="Y116" s="13" t="str">
        <f>IF('Daily PnL Log'!Y1347&lt;&gt;"",'Daily PnL Log'!Y1347,"")</f>
        <v/>
      </c>
      <c r="Z116" s="13" t="str">
        <f>IF('Daily PnL Log'!Z1347&lt;&gt;"",'Daily PnL Log'!Z1347,"")</f>
        <v/>
      </c>
      <c r="AA116" s="13" t="str">
        <f>IF('Daily PnL Log'!AA1347&lt;&gt;"",'Daily PnL Log'!AA1347,"")</f>
        <v/>
      </c>
      <c r="AB116" s="13" t="str">
        <f>IF('Daily PnL Log'!AB1347&lt;&gt;"",'Daily PnL Log'!AB1347,"")</f>
        <v/>
      </c>
      <c r="AC116" s="13" t="str">
        <f>IF('Daily PnL Log'!AC1347&lt;&gt;"",'Daily PnL Log'!AC1347,"")</f>
        <v/>
      </c>
    </row>
    <row r="117" spans="1:29" x14ac:dyDescent="0.25">
      <c r="A117" s="48" t="str">
        <f t="shared" si="7"/>
        <v>Jan</v>
      </c>
      <c r="B117" s="83">
        <f>'Daily PnL Log'!B1348</f>
        <v>0</v>
      </c>
      <c r="C117" s="11">
        <f>'Daily PnL Log'!C1348</f>
        <v>0</v>
      </c>
      <c r="D117" s="11">
        <f>'Daily PnL Log'!D1348</f>
        <v>0</v>
      </c>
      <c r="E117" s="11">
        <f>'Daily PnL Log'!E1348</f>
        <v>0</v>
      </c>
      <c r="F117" s="11">
        <f>'Daily PnL Log'!F1348</f>
        <v>0</v>
      </c>
      <c r="G117" s="11">
        <f>'Daily PnL Log'!G1348</f>
        <v>0</v>
      </c>
      <c r="H117" s="11">
        <f>'Daily PnL Log'!H1348</f>
        <v>0</v>
      </c>
      <c r="I117" s="11">
        <f>'Daily PnL Log'!I1348</f>
        <v>0</v>
      </c>
      <c r="J117" s="11" t="str">
        <f>'Daily PnL Log'!J1348</f>
        <v/>
      </c>
      <c r="K117" s="11">
        <f>'Daily PnL Log'!K1348</f>
        <v>0</v>
      </c>
      <c r="L117" s="11">
        <f>'Daily PnL Log'!L1348</f>
        <v>0</v>
      </c>
      <c r="M117" s="11">
        <f>'Daily PnL Log'!M1348</f>
        <v>0</v>
      </c>
      <c r="N117" s="11" t="str">
        <f>'Daily PnL Log'!N1348</f>
        <v/>
      </c>
      <c r="O117" s="11">
        <f t="shared" si="8"/>
        <v>480151.69999999984</v>
      </c>
      <c r="P117" s="11">
        <f t="shared" si="8"/>
        <v>82832.7</v>
      </c>
      <c r="Q117" s="11">
        <f t="shared" si="8"/>
        <v>0</v>
      </c>
      <c r="R117" s="11">
        <f t="shared" si="8"/>
        <v>-28301.799999999992</v>
      </c>
      <c r="S117" s="11">
        <f t="shared" si="8"/>
        <v>-14684.699999999995</v>
      </c>
      <c r="T117" s="11">
        <f t="shared" si="8"/>
        <v>0</v>
      </c>
      <c r="U117" s="11">
        <f t="shared" si="8"/>
        <v>0</v>
      </c>
      <c r="V117" s="11" t="str">
        <f t="shared" si="8"/>
        <v/>
      </c>
      <c r="W117" s="11" t="str">
        <f>IF('Daily PnL Log'!W1348&lt;&gt;"",'Daily PnL Log'!W1348,"")</f>
        <v/>
      </c>
      <c r="X117" s="119" t="str">
        <f>IF('Daily PnL Log'!X1348&lt;&gt;"",'Daily PnL Log'!X1348,"")</f>
        <v/>
      </c>
      <c r="Y117" s="11" t="str">
        <f>IF('Daily PnL Log'!Y1348&lt;&gt;"",'Daily PnL Log'!Y1348,"")</f>
        <v/>
      </c>
      <c r="Z117" s="11" t="str">
        <f>IF('Daily PnL Log'!Z1348&lt;&gt;"",'Daily PnL Log'!Z1348,"")</f>
        <v/>
      </c>
      <c r="AA117" s="11" t="str">
        <f>IF('Daily PnL Log'!AA1348&lt;&gt;"",'Daily PnL Log'!AA1348,"")</f>
        <v/>
      </c>
      <c r="AB117" s="11" t="str">
        <f>IF('Daily PnL Log'!AB1348&lt;&gt;"",'Daily PnL Log'!AB1348,"")</f>
        <v/>
      </c>
      <c r="AC117" s="11" t="str">
        <f>IF('Daily PnL Log'!AC1348&lt;&gt;"",'Daily PnL Log'!AC1348,"")</f>
        <v/>
      </c>
    </row>
    <row r="118" spans="1:29" x14ac:dyDescent="0.25">
      <c r="A118" s="47" t="str">
        <f t="shared" si="7"/>
        <v>Jan</v>
      </c>
      <c r="B118" s="14">
        <f>'Daily PnL Log'!B1349</f>
        <v>0</v>
      </c>
      <c r="C118" s="13">
        <f>'Daily PnL Log'!C1349</f>
        <v>0</v>
      </c>
      <c r="D118" s="13">
        <f>'Daily PnL Log'!D1349</f>
        <v>0</v>
      </c>
      <c r="E118" s="13">
        <f>'Daily PnL Log'!E1349</f>
        <v>0</v>
      </c>
      <c r="F118" s="13">
        <f>'Daily PnL Log'!F1349</f>
        <v>0</v>
      </c>
      <c r="G118" s="13">
        <f>'Daily PnL Log'!G1349</f>
        <v>0</v>
      </c>
      <c r="H118" s="13">
        <f>'Daily PnL Log'!H1349</f>
        <v>0</v>
      </c>
      <c r="I118" s="13">
        <f>'Daily PnL Log'!I1349</f>
        <v>0</v>
      </c>
      <c r="J118" s="13" t="str">
        <f>'Daily PnL Log'!J1349</f>
        <v/>
      </c>
      <c r="K118" s="13">
        <f>'Daily PnL Log'!K1349</f>
        <v>0</v>
      </c>
      <c r="L118" s="13">
        <f>'Daily PnL Log'!L1349</f>
        <v>0</v>
      </c>
      <c r="M118" s="13">
        <f>'Daily PnL Log'!M1349</f>
        <v>0</v>
      </c>
      <c r="N118" s="13" t="str">
        <f>'Daily PnL Log'!N1349</f>
        <v/>
      </c>
      <c r="O118" s="13">
        <f t="shared" si="8"/>
        <v>480151.69999999984</v>
      </c>
      <c r="P118" s="13">
        <f t="shared" si="8"/>
        <v>82832.7</v>
      </c>
      <c r="Q118" s="13">
        <f t="shared" si="8"/>
        <v>0</v>
      </c>
      <c r="R118" s="13">
        <f t="shared" si="8"/>
        <v>-28301.799999999992</v>
      </c>
      <c r="S118" s="13">
        <f t="shared" si="8"/>
        <v>-14684.699999999995</v>
      </c>
      <c r="T118" s="13">
        <f t="shared" si="8"/>
        <v>0</v>
      </c>
      <c r="U118" s="13">
        <f t="shared" si="8"/>
        <v>0</v>
      </c>
      <c r="V118" s="13" t="str">
        <f t="shared" si="8"/>
        <v/>
      </c>
      <c r="W118" s="13" t="str">
        <f>IF('Daily PnL Log'!W1349&lt;&gt;"",'Daily PnL Log'!W1349,"")</f>
        <v/>
      </c>
      <c r="X118" s="13" t="str">
        <f>IF('Daily PnL Log'!X1349&lt;&gt;"",'Daily PnL Log'!X1349,"")</f>
        <v/>
      </c>
      <c r="Y118" s="13" t="str">
        <f>IF('Daily PnL Log'!Y1349&lt;&gt;"",'Daily PnL Log'!Y1349,"")</f>
        <v/>
      </c>
      <c r="Z118" s="13" t="str">
        <f>IF('Daily PnL Log'!Z1349&lt;&gt;"",'Daily PnL Log'!Z1349,"")</f>
        <v/>
      </c>
      <c r="AA118" s="13" t="str">
        <f>IF('Daily PnL Log'!AA1349&lt;&gt;"",'Daily PnL Log'!AA1349,"")</f>
        <v/>
      </c>
      <c r="AB118" s="13" t="str">
        <f>IF('Daily PnL Log'!AB1349&lt;&gt;"",'Daily PnL Log'!AB1349,"")</f>
        <v/>
      </c>
      <c r="AC118" s="13" t="str">
        <f>IF('Daily PnL Log'!AC1349&lt;&gt;"",'Daily PnL Log'!AC1349,"")</f>
        <v/>
      </c>
    </row>
    <row r="119" spans="1:29" x14ac:dyDescent="0.25">
      <c r="A119" s="48" t="str">
        <f t="shared" si="7"/>
        <v>Jan</v>
      </c>
      <c r="B119" s="83">
        <f>'Daily PnL Log'!B1350</f>
        <v>0</v>
      </c>
      <c r="C119" s="11">
        <f>'Daily PnL Log'!C1350</f>
        <v>0</v>
      </c>
      <c r="D119" s="11">
        <f>'Daily PnL Log'!D1350</f>
        <v>0</v>
      </c>
      <c r="E119" s="11">
        <f>'Daily PnL Log'!E1350</f>
        <v>0</v>
      </c>
      <c r="F119" s="11">
        <f>'Daily PnL Log'!F1350</f>
        <v>0</v>
      </c>
      <c r="G119" s="11">
        <f>'Daily PnL Log'!G1350</f>
        <v>0</v>
      </c>
      <c r="H119" s="11">
        <f>'Daily PnL Log'!H1350</f>
        <v>0</v>
      </c>
      <c r="I119" s="11">
        <f>'Daily PnL Log'!I1350</f>
        <v>0</v>
      </c>
      <c r="J119" s="11" t="str">
        <f>'Daily PnL Log'!J1350</f>
        <v/>
      </c>
      <c r="K119" s="11">
        <f>'Daily PnL Log'!K1350</f>
        <v>0</v>
      </c>
      <c r="L119" s="11">
        <f>'Daily PnL Log'!L1350</f>
        <v>0</v>
      </c>
      <c r="M119" s="11">
        <f>'Daily PnL Log'!M1350</f>
        <v>0</v>
      </c>
      <c r="N119" s="11" t="str">
        <f>'Daily PnL Log'!N1350</f>
        <v/>
      </c>
      <c r="O119" s="11">
        <f t="shared" si="8"/>
        <v>480151.69999999984</v>
      </c>
      <c r="P119" s="11">
        <f t="shared" si="8"/>
        <v>82832.7</v>
      </c>
      <c r="Q119" s="11">
        <f t="shared" si="8"/>
        <v>0</v>
      </c>
      <c r="R119" s="11">
        <f t="shared" si="8"/>
        <v>-28301.799999999992</v>
      </c>
      <c r="S119" s="11">
        <f t="shared" si="8"/>
        <v>-14684.699999999995</v>
      </c>
      <c r="T119" s="11">
        <f t="shared" si="8"/>
        <v>0</v>
      </c>
      <c r="U119" s="11">
        <f t="shared" si="8"/>
        <v>0</v>
      </c>
      <c r="V119" s="11" t="str">
        <f t="shared" si="8"/>
        <v/>
      </c>
      <c r="W119" s="11" t="str">
        <f>IF('Daily PnL Log'!W1350&lt;&gt;"",'Daily PnL Log'!W1350,"")</f>
        <v/>
      </c>
      <c r="X119" s="119" t="str">
        <f>IF('Daily PnL Log'!X1350&lt;&gt;"",'Daily PnL Log'!X1350,"")</f>
        <v/>
      </c>
      <c r="Y119" s="11" t="str">
        <f>IF('Daily PnL Log'!Y1350&lt;&gt;"",'Daily PnL Log'!Y1350,"")</f>
        <v/>
      </c>
      <c r="Z119" s="11" t="str">
        <f>IF('Daily PnL Log'!Z1350&lt;&gt;"",'Daily PnL Log'!Z1350,"")</f>
        <v/>
      </c>
      <c r="AA119" s="11" t="str">
        <f>IF('Daily PnL Log'!AA1350&lt;&gt;"",'Daily PnL Log'!AA1350,"")</f>
        <v/>
      </c>
      <c r="AB119" s="11" t="str">
        <f>IF('Daily PnL Log'!AB1350&lt;&gt;"",'Daily PnL Log'!AB1350,"")</f>
        <v/>
      </c>
      <c r="AC119" s="11" t="str">
        <f>IF('Daily PnL Log'!AC1350&lt;&gt;"",'Daily PnL Log'!AC1350,"")</f>
        <v/>
      </c>
    </row>
    <row r="120" spans="1:29" x14ac:dyDescent="0.25">
      <c r="A120" s="47" t="str">
        <f t="shared" si="7"/>
        <v>Jan</v>
      </c>
      <c r="B120" s="14">
        <f>'Daily PnL Log'!B1351</f>
        <v>0</v>
      </c>
      <c r="C120" s="13">
        <f>'Daily PnL Log'!C1351</f>
        <v>0</v>
      </c>
      <c r="D120" s="13">
        <f>'Daily PnL Log'!D1351</f>
        <v>0</v>
      </c>
      <c r="E120" s="13">
        <f>'Daily PnL Log'!E1351</f>
        <v>0</v>
      </c>
      <c r="F120" s="13">
        <f>'Daily PnL Log'!F1351</f>
        <v>0</v>
      </c>
      <c r="G120" s="13">
        <f>'Daily PnL Log'!G1351</f>
        <v>0</v>
      </c>
      <c r="H120" s="13">
        <f>'Daily PnL Log'!H1351</f>
        <v>0</v>
      </c>
      <c r="I120" s="13">
        <f>'Daily PnL Log'!I1351</f>
        <v>0</v>
      </c>
      <c r="J120" s="13" t="str">
        <f>'Daily PnL Log'!J1351</f>
        <v/>
      </c>
      <c r="K120" s="13">
        <f>'Daily PnL Log'!K1351</f>
        <v>0</v>
      </c>
      <c r="L120" s="13">
        <f>'Daily PnL Log'!L1351</f>
        <v>0</v>
      </c>
      <c r="M120" s="13">
        <f>'Daily PnL Log'!M1351</f>
        <v>0</v>
      </c>
      <c r="N120" s="13" t="str">
        <f>'Daily PnL Log'!N1351</f>
        <v/>
      </c>
      <c r="O120" s="13">
        <f t="shared" si="8"/>
        <v>480151.69999999984</v>
      </c>
      <c r="P120" s="13">
        <f t="shared" si="8"/>
        <v>82832.7</v>
      </c>
      <c r="Q120" s="13">
        <f t="shared" si="8"/>
        <v>0</v>
      </c>
      <c r="R120" s="13">
        <f t="shared" si="8"/>
        <v>-28301.799999999992</v>
      </c>
      <c r="S120" s="13">
        <f t="shared" si="8"/>
        <v>-14684.699999999995</v>
      </c>
      <c r="T120" s="13">
        <f t="shared" si="8"/>
        <v>0</v>
      </c>
      <c r="U120" s="13">
        <f t="shared" si="8"/>
        <v>0</v>
      </c>
      <c r="V120" s="13" t="str">
        <f t="shared" si="8"/>
        <v/>
      </c>
      <c r="W120" s="13" t="str">
        <f>IF('Daily PnL Log'!W1351&lt;&gt;"",'Daily PnL Log'!W1351,"")</f>
        <v/>
      </c>
      <c r="X120" s="13" t="str">
        <f>IF('Daily PnL Log'!X1351&lt;&gt;"",'Daily PnL Log'!X1351,"")</f>
        <v/>
      </c>
      <c r="Y120" s="13" t="str">
        <f>IF('Daily PnL Log'!Y1351&lt;&gt;"",'Daily PnL Log'!Y1351,"")</f>
        <v/>
      </c>
      <c r="Z120" s="13" t="str">
        <f>IF('Daily PnL Log'!Z1351&lt;&gt;"",'Daily PnL Log'!Z1351,"")</f>
        <v/>
      </c>
      <c r="AA120" s="13" t="str">
        <f>IF('Daily PnL Log'!AA1351&lt;&gt;"",'Daily PnL Log'!AA1351,"")</f>
        <v/>
      </c>
      <c r="AB120" s="13" t="str">
        <f>IF('Daily PnL Log'!AB1351&lt;&gt;"",'Daily PnL Log'!AB1351,"")</f>
        <v/>
      </c>
      <c r="AC120" s="13" t="str">
        <f>IF('Daily PnL Log'!AC1351&lt;&gt;"",'Daily PnL Log'!AC1351,"")</f>
        <v/>
      </c>
    </row>
    <row r="121" spans="1:29" x14ac:dyDescent="0.25">
      <c r="A121" s="48" t="str">
        <f t="shared" si="7"/>
        <v>Jan</v>
      </c>
      <c r="B121" s="83">
        <f>'Daily PnL Log'!B1352</f>
        <v>0</v>
      </c>
      <c r="C121" s="11">
        <f>'Daily PnL Log'!C1352</f>
        <v>0</v>
      </c>
      <c r="D121" s="11">
        <f>'Daily PnL Log'!D1352</f>
        <v>0</v>
      </c>
      <c r="E121" s="11">
        <f>'Daily PnL Log'!E1352</f>
        <v>0</v>
      </c>
      <c r="F121" s="11">
        <f>'Daily PnL Log'!F1352</f>
        <v>0</v>
      </c>
      <c r="G121" s="11">
        <f>'Daily PnL Log'!G1352</f>
        <v>0</v>
      </c>
      <c r="H121" s="11">
        <f>'Daily PnL Log'!H1352</f>
        <v>0</v>
      </c>
      <c r="I121" s="11">
        <f>'Daily PnL Log'!I1352</f>
        <v>0</v>
      </c>
      <c r="J121" s="11" t="str">
        <f>'Daily PnL Log'!J1352</f>
        <v/>
      </c>
      <c r="K121" s="11">
        <f>'Daily PnL Log'!K1352</f>
        <v>0</v>
      </c>
      <c r="L121" s="11">
        <f>'Daily PnL Log'!L1352</f>
        <v>0</v>
      </c>
      <c r="M121" s="11">
        <f>'Daily PnL Log'!M1352</f>
        <v>0</v>
      </c>
      <c r="N121" s="11" t="str">
        <f>'Daily PnL Log'!N1352</f>
        <v/>
      </c>
      <c r="O121" s="11">
        <f t="shared" si="8"/>
        <v>480151.69999999984</v>
      </c>
      <c r="P121" s="11">
        <f t="shared" si="8"/>
        <v>82832.7</v>
      </c>
      <c r="Q121" s="11">
        <f t="shared" si="8"/>
        <v>0</v>
      </c>
      <c r="R121" s="11">
        <f t="shared" si="8"/>
        <v>-28301.799999999992</v>
      </c>
      <c r="S121" s="11">
        <f t="shared" si="8"/>
        <v>-14684.699999999995</v>
      </c>
      <c r="T121" s="11">
        <f t="shared" si="8"/>
        <v>0</v>
      </c>
      <c r="U121" s="11">
        <f t="shared" si="8"/>
        <v>0</v>
      </c>
      <c r="V121" s="11" t="str">
        <f t="shared" si="8"/>
        <v/>
      </c>
      <c r="W121" s="11" t="str">
        <f>IF('Daily PnL Log'!W1352&lt;&gt;"",'Daily PnL Log'!W1352,"")</f>
        <v/>
      </c>
      <c r="X121" s="119" t="str">
        <f>IF('Daily PnL Log'!X1352&lt;&gt;"",'Daily PnL Log'!X1352,"")</f>
        <v/>
      </c>
      <c r="Y121" s="11" t="str">
        <f>IF('Daily PnL Log'!Y1352&lt;&gt;"",'Daily PnL Log'!Y1352,"")</f>
        <v/>
      </c>
      <c r="Z121" s="11" t="str">
        <f>IF('Daily PnL Log'!Z1352&lt;&gt;"",'Daily PnL Log'!Z1352,"")</f>
        <v/>
      </c>
      <c r="AA121" s="11" t="str">
        <f>IF('Daily PnL Log'!AA1352&lt;&gt;"",'Daily PnL Log'!AA1352,"")</f>
        <v/>
      </c>
      <c r="AB121" s="11" t="str">
        <f>IF('Daily PnL Log'!AB1352&lt;&gt;"",'Daily PnL Log'!AB1352,"")</f>
        <v/>
      </c>
      <c r="AC121" s="11" t="str">
        <f>IF('Daily PnL Log'!AC1352&lt;&gt;"",'Daily PnL Log'!AC1352,"")</f>
        <v/>
      </c>
    </row>
    <row r="122" spans="1:29" x14ac:dyDescent="0.25">
      <c r="A122" s="47" t="str">
        <f t="shared" si="7"/>
        <v>Jan</v>
      </c>
      <c r="B122" s="14">
        <f>'Daily PnL Log'!B1353</f>
        <v>0</v>
      </c>
      <c r="C122" s="13">
        <f>'Daily PnL Log'!C1353</f>
        <v>0</v>
      </c>
      <c r="D122" s="13">
        <f>'Daily PnL Log'!D1353</f>
        <v>0</v>
      </c>
      <c r="E122" s="13">
        <f>'Daily PnL Log'!E1353</f>
        <v>0</v>
      </c>
      <c r="F122" s="13">
        <f>'Daily PnL Log'!F1353</f>
        <v>0</v>
      </c>
      <c r="G122" s="13">
        <f>'Daily PnL Log'!G1353</f>
        <v>0</v>
      </c>
      <c r="H122" s="13">
        <f>'Daily PnL Log'!H1353</f>
        <v>0</v>
      </c>
      <c r="I122" s="13">
        <f>'Daily PnL Log'!I1353</f>
        <v>0</v>
      </c>
      <c r="J122" s="13" t="str">
        <f>'Daily PnL Log'!J1353</f>
        <v/>
      </c>
      <c r="K122" s="13">
        <f>'Daily PnL Log'!K1353</f>
        <v>0</v>
      </c>
      <c r="L122" s="13">
        <f>'Daily PnL Log'!L1353</f>
        <v>0</v>
      </c>
      <c r="M122" s="13">
        <f>'Daily PnL Log'!M1353</f>
        <v>0</v>
      </c>
      <c r="N122" s="13" t="str">
        <f>'Daily PnL Log'!N1353</f>
        <v/>
      </c>
      <c r="O122" s="13">
        <f t="shared" si="8"/>
        <v>480151.69999999984</v>
      </c>
      <c r="P122" s="13">
        <f t="shared" si="8"/>
        <v>82832.7</v>
      </c>
      <c r="Q122" s="13">
        <f t="shared" si="8"/>
        <v>0</v>
      </c>
      <c r="R122" s="13">
        <f t="shared" si="8"/>
        <v>-28301.799999999992</v>
      </c>
      <c r="S122" s="13">
        <f t="shared" si="8"/>
        <v>-14684.699999999995</v>
      </c>
      <c r="T122" s="13">
        <f t="shared" si="8"/>
        <v>0</v>
      </c>
      <c r="U122" s="13">
        <f t="shared" si="8"/>
        <v>0</v>
      </c>
      <c r="V122" s="13" t="str">
        <f t="shared" si="8"/>
        <v/>
      </c>
      <c r="W122" s="13" t="str">
        <f>IF('Daily PnL Log'!W1353&lt;&gt;"",'Daily PnL Log'!W1353,"")</f>
        <v/>
      </c>
      <c r="X122" s="13" t="str">
        <f>IF('Daily PnL Log'!X1353&lt;&gt;"",'Daily PnL Log'!X1353,"")</f>
        <v/>
      </c>
      <c r="Y122" s="13" t="str">
        <f>IF('Daily PnL Log'!Y1353&lt;&gt;"",'Daily PnL Log'!Y1353,"")</f>
        <v/>
      </c>
      <c r="Z122" s="13" t="str">
        <f>IF('Daily PnL Log'!Z1353&lt;&gt;"",'Daily PnL Log'!Z1353,"")</f>
        <v/>
      </c>
      <c r="AA122" s="13" t="str">
        <f>IF('Daily PnL Log'!AA1353&lt;&gt;"",'Daily PnL Log'!AA1353,"")</f>
        <v/>
      </c>
      <c r="AB122" s="13" t="str">
        <f>IF('Daily PnL Log'!AB1353&lt;&gt;"",'Daily PnL Log'!AB1353,"")</f>
        <v/>
      </c>
      <c r="AC122" s="13" t="str">
        <f>IF('Daily PnL Log'!AC1353&lt;&gt;"",'Daily PnL Log'!AC1353,"")</f>
        <v/>
      </c>
    </row>
    <row r="123" spans="1:29" x14ac:dyDescent="0.25">
      <c r="A123" s="48" t="str">
        <f t="shared" si="7"/>
        <v>Jan</v>
      </c>
      <c r="B123" s="83">
        <f>'Daily PnL Log'!B1354</f>
        <v>0</v>
      </c>
      <c r="C123" s="11">
        <f>'Daily PnL Log'!C1354</f>
        <v>0</v>
      </c>
      <c r="D123" s="11">
        <f>'Daily PnL Log'!D1354</f>
        <v>0</v>
      </c>
      <c r="E123" s="11">
        <f>'Daily PnL Log'!E1354</f>
        <v>0</v>
      </c>
      <c r="F123" s="11">
        <f>'Daily PnL Log'!F1354</f>
        <v>0</v>
      </c>
      <c r="G123" s="11">
        <f>'Daily PnL Log'!G1354</f>
        <v>0</v>
      </c>
      <c r="H123" s="11">
        <f>'Daily PnL Log'!H1354</f>
        <v>0</v>
      </c>
      <c r="I123" s="11">
        <f>'Daily PnL Log'!I1354</f>
        <v>0</v>
      </c>
      <c r="J123" s="11" t="str">
        <f>'Daily PnL Log'!J1354</f>
        <v/>
      </c>
      <c r="K123" s="11">
        <f>'Daily PnL Log'!K1354</f>
        <v>0</v>
      </c>
      <c r="L123" s="11">
        <f>'Daily PnL Log'!L1354</f>
        <v>0</v>
      </c>
      <c r="M123" s="11">
        <f>'Daily PnL Log'!M1354</f>
        <v>0</v>
      </c>
      <c r="N123" s="11" t="str">
        <f>'Daily PnL Log'!N1354</f>
        <v/>
      </c>
      <c r="O123" s="11">
        <f t="shared" si="8"/>
        <v>480151.69999999984</v>
      </c>
      <c r="P123" s="11">
        <f t="shared" si="8"/>
        <v>82832.7</v>
      </c>
      <c r="Q123" s="11">
        <f t="shared" si="8"/>
        <v>0</v>
      </c>
      <c r="R123" s="11">
        <f t="shared" si="8"/>
        <v>-28301.799999999992</v>
      </c>
      <c r="S123" s="11">
        <f t="shared" si="8"/>
        <v>-14684.699999999995</v>
      </c>
      <c r="T123" s="11">
        <f t="shared" si="8"/>
        <v>0</v>
      </c>
      <c r="U123" s="11">
        <f t="shared" si="8"/>
        <v>0</v>
      </c>
      <c r="V123" s="11" t="str">
        <f t="shared" si="8"/>
        <v/>
      </c>
      <c r="W123" s="11" t="str">
        <f>IF('Daily PnL Log'!W1354&lt;&gt;"",'Daily PnL Log'!W1354,"")</f>
        <v/>
      </c>
      <c r="X123" s="119" t="str">
        <f>IF('Daily PnL Log'!X1354&lt;&gt;"",'Daily PnL Log'!X1354,"")</f>
        <v/>
      </c>
      <c r="Y123" s="11" t="str">
        <f>IF('Daily PnL Log'!Y1354&lt;&gt;"",'Daily PnL Log'!Y1354,"")</f>
        <v/>
      </c>
      <c r="Z123" s="11" t="str">
        <f>IF('Daily PnL Log'!Z1354&lt;&gt;"",'Daily PnL Log'!Z1354,"")</f>
        <v/>
      </c>
      <c r="AA123" s="11" t="str">
        <f>IF('Daily PnL Log'!AA1354&lt;&gt;"",'Daily PnL Log'!AA1354,"")</f>
        <v/>
      </c>
      <c r="AB123" s="11" t="str">
        <f>IF('Daily PnL Log'!AB1354&lt;&gt;"",'Daily PnL Log'!AB1354,"")</f>
        <v/>
      </c>
      <c r="AC123" s="11" t="str">
        <f>IF('Daily PnL Log'!AC1354&lt;&gt;"",'Daily PnL Log'!AC1354,"")</f>
        <v/>
      </c>
    </row>
    <row r="124" spans="1:29" x14ac:dyDescent="0.25">
      <c r="A124" s="47" t="str">
        <f t="shared" si="7"/>
        <v>Jan</v>
      </c>
      <c r="B124" s="14">
        <f>'Daily PnL Log'!B1355</f>
        <v>0</v>
      </c>
      <c r="C124" s="13">
        <f>'Daily PnL Log'!C1355</f>
        <v>0</v>
      </c>
      <c r="D124" s="13">
        <f>'Daily PnL Log'!D1355</f>
        <v>0</v>
      </c>
      <c r="E124" s="13">
        <f>'Daily PnL Log'!E1355</f>
        <v>0</v>
      </c>
      <c r="F124" s="13">
        <f>'Daily PnL Log'!F1355</f>
        <v>0</v>
      </c>
      <c r="G124" s="13">
        <f>'Daily PnL Log'!G1355</f>
        <v>0</v>
      </c>
      <c r="H124" s="13">
        <f>'Daily PnL Log'!H1355</f>
        <v>0</v>
      </c>
      <c r="I124" s="13">
        <f>'Daily PnL Log'!I1355</f>
        <v>0</v>
      </c>
      <c r="J124" s="13" t="str">
        <f>'Daily PnL Log'!J1355</f>
        <v/>
      </c>
      <c r="K124" s="13">
        <f>'Daily PnL Log'!K1355</f>
        <v>0</v>
      </c>
      <c r="L124" s="13">
        <f>'Daily PnL Log'!L1355</f>
        <v>0</v>
      </c>
      <c r="M124" s="13">
        <f>'Daily PnL Log'!M1355</f>
        <v>0</v>
      </c>
      <c r="N124" s="13" t="str">
        <f>'Daily PnL Log'!N1355</f>
        <v/>
      </c>
      <c r="O124" s="13">
        <f t="shared" si="8"/>
        <v>480151.69999999984</v>
      </c>
      <c r="P124" s="13">
        <f t="shared" si="8"/>
        <v>82832.7</v>
      </c>
      <c r="Q124" s="13">
        <f t="shared" si="8"/>
        <v>0</v>
      </c>
      <c r="R124" s="13">
        <f t="shared" si="8"/>
        <v>-28301.799999999992</v>
      </c>
      <c r="S124" s="13">
        <f t="shared" si="8"/>
        <v>-14684.699999999995</v>
      </c>
      <c r="T124" s="13">
        <f t="shared" si="8"/>
        <v>0</v>
      </c>
      <c r="U124" s="13">
        <f t="shared" si="8"/>
        <v>0</v>
      </c>
      <c r="V124" s="13" t="str">
        <f t="shared" si="8"/>
        <v/>
      </c>
      <c r="W124" s="13" t="str">
        <f>IF('Daily PnL Log'!W1355&lt;&gt;"",'Daily PnL Log'!W1355,"")</f>
        <v/>
      </c>
      <c r="X124" s="13" t="str">
        <f>IF('Daily PnL Log'!X1355&lt;&gt;"",'Daily PnL Log'!X1355,"")</f>
        <v/>
      </c>
      <c r="Y124" s="13" t="str">
        <f>IF('Daily PnL Log'!Y1355&lt;&gt;"",'Daily PnL Log'!Y1355,"")</f>
        <v/>
      </c>
      <c r="Z124" s="13" t="str">
        <f>IF('Daily PnL Log'!Z1355&lt;&gt;"",'Daily PnL Log'!Z1355,"")</f>
        <v/>
      </c>
      <c r="AA124" s="13" t="str">
        <f>IF('Daily PnL Log'!AA1355&lt;&gt;"",'Daily PnL Log'!AA1355,"")</f>
        <v/>
      </c>
      <c r="AB124" s="13" t="str">
        <f>IF('Daily PnL Log'!AB1355&lt;&gt;"",'Daily PnL Log'!AB1355,"")</f>
        <v/>
      </c>
      <c r="AC124" s="13" t="str">
        <f>IF('Daily PnL Log'!AC1355&lt;&gt;"",'Daily PnL Log'!AC1355,"")</f>
        <v/>
      </c>
    </row>
    <row r="125" spans="1:29" x14ac:dyDescent="0.25">
      <c r="A125" s="48" t="str">
        <f t="shared" si="7"/>
        <v>Jan</v>
      </c>
      <c r="B125" s="83">
        <f>'Daily PnL Log'!B1356</f>
        <v>0</v>
      </c>
      <c r="C125" s="11">
        <f>'Daily PnL Log'!C1356</f>
        <v>0</v>
      </c>
      <c r="D125" s="11">
        <f>'Daily PnL Log'!D1356</f>
        <v>0</v>
      </c>
      <c r="E125" s="11">
        <f>'Daily PnL Log'!E1356</f>
        <v>0</v>
      </c>
      <c r="F125" s="11">
        <f>'Daily PnL Log'!F1356</f>
        <v>0</v>
      </c>
      <c r="G125" s="11">
        <f>'Daily PnL Log'!G1356</f>
        <v>0</v>
      </c>
      <c r="H125" s="11">
        <f>'Daily PnL Log'!H1356</f>
        <v>0</v>
      </c>
      <c r="I125" s="11">
        <f>'Daily PnL Log'!I1356</f>
        <v>0</v>
      </c>
      <c r="J125" s="11" t="str">
        <f>'Daily PnL Log'!J1356</f>
        <v/>
      </c>
      <c r="K125" s="11">
        <f>'Daily PnL Log'!K1356</f>
        <v>0</v>
      </c>
      <c r="L125" s="11">
        <f>'Daily PnL Log'!L1356</f>
        <v>0</v>
      </c>
      <c r="M125" s="11">
        <f>'Daily PnL Log'!M1356</f>
        <v>0</v>
      </c>
      <c r="N125" s="11" t="str">
        <f>'Daily PnL Log'!N1356</f>
        <v/>
      </c>
      <c r="O125" s="11">
        <f t="shared" si="8"/>
        <v>480151.69999999984</v>
      </c>
      <c r="P125" s="11">
        <f t="shared" si="8"/>
        <v>82832.7</v>
      </c>
      <c r="Q125" s="11">
        <f t="shared" si="8"/>
        <v>0</v>
      </c>
      <c r="R125" s="11">
        <f t="shared" si="8"/>
        <v>-28301.799999999992</v>
      </c>
      <c r="S125" s="11">
        <f t="shared" si="8"/>
        <v>-14684.699999999995</v>
      </c>
      <c r="T125" s="11">
        <f t="shared" si="8"/>
        <v>0</v>
      </c>
      <c r="U125" s="11">
        <f t="shared" si="8"/>
        <v>0</v>
      </c>
      <c r="V125" s="11" t="str">
        <f t="shared" si="8"/>
        <v/>
      </c>
      <c r="W125" s="11" t="str">
        <f>IF('Daily PnL Log'!W1356&lt;&gt;"",'Daily PnL Log'!W1356,"")</f>
        <v/>
      </c>
      <c r="X125" s="119" t="str">
        <f>IF('Daily PnL Log'!X1356&lt;&gt;"",'Daily PnL Log'!X1356,"")</f>
        <v/>
      </c>
      <c r="Y125" s="11" t="str">
        <f>IF('Daily PnL Log'!Y1356&lt;&gt;"",'Daily PnL Log'!Y1356,"")</f>
        <v/>
      </c>
      <c r="Z125" s="11" t="str">
        <f>IF('Daily PnL Log'!Z1356&lt;&gt;"",'Daily PnL Log'!Z1356,"")</f>
        <v/>
      </c>
      <c r="AA125" s="11" t="str">
        <f>IF('Daily PnL Log'!AA1356&lt;&gt;"",'Daily PnL Log'!AA1356,"")</f>
        <v/>
      </c>
      <c r="AB125" s="11" t="str">
        <f>IF('Daily PnL Log'!AB1356&lt;&gt;"",'Daily PnL Log'!AB1356,"")</f>
        <v/>
      </c>
      <c r="AC125" s="11" t="str">
        <f>IF('Daily PnL Log'!AC1356&lt;&gt;"",'Daily PnL Log'!AC1356,"")</f>
        <v/>
      </c>
    </row>
    <row r="126" spans="1:29" x14ac:dyDescent="0.25">
      <c r="A126" s="47" t="str">
        <f t="shared" si="7"/>
        <v>Jan</v>
      </c>
      <c r="B126" s="14">
        <f>'Daily PnL Log'!B1357</f>
        <v>0</v>
      </c>
      <c r="C126" s="13">
        <f>'Daily PnL Log'!C1357</f>
        <v>0</v>
      </c>
      <c r="D126" s="13">
        <f>'Daily PnL Log'!D1357</f>
        <v>0</v>
      </c>
      <c r="E126" s="13">
        <f>'Daily PnL Log'!E1357</f>
        <v>0</v>
      </c>
      <c r="F126" s="13">
        <f>'Daily PnL Log'!F1357</f>
        <v>0</v>
      </c>
      <c r="G126" s="13">
        <f>'Daily PnL Log'!G1357</f>
        <v>0</v>
      </c>
      <c r="H126" s="13">
        <f>'Daily PnL Log'!H1357</f>
        <v>0</v>
      </c>
      <c r="I126" s="13">
        <f>'Daily PnL Log'!I1357</f>
        <v>0</v>
      </c>
      <c r="J126" s="13" t="str">
        <f>'Daily PnL Log'!J1357</f>
        <v/>
      </c>
      <c r="K126" s="13">
        <f>'Daily PnL Log'!K1357</f>
        <v>0</v>
      </c>
      <c r="L126" s="13">
        <f>'Daily PnL Log'!L1357</f>
        <v>0</v>
      </c>
      <c r="M126" s="13">
        <f>'Daily PnL Log'!M1357</f>
        <v>0</v>
      </c>
      <c r="N126" s="13" t="str">
        <f>'Daily PnL Log'!N1357</f>
        <v/>
      </c>
      <c r="O126" s="13">
        <f t="shared" si="8"/>
        <v>480151.69999999984</v>
      </c>
      <c r="P126" s="13">
        <f t="shared" si="8"/>
        <v>82832.7</v>
      </c>
      <c r="Q126" s="13">
        <f t="shared" si="8"/>
        <v>0</v>
      </c>
      <c r="R126" s="13">
        <f t="shared" si="8"/>
        <v>-28301.799999999992</v>
      </c>
      <c r="S126" s="13">
        <f t="shared" si="8"/>
        <v>-14684.699999999995</v>
      </c>
      <c r="T126" s="13">
        <f t="shared" si="8"/>
        <v>0</v>
      </c>
      <c r="U126" s="13">
        <f t="shared" si="8"/>
        <v>0</v>
      </c>
      <c r="V126" s="13" t="str">
        <f t="shared" si="8"/>
        <v/>
      </c>
      <c r="W126" s="13" t="str">
        <f>IF('Daily PnL Log'!W1357&lt;&gt;"",'Daily PnL Log'!W1357,"")</f>
        <v/>
      </c>
      <c r="X126" s="13" t="str">
        <f>IF('Daily PnL Log'!X1357&lt;&gt;"",'Daily PnL Log'!X1357,"")</f>
        <v/>
      </c>
      <c r="Y126" s="13" t="str">
        <f>IF('Daily PnL Log'!Y1357&lt;&gt;"",'Daily PnL Log'!Y1357,"")</f>
        <v/>
      </c>
      <c r="Z126" s="13" t="str">
        <f>IF('Daily PnL Log'!Z1357&lt;&gt;"",'Daily PnL Log'!Z1357,"")</f>
        <v/>
      </c>
      <c r="AA126" s="13" t="str">
        <f>IF('Daily PnL Log'!AA1357&lt;&gt;"",'Daily PnL Log'!AA1357,"")</f>
        <v/>
      </c>
      <c r="AB126" s="13" t="str">
        <f>IF('Daily PnL Log'!AB1357&lt;&gt;"",'Daily PnL Log'!AB1357,"")</f>
        <v/>
      </c>
      <c r="AC126" s="13" t="str">
        <f>IF('Daily PnL Log'!AC1357&lt;&gt;"",'Daily PnL Log'!AC1357,"")</f>
        <v/>
      </c>
    </row>
    <row r="127" spans="1:29" x14ac:dyDescent="0.25">
      <c r="A127" s="48" t="str">
        <f t="shared" si="7"/>
        <v>Jan</v>
      </c>
      <c r="B127" s="83">
        <f>'Daily PnL Log'!B1358</f>
        <v>0</v>
      </c>
      <c r="C127" s="11">
        <f>'Daily PnL Log'!C1358</f>
        <v>0</v>
      </c>
      <c r="D127" s="11">
        <f>'Daily PnL Log'!D1358</f>
        <v>0</v>
      </c>
      <c r="E127" s="11">
        <f>'Daily PnL Log'!E1358</f>
        <v>0</v>
      </c>
      <c r="F127" s="11">
        <f>'Daily PnL Log'!F1358</f>
        <v>0</v>
      </c>
      <c r="G127" s="11">
        <f>'Daily PnL Log'!G1358</f>
        <v>0</v>
      </c>
      <c r="H127" s="11">
        <f>'Daily PnL Log'!H1358</f>
        <v>0</v>
      </c>
      <c r="I127" s="11">
        <f>'Daily PnL Log'!I1358</f>
        <v>0</v>
      </c>
      <c r="J127" s="11" t="str">
        <f>'Daily PnL Log'!J1358</f>
        <v/>
      </c>
      <c r="K127" s="11">
        <f>'Daily PnL Log'!K1358</f>
        <v>0</v>
      </c>
      <c r="L127" s="11">
        <f>'Daily PnL Log'!L1358</f>
        <v>0</v>
      </c>
      <c r="M127" s="11">
        <f>'Daily PnL Log'!M1358</f>
        <v>0</v>
      </c>
      <c r="N127" s="11" t="str">
        <f>'Daily PnL Log'!N1358</f>
        <v/>
      </c>
      <c r="O127" s="11">
        <f t="shared" si="8"/>
        <v>480151.69999999984</v>
      </c>
      <c r="P127" s="11">
        <f t="shared" si="8"/>
        <v>82832.7</v>
      </c>
      <c r="Q127" s="11">
        <f t="shared" si="8"/>
        <v>0</v>
      </c>
      <c r="R127" s="11">
        <f t="shared" si="8"/>
        <v>-28301.799999999992</v>
      </c>
      <c r="S127" s="11">
        <f t="shared" si="8"/>
        <v>-14684.699999999995</v>
      </c>
      <c r="T127" s="11">
        <f t="shared" si="8"/>
        <v>0</v>
      </c>
      <c r="U127" s="11">
        <f t="shared" si="8"/>
        <v>0</v>
      </c>
      <c r="V127" s="11" t="str">
        <f t="shared" si="8"/>
        <v/>
      </c>
      <c r="W127" s="11" t="str">
        <f>IF('Daily PnL Log'!W1358&lt;&gt;"",'Daily PnL Log'!W1358,"")</f>
        <v/>
      </c>
      <c r="X127" s="119" t="str">
        <f>IF('Daily PnL Log'!X1358&lt;&gt;"",'Daily PnL Log'!X1358,"")</f>
        <v/>
      </c>
      <c r="Y127" s="11" t="str">
        <f>IF('Daily PnL Log'!Y1358&lt;&gt;"",'Daily PnL Log'!Y1358,"")</f>
        <v/>
      </c>
      <c r="Z127" s="11" t="str">
        <f>IF('Daily PnL Log'!Z1358&lt;&gt;"",'Daily PnL Log'!Z1358,"")</f>
        <v/>
      </c>
      <c r="AA127" s="11" t="str">
        <f>IF('Daily PnL Log'!AA1358&lt;&gt;"",'Daily PnL Log'!AA1358,"")</f>
        <v/>
      </c>
      <c r="AB127" s="11" t="str">
        <f>IF('Daily PnL Log'!AB1358&lt;&gt;"",'Daily PnL Log'!AB1358,"")</f>
        <v/>
      </c>
      <c r="AC127" s="11" t="str">
        <f>IF('Daily PnL Log'!AC1358&lt;&gt;"",'Daily PnL Log'!AC1358,"")</f>
        <v/>
      </c>
    </row>
    <row r="128" spans="1:29" x14ac:dyDescent="0.25">
      <c r="A128" s="47" t="str">
        <f t="shared" si="7"/>
        <v>Jan</v>
      </c>
      <c r="B128" s="14">
        <f>'Daily PnL Log'!B1359</f>
        <v>0</v>
      </c>
      <c r="C128" s="13">
        <f>'Daily PnL Log'!C1359</f>
        <v>0</v>
      </c>
      <c r="D128" s="13">
        <f>'Daily PnL Log'!D1359</f>
        <v>0</v>
      </c>
      <c r="E128" s="13">
        <f>'Daily PnL Log'!E1359</f>
        <v>0</v>
      </c>
      <c r="F128" s="13">
        <f>'Daily PnL Log'!F1359</f>
        <v>0</v>
      </c>
      <c r="G128" s="13">
        <f>'Daily PnL Log'!G1359</f>
        <v>0</v>
      </c>
      <c r="H128" s="13">
        <f>'Daily PnL Log'!H1359</f>
        <v>0</v>
      </c>
      <c r="I128" s="13">
        <f>'Daily PnL Log'!I1359</f>
        <v>0</v>
      </c>
      <c r="J128" s="13" t="str">
        <f>'Daily PnL Log'!J1359</f>
        <v/>
      </c>
      <c r="K128" s="13">
        <f>'Daily PnL Log'!K1359</f>
        <v>0</v>
      </c>
      <c r="L128" s="13">
        <f>'Daily PnL Log'!L1359</f>
        <v>0</v>
      </c>
      <c r="M128" s="13">
        <f>'Daily PnL Log'!M1359</f>
        <v>0</v>
      </c>
      <c r="N128" s="13" t="str">
        <f>'Daily PnL Log'!N1359</f>
        <v/>
      </c>
      <c r="O128" s="13">
        <f t="shared" si="8"/>
        <v>480151.69999999984</v>
      </c>
      <c r="P128" s="13">
        <f t="shared" si="8"/>
        <v>82832.7</v>
      </c>
      <c r="Q128" s="13">
        <f t="shared" si="8"/>
        <v>0</v>
      </c>
      <c r="R128" s="13">
        <f t="shared" si="8"/>
        <v>-28301.799999999992</v>
      </c>
      <c r="S128" s="13">
        <f t="shared" si="8"/>
        <v>-14684.699999999995</v>
      </c>
      <c r="T128" s="13">
        <f t="shared" si="8"/>
        <v>0</v>
      </c>
      <c r="U128" s="13">
        <f t="shared" si="8"/>
        <v>0</v>
      </c>
      <c r="V128" s="13" t="str">
        <f t="shared" si="8"/>
        <v/>
      </c>
      <c r="W128" s="13" t="str">
        <f>IF('Daily PnL Log'!W1359&lt;&gt;"",'Daily PnL Log'!W1359,"")</f>
        <v/>
      </c>
      <c r="X128" s="13" t="str">
        <f>IF('Daily PnL Log'!X1359&lt;&gt;"",'Daily PnL Log'!X1359,"")</f>
        <v/>
      </c>
      <c r="Y128" s="13" t="str">
        <f>IF('Daily PnL Log'!Y1359&lt;&gt;"",'Daily PnL Log'!Y1359,"")</f>
        <v/>
      </c>
      <c r="Z128" s="13" t="str">
        <f>IF('Daily PnL Log'!Z1359&lt;&gt;"",'Daily PnL Log'!Z1359,"")</f>
        <v/>
      </c>
      <c r="AA128" s="13" t="str">
        <f>IF('Daily PnL Log'!AA1359&lt;&gt;"",'Daily PnL Log'!AA1359,"")</f>
        <v/>
      </c>
      <c r="AB128" s="13" t="str">
        <f>IF('Daily PnL Log'!AB1359&lt;&gt;"",'Daily PnL Log'!AB1359,"")</f>
        <v/>
      </c>
      <c r="AC128" s="13" t="str">
        <f>IF('Daily PnL Log'!AC1359&lt;&gt;"",'Daily PnL Log'!AC1359,"")</f>
        <v/>
      </c>
    </row>
    <row r="129" spans="1:29" x14ac:dyDescent="0.25">
      <c r="A129" s="48" t="str">
        <f t="shared" si="7"/>
        <v>Jan</v>
      </c>
      <c r="B129" s="83">
        <f>'Daily PnL Log'!B1360</f>
        <v>0</v>
      </c>
      <c r="C129" s="11">
        <f>'Daily PnL Log'!C1360</f>
        <v>0</v>
      </c>
      <c r="D129" s="11">
        <f>'Daily PnL Log'!D1360</f>
        <v>0</v>
      </c>
      <c r="E129" s="11">
        <f>'Daily PnL Log'!E1360</f>
        <v>0</v>
      </c>
      <c r="F129" s="11">
        <f>'Daily PnL Log'!F1360</f>
        <v>0</v>
      </c>
      <c r="G129" s="11">
        <f>'Daily PnL Log'!G1360</f>
        <v>0</v>
      </c>
      <c r="H129" s="11">
        <f>'Daily PnL Log'!H1360</f>
        <v>0</v>
      </c>
      <c r="I129" s="11">
        <f>'Daily PnL Log'!I1360</f>
        <v>0</v>
      </c>
      <c r="J129" s="11" t="str">
        <f>'Daily PnL Log'!J1360</f>
        <v/>
      </c>
      <c r="K129" s="11">
        <f>'Daily PnL Log'!K1360</f>
        <v>0</v>
      </c>
      <c r="L129" s="11">
        <f>'Daily PnL Log'!L1360</f>
        <v>0</v>
      </c>
      <c r="M129" s="11">
        <f>'Daily PnL Log'!M1360</f>
        <v>0</v>
      </c>
      <c r="N129" s="11" t="str">
        <f>'Daily PnL Log'!N1360</f>
        <v/>
      </c>
      <c r="O129" s="11">
        <f t="shared" si="8"/>
        <v>480151.69999999984</v>
      </c>
      <c r="P129" s="11">
        <f t="shared" si="8"/>
        <v>82832.7</v>
      </c>
      <c r="Q129" s="11">
        <f t="shared" si="8"/>
        <v>0</v>
      </c>
      <c r="R129" s="11">
        <f t="shared" si="8"/>
        <v>-28301.799999999992</v>
      </c>
      <c r="S129" s="11">
        <f t="shared" si="8"/>
        <v>-14684.699999999995</v>
      </c>
      <c r="T129" s="11">
        <f t="shared" si="8"/>
        <v>0</v>
      </c>
      <c r="U129" s="11">
        <f t="shared" si="8"/>
        <v>0</v>
      </c>
      <c r="V129" s="11" t="str">
        <f t="shared" si="8"/>
        <v/>
      </c>
      <c r="W129" s="11" t="str">
        <f>IF('Daily PnL Log'!W1360&lt;&gt;"",'Daily PnL Log'!W1360,"")</f>
        <v/>
      </c>
      <c r="X129" s="119" t="str">
        <f>IF('Daily PnL Log'!X1360&lt;&gt;"",'Daily PnL Log'!X1360,"")</f>
        <v/>
      </c>
      <c r="Y129" s="11" t="str">
        <f>IF('Daily PnL Log'!Y1360&lt;&gt;"",'Daily PnL Log'!Y1360,"")</f>
        <v/>
      </c>
      <c r="Z129" s="11" t="str">
        <f>IF('Daily PnL Log'!Z1360&lt;&gt;"",'Daily PnL Log'!Z1360,"")</f>
        <v/>
      </c>
      <c r="AA129" s="11" t="str">
        <f>IF('Daily PnL Log'!AA1360&lt;&gt;"",'Daily PnL Log'!AA1360,"")</f>
        <v/>
      </c>
      <c r="AB129" s="11" t="str">
        <f>IF('Daily PnL Log'!AB1360&lt;&gt;"",'Daily PnL Log'!AB1360,"")</f>
        <v/>
      </c>
      <c r="AC129" s="11" t="str">
        <f>IF('Daily PnL Log'!AC1360&lt;&gt;"",'Daily PnL Log'!AC1360,"")</f>
        <v/>
      </c>
    </row>
    <row r="130" spans="1:29" x14ac:dyDescent="0.25">
      <c r="A130" s="47" t="str">
        <f t="shared" si="7"/>
        <v>Jan</v>
      </c>
      <c r="B130" s="14">
        <f>'Daily PnL Log'!B1361</f>
        <v>0</v>
      </c>
      <c r="C130" s="13">
        <f>'Daily PnL Log'!C1361</f>
        <v>0</v>
      </c>
      <c r="D130" s="13">
        <f>'Daily PnL Log'!D1361</f>
        <v>0</v>
      </c>
      <c r="E130" s="13">
        <f>'Daily PnL Log'!E1361</f>
        <v>0</v>
      </c>
      <c r="F130" s="13">
        <f>'Daily PnL Log'!F1361</f>
        <v>0</v>
      </c>
      <c r="G130" s="13">
        <f>'Daily PnL Log'!G1361</f>
        <v>0</v>
      </c>
      <c r="H130" s="13">
        <f>'Daily PnL Log'!H1361</f>
        <v>0</v>
      </c>
      <c r="I130" s="13">
        <f>'Daily PnL Log'!I1361</f>
        <v>0</v>
      </c>
      <c r="J130" s="13" t="str">
        <f>'Daily PnL Log'!J1361</f>
        <v/>
      </c>
      <c r="K130" s="13">
        <f>'Daily PnL Log'!K1361</f>
        <v>0</v>
      </c>
      <c r="L130" s="13">
        <f>'Daily PnL Log'!L1361</f>
        <v>0</v>
      </c>
      <c r="M130" s="13">
        <f>'Daily PnL Log'!M1361</f>
        <v>0</v>
      </c>
      <c r="N130" s="13" t="str">
        <f>'Daily PnL Log'!N1361</f>
        <v/>
      </c>
      <c r="O130" s="13">
        <f t="shared" si="8"/>
        <v>480151.69999999984</v>
      </c>
      <c r="P130" s="13">
        <f t="shared" si="8"/>
        <v>82832.7</v>
      </c>
      <c r="Q130" s="13">
        <f t="shared" si="8"/>
        <v>0</v>
      </c>
      <c r="R130" s="13">
        <f t="shared" si="8"/>
        <v>-28301.799999999992</v>
      </c>
      <c r="S130" s="13">
        <f t="shared" si="8"/>
        <v>-14684.699999999995</v>
      </c>
      <c r="T130" s="13">
        <f t="shared" si="8"/>
        <v>0</v>
      </c>
      <c r="U130" s="13">
        <f t="shared" si="8"/>
        <v>0</v>
      </c>
      <c r="V130" s="13" t="str">
        <f t="shared" si="8"/>
        <v/>
      </c>
      <c r="W130" s="13" t="str">
        <f>IF('Daily PnL Log'!W1361&lt;&gt;"",'Daily PnL Log'!W1361,"")</f>
        <v/>
      </c>
      <c r="X130" s="13" t="str">
        <f>IF('Daily PnL Log'!X1361&lt;&gt;"",'Daily PnL Log'!X1361,"")</f>
        <v/>
      </c>
      <c r="Y130" s="13" t="str">
        <f>IF('Daily PnL Log'!Y1361&lt;&gt;"",'Daily PnL Log'!Y1361,"")</f>
        <v/>
      </c>
      <c r="Z130" s="13" t="str">
        <f>IF('Daily PnL Log'!Z1361&lt;&gt;"",'Daily PnL Log'!Z1361,"")</f>
        <v/>
      </c>
      <c r="AA130" s="13" t="str">
        <f>IF('Daily PnL Log'!AA1361&lt;&gt;"",'Daily PnL Log'!AA1361,"")</f>
        <v/>
      </c>
      <c r="AB130" s="13" t="str">
        <f>IF('Daily PnL Log'!AB1361&lt;&gt;"",'Daily PnL Log'!AB1361,"")</f>
        <v/>
      </c>
      <c r="AC130" s="13" t="str">
        <f>IF('Daily PnL Log'!AC1361&lt;&gt;"",'Daily PnL Log'!AC1361,"")</f>
        <v/>
      </c>
    </row>
    <row r="131" spans="1:29" x14ac:dyDescent="0.25">
      <c r="A131" s="48" t="str">
        <f t="shared" si="7"/>
        <v>Jan</v>
      </c>
      <c r="B131" s="83">
        <f>'Daily PnL Log'!B1362</f>
        <v>0</v>
      </c>
      <c r="C131" s="11">
        <f>'Daily PnL Log'!C1362</f>
        <v>0</v>
      </c>
      <c r="D131" s="11">
        <f>'Daily PnL Log'!D1362</f>
        <v>0</v>
      </c>
      <c r="E131" s="11">
        <f>'Daily PnL Log'!E1362</f>
        <v>0</v>
      </c>
      <c r="F131" s="11">
        <f>'Daily PnL Log'!F1362</f>
        <v>0</v>
      </c>
      <c r="G131" s="11">
        <f>'Daily PnL Log'!G1362</f>
        <v>0</v>
      </c>
      <c r="H131" s="11">
        <f>'Daily PnL Log'!H1362</f>
        <v>0</v>
      </c>
      <c r="I131" s="11">
        <f>'Daily PnL Log'!I1362</f>
        <v>0</v>
      </c>
      <c r="J131" s="11" t="str">
        <f>'Daily PnL Log'!J1362</f>
        <v/>
      </c>
      <c r="K131" s="11">
        <f>'Daily PnL Log'!K1362</f>
        <v>0</v>
      </c>
      <c r="L131" s="11">
        <f>'Daily PnL Log'!L1362</f>
        <v>0</v>
      </c>
      <c r="M131" s="11">
        <f>'Daily PnL Log'!M1362</f>
        <v>0</v>
      </c>
      <c r="N131" s="11" t="str">
        <f>'Daily PnL Log'!N1362</f>
        <v/>
      </c>
      <c r="O131" s="11">
        <f t="shared" ref="O131:V146" si="9">IF(C131&lt;&gt;"",O130+C131,"")</f>
        <v>480151.69999999984</v>
      </c>
      <c r="P131" s="11">
        <f t="shared" si="9"/>
        <v>82832.7</v>
      </c>
      <c r="Q131" s="11">
        <f t="shared" si="9"/>
        <v>0</v>
      </c>
      <c r="R131" s="11">
        <f t="shared" si="9"/>
        <v>-28301.799999999992</v>
      </c>
      <c r="S131" s="11">
        <f t="shared" si="9"/>
        <v>-14684.699999999995</v>
      </c>
      <c r="T131" s="11">
        <f t="shared" si="9"/>
        <v>0</v>
      </c>
      <c r="U131" s="11">
        <f t="shared" si="9"/>
        <v>0</v>
      </c>
      <c r="V131" s="11" t="str">
        <f t="shared" si="9"/>
        <v/>
      </c>
      <c r="W131" s="11" t="str">
        <f>IF('Daily PnL Log'!W1362&lt;&gt;"",'Daily PnL Log'!W1362,"")</f>
        <v/>
      </c>
      <c r="X131" s="119" t="str">
        <f>IF('Daily PnL Log'!X1362&lt;&gt;"",'Daily PnL Log'!X1362,"")</f>
        <v/>
      </c>
      <c r="Y131" s="11" t="str">
        <f>IF('Daily PnL Log'!Y1362&lt;&gt;"",'Daily PnL Log'!Y1362,"")</f>
        <v/>
      </c>
      <c r="Z131" s="11" t="str">
        <f>IF('Daily PnL Log'!Z1362&lt;&gt;"",'Daily PnL Log'!Z1362,"")</f>
        <v/>
      </c>
      <c r="AA131" s="11" t="str">
        <f>IF('Daily PnL Log'!AA1362&lt;&gt;"",'Daily PnL Log'!AA1362,"")</f>
        <v/>
      </c>
      <c r="AB131" s="11" t="str">
        <f>IF('Daily PnL Log'!AB1362&lt;&gt;"",'Daily PnL Log'!AB1362,"")</f>
        <v/>
      </c>
      <c r="AC131" s="11" t="str">
        <f>IF('Daily PnL Log'!AC1362&lt;&gt;"",'Daily PnL Log'!AC1362,"")</f>
        <v/>
      </c>
    </row>
    <row r="132" spans="1:29" x14ac:dyDescent="0.25">
      <c r="A132" s="47" t="str">
        <f t="shared" si="7"/>
        <v>Jan</v>
      </c>
      <c r="B132" s="14">
        <f>'Daily PnL Log'!B1363</f>
        <v>0</v>
      </c>
      <c r="C132" s="13">
        <f>'Daily PnL Log'!C1363</f>
        <v>0</v>
      </c>
      <c r="D132" s="13">
        <f>'Daily PnL Log'!D1363</f>
        <v>0</v>
      </c>
      <c r="E132" s="13">
        <f>'Daily PnL Log'!E1363</f>
        <v>0</v>
      </c>
      <c r="F132" s="13">
        <f>'Daily PnL Log'!F1363</f>
        <v>0</v>
      </c>
      <c r="G132" s="13">
        <f>'Daily PnL Log'!G1363</f>
        <v>0</v>
      </c>
      <c r="H132" s="13">
        <f>'Daily PnL Log'!H1363</f>
        <v>0</v>
      </c>
      <c r="I132" s="13">
        <f>'Daily PnL Log'!I1363</f>
        <v>0</v>
      </c>
      <c r="J132" s="13" t="str">
        <f>'Daily PnL Log'!J1363</f>
        <v/>
      </c>
      <c r="K132" s="13">
        <f>'Daily PnL Log'!K1363</f>
        <v>0</v>
      </c>
      <c r="L132" s="13">
        <f>'Daily PnL Log'!L1363</f>
        <v>0</v>
      </c>
      <c r="M132" s="13">
        <f>'Daily PnL Log'!M1363</f>
        <v>0</v>
      </c>
      <c r="N132" s="13" t="str">
        <f>'Daily PnL Log'!N1363</f>
        <v/>
      </c>
      <c r="O132" s="13">
        <f t="shared" si="9"/>
        <v>480151.69999999984</v>
      </c>
      <c r="P132" s="13">
        <f t="shared" si="9"/>
        <v>82832.7</v>
      </c>
      <c r="Q132" s="13">
        <f t="shared" si="9"/>
        <v>0</v>
      </c>
      <c r="R132" s="13">
        <f t="shared" si="9"/>
        <v>-28301.799999999992</v>
      </c>
      <c r="S132" s="13">
        <f t="shared" si="9"/>
        <v>-14684.699999999995</v>
      </c>
      <c r="T132" s="13">
        <f t="shared" si="9"/>
        <v>0</v>
      </c>
      <c r="U132" s="13">
        <f t="shared" si="9"/>
        <v>0</v>
      </c>
      <c r="V132" s="13" t="str">
        <f t="shared" si="9"/>
        <v/>
      </c>
      <c r="W132" s="13" t="str">
        <f>IF('Daily PnL Log'!W1363&lt;&gt;"",'Daily PnL Log'!W1363,"")</f>
        <v/>
      </c>
      <c r="X132" s="13" t="str">
        <f>IF('Daily PnL Log'!X1363&lt;&gt;"",'Daily PnL Log'!X1363,"")</f>
        <v/>
      </c>
      <c r="Y132" s="13" t="str">
        <f>IF('Daily PnL Log'!Y1363&lt;&gt;"",'Daily PnL Log'!Y1363,"")</f>
        <v/>
      </c>
      <c r="Z132" s="13" t="str">
        <f>IF('Daily PnL Log'!Z1363&lt;&gt;"",'Daily PnL Log'!Z1363,"")</f>
        <v/>
      </c>
      <c r="AA132" s="13" t="str">
        <f>IF('Daily PnL Log'!AA1363&lt;&gt;"",'Daily PnL Log'!AA1363,"")</f>
        <v/>
      </c>
      <c r="AB132" s="13" t="str">
        <f>IF('Daily PnL Log'!AB1363&lt;&gt;"",'Daily PnL Log'!AB1363,"")</f>
        <v/>
      </c>
      <c r="AC132" s="13" t="str">
        <f>IF('Daily PnL Log'!AC1363&lt;&gt;"",'Daily PnL Log'!AC1363,"")</f>
        <v/>
      </c>
    </row>
    <row r="133" spans="1:29" x14ac:dyDescent="0.25">
      <c r="A133" s="48" t="str">
        <f t="shared" si="7"/>
        <v>Jan</v>
      </c>
      <c r="B133" s="83">
        <f>'Daily PnL Log'!B1364</f>
        <v>0</v>
      </c>
      <c r="C133" s="11">
        <f>'Daily PnL Log'!C1364</f>
        <v>0</v>
      </c>
      <c r="D133" s="11">
        <f>'Daily PnL Log'!D1364</f>
        <v>0</v>
      </c>
      <c r="E133" s="11">
        <f>'Daily PnL Log'!E1364</f>
        <v>0</v>
      </c>
      <c r="F133" s="11">
        <f>'Daily PnL Log'!F1364</f>
        <v>0</v>
      </c>
      <c r="G133" s="11">
        <f>'Daily PnL Log'!G1364</f>
        <v>0</v>
      </c>
      <c r="H133" s="11">
        <f>'Daily PnL Log'!H1364</f>
        <v>0</v>
      </c>
      <c r="I133" s="11">
        <f>'Daily PnL Log'!I1364</f>
        <v>0</v>
      </c>
      <c r="J133" s="11" t="str">
        <f>'Daily PnL Log'!J1364</f>
        <v/>
      </c>
      <c r="K133" s="11">
        <f>'Daily PnL Log'!K1364</f>
        <v>0</v>
      </c>
      <c r="L133" s="11">
        <f>'Daily PnL Log'!L1364</f>
        <v>0</v>
      </c>
      <c r="M133" s="11">
        <f>'Daily PnL Log'!M1364</f>
        <v>0</v>
      </c>
      <c r="N133" s="11" t="str">
        <f>'Daily PnL Log'!N1364</f>
        <v/>
      </c>
      <c r="O133" s="11">
        <f t="shared" si="9"/>
        <v>480151.69999999984</v>
      </c>
      <c r="P133" s="11">
        <f t="shared" si="9"/>
        <v>82832.7</v>
      </c>
      <c r="Q133" s="11">
        <f t="shared" si="9"/>
        <v>0</v>
      </c>
      <c r="R133" s="11">
        <f t="shared" si="9"/>
        <v>-28301.799999999992</v>
      </c>
      <c r="S133" s="11">
        <f t="shared" si="9"/>
        <v>-14684.699999999995</v>
      </c>
      <c r="T133" s="11">
        <f t="shared" si="9"/>
        <v>0</v>
      </c>
      <c r="U133" s="11">
        <f t="shared" si="9"/>
        <v>0</v>
      </c>
      <c r="V133" s="11" t="str">
        <f t="shared" si="9"/>
        <v/>
      </c>
      <c r="W133" s="11" t="str">
        <f>IF('Daily PnL Log'!W1364&lt;&gt;"",'Daily PnL Log'!W1364,"")</f>
        <v/>
      </c>
      <c r="X133" s="119" t="str">
        <f>IF('Daily PnL Log'!X1364&lt;&gt;"",'Daily PnL Log'!X1364,"")</f>
        <v/>
      </c>
      <c r="Y133" s="11" t="str">
        <f>IF('Daily PnL Log'!Y1364&lt;&gt;"",'Daily PnL Log'!Y1364,"")</f>
        <v/>
      </c>
      <c r="Z133" s="11" t="str">
        <f>IF('Daily PnL Log'!Z1364&lt;&gt;"",'Daily PnL Log'!Z1364,"")</f>
        <v/>
      </c>
      <c r="AA133" s="11" t="str">
        <f>IF('Daily PnL Log'!AA1364&lt;&gt;"",'Daily PnL Log'!AA1364,"")</f>
        <v/>
      </c>
      <c r="AB133" s="11" t="str">
        <f>IF('Daily PnL Log'!AB1364&lt;&gt;"",'Daily PnL Log'!AB1364,"")</f>
        <v/>
      </c>
      <c r="AC133" s="11" t="str">
        <f>IF('Daily PnL Log'!AC1364&lt;&gt;"",'Daily PnL Log'!AC1364,"")</f>
        <v/>
      </c>
    </row>
    <row r="134" spans="1:29" x14ac:dyDescent="0.25">
      <c r="A134" s="47" t="str">
        <f t="shared" si="7"/>
        <v>Jan</v>
      </c>
      <c r="B134" s="14">
        <f>'Daily PnL Log'!B1365</f>
        <v>0</v>
      </c>
      <c r="C134" s="13">
        <f>'Daily PnL Log'!C1365</f>
        <v>0</v>
      </c>
      <c r="D134" s="13">
        <f>'Daily PnL Log'!D1365</f>
        <v>0</v>
      </c>
      <c r="E134" s="13">
        <f>'Daily PnL Log'!E1365</f>
        <v>0</v>
      </c>
      <c r="F134" s="13">
        <f>'Daily PnL Log'!F1365</f>
        <v>0</v>
      </c>
      <c r="G134" s="13">
        <f>'Daily PnL Log'!G1365</f>
        <v>0</v>
      </c>
      <c r="H134" s="13">
        <f>'Daily PnL Log'!H1365</f>
        <v>0</v>
      </c>
      <c r="I134" s="13">
        <f>'Daily PnL Log'!I1365</f>
        <v>0</v>
      </c>
      <c r="J134" s="13" t="str">
        <f>'Daily PnL Log'!J1365</f>
        <v/>
      </c>
      <c r="K134" s="13">
        <f>'Daily PnL Log'!K1365</f>
        <v>0</v>
      </c>
      <c r="L134" s="13">
        <f>'Daily PnL Log'!L1365</f>
        <v>0</v>
      </c>
      <c r="M134" s="13">
        <f>'Daily PnL Log'!M1365</f>
        <v>0</v>
      </c>
      <c r="N134" s="13" t="str">
        <f>'Daily PnL Log'!N1365</f>
        <v/>
      </c>
      <c r="O134" s="13">
        <f t="shared" si="9"/>
        <v>480151.69999999984</v>
      </c>
      <c r="P134" s="13">
        <f t="shared" si="9"/>
        <v>82832.7</v>
      </c>
      <c r="Q134" s="13">
        <f t="shared" si="9"/>
        <v>0</v>
      </c>
      <c r="R134" s="13">
        <f t="shared" si="9"/>
        <v>-28301.799999999992</v>
      </c>
      <c r="S134" s="13">
        <f t="shared" si="9"/>
        <v>-14684.699999999995</v>
      </c>
      <c r="T134" s="13">
        <f t="shared" si="9"/>
        <v>0</v>
      </c>
      <c r="U134" s="13">
        <f t="shared" si="9"/>
        <v>0</v>
      </c>
      <c r="V134" s="13" t="str">
        <f t="shared" si="9"/>
        <v/>
      </c>
      <c r="W134" s="13" t="str">
        <f>IF('Daily PnL Log'!W1365&lt;&gt;"",'Daily PnL Log'!W1365,"")</f>
        <v/>
      </c>
      <c r="X134" s="13" t="str">
        <f>IF('Daily PnL Log'!X1365&lt;&gt;"",'Daily PnL Log'!X1365,"")</f>
        <v/>
      </c>
      <c r="Y134" s="13" t="str">
        <f>IF('Daily PnL Log'!Y1365&lt;&gt;"",'Daily PnL Log'!Y1365,"")</f>
        <v/>
      </c>
      <c r="Z134" s="13" t="str">
        <f>IF('Daily PnL Log'!Z1365&lt;&gt;"",'Daily PnL Log'!Z1365,"")</f>
        <v/>
      </c>
      <c r="AA134" s="13" t="str">
        <f>IF('Daily PnL Log'!AA1365&lt;&gt;"",'Daily PnL Log'!AA1365,"")</f>
        <v/>
      </c>
      <c r="AB134" s="13" t="str">
        <f>IF('Daily PnL Log'!AB1365&lt;&gt;"",'Daily PnL Log'!AB1365,"")</f>
        <v/>
      </c>
      <c r="AC134" s="13" t="str">
        <f>IF('Daily PnL Log'!AC1365&lt;&gt;"",'Daily PnL Log'!AC1365,"")</f>
        <v/>
      </c>
    </row>
    <row r="135" spans="1:29" x14ac:dyDescent="0.25">
      <c r="A135" s="48" t="str">
        <f t="shared" si="7"/>
        <v>Jan</v>
      </c>
      <c r="B135" s="83">
        <f>'Daily PnL Log'!B1366</f>
        <v>0</v>
      </c>
      <c r="C135" s="11">
        <f>'Daily PnL Log'!C1366</f>
        <v>0</v>
      </c>
      <c r="D135" s="11">
        <f>'Daily PnL Log'!D1366</f>
        <v>0</v>
      </c>
      <c r="E135" s="11">
        <f>'Daily PnL Log'!E1366</f>
        <v>0</v>
      </c>
      <c r="F135" s="11">
        <f>'Daily PnL Log'!F1366</f>
        <v>0</v>
      </c>
      <c r="G135" s="11">
        <f>'Daily PnL Log'!G1366</f>
        <v>0</v>
      </c>
      <c r="H135" s="11">
        <f>'Daily PnL Log'!H1366</f>
        <v>0</v>
      </c>
      <c r="I135" s="11">
        <f>'Daily PnL Log'!I1366</f>
        <v>0</v>
      </c>
      <c r="J135" s="11" t="str">
        <f>'Daily PnL Log'!J1366</f>
        <v/>
      </c>
      <c r="K135" s="11">
        <f>'Daily PnL Log'!K1366</f>
        <v>0</v>
      </c>
      <c r="L135" s="11">
        <f>'Daily PnL Log'!L1366</f>
        <v>0</v>
      </c>
      <c r="M135" s="11">
        <f>'Daily PnL Log'!M1366</f>
        <v>0</v>
      </c>
      <c r="N135" s="11" t="str">
        <f>'Daily PnL Log'!N1366</f>
        <v/>
      </c>
      <c r="O135" s="11">
        <f t="shared" si="9"/>
        <v>480151.69999999984</v>
      </c>
      <c r="P135" s="11">
        <f t="shared" si="9"/>
        <v>82832.7</v>
      </c>
      <c r="Q135" s="11">
        <f t="shared" si="9"/>
        <v>0</v>
      </c>
      <c r="R135" s="11">
        <f t="shared" si="9"/>
        <v>-28301.799999999992</v>
      </c>
      <c r="S135" s="11">
        <f t="shared" si="9"/>
        <v>-14684.699999999995</v>
      </c>
      <c r="T135" s="11">
        <f t="shared" si="9"/>
        <v>0</v>
      </c>
      <c r="U135" s="11">
        <f t="shared" si="9"/>
        <v>0</v>
      </c>
      <c r="V135" s="11" t="str">
        <f t="shared" si="9"/>
        <v/>
      </c>
      <c r="W135" s="11" t="str">
        <f>IF('Daily PnL Log'!W1366&lt;&gt;"",'Daily PnL Log'!W1366,"")</f>
        <v/>
      </c>
      <c r="X135" s="119" t="str">
        <f>IF('Daily PnL Log'!X1366&lt;&gt;"",'Daily PnL Log'!X1366,"")</f>
        <v/>
      </c>
      <c r="Y135" s="11" t="str">
        <f>IF('Daily PnL Log'!Y1366&lt;&gt;"",'Daily PnL Log'!Y1366,"")</f>
        <v/>
      </c>
      <c r="Z135" s="11" t="str">
        <f>IF('Daily PnL Log'!Z1366&lt;&gt;"",'Daily PnL Log'!Z1366,"")</f>
        <v/>
      </c>
      <c r="AA135" s="11" t="str">
        <f>IF('Daily PnL Log'!AA1366&lt;&gt;"",'Daily PnL Log'!AA1366,"")</f>
        <v/>
      </c>
      <c r="AB135" s="11" t="str">
        <f>IF('Daily PnL Log'!AB1366&lt;&gt;"",'Daily PnL Log'!AB1366,"")</f>
        <v/>
      </c>
      <c r="AC135" s="11" t="str">
        <f>IF('Daily PnL Log'!AC1366&lt;&gt;"",'Daily PnL Log'!AC1366,"")</f>
        <v/>
      </c>
    </row>
    <row r="136" spans="1:29" x14ac:dyDescent="0.25">
      <c r="A136" s="47" t="str">
        <f t="shared" si="7"/>
        <v>Jan</v>
      </c>
      <c r="B136" s="14">
        <f>'Daily PnL Log'!B1367</f>
        <v>0</v>
      </c>
      <c r="C136" s="13">
        <f>'Daily PnL Log'!C1367</f>
        <v>0</v>
      </c>
      <c r="D136" s="13">
        <f>'Daily PnL Log'!D1367</f>
        <v>0</v>
      </c>
      <c r="E136" s="13">
        <f>'Daily PnL Log'!E1367</f>
        <v>0</v>
      </c>
      <c r="F136" s="13">
        <f>'Daily PnL Log'!F1367</f>
        <v>0</v>
      </c>
      <c r="G136" s="13">
        <f>'Daily PnL Log'!G1367</f>
        <v>0</v>
      </c>
      <c r="H136" s="13">
        <f>'Daily PnL Log'!H1367</f>
        <v>0</v>
      </c>
      <c r="I136" s="13">
        <f>'Daily PnL Log'!I1367</f>
        <v>0</v>
      </c>
      <c r="J136" s="13" t="str">
        <f>'Daily PnL Log'!J1367</f>
        <v/>
      </c>
      <c r="K136" s="13">
        <f>'Daily PnL Log'!K1367</f>
        <v>0</v>
      </c>
      <c r="L136" s="13">
        <f>'Daily PnL Log'!L1367</f>
        <v>0</v>
      </c>
      <c r="M136" s="13">
        <f>'Daily PnL Log'!M1367</f>
        <v>0</v>
      </c>
      <c r="N136" s="13" t="str">
        <f>'Daily PnL Log'!N1367</f>
        <v/>
      </c>
      <c r="O136" s="13">
        <f t="shared" si="9"/>
        <v>480151.69999999984</v>
      </c>
      <c r="P136" s="13">
        <f t="shared" si="9"/>
        <v>82832.7</v>
      </c>
      <c r="Q136" s="13">
        <f t="shared" si="9"/>
        <v>0</v>
      </c>
      <c r="R136" s="13">
        <f t="shared" si="9"/>
        <v>-28301.799999999992</v>
      </c>
      <c r="S136" s="13">
        <f t="shared" si="9"/>
        <v>-14684.699999999995</v>
      </c>
      <c r="T136" s="13">
        <f t="shared" si="9"/>
        <v>0</v>
      </c>
      <c r="U136" s="13">
        <f t="shared" si="9"/>
        <v>0</v>
      </c>
      <c r="V136" s="13" t="str">
        <f t="shared" si="9"/>
        <v/>
      </c>
      <c r="W136" s="13" t="str">
        <f>IF('Daily PnL Log'!W1367&lt;&gt;"",'Daily PnL Log'!W1367,"")</f>
        <v/>
      </c>
      <c r="X136" s="13" t="str">
        <f>IF('Daily PnL Log'!X1367&lt;&gt;"",'Daily PnL Log'!X1367,"")</f>
        <v/>
      </c>
      <c r="Y136" s="13" t="str">
        <f>IF('Daily PnL Log'!Y1367&lt;&gt;"",'Daily PnL Log'!Y1367,"")</f>
        <v/>
      </c>
      <c r="Z136" s="13" t="str">
        <f>IF('Daily PnL Log'!Z1367&lt;&gt;"",'Daily PnL Log'!Z1367,"")</f>
        <v/>
      </c>
      <c r="AA136" s="13" t="str">
        <f>IF('Daily PnL Log'!AA1367&lt;&gt;"",'Daily PnL Log'!AA1367,"")</f>
        <v/>
      </c>
      <c r="AB136" s="13" t="str">
        <f>IF('Daily PnL Log'!AB1367&lt;&gt;"",'Daily PnL Log'!AB1367,"")</f>
        <v/>
      </c>
      <c r="AC136" s="13" t="str">
        <f>IF('Daily PnL Log'!AC1367&lt;&gt;"",'Daily PnL Log'!AC1367,"")</f>
        <v/>
      </c>
    </row>
    <row r="137" spans="1:29" x14ac:dyDescent="0.25">
      <c r="A137" s="48" t="str">
        <f t="shared" si="7"/>
        <v>Jan</v>
      </c>
      <c r="B137" s="83">
        <f>'Daily PnL Log'!B1368</f>
        <v>0</v>
      </c>
      <c r="C137" s="11">
        <f>'Daily PnL Log'!C1368</f>
        <v>0</v>
      </c>
      <c r="D137" s="11">
        <f>'Daily PnL Log'!D1368</f>
        <v>0</v>
      </c>
      <c r="E137" s="11">
        <f>'Daily PnL Log'!E1368</f>
        <v>0</v>
      </c>
      <c r="F137" s="11">
        <f>'Daily PnL Log'!F1368</f>
        <v>0</v>
      </c>
      <c r="G137" s="11">
        <f>'Daily PnL Log'!G1368</f>
        <v>0</v>
      </c>
      <c r="H137" s="11">
        <f>'Daily PnL Log'!H1368</f>
        <v>0</v>
      </c>
      <c r="I137" s="11">
        <f>'Daily PnL Log'!I1368</f>
        <v>0</v>
      </c>
      <c r="J137" s="11" t="str">
        <f>'Daily PnL Log'!J1368</f>
        <v/>
      </c>
      <c r="K137" s="11">
        <f>'Daily PnL Log'!K1368</f>
        <v>0</v>
      </c>
      <c r="L137" s="11">
        <f>'Daily PnL Log'!L1368</f>
        <v>0</v>
      </c>
      <c r="M137" s="11">
        <f>'Daily PnL Log'!M1368</f>
        <v>0</v>
      </c>
      <c r="N137" s="11" t="str">
        <f>'Daily PnL Log'!N1368</f>
        <v/>
      </c>
      <c r="O137" s="11">
        <f t="shared" si="9"/>
        <v>480151.69999999984</v>
      </c>
      <c r="P137" s="11">
        <f t="shared" si="9"/>
        <v>82832.7</v>
      </c>
      <c r="Q137" s="11">
        <f t="shared" si="9"/>
        <v>0</v>
      </c>
      <c r="R137" s="11">
        <f t="shared" si="9"/>
        <v>-28301.799999999992</v>
      </c>
      <c r="S137" s="11">
        <f t="shared" si="9"/>
        <v>-14684.699999999995</v>
      </c>
      <c r="T137" s="11">
        <f t="shared" si="9"/>
        <v>0</v>
      </c>
      <c r="U137" s="11">
        <f t="shared" si="9"/>
        <v>0</v>
      </c>
      <c r="V137" s="11" t="str">
        <f t="shared" si="9"/>
        <v/>
      </c>
      <c r="W137" s="11" t="str">
        <f>IF('Daily PnL Log'!W1368&lt;&gt;"",'Daily PnL Log'!W1368,"")</f>
        <v/>
      </c>
      <c r="X137" s="119" t="str">
        <f>IF('Daily PnL Log'!X1368&lt;&gt;"",'Daily PnL Log'!X1368,"")</f>
        <v/>
      </c>
      <c r="Y137" s="11" t="str">
        <f>IF('Daily PnL Log'!Y1368&lt;&gt;"",'Daily PnL Log'!Y1368,"")</f>
        <v/>
      </c>
      <c r="Z137" s="11" t="str">
        <f>IF('Daily PnL Log'!Z1368&lt;&gt;"",'Daily PnL Log'!Z1368,"")</f>
        <v/>
      </c>
      <c r="AA137" s="11" t="str">
        <f>IF('Daily PnL Log'!AA1368&lt;&gt;"",'Daily PnL Log'!AA1368,"")</f>
        <v/>
      </c>
      <c r="AB137" s="11" t="str">
        <f>IF('Daily PnL Log'!AB1368&lt;&gt;"",'Daily PnL Log'!AB1368,"")</f>
        <v/>
      </c>
      <c r="AC137" s="11" t="str">
        <f>IF('Daily PnL Log'!AC1368&lt;&gt;"",'Daily PnL Log'!AC1368,"")</f>
        <v/>
      </c>
    </row>
    <row r="138" spans="1:29" x14ac:dyDescent="0.25">
      <c r="A138" s="47" t="str">
        <f t="shared" si="7"/>
        <v>Jan</v>
      </c>
      <c r="B138" s="14">
        <f>'Daily PnL Log'!B1369</f>
        <v>0</v>
      </c>
      <c r="C138" s="13">
        <f>'Daily PnL Log'!C1369</f>
        <v>0</v>
      </c>
      <c r="D138" s="13">
        <f>'Daily PnL Log'!D1369</f>
        <v>0</v>
      </c>
      <c r="E138" s="13">
        <f>'Daily PnL Log'!E1369</f>
        <v>0</v>
      </c>
      <c r="F138" s="13">
        <f>'Daily PnL Log'!F1369</f>
        <v>0</v>
      </c>
      <c r="G138" s="13">
        <f>'Daily PnL Log'!G1369</f>
        <v>0</v>
      </c>
      <c r="H138" s="13">
        <f>'Daily PnL Log'!H1369</f>
        <v>0</v>
      </c>
      <c r="I138" s="13">
        <f>'Daily PnL Log'!I1369</f>
        <v>0</v>
      </c>
      <c r="J138" s="13" t="str">
        <f>'Daily PnL Log'!J1369</f>
        <v/>
      </c>
      <c r="K138" s="13">
        <f>'Daily PnL Log'!K1369</f>
        <v>0</v>
      </c>
      <c r="L138" s="13">
        <f>'Daily PnL Log'!L1369</f>
        <v>0</v>
      </c>
      <c r="M138" s="13">
        <f>'Daily PnL Log'!M1369</f>
        <v>0</v>
      </c>
      <c r="N138" s="13" t="str">
        <f>'Daily PnL Log'!N1369</f>
        <v/>
      </c>
      <c r="O138" s="13">
        <f t="shared" si="9"/>
        <v>480151.69999999984</v>
      </c>
      <c r="P138" s="13">
        <f t="shared" si="9"/>
        <v>82832.7</v>
      </c>
      <c r="Q138" s="13">
        <f t="shared" si="9"/>
        <v>0</v>
      </c>
      <c r="R138" s="13">
        <f t="shared" si="9"/>
        <v>-28301.799999999992</v>
      </c>
      <c r="S138" s="13">
        <f t="shared" si="9"/>
        <v>-14684.699999999995</v>
      </c>
      <c r="T138" s="13">
        <f t="shared" si="9"/>
        <v>0</v>
      </c>
      <c r="U138" s="13">
        <f t="shared" si="9"/>
        <v>0</v>
      </c>
      <c r="V138" s="13" t="str">
        <f t="shared" si="9"/>
        <v/>
      </c>
      <c r="W138" s="13" t="str">
        <f>IF('Daily PnL Log'!W1369&lt;&gt;"",'Daily PnL Log'!W1369,"")</f>
        <v/>
      </c>
      <c r="X138" s="13" t="str">
        <f>IF('Daily PnL Log'!X1369&lt;&gt;"",'Daily PnL Log'!X1369,"")</f>
        <v/>
      </c>
      <c r="Y138" s="13" t="str">
        <f>IF('Daily PnL Log'!Y1369&lt;&gt;"",'Daily PnL Log'!Y1369,"")</f>
        <v/>
      </c>
      <c r="Z138" s="13" t="str">
        <f>IF('Daily PnL Log'!Z1369&lt;&gt;"",'Daily PnL Log'!Z1369,"")</f>
        <v/>
      </c>
      <c r="AA138" s="13" t="str">
        <f>IF('Daily PnL Log'!AA1369&lt;&gt;"",'Daily PnL Log'!AA1369,"")</f>
        <v/>
      </c>
      <c r="AB138" s="13" t="str">
        <f>IF('Daily PnL Log'!AB1369&lt;&gt;"",'Daily PnL Log'!AB1369,"")</f>
        <v/>
      </c>
      <c r="AC138" s="13" t="str">
        <f>IF('Daily PnL Log'!AC1369&lt;&gt;"",'Daily PnL Log'!AC1369,"")</f>
        <v/>
      </c>
    </row>
    <row r="139" spans="1:29" x14ac:dyDescent="0.25">
      <c r="A139" s="48" t="str">
        <f t="shared" si="7"/>
        <v>Jan</v>
      </c>
      <c r="B139" s="83">
        <f>'Daily PnL Log'!B1370</f>
        <v>0</v>
      </c>
      <c r="C139" s="11">
        <f>'Daily PnL Log'!C1370</f>
        <v>0</v>
      </c>
      <c r="D139" s="11">
        <f>'Daily PnL Log'!D1370</f>
        <v>0</v>
      </c>
      <c r="E139" s="11">
        <f>'Daily PnL Log'!E1370</f>
        <v>0</v>
      </c>
      <c r="F139" s="11">
        <f>'Daily PnL Log'!F1370</f>
        <v>0</v>
      </c>
      <c r="G139" s="11">
        <f>'Daily PnL Log'!G1370</f>
        <v>0</v>
      </c>
      <c r="H139" s="11">
        <f>'Daily PnL Log'!H1370</f>
        <v>0</v>
      </c>
      <c r="I139" s="11">
        <f>'Daily PnL Log'!I1370</f>
        <v>0</v>
      </c>
      <c r="J139" s="11" t="str">
        <f>'Daily PnL Log'!J1370</f>
        <v/>
      </c>
      <c r="K139" s="11">
        <f>'Daily PnL Log'!K1370</f>
        <v>0</v>
      </c>
      <c r="L139" s="11">
        <f>'Daily PnL Log'!L1370</f>
        <v>0</v>
      </c>
      <c r="M139" s="11">
        <f>'Daily PnL Log'!M1370</f>
        <v>0</v>
      </c>
      <c r="N139" s="11" t="str">
        <f>'Daily PnL Log'!N1370</f>
        <v/>
      </c>
      <c r="O139" s="11">
        <f t="shared" si="9"/>
        <v>480151.69999999984</v>
      </c>
      <c r="P139" s="11">
        <f t="shared" si="9"/>
        <v>82832.7</v>
      </c>
      <c r="Q139" s="11">
        <f t="shared" si="9"/>
        <v>0</v>
      </c>
      <c r="R139" s="11">
        <f t="shared" si="9"/>
        <v>-28301.799999999992</v>
      </c>
      <c r="S139" s="11">
        <f t="shared" si="9"/>
        <v>-14684.699999999995</v>
      </c>
      <c r="T139" s="11">
        <f t="shared" si="9"/>
        <v>0</v>
      </c>
      <c r="U139" s="11">
        <f t="shared" si="9"/>
        <v>0</v>
      </c>
      <c r="V139" s="11" t="str">
        <f t="shared" si="9"/>
        <v/>
      </c>
      <c r="W139" s="11" t="str">
        <f>IF('Daily PnL Log'!W1370&lt;&gt;"",'Daily PnL Log'!W1370,"")</f>
        <v/>
      </c>
      <c r="X139" s="119" t="str">
        <f>IF('Daily PnL Log'!X1370&lt;&gt;"",'Daily PnL Log'!X1370,"")</f>
        <v/>
      </c>
      <c r="Y139" s="11" t="str">
        <f>IF('Daily PnL Log'!Y1370&lt;&gt;"",'Daily PnL Log'!Y1370,"")</f>
        <v/>
      </c>
      <c r="Z139" s="11" t="str">
        <f>IF('Daily PnL Log'!Z1370&lt;&gt;"",'Daily PnL Log'!Z1370,"")</f>
        <v/>
      </c>
      <c r="AA139" s="11" t="str">
        <f>IF('Daily PnL Log'!AA1370&lt;&gt;"",'Daily PnL Log'!AA1370,"")</f>
        <v/>
      </c>
      <c r="AB139" s="11" t="str">
        <f>IF('Daily PnL Log'!AB1370&lt;&gt;"",'Daily PnL Log'!AB1370,"")</f>
        <v/>
      </c>
      <c r="AC139" s="11" t="str">
        <f>IF('Daily PnL Log'!AC1370&lt;&gt;"",'Daily PnL Log'!AC1370,"")</f>
        <v/>
      </c>
    </row>
    <row r="140" spans="1:29" x14ac:dyDescent="0.25">
      <c r="A140" s="47" t="str">
        <f t="shared" si="7"/>
        <v>Jan</v>
      </c>
      <c r="B140" s="14">
        <f>'Daily PnL Log'!B1371</f>
        <v>0</v>
      </c>
      <c r="C140" s="13">
        <f>'Daily PnL Log'!C1371</f>
        <v>0</v>
      </c>
      <c r="D140" s="13">
        <f>'Daily PnL Log'!D1371</f>
        <v>0</v>
      </c>
      <c r="E140" s="13">
        <f>'Daily PnL Log'!E1371</f>
        <v>0</v>
      </c>
      <c r="F140" s="13">
        <f>'Daily PnL Log'!F1371</f>
        <v>0</v>
      </c>
      <c r="G140" s="13">
        <f>'Daily PnL Log'!G1371</f>
        <v>0</v>
      </c>
      <c r="H140" s="13">
        <f>'Daily PnL Log'!H1371</f>
        <v>0</v>
      </c>
      <c r="I140" s="13">
        <f>'Daily PnL Log'!I1371</f>
        <v>0</v>
      </c>
      <c r="J140" s="13" t="str">
        <f>'Daily PnL Log'!J1371</f>
        <v/>
      </c>
      <c r="K140" s="13">
        <f>'Daily PnL Log'!K1371</f>
        <v>0</v>
      </c>
      <c r="L140" s="13">
        <f>'Daily PnL Log'!L1371</f>
        <v>0</v>
      </c>
      <c r="M140" s="13">
        <f>'Daily PnL Log'!M1371</f>
        <v>0</v>
      </c>
      <c r="N140" s="13" t="str">
        <f>'Daily PnL Log'!N1371</f>
        <v/>
      </c>
      <c r="O140" s="13">
        <f t="shared" si="9"/>
        <v>480151.69999999984</v>
      </c>
      <c r="P140" s="13">
        <f t="shared" si="9"/>
        <v>82832.7</v>
      </c>
      <c r="Q140" s="13">
        <f t="shared" si="9"/>
        <v>0</v>
      </c>
      <c r="R140" s="13">
        <f t="shared" si="9"/>
        <v>-28301.799999999992</v>
      </c>
      <c r="S140" s="13">
        <f t="shared" si="9"/>
        <v>-14684.699999999995</v>
      </c>
      <c r="T140" s="13">
        <f t="shared" si="9"/>
        <v>0</v>
      </c>
      <c r="U140" s="13">
        <f t="shared" si="9"/>
        <v>0</v>
      </c>
      <c r="V140" s="13" t="str">
        <f t="shared" si="9"/>
        <v/>
      </c>
      <c r="W140" s="13" t="str">
        <f>IF('Daily PnL Log'!W1371&lt;&gt;"",'Daily PnL Log'!W1371,"")</f>
        <v/>
      </c>
      <c r="X140" s="13" t="str">
        <f>IF('Daily PnL Log'!X1371&lt;&gt;"",'Daily PnL Log'!X1371,"")</f>
        <v/>
      </c>
      <c r="Y140" s="13" t="str">
        <f>IF('Daily PnL Log'!Y1371&lt;&gt;"",'Daily PnL Log'!Y1371,"")</f>
        <v/>
      </c>
      <c r="Z140" s="13" t="str">
        <f>IF('Daily PnL Log'!Z1371&lt;&gt;"",'Daily PnL Log'!Z1371,"")</f>
        <v/>
      </c>
      <c r="AA140" s="13" t="str">
        <f>IF('Daily PnL Log'!AA1371&lt;&gt;"",'Daily PnL Log'!AA1371,"")</f>
        <v/>
      </c>
      <c r="AB140" s="13" t="str">
        <f>IF('Daily PnL Log'!AB1371&lt;&gt;"",'Daily PnL Log'!AB1371,"")</f>
        <v/>
      </c>
      <c r="AC140" s="13" t="str">
        <f>IF('Daily PnL Log'!AC1371&lt;&gt;"",'Daily PnL Log'!AC1371,"")</f>
        <v/>
      </c>
    </row>
    <row r="141" spans="1:29" x14ac:dyDescent="0.25">
      <c r="A141" s="48" t="str">
        <f t="shared" si="7"/>
        <v>Jan</v>
      </c>
      <c r="B141" s="83">
        <f>'Daily PnL Log'!B1372</f>
        <v>0</v>
      </c>
      <c r="C141" s="11">
        <f>'Daily PnL Log'!C1372</f>
        <v>0</v>
      </c>
      <c r="D141" s="11">
        <f>'Daily PnL Log'!D1372</f>
        <v>0</v>
      </c>
      <c r="E141" s="11">
        <f>'Daily PnL Log'!E1372</f>
        <v>0</v>
      </c>
      <c r="F141" s="11">
        <f>'Daily PnL Log'!F1372</f>
        <v>0</v>
      </c>
      <c r="G141" s="11">
        <f>'Daily PnL Log'!G1372</f>
        <v>0</v>
      </c>
      <c r="H141" s="11">
        <f>'Daily PnL Log'!H1372</f>
        <v>0</v>
      </c>
      <c r="I141" s="11">
        <f>'Daily PnL Log'!I1372</f>
        <v>0</v>
      </c>
      <c r="J141" s="11" t="str">
        <f>'Daily PnL Log'!J1372</f>
        <v/>
      </c>
      <c r="K141" s="11">
        <f>'Daily PnL Log'!K1372</f>
        <v>0</v>
      </c>
      <c r="L141" s="11">
        <f>'Daily PnL Log'!L1372</f>
        <v>0</v>
      </c>
      <c r="M141" s="11">
        <f>'Daily PnL Log'!M1372</f>
        <v>0</v>
      </c>
      <c r="N141" s="11" t="str">
        <f>'Daily PnL Log'!N1372</f>
        <v/>
      </c>
      <c r="O141" s="11">
        <f t="shared" si="9"/>
        <v>480151.69999999984</v>
      </c>
      <c r="P141" s="11">
        <f t="shared" si="9"/>
        <v>82832.7</v>
      </c>
      <c r="Q141" s="11">
        <f t="shared" si="9"/>
        <v>0</v>
      </c>
      <c r="R141" s="11">
        <f t="shared" si="9"/>
        <v>-28301.799999999992</v>
      </c>
      <c r="S141" s="11">
        <f t="shared" si="9"/>
        <v>-14684.699999999995</v>
      </c>
      <c r="T141" s="11">
        <f t="shared" si="9"/>
        <v>0</v>
      </c>
      <c r="U141" s="11">
        <f t="shared" si="9"/>
        <v>0</v>
      </c>
      <c r="V141" s="11" t="str">
        <f t="shared" si="9"/>
        <v/>
      </c>
      <c r="W141" s="11" t="str">
        <f>IF('Daily PnL Log'!W1372&lt;&gt;"",'Daily PnL Log'!W1372,"")</f>
        <v/>
      </c>
      <c r="X141" s="119" t="str">
        <f>IF('Daily PnL Log'!X1372&lt;&gt;"",'Daily PnL Log'!X1372,"")</f>
        <v/>
      </c>
      <c r="Y141" s="11" t="str">
        <f>IF('Daily PnL Log'!Y1372&lt;&gt;"",'Daily PnL Log'!Y1372,"")</f>
        <v/>
      </c>
      <c r="Z141" s="11" t="str">
        <f>IF('Daily PnL Log'!Z1372&lt;&gt;"",'Daily PnL Log'!Z1372,"")</f>
        <v/>
      </c>
      <c r="AA141" s="11" t="str">
        <f>IF('Daily PnL Log'!AA1372&lt;&gt;"",'Daily PnL Log'!AA1372,"")</f>
        <v/>
      </c>
      <c r="AB141" s="11" t="str">
        <f>IF('Daily PnL Log'!AB1372&lt;&gt;"",'Daily PnL Log'!AB1372,"")</f>
        <v/>
      </c>
      <c r="AC141" s="11" t="str">
        <f>IF('Daily PnL Log'!AC1372&lt;&gt;"",'Daily PnL Log'!AC1372,"")</f>
        <v/>
      </c>
    </row>
    <row r="142" spans="1:29" x14ac:dyDescent="0.25">
      <c r="A142" s="47" t="str">
        <f t="shared" si="7"/>
        <v>Jan</v>
      </c>
      <c r="B142" s="14">
        <f>'Daily PnL Log'!B1373</f>
        <v>0</v>
      </c>
      <c r="C142" s="13">
        <f>'Daily PnL Log'!C1373</f>
        <v>0</v>
      </c>
      <c r="D142" s="13">
        <f>'Daily PnL Log'!D1373</f>
        <v>0</v>
      </c>
      <c r="E142" s="13">
        <f>'Daily PnL Log'!E1373</f>
        <v>0</v>
      </c>
      <c r="F142" s="13">
        <f>'Daily PnL Log'!F1373</f>
        <v>0</v>
      </c>
      <c r="G142" s="13">
        <f>'Daily PnL Log'!G1373</f>
        <v>0</v>
      </c>
      <c r="H142" s="13">
        <f>'Daily PnL Log'!H1373</f>
        <v>0</v>
      </c>
      <c r="I142" s="13">
        <f>'Daily PnL Log'!I1373</f>
        <v>0</v>
      </c>
      <c r="J142" s="13" t="str">
        <f>'Daily PnL Log'!J1373</f>
        <v/>
      </c>
      <c r="K142" s="13">
        <f>'Daily PnL Log'!K1373</f>
        <v>0</v>
      </c>
      <c r="L142" s="13">
        <f>'Daily PnL Log'!L1373</f>
        <v>0</v>
      </c>
      <c r="M142" s="13">
        <f>'Daily PnL Log'!M1373</f>
        <v>0</v>
      </c>
      <c r="N142" s="13" t="str">
        <f>'Daily PnL Log'!N1373</f>
        <v/>
      </c>
      <c r="O142" s="13">
        <f t="shared" si="9"/>
        <v>480151.69999999984</v>
      </c>
      <c r="P142" s="13">
        <f t="shared" si="9"/>
        <v>82832.7</v>
      </c>
      <c r="Q142" s="13">
        <f t="shared" si="9"/>
        <v>0</v>
      </c>
      <c r="R142" s="13">
        <f t="shared" si="9"/>
        <v>-28301.799999999992</v>
      </c>
      <c r="S142" s="13">
        <f t="shared" si="9"/>
        <v>-14684.699999999995</v>
      </c>
      <c r="T142" s="13">
        <f t="shared" si="9"/>
        <v>0</v>
      </c>
      <c r="U142" s="13">
        <f t="shared" si="9"/>
        <v>0</v>
      </c>
      <c r="V142" s="13" t="str">
        <f t="shared" si="9"/>
        <v/>
      </c>
      <c r="W142" s="13" t="str">
        <f>IF('Daily PnL Log'!W1373&lt;&gt;"",'Daily PnL Log'!W1373,"")</f>
        <v/>
      </c>
      <c r="X142" s="13" t="str">
        <f>IF('Daily PnL Log'!X1373&lt;&gt;"",'Daily PnL Log'!X1373,"")</f>
        <v/>
      </c>
      <c r="Y142" s="13" t="str">
        <f>IF('Daily PnL Log'!Y1373&lt;&gt;"",'Daily PnL Log'!Y1373,"")</f>
        <v/>
      </c>
      <c r="Z142" s="13" t="str">
        <f>IF('Daily PnL Log'!Z1373&lt;&gt;"",'Daily PnL Log'!Z1373,"")</f>
        <v/>
      </c>
      <c r="AA142" s="13" t="str">
        <f>IF('Daily PnL Log'!AA1373&lt;&gt;"",'Daily PnL Log'!AA1373,"")</f>
        <v/>
      </c>
      <c r="AB142" s="13" t="str">
        <f>IF('Daily PnL Log'!AB1373&lt;&gt;"",'Daily PnL Log'!AB1373,"")</f>
        <v/>
      </c>
      <c r="AC142" s="13" t="str">
        <f>IF('Daily PnL Log'!AC1373&lt;&gt;"",'Daily PnL Log'!AC1373,"")</f>
        <v/>
      </c>
    </row>
    <row r="143" spans="1:29" x14ac:dyDescent="0.25">
      <c r="A143" s="48" t="str">
        <f t="shared" si="7"/>
        <v>Jan</v>
      </c>
      <c r="B143" s="83">
        <f>'Daily PnL Log'!B1374</f>
        <v>0</v>
      </c>
      <c r="C143" s="11">
        <f>'Daily PnL Log'!C1374</f>
        <v>0</v>
      </c>
      <c r="D143" s="11">
        <f>'Daily PnL Log'!D1374</f>
        <v>0</v>
      </c>
      <c r="E143" s="11">
        <f>'Daily PnL Log'!E1374</f>
        <v>0</v>
      </c>
      <c r="F143" s="11">
        <f>'Daily PnL Log'!F1374</f>
        <v>0</v>
      </c>
      <c r="G143" s="11">
        <f>'Daily PnL Log'!G1374</f>
        <v>0</v>
      </c>
      <c r="H143" s="11">
        <f>'Daily PnL Log'!H1374</f>
        <v>0</v>
      </c>
      <c r="I143" s="11">
        <f>'Daily PnL Log'!I1374</f>
        <v>0</v>
      </c>
      <c r="J143" s="11" t="str">
        <f>'Daily PnL Log'!J1374</f>
        <v/>
      </c>
      <c r="K143" s="11">
        <f>'Daily PnL Log'!K1374</f>
        <v>0</v>
      </c>
      <c r="L143" s="11">
        <f>'Daily PnL Log'!L1374</f>
        <v>0</v>
      </c>
      <c r="M143" s="11">
        <f>'Daily PnL Log'!M1374</f>
        <v>0</v>
      </c>
      <c r="N143" s="11" t="str">
        <f>'Daily PnL Log'!N1374</f>
        <v/>
      </c>
      <c r="O143" s="11">
        <f t="shared" si="9"/>
        <v>480151.69999999984</v>
      </c>
      <c r="P143" s="11">
        <f t="shared" si="9"/>
        <v>82832.7</v>
      </c>
      <c r="Q143" s="11">
        <f t="shared" si="9"/>
        <v>0</v>
      </c>
      <c r="R143" s="11">
        <f t="shared" si="9"/>
        <v>-28301.799999999992</v>
      </c>
      <c r="S143" s="11">
        <f t="shared" si="9"/>
        <v>-14684.699999999995</v>
      </c>
      <c r="T143" s="11">
        <f t="shared" si="9"/>
        <v>0</v>
      </c>
      <c r="U143" s="11">
        <f t="shared" si="9"/>
        <v>0</v>
      </c>
      <c r="V143" s="11" t="str">
        <f t="shared" si="9"/>
        <v/>
      </c>
      <c r="W143" s="11" t="str">
        <f>IF('Daily PnL Log'!W1374&lt;&gt;"",'Daily PnL Log'!W1374,"")</f>
        <v/>
      </c>
      <c r="X143" s="119" t="str">
        <f>IF('Daily PnL Log'!X1374&lt;&gt;"",'Daily PnL Log'!X1374,"")</f>
        <v/>
      </c>
      <c r="Y143" s="11" t="str">
        <f>IF('Daily PnL Log'!Y1374&lt;&gt;"",'Daily PnL Log'!Y1374,"")</f>
        <v/>
      </c>
      <c r="Z143" s="11" t="str">
        <f>IF('Daily PnL Log'!Z1374&lt;&gt;"",'Daily PnL Log'!Z1374,"")</f>
        <v/>
      </c>
      <c r="AA143" s="11" t="str">
        <f>IF('Daily PnL Log'!AA1374&lt;&gt;"",'Daily PnL Log'!AA1374,"")</f>
        <v/>
      </c>
      <c r="AB143" s="11" t="str">
        <f>IF('Daily PnL Log'!AB1374&lt;&gt;"",'Daily PnL Log'!AB1374,"")</f>
        <v/>
      </c>
      <c r="AC143" s="11" t="str">
        <f>IF('Daily PnL Log'!AC1374&lt;&gt;"",'Daily PnL Log'!AC1374,"")</f>
        <v/>
      </c>
    </row>
    <row r="144" spans="1:29" x14ac:dyDescent="0.25">
      <c r="A144" s="47" t="str">
        <f t="shared" si="7"/>
        <v>Jan</v>
      </c>
      <c r="B144" s="14">
        <f>'Daily PnL Log'!B1375</f>
        <v>0</v>
      </c>
      <c r="C144" s="13">
        <f>'Daily PnL Log'!C1375</f>
        <v>0</v>
      </c>
      <c r="D144" s="13">
        <f>'Daily PnL Log'!D1375</f>
        <v>0</v>
      </c>
      <c r="E144" s="13">
        <f>'Daily PnL Log'!E1375</f>
        <v>0</v>
      </c>
      <c r="F144" s="13">
        <f>'Daily PnL Log'!F1375</f>
        <v>0</v>
      </c>
      <c r="G144" s="13">
        <f>'Daily PnL Log'!G1375</f>
        <v>0</v>
      </c>
      <c r="H144" s="13">
        <f>'Daily PnL Log'!H1375</f>
        <v>0</v>
      </c>
      <c r="I144" s="13">
        <f>'Daily PnL Log'!I1375</f>
        <v>0</v>
      </c>
      <c r="J144" s="13" t="str">
        <f>'Daily PnL Log'!J1375</f>
        <v/>
      </c>
      <c r="K144" s="13">
        <f>'Daily PnL Log'!K1375</f>
        <v>0</v>
      </c>
      <c r="L144" s="13">
        <f>'Daily PnL Log'!L1375</f>
        <v>0</v>
      </c>
      <c r="M144" s="13">
        <f>'Daily PnL Log'!M1375</f>
        <v>0</v>
      </c>
      <c r="N144" s="13" t="str">
        <f>'Daily PnL Log'!N1375</f>
        <v/>
      </c>
      <c r="O144" s="13">
        <f t="shared" si="9"/>
        <v>480151.69999999984</v>
      </c>
      <c r="P144" s="13">
        <f t="shared" si="9"/>
        <v>82832.7</v>
      </c>
      <c r="Q144" s="13">
        <f t="shared" si="9"/>
        <v>0</v>
      </c>
      <c r="R144" s="13">
        <f t="shared" si="9"/>
        <v>-28301.799999999992</v>
      </c>
      <c r="S144" s="13">
        <f t="shared" si="9"/>
        <v>-14684.699999999995</v>
      </c>
      <c r="T144" s="13">
        <f t="shared" si="9"/>
        <v>0</v>
      </c>
      <c r="U144" s="13">
        <f t="shared" si="9"/>
        <v>0</v>
      </c>
      <c r="V144" s="13" t="str">
        <f t="shared" si="9"/>
        <v/>
      </c>
      <c r="W144" s="13" t="str">
        <f>IF('Daily PnL Log'!W1375&lt;&gt;"",'Daily PnL Log'!W1375,"")</f>
        <v/>
      </c>
      <c r="X144" s="13" t="str">
        <f>IF('Daily PnL Log'!X1375&lt;&gt;"",'Daily PnL Log'!X1375,"")</f>
        <v/>
      </c>
      <c r="Y144" s="13" t="str">
        <f>IF('Daily PnL Log'!Y1375&lt;&gt;"",'Daily PnL Log'!Y1375,"")</f>
        <v/>
      </c>
      <c r="Z144" s="13" t="str">
        <f>IF('Daily PnL Log'!Z1375&lt;&gt;"",'Daily PnL Log'!Z1375,"")</f>
        <v/>
      </c>
      <c r="AA144" s="13" t="str">
        <f>IF('Daily PnL Log'!AA1375&lt;&gt;"",'Daily PnL Log'!AA1375,"")</f>
        <v/>
      </c>
      <c r="AB144" s="13" t="str">
        <f>IF('Daily PnL Log'!AB1375&lt;&gt;"",'Daily PnL Log'!AB1375,"")</f>
        <v/>
      </c>
      <c r="AC144" s="13" t="str">
        <f>IF('Daily PnL Log'!AC1375&lt;&gt;"",'Daily PnL Log'!AC1375,"")</f>
        <v/>
      </c>
    </row>
    <row r="145" spans="1:29" x14ac:dyDescent="0.25">
      <c r="A145" s="48" t="str">
        <f t="shared" si="7"/>
        <v>Jan</v>
      </c>
      <c r="B145" s="83">
        <f>'Daily PnL Log'!B1376</f>
        <v>0</v>
      </c>
      <c r="C145" s="11">
        <f>'Daily PnL Log'!C1376</f>
        <v>0</v>
      </c>
      <c r="D145" s="11">
        <f>'Daily PnL Log'!D1376</f>
        <v>0</v>
      </c>
      <c r="E145" s="11">
        <f>'Daily PnL Log'!E1376</f>
        <v>0</v>
      </c>
      <c r="F145" s="11">
        <f>'Daily PnL Log'!F1376</f>
        <v>0</v>
      </c>
      <c r="G145" s="11">
        <f>'Daily PnL Log'!G1376</f>
        <v>0</v>
      </c>
      <c r="H145" s="11">
        <f>'Daily PnL Log'!H1376</f>
        <v>0</v>
      </c>
      <c r="I145" s="11">
        <f>'Daily PnL Log'!I1376</f>
        <v>0</v>
      </c>
      <c r="J145" s="11" t="str">
        <f>'Daily PnL Log'!J1376</f>
        <v/>
      </c>
      <c r="K145" s="11">
        <f>'Daily PnL Log'!K1376</f>
        <v>0</v>
      </c>
      <c r="L145" s="11">
        <f>'Daily PnL Log'!L1376</f>
        <v>0</v>
      </c>
      <c r="M145" s="11">
        <f>'Daily PnL Log'!M1376</f>
        <v>0</v>
      </c>
      <c r="N145" s="11" t="str">
        <f>'Daily PnL Log'!N1376</f>
        <v/>
      </c>
      <c r="O145" s="11">
        <f t="shared" si="9"/>
        <v>480151.69999999984</v>
      </c>
      <c r="P145" s="11">
        <f t="shared" si="9"/>
        <v>82832.7</v>
      </c>
      <c r="Q145" s="11">
        <f t="shared" si="9"/>
        <v>0</v>
      </c>
      <c r="R145" s="11">
        <f t="shared" si="9"/>
        <v>-28301.799999999992</v>
      </c>
      <c r="S145" s="11">
        <f t="shared" si="9"/>
        <v>-14684.699999999995</v>
      </c>
      <c r="T145" s="11">
        <f t="shared" si="9"/>
        <v>0</v>
      </c>
      <c r="U145" s="11">
        <f t="shared" si="9"/>
        <v>0</v>
      </c>
      <c r="V145" s="11" t="str">
        <f t="shared" si="9"/>
        <v/>
      </c>
      <c r="W145" s="11" t="str">
        <f>IF('Daily PnL Log'!W1376&lt;&gt;"",'Daily PnL Log'!W1376,"")</f>
        <v/>
      </c>
      <c r="X145" s="119" t="str">
        <f>IF('Daily PnL Log'!X1376&lt;&gt;"",'Daily PnL Log'!X1376,"")</f>
        <v/>
      </c>
      <c r="Y145" s="11" t="str">
        <f>IF('Daily PnL Log'!Y1376&lt;&gt;"",'Daily PnL Log'!Y1376,"")</f>
        <v/>
      </c>
      <c r="Z145" s="11" t="str">
        <f>IF('Daily PnL Log'!Z1376&lt;&gt;"",'Daily PnL Log'!Z1376,"")</f>
        <v/>
      </c>
      <c r="AA145" s="11" t="str">
        <f>IF('Daily PnL Log'!AA1376&lt;&gt;"",'Daily PnL Log'!AA1376,"")</f>
        <v/>
      </c>
      <c r="AB145" s="11" t="str">
        <f>IF('Daily PnL Log'!AB1376&lt;&gt;"",'Daily PnL Log'!AB1376,"")</f>
        <v/>
      </c>
      <c r="AC145" s="11" t="str">
        <f>IF('Daily PnL Log'!AC1376&lt;&gt;"",'Daily PnL Log'!AC1376,"")</f>
        <v/>
      </c>
    </row>
    <row r="146" spans="1:29" x14ac:dyDescent="0.25">
      <c r="A146" s="47" t="str">
        <f t="shared" si="7"/>
        <v>Jan</v>
      </c>
      <c r="B146" s="14">
        <f>'Daily PnL Log'!B1377</f>
        <v>0</v>
      </c>
      <c r="C146" s="13">
        <f>'Daily PnL Log'!C1377</f>
        <v>0</v>
      </c>
      <c r="D146" s="13">
        <f>'Daily PnL Log'!D1377</f>
        <v>0</v>
      </c>
      <c r="E146" s="13">
        <f>'Daily PnL Log'!E1377</f>
        <v>0</v>
      </c>
      <c r="F146" s="13">
        <f>'Daily PnL Log'!F1377</f>
        <v>0</v>
      </c>
      <c r="G146" s="13">
        <f>'Daily PnL Log'!G1377</f>
        <v>0</v>
      </c>
      <c r="H146" s="13">
        <f>'Daily PnL Log'!H1377</f>
        <v>0</v>
      </c>
      <c r="I146" s="13">
        <f>'Daily PnL Log'!I1377</f>
        <v>0</v>
      </c>
      <c r="J146" s="13" t="str">
        <f>'Daily PnL Log'!J1377</f>
        <v/>
      </c>
      <c r="K146" s="13">
        <f>'Daily PnL Log'!K1377</f>
        <v>0</v>
      </c>
      <c r="L146" s="13">
        <f>'Daily PnL Log'!L1377</f>
        <v>0</v>
      </c>
      <c r="M146" s="13">
        <f>'Daily PnL Log'!M1377</f>
        <v>0</v>
      </c>
      <c r="N146" s="13" t="str">
        <f>'Daily PnL Log'!N1377</f>
        <v/>
      </c>
      <c r="O146" s="13">
        <f t="shared" si="9"/>
        <v>480151.69999999984</v>
      </c>
      <c r="P146" s="13">
        <f t="shared" si="9"/>
        <v>82832.7</v>
      </c>
      <c r="Q146" s="13">
        <f t="shared" si="9"/>
        <v>0</v>
      </c>
      <c r="R146" s="13">
        <f t="shared" si="9"/>
        <v>-28301.799999999992</v>
      </c>
      <c r="S146" s="13">
        <f t="shared" si="9"/>
        <v>-14684.699999999995</v>
      </c>
      <c r="T146" s="13">
        <f t="shared" si="9"/>
        <v>0</v>
      </c>
      <c r="U146" s="13">
        <f t="shared" si="9"/>
        <v>0</v>
      </c>
      <c r="V146" s="13" t="str">
        <f t="shared" si="9"/>
        <v/>
      </c>
      <c r="W146" s="13" t="str">
        <f>IF('Daily PnL Log'!W1377&lt;&gt;"",'Daily PnL Log'!W1377,"")</f>
        <v/>
      </c>
      <c r="X146" s="13" t="str">
        <f>IF('Daily PnL Log'!X1377&lt;&gt;"",'Daily PnL Log'!X1377,"")</f>
        <v/>
      </c>
      <c r="Y146" s="13" t="str">
        <f>IF('Daily PnL Log'!Y1377&lt;&gt;"",'Daily PnL Log'!Y1377,"")</f>
        <v/>
      </c>
      <c r="Z146" s="13" t="str">
        <f>IF('Daily PnL Log'!Z1377&lt;&gt;"",'Daily PnL Log'!Z1377,"")</f>
        <v/>
      </c>
      <c r="AA146" s="13" t="str">
        <f>IF('Daily PnL Log'!AA1377&lt;&gt;"",'Daily PnL Log'!AA1377,"")</f>
        <v/>
      </c>
      <c r="AB146" s="13" t="str">
        <f>IF('Daily PnL Log'!AB1377&lt;&gt;"",'Daily PnL Log'!AB1377,"")</f>
        <v/>
      </c>
      <c r="AC146" s="13" t="str">
        <f>IF('Daily PnL Log'!AC1377&lt;&gt;"",'Daily PnL Log'!AC1377,"")</f>
        <v/>
      </c>
    </row>
    <row r="147" spans="1:29" x14ac:dyDescent="0.25">
      <c r="A147" s="48" t="str">
        <f t="shared" si="7"/>
        <v>Jan</v>
      </c>
      <c r="B147" s="83">
        <f>'Daily PnL Log'!B1378</f>
        <v>0</v>
      </c>
      <c r="C147" s="11">
        <f>'Daily PnL Log'!C1378</f>
        <v>0</v>
      </c>
      <c r="D147" s="11">
        <f>'Daily PnL Log'!D1378</f>
        <v>0</v>
      </c>
      <c r="E147" s="11">
        <f>'Daily PnL Log'!E1378</f>
        <v>0</v>
      </c>
      <c r="F147" s="11">
        <f>'Daily PnL Log'!F1378</f>
        <v>0</v>
      </c>
      <c r="G147" s="11">
        <f>'Daily PnL Log'!G1378</f>
        <v>0</v>
      </c>
      <c r="H147" s="11">
        <f>'Daily PnL Log'!H1378</f>
        <v>0</v>
      </c>
      <c r="I147" s="11">
        <f>'Daily PnL Log'!I1378</f>
        <v>0</v>
      </c>
      <c r="J147" s="11" t="str">
        <f>'Daily PnL Log'!J1378</f>
        <v/>
      </c>
      <c r="K147" s="11">
        <f>'Daily PnL Log'!K1378</f>
        <v>0</v>
      </c>
      <c r="L147" s="11">
        <f>'Daily PnL Log'!L1378</f>
        <v>0</v>
      </c>
      <c r="M147" s="11">
        <f>'Daily PnL Log'!M1378</f>
        <v>0</v>
      </c>
      <c r="N147" s="11" t="str">
        <f>'Daily PnL Log'!N1378</f>
        <v/>
      </c>
      <c r="O147" s="11">
        <f t="shared" ref="O147:V162" si="10">IF(C147&lt;&gt;"",O146+C147,"")</f>
        <v>480151.69999999984</v>
      </c>
      <c r="P147" s="11">
        <f t="shared" si="10"/>
        <v>82832.7</v>
      </c>
      <c r="Q147" s="11">
        <f t="shared" si="10"/>
        <v>0</v>
      </c>
      <c r="R147" s="11">
        <f t="shared" si="10"/>
        <v>-28301.799999999992</v>
      </c>
      <c r="S147" s="11">
        <f t="shared" si="10"/>
        <v>-14684.699999999995</v>
      </c>
      <c r="T147" s="11">
        <f t="shared" si="10"/>
        <v>0</v>
      </c>
      <c r="U147" s="11">
        <f t="shared" si="10"/>
        <v>0</v>
      </c>
      <c r="V147" s="11" t="str">
        <f t="shared" si="10"/>
        <v/>
      </c>
      <c r="W147" s="11" t="str">
        <f>IF('Daily PnL Log'!W1378&lt;&gt;"",'Daily PnL Log'!W1378,"")</f>
        <v/>
      </c>
      <c r="X147" s="119" t="str">
        <f>IF('Daily PnL Log'!X1378&lt;&gt;"",'Daily PnL Log'!X1378,"")</f>
        <v/>
      </c>
      <c r="Y147" s="11" t="str">
        <f>IF('Daily PnL Log'!Y1378&lt;&gt;"",'Daily PnL Log'!Y1378,"")</f>
        <v/>
      </c>
      <c r="Z147" s="11" t="str">
        <f>IF('Daily PnL Log'!Z1378&lt;&gt;"",'Daily PnL Log'!Z1378,"")</f>
        <v/>
      </c>
      <c r="AA147" s="11" t="str">
        <f>IF('Daily PnL Log'!AA1378&lt;&gt;"",'Daily PnL Log'!AA1378,"")</f>
        <v/>
      </c>
      <c r="AB147" s="11" t="str">
        <f>IF('Daily PnL Log'!AB1378&lt;&gt;"",'Daily PnL Log'!AB1378,"")</f>
        <v/>
      </c>
      <c r="AC147" s="11" t="str">
        <f>IF('Daily PnL Log'!AC1378&lt;&gt;"",'Daily PnL Log'!AC1378,"")</f>
        <v/>
      </c>
    </row>
    <row r="148" spans="1:29" x14ac:dyDescent="0.25">
      <c r="A148" s="47" t="str">
        <f t="shared" si="7"/>
        <v>Jan</v>
      </c>
      <c r="B148" s="14">
        <f>'Daily PnL Log'!B1379</f>
        <v>0</v>
      </c>
      <c r="C148" s="13">
        <f>'Daily PnL Log'!C1379</f>
        <v>0</v>
      </c>
      <c r="D148" s="13">
        <f>'Daily PnL Log'!D1379</f>
        <v>0</v>
      </c>
      <c r="E148" s="13">
        <f>'Daily PnL Log'!E1379</f>
        <v>0</v>
      </c>
      <c r="F148" s="13">
        <f>'Daily PnL Log'!F1379</f>
        <v>0</v>
      </c>
      <c r="G148" s="13">
        <f>'Daily PnL Log'!G1379</f>
        <v>0</v>
      </c>
      <c r="H148" s="13">
        <f>'Daily PnL Log'!H1379</f>
        <v>0</v>
      </c>
      <c r="I148" s="13">
        <f>'Daily PnL Log'!I1379</f>
        <v>0</v>
      </c>
      <c r="J148" s="13" t="str">
        <f>'Daily PnL Log'!J1379</f>
        <v/>
      </c>
      <c r="K148" s="13">
        <f>'Daily PnL Log'!K1379</f>
        <v>0</v>
      </c>
      <c r="L148" s="13">
        <f>'Daily PnL Log'!L1379</f>
        <v>0</v>
      </c>
      <c r="M148" s="13">
        <f>'Daily PnL Log'!M1379</f>
        <v>0</v>
      </c>
      <c r="N148" s="13" t="str">
        <f>'Daily PnL Log'!N1379</f>
        <v/>
      </c>
      <c r="O148" s="13">
        <f t="shared" si="10"/>
        <v>480151.69999999984</v>
      </c>
      <c r="P148" s="13">
        <f t="shared" si="10"/>
        <v>82832.7</v>
      </c>
      <c r="Q148" s="13">
        <f t="shared" si="10"/>
        <v>0</v>
      </c>
      <c r="R148" s="13">
        <f t="shared" si="10"/>
        <v>-28301.799999999992</v>
      </c>
      <c r="S148" s="13">
        <f t="shared" si="10"/>
        <v>-14684.699999999995</v>
      </c>
      <c r="T148" s="13">
        <f t="shared" si="10"/>
        <v>0</v>
      </c>
      <c r="U148" s="13">
        <f t="shared" si="10"/>
        <v>0</v>
      </c>
      <c r="V148" s="13" t="str">
        <f t="shared" si="10"/>
        <v/>
      </c>
      <c r="W148" s="13" t="str">
        <f>IF('Daily PnL Log'!W1379&lt;&gt;"",'Daily PnL Log'!W1379,"")</f>
        <v/>
      </c>
      <c r="X148" s="13" t="str">
        <f>IF('Daily PnL Log'!X1379&lt;&gt;"",'Daily PnL Log'!X1379,"")</f>
        <v/>
      </c>
      <c r="Y148" s="13" t="str">
        <f>IF('Daily PnL Log'!Y1379&lt;&gt;"",'Daily PnL Log'!Y1379,"")</f>
        <v/>
      </c>
      <c r="Z148" s="13" t="str">
        <f>IF('Daily PnL Log'!Z1379&lt;&gt;"",'Daily PnL Log'!Z1379,"")</f>
        <v/>
      </c>
      <c r="AA148" s="13" t="str">
        <f>IF('Daily PnL Log'!AA1379&lt;&gt;"",'Daily PnL Log'!AA1379,"")</f>
        <v/>
      </c>
      <c r="AB148" s="13" t="str">
        <f>IF('Daily PnL Log'!AB1379&lt;&gt;"",'Daily PnL Log'!AB1379,"")</f>
        <v/>
      </c>
      <c r="AC148" s="13" t="str">
        <f>IF('Daily PnL Log'!AC1379&lt;&gt;"",'Daily PnL Log'!AC1379,"")</f>
        <v/>
      </c>
    </row>
    <row r="149" spans="1:29" x14ac:dyDescent="0.25">
      <c r="A149" s="48" t="str">
        <f t="shared" si="7"/>
        <v>Jan</v>
      </c>
      <c r="B149" s="83">
        <f>'Daily PnL Log'!B1380</f>
        <v>0</v>
      </c>
      <c r="C149" s="11">
        <f>'Daily PnL Log'!C1380</f>
        <v>0</v>
      </c>
      <c r="D149" s="11">
        <f>'Daily PnL Log'!D1380</f>
        <v>0</v>
      </c>
      <c r="E149" s="11">
        <f>'Daily PnL Log'!E1380</f>
        <v>0</v>
      </c>
      <c r="F149" s="11">
        <f>'Daily PnL Log'!F1380</f>
        <v>0</v>
      </c>
      <c r="G149" s="11">
        <f>'Daily PnL Log'!G1380</f>
        <v>0</v>
      </c>
      <c r="H149" s="11">
        <f>'Daily PnL Log'!H1380</f>
        <v>0</v>
      </c>
      <c r="I149" s="11">
        <f>'Daily PnL Log'!I1380</f>
        <v>0</v>
      </c>
      <c r="J149" s="11" t="str">
        <f>'Daily PnL Log'!J1380</f>
        <v/>
      </c>
      <c r="K149" s="11">
        <f>'Daily PnL Log'!K1380</f>
        <v>0</v>
      </c>
      <c r="L149" s="11">
        <f>'Daily PnL Log'!L1380</f>
        <v>0</v>
      </c>
      <c r="M149" s="11">
        <f>'Daily PnL Log'!M1380</f>
        <v>0</v>
      </c>
      <c r="N149" s="11" t="str">
        <f>'Daily PnL Log'!N1380</f>
        <v/>
      </c>
      <c r="O149" s="11">
        <f t="shared" si="10"/>
        <v>480151.69999999984</v>
      </c>
      <c r="P149" s="11">
        <f t="shared" si="10"/>
        <v>82832.7</v>
      </c>
      <c r="Q149" s="11">
        <f t="shared" si="10"/>
        <v>0</v>
      </c>
      <c r="R149" s="11">
        <f t="shared" si="10"/>
        <v>-28301.799999999992</v>
      </c>
      <c r="S149" s="11">
        <f t="shared" si="10"/>
        <v>-14684.699999999995</v>
      </c>
      <c r="T149" s="11">
        <f t="shared" si="10"/>
        <v>0</v>
      </c>
      <c r="U149" s="11">
        <f t="shared" si="10"/>
        <v>0</v>
      </c>
      <c r="V149" s="11" t="str">
        <f t="shared" si="10"/>
        <v/>
      </c>
      <c r="W149" s="11" t="str">
        <f>IF('Daily PnL Log'!W1380&lt;&gt;"",'Daily PnL Log'!W1380,"")</f>
        <v/>
      </c>
      <c r="X149" s="119" t="str">
        <f>IF('Daily PnL Log'!X1380&lt;&gt;"",'Daily PnL Log'!X1380,"")</f>
        <v/>
      </c>
      <c r="Y149" s="11" t="str">
        <f>IF('Daily PnL Log'!Y1380&lt;&gt;"",'Daily PnL Log'!Y1380,"")</f>
        <v/>
      </c>
      <c r="Z149" s="11" t="str">
        <f>IF('Daily PnL Log'!Z1380&lt;&gt;"",'Daily PnL Log'!Z1380,"")</f>
        <v/>
      </c>
      <c r="AA149" s="11" t="str">
        <f>IF('Daily PnL Log'!AA1380&lt;&gt;"",'Daily PnL Log'!AA1380,"")</f>
        <v/>
      </c>
      <c r="AB149" s="11" t="str">
        <f>IF('Daily PnL Log'!AB1380&lt;&gt;"",'Daily PnL Log'!AB1380,"")</f>
        <v/>
      </c>
      <c r="AC149" s="11" t="str">
        <f>IF('Daily PnL Log'!AC1380&lt;&gt;"",'Daily PnL Log'!AC1380,"")</f>
        <v/>
      </c>
    </row>
    <row r="150" spans="1:29" x14ac:dyDescent="0.25">
      <c r="A150" s="47" t="str">
        <f t="shared" si="7"/>
        <v>Jan</v>
      </c>
      <c r="B150" s="14">
        <f>'Daily PnL Log'!B1381</f>
        <v>0</v>
      </c>
      <c r="C150" s="13">
        <f>'Daily PnL Log'!C1381</f>
        <v>0</v>
      </c>
      <c r="D150" s="13">
        <f>'Daily PnL Log'!D1381</f>
        <v>0</v>
      </c>
      <c r="E150" s="13">
        <f>'Daily PnL Log'!E1381</f>
        <v>0</v>
      </c>
      <c r="F150" s="13">
        <f>'Daily PnL Log'!F1381</f>
        <v>0</v>
      </c>
      <c r="G150" s="13">
        <f>'Daily PnL Log'!G1381</f>
        <v>0</v>
      </c>
      <c r="H150" s="13">
        <f>'Daily PnL Log'!H1381</f>
        <v>0</v>
      </c>
      <c r="I150" s="13">
        <f>'Daily PnL Log'!I1381</f>
        <v>0</v>
      </c>
      <c r="J150" s="13" t="str">
        <f>'Daily PnL Log'!J1381</f>
        <v/>
      </c>
      <c r="K150" s="13">
        <f>'Daily PnL Log'!K1381</f>
        <v>0</v>
      </c>
      <c r="L150" s="13">
        <f>'Daily PnL Log'!L1381</f>
        <v>0</v>
      </c>
      <c r="M150" s="13">
        <f>'Daily PnL Log'!M1381</f>
        <v>0</v>
      </c>
      <c r="N150" s="13" t="str">
        <f>'Daily PnL Log'!N1381</f>
        <v/>
      </c>
      <c r="O150" s="13">
        <f t="shared" si="10"/>
        <v>480151.69999999984</v>
      </c>
      <c r="P150" s="13">
        <f t="shared" si="10"/>
        <v>82832.7</v>
      </c>
      <c r="Q150" s="13">
        <f t="shared" si="10"/>
        <v>0</v>
      </c>
      <c r="R150" s="13">
        <f t="shared" si="10"/>
        <v>-28301.799999999992</v>
      </c>
      <c r="S150" s="13">
        <f t="shared" si="10"/>
        <v>-14684.699999999995</v>
      </c>
      <c r="T150" s="13">
        <f t="shared" si="10"/>
        <v>0</v>
      </c>
      <c r="U150" s="13">
        <f t="shared" si="10"/>
        <v>0</v>
      </c>
      <c r="V150" s="13" t="str">
        <f t="shared" si="10"/>
        <v/>
      </c>
      <c r="W150" s="13" t="str">
        <f>IF('Daily PnL Log'!W1381&lt;&gt;"",'Daily PnL Log'!W1381,"")</f>
        <v/>
      </c>
      <c r="X150" s="13" t="str">
        <f>IF('Daily PnL Log'!X1381&lt;&gt;"",'Daily PnL Log'!X1381,"")</f>
        <v/>
      </c>
      <c r="Y150" s="13" t="str">
        <f>IF('Daily PnL Log'!Y1381&lt;&gt;"",'Daily PnL Log'!Y1381,"")</f>
        <v/>
      </c>
      <c r="Z150" s="13" t="str">
        <f>IF('Daily PnL Log'!Z1381&lt;&gt;"",'Daily PnL Log'!Z1381,"")</f>
        <v/>
      </c>
      <c r="AA150" s="13" t="str">
        <f>IF('Daily PnL Log'!AA1381&lt;&gt;"",'Daily PnL Log'!AA1381,"")</f>
        <v/>
      </c>
      <c r="AB150" s="13" t="str">
        <f>IF('Daily PnL Log'!AB1381&lt;&gt;"",'Daily PnL Log'!AB1381,"")</f>
        <v/>
      </c>
      <c r="AC150" s="13" t="str">
        <f>IF('Daily PnL Log'!AC1381&lt;&gt;"",'Daily PnL Log'!AC1381,"")</f>
        <v/>
      </c>
    </row>
    <row r="151" spans="1:29" x14ac:dyDescent="0.25">
      <c r="A151" s="48" t="str">
        <f t="shared" si="7"/>
        <v>Jan</v>
      </c>
      <c r="B151" s="83">
        <f>'Daily PnL Log'!B1382</f>
        <v>0</v>
      </c>
      <c r="C151" s="11">
        <f>'Daily PnL Log'!C1382</f>
        <v>0</v>
      </c>
      <c r="D151" s="11">
        <f>'Daily PnL Log'!D1382</f>
        <v>0</v>
      </c>
      <c r="E151" s="11">
        <f>'Daily PnL Log'!E1382</f>
        <v>0</v>
      </c>
      <c r="F151" s="11">
        <f>'Daily PnL Log'!F1382</f>
        <v>0</v>
      </c>
      <c r="G151" s="11">
        <f>'Daily PnL Log'!G1382</f>
        <v>0</v>
      </c>
      <c r="H151" s="11">
        <f>'Daily PnL Log'!H1382</f>
        <v>0</v>
      </c>
      <c r="I151" s="11">
        <f>'Daily PnL Log'!I1382</f>
        <v>0</v>
      </c>
      <c r="J151" s="11" t="str">
        <f>'Daily PnL Log'!J1382</f>
        <v/>
      </c>
      <c r="K151" s="11">
        <f>'Daily PnL Log'!K1382</f>
        <v>0</v>
      </c>
      <c r="L151" s="11">
        <f>'Daily PnL Log'!L1382</f>
        <v>0</v>
      </c>
      <c r="M151" s="11">
        <f>'Daily PnL Log'!M1382</f>
        <v>0</v>
      </c>
      <c r="N151" s="11" t="str">
        <f>'Daily PnL Log'!N1382</f>
        <v/>
      </c>
      <c r="O151" s="11">
        <f t="shared" si="10"/>
        <v>480151.69999999984</v>
      </c>
      <c r="P151" s="11">
        <f t="shared" si="10"/>
        <v>82832.7</v>
      </c>
      <c r="Q151" s="11">
        <f t="shared" si="10"/>
        <v>0</v>
      </c>
      <c r="R151" s="11">
        <f t="shared" si="10"/>
        <v>-28301.799999999992</v>
      </c>
      <c r="S151" s="11">
        <f t="shared" si="10"/>
        <v>-14684.699999999995</v>
      </c>
      <c r="T151" s="11">
        <f t="shared" si="10"/>
        <v>0</v>
      </c>
      <c r="U151" s="11">
        <f t="shared" si="10"/>
        <v>0</v>
      </c>
      <c r="V151" s="11" t="str">
        <f t="shared" si="10"/>
        <v/>
      </c>
      <c r="W151" s="11" t="str">
        <f>IF('Daily PnL Log'!W1382&lt;&gt;"",'Daily PnL Log'!W1382,"")</f>
        <v/>
      </c>
      <c r="X151" s="119" t="str">
        <f>IF('Daily PnL Log'!X1382&lt;&gt;"",'Daily PnL Log'!X1382,"")</f>
        <v/>
      </c>
      <c r="Y151" s="11" t="str">
        <f>IF('Daily PnL Log'!Y1382&lt;&gt;"",'Daily PnL Log'!Y1382,"")</f>
        <v/>
      </c>
      <c r="Z151" s="11" t="str">
        <f>IF('Daily PnL Log'!Z1382&lt;&gt;"",'Daily PnL Log'!Z1382,"")</f>
        <v/>
      </c>
      <c r="AA151" s="11" t="str">
        <f>IF('Daily PnL Log'!AA1382&lt;&gt;"",'Daily PnL Log'!AA1382,"")</f>
        <v/>
      </c>
      <c r="AB151" s="11" t="str">
        <f>IF('Daily PnL Log'!AB1382&lt;&gt;"",'Daily PnL Log'!AB1382,"")</f>
        <v/>
      </c>
      <c r="AC151" s="11" t="str">
        <f>IF('Daily PnL Log'!AC1382&lt;&gt;"",'Daily PnL Log'!AC1382,"")</f>
        <v/>
      </c>
    </row>
    <row r="152" spans="1:29" x14ac:dyDescent="0.25">
      <c r="A152" s="47" t="str">
        <f t="shared" si="7"/>
        <v>Jan</v>
      </c>
      <c r="B152" s="14">
        <f>'Daily PnL Log'!B1383</f>
        <v>0</v>
      </c>
      <c r="C152" s="13">
        <f>'Daily PnL Log'!C1383</f>
        <v>0</v>
      </c>
      <c r="D152" s="13">
        <f>'Daily PnL Log'!D1383</f>
        <v>0</v>
      </c>
      <c r="E152" s="13">
        <f>'Daily PnL Log'!E1383</f>
        <v>0</v>
      </c>
      <c r="F152" s="13">
        <f>'Daily PnL Log'!F1383</f>
        <v>0</v>
      </c>
      <c r="G152" s="13">
        <f>'Daily PnL Log'!G1383</f>
        <v>0</v>
      </c>
      <c r="H152" s="13">
        <f>'Daily PnL Log'!H1383</f>
        <v>0</v>
      </c>
      <c r="I152" s="13">
        <f>'Daily PnL Log'!I1383</f>
        <v>0</v>
      </c>
      <c r="J152" s="13" t="str">
        <f>'Daily PnL Log'!J1383</f>
        <v/>
      </c>
      <c r="K152" s="13">
        <f>'Daily PnL Log'!K1383</f>
        <v>0</v>
      </c>
      <c r="L152" s="13">
        <f>'Daily PnL Log'!L1383</f>
        <v>0</v>
      </c>
      <c r="M152" s="13">
        <f>'Daily PnL Log'!M1383</f>
        <v>0</v>
      </c>
      <c r="N152" s="13" t="str">
        <f>'Daily PnL Log'!N1383</f>
        <v/>
      </c>
      <c r="O152" s="13">
        <f t="shared" si="10"/>
        <v>480151.69999999984</v>
      </c>
      <c r="P152" s="13">
        <f t="shared" si="10"/>
        <v>82832.7</v>
      </c>
      <c r="Q152" s="13">
        <f t="shared" si="10"/>
        <v>0</v>
      </c>
      <c r="R152" s="13">
        <f t="shared" si="10"/>
        <v>-28301.799999999992</v>
      </c>
      <c r="S152" s="13">
        <f t="shared" si="10"/>
        <v>-14684.699999999995</v>
      </c>
      <c r="T152" s="13">
        <f t="shared" si="10"/>
        <v>0</v>
      </c>
      <c r="U152" s="13">
        <f t="shared" si="10"/>
        <v>0</v>
      </c>
      <c r="V152" s="13" t="str">
        <f t="shared" si="10"/>
        <v/>
      </c>
      <c r="W152" s="13" t="str">
        <f>IF('Daily PnL Log'!W1383&lt;&gt;"",'Daily PnL Log'!W1383,"")</f>
        <v/>
      </c>
      <c r="X152" s="13" t="str">
        <f>IF('Daily PnL Log'!X1383&lt;&gt;"",'Daily PnL Log'!X1383,"")</f>
        <v/>
      </c>
      <c r="Y152" s="13" t="str">
        <f>IF('Daily PnL Log'!Y1383&lt;&gt;"",'Daily PnL Log'!Y1383,"")</f>
        <v/>
      </c>
      <c r="Z152" s="13" t="str">
        <f>IF('Daily PnL Log'!Z1383&lt;&gt;"",'Daily PnL Log'!Z1383,"")</f>
        <v/>
      </c>
      <c r="AA152" s="13" t="str">
        <f>IF('Daily PnL Log'!AA1383&lt;&gt;"",'Daily PnL Log'!AA1383,"")</f>
        <v/>
      </c>
      <c r="AB152" s="13" t="str">
        <f>IF('Daily PnL Log'!AB1383&lt;&gt;"",'Daily PnL Log'!AB1383,"")</f>
        <v/>
      </c>
      <c r="AC152" s="13" t="str">
        <f>IF('Daily PnL Log'!AC1383&lt;&gt;"",'Daily PnL Log'!AC1383,"")</f>
        <v/>
      </c>
    </row>
    <row r="153" spans="1:29" x14ac:dyDescent="0.25">
      <c r="A153" s="48" t="str">
        <f t="shared" si="7"/>
        <v>Jan</v>
      </c>
      <c r="B153" s="83">
        <f>'Daily PnL Log'!B1384</f>
        <v>0</v>
      </c>
      <c r="C153" s="11">
        <f>'Daily PnL Log'!C1384</f>
        <v>0</v>
      </c>
      <c r="D153" s="11">
        <f>'Daily PnL Log'!D1384</f>
        <v>0</v>
      </c>
      <c r="E153" s="11">
        <f>'Daily PnL Log'!E1384</f>
        <v>0</v>
      </c>
      <c r="F153" s="11">
        <f>'Daily PnL Log'!F1384</f>
        <v>0</v>
      </c>
      <c r="G153" s="11">
        <f>'Daily PnL Log'!G1384</f>
        <v>0</v>
      </c>
      <c r="H153" s="11">
        <f>'Daily PnL Log'!H1384</f>
        <v>0</v>
      </c>
      <c r="I153" s="11">
        <f>'Daily PnL Log'!I1384</f>
        <v>0</v>
      </c>
      <c r="J153" s="11" t="str">
        <f>'Daily PnL Log'!J1384</f>
        <v/>
      </c>
      <c r="K153" s="11">
        <f>'Daily PnL Log'!K1384</f>
        <v>0</v>
      </c>
      <c r="L153" s="11">
        <f>'Daily PnL Log'!L1384</f>
        <v>0</v>
      </c>
      <c r="M153" s="11">
        <f>'Daily PnL Log'!M1384</f>
        <v>0</v>
      </c>
      <c r="N153" s="11" t="str">
        <f>'Daily PnL Log'!N1384</f>
        <v/>
      </c>
      <c r="O153" s="11">
        <f t="shared" si="10"/>
        <v>480151.69999999984</v>
      </c>
      <c r="P153" s="11">
        <f t="shared" si="10"/>
        <v>82832.7</v>
      </c>
      <c r="Q153" s="11">
        <f t="shared" si="10"/>
        <v>0</v>
      </c>
      <c r="R153" s="11">
        <f t="shared" si="10"/>
        <v>-28301.799999999992</v>
      </c>
      <c r="S153" s="11">
        <f t="shared" si="10"/>
        <v>-14684.699999999995</v>
      </c>
      <c r="T153" s="11">
        <f t="shared" si="10"/>
        <v>0</v>
      </c>
      <c r="U153" s="11">
        <f t="shared" si="10"/>
        <v>0</v>
      </c>
      <c r="V153" s="11" t="str">
        <f t="shared" si="10"/>
        <v/>
      </c>
      <c r="W153" s="11" t="str">
        <f>IF('Daily PnL Log'!W1384&lt;&gt;"",'Daily PnL Log'!W1384,"")</f>
        <v/>
      </c>
      <c r="X153" s="119" t="str">
        <f>IF('Daily PnL Log'!X1384&lt;&gt;"",'Daily PnL Log'!X1384,"")</f>
        <v/>
      </c>
      <c r="Y153" s="11" t="str">
        <f>IF('Daily PnL Log'!Y1384&lt;&gt;"",'Daily PnL Log'!Y1384,"")</f>
        <v/>
      </c>
      <c r="Z153" s="11" t="str">
        <f>IF('Daily PnL Log'!Z1384&lt;&gt;"",'Daily PnL Log'!Z1384,"")</f>
        <v/>
      </c>
      <c r="AA153" s="11" t="str">
        <f>IF('Daily PnL Log'!AA1384&lt;&gt;"",'Daily PnL Log'!AA1384,"")</f>
        <v/>
      </c>
      <c r="AB153" s="11" t="str">
        <f>IF('Daily PnL Log'!AB1384&lt;&gt;"",'Daily PnL Log'!AB1384,"")</f>
        <v/>
      </c>
      <c r="AC153" s="11" t="str">
        <f>IF('Daily PnL Log'!AC1384&lt;&gt;"",'Daily PnL Log'!AC1384,"")</f>
        <v/>
      </c>
    </row>
    <row r="154" spans="1:29" x14ac:dyDescent="0.25">
      <c r="A154" s="47" t="str">
        <f t="shared" si="7"/>
        <v>Jan</v>
      </c>
      <c r="B154" s="14">
        <f>'Daily PnL Log'!B1385</f>
        <v>0</v>
      </c>
      <c r="C154" s="13">
        <f>'Daily PnL Log'!C1385</f>
        <v>0</v>
      </c>
      <c r="D154" s="13">
        <f>'Daily PnL Log'!D1385</f>
        <v>0</v>
      </c>
      <c r="E154" s="13">
        <f>'Daily PnL Log'!E1385</f>
        <v>0</v>
      </c>
      <c r="F154" s="13">
        <f>'Daily PnL Log'!F1385</f>
        <v>0</v>
      </c>
      <c r="G154" s="13">
        <f>'Daily PnL Log'!G1385</f>
        <v>0</v>
      </c>
      <c r="H154" s="13">
        <f>'Daily PnL Log'!H1385</f>
        <v>0</v>
      </c>
      <c r="I154" s="13">
        <f>'Daily PnL Log'!I1385</f>
        <v>0</v>
      </c>
      <c r="J154" s="13" t="str">
        <f>'Daily PnL Log'!J1385</f>
        <v/>
      </c>
      <c r="K154" s="13">
        <f>'Daily PnL Log'!K1385</f>
        <v>0</v>
      </c>
      <c r="L154" s="13">
        <f>'Daily PnL Log'!L1385</f>
        <v>0</v>
      </c>
      <c r="M154" s="13">
        <f>'Daily PnL Log'!M1385</f>
        <v>0</v>
      </c>
      <c r="N154" s="13" t="str">
        <f>'Daily PnL Log'!N1385</f>
        <v/>
      </c>
      <c r="O154" s="13">
        <f t="shared" si="10"/>
        <v>480151.69999999984</v>
      </c>
      <c r="P154" s="13">
        <f t="shared" si="10"/>
        <v>82832.7</v>
      </c>
      <c r="Q154" s="13">
        <f t="shared" si="10"/>
        <v>0</v>
      </c>
      <c r="R154" s="13">
        <f t="shared" si="10"/>
        <v>-28301.799999999992</v>
      </c>
      <c r="S154" s="13">
        <f t="shared" si="10"/>
        <v>-14684.699999999995</v>
      </c>
      <c r="T154" s="13">
        <f t="shared" si="10"/>
        <v>0</v>
      </c>
      <c r="U154" s="13">
        <f t="shared" si="10"/>
        <v>0</v>
      </c>
      <c r="V154" s="13" t="str">
        <f t="shared" si="10"/>
        <v/>
      </c>
      <c r="W154" s="13" t="str">
        <f>IF('Daily PnL Log'!W1385&lt;&gt;"",'Daily PnL Log'!W1385,"")</f>
        <v/>
      </c>
      <c r="X154" s="13" t="str">
        <f>IF('Daily PnL Log'!X1385&lt;&gt;"",'Daily PnL Log'!X1385,"")</f>
        <v/>
      </c>
      <c r="Y154" s="13" t="str">
        <f>IF('Daily PnL Log'!Y1385&lt;&gt;"",'Daily PnL Log'!Y1385,"")</f>
        <v/>
      </c>
      <c r="Z154" s="13" t="str">
        <f>IF('Daily PnL Log'!Z1385&lt;&gt;"",'Daily PnL Log'!Z1385,"")</f>
        <v/>
      </c>
      <c r="AA154" s="13" t="str">
        <f>IF('Daily PnL Log'!AA1385&lt;&gt;"",'Daily PnL Log'!AA1385,"")</f>
        <v/>
      </c>
      <c r="AB154" s="13" t="str">
        <f>IF('Daily PnL Log'!AB1385&lt;&gt;"",'Daily PnL Log'!AB1385,"")</f>
        <v/>
      </c>
      <c r="AC154" s="13" t="str">
        <f>IF('Daily PnL Log'!AC1385&lt;&gt;"",'Daily PnL Log'!AC1385,"")</f>
        <v/>
      </c>
    </row>
    <row r="155" spans="1:29" x14ac:dyDescent="0.25">
      <c r="A155" s="48" t="str">
        <f t="shared" si="7"/>
        <v>Jan</v>
      </c>
      <c r="B155" s="83">
        <f>'Daily PnL Log'!B1386</f>
        <v>0</v>
      </c>
      <c r="C155" s="11">
        <f>'Daily PnL Log'!C1386</f>
        <v>0</v>
      </c>
      <c r="D155" s="11">
        <f>'Daily PnL Log'!D1386</f>
        <v>0</v>
      </c>
      <c r="E155" s="11">
        <f>'Daily PnL Log'!E1386</f>
        <v>0</v>
      </c>
      <c r="F155" s="11">
        <f>'Daily PnL Log'!F1386</f>
        <v>0</v>
      </c>
      <c r="G155" s="11">
        <f>'Daily PnL Log'!G1386</f>
        <v>0</v>
      </c>
      <c r="H155" s="11">
        <f>'Daily PnL Log'!H1386</f>
        <v>0</v>
      </c>
      <c r="I155" s="11">
        <f>'Daily PnL Log'!I1386</f>
        <v>0</v>
      </c>
      <c r="J155" s="11" t="str">
        <f>'Daily PnL Log'!J1386</f>
        <v/>
      </c>
      <c r="K155" s="11">
        <f>'Daily PnL Log'!K1386</f>
        <v>0</v>
      </c>
      <c r="L155" s="11">
        <f>'Daily PnL Log'!L1386</f>
        <v>0</v>
      </c>
      <c r="M155" s="11">
        <f>'Daily PnL Log'!M1386</f>
        <v>0</v>
      </c>
      <c r="N155" s="11" t="str">
        <f>'Daily PnL Log'!N1386</f>
        <v/>
      </c>
      <c r="O155" s="11">
        <f t="shared" si="10"/>
        <v>480151.69999999984</v>
      </c>
      <c r="P155" s="11">
        <f t="shared" si="10"/>
        <v>82832.7</v>
      </c>
      <c r="Q155" s="11">
        <f t="shared" si="10"/>
        <v>0</v>
      </c>
      <c r="R155" s="11">
        <f t="shared" si="10"/>
        <v>-28301.799999999992</v>
      </c>
      <c r="S155" s="11">
        <f t="shared" si="10"/>
        <v>-14684.699999999995</v>
      </c>
      <c r="T155" s="11">
        <f t="shared" si="10"/>
        <v>0</v>
      </c>
      <c r="U155" s="11">
        <f t="shared" si="10"/>
        <v>0</v>
      </c>
      <c r="V155" s="11" t="str">
        <f t="shared" si="10"/>
        <v/>
      </c>
      <c r="W155" s="11" t="str">
        <f>IF('Daily PnL Log'!W1386&lt;&gt;"",'Daily PnL Log'!W1386,"")</f>
        <v/>
      </c>
      <c r="X155" s="119" t="str">
        <f>IF('Daily PnL Log'!X1386&lt;&gt;"",'Daily PnL Log'!X1386,"")</f>
        <v/>
      </c>
      <c r="Y155" s="11" t="str">
        <f>IF('Daily PnL Log'!Y1386&lt;&gt;"",'Daily PnL Log'!Y1386,"")</f>
        <v/>
      </c>
      <c r="Z155" s="11" t="str">
        <f>IF('Daily PnL Log'!Z1386&lt;&gt;"",'Daily PnL Log'!Z1386,"")</f>
        <v/>
      </c>
      <c r="AA155" s="11" t="str">
        <f>IF('Daily PnL Log'!AA1386&lt;&gt;"",'Daily PnL Log'!AA1386,"")</f>
        <v/>
      </c>
      <c r="AB155" s="11" t="str">
        <f>IF('Daily PnL Log'!AB1386&lt;&gt;"",'Daily PnL Log'!AB1386,"")</f>
        <v/>
      </c>
      <c r="AC155" s="11" t="str">
        <f>IF('Daily PnL Log'!AC1386&lt;&gt;"",'Daily PnL Log'!AC1386,"")</f>
        <v/>
      </c>
    </row>
    <row r="156" spans="1:29" x14ac:dyDescent="0.25">
      <c r="A156" s="47" t="str">
        <f t="shared" si="7"/>
        <v>Jan</v>
      </c>
      <c r="B156" s="14">
        <f>'Daily PnL Log'!B1387</f>
        <v>0</v>
      </c>
      <c r="C156" s="13">
        <f>'Daily PnL Log'!C1387</f>
        <v>0</v>
      </c>
      <c r="D156" s="13">
        <f>'Daily PnL Log'!D1387</f>
        <v>0</v>
      </c>
      <c r="E156" s="13">
        <f>'Daily PnL Log'!E1387</f>
        <v>0</v>
      </c>
      <c r="F156" s="13">
        <f>'Daily PnL Log'!F1387</f>
        <v>0</v>
      </c>
      <c r="G156" s="13">
        <f>'Daily PnL Log'!G1387</f>
        <v>0</v>
      </c>
      <c r="H156" s="13">
        <f>'Daily PnL Log'!H1387</f>
        <v>0</v>
      </c>
      <c r="I156" s="13">
        <f>'Daily PnL Log'!I1387</f>
        <v>0</v>
      </c>
      <c r="J156" s="13" t="str">
        <f>'Daily PnL Log'!J1387</f>
        <v/>
      </c>
      <c r="K156" s="13">
        <f>'Daily PnL Log'!K1387</f>
        <v>0</v>
      </c>
      <c r="L156" s="13">
        <f>'Daily PnL Log'!L1387</f>
        <v>0</v>
      </c>
      <c r="M156" s="13">
        <f>'Daily PnL Log'!M1387</f>
        <v>0</v>
      </c>
      <c r="N156" s="13" t="str">
        <f>'Daily PnL Log'!N1387</f>
        <v/>
      </c>
      <c r="O156" s="13">
        <f t="shared" si="10"/>
        <v>480151.69999999984</v>
      </c>
      <c r="P156" s="13">
        <f t="shared" si="10"/>
        <v>82832.7</v>
      </c>
      <c r="Q156" s="13">
        <f t="shared" si="10"/>
        <v>0</v>
      </c>
      <c r="R156" s="13">
        <f t="shared" si="10"/>
        <v>-28301.799999999992</v>
      </c>
      <c r="S156" s="13">
        <f t="shared" si="10"/>
        <v>-14684.699999999995</v>
      </c>
      <c r="T156" s="13">
        <f t="shared" si="10"/>
        <v>0</v>
      </c>
      <c r="U156" s="13">
        <f t="shared" si="10"/>
        <v>0</v>
      </c>
      <c r="V156" s="13" t="str">
        <f t="shared" si="10"/>
        <v/>
      </c>
      <c r="W156" s="13" t="str">
        <f>IF('Daily PnL Log'!W1387&lt;&gt;"",'Daily PnL Log'!W1387,"")</f>
        <v/>
      </c>
      <c r="X156" s="13" t="str">
        <f>IF('Daily PnL Log'!X1387&lt;&gt;"",'Daily PnL Log'!X1387,"")</f>
        <v/>
      </c>
      <c r="Y156" s="13" t="str">
        <f>IF('Daily PnL Log'!Y1387&lt;&gt;"",'Daily PnL Log'!Y1387,"")</f>
        <v/>
      </c>
      <c r="Z156" s="13" t="str">
        <f>IF('Daily PnL Log'!Z1387&lt;&gt;"",'Daily PnL Log'!Z1387,"")</f>
        <v/>
      </c>
      <c r="AA156" s="13" t="str">
        <f>IF('Daily PnL Log'!AA1387&lt;&gt;"",'Daily PnL Log'!AA1387,"")</f>
        <v/>
      </c>
      <c r="AB156" s="13" t="str">
        <f>IF('Daily PnL Log'!AB1387&lt;&gt;"",'Daily PnL Log'!AB1387,"")</f>
        <v/>
      </c>
      <c r="AC156" s="13" t="str">
        <f>IF('Daily PnL Log'!AC1387&lt;&gt;"",'Daily PnL Log'!AC1387,"")</f>
        <v/>
      </c>
    </row>
    <row r="157" spans="1:29" x14ac:dyDescent="0.25">
      <c r="A157" s="48" t="str">
        <f t="shared" si="7"/>
        <v>Jan</v>
      </c>
      <c r="B157" s="83">
        <f>'Daily PnL Log'!B1388</f>
        <v>0</v>
      </c>
      <c r="C157" s="11">
        <f>'Daily PnL Log'!C1388</f>
        <v>0</v>
      </c>
      <c r="D157" s="11">
        <f>'Daily PnL Log'!D1388</f>
        <v>0</v>
      </c>
      <c r="E157" s="11">
        <f>'Daily PnL Log'!E1388</f>
        <v>0</v>
      </c>
      <c r="F157" s="11">
        <f>'Daily PnL Log'!F1388</f>
        <v>0</v>
      </c>
      <c r="G157" s="11">
        <f>'Daily PnL Log'!G1388</f>
        <v>0</v>
      </c>
      <c r="H157" s="11">
        <f>'Daily PnL Log'!H1388</f>
        <v>0</v>
      </c>
      <c r="I157" s="11">
        <f>'Daily PnL Log'!I1388</f>
        <v>0</v>
      </c>
      <c r="J157" s="11" t="str">
        <f>'Daily PnL Log'!J1388</f>
        <v/>
      </c>
      <c r="K157" s="11">
        <f>'Daily PnL Log'!K1388</f>
        <v>0</v>
      </c>
      <c r="L157" s="11">
        <f>'Daily PnL Log'!L1388</f>
        <v>0</v>
      </c>
      <c r="M157" s="11">
        <f>'Daily PnL Log'!M1388</f>
        <v>0</v>
      </c>
      <c r="N157" s="11" t="str">
        <f>'Daily PnL Log'!N1388</f>
        <v/>
      </c>
      <c r="O157" s="11">
        <f t="shared" si="10"/>
        <v>480151.69999999984</v>
      </c>
      <c r="P157" s="11">
        <f t="shared" si="10"/>
        <v>82832.7</v>
      </c>
      <c r="Q157" s="11">
        <f t="shared" si="10"/>
        <v>0</v>
      </c>
      <c r="R157" s="11">
        <f t="shared" si="10"/>
        <v>-28301.799999999992</v>
      </c>
      <c r="S157" s="11">
        <f t="shared" si="10"/>
        <v>-14684.699999999995</v>
      </c>
      <c r="T157" s="11">
        <f t="shared" si="10"/>
        <v>0</v>
      </c>
      <c r="U157" s="11">
        <f t="shared" si="10"/>
        <v>0</v>
      </c>
      <c r="V157" s="11" t="str">
        <f t="shared" si="10"/>
        <v/>
      </c>
      <c r="W157" s="11" t="str">
        <f>IF('Daily PnL Log'!W1388&lt;&gt;"",'Daily PnL Log'!W1388,"")</f>
        <v/>
      </c>
      <c r="X157" s="119" t="str">
        <f>IF('Daily PnL Log'!X1388&lt;&gt;"",'Daily PnL Log'!X1388,"")</f>
        <v/>
      </c>
      <c r="Y157" s="11" t="str">
        <f>IF('Daily PnL Log'!Y1388&lt;&gt;"",'Daily PnL Log'!Y1388,"")</f>
        <v/>
      </c>
      <c r="Z157" s="11" t="str">
        <f>IF('Daily PnL Log'!Z1388&lt;&gt;"",'Daily PnL Log'!Z1388,"")</f>
        <v/>
      </c>
      <c r="AA157" s="11" t="str">
        <f>IF('Daily PnL Log'!AA1388&lt;&gt;"",'Daily PnL Log'!AA1388,"")</f>
        <v/>
      </c>
      <c r="AB157" s="11" t="str">
        <f>IF('Daily PnL Log'!AB1388&lt;&gt;"",'Daily PnL Log'!AB1388,"")</f>
        <v/>
      </c>
      <c r="AC157" s="11" t="str">
        <f>IF('Daily PnL Log'!AC1388&lt;&gt;"",'Daily PnL Log'!AC1388,"")</f>
        <v/>
      </c>
    </row>
    <row r="158" spans="1:29" x14ac:dyDescent="0.25">
      <c r="A158" s="47" t="str">
        <f t="shared" si="7"/>
        <v>Jan</v>
      </c>
      <c r="B158" s="14">
        <f>'Daily PnL Log'!B1389</f>
        <v>0</v>
      </c>
      <c r="C158" s="13">
        <f>'Daily PnL Log'!C1389</f>
        <v>0</v>
      </c>
      <c r="D158" s="13">
        <f>'Daily PnL Log'!D1389</f>
        <v>0</v>
      </c>
      <c r="E158" s="13">
        <f>'Daily PnL Log'!E1389</f>
        <v>0</v>
      </c>
      <c r="F158" s="13">
        <f>'Daily PnL Log'!F1389</f>
        <v>0</v>
      </c>
      <c r="G158" s="13">
        <f>'Daily PnL Log'!G1389</f>
        <v>0</v>
      </c>
      <c r="H158" s="13">
        <f>'Daily PnL Log'!H1389</f>
        <v>0</v>
      </c>
      <c r="I158" s="13">
        <f>'Daily PnL Log'!I1389</f>
        <v>0</v>
      </c>
      <c r="J158" s="13" t="str">
        <f>'Daily PnL Log'!J1389</f>
        <v/>
      </c>
      <c r="K158" s="13">
        <f>'Daily PnL Log'!K1389</f>
        <v>0</v>
      </c>
      <c r="L158" s="13">
        <f>'Daily PnL Log'!L1389</f>
        <v>0</v>
      </c>
      <c r="M158" s="13">
        <f>'Daily PnL Log'!M1389</f>
        <v>0</v>
      </c>
      <c r="N158" s="13" t="str">
        <f>'Daily PnL Log'!N1389</f>
        <v/>
      </c>
      <c r="O158" s="13">
        <f t="shared" si="10"/>
        <v>480151.69999999984</v>
      </c>
      <c r="P158" s="13">
        <f t="shared" si="10"/>
        <v>82832.7</v>
      </c>
      <c r="Q158" s="13">
        <f t="shared" si="10"/>
        <v>0</v>
      </c>
      <c r="R158" s="13">
        <f t="shared" si="10"/>
        <v>-28301.799999999992</v>
      </c>
      <c r="S158" s="13">
        <f t="shared" si="10"/>
        <v>-14684.699999999995</v>
      </c>
      <c r="T158" s="13">
        <f t="shared" si="10"/>
        <v>0</v>
      </c>
      <c r="U158" s="13">
        <f t="shared" si="10"/>
        <v>0</v>
      </c>
      <c r="V158" s="13" t="str">
        <f t="shared" si="10"/>
        <v/>
      </c>
      <c r="W158" s="13" t="str">
        <f>IF('Daily PnL Log'!W1389&lt;&gt;"",'Daily PnL Log'!W1389,"")</f>
        <v/>
      </c>
      <c r="X158" s="13" t="str">
        <f>IF('Daily PnL Log'!X1389&lt;&gt;"",'Daily PnL Log'!X1389,"")</f>
        <v/>
      </c>
      <c r="Y158" s="13" t="str">
        <f>IF('Daily PnL Log'!Y1389&lt;&gt;"",'Daily PnL Log'!Y1389,"")</f>
        <v/>
      </c>
      <c r="Z158" s="13" t="str">
        <f>IF('Daily PnL Log'!Z1389&lt;&gt;"",'Daily PnL Log'!Z1389,"")</f>
        <v/>
      </c>
      <c r="AA158" s="13" t="str">
        <f>IF('Daily PnL Log'!AA1389&lt;&gt;"",'Daily PnL Log'!AA1389,"")</f>
        <v/>
      </c>
      <c r="AB158" s="13" t="str">
        <f>IF('Daily PnL Log'!AB1389&lt;&gt;"",'Daily PnL Log'!AB1389,"")</f>
        <v/>
      </c>
      <c r="AC158" s="13" t="str">
        <f>IF('Daily PnL Log'!AC1389&lt;&gt;"",'Daily PnL Log'!AC1389,"")</f>
        <v/>
      </c>
    </row>
    <row r="159" spans="1:29" x14ac:dyDescent="0.25">
      <c r="A159" s="48" t="str">
        <f t="shared" si="7"/>
        <v>Jan</v>
      </c>
      <c r="B159" s="83">
        <f>'Daily PnL Log'!B1390</f>
        <v>0</v>
      </c>
      <c r="C159" s="11">
        <f>'Daily PnL Log'!C1390</f>
        <v>0</v>
      </c>
      <c r="D159" s="11">
        <f>'Daily PnL Log'!D1390</f>
        <v>0</v>
      </c>
      <c r="E159" s="11">
        <f>'Daily PnL Log'!E1390</f>
        <v>0</v>
      </c>
      <c r="F159" s="11">
        <f>'Daily PnL Log'!F1390</f>
        <v>0</v>
      </c>
      <c r="G159" s="11">
        <f>'Daily PnL Log'!G1390</f>
        <v>0</v>
      </c>
      <c r="H159" s="11">
        <f>'Daily PnL Log'!H1390</f>
        <v>0</v>
      </c>
      <c r="I159" s="11">
        <f>'Daily PnL Log'!I1390</f>
        <v>0</v>
      </c>
      <c r="J159" s="11" t="str">
        <f>'Daily PnL Log'!J1390</f>
        <v/>
      </c>
      <c r="K159" s="11">
        <f>'Daily PnL Log'!K1390</f>
        <v>0</v>
      </c>
      <c r="L159" s="11">
        <f>'Daily PnL Log'!L1390</f>
        <v>0</v>
      </c>
      <c r="M159" s="11">
        <f>'Daily PnL Log'!M1390</f>
        <v>0</v>
      </c>
      <c r="N159" s="11" t="str">
        <f>'Daily PnL Log'!N1390</f>
        <v/>
      </c>
      <c r="O159" s="11">
        <f t="shared" si="10"/>
        <v>480151.69999999984</v>
      </c>
      <c r="P159" s="11">
        <f t="shared" si="10"/>
        <v>82832.7</v>
      </c>
      <c r="Q159" s="11">
        <f t="shared" si="10"/>
        <v>0</v>
      </c>
      <c r="R159" s="11">
        <f t="shared" si="10"/>
        <v>-28301.799999999992</v>
      </c>
      <c r="S159" s="11">
        <f t="shared" si="10"/>
        <v>-14684.699999999995</v>
      </c>
      <c r="T159" s="11">
        <f t="shared" si="10"/>
        <v>0</v>
      </c>
      <c r="U159" s="11">
        <f t="shared" si="10"/>
        <v>0</v>
      </c>
      <c r="V159" s="11" t="str">
        <f t="shared" si="10"/>
        <v/>
      </c>
      <c r="W159" s="11" t="str">
        <f>IF('Daily PnL Log'!W1390&lt;&gt;"",'Daily PnL Log'!W1390,"")</f>
        <v/>
      </c>
      <c r="X159" s="119" t="str">
        <f>IF('Daily PnL Log'!X1390&lt;&gt;"",'Daily PnL Log'!X1390,"")</f>
        <v/>
      </c>
      <c r="Y159" s="11" t="str">
        <f>IF('Daily PnL Log'!Y1390&lt;&gt;"",'Daily PnL Log'!Y1390,"")</f>
        <v/>
      </c>
      <c r="Z159" s="11" t="str">
        <f>IF('Daily PnL Log'!Z1390&lt;&gt;"",'Daily PnL Log'!Z1390,"")</f>
        <v/>
      </c>
      <c r="AA159" s="11" t="str">
        <f>IF('Daily PnL Log'!AA1390&lt;&gt;"",'Daily PnL Log'!AA1390,"")</f>
        <v/>
      </c>
      <c r="AB159" s="11" t="str">
        <f>IF('Daily PnL Log'!AB1390&lt;&gt;"",'Daily PnL Log'!AB1390,"")</f>
        <v/>
      </c>
      <c r="AC159" s="11" t="str">
        <f>IF('Daily PnL Log'!AC1390&lt;&gt;"",'Daily PnL Log'!AC1390,"")</f>
        <v/>
      </c>
    </row>
    <row r="160" spans="1:29" x14ac:dyDescent="0.25">
      <c r="A160" s="47" t="str">
        <f t="shared" si="7"/>
        <v>Jan</v>
      </c>
      <c r="B160" s="14">
        <f>'Daily PnL Log'!B1391</f>
        <v>0</v>
      </c>
      <c r="C160" s="13">
        <f>'Daily PnL Log'!C1391</f>
        <v>0</v>
      </c>
      <c r="D160" s="13">
        <f>'Daily PnL Log'!D1391</f>
        <v>0</v>
      </c>
      <c r="E160" s="13">
        <f>'Daily PnL Log'!E1391</f>
        <v>0</v>
      </c>
      <c r="F160" s="13">
        <f>'Daily PnL Log'!F1391</f>
        <v>0</v>
      </c>
      <c r="G160" s="13">
        <f>'Daily PnL Log'!G1391</f>
        <v>0</v>
      </c>
      <c r="H160" s="13">
        <f>'Daily PnL Log'!H1391</f>
        <v>0</v>
      </c>
      <c r="I160" s="13">
        <f>'Daily PnL Log'!I1391</f>
        <v>0</v>
      </c>
      <c r="J160" s="13" t="str">
        <f>'Daily PnL Log'!J1391</f>
        <v/>
      </c>
      <c r="K160" s="13">
        <f>'Daily PnL Log'!K1391</f>
        <v>0</v>
      </c>
      <c r="L160" s="13">
        <f>'Daily PnL Log'!L1391</f>
        <v>0</v>
      </c>
      <c r="M160" s="13">
        <f>'Daily PnL Log'!M1391</f>
        <v>0</v>
      </c>
      <c r="N160" s="13" t="str">
        <f>'Daily PnL Log'!N1391</f>
        <v/>
      </c>
      <c r="O160" s="13">
        <f t="shared" si="10"/>
        <v>480151.69999999984</v>
      </c>
      <c r="P160" s="13">
        <f t="shared" si="10"/>
        <v>82832.7</v>
      </c>
      <c r="Q160" s="13">
        <f t="shared" si="10"/>
        <v>0</v>
      </c>
      <c r="R160" s="13">
        <f t="shared" si="10"/>
        <v>-28301.799999999992</v>
      </c>
      <c r="S160" s="13">
        <f t="shared" si="10"/>
        <v>-14684.699999999995</v>
      </c>
      <c r="T160" s="13">
        <f t="shared" si="10"/>
        <v>0</v>
      </c>
      <c r="U160" s="13">
        <f t="shared" si="10"/>
        <v>0</v>
      </c>
      <c r="V160" s="13" t="str">
        <f t="shared" si="10"/>
        <v/>
      </c>
      <c r="W160" s="13" t="str">
        <f>IF('Daily PnL Log'!W1391&lt;&gt;"",'Daily PnL Log'!W1391,"")</f>
        <v/>
      </c>
      <c r="X160" s="13" t="str">
        <f>IF('Daily PnL Log'!X1391&lt;&gt;"",'Daily PnL Log'!X1391,"")</f>
        <v/>
      </c>
      <c r="Y160" s="13" t="str">
        <f>IF('Daily PnL Log'!Y1391&lt;&gt;"",'Daily PnL Log'!Y1391,"")</f>
        <v/>
      </c>
      <c r="Z160" s="13" t="str">
        <f>IF('Daily PnL Log'!Z1391&lt;&gt;"",'Daily PnL Log'!Z1391,"")</f>
        <v/>
      </c>
      <c r="AA160" s="13" t="str">
        <f>IF('Daily PnL Log'!AA1391&lt;&gt;"",'Daily PnL Log'!AA1391,"")</f>
        <v/>
      </c>
      <c r="AB160" s="13" t="str">
        <f>IF('Daily PnL Log'!AB1391&lt;&gt;"",'Daily PnL Log'!AB1391,"")</f>
        <v/>
      </c>
      <c r="AC160" s="13" t="str">
        <f>IF('Daily PnL Log'!AC1391&lt;&gt;"",'Daily PnL Log'!AC1391,"")</f>
        <v/>
      </c>
    </row>
    <row r="161" spans="1:29" x14ac:dyDescent="0.25">
      <c r="A161" s="48" t="str">
        <f t="shared" si="7"/>
        <v>Jan</v>
      </c>
      <c r="B161" s="83">
        <f>'Daily PnL Log'!B1392</f>
        <v>0</v>
      </c>
      <c r="C161" s="11">
        <f>'Daily PnL Log'!C1392</f>
        <v>0</v>
      </c>
      <c r="D161" s="11">
        <f>'Daily PnL Log'!D1392</f>
        <v>0</v>
      </c>
      <c r="E161" s="11">
        <f>'Daily PnL Log'!E1392</f>
        <v>0</v>
      </c>
      <c r="F161" s="11">
        <f>'Daily PnL Log'!F1392</f>
        <v>0</v>
      </c>
      <c r="G161" s="11">
        <f>'Daily PnL Log'!G1392</f>
        <v>0</v>
      </c>
      <c r="H161" s="11">
        <f>'Daily PnL Log'!H1392</f>
        <v>0</v>
      </c>
      <c r="I161" s="11">
        <f>'Daily PnL Log'!I1392</f>
        <v>0</v>
      </c>
      <c r="J161" s="11" t="str">
        <f>'Daily PnL Log'!J1392</f>
        <v/>
      </c>
      <c r="K161" s="11">
        <f>'Daily PnL Log'!K1392</f>
        <v>0</v>
      </c>
      <c r="L161" s="11">
        <f>'Daily PnL Log'!L1392</f>
        <v>0</v>
      </c>
      <c r="M161" s="11">
        <f>'Daily PnL Log'!M1392</f>
        <v>0</v>
      </c>
      <c r="N161" s="11" t="str">
        <f>'Daily PnL Log'!N1392</f>
        <v/>
      </c>
      <c r="O161" s="11">
        <f t="shared" si="10"/>
        <v>480151.69999999984</v>
      </c>
      <c r="P161" s="11">
        <f t="shared" si="10"/>
        <v>82832.7</v>
      </c>
      <c r="Q161" s="11">
        <f t="shared" si="10"/>
        <v>0</v>
      </c>
      <c r="R161" s="11">
        <f t="shared" si="10"/>
        <v>-28301.799999999992</v>
      </c>
      <c r="S161" s="11">
        <f t="shared" si="10"/>
        <v>-14684.699999999995</v>
      </c>
      <c r="T161" s="11">
        <f t="shared" si="10"/>
        <v>0</v>
      </c>
      <c r="U161" s="11">
        <f t="shared" si="10"/>
        <v>0</v>
      </c>
      <c r="V161" s="11" t="str">
        <f t="shared" si="10"/>
        <v/>
      </c>
      <c r="W161" s="11" t="str">
        <f>IF('Daily PnL Log'!W1392&lt;&gt;"",'Daily PnL Log'!W1392,"")</f>
        <v/>
      </c>
      <c r="X161" s="119" t="str">
        <f>IF('Daily PnL Log'!X1392&lt;&gt;"",'Daily PnL Log'!X1392,"")</f>
        <v/>
      </c>
      <c r="Y161" s="11" t="str">
        <f>IF('Daily PnL Log'!Y1392&lt;&gt;"",'Daily PnL Log'!Y1392,"")</f>
        <v/>
      </c>
      <c r="Z161" s="11" t="str">
        <f>IF('Daily PnL Log'!Z1392&lt;&gt;"",'Daily PnL Log'!Z1392,"")</f>
        <v/>
      </c>
      <c r="AA161" s="11" t="str">
        <f>IF('Daily PnL Log'!AA1392&lt;&gt;"",'Daily PnL Log'!AA1392,"")</f>
        <v/>
      </c>
      <c r="AB161" s="11" t="str">
        <f>IF('Daily PnL Log'!AB1392&lt;&gt;"",'Daily PnL Log'!AB1392,"")</f>
        <v/>
      </c>
      <c r="AC161" s="11" t="str">
        <f>IF('Daily PnL Log'!AC1392&lt;&gt;"",'Daily PnL Log'!AC1392,"")</f>
        <v/>
      </c>
    </row>
    <row r="162" spans="1:29" x14ac:dyDescent="0.25">
      <c r="A162" s="47" t="str">
        <f t="shared" si="7"/>
        <v>Jan</v>
      </c>
      <c r="B162" s="14">
        <f>'Daily PnL Log'!B1393</f>
        <v>0</v>
      </c>
      <c r="C162" s="13">
        <f>'Daily PnL Log'!C1393</f>
        <v>0</v>
      </c>
      <c r="D162" s="13">
        <f>'Daily PnL Log'!D1393</f>
        <v>0</v>
      </c>
      <c r="E162" s="13">
        <f>'Daily PnL Log'!E1393</f>
        <v>0</v>
      </c>
      <c r="F162" s="13">
        <f>'Daily PnL Log'!F1393</f>
        <v>0</v>
      </c>
      <c r="G162" s="13">
        <f>'Daily PnL Log'!G1393</f>
        <v>0</v>
      </c>
      <c r="H162" s="13">
        <f>'Daily PnL Log'!H1393</f>
        <v>0</v>
      </c>
      <c r="I162" s="13">
        <f>'Daily PnL Log'!I1393</f>
        <v>0</v>
      </c>
      <c r="J162" s="13" t="str">
        <f>'Daily PnL Log'!J1393</f>
        <v/>
      </c>
      <c r="K162" s="13">
        <f>'Daily PnL Log'!K1393</f>
        <v>0</v>
      </c>
      <c r="L162" s="13">
        <f>'Daily PnL Log'!L1393</f>
        <v>0</v>
      </c>
      <c r="M162" s="13">
        <f>'Daily PnL Log'!M1393</f>
        <v>0</v>
      </c>
      <c r="N162" s="13" t="str">
        <f>'Daily PnL Log'!N1393</f>
        <v/>
      </c>
      <c r="O162" s="13">
        <f t="shared" si="10"/>
        <v>480151.69999999984</v>
      </c>
      <c r="P162" s="13">
        <f t="shared" si="10"/>
        <v>82832.7</v>
      </c>
      <c r="Q162" s="13">
        <f t="shared" si="10"/>
        <v>0</v>
      </c>
      <c r="R162" s="13">
        <f t="shared" si="10"/>
        <v>-28301.799999999992</v>
      </c>
      <c r="S162" s="13">
        <f t="shared" si="10"/>
        <v>-14684.699999999995</v>
      </c>
      <c r="T162" s="13">
        <f t="shared" si="10"/>
        <v>0</v>
      </c>
      <c r="U162" s="13">
        <f t="shared" si="10"/>
        <v>0</v>
      </c>
      <c r="V162" s="13" t="str">
        <f t="shared" si="10"/>
        <v/>
      </c>
      <c r="W162" s="13" t="str">
        <f>IF('Daily PnL Log'!W1393&lt;&gt;"",'Daily PnL Log'!W1393,"")</f>
        <v/>
      </c>
      <c r="X162" s="13" t="str">
        <f>IF('Daily PnL Log'!X1393&lt;&gt;"",'Daily PnL Log'!X1393,"")</f>
        <v/>
      </c>
      <c r="Y162" s="13" t="str">
        <f>IF('Daily PnL Log'!Y1393&lt;&gt;"",'Daily PnL Log'!Y1393,"")</f>
        <v/>
      </c>
      <c r="Z162" s="13" t="str">
        <f>IF('Daily PnL Log'!Z1393&lt;&gt;"",'Daily PnL Log'!Z1393,"")</f>
        <v/>
      </c>
      <c r="AA162" s="13" t="str">
        <f>IF('Daily PnL Log'!AA1393&lt;&gt;"",'Daily PnL Log'!AA1393,"")</f>
        <v/>
      </c>
      <c r="AB162" s="13" t="str">
        <f>IF('Daily PnL Log'!AB1393&lt;&gt;"",'Daily PnL Log'!AB1393,"")</f>
        <v/>
      </c>
      <c r="AC162" s="13" t="str">
        <f>IF('Daily PnL Log'!AC1393&lt;&gt;"",'Daily PnL Log'!AC1393,"")</f>
        <v/>
      </c>
    </row>
    <row r="163" spans="1:29" x14ac:dyDescent="0.25">
      <c r="A163" s="48" t="str">
        <f t="shared" si="7"/>
        <v>Jan</v>
      </c>
      <c r="B163" s="83">
        <f>'Daily PnL Log'!B1394</f>
        <v>0</v>
      </c>
      <c r="C163" s="11">
        <f>'Daily PnL Log'!C1394</f>
        <v>0</v>
      </c>
      <c r="D163" s="11">
        <f>'Daily PnL Log'!D1394</f>
        <v>0</v>
      </c>
      <c r="E163" s="11">
        <f>'Daily PnL Log'!E1394</f>
        <v>0</v>
      </c>
      <c r="F163" s="11">
        <f>'Daily PnL Log'!F1394</f>
        <v>0</v>
      </c>
      <c r="G163" s="11">
        <f>'Daily PnL Log'!G1394</f>
        <v>0</v>
      </c>
      <c r="H163" s="11">
        <f>'Daily PnL Log'!H1394</f>
        <v>0</v>
      </c>
      <c r="I163" s="11">
        <f>'Daily PnL Log'!I1394</f>
        <v>0</v>
      </c>
      <c r="J163" s="11" t="str">
        <f>'Daily PnL Log'!J1394</f>
        <v/>
      </c>
      <c r="K163" s="11">
        <f>'Daily PnL Log'!K1394</f>
        <v>0</v>
      </c>
      <c r="L163" s="11">
        <f>'Daily PnL Log'!L1394</f>
        <v>0</v>
      </c>
      <c r="M163" s="11">
        <f>'Daily PnL Log'!M1394</f>
        <v>0</v>
      </c>
      <c r="N163" s="11" t="str">
        <f>'Daily PnL Log'!N1394</f>
        <v/>
      </c>
      <c r="O163" s="11">
        <f t="shared" ref="O163:V178" si="11">IF(C163&lt;&gt;"",O162+C163,"")</f>
        <v>480151.69999999984</v>
      </c>
      <c r="P163" s="11">
        <f t="shared" si="11"/>
        <v>82832.7</v>
      </c>
      <c r="Q163" s="11">
        <f t="shared" si="11"/>
        <v>0</v>
      </c>
      <c r="R163" s="11">
        <f t="shared" si="11"/>
        <v>-28301.799999999992</v>
      </c>
      <c r="S163" s="11">
        <f t="shared" si="11"/>
        <v>-14684.699999999995</v>
      </c>
      <c r="T163" s="11">
        <f t="shared" si="11"/>
        <v>0</v>
      </c>
      <c r="U163" s="11">
        <f t="shared" si="11"/>
        <v>0</v>
      </c>
      <c r="V163" s="11" t="str">
        <f t="shared" si="11"/>
        <v/>
      </c>
      <c r="W163" s="11" t="str">
        <f>IF('Daily PnL Log'!W1394&lt;&gt;"",'Daily PnL Log'!W1394,"")</f>
        <v/>
      </c>
      <c r="X163" s="119" t="str">
        <f>IF('Daily PnL Log'!X1394&lt;&gt;"",'Daily PnL Log'!X1394,"")</f>
        <v/>
      </c>
      <c r="Y163" s="11" t="str">
        <f>IF('Daily PnL Log'!Y1394&lt;&gt;"",'Daily PnL Log'!Y1394,"")</f>
        <v/>
      </c>
      <c r="Z163" s="11" t="str">
        <f>IF('Daily PnL Log'!Z1394&lt;&gt;"",'Daily PnL Log'!Z1394,"")</f>
        <v/>
      </c>
      <c r="AA163" s="11" t="str">
        <f>IF('Daily PnL Log'!AA1394&lt;&gt;"",'Daily PnL Log'!AA1394,"")</f>
        <v/>
      </c>
      <c r="AB163" s="11" t="str">
        <f>IF('Daily PnL Log'!AB1394&lt;&gt;"",'Daily PnL Log'!AB1394,"")</f>
        <v/>
      </c>
      <c r="AC163" s="11" t="str">
        <f>IF('Daily PnL Log'!AC1394&lt;&gt;"",'Daily PnL Log'!AC1394,"")</f>
        <v/>
      </c>
    </row>
    <row r="164" spans="1:29" x14ac:dyDescent="0.25">
      <c r="A164" s="47" t="str">
        <f t="shared" si="7"/>
        <v>Jan</v>
      </c>
      <c r="B164" s="14">
        <f>'Daily PnL Log'!B1395</f>
        <v>0</v>
      </c>
      <c r="C164" s="13">
        <f>'Daily PnL Log'!C1395</f>
        <v>0</v>
      </c>
      <c r="D164" s="13">
        <f>'Daily PnL Log'!D1395</f>
        <v>0</v>
      </c>
      <c r="E164" s="13">
        <f>'Daily PnL Log'!E1395</f>
        <v>0</v>
      </c>
      <c r="F164" s="13">
        <f>'Daily PnL Log'!F1395</f>
        <v>0</v>
      </c>
      <c r="G164" s="13">
        <f>'Daily PnL Log'!G1395</f>
        <v>0</v>
      </c>
      <c r="H164" s="13">
        <f>'Daily PnL Log'!H1395</f>
        <v>0</v>
      </c>
      <c r="I164" s="13">
        <f>'Daily PnL Log'!I1395</f>
        <v>0</v>
      </c>
      <c r="J164" s="13" t="str">
        <f>'Daily PnL Log'!J1395</f>
        <v/>
      </c>
      <c r="K164" s="13">
        <f>'Daily PnL Log'!K1395</f>
        <v>0</v>
      </c>
      <c r="L164" s="13">
        <f>'Daily PnL Log'!L1395</f>
        <v>0</v>
      </c>
      <c r="M164" s="13">
        <f>'Daily PnL Log'!M1395</f>
        <v>0</v>
      </c>
      <c r="N164" s="13" t="str">
        <f>'Daily PnL Log'!N1395</f>
        <v/>
      </c>
      <c r="O164" s="13">
        <f t="shared" si="11"/>
        <v>480151.69999999984</v>
      </c>
      <c r="P164" s="13">
        <f t="shared" si="11"/>
        <v>82832.7</v>
      </c>
      <c r="Q164" s="13">
        <f t="shared" si="11"/>
        <v>0</v>
      </c>
      <c r="R164" s="13">
        <f t="shared" si="11"/>
        <v>-28301.799999999992</v>
      </c>
      <c r="S164" s="13">
        <f t="shared" si="11"/>
        <v>-14684.699999999995</v>
      </c>
      <c r="T164" s="13">
        <f t="shared" si="11"/>
        <v>0</v>
      </c>
      <c r="U164" s="13">
        <f t="shared" si="11"/>
        <v>0</v>
      </c>
      <c r="V164" s="13" t="str">
        <f t="shared" si="11"/>
        <v/>
      </c>
      <c r="W164" s="13" t="str">
        <f>IF('Daily PnL Log'!W1395&lt;&gt;"",'Daily PnL Log'!W1395,"")</f>
        <v/>
      </c>
      <c r="X164" s="13" t="str">
        <f>IF('Daily PnL Log'!X1395&lt;&gt;"",'Daily PnL Log'!X1395,"")</f>
        <v/>
      </c>
      <c r="Y164" s="13" t="str">
        <f>IF('Daily PnL Log'!Y1395&lt;&gt;"",'Daily PnL Log'!Y1395,"")</f>
        <v/>
      </c>
      <c r="Z164" s="13" t="str">
        <f>IF('Daily PnL Log'!Z1395&lt;&gt;"",'Daily PnL Log'!Z1395,"")</f>
        <v/>
      </c>
      <c r="AA164" s="13" t="str">
        <f>IF('Daily PnL Log'!AA1395&lt;&gt;"",'Daily PnL Log'!AA1395,"")</f>
        <v/>
      </c>
      <c r="AB164" s="13" t="str">
        <f>IF('Daily PnL Log'!AB1395&lt;&gt;"",'Daily PnL Log'!AB1395,"")</f>
        <v/>
      </c>
      <c r="AC164" s="13" t="str">
        <f>IF('Daily PnL Log'!AC1395&lt;&gt;"",'Daily PnL Log'!AC1395,"")</f>
        <v/>
      </c>
    </row>
    <row r="165" spans="1:29" x14ac:dyDescent="0.25">
      <c r="A165" s="48" t="str">
        <f t="shared" si="7"/>
        <v>Jan</v>
      </c>
      <c r="B165" s="83">
        <f>'Daily PnL Log'!B1396</f>
        <v>0</v>
      </c>
      <c r="C165" s="11">
        <f>'Daily PnL Log'!C1396</f>
        <v>0</v>
      </c>
      <c r="D165" s="11">
        <f>'Daily PnL Log'!D1396</f>
        <v>0</v>
      </c>
      <c r="E165" s="11">
        <f>'Daily PnL Log'!E1396</f>
        <v>0</v>
      </c>
      <c r="F165" s="11">
        <f>'Daily PnL Log'!F1396</f>
        <v>0</v>
      </c>
      <c r="G165" s="11">
        <f>'Daily PnL Log'!G1396</f>
        <v>0</v>
      </c>
      <c r="H165" s="11">
        <f>'Daily PnL Log'!H1396</f>
        <v>0</v>
      </c>
      <c r="I165" s="11">
        <f>'Daily PnL Log'!I1396</f>
        <v>0</v>
      </c>
      <c r="J165" s="11" t="str">
        <f>'Daily PnL Log'!J1396</f>
        <v/>
      </c>
      <c r="K165" s="11">
        <f>'Daily PnL Log'!K1396</f>
        <v>0</v>
      </c>
      <c r="L165" s="11">
        <f>'Daily PnL Log'!L1396</f>
        <v>0</v>
      </c>
      <c r="M165" s="11">
        <f>'Daily PnL Log'!M1396</f>
        <v>0</v>
      </c>
      <c r="N165" s="11" t="str">
        <f>'Daily PnL Log'!N1396</f>
        <v/>
      </c>
      <c r="O165" s="11">
        <f t="shared" si="11"/>
        <v>480151.69999999984</v>
      </c>
      <c r="P165" s="11">
        <f t="shared" si="11"/>
        <v>82832.7</v>
      </c>
      <c r="Q165" s="11">
        <f t="shared" si="11"/>
        <v>0</v>
      </c>
      <c r="R165" s="11">
        <f t="shared" si="11"/>
        <v>-28301.799999999992</v>
      </c>
      <c r="S165" s="11">
        <f t="shared" si="11"/>
        <v>-14684.699999999995</v>
      </c>
      <c r="T165" s="11">
        <f t="shared" si="11"/>
        <v>0</v>
      </c>
      <c r="U165" s="11">
        <f t="shared" si="11"/>
        <v>0</v>
      </c>
      <c r="V165" s="11" t="str">
        <f t="shared" si="11"/>
        <v/>
      </c>
      <c r="W165" s="11" t="str">
        <f>IF('Daily PnL Log'!W1396&lt;&gt;"",'Daily PnL Log'!W1396,"")</f>
        <v/>
      </c>
      <c r="X165" s="119" t="str">
        <f>IF('Daily PnL Log'!X1396&lt;&gt;"",'Daily PnL Log'!X1396,"")</f>
        <v/>
      </c>
      <c r="Y165" s="11" t="str">
        <f>IF('Daily PnL Log'!Y1396&lt;&gt;"",'Daily PnL Log'!Y1396,"")</f>
        <v/>
      </c>
      <c r="Z165" s="11" t="str">
        <f>IF('Daily PnL Log'!Z1396&lt;&gt;"",'Daily PnL Log'!Z1396,"")</f>
        <v/>
      </c>
      <c r="AA165" s="11" t="str">
        <f>IF('Daily PnL Log'!AA1396&lt;&gt;"",'Daily PnL Log'!AA1396,"")</f>
        <v/>
      </c>
      <c r="AB165" s="11" t="str">
        <f>IF('Daily PnL Log'!AB1396&lt;&gt;"",'Daily PnL Log'!AB1396,"")</f>
        <v/>
      </c>
      <c r="AC165" s="11" t="str">
        <f>IF('Daily PnL Log'!AC1396&lt;&gt;"",'Daily PnL Log'!AC1396,"")</f>
        <v/>
      </c>
    </row>
    <row r="166" spans="1:29" x14ac:dyDescent="0.25">
      <c r="A166" s="47" t="str">
        <f t="shared" si="7"/>
        <v>Jan</v>
      </c>
      <c r="B166" s="14">
        <f>'Daily PnL Log'!B1397</f>
        <v>0</v>
      </c>
      <c r="C166" s="13">
        <f>'Daily PnL Log'!C1397</f>
        <v>0</v>
      </c>
      <c r="D166" s="13">
        <f>'Daily PnL Log'!D1397</f>
        <v>0</v>
      </c>
      <c r="E166" s="13">
        <f>'Daily PnL Log'!E1397</f>
        <v>0</v>
      </c>
      <c r="F166" s="13">
        <f>'Daily PnL Log'!F1397</f>
        <v>0</v>
      </c>
      <c r="G166" s="13">
        <f>'Daily PnL Log'!G1397</f>
        <v>0</v>
      </c>
      <c r="H166" s="13">
        <f>'Daily PnL Log'!H1397</f>
        <v>0</v>
      </c>
      <c r="I166" s="13">
        <f>'Daily PnL Log'!I1397</f>
        <v>0</v>
      </c>
      <c r="J166" s="13" t="str">
        <f>'Daily PnL Log'!J1397</f>
        <v/>
      </c>
      <c r="K166" s="13">
        <f>'Daily PnL Log'!K1397</f>
        <v>0</v>
      </c>
      <c r="L166" s="13">
        <f>'Daily PnL Log'!L1397</f>
        <v>0</v>
      </c>
      <c r="M166" s="13">
        <f>'Daily PnL Log'!M1397</f>
        <v>0</v>
      </c>
      <c r="N166" s="13" t="str">
        <f>'Daily PnL Log'!N1397</f>
        <v/>
      </c>
      <c r="O166" s="13">
        <f t="shared" si="11"/>
        <v>480151.69999999984</v>
      </c>
      <c r="P166" s="13">
        <f t="shared" si="11"/>
        <v>82832.7</v>
      </c>
      <c r="Q166" s="13">
        <f t="shared" si="11"/>
        <v>0</v>
      </c>
      <c r="R166" s="13">
        <f t="shared" si="11"/>
        <v>-28301.799999999992</v>
      </c>
      <c r="S166" s="13">
        <f t="shared" si="11"/>
        <v>-14684.699999999995</v>
      </c>
      <c r="T166" s="13">
        <f t="shared" si="11"/>
        <v>0</v>
      </c>
      <c r="U166" s="13">
        <f t="shared" si="11"/>
        <v>0</v>
      </c>
      <c r="V166" s="13" t="str">
        <f t="shared" si="11"/>
        <v/>
      </c>
      <c r="W166" s="13" t="str">
        <f>IF('Daily PnL Log'!W1397&lt;&gt;"",'Daily PnL Log'!W1397,"")</f>
        <v/>
      </c>
      <c r="X166" s="13" t="str">
        <f>IF('Daily PnL Log'!X1397&lt;&gt;"",'Daily PnL Log'!X1397,"")</f>
        <v/>
      </c>
      <c r="Y166" s="13" t="str">
        <f>IF('Daily PnL Log'!Y1397&lt;&gt;"",'Daily PnL Log'!Y1397,"")</f>
        <v/>
      </c>
      <c r="Z166" s="13" t="str">
        <f>IF('Daily PnL Log'!Z1397&lt;&gt;"",'Daily PnL Log'!Z1397,"")</f>
        <v/>
      </c>
      <c r="AA166" s="13" t="str">
        <f>IF('Daily PnL Log'!AA1397&lt;&gt;"",'Daily PnL Log'!AA1397,"")</f>
        <v/>
      </c>
      <c r="AB166" s="13" t="str">
        <f>IF('Daily PnL Log'!AB1397&lt;&gt;"",'Daily PnL Log'!AB1397,"")</f>
        <v/>
      </c>
      <c r="AC166" s="13" t="str">
        <f>IF('Daily PnL Log'!AC1397&lt;&gt;"",'Daily PnL Log'!AC1397,"")</f>
        <v/>
      </c>
    </row>
    <row r="167" spans="1:29" x14ac:dyDescent="0.25">
      <c r="A167" s="48" t="str">
        <f t="shared" si="7"/>
        <v>Jan</v>
      </c>
      <c r="B167" s="83">
        <f>'Daily PnL Log'!B1398</f>
        <v>0</v>
      </c>
      <c r="C167" s="11">
        <f>'Daily PnL Log'!C1398</f>
        <v>0</v>
      </c>
      <c r="D167" s="11">
        <f>'Daily PnL Log'!D1398</f>
        <v>0</v>
      </c>
      <c r="E167" s="11">
        <f>'Daily PnL Log'!E1398</f>
        <v>0</v>
      </c>
      <c r="F167" s="11">
        <f>'Daily PnL Log'!F1398</f>
        <v>0</v>
      </c>
      <c r="G167" s="11">
        <f>'Daily PnL Log'!G1398</f>
        <v>0</v>
      </c>
      <c r="H167" s="11">
        <f>'Daily PnL Log'!H1398</f>
        <v>0</v>
      </c>
      <c r="I167" s="11">
        <f>'Daily PnL Log'!I1398</f>
        <v>0</v>
      </c>
      <c r="J167" s="11" t="str">
        <f>'Daily PnL Log'!J1398</f>
        <v/>
      </c>
      <c r="K167" s="11">
        <f>'Daily PnL Log'!K1398</f>
        <v>0</v>
      </c>
      <c r="L167" s="11">
        <f>'Daily PnL Log'!L1398</f>
        <v>0</v>
      </c>
      <c r="M167" s="11">
        <f>'Daily PnL Log'!M1398</f>
        <v>0</v>
      </c>
      <c r="N167" s="11" t="str">
        <f>'Daily PnL Log'!N1398</f>
        <v/>
      </c>
      <c r="O167" s="11">
        <f t="shared" si="11"/>
        <v>480151.69999999984</v>
      </c>
      <c r="P167" s="11">
        <f t="shared" si="11"/>
        <v>82832.7</v>
      </c>
      <c r="Q167" s="11">
        <f t="shared" si="11"/>
        <v>0</v>
      </c>
      <c r="R167" s="11">
        <f t="shared" si="11"/>
        <v>-28301.799999999992</v>
      </c>
      <c r="S167" s="11">
        <f t="shared" si="11"/>
        <v>-14684.699999999995</v>
      </c>
      <c r="T167" s="11">
        <f t="shared" si="11"/>
        <v>0</v>
      </c>
      <c r="U167" s="11">
        <f t="shared" si="11"/>
        <v>0</v>
      </c>
      <c r="V167" s="11" t="str">
        <f t="shared" si="11"/>
        <v/>
      </c>
      <c r="W167" s="11" t="str">
        <f>IF('Daily PnL Log'!W1398&lt;&gt;"",'Daily PnL Log'!W1398,"")</f>
        <v/>
      </c>
      <c r="X167" s="119" t="str">
        <f>IF('Daily PnL Log'!X1398&lt;&gt;"",'Daily PnL Log'!X1398,"")</f>
        <v/>
      </c>
      <c r="Y167" s="11" t="str">
        <f>IF('Daily PnL Log'!Y1398&lt;&gt;"",'Daily PnL Log'!Y1398,"")</f>
        <v/>
      </c>
      <c r="Z167" s="11" t="str">
        <f>IF('Daily PnL Log'!Z1398&lt;&gt;"",'Daily PnL Log'!Z1398,"")</f>
        <v/>
      </c>
      <c r="AA167" s="11" t="str">
        <f>IF('Daily PnL Log'!AA1398&lt;&gt;"",'Daily PnL Log'!AA1398,"")</f>
        <v/>
      </c>
      <c r="AB167" s="11" t="str">
        <f>IF('Daily PnL Log'!AB1398&lt;&gt;"",'Daily PnL Log'!AB1398,"")</f>
        <v/>
      </c>
      <c r="AC167" s="11" t="str">
        <f>IF('Daily PnL Log'!AC1398&lt;&gt;"",'Daily PnL Log'!AC1398,"")</f>
        <v/>
      </c>
    </row>
    <row r="168" spans="1:29" x14ac:dyDescent="0.25">
      <c r="A168" s="47" t="str">
        <f t="shared" si="7"/>
        <v>Jan</v>
      </c>
      <c r="B168" s="14">
        <f>'Daily PnL Log'!B1399</f>
        <v>0</v>
      </c>
      <c r="C168" s="13">
        <f>'Daily PnL Log'!C1399</f>
        <v>0</v>
      </c>
      <c r="D168" s="13">
        <f>'Daily PnL Log'!D1399</f>
        <v>0</v>
      </c>
      <c r="E168" s="13">
        <f>'Daily PnL Log'!E1399</f>
        <v>0</v>
      </c>
      <c r="F168" s="13">
        <f>'Daily PnL Log'!F1399</f>
        <v>0</v>
      </c>
      <c r="G168" s="13">
        <f>'Daily PnL Log'!G1399</f>
        <v>0</v>
      </c>
      <c r="H168" s="13">
        <f>'Daily PnL Log'!H1399</f>
        <v>0</v>
      </c>
      <c r="I168" s="13">
        <f>'Daily PnL Log'!I1399</f>
        <v>0</v>
      </c>
      <c r="J168" s="13" t="str">
        <f>'Daily PnL Log'!J1399</f>
        <v/>
      </c>
      <c r="K168" s="13">
        <f>'Daily PnL Log'!K1399</f>
        <v>0</v>
      </c>
      <c r="L168" s="13">
        <f>'Daily PnL Log'!L1399</f>
        <v>0</v>
      </c>
      <c r="M168" s="13">
        <f>'Daily PnL Log'!M1399</f>
        <v>0</v>
      </c>
      <c r="N168" s="13" t="str">
        <f>'Daily PnL Log'!N1399</f>
        <v/>
      </c>
      <c r="O168" s="13">
        <f t="shared" si="11"/>
        <v>480151.69999999984</v>
      </c>
      <c r="P168" s="13">
        <f t="shared" si="11"/>
        <v>82832.7</v>
      </c>
      <c r="Q168" s="13">
        <f t="shared" si="11"/>
        <v>0</v>
      </c>
      <c r="R168" s="13">
        <f t="shared" si="11"/>
        <v>-28301.799999999992</v>
      </c>
      <c r="S168" s="13">
        <f t="shared" si="11"/>
        <v>-14684.699999999995</v>
      </c>
      <c r="T168" s="13">
        <f t="shared" si="11"/>
        <v>0</v>
      </c>
      <c r="U168" s="13">
        <f t="shared" si="11"/>
        <v>0</v>
      </c>
      <c r="V168" s="13" t="str">
        <f t="shared" si="11"/>
        <v/>
      </c>
      <c r="W168" s="13" t="str">
        <f>IF('Daily PnL Log'!W1399&lt;&gt;"",'Daily PnL Log'!W1399,"")</f>
        <v/>
      </c>
      <c r="X168" s="13" t="str">
        <f>IF('Daily PnL Log'!X1399&lt;&gt;"",'Daily PnL Log'!X1399,"")</f>
        <v/>
      </c>
      <c r="Y168" s="13" t="str">
        <f>IF('Daily PnL Log'!Y1399&lt;&gt;"",'Daily PnL Log'!Y1399,"")</f>
        <v/>
      </c>
      <c r="Z168" s="13" t="str">
        <f>IF('Daily PnL Log'!Z1399&lt;&gt;"",'Daily PnL Log'!Z1399,"")</f>
        <v/>
      </c>
      <c r="AA168" s="13" t="str">
        <f>IF('Daily PnL Log'!AA1399&lt;&gt;"",'Daily PnL Log'!AA1399,"")</f>
        <v/>
      </c>
      <c r="AB168" s="13" t="str">
        <f>IF('Daily PnL Log'!AB1399&lt;&gt;"",'Daily PnL Log'!AB1399,"")</f>
        <v/>
      </c>
      <c r="AC168" s="13" t="str">
        <f>IF('Daily PnL Log'!AC1399&lt;&gt;"",'Daily PnL Log'!AC1399,"")</f>
        <v/>
      </c>
    </row>
    <row r="169" spans="1:29" x14ac:dyDescent="0.25">
      <c r="A169" s="48" t="str">
        <f t="shared" si="7"/>
        <v>Jan</v>
      </c>
      <c r="B169" s="83">
        <f>'Daily PnL Log'!B1400</f>
        <v>0</v>
      </c>
      <c r="C169" s="11">
        <f>'Daily PnL Log'!C1400</f>
        <v>0</v>
      </c>
      <c r="D169" s="11">
        <f>'Daily PnL Log'!D1400</f>
        <v>0</v>
      </c>
      <c r="E169" s="11">
        <f>'Daily PnL Log'!E1400</f>
        <v>0</v>
      </c>
      <c r="F169" s="11">
        <f>'Daily PnL Log'!F1400</f>
        <v>0</v>
      </c>
      <c r="G169" s="11">
        <f>'Daily PnL Log'!G1400</f>
        <v>0</v>
      </c>
      <c r="H169" s="11">
        <f>'Daily PnL Log'!H1400</f>
        <v>0</v>
      </c>
      <c r="I169" s="11">
        <f>'Daily PnL Log'!I1400</f>
        <v>0</v>
      </c>
      <c r="J169" s="11" t="str">
        <f>'Daily PnL Log'!J1400</f>
        <v/>
      </c>
      <c r="K169" s="11">
        <f>'Daily PnL Log'!K1400</f>
        <v>0</v>
      </c>
      <c r="L169" s="11">
        <f>'Daily PnL Log'!L1400</f>
        <v>0</v>
      </c>
      <c r="M169" s="11">
        <f>'Daily PnL Log'!M1400</f>
        <v>0</v>
      </c>
      <c r="N169" s="11" t="str">
        <f>'Daily PnL Log'!N1400</f>
        <v/>
      </c>
      <c r="O169" s="11">
        <f t="shared" si="11"/>
        <v>480151.69999999984</v>
      </c>
      <c r="P169" s="11">
        <f t="shared" si="11"/>
        <v>82832.7</v>
      </c>
      <c r="Q169" s="11">
        <f t="shared" si="11"/>
        <v>0</v>
      </c>
      <c r="R169" s="11">
        <f t="shared" si="11"/>
        <v>-28301.799999999992</v>
      </c>
      <c r="S169" s="11">
        <f t="shared" si="11"/>
        <v>-14684.699999999995</v>
      </c>
      <c r="T169" s="11">
        <f t="shared" si="11"/>
        <v>0</v>
      </c>
      <c r="U169" s="11">
        <f t="shared" si="11"/>
        <v>0</v>
      </c>
      <c r="V169" s="11" t="str">
        <f t="shared" si="11"/>
        <v/>
      </c>
      <c r="W169" s="11" t="str">
        <f>IF('Daily PnL Log'!W1400&lt;&gt;"",'Daily PnL Log'!W1400,"")</f>
        <v/>
      </c>
      <c r="X169" s="119" t="str">
        <f>IF('Daily PnL Log'!X1400&lt;&gt;"",'Daily PnL Log'!X1400,"")</f>
        <v/>
      </c>
      <c r="Y169" s="11" t="str">
        <f>IF('Daily PnL Log'!Y1400&lt;&gt;"",'Daily PnL Log'!Y1400,"")</f>
        <v/>
      </c>
      <c r="Z169" s="11" t="str">
        <f>IF('Daily PnL Log'!Z1400&lt;&gt;"",'Daily PnL Log'!Z1400,"")</f>
        <v/>
      </c>
      <c r="AA169" s="11" t="str">
        <f>IF('Daily PnL Log'!AA1400&lt;&gt;"",'Daily PnL Log'!AA1400,"")</f>
        <v/>
      </c>
      <c r="AB169" s="11" t="str">
        <f>IF('Daily PnL Log'!AB1400&lt;&gt;"",'Daily PnL Log'!AB1400,"")</f>
        <v/>
      </c>
      <c r="AC169" s="11" t="str">
        <f>IF('Daily PnL Log'!AC1400&lt;&gt;"",'Daily PnL Log'!AC1400,"")</f>
        <v/>
      </c>
    </row>
    <row r="170" spans="1:29" x14ac:dyDescent="0.25">
      <c r="A170" s="47" t="str">
        <f t="shared" si="7"/>
        <v>Jan</v>
      </c>
      <c r="B170" s="14">
        <f>'Daily PnL Log'!B1401</f>
        <v>0</v>
      </c>
      <c r="C170" s="13">
        <f>'Daily PnL Log'!C1401</f>
        <v>0</v>
      </c>
      <c r="D170" s="13">
        <f>'Daily PnL Log'!D1401</f>
        <v>0</v>
      </c>
      <c r="E170" s="13">
        <f>'Daily PnL Log'!E1401</f>
        <v>0</v>
      </c>
      <c r="F170" s="13">
        <f>'Daily PnL Log'!F1401</f>
        <v>0</v>
      </c>
      <c r="G170" s="13">
        <f>'Daily PnL Log'!G1401</f>
        <v>0</v>
      </c>
      <c r="H170" s="13">
        <f>'Daily PnL Log'!H1401</f>
        <v>0</v>
      </c>
      <c r="I170" s="13">
        <f>'Daily PnL Log'!I1401</f>
        <v>0</v>
      </c>
      <c r="J170" s="13" t="str">
        <f>'Daily PnL Log'!J1401</f>
        <v/>
      </c>
      <c r="K170" s="13">
        <f>'Daily PnL Log'!K1401</f>
        <v>0</v>
      </c>
      <c r="L170" s="13">
        <f>'Daily PnL Log'!L1401</f>
        <v>0</v>
      </c>
      <c r="M170" s="13">
        <f>'Daily PnL Log'!M1401</f>
        <v>0</v>
      </c>
      <c r="N170" s="13" t="str">
        <f>'Daily PnL Log'!N1401</f>
        <v/>
      </c>
      <c r="O170" s="13">
        <f t="shared" si="11"/>
        <v>480151.69999999984</v>
      </c>
      <c r="P170" s="13">
        <f t="shared" si="11"/>
        <v>82832.7</v>
      </c>
      <c r="Q170" s="13">
        <f t="shared" si="11"/>
        <v>0</v>
      </c>
      <c r="R170" s="13">
        <f t="shared" si="11"/>
        <v>-28301.799999999992</v>
      </c>
      <c r="S170" s="13">
        <f t="shared" si="11"/>
        <v>-14684.699999999995</v>
      </c>
      <c r="T170" s="13">
        <f t="shared" si="11"/>
        <v>0</v>
      </c>
      <c r="U170" s="13">
        <f t="shared" si="11"/>
        <v>0</v>
      </c>
      <c r="V170" s="13" t="str">
        <f t="shared" si="11"/>
        <v/>
      </c>
      <c r="W170" s="13" t="str">
        <f>IF('Daily PnL Log'!W1401&lt;&gt;"",'Daily PnL Log'!W1401,"")</f>
        <v/>
      </c>
      <c r="X170" s="13" t="str">
        <f>IF('Daily PnL Log'!X1401&lt;&gt;"",'Daily PnL Log'!X1401,"")</f>
        <v/>
      </c>
      <c r="Y170" s="13" t="str">
        <f>IF('Daily PnL Log'!Y1401&lt;&gt;"",'Daily PnL Log'!Y1401,"")</f>
        <v/>
      </c>
      <c r="Z170" s="13" t="str">
        <f>IF('Daily PnL Log'!Z1401&lt;&gt;"",'Daily PnL Log'!Z1401,"")</f>
        <v/>
      </c>
      <c r="AA170" s="13" t="str">
        <f>IF('Daily PnL Log'!AA1401&lt;&gt;"",'Daily PnL Log'!AA1401,"")</f>
        <v/>
      </c>
      <c r="AB170" s="13" t="str">
        <f>IF('Daily PnL Log'!AB1401&lt;&gt;"",'Daily PnL Log'!AB1401,"")</f>
        <v/>
      </c>
      <c r="AC170" s="13" t="str">
        <f>IF('Daily PnL Log'!AC1401&lt;&gt;"",'Daily PnL Log'!AC1401,"")</f>
        <v/>
      </c>
    </row>
    <row r="171" spans="1:29" x14ac:dyDescent="0.25">
      <c r="A171" s="48" t="str">
        <f t="shared" si="7"/>
        <v>Jan</v>
      </c>
      <c r="B171" s="83">
        <f>'Daily PnL Log'!B1402</f>
        <v>0</v>
      </c>
      <c r="C171" s="11">
        <f>'Daily PnL Log'!C1402</f>
        <v>0</v>
      </c>
      <c r="D171" s="11">
        <f>'Daily PnL Log'!D1402</f>
        <v>0</v>
      </c>
      <c r="E171" s="11">
        <f>'Daily PnL Log'!E1402</f>
        <v>0</v>
      </c>
      <c r="F171" s="11">
        <f>'Daily PnL Log'!F1402</f>
        <v>0</v>
      </c>
      <c r="G171" s="11">
        <f>'Daily PnL Log'!G1402</f>
        <v>0</v>
      </c>
      <c r="H171" s="11">
        <f>'Daily PnL Log'!H1402</f>
        <v>0</v>
      </c>
      <c r="I171" s="11">
        <f>'Daily PnL Log'!I1402</f>
        <v>0</v>
      </c>
      <c r="J171" s="11" t="str">
        <f>'Daily PnL Log'!J1402</f>
        <v/>
      </c>
      <c r="K171" s="11">
        <f>'Daily PnL Log'!K1402</f>
        <v>0</v>
      </c>
      <c r="L171" s="11">
        <f>'Daily PnL Log'!L1402</f>
        <v>0</v>
      </c>
      <c r="M171" s="11">
        <f>'Daily PnL Log'!M1402</f>
        <v>0</v>
      </c>
      <c r="N171" s="11" t="str">
        <f>'Daily PnL Log'!N1402</f>
        <v/>
      </c>
      <c r="O171" s="11">
        <f t="shared" si="11"/>
        <v>480151.69999999984</v>
      </c>
      <c r="P171" s="11">
        <f t="shared" si="11"/>
        <v>82832.7</v>
      </c>
      <c r="Q171" s="11">
        <f t="shared" si="11"/>
        <v>0</v>
      </c>
      <c r="R171" s="11">
        <f t="shared" si="11"/>
        <v>-28301.799999999992</v>
      </c>
      <c r="S171" s="11">
        <f t="shared" si="11"/>
        <v>-14684.699999999995</v>
      </c>
      <c r="T171" s="11">
        <f t="shared" si="11"/>
        <v>0</v>
      </c>
      <c r="U171" s="11">
        <f t="shared" si="11"/>
        <v>0</v>
      </c>
      <c r="V171" s="11" t="str">
        <f t="shared" si="11"/>
        <v/>
      </c>
      <c r="W171" s="11" t="str">
        <f>IF('Daily PnL Log'!W1402&lt;&gt;"",'Daily PnL Log'!W1402,"")</f>
        <v/>
      </c>
      <c r="X171" s="119" t="str">
        <f>IF('Daily PnL Log'!X1402&lt;&gt;"",'Daily PnL Log'!X1402,"")</f>
        <v/>
      </c>
      <c r="Y171" s="11" t="str">
        <f>IF('Daily PnL Log'!Y1402&lt;&gt;"",'Daily PnL Log'!Y1402,"")</f>
        <v/>
      </c>
      <c r="Z171" s="11" t="str">
        <f>IF('Daily PnL Log'!Z1402&lt;&gt;"",'Daily PnL Log'!Z1402,"")</f>
        <v/>
      </c>
      <c r="AA171" s="11" t="str">
        <f>IF('Daily PnL Log'!AA1402&lt;&gt;"",'Daily PnL Log'!AA1402,"")</f>
        <v/>
      </c>
      <c r="AB171" s="11" t="str">
        <f>IF('Daily PnL Log'!AB1402&lt;&gt;"",'Daily PnL Log'!AB1402,"")</f>
        <v/>
      </c>
      <c r="AC171" s="11" t="str">
        <f>IF('Daily PnL Log'!AC1402&lt;&gt;"",'Daily PnL Log'!AC1402,"")</f>
        <v/>
      </c>
    </row>
    <row r="172" spans="1:29" x14ac:dyDescent="0.25">
      <c r="A172" s="47" t="str">
        <f t="shared" si="7"/>
        <v>Jan</v>
      </c>
      <c r="B172" s="14">
        <f>'Daily PnL Log'!B1403</f>
        <v>0</v>
      </c>
      <c r="C172" s="13">
        <f>'Daily PnL Log'!C1403</f>
        <v>0</v>
      </c>
      <c r="D172" s="13">
        <f>'Daily PnL Log'!D1403</f>
        <v>0</v>
      </c>
      <c r="E172" s="13">
        <f>'Daily PnL Log'!E1403</f>
        <v>0</v>
      </c>
      <c r="F172" s="13">
        <f>'Daily PnL Log'!F1403</f>
        <v>0</v>
      </c>
      <c r="G172" s="13">
        <f>'Daily PnL Log'!G1403</f>
        <v>0</v>
      </c>
      <c r="H172" s="13">
        <f>'Daily PnL Log'!H1403</f>
        <v>0</v>
      </c>
      <c r="I172" s="13">
        <f>'Daily PnL Log'!I1403</f>
        <v>0</v>
      </c>
      <c r="J172" s="13" t="str">
        <f>'Daily PnL Log'!J1403</f>
        <v/>
      </c>
      <c r="K172" s="13">
        <f>'Daily PnL Log'!K1403</f>
        <v>0</v>
      </c>
      <c r="L172" s="13">
        <f>'Daily PnL Log'!L1403</f>
        <v>0</v>
      </c>
      <c r="M172" s="13">
        <f>'Daily PnL Log'!M1403</f>
        <v>0</v>
      </c>
      <c r="N172" s="13" t="str">
        <f>'Daily PnL Log'!N1403</f>
        <v/>
      </c>
      <c r="O172" s="13">
        <f t="shared" si="11"/>
        <v>480151.69999999984</v>
      </c>
      <c r="P172" s="13">
        <f t="shared" si="11"/>
        <v>82832.7</v>
      </c>
      <c r="Q172" s="13">
        <f t="shared" si="11"/>
        <v>0</v>
      </c>
      <c r="R172" s="13">
        <f t="shared" si="11"/>
        <v>-28301.799999999992</v>
      </c>
      <c r="S172" s="13">
        <f t="shared" si="11"/>
        <v>-14684.699999999995</v>
      </c>
      <c r="T172" s="13">
        <f t="shared" si="11"/>
        <v>0</v>
      </c>
      <c r="U172" s="13">
        <f t="shared" si="11"/>
        <v>0</v>
      </c>
      <c r="V172" s="13" t="str">
        <f t="shared" si="11"/>
        <v/>
      </c>
      <c r="W172" s="13" t="str">
        <f>IF('Daily PnL Log'!W1403&lt;&gt;"",'Daily PnL Log'!W1403,"")</f>
        <v/>
      </c>
      <c r="X172" s="13" t="str">
        <f>IF('Daily PnL Log'!X1403&lt;&gt;"",'Daily PnL Log'!X1403,"")</f>
        <v/>
      </c>
      <c r="Y172" s="13" t="str">
        <f>IF('Daily PnL Log'!Y1403&lt;&gt;"",'Daily PnL Log'!Y1403,"")</f>
        <v/>
      </c>
      <c r="Z172" s="13" t="str">
        <f>IF('Daily PnL Log'!Z1403&lt;&gt;"",'Daily PnL Log'!Z1403,"")</f>
        <v/>
      </c>
      <c r="AA172" s="13" t="str">
        <f>IF('Daily PnL Log'!AA1403&lt;&gt;"",'Daily PnL Log'!AA1403,"")</f>
        <v/>
      </c>
      <c r="AB172" s="13" t="str">
        <f>IF('Daily PnL Log'!AB1403&lt;&gt;"",'Daily PnL Log'!AB1403,"")</f>
        <v/>
      </c>
      <c r="AC172" s="13" t="str">
        <f>IF('Daily PnL Log'!AC1403&lt;&gt;"",'Daily PnL Log'!AC1403,"")</f>
        <v/>
      </c>
    </row>
    <row r="173" spans="1:29" x14ac:dyDescent="0.25">
      <c r="A173" s="48" t="str">
        <f t="shared" si="7"/>
        <v>Jan</v>
      </c>
      <c r="B173" s="83">
        <f>'Daily PnL Log'!B1404</f>
        <v>0</v>
      </c>
      <c r="C173" s="11">
        <f>'Daily PnL Log'!C1404</f>
        <v>0</v>
      </c>
      <c r="D173" s="11">
        <f>'Daily PnL Log'!D1404</f>
        <v>0</v>
      </c>
      <c r="E173" s="11">
        <f>'Daily PnL Log'!E1404</f>
        <v>0</v>
      </c>
      <c r="F173" s="11">
        <f>'Daily PnL Log'!F1404</f>
        <v>0</v>
      </c>
      <c r="G173" s="11">
        <f>'Daily PnL Log'!G1404</f>
        <v>0</v>
      </c>
      <c r="H173" s="11">
        <f>'Daily PnL Log'!H1404</f>
        <v>0</v>
      </c>
      <c r="I173" s="11">
        <f>'Daily PnL Log'!I1404</f>
        <v>0</v>
      </c>
      <c r="J173" s="11" t="str">
        <f>'Daily PnL Log'!J1404</f>
        <v/>
      </c>
      <c r="K173" s="11">
        <f>'Daily PnL Log'!K1404</f>
        <v>0</v>
      </c>
      <c r="L173" s="11">
        <f>'Daily PnL Log'!L1404</f>
        <v>0</v>
      </c>
      <c r="M173" s="11">
        <f>'Daily PnL Log'!M1404</f>
        <v>0</v>
      </c>
      <c r="N173" s="11" t="str">
        <f>'Daily PnL Log'!N1404</f>
        <v/>
      </c>
      <c r="O173" s="11">
        <f t="shared" si="11"/>
        <v>480151.69999999984</v>
      </c>
      <c r="P173" s="11">
        <f t="shared" si="11"/>
        <v>82832.7</v>
      </c>
      <c r="Q173" s="11">
        <f t="shared" si="11"/>
        <v>0</v>
      </c>
      <c r="R173" s="11">
        <f t="shared" si="11"/>
        <v>-28301.799999999992</v>
      </c>
      <c r="S173" s="11">
        <f t="shared" si="11"/>
        <v>-14684.699999999995</v>
      </c>
      <c r="T173" s="11">
        <f t="shared" si="11"/>
        <v>0</v>
      </c>
      <c r="U173" s="11">
        <f t="shared" si="11"/>
        <v>0</v>
      </c>
      <c r="V173" s="11" t="str">
        <f t="shared" si="11"/>
        <v/>
      </c>
      <c r="W173" s="11" t="str">
        <f>IF('Daily PnL Log'!W1404&lt;&gt;"",'Daily PnL Log'!W1404,"")</f>
        <v/>
      </c>
      <c r="X173" s="119" t="str">
        <f>IF('Daily PnL Log'!X1404&lt;&gt;"",'Daily PnL Log'!X1404,"")</f>
        <v/>
      </c>
      <c r="Y173" s="11" t="str">
        <f>IF('Daily PnL Log'!Y1404&lt;&gt;"",'Daily PnL Log'!Y1404,"")</f>
        <v/>
      </c>
      <c r="Z173" s="11" t="str">
        <f>IF('Daily PnL Log'!Z1404&lt;&gt;"",'Daily PnL Log'!Z1404,"")</f>
        <v/>
      </c>
      <c r="AA173" s="11" t="str">
        <f>IF('Daily PnL Log'!AA1404&lt;&gt;"",'Daily PnL Log'!AA1404,"")</f>
        <v/>
      </c>
      <c r="AB173" s="11" t="str">
        <f>IF('Daily PnL Log'!AB1404&lt;&gt;"",'Daily PnL Log'!AB1404,"")</f>
        <v/>
      </c>
      <c r="AC173" s="11" t="str">
        <f>IF('Daily PnL Log'!AC1404&lt;&gt;"",'Daily PnL Log'!AC1404,"")</f>
        <v/>
      </c>
    </row>
    <row r="174" spans="1:29" x14ac:dyDescent="0.25">
      <c r="A174" s="47" t="str">
        <f t="shared" si="7"/>
        <v>Jan</v>
      </c>
      <c r="B174" s="14">
        <f>'Daily PnL Log'!B1405</f>
        <v>0</v>
      </c>
      <c r="C174" s="13">
        <f>'Daily PnL Log'!C1405</f>
        <v>0</v>
      </c>
      <c r="D174" s="13">
        <f>'Daily PnL Log'!D1405</f>
        <v>0</v>
      </c>
      <c r="E174" s="13">
        <f>'Daily PnL Log'!E1405</f>
        <v>0</v>
      </c>
      <c r="F174" s="13">
        <f>'Daily PnL Log'!F1405</f>
        <v>0</v>
      </c>
      <c r="G174" s="13">
        <f>'Daily PnL Log'!G1405</f>
        <v>0</v>
      </c>
      <c r="H174" s="13">
        <f>'Daily PnL Log'!H1405</f>
        <v>0</v>
      </c>
      <c r="I174" s="13">
        <f>'Daily PnL Log'!I1405</f>
        <v>0</v>
      </c>
      <c r="J174" s="13" t="str">
        <f>'Daily PnL Log'!J1405</f>
        <v/>
      </c>
      <c r="K174" s="13">
        <f>'Daily PnL Log'!K1405</f>
        <v>0</v>
      </c>
      <c r="L174" s="13">
        <f>'Daily PnL Log'!L1405</f>
        <v>0</v>
      </c>
      <c r="M174" s="13">
        <f>'Daily PnL Log'!M1405</f>
        <v>0</v>
      </c>
      <c r="N174" s="13" t="str">
        <f>'Daily PnL Log'!N1405</f>
        <v/>
      </c>
      <c r="O174" s="13">
        <f t="shared" si="11"/>
        <v>480151.69999999984</v>
      </c>
      <c r="P174" s="13">
        <f t="shared" si="11"/>
        <v>82832.7</v>
      </c>
      <c r="Q174" s="13">
        <f t="shared" si="11"/>
        <v>0</v>
      </c>
      <c r="R174" s="13">
        <f t="shared" si="11"/>
        <v>-28301.799999999992</v>
      </c>
      <c r="S174" s="13">
        <f t="shared" si="11"/>
        <v>-14684.699999999995</v>
      </c>
      <c r="T174" s="13">
        <f t="shared" si="11"/>
        <v>0</v>
      </c>
      <c r="U174" s="13">
        <f t="shared" si="11"/>
        <v>0</v>
      </c>
      <c r="V174" s="13" t="str">
        <f t="shared" si="11"/>
        <v/>
      </c>
      <c r="W174" s="13" t="str">
        <f>IF('Daily PnL Log'!W1405&lt;&gt;"",'Daily PnL Log'!W1405,"")</f>
        <v/>
      </c>
      <c r="X174" s="13" t="str">
        <f>IF('Daily PnL Log'!X1405&lt;&gt;"",'Daily PnL Log'!X1405,"")</f>
        <v/>
      </c>
      <c r="Y174" s="13" t="str">
        <f>IF('Daily PnL Log'!Y1405&lt;&gt;"",'Daily PnL Log'!Y1405,"")</f>
        <v/>
      </c>
      <c r="Z174" s="13" t="str">
        <f>IF('Daily PnL Log'!Z1405&lt;&gt;"",'Daily PnL Log'!Z1405,"")</f>
        <v/>
      </c>
      <c r="AA174" s="13" t="str">
        <f>IF('Daily PnL Log'!AA1405&lt;&gt;"",'Daily PnL Log'!AA1405,"")</f>
        <v/>
      </c>
      <c r="AB174" s="13" t="str">
        <f>IF('Daily PnL Log'!AB1405&lt;&gt;"",'Daily PnL Log'!AB1405,"")</f>
        <v/>
      </c>
      <c r="AC174" s="13" t="str">
        <f>IF('Daily PnL Log'!AC1405&lt;&gt;"",'Daily PnL Log'!AC1405,"")</f>
        <v/>
      </c>
    </row>
    <row r="175" spans="1:29" x14ac:dyDescent="0.25">
      <c r="A175" s="48" t="str">
        <f t="shared" si="7"/>
        <v>Jan</v>
      </c>
      <c r="B175" s="83">
        <f>'Daily PnL Log'!B1406</f>
        <v>0</v>
      </c>
      <c r="C175" s="11">
        <f>'Daily PnL Log'!C1406</f>
        <v>0</v>
      </c>
      <c r="D175" s="11">
        <f>'Daily PnL Log'!D1406</f>
        <v>0</v>
      </c>
      <c r="E175" s="11">
        <f>'Daily PnL Log'!E1406</f>
        <v>0</v>
      </c>
      <c r="F175" s="11">
        <f>'Daily PnL Log'!F1406</f>
        <v>0</v>
      </c>
      <c r="G175" s="11">
        <f>'Daily PnL Log'!G1406</f>
        <v>0</v>
      </c>
      <c r="H175" s="11">
        <f>'Daily PnL Log'!H1406</f>
        <v>0</v>
      </c>
      <c r="I175" s="11">
        <f>'Daily PnL Log'!I1406</f>
        <v>0</v>
      </c>
      <c r="J175" s="11" t="str">
        <f>'Daily PnL Log'!J1406</f>
        <v/>
      </c>
      <c r="K175" s="11">
        <f>'Daily PnL Log'!K1406</f>
        <v>0</v>
      </c>
      <c r="L175" s="11">
        <f>'Daily PnL Log'!L1406</f>
        <v>0</v>
      </c>
      <c r="M175" s="11">
        <f>'Daily PnL Log'!M1406</f>
        <v>0</v>
      </c>
      <c r="N175" s="11" t="str">
        <f>'Daily PnL Log'!N1406</f>
        <v/>
      </c>
      <c r="O175" s="11">
        <f t="shared" si="11"/>
        <v>480151.69999999984</v>
      </c>
      <c r="P175" s="11">
        <f t="shared" si="11"/>
        <v>82832.7</v>
      </c>
      <c r="Q175" s="11">
        <f t="shared" si="11"/>
        <v>0</v>
      </c>
      <c r="R175" s="11">
        <f t="shared" si="11"/>
        <v>-28301.799999999992</v>
      </c>
      <c r="S175" s="11">
        <f t="shared" si="11"/>
        <v>-14684.699999999995</v>
      </c>
      <c r="T175" s="11">
        <f t="shared" si="11"/>
        <v>0</v>
      </c>
      <c r="U175" s="11">
        <f t="shared" si="11"/>
        <v>0</v>
      </c>
      <c r="V175" s="11" t="str">
        <f t="shared" si="11"/>
        <v/>
      </c>
      <c r="W175" s="11" t="str">
        <f>IF('Daily PnL Log'!W1406&lt;&gt;"",'Daily PnL Log'!W1406,"")</f>
        <v/>
      </c>
      <c r="X175" s="119" t="str">
        <f>IF('Daily PnL Log'!X1406&lt;&gt;"",'Daily PnL Log'!X1406,"")</f>
        <v/>
      </c>
      <c r="Y175" s="11" t="str">
        <f>IF('Daily PnL Log'!Y1406&lt;&gt;"",'Daily PnL Log'!Y1406,"")</f>
        <v/>
      </c>
      <c r="Z175" s="11" t="str">
        <f>IF('Daily PnL Log'!Z1406&lt;&gt;"",'Daily PnL Log'!Z1406,"")</f>
        <v/>
      </c>
      <c r="AA175" s="11" t="str">
        <f>IF('Daily PnL Log'!AA1406&lt;&gt;"",'Daily PnL Log'!AA1406,"")</f>
        <v/>
      </c>
      <c r="AB175" s="11" t="str">
        <f>IF('Daily PnL Log'!AB1406&lt;&gt;"",'Daily PnL Log'!AB1406,"")</f>
        <v/>
      </c>
      <c r="AC175" s="11" t="str">
        <f>IF('Daily PnL Log'!AC1406&lt;&gt;"",'Daily PnL Log'!AC1406,"")</f>
        <v/>
      </c>
    </row>
    <row r="176" spans="1:29" x14ac:dyDescent="0.25">
      <c r="A176" s="47" t="str">
        <f t="shared" si="7"/>
        <v>Jan</v>
      </c>
      <c r="B176" s="14">
        <f>'Daily PnL Log'!B1407</f>
        <v>0</v>
      </c>
      <c r="C176" s="13">
        <f>'Daily PnL Log'!C1407</f>
        <v>0</v>
      </c>
      <c r="D176" s="13">
        <f>'Daily PnL Log'!D1407</f>
        <v>0</v>
      </c>
      <c r="E176" s="13">
        <f>'Daily PnL Log'!E1407</f>
        <v>0</v>
      </c>
      <c r="F176" s="13">
        <f>'Daily PnL Log'!F1407</f>
        <v>0</v>
      </c>
      <c r="G176" s="13">
        <f>'Daily PnL Log'!G1407</f>
        <v>0</v>
      </c>
      <c r="H176" s="13">
        <f>'Daily PnL Log'!H1407</f>
        <v>0</v>
      </c>
      <c r="I176" s="13">
        <f>'Daily PnL Log'!I1407</f>
        <v>0</v>
      </c>
      <c r="J176" s="13" t="str">
        <f>'Daily PnL Log'!J1407</f>
        <v/>
      </c>
      <c r="K176" s="13">
        <f>'Daily PnL Log'!K1407</f>
        <v>0</v>
      </c>
      <c r="L176" s="13">
        <f>'Daily PnL Log'!L1407</f>
        <v>0</v>
      </c>
      <c r="M176" s="13">
        <f>'Daily PnL Log'!M1407</f>
        <v>0</v>
      </c>
      <c r="N176" s="13" t="str">
        <f>'Daily PnL Log'!N1407</f>
        <v/>
      </c>
      <c r="O176" s="13">
        <f t="shared" si="11"/>
        <v>480151.69999999984</v>
      </c>
      <c r="P176" s="13">
        <f t="shared" si="11"/>
        <v>82832.7</v>
      </c>
      <c r="Q176" s="13">
        <f t="shared" si="11"/>
        <v>0</v>
      </c>
      <c r="R176" s="13">
        <f t="shared" si="11"/>
        <v>-28301.799999999992</v>
      </c>
      <c r="S176" s="13">
        <f t="shared" si="11"/>
        <v>-14684.699999999995</v>
      </c>
      <c r="T176" s="13">
        <f t="shared" si="11"/>
        <v>0</v>
      </c>
      <c r="U176" s="13">
        <f t="shared" si="11"/>
        <v>0</v>
      </c>
      <c r="V176" s="13" t="str">
        <f t="shared" si="11"/>
        <v/>
      </c>
      <c r="W176" s="13" t="str">
        <f>IF('Daily PnL Log'!W1407&lt;&gt;"",'Daily PnL Log'!W1407,"")</f>
        <v/>
      </c>
      <c r="X176" s="13" t="str">
        <f>IF('Daily PnL Log'!X1407&lt;&gt;"",'Daily PnL Log'!X1407,"")</f>
        <v/>
      </c>
      <c r="Y176" s="13" t="str">
        <f>IF('Daily PnL Log'!Y1407&lt;&gt;"",'Daily PnL Log'!Y1407,"")</f>
        <v/>
      </c>
      <c r="Z176" s="13" t="str">
        <f>IF('Daily PnL Log'!Z1407&lt;&gt;"",'Daily PnL Log'!Z1407,"")</f>
        <v/>
      </c>
      <c r="AA176" s="13" t="str">
        <f>IF('Daily PnL Log'!AA1407&lt;&gt;"",'Daily PnL Log'!AA1407,"")</f>
        <v/>
      </c>
      <c r="AB176" s="13" t="str">
        <f>IF('Daily PnL Log'!AB1407&lt;&gt;"",'Daily PnL Log'!AB1407,"")</f>
        <v/>
      </c>
      <c r="AC176" s="13" t="str">
        <f>IF('Daily PnL Log'!AC1407&lt;&gt;"",'Daily PnL Log'!AC1407,"")</f>
        <v/>
      </c>
    </row>
    <row r="177" spans="1:29" x14ac:dyDescent="0.25">
      <c r="A177" s="48" t="str">
        <f t="shared" si="7"/>
        <v>Jan</v>
      </c>
      <c r="B177" s="83">
        <f>'Daily PnL Log'!B1408</f>
        <v>0</v>
      </c>
      <c r="C177" s="11">
        <f>'Daily PnL Log'!C1408</f>
        <v>0</v>
      </c>
      <c r="D177" s="11">
        <f>'Daily PnL Log'!D1408</f>
        <v>0</v>
      </c>
      <c r="E177" s="11">
        <f>'Daily PnL Log'!E1408</f>
        <v>0</v>
      </c>
      <c r="F177" s="11">
        <f>'Daily PnL Log'!F1408</f>
        <v>0</v>
      </c>
      <c r="G177" s="11">
        <f>'Daily PnL Log'!G1408</f>
        <v>0</v>
      </c>
      <c r="H177" s="11">
        <f>'Daily PnL Log'!H1408</f>
        <v>0</v>
      </c>
      <c r="I177" s="11">
        <f>'Daily PnL Log'!I1408</f>
        <v>0</v>
      </c>
      <c r="J177" s="11" t="str">
        <f>'Daily PnL Log'!J1408</f>
        <v/>
      </c>
      <c r="K177" s="11">
        <f>'Daily PnL Log'!K1408</f>
        <v>0</v>
      </c>
      <c r="L177" s="11">
        <f>'Daily PnL Log'!L1408</f>
        <v>0</v>
      </c>
      <c r="M177" s="11">
        <f>'Daily PnL Log'!M1408</f>
        <v>0</v>
      </c>
      <c r="N177" s="11" t="str">
        <f>'Daily PnL Log'!N1408</f>
        <v/>
      </c>
      <c r="O177" s="11">
        <f t="shared" si="11"/>
        <v>480151.69999999984</v>
      </c>
      <c r="P177" s="11">
        <f t="shared" si="11"/>
        <v>82832.7</v>
      </c>
      <c r="Q177" s="11">
        <f t="shared" si="11"/>
        <v>0</v>
      </c>
      <c r="R177" s="11">
        <f t="shared" si="11"/>
        <v>-28301.799999999992</v>
      </c>
      <c r="S177" s="11">
        <f t="shared" si="11"/>
        <v>-14684.699999999995</v>
      </c>
      <c r="T177" s="11">
        <f t="shared" si="11"/>
        <v>0</v>
      </c>
      <c r="U177" s="11">
        <f t="shared" si="11"/>
        <v>0</v>
      </c>
      <c r="V177" s="11" t="str">
        <f t="shared" si="11"/>
        <v/>
      </c>
      <c r="W177" s="11" t="str">
        <f>IF('Daily PnL Log'!W1408&lt;&gt;"",'Daily PnL Log'!W1408,"")</f>
        <v/>
      </c>
      <c r="X177" s="119" t="str">
        <f>IF('Daily PnL Log'!X1408&lt;&gt;"",'Daily PnL Log'!X1408,"")</f>
        <v/>
      </c>
      <c r="Y177" s="11" t="str">
        <f>IF('Daily PnL Log'!Y1408&lt;&gt;"",'Daily PnL Log'!Y1408,"")</f>
        <v/>
      </c>
      <c r="Z177" s="11" t="str">
        <f>IF('Daily PnL Log'!Z1408&lt;&gt;"",'Daily PnL Log'!Z1408,"")</f>
        <v/>
      </c>
      <c r="AA177" s="11" t="str">
        <f>IF('Daily PnL Log'!AA1408&lt;&gt;"",'Daily PnL Log'!AA1408,"")</f>
        <v/>
      </c>
      <c r="AB177" s="11" t="str">
        <f>IF('Daily PnL Log'!AB1408&lt;&gt;"",'Daily PnL Log'!AB1408,"")</f>
        <v/>
      </c>
      <c r="AC177" s="11" t="str">
        <f>IF('Daily PnL Log'!AC1408&lt;&gt;"",'Daily PnL Log'!AC1408,"")</f>
        <v/>
      </c>
    </row>
    <row r="178" spans="1:29" x14ac:dyDescent="0.25">
      <c r="A178" s="47" t="str">
        <f t="shared" si="7"/>
        <v>Jan</v>
      </c>
      <c r="B178" s="14">
        <f>'Daily PnL Log'!B1409</f>
        <v>0</v>
      </c>
      <c r="C178" s="13">
        <f>'Daily PnL Log'!C1409</f>
        <v>0</v>
      </c>
      <c r="D178" s="13">
        <f>'Daily PnL Log'!D1409</f>
        <v>0</v>
      </c>
      <c r="E178" s="13">
        <f>'Daily PnL Log'!E1409</f>
        <v>0</v>
      </c>
      <c r="F178" s="13">
        <f>'Daily PnL Log'!F1409</f>
        <v>0</v>
      </c>
      <c r="G178" s="13">
        <f>'Daily PnL Log'!G1409</f>
        <v>0</v>
      </c>
      <c r="H178" s="13">
        <f>'Daily PnL Log'!H1409</f>
        <v>0</v>
      </c>
      <c r="I178" s="13">
        <f>'Daily PnL Log'!I1409</f>
        <v>0</v>
      </c>
      <c r="J178" s="13" t="str">
        <f>'Daily PnL Log'!J1409</f>
        <v/>
      </c>
      <c r="K178" s="13">
        <f>'Daily PnL Log'!K1409</f>
        <v>0</v>
      </c>
      <c r="L178" s="13">
        <f>'Daily PnL Log'!L1409</f>
        <v>0</v>
      </c>
      <c r="M178" s="13">
        <f>'Daily PnL Log'!M1409</f>
        <v>0</v>
      </c>
      <c r="N178" s="13" t="str">
        <f>'Daily PnL Log'!N1409</f>
        <v/>
      </c>
      <c r="O178" s="13">
        <f t="shared" si="11"/>
        <v>480151.69999999984</v>
      </c>
      <c r="P178" s="13">
        <f t="shared" si="11"/>
        <v>82832.7</v>
      </c>
      <c r="Q178" s="13">
        <f t="shared" si="11"/>
        <v>0</v>
      </c>
      <c r="R178" s="13">
        <f t="shared" si="11"/>
        <v>-28301.799999999992</v>
      </c>
      <c r="S178" s="13">
        <f t="shared" si="11"/>
        <v>-14684.699999999995</v>
      </c>
      <c r="T178" s="13">
        <f t="shared" si="11"/>
        <v>0</v>
      </c>
      <c r="U178" s="13">
        <f t="shared" si="11"/>
        <v>0</v>
      </c>
      <c r="V178" s="13" t="str">
        <f t="shared" si="11"/>
        <v/>
      </c>
      <c r="W178" s="13" t="str">
        <f>IF('Daily PnL Log'!W1409&lt;&gt;"",'Daily PnL Log'!W1409,"")</f>
        <v/>
      </c>
      <c r="X178" s="13" t="str">
        <f>IF('Daily PnL Log'!X1409&lt;&gt;"",'Daily PnL Log'!X1409,"")</f>
        <v/>
      </c>
      <c r="Y178" s="13" t="str">
        <f>IF('Daily PnL Log'!Y1409&lt;&gt;"",'Daily PnL Log'!Y1409,"")</f>
        <v/>
      </c>
      <c r="Z178" s="13" t="str">
        <f>IF('Daily PnL Log'!Z1409&lt;&gt;"",'Daily PnL Log'!Z1409,"")</f>
        <v/>
      </c>
      <c r="AA178" s="13" t="str">
        <f>IF('Daily PnL Log'!AA1409&lt;&gt;"",'Daily PnL Log'!AA1409,"")</f>
        <v/>
      </c>
      <c r="AB178" s="13" t="str">
        <f>IF('Daily PnL Log'!AB1409&lt;&gt;"",'Daily PnL Log'!AB1409,"")</f>
        <v/>
      </c>
      <c r="AC178" s="13" t="str">
        <f>IF('Daily PnL Log'!AC1409&lt;&gt;"",'Daily PnL Log'!AC1409,"")</f>
        <v/>
      </c>
    </row>
    <row r="179" spans="1:29" x14ac:dyDescent="0.25">
      <c r="A179" s="48" t="str">
        <f t="shared" ref="A179:A242" si="12">TEXT(B179,"mmm")</f>
        <v>Jan</v>
      </c>
      <c r="B179" s="83">
        <f>'Daily PnL Log'!B1410</f>
        <v>0</v>
      </c>
      <c r="C179" s="11">
        <f>'Daily PnL Log'!C1410</f>
        <v>0</v>
      </c>
      <c r="D179" s="11">
        <f>'Daily PnL Log'!D1410</f>
        <v>0</v>
      </c>
      <c r="E179" s="11">
        <f>'Daily PnL Log'!E1410</f>
        <v>0</v>
      </c>
      <c r="F179" s="11">
        <f>'Daily PnL Log'!F1410</f>
        <v>0</v>
      </c>
      <c r="G179" s="11">
        <f>'Daily PnL Log'!G1410</f>
        <v>0</v>
      </c>
      <c r="H179" s="11">
        <f>'Daily PnL Log'!H1410</f>
        <v>0</v>
      </c>
      <c r="I179" s="11">
        <f>'Daily PnL Log'!I1410</f>
        <v>0</v>
      </c>
      <c r="J179" s="11" t="str">
        <f>'Daily PnL Log'!J1410</f>
        <v/>
      </c>
      <c r="K179" s="11">
        <f>'Daily PnL Log'!K1410</f>
        <v>0</v>
      </c>
      <c r="L179" s="11">
        <f>'Daily PnL Log'!L1410</f>
        <v>0</v>
      </c>
      <c r="M179" s="11">
        <f>'Daily PnL Log'!M1410</f>
        <v>0</v>
      </c>
      <c r="N179" s="11" t="str">
        <f>'Daily PnL Log'!N1410</f>
        <v/>
      </c>
      <c r="O179" s="11">
        <f t="shared" ref="O179:V194" si="13">IF(C179&lt;&gt;"",O178+C179,"")</f>
        <v>480151.69999999984</v>
      </c>
      <c r="P179" s="11">
        <f t="shared" si="13"/>
        <v>82832.7</v>
      </c>
      <c r="Q179" s="11">
        <f t="shared" si="13"/>
        <v>0</v>
      </c>
      <c r="R179" s="11">
        <f t="shared" si="13"/>
        <v>-28301.799999999992</v>
      </c>
      <c r="S179" s="11">
        <f t="shared" si="13"/>
        <v>-14684.699999999995</v>
      </c>
      <c r="T179" s="11">
        <f t="shared" si="13"/>
        <v>0</v>
      </c>
      <c r="U179" s="11">
        <f t="shared" si="13"/>
        <v>0</v>
      </c>
      <c r="V179" s="11" t="str">
        <f t="shared" si="13"/>
        <v/>
      </c>
      <c r="W179" s="11" t="str">
        <f>IF('Daily PnL Log'!W1410&lt;&gt;"",'Daily PnL Log'!W1410,"")</f>
        <v/>
      </c>
      <c r="X179" s="119" t="str">
        <f>IF('Daily PnL Log'!X1410&lt;&gt;"",'Daily PnL Log'!X1410,"")</f>
        <v/>
      </c>
      <c r="Y179" s="11" t="str">
        <f>IF('Daily PnL Log'!Y1410&lt;&gt;"",'Daily PnL Log'!Y1410,"")</f>
        <v/>
      </c>
      <c r="Z179" s="11" t="str">
        <f>IF('Daily PnL Log'!Z1410&lt;&gt;"",'Daily PnL Log'!Z1410,"")</f>
        <v/>
      </c>
      <c r="AA179" s="11" t="str">
        <f>IF('Daily PnL Log'!AA1410&lt;&gt;"",'Daily PnL Log'!AA1410,"")</f>
        <v/>
      </c>
      <c r="AB179" s="11" t="str">
        <f>IF('Daily PnL Log'!AB1410&lt;&gt;"",'Daily PnL Log'!AB1410,"")</f>
        <v/>
      </c>
      <c r="AC179" s="11" t="str">
        <f>IF('Daily PnL Log'!AC1410&lt;&gt;"",'Daily PnL Log'!AC1410,"")</f>
        <v/>
      </c>
    </row>
    <row r="180" spans="1:29" x14ac:dyDescent="0.25">
      <c r="A180" s="47" t="str">
        <f t="shared" si="12"/>
        <v>Jan</v>
      </c>
      <c r="B180" s="14">
        <f>'Daily PnL Log'!B1411</f>
        <v>0</v>
      </c>
      <c r="C180" s="13">
        <f>'Daily PnL Log'!C1411</f>
        <v>0</v>
      </c>
      <c r="D180" s="13">
        <f>'Daily PnL Log'!D1411</f>
        <v>0</v>
      </c>
      <c r="E180" s="13">
        <f>'Daily PnL Log'!E1411</f>
        <v>0</v>
      </c>
      <c r="F180" s="13">
        <f>'Daily PnL Log'!F1411</f>
        <v>0</v>
      </c>
      <c r="G180" s="13">
        <f>'Daily PnL Log'!G1411</f>
        <v>0</v>
      </c>
      <c r="H180" s="13">
        <f>'Daily PnL Log'!H1411</f>
        <v>0</v>
      </c>
      <c r="I180" s="13">
        <f>'Daily PnL Log'!I1411</f>
        <v>0</v>
      </c>
      <c r="J180" s="13" t="str">
        <f>'Daily PnL Log'!J1411</f>
        <v/>
      </c>
      <c r="K180" s="13">
        <f>'Daily PnL Log'!K1411</f>
        <v>0</v>
      </c>
      <c r="L180" s="13">
        <f>'Daily PnL Log'!L1411</f>
        <v>0</v>
      </c>
      <c r="M180" s="13">
        <f>'Daily PnL Log'!M1411</f>
        <v>0</v>
      </c>
      <c r="N180" s="13" t="str">
        <f>'Daily PnL Log'!N1411</f>
        <v/>
      </c>
      <c r="O180" s="13">
        <f t="shared" si="13"/>
        <v>480151.69999999984</v>
      </c>
      <c r="P180" s="13">
        <f t="shared" si="13"/>
        <v>82832.7</v>
      </c>
      <c r="Q180" s="13">
        <f t="shared" si="13"/>
        <v>0</v>
      </c>
      <c r="R180" s="13">
        <f t="shared" si="13"/>
        <v>-28301.799999999992</v>
      </c>
      <c r="S180" s="13">
        <f t="shared" si="13"/>
        <v>-14684.699999999995</v>
      </c>
      <c r="T180" s="13">
        <f t="shared" si="13"/>
        <v>0</v>
      </c>
      <c r="U180" s="13">
        <f t="shared" si="13"/>
        <v>0</v>
      </c>
      <c r="V180" s="13" t="str">
        <f t="shared" si="13"/>
        <v/>
      </c>
      <c r="W180" s="13" t="str">
        <f>IF('Daily PnL Log'!W1411&lt;&gt;"",'Daily PnL Log'!W1411,"")</f>
        <v/>
      </c>
      <c r="X180" s="13" t="str">
        <f>IF('Daily PnL Log'!X1411&lt;&gt;"",'Daily PnL Log'!X1411,"")</f>
        <v/>
      </c>
      <c r="Y180" s="13" t="str">
        <f>IF('Daily PnL Log'!Y1411&lt;&gt;"",'Daily PnL Log'!Y1411,"")</f>
        <v/>
      </c>
      <c r="Z180" s="13" t="str">
        <f>IF('Daily PnL Log'!Z1411&lt;&gt;"",'Daily PnL Log'!Z1411,"")</f>
        <v/>
      </c>
      <c r="AA180" s="13" t="str">
        <f>IF('Daily PnL Log'!AA1411&lt;&gt;"",'Daily PnL Log'!AA1411,"")</f>
        <v/>
      </c>
      <c r="AB180" s="13" t="str">
        <f>IF('Daily PnL Log'!AB1411&lt;&gt;"",'Daily PnL Log'!AB1411,"")</f>
        <v/>
      </c>
      <c r="AC180" s="13" t="str">
        <f>IF('Daily PnL Log'!AC1411&lt;&gt;"",'Daily PnL Log'!AC1411,"")</f>
        <v/>
      </c>
    </row>
    <row r="181" spans="1:29" x14ac:dyDescent="0.25">
      <c r="A181" s="48" t="str">
        <f t="shared" si="12"/>
        <v>Jan</v>
      </c>
      <c r="B181" s="83">
        <f>'Daily PnL Log'!B1412</f>
        <v>0</v>
      </c>
      <c r="C181" s="11">
        <f>'Daily PnL Log'!C1412</f>
        <v>0</v>
      </c>
      <c r="D181" s="11">
        <f>'Daily PnL Log'!D1412</f>
        <v>0</v>
      </c>
      <c r="E181" s="11">
        <f>'Daily PnL Log'!E1412</f>
        <v>0</v>
      </c>
      <c r="F181" s="11">
        <f>'Daily PnL Log'!F1412</f>
        <v>0</v>
      </c>
      <c r="G181" s="11">
        <f>'Daily PnL Log'!G1412</f>
        <v>0</v>
      </c>
      <c r="H181" s="11">
        <f>'Daily PnL Log'!H1412</f>
        <v>0</v>
      </c>
      <c r="I181" s="11">
        <f>'Daily PnL Log'!I1412</f>
        <v>0</v>
      </c>
      <c r="J181" s="11" t="str">
        <f>'Daily PnL Log'!J1412</f>
        <v/>
      </c>
      <c r="K181" s="11">
        <f>'Daily PnL Log'!K1412</f>
        <v>0</v>
      </c>
      <c r="L181" s="11">
        <f>'Daily PnL Log'!L1412</f>
        <v>0</v>
      </c>
      <c r="M181" s="11">
        <f>'Daily PnL Log'!M1412</f>
        <v>0</v>
      </c>
      <c r="N181" s="11" t="str">
        <f>'Daily PnL Log'!N1412</f>
        <v/>
      </c>
      <c r="O181" s="11">
        <f t="shared" si="13"/>
        <v>480151.69999999984</v>
      </c>
      <c r="P181" s="11">
        <f t="shared" si="13"/>
        <v>82832.7</v>
      </c>
      <c r="Q181" s="11">
        <f t="shared" si="13"/>
        <v>0</v>
      </c>
      <c r="R181" s="11">
        <f t="shared" si="13"/>
        <v>-28301.799999999992</v>
      </c>
      <c r="S181" s="11">
        <f t="shared" si="13"/>
        <v>-14684.699999999995</v>
      </c>
      <c r="T181" s="11">
        <f t="shared" si="13"/>
        <v>0</v>
      </c>
      <c r="U181" s="11">
        <f t="shared" si="13"/>
        <v>0</v>
      </c>
      <c r="V181" s="11" t="str">
        <f t="shared" si="13"/>
        <v/>
      </c>
      <c r="W181" s="11" t="str">
        <f>IF('Daily PnL Log'!W1412&lt;&gt;"",'Daily PnL Log'!W1412,"")</f>
        <v/>
      </c>
      <c r="X181" s="119" t="str">
        <f>IF('Daily PnL Log'!X1412&lt;&gt;"",'Daily PnL Log'!X1412,"")</f>
        <v/>
      </c>
      <c r="Y181" s="11" t="str">
        <f>IF('Daily PnL Log'!Y1412&lt;&gt;"",'Daily PnL Log'!Y1412,"")</f>
        <v/>
      </c>
      <c r="Z181" s="11" t="str">
        <f>IF('Daily PnL Log'!Z1412&lt;&gt;"",'Daily PnL Log'!Z1412,"")</f>
        <v/>
      </c>
      <c r="AA181" s="11" t="str">
        <f>IF('Daily PnL Log'!AA1412&lt;&gt;"",'Daily PnL Log'!AA1412,"")</f>
        <v/>
      </c>
      <c r="AB181" s="11" t="str">
        <f>IF('Daily PnL Log'!AB1412&lt;&gt;"",'Daily PnL Log'!AB1412,"")</f>
        <v/>
      </c>
      <c r="AC181" s="11" t="str">
        <f>IF('Daily PnL Log'!AC1412&lt;&gt;"",'Daily PnL Log'!AC1412,"")</f>
        <v/>
      </c>
    </row>
    <row r="182" spans="1:29" x14ac:dyDescent="0.25">
      <c r="A182" s="47" t="str">
        <f t="shared" si="12"/>
        <v>Jan</v>
      </c>
      <c r="B182" s="14">
        <f>'Daily PnL Log'!B1413</f>
        <v>0</v>
      </c>
      <c r="C182" s="13">
        <f>'Daily PnL Log'!C1413</f>
        <v>0</v>
      </c>
      <c r="D182" s="13">
        <f>'Daily PnL Log'!D1413</f>
        <v>0</v>
      </c>
      <c r="E182" s="13">
        <f>'Daily PnL Log'!E1413</f>
        <v>0</v>
      </c>
      <c r="F182" s="13">
        <f>'Daily PnL Log'!F1413</f>
        <v>0</v>
      </c>
      <c r="G182" s="13">
        <f>'Daily PnL Log'!G1413</f>
        <v>0</v>
      </c>
      <c r="H182" s="13">
        <f>'Daily PnL Log'!H1413</f>
        <v>0</v>
      </c>
      <c r="I182" s="13">
        <f>'Daily PnL Log'!I1413</f>
        <v>0</v>
      </c>
      <c r="J182" s="13" t="str">
        <f>'Daily PnL Log'!J1413</f>
        <v/>
      </c>
      <c r="K182" s="13">
        <f>'Daily PnL Log'!K1413</f>
        <v>0</v>
      </c>
      <c r="L182" s="13">
        <f>'Daily PnL Log'!L1413</f>
        <v>0</v>
      </c>
      <c r="M182" s="13">
        <f>'Daily PnL Log'!M1413</f>
        <v>0</v>
      </c>
      <c r="N182" s="13" t="str">
        <f>'Daily PnL Log'!N1413</f>
        <v/>
      </c>
      <c r="O182" s="13">
        <f t="shared" si="13"/>
        <v>480151.69999999984</v>
      </c>
      <c r="P182" s="13">
        <f t="shared" si="13"/>
        <v>82832.7</v>
      </c>
      <c r="Q182" s="13">
        <f t="shared" si="13"/>
        <v>0</v>
      </c>
      <c r="R182" s="13">
        <f t="shared" si="13"/>
        <v>-28301.799999999992</v>
      </c>
      <c r="S182" s="13">
        <f t="shared" si="13"/>
        <v>-14684.699999999995</v>
      </c>
      <c r="T182" s="13">
        <f t="shared" si="13"/>
        <v>0</v>
      </c>
      <c r="U182" s="13">
        <f t="shared" si="13"/>
        <v>0</v>
      </c>
      <c r="V182" s="13" t="str">
        <f t="shared" si="13"/>
        <v/>
      </c>
      <c r="W182" s="13" t="str">
        <f>IF('Daily PnL Log'!W1413&lt;&gt;"",'Daily PnL Log'!W1413,"")</f>
        <v/>
      </c>
      <c r="X182" s="13" t="str">
        <f>IF('Daily PnL Log'!X1413&lt;&gt;"",'Daily PnL Log'!X1413,"")</f>
        <v/>
      </c>
      <c r="Y182" s="13" t="str">
        <f>IF('Daily PnL Log'!Y1413&lt;&gt;"",'Daily PnL Log'!Y1413,"")</f>
        <v/>
      </c>
      <c r="Z182" s="13" t="str">
        <f>IF('Daily PnL Log'!Z1413&lt;&gt;"",'Daily PnL Log'!Z1413,"")</f>
        <v/>
      </c>
      <c r="AA182" s="13" t="str">
        <f>IF('Daily PnL Log'!AA1413&lt;&gt;"",'Daily PnL Log'!AA1413,"")</f>
        <v/>
      </c>
      <c r="AB182" s="13" t="str">
        <f>IF('Daily PnL Log'!AB1413&lt;&gt;"",'Daily PnL Log'!AB1413,"")</f>
        <v/>
      </c>
      <c r="AC182" s="13" t="str">
        <f>IF('Daily PnL Log'!AC1413&lt;&gt;"",'Daily PnL Log'!AC1413,"")</f>
        <v/>
      </c>
    </row>
    <row r="183" spans="1:29" x14ac:dyDescent="0.25">
      <c r="A183" s="48" t="str">
        <f t="shared" si="12"/>
        <v>Jan</v>
      </c>
      <c r="B183" s="83">
        <f>'Daily PnL Log'!B1414</f>
        <v>0</v>
      </c>
      <c r="C183" s="11">
        <f>'Daily PnL Log'!C1414</f>
        <v>0</v>
      </c>
      <c r="D183" s="11">
        <f>'Daily PnL Log'!D1414</f>
        <v>0</v>
      </c>
      <c r="E183" s="11">
        <f>'Daily PnL Log'!E1414</f>
        <v>0</v>
      </c>
      <c r="F183" s="11">
        <f>'Daily PnL Log'!F1414</f>
        <v>0</v>
      </c>
      <c r="G183" s="11">
        <f>'Daily PnL Log'!G1414</f>
        <v>0</v>
      </c>
      <c r="H183" s="11">
        <f>'Daily PnL Log'!H1414</f>
        <v>0</v>
      </c>
      <c r="I183" s="11">
        <f>'Daily PnL Log'!I1414</f>
        <v>0</v>
      </c>
      <c r="J183" s="11" t="str">
        <f>'Daily PnL Log'!J1414</f>
        <v/>
      </c>
      <c r="K183" s="11">
        <f>'Daily PnL Log'!K1414</f>
        <v>0</v>
      </c>
      <c r="L183" s="11">
        <f>'Daily PnL Log'!L1414</f>
        <v>0</v>
      </c>
      <c r="M183" s="11">
        <f>'Daily PnL Log'!M1414</f>
        <v>0</v>
      </c>
      <c r="N183" s="11" t="str">
        <f>'Daily PnL Log'!N1414</f>
        <v/>
      </c>
      <c r="O183" s="11">
        <f t="shared" si="13"/>
        <v>480151.69999999984</v>
      </c>
      <c r="P183" s="11">
        <f t="shared" si="13"/>
        <v>82832.7</v>
      </c>
      <c r="Q183" s="11">
        <f t="shared" si="13"/>
        <v>0</v>
      </c>
      <c r="R183" s="11">
        <f t="shared" si="13"/>
        <v>-28301.799999999992</v>
      </c>
      <c r="S183" s="11">
        <f t="shared" si="13"/>
        <v>-14684.699999999995</v>
      </c>
      <c r="T183" s="11">
        <f t="shared" si="13"/>
        <v>0</v>
      </c>
      <c r="U183" s="11">
        <f t="shared" si="13"/>
        <v>0</v>
      </c>
      <c r="V183" s="11" t="str">
        <f t="shared" si="13"/>
        <v/>
      </c>
      <c r="W183" s="11" t="str">
        <f>IF('Daily PnL Log'!W1414&lt;&gt;"",'Daily PnL Log'!W1414,"")</f>
        <v/>
      </c>
      <c r="X183" s="119" t="str">
        <f>IF('Daily PnL Log'!X1414&lt;&gt;"",'Daily PnL Log'!X1414,"")</f>
        <v/>
      </c>
      <c r="Y183" s="11" t="str">
        <f>IF('Daily PnL Log'!Y1414&lt;&gt;"",'Daily PnL Log'!Y1414,"")</f>
        <v/>
      </c>
      <c r="Z183" s="11" t="str">
        <f>IF('Daily PnL Log'!Z1414&lt;&gt;"",'Daily PnL Log'!Z1414,"")</f>
        <v/>
      </c>
      <c r="AA183" s="11" t="str">
        <f>IF('Daily PnL Log'!AA1414&lt;&gt;"",'Daily PnL Log'!AA1414,"")</f>
        <v/>
      </c>
      <c r="AB183" s="11" t="str">
        <f>IF('Daily PnL Log'!AB1414&lt;&gt;"",'Daily PnL Log'!AB1414,"")</f>
        <v/>
      </c>
      <c r="AC183" s="11" t="str">
        <f>IF('Daily PnL Log'!AC1414&lt;&gt;"",'Daily PnL Log'!AC1414,"")</f>
        <v/>
      </c>
    </row>
    <row r="184" spans="1:29" x14ac:dyDescent="0.25">
      <c r="A184" s="47" t="str">
        <f t="shared" si="12"/>
        <v>Jan</v>
      </c>
      <c r="B184" s="14">
        <f>'Daily PnL Log'!B1415</f>
        <v>0</v>
      </c>
      <c r="C184" s="13">
        <f>'Daily PnL Log'!C1415</f>
        <v>0</v>
      </c>
      <c r="D184" s="13">
        <f>'Daily PnL Log'!D1415</f>
        <v>0</v>
      </c>
      <c r="E184" s="13">
        <f>'Daily PnL Log'!E1415</f>
        <v>0</v>
      </c>
      <c r="F184" s="13">
        <f>'Daily PnL Log'!F1415</f>
        <v>0</v>
      </c>
      <c r="G184" s="13">
        <f>'Daily PnL Log'!G1415</f>
        <v>0</v>
      </c>
      <c r="H184" s="13">
        <f>'Daily PnL Log'!H1415</f>
        <v>0</v>
      </c>
      <c r="I184" s="13">
        <f>'Daily PnL Log'!I1415</f>
        <v>0</v>
      </c>
      <c r="J184" s="13" t="str">
        <f>'Daily PnL Log'!J1415</f>
        <v/>
      </c>
      <c r="K184" s="13">
        <f>'Daily PnL Log'!K1415</f>
        <v>0</v>
      </c>
      <c r="L184" s="13">
        <f>'Daily PnL Log'!L1415</f>
        <v>0</v>
      </c>
      <c r="M184" s="13">
        <f>'Daily PnL Log'!M1415</f>
        <v>0</v>
      </c>
      <c r="N184" s="13" t="str">
        <f>'Daily PnL Log'!N1415</f>
        <v/>
      </c>
      <c r="O184" s="13">
        <f t="shared" si="13"/>
        <v>480151.69999999984</v>
      </c>
      <c r="P184" s="13">
        <f t="shared" si="13"/>
        <v>82832.7</v>
      </c>
      <c r="Q184" s="13">
        <f t="shared" si="13"/>
        <v>0</v>
      </c>
      <c r="R184" s="13">
        <f t="shared" si="13"/>
        <v>-28301.799999999992</v>
      </c>
      <c r="S184" s="13">
        <f t="shared" si="13"/>
        <v>-14684.699999999995</v>
      </c>
      <c r="T184" s="13">
        <f t="shared" si="13"/>
        <v>0</v>
      </c>
      <c r="U184" s="13">
        <f t="shared" si="13"/>
        <v>0</v>
      </c>
      <c r="V184" s="13" t="str">
        <f t="shared" si="13"/>
        <v/>
      </c>
      <c r="W184" s="13" t="str">
        <f>IF('Daily PnL Log'!W1415&lt;&gt;"",'Daily PnL Log'!W1415,"")</f>
        <v/>
      </c>
      <c r="X184" s="13" t="str">
        <f>IF('Daily PnL Log'!X1415&lt;&gt;"",'Daily PnL Log'!X1415,"")</f>
        <v/>
      </c>
      <c r="Y184" s="13" t="str">
        <f>IF('Daily PnL Log'!Y1415&lt;&gt;"",'Daily PnL Log'!Y1415,"")</f>
        <v/>
      </c>
      <c r="Z184" s="13" t="str">
        <f>IF('Daily PnL Log'!Z1415&lt;&gt;"",'Daily PnL Log'!Z1415,"")</f>
        <v/>
      </c>
      <c r="AA184" s="13" t="str">
        <f>IF('Daily PnL Log'!AA1415&lt;&gt;"",'Daily PnL Log'!AA1415,"")</f>
        <v/>
      </c>
      <c r="AB184" s="13" t="str">
        <f>IF('Daily PnL Log'!AB1415&lt;&gt;"",'Daily PnL Log'!AB1415,"")</f>
        <v/>
      </c>
      <c r="AC184" s="13" t="str">
        <f>IF('Daily PnL Log'!AC1415&lt;&gt;"",'Daily PnL Log'!AC1415,"")</f>
        <v/>
      </c>
    </row>
    <row r="185" spans="1:29" x14ac:dyDescent="0.25">
      <c r="A185" s="48" t="str">
        <f t="shared" si="12"/>
        <v>Jan</v>
      </c>
      <c r="B185" s="83">
        <f>'Daily PnL Log'!B1416</f>
        <v>0</v>
      </c>
      <c r="C185" s="11">
        <f>'Daily PnL Log'!C1416</f>
        <v>0</v>
      </c>
      <c r="D185" s="11">
        <f>'Daily PnL Log'!D1416</f>
        <v>0</v>
      </c>
      <c r="E185" s="11">
        <f>'Daily PnL Log'!E1416</f>
        <v>0</v>
      </c>
      <c r="F185" s="11">
        <f>'Daily PnL Log'!F1416</f>
        <v>0</v>
      </c>
      <c r="G185" s="11">
        <f>'Daily PnL Log'!G1416</f>
        <v>0</v>
      </c>
      <c r="H185" s="11">
        <f>'Daily PnL Log'!H1416</f>
        <v>0</v>
      </c>
      <c r="I185" s="11">
        <f>'Daily PnL Log'!I1416</f>
        <v>0</v>
      </c>
      <c r="J185" s="11" t="str">
        <f>'Daily PnL Log'!J1416</f>
        <v/>
      </c>
      <c r="K185" s="11">
        <f>'Daily PnL Log'!K1416</f>
        <v>0</v>
      </c>
      <c r="L185" s="11">
        <f>'Daily PnL Log'!L1416</f>
        <v>0</v>
      </c>
      <c r="M185" s="11">
        <f>'Daily PnL Log'!M1416</f>
        <v>0</v>
      </c>
      <c r="N185" s="11" t="str">
        <f>'Daily PnL Log'!N1416</f>
        <v/>
      </c>
      <c r="O185" s="11">
        <f t="shared" si="13"/>
        <v>480151.69999999984</v>
      </c>
      <c r="P185" s="11">
        <f t="shared" si="13"/>
        <v>82832.7</v>
      </c>
      <c r="Q185" s="11">
        <f t="shared" si="13"/>
        <v>0</v>
      </c>
      <c r="R185" s="11">
        <f t="shared" si="13"/>
        <v>-28301.799999999992</v>
      </c>
      <c r="S185" s="11">
        <f t="shared" si="13"/>
        <v>-14684.699999999995</v>
      </c>
      <c r="T185" s="11">
        <f t="shared" si="13"/>
        <v>0</v>
      </c>
      <c r="U185" s="11">
        <f t="shared" si="13"/>
        <v>0</v>
      </c>
      <c r="V185" s="11" t="str">
        <f t="shared" si="13"/>
        <v/>
      </c>
      <c r="W185" s="11" t="str">
        <f>IF('Daily PnL Log'!W1416&lt;&gt;"",'Daily PnL Log'!W1416,"")</f>
        <v/>
      </c>
      <c r="X185" s="119" t="str">
        <f>IF('Daily PnL Log'!X1416&lt;&gt;"",'Daily PnL Log'!X1416,"")</f>
        <v/>
      </c>
      <c r="Y185" s="11" t="str">
        <f>IF('Daily PnL Log'!Y1416&lt;&gt;"",'Daily PnL Log'!Y1416,"")</f>
        <v/>
      </c>
      <c r="Z185" s="11" t="str">
        <f>IF('Daily PnL Log'!Z1416&lt;&gt;"",'Daily PnL Log'!Z1416,"")</f>
        <v/>
      </c>
      <c r="AA185" s="11" t="str">
        <f>IF('Daily PnL Log'!AA1416&lt;&gt;"",'Daily PnL Log'!AA1416,"")</f>
        <v/>
      </c>
      <c r="AB185" s="11" t="str">
        <f>IF('Daily PnL Log'!AB1416&lt;&gt;"",'Daily PnL Log'!AB1416,"")</f>
        <v/>
      </c>
      <c r="AC185" s="11" t="str">
        <f>IF('Daily PnL Log'!AC1416&lt;&gt;"",'Daily PnL Log'!AC1416,"")</f>
        <v/>
      </c>
    </row>
    <row r="186" spans="1:29" x14ac:dyDescent="0.25">
      <c r="A186" s="47" t="str">
        <f t="shared" si="12"/>
        <v>Jan</v>
      </c>
      <c r="B186" s="14">
        <f>'Daily PnL Log'!B1417</f>
        <v>0</v>
      </c>
      <c r="C186" s="13">
        <f>'Daily PnL Log'!C1417</f>
        <v>0</v>
      </c>
      <c r="D186" s="13">
        <f>'Daily PnL Log'!D1417</f>
        <v>0</v>
      </c>
      <c r="E186" s="13">
        <f>'Daily PnL Log'!E1417</f>
        <v>0</v>
      </c>
      <c r="F186" s="13">
        <f>'Daily PnL Log'!F1417</f>
        <v>0</v>
      </c>
      <c r="G186" s="13">
        <f>'Daily PnL Log'!G1417</f>
        <v>0</v>
      </c>
      <c r="H186" s="13">
        <f>'Daily PnL Log'!H1417</f>
        <v>0</v>
      </c>
      <c r="I186" s="13">
        <f>'Daily PnL Log'!I1417</f>
        <v>0</v>
      </c>
      <c r="J186" s="13" t="str">
        <f>'Daily PnL Log'!J1417</f>
        <v/>
      </c>
      <c r="K186" s="13">
        <f>'Daily PnL Log'!K1417</f>
        <v>0</v>
      </c>
      <c r="L186" s="13">
        <f>'Daily PnL Log'!L1417</f>
        <v>0</v>
      </c>
      <c r="M186" s="13">
        <f>'Daily PnL Log'!M1417</f>
        <v>0</v>
      </c>
      <c r="N186" s="13" t="str">
        <f>'Daily PnL Log'!N1417</f>
        <v/>
      </c>
      <c r="O186" s="13">
        <f t="shared" si="13"/>
        <v>480151.69999999984</v>
      </c>
      <c r="P186" s="13">
        <f t="shared" si="13"/>
        <v>82832.7</v>
      </c>
      <c r="Q186" s="13">
        <f t="shared" si="13"/>
        <v>0</v>
      </c>
      <c r="R186" s="13">
        <f t="shared" si="13"/>
        <v>-28301.799999999992</v>
      </c>
      <c r="S186" s="13">
        <f t="shared" si="13"/>
        <v>-14684.699999999995</v>
      </c>
      <c r="T186" s="13">
        <f t="shared" si="13"/>
        <v>0</v>
      </c>
      <c r="U186" s="13">
        <f t="shared" si="13"/>
        <v>0</v>
      </c>
      <c r="V186" s="13" t="str">
        <f t="shared" si="13"/>
        <v/>
      </c>
      <c r="W186" s="13" t="str">
        <f>IF('Daily PnL Log'!W1417&lt;&gt;"",'Daily PnL Log'!W1417,"")</f>
        <v/>
      </c>
      <c r="X186" s="13" t="str">
        <f>IF('Daily PnL Log'!X1417&lt;&gt;"",'Daily PnL Log'!X1417,"")</f>
        <v/>
      </c>
      <c r="Y186" s="13" t="str">
        <f>IF('Daily PnL Log'!Y1417&lt;&gt;"",'Daily PnL Log'!Y1417,"")</f>
        <v/>
      </c>
      <c r="Z186" s="13" t="str">
        <f>IF('Daily PnL Log'!Z1417&lt;&gt;"",'Daily PnL Log'!Z1417,"")</f>
        <v/>
      </c>
      <c r="AA186" s="13" t="str">
        <f>IF('Daily PnL Log'!AA1417&lt;&gt;"",'Daily PnL Log'!AA1417,"")</f>
        <v/>
      </c>
      <c r="AB186" s="13" t="str">
        <f>IF('Daily PnL Log'!AB1417&lt;&gt;"",'Daily PnL Log'!AB1417,"")</f>
        <v/>
      </c>
      <c r="AC186" s="13" t="str">
        <f>IF('Daily PnL Log'!AC1417&lt;&gt;"",'Daily PnL Log'!AC1417,"")</f>
        <v/>
      </c>
    </row>
    <row r="187" spans="1:29" x14ac:dyDescent="0.25">
      <c r="A187" s="48" t="str">
        <f t="shared" si="12"/>
        <v>Jan</v>
      </c>
      <c r="B187" s="83">
        <f>'Daily PnL Log'!B1418</f>
        <v>0</v>
      </c>
      <c r="C187" s="11">
        <f>'Daily PnL Log'!C1418</f>
        <v>0</v>
      </c>
      <c r="D187" s="11">
        <f>'Daily PnL Log'!D1418</f>
        <v>0</v>
      </c>
      <c r="E187" s="11">
        <f>'Daily PnL Log'!E1418</f>
        <v>0</v>
      </c>
      <c r="F187" s="11">
        <f>'Daily PnL Log'!F1418</f>
        <v>0</v>
      </c>
      <c r="G187" s="11">
        <f>'Daily PnL Log'!G1418</f>
        <v>0</v>
      </c>
      <c r="H187" s="11">
        <f>'Daily PnL Log'!H1418</f>
        <v>0</v>
      </c>
      <c r="I187" s="11">
        <f>'Daily PnL Log'!I1418</f>
        <v>0</v>
      </c>
      <c r="J187" s="11" t="str">
        <f>'Daily PnL Log'!J1418</f>
        <v/>
      </c>
      <c r="K187" s="11">
        <f>'Daily PnL Log'!K1418</f>
        <v>0</v>
      </c>
      <c r="L187" s="11">
        <f>'Daily PnL Log'!L1418</f>
        <v>0</v>
      </c>
      <c r="M187" s="11">
        <f>'Daily PnL Log'!M1418</f>
        <v>0</v>
      </c>
      <c r="N187" s="11" t="str">
        <f>'Daily PnL Log'!N1418</f>
        <v/>
      </c>
      <c r="O187" s="11">
        <f t="shared" si="13"/>
        <v>480151.69999999984</v>
      </c>
      <c r="P187" s="11">
        <f t="shared" si="13"/>
        <v>82832.7</v>
      </c>
      <c r="Q187" s="11">
        <f t="shared" si="13"/>
        <v>0</v>
      </c>
      <c r="R187" s="11">
        <f t="shared" si="13"/>
        <v>-28301.799999999992</v>
      </c>
      <c r="S187" s="11">
        <f t="shared" si="13"/>
        <v>-14684.699999999995</v>
      </c>
      <c r="T187" s="11">
        <f t="shared" si="13"/>
        <v>0</v>
      </c>
      <c r="U187" s="11">
        <f t="shared" si="13"/>
        <v>0</v>
      </c>
      <c r="V187" s="11" t="str">
        <f t="shared" si="13"/>
        <v/>
      </c>
      <c r="W187" s="11" t="str">
        <f>IF('Daily PnL Log'!W1418&lt;&gt;"",'Daily PnL Log'!W1418,"")</f>
        <v/>
      </c>
      <c r="X187" s="119" t="str">
        <f>IF('Daily PnL Log'!X1418&lt;&gt;"",'Daily PnL Log'!X1418,"")</f>
        <v/>
      </c>
      <c r="Y187" s="11" t="str">
        <f>IF('Daily PnL Log'!Y1418&lt;&gt;"",'Daily PnL Log'!Y1418,"")</f>
        <v/>
      </c>
      <c r="Z187" s="11" t="str">
        <f>IF('Daily PnL Log'!Z1418&lt;&gt;"",'Daily PnL Log'!Z1418,"")</f>
        <v/>
      </c>
      <c r="AA187" s="11" t="str">
        <f>IF('Daily PnL Log'!AA1418&lt;&gt;"",'Daily PnL Log'!AA1418,"")</f>
        <v/>
      </c>
      <c r="AB187" s="11" t="str">
        <f>IF('Daily PnL Log'!AB1418&lt;&gt;"",'Daily PnL Log'!AB1418,"")</f>
        <v/>
      </c>
      <c r="AC187" s="11" t="str">
        <f>IF('Daily PnL Log'!AC1418&lt;&gt;"",'Daily PnL Log'!AC1418,"")</f>
        <v/>
      </c>
    </row>
    <row r="188" spans="1:29" x14ac:dyDescent="0.25">
      <c r="A188" s="47" t="str">
        <f t="shared" si="12"/>
        <v>Jan</v>
      </c>
      <c r="B188" s="14">
        <f>'Daily PnL Log'!B1419</f>
        <v>0</v>
      </c>
      <c r="C188" s="13">
        <f>'Daily PnL Log'!C1419</f>
        <v>0</v>
      </c>
      <c r="D188" s="13">
        <f>'Daily PnL Log'!D1419</f>
        <v>0</v>
      </c>
      <c r="E188" s="13">
        <f>'Daily PnL Log'!E1419</f>
        <v>0</v>
      </c>
      <c r="F188" s="13">
        <f>'Daily PnL Log'!F1419</f>
        <v>0</v>
      </c>
      <c r="G188" s="13">
        <f>'Daily PnL Log'!G1419</f>
        <v>0</v>
      </c>
      <c r="H188" s="13">
        <f>'Daily PnL Log'!H1419</f>
        <v>0</v>
      </c>
      <c r="I188" s="13">
        <f>'Daily PnL Log'!I1419</f>
        <v>0</v>
      </c>
      <c r="J188" s="13" t="str">
        <f>'Daily PnL Log'!J1419</f>
        <v/>
      </c>
      <c r="K188" s="13">
        <f>'Daily PnL Log'!K1419</f>
        <v>0</v>
      </c>
      <c r="L188" s="13">
        <f>'Daily PnL Log'!L1419</f>
        <v>0</v>
      </c>
      <c r="M188" s="13">
        <f>'Daily PnL Log'!M1419</f>
        <v>0</v>
      </c>
      <c r="N188" s="13" t="str">
        <f>'Daily PnL Log'!N1419</f>
        <v/>
      </c>
      <c r="O188" s="13">
        <f t="shared" si="13"/>
        <v>480151.69999999984</v>
      </c>
      <c r="P188" s="13">
        <f t="shared" si="13"/>
        <v>82832.7</v>
      </c>
      <c r="Q188" s="13">
        <f t="shared" si="13"/>
        <v>0</v>
      </c>
      <c r="R188" s="13">
        <f t="shared" si="13"/>
        <v>-28301.799999999992</v>
      </c>
      <c r="S188" s="13">
        <f t="shared" si="13"/>
        <v>-14684.699999999995</v>
      </c>
      <c r="T188" s="13">
        <f t="shared" si="13"/>
        <v>0</v>
      </c>
      <c r="U188" s="13">
        <f t="shared" si="13"/>
        <v>0</v>
      </c>
      <c r="V188" s="13" t="str">
        <f t="shared" si="13"/>
        <v/>
      </c>
      <c r="W188" s="13" t="str">
        <f>IF('Daily PnL Log'!W1419&lt;&gt;"",'Daily PnL Log'!W1419,"")</f>
        <v/>
      </c>
      <c r="X188" s="13" t="str">
        <f>IF('Daily PnL Log'!X1419&lt;&gt;"",'Daily PnL Log'!X1419,"")</f>
        <v/>
      </c>
      <c r="Y188" s="13" t="str">
        <f>IF('Daily PnL Log'!Y1419&lt;&gt;"",'Daily PnL Log'!Y1419,"")</f>
        <v/>
      </c>
      <c r="Z188" s="13" t="str">
        <f>IF('Daily PnL Log'!Z1419&lt;&gt;"",'Daily PnL Log'!Z1419,"")</f>
        <v/>
      </c>
      <c r="AA188" s="13" t="str">
        <f>IF('Daily PnL Log'!AA1419&lt;&gt;"",'Daily PnL Log'!AA1419,"")</f>
        <v/>
      </c>
      <c r="AB188" s="13" t="str">
        <f>IF('Daily PnL Log'!AB1419&lt;&gt;"",'Daily PnL Log'!AB1419,"")</f>
        <v/>
      </c>
      <c r="AC188" s="13" t="str">
        <f>IF('Daily PnL Log'!AC1419&lt;&gt;"",'Daily PnL Log'!AC1419,"")</f>
        <v/>
      </c>
    </row>
    <row r="189" spans="1:29" x14ac:dyDescent="0.25">
      <c r="A189" s="48" t="str">
        <f t="shared" si="12"/>
        <v>Jan</v>
      </c>
      <c r="B189" s="83">
        <f>'Daily PnL Log'!B1420</f>
        <v>0</v>
      </c>
      <c r="C189" s="11">
        <f>'Daily PnL Log'!C1420</f>
        <v>0</v>
      </c>
      <c r="D189" s="11">
        <f>'Daily PnL Log'!D1420</f>
        <v>0</v>
      </c>
      <c r="E189" s="11">
        <f>'Daily PnL Log'!E1420</f>
        <v>0</v>
      </c>
      <c r="F189" s="11">
        <f>'Daily PnL Log'!F1420</f>
        <v>0</v>
      </c>
      <c r="G189" s="11">
        <f>'Daily PnL Log'!G1420</f>
        <v>0</v>
      </c>
      <c r="H189" s="11">
        <f>'Daily PnL Log'!H1420</f>
        <v>0</v>
      </c>
      <c r="I189" s="11">
        <f>'Daily PnL Log'!I1420</f>
        <v>0</v>
      </c>
      <c r="J189" s="11" t="str">
        <f>'Daily PnL Log'!J1420</f>
        <v/>
      </c>
      <c r="K189" s="11">
        <f>'Daily PnL Log'!K1420</f>
        <v>0</v>
      </c>
      <c r="L189" s="11">
        <f>'Daily PnL Log'!L1420</f>
        <v>0</v>
      </c>
      <c r="M189" s="11">
        <f>'Daily PnL Log'!M1420</f>
        <v>0</v>
      </c>
      <c r="N189" s="11" t="str">
        <f>'Daily PnL Log'!N1420</f>
        <v/>
      </c>
      <c r="O189" s="11">
        <f t="shared" si="13"/>
        <v>480151.69999999984</v>
      </c>
      <c r="P189" s="11">
        <f t="shared" si="13"/>
        <v>82832.7</v>
      </c>
      <c r="Q189" s="11">
        <f t="shared" si="13"/>
        <v>0</v>
      </c>
      <c r="R189" s="11">
        <f t="shared" si="13"/>
        <v>-28301.799999999992</v>
      </c>
      <c r="S189" s="11">
        <f t="shared" si="13"/>
        <v>-14684.699999999995</v>
      </c>
      <c r="T189" s="11">
        <f t="shared" si="13"/>
        <v>0</v>
      </c>
      <c r="U189" s="11">
        <f t="shared" si="13"/>
        <v>0</v>
      </c>
      <c r="V189" s="11" t="str">
        <f t="shared" si="13"/>
        <v/>
      </c>
      <c r="W189" s="11" t="str">
        <f>IF('Daily PnL Log'!W1420&lt;&gt;"",'Daily PnL Log'!W1420,"")</f>
        <v/>
      </c>
      <c r="X189" s="119" t="str">
        <f>IF('Daily PnL Log'!X1420&lt;&gt;"",'Daily PnL Log'!X1420,"")</f>
        <v/>
      </c>
      <c r="Y189" s="11" t="str">
        <f>IF('Daily PnL Log'!Y1420&lt;&gt;"",'Daily PnL Log'!Y1420,"")</f>
        <v/>
      </c>
      <c r="Z189" s="11" t="str">
        <f>IF('Daily PnL Log'!Z1420&lt;&gt;"",'Daily PnL Log'!Z1420,"")</f>
        <v/>
      </c>
      <c r="AA189" s="11" t="str">
        <f>IF('Daily PnL Log'!AA1420&lt;&gt;"",'Daily PnL Log'!AA1420,"")</f>
        <v/>
      </c>
      <c r="AB189" s="11" t="str">
        <f>IF('Daily PnL Log'!AB1420&lt;&gt;"",'Daily PnL Log'!AB1420,"")</f>
        <v/>
      </c>
      <c r="AC189" s="11" t="str">
        <f>IF('Daily PnL Log'!AC1420&lt;&gt;"",'Daily PnL Log'!AC1420,"")</f>
        <v/>
      </c>
    </row>
    <row r="190" spans="1:29" x14ac:dyDescent="0.25">
      <c r="A190" s="47" t="str">
        <f t="shared" si="12"/>
        <v>Jan</v>
      </c>
      <c r="B190" s="14">
        <f>'Daily PnL Log'!B1421</f>
        <v>0</v>
      </c>
      <c r="C190" s="13">
        <f>'Daily PnL Log'!C1421</f>
        <v>0</v>
      </c>
      <c r="D190" s="13">
        <f>'Daily PnL Log'!D1421</f>
        <v>0</v>
      </c>
      <c r="E190" s="13">
        <f>'Daily PnL Log'!E1421</f>
        <v>0</v>
      </c>
      <c r="F190" s="13">
        <f>'Daily PnL Log'!F1421</f>
        <v>0</v>
      </c>
      <c r="G190" s="13">
        <f>'Daily PnL Log'!G1421</f>
        <v>0</v>
      </c>
      <c r="H190" s="13">
        <f>'Daily PnL Log'!H1421</f>
        <v>0</v>
      </c>
      <c r="I190" s="13">
        <f>'Daily PnL Log'!I1421</f>
        <v>0</v>
      </c>
      <c r="J190" s="13" t="str">
        <f>'Daily PnL Log'!J1421</f>
        <v/>
      </c>
      <c r="K190" s="13">
        <f>'Daily PnL Log'!K1421</f>
        <v>0</v>
      </c>
      <c r="L190" s="13">
        <f>'Daily PnL Log'!L1421</f>
        <v>0</v>
      </c>
      <c r="M190" s="13">
        <f>'Daily PnL Log'!M1421</f>
        <v>0</v>
      </c>
      <c r="N190" s="13" t="str">
        <f>'Daily PnL Log'!N1421</f>
        <v/>
      </c>
      <c r="O190" s="13">
        <f t="shared" si="13"/>
        <v>480151.69999999984</v>
      </c>
      <c r="P190" s="13">
        <f t="shared" si="13"/>
        <v>82832.7</v>
      </c>
      <c r="Q190" s="13">
        <f t="shared" si="13"/>
        <v>0</v>
      </c>
      <c r="R190" s="13">
        <f t="shared" si="13"/>
        <v>-28301.799999999992</v>
      </c>
      <c r="S190" s="13">
        <f t="shared" si="13"/>
        <v>-14684.699999999995</v>
      </c>
      <c r="T190" s="13">
        <f t="shared" si="13"/>
        <v>0</v>
      </c>
      <c r="U190" s="13">
        <f t="shared" si="13"/>
        <v>0</v>
      </c>
      <c r="V190" s="13" t="str">
        <f t="shared" si="13"/>
        <v/>
      </c>
      <c r="W190" s="13" t="str">
        <f>IF('Daily PnL Log'!W1421&lt;&gt;"",'Daily PnL Log'!W1421,"")</f>
        <v/>
      </c>
      <c r="X190" s="13" t="str">
        <f>IF('Daily PnL Log'!X1421&lt;&gt;"",'Daily PnL Log'!X1421,"")</f>
        <v/>
      </c>
      <c r="Y190" s="13" t="str">
        <f>IF('Daily PnL Log'!Y1421&lt;&gt;"",'Daily PnL Log'!Y1421,"")</f>
        <v/>
      </c>
      <c r="Z190" s="13" t="str">
        <f>IF('Daily PnL Log'!Z1421&lt;&gt;"",'Daily PnL Log'!Z1421,"")</f>
        <v/>
      </c>
      <c r="AA190" s="13" t="str">
        <f>IF('Daily PnL Log'!AA1421&lt;&gt;"",'Daily PnL Log'!AA1421,"")</f>
        <v/>
      </c>
      <c r="AB190" s="13" t="str">
        <f>IF('Daily PnL Log'!AB1421&lt;&gt;"",'Daily PnL Log'!AB1421,"")</f>
        <v/>
      </c>
      <c r="AC190" s="13" t="str">
        <f>IF('Daily PnL Log'!AC1421&lt;&gt;"",'Daily PnL Log'!AC1421,"")</f>
        <v/>
      </c>
    </row>
    <row r="191" spans="1:29" x14ac:dyDescent="0.25">
      <c r="A191" s="48" t="str">
        <f t="shared" si="12"/>
        <v>Jan</v>
      </c>
      <c r="B191" s="83">
        <f>'Daily PnL Log'!B1422</f>
        <v>0</v>
      </c>
      <c r="C191" s="11">
        <f>'Daily PnL Log'!C1422</f>
        <v>0</v>
      </c>
      <c r="D191" s="11">
        <f>'Daily PnL Log'!D1422</f>
        <v>0</v>
      </c>
      <c r="E191" s="11">
        <f>'Daily PnL Log'!E1422</f>
        <v>0</v>
      </c>
      <c r="F191" s="11">
        <f>'Daily PnL Log'!F1422</f>
        <v>0</v>
      </c>
      <c r="G191" s="11">
        <f>'Daily PnL Log'!G1422</f>
        <v>0</v>
      </c>
      <c r="H191" s="11">
        <f>'Daily PnL Log'!H1422</f>
        <v>0</v>
      </c>
      <c r="I191" s="11">
        <f>'Daily PnL Log'!I1422</f>
        <v>0</v>
      </c>
      <c r="J191" s="11" t="str">
        <f>'Daily PnL Log'!J1422</f>
        <v/>
      </c>
      <c r="K191" s="11">
        <f>'Daily PnL Log'!K1422</f>
        <v>0</v>
      </c>
      <c r="L191" s="11">
        <f>'Daily PnL Log'!L1422</f>
        <v>0</v>
      </c>
      <c r="M191" s="11">
        <f>'Daily PnL Log'!M1422</f>
        <v>0</v>
      </c>
      <c r="N191" s="11" t="str">
        <f>'Daily PnL Log'!N1422</f>
        <v/>
      </c>
      <c r="O191" s="11">
        <f t="shared" si="13"/>
        <v>480151.69999999984</v>
      </c>
      <c r="P191" s="11">
        <f t="shared" si="13"/>
        <v>82832.7</v>
      </c>
      <c r="Q191" s="11">
        <f t="shared" si="13"/>
        <v>0</v>
      </c>
      <c r="R191" s="11">
        <f t="shared" si="13"/>
        <v>-28301.799999999992</v>
      </c>
      <c r="S191" s="11">
        <f t="shared" si="13"/>
        <v>-14684.699999999995</v>
      </c>
      <c r="T191" s="11">
        <f t="shared" si="13"/>
        <v>0</v>
      </c>
      <c r="U191" s="11">
        <f t="shared" si="13"/>
        <v>0</v>
      </c>
      <c r="V191" s="11" t="str">
        <f t="shared" si="13"/>
        <v/>
      </c>
      <c r="W191" s="11" t="str">
        <f>IF('Daily PnL Log'!W1422&lt;&gt;"",'Daily PnL Log'!W1422,"")</f>
        <v/>
      </c>
      <c r="X191" s="119" t="str">
        <f>IF('Daily PnL Log'!X1422&lt;&gt;"",'Daily PnL Log'!X1422,"")</f>
        <v/>
      </c>
      <c r="Y191" s="11" t="str">
        <f>IF('Daily PnL Log'!Y1422&lt;&gt;"",'Daily PnL Log'!Y1422,"")</f>
        <v/>
      </c>
      <c r="Z191" s="11" t="str">
        <f>IF('Daily PnL Log'!Z1422&lt;&gt;"",'Daily PnL Log'!Z1422,"")</f>
        <v/>
      </c>
      <c r="AA191" s="11" t="str">
        <f>IF('Daily PnL Log'!AA1422&lt;&gt;"",'Daily PnL Log'!AA1422,"")</f>
        <v/>
      </c>
      <c r="AB191" s="11" t="str">
        <f>IF('Daily PnL Log'!AB1422&lt;&gt;"",'Daily PnL Log'!AB1422,"")</f>
        <v/>
      </c>
      <c r="AC191" s="11" t="str">
        <f>IF('Daily PnL Log'!AC1422&lt;&gt;"",'Daily PnL Log'!AC1422,"")</f>
        <v/>
      </c>
    </row>
    <row r="192" spans="1:29" x14ac:dyDescent="0.25">
      <c r="A192" s="47" t="str">
        <f t="shared" si="12"/>
        <v>Jan</v>
      </c>
      <c r="B192" s="14">
        <f>'Daily PnL Log'!B1423</f>
        <v>0</v>
      </c>
      <c r="C192" s="13">
        <f>'Daily PnL Log'!C1423</f>
        <v>0</v>
      </c>
      <c r="D192" s="13">
        <f>'Daily PnL Log'!D1423</f>
        <v>0</v>
      </c>
      <c r="E192" s="13">
        <f>'Daily PnL Log'!E1423</f>
        <v>0</v>
      </c>
      <c r="F192" s="13">
        <f>'Daily PnL Log'!F1423</f>
        <v>0</v>
      </c>
      <c r="G192" s="13">
        <f>'Daily PnL Log'!G1423</f>
        <v>0</v>
      </c>
      <c r="H192" s="13">
        <f>'Daily PnL Log'!H1423</f>
        <v>0</v>
      </c>
      <c r="I192" s="13">
        <f>'Daily PnL Log'!I1423</f>
        <v>0</v>
      </c>
      <c r="J192" s="13" t="str">
        <f>'Daily PnL Log'!J1423</f>
        <v/>
      </c>
      <c r="K192" s="13">
        <f>'Daily PnL Log'!K1423</f>
        <v>0</v>
      </c>
      <c r="L192" s="13">
        <f>'Daily PnL Log'!L1423</f>
        <v>0</v>
      </c>
      <c r="M192" s="13">
        <f>'Daily PnL Log'!M1423</f>
        <v>0</v>
      </c>
      <c r="N192" s="13" t="str">
        <f>'Daily PnL Log'!N1423</f>
        <v/>
      </c>
      <c r="O192" s="13">
        <f t="shared" si="13"/>
        <v>480151.69999999984</v>
      </c>
      <c r="P192" s="13">
        <f t="shared" si="13"/>
        <v>82832.7</v>
      </c>
      <c r="Q192" s="13">
        <f t="shared" si="13"/>
        <v>0</v>
      </c>
      <c r="R192" s="13">
        <f t="shared" si="13"/>
        <v>-28301.799999999992</v>
      </c>
      <c r="S192" s="13">
        <f t="shared" si="13"/>
        <v>-14684.699999999995</v>
      </c>
      <c r="T192" s="13">
        <f t="shared" si="13"/>
        <v>0</v>
      </c>
      <c r="U192" s="13">
        <f t="shared" si="13"/>
        <v>0</v>
      </c>
      <c r="V192" s="13" t="str">
        <f t="shared" si="13"/>
        <v/>
      </c>
      <c r="W192" s="13" t="str">
        <f>IF('Daily PnL Log'!W1423&lt;&gt;"",'Daily PnL Log'!W1423,"")</f>
        <v/>
      </c>
      <c r="X192" s="13" t="str">
        <f>IF('Daily PnL Log'!X1423&lt;&gt;"",'Daily PnL Log'!X1423,"")</f>
        <v/>
      </c>
      <c r="Y192" s="13" t="str">
        <f>IF('Daily PnL Log'!Y1423&lt;&gt;"",'Daily PnL Log'!Y1423,"")</f>
        <v/>
      </c>
      <c r="Z192" s="13" t="str">
        <f>IF('Daily PnL Log'!Z1423&lt;&gt;"",'Daily PnL Log'!Z1423,"")</f>
        <v/>
      </c>
      <c r="AA192" s="13" t="str">
        <f>IF('Daily PnL Log'!AA1423&lt;&gt;"",'Daily PnL Log'!AA1423,"")</f>
        <v/>
      </c>
      <c r="AB192" s="13" t="str">
        <f>IF('Daily PnL Log'!AB1423&lt;&gt;"",'Daily PnL Log'!AB1423,"")</f>
        <v/>
      </c>
      <c r="AC192" s="13" t="str">
        <f>IF('Daily PnL Log'!AC1423&lt;&gt;"",'Daily PnL Log'!AC1423,"")</f>
        <v/>
      </c>
    </row>
    <row r="193" spans="1:29" x14ac:dyDescent="0.25">
      <c r="A193" s="48" t="str">
        <f t="shared" si="12"/>
        <v>Jan</v>
      </c>
      <c r="B193" s="83">
        <f>'Daily PnL Log'!B1424</f>
        <v>0</v>
      </c>
      <c r="C193" s="11">
        <f>'Daily PnL Log'!C1424</f>
        <v>0</v>
      </c>
      <c r="D193" s="11">
        <f>'Daily PnL Log'!D1424</f>
        <v>0</v>
      </c>
      <c r="E193" s="11">
        <f>'Daily PnL Log'!E1424</f>
        <v>0</v>
      </c>
      <c r="F193" s="11">
        <f>'Daily PnL Log'!F1424</f>
        <v>0</v>
      </c>
      <c r="G193" s="11">
        <f>'Daily PnL Log'!G1424</f>
        <v>0</v>
      </c>
      <c r="H193" s="11">
        <f>'Daily PnL Log'!H1424</f>
        <v>0</v>
      </c>
      <c r="I193" s="11">
        <f>'Daily PnL Log'!I1424</f>
        <v>0</v>
      </c>
      <c r="J193" s="11" t="str">
        <f>'Daily PnL Log'!J1424</f>
        <v/>
      </c>
      <c r="K193" s="11">
        <f>'Daily PnL Log'!K1424</f>
        <v>0</v>
      </c>
      <c r="L193" s="11">
        <f>'Daily PnL Log'!L1424</f>
        <v>0</v>
      </c>
      <c r="M193" s="11">
        <f>'Daily PnL Log'!M1424</f>
        <v>0</v>
      </c>
      <c r="N193" s="11" t="str">
        <f>'Daily PnL Log'!N1424</f>
        <v/>
      </c>
      <c r="O193" s="11">
        <f t="shared" si="13"/>
        <v>480151.69999999984</v>
      </c>
      <c r="P193" s="11">
        <f t="shared" si="13"/>
        <v>82832.7</v>
      </c>
      <c r="Q193" s="11">
        <f t="shared" si="13"/>
        <v>0</v>
      </c>
      <c r="R193" s="11">
        <f t="shared" si="13"/>
        <v>-28301.799999999992</v>
      </c>
      <c r="S193" s="11">
        <f t="shared" si="13"/>
        <v>-14684.699999999995</v>
      </c>
      <c r="T193" s="11">
        <f t="shared" si="13"/>
        <v>0</v>
      </c>
      <c r="U193" s="11">
        <f t="shared" si="13"/>
        <v>0</v>
      </c>
      <c r="V193" s="11" t="str">
        <f t="shared" si="13"/>
        <v/>
      </c>
      <c r="W193" s="11" t="str">
        <f>IF('Daily PnL Log'!W1424&lt;&gt;"",'Daily PnL Log'!W1424,"")</f>
        <v/>
      </c>
      <c r="X193" s="119" t="str">
        <f>IF('Daily PnL Log'!X1424&lt;&gt;"",'Daily PnL Log'!X1424,"")</f>
        <v/>
      </c>
      <c r="Y193" s="11" t="str">
        <f>IF('Daily PnL Log'!Y1424&lt;&gt;"",'Daily PnL Log'!Y1424,"")</f>
        <v/>
      </c>
      <c r="Z193" s="11" t="str">
        <f>IF('Daily PnL Log'!Z1424&lt;&gt;"",'Daily PnL Log'!Z1424,"")</f>
        <v/>
      </c>
      <c r="AA193" s="11" t="str">
        <f>IF('Daily PnL Log'!AA1424&lt;&gt;"",'Daily PnL Log'!AA1424,"")</f>
        <v/>
      </c>
      <c r="AB193" s="11" t="str">
        <f>IF('Daily PnL Log'!AB1424&lt;&gt;"",'Daily PnL Log'!AB1424,"")</f>
        <v/>
      </c>
      <c r="AC193" s="11" t="str">
        <f>IF('Daily PnL Log'!AC1424&lt;&gt;"",'Daily PnL Log'!AC1424,"")</f>
        <v/>
      </c>
    </row>
    <row r="194" spans="1:29" x14ac:dyDescent="0.25">
      <c r="A194" s="47" t="str">
        <f t="shared" si="12"/>
        <v>Jan</v>
      </c>
      <c r="B194" s="14">
        <f>'Daily PnL Log'!B1425</f>
        <v>0</v>
      </c>
      <c r="C194" s="13">
        <f>'Daily PnL Log'!C1425</f>
        <v>0</v>
      </c>
      <c r="D194" s="13">
        <f>'Daily PnL Log'!D1425</f>
        <v>0</v>
      </c>
      <c r="E194" s="13">
        <f>'Daily PnL Log'!E1425</f>
        <v>0</v>
      </c>
      <c r="F194" s="13">
        <f>'Daily PnL Log'!F1425</f>
        <v>0</v>
      </c>
      <c r="G194" s="13">
        <f>'Daily PnL Log'!G1425</f>
        <v>0</v>
      </c>
      <c r="H194" s="13">
        <f>'Daily PnL Log'!H1425</f>
        <v>0</v>
      </c>
      <c r="I194" s="13">
        <f>'Daily PnL Log'!I1425</f>
        <v>0</v>
      </c>
      <c r="J194" s="13" t="str">
        <f>'Daily PnL Log'!J1425</f>
        <v/>
      </c>
      <c r="K194" s="13">
        <f>'Daily PnL Log'!K1425</f>
        <v>0</v>
      </c>
      <c r="L194" s="13">
        <f>'Daily PnL Log'!L1425</f>
        <v>0</v>
      </c>
      <c r="M194" s="13">
        <f>'Daily PnL Log'!M1425</f>
        <v>0</v>
      </c>
      <c r="N194" s="13" t="str">
        <f>'Daily PnL Log'!N1425</f>
        <v/>
      </c>
      <c r="O194" s="13">
        <f t="shared" si="13"/>
        <v>480151.69999999984</v>
      </c>
      <c r="P194" s="13">
        <f t="shared" si="13"/>
        <v>82832.7</v>
      </c>
      <c r="Q194" s="13">
        <f t="shared" si="13"/>
        <v>0</v>
      </c>
      <c r="R194" s="13">
        <f t="shared" si="13"/>
        <v>-28301.799999999992</v>
      </c>
      <c r="S194" s="13">
        <f t="shared" si="13"/>
        <v>-14684.699999999995</v>
      </c>
      <c r="T194" s="13">
        <f t="shared" si="13"/>
        <v>0</v>
      </c>
      <c r="U194" s="13">
        <f t="shared" si="13"/>
        <v>0</v>
      </c>
      <c r="V194" s="13" t="str">
        <f t="shared" si="13"/>
        <v/>
      </c>
      <c r="W194" s="13" t="str">
        <f>IF('Daily PnL Log'!W1425&lt;&gt;"",'Daily PnL Log'!W1425,"")</f>
        <v/>
      </c>
      <c r="X194" s="13" t="str">
        <f>IF('Daily PnL Log'!X1425&lt;&gt;"",'Daily PnL Log'!X1425,"")</f>
        <v/>
      </c>
      <c r="Y194" s="13" t="str">
        <f>IF('Daily PnL Log'!Y1425&lt;&gt;"",'Daily PnL Log'!Y1425,"")</f>
        <v/>
      </c>
      <c r="Z194" s="13" t="str">
        <f>IF('Daily PnL Log'!Z1425&lt;&gt;"",'Daily PnL Log'!Z1425,"")</f>
        <v/>
      </c>
      <c r="AA194" s="13" t="str">
        <f>IF('Daily PnL Log'!AA1425&lt;&gt;"",'Daily PnL Log'!AA1425,"")</f>
        <v/>
      </c>
      <c r="AB194" s="13" t="str">
        <f>IF('Daily PnL Log'!AB1425&lt;&gt;"",'Daily PnL Log'!AB1425,"")</f>
        <v/>
      </c>
      <c r="AC194" s="13" t="str">
        <f>IF('Daily PnL Log'!AC1425&lt;&gt;"",'Daily PnL Log'!AC1425,"")</f>
        <v/>
      </c>
    </row>
    <row r="195" spans="1:29" x14ac:dyDescent="0.25">
      <c r="A195" s="48" t="str">
        <f t="shared" si="12"/>
        <v>Jan</v>
      </c>
      <c r="B195" s="83">
        <f>'Daily PnL Log'!B1426</f>
        <v>0</v>
      </c>
      <c r="C195" s="11">
        <f>'Daily PnL Log'!C1426</f>
        <v>0</v>
      </c>
      <c r="D195" s="11">
        <f>'Daily PnL Log'!D1426</f>
        <v>0</v>
      </c>
      <c r="E195" s="11">
        <f>'Daily PnL Log'!E1426</f>
        <v>0</v>
      </c>
      <c r="F195" s="11">
        <f>'Daily PnL Log'!F1426</f>
        <v>0</v>
      </c>
      <c r="G195" s="11">
        <f>'Daily PnL Log'!G1426</f>
        <v>0</v>
      </c>
      <c r="H195" s="11">
        <f>'Daily PnL Log'!H1426</f>
        <v>0</v>
      </c>
      <c r="I195" s="11">
        <f>'Daily PnL Log'!I1426</f>
        <v>0</v>
      </c>
      <c r="J195" s="11" t="str">
        <f>'Daily PnL Log'!J1426</f>
        <v/>
      </c>
      <c r="K195" s="11">
        <f>'Daily PnL Log'!K1426</f>
        <v>0</v>
      </c>
      <c r="L195" s="11">
        <f>'Daily PnL Log'!L1426</f>
        <v>0</v>
      </c>
      <c r="M195" s="11">
        <f>'Daily PnL Log'!M1426</f>
        <v>0</v>
      </c>
      <c r="N195" s="11" t="str">
        <f>'Daily PnL Log'!N1426</f>
        <v/>
      </c>
      <c r="O195" s="11">
        <f t="shared" ref="O195:V210" si="14">IF(C195&lt;&gt;"",O194+C195,"")</f>
        <v>480151.69999999984</v>
      </c>
      <c r="P195" s="11">
        <f t="shared" si="14"/>
        <v>82832.7</v>
      </c>
      <c r="Q195" s="11">
        <f t="shared" si="14"/>
        <v>0</v>
      </c>
      <c r="R195" s="11">
        <f t="shared" si="14"/>
        <v>-28301.799999999992</v>
      </c>
      <c r="S195" s="11">
        <f t="shared" si="14"/>
        <v>-14684.699999999995</v>
      </c>
      <c r="T195" s="11">
        <f t="shared" si="14"/>
        <v>0</v>
      </c>
      <c r="U195" s="11">
        <f t="shared" si="14"/>
        <v>0</v>
      </c>
      <c r="V195" s="11" t="str">
        <f t="shared" si="14"/>
        <v/>
      </c>
      <c r="W195" s="11" t="str">
        <f>IF('Daily PnL Log'!W1426&lt;&gt;"",'Daily PnL Log'!W1426,"")</f>
        <v/>
      </c>
      <c r="X195" s="119" t="str">
        <f>IF('Daily PnL Log'!X1426&lt;&gt;"",'Daily PnL Log'!X1426,"")</f>
        <v/>
      </c>
      <c r="Y195" s="11" t="str">
        <f>IF('Daily PnL Log'!Y1426&lt;&gt;"",'Daily PnL Log'!Y1426,"")</f>
        <v/>
      </c>
      <c r="Z195" s="11" t="str">
        <f>IF('Daily PnL Log'!Z1426&lt;&gt;"",'Daily PnL Log'!Z1426,"")</f>
        <v/>
      </c>
      <c r="AA195" s="11" t="str">
        <f>IF('Daily PnL Log'!AA1426&lt;&gt;"",'Daily PnL Log'!AA1426,"")</f>
        <v/>
      </c>
      <c r="AB195" s="11" t="str">
        <f>IF('Daily PnL Log'!AB1426&lt;&gt;"",'Daily PnL Log'!AB1426,"")</f>
        <v/>
      </c>
      <c r="AC195" s="11" t="str">
        <f>IF('Daily PnL Log'!AC1426&lt;&gt;"",'Daily PnL Log'!AC1426,"")</f>
        <v/>
      </c>
    </row>
    <row r="196" spans="1:29" x14ac:dyDescent="0.25">
      <c r="A196" s="47" t="str">
        <f t="shared" si="12"/>
        <v>Jan</v>
      </c>
      <c r="B196" s="14">
        <f>'Daily PnL Log'!B1427</f>
        <v>0</v>
      </c>
      <c r="C196" s="13">
        <f>'Daily PnL Log'!C1427</f>
        <v>0</v>
      </c>
      <c r="D196" s="13">
        <f>'Daily PnL Log'!D1427</f>
        <v>0</v>
      </c>
      <c r="E196" s="13">
        <f>'Daily PnL Log'!E1427</f>
        <v>0</v>
      </c>
      <c r="F196" s="13">
        <f>'Daily PnL Log'!F1427</f>
        <v>0</v>
      </c>
      <c r="G196" s="13">
        <f>'Daily PnL Log'!G1427</f>
        <v>0</v>
      </c>
      <c r="H196" s="13">
        <f>'Daily PnL Log'!H1427</f>
        <v>0</v>
      </c>
      <c r="I196" s="13">
        <f>'Daily PnL Log'!I1427</f>
        <v>0</v>
      </c>
      <c r="J196" s="13" t="str">
        <f>'Daily PnL Log'!J1427</f>
        <v/>
      </c>
      <c r="K196" s="13">
        <f>'Daily PnL Log'!K1427</f>
        <v>0</v>
      </c>
      <c r="L196" s="13">
        <f>'Daily PnL Log'!L1427</f>
        <v>0</v>
      </c>
      <c r="M196" s="13">
        <f>'Daily PnL Log'!M1427</f>
        <v>0</v>
      </c>
      <c r="N196" s="13" t="str">
        <f>'Daily PnL Log'!N1427</f>
        <v/>
      </c>
      <c r="O196" s="13">
        <f t="shared" si="14"/>
        <v>480151.69999999984</v>
      </c>
      <c r="P196" s="13">
        <f t="shared" si="14"/>
        <v>82832.7</v>
      </c>
      <c r="Q196" s="13">
        <f t="shared" si="14"/>
        <v>0</v>
      </c>
      <c r="R196" s="13">
        <f t="shared" si="14"/>
        <v>-28301.799999999992</v>
      </c>
      <c r="S196" s="13">
        <f t="shared" si="14"/>
        <v>-14684.699999999995</v>
      </c>
      <c r="T196" s="13">
        <f t="shared" si="14"/>
        <v>0</v>
      </c>
      <c r="U196" s="13">
        <f t="shared" si="14"/>
        <v>0</v>
      </c>
      <c r="V196" s="13" t="str">
        <f t="shared" si="14"/>
        <v/>
      </c>
      <c r="W196" s="13" t="str">
        <f>IF('Daily PnL Log'!W1427&lt;&gt;"",'Daily PnL Log'!W1427,"")</f>
        <v/>
      </c>
      <c r="X196" s="13" t="str">
        <f>IF('Daily PnL Log'!X1427&lt;&gt;"",'Daily PnL Log'!X1427,"")</f>
        <v/>
      </c>
      <c r="Y196" s="13" t="str">
        <f>IF('Daily PnL Log'!Y1427&lt;&gt;"",'Daily PnL Log'!Y1427,"")</f>
        <v/>
      </c>
      <c r="Z196" s="13" t="str">
        <f>IF('Daily PnL Log'!Z1427&lt;&gt;"",'Daily PnL Log'!Z1427,"")</f>
        <v/>
      </c>
      <c r="AA196" s="13" t="str">
        <f>IF('Daily PnL Log'!AA1427&lt;&gt;"",'Daily PnL Log'!AA1427,"")</f>
        <v/>
      </c>
      <c r="AB196" s="13" t="str">
        <f>IF('Daily PnL Log'!AB1427&lt;&gt;"",'Daily PnL Log'!AB1427,"")</f>
        <v/>
      </c>
      <c r="AC196" s="13" t="str">
        <f>IF('Daily PnL Log'!AC1427&lt;&gt;"",'Daily PnL Log'!AC1427,"")</f>
        <v/>
      </c>
    </row>
    <row r="197" spans="1:29" x14ac:dyDescent="0.25">
      <c r="A197" s="48" t="str">
        <f t="shared" si="12"/>
        <v>Jan</v>
      </c>
      <c r="B197" s="83">
        <f>'Daily PnL Log'!B1428</f>
        <v>0</v>
      </c>
      <c r="C197" s="11">
        <f>'Daily PnL Log'!C1428</f>
        <v>0</v>
      </c>
      <c r="D197" s="11">
        <f>'Daily PnL Log'!D1428</f>
        <v>0</v>
      </c>
      <c r="E197" s="11">
        <f>'Daily PnL Log'!E1428</f>
        <v>0</v>
      </c>
      <c r="F197" s="11">
        <f>'Daily PnL Log'!F1428</f>
        <v>0</v>
      </c>
      <c r="G197" s="11">
        <f>'Daily PnL Log'!G1428</f>
        <v>0</v>
      </c>
      <c r="H197" s="11">
        <f>'Daily PnL Log'!H1428</f>
        <v>0</v>
      </c>
      <c r="I197" s="11">
        <f>'Daily PnL Log'!I1428</f>
        <v>0</v>
      </c>
      <c r="J197" s="11" t="str">
        <f>'Daily PnL Log'!J1428</f>
        <v/>
      </c>
      <c r="K197" s="11">
        <f>'Daily PnL Log'!K1428</f>
        <v>0</v>
      </c>
      <c r="L197" s="11">
        <f>'Daily PnL Log'!L1428</f>
        <v>0</v>
      </c>
      <c r="M197" s="11">
        <f>'Daily PnL Log'!M1428</f>
        <v>0</v>
      </c>
      <c r="N197" s="11" t="str">
        <f>'Daily PnL Log'!N1428</f>
        <v/>
      </c>
      <c r="O197" s="11">
        <f t="shared" si="14"/>
        <v>480151.69999999984</v>
      </c>
      <c r="P197" s="11">
        <f t="shared" si="14"/>
        <v>82832.7</v>
      </c>
      <c r="Q197" s="11">
        <f t="shared" si="14"/>
        <v>0</v>
      </c>
      <c r="R197" s="11">
        <f t="shared" si="14"/>
        <v>-28301.799999999992</v>
      </c>
      <c r="S197" s="11">
        <f t="shared" si="14"/>
        <v>-14684.699999999995</v>
      </c>
      <c r="T197" s="11">
        <f t="shared" si="14"/>
        <v>0</v>
      </c>
      <c r="U197" s="11">
        <f t="shared" si="14"/>
        <v>0</v>
      </c>
      <c r="V197" s="11" t="str">
        <f t="shared" si="14"/>
        <v/>
      </c>
      <c r="W197" s="11" t="str">
        <f>IF('Daily PnL Log'!W1428&lt;&gt;"",'Daily PnL Log'!W1428,"")</f>
        <v/>
      </c>
      <c r="X197" s="119" t="str">
        <f>IF('Daily PnL Log'!X1428&lt;&gt;"",'Daily PnL Log'!X1428,"")</f>
        <v/>
      </c>
      <c r="Y197" s="11" t="str">
        <f>IF('Daily PnL Log'!Y1428&lt;&gt;"",'Daily PnL Log'!Y1428,"")</f>
        <v/>
      </c>
      <c r="Z197" s="11" t="str">
        <f>IF('Daily PnL Log'!Z1428&lt;&gt;"",'Daily PnL Log'!Z1428,"")</f>
        <v/>
      </c>
      <c r="AA197" s="11" t="str">
        <f>IF('Daily PnL Log'!AA1428&lt;&gt;"",'Daily PnL Log'!AA1428,"")</f>
        <v/>
      </c>
      <c r="AB197" s="11" t="str">
        <f>IF('Daily PnL Log'!AB1428&lt;&gt;"",'Daily PnL Log'!AB1428,"")</f>
        <v/>
      </c>
      <c r="AC197" s="11" t="str">
        <f>IF('Daily PnL Log'!AC1428&lt;&gt;"",'Daily PnL Log'!AC1428,"")</f>
        <v/>
      </c>
    </row>
    <row r="198" spans="1:29" x14ac:dyDescent="0.25">
      <c r="A198" s="47" t="str">
        <f t="shared" si="12"/>
        <v>Jan</v>
      </c>
      <c r="B198" s="14">
        <f>'Daily PnL Log'!B1429</f>
        <v>0</v>
      </c>
      <c r="C198" s="13">
        <f>'Daily PnL Log'!C1429</f>
        <v>0</v>
      </c>
      <c r="D198" s="13">
        <f>'Daily PnL Log'!D1429</f>
        <v>0</v>
      </c>
      <c r="E198" s="13">
        <f>'Daily PnL Log'!E1429</f>
        <v>0</v>
      </c>
      <c r="F198" s="13">
        <f>'Daily PnL Log'!F1429</f>
        <v>0</v>
      </c>
      <c r="G198" s="13">
        <f>'Daily PnL Log'!G1429</f>
        <v>0</v>
      </c>
      <c r="H198" s="13">
        <f>'Daily PnL Log'!H1429</f>
        <v>0</v>
      </c>
      <c r="I198" s="13">
        <f>'Daily PnL Log'!I1429</f>
        <v>0</v>
      </c>
      <c r="J198" s="13" t="str">
        <f>'Daily PnL Log'!J1429</f>
        <v/>
      </c>
      <c r="K198" s="13">
        <f>'Daily PnL Log'!K1429</f>
        <v>0</v>
      </c>
      <c r="L198" s="13">
        <f>'Daily PnL Log'!L1429</f>
        <v>0</v>
      </c>
      <c r="M198" s="13">
        <f>'Daily PnL Log'!M1429</f>
        <v>0</v>
      </c>
      <c r="N198" s="13" t="str">
        <f>'Daily PnL Log'!N1429</f>
        <v/>
      </c>
      <c r="O198" s="13">
        <f t="shared" si="14"/>
        <v>480151.69999999984</v>
      </c>
      <c r="P198" s="13">
        <f t="shared" si="14"/>
        <v>82832.7</v>
      </c>
      <c r="Q198" s="13">
        <f t="shared" si="14"/>
        <v>0</v>
      </c>
      <c r="R198" s="13">
        <f t="shared" si="14"/>
        <v>-28301.799999999992</v>
      </c>
      <c r="S198" s="13">
        <f t="shared" si="14"/>
        <v>-14684.699999999995</v>
      </c>
      <c r="T198" s="13">
        <f t="shared" si="14"/>
        <v>0</v>
      </c>
      <c r="U198" s="13">
        <f t="shared" si="14"/>
        <v>0</v>
      </c>
      <c r="V198" s="13" t="str">
        <f t="shared" si="14"/>
        <v/>
      </c>
      <c r="W198" s="13" t="str">
        <f>IF('Daily PnL Log'!W1429&lt;&gt;"",'Daily PnL Log'!W1429,"")</f>
        <v/>
      </c>
      <c r="X198" s="13" t="str">
        <f>IF('Daily PnL Log'!X1429&lt;&gt;"",'Daily PnL Log'!X1429,"")</f>
        <v/>
      </c>
      <c r="Y198" s="13" t="str">
        <f>IF('Daily PnL Log'!Y1429&lt;&gt;"",'Daily PnL Log'!Y1429,"")</f>
        <v/>
      </c>
      <c r="Z198" s="13" t="str">
        <f>IF('Daily PnL Log'!Z1429&lt;&gt;"",'Daily PnL Log'!Z1429,"")</f>
        <v/>
      </c>
      <c r="AA198" s="13" t="str">
        <f>IF('Daily PnL Log'!AA1429&lt;&gt;"",'Daily PnL Log'!AA1429,"")</f>
        <v/>
      </c>
      <c r="AB198" s="13" t="str">
        <f>IF('Daily PnL Log'!AB1429&lt;&gt;"",'Daily PnL Log'!AB1429,"")</f>
        <v/>
      </c>
      <c r="AC198" s="13" t="str">
        <f>IF('Daily PnL Log'!AC1429&lt;&gt;"",'Daily PnL Log'!AC1429,"")</f>
        <v/>
      </c>
    </row>
    <row r="199" spans="1:29" x14ac:dyDescent="0.25">
      <c r="A199" s="48" t="str">
        <f t="shared" si="12"/>
        <v>Jan</v>
      </c>
      <c r="B199" s="83">
        <f>'Daily PnL Log'!B1430</f>
        <v>0</v>
      </c>
      <c r="C199" s="11">
        <f>'Daily PnL Log'!C1430</f>
        <v>0</v>
      </c>
      <c r="D199" s="11">
        <f>'Daily PnL Log'!D1430</f>
        <v>0</v>
      </c>
      <c r="E199" s="11">
        <f>'Daily PnL Log'!E1430</f>
        <v>0</v>
      </c>
      <c r="F199" s="11">
        <f>'Daily PnL Log'!F1430</f>
        <v>0</v>
      </c>
      <c r="G199" s="11">
        <f>'Daily PnL Log'!G1430</f>
        <v>0</v>
      </c>
      <c r="H199" s="11">
        <f>'Daily PnL Log'!H1430</f>
        <v>0</v>
      </c>
      <c r="I199" s="11">
        <f>'Daily PnL Log'!I1430</f>
        <v>0</v>
      </c>
      <c r="J199" s="11" t="str">
        <f>'Daily PnL Log'!J1430</f>
        <v/>
      </c>
      <c r="K199" s="11">
        <f>'Daily PnL Log'!K1430</f>
        <v>0</v>
      </c>
      <c r="L199" s="11">
        <f>'Daily PnL Log'!L1430</f>
        <v>0</v>
      </c>
      <c r="M199" s="11">
        <f>'Daily PnL Log'!M1430</f>
        <v>0</v>
      </c>
      <c r="N199" s="11" t="str">
        <f>'Daily PnL Log'!N1430</f>
        <v/>
      </c>
      <c r="O199" s="11">
        <f t="shared" si="14"/>
        <v>480151.69999999984</v>
      </c>
      <c r="P199" s="11">
        <f t="shared" si="14"/>
        <v>82832.7</v>
      </c>
      <c r="Q199" s="11">
        <f t="shared" si="14"/>
        <v>0</v>
      </c>
      <c r="R199" s="11">
        <f t="shared" si="14"/>
        <v>-28301.799999999992</v>
      </c>
      <c r="S199" s="11">
        <f t="shared" si="14"/>
        <v>-14684.699999999995</v>
      </c>
      <c r="T199" s="11">
        <f t="shared" si="14"/>
        <v>0</v>
      </c>
      <c r="U199" s="11">
        <f t="shared" si="14"/>
        <v>0</v>
      </c>
      <c r="V199" s="11" t="str">
        <f t="shared" si="14"/>
        <v/>
      </c>
      <c r="W199" s="11" t="str">
        <f>IF('Daily PnL Log'!W1430&lt;&gt;"",'Daily PnL Log'!W1430,"")</f>
        <v/>
      </c>
      <c r="X199" s="119" t="str">
        <f>IF('Daily PnL Log'!X1430&lt;&gt;"",'Daily PnL Log'!X1430,"")</f>
        <v/>
      </c>
      <c r="Y199" s="11" t="str">
        <f>IF('Daily PnL Log'!Y1430&lt;&gt;"",'Daily PnL Log'!Y1430,"")</f>
        <v/>
      </c>
      <c r="Z199" s="11" t="str">
        <f>IF('Daily PnL Log'!Z1430&lt;&gt;"",'Daily PnL Log'!Z1430,"")</f>
        <v/>
      </c>
      <c r="AA199" s="11" t="str">
        <f>IF('Daily PnL Log'!AA1430&lt;&gt;"",'Daily PnL Log'!AA1430,"")</f>
        <v/>
      </c>
      <c r="AB199" s="11" t="str">
        <f>IF('Daily PnL Log'!AB1430&lt;&gt;"",'Daily PnL Log'!AB1430,"")</f>
        <v/>
      </c>
      <c r="AC199" s="11" t="str">
        <f>IF('Daily PnL Log'!AC1430&lt;&gt;"",'Daily PnL Log'!AC1430,"")</f>
        <v/>
      </c>
    </row>
    <row r="200" spans="1:29" x14ac:dyDescent="0.25">
      <c r="A200" s="47" t="str">
        <f t="shared" si="12"/>
        <v>Jan</v>
      </c>
      <c r="B200" s="14">
        <f>'Daily PnL Log'!B1431</f>
        <v>0</v>
      </c>
      <c r="C200" s="13">
        <f>'Daily PnL Log'!C1431</f>
        <v>0</v>
      </c>
      <c r="D200" s="13">
        <f>'Daily PnL Log'!D1431</f>
        <v>0</v>
      </c>
      <c r="E200" s="13">
        <f>'Daily PnL Log'!E1431</f>
        <v>0</v>
      </c>
      <c r="F200" s="13">
        <f>'Daily PnL Log'!F1431</f>
        <v>0</v>
      </c>
      <c r="G200" s="13">
        <f>'Daily PnL Log'!G1431</f>
        <v>0</v>
      </c>
      <c r="H200" s="13">
        <f>'Daily PnL Log'!H1431</f>
        <v>0</v>
      </c>
      <c r="I200" s="13">
        <f>'Daily PnL Log'!I1431</f>
        <v>0</v>
      </c>
      <c r="J200" s="13" t="str">
        <f>'Daily PnL Log'!J1431</f>
        <v/>
      </c>
      <c r="K200" s="13">
        <f>'Daily PnL Log'!K1431</f>
        <v>0</v>
      </c>
      <c r="L200" s="13">
        <f>'Daily PnL Log'!L1431</f>
        <v>0</v>
      </c>
      <c r="M200" s="13">
        <f>'Daily PnL Log'!M1431</f>
        <v>0</v>
      </c>
      <c r="N200" s="13" t="str">
        <f>'Daily PnL Log'!N1431</f>
        <v/>
      </c>
      <c r="O200" s="13">
        <f t="shared" si="14"/>
        <v>480151.69999999984</v>
      </c>
      <c r="P200" s="13">
        <f t="shared" si="14"/>
        <v>82832.7</v>
      </c>
      <c r="Q200" s="13">
        <f t="shared" si="14"/>
        <v>0</v>
      </c>
      <c r="R200" s="13">
        <f t="shared" si="14"/>
        <v>-28301.799999999992</v>
      </c>
      <c r="S200" s="13">
        <f t="shared" si="14"/>
        <v>-14684.699999999995</v>
      </c>
      <c r="T200" s="13">
        <f t="shared" si="14"/>
        <v>0</v>
      </c>
      <c r="U200" s="13">
        <f t="shared" si="14"/>
        <v>0</v>
      </c>
      <c r="V200" s="13" t="str">
        <f t="shared" si="14"/>
        <v/>
      </c>
      <c r="W200" s="13" t="str">
        <f>IF('Daily PnL Log'!W1431&lt;&gt;"",'Daily PnL Log'!W1431,"")</f>
        <v/>
      </c>
      <c r="X200" s="13" t="str">
        <f>IF('Daily PnL Log'!X1431&lt;&gt;"",'Daily PnL Log'!X1431,"")</f>
        <v/>
      </c>
      <c r="Y200" s="13" t="str">
        <f>IF('Daily PnL Log'!Y1431&lt;&gt;"",'Daily PnL Log'!Y1431,"")</f>
        <v/>
      </c>
      <c r="Z200" s="13" t="str">
        <f>IF('Daily PnL Log'!Z1431&lt;&gt;"",'Daily PnL Log'!Z1431,"")</f>
        <v/>
      </c>
      <c r="AA200" s="13" t="str">
        <f>IF('Daily PnL Log'!AA1431&lt;&gt;"",'Daily PnL Log'!AA1431,"")</f>
        <v/>
      </c>
      <c r="AB200" s="13" t="str">
        <f>IF('Daily PnL Log'!AB1431&lt;&gt;"",'Daily PnL Log'!AB1431,"")</f>
        <v/>
      </c>
      <c r="AC200" s="13" t="str">
        <f>IF('Daily PnL Log'!AC1431&lt;&gt;"",'Daily PnL Log'!AC1431,"")</f>
        <v/>
      </c>
    </row>
    <row r="201" spans="1:29" x14ac:dyDescent="0.25">
      <c r="A201" s="48" t="str">
        <f t="shared" si="12"/>
        <v>Jan</v>
      </c>
      <c r="B201" s="83">
        <f>'Daily PnL Log'!B1432</f>
        <v>0</v>
      </c>
      <c r="C201" s="11">
        <f>'Daily PnL Log'!C1432</f>
        <v>0</v>
      </c>
      <c r="D201" s="11">
        <f>'Daily PnL Log'!D1432</f>
        <v>0</v>
      </c>
      <c r="E201" s="11">
        <f>'Daily PnL Log'!E1432</f>
        <v>0</v>
      </c>
      <c r="F201" s="11">
        <f>'Daily PnL Log'!F1432</f>
        <v>0</v>
      </c>
      <c r="G201" s="11">
        <f>'Daily PnL Log'!G1432</f>
        <v>0</v>
      </c>
      <c r="H201" s="11">
        <f>'Daily PnL Log'!H1432</f>
        <v>0</v>
      </c>
      <c r="I201" s="11">
        <f>'Daily PnL Log'!I1432</f>
        <v>0</v>
      </c>
      <c r="J201" s="11" t="str">
        <f>'Daily PnL Log'!J1432</f>
        <v/>
      </c>
      <c r="K201" s="11">
        <f>'Daily PnL Log'!K1432</f>
        <v>0</v>
      </c>
      <c r="L201" s="11">
        <f>'Daily PnL Log'!L1432</f>
        <v>0</v>
      </c>
      <c r="M201" s="11">
        <f>'Daily PnL Log'!M1432</f>
        <v>0</v>
      </c>
      <c r="N201" s="11" t="str">
        <f>'Daily PnL Log'!N1432</f>
        <v/>
      </c>
      <c r="O201" s="11">
        <f t="shared" si="14"/>
        <v>480151.69999999984</v>
      </c>
      <c r="P201" s="11">
        <f t="shared" si="14"/>
        <v>82832.7</v>
      </c>
      <c r="Q201" s="11">
        <f t="shared" si="14"/>
        <v>0</v>
      </c>
      <c r="R201" s="11">
        <f t="shared" si="14"/>
        <v>-28301.799999999992</v>
      </c>
      <c r="S201" s="11">
        <f t="shared" si="14"/>
        <v>-14684.699999999995</v>
      </c>
      <c r="T201" s="11">
        <f t="shared" si="14"/>
        <v>0</v>
      </c>
      <c r="U201" s="11">
        <f t="shared" si="14"/>
        <v>0</v>
      </c>
      <c r="V201" s="11" t="str">
        <f t="shared" si="14"/>
        <v/>
      </c>
      <c r="W201" s="11" t="str">
        <f>IF('Daily PnL Log'!W1432&lt;&gt;"",'Daily PnL Log'!W1432,"")</f>
        <v/>
      </c>
      <c r="X201" s="119" t="str">
        <f>IF('Daily PnL Log'!X1432&lt;&gt;"",'Daily PnL Log'!X1432,"")</f>
        <v/>
      </c>
      <c r="Y201" s="11" t="str">
        <f>IF('Daily PnL Log'!Y1432&lt;&gt;"",'Daily PnL Log'!Y1432,"")</f>
        <v/>
      </c>
      <c r="Z201" s="11" t="str">
        <f>IF('Daily PnL Log'!Z1432&lt;&gt;"",'Daily PnL Log'!Z1432,"")</f>
        <v/>
      </c>
      <c r="AA201" s="11" t="str">
        <f>IF('Daily PnL Log'!AA1432&lt;&gt;"",'Daily PnL Log'!AA1432,"")</f>
        <v/>
      </c>
      <c r="AB201" s="11" t="str">
        <f>IF('Daily PnL Log'!AB1432&lt;&gt;"",'Daily PnL Log'!AB1432,"")</f>
        <v/>
      </c>
      <c r="AC201" s="11" t="str">
        <f>IF('Daily PnL Log'!AC1432&lt;&gt;"",'Daily PnL Log'!AC1432,"")</f>
        <v/>
      </c>
    </row>
    <row r="202" spans="1:29" x14ac:dyDescent="0.25">
      <c r="A202" s="47" t="str">
        <f t="shared" si="12"/>
        <v>Jan</v>
      </c>
      <c r="B202" s="14">
        <f>'Daily PnL Log'!B1433</f>
        <v>0</v>
      </c>
      <c r="C202" s="13">
        <f>'Daily PnL Log'!C1433</f>
        <v>0</v>
      </c>
      <c r="D202" s="13">
        <f>'Daily PnL Log'!D1433</f>
        <v>0</v>
      </c>
      <c r="E202" s="13">
        <f>'Daily PnL Log'!E1433</f>
        <v>0</v>
      </c>
      <c r="F202" s="13">
        <f>'Daily PnL Log'!F1433</f>
        <v>0</v>
      </c>
      <c r="G202" s="13">
        <f>'Daily PnL Log'!G1433</f>
        <v>0</v>
      </c>
      <c r="H202" s="13">
        <f>'Daily PnL Log'!H1433</f>
        <v>0</v>
      </c>
      <c r="I202" s="13">
        <f>'Daily PnL Log'!I1433</f>
        <v>0</v>
      </c>
      <c r="J202" s="13" t="str">
        <f>'Daily PnL Log'!J1433</f>
        <v/>
      </c>
      <c r="K202" s="13">
        <f>'Daily PnL Log'!K1433</f>
        <v>0</v>
      </c>
      <c r="L202" s="13">
        <f>'Daily PnL Log'!L1433</f>
        <v>0</v>
      </c>
      <c r="M202" s="13">
        <f>'Daily PnL Log'!M1433</f>
        <v>0</v>
      </c>
      <c r="N202" s="13" t="str">
        <f>'Daily PnL Log'!N1433</f>
        <v/>
      </c>
      <c r="O202" s="13">
        <f t="shared" si="14"/>
        <v>480151.69999999984</v>
      </c>
      <c r="P202" s="13">
        <f t="shared" si="14"/>
        <v>82832.7</v>
      </c>
      <c r="Q202" s="13">
        <f t="shared" si="14"/>
        <v>0</v>
      </c>
      <c r="R202" s="13">
        <f t="shared" si="14"/>
        <v>-28301.799999999992</v>
      </c>
      <c r="S202" s="13">
        <f t="shared" si="14"/>
        <v>-14684.699999999995</v>
      </c>
      <c r="T202" s="13">
        <f t="shared" si="14"/>
        <v>0</v>
      </c>
      <c r="U202" s="13">
        <f t="shared" si="14"/>
        <v>0</v>
      </c>
      <c r="V202" s="13" t="str">
        <f t="shared" si="14"/>
        <v/>
      </c>
      <c r="W202" s="13" t="str">
        <f>IF('Daily PnL Log'!W1433&lt;&gt;"",'Daily PnL Log'!W1433,"")</f>
        <v/>
      </c>
      <c r="X202" s="13" t="str">
        <f>IF('Daily PnL Log'!X1433&lt;&gt;"",'Daily PnL Log'!X1433,"")</f>
        <v/>
      </c>
      <c r="Y202" s="13" t="str">
        <f>IF('Daily PnL Log'!Y1433&lt;&gt;"",'Daily PnL Log'!Y1433,"")</f>
        <v/>
      </c>
      <c r="Z202" s="13" t="str">
        <f>IF('Daily PnL Log'!Z1433&lt;&gt;"",'Daily PnL Log'!Z1433,"")</f>
        <v/>
      </c>
      <c r="AA202" s="13" t="str">
        <f>IF('Daily PnL Log'!AA1433&lt;&gt;"",'Daily PnL Log'!AA1433,"")</f>
        <v/>
      </c>
      <c r="AB202" s="13" t="str">
        <f>IF('Daily PnL Log'!AB1433&lt;&gt;"",'Daily PnL Log'!AB1433,"")</f>
        <v/>
      </c>
      <c r="AC202" s="13" t="str">
        <f>IF('Daily PnL Log'!AC1433&lt;&gt;"",'Daily PnL Log'!AC1433,"")</f>
        <v/>
      </c>
    </row>
    <row r="203" spans="1:29" x14ac:dyDescent="0.25">
      <c r="A203" s="48" t="str">
        <f t="shared" si="12"/>
        <v>Jan</v>
      </c>
      <c r="B203" s="83">
        <f>'Daily PnL Log'!B1434</f>
        <v>0</v>
      </c>
      <c r="C203" s="11">
        <f>'Daily PnL Log'!C1434</f>
        <v>0</v>
      </c>
      <c r="D203" s="11">
        <f>'Daily PnL Log'!D1434</f>
        <v>0</v>
      </c>
      <c r="E203" s="11">
        <f>'Daily PnL Log'!E1434</f>
        <v>0</v>
      </c>
      <c r="F203" s="11">
        <f>'Daily PnL Log'!F1434</f>
        <v>0</v>
      </c>
      <c r="G203" s="11">
        <f>'Daily PnL Log'!G1434</f>
        <v>0</v>
      </c>
      <c r="H203" s="11">
        <f>'Daily PnL Log'!H1434</f>
        <v>0</v>
      </c>
      <c r="I203" s="11">
        <f>'Daily PnL Log'!I1434</f>
        <v>0</v>
      </c>
      <c r="J203" s="11" t="str">
        <f>'Daily PnL Log'!J1434</f>
        <v/>
      </c>
      <c r="K203" s="11">
        <f>'Daily PnL Log'!K1434</f>
        <v>0</v>
      </c>
      <c r="L203" s="11">
        <f>'Daily PnL Log'!L1434</f>
        <v>0</v>
      </c>
      <c r="M203" s="11">
        <f>'Daily PnL Log'!M1434</f>
        <v>0</v>
      </c>
      <c r="N203" s="11" t="str">
        <f>'Daily PnL Log'!N1434</f>
        <v/>
      </c>
      <c r="O203" s="11">
        <f t="shared" si="14"/>
        <v>480151.69999999984</v>
      </c>
      <c r="P203" s="11">
        <f t="shared" si="14"/>
        <v>82832.7</v>
      </c>
      <c r="Q203" s="11">
        <f t="shared" si="14"/>
        <v>0</v>
      </c>
      <c r="R203" s="11">
        <f t="shared" si="14"/>
        <v>-28301.799999999992</v>
      </c>
      <c r="S203" s="11">
        <f t="shared" si="14"/>
        <v>-14684.699999999995</v>
      </c>
      <c r="T203" s="11">
        <f t="shared" si="14"/>
        <v>0</v>
      </c>
      <c r="U203" s="11">
        <f t="shared" si="14"/>
        <v>0</v>
      </c>
      <c r="V203" s="11" t="str">
        <f t="shared" si="14"/>
        <v/>
      </c>
      <c r="W203" s="11" t="str">
        <f>IF('Daily PnL Log'!W1434&lt;&gt;"",'Daily PnL Log'!W1434,"")</f>
        <v/>
      </c>
      <c r="X203" s="119" t="str">
        <f>IF('Daily PnL Log'!X1434&lt;&gt;"",'Daily PnL Log'!X1434,"")</f>
        <v/>
      </c>
      <c r="Y203" s="11" t="str">
        <f>IF('Daily PnL Log'!Y1434&lt;&gt;"",'Daily PnL Log'!Y1434,"")</f>
        <v/>
      </c>
      <c r="Z203" s="11" t="str">
        <f>IF('Daily PnL Log'!Z1434&lt;&gt;"",'Daily PnL Log'!Z1434,"")</f>
        <v/>
      </c>
      <c r="AA203" s="11" t="str">
        <f>IF('Daily PnL Log'!AA1434&lt;&gt;"",'Daily PnL Log'!AA1434,"")</f>
        <v/>
      </c>
      <c r="AB203" s="11" t="str">
        <f>IF('Daily PnL Log'!AB1434&lt;&gt;"",'Daily PnL Log'!AB1434,"")</f>
        <v/>
      </c>
      <c r="AC203" s="11" t="str">
        <f>IF('Daily PnL Log'!AC1434&lt;&gt;"",'Daily PnL Log'!AC1434,"")</f>
        <v/>
      </c>
    </row>
    <row r="204" spans="1:29" x14ac:dyDescent="0.25">
      <c r="A204" s="47" t="str">
        <f t="shared" si="12"/>
        <v>Jan</v>
      </c>
      <c r="B204" s="14">
        <f>'Daily PnL Log'!B1435</f>
        <v>0</v>
      </c>
      <c r="C204" s="13">
        <f>'Daily PnL Log'!C1435</f>
        <v>0</v>
      </c>
      <c r="D204" s="13">
        <f>'Daily PnL Log'!D1435</f>
        <v>0</v>
      </c>
      <c r="E204" s="13">
        <f>'Daily PnL Log'!E1435</f>
        <v>0</v>
      </c>
      <c r="F204" s="13">
        <f>'Daily PnL Log'!F1435</f>
        <v>0</v>
      </c>
      <c r="G204" s="13">
        <f>'Daily PnL Log'!G1435</f>
        <v>0</v>
      </c>
      <c r="H204" s="13">
        <f>'Daily PnL Log'!H1435</f>
        <v>0</v>
      </c>
      <c r="I204" s="13">
        <f>'Daily PnL Log'!I1435</f>
        <v>0</v>
      </c>
      <c r="J204" s="13" t="str">
        <f>'Daily PnL Log'!J1435</f>
        <v/>
      </c>
      <c r="K204" s="13">
        <f>'Daily PnL Log'!K1435</f>
        <v>0</v>
      </c>
      <c r="L204" s="13">
        <f>'Daily PnL Log'!L1435</f>
        <v>0</v>
      </c>
      <c r="M204" s="13">
        <f>'Daily PnL Log'!M1435</f>
        <v>0</v>
      </c>
      <c r="N204" s="13" t="str">
        <f>'Daily PnL Log'!N1435</f>
        <v/>
      </c>
      <c r="O204" s="13">
        <f t="shared" si="14"/>
        <v>480151.69999999984</v>
      </c>
      <c r="P204" s="13">
        <f t="shared" si="14"/>
        <v>82832.7</v>
      </c>
      <c r="Q204" s="13">
        <f t="shared" si="14"/>
        <v>0</v>
      </c>
      <c r="R204" s="13">
        <f t="shared" si="14"/>
        <v>-28301.799999999992</v>
      </c>
      <c r="S204" s="13">
        <f t="shared" si="14"/>
        <v>-14684.699999999995</v>
      </c>
      <c r="T204" s="13">
        <f t="shared" si="14"/>
        <v>0</v>
      </c>
      <c r="U204" s="13">
        <f t="shared" si="14"/>
        <v>0</v>
      </c>
      <c r="V204" s="13" t="str">
        <f t="shared" si="14"/>
        <v/>
      </c>
      <c r="W204" s="13" t="str">
        <f>IF('Daily PnL Log'!W1435&lt;&gt;"",'Daily PnL Log'!W1435,"")</f>
        <v/>
      </c>
      <c r="X204" s="13" t="str">
        <f>IF('Daily PnL Log'!X1435&lt;&gt;"",'Daily PnL Log'!X1435,"")</f>
        <v/>
      </c>
      <c r="Y204" s="13" t="str">
        <f>IF('Daily PnL Log'!Y1435&lt;&gt;"",'Daily PnL Log'!Y1435,"")</f>
        <v/>
      </c>
      <c r="Z204" s="13" t="str">
        <f>IF('Daily PnL Log'!Z1435&lt;&gt;"",'Daily PnL Log'!Z1435,"")</f>
        <v/>
      </c>
      <c r="AA204" s="13" t="str">
        <f>IF('Daily PnL Log'!AA1435&lt;&gt;"",'Daily PnL Log'!AA1435,"")</f>
        <v/>
      </c>
      <c r="AB204" s="13" t="str">
        <f>IF('Daily PnL Log'!AB1435&lt;&gt;"",'Daily PnL Log'!AB1435,"")</f>
        <v/>
      </c>
      <c r="AC204" s="13" t="str">
        <f>IF('Daily PnL Log'!AC1435&lt;&gt;"",'Daily PnL Log'!AC1435,"")</f>
        <v/>
      </c>
    </row>
    <row r="205" spans="1:29" x14ac:dyDescent="0.25">
      <c r="A205" s="48" t="str">
        <f t="shared" si="12"/>
        <v>Jan</v>
      </c>
      <c r="B205" s="83">
        <f>'Daily PnL Log'!B1436</f>
        <v>0</v>
      </c>
      <c r="C205" s="11">
        <f>'Daily PnL Log'!C1436</f>
        <v>0</v>
      </c>
      <c r="D205" s="11">
        <f>'Daily PnL Log'!D1436</f>
        <v>0</v>
      </c>
      <c r="E205" s="11">
        <f>'Daily PnL Log'!E1436</f>
        <v>0</v>
      </c>
      <c r="F205" s="11">
        <f>'Daily PnL Log'!F1436</f>
        <v>0</v>
      </c>
      <c r="G205" s="11">
        <f>'Daily PnL Log'!G1436</f>
        <v>0</v>
      </c>
      <c r="H205" s="11">
        <f>'Daily PnL Log'!H1436</f>
        <v>0</v>
      </c>
      <c r="I205" s="11">
        <f>'Daily PnL Log'!I1436</f>
        <v>0</v>
      </c>
      <c r="J205" s="11" t="str">
        <f>'Daily PnL Log'!J1436</f>
        <v/>
      </c>
      <c r="K205" s="11">
        <f>'Daily PnL Log'!K1436</f>
        <v>0</v>
      </c>
      <c r="L205" s="11">
        <f>'Daily PnL Log'!L1436</f>
        <v>0</v>
      </c>
      <c r="M205" s="11">
        <f>'Daily PnL Log'!M1436</f>
        <v>0</v>
      </c>
      <c r="N205" s="11" t="str">
        <f>'Daily PnL Log'!N1436</f>
        <v/>
      </c>
      <c r="O205" s="11">
        <f t="shared" si="14"/>
        <v>480151.69999999984</v>
      </c>
      <c r="P205" s="11">
        <f t="shared" si="14"/>
        <v>82832.7</v>
      </c>
      <c r="Q205" s="11">
        <f t="shared" si="14"/>
        <v>0</v>
      </c>
      <c r="R205" s="11">
        <f t="shared" si="14"/>
        <v>-28301.799999999992</v>
      </c>
      <c r="S205" s="11">
        <f t="shared" si="14"/>
        <v>-14684.699999999995</v>
      </c>
      <c r="T205" s="11">
        <f t="shared" si="14"/>
        <v>0</v>
      </c>
      <c r="U205" s="11">
        <f t="shared" si="14"/>
        <v>0</v>
      </c>
      <c r="V205" s="11" t="str">
        <f t="shared" si="14"/>
        <v/>
      </c>
      <c r="W205" s="11" t="str">
        <f>IF('Daily PnL Log'!W1436&lt;&gt;"",'Daily PnL Log'!W1436,"")</f>
        <v/>
      </c>
      <c r="X205" s="119" t="str">
        <f>IF('Daily PnL Log'!X1436&lt;&gt;"",'Daily PnL Log'!X1436,"")</f>
        <v/>
      </c>
      <c r="Y205" s="11" t="str">
        <f>IF('Daily PnL Log'!Y1436&lt;&gt;"",'Daily PnL Log'!Y1436,"")</f>
        <v/>
      </c>
      <c r="Z205" s="11" t="str">
        <f>IF('Daily PnL Log'!Z1436&lt;&gt;"",'Daily PnL Log'!Z1436,"")</f>
        <v/>
      </c>
      <c r="AA205" s="11" t="str">
        <f>IF('Daily PnL Log'!AA1436&lt;&gt;"",'Daily PnL Log'!AA1436,"")</f>
        <v/>
      </c>
      <c r="AB205" s="11" t="str">
        <f>IF('Daily PnL Log'!AB1436&lt;&gt;"",'Daily PnL Log'!AB1436,"")</f>
        <v/>
      </c>
      <c r="AC205" s="11" t="str">
        <f>IF('Daily PnL Log'!AC1436&lt;&gt;"",'Daily PnL Log'!AC1436,"")</f>
        <v/>
      </c>
    </row>
    <row r="206" spans="1:29" x14ac:dyDescent="0.25">
      <c r="A206" s="47" t="str">
        <f t="shared" si="12"/>
        <v>Jan</v>
      </c>
      <c r="B206" s="14">
        <f>'Daily PnL Log'!B1437</f>
        <v>0</v>
      </c>
      <c r="C206" s="13">
        <f>'Daily PnL Log'!C1437</f>
        <v>0</v>
      </c>
      <c r="D206" s="13">
        <f>'Daily PnL Log'!D1437</f>
        <v>0</v>
      </c>
      <c r="E206" s="13">
        <f>'Daily PnL Log'!E1437</f>
        <v>0</v>
      </c>
      <c r="F206" s="13">
        <f>'Daily PnL Log'!F1437</f>
        <v>0</v>
      </c>
      <c r="G206" s="13">
        <f>'Daily PnL Log'!G1437</f>
        <v>0</v>
      </c>
      <c r="H206" s="13">
        <f>'Daily PnL Log'!H1437</f>
        <v>0</v>
      </c>
      <c r="I206" s="13">
        <f>'Daily PnL Log'!I1437</f>
        <v>0</v>
      </c>
      <c r="J206" s="13" t="str">
        <f>'Daily PnL Log'!J1437</f>
        <v/>
      </c>
      <c r="K206" s="13">
        <f>'Daily PnL Log'!K1437</f>
        <v>0</v>
      </c>
      <c r="L206" s="13">
        <f>'Daily PnL Log'!L1437</f>
        <v>0</v>
      </c>
      <c r="M206" s="13">
        <f>'Daily PnL Log'!M1437</f>
        <v>0</v>
      </c>
      <c r="N206" s="13" t="str">
        <f>'Daily PnL Log'!N1437</f>
        <v/>
      </c>
      <c r="O206" s="13">
        <f t="shared" si="14"/>
        <v>480151.69999999984</v>
      </c>
      <c r="P206" s="13">
        <f t="shared" si="14"/>
        <v>82832.7</v>
      </c>
      <c r="Q206" s="13">
        <f t="shared" si="14"/>
        <v>0</v>
      </c>
      <c r="R206" s="13">
        <f t="shared" si="14"/>
        <v>-28301.799999999992</v>
      </c>
      <c r="S206" s="13">
        <f t="shared" si="14"/>
        <v>-14684.699999999995</v>
      </c>
      <c r="T206" s="13">
        <f t="shared" si="14"/>
        <v>0</v>
      </c>
      <c r="U206" s="13">
        <f t="shared" si="14"/>
        <v>0</v>
      </c>
      <c r="V206" s="13" t="str">
        <f t="shared" si="14"/>
        <v/>
      </c>
      <c r="W206" s="13" t="str">
        <f>IF('Daily PnL Log'!W1437&lt;&gt;"",'Daily PnL Log'!W1437,"")</f>
        <v/>
      </c>
      <c r="X206" s="13" t="str">
        <f>IF('Daily PnL Log'!X1437&lt;&gt;"",'Daily PnL Log'!X1437,"")</f>
        <v/>
      </c>
      <c r="Y206" s="13" t="str">
        <f>IF('Daily PnL Log'!Y1437&lt;&gt;"",'Daily PnL Log'!Y1437,"")</f>
        <v/>
      </c>
      <c r="Z206" s="13" t="str">
        <f>IF('Daily PnL Log'!Z1437&lt;&gt;"",'Daily PnL Log'!Z1437,"")</f>
        <v/>
      </c>
      <c r="AA206" s="13" t="str">
        <f>IF('Daily PnL Log'!AA1437&lt;&gt;"",'Daily PnL Log'!AA1437,"")</f>
        <v/>
      </c>
      <c r="AB206" s="13" t="str">
        <f>IF('Daily PnL Log'!AB1437&lt;&gt;"",'Daily PnL Log'!AB1437,"")</f>
        <v/>
      </c>
      <c r="AC206" s="13" t="str">
        <f>IF('Daily PnL Log'!AC1437&lt;&gt;"",'Daily PnL Log'!AC1437,"")</f>
        <v/>
      </c>
    </row>
    <row r="207" spans="1:29" x14ac:dyDescent="0.25">
      <c r="A207" s="48" t="str">
        <f t="shared" si="12"/>
        <v>Jan</v>
      </c>
      <c r="B207" s="83">
        <f>'Daily PnL Log'!B1438</f>
        <v>0</v>
      </c>
      <c r="C207" s="11">
        <f>'Daily PnL Log'!C1438</f>
        <v>0</v>
      </c>
      <c r="D207" s="11">
        <f>'Daily PnL Log'!D1438</f>
        <v>0</v>
      </c>
      <c r="E207" s="11">
        <f>'Daily PnL Log'!E1438</f>
        <v>0</v>
      </c>
      <c r="F207" s="11">
        <f>'Daily PnL Log'!F1438</f>
        <v>0</v>
      </c>
      <c r="G207" s="11">
        <f>'Daily PnL Log'!G1438</f>
        <v>0</v>
      </c>
      <c r="H207" s="11">
        <f>'Daily PnL Log'!H1438</f>
        <v>0</v>
      </c>
      <c r="I207" s="11">
        <f>'Daily PnL Log'!I1438</f>
        <v>0</v>
      </c>
      <c r="J207" s="11" t="str">
        <f>'Daily PnL Log'!J1438</f>
        <v/>
      </c>
      <c r="K207" s="11">
        <f>'Daily PnL Log'!K1438</f>
        <v>0</v>
      </c>
      <c r="L207" s="11">
        <f>'Daily PnL Log'!L1438</f>
        <v>0</v>
      </c>
      <c r="M207" s="11">
        <f>'Daily PnL Log'!M1438</f>
        <v>0</v>
      </c>
      <c r="N207" s="11" t="str">
        <f>'Daily PnL Log'!N1438</f>
        <v/>
      </c>
      <c r="O207" s="11">
        <f t="shared" si="14"/>
        <v>480151.69999999984</v>
      </c>
      <c r="P207" s="11">
        <f t="shared" si="14"/>
        <v>82832.7</v>
      </c>
      <c r="Q207" s="11">
        <f t="shared" si="14"/>
        <v>0</v>
      </c>
      <c r="R207" s="11">
        <f t="shared" si="14"/>
        <v>-28301.799999999992</v>
      </c>
      <c r="S207" s="11">
        <f t="shared" si="14"/>
        <v>-14684.699999999995</v>
      </c>
      <c r="T207" s="11">
        <f t="shared" si="14"/>
        <v>0</v>
      </c>
      <c r="U207" s="11">
        <f t="shared" si="14"/>
        <v>0</v>
      </c>
      <c r="V207" s="11" t="str">
        <f t="shared" si="14"/>
        <v/>
      </c>
      <c r="W207" s="11" t="str">
        <f>IF('Daily PnL Log'!W1438&lt;&gt;"",'Daily PnL Log'!W1438,"")</f>
        <v/>
      </c>
      <c r="X207" s="119" t="str">
        <f>IF('Daily PnL Log'!X1438&lt;&gt;"",'Daily PnL Log'!X1438,"")</f>
        <v/>
      </c>
      <c r="Y207" s="11" t="str">
        <f>IF('Daily PnL Log'!Y1438&lt;&gt;"",'Daily PnL Log'!Y1438,"")</f>
        <v/>
      </c>
      <c r="Z207" s="11" t="str">
        <f>IF('Daily PnL Log'!Z1438&lt;&gt;"",'Daily PnL Log'!Z1438,"")</f>
        <v/>
      </c>
      <c r="AA207" s="11" t="str">
        <f>IF('Daily PnL Log'!AA1438&lt;&gt;"",'Daily PnL Log'!AA1438,"")</f>
        <v/>
      </c>
      <c r="AB207" s="11" t="str">
        <f>IF('Daily PnL Log'!AB1438&lt;&gt;"",'Daily PnL Log'!AB1438,"")</f>
        <v/>
      </c>
      <c r="AC207" s="11" t="str">
        <f>IF('Daily PnL Log'!AC1438&lt;&gt;"",'Daily PnL Log'!AC1438,"")</f>
        <v/>
      </c>
    </row>
    <row r="208" spans="1:29" x14ac:dyDescent="0.25">
      <c r="A208" s="47" t="str">
        <f t="shared" si="12"/>
        <v>Jan</v>
      </c>
      <c r="B208" s="14">
        <f>'Daily PnL Log'!B1439</f>
        <v>0</v>
      </c>
      <c r="C208" s="13">
        <f>'Daily PnL Log'!C1439</f>
        <v>0</v>
      </c>
      <c r="D208" s="13">
        <f>'Daily PnL Log'!D1439</f>
        <v>0</v>
      </c>
      <c r="E208" s="13">
        <f>'Daily PnL Log'!E1439</f>
        <v>0</v>
      </c>
      <c r="F208" s="13">
        <f>'Daily PnL Log'!F1439</f>
        <v>0</v>
      </c>
      <c r="G208" s="13">
        <f>'Daily PnL Log'!G1439</f>
        <v>0</v>
      </c>
      <c r="H208" s="13">
        <f>'Daily PnL Log'!H1439</f>
        <v>0</v>
      </c>
      <c r="I208" s="13">
        <f>'Daily PnL Log'!I1439</f>
        <v>0</v>
      </c>
      <c r="J208" s="13" t="str">
        <f>'Daily PnL Log'!J1439</f>
        <v/>
      </c>
      <c r="K208" s="13">
        <f>'Daily PnL Log'!K1439</f>
        <v>0</v>
      </c>
      <c r="L208" s="13">
        <f>'Daily PnL Log'!L1439</f>
        <v>0</v>
      </c>
      <c r="M208" s="13">
        <f>'Daily PnL Log'!M1439</f>
        <v>0</v>
      </c>
      <c r="N208" s="13" t="str">
        <f>'Daily PnL Log'!N1439</f>
        <v/>
      </c>
      <c r="O208" s="13">
        <f t="shared" si="14"/>
        <v>480151.69999999984</v>
      </c>
      <c r="P208" s="13">
        <f t="shared" si="14"/>
        <v>82832.7</v>
      </c>
      <c r="Q208" s="13">
        <f t="shared" si="14"/>
        <v>0</v>
      </c>
      <c r="R208" s="13">
        <f t="shared" si="14"/>
        <v>-28301.799999999992</v>
      </c>
      <c r="S208" s="13">
        <f t="shared" si="14"/>
        <v>-14684.699999999995</v>
      </c>
      <c r="T208" s="13">
        <f t="shared" si="14"/>
        <v>0</v>
      </c>
      <c r="U208" s="13">
        <f t="shared" si="14"/>
        <v>0</v>
      </c>
      <c r="V208" s="13" t="str">
        <f t="shared" si="14"/>
        <v/>
      </c>
      <c r="W208" s="13" t="str">
        <f>IF('Daily PnL Log'!W1439&lt;&gt;"",'Daily PnL Log'!W1439,"")</f>
        <v/>
      </c>
      <c r="X208" s="13" t="str">
        <f>IF('Daily PnL Log'!X1439&lt;&gt;"",'Daily PnL Log'!X1439,"")</f>
        <v/>
      </c>
      <c r="Y208" s="13" t="str">
        <f>IF('Daily PnL Log'!Y1439&lt;&gt;"",'Daily PnL Log'!Y1439,"")</f>
        <v/>
      </c>
      <c r="Z208" s="13" t="str">
        <f>IF('Daily PnL Log'!Z1439&lt;&gt;"",'Daily PnL Log'!Z1439,"")</f>
        <v/>
      </c>
      <c r="AA208" s="13" t="str">
        <f>IF('Daily PnL Log'!AA1439&lt;&gt;"",'Daily PnL Log'!AA1439,"")</f>
        <v/>
      </c>
      <c r="AB208" s="13" t="str">
        <f>IF('Daily PnL Log'!AB1439&lt;&gt;"",'Daily PnL Log'!AB1439,"")</f>
        <v/>
      </c>
      <c r="AC208" s="13" t="str">
        <f>IF('Daily PnL Log'!AC1439&lt;&gt;"",'Daily PnL Log'!AC1439,"")</f>
        <v/>
      </c>
    </row>
    <row r="209" spans="1:29" x14ac:dyDescent="0.25">
      <c r="A209" s="48" t="str">
        <f t="shared" si="12"/>
        <v>Jan</v>
      </c>
      <c r="B209" s="83">
        <f>'Daily PnL Log'!B1440</f>
        <v>0</v>
      </c>
      <c r="C209" s="11">
        <f>'Daily PnL Log'!C1440</f>
        <v>0</v>
      </c>
      <c r="D209" s="11">
        <f>'Daily PnL Log'!D1440</f>
        <v>0</v>
      </c>
      <c r="E209" s="11">
        <f>'Daily PnL Log'!E1440</f>
        <v>0</v>
      </c>
      <c r="F209" s="11">
        <f>'Daily PnL Log'!F1440</f>
        <v>0</v>
      </c>
      <c r="G209" s="11">
        <f>'Daily PnL Log'!G1440</f>
        <v>0</v>
      </c>
      <c r="H209" s="11">
        <f>'Daily PnL Log'!H1440</f>
        <v>0</v>
      </c>
      <c r="I209" s="11">
        <f>'Daily PnL Log'!I1440</f>
        <v>0</v>
      </c>
      <c r="J209" s="11" t="str">
        <f>'Daily PnL Log'!J1440</f>
        <v/>
      </c>
      <c r="K209" s="11">
        <f>'Daily PnL Log'!K1440</f>
        <v>0</v>
      </c>
      <c r="L209" s="11">
        <f>'Daily PnL Log'!L1440</f>
        <v>0</v>
      </c>
      <c r="M209" s="11">
        <f>'Daily PnL Log'!M1440</f>
        <v>0</v>
      </c>
      <c r="N209" s="11" t="str">
        <f>'Daily PnL Log'!N1440</f>
        <v/>
      </c>
      <c r="O209" s="11">
        <f t="shared" si="14"/>
        <v>480151.69999999984</v>
      </c>
      <c r="P209" s="11">
        <f t="shared" si="14"/>
        <v>82832.7</v>
      </c>
      <c r="Q209" s="11">
        <f t="shared" si="14"/>
        <v>0</v>
      </c>
      <c r="R209" s="11">
        <f t="shared" si="14"/>
        <v>-28301.799999999992</v>
      </c>
      <c r="S209" s="11">
        <f t="shared" si="14"/>
        <v>-14684.699999999995</v>
      </c>
      <c r="T209" s="11">
        <f t="shared" si="14"/>
        <v>0</v>
      </c>
      <c r="U209" s="11">
        <f t="shared" si="14"/>
        <v>0</v>
      </c>
      <c r="V209" s="11" t="str">
        <f t="shared" si="14"/>
        <v/>
      </c>
      <c r="W209" s="11" t="str">
        <f>IF('Daily PnL Log'!W1440&lt;&gt;"",'Daily PnL Log'!W1440,"")</f>
        <v/>
      </c>
      <c r="X209" s="119" t="str">
        <f>IF('Daily PnL Log'!X1440&lt;&gt;"",'Daily PnL Log'!X1440,"")</f>
        <v/>
      </c>
      <c r="Y209" s="11" t="str">
        <f>IF('Daily PnL Log'!Y1440&lt;&gt;"",'Daily PnL Log'!Y1440,"")</f>
        <v/>
      </c>
      <c r="Z209" s="11" t="str">
        <f>IF('Daily PnL Log'!Z1440&lt;&gt;"",'Daily PnL Log'!Z1440,"")</f>
        <v/>
      </c>
      <c r="AA209" s="11" t="str">
        <f>IF('Daily PnL Log'!AA1440&lt;&gt;"",'Daily PnL Log'!AA1440,"")</f>
        <v/>
      </c>
      <c r="AB209" s="11" t="str">
        <f>IF('Daily PnL Log'!AB1440&lt;&gt;"",'Daily PnL Log'!AB1440,"")</f>
        <v/>
      </c>
      <c r="AC209" s="11" t="str">
        <f>IF('Daily PnL Log'!AC1440&lt;&gt;"",'Daily PnL Log'!AC1440,"")</f>
        <v/>
      </c>
    </row>
    <row r="210" spans="1:29" x14ac:dyDescent="0.25">
      <c r="A210" s="47" t="str">
        <f t="shared" si="12"/>
        <v>Jan</v>
      </c>
      <c r="B210" s="14">
        <f>'Daily PnL Log'!B1441</f>
        <v>0</v>
      </c>
      <c r="C210" s="13">
        <f>'Daily PnL Log'!C1441</f>
        <v>0</v>
      </c>
      <c r="D210" s="13">
        <f>'Daily PnL Log'!D1441</f>
        <v>0</v>
      </c>
      <c r="E210" s="13">
        <f>'Daily PnL Log'!E1441</f>
        <v>0</v>
      </c>
      <c r="F210" s="13">
        <f>'Daily PnL Log'!F1441</f>
        <v>0</v>
      </c>
      <c r="G210" s="13">
        <f>'Daily PnL Log'!G1441</f>
        <v>0</v>
      </c>
      <c r="H210" s="13">
        <f>'Daily PnL Log'!H1441</f>
        <v>0</v>
      </c>
      <c r="I210" s="13">
        <f>'Daily PnL Log'!I1441</f>
        <v>0</v>
      </c>
      <c r="J210" s="13" t="str">
        <f>'Daily PnL Log'!J1441</f>
        <v/>
      </c>
      <c r="K210" s="13">
        <f>'Daily PnL Log'!K1441</f>
        <v>0</v>
      </c>
      <c r="L210" s="13">
        <f>'Daily PnL Log'!L1441</f>
        <v>0</v>
      </c>
      <c r="M210" s="13">
        <f>'Daily PnL Log'!M1441</f>
        <v>0</v>
      </c>
      <c r="N210" s="13" t="str">
        <f>'Daily PnL Log'!N1441</f>
        <v/>
      </c>
      <c r="O210" s="13">
        <f t="shared" si="14"/>
        <v>480151.69999999984</v>
      </c>
      <c r="P210" s="13">
        <f t="shared" si="14"/>
        <v>82832.7</v>
      </c>
      <c r="Q210" s="13">
        <f t="shared" si="14"/>
        <v>0</v>
      </c>
      <c r="R210" s="13">
        <f t="shared" si="14"/>
        <v>-28301.799999999992</v>
      </c>
      <c r="S210" s="13">
        <f t="shared" si="14"/>
        <v>-14684.699999999995</v>
      </c>
      <c r="T210" s="13">
        <f t="shared" si="14"/>
        <v>0</v>
      </c>
      <c r="U210" s="13">
        <f t="shared" si="14"/>
        <v>0</v>
      </c>
      <c r="V210" s="13" t="str">
        <f t="shared" si="14"/>
        <v/>
      </c>
      <c r="W210" s="13" t="str">
        <f>IF('Daily PnL Log'!W1441&lt;&gt;"",'Daily PnL Log'!W1441,"")</f>
        <v/>
      </c>
      <c r="X210" s="13" t="str">
        <f>IF('Daily PnL Log'!X1441&lt;&gt;"",'Daily PnL Log'!X1441,"")</f>
        <v/>
      </c>
      <c r="Y210" s="13" t="str">
        <f>IF('Daily PnL Log'!Y1441&lt;&gt;"",'Daily PnL Log'!Y1441,"")</f>
        <v/>
      </c>
      <c r="Z210" s="13" t="str">
        <f>IF('Daily PnL Log'!Z1441&lt;&gt;"",'Daily PnL Log'!Z1441,"")</f>
        <v/>
      </c>
      <c r="AA210" s="13" t="str">
        <f>IF('Daily PnL Log'!AA1441&lt;&gt;"",'Daily PnL Log'!AA1441,"")</f>
        <v/>
      </c>
      <c r="AB210" s="13" t="str">
        <f>IF('Daily PnL Log'!AB1441&lt;&gt;"",'Daily PnL Log'!AB1441,"")</f>
        <v/>
      </c>
      <c r="AC210" s="13" t="str">
        <f>IF('Daily PnL Log'!AC1441&lt;&gt;"",'Daily PnL Log'!AC1441,"")</f>
        <v/>
      </c>
    </row>
    <row r="211" spans="1:29" x14ac:dyDescent="0.25">
      <c r="A211" s="48" t="str">
        <f t="shared" si="12"/>
        <v>Jan</v>
      </c>
      <c r="B211" s="83">
        <f>'Daily PnL Log'!B1442</f>
        <v>0</v>
      </c>
      <c r="C211" s="11">
        <f>'Daily PnL Log'!C1442</f>
        <v>0</v>
      </c>
      <c r="D211" s="11">
        <f>'Daily PnL Log'!D1442</f>
        <v>0</v>
      </c>
      <c r="E211" s="11">
        <f>'Daily PnL Log'!E1442</f>
        <v>0</v>
      </c>
      <c r="F211" s="11">
        <f>'Daily PnL Log'!F1442</f>
        <v>0</v>
      </c>
      <c r="G211" s="11">
        <f>'Daily PnL Log'!G1442</f>
        <v>0</v>
      </c>
      <c r="H211" s="11">
        <f>'Daily PnL Log'!H1442</f>
        <v>0</v>
      </c>
      <c r="I211" s="11">
        <f>'Daily PnL Log'!I1442</f>
        <v>0</v>
      </c>
      <c r="J211" s="11" t="str">
        <f>'Daily PnL Log'!J1442</f>
        <v/>
      </c>
      <c r="K211" s="11">
        <f>'Daily PnL Log'!K1442</f>
        <v>0</v>
      </c>
      <c r="L211" s="11">
        <f>'Daily PnL Log'!L1442</f>
        <v>0</v>
      </c>
      <c r="M211" s="11">
        <f>'Daily PnL Log'!M1442</f>
        <v>0</v>
      </c>
      <c r="N211" s="11" t="str">
        <f>'Daily PnL Log'!N1442</f>
        <v/>
      </c>
      <c r="O211" s="11">
        <f t="shared" ref="O211:V226" si="15">IF(C211&lt;&gt;"",O210+C211,"")</f>
        <v>480151.69999999984</v>
      </c>
      <c r="P211" s="11">
        <f t="shared" si="15"/>
        <v>82832.7</v>
      </c>
      <c r="Q211" s="11">
        <f t="shared" si="15"/>
        <v>0</v>
      </c>
      <c r="R211" s="11">
        <f t="shared" si="15"/>
        <v>-28301.799999999992</v>
      </c>
      <c r="S211" s="11">
        <f t="shared" si="15"/>
        <v>-14684.699999999995</v>
      </c>
      <c r="T211" s="11">
        <f t="shared" si="15"/>
        <v>0</v>
      </c>
      <c r="U211" s="11">
        <f t="shared" si="15"/>
        <v>0</v>
      </c>
      <c r="V211" s="11" t="str">
        <f t="shared" si="15"/>
        <v/>
      </c>
      <c r="W211" s="11" t="str">
        <f>IF('Daily PnL Log'!W1442&lt;&gt;"",'Daily PnL Log'!W1442,"")</f>
        <v/>
      </c>
      <c r="X211" s="119" t="str">
        <f>IF('Daily PnL Log'!X1442&lt;&gt;"",'Daily PnL Log'!X1442,"")</f>
        <v/>
      </c>
      <c r="Y211" s="11" t="str">
        <f>IF('Daily PnL Log'!Y1442&lt;&gt;"",'Daily PnL Log'!Y1442,"")</f>
        <v/>
      </c>
      <c r="Z211" s="11" t="str">
        <f>IF('Daily PnL Log'!Z1442&lt;&gt;"",'Daily PnL Log'!Z1442,"")</f>
        <v/>
      </c>
      <c r="AA211" s="11" t="str">
        <f>IF('Daily PnL Log'!AA1442&lt;&gt;"",'Daily PnL Log'!AA1442,"")</f>
        <v/>
      </c>
      <c r="AB211" s="11" t="str">
        <f>IF('Daily PnL Log'!AB1442&lt;&gt;"",'Daily PnL Log'!AB1442,"")</f>
        <v/>
      </c>
      <c r="AC211" s="11" t="str">
        <f>IF('Daily PnL Log'!AC1442&lt;&gt;"",'Daily PnL Log'!AC1442,"")</f>
        <v/>
      </c>
    </row>
    <row r="212" spans="1:29" x14ac:dyDescent="0.25">
      <c r="A212" s="47" t="str">
        <f t="shared" si="12"/>
        <v>Jan</v>
      </c>
      <c r="B212" s="14">
        <f>'Daily PnL Log'!B1443</f>
        <v>0</v>
      </c>
      <c r="C212" s="13">
        <f>'Daily PnL Log'!C1443</f>
        <v>0</v>
      </c>
      <c r="D212" s="13">
        <f>'Daily PnL Log'!D1443</f>
        <v>0</v>
      </c>
      <c r="E212" s="13">
        <f>'Daily PnL Log'!E1443</f>
        <v>0</v>
      </c>
      <c r="F212" s="13">
        <f>'Daily PnL Log'!F1443</f>
        <v>0</v>
      </c>
      <c r="G212" s="13">
        <f>'Daily PnL Log'!G1443</f>
        <v>0</v>
      </c>
      <c r="H212" s="13">
        <f>'Daily PnL Log'!H1443</f>
        <v>0</v>
      </c>
      <c r="I212" s="13">
        <f>'Daily PnL Log'!I1443</f>
        <v>0</v>
      </c>
      <c r="J212" s="13" t="str">
        <f>'Daily PnL Log'!J1443</f>
        <v/>
      </c>
      <c r="K212" s="13">
        <f>'Daily PnL Log'!K1443</f>
        <v>0</v>
      </c>
      <c r="L212" s="13">
        <f>'Daily PnL Log'!L1443</f>
        <v>0</v>
      </c>
      <c r="M212" s="13">
        <f>'Daily PnL Log'!M1443</f>
        <v>0</v>
      </c>
      <c r="N212" s="13" t="str">
        <f>'Daily PnL Log'!N1443</f>
        <v/>
      </c>
      <c r="O212" s="13">
        <f t="shared" si="15"/>
        <v>480151.69999999984</v>
      </c>
      <c r="P212" s="13">
        <f t="shared" si="15"/>
        <v>82832.7</v>
      </c>
      <c r="Q212" s="13">
        <f t="shared" si="15"/>
        <v>0</v>
      </c>
      <c r="R212" s="13">
        <f t="shared" si="15"/>
        <v>-28301.799999999992</v>
      </c>
      <c r="S212" s="13">
        <f t="shared" si="15"/>
        <v>-14684.699999999995</v>
      </c>
      <c r="T212" s="13">
        <f t="shared" si="15"/>
        <v>0</v>
      </c>
      <c r="U212" s="13">
        <f t="shared" si="15"/>
        <v>0</v>
      </c>
      <c r="V212" s="13" t="str">
        <f t="shared" si="15"/>
        <v/>
      </c>
      <c r="W212" s="13" t="str">
        <f>IF('Daily PnL Log'!W1443&lt;&gt;"",'Daily PnL Log'!W1443,"")</f>
        <v/>
      </c>
      <c r="X212" s="13" t="str">
        <f>IF('Daily PnL Log'!X1443&lt;&gt;"",'Daily PnL Log'!X1443,"")</f>
        <v/>
      </c>
      <c r="Y212" s="13" t="str">
        <f>IF('Daily PnL Log'!Y1443&lt;&gt;"",'Daily PnL Log'!Y1443,"")</f>
        <v/>
      </c>
      <c r="Z212" s="13" t="str">
        <f>IF('Daily PnL Log'!Z1443&lt;&gt;"",'Daily PnL Log'!Z1443,"")</f>
        <v/>
      </c>
      <c r="AA212" s="13" t="str">
        <f>IF('Daily PnL Log'!AA1443&lt;&gt;"",'Daily PnL Log'!AA1443,"")</f>
        <v/>
      </c>
      <c r="AB212" s="13" t="str">
        <f>IF('Daily PnL Log'!AB1443&lt;&gt;"",'Daily PnL Log'!AB1443,"")</f>
        <v/>
      </c>
      <c r="AC212" s="13" t="str">
        <f>IF('Daily PnL Log'!AC1443&lt;&gt;"",'Daily PnL Log'!AC1443,"")</f>
        <v/>
      </c>
    </row>
    <row r="213" spans="1:29" x14ac:dyDescent="0.25">
      <c r="A213" s="48" t="str">
        <f t="shared" si="12"/>
        <v>Jan</v>
      </c>
      <c r="B213" s="83">
        <f>'Daily PnL Log'!B1444</f>
        <v>0</v>
      </c>
      <c r="C213" s="11">
        <f>'Daily PnL Log'!C1444</f>
        <v>0</v>
      </c>
      <c r="D213" s="11">
        <f>'Daily PnL Log'!D1444</f>
        <v>0</v>
      </c>
      <c r="E213" s="11">
        <f>'Daily PnL Log'!E1444</f>
        <v>0</v>
      </c>
      <c r="F213" s="11">
        <f>'Daily PnL Log'!F1444</f>
        <v>0</v>
      </c>
      <c r="G213" s="11">
        <f>'Daily PnL Log'!G1444</f>
        <v>0</v>
      </c>
      <c r="H213" s="11">
        <f>'Daily PnL Log'!H1444</f>
        <v>0</v>
      </c>
      <c r="I213" s="11">
        <f>'Daily PnL Log'!I1444</f>
        <v>0</v>
      </c>
      <c r="J213" s="11" t="str">
        <f>'Daily PnL Log'!J1444</f>
        <v/>
      </c>
      <c r="K213" s="11">
        <f>'Daily PnL Log'!K1444</f>
        <v>0</v>
      </c>
      <c r="L213" s="11">
        <f>'Daily PnL Log'!L1444</f>
        <v>0</v>
      </c>
      <c r="M213" s="11">
        <f>'Daily PnL Log'!M1444</f>
        <v>0</v>
      </c>
      <c r="N213" s="11" t="str">
        <f>'Daily PnL Log'!N1444</f>
        <v/>
      </c>
      <c r="O213" s="11">
        <f t="shared" si="15"/>
        <v>480151.69999999984</v>
      </c>
      <c r="P213" s="11">
        <f t="shared" si="15"/>
        <v>82832.7</v>
      </c>
      <c r="Q213" s="11">
        <f t="shared" si="15"/>
        <v>0</v>
      </c>
      <c r="R213" s="11">
        <f t="shared" si="15"/>
        <v>-28301.799999999992</v>
      </c>
      <c r="S213" s="11">
        <f t="shared" si="15"/>
        <v>-14684.699999999995</v>
      </c>
      <c r="T213" s="11">
        <f t="shared" si="15"/>
        <v>0</v>
      </c>
      <c r="U213" s="11">
        <f t="shared" si="15"/>
        <v>0</v>
      </c>
      <c r="V213" s="11" t="str">
        <f t="shared" si="15"/>
        <v/>
      </c>
      <c r="W213" s="11" t="str">
        <f>IF('Daily PnL Log'!W1444&lt;&gt;"",'Daily PnL Log'!W1444,"")</f>
        <v/>
      </c>
      <c r="X213" s="119" t="str">
        <f>IF('Daily PnL Log'!X1444&lt;&gt;"",'Daily PnL Log'!X1444,"")</f>
        <v/>
      </c>
      <c r="Y213" s="11" t="str">
        <f>IF('Daily PnL Log'!Y1444&lt;&gt;"",'Daily PnL Log'!Y1444,"")</f>
        <v/>
      </c>
      <c r="Z213" s="11" t="str">
        <f>IF('Daily PnL Log'!Z1444&lt;&gt;"",'Daily PnL Log'!Z1444,"")</f>
        <v/>
      </c>
      <c r="AA213" s="11" t="str">
        <f>IF('Daily PnL Log'!AA1444&lt;&gt;"",'Daily PnL Log'!AA1444,"")</f>
        <v/>
      </c>
      <c r="AB213" s="11" t="str">
        <f>IF('Daily PnL Log'!AB1444&lt;&gt;"",'Daily PnL Log'!AB1444,"")</f>
        <v/>
      </c>
      <c r="AC213" s="11" t="str">
        <f>IF('Daily PnL Log'!AC1444&lt;&gt;"",'Daily PnL Log'!AC1444,"")</f>
        <v/>
      </c>
    </row>
    <row r="214" spans="1:29" x14ac:dyDescent="0.25">
      <c r="A214" s="47" t="str">
        <f t="shared" si="12"/>
        <v>Jan</v>
      </c>
      <c r="B214" s="14">
        <f>'Daily PnL Log'!B1445</f>
        <v>0</v>
      </c>
      <c r="C214" s="13">
        <f>'Daily PnL Log'!C1445</f>
        <v>0</v>
      </c>
      <c r="D214" s="13">
        <f>'Daily PnL Log'!D1445</f>
        <v>0</v>
      </c>
      <c r="E214" s="13">
        <f>'Daily PnL Log'!E1445</f>
        <v>0</v>
      </c>
      <c r="F214" s="13">
        <f>'Daily PnL Log'!F1445</f>
        <v>0</v>
      </c>
      <c r="G214" s="13">
        <f>'Daily PnL Log'!G1445</f>
        <v>0</v>
      </c>
      <c r="H214" s="13">
        <f>'Daily PnL Log'!H1445</f>
        <v>0</v>
      </c>
      <c r="I214" s="13">
        <f>'Daily PnL Log'!I1445</f>
        <v>0</v>
      </c>
      <c r="J214" s="13" t="str">
        <f>'Daily PnL Log'!J1445</f>
        <v/>
      </c>
      <c r="K214" s="13">
        <f>'Daily PnL Log'!K1445</f>
        <v>0</v>
      </c>
      <c r="L214" s="13">
        <f>'Daily PnL Log'!L1445</f>
        <v>0</v>
      </c>
      <c r="M214" s="13">
        <f>'Daily PnL Log'!M1445</f>
        <v>0</v>
      </c>
      <c r="N214" s="13" t="str">
        <f>'Daily PnL Log'!N1445</f>
        <v/>
      </c>
      <c r="O214" s="13">
        <f t="shared" si="15"/>
        <v>480151.69999999984</v>
      </c>
      <c r="P214" s="13">
        <f t="shared" si="15"/>
        <v>82832.7</v>
      </c>
      <c r="Q214" s="13">
        <f t="shared" si="15"/>
        <v>0</v>
      </c>
      <c r="R214" s="13">
        <f t="shared" si="15"/>
        <v>-28301.799999999992</v>
      </c>
      <c r="S214" s="13">
        <f t="shared" si="15"/>
        <v>-14684.699999999995</v>
      </c>
      <c r="T214" s="13">
        <f t="shared" si="15"/>
        <v>0</v>
      </c>
      <c r="U214" s="13">
        <f t="shared" si="15"/>
        <v>0</v>
      </c>
      <c r="V214" s="13" t="str">
        <f t="shared" si="15"/>
        <v/>
      </c>
      <c r="W214" s="13" t="str">
        <f>IF('Daily PnL Log'!W1445&lt;&gt;"",'Daily PnL Log'!W1445,"")</f>
        <v/>
      </c>
      <c r="X214" s="13" t="str">
        <f>IF('Daily PnL Log'!X1445&lt;&gt;"",'Daily PnL Log'!X1445,"")</f>
        <v/>
      </c>
      <c r="Y214" s="13" t="str">
        <f>IF('Daily PnL Log'!Y1445&lt;&gt;"",'Daily PnL Log'!Y1445,"")</f>
        <v/>
      </c>
      <c r="Z214" s="13" t="str">
        <f>IF('Daily PnL Log'!Z1445&lt;&gt;"",'Daily PnL Log'!Z1445,"")</f>
        <v/>
      </c>
      <c r="AA214" s="13" t="str">
        <f>IF('Daily PnL Log'!AA1445&lt;&gt;"",'Daily PnL Log'!AA1445,"")</f>
        <v/>
      </c>
      <c r="AB214" s="13" t="str">
        <f>IF('Daily PnL Log'!AB1445&lt;&gt;"",'Daily PnL Log'!AB1445,"")</f>
        <v/>
      </c>
      <c r="AC214" s="13" t="str">
        <f>IF('Daily PnL Log'!AC1445&lt;&gt;"",'Daily PnL Log'!AC1445,"")</f>
        <v/>
      </c>
    </row>
    <row r="215" spans="1:29" x14ac:dyDescent="0.25">
      <c r="A215" s="48" t="str">
        <f t="shared" si="12"/>
        <v>Jan</v>
      </c>
      <c r="B215" s="83">
        <f>'Daily PnL Log'!B1446</f>
        <v>0</v>
      </c>
      <c r="C215" s="11">
        <f>'Daily PnL Log'!C1446</f>
        <v>0</v>
      </c>
      <c r="D215" s="11">
        <f>'Daily PnL Log'!D1446</f>
        <v>0</v>
      </c>
      <c r="E215" s="11">
        <f>'Daily PnL Log'!E1446</f>
        <v>0</v>
      </c>
      <c r="F215" s="11">
        <f>'Daily PnL Log'!F1446</f>
        <v>0</v>
      </c>
      <c r="G215" s="11">
        <f>'Daily PnL Log'!G1446</f>
        <v>0</v>
      </c>
      <c r="H215" s="11">
        <f>'Daily PnL Log'!H1446</f>
        <v>0</v>
      </c>
      <c r="I215" s="11">
        <f>'Daily PnL Log'!I1446</f>
        <v>0</v>
      </c>
      <c r="J215" s="11" t="str">
        <f>'Daily PnL Log'!J1446</f>
        <v/>
      </c>
      <c r="K215" s="11">
        <f>'Daily PnL Log'!K1446</f>
        <v>0</v>
      </c>
      <c r="L215" s="11">
        <f>'Daily PnL Log'!L1446</f>
        <v>0</v>
      </c>
      <c r="M215" s="11">
        <f>'Daily PnL Log'!M1446</f>
        <v>0</v>
      </c>
      <c r="N215" s="11" t="str">
        <f>'Daily PnL Log'!N1446</f>
        <v/>
      </c>
      <c r="O215" s="11">
        <f t="shared" si="15"/>
        <v>480151.69999999984</v>
      </c>
      <c r="P215" s="11">
        <f t="shared" si="15"/>
        <v>82832.7</v>
      </c>
      <c r="Q215" s="11">
        <f t="shared" si="15"/>
        <v>0</v>
      </c>
      <c r="R215" s="11">
        <f t="shared" si="15"/>
        <v>-28301.799999999992</v>
      </c>
      <c r="S215" s="11">
        <f t="shared" si="15"/>
        <v>-14684.699999999995</v>
      </c>
      <c r="T215" s="11">
        <f t="shared" si="15"/>
        <v>0</v>
      </c>
      <c r="U215" s="11">
        <f t="shared" si="15"/>
        <v>0</v>
      </c>
      <c r="V215" s="11" t="str">
        <f t="shared" si="15"/>
        <v/>
      </c>
      <c r="W215" s="11" t="str">
        <f>IF('Daily PnL Log'!W1446&lt;&gt;"",'Daily PnL Log'!W1446,"")</f>
        <v/>
      </c>
      <c r="X215" s="119" t="str">
        <f>IF('Daily PnL Log'!X1446&lt;&gt;"",'Daily PnL Log'!X1446,"")</f>
        <v/>
      </c>
      <c r="Y215" s="11" t="str">
        <f>IF('Daily PnL Log'!Y1446&lt;&gt;"",'Daily PnL Log'!Y1446,"")</f>
        <v/>
      </c>
      <c r="Z215" s="11" t="str">
        <f>IF('Daily PnL Log'!Z1446&lt;&gt;"",'Daily PnL Log'!Z1446,"")</f>
        <v/>
      </c>
      <c r="AA215" s="11" t="str">
        <f>IF('Daily PnL Log'!AA1446&lt;&gt;"",'Daily PnL Log'!AA1446,"")</f>
        <v/>
      </c>
      <c r="AB215" s="11" t="str">
        <f>IF('Daily PnL Log'!AB1446&lt;&gt;"",'Daily PnL Log'!AB1446,"")</f>
        <v/>
      </c>
      <c r="AC215" s="11" t="str">
        <f>IF('Daily PnL Log'!AC1446&lt;&gt;"",'Daily PnL Log'!AC1446,"")</f>
        <v/>
      </c>
    </row>
    <row r="216" spans="1:29" x14ac:dyDescent="0.25">
      <c r="A216" s="47" t="str">
        <f t="shared" si="12"/>
        <v>Jan</v>
      </c>
      <c r="B216" s="14">
        <f>'Daily PnL Log'!B1447</f>
        <v>0</v>
      </c>
      <c r="C216" s="13">
        <f>'Daily PnL Log'!C1447</f>
        <v>0</v>
      </c>
      <c r="D216" s="13">
        <f>'Daily PnL Log'!D1447</f>
        <v>0</v>
      </c>
      <c r="E216" s="13">
        <f>'Daily PnL Log'!E1447</f>
        <v>0</v>
      </c>
      <c r="F216" s="13">
        <f>'Daily PnL Log'!F1447</f>
        <v>0</v>
      </c>
      <c r="G216" s="13">
        <f>'Daily PnL Log'!G1447</f>
        <v>0</v>
      </c>
      <c r="H216" s="13">
        <f>'Daily PnL Log'!H1447</f>
        <v>0</v>
      </c>
      <c r="I216" s="13">
        <f>'Daily PnL Log'!I1447</f>
        <v>0</v>
      </c>
      <c r="J216" s="13" t="str">
        <f>'Daily PnL Log'!J1447</f>
        <v/>
      </c>
      <c r="K216" s="13">
        <f>'Daily PnL Log'!K1447</f>
        <v>0</v>
      </c>
      <c r="L216" s="13">
        <f>'Daily PnL Log'!L1447</f>
        <v>0</v>
      </c>
      <c r="M216" s="13">
        <f>'Daily PnL Log'!M1447</f>
        <v>0</v>
      </c>
      <c r="N216" s="13" t="str">
        <f>'Daily PnL Log'!N1447</f>
        <v/>
      </c>
      <c r="O216" s="13">
        <f t="shared" si="15"/>
        <v>480151.69999999984</v>
      </c>
      <c r="P216" s="13">
        <f t="shared" si="15"/>
        <v>82832.7</v>
      </c>
      <c r="Q216" s="13">
        <f t="shared" si="15"/>
        <v>0</v>
      </c>
      <c r="R216" s="13">
        <f t="shared" si="15"/>
        <v>-28301.799999999992</v>
      </c>
      <c r="S216" s="13">
        <f t="shared" si="15"/>
        <v>-14684.699999999995</v>
      </c>
      <c r="T216" s="13">
        <f t="shared" si="15"/>
        <v>0</v>
      </c>
      <c r="U216" s="13">
        <f t="shared" si="15"/>
        <v>0</v>
      </c>
      <c r="V216" s="13" t="str">
        <f t="shared" si="15"/>
        <v/>
      </c>
      <c r="W216" s="13" t="str">
        <f>IF('Daily PnL Log'!W1447&lt;&gt;"",'Daily PnL Log'!W1447,"")</f>
        <v/>
      </c>
      <c r="X216" s="13" t="str">
        <f>IF('Daily PnL Log'!X1447&lt;&gt;"",'Daily PnL Log'!X1447,"")</f>
        <v/>
      </c>
      <c r="Y216" s="13" t="str">
        <f>IF('Daily PnL Log'!Y1447&lt;&gt;"",'Daily PnL Log'!Y1447,"")</f>
        <v/>
      </c>
      <c r="Z216" s="13" t="str">
        <f>IF('Daily PnL Log'!Z1447&lt;&gt;"",'Daily PnL Log'!Z1447,"")</f>
        <v/>
      </c>
      <c r="AA216" s="13" t="str">
        <f>IF('Daily PnL Log'!AA1447&lt;&gt;"",'Daily PnL Log'!AA1447,"")</f>
        <v/>
      </c>
      <c r="AB216" s="13" t="str">
        <f>IF('Daily PnL Log'!AB1447&lt;&gt;"",'Daily PnL Log'!AB1447,"")</f>
        <v/>
      </c>
      <c r="AC216" s="13" t="str">
        <f>IF('Daily PnL Log'!AC1447&lt;&gt;"",'Daily PnL Log'!AC1447,"")</f>
        <v/>
      </c>
    </row>
    <row r="217" spans="1:29" x14ac:dyDescent="0.25">
      <c r="A217" s="48" t="str">
        <f t="shared" si="12"/>
        <v>Jan</v>
      </c>
      <c r="B217" s="83">
        <f>'Daily PnL Log'!B1448</f>
        <v>0</v>
      </c>
      <c r="C217" s="11">
        <f>'Daily PnL Log'!C1448</f>
        <v>0</v>
      </c>
      <c r="D217" s="11">
        <f>'Daily PnL Log'!D1448</f>
        <v>0</v>
      </c>
      <c r="E217" s="11">
        <f>'Daily PnL Log'!E1448</f>
        <v>0</v>
      </c>
      <c r="F217" s="11">
        <f>'Daily PnL Log'!F1448</f>
        <v>0</v>
      </c>
      <c r="G217" s="11">
        <f>'Daily PnL Log'!G1448</f>
        <v>0</v>
      </c>
      <c r="H217" s="11">
        <f>'Daily PnL Log'!H1448</f>
        <v>0</v>
      </c>
      <c r="I217" s="11">
        <f>'Daily PnL Log'!I1448</f>
        <v>0</v>
      </c>
      <c r="J217" s="11" t="str">
        <f>'Daily PnL Log'!J1448</f>
        <v/>
      </c>
      <c r="K217" s="11">
        <f>'Daily PnL Log'!K1448</f>
        <v>0</v>
      </c>
      <c r="L217" s="11">
        <f>'Daily PnL Log'!L1448</f>
        <v>0</v>
      </c>
      <c r="M217" s="11">
        <f>'Daily PnL Log'!M1448</f>
        <v>0</v>
      </c>
      <c r="N217" s="11" t="str">
        <f>'Daily PnL Log'!N1448</f>
        <v/>
      </c>
      <c r="O217" s="11">
        <f t="shared" si="15"/>
        <v>480151.69999999984</v>
      </c>
      <c r="P217" s="11">
        <f t="shared" si="15"/>
        <v>82832.7</v>
      </c>
      <c r="Q217" s="11">
        <f t="shared" si="15"/>
        <v>0</v>
      </c>
      <c r="R217" s="11">
        <f t="shared" si="15"/>
        <v>-28301.799999999992</v>
      </c>
      <c r="S217" s="11">
        <f t="shared" si="15"/>
        <v>-14684.699999999995</v>
      </c>
      <c r="T217" s="11">
        <f t="shared" si="15"/>
        <v>0</v>
      </c>
      <c r="U217" s="11">
        <f t="shared" si="15"/>
        <v>0</v>
      </c>
      <c r="V217" s="11" t="str">
        <f t="shared" si="15"/>
        <v/>
      </c>
      <c r="W217" s="11" t="str">
        <f>IF('Daily PnL Log'!W1448&lt;&gt;"",'Daily PnL Log'!W1448,"")</f>
        <v/>
      </c>
      <c r="X217" s="119" t="str">
        <f>IF('Daily PnL Log'!X1448&lt;&gt;"",'Daily PnL Log'!X1448,"")</f>
        <v/>
      </c>
      <c r="Y217" s="11" t="str">
        <f>IF('Daily PnL Log'!Y1448&lt;&gt;"",'Daily PnL Log'!Y1448,"")</f>
        <v/>
      </c>
      <c r="Z217" s="11" t="str">
        <f>IF('Daily PnL Log'!Z1448&lt;&gt;"",'Daily PnL Log'!Z1448,"")</f>
        <v/>
      </c>
      <c r="AA217" s="11" t="str">
        <f>IF('Daily PnL Log'!AA1448&lt;&gt;"",'Daily PnL Log'!AA1448,"")</f>
        <v/>
      </c>
      <c r="AB217" s="11" t="str">
        <f>IF('Daily PnL Log'!AB1448&lt;&gt;"",'Daily PnL Log'!AB1448,"")</f>
        <v/>
      </c>
      <c r="AC217" s="11" t="str">
        <f>IF('Daily PnL Log'!AC1448&lt;&gt;"",'Daily PnL Log'!AC1448,"")</f>
        <v/>
      </c>
    </row>
    <row r="218" spans="1:29" x14ac:dyDescent="0.25">
      <c r="A218" s="47" t="str">
        <f t="shared" si="12"/>
        <v>Jan</v>
      </c>
      <c r="B218" s="14">
        <f>'Daily PnL Log'!B1449</f>
        <v>0</v>
      </c>
      <c r="C218" s="13">
        <f>'Daily PnL Log'!C1449</f>
        <v>0</v>
      </c>
      <c r="D218" s="13">
        <f>'Daily PnL Log'!D1449</f>
        <v>0</v>
      </c>
      <c r="E218" s="13">
        <f>'Daily PnL Log'!E1449</f>
        <v>0</v>
      </c>
      <c r="F218" s="13">
        <f>'Daily PnL Log'!F1449</f>
        <v>0</v>
      </c>
      <c r="G218" s="13">
        <f>'Daily PnL Log'!G1449</f>
        <v>0</v>
      </c>
      <c r="H218" s="13">
        <f>'Daily PnL Log'!H1449</f>
        <v>0</v>
      </c>
      <c r="I218" s="13">
        <f>'Daily PnL Log'!I1449</f>
        <v>0</v>
      </c>
      <c r="J218" s="13" t="str">
        <f>'Daily PnL Log'!J1449</f>
        <v/>
      </c>
      <c r="K218" s="13">
        <f>'Daily PnL Log'!K1449</f>
        <v>0</v>
      </c>
      <c r="L218" s="13">
        <f>'Daily PnL Log'!L1449</f>
        <v>0</v>
      </c>
      <c r="M218" s="13">
        <f>'Daily PnL Log'!M1449</f>
        <v>0</v>
      </c>
      <c r="N218" s="13" t="str">
        <f>'Daily PnL Log'!N1449</f>
        <v/>
      </c>
      <c r="O218" s="13">
        <f t="shared" si="15"/>
        <v>480151.69999999984</v>
      </c>
      <c r="P218" s="13">
        <f t="shared" si="15"/>
        <v>82832.7</v>
      </c>
      <c r="Q218" s="13">
        <f t="shared" si="15"/>
        <v>0</v>
      </c>
      <c r="R218" s="13">
        <f t="shared" si="15"/>
        <v>-28301.799999999992</v>
      </c>
      <c r="S218" s="13">
        <f t="shared" si="15"/>
        <v>-14684.699999999995</v>
      </c>
      <c r="T218" s="13">
        <f t="shared" si="15"/>
        <v>0</v>
      </c>
      <c r="U218" s="13">
        <f t="shared" si="15"/>
        <v>0</v>
      </c>
      <c r="V218" s="13" t="str">
        <f t="shared" si="15"/>
        <v/>
      </c>
      <c r="W218" s="13" t="str">
        <f>IF('Daily PnL Log'!W1449&lt;&gt;"",'Daily PnL Log'!W1449,"")</f>
        <v/>
      </c>
      <c r="X218" s="13" t="str">
        <f>IF('Daily PnL Log'!X1449&lt;&gt;"",'Daily PnL Log'!X1449,"")</f>
        <v/>
      </c>
      <c r="Y218" s="13" t="str">
        <f>IF('Daily PnL Log'!Y1449&lt;&gt;"",'Daily PnL Log'!Y1449,"")</f>
        <v/>
      </c>
      <c r="Z218" s="13" t="str">
        <f>IF('Daily PnL Log'!Z1449&lt;&gt;"",'Daily PnL Log'!Z1449,"")</f>
        <v/>
      </c>
      <c r="AA218" s="13" t="str">
        <f>IF('Daily PnL Log'!AA1449&lt;&gt;"",'Daily PnL Log'!AA1449,"")</f>
        <v/>
      </c>
      <c r="AB218" s="13" t="str">
        <f>IF('Daily PnL Log'!AB1449&lt;&gt;"",'Daily PnL Log'!AB1449,"")</f>
        <v/>
      </c>
      <c r="AC218" s="13" t="str">
        <f>IF('Daily PnL Log'!AC1449&lt;&gt;"",'Daily PnL Log'!AC1449,"")</f>
        <v/>
      </c>
    </row>
    <row r="219" spans="1:29" x14ac:dyDescent="0.25">
      <c r="A219" s="48" t="str">
        <f t="shared" si="12"/>
        <v>Jan</v>
      </c>
      <c r="B219" s="83">
        <f>'Daily PnL Log'!B1450</f>
        <v>0</v>
      </c>
      <c r="C219" s="11">
        <f>'Daily PnL Log'!C1450</f>
        <v>0</v>
      </c>
      <c r="D219" s="11">
        <f>'Daily PnL Log'!D1450</f>
        <v>0</v>
      </c>
      <c r="E219" s="11">
        <f>'Daily PnL Log'!E1450</f>
        <v>0</v>
      </c>
      <c r="F219" s="11">
        <f>'Daily PnL Log'!F1450</f>
        <v>0</v>
      </c>
      <c r="G219" s="11">
        <f>'Daily PnL Log'!G1450</f>
        <v>0</v>
      </c>
      <c r="H219" s="11">
        <f>'Daily PnL Log'!H1450</f>
        <v>0</v>
      </c>
      <c r="I219" s="11">
        <f>'Daily PnL Log'!I1450</f>
        <v>0</v>
      </c>
      <c r="J219" s="11" t="str">
        <f>'Daily PnL Log'!J1450</f>
        <v/>
      </c>
      <c r="K219" s="11">
        <f>'Daily PnL Log'!K1450</f>
        <v>0</v>
      </c>
      <c r="L219" s="11">
        <f>'Daily PnL Log'!L1450</f>
        <v>0</v>
      </c>
      <c r="M219" s="11">
        <f>'Daily PnL Log'!M1450</f>
        <v>0</v>
      </c>
      <c r="N219" s="11" t="str">
        <f>'Daily PnL Log'!N1450</f>
        <v/>
      </c>
      <c r="O219" s="11">
        <f t="shared" si="15"/>
        <v>480151.69999999984</v>
      </c>
      <c r="P219" s="11">
        <f t="shared" si="15"/>
        <v>82832.7</v>
      </c>
      <c r="Q219" s="11">
        <f t="shared" si="15"/>
        <v>0</v>
      </c>
      <c r="R219" s="11">
        <f t="shared" si="15"/>
        <v>-28301.799999999992</v>
      </c>
      <c r="S219" s="11">
        <f t="shared" si="15"/>
        <v>-14684.699999999995</v>
      </c>
      <c r="T219" s="11">
        <f t="shared" si="15"/>
        <v>0</v>
      </c>
      <c r="U219" s="11">
        <f t="shared" si="15"/>
        <v>0</v>
      </c>
      <c r="V219" s="11" t="str">
        <f t="shared" si="15"/>
        <v/>
      </c>
      <c r="W219" s="11" t="str">
        <f>IF('Daily PnL Log'!W1450&lt;&gt;"",'Daily PnL Log'!W1450,"")</f>
        <v/>
      </c>
      <c r="X219" s="119" t="str">
        <f>IF('Daily PnL Log'!X1450&lt;&gt;"",'Daily PnL Log'!X1450,"")</f>
        <v/>
      </c>
      <c r="Y219" s="11" t="str">
        <f>IF('Daily PnL Log'!Y1450&lt;&gt;"",'Daily PnL Log'!Y1450,"")</f>
        <v/>
      </c>
      <c r="Z219" s="11" t="str">
        <f>IF('Daily PnL Log'!Z1450&lt;&gt;"",'Daily PnL Log'!Z1450,"")</f>
        <v/>
      </c>
      <c r="AA219" s="11" t="str">
        <f>IF('Daily PnL Log'!AA1450&lt;&gt;"",'Daily PnL Log'!AA1450,"")</f>
        <v/>
      </c>
      <c r="AB219" s="11" t="str">
        <f>IF('Daily PnL Log'!AB1450&lt;&gt;"",'Daily PnL Log'!AB1450,"")</f>
        <v/>
      </c>
      <c r="AC219" s="11" t="str">
        <f>IF('Daily PnL Log'!AC1450&lt;&gt;"",'Daily PnL Log'!AC1450,"")</f>
        <v/>
      </c>
    </row>
    <row r="220" spans="1:29" x14ac:dyDescent="0.25">
      <c r="A220" s="47" t="str">
        <f t="shared" si="12"/>
        <v>Jan</v>
      </c>
      <c r="B220" s="14">
        <f>'Daily PnL Log'!B1451</f>
        <v>0</v>
      </c>
      <c r="C220" s="13">
        <f>'Daily PnL Log'!C1451</f>
        <v>0</v>
      </c>
      <c r="D220" s="13">
        <f>'Daily PnL Log'!D1451</f>
        <v>0</v>
      </c>
      <c r="E220" s="13">
        <f>'Daily PnL Log'!E1451</f>
        <v>0</v>
      </c>
      <c r="F220" s="13">
        <f>'Daily PnL Log'!F1451</f>
        <v>0</v>
      </c>
      <c r="G220" s="13">
        <f>'Daily PnL Log'!G1451</f>
        <v>0</v>
      </c>
      <c r="H220" s="13">
        <f>'Daily PnL Log'!H1451</f>
        <v>0</v>
      </c>
      <c r="I220" s="13">
        <f>'Daily PnL Log'!I1451</f>
        <v>0</v>
      </c>
      <c r="J220" s="13" t="str">
        <f>'Daily PnL Log'!J1451</f>
        <v/>
      </c>
      <c r="K220" s="13">
        <f>'Daily PnL Log'!K1451</f>
        <v>0</v>
      </c>
      <c r="L220" s="13">
        <f>'Daily PnL Log'!L1451</f>
        <v>0</v>
      </c>
      <c r="M220" s="13">
        <f>'Daily PnL Log'!M1451</f>
        <v>0</v>
      </c>
      <c r="N220" s="13" t="str">
        <f>'Daily PnL Log'!N1451</f>
        <v/>
      </c>
      <c r="O220" s="13">
        <f t="shared" si="15"/>
        <v>480151.69999999984</v>
      </c>
      <c r="P220" s="13">
        <f t="shared" si="15"/>
        <v>82832.7</v>
      </c>
      <c r="Q220" s="13">
        <f t="shared" si="15"/>
        <v>0</v>
      </c>
      <c r="R220" s="13">
        <f t="shared" si="15"/>
        <v>-28301.799999999992</v>
      </c>
      <c r="S220" s="13">
        <f t="shared" si="15"/>
        <v>-14684.699999999995</v>
      </c>
      <c r="T220" s="13">
        <f t="shared" si="15"/>
        <v>0</v>
      </c>
      <c r="U220" s="13">
        <f t="shared" si="15"/>
        <v>0</v>
      </c>
      <c r="V220" s="13" t="str">
        <f t="shared" si="15"/>
        <v/>
      </c>
      <c r="W220" s="13" t="str">
        <f>IF('Daily PnL Log'!W1451&lt;&gt;"",'Daily PnL Log'!W1451,"")</f>
        <v/>
      </c>
      <c r="X220" s="13" t="str">
        <f>IF('Daily PnL Log'!X1451&lt;&gt;"",'Daily PnL Log'!X1451,"")</f>
        <v/>
      </c>
      <c r="Y220" s="13" t="str">
        <f>IF('Daily PnL Log'!Y1451&lt;&gt;"",'Daily PnL Log'!Y1451,"")</f>
        <v/>
      </c>
      <c r="Z220" s="13" t="str">
        <f>IF('Daily PnL Log'!Z1451&lt;&gt;"",'Daily PnL Log'!Z1451,"")</f>
        <v/>
      </c>
      <c r="AA220" s="13" t="str">
        <f>IF('Daily PnL Log'!AA1451&lt;&gt;"",'Daily PnL Log'!AA1451,"")</f>
        <v/>
      </c>
      <c r="AB220" s="13" t="str">
        <f>IF('Daily PnL Log'!AB1451&lt;&gt;"",'Daily PnL Log'!AB1451,"")</f>
        <v/>
      </c>
      <c r="AC220" s="13" t="str">
        <f>IF('Daily PnL Log'!AC1451&lt;&gt;"",'Daily PnL Log'!AC1451,"")</f>
        <v/>
      </c>
    </row>
    <row r="221" spans="1:29" x14ac:dyDescent="0.25">
      <c r="A221" s="48" t="str">
        <f t="shared" si="12"/>
        <v>Jan</v>
      </c>
      <c r="B221" s="83">
        <f>'Daily PnL Log'!B1452</f>
        <v>0</v>
      </c>
      <c r="C221" s="11">
        <f>'Daily PnL Log'!C1452</f>
        <v>0</v>
      </c>
      <c r="D221" s="11">
        <f>'Daily PnL Log'!D1452</f>
        <v>0</v>
      </c>
      <c r="E221" s="11">
        <f>'Daily PnL Log'!E1452</f>
        <v>0</v>
      </c>
      <c r="F221" s="11">
        <f>'Daily PnL Log'!F1452</f>
        <v>0</v>
      </c>
      <c r="G221" s="11">
        <f>'Daily PnL Log'!G1452</f>
        <v>0</v>
      </c>
      <c r="H221" s="11">
        <f>'Daily PnL Log'!H1452</f>
        <v>0</v>
      </c>
      <c r="I221" s="11">
        <f>'Daily PnL Log'!I1452</f>
        <v>0</v>
      </c>
      <c r="J221" s="11" t="str">
        <f>'Daily PnL Log'!J1452</f>
        <v/>
      </c>
      <c r="K221" s="11">
        <f>'Daily PnL Log'!K1452</f>
        <v>0</v>
      </c>
      <c r="L221" s="11">
        <f>'Daily PnL Log'!L1452</f>
        <v>0</v>
      </c>
      <c r="M221" s="11">
        <f>'Daily PnL Log'!M1452</f>
        <v>0</v>
      </c>
      <c r="N221" s="11" t="str">
        <f>'Daily PnL Log'!N1452</f>
        <v/>
      </c>
      <c r="O221" s="11">
        <f t="shared" si="15"/>
        <v>480151.69999999984</v>
      </c>
      <c r="P221" s="11">
        <f t="shared" si="15"/>
        <v>82832.7</v>
      </c>
      <c r="Q221" s="11">
        <f t="shared" si="15"/>
        <v>0</v>
      </c>
      <c r="R221" s="11">
        <f t="shared" si="15"/>
        <v>-28301.799999999992</v>
      </c>
      <c r="S221" s="11">
        <f t="shared" si="15"/>
        <v>-14684.699999999995</v>
      </c>
      <c r="T221" s="11">
        <f t="shared" si="15"/>
        <v>0</v>
      </c>
      <c r="U221" s="11">
        <f t="shared" si="15"/>
        <v>0</v>
      </c>
      <c r="V221" s="11" t="str">
        <f t="shared" si="15"/>
        <v/>
      </c>
      <c r="W221" s="11" t="str">
        <f>IF('Daily PnL Log'!W1452&lt;&gt;"",'Daily PnL Log'!W1452,"")</f>
        <v/>
      </c>
      <c r="X221" s="119" t="str">
        <f>IF('Daily PnL Log'!X1452&lt;&gt;"",'Daily PnL Log'!X1452,"")</f>
        <v/>
      </c>
      <c r="Y221" s="11" t="str">
        <f>IF('Daily PnL Log'!Y1452&lt;&gt;"",'Daily PnL Log'!Y1452,"")</f>
        <v/>
      </c>
      <c r="Z221" s="11" t="str">
        <f>IF('Daily PnL Log'!Z1452&lt;&gt;"",'Daily PnL Log'!Z1452,"")</f>
        <v/>
      </c>
      <c r="AA221" s="11" t="str">
        <f>IF('Daily PnL Log'!AA1452&lt;&gt;"",'Daily PnL Log'!AA1452,"")</f>
        <v/>
      </c>
      <c r="AB221" s="11" t="str">
        <f>IF('Daily PnL Log'!AB1452&lt;&gt;"",'Daily PnL Log'!AB1452,"")</f>
        <v/>
      </c>
      <c r="AC221" s="11" t="str">
        <f>IF('Daily PnL Log'!AC1452&lt;&gt;"",'Daily PnL Log'!AC1452,"")</f>
        <v/>
      </c>
    </row>
    <row r="222" spans="1:29" x14ac:dyDescent="0.25">
      <c r="A222" s="47" t="str">
        <f t="shared" si="12"/>
        <v>Jan</v>
      </c>
      <c r="B222" s="14">
        <f>'Daily PnL Log'!B1453</f>
        <v>0</v>
      </c>
      <c r="C222" s="13">
        <f>'Daily PnL Log'!C1453</f>
        <v>0</v>
      </c>
      <c r="D222" s="13">
        <f>'Daily PnL Log'!D1453</f>
        <v>0</v>
      </c>
      <c r="E222" s="13">
        <f>'Daily PnL Log'!E1453</f>
        <v>0</v>
      </c>
      <c r="F222" s="13">
        <f>'Daily PnL Log'!F1453</f>
        <v>0</v>
      </c>
      <c r="G222" s="13">
        <f>'Daily PnL Log'!G1453</f>
        <v>0</v>
      </c>
      <c r="H222" s="13">
        <f>'Daily PnL Log'!H1453</f>
        <v>0</v>
      </c>
      <c r="I222" s="13">
        <f>'Daily PnL Log'!I1453</f>
        <v>0</v>
      </c>
      <c r="J222" s="13" t="str">
        <f>'Daily PnL Log'!J1453</f>
        <v/>
      </c>
      <c r="K222" s="13">
        <f>'Daily PnL Log'!K1453</f>
        <v>0</v>
      </c>
      <c r="L222" s="13">
        <f>'Daily PnL Log'!L1453</f>
        <v>0</v>
      </c>
      <c r="M222" s="13">
        <f>'Daily PnL Log'!M1453</f>
        <v>0</v>
      </c>
      <c r="N222" s="13" t="str">
        <f>'Daily PnL Log'!N1453</f>
        <v/>
      </c>
      <c r="O222" s="13">
        <f t="shared" si="15"/>
        <v>480151.69999999984</v>
      </c>
      <c r="P222" s="13">
        <f t="shared" si="15"/>
        <v>82832.7</v>
      </c>
      <c r="Q222" s="13">
        <f t="shared" si="15"/>
        <v>0</v>
      </c>
      <c r="R222" s="13">
        <f t="shared" si="15"/>
        <v>-28301.799999999992</v>
      </c>
      <c r="S222" s="13">
        <f t="shared" si="15"/>
        <v>-14684.699999999995</v>
      </c>
      <c r="T222" s="13">
        <f t="shared" si="15"/>
        <v>0</v>
      </c>
      <c r="U222" s="13">
        <f t="shared" si="15"/>
        <v>0</v>
      </c>
      <c r="V222" s="13" t="str">
        <f t="shared" si="15"/>
        <v/>
      </c>
      <c r="W222" s="13" t="str">
        <f>IF('Daily PnL Log'!W1453&lt;&gt;"",'Daily PnL Log'!W1453,"")</f>
        <v/>
      </c>
      <c r="X222" s="13" t="str">
        <f>IF('Daily PnL Log'!X1453&lt;&gt;"",'Daily PnL Log'!X1453,"")</f>
        <v/>
      </c>
      <c r="Y222" s="13" t="str">
        <f>IF('Daily PnL Log'!Y1453&lt;&gt;"",'Daily PnL Log'!Y1453,"")</f>
        <v/>
      </c>
      <c r="Z222" s="13" t="str">
        <f>IF('Daily PnL Log'!Z1453&lt;&gt;"",'Daily PnL Log'!Z1453,"")</f>
        <v/>
      </c>
      <c r="AA222" s="13" t="str">
        <f>IF('Daily PnL Log'!AA1453&lt;&gt;"",'Daily PnL Log'!AA1453,"")</f>
        <v/>
      </c>
      <c r="AB222" s="13" t="str">
        <f>IF('Daily PnL Log'!AB1453&lt;&gt;"",'Daily PnL Log'!AB1453,"")</f>
        <v/>
      </c>
      <c r="AC222" s="13" t="str">
        <f>IF('Daily PnL Log'!AC1453&lt;&gt;"",'Daily PnL Log'!AC1453,"")</f>
        <v/>
      </c>
    </row>
    <row r="223" spans="1:29" x14ac:dyDescent="0.25">
      <c r="A223" s="48" t="str">
        <f t="shared" si="12"/>
        <v>Jan</v>
      </c>
      <c r="B223" s="83">
        <f>'Daily PnL Log'!B1454</f>
        <v>0</v>
      </c>
      <c r="C223" s="11">
        <f>'Daily PnL Log'!C1454</f>
        <v>0</v>
      </c>
      <c r="D223" s="11">
        <f>'Daily PnL Log'!D1454</f>
        <v>0</v>
      </c>
      <c r="E223" s="11">
        <f>'Daily PnL Log'!E1454</f>
        <v>0</v>
      </c>
      <c r="F223" s="11">
        <f>'Daily PnL Log'!F1454</f>
        <v>0</v>
      </c>
      <c r="G223" s="11">
        <f>'Daily PnL Log'!G1454</f>
        <v>0</v>
      </c>
      <c r="H223" s="11">
        <f>'Daily PnL Log'!H1454</f>
        <v>0</v>
      </c>
      <c r="I223" s="11">
        <f>'Daily PnL Log'!I1454</f>
        <v>0</v>
      </c>
      <c r="J223" s="11" t="str">
        <f>'Daily PnL Log'!J1454</f>
        <v/>
      </c>
      <c r="K223" s="11">
        <f>'Daily PnL Log'!K1454</f>
        <v>0</v>
      </c>
      <c r="L223" s="11">
        <f>'Daily PnL Log'!L1454</f>
        <v>0</v>
      </c>
      <c r="M223" s="11">
        <f>'Daily PnL Log'!M1454</f>
        <v>0</v>
      </c>
      <c r="N223" s="11" t="str">
        <f>'Daily PnL Log'!N1454</f>
        <v/>
      </c>
      <c r="O223" s="11">
        <f t="shared" si="15"/>
        <v>480151.69999999984</v>
      </c>
      <c r="P223" s="11">
        <f t="shared" si="15"/>
        <v>82832.7</v>
      </c>
      <c r="Q223" s="11">
        <f t="shared" si="15"/>
        <v>0</v>
      </c>
      <c r="R223" s="11">
        <f t="shared" si="15"/>
        <v>-28301.799999999992</v>
      </c>
      <c r="S223" s="11">
        <f t="shared" si="15"/>
        <v>-14684.699999999995</v>
      </c>
      <c r="T223" s="11">
        <f t="shared" si="15"/>
        <v>0</v>
      </c>
      <c r="U223" s="11">
        <f t="shared" si="15"/>
        <v>0</v>
      </c>
      <c r="V223" s="11" t="str">
        <f t="shared" si="15"/>
        <v/>
      </c>
      <c r="W223" s="11" t="str">
        <f>IF('Daily PnL Log'!W1454&lt;&gt;"",'Daily PnL Log'!W1454,"")</f>
        <v/>
      </c>
      <c r="X223" s="119" t="str">
        <f>IF('Daily PnL Log'!X1454&lt;&gt;"",'Daily PnL Log'!X1454,"")</f>
        <v/>
      </c>
      <c r="Y223" s="11" t="str">
        <f>IF('Daily PnL Log'!Y1454&lt;&gt;"",'Daily PnL Log'!Y1454,"")</f>
        <v/>
      </c>
      <c r="Z223" s="11" t="str">
        <f>IF('Daily PnL Log'!Z1454&lt;&gt;"",'Daily PnL Log'!Z1454,"")</f>
        <v/>
      </c>
      <c r="AA223" s="11" t="str">
        <f>IF('Daily PnL Log'!AA1454&lt;&gt;"",'Daily PnL Log'!AA1454,"")</f>
        <v/>
      </c>
      <c r="AB223" s="11" t="str">
        <f>IF('Daily PnL Log'!AB1454&lt;&gt;"",'Daily PnL Log'!AB1454,"")</f>
        <v/>
      </c>
      <c r="AC223" s="11" t="str">
        <f>IF('Daily PnL Log'!AC1454&lt;&gt;"",'Daily PnL Log'!AC1454,"")</f>
        <v/>
      </c>
    </row>
    <row r="224" spans="1:29" x14ac:dyDescent="0.25">
      <c r="A224" s="47" t="str">
        <f t="shared" si="12"/>
        <v>Jan</v>
      </c>
      <c r="B224" s="14">
        <f>'Daily PnL Log'!B1455</f>
        <v>0</v>
      </c>
      <c r="C224" s="13">
        <f>'Daily PnL Log'!C1455</f>
        <v>0</v>
      </c>
      <c r="D224" s="13">
        <f>'Daily PnL Log'!D1455</f>
        <v>0</v>
      </c>
      <c r="E224" s="13">
        <f>'Daily PnL Log'!E1455</f>
        <v>0</v>
      </c>
      <c r="F224" s="13">
        <f>'Daily PnL Log'!F1455</f>
        <v>0</v>
      </c>
      <c r="G224" s="13">
        <f>'Daily PnL Log'!G1455</f>
        <v>0</v>
      </c>
      <c r="H224" s="13">
        <f>'Daily PnL Log'!H1455</f>
        <v>0</v>
      </c>
      <c r="I224" s="13">
        <f>'Daily PnL Log'!I1455</f>
        <v>0</v>
      </c>
      <c r="J224" s="13" t="str">
        <f>'Daily PnL Log'!J1455</f>
        <v/>
      </c>
      <c r="K224" s="13">
        <f>'Daily PnL Log'!K1455</f>
        <v>0</v>
      </c>
      <c r="L224" s="13">
        <f>'Daily PnL Log'!L1455</f>
        <v>0</v>
      </c>
      <c r="M224" s="13">
        <f>'Daily PnL Log'!M1455</f>
        <v>0</v>
      </c>
      <c r="N224" s="13" t="str">
        <f>'Daily PnL Log'!N1455</f>
        <v/>
      </c>
      <c r="O224" s="13">
        <f t="shared" si="15"/>
        <v>480151.69999999984</v>
      </c>
      <c r="P224" s="13">
        <f t="shared" si="15"/>
        <v>82832.7</v>
      </c>
      <c r="Q224" s="13">
        <f t="shared" si="15"/>
        <v>0</v>
      </c>
      <c r="R224" s="13">
        <f t="shared" si="15"/>
        <v>-28301.799999999992</v>
      </c>
      <c r="S224" s="13">
        <f t="shared" si="15"/>
        <v>-14684.699999999995</v>
      </c>
      <c r="T224" s="13">
        <f t="shared" si="15"/>
        <v>0</v>
      </c>
      <c r="U224" s="13">
        <f t="shared" si="15"/>
        <v>0</v>
      </c>
      <c r="V224" s="13" t="str">
        <f t="shared" si="15"/>
        <v/>
      </c>
      <c r="W224" s="13" t="str">
        <f>IF('Daily PnL Log'!W1455&lt;&gt;"",'Daily PnL Log'!W1455,"")</f>
        <v/>
      </c>
      <c r="X224" s="13" t="str">
        <f>IF('Daily PnL Log'!X1455&lt;&gt;"",'Daily PnL Log'!X1455,"")</f>
        <v/>
      </c>
      <c r="Y224" s="13" t="str">
        <f>IF('Daily PnL Log'!Y1455&lt;&gt;"",'Daily PnL Log'!Y1455,"")</f>
        <v/>
      </c>
      <c r="Z224" s="13" t="str">
        <f>IF('Daily PnL Log'!Z1455&lt;&gt;"",'Daily PnL Log'!Z1455,"")</f>
        <v/>
      </c>
      <c r="AA224" s="13" t="str">
        <f>IF('Daily PnL Log'!AA1455&lt;&gt;"",'Daily PnL Log'!AA1455,"")</f>
        <v/>
      </c>
      <c r="AB224" s="13" t="str">
        <f>IF('Daily PnL Log'!AB1455&lt;&gt;"",'Daily PnL Log'!AB1455,"")</f>
        <v/>
      </c>
      <c r="AC224" s="13" t="str">
        <f>IF('Daily PnL Log'!AC1455&lt;&gt;"",'Daily PnL Log'!AC1455,"")</f>
        <v/>
      </c>
    </row>
    <row r="225" spans="1:29" x14ac:dyDescent="0.25">
      <c r="A225" s="48" t="str">
        <f t="shared" si="12"/>
        <v>Jan</v>
      </c>
      <c r="B225" s="83">
        <f>'Daily PnL Log'!B1456</f>
        <v>0</v>
      </c>
      <c r="C225" s="11">
        <f>'Daily PnL Log'!C1456</f>
        <v>0</v>
      </c>
      <c r="D225" s="11">
        <f>'Daily PnL Log'!D1456</f>
        <v>0</v>
      </c>
      <c r="E225" s="11">
        <f>'Daily PnL Log'!E1456</f>
        <v>0</v>
      </c>
      <c r="F225" s="11">
        <f>'Daily PnL Log'!F1456</f>
        <v>0</v>
      </c>
      <c r="G225" s="11">
        <f>'Daily PnL Log'!G1456</f>
        <v>0</v>
      </c>
      <c r="H225" s="11">
        <f>'Daily PnL Log'!H1456</f>
        <v>0</v>
      </c>
      <c r="I225" s="11">
        <f>'Daily PnL Log'!I1456</f>
        <v>0</v>
      </c>
      <c r="J225" s="11" t="str">
        <f>'Daily PnL Log'!J1456</f>
        <v/>
      </c>
      <c r="K225" s="11">
        <f>'Daily PnL Log'!K1456</f>
        <v>0</v>
      </c>
      <c r="L225" s="11">
        <f>'Daily PnL Log'!L1456</f>
        <v>0</v>
      </c>
      <c r="M225" s="11">
        <f>'Daily PnL Log'!M1456</f>
        <v>0</v>
      </c>
      <c r="N225" s="11" t="str">
        <f>'Daily PnL Log'!N1456</f>
        <v/>
      </c>
      <c r="O225" s="11">
        <f t="shared" si="15"/>
        <v>480151.69999999984</v>
      </c>
      <c r="P225" s="11">
        <f t="shared" si="15"/>
        <v>82832.7</v>
      </c>
      <c r="Q225" s="11">
        <f t="shared" si="15"/>
        <v>0</v>
      </c>
      <c r="R225" s="11">
        <f t="shared" si="15"/>
        <v>-28301.799999999992</v>
      </c>
      <c r="S225" s="11">
        <f t="shared" si="15"/>
        <v>-14684.699999999995</v>
      </c>
      <c r="T225" s="11">
        <f t="shared" si="15"/>
        <v>0</v>
      </c>
      <c r="U225" s="11">
        <f t="shared" si="15"/>
        <v>0</v>
      </c>
      <c r="V225" s="11" t="str">
        <f t="shared" si="15"/>
        <v/>
      </c>
      <c r="W225" s="11" t="str">
        <f>IF('Daily PnL Log'!W1456&lt;&gt;"",'Daily PnL Log'!W1456,"")</f>
        <v/>
      </c>
      <c r="X225" s="119" t="str">
        <f>IF('Daily PnL Log'!X1456&lt;&gt;"",'Daily PnL Log'!X1456,"")</f>
        <v/>
      </c>
      <c r="Y225" s="11" t="str">
        <f>IF('Daily PnL Log'!Y1456&lt;&gt;"",'Daily PnL Log'!Y1456,"")</f>
        <v/>
      </c>
      <c r="Z225" s="11" t="str">
        <f>IF('Daily PnL Log'!Z1456&lt;&gt;"",'Daily PnL Log'!Z1456,"")</f>
        <v/>
      </c>
      <c r="AA225" s="11" t="str">
        <f>IF('Daily PnL Log'!AA1456&lt;&gt;"",'Daily PnL Log'!AA1456,"")</f>
        <v/>
      </c>
      <c r="AB225" s="11" t="str">
        <f>IF('Daily PnL Log'!AB1456&lt;&gt;"",'Daily PnL Log'!AB1456,"")</f>
        <v/>
      </c>
      <c r="AC225" s="11" t="str">
        <f>IF('Daily PnL Log'!AC1456&lt;&gt;"",'Daily PnL Log'!AC1456,"")</f>
        <v/>
      </c>
    </row>
    <row r="226" spans="1:29" x14ac:dyDescent="0.25">
      <c r="A226" s="47" t="str">
        <f t="shared" si="12"/>
        <v>Jan</v>
      </c>
      <c r="B226" s="14">
        <f>'Daily PnL Log'!B1457</f>
        <v>0</v>
      </c>
      <c r="C226" s="13">
        <f>'Daily PnL Log'!C1457</f>
        <v>0</v>
      </c>
      <c r="D226" s="13">
        <f>'Daily PnL Log'!D1457</f>
        <v>0</v>
      </c>
      <c r="E226" s="13">
        <f>'Daily PnL Log'!E1457</f>
        <v>0</v>
      </c>
      <c r="F226" s="13">
        <f>'Daily PnL Log'!F1457</f>
        <v>0</v>
      </c>
      <c r="G226" s="13">
        <f>'Daily PnL Log'!G1457</f>
        <v>0</v>
      </c>
      <c r="H226" s="13">
        <f>'Daily PnL Log'!H1457</f>
        <v>0</v>
      </c>
      <c r="I226" s="13">
        <f>'Daily PnL Log'!I1457</f>
        <v>0</v>
      </c>
      <c r="J226" s="13" t="str">
        <f>'Daily PnL Log'!J1457</f>
        <v/>
      </c>
      <c r="K226" s="13">
        <f>'Daily PnL Log'!K1457</f>
        <v>0</v>
      </c>
      <c r="L226" s="13">
        <f>'Daily PnL Log'!L1457</f>
        <v>0</v>
      </c>
      <c r="M226" s="13">
        <f>'Daily PnL Log'!M1457</f>
        <v>0</v>
      </c>
      <c r="N226" s="13" t="str">
        <f>'Daily PnL Log'!N1457</f>
        <v/>
      </c>
      <c r="O226" s="13">
        <f t="shared" si="15"/>
        <v>480151.69999999984</v>
      </c>
      <c r="P226" s="13">
        <f t="shared" si="15"/>
        <v>82832.7</v>
      </c>
      <c r="Q226" s="13">
        <f t="shared" si="15"/>
        <v>0</v>
      </c>
      <c r="R226" s="13">
        <f t="shared" si="15"/>
        <v>-28301.799999999992</v>
      </c>
      <c r="S226" s="13">
        <f t="shared" si="15"/>
        <v>-14684.699999999995</v>
      </c>
      <c r="T226" s="13">
        <f t="shared" si="15"/>
        <v>0</v>
      </c>
      <c r="U226" s="13">
        <f t="shared" si="15"/>
        <v>0</v>
      </c>
      <c r="V226" s="13" t="str">
        <f t="shared" si="15"/>
        <v/>
      </c>
      <c r="W226" s="13" t="str">
        <f>IF('Daily PnL Log'!W1457&lt;&gt;"",'Daily PnL Log'!W1457,"")</f>
        <v/>
      </c>
      <c r="X226" s="13" t="str">
        <f>IF('Daily PnL Log'!X1457&lt;&gt;"",'Daily PnL Log'!X1457,"")</f>
        <v/>
      </c>
      <c r="Y226" s="13" t="str">
        <f>IF('Daily PnL Log'!Y1457&lt;&gt;"",'Daily PnL Log'!Y1457,"")</f>
        <v/>
      </c>
      <c r="Z226" s="13" t="str">
        <f>IF('Daily PnL Log'!Z1457&lt;&gt;"",'Daily PnL Log'!Z1457,"")</f>
        <v/>
      </c>
      <c r="AA226" s="13" t="str">
        <f>IF('Daily PnL Log'!AA1457&lt;&gt;"",'Daily PnL Log'!AA1457,"")</f>
        <v/>
      </c>
      <c r="AB226" s="13" t="str">
        <f>IF('Daily PnL Log'!AB1457&lt;&gt;"",'Daily PnL Log'!AB1457,"")</f>
        <v/>
      </c>
      <c r="AC226" s="13" t="str">
        <f>IF('Daily PnL Log'!AC1457&lt;&gt;"",'Daily PnL Log'!AC1457,"")</f>
        <v/>
      </c>
    </row>
    <row r="227" spans="1:29" x14ac:dyDescent="0.25">
      <c r="A227" s="48" t="str">
        <f t="shared" si="12"/>
        <v>Jan</v>
      </c>
      <c r="B227" s="83">
        <f>'Daily PnL Log'!B1458</f>
        <v>0</v>
      </c>
      <c r="C227" s="11">
        <f>'Daily PnL Log'!C1458</f>
        <v>0</v>
      </c>
      <c r="D227" s="11">
        <f>'Daily PnL Log'!D1458</f>
        <v>0</v>
      </c>
      <c r="E227" s="11">
        <f>'Daily PnL Log'!E1458</f>
        <v>0</v>
      </c>
      <c r="F227" s="11">
        <f>'Daily PnL Log'!F1458</f>
        <v>0</v>
      </c>
      <c r="G227" s="11">
        <f>'Daily PnL Log'!G1458</f>
        <v>0</v>
      </c>
      <c r="H227" s="11">
        <f>'Daily PnL Log'!H1458</f>
        <v>0</v>
      </c>
      <c r="I227" s="11">
        <f>'Daily PnL Log'!I1458</f>
        <v>0</v>
      </c>
      <c r="J227" s="11" t="str">
        <f>'Daily PnL Log'!J1458</f>
        <v/>
      </c>
      <c r="K227" s="11">
        <f>'Daily PnL Log'!K1458</f>
        <v>0</v>
      </c>
      <c r="L227" s="11">
        <f>'Daily PnL Log'!L1458</f>
        <v>0</v>
      </c>
      <c r="M227" s="11">
        <f>'Daily PnL Log'!M1458</f>
        <v>0</v>
      </c>
      <c r="N227" s="11" t="str">
        <f>'Daily PnL Log'!N1458</f>
        <v/>
      </c>
      <c r="O227" s="11">
        <f t="shared" ref="O227:V242" si="16">IF(C227&lt;&gt;"",O226+C227,"")</f>
        <v>480151.69999999984</v>
      </c>
      <c r="P227" s="11">
        <f t="shared" si="16"/>
        <v>82832.7</v>
      </c>
      <c r="Q227" s="11">
        <f t="shared" si="16"/>
        <v>0</v>
      </c>
      <c r="R227" s="11">
        <f t="shared" si="16"/>
        <v>-28301.799999999992</v>
      </c>
      <c r="S227" s="11">
        <f t="shared" si="16"/>
        <v>-14684.699999999995</v>
      </c>
      <c r="T227" s="11">
        <f t="shared" si="16"/>
        <v>0</v>
      </c>
      <c r="U227" s="11">
        <f t="shared" si="16"/>
        <v>0</v>
      </c>
      <c r="V227" s="11" t="str">
        <f t="shared" si="16"/>
        <v/>
      </c>
      <c r="W227" s="11" t="str">
        <f>IF('Daily PnL Log'!W1458&lt;&gt;"",'Daily PnL Log'!W1458,"")</f>
        <v/>
      </c>
      <c r="X227" s="119" t="str">
        <f>IF('Daily PnL Log'!X1458&lt;&gt;"",'Daily PnL Log'!X1458,"")</f>
        <v/>
      </c>
      <c r="Y227" s="11" t="str">
        <f>IF('Daily PnL Log'!Y1458&lt;&gt;"",'Daily PnL Log'!Y1458,"")</f>
        <v/>
      </c>
      <c r="Z227" s="11" t="str">
        <f>IF('Daily PnL Log'!Z1458&lt;&gt;"",'Daily PnL Log'!Z1458,"")</f>
        <v/>
      </c>
      <c r="AA227" s="11" t="str">
        <f>IF('Daily PnL Log'!AA1458&lt;&gt;"",'Daily PnL Log'!AA1458,"")</f>
        <v/>
      </c>
      <c r="AB227" s="11" t="str">
        <f>IF('Daily PnL Log'!AB1458&lt;&gt;"",'Daily PnL Log'!AB1458,"")</f>
        <v/>
      </c>
      <c r="AC227" s="11" t="str">
        <f>IF('Daily PnL Log'!AC1458&lt;&gt;"",'Daily PnL Log'!AC1458,"")</f>
        <v/>
      </c>
    </row>
    <row r="228" spans="1:29" x14ac:dyDescent="0.25">
      <c r="A228" s="47" t="str">
        <f t="shared" si="12"/>
        <v>Jan</v>
      </c>
      <c r="B228" s="14">
        <f>'Daily PnL Log'!B1459</f>
        <v>0</v>
      </c>
      <c r="C228" s="13">
        <f>'Daily PnL Log'!C1459</f>
        <v>0</v>
      </c>
      <c r="D228" s="13">
        <f>'Daily PnL Log'!D1459</f>
        <v>0</v>
      </c>
      <c r="E228" s="13">
        <f>'Daily PnL Log'!E1459</f>
        <v>0</v>
      </c>
      <c r="F228" s="13">
        <f>'Daily PnL Log'!F1459</f>
        <v>0</v>
      </c>
      <c r="G228" s="13">
        <f>'Daily PnL Log'!G1459</f>
        <v>0</v>
      </c>
      <c r="H228" s="13">
        <f>'Daily PnL Log'!H1459</f>
        <v>0</v>
      </c>
      <c r="I228" s="13">
        <f>'Daily PnL Log'!I1459</f>
        <v>0</v>
      </c>
      <c r="J228" s="13" t="str">
        <f>'Daily PnL Log'!J1459</f>
        <v/>
      </c>
      <c r="K228" s="13">
        <f>'Daily PnL Log'!K1459</f>
        <v>0</v>
      </c>
      <c r="L228" s="13">
        <f>'Daily PnL Log'!L1459</f>
        <v>0</v>
      </c>
      <c r="M228" s="13">
        <f>'Daily PnL Log'!M1459</f>
        <v>0</v>
      </c>
      <c r="N228" s="13" t="str">
        <f>'Daily PnL Log'!N1459</f>
        <v/>
      </c>
      <c r="O228" s="13">
        <f t="shared" si="16"/>
        <v>480151.69999999984</v>
      </c>
      <c r="P228" s="13">
        <f t="shared" si="16"/>
        <v>82832.7</v>
      </c>
      <c r="Q228" s="13">
        <f t="shared" si="16"/>
        <v>0</v>
      </c>
      <c r="R228" s="13">
        <f t="shared" si="16"/>
        <v>-28301.799999999992</v>
      </c>
      <c r="S228" s="13">
        <f t="shared" si="16"/>
        <v>-14684.699999999995</v>
      </c>
      <c r="T228" s="13">
        <f t="shared" si="16"/>
        <v>0</v>
      </c>
      <c r="U228" s="13">
        <f t="shared" si="16"/>
        <v>0</v>
      </c>
      <c r="V228" s="13" t="str">
        <f t="shared" si="16"/>
        <v/>
      </c>
      <c r="W228" s="13" t="str">
        <f>IF('Daily PnL Log'!W1459&lt;&gt;"",'Daily PnL Log'!W1459,"")</f>
        <v/>
      </c>
      <c r="X228" s="13" t="str">
        <f>IF('Daily PnL Log'!X1459&lt;&gt;"",'Daily PnL Log'!X1459,"")</f>
        <v/>
      </c>
      <c r="Y228" s="13" t="str">
        <f>IF('Daily PnL Log'!Y1459&lt;&gt;"",'Daily PnL Log'!Y1459,"")</f>
        <v/>
      </c>
      <c r="Z228" s="13" t="str">
        <f>IF('Daily PnL Log'!Z1459&lt;&gt;"",'Daily PnL Log'!Z1459,"")</f>
        <v/>
      </c>
      <c r="AA228" s="13" t="str">
        <f>IF('Daily PnL Log'!AA1459&lt;&gt;"",'Daily PnL Log'!AA1459,"")</f>
        <v/>
      </c>
      <c r="AB228" s="13" t="str">
        <f>IF('Daily PnL Log'!AB1459&lt;&gt;"",'Daily PnL Log'!AB1459,"")</f>
        <v/>
      </c>
      <c r="AC228" s="13" t="str">
        <f>IF('Daily PnL Log'!AC1459&lt;&gt;"",'Daily PnL Log'!AC1459,"")</f>
        <v/>
      </c>
    </row>
    <row r="229" spans="1:29" x14ac:dyDescent="0.25">
      <c r="A229" s="48" t="str">
        <f t="shared" si="12"/>
        <v>Jan</v>
      </c>
      <c r="B229" s="83">
        <f>'Daily PnL Log'!B1460</f>
        <v>0</v>
      </c>
      <c r="C229" s="11">
        <f>'Daily PnL Log'!C1460</f>
        <v>0</v>
      </c>
      <c r="D229" s="11">
        <f>'Daily PnL Log'!D1460</f>
        <v>0</v>
      </c>
      <c r="E229" s="11">
        <f>'Daily PnL Log'!E1460</f>
        <v>0</v>
      </c>
      <c r="F229" s="11">
        <f>'Daily PnL Log'!F1460</f>
        <v>0</v>
      </c>
      <c r="G229" s="11">
        <f>'Daily PnL Log'!G1460</f>
        <v>0</v>
      </c>
      <c r="H229" s="11">
        <f>'Daily PnL Log'!H1460</f>
        <v>0</v>
      </c>
      <c r="I229" s="11">
        <f>'Daily PnL Log'!I1460</f>
        <v>0</v>
      </c>
      <c r="J229" s="11" t="str">
        <f>'Daily PnL Log'!J1460</f>
        <v/>
      </c>
      <c r="K229" s="11">
        <f>'Daily PnL Log'!K1460</f>
        <v>0</v>
      </c>
      <c r="L229" s="11">
        <f>'Daily PnL Log'!L1460</f>
        <v>0</v>
      </c>
      <c r="M229" s="11">
        <f>'Daily PnL Log'!M1460</f>
        <v>0</v>
      </c>
      <c r="N229" s="11" t="str">
        <f>'Daily PnL Log'!N1460</f>
        <v/>
      </c>
      <c r="O229" s="11">
        <f t="shared" si="16"/>
        <v>480151.69999999984</v>
      </c>
      <c r="P229" s="11">
        <f t="shared" si="16"/>
        <v>82832.7</v>
      </c>
      <c r="Q229" s="11">
        <f t="shared" si="16"/>
        <v>0</v>
      </c>
      <c r="R229" s="11">
        <f t="shared" si="16"/>
        <v>-28301.799999999992</v>
      </c>
      <c r="S229" s="11">
        <f t="shared" si="16"/>
        <v>-14684.699999999995</v>
      </c>
      <c r="T229" s="11">
        <f t="shared" si="16"/>
        <v>0</v>
      </c>
      <c r="U229" s="11">
        <f t="shared" si="16"/>
        <v>0</v>
      </c>
      <c r="V229" s="11" t="str">
        <f t="shared" si="16"/>
        <v/>
      </c>
      <c r="W229" s="11" t="str">
        <f>IF('Daily PnL Log'!W1460&lt;&gt;"",'Daily PnL Log'!W1460,"")</f>
        <v/>
      </c>
      <c r="X229" s="119" t="str">
        <f>IF('Daily PnL Log'!X1460&lt;&gt;"",'Daily PnL Log'!X1460,"")</f>
        <v/>
      </c>
      <c r="Y229" s="11" t="str">
        <f>IF('Daily PnL Log'!Y1460&lt;&gt;"",'Daily PnL Log'!Y1460,"")</f>
        <v/>
      </c>
      <c r="Z229" s="11" t="str">
        <f>IF('Daily PnL Log'!Z1460&lt;&gt;"",'Daily PnL Log'!Z1460,"")</f>
        <v/>
      </c>
      <c r="AA229" s="11" t="str">
        <f>IF('Daily PnL Log'!AA1460&lt;&gt;"",'Daily PnL Log'!AA1460,"")</f>
        <v/>
      </c>
      <c r="AB229" s="11" t="str">
        <f>IF('Daily PnL Log'!AB1460&lt;&gt;"",'Daily PnL Log'!AB1460,"")</f>
        <v/>
      </c>
      <c r="AC229" s="11" t="str">
        <f>IF('Daily PnL Log'!AC1460&lt;&gt;"",'Daily PnL Log'!AC1460,"")</f>
        <v/>
      </c>
    </row>
    <row r="230" spans="1:29" x14ac:dyDescent="0.25">
      <c r="A230" s="47" t="str">
        <f t="shared" si="12"/>
        <v>Jan</v>
      </c>
      <c r="B230" s="14">
        <f>'Daily PnL Log'!B1461</f>
        <v>0</v>
      </c>
      <c r="C230" s="13">
        <f>'Daily PnL Log'!C1461</f>
        <v>0</v>
      </c>
      <c r="D230" s="13">
        <f>'Daily PnL Log'!D1461</f>
        <v>0</v>
      </c>
      <c r="E230" s="13">
        <f>'Daily PnL Log'!E1461</f>
        <v>0</v>
      </c>
      <c r="F230" s="13">
        <f>'Daily PnL Log'!F1461</f>
        <v>0</v>
      </c>
      <c r="G230" s="13">
        <f>'Daily PnL Log'!G1461</f>
        <v>0</v>
      </c>
      <c r="H230" s="13">
        <f>'Daily PnL Log'!H1461</f>
        <v>0</v>
      </c>
      <c r="I230" s="13">
        <f>'Daily PnL Log'!I1461</f>
        <v>0</v>
      </c>
      <c r="J230" s="13" t="str">
        <f>'Daily PnL Log'!J1461</f>
        <v/>
      </c>
      <c r="K230" s="13">
        <f>'Daily PnL Log'!K1461</f>
        <v>0</v>
      </c>
      <c r="L230" s="13">
        <f>'Daily PnL Log'!L1461</f>
        <v>0</v>
      </c>
      <c r="M230" s="13">
        <f>'Daily PnL Log'!M1461</f>
        <v>0</v>
      </c>
      <c r="N230" s="13" t="str">
        <f>'Daily PnL Log'!N1461</f>
        <v/>
      </c>
      <c r="O230" s="13">
        <f t="shared" si="16"/>
        <v>480151.69999999984</v>
      </c>
      <c r="P230" s="13">
        <f t="shared" si="16"/>
        <v>82832.7</v>
      </c>
      <c r="Q230" s="13">
        <f t="shared" si="16"/>
        <v>0</v>
      </c>
      <c r="R230" s="13">
        <f t="shared" si="16"/>
        <v>-28301.799999999992</v>
      </c>
      <c r="S230" s="13">
        <f t="shared" si="16"/>
        <v>-14684.699999999995</v>
      </c>
      <c r="T230" s="13">
        <f t="shared" si="16"/>
        <v>0</v>
      </c>
      <c r="U230" s="13">
        <f t="shared" si="16"/>
        <v>0</v>
      </c>
      <c r="V230" s="13" t="str">
        <f t="shared" si="16"/>
        <v/>
      </c>
      <c r="W230" s="13" t="str">
        <f>IF('Daily PnL Log'!W1461&lt;&gt;"",'Daily PnL Log'!W1461,"")</f>
        <v/>
      </c>
      <c r="X230" s="13" t="str">
        <f>IF('Daily PnL Log'!X1461&lt;&gt;"",'Daily PnL Log'!X1461,"")</f>
        <v/>
      </c>
      <c r="Y230" s="13" t="str">
        <f>IF('Daily PnL Log'!Y1461&lt;&gt;"",'Daily PnL Log'!Y1461,"")</f>
        <v/>
      </c>
      <c r="Z230" s="13" t="str">
        <f>IF('Daily PnL Log'!Z1461&lt;&gt;"",'Daily PnL Log'!Z1461,"")</f>
        <v/>
      </c>
      <c r="AA230" s="13" t="str">
        <f>IF('Daily PnL Log'!AA1461&lt;&gt;"",'Daily PnL Log'!AA1461,"")</f>
        <v/>
      </c>
      <c r="AB230" s="13" t="str">
        <f>IF('Daily PnL Log'!AB1461&lt;&gt;"",'Daily PnL Log'!AB1461,"")</f>
        <v/>
      </c>
      <c r="AC230" s="13" t="str">
        <f>IF('Daily PnL Log'!AC1461&lt;&gt;"",'Daily PnL Log'!AC1461,"")</f>
        <v/>
      </c>
    </row>
    <row r="231" spans="1:29" x14ac:dyDescent="0.25">
      <c r="A231" s="48" t="str">
        <f t="shared" si="12"/>
        <v>Jan</v>
      </c>
      <c r="B231" s="83">
        <f>'Daily PnL Log'!B1462</f>
        <v>0</v>
      </c>
      <c r="C231" s="11">
        <f>'Daily PnL Log'!C1462</f>
        <v>0</v>
      </c>
      <c r="D231" s="11">
        <f>'Daily PnL Log'!D1462</f>
        <v>0</v>
      </c>
      <c r="E231" s="11">
        <f>'Daily PnL Log'!E1462</f>
        <v>0</v>
      </c>
      <c r="F231" s="11">
        <f>'Daily PnL Log'!F1462</f>
        <v>0</v>
      </c>
      <c r="G231" s="11">
        <f>'Daily PnL Log'!G1462</f>
        <v>0</v>
      </c>
      <c r="H231" s="11">
        <f>'Daily PnL Log'!H1462</f>
        <v>0</v>
      </c>
      <c r="I231" s="11">
        <f>'Daily PnL Log'!I1462</f>
        <v>0</v>
      </c>
      <c r="J231" s="11" t="str">
        <f>'Daily PnL Log'!J1462</f>
        <v/>
      </c>
      <c r="K231" s="11">
        <f>'Daily PnL Log'!K1462</f>
        <v>0</v>
      </c>
      <c r="L231" s="11">
        <f>'Daily PnL Log'!L1462</f>
        <v>0</v>
      </c>
      <c r="M231" s="11">
        <f>'Daily PnL Log'!M1462</f>
        <v>0</v>
      </c>
      <c r="N231" s="11" t="str">
        <f>'Daily PnL Log'!N1462</f>
        <v/>
      </c>
      <c r="O231" s="11">
        <f t="shared" si="16"/>
        <v>480151.69999999984</v>
      </c>
      <c r="P231" s="11">
        <f t="shared" si="16"/>
        <v>82832.7</v>
      </c>
      <c r="Q231" s="11">
        <f t="shared" si="16"/>
        <v>0</v>
      </c>
      <c r="R231" s="11">
        <f t="shared" si="16"/>
        <v>-28301.799999999992</v>
      </c>
      <c r="S231" s="11">
        <f t="shared" si="16"/>
        <v>-14684.699999999995</v>
      </c>
      <c r="T231" s="11">
        <f t="shared" si="16"/>
        <v>0</v>
      </c>
      <c r="U231" s="11">
        <f t="shared" si="16"/>
        <v>0</v>
      </c>
      <c r="V231" s="11" t="str">
        <f t="shared" si="16"/>
        <v/>
      </c>
      <c r="W231" s="11" t="str">
        <f>IF('Daily PnL Log'!W1462&lt;&gt;"",'Daily PnL Log'!W1462,"")</f>
        <v/>
      </c>
      <c r="X231" s="119" t="str">
        <f>IF('Daily PnL Log'!X1462&lt;&gt;"",'Daily PnL Log'!X1462,"")</f>
        <v/>
      </c>
      <c r="Y231" s="11" t="str">
        <f>IF('Daily PnL Log'!Y1462&lt;&gt;"",'Daily PnL Log'!Y1462,"")</f>
        <v/>
      </c>
      <c r="Z231" s="11" t="str">
        <f>IF('Daily PnL Log'!Z1462&lt;&gt;"",'Daily PnL Log'!Z1462,"")</f>
        <v/>
      </c>
      <c r="AA231" s="11" t="str">
        <f>IF('Daily PnL Log'!AA1462&lt;&gt;"",'Daily PnL Log'!AA1462,"")</f>
        <v/>
      </c>
      <c r="AB231" s="11" t="str">
        <f>IF('Daily PnL Log'!AB1462&lt;&gt;"",'Daily PnL Log'!AB1462,"")</f>
        <v/>
      </c>
      <c r="AC231" s="11" t="str">
        <f>IF('Daily PnL Log'!AC1462&lt;&gt;"",'Daily PnL Log'!AC1462,"")</f>
        <v/>
      </c>
    </row>
    <row r="232" spans="1:29" x14ac:dyDescent="0.25">
      <c r="A232" s="47" t="str">
        <f t="shared" si="12"/>
        <v>Jan</v>
      </c>
      <c r="B232" s="14">
        <f>'Daily PnL Log'!B1463</f>
        <v>0</v>
      </c>
      <c r="C232" s="13">
        <f>'Daily PnL Log'!C1463</f>
        <v>0</v>
      </c>
      <c r="D232" s="13">
        <f>'Daily PnL Log'!D1463</f>
        <v>0</v>
      </c>
      <c r="E232" s="13">
        <f>'Daily PnL Log'!E1463</f>
        <v>0</v>
      </c>
      <c r="F232" s="13">
        <f>'Daily PnL Log'!F1463</f>
        <v>0</v>
      </c>
      <c r="G232" s="13">
        <f>'Daily PnL Log'!G1463</f>
        <v>0</v>
      </c>
      <c r="H232" s="13">
        <f>'Daily PnL Log'!H1463</f>
        <v>0</v>
      </c>
      <c r="I232" s="13">
        <f>'Daily PnL Log'!I1463</f>
        <v>0</v>
      </c>
      <c r="J232" s="13" t="str">
        <f>'Daily PnL Log'!J1463</f>
        <v/>
      </c>
      <c r="K232" s="13">
        <f>'Daily PnL Log'!K1463</f>
        <v>0</v>
      </c>
      <c r="L232" s="13">
        <f>'Daily PnL Log'!L1463</f>
        <v>0</v>
      </c>
      <c r="M232" s="13">
        <f>'Daily PnL Log'!M1463</f>
        <v>0</v>
      </c>
      <c r="N232" s="13" t="str">
        <f>'Daily PnL Log'!N1463</f>
        <v/>
      </c>
      <c r="O232" s="13">
        <f t="shared" si="16"/>
        <v>480151.69999999984</v>
      </c>
      <c r="P232" s="13">
        <f t="shared" si="16"/>
        <v>82832.7</v>
      </c>
      <c r="Q232" s="13">
        <f t="shared" si="16"/>
        <v>0</v>
      </c>
      <c r="R232" s="13">
        <f t="shared" si="16"/>
        <v>-28301.799999999992</v>
      </c>
      <c r="S232" s="13">
        <f t="shared" si="16"/>
        <v>-14684.699999999995</v>
      </c>
      <c r="T232" s="13">
        <f t="shared" si="16"/>
        <v>0</v>
      </c>
      <c r="U232" s="13">
        <f t="shared" si="16"/>
        <v>0</v>
      </c>
      <c r="V232" s="13" t="str">
        <f t="shared" si="16"/>
        <v/>
      </c>
      <c r="W232" s="13" t="str">
        <f>IF('Daily PnL Log'!W1463&lt;&gt;"",'Daily PnL Log'!W1463,"")</f>
        <v/>
      </c>
      <c r="X232" s="13" t="str">
        <f>IF('Daily PnL Log'!X1463&lt;&gt;"",'Daily PnL Log'!X1463,"")</f>
        <v/>
      </c>
      <c r="Y232" s="13" t="str">
        <f>IF('Daily PnL Log'!Y1463&lt;&gt;"",'Daily PnL Log'!Y1463,"")</f>
        <v/>
      </c>
      <c r="Z232" s="13" t="str">
        <f>IF('Daily PnL Log'!Z1463&lt;&gt;"",'Daily PnL Log'!Z1463,"")</f>
        <v/>
      </c>
      <c r="AA232" s="13" t="str">
        <f>IF('Daily PnL Log'!AA1463&lt;&gt;"",'Daily PnL Log'!AA1463,"")</f>
        <v/>
      </c>
      <c r="AB232" s="13" t="str">
        <f>IF('Daily PnL Log'!AB1463&lt;&gt;"",'Daily PnL Log'!AB1463,"")</f>
        <v/>
      </c>
      <c r="AC232" s="13" t="str">
        <f>IF('Daily PnL Log'!AC1463&lt;&gt;"",'Daily PnL Log'!AC1463,"")</f>
        <v/>
      </c>
    </row>
    <row r="233" spans="1:29" x14ac:dyDescent="0.25">
      <c r="A233" s="48" t="str">
        <f t="shared" si="12"/>
        <v>Jan</v>
      </c>
      <c r="B233" s="83">
        <f>'Daily PnL Log'!B1464</f>
        <v>0</v>
      </c>
      <c r="C233" s="11">
        <f>'Daily PnL Log'!C1464</f>
        <v>0</v>
      </c>
      <c r="D233" s="11">
        <f>'Daily PnL Log'!D1464</f>
        <v>0</v>
      </c>
      <c r="E233" s="11">
        <f>'Daily PnL Log'!E1464</f>
        <v>0</v>
      </c>
      <c r="F233" s="11">
        <f>'Daily PnL Log'!F1464</f>
        <v>0</v>
      </c>
      <c r="G233" s="11">
        <f>'Daily PnL Log'!G1464</f>
        <v>0</v>
      </c>
      <c r="H233" s="11">
        <f>'Daily PnL Log'!H1464</f>
        <v>0</v>
      </c>
      <c r="I233" s="11">
        <f>'Daily PnL Log'!I1464</f>
        <v>0</v>
      </c>
      <c r="J233" s="11" t="str">
        <f>'Daily PnL Log'!J1464</f>
        <v/>
      </c>
      <c r="K233" s="11">
        <f>'Daily PnL Log'!K1464</f>
        <v>0</v>
      </c>
      <c r="L233" s="11">
        <f>'Daily PnL Log'!L1464</f>
        <v>0</v>
      </c>
      <c r="M233" s="11">
        <f>'Daily PnL Log'!M1464</f>
        <v>0</v>
      </c>
      <c r="N233" s="11" t="str">
        <f>'Daily PnL Log'!N1464</f>
        <v/>
      </c>
      <c r="O233" s="11">
        <f t="shared" si="16"/>
        <v>480151.69999999984</v>
      </c>
      <c r="P233" s="11">
        <f t="shared" si="16"/>
        <v>82832.7</v>
      </c>
      <c r="Q233" s="11">
        <f t="shared" si="16"/>
        <v>0</v>
      </c>
      <c r="R233" s="11">
        <f t="shared" si="16"/>
        <v>-28301.799999999992</v>
      </c>
      <c r="S233" s="11">
        <f t="shared" si="16"/>
        <v>-14684.699999999995</v>
      </c>
      <c r="T233" s="11">
        <f t="shared" si="16"/>
        <v>0</v>
      </c>
      <c r="U233" s="11">
        <f t="shared" si="16"/>
        <v>0</v>
      </c>
      <c r="V233" s="11" t="str">
        <f t="shared" si="16"/>
        <v/>
      </c>
      <c r="W233" s="11" t="str">
        <f>IF('Daily PnL Log'!W1464&lt;&gt;"",'Daily PnL Log'!W1464,"")</f>
        <v/>
      </c>
      <c r="X233" s="119" t="str">
        <f>IF('Daily PnL Log'!X1464&lt;&gt;"",'Daily PnL Log'!X1464,"")</f>
        <v/>
      </c>
      <c r="Y233" s="11" t="str">
        <f>IF('Daily PnL Log'!Y1464&lt;&gt;"",'Daily PnL Log'!Y1464,"")</f>
        <v/>
      </c>
      <c r="Z233" s="11" t="str">
        <f>IF('Daily PnL Log'!Z1464&lt;&gt;"",'Daily PnL Log'!Z1464,"")</f>
        <v/>
      </c>
      <c r="AA233" s="11" t="str">
        <f>IF('Daily PnL Log'!AA1464&lt;&gt;"",'Daily PnL Log'!AA1464,"")</f>
        <v/>
      </c>
      <c r="AB233" s="11" t="str">
        <f>IF('Daily PnL Log'!AB1464&lt;&gt;"",'Daily PnL Log'!AB1464,"")</f>
        <v/>
      </c>
      <c r="AC233" s="11" t="str">
        <f>IF('Daily PnL Log'!AC1464&lt;&gt;"",'Daily PnL Log'!AC1464,"")</f>
        <v/>
      </c>
    </row>
    <row r="234" spans="1:29" x14ac:dyDescent="0.25">
      <c r="A234" s="47" t="str">
        <f t="shared" si="12"/>
        <v>Jan</v>
      </c>
      <c r="B234" s="14">
        <f>'Daily PnL Log'!B1465</f>
        <v>0</v>
      </c>
      <c r="C234" s="13">
        <f>'Daily PnL Log'!C1465</f>
        <v>0</v>
      </c>
      <c r="D234" s="13">
        <f>'Daily PnL Log'!D1465</f>
        <v>0</v>
      </c>
      <c r="E234" s="13">
        <f>'Daily PnL Log'!E1465</f>
        <v>0</v>
      </c>
      <c r="F234" s="13">
        <f>'Daily PnL Log'!F1465</f>
        <v>0</v>
      </c>
      <c r="G234" s="13">
        <f>'Daily PnL Log'!G1465</f>
        <v>0</v>
      </c>
      <c r="H234" s="13">
        <f>'Daily PnL Log'!H1465</f>
        <v>0</v>
      </c>
      <c r="I234" s="13">
        <f>'Daily PnL Log'!I1465</f>
        <v>0</v>
      </c>
      <c r="J234" s="13" t="str">
        <f>'Daily PnL Log'!J1465</f>
        <v/>
      </c>
      <c r="K234" s="13">
        <f>'Daily PnL Log'!K1465</f>
        <v>0</v>
      </c>
      <c r="L234" s="13">
        <f>'Daily PnL Log'!L1465</f>
        <v>0</v>
      </c>
      <c r="M234" s="13">
        <f>'Daily PnL Log'!M1465</f>
        <v>0</v>
      </c>
      <c r="N234" s="13" t="str">
        <f>'Daily PnL Log'!N1465</f>
        <v/>
      </c>
      <c r="O234" s="13">
        <f t="shared" si="16"/>
        <v>480151.69999999984</v>
      </c>
      <c r="P234" s="13">
        <f t="shared" si="16"/>
        <v>82832.7</v>
      </c>
      <c r="Q234" s="13">
        <f t="shared" si="16"/>
        <v>0</v>
      </c>
      <c r="R234" s="13">
        <f t="shared" si="16"/>
        <v>-28301.799999999992</v>
      </c>
      <c r="S234" s="13">
        <f t="shared" si="16"/>
        <v>-14684.699999999995</v>
      </c>
      <c r="T234" s="13">
        <f t="shared" si="16"/>
        <v>0</v>
      </c>
      <c r="U234" s="13">
        <f t="shared" si="16"/>
        <v>0</v>
      </c>
      <c r="V234" s="13" t="str">
        <f t="shared" si="16"/>
        <v/>
      </c>
      <c r="W234" s="13" t="str">
        <f>IF('Daily PnL Log'!W1465&lt;&gt;"",'Daily PnL Log'!W1465,"")</f>
        <v/>
      </c>
      <c r="X234" s="13" t="str">
        <f>IF('Daily PnL Log'!X1465&lt;&gt;"",'Daily PnL Log'!X1465,"")</f>
        <v/>
      </c>
      <c r="Y234" s="13" t="str">
        <f>IF('Daily PnL Log'!Y1465&lt;&gt;"",'Daily PnL Log'!Y1465,"")</f>
        <v/>
      </c>
      <c r="Z234" s="13" t="str">
        <f>IF('Daily PnL Log'!Z1465&lt;&gt;"",'Daily PnL Log'!Z1465,"")</f>
        <v/>
      </c>
      <c r="AA234" s="13" t="str">
        <f>IF('Daily PnL Log'!AA1465&lt;&gt;"",'Daily PnL Log'!AA1465,"")</f>
        <v/>
      </c>
      <c r="AB234" s="13" t="str">
        <f>IF('Daily PnL Log'!AB1465&lt;&gt;"",'Daily PnL Log'!AB1465,"")</f>
        <v/>
      </c>
      <c r="AC234" s="13" t="str">
        <f>IF('Daily PnL Log'!AC1465&lt;&gt;"",'Daily PnL Log'!AC1465,"")</f>
        <v/>
      </c>
    </row>
    <row r="235" spans="1:29" x14ac:dyDescent="0.25">
      <c r="A235" s="48" t="str">
        <f t="shared" si="12"/>
        <v>Jan</v>
      </c>
      <c r="B235" s="83">
        <f>'Daily PnL Log'!B1466</f>
        <v>0</v>
      </c>
      <c r="C235" s="11">
        <f>'Daily PnL Log'!C1466</f>
        <v>0</v>
      </c>
      <c r="D235" s="11">
        <f>'Daily PnL Log'!D1466</f>
        <v>0</v>
      </c>
      <c r="E235" s="11">
        <f>'Daily PnL Log'!E1466</f>
        <v>0</v>
      </c>
      <c r="F235" s="11">
        <f>'Daily PnL Log'!F1466</f>
        <v>0</v>
      </c>
      <c r="G235" s="11">
        <f>'Daily PnL Log'!G1466</f>
        <v>0</v>
      </c>
      <c r="H235" s="11">
        <f>'Daily PnL Log'!H1466</f>
        <v>0</v>
      </c>
      <c r="I235" s="11">
        <f>'Daily PnL Log'!I1466</f>
        <v>0</v>
      </c>
      <c r="J235" s="11" t="str">
        <f>'Daily PnL Log'!J1466</f>
        <v/>
      </c>
      <c r="K235" s="11">
        <f>'Daily PnL Log'!K1466</f>
        <v>0</v>
      </c>
      <c r="L235" s="11">
        <f>'Daily PnL Log'!L1466</f>
        <v>0</v>
      </c>
      <c r="M235" s="11">
        <f>'Daily PnL Log'!M1466</f>
        <v>0</v>
      </c>
      <c r="N235" s="11" t="str">
        <f>'Daily PnL Log'!N1466</f>
        <v/>
      </c>
      <c r="O235" s="11">
        <f t="shared" si="16"/>
        <v>480151.69999999984</v>
      </c>
      <c r="P235" s="11">
        <f t="shared" si="16"/>
        <v>82832.7</v>
      </c>
      <c r="Q235" s="11">
        <f t="shared" si="16"/>
        <v>0</v>
      </c>
      <c r="R235" s="11">
        <f t="shared" si="16"/>
        <v>-28301.799999999992</v>
      </c>
      <c r="S235" s="11">
        <f t="shared" si="16"/>
        <v>-14684.699999999995</v>
      </c>
      <c r="T235" s="11">
        <f t="shared" si="16"/>
        <v>0</v>
      </c>
      <c r="U235" s="11">
        <f t="shared" si="16"/>
        <v>0</v>
      </c>
      <c r="V235" s="11" t="str">
        <f t="shared" si="16"/>
        <v/>
      </c>
      <c r="W235" s="11" t="str">
        <f>IF('Daily PnL Log'!W1466&lt;&gt;"",'Daily PnL Log'!W1466,"")</f>
        <v/>
      </c>
      <c r="X235" s="119" t="str">
        <f>IF('Daily PnL Log'!X1466&lt;&gt;"",'Daily PnL Log'!X1466,"")</f>
        <v/>
      </c>
      <c r="Y235" s="11" t="str">
        <f>IF('Daily PnL Log'!Y1466&lt;&gt;"",'Daily PnL Log'!Y1466,"")</f>
        <v/>
      </c>
      <c r="Z235" s="11" t="str">
        <f>IF('Daily PnL Log'!Z1466&lt;&gt;"",'Daily PnL Log'!Z1466,"")</f>
        <v/>
      </c>
      <c r="AA235" s="11" t="str">
        <f>IF('Daily PnL Log'!AA1466&lt;&gt;"",'Daily PnL Log'!AA1466,"")</f>
        <v/>
      </c>
      <c r="AB235" s="11" t="str">
        <f>IF('Daily PnL Log'!AB1466&lt;&gt;"",'Daily PnL Log'!AB1466,"")</f>
        <v/>
      </c>
      <c r="AC235" s="11" t="str">
        <f>IF('Daily PnL Log'!AC1466&lt;&gt;"",'Daily PnL Log'!AC1466,"")</f>
        <v/>
      </c>
    </row>
    <row r="236" spans="1:29" x14ac:dyDescent="0.25">
      <c r="A236" s="47" t="str">
        <f t="shared" si="12"/>
        <v>Jan</v>
      </c>
      <c r="B236" s="14">
        <f>'Daily PnL Log'!B1467</f>
        <v>0</v>
      </c>
      <c r="C236" s="13">
        <f>'Daily PnL Log'!C1467</f>
        <v>0</v>
      </c>
      <c r="D236" s="13">
        <f>'Daily PnL Log'!D1467</f>
        <v>0</v>
      </c>
      <c r="E236" s="13">
        <f>'Daily PnL Log'!E1467</f>
        <v>0</v>
      </c>
      <c r="F236" s="13">
        <f>'Daily PnL Log'!F1467</f>
        <v>0</v>
      </c>
      <c r="G236" s="13">
        <f>'Daily PnL Log'!G1467</f>
        <v>0</v>
      </c>
      <c r="H236" s="13">
        <f>'Daily PnL Log'!H1467</f>
        <v>0</v>
      </c>
      <c r="I236" s="13">
        <f>'Daily PnL Log'!I1467</f>
        <v>0</v>
      </c>
      <c r="J236" s="13" t="str">
        <f>'Daily PnL Log'!J1467</f>
        <v/>
      </c>
      <c r="K236" s="13">
        <f>'Daily PnL Log'!K1467</f>
        <v>0</v>
      </c>
      <c r="L236" s="13">
        <f>'Daily PnL Log'!L1467</f>
        <v>0</v>
      </c>
      <c r="M236" s="13">
        <f>'Daily PnL Log'!M1467</f>
        <v>0</v>
      </c>
      <c r="N236" s="13" t="str">
        <f>'Daily PnL Log'!N1467</f>
        <v/>
      </c>
      <c r="O236" s="13">
        <f t="shared" si="16"/>
        <v>480151.69999999984</v>
      </c>
      <c r="P236" s="13">
        <f t="shared" si="16"/>
        <v>82832.7</v>
      </c>
      <c r="Q236" s="13">
        <f t="shared" si="16"/>
        <v>0</v>
      </c>
      <c r="R236" s="13">
        <f t="shared" si="16"/>
        <v>-28301.799999999992</v>
      </c>
      <c r="S236" s="13">
        <f t="shared" si="16"/>
        <v>-14684.699999999995</v>
      </c>
      <c r="T236" s="13">
        <f t="shared" si="16"/>
        <v>0</v>
      </c>
      <c r="U236" s="13">
        <f t="shared" si="16"/>
        <v>0</v>
      </c>
      <c r="V236" s="13" t="str">
        <f t="shared" si="16"/>
        <v/>
      </c>
      <c r="W236" s="13" t="str">
        <f>IF('Daily PnL Log'!W1467&lt;&gt;"",'Daily PnL Log'!W1467,"")</f>
        <v/>
      </c>
      <c r="X236" s="13" t="str">
        <f>IF('Daily PnL Log'!X1467&lt;&gt;"",'Daily PnL Log'!X1467,"")</f>
        <v/>
      </c>
      <c r="Y236" s="13" t="str">
        <f>IF('Daily PnL Log'!Y1467&lt;&gt;"",'Daily PnL Log'!Y1467,"")</f>
        <v/>
      </c>
      <c r="Z236" s="13" t="str">
        <f>IF('Daily PnL Log'!Z1467&lt;&gt;"",'Daily PnL Log'!Z1467,"")</f>
        <v/>
      </c>
      <c r="AA236" s="13" t="str">
        <f>IF('Daily PnL Log'!AA1467&lt;&gt;"",'Daily PnL Log'!AA1467,"")</f>
        <v/>
      </c>
      <c r="AB236" s="13" t="str">
        <f>IF('Daily PnL Log'!AB1467&lt;&gt;"",'Daily PnL Log'!AB1467,"")</f>
        <v/>
      </c>
      <c r="AC236" s="13" t="str">
        <f>IF('Daily PnL Log'!AC1467&lt;&gt;"",'Daily PnL Log'!AC1467,"")</f>
        <v/>
      </c>
    </row>
    <row r="237" spans="1:29" x14ac:dyDescent="0.25">
      <c r="A237" s="48" t="str">
        <f t="shared" si="12"/>
        <v>Jan</v>
      </c>
      <c r="B237" s="83">
        <f>'Daily PnL Log'!B1468</f>
        <v>0</v>
      </c>
      <c r="C237" s="11">
        <f>'Daily PnL Log'!C1468</f>
        <v>0</v>
      </c>
      <c r="D237" s="11">
        <f>'Daily PnL Log'!D1468</f>
        <v>0</v>
      </c>
      <c r="E237" s="11">
        <f>'Daily PnL Log'!E1468</f>
        <v>0</v>
      </c>
      <c r="F237" s="11">
        <f>'Daily PnL Log'!F1468</f>
        <v>0</v>
      </c>
      <c r="G237" s="11">
        <f>'Daily PnL Log'!G1468</f>
        <v>0</v>
      </c>
      <c r="H237" s="11">
        <f>'Daily PnL Log'!H1468</f>
        <v>0</v>
      </c>
      <c r="I237" s="11">
        <f>'Daily PnL Log'!I1468</f>
        <v>0</v>
      </c>
      <c r="J237" s="11" t="str">
        <f>'Daily PnL Log'!J1468</f>
        <v/>
      </c>
      <c r="K237" s="11">
        <f>'Daily PnL Log'!K1468</f>
        <v>0</v>
      </c>
      <c r="L237" s="11">
        <f>'Daily PnL Log'!L1468</f>
        <v>0</v>
      </c>
      <c r="M237" s="11">
        <f>'Daily PnL Log'!M1468</f>
        <v>0</v>
      </c>
      <c r="N237" s="11" t="str">
        <f>'Daily PnL Log'!N1468</f>
        <v/>
      </c>
      <c r="O237" s="11">
        <f t="shared" si="16"/>
        <v>480151.69999999984</v>
      </c>
      <c r="P237" s="11">
        <f t="shared" si="16"/>
        <v>82832.7</v>
      </c>
      <c r="Q237" s="11">
        <f t="shared" si="16"/>
        <v>0</v>
      </c>
      <c r="R237" s="11">
        <f t="shared" si="16"/>
        <v>-28301.799999999992</v>
      </c>
      <c r="S237" s="11">
        <f t="shared" si="16"/>
        <v>-14684.699999999995</v>
      </c>
      <c r="T237" s="11">
        <f t="shared" si="16"/>
        <v>0</v>
      </c>
      <c r="U237" s="11">
        <f t="shared" si="16"/>
        <v>0</v>
      </c>
      <c r="V237" s="11" t="str">
        <f t="shared" si="16"/>
        <v/>
      </c>
      <c r="W237" s="11" t="str">
        <f>IF('Daily PnL Log'!W1468&lt;&gt;"",'Daily PnL Log'!W1468,"")</f>
        <v/>
      </c>
      <c r="X237" s="119" t="str">
        <f>IF('Daily PnL Log'!X1468&lt;&gt;"",'Daily PnL Log'!X1468,"")</f>
        <v/>
      </c>
      <c r="Y237" s="11" t="str">
        <f>IF('Daily PnL Log'!Y1468&lt;&gt;"",'Daily PnL Log'!Y1468,"")</f>
        <v/>
      </c>
      <c r="Z237" s="11" t="str">
        <f>IF('Daily PnL Log'!Z1468&lt;&gt;"",'Daily PnL Log'!Z1468,"")</f>
        <v/>
      </c>
      <c r="AA237" s="11" t="str">
        <f>IF('Daily PnL Log'!AA1468&lt;&gt;"",'Daily PnL Log'!AA1468,"")</f>
        <v/>
      </c>
      <c r="AB237" s="11" t="str">
        <f>IF('Daily PnL Log'!AB1468&lt;&gt;"",'Daily PnL Log'!AB1468,"")</f>
        <v/>
      </c>
      <c r="AC237" s="11" t="str">
        <f>IF('Daily PnL Log'!AC1468&lt;&gt;"",'Daily PnL Log'!AC1468,"")</f>
        <v/>
      </c>
    </row>
    <row r="238" spans="1:29" x14ac:dyDescent="0.25">
      <c r="A238" s="47" t="str">
        <f t="shared" si="12"/>
        <v>Jan</v>
      </c>
      <c r="B238" s="14">
        <f>'Daily PnL Log'!B1469</f>
        <v>0</v>
      </c>
      <c r="C238" s="13">
        <f>'Daily PnL Log'!C1469</f>
        <v>0</v>
      </c>
      <c r="D238" s="13">
        <f>'Daily PnL Log'!D1469</f>
        <v>0</v>
      </c>
      <c r="E238" s="13">
        <f>'Daily PnL Log'!E1469</f>
        <v>0</v>
      </c>
      <c r="F238" s="13">
        <f>'Daily PnL Log'!F1469</f>
        <v>0</v>
      </c>
      <c r="G238" s="13">
        <f>'Daily PnL Log'!G1469</f>
        <v>0</v>
      </c>
      <c r="H238" s="13">
        <f>'Daily PnL Log'!H1469</f>
        <v>0</v>
      </c>
      <c r="I238" s="13">
        <f>'Daily PnL Log'!I1469</f>
        <v>0</v>
      </c>
      <c r="J238" s="13" t="str">
        <f>'Daily PnL Log'!J1469</f>
        <v/>
      </c>
      <c r="K238" s="13">
        <f>'Daily PnL Log'!K1469</f>
        <v>0</v>
      </c>
      <c r="L238" s="13">
        <f>'Daily PnL Log'!L1469</f>
        <v>0</v>
      </c>
      <c r="M238" s="13">
        <f>'Daily PnL Log'!M1469</f>
        <v>0</v>
      </c>
      <c r="N238" s="13" t="str">
        <f>'Daily PnL Log'!N1469</f>
        <v/>
      </c>
      <c r="O238" s="13">
        <f t="shared" si="16"/>
        <v>480151.69999999984</v>
      </c>
      <c r="P238" s="13">
        <f t="shared" si="16"/>
        <v>82832.7</v>
      </c>
      <c r="Q238" s="13">
        <f t="shared" si="16"/>
        <v>0</v>
      </c>
      <c r="R238" s="13">
        <f t="shared" si="16"/>
        <v>-28301.799999999992</v>
      </c>
      <c r="S238" s="13">
        <f t="shared" si="16"/>
        <v>-14684.699999999995</v>
      </c>
      <c r="T238" s="13">
        <f t="shared" si="16"/>
        <v>0</v>
      </c>
      <c r="U238" s="13">
        <f t="shared" si="16"/>
        <v>0</v>
      </c>
      <c r="V238" s="13" t="str">
        <f t="shared" si="16"/>
        <v/>
      </c>
      <c r="W238" s="13" t="str">
        <f>IF('Daily PnL Log'!W1469&lt;&gt;"",'Daily PnL Log'!W1469,"")</f>
        <v/>
      </c>
      <c r="X238" s="13" t="str">
        <f>IF('Daily PnL Log'!X1469&lt;&gt;"",'Daily PnL Log'!X1469,"")</f>
        <v/>
      </c>
      <c r="Y238" s="13" t="str">
        <f>IF('Daily PnL Log'!Y1469&lt;&gt;"",'Daily PnL Log'!Y1469,"")</f>
        <v/>
      </c>
      <c r="Z238" s="13" t="str">
        <f>IF('Daily PnL Log'!Z1469&lt;&gt;"",'Daily PnL Log'!Z1469,"")</f>
        <v/>
      </c>
      <c r="AA238" s="13" t="str">
        <f>IF('Daily PnL Log'!AA1469&lt;&gt;"",'Daily PnL Log'!AA1469,"")</f>
        <v/>
      </c>
      <c r="AB238" s="13" t="str">
        <f>IF('Daily PnL Log'!AB1469&lt;&gt;"",'Daily PnL Log'!AB1469,"")</f>
        <v/>
      </c>
      <c r="AC238" s="13" t="str">
        <f>IF('Daily PnL Log'!AC1469&lt;&gt;"",'Daily PnL Log'!AC1469,"")</f>
        <v/>
      </c>
    </row>
    <row r="239" spans="1:29" x14ac:dyDescent="0.25">
      <c r="A239" s="48" t="str">
        <f t="shared" si="12"/>
        <v>Jan</v>
      </c>
      <c r="B239" s="83">
        <f>'Daily PnL Log'!B1470</f>
        <v>0</v>
      </c>
      <c r="C239" s="11">
        <f>'Daily PnL Log'!C1470</f>
        <v>0</v>
      </c>
      <c r="D239" s="11">
        <f>'Daily PnL Log'!D1470</f>
        <v>0</v>
      </c>
      <c r="E239" s="11">
        <f>'Daily PnL Log'!E1470</f>
        <v>0</v>
      </c>
      <c r="F239" s="11">
        <f>'Daily PnL Log'!F1470</f>
        <v>0</v>
      </c>
      <c r="G239" s="11">
        <f>'Daily PnL Log'!G1470</f>
        <v>0</v>
      </c>
      <c r="H239" s="11">
        <f>'Daily PnL Log'!H1470</f>
        <v>0</v>
      </c>
      <c r="I239" s="11">
        <f>'Daily PnL Log'!I1470</f>
        <v>0</v>
      </c>
      <c r="J239" s="11" t="str">
        <f>'Daily PnL Log'!J1470</f>
        <v/>
      </c>
      <c r="K239" s="11">
        <f>'Daily PnL Log'!K1470</f>
        <v>0</v>
      </c>
      <c r="L239" s="11">
        <f>'Daily PnL Log'!L1470</f>
        <v>0</v>
      </c>
      <c r="M239" s="11">
        <f>'Daily PnL Log'!M1470</f>
        <v>0</v>
      </c>
      <c r="N239" s="11" t="str">
        <f>'Daily PnL Log'!N1470</f>
        <v/>
      </c>
      <c r="O239" s="11">
        <f t="shared" si="16"/>
        <v>480151.69999999984</v>
      </c>
      <c r="P239" s="11">
        <f t="shared" si="16"/>
        <v>82832.7</v>
      </c>
      <c r="Q239" s="11">
        <f t="shared" si="16"/>
        <v>0</v>
      </c>
      <c r="R239" s="11">
        <f t="shared" si="16"/>
        <v>-28301.799999999992</v>
      </c>
      <c r="S239" s="11">
        <f t="shared" si="16"/>
        <v>-14684.699999999995</v>
      </c>
      <c r="T239" s="11">
        <f t="shared" si="16"/>
        <v>0</v>
      </c>
      <c r="U239" s="11">
        <f t="shared" si="16"/>
        <v>0</v>
      </c>
      <c r="V239" s="11" t="str">
        <f t="shared" si="16"/>
        <v/>
      </c>
      <c r="W239" s="11" t="str">
        <f>IF('Daily PnL Log'!W1470&lt;&gt;"",'Daily PnL Log'!W1470,"")</f>
        <v/>
      </c>
      <c r="X239" s="119" t="str">
        <f>IF('Daily PnL Log'!X1470&lt;&gt;"",'Daily PnL Log'!X1470,"")</f>
        <v/>
      </c>
      <c r="Y239" s="11" t="str">
        <f>IF('Daily PnL Log'!Y1470&lt;&gt;"",'Daily PnL Log'!Y1470,"")</f>
        <v/>
      </c>
      <c r="Z239" s="11" t="str">
        <f>IF('Daily PnL Log'!Z1470&lt;&gt;"",'Daily PnL Log'!Z1470,"")</f>
        <v/>
      </c>
      <c r="AA239" s="11" t="str">
        <f>IF('Daily PnL Log'!AA1470&lt;&gt;"",'Daily PnL Log'!AA1470,"")</f>
        <v/>
      </c>
      <c r="AB239" s="11" t="str">
        <f>IF('Daily PnL Log'!AB1470&lt;&gt;"",'Daily PnL Log'!AB1470,"")</f>
        <v/>
      </c>
      <c r="AC239" s="11" t="str">
        <f>IF('Daily PnL Log'!AC1470&lt;&gt;"",'Daily PnL Log'!AC1470,"")</f>
        <v/>
      </c>
    </row>
    <row r="240" spans="1:29" x14ac:dyDescent="0.25">
      <c r="A240" s="47" t="str">
        <f t="shared" si="12"/>
        <v>Jan</v>
      </c>
      <c r="B240" s="14">
        <f>'Daily PnL Log'!B1471</f>
        <v>0</v>
      </c>
      <c r="C240" s="13">
        <f>'Daily PnL Log'!C1471</f>
        <v>0</v>
      </c>
      <c r="D240" s="13">
        <f>'Daily PnL Log'!D1471</f>
        <v>0</v>
      </c>
      <c r="E240" s="13">
        <f>'Daily PnL Log'!E1471</f>
        <v>0</v>
      </c>
      <c r="F240" s="13">
        <f>'Daily PnL Log'!F1471</f>
        <v>0</v>
      </c>
      <c r="G240" s="13">
        <f>'Daily PnL Log'!G1471</f>
        <v>0</v>
      </c>
      <c r="H240" s="13">
        <f>'Daily PnL Log'!H1471</f>
        <v>0</v>
      </c>
      <c r="I240" s="13">
        <f>'Daily PnL Log'!I1471</f>
        <v>0</v>
      </c>
      <c r="J240" s="13" t="str">
        <f>'Daily PnL Log'!J1471</f>
        <v/>
      </c>
      <c r="K240" s="13">
        <f>'Daily PnL Log'!K1471</f>
        <v>0</v>
      </c>
      <c r="L240" s="13">
        <f>'Daily PnL Log'!L1471</f>
        <v>0</v>
      </c>
      <c r="M240" s="13">
        <f>'Daily PnL Log'!M1471</f>
        <v>0</v>
      </c>
      <c r="N240" s="13" t="str">
        <f>'Daily PnL Log'!N1471</f>
        <v/>
      </c>
      <c r="O240" s="13">
        <f t="shared" si="16"/>
        <v>480151.69999999984</v>
      </c>
      <c r="P240" s="13">
        <f t="shared" si="16"/>
        <v>82832.7</v>
      </c>
      <c r="Q240" s="13">
        <f t="shared" si="16"/>
        <v>0</v>
      </c>
      <c r="R240" s="13">
        <f t="shared" si="16"/>
        <v>-28301.799999999992</v>
      </c>
      <c r="S240" s="13">
        <f t="shared" si="16"/>
        <v>-14684.699999999995</v>
      </c>
      <c r="T240" s="13">
        <f t="shared" si="16"/>
        <v>0</v>
      </c>
      <c r="U240" s="13">
        <f t="shared" si="16"/>
        <v>0</v>
      </c>
      <c r="V240" s="13" t="str">
        <f t="shared" si="16"/>
        <v/>
      </c>
      <c r="W240" s="13" t="str">
        <f>IF('Daily PnL Log'!W1471&lt;&gt;"",'Daily PnL Log'!W1471,"")</f>
        <v/>
      </c>
      <c r="X240" s="13" t="str">
        <f>IF('Daily PnL Log'!X1471&lt;&gt;"",'Daily PnL Log'!X1471,"")</f>
        <v/>
      </c>
      <c r="Y240" s="13" t="str">
        <f>IF('Daily PnL Log'!Y1471&lt;&gt;"",'Daily PnL Log'!Y1471,"")</f>
        <v/>
      </c>
      <c r="Z240" s="13" t="str">
        <f>IF('Daily PnL Log'!Z1471&lt;&gt;"",'Daily PnL Log'!Z1471,"")</f>
        <v/>
      </c>
      <c r="AA240" s="13" t="str">
        <f>IF('Daily PnL Log'!AA1471&lt;&gt;"",'Daily PnL Log'!AA1471,"")</f>
        <v/>
      </c>
      <c r="AB240" s="13" t="str">
        <f>IF('Daily PnL Log'!AB1471&lt;&gt;"",'Daily PnL Log'!AB1471,"")</f>
        <v/>
      </c>
      <c r="AC240" s="13" t="str">
        <f>IF('Daily PnL Log'!AC1471&lt;&gt;"",'Daily PnL Log'!AC1471,"")</f>
        <v/>
      </c>
    </row>
    <row r="241" spans="1:29" x14ac:dyDescent="0.25">
      <c r="A241" s="48" t="str">
        <f t="shared" si="12"/>
        <v>Jan</v>
      </c>
      <c r="B241" s="83">
        <f>'Daily PnL Log'!B1472</f>
        <v>0</v>
      </c>
      <c r="C241" s="11">
        <f>'Daily PnL Log'!C1472</f>
        <v>0</v>
      </c>
      <c r="D241" s="11">
        <f>'Daily PnL Log'!D1472</f>
        <v>0</v>
      </c>
      <c r="E241" s="11">
        <f>'Daily PnL Log'!E1472</f>
        <v>0</v>
      </c>
      <c r="F241" s="11">
        <f>'Daily PnL Log'!F1472</f>
        <v>0</v>
      </c>
      <c r="G241" s="11">
        <f>'Daily PnL Log'!G1472</f>
        <v>0</v>
      </c>
      <c r="H241" s="11">
        <f>'Daily PnL Log'!H1472</f>
        <v>0</v>
      </c>
      <c r="I241" s="11">
        <f>'Daily PnL Log'!I1472</f>
        <v>0</v>
      </c>
      <c r="J241" s="11" t="str">
        <f>'Daily PnL Log'!J1472</f>
        <v/>
      </c>
      <c r="K241" s="11">
        <f>'Daily PnL Log'!K1472</f>
        <v>0</v>
      </c>
      <c r="L241" s="11">
        <f>'Daily PnL Log'!L1472</f>
        <v>0</v>
      </c>
      <c r="M241" s="11">
        <f>'Daily PnL Log'!M1472</f>
        <v>0</v>
      </c>
      <c r="N241" s="11" t="str">
        <f>'Daily PnL Log'!N1472</f>
        <v/>
      </c>
      <c r="O241" s="11">
        <f t="shared" si="16"/>
        <v>480151.69999999984</v>
      </c>
      <c r="P241" s="11">
        <f t="shared" si="16"/>
        <v>82832.7</v>
      </c>
      <c r="Q241" s="11">
        <f t="shared" si="16"/>
        <v>0</v>
      </c>
      <c r="R241" s="11">
        <f t="shared" si="16"/>
        <v>-28301.799999999992</v>
      </c>
      <c r="S241" s="11">
        <f t="shared" si="16"/>
        <v>-14684.699999999995</v>
      </c>
      <c r="T241" s="11">
        <f t="shared" si="16"/>
        <v>0</v>
      </c>
      <c r="U241" s="11">
        <f t="shared" si="16"/>
        <v>0</v>
      </c>
      <c r="V241" s="11" t="str">
        <f t="shared" si="16"/>
        <v/>
      </c>
      <c r="W241" s="11" t="str">
        <f>IF('Daily PnL Log'!W1472&lt;&gt;"",'Daily PnL Log'!W1472,"")</f>
        <v/>
      </c>
      <c r="X241" s="119" t="str">
        <f>IF('Daily PnL Log'!X1472&lt;&gt;"",'Daily PnL Log'!X1472,"")</f>
        <v/>
      </c>
      <c r="Y241" s="11" t="str">
        <f>IF('Daily PnL Log'!Y1472&lt;&gt;"",'Daily PnL Log'!Y1472,"")</f>
        <v/>
      </c>
      <c r="Z241" s="11" t="str">
        <f>IF('Daily PnL Log'!Z1472&lt;&gt;"",'Daily PnL Log'!Z1472,"")</f>
        <v/>
      </c>
      <c r="AA241" s="11" t="str">
        <f>IF('Daily PnL Log'!AA1472&lt;&gt;"",'Daily PnL Log'!AA1472,"")</f>
        <v/>
      </c>
      <c r="AB241" s="11" t="str">
        <f>IF('Daily PnL Log'!AB1472&lt;&gt;"",'Daily PnL Log'!AB1472,"")</f>
        <v/>
      </c>
      <c r="AC241" s="11" t="str">
        <f>IF('Daily PnL Log'!AC1472&lt;&gt;"",'Daily PnL Log'!AC1472,"")</f>
        <v/>
      </c>
    </row>
    <row r="242" spans="1:29" x14ac:dyDescent="0.25">
      <c r="A242" s="47" t="str">
        <f t="shared" si="12"/>
        <v>Jan</v>
      </c>
      <c r="B242" s="14">
        <f>'Daily PnL Log'!B1473</f>
        <v>0</v>
      </c>
      <c r="C242" s="13">
        <f>'Daily PnL Log'!C1473</f>
        <v>0</v>
      </c>
      <c r="D242" s="13">
        <f>'Daily PnL Log'!D1473</f>
        <v>0</v>
      </c>
      <c r="E242" s="13">
        <f>'Daily PnL Log'!E1473</f>
        <v>0</v>
      </c>
      <c r="F242" s="13">
        <f>'Daily PnL Log'!F1473</f>
        <v>0</v>
      </c>
      <c r="G242" s="13">
        <f>'Daily PnL Log'!G1473</f>
        <v>0</v>
      </c>
      <c r="H242" s="13">
        <f>'Daily PnL Log'!H1473</f>
        <v>0</v>
      </c>
      <c r="I242" s="13">
        <f>'Daily PnL Log'!I1473</f>
        <v>0</v>
      </c>
      <c r="J242" s="13" t="str">
        <f>'Daily PnL Log'!J1473</f>
        <v/>
      </c>
      <c r="K242" s="13">
        <f>'Daily PnL Log'!K1473</f>
        <v>0</v>
      </c>
      <c r="L242" s="13">
        <f>'Daily PnL Log'!L1473</f>
        <v>0</v>
      </c>
      <c r="M242" s="13">
        <f>'Daily PnL Log'!M1473</f>
        <v>0</v>
      </c>
      <c r="N242" s="13" t="str">
        <f>'Daily PnL Log'!N1473</f>
        <v/>
      </c>
      <c r="O242" s="13">
        <f t="shared" si="16"/>
        <v>480151.69999999984</v>
      </c>
      <c r="P242" s="13">
        <f t="shared" si="16"/>
        <v>82832.7</v>
      </c>
      <c r="Q242" s="13">
        <f t="shared" si="16"/>
        <v>0</v>
      </c>
      <c r="R242" s="13">
        <f t="shared" si="16"/>
        <v>-28301.799999999992</v>
      </c>
      <c r="S242" s="13">
        <f t="shared" si="16"/>
        <v>-14684.699999999995</v>
      </c>
      <c r="T242" s="13">
        <f t="shared" si="16"/>
        <v>0</v>
      </c>
      <c r="U242" s="13">
        <f t="shared" si="16"/>
        <v>0</v>
      </c>
      <c r="V242" s="13" t="str">
        <f t="shared" si="16"/>
        <v/>
      </c>
      <c r="W242" s="13" t="str">
        <f>IF('Daily PnL Log'!W1473&lt;&gt;"",'Daily PnL Log'!W1473,"")</f>
        <v/>
      </c>
      <c r="X242" s="13" t="str">
        <f>IF('Daily PnL Log'!X1473&lt;&gt;"",'Daily PnL Log'!X1473,"")</f>
        <v/>
      </c>
      <c r="Y242" s="13" t="str">
        <f>IF('Daily PnL Log'!Y1473&lt;&gt;"",'Daily PnL Log'!Y1473,"")</f>
        <v/>
      </c>
      <c r="Z242" s="13" t="str">
        <f>IF('Daily PnL Log'!Z1473&lt;&gt;"",'Daily PnL Log'!Z1473,"")</f>
        <v/>
      </c>
      <c r="AA242" s="13" t="str">
        <f>IF('Daily PnL Log'!AA1473&lt;&gt;"",'Daily PnL Log'!AA1473,"")</f>
        <v/>
      </c>
      <c r="AB242" s="13" t="str">
        <f>IF('Daily PnL Log'!AB1473&lt;&gt;"",'Daily PnL Log'!AB1473,"")</f>
        <v/>
      </c>
      <c r="AC242" s="13" t="str">
        <f>IF('Daily PnL Log'!AC1473&lt;&gt;"",'Daily PnL Log'!AC1473,"")</f>
        <v/>
      </c>
    </row>
    <row r="243" spans="1:29" x14ac:dyDescent="0.25">
      <c r="A243" s="48" t="str">
        <f t="shared" ref="A243:A300" si="17">TEXT(B243,"mmm")</f>
        <v>Jan</v>
      </c>
      <c r="B243" s="83">
        <f>'Daily PnL Log'!B1474</f>
        <v>0</v>
      </c>
      <c r="C243" s="11">
        <f>'Daily PnL Log'!C1474</f>
        <v>0</v>
      </c>
      <c r="D243" s="11">
        <f>'Daily PnL Log'!D1474</f>
        <v>0</v>
      </c>
      <c r="E243" s="11">
        <f>'Daily PnL Log'!E1474</f>
        <v>0</v>
      </c>
      <c r="F243" s="11">
        <f>'Daily PnL Log'!F1474</f>
        <v>0</v>
      </c>
      <c r="G243" s="11">
        <f>'Daily PnL Log'!G1474</f>
        <v>0</v>
      </c>
      <c r="H243" s="11">
        <f>'Daily PnL Log'!H1474</f>
        <v>0</v>
      </c>
      <c r="I243" s="11">
        <f>'Daily PnL Log'!I1474</f>
        <v>0</v>
      </c>
      <c r="J243" s="11" t="str">
        <f>'Daily PnL Log'!J1474</f>
        <v/>
      </c>
      <c r="K243" s="11">
        <f>'Daily PnL Log'!K1474</f>
        <v>0</v>
      </c>
      <c r="L243" s="11">
        <f>'Daily PnL Log'!L1474</f>
        <v>0</v>
      </c>
      <c r="M243" s="11">
        <f>'Daily PnL Log'!M1474</f>
        <v>0</v>
      </c>
      <c r="N243" s="11" t="str">
        <f>'Daily PnL Log'!N1474</f>
        <v/>
      </c>
      <c r="O243" s="11">
        <f t="shared" ref="O243:V258" si="18">IF(C243&lt;&gt;"",O242+C243,"")</f>
        <v>480151.69999999984</v>
      </c>
      <c r="P243" s="11">
        <f t="shared" si="18"/>
        <v>82832.7</v>
      </c>
      <c r="Q243" s="11">
        <f t="shared" si="18"/>
        <v>0</v>
      </c>
      <c r="R243" s="11">
        <f t="shared" si="18"/>
        <v>-28301.799999999992</v>
      </c>
      <c r="S243" s="11">
        <f t="shared" si="18"/>
        <v>-14684.699999999995</v>
      </c>
      <c r="T243" s="11">
        <f t="shared" si="18"/>
        <v>0</v>
      </c>
      <c r="U243" s="11">
        <f t="shared" si="18"/>
        <v>0</v>
      </c>
      <c r="V243" s="11" t="str">
        <f t="shared" si="18"/>
        <v/>
      </c>
      <c r="W243" s="11" t="str">
        <f>IF('Daily PnL Log'!W1474&lt;&gt;"",'Daily PnL Log'!W1474,"")</f>
        <v/>
      </c>
      <c r="X243" s="119" t="str">
        <f>IF('Daily PnL Log'!X1474&lt;&gt;"",'Daily PnL Log'!X1474,"")</f>
        <v/>
      </c>
      <c r="Y243" s="11" t="str">
        <f>IF('Daily PnL Log'!Y1474&lt;&gt;"",'Daily PnL Log'!Y1474,"")</f>
        <v/>
      </c>
      <c r="Z243" s="11" t="str">
        <f>IF('Daily PnL Log'!Z1474&lt;&gt;"",'Daily PnL Log'!Z1474,"")</f>
        <v/>
      </c>
      <c r="AA243" s="11" t="str">
        <f>IF('Daily PnL Log'!AA1474&lt;&gt;"",'Daily PnL Log'!AA1474,"")</f>
        <v/>
      </c>
      <c r="AB243" s="11" t="str">
        <f>IF('Daily PnL Log'!AB1474&lt;&gt;"",'Daily PnL Log'!AB1474,"")</f>
        <v/>
      </c>
      <c r="AC243" s="11" t="str">
        <f>IF('Daily PnL Log'!AC1474&lt;&gt;"",'Daily PnL Log'!AC1474,"")</f>
        <v/>
      </c>
    </row>
    <row r="244" spans="1:29" x14ac:dyDescent="0.25">
      <c r="A244" s="47" t="str">
        <f t="shared" si="17"/>
        <v>Jan</v>
      </c>
      <c r="B244" s="14">
        <f>'Daily PnL Log'!B1475</f>
        <v>0</v>
      </c>
      <c r="C244" s="13">
        <f>'Daily PnL Log'!C1475</f>
        <v>0</v>
      </c>
      <c r="D244" s="13">
        <f>'Daily PnL Log'!D1475</f>
        <v>0</v>
      </c>
      <c r="E244" s="13">
        <f>'Daily PnL Log'!E1475</f>
        <v>0</v>
      </c>
      <c r="F244" s="13">
        <f>'Daily PnL Log'!F1475</f>
        <v>0</v>
      </c>
      <c r="G244" s="13">
        <f>'Daily PnL Log'!G1475</f>
        <v>0</v>
      </c>
      <c r="H244" s="13">
        <f>'Daily PnL Log'!H1475</f>
        <v>0</v>
      </c>
      <c r="I244" s="13">
        <f>'Daily PnL Log'!I1475</f>
        <v>0</v>
      </c>
      <c r="J244" s="13" t="str">
        <f>'Daily PnL Log'!J1475</f>
        <v/>
      </c>
      <c r="K244" s="13">
        <f>'Daily PnL Log'!K1475</f>
        <v>0</v>
      </c>
      <c r="L244" s="13">
        <f>'Daily PnL Log'!L1475</f>
        <v>0</v>
      </c>
      <c r="M244" s="13">
        <f>'Daily PnL Log'!M1475</f>
        <v>0</v>
      </c>
      <c r="N244" s="13" t="str">
        <f>'Daily PnL Log'!N1475</f>
        <v/>
      </c>
      <c r="O244" s="13">
        <f t="shared" si="18"/>
        <v>480151.69999999984</v>
      </c>
      <c r="P244" s="13">
        <f t="shared" si="18"/>
        <v>82832.7</v>
      </c>
      <c r="Q244" s="13">
        <f t="shared" si="18"/>
        <v>0</v>
      </c>
      <c r="R244" s="13">
        <f t="shared" si="18"/>
        <v>-28301.799999999992</v>
      </c>
      <c r="S244" s="13">
        <f t="shared" si="18"/>
        <v>-14684.699999999995</v>
      </c>
      <c r="T244" s="13">
        <f t="shared" si="18"/>
        <v>0</v>
      </c>
      <c r="U244" s="13">
        <f t="shared" si="18"/>
        <v>0</v>
      </c>
      <c r="V244" s="13" t="str">
        <f t="shared" si="18"/>
        <v/>
      </c>
      <c r="W244" s="13" t="str">
        <f>IF('Daily PnL Log'!W1475&lt;&gt;"",'Daily PnL Log'!W1475,"")</f>
        <v/>
      </c>
      <c r="X244" s="13" t="str">
        <f>IF('Daily PnL Log'!X1475&lt;&gt;"",'Daily PnL Log'!X1475,"")</f>
        <v/>
      </c>
      <c r="Y244" s="13" t="str">
        <f>IF('Daily PnL Log'!Y1475&lt;&gt;"",'Daily PnL Log'!Y1475,"")</f>
        <v/>
      </c>
      <c r="Z244" s="13" t="str">
        <f>IF('Daily PnL Log'!Z1475&lt;&gt;"",'Daily PnL Log'!Z1475,"")</f>
        <v/>
      </c>
      <c r="AA244" s="13" t="str">
        <f>IF('Daily PnL Log'!AA1475&lt;&gt;"",'Daily PnL Log'!AA1475,"")</f>
        <v/>
      </c>
      <c r="AB244" s="13" t="str">
        <f>IF('Daily PnL Log'!AB1475&lt;&gt;"",'Daily PnL Log'!AB1475,"")</f>
        <v/>
      </c>
      <c r="AC244" s="13" t="str">
        <f>IF('Daily PnL Log'!AC1475&lt;&gt;"",'Daily PnL Log'!AC1475,"")</f>
        <v/>
      </c>
    </row>
    <row r="245" spans="1:29" x14ac:dyDescent="0.25">
      <c r="A245" s="48" t="str">
        <f t="shared" si="17"/>
        <v>Jan</v>
      </c>
      <c r="B245" s="83">
        <f>'Daily PnL Log'!B1476</f>
        <v>0</v>
      </c>
      <c r="C245" s="11">
        <f>'Daily PnL Log'!C1476</f>
        <v>0</v>
      </c>
      <c r="D245" s="11">
        <f>'Daily PnL Log'!D1476</f>
        <v>0</v>
      </c>
      <c r="E245" s="11">
        <f>'Daily PnL Log'!E1476</f>
        <v>0</v>
      </c>
      <c r="F245" s="11">
        <f>'Daily PnL Log'!F1476</f>
        <v>0</v>
      </c>
      <c r="G245" s="11">
        <f>'Daily PnL Log'!G1476</f>
        <v>0</v>
      </c>
      <c r="H245" s="11">
        <f>'Daily PnL Log'!H1476</f>
        <v>0</v>
      </c>
      <c r="I245" s="11">
        <f>'Daily PnL Log'!I1476</f>
        <v>0</v>
      </c>
      <c r="J245" s="11" t="str">
        <f>'Daily PnL Log'!J1476</f>
        <v/>
      </c>
      <c r="K245" s="11">
        <f>'Daily PnL Log'!K1476</f>
        <v>0</v>
      </c>
      <c r="L245" s="11">
        <f>'Daily PnL Log'!L1476</f>
        <v>0</v>
      </c>
      <c r="M245" s="11">
        <f>'Daily PnL Log'!M1476</f>
        <v>0</v>
      </c>
      <c r="N245" s="11" t="str">
        <f>'Daily PnL Log'!N1476</f>
        <v/>
      </c>
      <c r="O245" s="11">
        <f t="shared" si="18"/>
        <v>480151.69999999984</v>
      </c>
      <c r="P245" s="11">
        <f t="shared" si="18"/>
        <v>82832.7</v>
      </c>
      <c r="Q245" s="11">
        <f t="shared" si="18"/>
        <v>0</v>
      </c>
      <c r="R245" s="11">
        <f t="shared" si="18"/>
        <v>-28301.799999999992</v>
      </c>
      <c r="S245" s="11">
        <f t="shared" si="18"/>
        <v>-14684.699999999995</v>
      </c>
      <c r="T245" s="11">
        <f t="shared" si="18"/>
        <v>0</v>
      </c>
      <c r="U245" s="11">
        <f t="shared" si="18"/>
        <v>0</v>
      </c>
      <c r="V245" s="11" t="str">
        <f t="shared" si="18"/>
        <v/>
      </c>
      <c r="W245" s="11" t="str">
        <f>IF('Daily PnL Log'!W1476&lt;&gt;"",'Daily PnL Log'!W1476,"")</f>
        <v/>
      </c>
      <c r="X245" s="119" t="str">
        <f>IF('Daily PnL Log'!X1476&lt;&gt;"",'Daily PnL Log'!X1476,"")</f>
        <v/>
      </c>
      <c r="Y245" s="11" t="str">
        <f>IF('Daily PnL Log'!Y1476&lt;&gt;"",'Daily PnL Log'!Y1476,"")</f>
        <v/>
      </c>
      <c r="Z245" s="11" t="str">
        <f>IF('Daily PnL Log'!Z1476&lt;&gt;"",'Daily PnL Log'!Z1476,"")</f>
        <v/>
      </c>
      <c r="AA245" s="11" t="str">
        <f>IF('Daily PnL Log'!AA1476&lt;&gt;"",'Daily PnL Log'!AA1476,"")</f>
        <v/>
      </c>
      <c r="AB245" s="11" t="str">
        <f>IF('Daily PnL Log'!AB1476&lt;&gt;"",'Daily PnL Log'!AB1476,"")</f>
        <v/>
      </c>
      <c r="AC245" s="11" t="str">
        <f>IF('Daily PnL Log'!AC1476&lt;&gt;"",'Daily PnL Log'!AC1476,"")</f>
        <v/>
      </c>
    </row>
    <row r="246" spans="1:29" x14ac:dyDescent="0.25">
      <c r="A246" s="47" t="str">
        <f t="shared" si="17"/>
        <v>Jan</v>
      </c>
      <c r="B246" s="14">
        <f>'Daily PnL Log'!B1477</f>
        <v>0</v>
      </c>
      <c r="C246" s="13">
        <f>'Daily PnL Log'!C1477</f>
        <v>0</v>
      </c>
      <c r="D246" s="13">
        <f>'Daily PnL Log'!D1477</f>
        <v>0</v>
      </c>
      <c r="E246" s="13">
        <f>'Daily PnL Log'!E1477</f>
        <v>0</v>
      </c>
      <c r="F246" s="13">
        <f>'Daily PnL Log'!F1477</f>
        <v>0</v>
      </c>
      <c r="G246" s="13">
        <f>'Daily PnL Log'!G1477</f>
        <v>0</v>
      </c>
      <c r="H246" s="13">
        <f>'Daily PnL Log'!H1477</f>
        <v>0</v>
      </c>
      <c r="I246" s="13">
        <f>'Daily PnL Log'!I1477</f>
        <v>0</v>
      </c>
      <c r="J246" s="13" t="str">
        <f>'Daily PnL Log'!J1477</f>
        <v/>
      </c>
      <c r="K246" s="13">
        <f>'Daily PnL Log'!K1477</f>
        <v>0</v>
      </c>
      <c r="L246" s="13">
        <f>'Daily PnL Log'!L1477</f>
        <v>0</v>
      </c>
      <c r="M246" s="13">
        <f>'Daily PnL Log'!M1477</f>
        <v>0</v>
      </c>
      <c r="N246" s="13" t="str">
        <f>'Daily PnL Log'!N1477</f>
        <v/>
      </c>
      <c r="O246" s="13">
        <f t="shared" si="18"/>
        <v>480151.69999999984</v>
      </c>
      <c r="P246" s="13">
        <f t="shared" si="18"/>
        <v>82832.7</v>
      </c>
      <c r="Q246" s="13">
        <f t="shared" si="18"/>
        <v>0</v>
      </c>
      <c r="R246" s="13">
        <f t="shared" si="18"/>
        <v>-28301.799999999992</v>
      </c>
      <c r="S246" s="13">
        <f t="shared" si="18"/>
        <v>-14684.699999999995</v>
      </c>
      <c r="T246" s="13">
        <f t="shared" si="18"/>
        <v>0</v>
      </c>
      <c r="U246" s="13">
        <f t="shared" si="18"/>
        <v>0</v>
      </c>
      <c r="V246" s="13" t="str">
        <f t="shared" si="18"/>
        <v/>
      </c>
      <c r="W246" s="13" t="str">
        <f>IF('Daily PnL Log'!W1477&lt;&gt;"",'Daily PnL Log'!W1477,"")</f>
        <v/>
      </c>
      <c r="X246" s="13" t="str">
        <f>IF('Daily PnL Log'!X1477&lt;&gt;"",'Daily PnL Log'!X1477,"")</f>
        <v/>
      </c>
      <c r="Y246" s="13" t="str">
        <f>IF('Daily PnL Log'!Y1477&lt;&gt;"",'Daily PnL Log'!Y1477,"")</f>
        <v/>
      </c>
      <c r="Z246" s="13" t="str">
        <f>IF('Daily PnL Log'!Z1477&lt;&gt;"",'Daily PnL Log'!Z1477,"")</f>
        <v/>
      </c>
      <c r="AA246" s="13" t="str">
        <f>IF('Daily PnL Log'!AA1477&lt;&gt;"",'Daily PnL Log'!AA1477,"")</f>
        <v/>
      </c>
      <c r="AB246" s="13" t="str">
        <f>IF('Daily PnL Log'!AB1477&lt;&gt;"",'Daily PnL Log'!AB1477,"")</f>
        <v/>
      </c>
      <c r="AC246" s="13" t="str">
        <f>IF('Daily PnL Log'!AC1477&lt;&gt;"",'Daily PnL Log'!AC1477,"")</f>
        <v/>
      </c>
    </row>
    <row r="247" spans="1:29" x14ac:dyDescent="0.25">
      <c r="A247" s="48" t="str">
        <f t="shared" si="17"/>
        <v>Jan</v>
      </c>
      <c r="B247" s="83">
        <f>'Daily PnL Log'!B1478</f>
        <v>0</v>
      </c>
      <c r="C247" s="11">
        <f>'Daily PnL Log'!C1478</f>
        <v>0</v>
      </c>
      <c r="D247" s="11">
        <f>'Daily PnL Log'!D1478</f>
        <v>0</v>
      </c>
      <c r="E247" s="11">
        <f>'Daily PnL Log'!E1478</f>
        <v>0</v>
      </c>
      <c r="F247" s="11">
        <f>'Daily PnL Log'!F1478</f>
        <v>0</v>
      </c>
      <c r="G247" s="11">
        <f>'Daily PnL Log'!G1478</f>
        <v>0</v>
      </c>
      <c r="H247" s="11">
        <f>'Daily PnL Log'!H1478</f>
        <v>0</v>
      </c>
      <c r="I247" s="11">
        <f>'Daily PnL Log'!I1478</f>
        <v>0</v>
      </c>
      <c r="J247" s="11" t="str">
        <f>'Daily PnL Log'!J1478</f>
        <v/>
      </c>
      <c r="K247" s="11">
        <f>'Daily PnL Log'!K1478</f>
        <v>0</v>
      </c>
      <c r="L247" s="11">
        <f>'Daily PnL Log'!L1478</f>
        <v>0</v>
      </c>
      <c r="M247" s="11">
        <f>'Daily PnL Log'!M1478</f>
        <v>0</v>
      </c>
      <c r="N247" s="11" t="str">
        <f>'Daily PnL Log'!N1478</f>
        <v/>
      </c>
      <c r="O247" s="11">
        <f t="shared" si="18"/>
        <v>480151.69999999984</v>
      </c>
      <c r="P247" s="11">
        <f t="shared" si="18"/>
        <v>82832.7</v>
      </c>
      <c r="Q247" s="11">
        <f t="shared" si="18"/>
        <v>0</v>
      </c>
      <c r="R247" s="11">
        <f t="shared" si="18"/>
        <v>-28301.799999999992</v>
      </c>
      <c r="S247" s="11">
        <f t="shared" si="18"/>
        <v>-14684.699999999995</v>
      </c>
      <c r="T247" s="11">
        <f t="shared" si="18"/>
        <v>0</v>
      </c>
      <c r="U247" s="11">
        <f t="shared" si="18"/>
        <v>0</v>
      </c>
      <c r="V247" s="11" t="str">
        <f t="shared" si="18"/>
        <v/>
      </c>
      <c r="W247" s="11" t="str">
        <f>IF('Daily PnL Log'!W1478&lt;&gt;"",'Daily PnL Log'!W1478,"")</f>
        <v/>
      </c>
      <c r="X247" s="119" t="str">
        <f>IF('Daily PnL Log'!X1478&lt;&gt;"",'Daily PnL Log'!X1478,"")</f>
        <v/>
      </c>
      <c r="Y247" s="11" t="str">
        <f>IF('Daily PnL Log'!Y1478&lt;&gt;"",'Daily PnL Log'!Y1478,"")</f>
        <v/>
      </c>
      <c r="Z247" s="11" t="str">
        <f>IF('Daily PnL Log'!Z1478&lt;&gt;"",'Daily PnL Log'!Z1478,"")</f>
        <v/>
      </c>
      <c r="AA247" s="11" t="str">
        <f>IF('Daily PnL Log'!AA1478&lt;&gt;"",'Daily PnL Log'!AA1478,"")</f>
        <v/>
      </c>
      <c r="AB247" s="11" t="str">
        <f>IF('Daily PnL Log'!AB1478&lt;&gt;"",'Daily PnL Log'!AB1478,"")</f>
        <v/>
      </c>
      <c r="AC247" s="11" t="str">
        <f>IF('Daily PnL Log'!AC1478&lt;&gt;"",'Daily PnL Log'!AC1478,"")</f>
        <v/>
      </c>
    </row>
    <row r="248" spans="1:29" x14ac:dyDescent="0.25">
      <c r="A248" s="47" t="str">
        <f t="shared" si="17"/>
        <v>Jan</v>
      </c>
      <c r="B248" s="14">
        <f>'Daily PnL Log'!B1479</f>
        <v>0</v>
      </c>
      <c r="C248" s="13">
        <f>'Daily PnL Log'!C1479</f>
        <v>0</v>
      </c>
      <c r="D248" s="13">
        <f>'Daily PnL Log'!D1479</f>
        <v>0</v>
      </c>
      <c r="E248" s="13">
        <f>'Daily PnL Log'!E1479</f>
        <v>0</v>
      </c>
      <c r="F248" s="13">
        <f>'Daily PnL Log'!F1479</f>
        <v>0</v>
      </c>
      <c r="G248" s="13">
        <f>'Daily PnL Log'!G1479</f>
        <v>0</v>
      </c>
      <c r="H248" s="13">
        <f>'Daily PnL Log'!H1479</f>
        <v>0</v>
      </c>
      <c r="I248" s="13">
        <f>'Daily PnL Log'!I1479</f>
        <v>0</v>
      </c>
      <c r="J248" s="13" t="str">
        <f>'Daily PnL Log'!J1479</f>
        <v/>
      </c>
      <c r="K248" s="13">
        <f>'Daily PnL Log'!K1479</f>
        <v>0</v>
      </c>
      <c r="L248" s="13">
        <f>'Daily PnL Log'!L1479</f>
        <v>0</v>
      </c>
      <c r="M248" s="13">
        <f>'Daily PnL Log'!M1479</f>
        <v>0</v>
      </c>
      <c r="N248" s="13" t="str">
        <f>'Daily PnL Log'!N1479</f>
        <v/>
      </c>
      <c r="O248" s="13">
        <f t="shared" si="18"/>
        <v>480151.69999999984</v>
      </c>
      <c r="P248" s="13">
        <f t="shared" si="18"/>
        <v>82832.7</v>
      </c>
      <c r="Q248" s="13">
        <f t="shared" si="18"/>
        <v>0</v>
      </c>
      <c r="R248" s="13">
        <f t="shared" si="18"/>
        <v>-28301.799999999992</v>
      </c>
      <c r="S248" s="13">
        <f t="shared" si="18"/>
        <v>-14684.699999999995</v>
      </c>
      <c r="T248" s="13">
        <f t="shared" si="18"/>
        <v>0</v>
      </c>
      <c r="U248" s="13">
        <f t="shared" si="18"/>
        <v>0</v>
      </c>
      <c r="V248" s="13" t="str">
        <f t="shared" si="18"/>
        <v/>
      </c>
      <c r="W248" s="13" t="str">
        <f>IF('Daily PnL Log'!W1479&lt;&gt;"",'Daily PnL Log'!W1479,"")</f>
        <v/>
      </c>
      <c r="X248" s="13" t="str">
        <f>IF('Daily PnL Log'!X1479&lt;&gt;"",'Daily PnL Log'!X1479,"")</f>
        <v/>
      </c>
      <c r="Y248" s="13" t="str">
        <f>IF('Daily PnL Log'!Y1479&lt;&gt;"",'Daily PnL Log'!Y1479,"")</f>
        <v/>
      </c>
      <c r="Z248" s="13" t="str">
        <f>IF('Daily PnL Log'!Z1479&lt;&gt;"",'Daily PnL Log'!Z1479,"")</f>
        <v/>
      </c>
      <c r="AA248" s="13" t="str">
        <f>IF('Daily PnL Log'!AA1479&lt;&gt;"",'Daily PnL Log'!AA1479,"")</f>
        <v/>
      </c>
      <c r="AB248" s="13" t="str">
        <f>IF('Daily PnL Log'!AB1479&lt;&gt;"",'Daily PnL Log'!AB1479,"")</f>
        <v/>
      </c>
      <c r="AC248" s="13" t="str">
        <f>IF('Daily PnL Log'!AC1479&lt;&gt;"",'Daily PnL Log'!AC1479,"")</f>
        <v/>
      </c>
    </row>
    <row r="249" spans="1:29" x14ac:dyDescent="0.25">
      <c r="A249" s="48" t="str">
        <f t="shared" si="17"/>
        <v>Jan</v>
      </c>
      <c r="B249" s="83">
        <f>'Daily PnL Log'!B1480</f>
        <v>0</v>
      </c>
      <c r="C249" s="11">
        <f>'Daily PnL Log'!C1480</f>
        <v>0</v>
      </c>
      <c r="D249" s="11">
        <f>'Daily PnL Log'!D1480</f>
        <v>0</v>
      </c>
      <c r="E249" s="11">
        <f>'Daily PnL Log'!E1480</f>
        <v>0</v>
      </c>
      <c r="F249" s="11">
        <f>'Daily PnL Log'!F1480</f>
        <v>0</v>
      </c>
      <c r="G249" s="11">
        <f>'Daily PnL Log'!G1480</f>
        <v>0</v>
      </c>
      <c r="H249" s="11">
        <f>'Daily PnL Log'!H1480</f>
        <v>0</v>
      </c>
      <c r="I249" s="11">
        <f>'Daily PnL Log'!I1480</f>
        <v>0</v>
      </c>
      <c r="J249" s="11" t="str">
        <f>'Daily PnL Log'!J1480</f>
        <v/>
      </c>
      <c r="K249" s="11">
        <f>'Daily PnL Log'!K1480</f>
        <v>0</v>
      </c>
      <c r="L249" s="11">
        <f>'Daily PnL Log'!L1480</f>
        <v>0</v>
      </c>
      <c r="M249" s="11">
        <f>'Daily PnL Log'!M1480</f>
        <v>0</v>
      </c>
      <c r="N249" s="11" t="str">
        <f>'Daily PnL Log'!N1480</f>
        <v/>
      </c>
      <c r="O249" s="11">
        <f t="shared" si="18"/>
        <v>480151.69999999984</v>
      </c>
      <c r="P249" s="11">
        <f t="shared" si="18"/>
        <v>82832.7</v>
      </c>
      <c r="Q249" s="11">
        <f t="shared" si="18"/>
        <v>0</v>
      </c>
      <c r="R249" s="11">
        <f t="shared" si="18"/>
        <v>-28301.799999999992</v>
      </c>
      <c r="S249" s="11">
        <f t="shared" si="18"/>
        <v>-14684.699999999995</v>
      </c>
      <c r="T249" s="11">
        <f t="shared" si="18"/>
        <v>0</v>
      </c>
      <c r="U249" s="11">
        <f t="shared" si="18"/>
        <v>0</v>
      </c>
      <c r="V249" s="11" t="str">
        <f t="shared" si="18"/>
        <v/>
      </c>
      <c r="W249" s="11" t="str">
        <f>IF('Daily PnL Log'!W1480&lt;&gt;"",'Daily PnL Log'!W1480,"")</f>
        <v/>
      </c>
      <c r="X249" s="119" t="str">
        <f>IF('Daily PnL Log'!X1480&lt;&gt;"",'Daily PnL Log'!X1480,"")</f>
        <v/>
      </c>
      <c r="Y249" s="11" t="str">
        <f>IF('Daily PnL Log'!Y1480&lt;&gt;"",'Daily PnL Log'!Y1480,"")</f>
        <v/>
      </c>
      <c r="Z249" s="11" t="str">
        <f>IF('Daily PnL Log'!Z1480&lt;&gt;"",'Daily PnL Log'!Z1480,"")</f>
        <v/>
      </c>
      <c r="AA249" s="11" t="str">
        <f>IF('Daily PnL Log'!AA1480&lt;&gt;"",'Daily PnL Log'!AA1480,"")</f>
        <v/>
      </c>
      <c r="AB249" s="11" t="str">
        <f>IF('Daily PnL Log'!AB1480&lt;&gt;"",'Daily PnL Log'!AB1480,"")</f>
        <v/>
      </c>
      <c r="AC249" s="11" t="str">
        <f>IF('Daily PnL Log'!AC1480&lt;&gt;"",'Daily PnL Log'!AC1480,"")</f>
        <v/>
      </c>
    </row>
    <row r="250" spans="1:29" x14ac:dyDescent="0.25">
      <c r="A250" s="47" t="str">
        <f t="shared" si="17"/>
        <v>Jan</v>
      </c>
      <c r="B250" s="14">
        <f>'Daily PnL Log'!B1481</f>
        <v>0</v>
      </c>
      <c r="C250" s="13">
        <f>'Daily PnL Log'!C1481</f>
        <v>0</v>
      </c>
      <c r="D250" s="13">
        <f>'Daily PnL Log'!D1481</f>
        <v>0</v>
      </c>
      <c r="E250" s="13">
        <f>'Daily PnL Log'!E1481</f>
        <v>0</v>
      </c>
      <c r="F250" s="13">
        <f>'Daily PnL Log'!F1481</f>
        <v>0</v>
      </c>
      <c r="G250" s="13">
        <f>'Daily PnL Log'!G1481</f>
        <v>0</v>
      </c>
      <c r="H250" s="13">
        <f>'Daily PnL Log'!H1481</f>
        <v>0</v>
      </c>
      <c r="I250" s="13">
        <f>'Daily PnL Log'!I1481</f>
        <v>0</v>
      </c>
      <c r="J250" s="13" t="str">
        <f>'Daily PnL Log'!J1481</f>
        <v/>
      </c>
      <c r="K250" s="13">
        <f>'Daily PnL Log'!K1481</f>
        <v>0</v>
      </c>
      <c r="L250" s="13">
        <f>'Daily PnL Log'!L1481</f>
        <v>0</v>
      </c>
      <c r="M250" s="13">
        <f>'Daily PnL Log'!M1481</f>
        <v>0</v>
      </c>
      <c r="N250" s="13" t="str">
        <f>'Daily PnL Log'!N1481</f>
        <v/>
      </c>
      <c r="O250" s="13">
        <f t="shared" si="18"/>
        <v>480151.69999999984</v>
      </c>
      <c r="P250" s="13">
        <f t="shared" si="18"/>
        <v>82832.7</v>
      </c>
      <c r="Q250" s="13">
        <f t="shared" si="18"/>
        <v>0</v>
      </c>
      <c r="R250" s="13">
        <f t="shared" si="18"/>
        <v>-28301.799999999992</v>
      </c>
      <c r="S250" s="13">
        <f t="shared" si="18"/>
        <v>-14684.699999999995</v>
      </c>
      <c r="T250" s="13">
        <f t="shared" si="18"/>
        <v>0</v>
      </c>
      <c r="U250" s="13">
        <f t="shared" si="18"/>
        <v>0</v>
      </c>
      <c r="V250" s="13" t="str">
        <f t="shared" si="18"/>
        <v/>
      </c>
      <c r="W250" s="13" t="str">
        <f>IF('Daily PnL Log'!W1481&lt;&gt;"",'Daily PnL Log'!W1481,"")</f>
        <v/>
      </c>
      <c r="X250" s="13" t="str">
        <f>IF('Daily PnL Log'!X1481&lt;&gt;"",'Daily PnL Log'!X1481,"")</f>
        <v/>
      </c>
      <c r="Y250" s="13" t="str">
        <f>IF('Daily PnL Log'!Y1481&lt;&gt;"",'Daily PnL Log'!Y1481,"")</f>
        <v/>
      </c>
      <c r="Z250" s="13" t="str">
        <f>IF('Daily PnL Log'!Z1481&lt;&gt;"",'Daily PnL Log'!Z1481,"")</f>
        <v/>
      </c>
      <c r="AA250" s="13" t="str">
        <f>IF('Daily PnL Log'!AA1481&lt;&gt;"",'Daily PnL Log'!AA1481,"")</f>
        <v/>
      </c>
      <c r="AB250" s="13" t="str">
        <f>IF('Daily PnL Log'!AB1481&lt;&gt;"",'Daily PnL Log'!AB1481,"")</f>
        <v/>
      </c>
      <c r="AC250" s="13" t="str">
        <f>IF('Daily PnL Log'!AC1481&lt;&gt;"",'Daily PnL Log'!AC1481,"")</f>
        <v/>
      </c>
    </row>
    <row r="251" spans="1:29" x14ac:dyDescent="0.25">
      <c r="A251" s="48" t="str">
        <f t="shared" si="17"/>
        <v>Jan</v>
      </c>
      <c r="B251" s="83">
        <f>'Daily PnL Log'!B1482</f>
        <v>0</v>
      </c>
      <c r="C251" s="11">
        <f>'Daily PnL Log'!C1482</f>
        <v>0</v>
      </c>
      <c r="D251" s="11">
        <f>'Daily PnL Log'!D1482</f>
        <v>0</v>
      </c>
      <c r="E251" s="11">
        <f>'Daily PnL Log'!E1482</f>
        <v>0</v>
      </c>
      <c r="F251" s="11">
        <f>'Daily PnL Log'!F1482</f>
        <v>0</v>
      </c>
      <c r="G251" s="11">
        <f>'Daily PnL Log'!G1482</f>
        <v>0</v>
      </c>
      <c r="H251" s="11">
        <f>'Daily PnL Log'!H1482</f>
        <v>0</v>
      </c>
      <c r="I251" s="11">
        <f>'Daily PnL Log'!I1482</f>
        <v>0</v>
      </c>
      <c r="J251" s="11" t="str">
        <f>'Daily PnL Log'!J1482</f>
        <v/>
      </c>
      <c r="K251" s="11">
        <f>'Daily PnL Log'!K1482</f>
        <v>0</v>
      </c>
      <c r="L251" s="11">
        <f>'Daily PnL Log'!L1482</f>
        <v>0</v>
      </c>
      <c r="M251" s="11">
        <f>'Daily PnL Log'!M1482</f>
        <v>0</v>
      </c>
      <c r="N251" s="11" t="str">
        <f>'Daily PnL Log'!N1482</f>
        <v/>
      </c>
      <c r="O251" s="11">
        <f t="shared" si="18"/>
        <v>480151.69999999984</v>
      </c>
      <c r="P251" s="11">
        <f t="shared" si="18"/>
        <v>82832.7</v>
      </c>
      <c r="Q251" s="11">
        <f t="shared" si="18"/>
        <v>0</v>
      </c>
      <c r="R251" s="11">
        <f t="shared" si="18"/>
        <v>-28301.799999999992</v>
      </c>
      <c r="S251" s="11">
        <f t="shared" si="18"/>
        <v>-14684.699999999995</v>
      </c>
      <c r="T251" s="11">
        <f t="shared" si="18"/>
        <v>0</v>
      </c>
      <c r="U251" s="11">
        <f t="shared" si="18"/>
        <v>0</v>
      </c>
      <c r="V251" s="11" t="str">
        <f t="shared" si="18"/>
        <v/>
      </c>
      <c r="W251" s="11" t="str">
        <f>IF('Daily PnL Log'!W1482&lt;&gt;"",'Daily PnL Log'!W1482,"")</f>
        <v/>
      </c>
      <c r="X251" s="119" t="str">
        <f>IF('Daily PnL Log'!X1482&lt;&gt;"",'Daily PnL Log'!X1482,"")</f>
        <v/>
      </c>
      <c r="Y251" s="11" t="str">
        <f>IF('Daily PnL Log'!Y1482&lt;&gt;"",'Daily PnL Log'!Y1482,"")</f>
        <v/>
      </c>
      <c r="Z251" s="11" t="str">
        <f>IF('Daily PnL Log'!Z1482&lt;&gt;"",'Daily PnL Log'!Z1482,"")</f>
        <v/>
      </c>
      <c r="AA251" s="11" t="str">
        <f>IF('Daily PnL Log'!AA1482&lt;&gt;"",'Daily PnL Log'!AA1482,"")</f>
        <v/>
      </c>
      <c r="AB251" s="11" t="str">
        <f>IF('Daily PnL Log'!AB1482&lt;&gt;"",'Daily PnL Log'!AB1482,"")</f>
        <v/>
      </c>
      <c r="AC251" s="11" t="str">
        <f>IF('Daily PnL Log'!AC1482&lt;&gt;"",'Daily PnL Log'!AC1482,"")</f>
        <v/>
      </c>
    </row>
    <row r="252" spans="1:29" x14ac:dyDescent="0.25">
      <c r="A252" s="47" t="str">
        <f t="shared" si="17"/>
        <v>Jan</v>
      </c>
      <c r="B252" s="14">
        <f>'Daily PnL Log'!B1483</f>
        <v>0</v>
      </c>
      <c r="C252" s="13">
        <f>'Daily PnL Log'!C1483</f>
        <v>0</v>
      </c>
      <c r="D252" s="13">
        <f>'Daily PnL Log'!D1483</f>
        <v>0</v>
      </c>
      <c r="E252" s="13">
        <f>'Daily PnL Log'!E1483</f>
        <v>0</v>
      </c>
      <c r="F252" s="13">
        <f>'Daily PnL Log'!F1483</f>
        <v>0</v>
      </c>
      <c r="G252" s="13">
        <f>'Daily PnL Log'!G1483</f>
        <v>0</v>
      </c>
      <c r="H252" s="13">
        <f>'Daily PnL Log'!H1483</f>
        <v>0</v>
      </c>
      <c r="I252" s="13">
        <f>'Daily PnL Log'!I1483</f>
        <v>0</v>
      </c>
      <c r="J252" s="13" t="str">
        <f>'Daily PnL Log'!J1483</f>
        <v/>
      </c>
      <c r="K252" s="13">
        <f>'Daily PnL Log'!K1483</f>
        <v>0</v>
      </c>
      <c r="L252" s="13">
        <f>'Daily PnL Log'!L1483</f>
        <v>0</v>
      </c>
      <c r="M252" s="13">
        <f>'Daily PnL Log'!M1483</f>
        <v>0</v>
      </c>
      <c r="N252" s="13" t="str">
        <f>'Daily PnL Log'!N1483</f>
        <v/>
      </c>
      <c r="O252" s="13">
        <f t="shared" si="18"/>
        <v>480151.69999999984</v>
      </c>
      <c r="P252" s="13">
        <f t="shared" si="18"/>
        <v>82832.7</v>
      </c>
      <c r="Q252" s="13">
        <f t="shared" si="18"/>
        <v>0</v>
      </c>
      <c r="R252" s="13">
        <f t="shared" si="18"/>
        <v>-28301.799999999992</v>
      </c>
      <c r="S252" s="13">
        <f t="shared" si="18"/>
        <v>-14684.699999999995</v>
      </c>
      <c r="T252" s="13">
        <f t="shared" si="18"/>
        <v>0</v>
      </c>
      <c r="U252" s="13">
        <f t="shared" si="18"/>
        <v>0</v>
      </c>
      <c r="V252" s="13" t="str">
        <f t="shared" si="18"/>
        <v/>
      </c>
      <c r="W252" s="13" t="str">
        <f>IF('Daily PnL Log'!W1483&lt;&gt;"",'Daily PnL Log'!W1483,"")</f>
        <v/>
      </c>
      <c r="X252" s="13" t="str">
        <f>IF('Daily PnL Log'!X1483&lt;&gt;"",'Daily PnL Log'!X1483,"")</f>
        <v/>
      </c>
      <c r="Y252" s="13" t="str">
        <f>IF('Daily PnL Log'!Y1483&lt;&gt;"",'Daily PnL Log'!Y1483,"")</f>
        <v/>
      </c>
      <c r="Z252" s="13" t="str">
        <f>IF('Daily PnL Log'!Z1483&lt;&gt;"",'Daily PnL Log'!Z1483,"")</f>
        <v/>
      </c>
      <c r="AA252" s="13" t="str">
        <f>IF('Daily PnL Log'!AA1483&lt;&gt;"",'Daily PnL Log'!AA1483,"")</f>
        <v/>
      </c>
      <c r="AB252" s="13" t="str">
        <f>IF('Daily PnL Log'!AB1483&lt;&gt;"",'Daily PnL Log'!AB1483,"")</f>
        <v/>
      </c>
      <c r="AC252" s="13" t="str">
        <f>IF('Daily PnL Log'!AC1483&lt;&gt;"",'Daily PnL Log'!AC1483,"")</f>
        <v/>
      </c>
    </row>
    <row r="253" spans="1:29" x14ac:dyDescent="0.25">
      <c r="A253" s="48" t="str">
        <f t="shared" si="17"/>
        <v>Jan</v>
      </c>
      <c r="B253" s="83">
        <f>'Daily PnL Log'!B1484</f>
        <v>0</v>
      </c>
      <c r="C253" s="11">
        <f>'Daily PnL Log'!C1484</f>
        <v>0</v>
      </c>
      <c r="D253" s="11">
        <f>'Daily PnL Log'!D1484</f>
        <v>0</v>
      </c>
      <c r="E253" s="11">
        <f>'Daily PnL Log'!E1484</f>
        <v>0</v>
      </c>
      <c r="F253" s="11">
        <f>'Daily PnL Log'!F1484</f>
        <v>0</v>
      </c>
      <c r="G253" s="11">
        <f>'Daily PnL Log'!G1484</f>
        <v>0</v>
      </c>
      <c r="H253" s="11">
        <f>'Daily PnL Log'!H1484</f>
        <v>0</v>
      </c>
      <c r="I253" s="11">
        <f>'Daily PnL Log'!I1484</f>
        <v>0</v>
      </c>
      <c r="J253" s="11" t="str">
        <f>'Daily PnL Log'!J1484</f>
        <v/>
      </c>
      <c r="K253" s="11">
        <f>'Daily PnL Log'!K1484</f>
        <v>0</v>
      </c>
      <c r="L253" s="11">
        <f>'Daily PnL Log'!L1484</f>
        <v>0</v>
      </c>
      <c r="M253" s="11">
        <f>'Daily PnL Log'!M1484</f>
        <v>0</v>
      </c>
      <c r="N253" s="11" t="str">
        <f>'Daily PnL Log'!N1484</f>
        <v/>
      </c>
      <c r="O253" s="11">
        <f t="shared" si="18"/>
        <v>480151.69999999984</v>
      </c>
      <c r="P253" s="11">
        <f t="shared" si="18"/>
        <v>82832.7</v>
      </c>
      <c r="Q253" s="11">
        <f t="shared" si="18"/>
        <v>0</v>
      </c>
      <c r="R253" s="11">
        <f t="shared" si="18"/>
        <v>-28301.799999999992</v>
      </c>
      <c r="S253" s="11">
        <f t="shared" si="18"/>
        <v>-14684.699999999995</v>
      </c>
      <c r="T253" s="11">
        <f t="shared" si="18"/>
        <v>0</v>
      </c>
      <c r="U253" s="11">
        <f t="shared" si="18"/>
        <v>0</v>
      </c>
      <c r="V253" s="11" t="str">
        <f t="shared" si="18"/>
        <v/>
      </c>
      <c r="W253" s="11" t="str">
        <f>IF('Daily PnL Log'!W1484&lt;&gt;"",'Daily PnL Log'!W1484,"")</f>
        <v/>
      </c>
      <c r="X253" s="119" t="str">
        <f>IF('Daily PnL Log'!X1484&lt;&gt;"",'Daily PnL Log'!X1484,"")</f>
        <v/>
      </c>
      <c r="Y253" s="11" t="str">
        <f>IF('Daily PnL Log'!Y1484&lt;&gt;"",'Daily PnL Log'!Y1484,"")</f>
        <v/>
      </c>
      <c r="Z253" s="11" t="str">
        <f>IF('Daily PnL Log'!Z1484&lt;&gt;"",'Daily PnL Log'!Z1484,"")</f>
        <v/>
      </c>
      <c r="AA253" s="11" t="str">
        <f>IF('Daily PnL Log'!AA1484&lt;&gt;"",'Daily PnL Log'!AA1484,"")</f>
        <v/>
      </c>
      <c r="AB253" s="11" t="str">
        <f>IF('Daily PnL Log'!AB1484&lt;&gt;"",'Daily PnL Log'!AB1484,"")</f>
        <v/>
      </c>
      <c r="AC253" s="11" t="str">
        <f>IF('Daily PnL Log'!AC1484&lt;&gt;"",'Daily PnL Log'!AC1484,"")</f>
        <v/>
      </c>
    </row>
    <row r="254" spans="1:29" x14ac:dyDescent="0.25">
      <c r="A254" s="47" t="str">
        <f t="shared" si="17"/>
        <v>Jan</v>
      </c>
      <c r="B254" s="14">
        <f>'Daily PnL Log'!B1485</f>
        <v>0</v>
      </c>
      <c r="C254" s="13">
        <f>'Daily PnL Log'!C1485</f>
        <v>0</v>
      </c>
      <c r="D254" s="13">
        <f>'Daily PnL Log'!D1485</f>
        <v>0</v>
      </c>
      <c r="E254" s="13">
        <f>'Daily PnL Log'!E1485</f>
        <v>0</v>
      </c>
      <c r="F254" s="13">
        <f>'Daily PnL Log'!F1485</f>
        <v>0</v>
      </c>
      <c r="G254" s="13">
        <f>'Daily PnL Log'!G1485</f>
        <v>0</v>
      </c>
      <c r="H254" s="13">
        <f>'Daily PnL Log'!H1485</f>
        <v>0</v>
      </c>
      <c r="I254" s="13">
        <f>'Daily PnL Log'!I1485</f>
        <v>0</v>
      </c>
      <c r="J254" s="13" t="str">
        <f>'Daily PnL Log'!J1485</f>
        <v/>
      </c>
      <c r="K254" s="13">
        <f>'Daily PnL Log'!K1485</f>
        <v>0</v>
      </c>
      <c r="L254" s="13">
        <f>'Daily PnL Log'!L1485</f>
        <v>0</v>
      </c>
      <c r="M254" s="13">
        <f>'Daily PnL Log'!M1485</f>
        <v>0</v>
      </c>
      <c r="N254" s="13" t="str">
        <f>'Daily PnL Log'!N1485</f>
        <v/>
      </c>
      <c r="O254" s="13">
        <f t="shared" si="18"/>
        <v>480151.69999999984</v>
      </c>
      <c r="P254" s="13">
        <f t="shared" si="18"/>
        <v>82832.7</v>
      </c>
      <c r="Q254" s="13">
        <f t="shared" si="18"/>
        <v>0</v>
      </c>
      <c r="R254" s="13">
        <f t="shared" si="18"/>
        <v>-28301.799999999992</v>
      </c>
      <c r="S254" s="13">
        <f t="shared" si="18"/>
        <v>-14684.699999999995</v>
      </c>
      <c r="T254" s="13">
        <f t="shared" si="18"/>
        <v>0</v>
      </c>
      <c r="U254" s="13">
        <f t="shared" si="18"/>
        <v>0</v>
      </c>
      <c r="V254" s="13" t="str">
        <f t="shared" si="18"/>
        <v/>
      </c>
      <c r="W254" s="13" t="str">
        <f>IF('Daily PnL Log'!W1485&lt;&gt;"",'Daily PnL Log'!W1485,"")</f>
        <v/>
      </c>
      <c r="X254" s="13" t="str">
        <f>IF('Daily PnL Log'!X1485&lt;&gt;"",'Daily PnL Log'!X1485,"")</f>
        <v/>
      </c>
      <c r="Y254" s="13" t="str">
        <f>IF('Daily PnL Log'!Y1485&lt;&gt;"",'Daily PnL Log'!Y1485,"")</f>
        <v/>
      </c>
      <c r="Z254" s="13" t="str">
        <f>IF('Daily PnL Log'!Z1485&lt;&gt;"",'Daily PnL Log'!Z1485,"")</f>
        <v/>
      </c>
      <c r="AA254" s="13" t="str">
        <f>IF('Daily PnL Log'!AA1485&lt;&gt;"",'Daily PnL Log'!AA1485,"")</f>
        <v/>
      </c>
      <c r="AB254" s="13" t="str">
        <f>IF('Daily PnL Log'!AB1485&lt;&gt;"",'Daily PnL Log'!AB1485,"")</f>
        <v/>
      </c>
      <c r="AC254" s="13" t="str">
        <f>IF('Daily PnL Log'!AC1485&lt;&gt;"",'Daily PnL Log'!AC1485,"")</f>
        <v/>
      </c>
    </row>
    <row r="255" spans="1:29" x14ac:dyDescent="0.25">
      <c r="A255" s="48" t="str">
        <f t="shared" si="17"/>
        <v>Jan</v>
      </c>
      <c r="B255" s="83">
        <f>'Daily PnL Log'!B1486</f>
        <v>0</v>
      </c>
      <c r="C255" s="11">
        <f>'Daily PnL Log'!C1486</f>
        <v>0</v>
      </c>
      <c r="D255" s="11">
        <f>'Daily PnL Log'!D1486</f>
        <v>0</v>
      </c>
      <c r="E255" s="11">
        <f>'Daily PnL Log'!E1486</f>
        <v>0</v>
      </c>
      <c r="F255" s="11">
        <f>'Daily PnL Log'!F1486</f>
        <v>0</v>
      </c>
      <c r="G255" s="11">
        <f>'Daily PnL Log'!G1486</f>
        <v>0</v>
      </c>
      <c r="H255" s="11">
        <f>'Daily PnL Log'!H1486</f>
        <v>0</v>
      </c>
      <c r="I255" s="11">
        <f>'Daily PnL Log'!I1486</f>
        <v>0</v>
      </c>
      <c r="J255" s="11" t="str">
        <f>'Daily PnL Log'!J1486</f>
        <v/>
      </c>
      <c r="K255" s="11">
        <f>'Daily PnL Log'!K1486</f>
        <v>0</v>
      </c>
      <c r="L255" s="11">
        <f>'Daily PnL Log'!L1486</f>
        <v>0</v>
      </c>
      <c r="M255" s="11">
        <f>'Daily PnL Log'!M1486</f>
        <v>0</v>
      </c>
      <c r="N255" s="11" t="str">
        <f>'Daily PnL Log'!N1486</f>
        <v/>
      </c>
      <c r="O255" s="11">
        <f t="shared" si="18"/>
        <v>480151.69999999984</v>
      </c>
      <c r="P255" s="11">
        <f t="shared" si="18"/>
        <v>82832.7</v>
      </c>
      <c r="Q255" s="11">
        <f t="shared" si="18"/>
        <v>0</v>
      </c>
      <c r="R255" s="11">
        <f t="shared" si="18"/>
        <v>-28301.799999999992</v>
      </c>
      <c r="S255" s="11">
        <f t="shared" si="18"/>
        <v>-14684.699999999995</v>
      </c>
      <c r="T255" s="11">
        <f t="shared" si="18"/>
        <v>0</v>
      </c>
      <c r="U255" s="11">
        <f t="shared" si="18"/>
        <v>0</v>
      </c>
      <c r="V255" s="11" t="str">
        <f t="shared" si="18"/>
        <v/>
      </c>
      <c r="W255" s="11" t="str">
        <f>IF('Daily PnL Log'!W1486&lt;&gt;"",'Daily PnL Log'!W1486,"")</f>
        <v/>
      </c>
      <c r="X255" s="119" t="str">
        <f>IF('Daily PnL Log'!X1486&lt;&gt;"",'Daily PnL Log'!X1486,"")</f>
        <v/>
      </c>
      <c r="Y255" s="11" t="str">
        <f>IF('Daily PnL Log'!Y1486&lt;&gt;"",'Daily PnL Log'!Y1486,"")</f>
        <v/>
      </c>
      <c r="Z255" s="11" t="str">
        <f>IF('Daily PnL Log'!Z1486&lt;&gt;"",'Daily PnL Log'!Z1486,"")</f>
        <v/>
      </c>
      <c r="AA255" s="11" t="str">
        <f>IF('Daily PnL Log'!AA1486&lt;&gt;"",'Daily PnL Log'!AA1486,"")</f>
        <v/>
      </c>
      <c r="AB255" s="11" t="str">
        <f>IF('Daily PnL Log'!AB1486&lt;&gt;"",'Daily PnL Log'!AB1486,"")</f>
        <v/>
      </c>
      <c r="AC255" s="11" t="str">
        <f>IF('Daily PnL Log'!AC1486&lt;&gt;"",'Daily PnL Log'!AC1486,"")</f>
        <v/>
      </c>
    </row>
    <row r="256" spans="1:29" x14ac:dyDescent="0.25">
      <c r="A256" s="47" t="str">
        <f t="shared" si="17"/>
        <v>Jan</v>
      </c>
      <c r="B256" s="14">
        <f>'Daily PnL Log'!B1487</f>
        <v>0</v>
      </c>
      <c r="C256" s="13">
        <f>'Daily PnL Log'!C1487</f>
        <v>0</v>
      </c>
      <c r="D256" s="13">
        <f>'Daily PnL Log'!D1487</f>
        <v>0</v>
      </c>
      <c r="E256" s="13">
        <f>'Daily PnL Log'!E1487</f>
        <v>0</v>
      </c>
      <c r="F256" s="13">
        <f>'Daily PnL Log'!F1487</f>
        <v>0</v>
      </c>
      <c r="G256" s="13">
        <f>'Daily PnL Log'!G1487</f>
        <v>0</v>
      </c>
      <c r="H256" s="13">
        <f>'Daily PnL Log'!H1487</f>
        <v>0</v>
      </c>
      <c r="I256" s="13">
        <f>'Daily PnL Log'!I1487</f>
        <v>0</v>
      </c>
      <c r="J256" s="13" t="str">
        <f>'Daily PnL Log'!J1487</f>
        <v/>
      </c>
      <c r="K256" s="13">
        <f>'Daily PnL Log'!K1487</f>
        <v>0</v>
      </c>
      <c r="L256" s="13">
        <f>'Daily PnL Log'!L1487</f>
        <v>0</v>
      </c>
      <c r="M256" s="13">
        <f>'Daily PnL Log'!M1487</f>
        <v>0</v>
      </c>
      <c r="N256" s="13" t="str">
        <f>'Daily PnL Log'!N1487</f>
        <v/>
      </c>
      <c r="O256" s="13">
        <f t="shared" si="18"/>
        <v>480151.69999999984</v>
      </c>
      <c r="P256" s="13">
        <f t="shared" si="18"/>
        <v>82832.7</v>
      </c>
      <c r="Q256" s="13">
        <f t="shared" si="18"/>
        <v>0</v>
      </c>
      <c r="R256" s="13">
        <f t="shared" si="18"/>
        <v>-28301.799999999992</v>
      </c>
      <c r="S256" s="13">
        <f t="shared" si="18"/>
        <v>-14684.699999999995</v>
      </c>
      <c r="T256" s="13">
        <f t="shared" si="18"/>
        <v>0</v>
      </c>
      <c r="U256" s="13">
        <f t="shared" si="18"/>
        <v>0</v>
      </c>
      <c r="V256" s="13" t="str">
        <f t="shared" si="18"/>
        <v/>
      </c>
      <c r="W256" s="13" t="str">
        <f>IF('Daily PnL Log'!W1487&lt;&gt;"",'Daily PnL Log'!W1487,"")</f>
        <v/>
      </c>
      <c r="X256" s="13" t="str">
        <f>IF('Daily PnL Log'!X1487&lt;&gt;"",'Daily PnL Log'!X1487,"")</f>
        <v/>
      </c>
      <c r="Y256" s="13" t="str">
        <f>IF('Daily PnL Log'!Y1487&lt;&gt;"",'Daily PnL Log'!Y1487,"")</f>
        <v/>
      </c>
      <c r="Z256" s="13" t="str">
        <f>IF('Daily PnL Log'!Z1487&lt;&gt;"",'Daily PnL Log'!Z1487,"")</f>
        <v/>
      </c>
      <c r="AA256" s="13" t="str">
        <f>IF('Daily PnL Log'!AA1487&lt;&gt;"",'Daily PnL Log'!AA1487,"")</f>
        <v/>
      </c>
      <c r="AB256" s="13" t="str">
        <f>IF('Daily PnL Log'!AB1487&lt;&gt;"",'Daily PnL Log'!AB1487,"")</f>
        <v/>
      </c>
      <c r="AC256" s="13" t="str">
        <f>IF('Daily PnL Log'!AC1487&lt;&gt;"",'Daily PnL Log'!AC1487,"")</f>
        <v/>
      </c>
    </row>
    <row r="257" spans="1:29" x14ac:dyDescent="0.25">
      <c r="A257" s="48" t="str">
        <f t="shared" si="17"/>
        <v>Jan</v>
      </c>
      <c r="B257" s="83">
        <f>'Daily PnL Log'!B1488</f>
        <v>0</v>
      </c>
      <c r="C257" s="11">
        <f>'Daily PnL Log'!C1488</f>
        <v>0</v>
      </c>
      <c r="D257" s="11">
        <f>'Daily PnL Log'!D1488</f>
        <v>0</v>
      </c>
      <c r="E257" s="11">
        <f>'Daily PnL Log'!E1488</f>
        <v>0</v>
      </c>
      <c r="F257" s="11">
        <f>'Daily PnL Log'!F1488</f>
        <v>0</v>
      </c>
      <c r="G257" s="11">
        <f>'Daily PnL Log'!G1488</f>
        <v>0</v>
      </c>
      <c r="H257" s="11">
        <f>'Daily PnL Log'!H1488</f>
        <v>0</v>
      </c>
      <c r="I257" s="11">
        <f>'Daily PnL Log'!I1488</f>
        <v>0</v>
      </c>
      <c r="J257" s="11" t="str">
        <f>'Daily PnL Log'!J1488</f>
        <v/>
      </c>
      <c r="K257" s="11">
        <f>'Daily PnL Log'!K1488</f>
        <v>0</v>
      </c>
      <c r="L257" s="11">
        <f>'Daily PnL Log'!L1488</f>
        <v>0</v>
      </c>
      <c r="M257" s="11">
        <f>'Daily PnL Log'!M1488</f>
        <v>0</v>
      </c>
      <c r="N257" s="11" t="str">
        <f>'Daily PnL Log'!N1488</f>
        <v/>
      </c>
      <c r="O257" s="11">
        <f t="shared" si="18"/>
        <v>480151.69999999984</v>
      </c>
      <c r="P257" s="11">
        <f t="shared" si="18"/>
        <v>82832.7</v>
      </c>
      <c r="Q257" s="11">
        <f t="shared" si="18"/>
        <v>0</v>
      </c>
      <c r="R257" s="11">
        <f t="shared" si="18"/>
        <v>-28301.799999999992</v>
      </c>
      <c r="S257" s="11">
        <f t="shared" si="18"/>
        <v>-14684.699999999995</v>
      </c>
      <c r="T257" s="11">
        <f t="shared" si="18"/>
        <v>0</v>
      </c>
      <c r="U257" s="11">
        <f t="shared" si="18"/>
        <v>0</v>
      </c>
      <c r="V257" s="11" t="str">
        <f t="shared" si="18"/>
        <v/>
      </c>
      <c r="W257" s="11" t="str">
        <f>IF('Daily PnL Log'!W1488&lt;&gt;"",'Daily PnL Log'!W1488,"")</f>
        <v/>
      </c>
      <c r="X257" s="119" t="str">
        <f>IF('Daily PnL Log'!X1488&lt;&gt;"",'Daily PnL Log'!X1488,"")</f>
        <v/>
      </c>
      <c r="Y257" s="11" t="str">
        <f>IF('Daily PnL Log'!Y1488&lt;&gt;"",'Daily PnL Log'!Y1488,"")</f>
        <v/>
      </c>
      <c r="Z257" s="11" t="str">
        <f>IF('Daily PnL Log'!Z1488&lt;&gt;"",'Daily PnL Log'!Z1488,"")</f>
        <v/>
      </c>
      <c r="AA257" s="11" t="str">
        <f>IF('Daily PnL Log'!AA1488&lt;&gt;"",'Daily PnL Log'!AA1488,"")</f>
        <v/>
      </c>
      <c r="AB257" s="11" t="str">
        <f>IF('Daily PnL Log'!AB1488&lt;&gt;"",'Daily PnL Log'!AB1488,"")</f>
        <v/>
      </c>
      <c r="AC257" s="11" t="str">
        <f>IF('Daily PnL Log'!AC1488&lt;&gt;"",'Daily PnL Log'!AC1488,"")</f>
        <v/>
      </c>
    </row>
    <row r="258" spans="1:29" x14ac:dyDescent="0.25">
      <c r="A258" s="47" t="str">
        <f t="shared" si="17"/>
        <v>Jan</v>
      </c>
      <c r="B258" s="14">
        <f>'Daily PnL Log'!B1489</f>
        <v>0</v>
      </c>
      <c r="C258" s="13">
        <f>'Daily PnL Log'!C1489</f>
        <v>0</v>
      </c>
      <c r="D258" s="13">
        <f>'Daily PnL Log'!D1489</f>
        <v>0</v>
      </c>
      <c r="E258" s="13">
        <f>'Daily PnL Log'!E1489</f>
        <v>0</v>
      </c>
      <c r="F258" s="13">
        <f>'Daily PnL Log'!F1489</f>
        <v>0</v>
      </c>
      <c r="G258" s="13">
        <f>'Daily PnL Log'!G1489</f>
        <v>0</v>
      </c>
      <c r="H258" s="13">
        <f>'Daily PnL Log'!H1489</f>
        <v>0</v>
      </c>
      <c r="I258" s="13">
        <f>'Daily PnL Log'!I1489</f>
        <v>0</v>
      </c>
      <c r="J258" s="13" t="str">
        <f>'Daily PnL Log'!J1489</f>
        <v/>
      </c>
      <c r="K258" s="13">
        <f>'Daily PnL Log'!K1489</f>
        <v>0</v>
      </c>
      <c r="L258" s="13">
        <f>'Daily PnL Log'!L1489</f>
        <v>0</v>
      </c>
      <c r="M258" s="13">
        <f>'Daily PnL Log'!M1489</f>
        <v>0</v>
      </c>
      <c r="N258" s="13" t="str">
        <f>'Daily PnL Log'!N1489</f>
        <v/>
      </c>
      <c r="O258" s="13">
        <f t="shared" si="18"/>
        <v>480151.69999999984</v>
      </c>
      <c r="P258" s="13">
        <f t="shared" si="18"/>
        <v>82832.7</v>
      </c>
      <c r="Q258" s="13">
        <f t="shared" si="18"/>
        <v>0</v>
      </c>
      <c r="R258" s="13">
        <f t="shared" si="18"/>
        <v>-28301.799999999992</v>
      </c>
      <c r="S258" s="13">
        <f t="shared" si="18"/>
        <v>-14684.699999999995</v>
      </c>
      <c r="T258" s="13">
        <f t="shared" si="18"/>
        <v>0</v>
      </c>
      <c r="U258" s="13">
        <f t="shared" si="18"/>
        <v>0</v>
      </c>
      <c r="V258" s="13" t="str">
        <f t="shared" si="18"/>
        <v/>
      </c>
      <c r="W258" s="13" t="str">
        <f>IF('Daily PnL Log'!W1489&lt;&gt;"",'Daily PnL Log'!W1489,"")</f>
        <v/>
      </c>
      <c r="X258" s="13" t="str">
        <f>IF('Daily PnL Log'!X1489&lt;&gt;"",'Daily PnL Log'!X1489,"")</f>
        <v/>
      </c>
      <c r="Y258" s="13" t="str">
        <f>IF('Daily PnL Log'!Y1489&lt;&gt;"",'Daily PnL Log'!Y1489,"")</f>
        <v/>
      </c>
      <c r="Z258" s="13" t="str">
        <f>IF('Daily PnL Log'!Z1489&lt;&gt;"",'Daily PnL Log'!Z1489,"")</f>
        <v/>
      </c>
      <c r="AA258" s="13" t="str">
        <f>IF('Daily PnL Log'!AA1489&lt;&gt;"",'Daily PnL Log'!AA1489,"")</f>
        <v/>
      </c>
      <c r="AB258" s="13" t="str">
        <f>IF('Daily PnL Log'!AB1489&lt;&gt;"",'Daily PnL Log'!AB1489,"")</f>
        <v/>
      </c>
      <c r="AC258" s="13" t="str">
        <f>IF('Daily PnL Log'!AC1489&lt;&gt;"",'Daily PnL Log'!AC1489,"")</f>
        <v/>
      </c>
    </row>
    <row r="259" spans="1:29" x14ac:dyDescent="0.25">
      <c r="A259" s="48" t="str">
        <f t="shared" si="17"/>
        <v>Jan</v>
      </c>
      <c r="B259" s="83">
        <f>'Daily PnL Log'!B1490</f>
        <v>0</v>
      </c>
      <c r="C259" s="11">
        <f>'Daily PnL Log'!C1490</f>
        <v>0</v>
      </c>
      <c r="D259" s="11">
        <f>'Daily PnL Log'!D1490</f>
        <v>0</v>
      </c>
      <c r="E259" s="11">
        <f>'Daily PnL Log'!E1490</f>
        <v>0</v>
      </c>
      <c r="F259" s="11">
        <f>'Daily PnL Log'!F1490</f>
        <v>0</v>
      </c>
      <c r="G259" s="11">
        <f>'Daily PnL Log'!G1490</f>
        <v>0</v>
      </c>
      <c r="H259" s="11">
        <f>'Daily PnL Log'!H1490</f>
        <v>0</v>
      </c>
      <c r="I259" s="11">
        <f>'Daily PnL Log'!I1490</f>
        <v>0</v>
      </c>
      <c r="J259" s="11" t="str">
        <f>'Daily PnL Log'!J1490</f>
        <v/>
      </c>
      <c r="K259" s="11">
        <f>'Daily PnL Log'!K1490</f>
        <v>0</v>
      </c>
      <c r="L259" s="11">
        <f>'Daily PnL Log'!L1490</f>
        <v>0</v>
      </c>
      <c r="M259" s="11">
        <f>'Daily PnL Log'!M1490</f>
        <v>0</v>
      </c>
      <c r="N259" s="11" t="str">
        <f>'Daily PnL Log'!N1490</f>
        <v/>
      </c>
      <c r="O259" s="11">
        <f t="shared" ref="O259:V274" si="19">IF(C259&lt;&gt;"",O258+C259,"")</f>
        <v>480151.69999999984</v>
      </c>
      <c r="P259" s="11">
        <f t="shared" si="19"/>
        <v>82832.7</v>
      </c>
      <c r="Q259" s="11">
        <f t="shared" si="19"/>
        <v>0</v>
      </c>
      <c r="R259" s="11">
        <f t="shared" si="19"/>
        <v>-28301.799999999992</v>
      </c>
      <c r="S259" s="11">
        <f t="shared" si="19"/>
        <v>-14684.699999999995</v>
      </c>
      <c r="T259" s="11">
        <f t="shared" si="19"/>
        <v>0</v>
      </c>
      <c r="U259" s="11">
        <f t="shared" si="19"/>
        <v>0</v>
      </c>
      <c r="V259" s="11" t="str">
        <f t="shared" si="19"/>
        <v/>
      </c>
      <c r="W259" s="11" t="str">
        <f>IF('Daily PnL Log'!W1490&lt;&gt;"",'Daily PnL Log'!W1490,"")</f>
        <v/>
      </c>
      <c r="X259" s="119" t="str">
        <f>IF('Daily PnL Log'!X1490&lt;&gt;"",'Daily PnL Log'!X1490,"")</f>
        <v/>
      </c>
      <c r="Y259" s="11" t="str">
        <f>IF('Daily PnL Log'!Y1490&lt;&gt;"",'Daily PnL Log'!Y1490,"")</f>
        <v/>
      </c>
      <c r="Z259" s="11" t="str">
        <f>IF('Daily PnL Log'!Z1490&lt;&gt;"",'Daily PnL Log'!Z1490,"")</f>
        <v/>
      </c>
      <c r="AA259" s="11" t="str">
        <f>IF('Daily PnL Log'!AA1490&lt;&gt;"",'Daily PnL Log'!AA1490,"")</f>
        <v/>
      </c>
      <c r="AB259" s="11" t="str">
        <f>IF('Daily PnL Log'!AB1490&lt;&gt;"",'Daily PnL Log'!AB1490,"")</f>
        <v/>
      </c>
      <c r="AC259" s="11" t="str">
        <f>IF('Daily PnL Log'!AC1490&lt;&gt;"",'Daily PnL Log'!AC1490,"")</f>
        <v/>
      </c>
    </row>
    <row r="260" spans="1:29" x14ac:dyDescent="0.25">
      <c r="A260" s="47" t="str">
        <f t="shared" si="17"/>
        <v>Jan</v>
      </c>
      <c r="B260" s="14">
        <f>'Daily PnL Log'!B1491</f>
        <v>0</v>
      </c>
      <c r="C260" s="13">
        <f>'Daily PnL Log'!C1491</f>
        <v>0</v>
      </c>
      <c r="D260" s="13">
        <f>'Daily PnL Log'!D1491</f>
        <v>0</v>
      </c>
      <c r="E260" s="13">
        <f>'Daily PnL Log'!E1491</f>
        <v>0</v>
      </c>
      <c r="F260" s="13">
        <f>'Daily PnL Log'!F1491</f>
        <v>0</v>
      </c>
      <c r="G260" s="13">
        <f>'Daily PnL Log'!G1491</f>
        <v>0</v>
      </c>
      <c r="H260" s="13">
        <f>'Daily PnL Log'!H1491</f>
        <v>0</v>
      </c>
      <c r="I260" s="13">
        <f>'Daily PnL Log'!I1491</f>
        <v>0</v>
      </c>
      <c r="J260" s="13" t="str">
        <f>'Daily PnL Log'!J1491</f>
        <v/>
      </c>
      <c r="K260" s="13">
        <f>'Daily PnL Log'!K1491</f>
        <v>0</v>
      </c>
      <c r="L260" s="13">
        <f>'Daily PnL Log'!L1491</f>
        <v>0</v>
      </c>
      <c r="M260" s="13">
        <f>'Daily PnL Log'!M1491</f>
        <v>0</v>
      </c>
      <c r="N260" s="13" t="str">
        <f>'Daily PnL Log'!N1491</f>
        <v/>
      </c>
      <c r="O260" s="13">
        <f t="shared" si="19"/>
        <v>480151.69999999984</v>
      </c>
      <c r="P260" s="13">
        <f t="shared" si="19"/>
        <v>82832.7</v>
      </c>
      <c r="Q260" s="13">
        <f t="shared" si="19"/>
        <v>0</v>
      </c>
      <c r="R260" s="13">
        <f t="shared" si="19"/>
        <v>-28301.799999999992</v>
      </c>
      <c r="S260" s="13">
        <f t="shared" si="19"/>
        <v>-14684.699999999995</v>
      </c>
      <c r="T260" s="13">
        <f t="shared" si="19"/>
        <v>0</v>
      </c>
      <c r="U260" s="13">
        <f t="shared" si="19"/>
        <v>0</v>
      </c>
      <c r="V260" s="13" t="str">
        <f t="shared" si="19"/>
        <v/>
      </c>
      <c r="W260" s="13" t="str">
        <f>IF('Daily PnL Log'!W1491&lt;&gt;"",'Daily PnL Log'!W1491,"")</f>
        <v/>
      </c>
      <c r="X260" s="13" t="str">
        <f>IF('Daily PnL Log'!X1491&lt;&gt;"",'Daily PnL Log'!X1491,"")</f>
        <v/>
      </c>
      <c r="Y260" s="13" t="str">
        <f>IF('Daily PnL Log'!Y1491&lt;&gt;"",'Daily PnL Log'!Y1491,"")</f>
        <v/>
      </c>
      <c r="Z260" s="13" t="str">
        <f>IF('Daily PnL Log'!Z1491&lt;&gt;"",'Daily PnL Log'!Z1491,"")</f>
        <v/>
      </c>
      <c r="AA260" s="13" t="str">
        <f>IF('Daily PnL Log'!AA1491&lt;&gt;"",'Daily PnL Log'!AA1491,"")</f>
        <v/>
      </c>
      <c r="AB260" s="13" t="str">
        <f>IF('Daily PnL Log'!AB1491&lt;&gt;"",'Daily PnL Log'!AB1491,"")</f>
        <v/>
      </c>
      <c r="AC260" s="13" t="str">
        <f>IF('Daily PnL Log'!AC1491&lt;&gt;"",'Daily PnL Log'!AC1491,"")</f>
        <v/>
      </c>
    </row>
    <row r="261" spans="1:29" x14ac:dyDescent="0.25">
      <c r="A261" s="48" t="str">
        <f t="shared" si="17"/>
        <v>Jan</v>
      </c>
      <c r="B261" s="83">
        <f>'Daily PnL Log'!B1492</f>
        <v>0</v>
      </c>
      <c r="C261" s="11">
        <f>'Daily PnL Log'!C1492</f>
        <v>0</v>
      </c>
      <c r="D261" s="11">
        <f>'Daily PnL Log'!D1492</f>
        <v>0</v>
      </c>
      <c r="E261" s="11">
        <f>'Daily PnL Log'!E1492</f>
        <v>0</v>
      </c>
      <c r="F261" s="11">
        <f>'Daily PnL Log'!F1492</f>
        <v>0</v>
      </c>
      <c r="G261" s="11">
        <f>'Daily PnL Log'!G1492</f>
        <v>0</v>
      </c>
      <c r="H261" s="11">
        <f>'Daily PnL Log'!H1492</f>
        <v>0</v>
      </c>
      <c r="I261" s="11">
        <f>'Daily PnL Log'!I1492</f>
        <v>0</v>
      </c>
      <c r="J261" s="11" t="str">
        <f>'Daily PnL Log'!J1492</f>
        <v/>
      </c>
      <c r="K261" s="11">
        <f>'Daily PnL Log'!K1492</f>
        <v>0</v>
      </c>
      <c r="L261" s="11">
        <f>'Daily PnL Log'!L1492</f>
        <v>0</v>
      </c>
      <c r="M261" s="11">
        <f>'Daily PnL Log'!M1492</f>
        <v>0</v>
      </c>
      <c r="N261" s="11" t="str">
        <f>'Daily PnL Log'!N1492</f>
        <v/>
      </c>
      <c r="O261" s="11">
        <f t="shared" si="19"/>
        <v>480151.69999999984</v>
      </c>
      <c r="P261" s="11">
        <f t="shared" si="19"/>
        <v>82832.7</v>
      </c>
      <c r="Q261" s="11">
        <f t="shared" si="19"/>
        <v>0</v>
      </c>
      <c r="R261" s="11">
        <f t="shared" si="19"/>
        <v>-28301.799999999992</v>
      </c>
      <c r="S261" s="11">
        <f t="shared" si="19"/>
        <v>-14684.699999999995</v>
      </c>
      <c r="T261" s="11">
        <f t="shared" si="19"/>
        <v>0</v>
      </c>
      <c r="U261" s="11">
        <f t="shared" si="19"/>
        <v>0</v>
      </c>
      <c r="V261" s="11" t="str">
        <f t="shared" si="19"/>
        <v/>
      </c>
      <c r="W261" s="11" t="str">
        <f>IF('Daily PnL Log'!W1492&lt;&gt;"",'Daily PnL Log'!W1492,"")</f>
        <v/>
      </c>
      <c r="X261" s="119" t="str">
        <f>IF('Daily PnL Log'!X1492&lt;&gt;"",'Daily PnL Log'!X1492,"")</f>
        <v/>
      </c>
      <c r="Y261" s="11" t="str">
        <f>IF('Daily PnL Log'!Y1492&lt;&gt;"",'Daily PnL Log'!Y1492,"")</f>
        <v/>
      </c>
      <c r="Z261" s="11" t="str">
        <f>IF('Daily PnL Log'!Z1492&lt;&gt;"",'Daily PnL Log'!Z1492,"")</f>
        <v/>
      </c>
      <c r="AA261" s="11" t="str">
        <f>IF('Daily PnL Log'!AA1492&lt;&gt;"",'Daily PnL Log'!AA1492,"")</f>
        <v/>
      </c>
      <c r="AB261" s="11" t="str">
        <f>IF('Daily PnL Log'!AB1492&lt;&gt;"",'Daily PnL Log'!AB1492,"")</f>
        <v/>
      </c>
      <c r="AC261" s="11" t="str">
        <f>IF('Daily PnL Log'!AC1492&lt;&gt;"",'Daily PnL Log'!AC1492,"")</f>
        <v/>
      </c>
    </row>
    <row r="262" spans="1:29" x14ac:dyDescent="0.25">
      <c r="A262" s="47" t="str">
        <f t="shared" si="17"/>
        <v>Jan</v>
      </c>
      <c r="B262" s="14">
        <f>'Daily PnL Log'!B1493</f>
        <v>0</v>
      </c>
      <c r="C262" s="13">
        <f>'Daily PnL Log'!C1493</f>
        <v>0</v>
      </c>
      <c r="D262" s="13">
        <f>'Daily PnL Log'!D1493</f>
        <v>0</v>
      </c>
      <c r="E262" s="13">
        <f>'Daily PnL Log'!E1493</f>
        <v>0</v>
      </c>
      <c r="F262" s="13">
        <f>'Daily PnL Log'!F1493</f>
        <v>0</v>
      </c>
      <c r="G262" s="13">
        <f>'Daily PnL Log'!G1493</f>
        <v>0</v>
      </c>
      <c r="H262" s="13">
        <f>'Daily PnL Log'!H1493</f>
        <v>0</v>
      </c>
      <c r="I262" s="13">
        <f>'Daily PnL Log'!I1493</f>
        <v>0</v>
      </c>
      <c r="J262" s="13" t="str">
        <f>'Daily PnL Log'!J1493</f>
        <v/>
      </c>
      <c r="K262" s="13">
        <f>'Daily PnL Log'!K1493</f>
        <v>0</v>
      </c>
      <c r="L262" s="13">
        <f>'Daily PnL Log'!L1493</f>
        <v>0</v>
      </c>
      <c r="M262" s="13">
        <f>'Daily PnL Log'!M1493</f>
        <v>0</v>
      </c>
      <c r="N262" s="13" t="str">
        <f>'Daily PnL Log'!N1493</f>
        <v/>
      </c>
      <c r="O262" s="13">
        <f t="shared" si="19"/>
        <v>480151.69999999984</v>
      </c>
      <c r="P262" s="13">
        <f t="shared" si="19"/>
        <v>82832.7</v>
      </c>
      <c r="Q262" s="13">
        <f t="shared" si="19"/>
        <v>0</v>
      </c>
      <c r="R262" s="13">
        <f t="shared" si="19"/>
        <v>-28301.799999999992</v>
      </c>
      <c r="S262" s="13">
        <f t="shared" si="19"/>
        <v>-14684.699999999995</v>
      </c>
      <c r="T262" s="13">
        <f t="shared" si="19"/>
        <v>0</v>
      </c>
      <c r="U262" s="13">
        <f t="shared" si="19"/>
        <v>0</v>
      </c>
      <c r="V262" s="13" t="str">
        <f t="shared" si="19"/>
        <v/>
      </c>
      <c r="W262" s="13" t="str">
        <f>IF('Daily PnL Log'!W1493&lt;&gt;"",'Daily PnL Log'!W1493,"")</f>
        <v/>
      </c>
      <c r="X262" s="13" t="str">
        <f>IF('Daily PnL Log'!X1493&lt;&gt;"",'Daily PnL Log'!X1493,"")</f>
        <v/>
      </c>
      <c r="Y262" s="13" t="str">
        <f>IF('Daily PnL Log'!Y1493&lt;&gt;"",'Daily PnL Log'!Y1493,"")</f>
        <v/>
      </c>
      <c r="Z262" s="13" t="str">
        <f>IF('Daily PnL Log'!Z1493&lt;&gt;"",'Daily PnL Log'!Z1493,"")</f>
        <v/>
      </c>
      <c r="AA262" s="13" t="str">
        <f>IF('Daily PnL Log'!AA1493&lt;&gt;"",'Daily PnL Log'!AA1493,"")</f>
        <v/>
      </c>
      <c r="AB262" s="13" t="str">
        <f>IF('Daily PnL Log'!AB1493&lt;&gt;"",'Daily PnL Log'!AB1493,"")</f>
        <v/>
      </c>
      <c r="AC262" s="13" t="str">
        <f>IF('Daily PnL Log'!AC1493&lt;&gt;"",'Daily PnL Log'!AC1493,"")</f>
        <v/>
      </c>
    </row>
    <row r="263" spans="1:29" x14ac:dyDescent="0.25">
      <c r="A263" s="48" t="str">
        <f t="shared" si="17"/>
        <v>Jan</v>
      </c>
      <c r="B263" s="83">
        <f>'Daily PnL Log'!B1494</f>
        <v>0</v>
      </c>
      <c r="C263" s="11">
        <f>'Daily PnL Log'!C1494</f>
        <v>0</v>
      </c>
      <c r="D263" s="11">
        <f>'Daily PnL Log'!D1494</f>
        <v>0</v>
      </c>
      <c r="E263" s="11">
        <f>'Daily PnL Log'!E1494</f>
        <v>0</v>
      </c>
      <c r="F263" s="11">
        <f>'Daily PnL Log'!F1494</f>
        <v>0</v>
      </c>
      <c r="G263" s="11">
        <f>'Daily PnL Log'!G1494</f>
        <v>0</v>
      </c>
      <c r="H263" s="11">
        <f>'Daily PnL Log'!H1494</f>
        <v>0</v>
      </c>
      <c r="I263" s="11">
        <f>'Daily PnL Log'!I1494</f>
        <v>0</v>
      </c>
      <c r="J263" s="11" t="str">
        <f>'Daily PnL Log'!J1494</f>
        <v/>
      </c>
      <c r="K263" s="11">
        <f>'Daily PnL Log'!K1494</f>
        <v>0</v>
      </c>
      <c r="L263" s="11">
        <f>'Daily PnL Log'!L1494</f>
        <v>0</v>
      </c>
      <c r="M263" s="11">
        <f>'Daily PnL Log'!M1494</f>
        <v>0</v>
      </c>
      <c r="N263" s="11" t="str">
        <f>'Daily PnL Log'!N1494</f>
        <v/>
      </c>
      <c r="O263" s="11">
        <f t="shared" si="19"/>
        <v>480151.69999999984</v>
      </c>
      <c r="P263" s="11">
        <f t="shared" si="19"/>
        <v>82832.7</v>
      </c>
      <c r="Q263" s="11">
        <f t="shared" si="19"/>
        <v>0</v>
      </c>
      <c r="R263" s="11">
        <f t="shared" si="19"/>
        <v>-28301.799999999992</v>
      </c>
      <c r="S263" s="11">
        <f t="shared" si="19"/>
        <v>-14684.699999999995</v>
      </c>
      <c r="T263" s="11">
        <f t="shared" si="19"/>
        <v>0</v>
      </c>
      <c r="U263" s="11">
        <f t="shared" si="19"/>
        <v>0</v>
      </c>
      <c r="V263" s="11" t="str">
        <f t="shared" si="19"/>
        <v/>
      </c>
      <c r="W263" s="11" t="str">
        <f>IF('Daily PnL Log'!W1494&lt;&gt;"",'Daily PnL Log'!W1494,"")</f>
        <v/>
      </c>
      <c r="X263" s="119" t="str">
        <f>IF('Daily PnL Log'!X1494&lt;&gt;"",'Daily PnL Log'!X1494,"")</f>
        <v/>
      </c>
      <c r="Y263" s="11" t="str">
        <f>IF('Daily PnL Log'!Y1494&lt;&gt;"",'Daily PnL Log'!Y1494,"")</f>
        <v/>
      </c>
      <c r="Z263" s="11" t="str">
        <f>IF('Daily PnL Log'!Z1494&lt;&gt;"",'Daily PnL Log'!Z1494,"")</f>
        <v/>
      </c>
      <c r="AA263" s="11" t="str">
        <f>IF('Daily PnL Log'!AA1494&lt;&gt;"",'Daily PnL Log'!AA1494,"")</f>
        <v/>
      </c>
      <c r="AB263" s="11" t="str">
        <f>IF('Daily PnL Log'!AB1494&lt;&gt;"",'Daily PnL Log'!AB1494,"")</f>
        <v/>
      </c>
      <c r="AC263" s="11" t="str">
        <f>IF('Daily PnL Log'!AC1494&lt;&gt;"",'Daily PnL Log'!AC1494,"")</f>
        <v/>
      </c>
    </row>
    <row r="264" spans="1:29" x14ac:dyDescent="0.25">
      <c r="A264" s="47" t="str">
        <f t="shared" si="17"/>
        <v>Jan</v>
      </c>
      <c r="B264" s="14">
        <f>'Daily PnL Log'!B1495</f>
        <v>0</v>
      </c>
      <c r="C264" s="13">
        <f>'Daily PnL Log'!C1495</f>
        <v>0</v>
      </c>
      <c r="D264" s="13">
        <f>'Daily PnL Log'!D1495</f>
        <v>0</v>
      </c>
      <c r="E264" s="13">
        <f>'Daily PnL Log'!E1495</f>
        <v>0</v>
      </c>
      <c r="F264" s="13">
        <f>'Daily PnL Log'!F1495</f>
        <v>0</v>
      </c>
      <c r="G264" s="13">
        <f>'Daily PnL Log'!G1495</f>
        <v>0</v>
      </c>
      <c r="H264" s="13">
        <f>'Daily PnL Log'!H1495</f>
        <v>0</v>
      </c>
      <c r="I264" s="13">
        <f>'Daily PnL Log'!I1495</f>
        <v>0</v>
      </c>
      <c r="J264" s="13" t="str">
        <f>'Daily PnL Log'!J1495</f>
        <v/>
      </c>
      <c r="K264" s="13">
        <f>'Daily PnL Log'!K1495</f>
        <v>0</v>
      </c>
      <c r="L264" s="13">
        <f>'Daily PnL Log'!L1495</f>
        <v>0</v>
      </c>
      <c r="M264" s="13">
        <f>'Daily PnL Log'!M1495</f>
        <v>0</v>
      </c>
      <c r="N264" s="13">
        <f>'Daily PnL Log'!N1495</f>
        <v>0</v>
      </c>
      <c r="O264" s="13">
        <f t="shared" si="19"/>
        <v>480151.69999999984</v>
      </c>
      <c r="P264" s="13">
        <f t="shared" si="19"/>
        <v>82832.7</v>
      </c>
      <c r="Q264" s="13">
        <f t="shared" si="19"/>
        <v>0</v>
      </c>
      <c r="R264" s="13">
        <f t="shared" si="19"/>
        <v>-28301.799999999992</v>
      </c>
      <c r="S264" s="13">
        <f t="shared" si="19"/>
        <v>-14684.699999999995</v>
      </c>
      <c r="T264" s="13">
        <f t="shared" si="19"/>
        <v>0</v>
      </c>
      <c r="U264" s="13">
        <f t="shared" si="19"/>
        <v>0</v>
      </c>
      <c r="V264" s="13" t="str">
        <f t="shared" si="19"/>
        <v/>
      </c>
      <c r="W264" s="13" t="str">
        <f>IF('Daily PnL Log'!W1495&lt;&gt;"",'Daily PnL Log'!W1495,"")</f>
        <v/>
      </c>
      <c r="X264" s="13" t="str">
        <f>IF('Daily PnL Log'!X1495&lt;&gt;"",'Daily PnL Log'!X1495,"")</f>
        <v/>
      </c>
      <c r="Y264" s="13" t="str">
        <f>IF('Daily PnL Log'!Y1495&lt;&gt;"",'Daily PnL Log'!Y1495,"")</f>
        <v/>
      </c>
      <c r="Z264" s="13" t="str">
        <f>IF('Daily PnL Log'!Z1495&lt;&gt;"",'Daily PnL Log'!Z1495,"")</f>
        <v/>
      </c>
      <c r="AA264" s="13" t="str">
        <f>IF('Daily PnL Log'!AA1495&lt;&gt;"",'Daily PnL Log'!AA1495,"")</f>
        <v/>
      </c>
      <c r="AB264" s="13" t="str">
        <f>IF('Daily PnL Log'!AB1495&lt;&gt;"",'Daily PnL Log'!AB1495,"")</f>
        <v/>
      </c>
      <c r="AC264" s="13" t="str">
        <f>IF('Daily PnL Log'!AC1495&lt;&gt;"",'Daily PnL Log'!AC1495,"")</f>
        <v/>
      </c>
    </row>
    <row r="265" spans="1:29" x14ac:dyDescent="0.25">
      <c r="A265" s="48" t="str">
        <f t="shared" si="17"/>
        <v>Jan</v>
      </c>
      <c r="B265" s="83">
        <f>'Daily PnL Log'!B1496</f>
        <v>0</v>
      </c>
      <c r="C265" s="11">
        <f>'Daily PnL Log'!C1496</f>
        <v>0</v>
      </c>
      <c r="D265" s="11">
        <f>'Daily PnL Log'!D1496</f>
        <v>0</v>
      </c>
      <c r="E265" s="11">
        <f>'Daily PnL Log'!E1496</f>
        <v>0</v>
      </c>
      <c r="F265" s="11">
        <f>'Daily PnL Log'!F1496</f>
        <v>0</v>
      </c>
      <c r="G265" s="11">
        <f>'Daily PnL Log'!G1496</f>
        <v>0</v>
      </c>
      <c r="H265" s="11">
        <f>'Daily PnL Log'!H1496</f>
        <v>0</v>
      </c>
      <c r="I265" s="11">
        <f>'Daily PnL Log'!I1496</f>
        <v>0</v>
      </c>
      <c r="J265" s="11" t="str">
        <f>'Daily PnL Log'!J1496</f>
        <v/>
      </c>
      <c r="K265" s="11">
        <f>'Daily PnL Log'!K1496</f>
        <v>0</v>
      </c>
      <c r="L265" s="11">
        <f>'Daily PnL Log'!L1496</f>
        <v>0</v>
      </c>
      <c r="M265" s="11">
        <f>'Daily PnL Log'!M1496</f>
        <v>0</v>
      </c>
      <c r="N265" s="11">
        <f>'Daily PnL Log'!N1496</f>
        <v>0</v>
      </c>
      <c r="O265" s="11">
        <f t="shared" si="19"/>
        <v>480151.69999999984</v>
      </c>
      <c r="P265" s="11">
        <f t="shared" si="19"/>
        <v>82832.7</v>
      </c>
      <c r="Q265" s="11">
        <f t="shared" si="19"/>
        <v>0</v>
      </c>
      <c r="R265" s="11">
        <f t="shared" si="19"/>
        <v>-28301.799999999992</v>
      </c>
      <c r="S265" s="11">
        <f t="shared" si="19"/>
        <v>-14684.699999999995</v>
      </c>
      <c r="T265" s="11">
        <f t="shared" si="19"/>
        <v>0</v>
      </c>
      <c r="U265" s="11">
        <f t="shared" si="19"/>
        <v>0</v>
      </c>
      <c r="V265" s="11" t="str">
        <f t="shared" si="19"/>
        <v/>
      </c>
      <c r="W265" s="11" t="str">
        <f>IF('Daily PnL Log'!W1496&lt;&gt;"",'Daily PnL Log'!W1496,"")</f>
        <v/>
      </c>
      <c r="X265" s="119" t="str">
        <f>IF('Daily PnL Log'!X1496&lt;&gt;"",'Daily PnL Log'!X1496,"")</f>
        <v/>
      </c>
      <c r="Y265" s="11" t="str">
        <f>IF('Daily PnL Log'!Y1496&lt;&gt;"",'Daily PnL Log'!Y1496,"")</f>
        <v/>
      </c>
      <c r="Z265" s="11" t="str">
        <f>IF('Daily PnL Log'!Z1496&lt;&gt;"",'Daily PnL Log'!Z1496,"")</f>
        <v/>
      </c>
      <c r="AA265" s="11" t="str">
        <f>IF('Daily PnL Log'!AA1496&lt;&gt;"",'Daily PnL Log'!AA1496,"")</f>
        <v/>
      </c>
      <c r="AB265" s="11" t="str">
        <f>IF('Daily PnL Log'!AB1496&lt;&gt;"",'Daily PnL Log'!AB1496,"")</f>
        <v/>
      </c>
      <c r="AC265" s="11" t="str">
        <f>IF('Daily PnL Log'!AC1496&lt;&gt;"",'Daily PnL Log'!AC1496,"")</f>
        <v/>
      </c>
    </row>
    <row r="266" spans="1:29" x14ac:dyDescent="0.25">
      <c r="A266" s="47" t="str">
        <f t="shared" si="17"/>
        <v>Jan</v>
      </c>
      <c r="B266" s="14">
        <f>'Daily PnL Log'!B1497</f>
        <v>0</v>
      </c>
      <c r="C266" s="13">
        <f>'Daily PnL Log'!C1497</f>
        <v>0</v>
      </c>
      <c r="D266" s="13">
        <f>'Daily PnL Log'!D1497</f>
        <v>0</v>
      </c>
      <c r="E266" s="13">
        <f>'Daily PnL Log'!E1497</f>
        <v>0</v>
      </c>
      <c r="F266" s="13">
        <f>'Daily PnL Log'!F1497</f>
        <v>0</v>
      </c>
      <c r="G266" s="13">
        <f>'Daily PnL Log'!G1497</f>
        <v>0</v>
      </c>
      <c r="H266" s="13">
        <f>'Daily PnL Log'!H1497</f>
        <v>0</v>
      </c>
      <c r="I266" s="13">
        <f>'Daily PnL Log'!I1497</f>
        <v>0</v>
      </c>
      <c r="J266" s="13" t="str">
        <f>'Daily PnL Log'!J1497</f>
        <v/>
      </c>
      <c r="K266" s="13">
        <f>'Daily PnL Log'!K1497</f>
        <v>0</v>
      </c>
      <c r="L266" s="13">
        <f>'Daily PnL Log'!L1497</f>
        <v>0</v>
      </c>
      <c r="M266" s="13">
        <f>'Daily PnL Log'!M1497</f>
        <v>0</v>
      </c>
      <c r="N266" s="13">
        <f>'Daily PnL Log'!N1497</f>
        <v>0</v>
      </c>
      <c r="O266" s="13">
        <f t="shared" si="19"/>
        <v>480151.69999999984</v>
      </c>
      <c r="P266" s="13">
        <f t="shared" si="19"/>
        <v>82832.7</v>
      </c>
      <c r="Q266" s="13">
        <f t="shared" si="19"/>
        <v>0</v>
      </c>
      <c r="R266" s="13">
        <f t="shared" si="19"/>
        <v>-28301.799999999992</v>
      </c>
      <c r="S266" s="13">
        <f t="shared" si="19"/>
        <v>-14684.699999999995</v>
      </c>
      <c r="T266" s="13">
        <f t="shared" si="19"/>
        <v>0</v>
      </c>
      <c r="U266" s="13">
        <f t="shared" si="19"/>
        <v>0</v>
      </c>
      <c r="V266" s="13" t="str">
        <f t="shared" si="19"/>
        <v/>
      </c>
      <c r="W266" s="13" t="str">
        <f>IF('Daily PnL Log'!W1497&lt;&gt;"",'Daily PnL Log'!W1497,"")</f>
        <v/>
      </c>
      <c r="X266" s="13" t="str">
        <f>IF('Daily PnL Log'!X1497&lt;&gt;"",'Daily PnL Log'!X1497,"")</f>
        <v/>
      </c>
      <c r="Y266" s="13" t="str">
        <f>IF('Daily PnL Log'!Y1497&lt;&gt;"",'Daily PnL Log'!Y1497,"")</f>
        <v/>
      </c>
      <c r="Z266" s="13" t="str">
        <f>IF('Daily PnL Log'!Z1497&lt;&gt;"",'Daily PnL Log'!Z1497,"")</f>
        <v/>
      </c>
      <c r="AA266" s="13" t="str">
        <f>IF('Daily PnL Log'!AA1497&lt;&gt;"",'Daily PnL Log'!AA1497,"")</f>
        <v/>
      </c>
      <c r="AB266" s="13" t="str">
        <f>IF('Daily PnL Log'!AB1497&lt;&gt;"",'Daily PnL Log'!AB1497,"")</f>
        <v/>
      </c>
      <c r="AC266" s="13" t="str">
        <f>IF('Daily PnL Log'!AC1497&lt;&gt;"",'Daily PnL Log'!AC1497,"")</f>
        <v/>
      </c>
    </row>
    <row r="267" spans="1:29" x14ac:dyDescent="0.25">
      <c r="A267" s="48" t="str">
        <f t="shared" si="17"/>
        <v>Jan</v>
      </c>
      <c r="B267" s="83">
        <f>'Daily PnL Log'!B1498</f>
        <v>0</v>
      </c>
      <c r="C267" s="11">
        <f>'Daily PnL Log'!C1498</f>
        <v>0</v>
      </c>
      <c r="D267" s="11">
        <f>'Daily PnL Log'!D1498</f>
        <v>0</v>
      </c>
      <c r="E267" s="11">
        <f>'Daily PnL Log'!E1498</f>
        <v>0</v>
      </c>
      <c r="F267" s="11">
        <f>'Daily PnL Log'!F1498</f>
        <v>0</v>
      </c>
      <c r="G267" s="11">
        <f>'Daily PnL Log'!G1498</f>
        <v>0</v>
      </c>
      <c r="H267" s="11">
        <f>'Daily PnL Log'!H1498</f>
        <v>0</v>
      </c>
      <c r="I267" s="11">
        <f>'Daily PnL Log'!I1498</f>
        <v>0</v>
      </c>
      <c r="J267" s="11" t="str">
        <f>'Daily PnL Log'!J1498</f>
        <v/>
      </c>
      <c r="K267" s="11">
        <f>'Daily PnL Log'!K1498</f>
        <v>0</v>
      </c>
      <c r="L267" s="11">
        <f>'Daily PnL Log'!L1498</f>
        <v>0</v>
      </c>
      <c r="M267" s="11">
        <f>'Daily PnL Log'!M1498</f>
        <v>0</v>
      </c>
      <c r="N267" s="11">
        <f>'Daily PnL Log'!N1498</f>
        <v>0</v>
      </c>
      <c r="O267" s="11">
        <f t="shared" si="19"/>
        <v>480151.69999999984</v>
      </c>
      <c r="P267" s="11">
        <f t="shared" si="19"/>
        <v>82832.7</v>
      </c>
      <c r="Q267" s="11">
        <f t="shared" si="19"/>
        <v>0</v>
      </c>
      <c r="R267" s="11">
        <f t="shared" si="19"/>
        <v>-28301.799999999992</v>
      </c>
      <c r="S267" s="11">
        <f t="shared" si="19"/>
        <v>-14684.699999999995</v>
      </c>
      <c r="T267" s="11">
        <f t="shared" si="19"/>
        <v>0</v>
      </c>
      <c r="U267" s="11">
        <f t="shared" si="19"/>
        <v>0</v>
      </c>
      <c r="V267" s="11" t="str">
        <f t="shared" si="19"/>
        <v/>
      </c>
      <c r="W267" s="11" t="str">
        <f>IF('Daily PnL Log'!W1498&lt;&gt;"",'Daily PnL Log'!W1498,"")</f>
        <v/>
      </c>
      <c r="X267" s="119" t="str">
        <f>IF('Daily PnL Log'!X1498&lt;&gt;"",'Daily PnL Log'!X1498,"")</f>
        <v/>
      </c>
      <c r="Y267" s="11" t="str">
        <f>IF('Daily PnL Log'!Y1498&lt;&gt;"",'Daily PnL Log'!Y1498,"")</f>
        <v/>
      </c>
      <c r="Z267" s="11" t="str">
        <f>IF('Daily PnL Log'!Z1498&lt;&gt;"",'Daily PnL Log'!Z1498,"")</f>
        <v/>
      </c>
      <c r="AA267" s="11" t="str">
        <f>IF('Daily PnL Log'!AA1498&lt;&gt;"",'Daily PnL Log'!AA1498,"")</f>
        <v/>
      </c>
      <c r="AB267" s="11" t="str">
        <f>IF('Daily PnL Log'!AB1498&lt;&gt;"",'Daily PnL Log'!AB1498,"")</f>
        <v/>
      </c>
      <c r="AC267" s="11" t="str">
        <f>IF('Daily PnL Log'!AC1498&lt;&gt;"",'Daily PnL Log'!AC1498,"")</f>
        <v/>
      </c>
    </row>
    <row r="268" spans="1:29" x14ac:dyDescent="0.25">
      <c r="A268" s="47" t="str">
        <f t="shared" si="17"/>
        <v>Jan</v>
      </c>
      <c r="B268" s="14">
        <f>'Daily PnL Log'!B1499</f>
        <v>0</v>
      </c>
      <c r="C268" s="13">
        <f>'Daily PnL Log'!C1499</f>
        <v>0</v>
      </c>
      <c r="D268" s="13">
        <f>'Daily PnL Log'!D1499</f>
        <v>0</v>
      </c>
      <c r="E268" s="13">
        <f>'Daily PnL Log'!E1499</f>
        <v>0</v>
      </c>
      <c r="F268" s="13">
        <f>'Daily PnL Log'!F1499</f>
        <v>0</v>
      </c>
      <c r="G268" s="13">
        <f>'Daily PnL Log'!G1499</f>
        <v>0</v>
      </c>
      <c r="H268" s="13">
        <f>'Daily PnL Log'!H1499</f>
        <v>0</v>
      </c>
      <c r="I268" s="13">
        <f>'Daily PnL Log'!I1499</f>
        <v>0</v>
      </c>
      <c r="J268" s="13" t="str">
        <f>'Daily PnL Log'!J1499</f>
        <v/>
      </c>
      <c r="K268" s="13">
        <f>'Daily PnL Log'!K1499</f>
        <v>0</v>
      </c>
      <c r="L268" s="13">
        <f>'Daily PnL Log'!L1499</f>
        <v>0</v>
      </c>
      <c r="M268" s="13">
        <f>'Daily PnL Log'!M1499</f>
        <v>0</v>
      </c>
      <c r="N268" s="13">
        <f>'Daily PnL Log'!N1499</f>
        <v>0</v>
      </c>
      <c r="O268" s="13">
        <f t="shared" si="19"/>
        <v>480151.69999999984</v>
      </c>
      <c r="P268" s="13">
        <f t="shared" si="19"/>
        <v>82832.7</v>
      </c>
      <c r="Q268" s="13">
        <f t="shared" si="19"/>
        <v>0</v>
      </c>
      <c r="R268" s="13">
        <f t="shared" si="19"/>
        <v>-28301.799999999992</v>
      </c>
      <c r="S268" s="13">
        <f t="shared" si="19"/>
        <v>-14684.699999999995</v>
      </c>
      <c r="T268" s="13">
        <f t="shared" si="19"/>
        <v>0</v>
      </c>
      <c r="U268" s="13">
        <f t="shared" si="19"/>
        <v>0</v>
      </c>
      <c r="V268" s="13" t="str">
        <f t="shared" si="19"/>
        <v/>
      </c>
      <c r="W268" s="13" t="str">
        <f>IF('Daily PnL Log'!W1499&lt;&gt;"",'Daily PnL Log'!W1499,"")</f>
        <v/>
      </c>
      <c r="X268" s="13" t="str">
        <f>IF('Daily PnL Log'!X1499&lt;&gt;"",'Daily PnL Log'!X1499,"")</f>
        <v/>
      </c>
      <c r="Y268" s="13" t="str">
        <f>IF('Daily PnL Log'!Y1499&lt;&gt;"",'Daily PnL Log'!Y1499,"")</f>
        <v/>
      </c>
      <c r="Z268" s="13" t="str">
        <f>IF('Daily PnL Log'!Z1499&lt;&gt;"",'Daily PnL Log'!Z1499,"")</f>
        <v/>
      </c>
      <c r="AA268" s="13" t="str">
        <f>IF('Daily PnL Log'!AA1499&lt;&gt;"",'Daily PnL Log'!AA1499,"")</f>
        <v/>
      </c>
      <c r="AB268" s="13" t="str">
        <f>IF('Daily PnL Log'!AB1499&lt;&gt;"",'Daily PnL Log'!AB1499,"")</f>
        <v/>
      </c>
      <c r="AC268" s="13" t="str">
        <f>IF('Daily PnL Log'!AC1499&lt;&gt;"",'Daily PnL Log'!AC1499,"")</f>
        <v/>
      </c>
    </row>
    <row r="269" spans="1:29" x14ac:dyDescent="0.25">
      <c r="A269" s="48" t="str">
        <f t="shared" si="17"/>
        <v>Jan</v>
      </c>
      <c r="B269" s="83">
        <f>'Daily PnL Log'!B1500</f>
        <v>0</v>
      </c>
      <c r="C269" s="11">
        <f>'Daily PnL Log'!C1500</f>
        <v>0</v>
      </c>
      <c r="D269" s="11">
        <f>'Daily PnL Log'!D1500</f>
        <v>0</v>
      </c>
      <c r="E269" s="11">
        <f>'Daily PnL Log'!E1500</f>
        <v>0</v>
      </c>
      <c r="F269" s="11">
        <f>'Daily PnL Log'!F1500</f>
        <v>0</v>
      </c>
      <c r="G269" s="11">
        <f>'Daily PnL Log'!G1500</f>
        <v>0</v>
      </c>
      <c r="H269" s="11">
        <f>'Daily PnL Log'!H1500</f>
        <v>0</v>
      </c>
      <c r="I269" s="11">
        <f>'Daily PnL Log'!I1500</f>
        <v>0</v>
      </c>
      <c r="J269" s="11" t="str">
        <f>'Daily PnL Log'!J1500</f>
        <v/>
      </c>
      <c r="K269" s="11">
        <f>'Daily PnL Log'!K1500</f>
        <v>0</v>
      </c>
      <c r="L269" s="11">
        <f>'Daily PnL Log'!L1500</f>
        <v>0</v>
      </c>
      <c r="M269" s="11">
        <f>'Daily PnL Log'!M1500</f>
        <v>0</v>
      </c>
      <c r="N269" s="11">
        <f>'Daily PnL Log'!N1500</f>
        <v>0</v>
      </c>
      <c r="O269" s="11">
        <f t="shared" si="19"/>
        <v>480151.69999999984</v>
      </c>
      <c r="P269" s="11">
        <f t="shared" si="19"/>
        <v>82832.7</v>
      </c>
      <c r="Q269" s="11">
        <f t="shared" si="19"/>
        <v>0</v>
      </c>
      <c r="R269" s="11">
        <f t="shared" si="19"/>
        <v>-28301.799999999992</v>
      </c>
      <c r="S269" s="11">
        <f t="shared" si="19"/>
        <v>-14684.699999999995</v>
      </c>
      <c r="T269" s="11">
        <f t="shared" si="19"/>
        <v>0</v>
      </c>
      <c r="U269" s="11">
        <f t="shared" si="19"/>
        <v>0</v>
      </c>
      <c r="V269" s="11" t="str">
        <f t="shared" si="19"/>
        <v/>
      </c>
      <c r="W269" s="11" t="str">
        <f>IF('Daily PnL Log'!W1500&lt;&gt;"",'Daily PnL Log'!W1500,"")</f>
        <v/>
      </c>
      <c r="X269" s="119" t="str">
        <f>IF('Daily PnL Log'!X1500&lt;&gt;"",'Daily PnL Log'!X1500,"")</f>
        <v/>
      </c>
      <c r="Y269" s="11" t="str">
        <f>IF('Daily PnL Log'!Y1500&lt;&gt;"",'Daily PnL Log'!Y1500,"")</f>
        <v/>
      </c>
      <c r="Z269" s="11" t="str">
        <f>IF('Daily PnL Log'!Z1500&lt;&gt;"",'Daily PnL Log'!Z1500,"")</f>
        <v/>
      </c>
      <c r="AA269" s="11" t="str">
        <f>IF('Daily PnL Log'!AA1500&lt;&gt;"",'Daily PnL Log'!AA1500,"")</f>
        <v/>
      </c>
      <c r="AB269" s="11" t="str">
        <f>IF('Daily PnL Log'!AB1500&lt;&gt;"",'Daily PnL Log'!AB1500,"")</f>
        <v/>
      </c>
      <c r="AC269" s="11" t="str">
        <f>IF('Daily PnL Log'!AC1500&lt;&gt;"",'Daily PnL Log'!AC1500,"")</f>
        <v/>
      </c>
    </row>
    <row r="270" spans="1:29" x14ac:dyDescent="0.25">
      <c r="A270" s="47" t="str">
        <f t="shared" si="17"/>
        <v>Jan</v>
      </c>
      <c r="B270" s="14">
        <f>'Daily PnL Log'!B1501</f>
        <v>0</v>
      </c>
      <c r="C270" s="13">
        <f>'Daily PnL Log'!C1501</f>
        <v>0</v>
      </c>
      <c r="D270" s="13">
        <f>'Daily PnL Log'!D1501</f>
        <v>0</v>
      </c>
      <c r="E270" s="13">
        <f>'Daily PnL Log'!E1501</f>
        <v>0</v>
      </c>
      <c r="F270" s="13">
        <f>'Daily PnL Log'!F1501</f>
        <v>0</v>
      </c>
      <c r="G270" s="13">
        <f>'Daily PnL Log'!G1501</f>
        <v>0</v>
      </c>
      <c r="H270" s="13">
        <f>'Daily PnL Log'!H1501</f>
        <v>0</v>
      </c>
      <c r="I270" s="13">
        <f>'Daily PnL Log'!I1501</f>
        <v>0</v>
      </c>
      <c r="J270" s="13" t="str">
        <f>'Daily PnL Log'!J1501</f>
        <v/>
      </c>
      <c r="K270" s="13">
        <f>'Daily PnL Log'!K1501</f>
        <v>0</v>
      </c>
      <c r="L270" s="13">
        <f>'Daily PnL Log'!L1501</f>
        <v>0</v>
      </c>
      <c r="M270" s="13">
        <f>'Daily PnL Log'!M1501</f>
        <v>0</v>
      </c>
      <c r="N270" s="13">
        <f>'Daily PnL Log'!N1501</f>
        <v>0</v>
      </c>
      <c r="O270" s="13">
        <f t="shared" si="19"/>
        <v>480151.69999999984</v>
      </c>
      <c r="P270" s="13">
        <f t="shared" si="19"/>
        <v>82832.7</v>
      </c>
      <c r="Q270" s="13">
        <f t="shared" si="19"/>
        <v>0</v>
      </c>
      <c r="R270" s="13">
        <f t="shared" si="19"/>
        <v>-28301.799999999992</v>
      </c>
      <c r="S270" s="13">
        <f t="shared" si="19"/>
        <v>-14684.699999999995</v>
      </c>
      <c r="T270" s="13">
        <f t="shared" si="19"/>
        <v>0</v>
      </c>
      <c r="U270" s="13">
        <f t="shared" si="19"/>
        <v>0</v>
      </c>
      <c r="V270" s="13" t="str">
        <f t="shared" si="19"/>
        <v/>
      </c>
      <c r="W270" s="13" t="str">
        <f>IF('Daily PnL Log'!W1501&lt;&gt;"",'Daily PnL Log'!W1501,"")</f>
        <v/>
      </c>
      <c r="X270" s="13" t="str">
        <f>IF('Daily PnL Log'!X1501&lt;&gt;"",'Daily PnL Log'!X1501,"")</f>
        <v/>
      </c>
      <c r="Y270" s="13" t="str">
        <f>IF('Daily PnL Log'!Y1501&lt;&gt;"",'Daily PnL Log'!Y1501,"")</f>
        <v/>
      </c>
      <c r="Z270" s="13" t="str">
        <f>IF('Daily PnL Log'!Z1501&lt;&gt;"",'Daily PnL Log'!Z1501,"")</f>
        <v/>
      </c>
      <c r="AA270" s="13" t="str">
        <f>IF('Daily PnL Log'!AA1501&lt;&gt;"",'Daily PnL Log'!AA1501,"")</f>
        <v/>
      </c>
      <c r="AB270" s="13" t="str">
        <f>IF('Daily PnL Log'!AB1501&lt;&gt;"",'Daily PnL Log'!AB1501,"")</f>
        <v/>
      </c>
      <c r="AC270" s="13" t="str">
        <f>IF('Daily PnL Log'!AC1501&lt;&gt;"",'Daily PnL Log'!AC1501,"")</f>
        <v/>
      </c>
    </row>
    <row r="271" spans="1:29" x14ac:dyDescent="0.25">
      <c r="A271" s="48" t="str">
        <f t="shared" si="17"/>
        <v>Jan</v>
      </c>
      <c r="B271" s="83">
        <f>'Daily PnL Log'!B1502</f>
        <v>0</v>
      </c>
      <c r="C271" s="11">
        <f>'Daily PnL Log'!C1502</f>
        <v>0</v>
      </c>
      <c r="D271" s="11">
        <f>'Daily PnL Log'!D1502</f>
        <v>0</v>
      </c>
      <c r="E271" s="11">
        <f>'Daily PnL Log'!E1502</f>
        <v>0</v>
      </c>
      <c r="F271" s="11">
        <f>'Daily PnL Log'!F1502</f>
        <v>0</v>
      </c>
      <c r="G271" s="11">
        <f>'Daily PnL Log'!G1502</f>
        <v>0</v>
      </c>
      <c r="H271" s="11">
        <f>'Daily PnL Log'!H1502</f>
        <v>0</v>
      </c>
      <c r="I271" s="11">
        <f>'Daily PnL Log'!I1502</f>
        <v>0</v>
      </c>
      <c r="J271" s="11" t="str">
        <f>'Daily PnL Log'!J1502</f>
        <v/>
      </c>
      <c r="K271" s="11">
        <f>'Daily PnL Log'!K1502</f>
        <v>0</v>
      </c>
      <c r="L271" s="11">
        <f>'Daily PnL Log'!L1502</f>
        <v>0</v>
      </c>
      <c r="M271" s="11">
        <f>'Daily PnL Log'!M1502</f>
        <v>0</v>
      </c>
      <c r="N271" s="11">
        <f>'Daily PnL Log'!N1502</f>
        <v>0</v>
      </c>
      <c r="O271" s="11">
        <f t="shared" si="19"/>
        <v>480151.69999999984</v>
      </c>
      <c r="P271" s="11">
        <f t="shared" si="19"/>
        <v>82832.7</v>
      </c>
      <c r="Q271" s="11">
        <f t="shared" si="19"/>
        <v>0</v>
      </c>
      <c r="R271" s="11">
        <f t="shared" si="19"/>
        <v>-28301.799999999992</v>
      </c>
      <c r="S271" s="11">
        <f t="shared" si="19"/>
        <v>-14684.699999999995</v>
      </c>
      <c r="T271" s="11">
        <f t="shared" si="19"/>
        <v>0</v>
      </c>
      <c r="U271" s="11">
        <f t="shared" si="19"/>
        <v>0</v>
      </c>
      <c r="V271" s="11" t="str">
        <f t="shared" si="19"/>
        <v/>
      </c>
      <c r="W271" s="11" t="str">
        <f>IF('Daily PnL Log'!W1502&lt;&gt;"",'Daily PnL Log'!W1502,"")</f>
        <v/>
      </c>
      <c r="X271" s="119" t="str">
        <f>IF('Daily PnL Log'!X1502&lt;&gt;"",'Daily PnL Log'!X1502,"")</f>
        <v/>
      </c>
      <c r="Y271" s="11" t="str">
        <f>IF('Daily PnL Log'!Y1502&lt;&gt;"",'Daily PnL Log'!Y1502,"")</f>
        <v/>
      </c>
      <c r="Z271" s="11" t="str">
        <f>IF('Daily PnL Log'!Z1502&lt;&gt;"",'Daily PnL Log'!Z1502,"")</f>
        <v/>
      </c>
      <c r="AA271" s="11" t="str">
        <f>IF('Daily PnL Log'!AA1502&lt;&gt;"",'Daily PnL Log'!AA1502,"")</f>
        <v/>
      </c>
      <c r="AB271" s="11" t="str">
        <f>IF('Daily PnL Log'!AB1502&lt;&gt;"",'Daily PnL Log'!AB1502,"")</f>
        <v/>
      </c>
      <c r="AC271" s="11" t="str">
        <f>IF('Daily PnL Log'!AC1502&lt;&gt;"",'Daily PnL Log'!AC1502,"")</f>
        <v/>
      </c>
    </row>
    <row r="272" spans="1:29" x14ac:dyDescent="0.25">
      <c r="A272" s="47" t="str">
        <f t="shared" si="17"/>
        <v>Jan</v>
      </c>
      <c r="B272" s="14">
        <f>'Daily PnL Log'!B1503</f>
        <v>0</v>
      </c>
      <c r="C272" s="13">
        <f>'Daily PnL Log'!C1503</f>
        <v>0</v>
      </c>
      <c r="D272" s="13">
        <f>'Daily PnL Log'!D1503</f>
        <v>0</v>
      </c>
      <c r="E272" s="13">
        <f>'Daily PnL Log'!E1503</f>
        <v>0</v>
      </c>
      <c r="F272" s="13">
        <f>'Daily PnL Log'!F1503</f>
        <v>0</v>
      </c>
      <c r="G272" s="13">
        <f>'Daily PnL Log'!G1503</f>
        <v>0</v>
      </c>
      <c r="H272" s="13">
        <f>'Daily PnL Log'!H1503</f>
        <v>0</v>
      </c>
      <c r="I272" s="13">
        <f>'Daily PnL Log'!I1503</f>
        <v>0</v>
      </c>
      <c r="J272" s="13" t="str">
        <f>'Daily PnL Log'!J1503</f>
        <v/>
      </c>
      <c r="K272" s="13">
        <f>'Daily PnL Log'!K1503</f>
        <v>0</v>
      </c>
      <c r="L272" s="13">
        <f>'Daily PnL Log'!L1503</f>
        <v>0</v>
      </c>
      <c r="M272" s="13">
        <f>'Daily PnL Log'!M1503</f>
        <v>0</v>
      </c>
      <c r="N272" s="13">
        <f>'Daily PnL Log'!N1503</f>
        <v>0</v>
      </c>
      <c r="O272" s="13">
        <f t="shared" si="19"/>
        <v>480151.69999999984</v>
      </c>
      <c r="P272" s="13">
        <f t="shared" si="19"/>
        <v>82832.7</v>
      </c>
      <c r="Q272" s="13">
        <f t="shared" si="19"/>
        <v>0</v>
      </c>
      <c r="R272" s="13">
        <f t="shared" si="19"/>
        <v>-28301.799999999992</v>
      </c>
      <c r="S272" s="13">
        <f t="shared" si="19"/>
        <v>-14684.699999999995</v>
      </c>
      <c r="T272" s="13">
        <f t="shared" si="19"/>
        <v>0</v>
      </c>
      <c r="U272" s="13">
        <f t="shared" si="19"/>
        <v>0</v>
      </c>
      <c r="V272" s="13" t="str">
        <f t="shared" si="19"/>
        <v/>
      </c>
      <c r="W272" s="13" t="str">
        <f>IF('Daily PnL Log'!W1503&lt;&gt;"",'Daily PnL Log'!W1503,"")</f>
        <v/>
      </c>
      <c r="X272" s="13" t="str">
        <f>IF('Daily PnL Log'!X1503&lt;&gt;"",'Daily PnL Log'!X1503,"")</f>
        <v/>
      </c>
      <c r="Y272" s="13" t="str">
        <f>IF('Daily PnL Log'!Y1503&lt;&gt;"",'Daily PnL Log'!Y1503,"")</f>
        <v/>
      </c>
      <c r="Z272" s="13" t="str">
        <f>IF('Daily PnL Log'!Z1503&lt;&gt;"",'Daily PnL Log'!Z1503,"")</f>
        <v/>
      </c>
      <c r="AA272" s="13" t="str">
        <f>IF('Daily PnL Log'!AA1503&lt;&gt;"",'Daily PnL Log'!AA1503,"")</f>
        <v/>
      </c>
      <c r="AB272" s="13" t="str">
        <f>IF('Daily PnL Log'!AB1503&lt;&gt;"",'Daily PnL Log'!AB1503,"")</f>
        <v/>
      </c>
      <c r="AC272" s="13" t="str">
        <f>IF('Daily PnL Log'!AC1503&lt;&gt;"",'Daily PnL Log'!AC1503,"")</f>
        <v/>
      </c>
    </row>
    <row r="273" spans="1:29" x14ac:dyDescent="0.25">
      <c r="A273" s="48" t="str">
        <f t="shared" si="17"/>
        <v>Jan</v>
      </c>
      <c r="B273" s="83">
        <f>'Daily PnL Log'!B1504</f>
        <v>0</v>
      </c>
      <c r="C273" s="11">
        <f>'Daily PnL Log'!C1504</f>
        <v>0</v>
      </c>
      <c r="D273" s="11">
        <f>'Daily PnL Log'!D1504</f>
        <v>0</v>
      </c>
      <c r="E273" s="11">
        <f>'Daily PnL Log'!E1504</f>
        <v>0</v>
      </c>
      <c r="F273" s="11">
        <f>'Daily PnL Log'!F1504</f>
        <v>0</v>
      </c>
      <c r="G273" s="11">
        <f>'Daily PnL Log'!G1504</f>
        <v>0</v>
      </c>
      <c r="H273" s="11">
        <f>'Daily PnL Log'!H1504</f>
        <v>0</v>
      </c>
      <c r="I273" s="11">
        <f>'Daily PnL Log'!I1504</f>
        <v>0</v>
      </c>
      <c r="J273" s="11" t="str">
        <f>'Daily PnL Log'!J1504</f>
        <v/>
      </c>
      <c r="K273" s="11">
        <f>'Daily PnL Log'!K1504</f>
        <v>0</v>
      </c>
      <c r="L273" s="11">
        <f>'Daily PnL Log'!L1504</f>
        <v>0</v>
      </c>
      <c r="M273" s="11">
        <f>'Daily PnL Log'!M1504</f>
        <v>0</v>
      </c>
      <c r="N273" s="11">
        <f>'Daily PnL Log'!N1504</f>
        <v>0</v>
      </c>
      <c r="O273" s="11">
        <f t="shared" si="19"/>
        <v>480151.69999999984</v>
      </c>
      <c r="P273" s="11">
        <f t="shared" si="19"/>
        <v>82832.7</v>
      </c>
      <c r="Q273" s="11">
        <f t="shared" si="19"/>
        <v>0</v>
      </c>
      <c r="R273" s="11">
        <f t="shared" si="19"/>
        <v>-28301.799999999992</v>
      </c>
      <c r="S273" s="11">
        <f t="shared" si="19"/>
        <v>-14684.699999999995</v>
      </c>
      <c r="T273" s="11">
        <f t="shared" si="19"/>
        <v>0</v>
      </c>
      <c r="U273" s="11">
        <f t="shared" si="19"/>
        <v>0</v>
      </c>
      <c r="V273" s="11" t="str">
        <f t="shared" si="19"/>
        <v/>
      </c>
      <c r="W273" s="11" t="str">
        <f>IF('Daily PnL Log'!W1504&lt;&gt;"",'Daily PnL Log'!W1504,"")</f>
        <v/>
      </c>
      <c r="X273" s="119" t="str">
        <f>IF('Daily PnL Log'!X1504&lt;&gt;"",'Daily PnL Log'!X1504,"")</f>
        <v/>
      </c>
      <c r="Y273" s="11" t="str">
        <f>IF('Daily PnL Log'!Y1504&lt;&gt;"",'Daily PnL Log'!Y1504,"")</f>
        <v/>
      </c>
      <c r="Z273" s="11" t="str">
        <f>IF('Daily PnL Log'!Z1504&lt;&gt;"",'Daily PnL Log'!Z1504,"")</f>
        <v/>
      </c>
      <c r="AA273" s="11" t="str">
        <f>IF('Daily PnL Log'!AA1504&lt;&gt;"",'Daily PnL Log'!AA1504,"")</f>
        <v/>
      </c>
      <c r="AB273" s="11" t="str">
        <f>IF('Daily PnL Log'!AB1504&lt;&gt;"",'Daily PnL Log'!AB1504,"")</f>
        <v/>
      </c>
      <c r="AC273" s="11" t="str">
        <f>IF('Daily PnL Log'!AC1504&lt;&gt;"",'Daily PnL Log'!AC1504,"")</f>
        <v/>
      </c>
    </row>
    <row r="274" spans="1:29" x14ac:dyDescent="0.25">
      <c r="A274" s="47" t="str">
        <f t="shared" si="17"/>
        <v>Jan</v>
      </c>
      <c r="B274" s="14">
        <f>'Daily PnL Log'!B1505</f>
        <v>0</v>
      </c>
      <c r="C274" s="13">
        <f>'Daily PnL Log'!C1505</f>
        <v>0</v>
      </c>
      <c r="D274" s="13">
        <f>'Daily PnL Log'!D1505</f>
        <v>0</v>
      </c>
      <c r="E274" s="13">
        <f>'Daily PnL Log'!E1505</f>
        <v>0</v>
      </c>
      <c r="F274" s="13">
        <f>'Daily PnL Log'!F1505</f>
        <v>0</v>
      </c>
      <c r="G274" s="13">
        <f>'Daily PnL Log'!G1505</f>
        <v>0</v>
      </c>
      <c r="H274" s="13">
        <f>'Daily PnL Log'!H1505</f>
        <v>0</v>
      </c>
      <c r="I274" s="13">
        <f>'Daily PnL Log'!I1505</f>
        <v>0</v>
      </c>
      <c r="J274" s="13" t="str">
        <f>'Daily PnL Log'!J1505</f>
        <v/>
      </c>
      <c r="K274" s="13">
        <f>'Daily PnL Log'!K1505</f>
        <v>0</v>
      </c>
      <c r="L274" s="13">
        <f>'Daily PnL Log'!L1505</f>
        <v>0</v>
      </c>
      <c r="M274" s="13">
        <f>'Daily PnL Log'!M1505</f>
        <v>0</v>
      </c>
      <c r="N274" s="13">
        <f>'Daily PnL Log'!N1505</f>
        <v>0</v>
      </c>
      <c r="O274" s="13">
        <f t="shared" si="19"/>
        <v>480151.69999999984</v>
      </c>
      <c r="P274" s="13">
        <f t="shared" si="19"/>
        <v>82832.7</v>
      </c>
      <c r="Q274" s="13">
        <f t="shared" si="19"/>
        <v>0</v>
      </c>
      <c r="R274" s="13">
        <f t="shared" si="19"/>
        <v>-28301.799999999992</v>
      </c>
      <c r="S274" s="13">
        <f t="shared" si="19"/>
        <v>-14684.699999999995</v>
      </c>
      <c r="T274" s="13">
        <f t="shared" si="19"/>
        <v>0</v>
      </c>
      <c r="U274" s="13">
        <f t="shared" si="19"/>
        <v>0</v>
      </c>
      <c r="V274" s="13" t="str">
        <f t="shared" si="19"/>
        <v/>
      </c>
      <c r="W274" s="13" t="str">
        <f>IF('Daily PnL Log'!W1505&lt;&gt;"",'Daily PnL Log'!W1505,"")</f>
        <v/>
      </c>
      <c r="X274" s="13" t="str">
        <f>IF('Daily PnL Log'!X1505&lt;&gt;"",'Daily PnL Log'!X1505,"")</f>
        <v/>
      </c>
      <c r="Y274" s="13" t="str">
        <f>IF('Daily PnL Log'!Y1505&lt;&gt;"",'Daily PnL Log'!Y1505,"")</f>
        <v/>
      </c>
      <c r="Z274" s="13" t="str">
        <f>IF('Daily PnL Log'!Z1505&lt;&gt;"",'Daily PnL Log'!Z1505,"")</f>
        <v/>
      </c>
      <c r="AA274" s="13" t="str">
        <f>IF('Daily PnL Log'!AA1505&lt;&gt;"",'Daily PnL Log'!AA1505,"")</f>
        <v/>
      </c>
      <c r="AB274" s="13" t="str">
        <f>IF('Daily PnL Log'!AB1505&lt;&gt;"",'Daily PnL Log'!AB1505,"")</f>
        <v/>
      </c>
      <c r="AC274" s="13" t="str">
        <f>IF('Daily PnL Log'!AC1505&lt;&gt;"",'Daily PnL Log'!AC1505,"")</f>
        <v/>
      </c>
    </row>
    <row r="275" spans="1:29" x14ac:dyDescent="0.25">
      <c r="A275" s="48" t="str">
        <f t="shared" si="17"/>
        <v>Jan</v>
      </c>
      <c r="B275" s="83">
        <f>'Daily PnL Log'!B1506</f>
        <v>0</v>
      </c>
      <c r="C275" s="11">
        <f>'Daily PnL Log'!C1506</f>
        <v>0</v>
      </c>
      <c r="D275" s="11">
        <f>'Daily PnL Log'!D1506</f>
        <v>0</v>
      </c>
      <c r="E275" s="11">
        <f>'Daily PnL Log'!E1506</f>
        <v>0</v>
      </c>
      <c r="F275" s="11">
        <f>'Daily PnL Log'!F1506</f>
        <v>0</v>
      </c>
      <c r="G275" s="11">
        <f>'Daily PnL Log'!G1506</f>
        <v>0</v>
      </c>
      <c r="H275" s="11">
        <f>'Daily PnL Log'!H1506</f>
        <v>0</v>
      </c>
      <c r="I275" s="11">
        <f>'Daily PnL Log'!I1506</f>
        <v>0</v>
      </c>
      <c r="J275" s="11" t="str">
        <f>'Daily PnL Log'!J1506</f>
        <v/>
      </c>
      <c r="K275" s="11">
        <f>'Daily PnL Log'!K1506</f>
        <v>0</v>
      </c>
      <c r="L275" s="11">
        <f>'Daily PnL Log'!L1506</f>
        <v>0</v>
      </c>
      <c r="M275" s="11">
        <f>'Daily PnL Log'!M1506</f>
        <v>0</v>
      </c>
      <c r="N275" s="11">
        <f>'Daily PnL Log'!N1506</f>
        <v>0</v>
      </c>
      <c r="O275" s="11">
        <f t="shared" ref="O275:V290" si="20">IF(C275&lt;&gt;"",O274+C275,"")</f>
        <v>480151.69999999984</v>
      </c>
      <c r="P275" s="11">
        <f t="shared" si="20"/>
        <v>82832.7</v>
      </c>
      <c r="Q275" s="11">
        <f t="shared" si="20"/>
        <v>0</v>
      </c>
      <c r="R275" s="11">
        <f t="shared" si="20"/>
        <v>-28301.799999999992</v>
      </c>
      <c r="S275" s="11">
        <f t="shared" si="20"/>
        <v>-14684.699999999995</v>
      </c>
      <c r="T275" s="11">
        <f t="shared" si="20"/>
        <v>0</v>
      </c>
      <c r="U275" s="11">
        <f t="shared" si="20"/>
        <v>0</v>
      </c>
      <c r="V275" s="11" t="str">
        <f t="shared" si="20"/>
        <v/>
      </c>
      <c r="W275" s="11" t="str">
        <f>IF('Daily PnL Log'!W1506&lt;&gt;"",'Daily PnL Log'!W1506,"")</f>
        <v/>
      </c>
      <c r="X275" s="119" t="str">
        <f>IF('Daily PnL Log'!X1506&lt;&gt;"",'Daily PnL Log'!X1506,"")</f>
        <v/>
      </c>
      <c r="Y275" s="11" t="str">
        <f>IF('Daily PnL Log'!Y1506&lt;&gt;"",'Daily PnL Log'!Y1506,"")</f>
        <v/>
      </c>
      <c r="Z275" s="11" t="str">
        <f>IF('Daily PnL Log'!Z1506&lt;&gt;"",'Daily PnL Log'!Z1506,"")</f>
        <v/>
      </c>
      <c r="AA275" s="11" t="str">
        <f>IF('Daily PnL Log'!AA1506&lt;&gt;"",'Daily PnL Log'!AA1506,"")</f>
        <v/>
      </c>
      <c r="AB275" s="11" t="str">
        <f>IF('Daily PnL Log'!AB1506&lt;&gt;"",'Daily PnL Log'!AB1506,"")</f>
        <v/>
      </c>
      <c r="AC275" s="11" t="str">
        <f>IF('Daily PnL Log'!AC1506&lt;&gt;"",'Daily PnL Log'!AC1506,"")</f>
        <v/>
      </c>
    </row>
    <row r="276" spans="1:29" x14ac:dyDescent="0.25">
      <c r="A276" s="47" t="str">
        <f t="shared" si="17"/>
        <v>Jan</v>
      </c>
      <c r="B276" s="14">
        <f>'Daily PnL Log'!B1507</f>
        <v>0</v>
      </c>
      <c r="C276" s="13">
        <f>'Daily PnL Log'!C1507</f>
        <v>0</v>
      </c>
      <c r="D276" s="13">
        <f>'Daily PnL Log'!D1507</f>
        <v>0</v>
      </c>
      <c r="E276" s="13">
        <f>'Daily PnL Log'!E1507</f>
        <v>0</v>
      </c>
      <c r="F276" s="13">
        <f>'Daily PnL Log'!F1507</f>
        <v>0</v>
      </c>
      <c r="G276" s="13">
        <f>'Daily PnL Log'!G1507</f>
        <v>0</v>
      </c>
      <c r="H276" s="13">
        <f>'Daily PnL Log'!H1507</f>
        <v>0</v>
      </c>
      <c r="I276" s="13">
        <f>'Daily PnL Log'!I1507</f>
        <v>0</v>
      </c>
      <c r="J276" s="13" t="str">
        <f>'Daily PnL Log'!J1507</f>
        <v/>
      </c>
      <c r="K276" s="13">
        <f>'Daily PnL Log'!K1507</f>
        <v>0</v>
      </c>
      <c r="L276" s="13">
        <f>'Daily PnL Log'!L1507</f>
        <v>0</v>
      </c>
      <c r="M276" s="13">
        <f>'Daily PnL Log'!M1507</f>
        <v>0</v>
      </c>
      <c r="N276" s="13">
        <f>'Daily PnL Log'!N1507</f>
        <v>0</v>
      </c>
      <c r="O276" s="13">
        <f t="shared" si="20"/>
        <v>480151.69999999984</v>
      </c>
      <c r="P276" s="13">
        <f t="shared" si="20"/>
        <v>82832.7</v>
      </c>
      <c r="Q276" s="13">
        <f t="shared" si="20"/>
        <v>0</v>
      </c>
      <c r="R276" s="13">
        <f t="shared" si="20"/>
        <v>-28301.799999999992</v>
      </c>
      <c r="S276" s="13">
        <f t="shared" si="20"/>
        <v>-14684.699999999995</v>
      </c>
      <c r="T276" s="13">
        <f t="shared" si="20"/>
        <v>0</v>
      </c>
      <c r="U276" s="13">
        <f t="shared" si="20"/>
        <v>0</v>
      </c>
      <c r="V276" s="13" t="str">
        <f t="shared" si="20"/>
        <v/>
      </c>
      <c r="W276" s="13" t="str">
        <f>IF('Daily PnL Log'!W1507&lt;&gt;"",'Daily PnL Log'!W1507,"")</f>
        <v/>
      </c>
      <c r="X276" s="13" t="str">
        <f>IF('Daily PnL Log'!X1507&lt;&gt;"",'Daily PnL Log'!X1507,"")</f>
        <v/>
      </c>
      <c r="Y276" s="13" t="str">
        <f>IF('Daily PnL Log'!Y1507&lt;&gt;"",'Daily PnL Log'!Y1507,"")</f>
        <v/>
      </c>
      <c r="Z276" s="13" t="str">
        <f>IF('Daily PnL Log'!Z1507&lt;&gt;"",'Daily PnL Log'!Z1507,"")</f>
        <v/>
      </c>
      <c r="AA276" s="13" t="str">
        <f>IF('Daily PnL Log'!AA1507&lt;&gt;"",'Daily PnL Log'!AA1507,"")</f>
        <v/>
      </c>
      <c r="AB276" s="13" t="str">
        <f>IF('Daily PnL Log'!AB1507&lt;&gt;"",'Daily PnL Log'!AB1507,"")</f>
        <v/>
      </c>
      <c r="AC276" s="13" t="str">
        <f>IF('Daily PnL Log'!AC1507&lt;&gt;"",'Daily PnL Log'!AC1507,"")</f>
        <v/>
      </c>
    </row>
    <row r="277" spans="1:29" x14ac:dyDescent="0.25">
      <c r="A277" s="48" t="str">
        <f t="shared" si="17"/>
        <v>Jan</v>
      </c>
      <c r="B277" s="83">
        <f>'Daily PnL Log'!B1508</f>
        <v>0</v>
      </c>
      <c r="C277" s="11">
        <f>'Daily PnL Log'!C1508</f>
        <v>0</v>
      </c>
      <c r="D277" s="11">
        <f>'Daily PnL Log'!D1508</f>
        <v>0</v>
      </c>
      <c r="E277" s="11">
        <f>'Daily PnL Log'!E1508</f>
        <v>0</v>
      </c>
      <c r="F277" s="11">
        <f>'Daily PnL Log'!F1508</f>
        <v>0</v>
      </c>
      <c r="G277" s="11">
        <f>'Daily PnL Log'!G1508</f>
        <v>0</v>
      </c>
      <c r="H277" s="11">
        <f>'Daily PnL Log'!H1508</f>
        <v>0</v>
      </c>
      <c r="I277" s="11">
        <f>'Daily PnL Log'!I1508</f>
        <v>0</v>
      </c>
      <c r="J277" s="11" t="str">
        <f>'Daily PnL Log'!J1508</f>
        <v/>
      </c>
      <c r="K277" s="11">
        <f>'Daily PnL Log'!K1508</f>
        <v>0</v>
      </c>
      <c r="L277" s="11">
        <f>'Daily PnL Log'!L1508</f>
        <v>0</v>
      </c>
      <c r="M277" s="11">
        <f>'Daily PnL Log'!M1508</f>
        <v>0</v>
      </c>
      <c r="N277" s="11">
        <f>'Daily PnL Log'!N1508</f>
        <v>0</v>
      </c>
      <c r="O277" s="11">
        <f t="shared" si="20"/>
        <v>480151.69999999984</v>
      </c>
      <c r="P277" s="11">
        <f t="shared" si="20"/>
        <v>82832.7</v>
      </c>
      <c r="Q277" s="11">
        <f t="shared" si="20"/>
        <v>0</v>
      </c>
      <c r="R277" s="11">
        <f t="shared" si="20"/>
        <v>-28301.799999999992</v>
      </c>
      <c r="S277" s="11">
        <f t="shared" si="20"/>
        <v>-14684.699999999995</v>
      </c>
      <c r="T277" s="11">
        <f t="shared" si="20"/>
        <v>0</v>
      </c>
      <c r="U277" s="11">
        <f t="shared" si="20"/>
        <v>0</v>
      </c>
      <c r="V277" s="11" t="str">
        <f t="shared" si="20"/>
        <v/>
      </c>
      <c r="W277" s="11" t="str">
        <f>IF('Daily PnL Log'!W1508&lt;&gt;"",'Daily PnL Log'!W1508,"")</f>
        <v/>
      </c>
      <c r="X277" s="119" t="str">
        <f>IF('Daily PnL Log'!X1508&lt;&gt;"",'Daily PnL Log'!X1508,"")</f>
        <v/>
      </c>
      <c r="Y277" s="11" t="str">
        <f>IF('Daily PnL Log'!Y1508&lt;&gt;"",'Daily PnL Log'!Y1508,"")</f>
        <v/>
      </c>
      <c r="Z277" s="11" t="str">
        <f>IF('Daily PnL Log'!Z1508&lt;&gt;"",'Daily PnL Log'!Z1508,"")</f>
        <v/>
      </c>
      <c r="AA277" s="11" t="str">
        <f>IF('Daily PnL Log'!AA1508&lt;&gt;"",'Daily PnL Log'!AA1508,"")</f>
        <v/>
      </c>
      <c r="AB277" s="11" t="str">
        <f>IF('Daily PnL Log'!AB1508&lt;&gt;"",'Daily PnL Log'!AB1508,"")</f>
        <v/>
      </c>
      <c r="AC277" s="11" t="str">
        <f>IF('Daily PnL Log'!AC1508&lt;&gt;"",'Daily PnL Log'!AC1508,"")</f>
        <v/>
      </c>
    </row>
    <row r="278" spans="1:29" x14ac:dyDescent="0.25">
      <c r="A278" s="47" t="str">
        <f t="shared" si="17"/>
        <v>Jan</v>
      </c>
      <c r="B278" s="14">
        <f>'Daily PnL Log'!B1509</f>
        <v>0</v>
      </c>
      <c r="C278" s="13">
        <f>'Daily PnL Log'!C1509</f>
        <v>0</v>
      </c>
      <c r="D278" s="13">
        <f>'Daily PnL Log'!D1509</f>
        <v>0</v>
      </c>
      <c r="E278" s="13">
        <f>'Daily PnL Log'!E1509</f>
        <v>0</v>
      </c>
      <c r="F278" s="13">
        <f>'Daily PnL Log'!F1509</f>
        <v>0</v>
      </c>
      <c r="G278" s="13">
        <f>'Daily PnL Log'!G1509</f>
        <v>0</v>
      </c>
      <c r="H278" s="13">
        <f>'Daily PnL Log'!H1509</f>
        <v>0</v>
      </c>
      <c r="I278" s="13">
        <f>'Daily PnL Log'!I1509</f>
        <v>0</v>
      </c>
      <c r="J278" s="13" t="str">
        <f>'Daily PnL Log'!J1509</f>
        <v/>
      </c>
      <c r="K278" s="13">
        <f>'Daily PnL Log'!K1509</f>
        <v>0</v>
      </c>
      <c r="L278" s="13">
        <f>'Daily PnL Log'!L1509</f>
        <v>0</v>
      </c>
      <c r="M278" s="13">
        <f>'Daily PnL Log'!M1509</f>
        <v>0</v>
      </c>
      <c r="N278" s="13">
        <f>'Daily PnL Log'!N1509</f>
        <v>0</v>
      </c>
      <c r="O278" s="13">
        <f t="shared" si="20"/>
        <v>480151.69999999984</v>
      </c>
      <c r="P278" s="13">
        <f t="shared" si="20"/>
        <v>82832.7</v>
      </c>
      <c r="Q278" s="13">
        <f t="shared" si="20"/>
        <v>0</v>
      </c>
      <c r="R278" s="13">
        <f t="shared" si="20"/>
        <v>-28301.799999999992</v>
      </c>
      <c r="S278" s="13">
        <f t="shared" si="20"/>
        <v>-14684.699999999995</v>
      </c>
      <c r="T278" s="13">
        <f t="shared" si="20"/>
        <v>0</v>
      </c>
      <c r="U278" s="13">
        <f t="shared" si="20"/>
        <v>0</v>
      </c>
      <c r="V278" s="13" t="str">
        <f t="shared" si="20"/>
        <v/>
      </c>
      <c r="W278" s="13" t="str">
        <f>IF('Daily PnL Log'!W1509&lt;&gt;"",'Daily PnL Log'!W1509,"")</f>
        <v/>
      </c>
      <c r="X278" s="13" t="str">
        <f>IF('Daily PnL Log'!X1509&lt;&gt;"",'Daily PnL Log'!X1509,"")</f>
        <v/>
      </c>
      <c r="Y278" s="13" t="str">
        <f>IF('Daily PnL Log'!Y1509&lt;&gt;"",'Daily PnL Log'!Y1509,"")</f>
        <v/>
      </c>
      <c r="Z278" s="13" t="str">
        <f>IF('Daily PnL Log'!Z1509&lt;&gt;"",'Daily PnL Log'!Z1509,"")</f>
        <v/>
      </c>
      <c r="AA278" s="13" t="str">
        <f>IF('Daily PnL Log'!AA1509&lt;&gt;"",'Daily PnL Log'!AA1509,"")</f>
        <v/>
      </c>
      <c r="AB278" s="13" t="str">
        <f>IF('Daily PnL Log'!AB1509&lt;&gt;"",'Daily PnL Log'!AB1509,"")</f>
        <v/>
      </c>
      <c r="AC278" s="13" t="str">
        <f>IF('Daily PnL Log'!AC1509&lt;&gt;"",'Daily PnL Log'!AC1509,"")</f>
        <v/>
      </c>
    </row>
    <row r="279" spans="1:29" x14ac:dyDescent="0.25">
      <c r="A279" s="48" t="str">
        <f t="shared" si="17"/>
        <v>Jan</v>
      </c>
      <c r="B279" s="83">
        <f>'Daily PnL Log'!B1510</f>
        <v>0</v>
      </c>
      <c r="C279" s="11">
        <f>'Daily PnL Log'!C1510</f>
        <v>0</v>
      </c>
      <c r="D279" s="11">
        <f>'Daily PnL Log'!D1510</f>
        <v>0</v>
      </c>
      <c r="E279" s="11">
        <f>'Daily PnL Log'!E1510</f>
        <v>0</v>
      </c>
      <c r="F279" s="11">
        <f>'Daily PnL Log'!F1510</f>
        <v>0</v>
      </c>
      <c r="G279" s="11">
        <f>'Daily PnL Log'!G1510</f>
        <v>0</v>
      </c>
      <c r="H279" s="11">
        <f>'Daily PnL Log'!H1510</f>
        <v>0</v>
      </c>
      <c r="I279" s="11">
        <f>'Daily PnL Log'!I1510</f>
        <v>0</v>
      </c>
      <c r="J279" s="11" t="str">
        <f>'Daily PnL Log'!J1510</f>
        <v/>
      </c>
      <c r="K279" s="11">
        <f>'Daily PnL Log'!K1510</f>
        <v>0</v>
      </c>
      <c r="L279" s="11">
        <f>'Daily PnL Log'!L1510</f>
        <v>0</v>
      </c>
      <c r="M279" s="11">
        <f>'Daily PnL Log'!M1510</f>
        <v>0</v>
      </c>
      <c r="N279" s="11">
        <f>'Daily PnL Log'!N1510</f>
        <v>0</v>
      </c>
      <c r="O279" s="11">
        <f t="shared" si="20"/>
        <v>480151.69999999984</v>
      </c>
      <c r="P279" s="11">
        <f t="shared" si="20"/>
        <v>82832.7</v>
      </c>
      <c r="Q279" s="11">
        <f t="shared" si="20"/>
        <v>0</v>
      </c>
      <c r="R279" s="11">
        <f t="shared" si="20"/>
        <v>-28301.799999999992</v>
      </c>
      <c r="S279" s="11">
        <f t="shared" si="20"/>
        <v>-14684.699999999995</v>
      </c>
      <c r="T279" s="11">
        <f t="shared" si="20"/>
        <v>0</v>
      </c>
      <c r="U279" s="11">
        <f t="shared" si="20"/>
        <v>0</v>
      </c>
      <c r="V279" s="11" t="str">
        <f t="shared" si="20"/>
        <v/>
      </c>
      <c r="W279" s="11" t="str">
        <f>IF('Daily PnL Log'!W1510&lt;&gt;"",'Daily PnL Log'!W1510,"")</f>
        <v/>
      </c>
      <c r="X279" s="119" t="str">
        <f>IF('Daily PnL Log'!X1510&lt;&gt;"",'Daily PnL Log'!X1510,"")</f>
        <v/>
      </c>
      <c r="Y279" s="11" t="str">
        <f>IF('Daily PnL Log'!Y1510&lt;&gt;"",'Daily PnL Log'!Y1510,"")</f>
        <v/>
      </c>
      <c r="Z279" s="11" t="str">
        <f>IF('Daily PnL Log'!Z1510&lt;&gt;"",'Daily PnL Log'!Z1510,"")</f>
        <v/>
      </c>
      <c r="AA279" s="11" t="str">
        <f>IF('Daily PnL Log'!AA1510&lt;&gt;"",'Daily PnL Log'!AA1510,"")</f>
        <v/>
      </c>
      <c r="AB279" s="11" t="str">
        <f>IF('Daily PnL Log'!AB1510&lt;&gt;"",'Daily PnL Log'!AB1510,"")</f>
        <v/>
      </c>
      <c r="AC279" s="11" t="str">
        <f>IF('Daily PnL Log'!AC1510&lt;&gt;"",'Daily PnL Log'!AC1510,"")</f>
        <v/>
      </c>
    </row>
    <row r="280" spans="1:29" x14ac:dyDescent="0.25">
      <c r="A280" s="47" t="str">
        <f t="shared" si="17"/>
        <v>Jan</v>
      </c>
      <c r="B280" s="14">
        <f>'Daily PnL Log'!B1511</f>
        <v>0</v>
      </c>
      <c r="C280" s="13">
        <f>'Daily PnL Log'!C1511</f>
        <v>0</v>
      </c>
      <c r="D280" s="13">
        <f>'Daily PnL Log'!D1511</f>
        <v>0</v>
      </c>
      <c r="E280" s="13">
        <f>'Daily PnL Log'!E1511</f>
        <v>0</v>
      </c>
      <c r="F280" s="13">
        <f>'Daily PnL Log'!F1511</f>
        <v>0</v>
      </c>
      <c r="G280" s="13">
        <f>'Daily PnL Log'!G1511</f>
        <v>0</v>
      </c>
      <c r="H280" s="13">
        <f>'Daily PnL Log'!H1511</f>
        <v>0</v>
      </c>
      <c r="I280" s="13">
        <f>'Daily PnL Log'!I1511</f>
        <v>0</v>
      </c>
      <c r="J280" s="13" t="str">
        <f>'Daily PnL Log'!J1511</f>
        <v/>
      </c>
      <c r="K280" s="13">
        <f>'Daily PnL Log'!K1511</f>
        <v>0</v>
      </c>
      <c r="L280" s="13">
        <f>'Daily PnL Log'!L1511</f>
        <v>0</v>
      </c>
      <c r="M280" s="13">
        <f>'Daily PnL Log'!M1511</f>
        <v>0</v>
      </c>
      <c r="N280" s="13">
        <f>'Daily PnL Log'!N1511</f>
        <v>0</v>
      </c>
      <c r="O280" s="13">
        <f t="shared" si="20"/>
        <v>480151.69999999984</v>
      </c>
      <c r="P280" s="13">
        <f t="shared" si="20"/>
        <v>82832.7</v>
      </c>
      <c r="Q280" s="13">
        <f t="shared" si="20"/>
        <v>0</v>
      </c>
      <c r="R280" s="13">
        <f t="shared" si="20"/>
        <v>-28301.799999999992</v>
      </c>
      <c r="S280" s="13">
        <f t="shared" si="20"/>
        <v>-14684.699999999995</v>
      </c>
      <c r="T280" s="13">
        <f t="shared" si="20"/>
        <v>0</v>
      </c>
      <c r="U280" s="13">
        <f t="shared" si="20"/>
        <v>0</v>
      </c>
      <c r="V280" s="13" t="str">
        <f t="shared" si="20"/>
        <v/>
      </c>
      <c r="W280" s="13" t="str">
        <f>IF('Daily PnL Log'!W1511&lt;&gt;"",'Daily PnL Log'!W1511,"")</f>
        <v/>
      </c>
      <c r="X280" s="13" t="str">
        <f>IF('Daily PnL Log'!X1511&lt;&gt;"",'Daily PnL Log'!X1511,"")</f>
        <v/>
      </c>
      <c r="Y280" s="13" t="str">
        <f>IF('Daily PnL Log'!Y1511&lt;&gt;"",'Daily PnL Log'!Y1511,"")</f>
        <v/>
      </c>
      <c r="Z280" s="13" t="str">
        <f>IF('Daily PnL Log'!Z1511&lt;&gt;"",'Daily PnL Log'!Z1511,"")</f>
        <v/>
      </c>
      <c r="AA280" s="13" t="str">
        <f>IF('Daily PnL Log'!AA1511&lt;&gt;"",'Daily PnL Log'!AA1511,"")</f>
        <v/>
      </c>
      <c r="AB280" s="13" t="str">
        <f>IF('Daily PnL Log'!AB1511&lt;&gt;"",'Daily PnL Log'!AB1511,"")</f>
        <v/>
      </c>
      <c r="AC280" s="13" t="str">
        <f>IF('Daily PnL Log'!AC1511&lt;&gt;"",'Daily PnL Log'!AC1511,"")</f>
        <v/>
      </c>
    </row>
    <row r="281" spans="1:29" x14ac:dyDescent="0.25">
      <c r="A281" s="48" t="str">
        <f t="shared" si="17"/>
        <v>Jan</v>
      </c>
      <c r="B281" s="83">
        <f>'Daily PnL Log'!B1512</f>
        <v>0</v>
      </c>
      <c r="C281" s="11">
        <f>'Daily PnL Log'!C1512</f>
        <v>0</v>
      </c>
      <c r="D281" s="11">
        <f>'Daily PnL Log'!D1512</f>
        <v>0</v>
      </c>
      <c r="E281" s="11">
        <f>'Daily PnL Log'!E1512</f>
        <v>0</v>
      </c>
      <c r="F281" s="11">
        <f>'Daily PnL Log'!F1512</f>
        <v>0</v>
      </c>
      <c r="G281" s="11">
        <f>'Daily PnL Log'!G1512</f>
        <v>0</v>
      </c>
      <c r="H281" s="11">
        <f>'Daily PnL Log'!H1512</f>
        <v>0</v>
      </c>
      <c r="I281" s="11">
        <f>'Daily PnL Log'!I1512</f>
        <v>0</v>
      </c>
      <c r="J281" s="11" t="str">
        <f>'Daily PnL Log'!J1512</f>
        <v/>
      </c>
      <c r="K281" s="11">
        <f>'Daily PnL Log'!K1512</f>
        <v>0</v>
      </c>
      <c r="L281" s="11">
        <f>'Daily PnL Log'!L1512</f>
        <v>0</v>
      </c>
      <c r="M281" s="11">
        <f>'Daily PnL Log'!M1512</f>
        <v>0</v>
      </c>
      <c r="N281" s="11">
        <f>'Daily PnL Log'!N1512</f>
        <v>0</v>
      </c>
      <c r="O281" s="11">
        <f t="shared" si="20"/>
        <v>480151.69999999984</v>
      </c>
      <c r="P281" s="11">
        <f t="shared" si="20"/>
        <v>82832.7</v>
      </c>
      <c r="Q281" s="11">
        <f t="shared" si="20"/>
        <v>0</v>
      </c>
      <c r="R281" s="11">
        <f t="shared" si="20"/>
        <v>-28301.799999999992</v>
      </c>
      <c r="S281" s="11">
        <f t="shared" si="20"/>
        <v>-14684.699999999995</v>
      </c>
      <c r="T281" s="11">
        <f t="shared" si="20"/>
        <v>0</v>
      </c>
      <c r="U281" s="11">
        <f t="shared" si="20"/>
        <v>0</v>
      </c>
      <c r="V281" s="11" t="str">
        <f t="shared" si="20"/>
        <v/>
      </c>
      <c r="W281" s="11" t="str">
        <f>IF('Daily PnL Log'!W1512&lt;&gt;"",'Daily PnL Log'!W1512,"")</f>
        <v/>
      </c>
      <c r="X281" s="119" t="str">
        <f>IF('Daily PnL Log'!X1512&lt;&gt;"",'Daily PnL Log'!X1512,"")</f>
        <v/>
      </c>
      <c r="Y281" s="11" t="str">
        <f>IF('Daily PnL Log'!Y1512&lt;&gt;"",'Daily PnL Log'!Y1512,"")</f>
        <v/>
      </c>
      <c r="Z281" s="11" t="str">
        <f>IF('Daily PnL Log'!Z1512&lt;&gt;"",'Daily PnL Log'!Z1512,"")</f>
        <v/>
      </c>
      <c r="AA281" s="11" t="str">
        <f>IF('Daily PnL Log'!AA1512&lt;&gt;"",'Daily PnL Log'!AA1512,"")</f>
        <v/>
      </c>
      <c r="AB281" s="11" t="str">
        <f>IF('Daily PnL Log'!AB1512&lt;&gt;"",'Daily PnL Log'!AB1512,"")</f>
        <v/>
      </c>
      <c r="AC281" s="11" t="str">
        <f>IF('Daily PnL Log'!AC1512&lt;&gt;"",'Daily PnL Log'!AC1512,"")</f>
        <v/>
      </c>
    </row>
    <row r="282" spans="1:29" x14ac:dyDescent="0.25">
      <c r="A282" s="47" t="str">
        <f t="shared" si="17"/>
        <v>Jan</v>
      </c>
      <c r="B282" s="14">
        <f>'Daily PnL Log'!B1513</f>
        <v>0</v>
      </c>
      <c r="C282" s="13">
        <f>'Daily PnL Log'!C1513</f>
        <v>0</v>
      </c>
      <c r="D282" s="13">
        <f>'Daily PnL Log'!D1513</f>
        <v>0</v>
      </c>
      <c r="E282" s="13">
        <f>'Daily PnL Log'!E1513</f>
        <v>0</v>
      </c>
      <c r="F282" s="13">
        <f>'Daily PnL Log'!F1513</f>
        <v>0</v>
      </c>
      <c r="G282" s="13">
        <f>'Daily PnL Log'!G1513</f>
        <v>0</v>
      </c>
      <c r="H282" s="13">
        <f>'Daily PnL Log'!H1513</f>
        <v>0</v>
      </c>
      <c r="I282" s="13">
        <f>'Daily PnL Log'!I1513</f>
        <v>0</v>
      </c>
      <c r="J282" s="13" t="str">
        <f>'Daily PnL Log'!J1513</f>
        <v/>
      </c>
      <c r="K282" s="13">
        <f>'Daily PnL Log'!K1513</f>
        <v>0</v>
      </c>
      <c r="L282" s="13">
        <f>'Daily PnL Log'!L1513</f>
        <v>0</v>
      </c>
      <c r="M282" s="13">
        <f>'Daily PnL Log'!M1513</f>
        <v>0</v>
      </c>
      <c r="N282" s="13">
        <f>'Daily PnL Log'!N1513</f>
        <v>0</v>
      </c>
      <c r="O282" s="13">
        <f t="shared" si="20"/>
        <v>480151.69999999984</v>
      </c>
      <c r="P282" s="13">
        <f t="shared" si="20"/>
        <v>82832.7</v>
      </c>
      <c r="Q282" s="13">
        <f t="shared" si="20"/>
        <v>0</v>
      </c>
      <c r="R282" s="13">
        <f t="shared" si="20"/>
        <v>-28301.799999999992</v>
      </c>
      <c r="S282" s="13">
        <f t="shared" si="20"/>
        <v>-14684.699999999995</v>
      </c>
      <c r="T282" s="13">
        <f t="shared" si="20"/>
        <v>0</v>
      </c>
      <c r="U282" s="13">
        <f t="shared" si="20"/>
        <v>0</v>
      </c>
      <c r="V282" s="13" t="str">
        <f t="shared" si="20"/>
        <v/>
      </c>
      <c r="W282" s="13" t="str">
        <f>IF('Daily PnL Log'!W1513&lt;&gt;"",'Daily PnL Log'!W1513,"")</f>
        <v/>
      </c>
      <c r="X282" s="13" t="str">
        <f>IF('Daily PnL Log'!X1513&lt;&gt;"",'Daily PnL Log'!X1513,"")</f>
        <v/>
      </c>
      <c r="Y282" s="13" t="str">
        <f>IF('Daily PnL Log'!Y1513&lt;&gt;"",'Daily PnL Log'!Y1513,"")</f>
        <v/>
      </c>
      <c r="Z282" s="13" t="str">
        <f>IF('Daily PnL Log'!Z1513&lt;&gt;"",'Daily PnL Log'!Z1513,"")</f>
        <v/>
      </c>
      <c r="AA282" s="13" t="str">
        <f>IF('Daily PnL Log'!AA1513&lt;&gt;"",'Daily PnL Log'!AA1513,"")</f>
        <v/>
      </c>
      <c r="AB282" s="13" t="str">
        <f>IF('Daily PnL Log'!AB1513&lt;&gt;"",'Daily PnL Log'!AB1513,"")</f>
        <v/>
      </c>
      <c r="AC282" s="13" t="str">
        <f>IF('Daily PnL Log'!AC1513&lt;&gt;"",'Daily PnL Log'!AC1513,"")</f>
        <v/>
      </c>
    </row>
    <row r="283" spans="1:29" x14ac:dyDescent="0.25">
      <c r="A283" s="48" t="str">
        <f t="shared" si="17"/>
        <v>Jan</v>
      </c>
      <c r="B283" s="83">
        <f>'Daily PnL Log'!B1514</f>
        <v>0</v>
      </c>
      <c r="C283" s="11">
        <f>'Daily PnL Log'!C1514</f>
        <v>0</v>
      </c>
      <c r="D283" s="11">
        <f>'Daily PnL Log'!D1514</f>
        <v>0</v>
      </c>
      <c r="E283" s="11">
        <f>'Daily PnL Log'!E1514</f>
        <v>0</v>
      </c>
      <c r="F283" s="11">
        <f>'Daily PnL Log'!F1514</f>
        <v>0</v>
      </c>
      <c r="G283" s="11">
        <f>'Daily PnL Log'!G1514</f>
        <v>0</v>
      </c>
      <c r="H283" s="11">
        <f>'Daily PnL Log'!H1514</f>
        <v>0</v>
      </c>
      <c r="I283" s="11">
        <f>'Daily PnL Log'!I1514</f>
        <v>0</v>
      </c>
      <c r="J283" s="11" t="str">
        <f>'Daily PnL Log'!J1514</f>
        <v/>
      </c>
      <c r="K283" s="11">
        <f>'Daily PnL Log'!K1514</f>
        <v>0</v>
      </c>
      <c r="L283" s="11">
        <f>'Daily PnL Log'!L1514</f>
        <v>0</v>
      </c>
      <c r="M283" s="11">
        <f>'Daily PnL Log'!M1514</f>
        <v>0</v>
      </c>
      <c r="N283" s="11">
        <f>'Daily PnL Log'!N1514</f>
        <v>0</v>
      </c>
      <c r="O283" s="11">
        <f t="shared" si="20"/>
        <v>480151.69999999984</v>
      </c>
      <c r="P283" s="11">
        <f t="shared" si="20"/>
        <v>82832.7</v>
      </c>
      <c r="Q283" s="11">
        <f t="shared" si="20"/>
        <v>0</v>
      </c>
      <c r="R283" s="11">
        <f t="shared" si="20"/>
        <v>-28301.799999999992</v>
      </c>
      <c r="S283" s="11">
        <f t="shared" si="20"/>
        <v>-14684.699999999995</v>
      </c>
      <c r="T283" s="11">
        <f t="shared" si="20"/>
        <v>0</v>
      </c>
      <c r="U283" s="11">
        <f t="shared" si="20"/>
        <v>0</v>
      </c>
      <c r="V283" s="11" t="str">
        <f t="shared" si="20"/>
        <v/>
      </c>
      <c r="W283" s="11" t="str">
        <f>IF('Daily PnL Log'!W1514&lt;&gt;"",'Daily PnL Log'!W1514,"")</f>
        <v/>
      </c>
      <c r="X283" s="119" t="str">
        <f>IF('Daily PnL Log'!X1514&lt;&gt;"",'Daily PnL Log'!X1514,"")</f>
        <v/>
      </c>
      <c r="Y283" s="11" t="str">
        <f>IF('Daily PnL Log'!Y1514&lt;&gt;"",'Daily PnL Log'!Y1514,"")</f>
        <v/>
      </c>
      <c r="Z283" s="11" t="str">
        <f>IF('Daily PnL Log'!Z1514&lt;&gt;"",'Daily PnL Log'!Z1514,"")</f>
        <v/>
      </c>
      <c r="AA283" s="11" t="str">
        <f>IF('Daily PnL Log'!AA1514&lt;&gt;"",'Daily PnL Log'!AA1514,"")</f>
        <v/>
      </c>
      <c r="AB283" s="11" t="str">
        <f>IF('Daily PnL Log'!AB1514&lt;&gt;"",'Daily PnL Log'!AB1514,"")</f>
        <v/>
      </c>
      <c r="AC283" s="11" t="str">
        <f>IF('Daily PnL Log'!AC1514&lt;&gt;"",'Daily PnL Log'!AC1514,"")</f>
        <v/>
      </c>
    </row>
    <row r="284" spans="1:29" x14ac:dyDescent="0.25">
      <c r="A284" s="47" t="str">
        <f t="shared" si="17"/>
        <v>Jan</v>
      </c>
      <c r="B284" s="14">
        <f>'Daily PnL Log'!B1515</f>
        <v>0</v>
      </c>
      <c r="C284" s="13">
        <f>'Daily PnL Log'!C1515</f>
        <v>0</v>
      </c>
      <c r="D284" s="13">
        <f>'Daily PnL Log'!D1515</f>
        <v>0</v>
      </c>
      <c r="E284" s="13">
        <f>'Daily PnL Log'!E1515</f>
        <v>0</v>
      </c>
      <c r="F284" s="13">
        <f>'Daily PnL Log'!F1515</f>
        <v>0</v>
      </c>
      <c r="G284" s="13">
        <f>'Daily PnL Log'!G1515</f>
        <v>0</v>
      </c>
      <c r="H284" s="13">
        <f>'Daily PnL Log'!H1515</f>
        <v>0</v>
      </c>
      <c r="I284" s="13">
        <f>'Daily PnL Log'!I1515</f>
        <v>0</v>
      </c>
      <c r="J284" s="13" t="str">
        <f>'Daily PnL Log'!J1515</f>
        <v/>
      </c>
      <c r="K284" s="13">
        <f>'Daily PnL Log'!K1515</f>
        <v>0</v>
      </c>
      <c r="L284" s="13">
        <f>'Daily PnL Log'!L1515</f>
        <v>0</v>
      </c>
      <c r="M284" s="13">
        <f>'Daily PnL Log'!M1515</f>
        <v>0</v>
      </c>
      <c r="N284" s="13">
        <f>'Daily PnL Log'!N1515</f>
        <v>0</v>
      </c>
      <c r="O284" s="13">
        <f t="shared" si="20"/>
        <v>480151.69999999984</v>
      </c>
      <c r="P284" s="13">
        <f t="shared" si="20"/>
        <v>82832.7</v>
      </c>
      <c r="Q284" s="13">
        <f t="shared" si="20"/>
        <v>0</v>
      </c>
      <c r="R284" s="13">
        <f t="shared" si="20"/>
        <v>-28301.799999999992</v>
      </c>
      <c r="S284" s="13">
        <f t="shared" si="20"/>
        <v>-14684.699999999995</v>
      </c>
      <c r="T284" s="13">
        <f t="shared" si="20"/>
        <v>0</v>
      </c>
      <c r="U284" s="13">
        <f t="shared" si="20"/>
        <v>0</v>
      </c>
      <c r="V284" s="13" t="str">
        <f t="shared" si="20"/>
        <v/>
      </c>
      <c r="W284" s="13" t="str">
        <f>IF('Daily PnL Log'!W1515&lt;&gt;"",'Daily PnL Log'!W1515,"")</f>
        <v/>
      </c>
      <c r="X284" s="13" t="str">
        <f>IF('Daily PnL Log'!X1515&lt;&gt;"",'Daily PnL Log'!X1515,"")</f>
        <v/>
      </c>
      <c r="Y284" s="13" t="str">
        <f>IF('Daily PnL Log'!Y1515&lt;&gt;"",'Daily PnL Log'!Y1515,"")</f>
        <v/>
      </c>
      <c r="Z284" s="13" t="str">
        <f>IF('Daily PnL Log'!Z1515&lt;&gt;"",'Daily PnL Log'!Z1515,"")</f>
        <v/>
      </c>
      <c r="AA284" s="13" t="str">
        <f>IF('Daily PnL Log'!AA1515&lt;&gt;"",'Daily PnL Log'!AA1515,"")</f>
        <v/>
      </c>
      <c r="AB284" s="13" t="str">
        <f>IF('Daily PnL Log'!AB1515&lt;&gt;"",'Daily PnL Log'!AB1515,"")</f>
        <v/>
      </c>
      <c r="AC284" s="13" t="str">
        <f>IF('Daily PnL Log'!AC1515&lt;&gt;"",'Daily PnL Log'!AC1515,"")</f>
        <v/>
      </c>
    </row>
    <row r="285" spans="1:29" x14ac:dyDescent="0.25">
      <c r="A285" s="48" t="str">
        <f t="shared" si="17"/>
        <v>Jan</v>
      </c>
      <c r="B285" s="83">
        <f>'Daily PnL Log'!B1516</f>
        <v>0</v>
      </c>
      <c r="C285" s="11">
        <f>'Daily PnL Log'!C1516</f>
        <v>0</v>
      </c>
      <c r="D285" s="11">
        <f>'Daily PnL Log'!D1516</f>
        <v>0</v>
      </c>
      <c r="E285" s="11">
        <f>'Daily PnL Log'!E1516</f>
        <v>0</v>
      </c>
      <c r="F285" s="11">
        <f>'Daily PnL Log'!F1516</f>
        <v>0</v>
      </c>
      <c r="G285" s="11">
        <f>'Daily PnL Log'!G1516</f>
        <v>0</v>
      </c>
      <c r="H285" s="11">
        <f>'Daily PnL Log'!H1516</f>
        <v>0</v>
      </c>
      <c r="I285" s="11">
        <f>'Daily PnL Log'!I1516</f>
        <v>0</v>
      </c>
      <c r="J285" s="11" t="str">
        <f>'Daily PnL Log'!J1516</f>
        <v/>
      </c>
      <c r="K285" s="11">
        <f>'Daily PnL Log'!K1516</f>
        <v>0</v>
      </c>
      <c r="L285" s="11">
        <f>'Daily PnL Log'!L1516</f>
        <v>0</v>
      </c>
      <c r="M285" s="11">
        <f>'Daily PnL Log'!M1516</f>
        <v>0</v>
      </c>
      <c r="N285" s="11">
        <f>'Daily PnL Log'!N1516</f>
        <v>0</v>
      </c>
      <c r="O285" s="11">
        <f t="shared" si="20"/>
        <v>480151.69999999984</v>
      </c>
      <c r="P285" s="11">
        <f t="shared" si="20"/>
        <v>82832.7</v>
      </c>
      <c r="Q285" s="11">
        <f t="shared" si="20"/>
        <v>0</v>
      </c>
      <c r="R285" s="11">
        <f t="shared" si="20"/>
        <v>-28301.799999999992</v>
      </c>
      <c r="S285" s="11">
        <f t="shared" si="20"/>
        <v>-14684.699999999995</v>
      </c>
      <c r="T285" s="11">
        <f t="shared" si="20"/>
        <v>0</v>
      </c>
      <c r="U285" s="11">
        <f t="shared" si="20"/>
        <v>0</v>
      </c>
      <c r="V285" s="11" t="str">
        <f t="shared" si="20"/>
        <v/>
      </c>
      <c r="W285" s="11" t="str">
        <f>IF('Daily PnL Log'!W1516&lt;&gt;"",'Daily PnL Log'!W1516,"")</f>
        <v/>
      </c>
      <c r="X285" s="119" t="str">
        <f>IF('Daily PnL Log'!X1516&lt;&gt;"",'Daily PnL Log'!X1516,"")</f>
        <v/>
      </c>
      <c r="Y285" s="11" t="str">
        <f>IF('Daily PnL Log'!Y1516&lt;&gt;"",'Daily PnL Log'!Y1516,"")</f>
        <v/>
      </c>
      <c r="Z285" s="11" t="str">
        <f>IF('Daily PnL Log'!Z1516&lt;&gt;"",'Daily PnL Log'!Z1516,"")</f>
        <v/>
      </c>
      <c r="AA285" s="11" t="str">
        <f>IF('Daily PnL Log'!AA1516&lt;&gt;"",'Daily PnL Log'!AA1516,"")</f>
        <v/>
      </c>
      <c r="AB285" s="11" t="str">
        <f>IF('Daily PnL Log'!AB1516&lt;&gt;"",'Daily PnL Log'!AB1516,"")</f>
        <v/>
      </c>
      <c r="AC285" s="11" t="str">
        <f>IF('Daily PnL Log'!AC1516&lt;&gt;"",'Daily PnL Log'!AC1516,"")</f>
        <v/>
      </c>
    </row>
    <row r="286" spans="1:29" x14ac:dyDescent="0.25">
      <c r="A286" s="47" t="str">
        <f t="shared" si="17"/>
        <v>Jan</v>
      </c>
      <c r="B286" s="14">
        <f>'Daily PnL Log'!B1517</f>
        <v>0</v>
      </c>
      <c r="C286" s="13">
        <f>'Daily PnL Log'!C1517</f>
        <v>0</v>
      </c>
      <c r="D286" s="13">
        <f>'Daily PnL Log'!D1517</f>
        <v>0</v>
      </c>
      <c r="E286" s="13">
        <f>'Daily PnL Log'!E1517</f>
        <v>0</v>
      </c>
      <c r="F286" s="13">
        <f>'Daily PnL Log'!F1517</f>
        <v>0</v>
      </c>
      <c r="G286" s="13">
        <f>'Daily PnL Log'!G1517</f>
        <v>0</v>
      </c>
      <c r="H286" s="13">
        <f>'Daily PnL Log'!H1517</f>
        <v>0</v>
      </c>
      <c r="I286" s="13">
        <f>'Daily PnL Log'!I1517</f>
        <v>0</v>
      </c>
      <c r="J286" s="13" t="str">
        <f>'Daily PnL Log'!J1517</f>
        <v/>
      </c>
      <c r="K286" s="13">
        <f>'Daily PnL Log'!K1517</f>
        <v>0</v>
      </c>
      <c r="L286" s="13">
        <f>'Daily PnL Log'!L1517</f>
        <v>0</v>
      </c>
      <c r="M286" s="13">
        <f>'Daily PnL Log'!M1517</f>
        <v>0</v>
      </c>
      <c r="N286" s="13">
        <f>'Daily PnL Log'!N1517</f>
        <v>0</v>
      </c>
      <c r="O286" s="13">
        <f t="shared" si="20"/>
        <v>480151.69999999984</v>
      </c>
      <c r="P286" s="13">
        <f t="shared" si="20"/>
        <v>82832.7</v>
      </c>
      <c r="Q286" s="13">
        <f t="shared" si="20"/>
        <v>0</v>
      </c>
      <c r="R286" s="13">
        <f t="shared" si="20"/>
        <v>-28301.799999999992</v>
      </c>
      <c r="S286" s="13">
        <f t="shared" si="20"/>
        <v>-14684.699999999995</v>
      </c>
      <c r="T286" s="13">
        <f t="shared" si="20"/>
        <v>0</v>
      </c>
      <c r="U286" s="13">
        <f t="shared" si="20"/>
        <v>0</v>
      </c>
      <c r="V286" s="13" t="str">
        <f t="shared" si="20"/>
        <v/>
      </c>
      <c r="W286" s="13" t="str">
        <f>IF('Daily PnL Log'!W1517&lt;&gt;"",'Daily PnL Log'!W1517,"")</f>
        <v/>
      </c>
      <c r="X286" s="13" t="str">
        <f>IF('Daily PnL Log'!X1517&lt;&gt;"",'Daily PnL Log'!X1517,"")</f>
        <v/>
      </c>
      <c r="Y286" s="13" t="str">
        <f>IF('Daily PnL Log'!Y1517&lt;&gt;"",'Daily PnL Log'!Y1517,"")</f>
        <v/>
      </c>
      <c r="Z286" s="13" t="str">
        <f>IF('Daily PnL Log'!Z1517&lt;&gt;"",'Daily PnL Log'!Z1517,"")</f>
        <v/>
      </c>
      <c r="AA286" s="13" t="str">
        <f>IF('Daily PnL Log'!AA1517&lt;&gt;"",'Daily PnL Log'!AA1517,"")</f>
        <v/>
      </c>
      <c r="AB286" s="13" t="str">
        <f>IF('Daily PnL Log'!AB1517&lt;&gt;"",'Daily PnL Log'!AB1517,"")</f>
        <v/>
      </c>
      <c r="AC286" s="13" t="str">
        <f>IF('Daily PnL Log'!AC1517&lt;&gt;"",'Daily PnL Log'!AC1517,"")</f>
        <v/>
      </c>
    </row>
    <row r="287" spans="1:29" x14ac:dyDescent="0.25">
      <c r="A287" s="48" t="str">
        <f t="shared" si="17"/>
        <v>Jan</v>
      </c>
      <c r="B287" s="83">
        <f>'Daily PnL Log'!B1518</f>
        <v>0</v>
      </c>
      <c r="C287" s="11">
        <f>'Daily PnL Log'!C1518</f>
        <v>0</v>
      </c>
      <c r="D287" s="11">
        <f>'Daily PnL Log'!D1518</f>
        <v>0</v>
      </c>
      <c r="E287" s="11">
        <f>'Daily PnL Log'!E1518</f>
        <v>0</v>
      </c>
      <c r="F287" s="11">
        <f>'Daily PnL Log'!F1518</f>
        <v>0</v>
      </c>
      <c r="G287" s="11">
        <f>'Daily PnL Log'!G1518</f>
        <v>0</v>
      </c>
      <c r="H287" s="11">
        <f>'Daily PnL Log'!H1518</f>
        <v>0</v>
      </c>
      <c r="I287" s="11">
        <f>'Daily PnL Log'!I1518</f>
        <v>0</v>
      </c>
      <c r="J287" s="11" t="str">
        <f>'Daily PnL Log'!J1518</f>
        <v/>
      </c>
      <c r="K287" s="11">
        <f>'Daily PnL Log'!K1518</f>
        <v>0</v>
      </c>
      <c r="L287" s="11">
        <f>'Daily PnL Log'!L1518</f>
        <v>0</v>
      </c>
      <c r="M287" s="11">
        <f>'Daily PnL Log'!M1518</f>
        <v>0</v>
      </c>
      <c r="N287" s="11">
        <f>'Daily PnL Log'!N1518</f>
        <v>0</v>
      </c>
      <c r="O287" s="11">
        <f t="shared" si="20"/>
        <v>480151.69999999984</v>
      </c>
      <c r="P287" s="11">
        <f t="shared" si="20"/>
        <v>82832.7</v>
      </c>
      <c r="Q287" s="11">
        <f t="shared" si="20"/>
        <v>0</v>
      </c>
      <c r="R287" s="11">
        <f t="shared" si="20"/>
        <v>-28301.799999999992</v>
      </c>
      <c r="S287" s="11">
        <f t="shared" si="20"/>
        <v>-14684.699999999995</v>
      </c>
      <c r="T287" s="11">
        <f t="shared" si="20"/>
        <v>0</v>
      </c>
      <c r="U287" s="11">
        <f t="shared" si="20"/>
        <v>0</v>
      </c>
      <c r="V287" s="11" t="str">
        <f t="shared" si="20"/>
        <v/>
      </c>
      <c r="W287" s="11" t="str">
        <f>IF('Daily PnL Log'!W1518&lt;&gt;"",'Daily PnL Log'!W1518,"")</f>
        <v/>
      </c>
      <c r="X287" s="119" t="str">
        <f>IF('Daily PnL Log'!X1518&lt;&gt;"",'Daily PnL Log'!X1518,"")</f>
        <v/>
      </c>
      <c r="Y287" s="11" t="str">
        <f>IF('Daily PnL Log'!Y1518&lt;&gt;"",'Daily PnL Log'!Y1518,"")</f>
        <v/>
      </c>
      <c r="Z287" s="11" t="str">
        <f>IF('Daily PnL Log'!Z1518&lt;&gt;"",'Daily PnL Log'!Z1518,"")</f>
        <v/>
      </c>
      <c r="AA287" s="11" t="str">
        <f>IF('Daily PnL Log'!AA1518&lt;&gt;"",'Daily PnL Log'!AA1518,"")</f>
        <v/>
      </c>
      <c r="AB287" s="11" t="str">
        <f>IF('Daily PnL Log'!AB1518&lt;&gt;"",'Daily PnL Log'!AB1518,"")</f>
        <v/>
      </c>
      <c r="AC287" s="11" t="str">
        <f>IF('Daily PnL Log'!AC1518&lt;&gt;"",'Daily PnL Log'!AC1518,"")</f>
        <v/>
      </c>
    </row>
    <row r="288" spans="1:29" x14ac:dyDescent="0.25">
      <c r="A288" s="47" t="str">
        <f t="shared" si="17"/>
        <v>Jan</v>
      </c>
      <c r="B288" s="14">
        <f>'Daily PnL Log'!B1519</f>
        <v>0</v>
      </c>
      <c r="C288" s="13">
        <f>'Daily PnL Log'!C1519</f>
        <v>0</v>
      </c>
      <c r="D288" s="13">
        <f>'Daily PnL Log'!D1519</f>
        <v>0</v>
      </c>
      <c r="E288" s="13">
        <f>'Daily PnL Log'!E1519</f>
        <v>0</v>
      </c>
      <c r="F288" s="13">
        <f>'Daily PnL Log'!F1519</f>
        <v>0</v>
      </c>
      <c r="G288" s="13">
        <f>'Daily PnL Log'!G1519</f>
        <v>0</v>
      </c>
      <c r="H288" s="13">
        <f>'Daily PnL Log'!H1519</f>
        <v>0</v>
      </c>
      <c r="I288" s="13">
        <f>'Daily PnL Log'!I1519</f>
        <v>0</v>
      </c>
      <c r="J288" s="13" t="str">
        <f>'Daily PnL Log'!J1519</f>
        <v/>
      </c>
      <c r="K288" s="13">
        <f>'Daily PnL Log'!K1519</f>
        <v>0</v>
      </c>
      <c r="L288" s="13">
        <f>'Daily PnL Log'!L1519</f>
        <v>0</v>
      </c>
      <c r="M288" s="13">
        <f>'Daily PnL Log'!M1519</f>
        <v>0</v>
      </c>
      <c r="N288" s="13">
        <f>'Daily PnL Log'!N1519</f>
        <v>0</v>
      </c>
      <c r="O288" s="13">
        <f t="shared" si="20"/>
        <v>480151.69999999984</v>
      </c>
      <c r="P288" s="13">
        <f t="shared" si="20"/>
        <v>82832.7</v>
      </c>
      <c r="Q288" s="13">
        <f t="shared" si="20"/>
        <v>0</v>
      </c>
      <c r="R288" s="13">
        <f t="shared" si="20"/>
        <v>-28301.799999999992</v>
      </c>
      <c r="S288" s="13">
        <f t="shared" si="20"/>
        <v>-14684.699999999995</v>
      </c>
      <c r="T288" s="13">
        <f t="shared" si="20"/>
        <v>0</v>
      </c>
      <c r="U288" s="13">
        <f t="shared" si="20"/>
        <v>0</v>
      </c>
      <c r="V288" s="13" t="str">
        <f t="shared" si="20"/>
        <v/>
      </c>
      <c r="W288" s="13" t="str">
        <f>IF('Daily PnL Log'!W1519&lt;&gt;"",'Daily PnL Log'!W1519,"")</f>
        <v/>
      </c>
      <c r="X288" s="13" t="str">
        <f>IF('Daily PnL Log'!X1519&lt;&gt;"",'Daily PnL Log'!X1519,"")</f>
        <v/>
      </c>
      <c r="Y288" s="13" t="str">
        <f>IF('Daily PnL Log'!Y1519&lt;&gt;"",'Daily PnL Log'!Y1519,"")</f>
        <v/>
      </c>
      <c r="Z288" s="13" t="str">
        <f>IF('Daily PnL Log'!Z1519&lt;&gt;"",'Daily PnL Log'!Z1519,"")</f>
        <v/>
      </c>
      <c r="AA288" s="13" t="str">
        <f>IF('Daily PnL Log'!AA1519&lt;&gt;"",'Daily PnL Log'!AA1519,"")</f>
        <v/>
      </c>
      <c r="AB288" s="13" t="str">
        <f>IF('Daily PnL Log'!AB1519&lt;&gt;"",'Daily PnL Log'!AB1519,"")</f>
        <v/>
      </c>
      <c r="AC288" s="13" t="str">
        <f>IF('Daily PnL Log'!AC1519&lt;&gt;"",'Daily PnL Log'!AC1519,"")</f>
        <v/>
      </c>
    </row>
    <row r="289" spans="1:29" x14ac:dyDescent="0.25">
      <c r="A289" s="48" t="str">
        <f t="shared" si="17"/>
        <v>Jan</v>
      </c>
      <c r="B289" s="83">
        <f>'Daily PnL Log'!B1520</f>
        <v>0</v>
      </c>
      <c r="C289" s="11">
        <f>'Daily PnL Log'!C1520</f>
        <v>0</v>
      </c>
      <c r="D289" s="11">
        <f>'Daily PnL Log'!D1520</f>
        <v>0</v>
      </c>
      <c r="E289" s="11">
        <f>'Daily PnL Log'!E1520</f>
        <v>0</v>
      </c>
      <c r="F289" s="11">
        <f>'Daily PnL Log'!F1520</f>
        <v>0</v>
      </c>
      <c r="G289" s="11">
        <f>'Daily PnL Log'!G1520</f>
        <v>0</v>
      </c>
      <c r="H289" s="11">
        <f>'Daily PnL Log'!H1520</f>
        <v>0</v>
      </c>
      <c r="I289" s="11">
        <f>'Daily PnL Log'!I1520</f>
        <v>0</v>
      </c>
      <c r="J289" s="11" t="str">
        <f>'Daily PnL Log'!J1520</f>
        <v/>
      </c>
      <c r="K289" s="11">
        <f>'Daily PnL Log'!K1520</f>
        <v>0</v>
      </c>
      <c r="L289" s="11">
        <f>'Daily PnL Log'!L1520</f>
        <v>0</v>
      </c>
      <c r="M289" s="11">
        <f>'Daily PnL Log'!M1520</f>
        <v>0</v>
      </c>
      <c r="N289" s="11">
        <f>'Daily PnL Log'!N1520</f>
        <v>0</v>
      </c>
      <c r="O289" s="11">
        <f t="shared" si="20"/>
        <v>480151.69999999984</v>
      </c>
      <c r="P289" s="11">
        <f t="shared" si="20"/>
        <v>82832.7</v>
      </c>
      <c r="Q289" s="11">
        <f t="shared" si="20"/>
        <v>0</v>
      </c>
      <c r="R289" s="11">
        <f t="shared" si="20"/>
        <v>-28301.799999999992</v>
      </c>
      <c r="S289" s="11">
        <f t="shared" si="20"/>
        <v>-14684.699999999995</v>
      </c>
      <c r="T289" s="11">
        <f t="shared" si="20"/>
        <v>0</v>
      </c>
      <c r="U289" s="11">
        <f t="shared" si="20"/>
        <v>0</v>
      </c>
      <c r="V289" s="11" t="str">
        <f t="shared" si="20"/>
        <v/>
      </c>
      <c r="W289" s="11" t="str">
        <f>IF('Daily PnL Log'!W1520&lt;&gt;"",'Daily PnL Log'!W1520,"")</f>
        <v/>
      </c>
      <c r="X289" s="119" t="str">
        <f>IF('Daily PnL Log'!X1520&lt;&gt;"",'Daily PnL Log'!X1520,"")</f>
        <v/>
      </c>
      <c r="Y289" s="11" t="str">
        <f>IF('Daily PnL Log'!Y1520&lt;&gt;"",'Daily PnL Log'!Y1520,"")</f>
        <v/>
      </c>
      <c r="Z289" s="11" t="str">
        <f>IF('Daily PnL Log'!Z1520&lt;&gt;"",'Daily PnL Log'!Z1520,"")</f>
        <v/>
      </c>
      <c r="AA289" s="11" t="str">
        <f>IF('Daily PnL Log'!AA1520&lt;&gt;"",'Daily PnL Log'!AA1520,"")</f>
        <v/>
      </c>
      <c r="AB289" s="11" t="str">
        <f>IF('Daily PnL Log'!AB1520&lt;&gt;"",'Daily PnL Log'!AB1520,"")</f>
        <v/>
      </c>
      <c r="AC289" s="11" t="str">
        <f>IF('Daily PnL Log'!AC1520&lt;&gt;"",'Daily PnL Log'!AC1520,"")</f>
        <v/>
      </c>
    </row>
    <row r="290" spans="1:29" x14ac:dyDescent="0.25">
      <c r="A290" s="47" t="str">
        <f t="shared" si="17"/>
        <v>Jan</v>
      </c>
      <c r="B290" s="14">
        <f>'Daily PnL Log'!B1521</f>
        <v>0</v>
      </c>
      <c r="C290" s="13">
        <f>'Daily PnL Log'!C1521</f>
        <v>0</v>
      </c>
      <c r="D290" s="13">
        <f>'Daily PnL Log'!D1521</f>
        <v>0</v>
      </c>
      <c r="E290" s="13">
        <f>'Daily PnL Log'!E1521</f>
        <v>0</v>
      </c>
      <c r="F290" s="13">
        <f>'Daily PnL Log'!F1521</f>
        <v>0</v>
      </c>
      <c r="G290" s="13">
        <f>'Daily PnL Log'!G1521</f>
        <v>0</v>
      </c>
      <c r="H290" s="13">
        <f>'Daily PnL Log'!H1521</f>
        <v>0</v>
      </c>
      <c r="I290" s="13">
        <f>'Daily PnL Log'!I1521</f>
        <v>0</v>
      </c>
      <c r="J290" s="13" t="str">
        <f>'Daily PnL Log'!J1521</f>
        <v/>
      </c>
      <c r="K290" s="13">
        <f>'Daily PnL Log'!K1521</f>
        <v>0</v>
      </c>
      <c r="L290" s="13">
        <f>'Daily PnL Log'!L1521</f>
        <v>0</v>
      </c>
      <c r="M290" s="13">
        <f>'Daily PnL Log'!M1521</f>
        <v>0</v>
      </c>
      <c r="N290" s="13">
        <f>'Daily PnL Log'!N1521</f>
        <v>0</v>
      </c>
      <c r="O290" s="13">
        <f t="shared" si="20"/>
        <v>480151.69999999984</v>
      </c>
      <c r="P290" s="13">
        <f t="shared" si="20"/>
        <v>82832.7</v>
      </c>
      <c r="Q290" s="13">
        <f t="shared" si="20"/>
        <v>0</v>
      </c>
      <c r="R290" s="13">
        <f t="shared" si="20"/>
        <v>-28301.799999999992</v>
      </c>
      <c r="S290" s="13">
        <f t="shared" si="20"/>
        <v>-14684.699999999995</v>
      </c>
      <c r="T290" s="13">
        <f t="shared" si="20"/>
        <v>0</v>
      </c>
      <c r="U290" s="13">
        <f t="shared" si="20"/>
        <v>0</v>
      </c>
      <c r="V290" s="13" t="str">
        <f t="shared" si="20"/>
        <v/>
      </c>
      <c r="W290" s="13" t="str">
        <f>IF('Daily PnL Log'!W1521&lt;&gt;"",'Daily PnL Log'!W1521,"")</f>
        <v/>
      </c>
      <c r="X290" s="13" t="str">
        <f>IF('Daily PnL Log'!X1521&lt;&gt;"",'Daily PnL Log'!X1521,"")</f>
        <v/>
      </c>
      <c r="Y290" s="13" t="str">
        <f>IF('Daily PnL Log'!Y1521&lt;&gt;"",'Daily PnL Log'!Y1521,"")</f>
        <v/>
      </c>
      <c r="Z290" s="13" t="str">
        <f>IF('Daily PnL Log'!Z1521&lt;&gt;"",'Daily PnL Log'!Z1521,"")</f>
        <v/>
      </c>
      <c r="AA290" s="13" t="str">
        <f>IF('Daily PnL Log'!AA1521&lt;&gt;"",'Daily PnL Log'!AA1521,"")</f>
        <v/>
      </c>
      <c r="AB290" s="13" t="str">
        <f>IF('Daily PnL Log'!AB1521&lt;&gt;"",'Daily PnL Log'!AB1521,"")</f>
        <v/>
      </c>
      <c r="AC290" s="13" t="str">
        <f>IF('Daily PnL Log'!AC1521&lt;&gt;"",'Daily PnL Log'!AC1521,"")</f>
        <v/>
      </c>
    </row>
    <row r="291" spans="1:29" x14ac:dyDescent="0.25">
      <c r="A291" s="48" t="str">
        <f t="shared" si="17"/>
        <v>Jan</v>
      </c>
      <c r="B291" s="83">
        <f>'Daily PnL Log'!B1522</f>
        <v>0</v>
      </c>
      <c r="C291" s="11">
        <f>'Daily PnL Log'!C1522</f>
        <v>0</v>
      </c>
      <c r="D291" s="11">
        <f>'Daily PnL Log'!D1522</f>
        <v>0</v>
      </c>
      <c r="E291" s="11">
        <f>'Daily PnL Log'!E1522</f>
        <v>0</v>
      </c>
      <c r="F291" s="11">
        <f>'Daily PnL Log'!F1522</f>
        <v>0</v>
      </c>
      <c r="G291" s="11">
        <f>'Daily PnL Log'!G1522</f>
        <v>0</v>
      </c>
      <c r="H291" s="11">
        <f>'Daily PnL Log'!H1522</f>
        <v>0</v>
      </c>
      <c r="I291" s="11">
        <f>'Daily PnL Log'!I1522</f>
        <v>0</v>
      </c>
      <c r="J291" s="11" t="str">
        <f>'Daily PnL Log'!J1522</f>
        <v/>
      </c>
      <c r="K291" s="11">
        <f>'Daily PnL Log'!K1522</f>
        <v>0</v>
      </c>
      <c r="L291" s="11">
        <f>'Daily PnL Log'!L1522</f>
        <v>0</v>
      </c>
      <c r="M291" s="11">
        <f>'Daily PnL Log'!M1522</f>
        <v>0</v>
      </c>
      <c r="N291" s="11">
        <f>'Daily PnL Log'!N1522</f>
        <v>0</v>
      </c>
      <c r="O291" s="11">
        <f t="shared" ref="O291:V300" si="21">IF(C291&lt;&gt;"",O290+C291,"")</f>
        <v>480151.69999999984</v>
      </c>
      <c r="P291" s="11">
        <f t="shared" si="21"/>
        <v>82832.7</v>
      </c>
      <c r="Q291" s="11">
        <f t="shared" si="21"/>
        <v>0</v>
      </c>
      <c r="R291" s="11">
        <f t="shared" si="21"/>
        <v>-28301.799999999992</v>
      </c>
      <c r="S291" s="11">
        <f t="shared" si="21"/>
        <v>-14684.699999999995</v>
      </c>
      <c r="T291" s="11">
        <f t="shared" si="21"/>
        <v>0</v>
      </c>
      <c r="U291" s="11">
        <f t="shared" si="21"/>
        <v>0</v>
      </c>
      <c r="V291" s="11" t="str">
        <f t="shared" si="21"/>
        <v/>
      </c>
      <c r="W291" s="11" t="str">
        <f>IF('Daily PnL Log'!W1522&lt;&gt;"",'Daily PnL Log'!W1522,"")</f>
        <v/>
      </c>
      <c r="X291" s="119" t="str">
        <f>IF('Daily PnL Log'!X1522&lt;&gt;"",'Daily PnL Log'!X1522,"")</f>
        <v/>
      </c>
      <c r="Y291" s="11" t="str">
        <f>IF('Daily PnL Log'!Y1522&lt;&gt;"",'Daily PnL Log'!Y1522,"")</f>
        <v/>
      </c>
      <c r="Z291" s="11" t="str">
        <f>IF('Daily PnL Log'!Z1522&lt;&gt;"",'Daily PnL Log'!Z1522,"")</f>
        <v/>
      </c>
      <c r="AA291" s="11" t="str">
        <f>IF('Daily PnL Log'!AA1522&lt;&gt;"",'Daily PnL Log'!AA1522,"")</f>
        <v/>
      </c>
      <c r="AB291" s="11" t="str">
        <f>IF('Daily PnL Log'!AB1522&lt;&gt;"",'Daily PnL Log'!AB1522,"")</f>
        <v/>
      </c>
      <c r="AC291" s="11" t="str">
        <f>IF('Daily PnL Log'!AC1522&lt;&gt;"",'Daily PnL Log'!AC1522,"")</f>
        <v/>
      </c>
    </row>
    <row r="292" spans="1:29" x14ac:dyDescent="0.25">
      <c r="A292" s="47" t="str">
        <f t="shared" si="17"/>
        <v>Jan</v>
      </c>
      <c r="B292" s="14">
        <f>'Daily PnL Log'!B1523</f>
        <v>0</v>
      </c>
      <c r="C292" s="13">
        <f>'Daily PnL Log'!C1523</f>
        <v>0</v>
      </c>
      <c r="D292" s="13">
        <f>'Daily PnL Log'!D1523</f>
        <v>0</v>
      </c>
      <c r="E292" s="13">
        <f>'Daily PnL Log'!E1523</f>
        <v>0</v>
      </c>
      <c r="F292" s="13">
        <f>'Daily PnL Log'!F1523</f>
        <v>0</v>
      </c>
      <c r="G292" s="13">
        <f>'Daily PnL Log'!G1523</f>
        <v>0</v>
      </c>
      <c r="H292" s="13">
        <f>'Daily PnL Log'!H1523</f>
        <v>0</v>
      </c>
      <c r="I292" s="13">
        <f>'Daily PnL Log'!I1523</f>
        <v>0</v>
      </c>
      <c r="J292" s="13" t="str">
        <f>'Daily PnL Log'!J1523</f>
        <v/>
      </c>
      <c r="K292" s="13">
        <f>'Daily PnL Log'!K1523</f>
        <v>0</v>
      </c>
      <c r="L292" s="13">
        <f>'Daily PnL Log'!L1523</f>
        <v>0</v>
      </c>
      <c r="M292" s="13">
        <f>'Daily PnL Log'!M1523</f>
        <v>0</v>
      </c>
      <c r="N292" s="13">
        <f>'Daily PnL Log'!N1523</f>
        <v>0</v>
      </c>
      <c r="O292" s="13">
        <f t="shared" si="21"/>
        <v>480151.69999999984</v>
      </c>
      <c r="P292" s="13">
        <f t="shared" si="21"/>
        <v>82832.7</v>
      </c>
      <c r="Q292" s="13">
        <f t="shared" si="21"/>
        <v>0</v>
      </c>
      <c r="R292" s="13">
        <f t="shared" si="21"/>
        <v>-28301.799999999992</v>
      </c>
      <c r="S292" s="13">
        <f t="shared" si="21"/>
        <v>-14684.699999999995</v>
      </c>
      <c r="T292" s="13">
        <f t="shared" si="21"/>
        <v>0</v>
      </c>
      <c r="U292" s="13">
        <f t="shared" si="21"/>
        <v>0</v>
      </c>
      <c r="V292" s="13" t="str">
        <f t="shared" si="21"/>
        <v/>
      </c>
      <c r="W292" s="13" t="str">
        <f>IF('Daily PnL Log'!W1523&lt;&gt;"",'Daily PnL Log'!W1523,"")</f>
        <v/>
      </c>
      <c r="X292" s="13" t="str">
        <f>IF('Daily PnL Log'!X1523&lt;&gt;"",'Daily PnL Log'!X1523,"")</f>
        <v/>
      </c>
      <c r="Y292" s="13" t="str">
        <f>IF('Daily PnL Log'!Y1523&lt;&gt;"",'Daily PnL Log'!Y1523,"")</f>
        <v/>
      </c>
      <c r="Z292" s="13" t="str">
        <f>IF('Daily PnL Log'!Z1523&lt;&gt;"",'Daily PnL Log'!Z1523,"")</f>
        <v/>
      </c>
      <c r="AA292" s="13" t="str">
        <f>IF('Daily PnL Log'!AA1523&lt;&gt;"",'Daily PnL Log'!AA1523,"")</f>
        <v/>
      </c>
      <c r="AB292" s="13" t="str">
        <f>IF('Daily PnL Log'!AB1523&lt;&gt;"",'Daily PnL Log'!AB1523,"")</f>
        <v/>
      </c>
      <c r="AC292" s="13" t="str">
        <f>IF('Daily PnL Log'!AC1523&lt;&gt;"",'Daily PnL Log'!AC1523,"")</f>
        <v/>
      </c>
    </row>
    <row r="293" spans="1:29" x14ac:dyDescent="0.25">
      <c r="A293" s="48" t="str">
        <f t="shared" si="17"/>
        <v>Jan</v>
      </c>
      <c r="B293" s="83">
        <f>'Daily PnL Log'!B1524</f>
        <v>0</v>
      </c>
      <c r="C293" s="11">
        <f>'Daily PnL Log'!C1524</f>
        <v>0</v>
      </c>
      <c r="D293" s="11">
        <f>'Daily PnL Log'!D1524</f>
        <v>0</v>
      </c>
      <c r="E293" s="11">
        <f>'Daily PnL Log'!E1524</f>
        <v>0</v>
      </c>
      <c r="F293" s="11">
        <f>'Daily PnL Log'!F1524</f>
        <v>0</v>
      </c>
      <c r="G293" s="11">
        <f>'Daily PnL Log'!G1524</f>
        <v>0</v>
      </c>
      <c r="H293" s="11">
        <f>'Daily PnL Log'!H1524</f>
        <v>0</v>
      </c>
      <c r="I293" s="11">
        <f>'Daily PnL Log'!I1524</f>
        <v>0</v>
      </c>
      <c r="J293" s="11" t="str">
        <f>'Daily PnL Log'!J1524</f>
        <v/>
      </c>
      <c r="K293" s="11">
        <f>'Daily PnL Log'!K1524</f>
        <v>0</v>
      </c>
      <c r="L293" s="11">
        <f>'Daily PnL Log'!L1524</f>
        <v>0</v>
      </c>
      <c r="M293" s="11">
        <f>'Daily PnL Log'!M1524</f>
        <v>0</v>
      </c>
      <c r="N293" s="11">
        <f>'Daily PnL Log'!N1524</f>
        <v>0</v>
      </c>
      <c r="O293" s="11">
        <f t="shared" si="21"/>
        <v>480151.69999999984</v>
      </c>
      <c r="P293" s="11">
        <f t="shared" si="21"/>
        <v>82832.7</v>
      </c>
      <c r="Q293" s="11">
        <f t="shared" si="21"/>
        <v>0</v>
      </c>
      <c r="R293" s="11">
        <f t="shared" si="21"/>
        <v>-28301.799999999992</v>
      </c>
      <c r="S293" s="11">
        <f t="shared" si="21"/>
        <v>-14684.699999999995</v>
      </c>
      <c r="T293" s="11">
        <f t="shared" si="21"/>
        <v>0</v>
      </c>
      <c r="U293" s="11">
        <f t="shared" si="21"/>
        <v>0</v>
      </c>
      <c r="V293" s="11" t="str">
        <f t="shared" si="21"/>
        <v/>
      </c>
      <c r="W293" s="11" t="str">
        <f>IF('Daily PnL Log'!W1524&lt;&gt;"",'Daily PnL Log'!W1524,"")</f>
        <v/>
      </c>
      <c r="X293" s="119" t="str">
        <f>IF('Daily PnL Log'!X1524&lt;&gt;"",'Daily PnL Log'!X1524,"")</f>
        <v/>
      </c>
      <c r="Y293" s="11" t="str">
        <f>IF('Daily PnL Log'!Y1524&lt;&gt;"",'Daily PnL Log'!Y1524,"")</f>
        <v/>
      </c>
      <c r="Z293" s="11" t="str">
        <f>IF('Daily PnL Log'!Z1524&lt;&gt;"",'Daily PnL Log'!Z1524,"")</f>
        <v/>
      </c>
      <c r="AA293" s="11" t="str">
        <f>IF('Daily PnL Log'!AA1524&lt;&gt;"",'Daily PnL Log'!AA1524,"")</f>
        <v/>
      </c>
      <c r="AB293" s="11" t="str">
        <f>IF('Daily PnL Log'!AB1524&lt;&gt;"",'Daily PnL Log'!AB1524,"")</f>
        <v/>
      </c>
      <c r="AC293" s="11" t="str">
        <f>IF('Daily PnL Log'!AC1524&lt;&gt;"",'Daily PnL Log'!AC1524,"")</f>
        <v/>
      </c>
    </row>
    <row r="294" spans="1:29" x14ac:dyDescent="0.25">
      <c r="A294" s="47" t="str">
        <f t="shared" si="17"/>
        <v>Jan</v>
      </c>
      <c r="B294" s="14">
        <f>'Daily PnL Log'!B1525</f>
        <v>0</v>
      </c>
      <c r="C294" s="13">
        <f>'Daily PnL Log'!C1525</f>
        <v>0</v>
      </c>
      <c r="D294" s="13">
        <f>'Daily PnL Log'!D1525</f>
        <v>0</v>
      </c>
      <c r="E294" s="13">
        <f>'Daily PnL Log'!E1525</f>
        <v>0</v>
      </c>
      <c r="F294" s="13">
        <f>'Daily PnL Log'!F1525</f>
        <v>0</v>
      </c>
      <c r="G294" s="13">
        <f>'Daily PnL Log'!G1525</f>
        <v>0</v>
      </c>
      <c r="H294" s="13">
        <f>'Daily PnL Log'!H1525</f>
        <v>0</v>
      </c>
      <c r="I294" s="13">
        <f>'Daily PnL Log'!I1525</f>
        <v>0</v>
      </c>
      <c r="J294" s="13">
        <f>'Daily PnL Log'!J1525</f>
        <v>0</v>
      </c>
      <c r="K294" s="13">
        <f>'Daily PnL Log'!K1525</f>
        <v>0</v>
      </c>
      <c r="L294" s="13">
        <f>'Daily PnL Log'!L1525</f>
        <v>0</v>
      </c>
      <c r="M294" s="13">
        <f>'Daily PnL Log'!M1525</f>
        <v>0</v>
      </c>
      <c r="N294" s="13">
        <f>'Daily PnL Log'!N1525</f>
        <v>0</v>
      </c>
      <c r="O294" s="13">
        <f t="shared" si="21"/>
        <v>480151.69999999984</v>
      </c>
      <c r="P294" s="13">
        <f t="shared" si="21"/>
        <v>82832.7</v>
      </c>
      <c r="Q294" s="13">
        <f t="shared" si="21"/>
        <v>0</v>
      </c>
      <c r="R294" s="13">
        <f t="shared" si="21"/>
        <v>-28301.799999999992</v>
      </c>
      <c r="S294" s="13">
        <f t="shared" si="21"/>
        <v>-14684.699999999995</v>
      </c>
      <c r="T294" s="13">
        <f t="shared" si="21"/>
        <v>0</v>
      </c>
      <c r="U294" s="13">
        <f t="shared" si="21"/>
        <v>0</v>
      </c>
      <c r="V294" s="13" t="e">
        <f t="shared" si="21"/>
        <v>#VALUE!</v>
      </c>
      <c r="W294" s="13" t="str">
        <f>IF('Daily PnL Log'!W1525&lt;&gt;"",'Daily PnL Log'!W1525,"")</f>
        <v/>
      </c>
      <c r="X294" s="13" t="str">
        <f>IF('Daily PnL Log'!X1525&lt;&gt;"",'Daily PnL Log'!X1525,"")</f>
        <v/>
      </c>
      <c r="Y294" s="13" t="str">
        <f>IF('Daily PnL Log'!Y1525&lt;&gt;"",'Daily PnL Log'!Y1525,"")</f>
        <v/>
      </c>
      <c r="Z294" s="13" t="str">
        <f>IF('Daily PnL Log'!Z1525&lt;&gt;"",'Daily PnL Log'!Z1525,"")</f>
        <v/>
      </c>
      <c r="AA294" s="13" t="str">
        <f>IF('Daily PnL Log'!AA1525&lt;&gt;"",'Daily PnL Log'!AA1525,"")</f>
        <v/>
      </c>
      <c r="AB294" s="13" t="str">
        <f>IF('Daily PnL Log'!AB1525&lt;&gt;"",'Daily PnL Log'!AB1525,"")</f>
        <v/>
      </c>
      <c r="AC294" s="13" t="str">
        <f>IF('Daily PnL Log'!AC1525&lt;&gt;"",'Daily PnL Log'!AC1525,"")</f>
        <v/>
      </c>
    </row>
    <row r="295" spans="1:29" ht="12.75" customHeight="1" x14ac:dyDescent="0.25">
      <c r="A295" s="48" t="str">
        <f t="shared" si="17"/>
        <v>Jan</v>
      </c>
      <c r="B295" s="83">
        <f>'Daily PnL Log'!B1526</f>
        <v>0</v>
      </c>
      <c r="C295" s="11">
        <f>'Daily PnL Log'!C1526</f>
        <v>0</v>
      </c>
      <c r="D295" s="11">
        <f>'Daily PnL Log'!D1526</f>
        <v>0</v>
      </c>
      <c r="E295" s="11">
        <f>'Daily PnL Log'!E1526</f>
        <v>0</v>
      </c>
      <c r="F295" s="11">
        <f>'Daily PnL Log'!F1526</f>
        <v>0</v>
      </c>
      <c r="G295" s="11">
        <f>'Daily PnL Log'!G1526</f>
        <v>0</v>
      </c>
      <c r="H295" s="11">
        <f>'Daily PnL Log'!H1526</f>
        <v>0</v>
      </c>
      <c r="I295" s="11">
        <f>'Daily PnL Log'!I1526</f>
        <v>0</v>
      </c>
      <c r="J295" s="11">
        <f>'Daily PnL Log'!J1526</f>
        <v>0</v>
      </c>
      <c r="K295" s="11">
        <f>'Daily PnL Log'!K1526</f>
        <v>0</v>
      </c>
      <c r="L295" s="11">
        <f>'Daily PnL Log'!L1526</f>
        <v>0</v>
      </c>
      <c r="M295" s="11">
        <f>'Daily PnL Log'!M1526</f>
        <v>0</v>
      </c>
      <c r="N295" s="11">
        <f>'Daily PnL Log'!N1526</f>
        <v>0</v>
      </c>
      <c r="O295" s="11">
        <f t="shared" si="21"/>
        <v>480151.69999999984</v>
      </c>
      <c r="P295" s="11">
        <f t="shared" si="21"/>
        <v>82832.7</v>
      </c>
      <c r="Q295" s="11">
        <f t="shared" si="21"/>
        <v>0</v>
      </c>
      <c r="R295" s="11">
        <f t="shared" si="21"/>
        <v>-28301.799999999992</v>
      </c>
      <c r="S295" s="11">
        <f t="shared" si="21"/>
        <v>-14684.699999999995</v>
      </c>
      <c r="T295" s="11">
        <f t="shared" si="21"/>
        <v>0</v>
      </c>
      <c r="U295" s="11">
        <f t="shared" si="21"/>
        <v>0</v>
      </c>
      <c r="V295" s="11" t="e">
        <f t="shared" si="21"/>
        <v>#VALUE!</v>
      </c>
      <c r="W295" s="11" t="str">
        <f>IF('Daily PnL Log'!W1526&lt;&gt;"",'Daily PnL Log'!W1526,"")</f>
        <v/>
      </c>
      <c r="X295" s="119" t="str">
        <f>IF('Daily PnL Log'!X1526&lt;&gt;"",'Daily PnL Log'!X1526,"")</f>
        <v/>
      </c>
      <c r="Y295" s="11" t="str">
        <f>IF('Daily PnL Log'!Y1526&lt;&gt;"",'Daily PnL Log'!Y1526,"")</f>
        <v/>
      </c>
      <c r="Z295" s="11" t="str">
        <f>IF('Daily PnL Log'!Z1526&lt;&gt;"",'Daily PnL Log'!Z1526,"")</f>
        <v/>
      </c>
      <c r="AA295" s="11" t="str">
        <f>IF('Daily PnL Log'!AA1526&lt;&gt;"",'Daily PnL Log'!AA1526,"")</f>
        <v/>
      </c>
      <c r="AB295" s="11" t="str">
        <f>IF('Daily PnL Log'!AB1526&lt;&gt;"",'Daily PnL Log'!AB1526,"")</f>
        <v/>
      </c>
      <c r="AC295" s="11" t="str">
        <f>IF('Daily PnL Log'!AC1526&lt;&gt;"",'Daily PnL Log'!AC1526,"")</f>
        <v/>
      </c>
    </row>
    <row r="296" spans="1:29" ht="12.75" customHeight="1" x14ac:dyDescent="0.25">
      <c r="A296" s="47" t="str">
        <f t="shared" si="17"/>
        <v>Jan</v>
      </c>
      <c r="B296" s="14">
        <f>'Daily PnL Log'!B1527</f>
        <v>0</v>
      </c>
      <c r="C296" s="13">
        <f>'Daily PnL Log'!C1527</f>
        <v>0</v>
      </c>
      <c r="D296" s="13">
        <f>'Daily PnL Log'!D1527</f>
        <v>0</v>
      </c>
      <c r="E296" s="13">
        <f>'Daily PnL Log'!E1527</f>
        <v>0</v>
      </c>
      <c r="F296" s="13">
        <f>'Daily PnL Log'!F1527</f>
        <v>0</v>
      </c>
      <c r="G296" s="13">
        <f>'Daily PnL Log'!G1527</f>
        <v>0</v>
      </c>
      <c r="H296" s="13">
        <f>'Daily PnL Log'!H1527</f>
        <v>0</v>
      </c>
      <c r="I296" s="13">
        <f>'Daily PnL Log'!I1527</f>
        <v>0</v>
      </c>
      <c r="J296" s="13">
        <f>'Daily PnL Log'!J1527</f>
        <v>0</v>
      </c>
      <c r="K296" s="13">
        <f>'Daily PnL Log'!K1527</f>
        <v>0</v>
      </c>
      <c r="L296" s="13">
        <f>'Daily PnL Log'!L1527</f>
        <v>0</v>
      </c>
      <c r="M296" s="13">
        <f>'Daily PnL Log'!M1527</f>
        <v>0</v>
      </c>
      <c r="N296" s="13">
        <f>'Daily PnL Log'!N1527</f>
        <v>0</v>
      </c>
      <c r="O296" s="13">
        <f t="shared" si="21"/>
        <v>480151.69999999984</v>
      </c>
      <c r="P296" s="13">
        <f t="shared" si="21"/>
        <v>82832.7</v>
      </c>
      <c r="Q296" s="13">
        <f t="shared" si="21"/>
        <v>0</v>
      </c>
      <c r="R296" s="13">
        <f t="shared" si="21"/>
        <v>-28301.799999999992</v>
      </c>
      <c r="S296" s="13">
        <f t="shared" si="21"/>
        <v>-14684.699999999995</v>
      </c>
      <c r="T296" s="13">
        <f t="shared" si="21"/>
        <v>0</v>
      </c>
      <c r="U296" s="13">
        <f t="shared" si="21"/>
        <v>0</v>
      </c>
      <c r="V296" s="13" t="e">
        <f t="shared" si="21"/>
        <v>#VALUE!</v>
      </c>
      <c r="W296" s="13" t="str">
        <f>IF('Daily PnL Log'!W1527&lt;&gt;"",'Daily PnL Log'!W1527,"")</f>
        <v/>
      </c>
      <c r="X296" s="13" t="str">
        <f>IF('Daily PnL Log'!X1527&lt;&gt;"",'Daily PnL Log'!X1527,"")</f>
        <v/>
      </c>
      <c r="Y296" s="13" t="str">
        <f>IF('Daily PnL Log'!Y1527&lt;&gt;"",'Daily PnL Log'!Y1527,"")</f>
        <v/>
      </c>
      <c r="Z296" s="13" t="str">
        <f>IF('Daily PnL Log'!Z1527&lt;&gt;"",'Daily PnL Log'!Z1527,"")</f>
        <v/>
      </c>
      <c r="AA296" s="13" t="str">
        <f>IF('Daily PnL Log'!AA1527&lt;&gt;"",'Daily PnL Log'!AA1527,"")</f>
        <v/>
      </c>
      <c r="AB296" s="13" t="str">
        <f>IF('Daily PnL Log'!AB1527&lt;&gt;"",'Daily PnL Log'!AB1527,"")</f>
        <v/>
      </c>
      <c r="AC296" s="13" t="str">
        <f>IF('Daily PnL Log'!AC1527&lt;&gt;"",'Daily PnL Log'!AC1527,"")</f>
        <v/>
      </c>
    </row>
    <row r="297" spans="1:29" ht="12.75" customHeight="1" x14ac:dyDescent="0.25">
      <c r="A297" s="48" t="str">
        <f t="shared" si="17"/>
        <v>Jan</v>
      </c>
      <c r="B297" s="83">
        <f>'Daily PnL Log'!B1528</f>
        <v>0</v>
      </c>
      <c r="C297" s="11">
        <f>'Daily PnL Log'!C1528</f>
        <v>0</v>
      </c>
      <c r="D297" s="11">
        <f>'Daily PnL Log'!D1528</f>
        <v>0</v>
      </c>
      <c r="E297" s="11">
        <f>'Daily PnL Log'!E1528</f>
        <v>0</v>
      </c>
      <c r="F297" s="11">
        <f>'Daily PnL Log'!F1528</f>
        <v>0</v>
      </c>
      <c r="G297" s="11">
        <f>'Daily PnL Log'!G1528</f>
        <v>0</v>
      </c>
      <c r="H297" s="11">
        <f>'Daily PnL Log'!H1528</f>
        <v>0</v>
      </c>
      <c r="I297" s="11">
        <f>'Daily PnL Log'!I1528</f>
        <v>0</v>
      </c>
      <c r="J297" s="11">
        <f>'Daily PnL Log'!J1528</f>
        <v>0</v>
      </c>
      <c r="K297" s="11">
        <f>'Daily PnL Log'!K1528</f>
        <v>0</v>
      </c>
      <c r="L297" s="11">
        <f>'Daily PnL Log'!L1528</f>
        <v>0</v>
      </c>
      <c r="M297" s="11">
        <f>'Daily PnL Log'!M1528</f>
        <v>0</v>
      </c>
      <c r="N297" s="11">
        <f>'Daily PnL Log'!N1528</f>
        <v>0</v>
      </c>
      <c r="O297" s="11">
        <f t="shared" si="21"/>
        <v>480151.69999999984</v>
      </c>
      <c r="P297" s="11">
        <f t="shared" si="21"/>
        <v>82832.7</v>
      </c>
      <c r="Q297" s="11">
        <f t="shared" si="21"/>
        <v>0</v>
      </c>
      <c r="R297" s="11">
        <f t="shared" si="21"/>
        <v>-28301.799999999992</v>
      </c>
      <c r="S297" s="11">
        <f t="shared" si="21"/>
        <v>-14684.699999999995</v>
      </c>
      <c r="T297" s="11">
        <f t="shared" si="21"/>
        <v>0</v>
      </c>
      <c r="U297" s="11">
        <f t="shared" si="21"/>
        <v>0</v>
      </c>
      <c r="V297" s="11" t="e">
        <f t="shared" si="21"/>
        <v>#VALUE!</v>
      </c>
      <c r="W297" s="11" t="str">
        <f>IF('Daily PnL Log'!W1528&lt;&gt;"",'Daily PnL Log'!W1528,"")</f>
        <v/>
      </c>
      <c r="X297" s="119" t="str">
        <f>IF('Daily PnL Log'!X1528&lt;&gt;"",'Daily PnL Log'!X1528,"")</f>
        <v/>
      </c>
      <c r="Y297" s="11" t="str">
        <f>IF('Daily PnL Log'!Y1528&lt;&gt;"",'Daily PnL Log'!Y1528,"")</f>
        <v/>
      </c>
      <c r="Z297" s="11" t="str">
        <f>IF('Daily PnL Log'!Z1528&lt;&gt;"",'Daily PnL Log'!Z1528,"")</f>
        <v/>
      </c>
      <c r="AA297" s="11" t="str">
        <f>IF('Daily PnL Log'!AA1528&lt;&gt;"",'Daily PnL Log'!AA1528,"")</f>
        <v/>
      </c>
      <c r="AB297" s="11" t="str">
        <f>IF('Daily PnL Log'!AB1528&lt;&gt;"",'Daily PnL Log'!AB1528,"")</f>
        <v/>
      </c>
      <c r="AC297" s="11" t="str">
        <f>IF('Daily PnL Log'!AC1528&lt;&gt;"",'Daily PnL Log'!AC1528,"")</f>
        <v/>
      </c>
    </row>
    <row r="298" spans="1:29" ht="12.75" customHeight="1" x14ac:dyDescent="0.25">
      <c r="A298" s="47" t="str">
        <f t="shared" si="17"/>
        <v>Jan</v>
      </c>
      <c r="B298" s="14">
        <f>'Daily PnL Log'!B1529</f>
        <v>0</v>
      </c>
      <c r="C298" s="13">
        <f>'Daily PnL Log'!C1529</f>
        <v>0</v>
      </c>
      <c r="D298" s="13">
        <f>'Daily PnL Log'!D1529</f>
        <v>0</v>
      </c>
      <c r="E298" s="13">
        <f>'Daily PnL Log'!E1529</f>
        <v>0</v>
      </c>
      <c r="F298" s="13">
        <f>'Daily PnL Log'!F1529</f>
        <v>0</v>
      </c>
      <c r="G298" s="13">
        <f>'Daily PnL Log'!G1529</f>
        <v>0</v>
      </c>
      <c r="H298" s="13">
        <f>'Daily PnL Log'!H1529</f>
        <v>0</v>
      </c>
      <c r="I298" s="13">
        <f>'Daily PnL Log'!I1529</f>
        <v>0</v>
      </c>
      <c r="J298" s="13">
        <f>'Daily PnL Log'!J1529</f>
        <v>0</v>
      </c>
      <c r="K298" s="13">
        <f>'Daily PnL Log'!K1529</f>
        <v>0</v>
      </c>
      <c r="L298" s="13">
        <f>'Daily PnL Log'!L1529</f>
        <v>0</v>
      </c>
      <c r="M298" s="13">
        <f>'Daily PnL Log'!M1529</f>
        <v>0</v>
      </c>
      <c r="N298" s="13">
        <f>'Daily PnL Log'!N1529</f>
        <v>0</v>
      </c>
      <c r="O298" s="13">
        <f t="shared" si="21"/>
        <v>480151.69999999984</v>
      </c>
      <c r="P298" s="13">
        <f t="shared" si="21"/>
        <v>82832.7</v>
      </c>
      <c r="Q298" s="13">
        <f t="shared" si="21"/>
        <v>0</v>
      </c>
      <c r="R298" s="13">
        <f t="shared" si="21"/>
        <v>-28301.799999999992</v>
      </c>
      <c r="S298" s="13">
        <f t="shared" si="21"/>
        <v>-14684.699999999995</v>
      </c>
      <c r="T298" s="13">
        <f t="shared" si="21"/>
        <v>0</v>
      </c>
      <c r="U298" s="13">
        <f t="shared" si="21"/>
        <v>0</v>
      </c>
      <c r="V298" s="13" t="e">
        <f t="shared" si="21"/>
        <v>#VALUE!</v>
      </c>
      <c r="W298" s="13" t="str">
        <f>IF('Daily PnL Log'!W1529&lt;&gt;"",'Daily PnL Log'!W1529,"")</f>
        <v/>
      </c>
      <c r="X298" s="13" t="str">
        <f>IF('Daily PnL Log'!X1529&lt;&gt;"",'Daily PnL Log'!X1529,"")</f>
        <v/>
      </c>
      <c r="Y298" s="13" t="str">
        <f>IF('Daily PnL Log'!Y1529&lt;&gt;"",'Daily PnL Log'!Y1529,"")</f>
        <v/>
      </c>
      <c r="Z298" s="13" t="str">
        <f>IF('Daily PnL Log'!Z1529&lt;&gt;"",'Daily PnL Log'!Z1529,"")</f>
        <v/>
      </c>
      <c r="AA298" s="13" t="str">
        <f>IF('Daily PnL Log'!AA1529&lt;&gt;"",'Daily PnL Log'!AA1529,"")</f>
        <v/>
      </c>
      <c r="AB298" s="13" t="str">
        <f>IF('Daily PnL Log'!AB1529&lt;&gt;"",'Daily PnL Log'!AB1529,"")</f>
        <v/>
      </c>
      <c r="AC298" s="13" t="str">
        <f>IF('Daily PnL Log'!AC1529&lt;&gt;"",'Daily PnL Log'!AC1529,"")</f>
        <v/>
      </c>
    </row>
    <row r="299" spans="1:29" ht="12.75" customHeight="1" x14ac:dyDescent="0.25">
      <c r="A299" s="48" t="str">
        <f t="shared" si="17"/>
        <v>Jan</v>
      </c>
      <c r="B299" s="83">
        <f>'Daily PnL Log'!B1530</f>
        <v>0</v>
      </c>
      <c r="C299" s="11">
        <f>'Daily PnL Log'!C1530</f>
        <v>0</v>
      </c>
      <c r="D299" s="11">
        <f>'Daily PnL Log'!D1530</f>
        <v>0</v>
      </c>
      <c r="E299" s="11">
        <f>'Daily PnL Log'!E1530</f>
        <v>0</v>
      </c>
      <c r="F299" s="11">
        <f>'Daily PnL Log'!F1530</f>
        <v>0</v>
      </c>
      <c r="G299" s="11">
        <f>'Daily PnL Log'!G1530</f>
        <v>0</v>
      </c>
      <c r="H299" s="11">
        <f>'Daily PnL Log'!H1530</f>
        <v>0</v>
      </c>
      <c r="I299" s="11">
        <f>'Daily PnL Log'!I1530</f>
        <v>0</v>
      </c>
      <c r="J299" s="11">
        <f>'Daily PnL Log'!J1530</f>
        <v>0</v>
      </c>
      <c r="K299" s="11">
        <f>'Daily PnL Log'!K1530</f>
        <v>0</v>
      </c>
      <c r="L299" s="11">
        <f>'Daily PnL Log'!L1530</f>
        <v>0</v>
      </c>
      <c r="M299" s="11">
        <f>'Daily PnL Log'!M1530</f>
        <v>0</v>
      </c>
      <c r="N299" s="11">
        <f>'Daily PnL Log'!N1530</f>
        <v>0</v>
      </c>
      <c r="O299" s="11">
        <f t="shared" si="21"/>
        <v>480151.69999999984</v>
      </c>
      <c r="P299" s="11">
        <f t="shared" si="21"/>
        <v>82832.7</v>
      </c>
      <c r="Q299" s="11">
        <f t="shared" si="21"/>
        <v>0</v>
      </c>
      <c r="R299" s="11">
        <f t="shared" si="21"/>
        <v>-28301.799999999992</v>
      </c>
      <c r="S299" s="11">
        <f t="shared" si="21"/>
        <v>-14684.699999999995</v>
      </c>
      <c r="T299" s="11">
        <f t="shared" si="21"/>
        <v>0</v>
      </c>
      <c r="U299" s="11">
        <f t="shared" si="21"/>
        <v>0</v>
      </c>
      <c r="V299" s="11" t="e">
        <f t="shared" si="21"/>
        <v>#VALUE!</v>
      </c>
      <c r="W299" s="11" t="str">
        <f>IF('Daily PnL Log'!W1530&lt;&gt;"",'Daily PnL Log'!W1530,"")</f>
        <v/>
      </c>
      <c r="X299" s="119" t="str">
        <f>IF('Daily PnL Log'!X1530&lt;&gt;"",'Daily PnL Log'!X1530,"")</f>
        <v/>
      </c>
      <c r="Y299" s="11" t="str">
        <f>IF('Daily PnL Log'!Y1530&lt;&gt;"",'Daily PnL Log'!Y1530,"")</f>
        <v/>
      </c>
      <c r="Z299" s="11" t="str">
        <f>IF('Daily PnL Log'!Z1530&lt;&gt;"",'Daily PnL Log'!Z1530,"")</f>
        <v/>
      </c>
      <c r="AA299" s="11" t="str">
        <f>IF('Daily PnL Log'!AA1530&lt;&gt;"",'Daily PnL Log'!AA1530,"")</f>
        <v/>
      </c>
      <c r="AB299" s="11" t="str">
        <f>IF('Daily PnL Log'!AB1530&lt;&gt;"",'Daily PnL Log'!AB1530,"")</f>
        <v/>
      </c>
      <c r="AC299" s="11" t="str">
        <f>IF('Daily PnL Log'!AC1530&lt;&gt;"",'Daily PnL Log'!AC1530,"")</f>
        <v/>
      </c>
    </row>
    <row r="300" spans="1:29" ht="12.75" customHeight="1" x14ac:dyDescent="0.25">
      <c r="A300" s="47" t="str">
        <f t="shared" si="17"/>
        <v>Jan</v>
      </c>
      <c r="B300" s="14">
        <f>'Daily PnL Log'!B1531</f>
        <v>0</v>
      </c>
      <c r="C300" s="13">
        <f>'Daily PnL Log'!C1531</f>
        <v>0</v>
      </c>
      <c r="D300" s="13">
        <f>'Daily PnL Log'!D1531</f>
        <v>0</v>
      </c>
      <c r="E300" s="13">
        <f>'Daily PnL Log'!E1531</f>
        <v>0</v>
      </c>
      <c r="F300" s="13">
        <f>'Daily PnL Log'!F1531</f>
        <v>0</v>
      </c>
      <c r="G300" s="13">
        <f>'Daily PnL Log'!G1531</f>
        <v>0</v>
      </c>
      <c r="H300" s="13">
        <f>'Daily PnL Log'!H1531</f>
        <v>0</v>
      </c>
      <c r="I300" s="13">
        <f>'Daily PnL Log'!I1531</f>
        <v>0</v>
      </c>
      <c r="J300" s="13">
        <f>'Daily PnL Log'!J1531</f>
        <v>0</v>
      </c>
      <c r="K300" s="13">
        <f>'Daily PnL Log'!K1531</f>
        <v>0</v>
      </c>
      <c r="L300" s="13">
        <f>'Daily PnL Log'!L1531</f>
        <v>0</v>
      </c>
      <c r="M300" s="13">
        <f>'Daily PnL Log'!M1531</f>
        <v>0</v>
      </c>
      <c r="N300" s="13">
        <f>'Daily PnL Log'!N1531</f>
        <v>0</v>
      </c>
      <c r="O300" s="13">
        <f t="shared" si="21"/>
        <v>480151.69999999984</v>
      </c>
      <c r="P300" s="13">
        <f t="shared" si="21"/>
        <v>82832.7</v>
      </c>
      <c r="Q300" s="13">
        <f t="shared" si="21"/>
        <v>0</v>
      </c>
      <c r="R300" s="13">
        <f t="shared" si="21"/>
        <v>-28301.799999999992</v>
      </c>
      <c r="S300" s="13">
        <f t="shared" si="21"/>
        <v>-14684.699999999995</v>
      </c>
      <c r="T300" s="13">
        <f t="shared" si="21"/>
        <v>0</v>
      </c>
      <c r="U300" s="13">
        <f t="shared" si="21"/>
        <v>0</v>
      </c>
      <c r="V300" s="13" t="e">
        <f t="shared" si="21"/>
        <v>#VALUE!</v>
      </c>
      <c r="W300" s="13" t="str">
        <f>IF('Daily PnL Log'!W1531&lt;&gt;"",'Daily PnL Log'!W1531,"")</f>
        <v/>
      </c>
      <c r="X300" s="13" t="str">
        <f>IF('Daily PnL Log'!X1531&lt;&gt;"",'Daily PnL Log'!X1531,"")</f>
        <v/>
      </c>
      <c r="Y300" s="13" t="str">
        <f>IF('Daily PnL Log'!Y1531&lt;&gt;"",'Daily PnL Log'!Y1531,"")</f>
        <v/>
      </c>
      <c r="Z300" s="13" t="str">
        <f>IF('Daily PnL Log'!Z1531&lt;&gt;"",'Daily PnL Log'!Z1531,"")</f>
        <v/>
      </c>
      <c r="AA300" s="13" t="str">
        <f>IF('Daily PnL Log'!AA1531&lt;&gt;"",'Daily PnL Log'!AA1531,"")</f>
        <v/>
      </c>
      <c r="AB300" s="13" t="str">
        <f>IF('Daily PnL Log'!AB1531&lt;&gt;"",'Daily PnL Log'!AB1531,"")</f>
        <v/>
      </c>
      <c r="AC300" s="13" t="str">
        <f>IF('Daily PnL Log'!AC1531&lt;&gt;"",'Daily PnL Log'!AC1531,"")</f>
        <v/>
      </c>
    </row>
    <row r="301" spans="1:29" x14ac:dyDescent="0.25">
      <c r="A301" s="20" t="s">
        <v>35</v>
      </c>
      <c r="B301" s="25"/>
    </row>
    <row r="303" spans="1:29" x14ac:dyDescent="0.25">
      <c r="B303" s="25"/>
    </row>
    <row r="304" spans="1:29" x14ac:dyDescent="0.25">
      <c r="B304" s="25"/>
      <c r="F304" s="20" t="s">
        <v>35</v>
      </c>
    </row>
    <row r="305" spans="2:2" x14ac:dyDescent="0.25">
      <c r="B305" s="25"/>
    </row>
    <row r="306" spans="2:2" x14ac:dyDescent="0.25">
      <c r="B306" s="25"/>
    </row>
  </sheetData>
  <mergeCells count="1">
    <mergeCell ref="A2:B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854-5A54-4456-9AB4-59997DC8BABC}">
  <sheetPr codeName="Sheet72"/>
  <dimension ref="A2:AA77"/>
  <sheetViews>
    <sheetView zoomScale="70" zoomScaleNormal="70" workbookViewId="0">
      <selection activeCell="G95" sqref="G95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ht="15" customHeight="1" x14ac:dyDescent="0.25">
      <c r="A2" s="130" t="s">
        <v>20</v>
      </c>
      <c r="B2" s="130"/>
    </row>
    <row r="3" spans="1:2" ht="15" customHeight="1" x14ac:dyDescent="0.25">
      <c r="A3" s="130"/>
      <c r="B3" s="130"/>
    </row>
    <row r="4" spans="1:2" ht="15" customHeight="1" x14ac:dyDescent="0.25">
      <c r="A4" s="130"/>
      <c r="B4" s="130"/>
    </row>
    <row r="5" spans="1:2" ht="15" customHeight="1" x14ac:dyDescent="0.25">
      <c r="A5" s="130"/>
      <c r="B5" s="130"/>
    </row>
    <row r="6" spans="1:2" ht="15" customHeight="1" x14ac:dyDescent="0.25">
      <c r="A6" s="130"/>
      <c r="B6" s="130"/>
    </row>
    <row r="7" spans="1:2" ht="17.25" customHeight="1" x14ac:dyDescent="0.3">
      <c r="A7" s="53" t="s">
        <v>32</v>
      </c>
      <c r="B7" s="54">
        <f>J48</f>
        <v>569444.69999999995</v>
      </c>
    </row>
    <row r="8" spans="1:2" ht="18.75" x14ac:dyDescent="0.3">
      <c r="A8" s="55" t="s">
        <v>6</v>
      </c>
      <c r="B8" s="56">
        <f>K48</f>
        <v>-1213.2</v>
      </c>
    </row>
    <row r="9" spans="1:2" ht="18.75" x14ac:dyDescent="0.3">
      <c r="A9" s="55" t="s">
        <v>30</v>
      </c>
      <c r="B9" s="56">
        <f>L48</f>
        <v>-10676.389999999998</v>
      </c>
    </row>
    <row r="10" spans="1:2" ht="18.75" x14ac:dyDescent="0.3">
      <c r="A10" s="55" t="s">
        <v>11</v>
      </c>
      <c r="B10" s="56">
        <f>Y48</f>
        <v>-11505.39</v>
      </c>
    </row>
    <row r="11" spans="1:2" ht="18.75" x14ac:dyDescent="0.3">
      <c r="A11" s="57" t="s">
        <v>18</v>
      </c>
      <c r="B11" s="54">
        <f>B7+(B8+B9+B10)</f>
        <v>546049.72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725305.89250000007</v>
      </c>
    </row>
    <row r="15" spans="1:2" ht="18.75" x14ac:dyDescent="0.3">
      <c r="A15" s="60" t="s">
        <v>15</v>
      </c>
      <c r="B15" s="63">
        <f>B11/B14</f>
        <v>0.75285438274582872</v>
      </c>
    </row>
    <row r="16" spans="1:2" ht="18.75" x14ac:dyDescent="0.3">
      <c r="A16" s="60" t="s">
        <v>17</v>
      </c>
      <c r="B16" s="63">
        <f>X48</f>
        <v>6.5707767536115055E-2</v>
      </c>
    </row>
    <row r="17" spans="1:2" ht="18.75" x14ac:dyDescent="0.3">
      <c r="A17" s="60" t="s">
        <v>31</v>
      </c>
      <c r="B17" s="64">
        <f>B15/B16</f>
        <v>11.457616214582792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SUM(C50:C73)</f>
        <v>418270.5</v>
      </c>
      <c r="D48" s="41">
        <f t="shared" si="0"/>
        <v>58159.5</v>
      </c>
      <c r="E48" s="41">
        <f t="shared" si="0"/>
        <v>0</v>
      </c>
      <c r="F48" s="41">
        <f t="shared" si="0"/>
        <v>96934.6</v>
      </c>
      <c r="G48" s="41">
        <f t="shared" si="0"/>
        <v>-3919.8999999999996</v>
      </c>
      <c r="H48" s="41">
        <f t="shared" si="0"/>
        <v>0</v>
      </c>
      <c r="I48" s="41">
        <f t="shared" si="0"/>
        <v>0</v>
      </c>
      <c r="J48" s="41">
        <f t="shared" si="0"/>
        <v>569444.69999999995</v>
      </c>
      <c r="K48" s="41">
        <f t="shared" si="0"/>
        <v>-1213.2</v>
      </c>
      <c r="L48" s="41">
        <f t="shared" si="0"/>
        <v>-10676.389999999998</v>
      </c>
      <c r="M48" s="41">
        <f t="shared" si="0"/>
        <v>-11889.589999999998</v>
      </c>
      <c r="N48" s="41">
        <f t="shared" si="0"/>
        <v>557555.10999999987</v>
      </c>
      <c r="O48" s="42"/>
      <c r="P48" s="42"/>
      <c r="Q48" s="42"/>
      <c r="R48" s="42"/>
      <c r="S48" s="42"/>
      <c r="T48" s="42"/>
      <c r="U48" s="42"/>
      <c r="V48" s="42"/>
      <c r="W48" s="43">
        <f>AVERAGE(W50:W73)</f>
        <v>725305.89250000007</v>
      </c>
      <c r="X48" s="44">
        <f>AVERAGE(X50:X73)</f>
        <v>6.5707767536115055E-2</v>
      </c>
      <c r="Y48" s="41">
        <f>SUM(Y50:Y68)</f>
        <v>-11505.39</v>
      </c>
      <c r="Z48" s="41">
        <f>SUM(Z50:Z68)</f>
        <v>470.85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Feb</v>
      </c>
      <c r="B50" s="14">
        <f>'Daily PnL Log'!B1301</f>
        <v>46055</v>
      </c>
      <c r="C50" s="13">
        <f>IF('Daily PnL Log'!C1301&lt;&gt;"",'Daily PnL Log'!C1301,"")</f>
        <v>2955.5</v>
      </c>
      <c r="D50" s="13">
        <f>IF('Daily PnL Log'!D1301&lt;&gt;"",'Daily PnL Log'!D1301,"")</f>
        <v>-11400.6</v>
      </c>
      <c r="E50" s="13">
        <f>IF('Daily PnL Log'!E1301&lt;&gt;"",'Daily PnL Log'!E1301,"")</f>
        <v>0</v>
      </c>
      <c r="F50" s="13">
        <f>IF('Daily PnL Log'!F1301&lt;&gt;"",'Daily PnL Log'!F1301,"")</f>
        <v>-12511.5</v>
      </c>
      <c r="G50" s="13">
        <f>IF('Daily PnL Log'!G1301&lt;&gt;"",'Daily PnL Log'!G1301,"")</f>
        <v>5375.9</v>
      </c>
      <c r="H50" s="13">
        <f>IF('Daily PnL Log'!H1301&lt;&gt;"",'Daily PnL Log'!H1301,"")</f>
        <v>0</v>
      </c>
      <c r="I50" s="13">
        <f>IF('Daily PnL Log'!I1301&lt;&gt;"",'Daily PnL Log'!I1301,"")</f>
        <v>0</v>
      </c>
      <c r="J50" s="13">
        <f>IF('Daily PnL Log'!J1301&lt;&gt;"",'Daily PnL Log'!J1301,"")</f>
        <v>-15580.699999999999</v>
      </c>
      <c r="K50" s="13">
        <f>IF('Daily PnL Log'!K1301&lt;&gt;"",'Daily PnL Log'!K1301,"")</f>
        <v>-69.42</v>
      </c>
      <c r="L50" s="13">
        <f>IF('Daily PnL Log'!L1301&lt;&gt;"",'Daily PnL Log'!L1301,"")</f>
        <v>-611</v>
      </c>
      <c r="M50" s="13">
        <f>IF('Daily PnL Log'!M1301&lt;&gt;"",'Daily PnL Log'!M1301,"")</f>
        <v>-680.42</v>
      </c>
      <c r="N50" s="13">
        <f>IF('Daily PnL Log'!N1301&lt;&gt;"",'Daily PnL Log'!N1301,"")</f>
        <v>-16261.119999999999</v>
      </c>
      <c r="O50" s="13">
        <f t="shared" ref="O50:U50" si="1">C50</f>
        <v>2955.5</v>
      </c>
      <c r="P50" s="13">
        <f t="shared" si="1"/>
        <v>-11400.6</v>
      </c>
      <c r="Q50" s="13">
        <f t="shared" si="1"/>
        <v>0</v>
      </c>
      <c r="R50" s="13">
        <f t="shared" si="1"/>
        <v>-12511.5</v>
      </c>
      <c r="S50" s="13">
        <f t="shared" si="1"/>
        <v>5375.9</v>
      </c>
      <c r="T50" s="13">
        <f t="shared" si="1"/>
        <v>0</v>
      </c>
      <c r="U50" s="13">
        <f t="shared" si="1"/>
        <v>0</v>
      </c>
      <c r="V50" s="13">
        <f>SUM(O50:T50)</f>
        <v>-15580.699999999999</v>
      </c>
      <c r="W50" s="13">
        <f>IF('Daily PnL Log'!W1301&lt;&gt;"",'Daily PnL Log'!W1301,"")</f>
        <v>685610</v>
      </c>
      <c r="X50" s="13">
        <f>IF('Daily PnL Log'!X1301&lt;&gt;"",'Daily PnL Log'!X1301,"")</f>
        <v>-2.3717740406353466E-2</v>
      </c>
      <c r="Y50" s="13">
        <f>IF('Daily PnL Log'!Y1301&lt;&gt;"",'Daily PnL Log'!Y1301,"")</f>
        <v>-5972.5599999999995</v>
      </c>
      <c r="Z50" s="13" t="str">
        <f>IF('Daily PnL Log'!Z1301&lt;&gt;"",'Daily PnL Log'!Z1301,"")</f>
        <v/>
      </c>
      <c r="AA50" s="13">
        <f>IF('Daily PnL Log'!AC1301&lt;&gt;"",'Daily PnL Log'!AC1301,"")</f>
        <v>-49979.49</v>
      </c>
    </row>
    <row r="51" spans="1:27" x14ac:dyDescent="0.25">
      <c r="A51" s="48" t="str">
        <f t="shared" ref="A51:A68" si="2">TEXT(B51,"mmm")</f>
        <v>Feb</v>
      </c>
      <c r="B51" s="2">
        <f>'Daily PnL Log'!B1302</f>
        <v>46056</v>
      </c>
      <c r="C51" s="11">
        <f>IF('Daily PnL Log'!C1302&lt;&gt;"",'Daily PnL Log'!C1302,"")</f>
        <v>-13337.3</v>
      </c>
      <c r="D51" s="11">
        <f>IF('Daily PnL Log'!D1302&lt;&gt;"",'Daily PnL Log'!D1302,"")</f>
        <v>-4555.3</v>
      </c>
      <c r="E51" s="11">
        <f>IF('Daily PnL Log'!E1302&lt;&gt;"",'Daily PnL Log'!E1302,"")</f>
        <v>0</v>
      </c>
      <c r="F51" s="11">
        <f>IF('Daily PnL Log'!F1302&lt;&gt;"",'Daily PnL Log'!F1302,"")</f>
        <v>-18517.599999999999</v>
      </c>
      <c r="G51" s="11">
        <f>IF('Daily PnL Log'!G1302&lt;&gt;"",'Daily PnL Log'!G1302,"")</f>
        <v>-2850.6</v>
      </c>
      <c r="H51" s="11">
        <f>IF('Daily PnL Log'!H1302&lt;&gt;"",'Daily PnL Log'!H1302,"")</f>
        <v>0</v>
      </c>
      <c r="I51" s="11">
        <f>IF('Daily PnL Log'!I1302&lt;&gt;"",'Daily PnL Log'!I1302,"")</f>
        <v>0</v>
      </c>
      <c r="J51" s="11">
        <f>IF('Daily PnL Log'!J1302&lt;&gt;"",'Daily PnL Log'!J1302,"")</f>
        <v>-39260.799999999996</v>
      </c>
      <c r="K51" s="11">
        <f>IF('Daily PnL Log'!K1302&lt;&gt;"",'Daily PnL Log'!K1302,"")</f>
        <v>-67.069999999999993</v>
      </c>
      <c r="L51" s="11">
        <f>IF('Daily PnL Log'!L1302&lt;&gt;"",'Daily PnL Log'!L1302,"")</f>
        <v>-589.98</v>
      </c>
      <c r="M51" s="11">
        <f>IF('Daily PnL Log'!M1302&lt;&gt;"",'Daily PnL Log'!M1302,"")</f>
        <v>-657.05</v>
      </c>
      <c r="N51" s="11">
        <f>IF('Daily PnL Log'!N1302&lt;&gt;"",'Daily PnL Log'!N1302,"")</f>
        <v>-39917.85</v>
      </c>
      <c r="O51" s="11">
        <f t="shared" ref="O51:V66" si="3">IF(C51&lt;&gt;"",O50+C51,"")</f>
        <v>-10381.799999999999</v>
      </c>
      <c r="P51" s="11">
        <f t="shared" si="3"/>
        <v>-15955.900000000001</v>
      </c>
      <c r="Q51" s="11">
        <f t="shared" si="3"/>
        <v>0</v>
      </c>
      <c r="R51" s="11">
        <f t="shared" si="3"/>
        <v>-31029.1</v>
      </c>
      <c r="S51" s="11">
        <f t="shared" si="3"/>
        <v>2525.2999999999997</v>
      </c>
      <c r="T51" s="11">
        <f t="shared" si="3"/>
        <v>0</v>
      </c>
      <c r="U51" s="11">
        <f t="shared" si="3"/>
        <v>0</v>
      </c>
      <c r="V51" s="11">
        <f t="shared" si="3"/>
        <v>-54841.499999999993</v>
      </c>
      <c r="W51" s="11">
        <f>IF('Daily PnL Log'!W1302&lt;&gt;"",'Daily PnL Log'!W1302,"")</f>
        <v>731684</v>
      </c>
      <c r="X51" s="11">
        <f>IF('Daily PnL Log'!X1302&lt;&gt;"",'Daily PnL Log'!X1302,"")</f>
        <v>-5.4556133522121568E-2</v>
      </c>
      <c r="Y51" s="11" t="str">
        <f>IF('Daily PnL Log'!Y1302&lt;&gt;"",'Daily PnL Log'!Y1302,"")</f>
        <v/>
      </c>
      <c r="Z51" s="11" t="str">
        <f>IF('Daily PnL Log'!Z1302&lt;&gt;"",'Daily PnL Log'!Z1302,"")</f>
        <v/>
      </c>
      <c r="AA51" s="11">
        <f>IF('Daily PnL Log'!AC1302&lt;&gt;"",'Daily PnL Log'!AC1302,"")</f>
        <v>-98364.04</v>
      </c>
    </row>
    <row r="52" spans="1:27" x14ac:dyDescent="0.25">
      <c r="A52" s="47" t="str">
        <f t="shared" si="2"/>
        <v>Feb</v>
      </c>
      <c r="B52" s="14">
        <f>'Daily PnL Log'!B1303</f>
        <v>46057</v>
      </c>
      <c r="C52" s="13">
        <f>IF('Daily PnL Log'!C1303&lt;&gt;"",'Daily PnL Log'!C1303,"")</f>
        <v>286746.2</v>
      </c>
      <c r="D52" s="13">
        <f>IF('Daily PnL Log'!D1303&lt;&gt;"",'Daily PnL Log'!D1303,"")</f>
        <v>32903.5</v>
      </c>
      <c r="E52" s="13">
        <f>IF('Daily PnL Log'!E1303&lt;&gt;"",'Daily PnL Log'!E1303,"")</f>
        <v>0</v>
      </c>
      <c r="F52" s="13">
        <f>IF('Daily PnL Log'!F1303&lt;&gt;"",'Daily PnL Log'!F1303,"")</f>
        <v>-1708.9</v>
      </c>
      <c r="G52" s="13">
        <f>IF('Daily PnL Log'!G1303&lt;&gt;"",'Daily PnL Log'!G1303,"")</f>
        <v>816.8</v>
      </c>
      <c r="H52" s="13">
        <f>IF('Daily PnL Log'!H1303&lt;&gt;"",'Daily PnL Log'!H1303,"")</f>
        <v>0</v>
      </c>
      <c r="I52" s="13">
        <f>IF('Daily PnL Log'!I1303&lt;&gt;"",'Daily PnL Log'!I1303,"")</f>
        <v>0</v>
      </c>
      <c r="J52" s="13">
        <f>IF('Daily PnL Log'!J1303&lt;&gt;"",'Daily PnL Log'!J1303,"")</f>
        <v>318757.59999999998</v>
      </c>
      <c r="K52" s="13">
        <f>IF('Daily PnL Log'!K1303&lt;&gt;"",'Daily PnL Log'!K1303,"")</f>
        <v>-123.07</v>
      </c>
      <c r="L52" s="13">
        <f>IF('Daily PnL Log'!L1303&lt;&gt;"",'Daily PnL Log'!L1303,"")</f>
        <v>-1081.3599999999999</v>
      </c>
      <c r="M52" s="13">
        <f>IF('Daily PnL Log'!M1303&lt;&gt;"",'Daily PnL Log'!M1303,"")</f>
        <v>-1204.4299999999998</v>
      </c>
      <c r="N52" s="13">
        <f>IF('Daily PnL Log'!N1303&lt;&gt;"",'Daily PnL Log'!N1303,"")</f>
        <v>317553.17</v>
      </c>
      <c r="O52" s="13">
        <f t="shared" si="3"/>
        <v>276364.40000000002</v>
      </c>
      <c r="P52" s="13">
        <f t="shared" si="3"/>
        <v>16947.599999999999</v>
      </c>
      <c r="Q52" s="13">
        <f t="shared" si="3"/>
        <v>0</v>
      </c>
      <c r="R52" s="13">
        <f t="shared" si="3"/>
        <v>-32738</v>
      </c>
      <c r="S52" s="13">
        <f t="shared" si="3"/>
        <v>3342.0999999999995</v>
      </c>
      <c r="T52" s="13">
        <f t="shared" si="3"/>
        <v>0</v>
      </c>
      <c r="U52" s="13">
        <f t="shared" si="3"/>
        <v>0</v>
      </c>
      <c r="V52" s="13">
        <f t="shared" si="3"/>
        <v>263916.09999999998</v>
      </c>
      <c r="W52" s="13">
        <f>IF('Daily PnL Log'!W1303&lt;&gt;"",'Daily PnL Log'!W1303,"")</f>
        <v>735645</v>
      </c>
      <c r="X52" s="13">
        <f>IF('Daily PnL Log'!X1303&lt;&gt;"",'Daily PnL Log'!X1303,"")</f>
        <v>0.43166632003208066</v>
      </c>
      <c r="Y52" s="13" t="str">
        <f>IF('Daily PnL Log'!Y1303&lt;&gt;"",'Daily PnL Log'!Y1303,"")</f>
        <v/>
      </c>
      <c r="Z52" s="13" t="str">
        <f>IF('Daily PnL Log'!Z1303&lt;&gt;"",'Daily PnL Log'!Z1303,"")</f>
        <v/>
      </c>
      <c r="AA52" s="13">
        <f>IF('Daily PnL Log'!AC1303&lt;&gt;"",'Daily PnL Log'!AC1303,"")</f>
        <v>237192.78</v>
      </c>
    </row>
    <row r="53" spans="1:27" x14ac:dyDescent="0.25">
      <c r="A53" s="48" t="str">
        <f t="shared" si="2"/>
        <v>Feb</v>
      </c>
      <c r="B53" s="2">
        <f>'Daily PnL Log'!B1304</f>
        <v>46058</v>
      </c>
      <c r="C53" s="11">
        <f>IF('Daily PnL Log'!C1304&lt;&gt;"",'Daily PnL Log'!C1304,"")</f>
        <v>160731.79999999999</v>
      </c>
      <c r="D53" s="11">
        <f>IF('Daily PnL Log'!D1304&lt;&gt;"",'Daily PnL Log'!D1304,"")</f>
        <v>726</v>
      </c>
      <c r="E53" s="11">
        <f>IF('Daily PnL Log'!E1304&lt;&gt;"",'Daily PnL Log'!E1304,"")</f>
        <v>0</v>
      </c>
      <c r="F53" s="11">
        <f>IF('Daily PnL Log'!F1304&lt;&gt;"",'Daily PnL Log'!F1304,"")</f>
        <v>64611.7</v>
      </c>
      <c r="G53" s="11">
        <f>IF('Daily PnL Log'!G1304&lt;&gt;"",'Daily PnL Log'!G1304,"")</f>
        <v>12171.2</v>
      </c>
      <c r="H53" s="11">
        <f>IF('Daily PnL Log'!H1304&lt;&gt;"",'Daily PnL Log'!H1304,"")</f>
        <v>0</v>
      </c>
      <c r="I53" s="11">
        <f>IF('Daily PnL Log'!I1304&lt;&gt;"",'Daily PnL Log'!I1304,"")</f>
        <v>0</v>
      </c>
      <c r="J53" s="11">
        <f>IF('Daily PnL Log'!J1304&lt;&gt;"",'Daily PnL Log'!J1304,"")</f>
        <v>238240.7</v>
      </c>
      <c r="K53" s="11">
        <f>IF('Daily PnL Log'!K1304&lt;&gt;"",'Daily PnL Log'!K1304,"")</f>
        <v>-125.9</v>
      </c>
      <c r="L53" s="11">
        <f>IF('Daily PnL Log'!L1304&lt;&gt;"",'Daily PnL Log'!L1304,"")</f>
        <v>-1108.67</v>
      </c>
      <c r="M53" s="11">
        <f>IF('Daily PnL Log'!M1304&lt;&gt;"",'Daily PnL Log'!M1304,"")</f>
        <v>-1234.5700000000002</v>
      </c>
      <c r="N53" s="11">
        <f>IF('Daily PnL Log'!N1304&lt;&gt;"",'Daily PnL Log'!N1304,"")</f>
        <v>237006.13</v>
      </c>
      <c r="O53" s="11">
        <f t="shared" si="3"/>
        <v>437096.2</v>
      </c>
      <c r="P53" s="11">
        <f t="shared" si="3"/>
        <v>17673.599999999999</v>
      </c>
      <c r="Q53" s="11">
        <f t="shared" si="3"/>
        <v>0</v>
      </c>
      <c r="R53" s="11">
        <f t="shared" si="3"/>
        <v>31873.699999999997</v>
      </c>
      <c r="S53" s="11">
        <f t="shared" si="3"/>
        <v>15513.3</v>
      </c>
      <c r="T53" s="11">
        <f t="shared" si="3"/>
        <v>0</v>
      </c>
      <c r="U53" s="11">
        <f t="shared" si="3"/>
        <v>0</v>
      </c>
      <c r="V53" s="11">
        <f t="shared" si="3"/>
        <v>502156.79999999999</v>
      </c>
      <c r="W53" s="11">
        <f>IF('Daily PnL Log'!W1304&lt;&gt;"",'Daily PnL Log'!W1304,"")</f>
        <v>700764</v>
      </c>
      <c r="X53" s="11">
        <f>IF('Daily PnL Log'!X1304&lt;&gt;"",'Daily PnL Log'!X1304,"")</f>
        <v>0.33821105250840511</v>
      </c>
      <c r="Y53" s="11" t="str">
        <f>IF('Daily PnL Log'!Y1304&lt;&gt;"",'Daily PnL Log'!Y1304,"")</f>
        <v/>
      </c>
      <c r="Z53" s="11" t="str">
        <f>IF('Daily PnL Log'!Z1304&lt;&gt;"",'Daily PnL Log'!Z1304,"")</f>
        <v/>
      </c>
      <c r="AA53" s="11">
        <f>IF('Daily PnL Log'!AC1304&lt;&gt;"",'Daily PnL Log'!AC1304,"")</f>
        <v>451775.71</v>
      </c>
    </row>
    <row r="54" spans="1:27" x14ac:dyDescent="0.25">
      <c r="A54" s="47" t="str">
        <f t="shared" si="2"/>
        <v>Feb</v>
      </c>
      <c r="B54" s="14">
        <f>'Daily PnL Log'!B1305</f>
        <v>46059</v>
      </c>
      <c r="C54" s="13">
        <f>IF('Daily PnL Log'!C1305&lt;&gt;"",'Daily PnL Log'!C1305,"")</f>
        <v>45321.5</v>
      </c>
      <c r="D54" s="13">
        <f>IF('Daily PnL Log'!D1305&lt;&gt;"",'Daily PnL Log'!D1305,"")</f>
        <v>-6719.2</v>
      </c>
      <c r="E54" s="13">
        <f>IF('Daily PnL Log'!E1305&lt;&gt;"",'Daily PnL Log'!E1305,"")</f>
        <v>0</v>
      </c>
      <c r="F54" s="13">
        <f>IF('Daily PnL Log'!F1305&lt;&gt;"",'Daily PnL Log'!F1305,"")</f>
        <v>-8770.6</v>
      </c>
      <c r="G54" s="13">
        <f>IF('Daily PnL Log'!G1305&lt;&gt;"",'Daily PnL Log'!G1305,"")</f>
        <v>-2239.5</v>
      </c>
      <c r="H54" s="13">
        <f>IF('Daily PnL Log'!H1305&lt;&gt;"",'Daily PnL Log'!H1305,"")</f>
        <v>0</v>
      </c>
      <c r="I54" s="13">
        <f>IF('Daily PnL Log'!I1305&lt;&gt;"",'Daily PnL Log'!I1305,"")</f>
        <v>0</v>
      </c>
      <c r="J54" s="13">
        <f>IF('Daily PnL Log'!J1305&lt;&gt;"",'Daily PnL Log'!J1305,"")</f>
        <v>27592.200000000004</v>
      </c>
      <c r="K54" s="13">
        <f>IF('Daily PnL Log'!K1305&lt;&gt;"",'Daily PnL Log'!K1305,"")</f>
        <v>-122.61</v>
      </c>
      <c r="L54" s="13">
        <f>IF('Daily PnL Log'!L1305&lt;&gt;"",'Daily PnL Log'!L1305,"")</f>
        <v>-1084.6199999999999</v>
      </c>
      <c r="M54" s="13">
        <f>IF('Daily PnL Log'!M1305&lt;&gt;"",'Daily PnL Log'!M1305,"")</f>
        <v>-1207.2299999999998</v>
      </c>
      <c r="N54" s="13">
        <f>IF('Daily PnL Log'!N1305&lt;&gt;"",'Daily PnL Log'!N1305,"")</f>
        <v>26384.970000000005</v>
      </c>
      <c r="O54" s="13">
        <f t="shared" si="3"/>
        <v>482417.7</v>
      </c>
      <c r="P54" s="13">
        <f t="shared" si="3"/>
        <v>10954.399999999998</v>
      </c>
      <c r="Q54" s="13">
        <f t="shared" si="3"/>
        <v>0</v>
      </c>
      <c r="R54" s="13">
        <f t="shared" si="3"/>
        <v>23103.1</v>
      </c>
      <c r="S54" s="13">
        <f t="shared" si="3"/>
        <v>13273.8</v>
      </c>
      <c r="T54" s="13">
        <f t="shared" si="3"/>
        <v>0</v>
      </c>
      <c r="U54" s="13">
        <f t="shared" si="3"/>
        <v>0</v>
      </c>
      <c r="V54" s="13">
        <f t="shared" si="3"/>
        <v>529749</v>
      </c>
      <c r="W54" s="13">
        <f>IF('Daily PnL Log'!W1305&lt;&gt;"",'Daily PnL Log'!W1305,"")</f>
        <v>766023</v>
      </c>
      <c r="X54" s="13">
        <f>IF('Daily PnL Log'!X1305&lt;&gt;"",'Daily PnL Log'!X1305,"")</f>
        <v>3.4444096326089434E-2</v>
      </c>
      <c r="Y54" s="13" t="str">
        <f>IF('Daily PnL Log'!Y1305&lt;&gt;"",'Daily PnL Log'!Y1305,"")</f>
        <v/>
      </c>
      <c r="Z54" s="13" t="str">
        <f>IF('Daily PnL Log'!Z1305&lt;&gt;"",'Daily PnL Log'!Z1305,"")</f>
        <v/>
      </c>
      <c r="AA54" s="13">
        <f>IF('Daily PnL Log'!AC1305&lt;&gt;"",'Daily PnL Log'!AC1305,"")</f>
        <v>492930.98</v>
      </c>
    </row>
    <row r="55" spans="1:27" x14ac:dyDescent="0.25">
      <c r="A55" s="48" t="str">
        <f t="shared" si="2"/>
        <v>Feb</v>
      </c>
      <c r="B55" s="2">
        <f>'Daily PnL Log'!B1306</f>
        <v>46062</v>
      </c>
      <c r="C55" s="11">
        <f>IF('Daily PnL Log'!C1306&lt;&gt;"",'Daily PnL Log'!C1306,"")</f>
        <v>-84796.9</v>
      </c>
      <c r="D55" s="11">
        <f>IF('Daily PnL Log'!D1306&lt;&gt;"",'Daily PnL Log'!D1306,"")</f>
        <v>1191.5</v>
      </c>
      <c r="E55" s="11">
        <f>IF('Daily PnL Log'!E1306&lt;&gt;"",'Daily PnL Log'!E1306,"")</f>
        <v>0</v>
      </c>
      <c r="F55" s="11">
        <f>IF('Daily PnL Log'!F1306&lt;&gt;"",'Daily PnL Log'!F1306,"")</f>
        <v>-33922.300000000003</v>
      </c>
      <c r="G55" s="11">
        <f>IF('Daily PnL Log'!G1306&lt;&gt;"",'Daily PnL Log'!G1306,"")</f>
        <v>-3896.3</v>
      </c>
      <c r="H55" s="11">
        <f>IF('Daily PnL Log'!H1306&lt;&gt;"",'Daily PnL Log'!H1306,"")</f>
        <v>0</v>
      </c>
      <c r="I55" s="11">
        <f>IF('Daily PnL Log'!I1306&lt;&gt;"",'Daily PnL Log'!I1306,"")</f>
        <v>0</v>
      </c>
      <c r="J55" s="11">
        <f>IF('Daily PnL Log'!J1306&lt;&gt;"",'Daily PnL Log'!J1306,"")</f>
        <v>-121424</v>
      </c>
      <c r="K55" s="11">
        <f>IF('Daily PnL Log'!K1306&lt;&gt;"",'Daily PnL Log'!K1306,"")</f>
        <v>-84.04</v>
      </c>
      <c r="L55" s="11">
        <f>IF('Daily PnL Log'!L1306&lt;&gt;"",'Daily PnL Log'!L1306,"")</f>
        <v>-741.91</v>
      </c>
      <c r="M55" s="11">
        <f>IF('Daily PnL Log'!M1306&lt;&gt;"",'Daily PnL Log'!M1306,"")</f>
        <v>-825.94999999999993</v>
      </c>
      <c r="N55" s="11">
        <f>IF('Daily PnL Log'!N1306&lt;&gt;"",'Daily PnL Log'!N1306,"")</f>
        <v>-122249.95</v>
      </c>
      <c r="O55" s="11">
        <f t="shared" si="3"/>
        <v>397620.80000000005</v>
      </c>
      <c r="P55" s="11">
        <f t="shared" si="3"/>
        <v>12145.899999999998</v>
      </c>
      <c r="Q55" s="11">
        <f t="shared" si="3"/>
        <v>0</v>
      </c>
      <c r="R55" s="11">
        <f t="shared" si="3"/>
        <v>-10819.200000000004</v>
      </c>
      <c r="S55" s="11">
        <f t="shared" si="3"/>
        <v>9377.5</v>
      </c>
      <c r="T55" s="11">
        <f t="shared" si="3"/>
        <v>0</v>
      </c>
      <c r="U55" s="11">
        <f t="shared" si="3"/>
        <v>0</v>
      </c>
      <c r="V55" s="11">
        <f t="shared" si="3"/>
        <v>408325</v>
      </c>
      <c r="W55" s="11">
        <f>IF('Daily PnL Log'!W1306&lt;&gt;"",'Daily PnL Log'!W1306,"")</f>
        <v>650699</v>
      </c>
      <c r="X55" s="11">
        <f>IF('Daily PnL Log'!X1306&lt;&gt;"",'Daily PnL Log'!X1306,"")</f>
        <v>-0.18787480847519358</v>
      </c>
      <c r="Y55" s="11">
        <f>IF('Daily PnL Log'!Y1306&lt;&gt;"",'Daily PnL Log'!Y1306,"")</f>
        <v>-283.3</v>
      </c>
      <c r="Z55" s="11" t="str">
        <f>IF('Daily PnL Log'!Z1306&lt;&gt;"",'Daily PnL Log'!Z1306,"")</f>
        <v/>
      </c>
      <c r="AA55" s="11">
        <f>IF('Daily PnL Log'!AC1306&lt;&gt;"",'Daily PnL Log'!AC1306,"")</f>
        <v>379562.53</v>
      </c>
    </row>
    <row r="56" spans="1:27" x14ac:dyDescent="0.25">
      <c r="A56" s="47" t="str">
        <f t="shared" si="2"/>
        <v>Feb</v>
      </c>
      <c r="B56" s="14">
        <f>'Daily PnL Log'!B1307</f>
        <v>46063</v>
      </c>
      <c r="C56" s="13">
        <f>IF('Daily PnL Log'!C1307&lt;&gt;"",'Daily PnL Log'!C1307,"")</f>
        <v>28795.8</v>
      </c>
      <c r="D56" s="13">
        <f>IF('Daily PnL Log'!D1307&lt;&gt;"",'Daily PnL Log'!D1307,"")</f>
        <v>14573.8</v>
      </c>
      <c r="E56" s="13">
        <f>IF('Daily PnL Log'!E1307&lt;&gt;"",'Daily PnL Log'!E1307,"")</f>
        <v>0</v>
      </c>
      <c r="F56" s="13">
        <f>IF('Daily PnL Log'!F1307&lt;&gt;"",'Daily PnL Log'!F1307,"")</f>
        <v>9988.6</v>
      </c>
      <c r="G56" s="13">
        <f>IF('Daily PnL Log'!G1307&lt;&gt;"",'Daily PnL Log'!G1307,"")</f>
        <v>-2821.5</v>
      </c>
      <c r="H56" s="13">
        <f>IF('Daily PnL Log'!H1307&lt;&gt;"",'Daily PnL Log'!H1307,"")</f>
        <v>0</v>
      </c>
      <c r="I56" s="13">
        <f>IF('Daily PnL Log'!I1307&lt;&gt;"",'Daily PnL Log'!I1307,"")</f>
        <v>0</v>
      </c>
      <c r="J56" s="13">
        <f>IF('Daily PnL Log'!J1307&lt;&gt;"",'Daily PnL Log'!J1307,"")</f>
        <v>50536.7</v>
      </c>
      <c r="K56" s="13">
        <f>IF('Daily PnL Log'!K1307&lt;&gt;"",'Daily PnL Log'!K1307,"")</f>
        <v>-108.79</v>
      </c>
      <c r="L56" s="13">
        <f>IF('Daily PnL Log'!L1307&lt;&gt;"",'Daily PnL Log'!L1307,"")</f>
        <v>-956.41</v>
      </c>
      <c r="M56" s="13">
        <f>IF('Daily PnL Log'!M1307&lt;&gt;"",'Daily PnL Log'!M1307,"")</f>
        <v>-1065.2</v>
      </c>
      <c r="N56" s="13">
        <f>IF('Daily PnL Log'!N1307&lt;&gt;"",'Daily PnL Log'!N1307,"")</f>
        <v>49471.5</v>
      </c>
      <c r="O56" s="13">
        <f t="shared" si="3"/>
        <v>426416.60000000003</v>
      </c>
      <c r="P56" s="13">
        <f t="shared" si="3"/>
        <v>26719.699999999997</v>
      </c>
      <c r="Q56" s="13">
        <f t="shared" si="3"/>
        <v>0</v>
      </c>
      <c r="R56" s="13">
        <f t="shared" si="3"/>
        <v>-830.600000000004</v>
      </c>
      <c r="S56" s="13">
        <f t="shared" si="3"/>
        <v>6556</v>
      </c>
      <c r="T56" s="13">
        <f t="shared" si="3"/>
        <v>0</v>
      </c>
      <c r="U56" s="13">
        <f t="shared" si="3"/>
        <v>0</v>
      </c>
      <c r="V56" s="13">
        <f t="shared" si="3"/>
        <v>458861.7</v>
      </c>
      <c r="W56" s="13">
        <f>IF('Daily PnL Log'!W1307&lt;&gt;"",'Daily PnL Log'!W1307,"")</f>
        <v>758428</v>
      </c>
      <c r="X56" s="13">
        <f>IF('Daily PnL Log'!X1307&lt;&gt;"",'Daily PnL Log'!X1307,"")</f>
        <v>6.5228999984177805E-2</v>
      </c>
      <c r="Y56" s="13">
        <f>IF('Daily PnL Log'!Y1307&lt;&gt;"",'Daily PnL Log'!Y1307,"")</f>
        <v>-5249.53</v>
      </c>
      <c r="Z56" s="13" t="str">
        <f>IF('Daily PnL Log'!Z1307&lt;&gt;"",'Daily PnL Log'!Z1307,"")</f>
        <v/>
      </c>
      <c r="AA56" s="13">
        <f>IF('Daily PnL Log'!AC1307&lt;&gt;"",'Daily PnL Log'!AC1307,"")</f>
        <v>406663.58</v>
      </c>
    </row>
    <row r="57" spans="1:27" x14ac:dyDescent="0.25">
      <c r="A57" s="48" t="str">
        <f t="shared" si="2"/>
        <v>Feb</v>
      </c>
      <c r="B57" s="2">
        <f>'Daily PnL Log'!B1308</f>
        <v>46064</v>
      </c>
      <c r="C57" s="11">
        <f>IF('Daily PnL Log'!C1308&lt;&gt;"",'Daily PnL Log'!C1308,"")</f>
        <v>28795.8</v>
      </c>
      <c r="D57" s="11">
        <f>IF('Daily PnL Log'!D1308&lt;&gt;"",'Daily PnL Log'!D1308,"")</f>
        <v>14573.8</v>
      </c>
      <c r="E57" s="11">
        <f>IF('Daily PnL Log'!E1308&lt;&gt;"",'Daily PnL Log'!E1308,"")</f>
        <v>0</v>
      </c>
      <c r="F57" s="11">
        <f>IF('Daily PnL Log'!F1308&lt;&gt;"",'Daily PnL Log'!F1308,"")</f>
        <v>9988.6</v>
      </c>
      <c r="G57" s="11">
        <f>IF('Daily PnL Log'!G1308&lt;&gt;"",'Daily PnL Log'!G1308,"")</f>
        <v>-2821.5</v>
      </c>
      <c r="H57" s="11">
        <f>IF('Daily PnL Log'!H1308&lt;&gt;"",'Daily PnL Log'!H1308,"")</f>
        <v>0</v>
      </c>
      <c r="I57" s="11">
        <f>IF('Daily PnL Log'!I1308&lt;&gt;"",'Daily PnL Log'!I1308,"")</f>
        <v>0</v>
      </c>
      <c r="J57" s="11">
        <f>IF('Daily PnL Log'!J1308&lt;&gt;"",'Daily PnL Log'!J1308,"")</f>
        <v>50536.7</v>
      </c>
      <c r="K57" s="11">
        <f>IF('Daily PnL Log'!K1308&lt;&gt;"",'Daily PnL Log'!K1308,"")</f>
        <v>-97.39</v>
      </c>
      <c r="L57" s="11">
        <f>IF('Daily PnL Log'!L1308&lt;&gt;"",'Daily PnL Log'!L1308,"")</f>
        <v>-860.02</v>
      </c>
      <c r="M57" s="11">
        <f>IF('Daily PnL Log'!M1308&lt;&gt;"",'Daily PnL Log'!M1308,"")</f>
        <v>-957.41</v>
      </c>
      <c r="N57" s="11">
        <f>IF('Daily PnL Log'!N1308&lt;&gt;"",'Daily PnL Log'!N1308,"")</f>
        <v>49579.289999999994</v>
      </c>
      <c r="O57" s="11">
        <f t="shared" si="3"/>
        <v>455212.4</v>
      </c>
      <c r="P57" s="11">
        <f t="shared" si="3"/>
        <v>41293.5</v>
      </c>
      <c r="Q57" s="11">
        <f t="shared" si="3"/>
        <v>0</v>
      </c>
      <c r="R57" s="11">
        <f t="shared" si="3"/>
        <v>9157.9999999999964</v>
      </c>
      <c r="S57" s="11">
        <f t="shared" si="3"/>
        <v>3734.5</v>
      </c>
      <c r="T57" s="11">
        <f t="shared" si="3"/>
        <v>0</v>
      </c>
      <c r="U57" s="11">
        <f t="shared" si="3"/>
        <v>0</v>
      </c>
      <c r="V57" s="11">
        <f t="shared" si="3"/>
        <v>509398.4</v>
      </c>
      <c r="W57" s="11">
        <f>IF('Daily PnL Log'!W1308&lt;&gt;"",'Daily PnL Log'!W1308,"")</f>
        <v>789607</v>
      </c>
      <c r="X57" s="11">
        <f>IF('Daily PnL Log'!X1308&lt;&gt;"",'Daily PnL Log'!X1308,"")</f>
        <v>6.2789830890556939E-2</v>
      </c>
      <c r="Y57" s="11" t="str">
        <f>IF('Daily PnL Log'!Y1308&lt;&gt;"",'Daily PnL Log'!Y1308,"")</f>
        <v/>
      </c>
      <c r="Z57" s="11" t="str">
        <f>IF('Daily PnL Log'!Z1308&lt;&gt;"",'Daily PnL Log'!Z1308,"")</f>
        <v/>
      </c>
      <c r="AA57" s="11">
        <f>IF('Daily PnL Log'!AC1308&lt;&gt;"",'Daily PnL Log'!AC1308,"")</f>
        <v>460777.42</v>
      </c>
    </row>
    <row r="58" spans="1:27" x14ac:dyDescent="0.25">
      <c r="A58" s="47" t="str">
        <f t="shared" si="2"/>
        <v>Feb</v>
      </c>
      <c r="B58" s="14">
        <f>'Daily PnL Log'!B1309</f>
        <v>46065</v>
      </c>
      <c r="C58" s="13">
        <f>IF('Daily PnL Log'!C1309&lt;&gt;"",'Daily PnL Log'!C1309,"")</f>
        <v>28370.1</v>
      </c>
      <c r="D58" s="13">
        <f>IF('Daily PnL Log'!D1309&lt;&gt;"",'Daily PnL Log'!D1309,"")</f>
        <v>18432.8</v>
      </c>
      <c r="E58" s="13">
        <f>IF('Daily PnL Log'!E1309&lt;&gt;"",'Daily PnL Log'!E1309,"")</f>
        <v>0</v>
      </c>
      <c r="F58" s="13">
        <f>IF('Daily PnL Log'!F1309&lt;&gt;"",'Daily PnL Log'!F1309,"")</f>
        <v>93295.3</v>
      </c>
      <c r="G58" s="13">
        <f>IF('Daily PnL Log'!G1309&lt;&gt;"",'Daily PnL Log'!G1309,"")</f>
        <v>1598.9</v>
      </c>
      <c r="H58" s="13">
        <f>IF('Daily PnL Log'!H1309&lt;&gt;"",'Daily PnL Log'!H1309,"")</f>
        <v>0</v>
      </c>
      <c r="I58" s="13">
        <f>IF('Daily PnL Log'!I1309&lt;&gt;"",'Daily PnL Log'!I1309,"")</f>
        <v>0</v>
      </c>
      <c r="J58" s="13">
        <f>IF('Daily PnL Log'!J1309&lt;&gt;"",'Daily PnL Log'!J1309,"")</f>
        <v>141697.1</v>
      </c>
      <c r="K58" s="13">
        <f>IF('Daily PnL Log'!K1309&lt;&gt;"",'Daily PnL Log'!K1309,"")</f>
        <v>-192.66</v>
      </c>
      <c r="L58" s="13">
        <f>IF('Daily PnL Log'!L1309&lt;&gt;"",'Daily PnL Log'!L1309,"")</f>
        <v>-1697.3</v>
      </c>
      <c r="M58" s="13">
        <f>IF('Daily PnL Log'!M1309&lt;&gt;"",'Daily PnL Log'!M1309,"")</f>
        <v>-1889.96</v>
      </c>
      <c r="N58" s="13">
        <f>IF('Daily PnL Log'!N1309&lt;&gt;"",'Daily PnL Log'!N1309,"")</f>
        <v>139807.14000000001</v>
      </c>
      <c r="O58" s="13">
        <f t="shared" si="3"/>
        <v>483582.5</v>
      </c>
      <c r="P58" s="13">
        <f t="shared" si="3"/>
        <v>59726.3</v>
      </c>
      <c r="Q58" s="13">
        <f t="shared" si="3"/>
        <v>0</v>
      </c>
      <c r="R58" s="13">
        <f t="shared" si="3"/>
        <v>102453.3</v>
      </c>
      <c r="S58" s="13">
        <f t="shared" si="3"/>
        <v>5333.4</v>
      </c>
      <c r="T58" s="13">
        <f t="shared" si="3"/>
        <v>0</v>
      </c>
      <c r="U58" s="13">
        <f t="shared" si="3"/>
        <v>0</v>
      </c>
      <c r="V58" s="13">
        <f t="shared" si="3"/>
        <v>651095.5</v>
      </c>
      <c r="W58" s="13">
        <f>IF('Daily PnL Log'!W1309&lt;&gt;"",'Daily PnL Log'!W1309,"")</f>
        <v>590478.71</v>
      </c>
      <c r="X58" s="13">
        <f>IF('Daily PnL Log'!X1309&lt;&gt;"",'Daily PnL Log'!X1309,"")</f>
        <v>0.23676914617294165</v>
      </c>
      <c r="Y58" s="13" t="str">
        <f>IF('Daily PnL Log'!Y1309&lt;&gt;"",'Daily PnL Log'!Y1309,"")</f>
        <v/>
      </c>
      <c r="Z58" s="13" t="str">
        <f>IF('Daily PnL Log'!Z1309&lt;&gt;"",'Daily PnL Log'!Z1309,"")</f>
        <v/>
      </c>
      <c r="AA58" s="13">
        <f>IF('Daily PnL Log'!AC1309&lt;&gt;"",'Daily PnL Log'!AC1309,"")</f>
        <v>590478.71</v>
      </c>
    </row>
    <row r="59" spans="1:27" x14ac:dyDescent="0.25">
      <c r="A59" s="48" t="str">
        <f t="shared" si="2"/>
        <v>Feb</v>
      </c>
      <c r="B59" s="2">
        <f>'Daily PnL Log'!B1310</f>
        <v>46066</v>
      </c>
      <c r="C59" s="11">
        <f>IF('Daily PnL Log'!C1310&lt;&gt;"",'Daily PnL Log'!C1310,"")</f>
        <v>-43227.5</v>
      </c>
      <c r="D59" s="11">
        <f>IF('Daily PnL Log'!D1310&lt;&gt;"",'Daily PnL Log'!D1310,"")</f>
        <v>-2509</v>
      </c>
      <c r="E59" s="11">
        <f>IF('Daily PnL Log'!E1310&lt;&gt;"",'Daily PnL Log'!E1310,"")</f>
        <v>0</v>
      </c>
      <c r="F59" s="11">
        <f>IF('Daily PnL Log'!F1310&lt;&gt;"",'Daily PnL Log'!F1310,"")</f>
        <v>-7390.2</v>
      </c>
      <c r="G59" s="11">
        <f>IF('Daily PnL Log'!G1310&lt;&gt;"",'Daily PnL Log'!G1310,"")</f>
        <v>344.9</v>
      </c>
      <c r="H59" s="11">
        <f>IF('Daily PnL Log'!H1310&lt;&gt;"",'Daily PnL Log'!H1310,"")</f>
        <v>0</v>
      </c>
      <c r="I59" s="11">
        <f>IF('Daily PnL Log'!I1310&lt;&gt;"",'Daily PnL Log'!I1310,"")</f>
        <v>0</v>
      </c>
      <c r="J59" s="11">
        <f>IF('Daily PnL Log'!J1310&lt;&gt;"",'Daily PnL Log'!J1310,"")</f>
        <v>-52781.799999999996</v>
      </c>
      <c r="K59" s="11">
        <f>IF('Daily PnL Log'!K1310&lt;&gt;"",'Daily PnL Log'!K1310,"")</f>
        <v>-97.05</v>
      </c>
      <c r="L59" s="11">
        <f>IF('Daily PnL Log'!L1310&lt;&gt;"",'Daily PnL Log'!L1310,"")</f>
        <v>-860.3</v>
      </c>
      <c r="M59" s="11">
        <f>IF('Daily PnL Log'!M1310&lt;&gt;"",'Daily PnL Log'!M1310,"")</f>
        <v>-957.34999999999991</v>
      </c>
      <c r="N59" s="11">
        <f>IF('Daily PnL Log'!N1310&lt;&gt;"",'Daily PnL Log'!N1310,"")</f>
        <v>-53739.149999999994</v>
      </c>
      <c r="O59" s="11">
        <f t="shared" si="3"/>
        <v>440355</v>
      </c>
      <c r="P59" s="11">
        <f t="shared" si="3"/>
        <v>57217.3</v>
      </c>
      <c r="Q59" s="11">
        <f t="shared" si="3"/>
        <v>0</v>
      </c>
      <c r="R59" s="11">
        <f t="shared" si="3"/>
        <v>95063.1</v>
      </c>
      <c r="S59" s="11">
        <f t="shared" si="3"/>
        <v>5678.2999999999993</v>
      </c>
      <c r="T59" s="11">
        <f t="shared" si="3"/>
        <v>0</v>
      </c>
      <c r="U59" s="11">
        <f t="shared" si="3"/>
        <v>0</v>
      </c>
      <c r="V59" s="11">
        <f t="shared" si="3"/>
        <v>598313.69999999995</v>
      </c>
      <c r="W59" s="11">
        <f>IF('Daily PnL Log'!W1310&lt;&gt;"",'Daily PnL Log'!W1310,"")</f>
        <v>750943</v>
      </c>
      <c r="X59" s="11">
        <f>IF('Daily PnL Log'!X1310&lt;&gt;"",'Daily PnL Log'!X1310,"")</f>
        <v>-7.1562222432328418E-2</v>
      </c>
      <c r="Y59" s="11" t="str">
        <f>IF('Daily PnL Log'!Y1310&lt;&gt;"",'Daily PnL Log'!Y1310,"")</f>
        <v/>
      </c>
      <c r="Z59" s="11">
        <f>IF('Daily PnL Log'!Z1310&lt;&gt;"",'Daily PnL Log'!Z1310,"")</f>
        <v>470.85</v>
      </c>
      <c r="AA59" s="11">
        <f>IF('Daily PnL Log'!AC1310&lt;&gt;"",'Daily PnL Log'!AC1310,"")</f>
        <v>538158.86</v>
      </c>
    </row>
    <row r="60" spans="1:27" x14ac:dyDescent="0.25">
      <c r="A60" s="47" t="str">
        <f t="shared" si="2"/>
        <v>Feb</v>
      </c>
      <c r="B60" s="14">
        <f>'Daily PnL Log'!B1311</f>
        <v>46070</v>
      </c>
      <c r="C60" s="13">
        <f>IF('Daily PnL Log'!C1311&lt;&gt;"",'Daily PnL Log'!C1311,"")</f>
        <v>-36854.699999999997</v>
      </c>
      <c r="D60" s="13">
        <f>IF('Daily PnL Log'!D1311&lt;&gt;"",'Daily PnL Log'!D1311,"")</f>
        <v>-5993</v>
      </c>
      <c r="E60" s="13">
        <f>IF('Daily PnL Log'!E1311&lt;&gt;"",'Daily PnL Log'!E1311,"")</f>
        <v>0</v>
      </c>
      <c r="F60" s="13">
        <f>IF('Daily PnL Log'!F1311&lt;&gt;"",'Daily PnL Log'!F1311,"")</f>
        <v>2005.7</v>
      </c>
      <c r="G60" s="13">
        <f>IF('Daily PnL Log'!G1311&lt;&gt;"",'Daily PnL Log'!G1311,"")</f>
        <v>-21407.8</v>
      </c>
      <c r="H60" s="13">
        <f>IF('Daily PnL Log'!H1311&lt;&gt;"",'Daily PnL Log'!H1311,"")</f>
        <v>0</v>
      </c>
      <c r="I60" s="13">
        <f>IF('Daily PnL Log'!I1311&lt;&gt;"",'Daily PnL Log'!I1311,"")</f>
        <v>0</v>
      </c>
      <c r="J60" s="13">
        <f>IF('Daily PnL Log'!J1311&lt;&gt;"",'Daily PnL Log'!J1311,"")</f>
        <v>-62249.8</v>
      </c>
      <c r="K60" s="13">
        <f>IF('Daily PnL Log'!K1311&lt;&gt;"",'Daily PnL Log'!K1311,"")</f>
        <v>-34.15</v>
      </c>
      <c r="L60" s="13">
        <f>IF('Daily PnL Log'!L1311&lt;&gt;"",'Daily PnL Log'!L1311,"")</f>
        <v>-298.39999999999998</v>
      </c>
      <c r="M60" s="13">
        <f>IF('Daily PnL Log'!M1311&lt;&gt;"",'Daily PnL Log'!M1311,"")</f>
        <v>-332.54999999999995</v>
      </c>
      <c r="N60" s="13">
        <f>IF('Daily PnL Log'!N1311&lt;&gt;"",'Daily PnL Log'!N1311,"")</f>
        <v>-62582.350000000006</v>
      </c>
      <c r="O60" s="13">
        <f t="shared" si="3"/>
        <v>403500.3</v>
      </c>
      <c r="P60" s="13">
        <f t="shared" si="3"/>
        <v>51224.3</v>
      </c>
      <c r="Q60" s="13">
        <f t="shared" si="3"/>
        <v>0</v>
      </c>
      <c r="R60" s="13">
        <f t="shared" si="3"/>
        <v>97068.800000000003</v>
      </c>
      <c r="S60" s="13">
        <f t="shared" si="3"/>
        <v>-15729.5</v>
      </c>
      <c r="T60" s="13">
        <f t="shared" si="3"/>
        <v>0</v>
      </c>
      <c r="U60" s="13">
        <f t="shared" si="3"/>
        <v>0</v>
      </c>
      <c r="V60" s="13">
        <f t="shared" si="3"/>
        <v>536063.89999999991</v>
      </c>
      <c r="W60" s="13">
        <f>IF('Daily PnL Log'!W1311&lt;&gt;"",'Daily PnL Log'!W1311,"")</f>
        <v>747490</v>
      </c>
      <c r="X60" s="13">
        <f>IF('Daily PnL Log'!X1311&lt;&gt;"",'Daily PnL Log'!X1311,"")</f>
        <v>-8.3723327402373288E-2</v>
      </c>
      <c r="Y60" s="13" t="str">
        <f>IF('Daily PnL Log'!Y1311&lt;&gt;"",'Daily PnL Log'!Y1311,"")</f>
        <v/>
      </c>
      <c r="Z60" s="13" t="str">
        <f>IF('Daily PnL Log'!Z1311&lt;&gt;"",'Daily PnL Log'!Z1311,"")</f>
        <v/>
      </c>
      <c r="AA60" s="13">
        <f>IF('Daily PnL Log'!AC1311&lt;&gt;"",'Daily PnL Log'!AC1311,"")</f>
        <v>487326.91</v>
      </c>
    </row>
    <row r="61" spans="1:27" x14ac:dyDescent="0.25">
      <c r="A61" s="48" t="str">
        <f t="shared" si="2"/>
        <v>Feb</v>
      </c>
      <c r="B61" s="2">
        <f>'Daily PnL Log'!B1312</f>
        <v>46071</v>
      </c>
      <c r="C61" s="11">
        <f>IF('Daily PnL Log'!C1312&lt;&gt;"",'Daily PnL Log'!C1312,"")</f>
        <v>14770.2</v>
      </c>
      <c r="D61" s="11">
        <f>IF('Daily PnL Log'!D1312&lt;&gt;"",'Daily PnL Log'!D1312,"")</f>
        <v>6935.2</v>
      </c>
      <c r="E61" s="11">
        <f>IF('Daily PnL Log'!E1312&lt;&gt;"",'Daily PnL Log'!E1312,"")</f>
        <v>0</v>
      </c>
      <c r="F61" s="11">
        <f>IF('Daily PnL Log'!F1312&lt;&gt;"",'Daily PnL Log'!F1312,"")</f>
        <v>-134.19999999999999</v>
      </c>
      <c r="G61" s="11">
        <f>IF('Daily PnL Log'!G1312&lt;&gt;"",'Daily PnL Log'!G1312,"")</f>
        <v>11809.6</v>
      </c>
      <c r="H61" s="11">
        <f>IF('Daily PnL Log'!H1312&lt;&gt;"",'Daily PnL Log'!H1312,"")</f>
        <v>0</v>
      </c>
      <c r="I61" s="11">
        <f>IF('Daily PnL Log'!I1312&lt;&gt;"",'Daily PnL Log'!I1312,"")</f>
        <v>0</v>
      </c>
      <c r="J61" s="11">
        <f>IF('Daily PnL Log'!J1312&lt;&gt;"",'Daily PnL Log'!J1312,"")</f>
        <v>33380.800000000003</v>
      </c>
      <c r="K61" s="11">
        <f>IF('Daily PnL Log'!K1312&lt;&gt;"",'Daily PnL Log'!K1312,"")</f>
        <v>-91.05</v>
      </c>
      <c r="L61" s="11">
        <f>IF('Daily PnL Log'!L1312&lt;&gt;"",'Daily PnL Log'!L1312,"")</f>
        <v>-786.42</v>
      </c>
      <c r="M61" s="11">
        <f>IF('Daily PnL Log'!M1312&lt;&gt;"",'Daily PnL Log'!M1312,"")</f>
        <v>-877.46999999999991</v>
      </c>
      <c r="N61" s="11">
        <f>IF('Daily PnL Log'!N1312&lt;&gt;"",'Daily PnL Log'!N1312,"")</f>
        <v>32503.33</v>
      </c>
      <c r="O61" s="11">
        <f t="shared" si="3"/>
        <v>418270.5</v>
      </c>
      <c r="P61" s="11">
        <f t="shared" si="3"/>
        <v>58159.5</v>
      </c>
      <c r="Q61" s="11">
        <f t="shared" si="3"/>
        <v>0</v>
      </c>
      <c r="R61" s="11">
        <f t="shared" si="3"/>
        <v>96934.6</v>
      </c>
      <c r="S61" s="11">
        <f t="shared" si="3"/>
        <v>-3919.8999999999996</v>
      </c>
      <c r="T61" s="11">
        <f t="shared" si="3"/>
        <v>0</v>
      </c>
      <c r="U61" s="11">
        <f t="shared" si="3"/>
        <v>0</v>
      </c>
      <c r="V61" s="11">
        <f t="shared" si="3"/>
        <v>569444.69999999995</v>
      </c>
      <c r="W61" s="11">
        <f>IF('Daily PnL Log'!W1312&lt;&gt;"",'Daily PnL Log'!W1312,"")</f>
        <v>796299</v>
      </c>
      <c r="X61" s="11">
        <f>IF('Daily PnL Log'!X1312&lt;&gt;"",'Daily PnL Log'!X1312,"")</f>
        <v>4.0817996757499385E-2</v>
      </c>
      <c r="Y61" s="11" t="str">
        <f>IF('Daily PnL Log'!Y1312&lt;&gt;"",'Daily PnL Log'!Y1312,"")</f>
        <v/>
      </c>
      <c r="Z61" s="11" t="str">
        <f>IF('Daily PnL Log'!Z1312&lt;&gt;"",'Daily PnL Log'!Z1312,"")</f>
        <v/>
      </c>
      <c r="AA61" s="11">
        <f>IF('Daily PnL Log'!AC1312&lt;&gt;"",'Daily PnL Log'!AC1312,"")</f>
        <v>543026.93999999994</v>
      </c>
    </row>
    <row r="62" spans="1:27" x14ac:dyDescent="0.25">
      <c r="A62" s="47" t="str">
        <f t="shared" si="2"/>
        <v>Feb</v>
      </c>
      <c r="B62" s="14">
        <f>'Daily PnL Log'!B1313</f>
        <v>46072</v>
      </c>
      <c r="C62" s="13" t="str">
        <f>IF('Daily PnL Log'!C1313&lt;&gt;"",'Daily PnL Log'!C1313,"")</f>
        <v/>
      </c>
      <c r="D62" s="13" t="str">
        <f>IF('Daily PnL Log'!D1313&lt;&gt;"",'Daily PnL Log'!D1313,"")</f>
        <v/>
      </c>
      <c r="E62" s="13" t="str">
        <f>IF('Daily PnL Log'!E1313&lt;&gt;"",'Daily PnL Log'!E1313,"")</f>
        <v/>
      </c>
      <c r="F62" s="13" t="str">
        <f>IF('Daily PnL Log'!F1313&lt;&gt;"",'Daily PnL Log'!F1313,"")</f>
        <v/>
      </c>
      <c r="G62" s="13" t="str">
        <f>IF('Daily PnL Log'!G1313&lt;&gt;"",'Daily PnL Log'!G1313,"")</f>
        <v/>
      </c>
      <c r="H62" s="13" t="str">
        <f>IF('Daily PnL Log'!H1313&lt;&gt;"",'Daily PnL Log'!H1313,"")</f>
        <v/>
      </c>
      <c r="I62" s="13" t="str">
        <f>IF('Daily PnL Log'!I1313&lt;&gt;"",'Daily PnL Log'!I1313,"")</f>
        <v/>
      </c>
      <c r="J62" s="13" t="str">
        <f>IF('Daily PnL Log'!J1313&lt;&gt;"",'Daily PnL Log'!J1313,"")</f>
        <v/>
      </c>
      <c r="K62" s="13" t="str">
        <f>IF('Daily PnL Log'!K1313&lt;&gt;"",'Daily PnL Log'!K1313,"")</f>
        <v/>
      </c>
      <c r="L62" s="13" t="str">
        <f>IF('Daily PnL Log'!L1313&lt;&gt;"",'Daily PnL Log'!L1313,"")</f>
        <v/>
      </c>
      <c r="M62" s="13" t="str">
        <f>IF('Daily PnL Log'!M1313&lt;&gt;"",'Daily PnL Log'!M1313,"")</f>
        <v/>
      </c>
      <c r="N62" s="13" t="str">
        <f>IF('Daily PnL Log'!N1313&lt;&gt;"",'Daily PnL Log'!N1313,"")</f>
        <v/>
      </c>
      <c r="O62" s="13" t="str">
        <f t="shared" si="3"/>
        <v/>
      </c>
      <c r="P62" s="13" t="str">
        <f t="shared" si="3"/>
        <v/>
      </c>
      <c r="Q62" s="13" t="str">
        <f t="shared" si="3"/>
        <v/>
      </c>
      <c r="R62" s="13" t="str">
        <f t="shared" si="3"/>
        <v/>
      </c>
      <c r="S62" s="13" t="str">
        <f t="shared" si="3"/>
        <v/>
      </c>
      <c r="T62" s="13" t="str">
        <f t="shared" si="3"/>
        <v/>
      </c>
      <c r="U62" s="13" t="str">
        <f t="shared" si="3"/>
        <v/>
      </c>
      <c r="V62" s="13" t="str">
        <f t="shared" si="3"/>
        <v/>
      </c>
      <c r="W62" s="13" t="str">
        <f>IF('Daily PnL Log'!W1313&lt;&gt;"",'Daily PnL Log'!W1313,"")</f>
        <v/>
      </c>
      <c r="X62" s="13" t="str">
        <f>IF('Daily PnL Log'!X1313&lt;&gt;"",'Daily PnL Log'!X1313,"")</f>
        <v/>
      </c>
      <c r="Y62" s="13" t="str">
        <f>IF('Daily PnL Log'!Y1313&lt;&gt;"",'Daily PnL Log'!Y1313,"")</f>
        <v/>
      </c>
      <c r="Z62" s="13" t="str">
        <f>IF('Daily PnL Log'!Z1313&lt;&gt;"",'Daily PnL Log'!Z1313,"")</f>
        <v/>
      </c>
      <c r="AA62" s="13" t="str">
        <f>IF('Daily PnL Log'!AC1313&lt;&gt;"",'Daily PnL Log'!AC1313,"")</f>
        <v/>
      </c>
    </row>
    <row r="63" spans="1:27" x14ac:dyDescent="0.25">
      <c r="A63" s="48" t="str">
        <f t="shared" si="2"/>
        <v>Feb</v>
      </c>
      <c r="B63" s="2">
        <f>'Daily PnL Log'!B1314</f>
        <v>46073</v>
      </c>
      <c r="C63" s="11" t="str">
        <f>IF('Daily PnL Log'!C1314&lt;&gt;"",'Daily PnL Log'!C1314,"")</f>
        <v/>
      </c>
      <c r="D63" s="11" t="str">
        <f>IF('Daily PnL Log'!D1314&lt;&gt;"",'Daily PnL Log'!D1314,"")</f>
        <v/>
      </c>
      <c r="E63" s="11" t="str">
        <f>IF('Daily PnL Log'!E1314&lt;&gt;"",'Daily PnL Log'!E1314,"")</f>
        <v/>
      </c>
      <c r="F63" s="11" t="str">
        <f>IF('Daily PnL Log'!F1314&lt;&gt;"",'Daily PnL Log'!F1314,"")</f>
        <v/>
      </c>
      <c r="G63" s="11" t="str">
        <f>IF('Daily PnL Log'!G1314&lt;&gt;"",'Daily PnL Log'!G1314,"")</f>
        <v/>
      </c>
      <c r="H63" s="11" t="str">
        <f>IF('Daily PnL Log'!H1314&lt;&gt;"",'Daily PnL Log'!H1314,"")</f>
        <v/>
      </c>
      <c r="I63" s="11" t="str">
        <f>IF('Daily PnL Log'!I1314&lt;&gt;"",'Daily PnL Log'!I1314,"")</f>
        <v/>
      </c>
      <c r="J63" s="11" t="str">
        <f>IF('Daily PnL Log'!J1314&lt;&gt;"",'Daily PnL Log'!J1314,"")</f>
        <v/>
      </c>
      <c r="K63" s="11" t="str">
        <f>IF('Daily PnL Log'!K1314&lt;&gt;"",'Daily PnL Log'!K1314,"")</f>
        <v/>
      </c>
      <c r="L63" s="11" t="str">
        <f>IF('Daily PnL Log'!L1314&lt;&gt;"",'Daily PnL Log'!L1314,"")</f>
        <v/>
      </c>
      <c r="M63" s="11" t="str">
        <f>IF('Daily PnL Log'!M1314&lt;&gt;"",'Daily PnL Log'!M1314,"")</f>
        <v/>
      </c>
      <c r="N63" s="11" t="str">
        <f>IF('Daily PnL Log'!N1314&lt;&gt;"",'Daily PnL Log'!N1314,"")</f>
        <v/>
      </c>
      <c r="O63" s="11" t="str">
        <f t="shared" si="3"/>
        <v/>
      </c>
      <c r="P63" s="11" t="str">
        <f t="shared" si="3"/>
        <v/>
      </c>
      <c r="Q63" s="11" t="str">
        <f t="shared" si="3"/>
        <v/>
      </c>
      <c r="R63" s="11" t="str">
        <f t="shared" si="3"/>
        <v/>
      </c>
      <c r="S63" s="11" t="str">
        <f t="shared" si="3"/>
        <v/>
      </c>
      <c r="T63" s="11" t="str">
        <f t="shared" si="3"/>
        <v/>
      </c>
      <c r="U63" s="11" t="str">
        <f t="shared" si="3"/>
        <v/>
      </c>
      <c r="V63" s="11" t="str">
        <f t="shared" si="3"/>
        <v/>
      </c>
      <c r="W63" s="11" t="str">
        <f>IF('Daily PnL Log'!W1314&lt;&gt;"",'Daily PnL Log'!W1314,"")</f>
        <v/>
      </c>
      <c r="X63" s="11" t="str">
        <f>IF('Daily PnL Log'!X1314&lt;&gt;"",'Daily PnL Log'!X1314,"")</f>
        <v/>
      </c>
      <c r="Y63" s="11" t="str">
        <f>IF('Daily PnL Log'!Y1314&lt;&gt;"",'Daily PnL Log'!Y1314,"")</f>
        <v/>
      </c>
      <c r="Z63" s="11" t="str">
        <f>IF('Daily PnL Log'!Z1314&lt;&gt;"",'Daily PnL Log'!Z1314,"")</f>
        <v/>
      </c>
      <c r="AA63" s="11" t="str">
        <f>IF('Daily PnL Log'!AC1314&lt;&gt;"",'Daily PnL Log'!AC1314,"")</f>
        <v/>
      </c>
    </row>
    <row r="64" spans="1:27" x14ac:dyDescent="0.25">
      <c r="A64" s="47" t="str">
        <f t="shared" si="2"/>
        <v>Feb</v>
      </c>
      <c r="B64" s="14">
        <f>'Daily PnL Log'!B1315</f>
        <v>46076</v>
      </c>
      <c r="C64" s="13" t="str">
        <f>IF('Daily PnL Log'!C1315&lt;&gt;"",'Daily PnL Log'!C1315,"")</f>
        <v/>
      </c>
      <c r="D64" s="13" t="str">
        <f>IF('Daily PnL Log'!D1315&lt;&gt;"",'Daily PnL Log'!D1315,"")</f>
        <v/>
      </c>
      <c r="E64" s="13" t="str">
        <f>IF('Daily PnL Log'!E1315&lt;&gt;"",'Daily PnL Log'!E1315,"")</f>
        <v/>
      </c>
      <c r="F64" s="13" t="str">
        <f>IF('Daily PnL Log'!F1315&lt;&gt;"",'Daily PnL Log'!F1315,"")</f>
        <v/>
      </c>
      <c r="G64" s="13" t="str">
        <f>IF('Daily PnL Log'!G1315&lt;&gt;"",'Daily PnL Log'!G1315,"")</f>
        <v/>
      </c>
      <c r="H64" s="13" t="str">
        <f>IF('Daily PnL Log'!H1315&lt;&gt;"",'Daily PnL Log'!H1315,"")</f>
        <v/>
      </c>
      <c r="I64" s="13" t="str">
        <f>IF('Daily PnL Log'!I1315&lt;&gt;"",'Daily PnL Log'!I1315,"")</f>
        <v/>
      </c>
      <c r="J64" s="13" t="str">
        <f>IF('Daily PnL Log'!J1315&lt;&gt;"",'Daily PnL Log'!J1315,"")</f>
        <v/>
      </c>
      <c r="K64" s="13" t="str">
        <f>IF('Daily PnL Log'!K1315&lt;&gt;"",'Daily PnL Log'!K1315,"")</f>
        <v/>
      </c>
      <c r="L64" s="13" t="str">
        <f>IF('Daily PnL Log'!L1315&lt;&gt;"",'Daily PnL Log'!L1315,"")</f>
        <v/>
      </c>
      <c r="M64" s="13" t="str">
        <f>IF('Daily PnL Log'!M1315&lt;&gt;"",'Daily PnL Log'!M1315,"")</f>
        <v/>
      </c>
      <c r="N64" s="13" t="str">
        <f>IF('Daily PnL Log'!N1315&lt;&gt;"",'Daily PnL Log'!N1315,"")</f>
        <v/>
      </c>
      <c r="O64" s="13" t="str">
        <f t="shared" si="3"/>
        <v/>
      </c>
      <c r="P64" s="13" t="str">
        <f t="shared" si="3"/>
        <v/>
      </c>
      <c r="Q64" s="13" t="str">
        <f t="shared" si="3"/>
        <v/>
      </c>
      <c r="R64" s="13" t="str">
        <f t="shared" si="3"/>
        <v/>
      </c>
      <c r="S64" s="13" t="str">
        <f t="shared" si="3"/>
        <v/>
      </c>
      <c r="T64" s="13" t="str">
        <f t="shared" si="3"/>
        <v/>
      </c>
      <c r="U64" s="13" t="str">
        <f t="shared" si="3"/>
        <v/>
      </c>
      <c r="V64" s="13" t="str">
        <f t="shared" si="3"/>
        <v/>
      </c>
      <c r="W64" s="13" t="str">
        <f>IF('Daily PnL Log'!W1315&lt;&gt;"",'Daily PnL Log'!W1315,"")</f>
        <v/>
      </c>
      <c r="X64" s="13" t="str">
        <f>IF('Daily PnL Log'!X1315&lt;&gt;"",'Daily PnL Log'!X1315,"")</f>
        <v/>
      </c>
      <c r="Y64" s="13" t="str">
        <f>IF('Daily PnL Log'!Y1315&lt;&gt;"",'Daily PnL Log'!Y1315,"")</f>
        <v/>
      </c>
      <c r="Z64" s="13" t="str">
        <f>IF('Daily PnL Log'!Z1315&lt;&gt;"",'Daily PnL Log'!Z1315,"")</f>
        <v/>
      </c>
      <c r="AA64" s="13" t="str">
        <f>IF('Daily PnL Log'!AC1315&lt;&gt;"",'Daily PnL Log'!AC1315,"")</f>
        <v/>
      </c>
    </row>
    <row r="65" spans="1:27" x14ac:dyDescent="0.25">
      <c r="A65" s="48" t="str">
        <f t="shared" si="2"/>
        <v>Feb</v>
      </c>
      <c r="B65" s="2">
        <f>'Daily PnL Log'!B1316</f>
        <v>46077</v>
      </c>
      <c r="C65" s="11" t="str">
        <f>IF('Daily PnL Log'!C1316&lt;&gt;"",'Daily PnL Log'!C1316,"")</f>
        <v/>
      </c>
      <c r="D65" s="11" t="str">
        <f>IF('Daily PnL Log'!D1316&lt;&gt;"",'Daily PnL Log'!D1316,"")</f>
        <v/>
      </c>
      <c r="E65" s="11" t="str">
        <f>IF('Daily PnL Log'!E1316&lt;&gt;"",'Daily PnL Log'!E1316,"")</f>
        <v/>
      </c>
      <c r="F65" s="11" t="str">
        <f>IF('Daily PnL Log'!F1316&lt;&gt;"",'Daily PnL Log'!F1316,"")</f>
        <v/>
      </c>
      <c r="G65" s="11" t="str">
        <f>IF('Daily PnL Log'!G1316&lt;&gt;"",'Daily PnL Log'!G1316,"")</f>
        <v/>
      </c>
      <c r="H65" s="11" t="str">
        <f>IF('Daily PnL Log'!H1316&lt;&gt;"",'Daily PnL Log'!H1316,"")</f>
        <v/>
      </c>
      <c r="I65" s="11" t="str">
        <f>IF('Daily PnL Log'!I1316&lt;&gt;"",'Daily PnL Log'!I1316,"")</f>
        <v/>
      </c>
      <c r="J65" s="11" t="str">
        <f>IF('Daily PnL Log'!J1316&lt;&gt;"",'Daily PnL Log'!J1316,"")</f>
        <v/>
      </c>
      <c r="K65" s="11" t="str">
        <f>IF('Daily PnL Log'!K1316&lt;&gt;"",'Daily PnL Log'!K1316,"")</f>
        <v/>
      </c>
      <c r="L65" s="11" t="str">
        <f>IF('Daily PnL Log'!L1316&lt;&gt;"",'Daily PnL Log'!L1316,"")</f>
        <v/>
      </c>
      <c r="M65" s="11" t="str">
        <f>IF('Daily PnL Log'!M1316&lt;&gt;"",'Daily PnL Log'!M1316,"")</f>
        <v/>
      </c>
      <c r="N65" s="11" t="str">
        <f>IF('Daily PnL Log'!N1316&lt;&gt;"",'Daily PnL Log'!N1316,"")</f>
        <v/>
      </c>
      <c r="O65" s="11" t="str">
        <f t="shared" si="3"/>
        <v/>
      </c>
      <c r="P65" s="11" t="str">
        <f t="shared" si="3"/>
        <v/>
      </c>
      <c r="Q65" s="11" t="str">
        <f t="shared" si="3"/>
        <v/>
      </c>
      <c r="R65" s="11" t="str">
        <f t="shared" si="3"/>
        <v/>
      </c>
      <c r="S65" s="11" t="str">
        <f t="shared" si="3"/>
        <v/>
      </c>
      <c r="T65" s="11" t="str">
        <f t="shared" si="3"/>
        <v/>
      </c>
      <c r="U65" s="11" t="str">
        <f t="shared" si="3"/>
        <v/>
      </c>
      <c r="V65" s="11" t="str">
        <f t="shared" si="3"/>
        <v/>
      </c>
      <c r="W65" s="11" t="str">
        <f>IF('Daily PnL Log'!W1316&lt;&gt;"",'Daily PnL Log'!W1316,"")</f>
        <v/>
      </c>
      <c r="X65" s="11" t="str">
        <f>IF('Daily PnL Log'!X1316&lt;&gt;"",'Daily PnL Log'!X1316,"")</f>
        <v/>
      </c>
      <c r="Y65" s="11" t="str">
        <f>IF('Daily PnL Log'!Y1316&lt;&gt;"",'Daily PnL Log'!Y1316,"")</f>
        <v/>
      </c>
      <c r="Z65" s="11" t="str">
        <f>IF('Daily PnL Log'!Z1316&lt;&gt;"",'Daily PnL Log'!Z1316,"")</f>
        <v/>
      </c>
      <c r="AA65" s="11" t="str">
        <f>IF('Daily PnL Log'!AC1316&lt;&gt;"",'Daily PnL Log'!AC1316,"")</f>
        <v/>
      </c>
    </row>
    <row r="66" spans="1:27" x14ac:dyDescent="0.25">
      <c r="A66" s="47" t="str">
        <f t="shared" si="2"/>
        <v>Feb</v>
      </c>
      <c r="B66" s="14">
        <f>'Daily PnL Log'!B1317</f>
        <v>46078</v>
      </c>
      <c r="C66" s="13" t="str">
        <f>IF('Daily PnL Log'!C1317&lt;&gt;"",'Daily PnL Log'!C1317,"")</f>
        <v/>
      </c>
      <c r="D66" s="13" t="str">
        <f>IF('Daily PnL Log'!D1317&lt;&gt;"",'Daily PnL Log'!D1317,"")</f>
        <v/>
      </c>
      <c r="E66" s="13" t="str">
        <f>IF('Daily PnL Log'!E1317&lt;&gt;"",'Daily PnL Log'!E1317,"")</f>
        <v/>
      </c>
      <c r="F66" s="13" t="str">
        <f>IF('Daily PnL Log'!F1317&lt;&gt;"",'Daily PnL Log'!F1317,"")</f>
        <v/>
      </c>
      <c r="G66" s="13" t="str">
        <f>IF('Daily PnL Log'!G1317&lt;&gt;"",'Daily PnL Log'!G1317,"")</f>
        <v/>
      </c>
      <c r="H66" s="13" t="str">
        <f>IF('Daily PnL Log'!H1317&lt;&gt;"",'Daily PnL Log'!H1317,"")</f>
        <v/>
      </c>
      <c r="I66" s="13" t="str">
        <f>IF('Daily PnL Log'!I1317&lt;&gt;"",'Daily PnL Log'!I1317,"")</f>
        <v/>
      </c>
      <c r="J66" s="13" t="str">
        <f>IF('Daily PnL Log'!J1317&lt;&gt;"",'Daily PnL Log'!J1317,"")</f>
        <v/>
      </c>
      <c r="K66" s="13" t="str">
        <f>IF('Daily PnL Log'!K1317&lt;&gt;"",'Daily PnL Log'!K1317,"")</f>
        <v/>
      </c>
      <c r="L66" s="13" t="str">
        <f>IF('Daily PnL Log'!L1317&lt;&gt;"",'Daily PnL Log'!L1317,"")</f>
        <v/>
      </c>
      <c r="M66" s="13" t="str">
        <f>IF('Daily PnL Log'!M1317&lt;&gt;"",'Daily PnL Log'!M1317,"")</f>
        <v/>
      </c>
      <c r="N66" s="13" t="str">
        <f>IF('Daily PnL Log'!N1317&lt;&gt;"",'Daily PnL Log'!N1317,"")</f>
        <v/>
      </c>
      <c r="O66" s="13" t="str">
        <f t="shared" si="3"/>
        <v/>
      </c>
      <c r="P66" s="13" t="str">
        <f t="shared" si="3"/>
        <v/>
      </c>
      <c r="Q66" s="13" t="str">
        <f t="shared" si="3"/>
        <v/>
      </c>
      <c r="R66" s="13" t="str">
        <f t="shared" si="3"/>
        <v/>
      </c>
      <c r="S66" s="13" t="str">
        <f t="shared" si="3"/>
        <v/>
      </c>
      <c r="T66" s="13" t="str">
        <f t="shared" si="3"/>
        <v/>
      </c>
      <c r="U66" s="13" t="str">
        <f t="shared" si="3"/>
        <v/>
      </c>
      <c r="V66" s="13" t="str">
        <f t="shared" si="3"/>
        <v/>
      </c>
      <c r="W66" s="13" t="str">
        <f>IF('Daily PnL Log'!W1317&lt;&gt;"",'Daily PnL Log'!W1317,"")</f>
        <v/>
      </c>
      <c r="X66" s="13" t="str">
        <f>IF('Daily PnL Log'!X1317&lt;&gt;"",'Daily PnL Log'!X1317,"")</f>
        <v/>
      </c>
      <c r="Y66" s="13" t="str">
        <f>IF('Daily PnL Log'!Y1317&lt;&gt;"",'Daily PnL Log'!Y1317,"")</f>
        <v/>
      </c>
      <c r="Z66" s="13" t="str">
        <f>IF('Daily PnL Log'!Z1317&lt;&gt;"",'Daily PnL Log'!Z1317,"")</f>
        <v/>
      </c>
      <c r="AA66" s="13" t="str">
        <f>IF('Daily PnL Log'!AC1317&lt;&gt;"",'Daily PnL Log'!AC1317,"")</f>
        <v/>
      </c>
    </row>
    <row r="67" spans="1:27" x14ac:dyDescent="0.25">
      <c r="A67" s="48" t="str">
        <f t="shared" si="2"/>
        <v>Feb</v>
      </c>
      <c r="B67" s="2">
        <f>'Daily PnL Log'!B1318</f>
        <v>46079</v>
      </c>
      <c r="C67" s="11" t="str">
        <f>IF('Daily PnL Log'!C1318&lt;&gt;"",'Daily PnL Log'!C1318,"")</f>
        <v/>
      </c>
      <c r="D67" s="11" t="str">
        <f>IF('Daily PnL Log'!D1318&lt;&gt;"",'Daily PnL Log'!D1318,"")</f>
        <v/>
      </c>
      <c r="E67" s="11" t="str">
        <f>IF('Daily PnL Log'!E1318&lt;&gt;"",'Daily PnL Log'!E1318,"")</f>
        <v/>
      </c>
      <c r="F67" s="11" t="str">
        <f>IF('Daily PnL Log'!F1318&lt;&gt;"",'Daily PnL Log'!F1318,"")</f>
        <v/>
      </c>
      <c r="G67" s="11" t="str">
        <f>IF('Daily PnL Log'!G1318&lt;&gt;"",'Daily PnL Log'!G1318,"")</f>
        <v/>
      </c>
      <c r="H67" s="11" t="str">
        <f>IF('Daily PnL Log'!H1318&lt;&gt;"",'Daily PnL Log'!H1318,"")</f>
        <v/>
      </c>
      <c r="I67" s="11" t="str">
        <f>IF('Daily PnL Log'!I1318&lt;&gt;"",'Daily PnL Log'!I1318,"")</f>
        <v/>
      </c>
      <c r="J67" s="11" t="str">
        <f>IF('Daily PnL Log'!J1318&lt;&gt;"",'Daily PnL Log'!J1318,"")</f>
        <v/>
      </c>
      <c r="K67" s="11" t="str">
        <f>IF('Daily PnL Log'!K1318&lt;&gt;"",'Daily PnL Log'!K1318,"")</f>
        <v/>
      </c>
      <c r="L67" s="11" t="str">
        <f>IF('Daily PnL Log'!L1318&lt;&gt;"",'Daily PnL Log'!L1318,"")</f>
        <v/>
      </c>
      <c r="M67" s="11" t="str">
        <f>IF('Daily PnL Log'!M1318&lt;&gt;"",'Daily PnL Log'!M1318,"")</f>
        <v/>
      </c>
      <c r="N67" s="11" t="str">
        <f>IF('Daily PnL Log'!N1318&lt;&gt;"",'Daily PnL Log'!N1318,"")</f>
        <v/>
      </c>
      <c r="O67" s="11" t="str">
        <f t="shared" ref="O67:V68" si="4">IF(C67&lt;&gt;"",O66+C67,"")</f>
        <v/>
      </c>
      <c r="P67" s="11" t="str">
        <f t="shared" si="4"/>
        <v/>
      </c>
      <c r="Q67" s="11" t="str">
        <f t="shared" si="4"/>
        <v/>
      </c>
      <c r="R67" s="11" t="str">
        <f t="shared" si="4"/>
        <v/>
      </c>
      <c r="S67" s="11" t="str">
        <f t="shared" si="4"/>
        <v/>
      </c>
      <c r="T67" s="11" t="str">
        <f t="shared" si="4"/>
        <v/>
      </c>
      <c r="U67" s="11" t="str">
        <f t="shared" si="4"/>
        <v/>
      </c>
      <c r="V67" s="11" t="str">
        <f t="shared" si="4"/>
        <v/>
      </c>
      <c r="W67" s="11" t="str">
        <f>IF('Daily PnL Log'!W1318&lt;&gt;"",'Daily PnL Log'!W1318,"")</f>
        <v/>
      </c>
      <c r="X67" s="11" t="str">
        <f>IF('Daily PnL Log'!X1318&lt;&gt;"",'Daily PnL Log'!X1318,"")</f>
        <v/>
      </c>
      <c r="Y67" s="11" t="str">
        <f>IF('Daily PnL Log'!Y1318&lt;&gt;"",'Daily PnL Log'!Y1318,"")</f>
        <v/>
      </c>
      <c r="Z67" s="11" t="str">
        <f>IF('Daily PnL Log'!Z1318&lt;&gt;"",'Daily PnL Log'!Z1318,"")</f>
        <v/>
      </c>
      <c r="AA67" s="11" t="str">
        <f>IF('Daily PnL Log'!AC1318&lt;&gt;"",'Daily PnL Log'!AC1318,"")</f>
        <v/>
      </c>
    </row>
    <row r="68" spans="1:27" x14ac:dyDescent="0.25">
      <c r="A68" s="47" t="str">
        <f t="shared" si="2"/>
        <v>Feb</v>
      </c>
      <c r="B68" s="14">
        <f>'Daily PnL Log'!B1319</f>
        <v>46080</v>
      </c>
      <c r="C68" s="13" t="str">
        <f>IF('Daily PnL Log'!C1319&lt;&gt;"",'Daily PnL Log'!C1319,"")</f>
        <v/>
      </c>
      <c r="D68" s="13" t="str">
        <f>IF('Daily PnL Log'!D1319&lt;&gt;"",'Daily PnL Log'!D1319,"")</f>
        <v/>
      </c>
      <c r="E68" s="13" t="str">
        <f>IF('Daily PnL Log'!E1319&lt;&gt;"",'Daily PnL Log'!E1319,"")</f>
        <v/>
      </c>
      <c r="F68" s="13" t="str">
        <f>IF('Daily PnL Log'!F1319&lt;&gt;"",'Daily PnL Log'!F1319,"")</f>
        <v/>
      </c>
      <c r="G68" s="13" t="str">
        <f>IF('Daily PnL Log'!G1319&lt;&gt;"",'Daily PnL Log'!G1319,"")</f>
        <v/>
      </c>
      <c r="H68" s="13" t="str">
        <f>IF('Daily PnL Log'!H1319&lt;&gt;"",'Daily PnL Log'!H1319,"")</f>
        <v/>
      </c>
      <c r="I68" s="13" t="str">
        <f>IF('Daily PnL Log'!I1319&lt;&gt;"",'Daily PnL Log'!I1319,"")</f>
        <v/>
      </c>
      <c r="J68" s="13" t="str">
        <f>IF('Daily PnL Log'!J1319&lt;&gt;"",'Daily PnL Log'!J1319,"")</f>
        <v/>
      </c>
      <c r="K68" s="13" t="str">
        <f>IF('Daily PnL Log'!K1319&lt;&gt;"",'Daily PnL Log'!K1319,"")</f>
        <v/>
      </c>
      <c r="L68" s="13" t="str">
        <f>IF('Daily PnL Log'!L1319&lt;&gt;"",'Daily PnL Log'!L1319,"")</f>
        <v/>
      </c>
      <c r="M68" s="13" t="str">
        <f>IF('Daily PnL Log'!M1319&lt;&gt;"",'Daily PnL Log'!M1319,"")</f>
        <v/>
      </c>
      <c r="N68" s="13" t="str">
        <f>IF('Daily PnL Log'!N1319&lt;&gt;"",'Daily PnL Log'!N1319,"")</f>
        <v/>
      </c>
      <c r="O68" s="13" t="str">
        <f t="shared" si="4"/>
        <v/>
      </c>
      <c r="P68" s="13" t="str">
        <f t="shared" si="4"/>
        <v/>
      </c>
      <c r="Q68" s="13" t="str">
        <f t="shared" si="4"/>
        <v/>
      </c>
      <c r="R68" s="13" t="str">
        <f t="shared" si="4"/>
        <v/>
      </c>
      <c r="S68" s="13" t="str">
        <f t="shared" si="4"/>
        <v/>
      </c>
      <c r="T68" s="13" t="str">
        <f t="shared" si="4"/>
        <v/>
      </c>
      <c r="U68" s="13" t="str">
        <f t="shared" si="4"/>
        <v/>
      </c>
      <c r="V68" s="13" t="str">
        <f t="shared" si="4"/>
        <v/>
      </c>
      <c r="W68" s="13" t="str">
        <f>IF('Daily PnL Log'!W1319&lt;&gt;"",'Daily PnL Log'!W1319,"")</f>
        <v/>
      </c>
      <c r="X68" s="13" t="str">
        <f>IF('Daily PnL Log'!X1319&lt;&gt;"",'Daily PnL Log'!X1319,"")</f>
        <v/>
      </c>
      <c r="Y68" s="13" t="str">
        <f>IF('Daily PnL Log'!Y1319&lt;&gt;"",'Daily PnL Log'!Y1319,"")</f>
        <v/>
      </c>
      <c r="Z68" s="13" t="str">
        <f>IF('Daily PnL Log'!Z1319&lt;&gt;"",'Daily PnL Log'!Z1319,"")</f>
        <v/>
      </c>
      <c r="AA68" s="13" t="str">
        <f>IF('Daily PnL Log'!AC1319&lt;&gt;"",'Daily PnL Log'!AC1319,"")</f>
        <v/>
      </c>
    </row>
    <row r="71" spans="1:27" x14ac:dyDescent="0.25">
      <c r="B71" s="25"/>
    </row>
    <row r="72" spans="1:27" x14ac:dyDescent="0.25">
      <c r="B72" s="25"/>
    </row>
    <row r="74" spans="1:27" x14ac:dyDescent="0.25">
      <c r="B74" s="25"/>
    </row>
    <row r="75" spans="1:27" x14ac:dyDescent="0.25">
      <c r="B75" s="25"/>
      <c r="F75" s="20" t="s">
        <v>35</v>
      </c>
    </row>
    <row r="76" spans="1:27" x14ac:dyDescent="0.25">
      <c r="B76" s="25"/>
    </row>
    <row r="77" spans="1:27" x14ac:dyDescent="0.25">
      <c r="B77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68A6-612D-4905-B15A-E317F4DEE07B}">
  <sheetPr codeName="Sheet71"/>
  <dimension ref="A2:AA78"/>
  <sheetViews>
    <sheetView zoomScale="70" zoomScaleNormal="70" workbookViewId="0">
      <selection activeCell="I87" sqref="I87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ht="15" customHeight="1" x14ac:dyDescent="0.25">
      <c r="A2" s="130" t="s">
        <v>20</v>
      </c>
      <c r="B2" s="130"/>
    </row>
    <row r="3" spans="1:2" ht="15" customHeight="1" x14ac:dyDescent="0.25">
      <c r="A3" s="130"/>
      <c r="B3" s="130"/>
    </row>
    <row r="4" spans="1:2" ht="15" customHeight="1" x14ac:dyDescent="0.25">
      <c r="A4" s="130"/>
      <c r="B4" s="130"/>
    </row>
    <row r="5" spans="1:2" ht="15" customHeight="1" x14ac:dyDescent="0.25">
      <c r="A5" s="130"/>
      <c r="B5" s="130"/>
    </row>
    <row r="6" spans="1:2" ht="15" customHeight="1" x14ac:dyDescent="0.25">
      <c r="A6" s="130"/>
      <c r="B6" s="130"/>
    </row>
    <row r="7" spans="1:2" ht="17.25" customHeight="1" x14ac:dyDescent="0.3">
      <c r="A7" s="53" t="s">
        <v>32</v>
      </c>
      <c r="B7" s="54">
        <f>J48</f>
        <v>-49446.800000000025</v>
      </c>
    </row>
    <row r="8" spans="1:2" ht="18.75" x14ac:dyDescent="0.3">
      <c r="A8" s="55" t="s">
        <v>6</v>
      </c>
      <c r="B8" s="56">
        <f>K48</f>
        <v>-1847.43</v>
      </c>
    </row>
    <row r="9" spans="1:2" ht="18.75" x14ac:dyDescent="0.3">
      <c r="A9" s="55" t="s">
        <v>30</v>
      </c>
      <c r="B9" s="56">
        <f>L48</f>
        <v>-15506.26</v>
      </c>
    </row>
    <row r="10" spans="1:2" ht="18.75" x14ac:dyDescent="0.3">
      <c r="A10" s="55" t="s">
        <v>11</v>
      </c>
      <c r="B10" s="56">
        <f>Y48</f>
        <v>-20958.95</v>
      </c>
    </row>
    <row r="11" spans="1:2" ht="18.75" x14ac:dyDescent="0.3">
      <c r="A11" s="57" t="s">
        <v>18</v>
      </c>
      <c r="B11" s="54">
        <f>B7+(B8+B9+B10)</f>
        <v>-87759.440000000031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643823.35</v>
      </c>
    </row>
    <row r="15" spans="1:2" ht="18.75" x14ac:dyDescent="0.3">
      <c r="A15" s="60" t="s">
        <v>15</v>
      </c>
      <c r="B15" s="63">
        <f>B11/B14</f>
        <v>-0.1363098123110944</v>
      </c>
    </row>
    <row r="16" spans="1:2" ht="18.75" x14ac:dyDescent="0.3">
      <c r="A16" s="60" t="s">
        <v>17</v>
      </c>
      <c r="B16" s="63">
        <f>X48</f>
        <v>-6.0165594366048698E-3</v>
      </c>
    </row>
    <row r="17" spans="1:2" ht="18.75" x14ac:dyDescent="0.3">
      <c r="A17" s="60" t="s">
        <v>31</v>
      </c>
      <c r="B17" s="64">
        <f>B15/B16</f>
        <v>22.655774242299135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SUM(C50:C74)</f>
        <v>61881.199999999968</v>
      </c>
      <c r="D48" s="41">
        <f t="shared" si="0"/>
        <v>24673.19999999999</v>
      </c>
      <c r="E48" s="41">
        <f t="shared" si="0"/>
        <v>0</v>
      </c>
      <c r="F48" s="41">
        <f t="shared" si="0"/>
        <v>-125236.4</v>
      </c>
      <c r="G48" s="41">
        <f t="shared" si="0"/>
        <v>-10764.799999999997</v>
      </c>
      <c r="H48" s="41">
        <f t="shared" si="0"/>
        <v>0</v>
      </c>
      <c r="I48" s="41">
        <f t="shared" si="0"/>
        <v>0</v>
      </c>
      <c r="J48" s="41">
        <f t="shared" si="0"/>
        <v>-49446.800000000025</v>
      </c>
      <c r="K48" s="41">
        <f t="shared" si="0"/>
        <v>-1847.43</v>
      </c>
      <c r="L48" s="41">
        <f t="shared" si="0"/>
        <v>-15506.26</v>
      </c>
      <c r="M48" s="41">
        <f t="shared" si="0"/>
        <v>-17353.690000000002</v>
      </c>
      <c r="N48" s="41">
        <f t="shared" si="0"/>
        <v>-66800.490000000005</v>
      </c>
      <c r="O48" s="42"/>
      <c r="P48" s="42"/>
      <c r="Q48" s="42"/>
      <c r="R48" s="42"/>
      <c r="S48" s="42"/>
      <c r="T48" s="42"/>
      <c r="U48" s="42"/>
      <c r="V48" s="42"/>
      <c r="W48" s="43">
        <f>AVERAGE(W50:W74)</f>
        <v>643823.35</v>
      </c>
      <c r="X48" s="44">
        <f>AVERAGE(X50:X74)</f>
        <v>-6.0165594366048698E-3</v>
      </c>
      <c r="Y48" s="41">
        <f>SUM(Y50:Y69)</f>
        <v>-20958.95</v>
      </c>
      <c r="Z48" s="41">
        <f>SUM(Z50:Z69)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Log'!B1281</f>
        <v>46024</v>
      </c>
      <c r="C50" s="13">
        <f>IF('Daily PnL Log'!C1281&lt;&gt;"",'Daily PnL Log'!C1281,"")</f>
        <v>22511</v>
      </c>
      <c r="D50" s="13">
        <f>IF('Daily PnL Log'!D1281&lt;&gt;"",'Daily PnL Log'!D1281,"")</f>
        <v>-2103.6</v>
      </c>
      <c r="E50" s="13">
        <f>IF('Daily PnL Log'!E1281&lt;&gt;"",'Daily PnL Log'!E1281,"")</f>
        <v>0</v>
      </c>
      <c r="F50" s="13">
        <f>IF('Daily PnL Log'!F1281&lt;&gt;"",'Daily PnL Log'!F1281,"")</f>
        <v>6684.9</v>
      </c>
      <c r="G50" s="13">
        <f>IF('Daily PnL Log'!G1281&lt;&gt;"",'Daily PnL Log'!G1281,"")</f>
        <v>-5901.8</v>
      </c>
      <c r="H50" s="13">
        <f>IF('Daily PnL Log'!H1281&lt;&gt;"",'Daily PnL Log'!H1281,"")</f>
        <v>0</v>
      </c>
      <c r="I50" s="13">
        <f>IF('Daily PnL Log'!I1281&lt;&gt;"",'Daily PnL Log'!I1281,"")</f>
        <v>0</v>
      </c>
      <c r="J50" s="13">
        <f>IF('Daily PnL Log'!J1281&lt;&gt;"",'Daily PnL Log'!J1281,"")</f>
        <v>21190.500000000004</v>
      </c>
      <c r="K50" s="13">
        <f>IF('Daily PnL Log'!K1281&lt;&gt;"",'Daily PnL Log'!K1281,"")</f>
        <v>-39.590000000000003</v>
      </c>
      <c r="L50" s="13">
        <f>IF('Daily PnL Log'!L1281&lt;&gt;"",'Daily PnL Log'!L1281,"")</f>
        <v>-346.73</v>
      </c>
      <c r="M50" s="13">
        <f>IF('Daily PnL Log'!M1281&lt;&gt;"",'Daily PnL Log'!M1281,"")</f>
        <v>-386.32000000000005</v>
      </c>
      <c r="N50" s="13">
        <f>IF('Daily PnL Log'!N1281&lt;&gt;"",'Daily PnL Log'!N1281,"")</f>
        <v>20804.180000000004</v>
      </c>
      <c r="O50" s="13">
        <f t="shared" ref="O50:U50" si="1">C50</f>
        <v>22511</v>
      </c>
      <c r="P50" s="13">
        <f t="shared" si="1"/>
        <v>-2103.6</v>
      </c>
      <c r="Q50" s="13">
        <f t="shared" si="1"/>
        <v>0</v>
      </c>
      <c r="R50" s="13">
        <f t="shared" si="1"/>
        <v>6684.9</v>
      </c>
      <c r="S50" s="13">
        <f t="shared" si="1"/>
        <v>-5901.8</v>
      </c>
      <c r="T50" s="13">
        <f t="shared" si="1"/>
        <v>0</v>
      </c>
      <c r="U50" s="13">
        <f t="shared" si="1"/>
        <v>0</v>
      </c>
      <c r="V50" s="13">
        <f>SUM(O50:T50)</f>
        <v>21190.500000000004</v>
      </c>
      <c r="W50" s="13">
        <f>IF('Daily PnL Log'!W1281&lt;&gt;"",'Daily PnL Log'!W1281,"")</f>
        <v>494970</v>
      </c>
      <c r="X50" s="13">
        <f>IF('Daily PnL Log'!X1281&lt;&gt;"",'Daily PnL Log'!X1281,"")</f>
        <v>4.203119380972585E-2</v>
      </c>
      <c r="Y50" s="13" t="str">
        <f>IF('Daily PnL Log'!Y1281&lt;&gt;"",'Daily PnL Log'!Y1281,"")</f>
        <v/>
      </c>
      <c r="Z50" s="13" t="str">
        <f>IF('Daily PnL Log'!Z1281&lt;&gt;"",'Daily PnL Log'!Z1281,"")</f>
        <v/>
      </c>
      <c r="AA50" s="13">
        <f>IF('Daily PnL Log'!AC1281&lt;&gt;"",'Daily PnL Log'!AC1281,"")</f>
        <v>289426.90000000002</v>
      </c>
    </row>
    <row r="51" spans="1:27" x14ac:dyDescent="0.25">
      <c r="A51" s="48" t="str">
        <f t="shared" ref="A51:A69" si="2">TEXT(B51,"mmm")</f>
        <v>Jan</v>
      </c>
      <c r="B51" s="2">
        <f>'Daily PnL Log'!B1282</f>
        <v>46027</v>
      </c>
      <c r="C51" s="11">
        <f>IF('Daily PnL Log'!C1282&lt;&gt;"",'Daily PnL Log'!C1282,"")</f>
        <v>30643.599999999999</v>
      </c>
      <c r="D51" s="11">
        <f>IF('Daily PnL Log'!D1282&lt;&gt;"",'Daily PnL Log'!D1282,"")</f>
        <v>-5802.9</v>
      </c>
      <c r="E51" s="11">
        <f>IF('Daily PnL Log'!E1282&lt;&gt;"",'Daily PnL Log'!E1282,"")</f>
        <v>0</v>
      </c>
      <c r="F51" s="11">
        <f>IF('Daily PnL Log'!F1282&lt;&gt;"",'Daily PnL Log'!F1282,"")</f>
        <v>-2260.1</v>
      </c>
      <c r="G51" s="11">
        <f>IF('Daily PnL Log'!G1282&lt;&gt;"",'Daily PnL Log'!G1282,"")</f>
        <v>-19309.3</v>
      </c>
      <c r="H51" s="11">
        <f>IF('Daily PnL Log'!H1282&lt;&gt;"",'Daily PnL Log'!H1282,"")</f>
        <v>0</v>
      </c>
      <c r="I51" s="11">
        <f>IF('Daily PnL Log'!I1282&lt;&gt;"",'Daily PnL Log'!I1282,"")</f>
        <v>0</v>
      </c>
      <c r="J51" s="11">
        <f>IF('Daily PnL Log'!J1282&lt;&gt;"",'Daily PnL Log'!J1282,"")</f>
        <v>3271.2999999999993</v>
      </c>
      <c r="K51" s="11">
        <f>IF('Daily PnL Log'!K1282&lt;&gt;"",'Daily PnL Log'!K1282,"")</f>
        <v>-55.83</v>
      </c>
      <c r="L51" s="11">
        <f>IF('Daily PnL Log'!L1282&lt;&gt;"",'Daily PnL Log'!L1282,"")</f>
        <v>-484.6</v>
      </c>
      <c r="M51" s="11">
        <f>IF('Daily PnL Log'!M1282&lt;&gt;"",'Daily PnL Log'!M1282,"")</f>
        <v>-540.43000000000006</v>
      </c>
      <c r="N51" s="11">
        <f>IF('Daily PnL Log'!N1282&lt;&gt;"",'Daily PnL Log'!N1282,"")</f>
        <v>2730.869999999999</v>
      </c>
      <c r="O51" s="11">
        <f t="shared" ref="O51:V66" si="3">IF(C51&lt;&gt;"",O50+C51,"")</f>
        <v>53154.6</v>
      </c>
      <c r="P51" s="11">
        <f t="shared" si="3"/>
        <v>-7906.5</v>
      </c>
      <c r="Q51" s="11">
        <f t="shared" si="3"/>
        <v>0</v>
      </c>
      <c r="R51" s="11">
        <f t="shared" si="3"/>
        <v>4424.7999999999993</v>
      </c>
      <c r="S51" s="11">
        <f t="shared" si="3"/>
        <v>-25211.1</v>
      </c>
      <c r="T51" s="11">
        <f t="shared" si="3"/>
        <v>0</v>
      </c>
      <c r="U51" s="11">
        <f t="shared" si="3"/>
        <v>0</v>
      </c>
      <c r="V51" s="11">
        <f t="shared" si="3"/>
        <v>24461.800000000003</v>
      </c>
      <c r="W51" s="11">
        <f>IF('Daily PnL Log'!W1282&lt;&gt;"",'Daily PnL Log'!W1282,"")</f>
        <v>465552</v>
      </c>
      <c r="X51" s="11">
        <f>IF('Daily PnL Log'!X1282&lt;&gt;"",'Daily PnL Log'!X1282,"")</f>
        <v>5.8658753479740155E-3</v>
      </c>
      <c r="Y51" s="11">
        <f>IF('Daily PnL Log'!Y1282&lt;&gt;"",'Daily PnL Log'!Y1282,"")</f>
        <v>-5908.5599999999995</v>
      </c>
      <c r="Z51" s="11" t="str">
        <f>IF('Daily PnL Log'!Z1282&lt;&gt;"",'Daily PnL Log'!Z1282,"")</f>
        <v/>
      </c>
      <c r="AA51" s="11">
        <f>IF('Daily PnL Log'!AC1282&lt;&gt;"",'Daily PnL Log'!AC1282,"")</f>
        <v>53948.25</v>
      </c>
    </row>
    <row r="52" spans="1:27" x14ac:dyDescent="0.25">
      <c r="A52" s="47" t="str">
        <f t="shared" si="2"/>
        <v>Jan</v>
      </c>
      <c r="B52" s="14">
        <f>'Daily PnL Log'!B1283</f>
        <v>46028</v>
      </c>
      <c r="C52" s="13">
        <f>IF('Daily PnL Log'!C1283&lt;&gt;"",'Daily PnL Log'!C1283,"")</f>
        <v>12639.6</v>
      </c>
      <c r="D52" s="13">
        <f>IF('Daily PnL Log'!D1283&lt;&gt;"",'Daily PnL Log'!D1283,"")</f>
        <v>5190.6000000000004</v>
      </c>
      <c r="E52" s="13">
        <f>IF('Daily PnL Log'!E1283&lt;&gt;"",'Daily PnL Log'!E1283,"")</f>
        <v>0</v>
      </c>
      <c r="F52" s="13">
        <f>IF('Daily PnL Log'!F1283&lt;&gt;"",'Daily PnL Log'!F1283,"")</f>
        <v>3803.4</v>
      </c>
      <c r="G52" s="13">
        <f>IF('Daily PnL Log'!G1283&lt;&gt;"",'Daily PnL Log'!G1283,"")</f>
        <v>-6787.1</v>
      </c>
      <c r="H52" s="13">
        <f>IF('Daily PnL Log'!H1283&lt;&gt;"",'Daily PnL Log'!H1283,"")</f>
        <v>0</v>
      </c>
      <c r="I52" s="13">
        <f>IF('Daily PnL Log'!I1283&lt;&gt;"",'Daily PnL Log'!I1283,"")</f>
        <v>0</v>
      </c>
      <c r="J52" s="13">
        <f>IF('Daily PnL Log'!J1283&lt;&gt;"",'Daily PnL Log'!J1283,"")</f>
        <v>14846.500000000002</v>
      </c>
      <c r="K52" s="13">
        <f>IF('Daily PnL Log'!K1283&lt;&gt;"",'Daily PnL Log'!K1283,"")</f>
        <v>-61.1</v>
      </c>
      <c r="L52" s="13">
        <f>IF('Daily PnL Log'!L1283&lt;&gt;"",'Daily PnL Log'!L1283,"")</f>
        <v>-541.11</v>
      </c>
      <c r="M52" s="13">
        <f>IF('Daily PnL Log'!M1283&lt;&gt;"",'Daily PnL Log'!M1283,"")</f>
        <v>-602.21</v>
      </c>
      <c r="N52" s="13">
        <f>IF('Daily PnL Log'!N1283&lt;&gt;"",'Daily PnL Log'!N1283,"")</f>
        <v>14244.29</v>
      </c>
      <c r="O52" s="13">
        <f t="shared" si="3"/>
        <v>65794.2</v>
      </c>
      <c r="P52" s="13">
        <f t="shared" si="3"/>
        <v>-2715.8999999999996</v>
      </c>
      <c r="Q52" s="13">
        <f t="shared" si="3"/>
        <v>0</v>
      </c>
      <c r="R52" s="13">
        <f t="shared" si="3"/>
        <v>8228.1999999999989</v>
      </c>
      <c r="S52" s="13">
        <f t="shared" si="3"/>
        <v>-31998.199999999997</v>
      </c>
      <c r="T52" s="13">
        <f t="shared" si="3"/>
        <v>0</v>
      </c>
      <c r="U52" s="13">
        <f t="shared" si="3"/>
        <v>0</v>
      </c>
      <c r="V52" s="13">
        <f t="shared" si="3"/>
        <v>39308.300000000003</v>
      </c>
      <c r="W52" s="13">
        <f>IF('Daily PnL Log'!W1283&lt;&gt;"",'Daily PnL Log'!W1283,"")</f>
        <v>504295</v>
      </c>
      <c r="X52" s="13">
        <f>IF('Daily PnL Log'!X1283&lt;&gt;"",'Daily PnL Log'!X1283,"")</f>
        <v>2.8245947312584896E-2</v>
      </c>
      <c r="Y52" s="13" t="str">
        <f>IF('Daily PnL Log'!Y1283&lt;&gt;"",'Daily PnL Log'!Y1283,"")</f>
        <v/>
      </c>
      <c r="Z52" s="13" t="str">
        <f>IF('Daily PnL Log'!Z1283&lt;&gt;"",'Daily PnL Log'!Z1283,"")</f>
        <v/>
      </c>
      <c r="AA52" s="13">
        <f>IF('Daily PnL Log'!AC1283&lt;&gt;"",'Daily PnL Log'!AC1283,"")</f>
        <v>74301.039999999994</v>
      </c>
    </row>
    <row r="53" spans="1:27" x14ac:dyDescent="0.25">
      <c r="A53" s="48" t="str">
        <f t="shared" si="2"/>
        <v>Jan</v>
      </c>
      <c r="B53" s="2">
        <f>'Daily PnL Log'!B1284</f>
        <v>46029</v>
      </c>
      <c r="C53" s="11">
        <f>IF('Daily PnL Log'!C1284&lt;&gt;"",'Daily PnL Log'!C1284,"")</f>
        <v>25296.3</v>
      </c>
      <c r="D53" s="11">
        <f>IF('Daily PnL Log'!D1284&lt;&gt;"",'Daily PnL Log'!D1284,"")</f>
        <v>11912.6</v>
      </c>
      <c r="E53" s="11">
        <f>IF('Daily PnL Log'!E1284&lt;&gt;"",'Daily PnL Log'!E1284,"")</f>
        <v>0</v>
      </c>
      <c r="F53" s="11">
        <f>IF('Daily PnL Log'!F1284&lt;&gt;"",'Daily PnL Log'!F1284,"")</f>
        <v>4230.8</v>
      </c>
      <c r="G53" s="11">
        <f>IF('Daily PnL Log'!G1284&lt;&gt;"",'Daily PnL Log'!G1284,"")</f>
        <v>-3114.6</v>
      </c>
      <c r="H53" s="11">
        <f>IF('Daily PnL Log'!H1284&lt;&gt;"",'Daily PnL Log'!H1284,"")</f>
        <v>0</v>
      </c>
      <c r="I53" s="11">
        <f>IF('Daily PnL Log'!I1284&lt;&gt;"",'Daily PnL Log'!I1284,"")</f>
        <v>0</v>
      </c>
      <c r="J53" s="11">
        <f>IF('Daily PnL Log'!J1284&lt;&gt;"",'Daily PnL Log'!J1284,"")</f>
        <v>38325.100000000006</v>
      </c>
      <c r="K53" s="11">
        <f>IF('Daily PnL Log'!K1284&lt;&gt;"",'Daily PnL Log'!K1284,"")</f>
        <v>-46.46</v>
      </c>
      <c r="L53" s="11">
        <f>IF('Daily PnL Log'!L1284&lt;&gt;"",'Daily PnL Log'!L1284,"")</f>
        <v>-407.24</v>
      </c>
      <c r="M53" s="11">
        <f>IF('Daily PnL Log'!M1284&lt;&gt;"",'Daily PnL Log'!M1284,"")</f>
        <v>-453.7</v>
      </c>
      <c r="N53" s="11">
        <f>IF('Daily PnL Log'!N1284&lt;&gt;"",'Daily PnL Log'!N1284,"")</f>
        <v>37871.400000000009</v>
      </c>
      <c r="O53" s="11">
        <f t="shared" si="3"/>
        <v>91090.5</v>
      </c>
      <c r="P53" s="11">
        <f t="shared" si="3"/>
        <v>9196.7000000000007</v>
      </c>
      <c r="Q53" s="11">
        <f t="shared" si="3"/>
        <v>0</v>
      </c>
      <c r="R53" s="11">
        <f t="shared" si="3"/>
        <v>12459</v>
      </c>
      <c r="S53" s="11">
        <f t="shared" si="3"/>
        <v>-35112.799999999996</v>
      </c>
      <c r="T53" s="11">
        <f t="shared" si="3"/>
        <v>0</v>
      </c>
      <c r="U53" s="11">
        <f t="shared" si="3"/>
        <v>0</v>
      </c>
      <c r="V53" s="11">
        <f t="shared" si="3"/>
        <v>77633.400000000009</v>
      </c>
      <c r="W53" s="11">
        <f>IF('Daily PnL Log'!W1284&lt;&gt;"",'Daily PnL Log'!W1284,"")</f>
        <v>518237</v>
      </c>
      <c r="X53" s="11">
        <f>IF('Daily PnL Log'!X1284&lt;&gt;"",'Daily PnL Log'!X1284,"")</f>
        <v>7.3077375795244273E-2</v>
      </c>
      <c r="Y53" s="11" t="str">
        <f>IF('Daily PnL Log'!Y1284&lt;&gt;"",'Daily PnL Log'!Y1284,"")</f>
        <v/>
      </c>
      <c r="Z53" s="11" t="str">
        <f>IF('Daily PnL Log'!Z1284&lt;&gt;"",'Daily PnL Log'!Z1284,"")</f>
        <v/>
      </c>
      <c r="AA53" s="11">
        <f>IF('Daily PnL Log'!AC1284&lt;&gt;"",'Daily PnL Log'!AC1284,"")</f>
        <v>94209.84</v>
      </c>
    </row>
    <row r="54" spans="1:27" x14ac:dyDescent="0.25">
      <c r="A54" s="47" t="str">
        <f t="shared" si="2"/>
        <v>Jan</v>
      </c>
      <c r="B54" s="14">
        <f>'Daily PnL Log'!B1285</f>
        <v>46030</v>
      </c>
      <c r="C54" s="13">
        <f>IF('Daily PnL Log'!C1285&lt;&gt;"",'Daily PnL Log'!C1285,"")</f>
        <v>-9742.6</v>
      </c>
      <c r="D54" s="13">
        <f>IF('Daily PnL Log'!D1285&lt;&gt;"",'Daily PnL Log'!D1285,"")</f>
        <v>-7136</v>
      </c>
      <c r="E54" s="13">
        <f>IF('Daily PnL Log'!E1285&lt;&gt;"",'Daily PnL Log'!E1285,"")</f>
        <v>0</v>
      </c>
      <c r="F54" s="13">
        <f>IF('Daily PnL Log'!F1285&lt;&gt;"",'Daily PnL Log'!F1285,"")</f>
        <v>-5227.2</v>
      </c>
      <c r="G54" s="13">
        <f>IF('Daily PnL Log'!G1285&lt;&gt;"",'Daily PnL Log'!G1285,"")</f>
        <v>8633.6</v>
      </c>
      <c r="H54" s="13">
        <f>IF('Daily PnL Log'!H1285&lt;&gt;"",'Daily PnL Log'!H1285,"")</f>
        <v>0</v>
      </c>
      <c r="I54" s="13">
        <f>IF('Daily PnL Log'!I1285&lt;&gt;"",'Daily PnL Log'!I1285,"")</f>
        <v>0</v>
      </c>
      <c r="J54" s="13">
        <f>IF('Daily PnL Log'!J1285&lt;&gt;"",'Daily PnL Log'!J1285,"")</f>
        <v>-13472.199999999999</v>
      </c>
      <c r="K54" s="13">
        <f>IF('Daily PnL Log'!K1285&lt;&gt;"",'Daily PnL Log'!K1285,"")</f>
        <v>-96.8</v>
      </c>
      <c r="L54" s="13">
        <f>IF('Daily PnL Log'!L1285&lt;&gt;"",'Daily PnL Log'!L1285,"")</f>
        <v>-858.64</v>
      </c>
      <c r="M54" s="13">
        <f>IF('Daily PnL Log'!M1285&lt;&gt;"",'Daily PnL Log'!M1285,"")</f>
        <v>-955.43999999999994</v>
      </c>
      <c r="N54" s="13">
        <f>IF('Daily PnL Log'!N1285&lt;&gt;"",'Daily PnL Log'!N1285,"")</f>
        <v>-14427.64</v>
      </c>
      <c r="O54" s="13">
        <f t="shared" si="3"/>
        <v>81347.899999999994</v>
      </c>
      <c r="P54" s="13">
        <f t="shared" si="3"/>
        <v>2060.7000000000007</v>
      </c>
      <c r="Q54" s="13">
        <f t="shared" si="3"/>
        <v>0</v>
      </c>
      <c r="R54" s="13">
        <f t="shared" si="3"/>
        <v>7231.8</v>
      </c>
      <c r="S54" s="13">
        <f t="shared" si="3"/>
        <v>-26479.199999999997</v>
      </c>
      <c r="T54" s="13">
        <f t="shared" si="3"/>
        <v>0</v>
      </c>
      <c r="U54" s="13">
        <f t="shared" si="3"/>
        <v>0</v>
      </c>
      <c r="V54" s="13">
        <f t="shared" si="3"/>
        <v>64161.200000000012</v>
      </c>
      <c r="W54" s="13">
        <f>IF('Daily PnL Log'!W1285&lt;&gt;"",'Daily PnL Log'!W1285,"")</f>
        <v>589490</v>
      </c>
      <c r="X54" s="13">
        <f>IF('Daily PnL Log'!X1285&lt;&gt;"",'Daily PnL Log'!X1285,"")</f>
        <v>-2.4474783287248298E-2</v>
      </c>
      <c r="Y54" s="13" t="str">
        <f>IF('Daily PnL Log'!Y1285&lt;&gt;"",'Daily PnL Log'!Y1285,"")</f>
        <v/>
      </c>
      <c r="Z54" s="13" t="str">
        <f>IF('Daily PnL Log'!Z1285&lt;&gt;"",'Daily PnL Log'!Z1285,"")</f>
        <v/>
      </c>
      <c r="AA54" s="13">
        <f>IF('Daily PnL Log'!AC1285&lt;&gt;"",'Daily PnL Log'!AC1285,"")</f>
        <v>108435.65</v>
      </c>
    </row>
    <row r="55" spans="1:27" x14ac:dyDescent="0.25">
      <c r="A55" s="48" t="str">
        <f t="shared" si="2"/>
        <v>Jan</v>
      </c>
      <c r="B55" s="2">
        <f>'Daily PnL Log'!B1286</f>
        <v>46031</v>
      </c>
      <c r="C55" s="11">
        <f>IF('Daily PnL Log'!C1286&lt;&gt;"",'Daily PnL Log'!C1286,"")</f>
        <v>1612.9</v>
      </c>
      <c r="D55" s="11">
        <f>IF('Daily PnL Log'!D1286&lt;&gt;"",'Daily PnL Log'!D1286,"")</f>
        <v>4726.3999999999996</v>
      </c>
      <c r="E55" s="11">
        <f>IF('Daily PnL Log'!E1286&lt;&gt;"",'Daily PnL Log'!E1286,"")</f>
        <v>0</v>
      </c>
      <c r="F55" s="11">
        <f>IF('Daily PnL Log'!F1286&lt;&gt;"",'Daily PnL Log'!F1286,"")</f>
        <v>-5952.5</v>
      </c>
      <c r="G55" s="11">
        <f>IF('Daily PnL Log'!G1286&lt;&gt;"",'Daily PnL Log'!G1286,"")</f>
        <v>-2494.8000000000002</v>
      </c>
      <c r="H55" s="11">
        <f>IF('Daily PnL Log'!H1286&lt;&gt;"",'Daily PnL Log'!H1286,"")</f>
        <v>0</v>
      </c>
      <c r="I55" s="11">
        <f>IF('Daily PnL Log'!I1286&lt;&gt;"",'Daily PnL Log'!I1286,"")</f>
        <v>0</v>
      </c>
      <c r="J55" s="11">
        <f>IF('Daily PnL Log'!J1286&lt;&gt;"",'Daily PnL Log'!J1286,"")</f>
        <v>-2108.0000000000009</v>
      </c>
      <c r="K55" s="11">
        <f>IF('Daily PnL Log'!K1286&lt;&gt;"",'Daily PnL Log'!K1286,"")</f>
        <v>-143.15</v>
      </c>
      <c r="L55" s="11">
        <f>IF('Daily PnL Log'!L1286&lt;&gt;"",'Daily PnL Log'!L1286,"")</f>
        <v>-1275.02</v>
      </c>
      <c r="M55" s="11">
        <f>IF('Daily PnL Log'!M1286&lt;&gt;"",'Daily PnL Log'!M1286,"")</f>
        <v>-1418.17</v>
      </c>
      <c r="N55" s="11">
        <f>IF('Daily PnL Log'!N1286&lt;&gt;"",'Daily PnL Log'!N1286,"")</f>
        <v>-3526.170000000001</v>
      </c>
      <c r="O55" s="11">
        <f t="shared" si="3"/>
        <v>82960.799999999988</v>
      </c>
      <c r="P55" s="11">
        <f t="shared" si="3"/>
        <v>6787.1</v>
      </c>
      <c r="Q55" s="11">
        <f t="shared" si="3"/>
        <v>0</v>
      </c>
      <c r="R55" s="11">
        <f t="shared" si="3"/>
        <v>1279.3000000000002</v>
      </c>
      <c r="S55" s="11">
        <f t="shared" si="3"/>
        <v>-28973.999999999996</v>
      </c>
      <c r="T55" s="11">
        <f t="shared" si="3"/>
        <v>0</v>
      </c>
      <c r="U55" s="11">
        <f t="shared" si="3"/>
        <v>0</v>
      </c>
      <c r="V55" s="11">
        <f t="shared" si="3"/>
        <v>62053.200000000012</v>
      </c>
      <c r="W55" s="11">
        <f>IF('Daily PnL Log'!W1286&lt;&gt;"",'Daily PnL Log'!W1286,"")</f>
        <v>562260</v>
      </c>
      <c r="X55" s="11">
        <f>IF('Daily PnL Log'!X1286&lt;&gt;"",'Daily PnL Log'!X1286,"")</f>
        <v>-6.2714224735887329E-3</v>
      </c>
      <c r="Y55" s="11" t="str">
        <f>IF('Daily PnL Log'!Y1286&lt;&gt;"",'Daily PnL Log'!Y1286,"")</f>
        <v/>
      </c>
      <c r="Z55" s="11" t="str">
        <f>IF('Daily PnL Log'!Z1286&lt;&gt;"",'Daily PnL Log'!Z1286,"")</f>
        <v/>
      </c>
      <c r="AA55" s="11">
        <f>IF('Daily PnL Log'!AC1286&lt;&gt;"",'Daily PnL Log'!AC1286,"")</f>
        <v>74684.98</v>
      </c>
    </row>
    <row r="56" spans="1:27" x14ac:dyDescent="0.25">
      <c r="A56" s="47" t="str">
        <f t="shared" si="2"/>
        <v>Jan</v>
      </c>
      <c r="B56" s="14">
        <f>'Daily PnL Log'!B1287</f>
        <v>46034</v>
      </c>
      <c r="C56" s="13">
        <f>IF('Daily PnL Log'!C1287&lt;&gt;"",'Daily PnL Log'!C1287,"")</f>
        <v>-32546.3</v>
      </c>
      <c r="D56" s="13">
        <f>IF('Daily PnL Log'!D1287&lt;&gt;"",'Daily PnL Log'!D1287,"")</f>
        <v>4261.2</v>
      </c>
      <c r="E56" s="13">
        <f>IF('Daily PnL Log'!E1287&lt;&gt;"",'Daily PnL Log'!E1287,"")</f>
        <v>0</v>
      </c>
      <c r="F56" s="13">
        <f>IF('Daily PnL Log'!F1287&lt;&gt;"",'Daily PnL Log'!F1287,"")</f>
        <v>-113515.1</v>
      </c>
      <c r="G56" s="13">
        <f>IF('Daily PnL Log'!G1287&lt;&gt;"",'Daily PnL Log'!G1287,"")</f>
        <v>14792.5</v>
      </c>
      <c r="H56" s="13">
        <f>IF('Daily PnL Log'!H1287&lt;&gt;"",'Daily PnL Log'!H1287,"")</f>
        <v>0</v>
      </c>
      <c r="I56" s="13">
        <f>IF('Daily PnL Log'!I1287&lt;&gt;"",'Daily PnL Log'!I1287,"")</f>
        <v>0</v>
      </c>
      <c r="J56" s="13">
        <f>IF('Daily PnL Log'!J1287&lt;&gt;"",'Daily PnL Log'!J1287,"")</f>
        <v>-127007.70000000001</v>
      </c>
      <c r="K56" s="13">
        <f>IF('Daily PnL Log'!K1287&lt;&gt;"",'Daily PnL Log'!K1287,"")</f>
        <v>-255.35</v>
      </c>
      <c r="L56" s="13">
        <f>IF('Daily PnL Log'!L1287&lt;&gt;"",'Daily PnL Log'!L1287,"")</f>
        <v>-2244.33</v>
      </c>
      <c r="M56" s="13">
        <f>IF('Daily PnL Log'!M1287&lt;&gt;"",'Daily PnL Log'!M1287,"")</f>
        <v>-2499.6799999999998</v>
      </c>
      <c r="N56" s="13">
        <f>IF('Daily PnL Log'!N1287&lt;&gt;"",'Daily PnL Log'!N1287,"")</f>
        <v>-129507.38</v>
      </c>
      <c r="O56" s="13">
        <f t="shared" si="3"/>
        <v>50414.499999999985</v>
      </c>
      <c r="P56" s="13">
        <f t="shared" si="3"/>
        <v>11048.3</v>
      </c>
      <c r="Q56" s="13">
        <f t="shared" si="3"/>
        <v>0</v>
      </c>
      <c r="R56" s="13">
        <f t="shared" si="3"/>
        <v>-112235.8</v>
      </c>
      <c r="S56" s="13">
        <f t="shared" si="3"/>
        <v>-14181.499999999996</v>
      </c>
      <c r="T56" s="13">
        <f t="shared" si="3"/>
        <v>0</v>
      </c>
      <c r="U56" s="13">
        <f t="shared" si="3"/>
        <v>0</v>
      </c>
      <c r="V56" s="13">
        <f t="shared" si="3"/>
        <v>-64954.5</v>
      </c>
      <c r="W56" s="13">
        <f>IF('Daily PnL Log'!W1287&lt;&gt;"",'Daily PnL Log'!W1287,"")</f>
        <v>485862</v>
      </c>
      <c r="X56" s="13">
        <f>IF('Daily PnL Log'!X1287&lt;&gt;"",'Daily PnL Log'!X1287,"")</f>
        <v>-0.2665517780769025</v>
      </c>
      <c r="Y56" s="13">
        <f>IF('Daily PnL Log'!Y1287&lt;&gt;"",'Daily PnL Log'!Y1287,"")</f>
        <v>-329.5</v>
      </c>
      <c r="Z56" s="13" t="str">
        <f>IF('Daily PnL Log'!Z1287&lt;&gt;"",'Daily PnL Log'!Z1287,"")</f>
        <v/>
      </c>
      <c r="AA56" s="13">
        <f>IF('Daily PnL Log'!AC1287&lt;&gt;"",'Daily PnL Log'!AC1287,"")</f>
        <v>-19479.7</v>
      </c>
    </row>
    <row r="57" spans="1:27" x14ac:dyDescent="0.25">
      <c r="A57" s="48" t="str">
        <f t="shared" si="2"/>
        <v>Jan</v>
      </c>
      <c r="B57" s="2">
        <f>'Daily PnL Log'!B1288</f>
        <v>46035</v>
      </c>
      <c r="C57" s="11">
        <f>IF('Daily PnL Log'!C1288&lt;&gt;"",'Daily PnL Log'!C1288,"")</f>
        <v>568.29999999999995</v>
      </c>
      <c r="D57" s="11">
        <f>IF('Daily PnL Log'!D1288&lt;&gt;"",'Daily PnL Log'!D1288,"")</f>
        <v>42148.2</v>
      </c>
      <c r="E57" s="11">
        <f>IF('Daily PnL Log'!E1288&lt;&gt;"",'Daily PnL Log'!E1288,"")</f>
        <v>0</v>
      </c>
      <c r="F57" s="11">
        <f>IF('Daily PnL Log'!F1288&lt;&gt;"",'Daily PnL Log'!F1288,"")</f>
        <v>2901.5</v>
      </c>
      <c r="G57" s="11">
        <f>IF('Daily PnL Log'!G1288&lt;&gt;"",'Daily PnL Log'!G1288,"")</f>
        <v>7433.8</v>
      </c>
      <c r="H57" s="11">
        <f>IF('Daily PnL Log'!H1288&lt;&gt;"",'Daily PnL Log'!H1288,"")</f>
        <v>0</v>
      </c>
      <c r="I57" s="11">
        <f>IF('Daily PnL Log'!I1288&lt;&gt;"",'Daily PnL Log'!I1288,"")</f>
        <v>0</v>
      </c>
      <c r="J57" s="11">
        <f>IF('Daily PnL Log'!J1288&lt;&gt;"",'Daily PnL Log'!J1288,"")</f>
        <v>53051.8</v>
      </c>
      <c r="K57" s="11">
        <f>IF('Daily PnL Log'!K1288&lt;&gt;"",'Daily PnL Log'!K1288,"")</f>
        <v>-115.61</v>
      </c>
      <c r="L57" s="11">
        <f>IF('Daily PnL Log'!L1288&lt;&gt;"",'Daily PnL Log'!L1288,"")</f>
        <v>-1004.64</v>
      </c>
      <c r="M57" s="11">
        <f>IF('Daily PnL Log'!M1288&lt;&gt;"",'Daily PnL Log'!M1288,"")</f>
        <v>-1120.25</v>
      </c>
      <c r="N57" s="11">
        <f>IF('Daily PnL Log'!N1288&lt;&gt;"",'Daily PnL Log'!N1288,"")</f>
        <v>51931.55</v>
      </c>
      <c r="O57" s="11">
        <f t="shared" si="3"/>
        <v>50982.799999999988</v>
      </c>
      <c r="P57" s="11">
        <f t="shared" si="3"/>
        <v>53196.5</v>
      </c>
      <c r="Q57" s="11">
        <f t="shared" si="3"/>
        <v>0</v>
      </c>
      <c r="R57" s="11">
        <f t="shared" si="3"/>
        <v>-109334.3</v>
      </c>
      <c r="S57" s="11">
        <f t="shared" si="3"/>
        <v>-6747.6999999999962</v>
      </c>
      <c r="T57" s="11">
        <f t="shared" si="3"/>
        <v>0</v>
      </c>
      <c r="U57" s="11">
        <f t="shared" si="3"/>
        <v>0</v>
      </c>
      <c r="V57" s="11">
        <f t="shared" si="3"/>
        <v>-11902.699999999997</v>
      </c>
      <c r="W57" s="11">
        <f>IF('Daily PnL Log'!W1288&lt;&gt;"",'Daily PnL Log'!W1288,"")</f>
        <v>504410</v>
      </c>
      <c r="X57" s="11">
        <f>IF('Daily PnL Log'!X1288&lt;&gt;"",'Daily PnL Log'!X1288,"")</f>
        <v>0.10295503657738744</v>
      </c>
      <c r="Y57" s="11" t="str">
        <f>IF('Daily PnL Log'!Y1288&lt;&gt;"",'Daily PnL Log'!Y1288,"")</f>
        <v/>
      </c>
      <c r="Z57" s="11" t="str">
        <f>IF('Daily PnL Log'!Z1288&lt;&gt;"",'Daily PnL Log'!Z1288,"")</f>
        <v/>
      </c>
      <c r="AA57" s="11">
        <f>IF('Daily PnL Log'!AC1288&lt;&gt;"",'Daily PnL Log'!AC1288,"")</f>
        <v>21252.55</v>
      </c>
    </row>
    <row r="58" spans="1:27" x14ac:dyDescent="0.25">
      <c r="A58" s="47" t="str">
        <f t="shared" si="2"/>
        <v>Jan</v>
      </c>
      <c r="B58" s="14">
        <f>'Daily PnL Log'!B1289</f>
        <v>46036</v>
      </c>
      <c r="C58" s="13">
        <f>IF('Daily PnL Log'!C1289&lt;&gt;"",'Daily PnL Log'!C1289,"")</f>
        <v>-11063.6</v>
      </c>
      <c r="D58" s="13">
        <f>IF('Daily PnL Log'!D1289&lt;&gt;"",'Daily PnL Log'!D1289,"")</f>
        <v>-5351.8</v>
      </c>
      <c r="E58" s="13">
        <f>IF('Daily PnL Log'!E1289&lt;&gt;"",'Daily PnL Log'!E1289,"")</f>
        <v>0</v>
      </c>
      <c r="F58" s="13">
        <f>IF('Daily PnL Log'!F1289&lt;&gt;"",'Daily PnL Log'!F1289,"")</f>
        <v>1321.6</v>
      </c>
      <c r="G58" s="13">
        <f>IF('Daily PnL Log'!G1289&lt;&gt;"",'Daily PnL Log'!G1289,"")</f>
        <v>-2076.5</v>
      </c>
      <c r="H58" s="13">
        <f>IF('Daily PnL Log'!H1289&lt;&gt;"",'Daily PnL Log'!H1289,"")</f>
        <v>0</v>
      </c>
      <c r="I58" s="13">
        <f>IF('Daily PnL Log'!I1289&lt;&gt;"",'Daily PnL Log'!I1289,"")</f>
        <v>0</v>
      </c>
      <c r="J58" s="13">
        <f>IF('Daily PnL Log'!J1289&lt;&gt;"",'Daily PnL Log'!J1289,"")</f>
        <v>-17170.300000000003</v>
      </c>
      <c r="K58" s="13">
        <f>IF('Daily PnL Log'!K1289&lt;&gt;"",'Daily PnL Log'!K1289,"")</f>
        <v>-63.07</v>
      </c>
      <c r="L58" s="13">
        <f>IF('Daily PnL Log'!L1289&lt;&gt;"",'Daily PnL Log'!L1289,"")</f>
        <v>-557.16999999999996</v>
      </c>
      <c r="M58" s="13">
        <f>IF('Daily PnL Log'!M1289&lt;&gt;"",'Daily PnL Log'!M1289,"")</f>
        <v>-620.24</v>
      </c>
      <c r="N58" s="13">
        <f>IF('Daily PnL Log'!N1289&lt;&gt;"",'Daily PnL Log'!N1289,"")</f>
        <v>-17790.540000000005</v>
      </c>
      <c r="O58" s="13">
        <f t="shared" si="3"/>
        <v>39919.19999999999</v>
      </c>
      <c r="P58" s="13">
        <f t="shared" si="3"/>
        <v>47844.7</v>
      </c>
      <c r="Q58" s="13">
        <f t="shared" si="3"/>
        <v>0</v>
      </c>
      <c r="R58" s="13">
        <f t="shared" si="3"/>
        <v>-108012.7</v>
      </c>
      <c r="S58" s="13">
        <f t="shared" si="3"/>
        <v>-8824.1999999999971</v>
      </c>
      <c r="T58" s="13">
        <f t="shared" si="3"/>
        <v>0</v>
      </c>
      <c r="U58" s="13">
        <f t="shared" si="3"/>
        <v>0</v>
      </c>
      <c r="V58" s="13">
        <f t="shared" si="3"/>
        <v>-29073</v>
      </c>
      <c r="W58" s="13">
        <f>IF('Daily PnL Log'!W1289&lt;&gt;"",'Daily PnL Log'!W1289,"")</f>
        <v>595475</v>
      </c>
      <c r="X58" s="13">
        <f>IF('Daily PnL Log'!X1289&lt;&gt;"",'Daily PnL Log'!X1289,"")</f>
        <v>-2.9876216465846601E-2</v>
      </c>
      <c r="Y58" s="13">
        <f>IF('Daily PnL Log'!Y1289&lt;&gt;"",'Daily PnL Log'!Y1289,"")</f>
        <v>-5276.68</v>
      </c>
      <c r="Z58" s="13" t="str">
        <f>IF('Daily PnL Log'!Z1289&lt;&gt;"",'Daily PnL Log'!Z1289,"")</f>
        <v/>
      </c>
      <c r="AA58" s="13">
        <f>IF('Daily PnL Log'!AC1289&lt;&gt;"",'Daily PnL Log'!AC1289,"")</f>
        <v>9553.18</v>
      </c>
    </row>
    <row r="59" spans="1:27" x14ac:dyDescent="0.25">
      <c r="A59" s="48" t="str">
        <f t="shared" si="2"/>
        <v>Jan</v>
      </c>
      <c r="B59" s="2">
        <f>'Daily PnL Log'!B1290</f>
        <v>46037</v>
      </c>
      <c r="C59" s="11">
        <f>IF('Daily PnL Log'!C1290&lt;&gt;"",'Daily PnL Log'!C1290,"")</f>
        <v>-6370.6</v>
      </c>
      <c r="D59" s="11">
        <f>IF('Daily PnL Log'!D1290&lt;&gt;"",'Daily PnL Log'!D1290,"")</f>
        <v>2741.7</v>
      </c>
      <c r="E59" s="11">
        <f>IF('Daily PnL Log'!E1290&lt;&gt;"",'Daily PnL Log'!E1290,"")</f>
        <v>0</v>
      </c>
      <c r="F59" s="11">
        <f>IF('Daily PnL Log'!F1290&lt;&gt;"",'Daily PnL Log'!F1290,"")</f>
        <v>-13099.9</v>
      </c>
      <c r="G59" s="11">
        <f>IF('Daily PnL Log'!G1290&lt;&gt;"",'Daily PnL Log'!G1290,"")</f>
        <v>700.4</v>
      </c>
      <c r="H59" s="11">
        <f>IF('Daily PnL Log'!H1290&lt;&gt;"",'Daily PnL Log'!H1290,"")</f>
        <v>0</v>
      </c>
      <c r="I59" s="11">
        <f>IF('Daily PnL Log'!I1290&lt;&gt;"",'Daily PnL Log'!I1290,"")</f>
        <v>0</v>
      </c>
      <c r="J59" s="11">
        <f>IF('Daily PnL Log'!J1290&lt;&gt;"",'Daily PnL Log'!J1290,"")</f>
        <v>-16028.4</v>
      </c>
      <c r="K59" s="11">
        <f>IF('Daily PnL Log'!K1290&lt;&gt;"",'Daily PnL Log'!K1290,"")</f>
        <v>-63.93</v>
      </c>
      <c r="L59" s="11">
        <f>IF('Daily PnL Log'!L1290&lt;&gt;"",'Daily PnL Log'!L1290,"")</f>
        <v>-563.77</v>
      </c>
      <c r="M59" s="11">
        <f>IF('Daily PnL Log'!M1290&lt;&gt;"",'Daily PnL Log'!M1290,"")</f>
        <v>-627.69999999999993</v>
      </c>
      <c r="N59" s="11">
        <f>IF('Daily PnL Log'!N1290&lt;&gt;"",'Daily PnL Log'!N1290,"")</f>
        <v>-16656.099999999999</v>
      </c>
      <c r="O59" s="11">
        <f t="shared" si="3"/>
        <v>33548.599999999991</v>
      </c>
      <c r="P59" s="11">
        <f t="shared" si="3"/>
        <v>50586.399999999994</v>
      </c>
      <c r="Q59" s="11">
        <f t="shared" si="3"/>
        <v>0</v>
      </c>
      <c r="R59" s="11">
        <f t="shared" si="3"/>
        <v>-121112.59999999999</v>
      </c>
      <c r="S59" s="11">
        <f t="shared" si="3"/>
        <v>-8123.7999999999975</v>
      </c>
      <c r="T59" s="11">
        <f t="shared" si="3"/>
        <v>0</v>
      </c>
      <c r="U59" s="11">
        <f t="shared" si="3"/>
        <v>0</v>
      </c>
      <c r="V59" s="11">
        <f t="shared" si="3"/>
        <v>-45101.4</v>
      </c>
      <c r="W59" s="11">
        <f>IF('Daily PnL Log'!W1290&lt;&gt;"",'Daily PnL Log'!W1290,"")</f>
        <v>649048</v>
      </c>
      <c r="X59" s="11">
        <f>IF('Daily PnL Log'!X1290&lt;&gt;"",'Daily PnL Log'!X1290,"")</f>
        <v>-2.5662354710283365E-2</v>
      </c>
      <c r="Y59" s="11" t="str">
        <f>IF('Daily PnL Log'!Y1290&lt;&gt;"",'Daily PnL Log'!Y1290,"")</f>
        <v/>
      </c>
      <c r="Z59" s="11" t="str">
        <f>IF('Daily PnL Log'!Z1290&lt;&gt;"",'Daily PnL Log'!Z1290,"")</f>
        <v/>
      </c>
      <c r="AA59" s="11">
        <f>IF('Daily PnL Log'!AC1290&lt;&gt;"",'Daily PnL Log'!AC1290,"")</f>
        <v>-15774.52</v>
      </c>
    </row>
    <row r="60" spans="1:27" x14ac:dyDescent="0.25">
      <c r="A60" s="47" t="str">
        <f t="shared" si="2"/>
        <v>Jan</v>
      </c>
      <c r="B60" s="14">
        <f>'Daily PnL Log'!B1291</f>
        <v>46038</v>
      </c>
      <c r="C60" s="13">
        <f>IF('Daily PnL Log'!C1291&lt;&gt;"",'Daily PnL Log'!C1291,"")</f>
        <v>25688.7</v>
      </c>
      <c r="D60" s="13">
        <f>IF('Daily PnL Log'!D1291&lt;&gt;"",'Daily PnL Log'!D1291,"")</f>
        <v>-12081.3</v>
      </c>
      <c r="E60" s="13">
        <f>IF('Daily PnL Log'!E1291&lt;&gt;"",'Daily PnL Log'!E1291,"")</f>
        <v>0</v>
      </c>
      <c r="F60" s="13">
        <f>IF('Daily PnL Log'!F1291&lt;&gt;"",'Daily PnL Log'!F1291,"")</f>
        <v>-2583.3000000000002</v>
      </c>
      <c r="G60" s="13">
        <f>IF('Daily PnL Log'!G1291&lt;&gt;"",'Daily PnL Log'!G1291,"")</f>
        <v>-5760.5</v>
      </c>
      <c r="H60" s="13">
        <f>IF('Daily PnL Log'!H1291&lt;&gt;"",'Daily PnL Log'!H1291,"")</f>
        <v>0</v>
      </c>
      <c r="I60" s="13">
        <f>IF('Daily PnL Log'!I1291&lt;&gt;"",'Daily PnL Log'!I1291,"")</f>
        <v>0</v>
      </c>
      <c r="J60" s="13">
        <f>IF('Daily PnL Log'!J1291&lt;&gt;"",'Daily PnL Log'!J1291,"")</f>
        <v>5263.6000000000022</v>
      </c>
      <c r="K60" s="13">
        <f>IF('Daily PnL Log'!K1291&lt;&gt;"",'Daily PnL Log'!K1291,"")</f>
        <v>-43.11</v>
      </c>
      <c r="L60" s="13">
        <f>IF('Daily PnL Log'!L1291&lt;&gt;"",'Daily PnL Log'!L1291,"")</f>
        <v>-379.18</v>
      </c>
      <c r="M60" s="13">
        <f>IF('Daily PnL Log'!M1291&lt;&gt;"",'Daily PnL Log'!M1291,"")</f>
        <v>-422.29</v>
      </c>
      <c r="N60" s="13">
        <f>IF('Daily PnL Log'!N1291&lt;&gt;"",'Daily PnL Log'!N1291,"")</f>
        <v>4841.3100000000022</v>
      </c>
      <c r="O60" s="13">
        <f t="shared" si="3"/>
        <v>59237.299999999988</v>
      </c>
      <c r="P60" s="13">
        <f t="shared" si="3"/>
        <v>38505.099999999991</v>
      </c>
      <c r="Q60" s="13">
        <f t="shared" si="3"/>
        <v>0</v>
      </c>
      <c r="R60" s="13">
        <f t="shared" si="3"/>
        <v>-123695.9</v>
      </c>
      <c r="S60" s="13">
        <f t="shared" si="3"/>
        <v>-13884.299999999997</v>
      </c>
      <c r="T60" s="13">
        <f t="shared" si="3"/>
        <v>0</v>
      </c>
      <c r="U60" s="13">
        <f t="shared" si="3"/>
        <v>0</v>
      </c>
      <c r="V60" s="13">
        <f t="shared" si="3"/>
        <v>-39837.800000000003</v>
      </c>
      <c r="W60" s="13">
        <f>IF('Daily PnL Log'!W1291&lt;&gt;"",'Daily PnL Log'!W1291,"")</f>
        <v>726725</v>
      </c>
      <c r="X60" s="13">
        <f>IF('Daily PnL Log'!X1291&lt;&gt;"",'Daily PnL Log'!X1291,"")</f>
        <v>6.6618184320066083E-3</v>
      </c>
      <c r="Y60" s="13" t="str">
        <f>IF('Daily PnL Log'!Y1291&lt;&gt;"",'Daily PnL Log'!Y1291,"")</f>
        <v/>
      </c>
      <c r="Z60" s="13" t="str">
        <f>IF('Daily PnL Log'!Z1291&lt;&gt;"",'Daily PnL Log'!Z1291,"")</f>
        <v/>
      </c>
      <c r="AA60" s="13">
        <f>IF('Daily PnL Log'!AC1291&lt;&gt;"",'Daily PnL Log'!AC1291,"")</f>
        <v>-29986.81</v>
      </c>
    </row>
    <row r="61" spans="1:27" x14ac:dyDescent="0.25">
      <c r="A61" s="48" t="str">
        <f t="shared" si="2"/>
        <v>Jan</v>
      </c>
      <c r="B61" s="2">
        <f>'Daily PnL Log'!B1292</f>
        <v>46042</v>
      </c>
      <c r="C61" s="11">
        <f>IF('Daily PnL Log'!C1292&lt;&gt;"",'Daily PnL Log'!C1292,"")</f>
        <v>-10510.6</v>
      </c>
      <c r="D61" s="11">
        <f>IF('Daily PnL Log'!D1292&lt;&gt;"",'Daily PnL Log'!D1292,"")</f>
        <v>-3232.4</v>
      </c>
      <c r="E61" s="11">
        <f>IF('Daily PnL Log'!E1292&lt;&gt;"",'Daily PnL Log'!E1292,"")</f>
        <v>0</v>
      </c>
      <c r="F61" s="11">
        <f>IF('Daily PnL Log'!F1292&lt;&gt;"",'Daily PnL Log'!F1292,"")</f>
        <v>-25436.1</v>
      </c>
      <c r="G61" s="11">
        <f>IF('Daily PnL Log'!G1292&lt;&gt;"",'Daily PnL Log'!G1292,"")</f>
        <v>-1976.9</v>
      </c>
      <c r="H61" s="11">
        <f>IF('Daily PnL Log'!H1292&lt;&gt;"",'Daily PnL Log'!H1292,"")</f>
        <v>0</v>
      </c>
      <c r="I61" s="11">
        <f>IF('Daily PnL Log'!I1292&lt;&gt;"",'Daily PnL Log'!I1292,"")</f>
        <v>0</v>
      </c>
      <c r="J61" s="11">
        <f>IF('Daily PnL Log'!J1292&lt;&gt;"",'Daily PnL Log'!J1292,"")</f>
        <v>-41156</v>
      </c>
      <c r="K61" s="11">
        <f>IF('Daily PnL Log'!K1292&lt;&gt;"",'Daily PnL Log'!K1292,"")</f>
        <v>-34.950000000000003</v>
      </c>
      <c r="L61" s="11">
        <f>IF('Daily PnL Log'!L1292&lt;&gt;"",'Daily PnL Log'!L1292,"")</f>
        <v>-308.14999999999998</v>
      </c>
      <c r="M61" s="11">
        <f>IF('Daily PnL Log'!M1292&lt;&gt;"",'Daily PnL Log'!M1292,"")</f>
        <v>-343.09999999999997</v>
      </c>
      <c r="N61" s="11">
        <f>IF('Daily PnL Log'!N1292&lt;&gt;"",'Daily PnL Log'!N1292,"")</f>
        <v>-41499.1</v>
      </c>
      <c r="O61" s="11">
        <f t="shared" si="3"/>
        <v>48726.69999999999</v>
      </c>
      <c r="P61" s="11">
        <f t="shared" si="3"/>
        <v>35272.69999999999</v>
      </c>
      <c r="Q61" s="11">
        <f t="shared" si="3"/>
        <v>0</v>
      </c>
      <c r="R61" s="11">
        <f t="shared" si="3"/>
        <v>-149132</v>
      </c>
      <c r="S61" s="11">
        <f t="shared" si="3"/>
        <v>-15861.199999999997</v>
      </c>
      <c r="T61" s="11">
        <f t="shared" si="3"/>
        <v>0</v>
      </c>
      <c r="U61" s="11">
        <f t="shared" si="3"/>
        <v>0</v>
      </c>
      <c r="V61" s="11">
        <f t="shared" si="3"/>
        <v>-80993.8</v>
      </c>
      <c r="W61" s="11">
        <f>IF('Daily PnL Log'!W1292&lt;&gt;"",'Daily PnL Log'!W1292,"")</f>
        <v>686096</v>
      </c>
      <c r="X61" s="11">
        <f>IF('Daily PnL Log'!X1292&lt;&gt;"",'Daily PnL Log'!X1292,"")</f>
        <v>-6.0485850376623677E-2</v>
      </c>
      <c r="Y61" s="11" t="str">
        <f>IF('Daily PnL Log'!Y1292&lt;&gt;"",'Daily PnL Log'!Y1292,"")</f>
        <v/>
      </c>
      <c r="Z61" s="11" t="str">
        <f>IF('Daily PnL Log'!Z1292&lt;&gt;"",'Daily PnL Log'!Z1292,"")</f>
        <v/>
      </c>
      <c r="AA61" s="11">
        <f>IF('Daily PnL Log'!AC1292&lt;&gt;"",'Daily PnL Log'!AC1292,"")</f>
        <v>-52157.41</v>
      </c>
    </row>
    <row r="62" spans="1:27" x14ac:dyDescent="0.25">
      <c r="A62" s="47" t="str">
        <f t="shared" si="2"/>
        <v>Jan</v>
      </c>
      <c r="B62" s="14">
        <f>'Daily PnL Log'!B1293</f>
        <v>46043</v>
      </c>
      <c r="C62" s="13">
        <f>IF('Daily PnL Log'!C1293&lt;&gt;"",'Daily PnL Log'!C1293,"")</f>
        <v>28757.5</v>
      </c>
      <c r="D62" s="13">
        <f>IF('Daily PnL Log'!D1293&lt;&gt;"",'Daily PnL Log'!D1293,"")</f>
        <v>-22309.5</v>
      </c>
      <c r="E62" s="13">
        <f>IF('Daily PnL Log'!E1293&lt;&gt;"",'Daily PnL Log'!E1293,"")</f>
        <v>0</v>
      </c>
      <c r="F62" s="13">
        <f>IF('Daily PnL Log'!F1293&lt;&gt;"",'Daily PnL Log'!F1293,"")</f>
        <v>-35551.5</v>
      </c>
      <c r="G62" s="13">
        <f>IF('Daily PnL Log'!G1293&lt;&gt;"",'Daily PnL Log'!G1293,"")</f>
        <v>-4108.5</v>
      </c>
      <c r="H62" s="13">
        <f>IF('Daily PnL Log'!H1293&lt;&gt;"",'Daily PnL Log'!H1293,"")</f>
        <v>0</v>
      </c>
      <c r="I62" s="13">
        <f>IF('Daily PnL Log'!I1293&lt;&gt;"",'Daily PnL Log'!I1293,"")</f>
        <v>0</v>
      </c>
      <c r="J62" s="13">
        <f>IF('Daily PnL Log'!J1293&lt;&gt;"",'Daily PnL Log'!J1293,"")</f>
        <v>-33212</v>
      </c>
      <c r="K62" s="13">
        <f>IF('Daily PnL Log'!K1293&lt;&gt;"",'Daily PnL Log'!K1293,"")</f>
        <v>-113.09</v>
      </c>
      <c r="L62" s="13">
        <f>IF('Daily PnL Log'!L1293&lt;&gt;"",'Daily PnL Log'!L1293,"")</f>
        <v>-968.01</v>
      </c>
      <c r="M62" s="13">
        <f>IF('Daily PnL Log'!M1293&lt;&gt;"",'Daily PnL Log'!M1293,"")</f>
        <v>-1081.0999999999999</v>
      </c>
      <c r="N62" s="13">
        <f>IF('Daily PnL Log'!N1293&lt;&gt;"",'Daily PnL Log'!N1293,"")</f>
        <v>-34293.1</v>
      </c>
      <c r="O62" s="13">
        <f t="shared" si="3"/>
        <v>77484.199999999983</v>
      </c>
      <c r="P62" s="13">
        <f t="shared" si="3"/>
        <v>12963.19999999999</v>
      </c>
      <c r="Q62" s="13">
        <f t="shared" si="3"/>
        <v>0</v>
      </c>
      <c r="R62" s="13">
        <f t="shared" si="3"/>
        <v>-184683.5</v>
      </c>
      <c r="S62" s="13">
        <f t="shared" si="3"/>
        <v>-19969.699999999997</v>
      </c>
      <c r="T62" s="13">
        <f t="shared" si="3"/>
        <v>0</v>
      </c>
      <c r="U62" s="13">
        <f t="shared" si="3"/>
        <v>0</v>
      </c>
      <c r="V62" s="13">
        <f t="shared" si="3"/>
        <v>-114205.8</v>
      </c>
      <c r="W62" s="13">
        <f>IF('Daily PnL Log'!W1293&lt;&gt;"",'Daily PnL Log'!W1293,"")</f>
        <v>728236</v>
      </c>
      <c r="X62" s="13">
        <f>IF('Daily PnL Log'!X1293&lt;&gt;"",'Daily PnL Log'!X1293,"")</f>
        <v>-4.7090640946066929E-2</v>
      </c>
      <c r="Y62" s="13">
        <f>IF('Daily PnL Log'!Y1293&lt;&gt;"",'Daily PnL Log'!Y1293,"")</f>
        <v>-4179.83</v>
      </c>
      <c r="Z62" s="13" t="str">
        <f>IF('Daily PnL Log'!Z1293&lt;&gt;"",'Daily PnL Log'!Z1293,"")</f>
        <v/>
      </c>
      <c r="AA62" s="13">
        <f>IF('Daily PnL Log'!AC1293&lt;&gt;"",'Daily PnL Log'!AC1293,"")</f>
        <v>-81976.009999999995</v>
      </c>
    </row>
    <row r="63" spans="1:27" x14ac:dyDescent="0.25">
      <c r="A63" s="48" t="str">
        <f t="shared" si="2"/>
        <v>Jan</v>
      </c>
      <c r="B63" s="2">
        <f>'Daily PnL Log'!B1294</f>
        <v>46044</v>
      </c>
      <c r="C63" s="11">
        <f>IF('Daily PnL Log'!C1294&lt;&gt;"",'Daily PnL Log'!C1294,"")</f>
        <v>-38863.599999999999</v>
      </c>
      <c r="D63" s="11">
        <f>IF('Daily PnL Log'!D1294&lt;&gt;"",'Daily PnL Log'!D1294,"")</f>
        <v>28982.1</v>
      </c>
      <c r="E63" s="11">
        <f>IF('Daily PnL Log'!E1294&lt;&gt;"",'Daily PnL Log'!E1294,"")</f>
        <v>0</v>
      </c>
      <c r="F63" s="11">
        <f>IF('Daily PnL Log'!F1294&lt;&gt;"",'Daily PnL Log'!F1294,"")</f>
        <v>29893</v>
      </c>
      <c r="G63" s="11">
        <f>IF('Daily PnL Log'!G1294&lt;&gt;"",'Daily PnL Log'!G1294,"")</f>
        <v>-9169</v>
      </c>
      <c r="H63" s="11">
        <f>IF('Daily PnL Log'!H1294&lt;&gt;"",'Daily PnL Log'!H1294,"")</f>
        <v>0</v>
      </c>
      <c r="I63" s="11">
        <f>IF('Daily PnL Log'!I1294&lt;&gt;"",'Daily PnL Log'!I1294,"")</f>
        <v>0</v>
      </c>
      <c r="J63" s="11">
        <f>IF('Daily PnL Log'!J1294&lt;&gt;"",'Daily PnL Log'!J1294,"")</f>
        <v>10842.5</v>
      </c>
      <c r="K63" s="11">
        <f>IF('Daily PnL Log'!K1294&lt;&gt;"",'Daily PnL Log'!K1294,"")</f>
        <v>-85.06</v>
      </c>
      <c r="L63" s="11">
        <f>IF('Daily PnL Log'!L1294&lt;&gt;"",'Daily PnL Log'!L1294,"")</f>
        <v>-750.36</v>
      </c>
      <c r="M63" s="11">
        <f>IF('Daily PnL Log'!M1294&lt;&gt;"",'Daily PnL Log'!M1294,"")</f>
        <v>-835.42000000000007</v>
      </c>
      <c r="N63" s="11">
        <f>IF('Daily PnL Log'!N1294&lt;&gt;"",'Daily PnL Log'!N1294,"")</f>
        <v>10007.08</v>
      </c>
      <c r="O63" s="11">
        <f t="shared" si="3"/>
        <v>38620.599999999984</v>
      </c>
      <c r="P63" s="11">
        <f t="shared" si="3"/>
        <v>41945.299999999988</v>
      </c>
      <c r="Q63" s="11">
        <f t="shared" si="3"/>
        <v>0</v>
      </c>
      <c r="R63" s="11">
        <f t="shared" si="3"/>
        <v>-154790.5</v>
      </c>
      <c r="S63" s="11">
        <f t="shared" si="3"/>
        <v>-29138.699999999997</v>
      </c>
      <c r="T63" s="11">
        <f t="shared" si="3"/>
        <v>0</v>
      </c>
      <c r="U63" s="11">
        <f t="shared" si="3"/>
        <v>0</v>
      </c>
      <c r="V63" s="11">
        <f t="shared" si="3"/>
        <v>-103363.3</v>
      </c>
      <c r="W63" s="11">
        <f>IF('Daily PnL Log'!W1294&lt;&gt;"",'Daily PnL Log'!W1294,"")</f>
        <v>758216</v>
      </c>
      <c r="X63" s="11">
        <f>IF('Daily PnL Log'!X1294&lt;&gt;"",'Daily PnL Log'!X1294,"")</f>
        <v>1.3198191544362029E-2</v>
      </c>
      <c r="Y63" s="11" t="str">
        <f>IF('Daily PnL Log'!Y1294&lt;&gt;"",'Daily PnL Log'!Y1294,"")</f>
        <v/>
      </c>
      <c r="Z63" s="11" t="str">
        <f>IF('Daily PnL Log'!Z1294&lt;&gt;"",'Daily PnL Log'!Z1294,"")</f>
        <v/>
      </c>
      <c r="AA63" s="11">
        <f>IF('Daily PnL Log'!AC1294&lt;&gt;"",'Daily PnL Log'!AC1294,"")</f>
        <v>-84435.18</v>
      </c>
    </row>
    <row r="64" spans="1:27" x14ac:dyDescent="0.25">
      <c r="A64" s="47" t="str">
        <f t="shared" si="2"/>
        <v>Jan</v>
      </c>
      <c r="B64" s="14">
        <f>'Daily PnL Log'!B1295</f>
        <v>46045</v>
      </c>
      <c r="C64" s="13">
        <f>IF('Daily PnL Log'!C1295&lt;&gt;"",'Daily PnL Log'!C1295,"")</f>
        <v>18436.8</v>
      </c>
      <c r="D64" s="13">
        <f>IF('Daily PnL Log'!D1295&lt;&gt;"",'Daily PnL Log'!D1295,"")</f>
        <v>-13333.5</v>
      </c>
      <c r="E64" s="13">
        <f>IF('Daily PnL Log'!E1295&lt;&gt;"",'Daily PnL Log'!E1295,"")</f>
        <v>0</v>
      </c>
      <c r="F64" s="13">
        <f>IF('Daily PnL Log'!F1295&lt;&gt;"",'Daily PnL Log'!F1295,"")</f>
        <v>8645.9</v>
      </c>
      <c r="G64" s="13">
        <f>IF('Daily PnL Log'!G1295&lt;&gt;"",'Daily PnL Log'!G1295,"")</f>
        <v>-9911.4</v>
      </c>
      <c r="H64" s="13">
        <f>IF('Daily PnL Log'!H1295&lt;&gt;"",'Daily PnL Log'!H1295,"")</f>
        <v>0</v>
      </c>
      <c r="I64" s="13">
        <f>IF('Daily PnL Log'!I1295&lt;&gt;"",'Daily PnL Log'!I1295,"")</f>
        <v>0</v>
      </c>
      <c r="J64" s="13">
        <f>IF('Daily PnL Log'!J1295&lt;&gt;"",'Daily PnL Log'!J1295,"")</f>
        <v>3837.7999999999993</v>
      </c>
      <c r="K64" s="13">
        <f>IF('Daily PnL Log'!K1295&lt;&gt;"",'Daily PnL Log'!K1295,"")</f>
        <v>-240.57</v>
      </c>
      <c r="L64" s="13">
        <f>IF('Daily PnL Log'!L1295&lt;&gt;"",'Daily PnL Log'!L1295,"")</f>
        <v>-1369.62</v>
      </c>
      <c r="M64" s="13">
        <f>IF('Daily PnL Log'!M1295&lt;&gt;"",'Daily PnL Log'!M1295,"")</f>
        <v>-1610.1899999999998</v>
      </c>
      <c r="N64" s="13">
        <f>IF('Daily PnL Log'!N1295&lt;&gt;"",'Daily PnL Log'!N1295,"")</f>
        <v>2227.6099999999997</v>
      </c>
      <c r="O64" s="13">
        <f t="shared" si="3"/>
        <v>57057.39999999998</v>
      </c>
      <c r="P64" s="13">
        <f t="shared" si="3"/>
        <v>28611.799999999988</v>
      </c>
      <c r="Q64" s="13">
        <f t="shared" si="3"/>
        <v>0</v>
      </c>
      <c r="R64" s="13">
        <f t="shared" si="3"/>
        <v>-146144.6</v>
      </c>
      <c r="S64" s="13">
        <f t="shared" si="3"/>
        <v>-39050.1</v>
      </c>
      <c r="T64" s="13">
        <f t="shared" si="3"/>
        <v>0</v>
      </c>
      <c r="U64" s="13">
        <f t="shared" si="3"/>
        <v>0</v>
      </c>
      <c r="V64" s="13">
        <f t="shared" si="3"/>
        <v>-99525.5</v>
      </c>
      <c r="W64" s="13">
        <f>IF('Daily PnL Log'!W1295&lt;&gt;"",'Daily PnL Log'!W1295,"")</f>
        <v>762682</v>
      </c>
      <c r="X64" s="13">
        <f>IF('Daily PnL Log'!X1295&lt;&gt;"",'Daily PnL Log'!X1295,"")</f>
        <v>2.9207585861473059E-3</v>
      </c>
      <c r="Y64" s="13" t="str">
        <f>IF('Daily PnL Log'!Y1295&lt;&gt;"",'Daily PnL Log'!Y1295,"")</f>
        <v/>
      </c>
      <c r="Z64" s="13" t="str">
        <f>IF('Daily PnL Log'!Z1295&lt;&gt;"",'Daily PnL Log'!Z1295,"")</f>
        <v/>
      </c>
      <c r="AA64" s="13">
        <f>IF('Daily PnL Log'!AC1295&lt;&gt;"",'Daily PnL Log'!AC1295,"")</f>
        <v>-84947.87</v>
      </c>
    </row>
    <row r="65" spans="1:27" x14ac:dyDescent="0.25">
      <c r="A65" s="48" t="str">
        <f t="shared" si="2"/>
        <v>Jan</v>
      </c>
      <c r="B65" s="2">
        <f>'Daily PnL Log'!B1296</f>
        <v>46048</v>
      </c>
      <c r="C65" s="11">
        <f>IF('Daily PnL Log'!C1296&lt;&gt;"",'Daily PnL Log'!C1296,"")</f>
        <v>-73602</v>
      </c>
      <c r="D65" s="11">
        <f>IF('Daily PnL Log'!D1296&lt;&gt;"",'Daily PnL Log'!D1296,"")</f>
        <v>-405.2</v>
      </c>
      <c r="E65" s="11">
        <f>IF('Daily PnL Log'!E1296&lt;&gt;"",'Daily PnL Log'!E1296,"")</f>
        <v>0</v>
      </c>
      <c r="F65" s="11">
        <f>IF('Daily PnL Log'!F1296&lt;&gt;"",'Daily PnL Log'!F1296,"")</f>
        <v>24520.400000000001</v>
      </c>
      <c r="G65" s="11">
        <f>IF('Daily PnL Log'!G1296&lt;&gt;"",'Daily PnL Log'!G1296,"")</f>
        <v>-1012.9</v>
      </c>
      <c r="H65" s="11">
        <f>IF('Daily PnL Log'!H1296&lt;&gt;"",'Daily PnL Log'!H1296,"")</f>
        <v>0</v>
      </c>
      <c r="I65" s="11">
        <f>IF('Daily PnL Log'!I1296&lt;&gt;"",'Daily PnL Log'!I1296,"")</f>
        <v>0</v>
      </c>
      <c r="J65" s="11">
        <f>IF('Daily PnL Log'!J1296&lt;&gt;"",'Daily PnL Log'!J1296,"")</f>
        <v>-50499.7</v>
      </c>
      <c r="K65" s="11">
        <f>IF('Daily PnL Log'!K1296&lt;&gt;"",'Daily PnL Log'!K1296,"")</f>
        <v>-71.03</v>
      </c>
      <c r="L65" s="11">
        <f>IF('Daily PnL Log'!L1296&lt;&gt;"",'Daily PnL Log'!L1296,"")</f>
        <v>-627.67999999999995</v>
      </c>
      <c r="M65" s="11">
        <f>IF('Daily PnL Log'!M1296&lt;&gt;"",'Daily PnL Log'!M1296,"")</f>
        <v>-698.70999999999992</v>
      </c>
      <c r="N65" s="11">
        <f>IF('Daily PnL Log'!N1296&lt;&gt;"",'Daily PnL Log'!N1296,"")</f>
        <v>-51198.409999999996</v>
      </c>
      <c r="O65" s="11">
        <f t="shared" si="3"/>
        <v>-16544.60000000002</v>
      </c>
      <c r="P65" s="11">
        <f t="shared" si="3"/>
        <v>28206.599999999988</v>
      </c>
      <c r="Q65" s="11">
        <f t="shared" si="3"/>
        <v>0</v>
      </c>
      <c r="R65" s="11">
        <f t="shared" si="3"/>
        <v>-121624.20000000001</v>
      </c>
      <c r="S65" s="11">
        <f t="shared" si="3"/>
        <v>-40063</v>
      </c>
      <c r="T65" s="11">
        <f t="shared" si="3"/>
        <v>0</v>
      </c>
      <c r="U65" s="11">
        <f t="shared" si="3"/>
        <v>0</v>
      </c>
      <c r="V65" s="11">
        <f t="shared" si="3"/>
        <v>-150025.20000000001</v>
      </c>
      <c r="W65" s="11">
        <f>IF('Daily PnL Log'!W1296&lt;&gt;"",'Daily PnL Log'!W1296,"")</f>
        <v>757019</v>
      </c>
      <c r="X65" s="11">
        <f>IF('Daily PnL Log'!X1296&lt;&gt;"",'Daily PnL Log'!X1296,"")</f>
        <v>-6.763160501916067E-2</v>
      </c>
      <c r="Y65" s="11" t="str">
        <f>IF('Daily PnL Log'!Y1296&lt;&gt;"",'Daily PnL Log'!Y1296,"")</f>
        <v/>
      </c>
      <c r="Z65" s="11" t="str">
        <f>IF('Daily PnL Log'!Z1296&lt;&gt;"",'Daily PnL Log'!Z1296,"")</f>
        <v/>
      </c>
      <c r="AA65" s="11">
        <f>IF('Daily PnL Log'!AC1296&lt;&gt;"",'Daily PnL Log'!AC1296,"")</f>
        <v>-150571.57999999999</v>
      </c>
    </row>
    <row r="66" spans="1:27" x14ac:dyDescent="0.25">
      <c r="A66" s="47" t="str">
        <f t="shared" si="2"/>
        <v>Jan</v>
      </c>
      <c r="B66" s="14">
        <f>'Daily PnL Log'!B1297</f>
        <v>46049</v>
      </c>
      <c r="C66" s="13">
        <f>IF('Daily PnL Log'!C1297&lt;&gt;"",'Daily PnL Log'!C1297,"")</f>
        <v>-23552.5</v>
      </c>
      <c r="D66" s="13">
        <f>IF('Daily PnL Log'!D1297&lt;&gt;"",'Daily PnL Log'!D1297,"")</f>
        <v>-6689.5</v>
      </c>
      <c r="E66" s="13">
        <f>IF('Daily PnL Log'!E1297&lt;&gt;"",'Daily PnL Log'!E1297,"")</f>
        <v>0</v>
      </c>
      <c r="F66" s="13">
        <f>IF('Daily PnL Log'!F1297&lt;&gt;"",'Daily PnL Log'!F1297,"")</f>
        <v>-30959.4</v>
      </c>
      <c r="G66" s="13">
        <f>IF('Daily PnL Log'!G1297&lt;&gt;"",'Daily PnL Log'!G1297,"")</f>
        <v>12786.8</v>
      </c>
      <c r="H66" s="13">
        <f>IF('Daily PnL Log'!H1297&lt;&gt;"",'Daily PnL Log'!H1297,"")</f>
        <v>0</v>
      </c>
      <c r="I66" s="13">
        <f>IF('Daily PnL Log'!I1297&lt;&gt;"",'Daily PnL Log'!I1297,"")</f>
        <v>0</v>
      </c>
      <c r="J66" s="13">
        <f>IF('Daily PnL Log'!J1297&lt;&gt;"",'Daily PnL Log'!J1297,"")</f>
        <v>-48414.600000000006</v>
      </c>
      <c r="K66" s="13">
        <f>IF('Daily PnL Log'!K1297&lt;&gt;"",'Daily PnL Log'!K1297,"")</f>
        <v>-48.83</v>
      </c>
      <c r="L66" s="13">
        <f>IF('Daily PnL Log'!L1297&lt;&gt;"",'Daily PnL Log'!L1297,"")</f>
        <v>-432.45</v>
      </c>
      <c r="M66" s="13">
        <f>IF('Daily PnL Log'!M1297&lt;&gt;"",'Daily PnL Log'!M1297,"")</f>
        <v>-481.28</v>
      </c>
      <c r="N66" s="13">
        <f>IF('Daily PnL Log'!N1297&lt;&gt;"",'Daily PnL Log'!N1297,"")</f>
        <v>-48895.880000000005</v>
      </c>
      <c r="O66" s="13">
        <f t="shared" si="3"/>
        <v>-40097.10000000002</v>
      </c>
      <c r="P66" s="13">
        <f t="shared" si="3"/>
        <v>21517.099999999988</v>
      </c>
      <c r="Q66" s="13">
        <f t="shared" si="3"/>
        <v>0</v>
      </c>
      <c r="R66" s="13">
        <f t="shared" si="3"/>
        <v>-152583.6</v>
      </c>
      <c r="S66" s="13">
        <f t="shared" si="3"/>
        <v>-27276.2</v>
      </c>
      <c r="T66" s="13">
        <f t="shared" si="3"/>
        <v>0</v>
      </c>
      <c r="U66" s="13">
        <f t="shared" si="3"/>
        <v>0</v>
      </c>
      <c r="V66" s="13">
        <f t="shared" si="3"/>
        <v>-198439.80000000002</v>
      </c>
      <c r="W66" s="13">
        <f>IF('Daily PnL Log'!W1297&lt;&gt;"",'Daily PnL Log'!W1297,"")</f>
        <v>762097</v>
      </c>
      <c r="X66" s="13">
        <f>IF('Daily PnL Log'!X1297&lt;&gt;"",'Daily PnL Log'!X1297,"")</f>
        <v>-6.4159654217245315E-2</v>
      </c>
      <c r="Y66" s="13" t="str">
        <f>IF('Daily PnL Log'!Y1297&lt;&gt;"",'Daily PnL Log'!Y1297,"")</f>
        <v/>
      </c>
      <c r="Z66" s="13" t="str">
        <f>IF('Daily PnL Log'!Z1297&lt;&gt;"",'Daily PnL Log'!Z1297,"")</f>
        <v/>
      </c>
      <c r="AA66" s="13">
        <f>IF('Daily PnL Log'!AC1297&lt;&gt;"",'Daily PnL Log'!AC1297,"")</f>
        <v>-177644.11</v>
      </c>
    </row>
    <row r="67" spans="1:27" x14ac:dyDescent="0.25">
      <c r="A67" s="48" t="str">
        <f t="shared" si="2"/>
        <v>Jan</v>
      </c>
      <c r="B67" s="2">
        <f>'Daily PnL Log'!B1298</f>
        <v>46050</v>
      </c>
      <c r="C67" s="11">
        <f>IF('Daily PnL Log'!C1298&lt;&gt;"",'Daily PnL Log'!C1298,"")</f>
        <v>103123.4</v>
      </c>
      <c r="D67" s="11">
        <f>IF('Daily PnL Log'!D1298&lt;&gt;"",'Daily PnL Log'!D1298,"")</f>
        <v>704.5</v>
      </c>
      <c r="E67" s="11">
        <f>IF('Daily PnL Log'!E1298&lt;&gt;"",'Daily PnL Log'!E1298,"")</f>
        <v>0</v>
      </c>
      <c r="F67" s="11">
        <f>IF('Daily PnL Log'!F1298&lt;&gt;"",'Daily PnL Log'!F1298,"")</f>
        <v>16521.2</v>
      </c>
      <c r="G67" s="11">
        <f>IF('Daily PnL Log'!G1298&lt;&gt;"",'Daily PnL Log'!G1298,"")</f>
        <v>5536.1</v>
      </c>
      <c r="H67" s="11">
        <f>IF('Daily PnL Log'!H1298&lt;&gt;"",'Daily PnL Log'!H1298,"")</f>
        <v>0</v>
      </c>
      <c r="I67" s="11">
        <f>IF('Daily PnL Log'!I1298&lt;&gt;"",'Daily PnL Log'!I1298,"")</f>
        <v>0</v>
      </c>
      <c r="J67" s="11">
        <f>IF('Daily PnL Log'!J1298&lt;&gt;"",'Daily PnL Log'!J1298,"")</f>
        <v>125885.2</v>
      </c>
      <c r="K67" s="11">
        <f>IF('Daily PnL Log'!K1298&lt;&gt;"",'Daily PnL Log'!K1298,"")</f>
        <v>-135.94999999999999</v>
      </c>
      <c r="L67" s="11">
        <f>IF('Daily PnL Log'!L1298&lt;&gt;"",'Daily PnL Log'!L1298,"")</f>
        <v>-1205.3399999999999</v>
      </c>
      <c r="M67" s="11">
        <f>IF('Daily PnL Log'!M1298&lt;&gt;"",'Daily PnL Log'!M1298,"")</f>
        <v>-1341.29</v>
      </c>
      <c r="N67" s="11">
        <f>IF('Daily PnL Log'!N1298&lt;&gt;"",'Daily PnL Log'!N1298,"")</f>
        <v>124543.91</v>
      </c>
      <c r="O67" s="11">
        <f t="shared" ref="O67:V69" si="4">IF(C67&lt;&gt;"",O66+C67,"")</f>
        <v>63026.299999999974</v>
      </c>
      <c r="P67" s="11">
        <f t="shared" si="4"/>
        <v>22221.599999999988</v>
      </c>
      <c r="Q67" s="11">
        <f t="shared" si="4"/>
        <v>0</v>
      </c>
      <c r="R67" s="11">
        <f t="shared" si="4"/>
        <v>-136062.39999999999</v>
      </c>
      <c r="S67" s="11">
        <f t="shared" si="4"/>
        <v>-21740.1</v>
      </c>
      <c r="T67" s="11">
        <f t="shared" si="4"/>
        <v>0</v>
      </c>
      <c r="U67" s="11">
        <f t="shared" si="4"/>
        <v>0</v>
      </c>
      <c r="V67" s="11">
        <f t="shared" si="4"/>
        <v>-72554.60000000002</v>
      </c>
      <c r="W67" s="11">
        <f>IF('Daily PnL Log'!W1298&lt;&gt;"",'Daily PnL Log'!W1298,"")</f>
        <v>732322</v>
      </c>
      <c r="X67" s="11">
        <f>IF('Daily PnL Log'!X1298&lt;&gt;"",'Daily PnL Log'!X1298,"")</f>
        <v>0.1700671425957434</v>
      </c>
      <c r="Y67" s="11">
        <f>IF('Daily PnL Log'!Y1298&lt;&gt;"",'Daily PnL Log'!Y1298,"")</f>
        <v>-5264.38</v>
      </c>
      <c r="Z67" s="11" t="str">
        <f>IF('Daily PnL Log'!Z1298&lt;&gt;"",'Daily PnL Log'!Z1298,"")</f>
        <v/>
      </c>
      <c r="AA67" s="11">
        <f>IF('Daily PnL Log'!AC1298&lt;&gt;"",'Daily PnL Log'!AC1298,"")</f>
        <v>-69504.149999999994</v>
      </c>
    </row>
    <row r="68" spans="1:27" x14ac:dyDescent="0.25">
      <c r="A68" s="47" t="str">
        <f t="shared" si="2"/>
        <v>Jan</v>
      </c>
      <c r="B68" s="14">
        <f>'Daily PnL Log'!B1299</f>
        <v>46051</v>
      </c>
      <c r="C68" s="13">
        <f>IF('Daily PnL Log'!C1299&lt;&gt;"",'Daily PnL Log'!C1299,"")</f>
        <v>1534.7</v>
      </c>
      <c r="D68" s="13">
        <f>IF('Daily PnL Log'!D1299&lt;&gt;"",'Daily PnL Log'!D1299,"")</f>
        <v>-4221.8</v>
      </c>
      <c r="E68" s="13">
        <f>IF('Daily PnL Log'!E1299&lt;&gt;"",'Daily PnL Log'!E1299,"")</f>
        <v>0</v>
      </c>
      <c r="F68" s="13">
        <f>IF('Daily PnL Log'!F1299&lt;&gt;"",'Daily PnL Log'!F1299,"")</f>
        <v>-3850.9</v>
      </c>
      <c r="G68" s="13">
        <f>IF('Daily PnL Log'!G1299&lt;&gt;"",'Daily PnL Log'!G1299,"")</f>
        <v>3464.7</v>
      </c>
      <c r="H68" s="13">
        <f>IF('Daily PnL Log'!H1299&lt;&gt;"",'Daily PnL Log'!H1299,"")</f>
        <v>0</v>
      </c>
      <c r="I68" s="13">
        <f>IF('Daily PnL Log'!I1299&lt;&gt;"",'Daily PnL Log'!I1299,"")</f>
        <v>0</v>
      </c>
      <c r="J68" s="13">
        <f>IF('Daily PnL Log'!J1299&lt;&gt;"",'Daily PnL Log'!J1299,"")</f>
        <v>-3073.3</v>
      </c>
      <c r="K68" s="13">
        <f>IF('Daily PnL Log'!K1299&lt;&gt;"",'Daily PnL Log'!K1299,"")</f>
        <v>-67.650000000000006</v>
      </c>
      <c r="L68" s="13">
        <f>IF('Daily PnL Log'!L1299&lt;&gt;"",'Daily PnL Log'!L1299,"")</f>
        <v>-599.65</v>
      </c>
      <c r="M68" s="13">
        <f>IF('Daily PnL Log'!M1299&lt;&gt;"",'Daily PnL Log'!M1299,"")</f>
        <v>-667.3</v>
      </c>
      <c r="N68" s="13">
        <f>IF('Daily PnL Log'!N1299&lt;&gt;"",'Daily PnL Log'!N1299,"")</f>
        <v>-3740.6000000000004</v>
      </c>
      <c r="O68" s="13">
        <f t="shared" si="4"/>
        <v>64560.999999999971</v>
      </c>
      <c r="P68" s="13">
        <f t="shared" si="4"/>
        <v>17999.799999999988</v>
      </c>
      <c r="Q68" s="13">
        <f t="shared" si="4"/>
        <v>0</v>
      </c>
      <c r="R68" s="13">
        <f t="shared" si="4"/>
        <v>-139913.29999999999</v>
      </c>
      <c r="S68" s="13">
        <f t="shared" si="4"/>
        <v>-18275.399999999998</v>
      </c>
      <c r="T68" s="13">
        <f t="shared" si="4"/>
        <v>0</v>
      </c>
      <c r="U68" s="13">
        <f t="shared" si="4"/>
        <v>0</v>
      </c>
      <c r="V68" s="13">
        <f t="shared" si="4"/>
        <v>-75627.900000000023</v>
      </c>
      <c r="W68" s="13">
        <f>IF('Daily PnL Log'!W1299&lt;&gt;"",'Daily PnL Log'!W1299,"")</f>
        <v>785756</v>
      </c>
      <c r="X68" s="13">
        <f>IF('Daily PnL Log'!X1299&lt;&gt;"",'Daily PnL Log'!X1299,"")</f>
        <v>-4.7605108965124042E-3</v>
      </c>
      <c r="Y68" s="13" t="str">
        <f>IF('Daily PnL Log'!Y1299&lt;&gt;"",'Daily PnL Log'!Y1299,"")</f>
        <v/>
      </c>
      <c r="Z68" s="13" t="str">
        <f>IF('Daily PnL Log'!Z1299&lt;&gt;"",'Daily PnL Log'!Z1299,"")</f>
        <v/>
      </c>
      <c r="AA68" s="13">
        <f>IF('Daily PnL Log'!AC1299&lt;&gt;"",'Daily PnL Log'!AC1299,"")</f>
        <v>-44966.45</v>
      </c>
    </row>
    <row r="69" spans="1:27" x14ac:dyDescent="0.25">
      <c r="A69" s="48" t="str">
        <f t="shared" si="2"/>
        <v>Jan</v>
      </c>
      <c r="B69" s="2">
        <f>'Daily PnL Log'!B1300</f>
        <v>46052</v>
      </c>
      <c r="C69" s="11">
        <f>IF('Daily PnL Log'!C1300&lt;&gt;"",'Daily PnL Log'!C1300,"")</f>
        <v>-2679.8</v>
      </c>
      <c r="D69" s="11">
        <f>IF('Daily PnL Log'!D1300&lt;&gt;"",'Daily PnL Log'!D1300,"")</f>
        <v>6673.4</v>
      </c>
      <c r="E69" s="11">
        <f>IF('Daily PnL Log'!E1300&lt;&gt;"",'Daily PnL Log'!E1300,"")</f>
        <v>0</v>
      </c>
      <c r="F69" s="11">
        <f>IF('Daily PnL Log'!F1300&lt;&gt;"",'Daily PnL Log'!F1300,"")</f>
        <v>14676.9</v>
      </c>
      <c r="G69" s="11">
        <f>IF('Daily PnL Log'!G1300&lt;&gt;"",'Daily PnL Log'!G1300,"")</f>
        <v>7510.6</v>
      </c>
      <c r="H69" s="11">
        <f>IF('Daily PnL Log'!H1300&lt;&gt;"",'Daily PnL Log'!H1300,"")</f>
        <v>0</v>
      </c>
      <c r="I69" s="11">
        <f>IF('Daily PnL Log'!I1300&lt;&gt;"",'Daily PnL Log'!I1300,"")</f>
        <v>0</v>
      </c>
      <c r="J69" s="11">
        <f>IF('Daily PnL Log'!J1300&lt;&gt;"",'Daily PnL Log'!J1300,"")</f>
        <v>26181.1</v>
      </c>
      <c r="K69" s="11">
        <f>IF('Daily PnL Log'!K1300&lt;&gt;"",'Daily PnL Log'!K1300,"")</f>
        <v>-66.3</v>
      </c>
      <c r="L69" s="11">
        <f>IF('Daily PnL Log'!L1300&lt;&gt;"",'Daily PnL Log'!L1300,"")</f>
        <v>-582.57000000000005</v>
      </c>
      <c r="M69" s="11">
        <f>IF('Daily PnL Log'!M1300&lt;&gt;"",'Daily PnL Log'!M1300,"")</f>
        <v>-648.87</v>
      </c>
      <c r="N69" s="11">
        <f>IF('Daily PnL Log'!N1300&lt;&gt;"",'Daily PnL Log'!N1300,"")</f>
        <v>25532.23</v>
      </c>
      <c r="O69" s="11">
        <f t="shared" si="4"/>
        <v>61881.199999999968</v>
      </c>
      <c r="P69" s="11">
        <f t="shared" si="4"/>
        <v>24673.19999999999</v>
      </c>
      <c r="Q69" s="11">
        <f t="shared" si="4"/>
        <v>0</v>
      </c>
      <c r="R69" s="11">
        <f t="shared" si="4"/>
        <v>-125236.4</v>
      </c>
      <c r="S69" s="11">
        <f t="shared" si="4"/>
        <v>-10764.799999999997</v>
      </c>
      <c r="T69" s="11">
        <f t="shared" si="4"/>
        <v>0</v>
      </c>
      <c r="U69" s="11">
        <f t="shared" si="4"/>
        <v>0</v>
      </c>
      <c r="V69" s="11">
        <f t="shared" si="4"/>
        <v>-49446.800000000025</v>
      </c>
      <c r="W69" s="11">
        <f>IF('Daily PnL Log'!W1300&lt;&gt;"",'Daily PnL Log'!W1300,"")</f>
        <v>807719</v>
      </c>
      <c r="X69" s="11">
        <f>IF('Daily PnL Log'!X1300&lt;&gt;"",'Daily PnL Log'!X1300,"")</f>
        <v>3.1610287736205292E-2</v>
      </c>
      <c r="Y69" s="11" t="str">
        <f>IF('Daily PnL Log'!Y1300&lt;&gt;"",'Daily PnL Log'!Y1300,"")</f>
        <v/>
      </c>
      <c r="Z69" s="11" t="str">
        <f>IF('Daily PnL Log'!Z1300&lt;&gt;"",'Daily PnL Log'!Z1300,"")</f>
        <v/>
      </c>
      <c r="AA69" s="11">
        <f>IF('Daily PnL Log'!AC1300&lt;&gt;"",'Daily PnL Log'!AC1300,"")</f>
        <v>-58636.57</v>
      </c>
    </row>
    <row r="72" spans="1:27" x14ac:dyDescent="0.25">
      <c r="B72" s="25"/>
    </row>
    <row r="73" spans="1:27" x14ac:dyDescent="0.25">
      <c r="B73" s="25"/>
    </row>
    <row r="75" spans="1:27" x14ac:dyDescent="0.25">
      <c r="B75" s="25"/>
    </row>
    <row r="76" spans="1:27" x14ac:dyDescent="0.25">
      <c r="B76" s="25"/>
      <c r="F76" s="20" t="s">
        <v>35</v>
      </c>
    </row>
    <row r="77" spans="1:27" x14ac:dyDescent="0.25">
      <c r="B77" s="25"/>
    </row>
    <row r="78" spans="1:27" x14ac:dyDescent="0.25">
      <c r="B78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39997558519241921"/>
  </sheetPr>
  <dimension ref="A2:AC306"/>
  <sheetViews>
    <sheetView topLeftCell="A18" zoomScale="70" zoomScaleNormal="70" workbookViewId="0">
      <selection activeCell="A76" sqref="A76"/>
    </sheetView>
  </sheetViews>
  <sheetFormatPr defaultRowHeight="15" x14ac:dyDescent="0.25"/>
  <cols>
    <col min="1" max="1" width="19.140625" style="20" bestFit="1" customWidth="1"/>
    <col min="2" max="2" width="16" style="23" bestFit="1" customWidth="1"/>
    <col min="3" max="3" width="13" style="20" bestFit="1" customWidth="1"/>
    <col min="4" max="4" width="13.5703125" style="20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1.4257812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3" width="12.5703125" style="20" bestFit="1" customWidth="1"/>
    <col min="24" max="24" width="8.140625" style="20" bestFit="1" customWidth="1"/>
    <col min="25" max="25" width="12.5703125" style="20" bestFit="1" customWidth="1"/>
    <col min="26" max="26" width="12.5703125" style="20" customWidth="1"/>
    <col min="27" max="27" width="15.85546875" style="20" bestFit="1" customWidth="1"/>
    <col min="28" max="28" width="15.85546875" style="20" customWidth="1"/>
    <col min="29" max="29" width="12.5703125" style="20" bestFit="1" customWidth="1"/>
    <col min="30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590598.80000000005</v>
      </c>
    </row>
    <row r="8" spans="1:2" ht="18.75" x14ac:dyDescent="0.3">
      <c r="A8" s="55" t="s">
        <v>6</v>
      </c>
      <c r="B8" s="56">
        <f>K48</f>
        <v>-25351.819999999974</v>
      </c>
    </row>
    <row r="9" spans="1:2" ht="18.75" x14ac:dyDescent="0.3">
      <c r="A9" s="55" t="s">
        <v>30</v>
      </c>
      <c r="B9" s="56">
        <f>L48</f>
        <v>-204474.87999999995</v>
      </c>
    </row>
    <row r="10" spans="1:2" ht="18.75" x14ac:dyDescent="0.3">
      <c r="A10" s="55" t="s">
        <v>11</v>
      </c>
      <c r="B10" s="56">
        <f>Y48</f>
        <v>-247991.36999999994</v>
      </c>
    </row>
    <row r="11" spans="1:2" ht="18.75" x14ac:dyDescent="0.3">
      <c r="A11" s="122" t="s">
        <v>78</v>
      </c>
      <c r="B11" s="54">
        <f>Z48</f>
        <v>73731.179999999993</v>
      </c>
    </row>
    <row r="12" spans="1:2" ht="28.5" customHeight="1" x14ac:dyDescent="0.25">
      <c r="A12" s="123" t="s">
        <v>18</v>
      </c>
      <c r="B12" s="124">
        <f>B7+(B8+B9+B10+B11)</f>
        <v>186511.91000000021</v>
      </c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493254.242195122</v>
      </c>
    </row>
    <row r="15" spans="1:2" ht="18.75" x14ac:dyDescent="0.3">
      <c r="A15" s="60" t="s">
        <v>15</v>
      </c>
      <c r="B15" s="63">
        <f>B12/B14</f>
        <v>0.37812530343372019</v>
      </c>
    </row>
    <row r="16" spans="1:2" ht="18.75" x14ac:dyDescent="0.3">
      <c r="A16" s="60" t="s">
        <v>17</v>
      </c>
      <c r="B16" s="63">
        <f>X48</f>
        <v>8.8891813294291647E-2</v>
      </c>
    </row>
    <row r="17" spans="1:2" ht="18.75" x14ac:dyDescent="0.3">
      <c r="A17" s="60" t="s">
        <v>31</v>
      </c>
      <c r="B17" s="64">
        <f>(B15-0.045)/B16</f>
        <v>3.7475363713287249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9" ht="15.75" thickBot="1" x14ac:dyDescent="0.3">
      <c r="W47" s="24"/>
    </row>
    <row r="48" spans="1:29" x14ac:dyDescent="0.25">
      <c r="A48" s="39"/>
      <c r="B48" s="40" t="s">
        <v>29</v>
      </c>
      <c r="C48" s="41">
        <f t="shared" ref="C48:N48" si="0">SUM(C50:C297)</f>
        <v>312252.79999999993</v>
      </c>
      <c r="D48" s="41">
        <f t="shared" si="0"/>
        <v>45974.799999999974</v>
      </c>
      <c r="E48" s="41">
        <f t="shared" si="0"/>
        <v>0</v>
      </c>
      <c r="F48" s="41">
        <f t="shared" si="0"/>
        <v>228309.09999999986</v>
      </c>
      <c r="G48" s="41">
        <f t="shared" si="0"/>
        <v>4062.099999999994</v>
      </c>
      <c r="H48" s="41">
        <f t="shared" si="0"/>
        <v>0</v>
      </c>
      <c r="I48" s="41">
        <f t="shared" si="0"/>
        <v>0</v>
      </c>
      <c r="J48" s="41">
        <f t="shared" si="0"/>
        <v>590598.80000000005</v>
      </c>
      <c r="K48" s="41">
        <f t="shared" si="0"/>
        <v>-25351.819999999974</v>
      </c>
      <c r="L48" s="41">
        <f t="shared" si="0"/>
        <v>-204474.87999999995</v>
      </c>
      <c r="M48" s="41">
        <f t="shared" si="0"/>
        <v>-229826.6999999999</v>
      </c>
      <c r="N48" s="41">
        <f t="shared" si="0"/>
        <v>360772.10000000003</v>
      </c>
      <c r="O48" s="42"/>
      <c r="P48" s="42"/>
      <c r="Q48" s="42"/>
      <c r="R48" s="42"/>
      <c r="S48" s="42"/>
      <c r="T48" s="42"/>
      <c r="U48" s="42"/>
      <c r="V48" s="42"/>
      <c r="W48" s="43">
        <f>AVERAGE(W50:W295)</f>
        <v>493254.242195122</v>
      </c>
      <c r="X48" s="44">
        <f>_xlfn.STDEV.P(X50:X295)</f>
        <v>8.8891813294291647E-2</v>
      </c>
      <c r="Y48" s="41">
        <f>SUM(Y50:Y295)</f>
        <v>-247991.36999999994</v>
      </c>
      <c r="Z48" s="41">
        <f>SUM(Z50:Z295)</f>
        <v>73731.179999999993</v>
      </c>
      <c r="AA48" s="41">
        <f>SUM(AA50:AA295)</f>
        <v>-724838.7</v>
      </c>
      <c r="AB48" s="41">
        <f>SUM(AB50:AB295)</f>
        <v>0</v>
      </c>
      <c r="AC48" s="42"/>
    </row>
    <row r="49" spans="1:29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39</v>
      </c>
      <c r="AA49" s="46" t="s">
        <v>28</v>
      </c>
      <c r="AB49" s="46" t="s">
        <v>38</v>
      </c>
      <c r="AC49" s="46" t="s">
        <v>14</v>
      </c>
    </row>
    <row r="50" spans="1:29" ht="14.25" customHeight="1" x14ac:dyDescent="0.25">
      <c r="A50" s="47" t="str">
        <f>TEXT(B50,"mmm")</f>
        <v>Jan</v>
      </c>
      <c r="B50" s="14">
        <f>'Daily PnL Log'!B1030</f>
        <v>45659</v>
      </c>
      <c r="C50" s="13">
        <f>'Daily PnL Log'!C1030</f>
        <v>3331</v>
      </c>
      <c r="D50" s="13">
        <f>'Daily PnL Log'!D1030</f>
        <v>7649.5</v>
      </c>
      <c r="E50" s="13">
        <f>'Daily PnL Log'!E1030</f>
        <v>0</v>
      </c>
      <c r="F50" s="13">
        <f>'Daily PnL Log'!F1030</f>
        <v>-2447.3000000000002</v>
      </c>
      <c r="G50" s="13">
        <f>'Daily PnL Log'!G1030</f>
        <v>456.8</v>
      </c>
      <c r="H50" s="13">
        <f>'Daily PnL Log'!H1030</f>
        <v>0</v>
      </c>
      <c r="I50" s="13">
        <f>'Daily PnL Log'!I1030</f>
        <v>0</v>
      </c>
      <c r="J50" s="13">
        <f>'Daily PnL Log'!J1030</f>
        <v>8990</v>
      </c>
      <c r="K50" s="13">
        <f>'Daily PnL Log'!K1030</f>
        <v>-24.08</v>
      </c>
      <c r="L50" s="13">
        <f>'Daily PnL Log'!L1030</f>
        <v>-214.01</v>
      </c>
      <c r="M50" s="13">
        <f>'Daily PnL Log'!M1030</f>
        <v>-238.08999999999997</v>
      </c>
      <c r="N50" s="13">
        <f>'Daily PnL Log'!N1030</f>
        <v>8751.91</v>
      </c>
      <c r="O50" s="13">
        <f t="shared" ref="O50:U50" si="1">C50</f>
        <v>3331</v>
      </c>
      <c r="P50" s="13">
        <f t="shared" si="1"/>
        <v>7649.5</v>
      </c>
      <c r="Q50" s="13">
        <f t="shared" si="1"/>
        <v>0</v>
      </c>
      <c r="R50" s="13">
        <f t="shared" si="1"/>
        <v>-2447.3000000000002</v>
      </c>
      <c r="S50" s="13">
        <f t="shared" si="1"/>
        <v>456.8</v>
      </c>
      <c r="T50" s="13">
        <f t="shared" si="1"/>
        <v>0</v>
      </c>
      <c r="U50" s="13">
        <f t="shared" si="1"/>
        <v>0</v>
      </c>
      <c r="V50" s="13">
        <f>SUM(O50:T50)</f>
        <v>8990</v>
      </c>
      <c r="W50" s="13">
        <f>IF('Daily PnL Log'!W1030&lt;&gt;"",'Daily PnL Log'!W1030,"")</f>
        <v>609826</v>
      </c>
      <c r="X50" s="13">
        <f>IF('Daily PnL Log'!X1030&lt;&gt;"",'Daily PnL Log'!X1030,"")</f>
        <v>1.4351487145513639E-2</v>
      </c>
      <c r="Y50" s="13">
        <f>IF('Daily PnL Log'!Y1030&lt;&gt;"",'Daily PnL Log'!Y1030,"")</f>
        <v>-6165.26</v>
      </c>
      <c r="Z50" s="13" t="str">
        <f>IF('Daily PnL Log'!Z1030&lt;&gt;"",'Daily PnL Log'!Z1030,"")</f>
        <v/>
      </c>
      <c r="AA50" s="13" t="str">
        <f>IF('Daily PnL Log'!AA1030&lt;&gt;"",'Daily PnL Log'!AA1030,"")</f>
        <v/>
      </c>
      <c r="AB50" s="13" t="str">
        <f>IF('Daily PnL Log'!AB1030&lt;&gt;"",'Daily PnL Log'!AB1030,"")</f>
        <v/>
      </c>
      <c r="AC50" s="13">
        <f>IF('Daily PnL Log'!AC1030&lt;&gt;"",'Daily PnL Log'!AC1030,"")</f>
        <v>742485.61</v>
      </c>
    </row>
    <row r="51" spans="1:29" x14ac:dyDescent="0.25">
      <c r="A51" s="48" t="str">
        <f t="shared" ref="A51:A70" si="2">TEXT(B51,"mmm")</f>
        <v>Jan</v>
      </c>
      <c r="B51" s="83">
        <f>'Daily PnL Log'!B1031</f>
        <v>45660</v>
      </c>
      <c r="C51" s="11">
        <f>'Daily PnL Log'!C1031</f>
        <v>26317.200000000001</v>
      </c>
      <c r="D51" s="11">
        <f>'Daily PnL Log'!D1031</f>
        <v>5461.6</v>
      </c>
      <c r="E51" s="11">
        <f>'Daily PnL Log'!E1031</f>
        <v>0</v>
      </c>
      <c r="F51" s="11">
        <f>'Daily PnL Log'!F1031</f>
        <v>8454.7999999999993</v>
      </c>
      <c r="G51" s="11">
        <f>'Daily PnL Log'!G1031</f>
        <v>71791.899999999994</v>
      </c>
      <c r="H51" s="11">
        <f>'Daily PnL Log'!H1031</f>
        <v>0</v>
      </c>
      <c r="I51" s="11">
        <f>'Daily PnL Log'!I1031</f>
        <v>0</v>
      </c>
      <c r="J51" s="11">
        <f>'Daily PnL Log'!J1031</f>
        <v>112025.5</v>
      </c>
      <c r="K51" s="11">
        <f>'Daily PnL Log'!K1031</f>
        <v>-87.47</v>
      </c>
      <c r="L51" s="11">
        <f>'Daily PnL Log'!L1031</f>
        <v>-772.37</v>
      </c>
      <c r="M51" s="11">
        <f>'Daily PnL Log'!M1031</f>
        <v>-859.84</v>
      </c>
      <c r="N51" s="11">
        <f>'Daily PnL Log'!N1031</f>
        <v>111165.66</v>
      </c>
      <c r="O51" s="11">
        <f t="shared" ref="O51:V66" si="3">IF(C51&lt;&gt;"",O50+C51,"")</f>
        <v>29648.2</v>
      </c>
      <c r="P51" s="11">
        <f t="shared" si="3"/>
        <v>13111.1</v>
      </c>
      <c r="Q51" s="11">
        <f t="shared" si="3"/>
        <v>0</v>
      </c>
      <c r="R51" s="11">
        <f t="shared" si="3"/>
        <v>6007.4999999999991</v>
      </c>
      <c r="S51" s="11">
        <f t="shared" si="3"/>
        <v>72248.7</v>
      </c>
      <c r="T51" s="11">
        <f t="shared" si="3"/>
        <v>0</v>
      </c>
      <c r="U51" s="11">
        <f t="shared" si="3"/>
        <v>0</v>
      </c>
      <c r="V51" s="11">
        <f t="shared" si="3"/>
        <v>121015.5</v>
      </c>
      <c r="W51" s="11">
        <f>IF('Daily PnL Log'!W1031&lt;&gt;"",'Daily PnL Log'!W1031,"")</f>
        <v>511648</v>
      </c>
      <c r="X51" s="119">
        <f>IF('Daily PnL Log'!X1031&lt;&gt;"",'Daily PnL Log'!X1031,"")</f>
        <v>0.21726980267684035</v>
      </c>
      <c r="Y51" s="11" t="str">
        <f>IF('Daily PnL Log'!Y1031&lt;&gt;"",'Daily PnL Log'!Y1031,"")</f>
        <v/>
      </c>
      <c r="Z51" s="11" t="str">
        <f>IF('Daily PnL Log'!Z1031&lt;&gt;"",'Daily PnL Log'!Z1031,"")</f>
        <v/>
      </c>
      <c r="AA51" s="11">
        <f>IF('Daily PnL Log'!AA1031&lt;&gt;"",'Daily PnL Log'!AA1031,"")</f>
        <v>-724838.7</v>
      </c>
      <c r="AB51" s="11" t="str">
        <f>IF('Daily PnL Log'!AB1031&lt;&gt;"",'Daily PnL Log'!AB1031,"")</f>
        <v/>
      </c>
      <c r="AC51" s="11">
        <f>IF('Daily PnL Log'!AC1031&lt;&gt;"",'Daily PnL Log'!AC1031,"")</f>
        <v>122923.32</v>
      </c>
    </row>
    <row r="52" spans="1:29" x14ac:dyDescent="0.25">
      <c r="A52" s="47" t="str">
        <f t="shared" si="2"/>
        <v>Jan</v>
      </c>
      <c r="B52" s="14">
        <f>'Daily PnL Log'!B1032</f>
        <v>45663</v>
      </c>
      <c r="C52" s="13">
        <f>'Daily PnL Log'!C1032</f>
        <v>3190.5</v>
      </c>
      <c r="D52" s="13">
        <f>'Daily PnL Log'!D1032</f>
        <v>2188.6</v>
      </c>
      <c r="E52" s="13">
        <f>'Daily PnL Log'!E1032</f>
        <v>0</v>
      </c>
      <c r="F52" s="13">
        <f>'Daily PnL Log'!F1032</f>
        <v>4137.8</v>
      </c>
      <c r="G52" s="13">
        <f>'Daily PnL Log'!G1032</f>
        <v>-1459.3</v>
      </c>
      <c r="H52" s="13">
        <f>'Daily PnL Log'!H1032</f>
        <v>0</v>
      </c>
      <c r="I52" s="13">
        <f>'Daily PnL Log'!I1032</f>
        <v>0</v>
      </c>
      <c r="J52" s="13">
        <f>'Daily PnL Log'!J1032</f>
        <v>8057.6000000000013</v>
      </c>
      <c r="K52" s="13">
        <f>'Daily PnL Log'!K1032</f>
        <v>-110.85</v>
      </c>
      <c r="L52" s="13">
        <f>'Daily PnL Log'!L1032</f>
        <v>-984</v>
      </c>
      <c r="M52" s="13">
        <f>'Daily PnL Log'!M1032</f>
        <v>-1094.8499999999999</v>
      </c>
      <c r="N52" s="13">
        <f>'Daily PnL Log'!N1032</f>
        <v>6962.7500000000018</v>
      </c>
      <c r="O52" s="13">
        <f t="shared" si="3"/>
        <v>32838.699999999997</v>
      </c>
      <c r="P52" s="13">
        <f t="shared" si="3"/>
        <v>15299.7</v>
      </c>
      <c r="Q52" s="13">
        <f t="shared" si="3"/>
        <v>0</v>
      </c>
      <c r="R52" s="13">
        <f t="shared" si="3"/>
        <v>10145.299999999999</v>
      </c>
      <c r="S52" s="13">
        <f t="shared" si="3"/>
        <v>70789.399999999994</v>
      </c>
      <c r="T52" s="13">
        <f t="shared" si="3"/>
        <v>0</v>
      </c>
      <c r="U52" s="13">
        <f t="shared" si="3"/>
        <v>0</v>
      </c>
      <c r="V52" s="13">
        <f t="shared" si="3"/>
        <v>129073.1</v>
      </c>
      <c r="W52" s="13">
        <f>IF('Daily PnL Log'!W1032&lt;&gt;"",'Daily PnL Log'!W1032,"")</f>
        <v>513854</v>
      </c>
      <c r="X52" s="13">
        <f>IF('Daily PnL Log'!X1032&lt;&gt;"",'Daily PnL Log'!X1032,"")</f>
        <v>1.3550055074009353E-2</v>
      </c>
      <c r="Y52" s="13" t="str">
        <f>IF('Daily PnL Log'!Y1032&lt;&gt;"",'Daily PnL Log'!Y1032,"")</f>
        <v/>
      </c>
      <c r="Z52" s="13" t="str">
        <f>IF('Daily PnL Log'!Z1032&lt;&gt;"",'Daily PnL Log'!Z1032,"")</f>
        <v/>
      </c>
      <c r="AA52" s="13" t="str">
        <f>IF('Daily PnL Log'!AA1032&lt;&gt;"",'Daily PnL Log'!AA1032,"")</f>
        <v/>
      </c>
      <c r="AB52" s="13" t="str">
        <f>IF('Daily PnL Log'!AB1032&lt;&gt;"",'Daily PnL Log'!AB1032,"")</f>
        <v/>
      </c>
      <c r="AC52" s="13">
        <f>IF('Daily PnL Log'!AC1032&lt;&gt;"",'Daily PnL Log'!AC1032,"")</f>
        <v>92605.97</v>
      </c>
    </row>
    <row r="53" spans="1:29" x14ac:dyDescent="0.25">
      <c r="A53" s="48" t="str">
        <f t="shared" si="2"/>
        <v>Jan</v>
      </c>
      <c r="B53" s="83">
        <f>'Daily PnL Log'!B1033</f>
        <v>45664</v>
      </c>
      <c r="C53" s="11">
        <f>'Daily PnL Log'!C1033</f>
        <v>-15065.7</v>
      </c>
      <c r="D53" s="11">
        <f>'Daily PnL Log'!D1033</f>
        <v>-1916.3</v>
      </c>
      <c r="E53" s="11">
        <f>'Daily PnL Log'!E1033</f>
        <v>0</v>
      </c>
      <c r="F53" s="11">
        <f>'Daily PnL Log'!F1033</f>
        <v>5447</v>
      </c>
      <c r="G53" s="11">
        <f>'Daily PnL Log'!G1033</f>
        <v>13752.6</v>
      </c>
      <c r="H53" s="11">
        <f>'Daily PnL Log'!H1033</f>
        <v>0</v>
      </c>
      <c r="I53" s="11">
        <f>'Daily PnL Log'!I1033</f>
        <v>0</v>
      </c>
      <c r="J53" s="11">
        <f>'Daily PnL Log'!J1033</f>
        <v>2217.6000000000004</v>
      </c>
      <c r="K53" s="11">
        <f>'Daily PnL Log'!K1033</f>
        <v>-102.03</v>
      </c>
      <c r="L53" s="11">
        <f>'Daily PnL Log'!L1033</f>
        <v>-909.51</v>
      </c>
      <c r="M53" s="11">
        <f>'Daily PnL Log'!M1033</f>
        <v>-1011.54</v>
      </c>
      <c r="N53" s="11">
        <f>'Daily PnL Log'!N1033</f>
        <v>1206.0600000000004</v>
      </c>
      <c r="O53" s="11">
        <f t="shared" si="3"/>
        <v>17772.999999999996</v>
      </c>
      <c r="P53" s="11">
        <f t="shared" si="3"/>
        <v>13383.400000000001</v>
      </c>
      <c r="Q53" s="11">
        <f t="shared" si="3"/>
        <v>0</v>
      </c>
      <c r="R53" s="11">
        <f t="shared" si="3"/>
        <v>15592.3</v>
      </c>
      <c r="S53" s="11">
        <f t="shared" si="3"/>
        <v>84542</v>
      </c>
      <c r="T53" s="11">
        <f t="shared" si="3"/>
        <v>0</v>
      </c>
      <c r="U53" s="11">
        <f t="shared" si="3"/>
        <v>0</v>
      </c>
      <c r="V53" s="11">
        <f t="shared" si="3"/>
        <v>131290.70000000001</v>
      </c>
      <c r="W53" s="11">
        <f>IF('Daily PnL Log'!W1033&lt;&gt;"",'Daily PnL Log'!W1033,"")</f>
        <v>486965</v>
      </c>
      <c r="X53" s="119">
        <f>IF('Daily PnL Log'!X1033&lt;&gt;"",'Daily PnL Log'!X1033,"")</f>
        <v>2.4766872362490125E-3</v>
      </c>
      <c r="Y53" s="11" t="str">
        <f>IF('Daily PnL Log'!Y1033&lt;&gt;"",'Daily PnL Log'!Y1033,"")</f>
        <v/>
      </c>
      <c r="Z53" s="11" t="str">
        <f>IF('Daily PnL Log'!Z1033&lt;&gt;"",'Daily PnL Log'!Z1033,"")</f>
        <v/>
      </c>
      <c r="AA53" s="11" t="str">
        <f>IF('Daily PnL Log'!AA1033&lt;&gt;"",'Daily PnL Log'!AA1033,"")</f>
        <v/>
      </c>
      <c r="AB53" s="11" t="str">
        <f>IF('Daily PnL Log'!AB1033&lt;&gt;"",'Daily PnL Log'!AB1033,"")</f>
        <v/>
      </c>
      <c r="AC53" s="11">
        <f>IF('Daily PnL Log'!AC1033&lt;&gt;"",'Daily PnL Log'!AC1033,"")</f>
        <v>118295.67999999999</v>
      </c>
    </row>
    <row r="54" spans="1:29" x14ac:dyDescent="0.25">
      <c r="A54" s="47" t="str">
        <f t="shared" si="2"/>
        <v>Jan</v>
      </c>
      <c r="B54" s="14">
        <f>'Daily PnL Log'!B1034</f>
        <v>45665</v>
      </c>
      <c r="C54" s="13">
        <f>'Daily PnL Log'!C1034</f>
        <v>347.9</v>
      </c>
      <c r="D54" s="13">
        <f>'Daily PnL Log'!D1034</f>
        <v>1252.5</v>
      </c>
      <c r="E54" s="13">
        <f>'Daily PnL Log'!E1034</f>
        <v>0</v>
      </c>
      <c r="F54" s="13">
        <f>'Daily PnL Log'!F1034</f>
        <v>19068</v>
      </c>
      <c r="G54" s="13">
        <f>'Daily PnL Log'!G1034</f>
        <v>32396</v>
      </c>
      <c r="H54" s="13">
        <f>'Daily PnL Log'!H1034</f>
        <v>0</v>
      </c>
      <c r="I54" s="13">
        <f>'Daily PnL Log'!I1034</f>
        <v>0</v>
      </c>
      <c r="J54" s="13">
        <f>'Daily PnL Log'!J1034</f>
        <v>53064.4</v>
      </c>
      <c r="K54" s="13">
        <f>'Daily PnL Log'!K1034</f>
        <v>-187.97</v>
      </c>
      <c r="L54" s="13">
        <f>'Daily PnL Log'!L1034</f>
        <v>-1641.21</v>
      </c>
      <c r="M54" s="13">
        <f>'Daily PnL Log'!M1034</f>
        <v>-1829.18</v>
      </c>
      <c r="N54" s="13">
        <f>'Daily PnL Log'!N1034</f>
        <v>51235.22</v>
      </c>
      <c r="O54" s="13">
        <f t="shared" si="3"/>
        <v>18120.899999999998</v>
      </c>
      <c r="P54" s="13">
        <f t="shared" si="3"/>
        <v>14635.900000000001</v>
      </c>
      <c r="Q54" s="13">
        <f t="shared" si="3"/>
        <v>0</v>
      </c>
      <c r="R54" s="13">
        <f t="shared" si="3"/>
        <v>34660.300000000003</v>
      </c>
      <c r="S54" s="13">
        <f t="shared" si="3"/>
        <v>116938</v>
      </c>
      <c r="T54" s="13">
        <f t="shared" si="3"/>
        <v>0</v>
      </c>
      <c r="U54" s="13">
        <f t="shared" si="3"/>
        <v>0</v>
      </c>
      <c r="V54" s="13">
        <f t="shared" si="3"/>
        <v>184355.1</v>
      </c>
      <c r="W54" s="13">
        <f>IF('Daily PnL Log'!W1034&lt;&gt;"",'Daily PnL Log'!W1034,"")</f>
        <v>437490</v>
      </c>
      <c r="X54" s="13">
        <f>IF('Daily PnL Log'!X1034&lt;&gt;"",'Daily PnL Log'!X1034,"")</f>
        <v>0.11711175112574002</v>
      </c>
      <c r="Y54" s="13">
        <f>IF('Daily PnL Log'!Y1034&lt;&gt;"",'Daily PnL Log'!Y1034,"")</f>
        <v>-284</v>
      </c>
      <c r="Z54" s="13" t="str">
        <f>IF('Daily PnL Log'!Z1034&lt;&gt;"",'Daily PnL Log'!Z1034,"")</f>
        <v/>
      </c>
      <c r="AA54" s="13" t="str">
        <f>IF('Daily PnL Log'!AA1034&lt;&gt;"",'Daily PnL Log'!AA1034,"")</f>
        <v/>
      </c>
      <c r="AB54" s="13" t="str">
        <f>IF('Daily PnL Log'!AB1034&lt;&gt;"",'Daily PnL Log'!AB1034,"")</f>
        <v/>
      </c>
      <c r="AC54" s="13">
        <f>IF('Daily PnL Log'!AC1034&lt;&gt;"",'Daily PnL Log'!AC1034,"")</f>
        <v>168025.75</v>
      </c>
    </row>
    <row r="55" spans="1:29" x14ac:dyDescent="0.25">
      <c r="A55" s="48" t="str">
        <f t="shared" si="2"/>
        <v>Jan</v>
      </c>
      <c r="B55" s="83">
        <f>'Daily PnL Log'!B1035</f>
        <v>45666</v>
      </c>
      <c r="C55" s="11">
        <f>'Daily PnL Log'!C1035</f>
        <v>-10519.2</v>
      </c>
      <c r="D55" s="11">
        <f>'Daily PnL Log'!D1035</f>
        <v>478.2</v>
      </c>
      <c r="E55" s="11">
        <f>'Daily PnL Log'!E1035</f>
        <v>0</v>
      </c>
      <c r="F55" s="11">
        <f>'Daily PnL Log'!F1035</f>
        <v>6622.1</v>
      </c>
      <c r="G55" s="11">
        <f>'Daily PnL Log'!G1035</f>
        <v>12135.9</v>
      </c>
      <c r="H55" s="11">
        <f>'Daily PnL Log'!H1035</f>
        <v>0</v>
      </c>
      <c r="I55" s="11">
        <f>'Daily PnL Log'!I1035</f>
        <v>0</v>
      </c>
      <c r="J55" s="11">
        <f>'Daily PnL Log'!J1035</f>
        <v>8717</v>
      </c>
      <c r="K55" s="11">
        <f>'Daily PnL Log'!K1035</f>
        <v>-158.88</v>
      </c>
      <c r="L55" s="11">
        <f>'Daily PnL Log'!L1035</f>
        <v>-1415.37</v>
      </c>
      <c r="M55" s="11">
        <f>'Daily PnL Log'!M1035</f>
        <v>-1574.25</v>
      </c>
      <c r="N55" s="11">
        <f>'Daily PnL Log'!N1035</f>
        <v>7142.75</v>
      </c>
      <c r="O55" s="11">
        <f t="shared" si="3"/>
        <v>7601.6999999999971</v>
      </c>
      <c r="P55" s="11">
        <f t="shared" si="3"/>
        <v>15114.100000000002</v>
      </c>
      <c r="Q55" s="11">
        <f t="shared" si="3"/>
        <v>0</v>
      </c>
      <c r="R55" s="11">
        <f t="shared" si="3"/>
        <v>41282.400000000001</v>
      </c>
      <c r="S55" s="11">
        <f t="shared" si="3"/>
        <v>129073.9</v>
      </c>
      <c r="T55" s="11">
        <f t="shared" si="3"/>
        <v>0</v>
      </c>
      <c r="U55" s="11">
        <f t="shared" si="3"/>
        <v>0</v>
      </c>
      <c r="V55" s="11">
        <f t="shared" si="3"/>
        <v>193072.1</v>
      </c>
      <c r="W55" s="11">
        <f>IF('Daily PnL Log'!W1035&lt;&gt;"",'Daily PnL Log'!W1035,"")</f>
        <v>503460</v>
      </c>
      <c r="X55" s="119">
        <f>IF('Daily PnL Log'!X1035&lt;&gt;"",'Daily PnL Log'!X1035,"")</f>
        <v>1.4187323719858579E-2</v>
      </c>
      <c r="Y55" s="11" t="str">
        <f>IF('Daily PnL Log'!Y1035&lt;&gt;"",'Daily PnL Log'!Y1035,"")</f>
        <v/>
      </c>
      <c r="Z55" s="11" t="str">
        <f>IF('Daily PnL Log'!Z1035&lt;&gt;"",'Daily PnL Log'!Z1035,"")</f>
        <v/>
      </c>
      <c r="AA55" s="11" t="str">
        <f>IF('Daily PnL Log'!AA1035&lt;&gt;"",'Daily PnL Log'!AA1035,"")</f>
        <v/>
      </c>
      <c r="AB55" s="11" t="str">
        <f>IF('Daily PnL Log'!AB1035&lt;&gt;"",'Daily PnL Log'!AB1035,"")</f>
        <v/>
      </c>
      <c r="AC55" s="11">
        <f>IF('Daily PnL Log'!AC1035&lt;&gt;"",'Daily PnL Log'!AC1035,"")</f>
        <v>196831.5</v>
      </c>
    </row>
    <row r="56" spans="1:29" x14ac:dyDescent="0.25">
      <c r="A56" s="47" t="str">
        <f t="shared" si="2"/>
        <v>Jan</v>
      </c>
      <c r="B56" s="14">
        <f>'Daily PnL Log'!B1036</f>
        <v>45667</v>
      </c>
      <c r="C56" s="13">
        <f>'Daily PnL Log'!C1036</f>
        <v>84627.6</v>
      </c>
      <c r="D56" s="13">
        <f>'Daily PnL Log'!D1036</f>
        <v>29598.9</v>
      </c>
      <c r="E56" s="13">
        <f>'Daily PnL Log'!E1036</f>
        <v>0</v>
      </c>
      <c r="F56" s="13">
        <f>'Daily PnL Log'!F1036</f>
        <v>28168.5</v>
      </c>
      <c r="G56" s="13">
        <f>'Daily PnL Log'!G1036</f>
        <v>20215.400000000001</v>
      </c>
      <c r="H56" s="13">
        <f>'Daily PnL Log'!H1036</f>
        <v>0</v>
      </c>
      <c r="I56" s="13">
        <f>'Daily PnL Log'!I1036</f>
        <v>0</v>
      </c>
      <c r="J56" s="13">
        <f>'Daily PnL Log'!J1036</f>
        <v>162610.4</v>
      </c>
      <c r="K56" s="13">
        <f>'Daily PnL Log'!K1036</f>
        <v>-394.44</v>
      </c>
      <c r="L56" s="13">
        <f>'Daily PnL Log'!L1036</f>
        <v>-3504.25</v>
      </c>
      <c r="M56" s="13">
        <f>'Daily PnL Log'!M1036</f>
        <v>-3898.69</v>
      </c>
      <c r="N56" s="13">
        <f>'Daily PnL Log'!N1036</f>
        <v>158711.71</v>
      </c>
      <c r="O56" s="13">
        <f t="shared" si="3"/>
        <v>92229.3</v>
      </c>
      <c r="P56" s="13">
        <f t="shared" si="3"/>
        <v>44713</v>
      </c>
      <c r="Q56" s="13">
        <f t="shared" si="3"/>
        <v>0</v>
      </c>
      <c r="R56" s="13">
        <f t="shared" si="3"/>
        <v>69450.899999999994</v>
      </c>
      <c r="S56" s="13">
        <f t="shared" si="3"/>
        <v>149289.29999999999</v>
      </c>
      <c r="T56" s="13">
        <f t="shared" si="3"/>
        <v>0</v>
      </c>
      <c r="U56" s="13">
        <f t="shared" si="3"/>
        <v>0</v>
      </c>
      <c r="V56" s="13">
        <f t="shared" si="3"/>
        <v>355682.5</v>
      </c>
      <c r="W56" s="13">
        <f>IF('Daily PnL Log'!W1036&lt;&gt;"",'Daily PnL Log'!W1036,"")</f>
        <v>572855</v>
      </c>
      <c r="X56" s="13">
        <f>IF('Daily PnL Log'!X1036&lt;&gt;"",'Daily PnL Log'!X1036,"")</f>
        <v>0.27705389671033681</v>
      </c>
      <c r="Y56" s="13" t="str">
        <f>IF('Daily PnL Log'!Y1036&lt;&gt;"",'Daily PnL Log'!Y1036,"")</f>
        <v/>
      </c>
      <c r="Z56" s="13" t="str">
        <f>IF('Daily PnL Log'!Z1036&lt;&gt;"",'Daily PnL Log'!Z1036,"")</f>
        <v/>
      </c>
      <c r="AA56" s="13" t="str">
        <f>IF('Daily PnL Log'!AA1036&lt;&gt;"",'Daily PnL Log'!AA1036,"")</f>
        <v/>
      </c>
      <c r="AB56" s="13" t="str">
        <f>IF('Daily PnL Log'!AB1036&lt;&gt;"",'Daily PnL Log'!AB1036,"")</f>
        <v/>
      </c>
      <c r="AC56" s="13">
        <f>IF('Daily PnL Log'!AC1036&lt;&gt;"",'Daily PnL Log'!AC1036,"")</f>
        <v>336042.41</v>
      </c>
    </row>
    <row r="57" spans="1:29" x14ac:dyDescent="0.25">
      <c r="A57" s="48" t="str">
        <f t="shared" si="2"/>
        <v>Jan</v>
      </c>
      <c r="B57" s="83">
        <f>'Daily PnL Log'!B1037</f>
        <v>45670</v>
      </c>
      <c r="C57" s="11">
        <f>'Daily PnL Log'!C1037</f>
        <v>8706</v>
      </c>
      <c r="D57" s="11">
        <f>'Daily PnL Log'!D1037</f>
        <v>-25087.200000000001</v>
      </c>
      <c r="E57" s="11">
        <f>'Daily PnL Log'!E1037</f>
        <v>0</v>
      </c>
      <c r="F57" s="11">
        <f>'Daily PnL Log'!F1037</f>
        <v>-3629.2</v>
      </c>
      <c r="G57" s="11">
        <f>'Daily PnL Log'!G1037</f>
        <v>-21274.3</v>
      </c>
      <c r="H57" s="11">
        <f>'Daily PnL Log'!H1037</f>
        <v>0</v>
      </c>
      <c r="I57" s="11">
        <f>'Daily PnL Log'!I1037</f>
        <v>0</v>
      </c>
      <c r="J57" s="11">
        <f>'Daily PnL Log'!J1037</f>
        <v>-41284.699999999997</v>
      </c>
      <c r="K57" s="11">
        <f>'Daily PnL Log'!K1037</f>
        <v>-201.55</v>
      </c>
      <c r="L57" s="11">
        <f>'Daily PnL Log'!L1037</f>
        <v>-1784.24</v>
      </c>
      <c r="M57" s="11">
        <f>'Daily PnL Log'!M1037</f>
        <v>-1985.79</v>
      </c>
      <c r="N57" s="11">
        <f>'Daily PnL Log'!N1037</f>
        <v>-43270.49</v>
      </c>
      <c r="O57" s="11">
        <f t="shared" si="3"/>
        <v>100935.3</v>
      </c>
      <c r="P57" s="11">
        <f t="shared" si="3"/>
        <v>19625.8</v>
      </c>
      <c r="Q57" s="11">
        <f t="shared" si="3"/>
        <v>0</v>
      </c>
      <c r="R57" s="11">
        <f t="shared" si="3"/>
        <v>65821.7</v>
      </c>
      <c r="S57" s="11">
        <f t="shared" si="3"/>
        <v>128014.99999999999</v>
      </c>
      <c r="T57" s="11">
        <f t="shared" si="3"/>
        <v>0</v>
      </c>
      <c r="U57" s="11">
        <f t="shared" si="3"/>
        <v>0</v>
      </c>
      <c r="V57" s="11">
        <f t="shared" si="3"/>
        <v>314397.8</v>
      </c>
      <c r="W57" s="11">
        <f>IF('Daily PnL Log'!W1037&lt;&gt;"",'Daily PnL Log'!W1037,"")</f>
        <v>705664</v>
      </c>
      <c r="X57" s="119">
        <f>IF('Daily PnL Log'!X1037&lt;&gt;"",'Daily PnL Log'!X1037,"")</f>
        <v>-6.1318828791039358E-2</v>
      </c>
      <c r="Y57" s="11" t="str">
        <f>IF('Daily PnL Log'!Y1037&lt;&gt;"",'Daily PnL Log'!Y1037,"")</f>
        <v/>
      </c>
      <c r="Z57" s="11" t="str">
        <f>IF('Daily PnL Log'!Z1037&lt;&gt;"",'Daily PnL Log'!Z1037,"")</f>
        <v/>
      </c>
      <c r="AA57" s="11" t="str">
        <f>IF('Daily PnL Log'!AA1037&lt;&gt;"",'Daily PnL Log'!AA1037,"")</f>
        <v/>
      </c>
      <c r="AB57" s="11" t="str">
        <f>IF('Daily PnL Log'!AB1037&lt;&gt;"",'Daily PnL Log'!AB1037,"")</f>
        <v/>
      </c>
      <c r="AC57" s="11">
        <f>IF('Daily PnL Log'!AC1037&lt;&gt;"",'Daily PnL Log'!AC1037,"")</f>
        <v>309121.62</v>
      </c>
    </row>
    <row r="58" spans="1:29" x14ac:dyDescent="0.25">
      <c r="A58" s="47" t="str">
        <f t="shared" si="2"/>
        <v>Jan</v>
      </c>
      <c r="B58" s="14">
        <f>'Daily PnL Log'!B1038</f>
        <v>45671</v>
      </c>
      <c r="C58" s="13">
        <f>'Daily PnL Log'!C1038</f>
        <v>-23718</v>
      </c>
      <c r="D58" s="13">
        <f>'Daily PnL Log'!D1038</f>
        <v>24515.1</v>
      </c>
      <c r="E58" s="13">
        <f>'Daily PnL Log'!E1038</f>
        <v>0</v>
      </c>
      <c r="F58" s="13">
        <f>'Daily PnL Log'!F1038</f>
        <v>-4119.5</v>
      </c>
      <c r="G58" s="13">
        <f>'Daily PnL Log'!G1038</f>
        <v>-22018.799999999999</v>
      </c>
      <c r="H58" s="13">
        <f>'Daily PnL Log'!H1038</f>
        <v>0</v>
      </c>
      <c r="I58" s="13">
        <f>'Daily PnL Log'!I1038</f>
        <v>0</v>
      </c>
      <c r="J58" s="13">
        <f>'Daily PnL Log'!J1038</f>
        <v>-25341.200000000001</v>
      </c>
      <c r="K58" s="13">
        <f>'Daily PnL Log'!K1038</f>
        <v>-114.11</v>
      </c>
      <c r="L58" s="13">
        <f>'Daily PnL Log'!L1038</f>
        <v>-1011.4</v>
      </c>
      <c r="M58" s="13">
        <f>'Daily PnL Log'!M1038</f>
        <v>-1125.51</v>
      </c>
      <c r="N58" s="13">
        <f>'Daily PnL Log'!N1038</f>
        <v>-26466.71</v>
      </c>
      <c r="O58" s="13">
        <f t="shared" si="3"/>
        <v>77217.3</v>
      </c>
      <c r="P58" s="13">
        <f t="shared" si="3"/>
        <v>44140.899999999994</v>
      </c>
      <c r="Q58" s="13">
        <f t="shared" si="3"/>
        <v>0</v>
      </c>
      <c r="R58" s="13">
        <f t="shared" si="3"/>
        <v>61702.2</v>
      </c>
      <c r="S58" s="13">
        <f t="shared" si="3"/>
        <v>105996.19999999998</v>
      </c>
      <c r="T58" s="13">
        <f t="shared" si="3"/>
        <v>0</v>
      </c>
      <c r="U58" s="13">
        <f t="shared" si="3"/>
        <v>0</v>
      </c>
      <c r="V58" s="13">
        <f t="shared" si="3"/>
        <v>289056.59999999998</v>
      </c>
      <c r="W58" s="13">
        <f>IF('Daily PnL Log'!W1038&lt;&gt;"",'Daily PnL Log'!W1038,"")</f>
        <v>666657</v>
      </c>
      <c r="X58" s="13">
        <f>IF('Daily PnL Log'!X1038&lt;&gt;"",'Daily PnL Log'!X1038,"")</f>
        <v>-3.9700640659289556E-2</v>
      </c>
      <c r="Y58" s="13" t="str">
        <f>IF('Daily PnL Log'!Y1038&lt;&gt;"",'Daily PnL Log'!Y1038,"")</f>
        <v/>
      </c>
      <c r="Z58" s="13" t="str">
        <f>IF('Daily PnL Log'!Z1038&lt;&gt;"",'Daily PnL Log'!Z1038,"")</f>
        <v/>
      </c>
      <c r="AA58" s="13" t="str">
        <f>IF('Daily PnL Log'!AA1038&lt;&gt;"",'Daily PnL Log'!AA1038,"")</f>
        <v/>
      </c>
      <c r="AB58" s="13" t="str">
        <f>IF('Daily PnL Log'!AB1038&lt;&gt;"",'Daily PnL Log'!AB1038,"")</f>
        <v/>
      </c>
      <c r="AC58" s="13">
        <f>IF('Daily PnL Log'!AC1038&lt;&gt;"",'Daily PnL Log'!AC1038,"")</f>
        <v>289703.61</v>
      </c>
    </row>
    <row r="59" spans="1:29" x14ac:dyDescent="0.25">
      <c r="A59" s="48" t="str">
        <f t="shared" si="2"/>
        <v>Jan</v>
      </c>
      <c r="B59" s="83">
        <f>'Daily PnL Log'!B1039</f>
        <v>45672</v>
      </c>
      <c r="C59" s="11">
        <f>'Daily PnL Log'!C1039</f>
        <v>-18887.8</v>
      </c>
      <c r="D59" s="11">
        <f>'Daily PnL Log'!D1039</f>
        <v>547.79999999999995</v>
      </c>
      <c r="E59" s="11">
        <f>'Daily PnL Log'!E1039</f>
        <v>0</v>
      </c>
      <c r="F59" s="11">
        <f>'Daily PnL Log'!F1039</f>
        <v>21737.7</v>
      </c>
      <c r="G59" s="11">
        <f>'Daily PnL Log'!G1039</f>
        <v>-11791.8</v>
      </c>
      <c r="H59" s="11">
        <f>'Daily PnL Log'!H1039</f>
        <v>0</v>
      </c>
      <c r="I59" s="11">
        <f>'Daily PnL Log'!I1039</f>
        <v>0</v>
      </c>
      <c r="J59" s="11">
        <f>'Daily PnL Log'!J1039</f>
        <v>-8394.0999999999985</v>
      </c>
      <c r="K59" s="11">
        <f>'Daily PnL Log'!K1039</f>
        <v>-80.599999999999994</v>
      </c>
      <c r="L59" s="11">
        <f>'Daily PnL Log'!L1039</f>
        <v>-714.65</v>
      </c>
      <c r="M59" s="11">
        <f>'Daily PnL Log'!M1039</f>
        <v>-795.25</v>
      </c>
      <c r="N59" s="11">
        <f>'Daily PnL Log'!N1039</f>
        <v>-9189.3499999999985</v>
      </c>
      <c r="O59" s="11">
        <f t="shared" si="3"/>
        <v>58329.5</v>
      </c>
      <c r="P59" s="11">
        <f t="shared" si="3"/>
        <v>44688.7</v>
      </c>
      <c r="Q59" s="11">
        <f t="shared" si="3"/>
        <v>0</v>
      </c>
      <c r="R59" s="11">
        <f t="shared" si="3"/>
        <v>83439.899999999994</v>
      </c>
      <c r="S59" s="11">
        <f t="shared" si="3"/>
        <v>94204.39999999998</v>
      </c>
      <c r="T59" s="11">
        <f t="shared" si="3"/>
        <v>0</v>
      </c>
      <c r="U59" s="11">
        <f t="shared" si="3"/>
        <v>0</v>
      </c>
      <c r="V59" s="11">
        <f t="shared" si="3"/>
        <v>280662.5</v>
      </c>
      <c r="W59" s="11">
        <f>IF('Daily PnL Log'!W1039&lt;&gt;"",'Daily PnL Log'!W1039,"")</f>
        <v>692862</v>
      </c>
      <c r="X59" s="119">
        <f>IF('Daily PnL Log'!X1039&lt;&gt;"",'Daily PnL Log'!X1039,"")</f>
        <v>-1.3262886404507677E-2</v>
      </c>
      <c r="Y59" s="11">
        <f>IF('Daily PnL Log'!Y1039&lt;&gt;"",'Daily PnL Log'!Y1039,"")</f>
        <v>-5646.84</v>
      </c>
      <c r="Z59" s="11">
        <f>IF('Daily PnL Log'!Z1039&lt;&gt;"",'Daily PnL Log'!Z1039,"")</f>
        <v>19877.41</v>
      </c>
      <c r="AA59" s="11" t="str">
        <f>IF('Daily PnL Log'!AA1039&lt;&gt;"",'Daily PnL Log'!AA1039,"")</f>
        <v/>
      </c>
      <c r="AB59" s="11" t="str">
        <f>IF('Daily PnL Log'!AB1039&lt;&gt;"",'Daily PnL Log'!AB1039,"")</f>
        <v/>
      </c>
      <c r="AC59" s="11">
        <f>IF('Daily PnL Log'!AC1039&lt;&gt;"",'Daily PnL Log'!AC1039,"")</f>
        <v>260978.36</v>
      </c>
    </row>
    <row r="60" spans="1:29" x14ac:dyDescent="0.25">
      <c r="A60" s="47" t="str">
        <f t="shared" si="2"/>
        <v>Jan</v>
      </c>
      <c r="B60" s="14">
        <f>'Daily PnL Log'!B1040</f>
        <v>45673</v>
      </c>
      <c r="C60" s="13">
        <f>'Daily PnL Log'!C1040</f>
        <v>-21597.599999999999</v>
      </c>
      <c r="D60" s="13">
        <f>'Daily PnL Log'!D1040</f>
        <v>-9550.7999999999993</v>
      </c>
      <c r="E60" s="13">
        <f>'Daily PnL Log'!E1040</f>
        <v>0</v>
      </c>
      <c r="F60" s="13">
        <f>'Daily PnL Log'!F1040</f>
        <v>6118</v>
      </c>
      <c r="G60" s="13">
        <f>'Daily PnL Log'!G1040</f>
        <v>14941</v>
      </c>
      <c r="H60" s="13">
        <f>'Daily PnL Log'!H1040</f>
        <v>0</v>
      </c>
      <c r="I60" s="13">
        <f>'Daily PnL Log'!I1040</f>
        <v>0</v>
      </c>
      <c r="J60" s="13">
        <f>'Daily PnL Log'!J1040</f>
        <v>-10089.399999999998</v>
      </c>
      <c r="K60" s="13">
        <f>'Daily PnL Log'!K1040</f>
        <v>-139.96</v>
      </c>
      <c r="L60" s="13">
        <f>'Daily PnL Log'!L1040</f>
        <v>-1239.53</v>
      </c>
      <c r="M60" s="13">
        <f>'Daily PnL Log'!M1040</f>
        <v>-1379.49</v>
      </c>
      <c r="N60" s="13">
        <f>'Daily PnL Log'!N1040</f>
        <v>-11468.889999999998</v>
      </c>
      <c r="O60" s="13">
        <f t="shared" si="3"/>
        <v>36731.9</v>
      </c>
      <c r="P60" s="13">
        <f t="shared" si="3"/>
        <v>35137.899999999994</v>
      </c>
      <c r="Q60" s="13">
        <f t="shared" si="3"/>
        <v>0</v>
      </c>
      <c r="R60" s="13">
        <f t="shared" si="3"/>
        <v>89557.9</v>
      </c>
      <c r="S60" s="13">
        <f t="shared" si="3"/>
        <v>109145.39999999998</v>
      </c>
      <c r="T60" s="13">
        <f t="shared" si="3"/>
        <v>0</v>
      </c>
      <c r="U60" s="13">
        <f t="shared" si="3"/>
        <v>0</v>
      </c>
      <c r="V60" s="13">
        <f t="shared" si="3"/>
        <v>270573.09999999998</v>
      </c>
      <c r="W60" s="13">
        <f>IF('Daily PnL Log'!W1040&lt;&gt;"",'Daily PnL Log'!W1040,"")</f>
        <v>521152</v>
      </c>
      <c r="X60" s="13">
        <f>IF('Daily PnL Log'!X1040&lt;&gt;"",'Daily PnL Log'!X1040,"")</f>
        <v>-2.2006804156944611E-2</v>
      </c>
      <c r="Y60" s="13" t="str">
        <f>IF('Daily PnL Log'!Y1040&lt;&gt;"",'Daily PnL Log'!Y1040,"")</f>
        <v/>
      </c>
      <c r="Z60" s="13" t="str">
        <f>IF('Daily PnL Log'!Z1040&lt;&gt;"",'Daily PnL Log'!Z1040,"")</f>
        <v/>
      </c>
      <c r="AA60" s="13" t="str">
        <f>IF('Daily PnL Log'!AA1040&lt;&gt;"",'Daily PnL Log'!AA1040,"")</f>
        <v/>
      </c>
      <c r="AB60" s="13" t="str">
        <f>IF('Daily PnL Log'!AB1040&lt;&gt;"",'Daily PnL Log'!AB1040,"")</f>
        <v/>
      </c>
      <c r="AC60" s="13">
        <f>IF('Daily PnL Log'!AC1040&lt;&gt;"",'Daily PnL Log'!AC1040,"")</f>
        <v>261442.62</v>
      </c>
    </row>
    <row r="61" spans="1:29" x14ac:dyDescent="0.25">
      <c r="A61" s="48" t="str">
        <f t="shared" si="2"/>
        <v>Jan</v>
      </c>
      <c r="B61" s="83">
        <f>'Daily PnL Log'!B1041</f>
        <v>45674</v>
      </c>
      <c r="C61" s="11">
        <f>'Daily PnL Log'!C1041</f>
        <v>-3136.9</v>
      </c>
      <c r="D61" s="11">
        <f>'Daily PnL Log'!D1041</f>
        <v>628.9</v>
      </c>
      <c r="E61" s="11">
        <f>'Daily PnL Log'!E1041</f>
        <v>0</v>
      </c>
      <c r="F61" s="11">
        <f>'Daily PnL Log'!F1041</f>
        <v>-3028.7</v>
      </c>
      <c r="G61" s="11">
        <f>'Daily PnL Log'!G1041</f>
        <v>-3748.3</v>
      </c>
      <c r="H61" s="11">
        <f>'Daily PnL Log'!H1041</f>
        <v>0</v>
      </c>
      <c r="I61" s="11">
        <f>'Daily PnL Log'!I1041</f>
        <v>0</v>
      </c>
      <c r="J61" s="11">
        <f>'Daily PnL Log'!J1041</f>
        <v>-9285</v>
      </c>
      <c r="K61" s="11">
        <f>'Daily PnL Log'!K1041</f>
        <v>-121.33</v>
      </c>
      <c r="L61" s="11">
        <f>'Daily PnL Log'!L1041</f>
        <v>-1074.8599999999999</v>
      </c>
      <c r="M61" s="11">
        <f>'Daily PnL Log'!M1041</f>
        <v>-1196.1899999999998</v>
      </c>
      <c r="N61" s="11">
        <f>'Daily PnL Log'!N1041</f>
        <v>-10481.19</v>
      </c>
      <c r="O61" s="11">
        <f t="shared" si="3"/>
        <v>33595</v>
      </c>
      <c r="P61" s="11">
        <f t="shared" si="3"/>
        <v>35766.799999999996</v>
      </c>
      <c r="Q61" s="11">
        <f t="shared" si="3"/>
        <v>0</v>
      </c>
      <c r="R61" s="11">
        <f t="shared" si="3"/>
        <v>86529.2</v>
      </c>
      <c r="S61" s="11">
        <f t="shared" si="3"/>
        <v>105397.09999999998</v>
      </c>
      <c r="T61" s="11">
        <f t="shared" si="3"/>
        <v>0</v>
      </c>
      <c r="U61" s="11">
        <f t="shared" si="3"/>
        <v>0</v>
      </c>
      <c r="V61" s="11">
        <f t="shared" si="3"/>
        <v>261288.09999999998</v>
      </c>
      <c r="W61" s="11">
        <f>IF('Daily PnL Log'!W1041&lt;&gt;"",'Daily PnL Log'!W1041,"")</f>
        <v>563500</v>
      </c>
      <c r="X61" s="119">
        <f>IF('Daily PnL Log'!X1041&lt;&gt;"",'Daily PnL Log'!X1041,"")</f>
        <v>-1.8600159716060338E-2</v>
      </c>
      <c r="Y61" s="11" t="str">
        <f>IF('Daily PnL Log'!Y1041&lt;&gt;"",'Daily PnL Log'!Y1041,"")</f>
        <v/>
      </c>
      <c r="Z61" s="11" t="str">
        <f>IF('Daily PnL Log'!Z1041&lt;&gt;"",'Daily PnL Log'!Z1041,"")</f>
        <v/>
      </c>
      <c r="AA61" s="11" t="str">
        <f>IF('Daily PnL Log'!AA1041&lt;&gt;"",'Daily PnL Log'!AA1041,"")</f>
        <v/>
      </c>
      <c r="AB61" s="11" t="str">
        <f>IF('Daily PnL Log'!AB1041&lt;&gt;"",'Daily PnL Log'!AB1041,"")</f>
        <v/>
      </c>
      <c r="AC61" s="11">
        <f>IF('Daily PnL Log'!AC1041&lt;&gt;"",'Daily PnL Log'!AC1041,"")</f>
        <v>235597.68</v>
      </c>
    </row>
    <row r="62" spans="1:29" x14ac:dyDescent="0.25">
      <c r="A62" s="47" t="str">
        <f t="shared" si="2"/>
        <v>Jan</v>
      </c>
      <c r="B62" s="14">
        <f>'Daily PnL Log'!B1042</f>
        <v>45678</v>
      </c>
      <c r="C62" s="13">
        <f>'Daily PnL Log'!C1042</f>
        <v>19064.2</v>
      </c>
      <c r="D62" s="13">
        <f>'Daily PnL Log'!D1042</f>
        <v>4303.1000000000004</v>
      </c>
      <c r="E62" s="13">
        <f>'Daily PnL Log'!E1042</f>
        <v>0</v>
      </c>
      <c r="F62" s="13">
        <f>'Daily PnL Log'!F1042</f>
        <v>12221.4</v>
      </c>
      <c r="G62" s="13">
        <f>'Daily PnL Log'!G1042</f>
        <v>14441.9</v>
      </c>
      <c r="H62" s="13">
        <f>'Daily PnL Log'!H1042</f>
        <v>0</v>
      </c>
      <c r="I62" s="13">
        <f>'Daily PnL Log'!I1042</f>
        <v>0</v>
      </c>
      <c r="J62" s="13">
        <f>'Daily PnL Log'!J1042</f>
        <v>50030.600000000006</v>
      </c>
      <c r="K62" s="13">
        <f>'Daily PnL Log'!K1042</f>
        <v>-122.67</v>
      </c>
      <c r="L62" s="13">
        <f>'Daily PnL Log'!L1042</f>
        <v>-1082.1400000000001</v>
      </c>
      <c r="M62" s="13">
        <f>'Daily PnL Log'!M1042</f>
        <v>-1204.8100000000002</v>
      </c>
      <c r="N62" s="13">
        <f>'Daily PnL Log'!N1042</f>
        <v>48825.790000000008</v>
      </c>
      <c r="O62" s="13">
        <f t="shared" si="3"/>
        <v>52659.199999999997</v>
      </c>
      <c r="P62" s="13">
        <f t="shared" si="3"/>
        <v>40069.899999999994</v>
      </c>
      <c r="Q62" s="13">
        <f t="shared" si="3"/>
        <v>0</v>
      </c>
      <c r="R62" s="13">
        <f t="shared" si="3"/>
        <v>98750.599999999991</v>
      </c>
      <c r="S62" s="13">
        <f t="shared" si="3"/>
        <v>119838.99999999997</v>
      </c>
      <c r="T62" s="13">
        <f t="shared" si="3"/>
        <v>0</v>
      </c>
      <c r="U62" s="13">
        <f t="shared" si="3"/>
        <v>0</v>
      </c>
      <c r="V62" s="13">
        <f t="shared" si="3"/>
        <v>311318.69999999995</v>
      </c>
      <c r="W62" s="13">
        <f>IF('Daily PnL Log'!W1042&lt;&gt;"",'Daily PnL Log'!W1042,"")</f>
        <v>608342</v>
      </c>
      <c r="X62" s="13">
        <f>IF('Daily PnL Log'!X1042&lt;&gt;"",'Daily PnL Log'!X1042,"")</f>
        <v>8.0260429166488595E-2</v>
      </c>
      <c r="Y62" s="13" t="str">
        <f>IF('Daily PnL Log'!Y1042&lt;&gt;"",'Daily PnL Log'!Y1042,"")</f>
        <v/>
      </c>
      <c r="Z62" s="13" t="str">
        <f>IF('Daily PnL Log'!Z1042&lt;&gt;"",'Daily PnL Log'!Z1042,"")</f>
        <v/>
      </c>
      <c r="AA62" s="13" t="str">
        <f>IF('Daily PnL Log'!AA1042&lt;&gt;"",'Daily PnL Log'!AA1042,"")</f>
        <v/>
      </c>
      <c r="AB62" s="13" t="str">
        <f>IF('Daily PnL Log'!AB1042&lt;&gt;"",'Daily PnL Log'!AB1042,"")</f>
        <v/>
      </c>
      <c r="AC62" s="13">
        <f>IF('Daily PnL Log'!AC1042&lt;&gt;"",'Daily PnL Log'!AC1042,"")</f>
        <v>302229.12</v>
      </c>
    </row>
    <row r="63" spans="1:29" x14ac:dyDescent="0.25">
      <c r="A63" s="48" t="str">
        <f t="shared" si="2"/>
        <v>Jan</v>
      </c>
      <c r="B63" s="83">
        <f>'Daily PnL Log'!B1043</f>
        <v>45679</v>
      </c>
      <c r="C63" s="11">
        <f>'Daily PnL Log'!C1043</f>
        <v>-25104.5</v>
      </c>
      <c r="D63" s="11">
        <f>'Daily PnL Log'!D1043</f>
        <v>10601.1</v>
      </c>
      <c r="E63" s="11">
        <f>'Daily PnL Log'!E1043</f>
        <v>0</v>
      </c>
      <c r="F63" s="11">
        <f>'Daily PnL Log'!F1043</f>
        <v>13024.9</v>
      </c>
      <c r="G63" s="11">
        <f>'Daily PnL Log'!G1043</f>
        <v>-11319.6</v>
      </c>
      <c r="H63" s="11">
        <f>'Daily PnL Log'!H1043</f>
        <v>0</v>
      </c>
      <c r="I63" s="11">
        <f>'Daily PnL Log'!I1043</f>
        <v>0</v>
      </c>
      <c r="J63" s="11">
        <f>'Daily PnL Log'!J1043</f>
        <v>-12798.1</v>
      </c>
      <c r="K63" s="11">
        <f>'Daily PnL Log'!K1043</f>
        <v>-93.06</v>
      </c>
      <c r="L63" s="11">
        <f>'Daily PnL Log'!L1043</f>
        <v>-821.19</v>
      </c>
      <c r="M63" s="11">
        <f>'Daily PnL Log'!M1043</f>
        <v>-914.25</v>
      </c>
      <c r="N63" s="11">
        <f>'Daily PnL Log'!N1043</f>
        <v>-13712.35</v>
      </c>
      <c r="O63" s="11">
        <f t="shared" si="3"/>
        <v>27554.699999999997</v>
      </c>
      <c r="P63" s="11">
        <f t="shared" si="3"/>
        <v>50670.999999999993</v>
      </c>
      <c r="Q63" s="11">
        <f t="shared" si="3"/>
        <v>0</v>
      </c>
      <c r="R63" s="11">
        <f t="shared" si="3"/>
        <v>111775.49999999999</v>
      </c>
      <c r="S63" s="11">
        <f t="shared" si="3"/>
        <v>108519.39999999997</v>
      </c>
      <c r="T63" s="11">
        <f t="shared" si="3"/>
        <v>0</v>
      </c>
      <c r="U63" s="11">
        <f t="shared" si="3"/>
        <v>0</v>
      </c>
      <c r="V63" s="11">
        <f t="shared" si="3"/>
        <v>298520.59999999998</v>
      </c>
      <c r="W63" s="11">
        <f>IF('Daily PnL Log'!W1043&lt;&gt;"",'Daily PnL Log'!W1043,"")</f>
        <v>329576</v>
      </c>
      <c r="X63" s="119">
        <f>IF('Daily PnL Log'!X1043&lt;&gt;"",'Daily PnL Log'!X1043,"")</f>
        <v>-4.1606033206301428E-2</v>
      </c>
      <c r="Y63" s="11" t="str">
        <f>IF('Daily PnL Log'!Y1043&lt;&gt;"",'Daily PnL Log'!Y1043,"")</f>
        <v/>
      </c>
      <c r="Z63" s="11" t="str">
        <f>IF('Daily PnL Log'!Z1043&lt;&gt;"",'Daily PnL Log'!Z1043,"")</f>
        <v/>
      </c>
      <c r="AA63" s="11" t="str">
        <f>IF('Daily PnL Log'!AA1043&lt;&gt;"",'Daily PnL Log'!AA1043,"")</f>
        <v/>
      </c>
      <c r="AB63" s="11" t="str">
        <f>IF('Daily PnL Log'!AB1043&lt;&gt;"",'Daily PnL Log'!AB1043,"")</f>
        <v/>
      </c>
      <c r="AC63" s="11">
        <f>IF('Daily PnL Log'!AC1043&lt;&gt;"",'Daily PnL Log'!AC1043,"")</f>
        <v>282048.62</v>
      </c>
    </row>
    <row r="64" spans="1:29" x14ac:dyDescent="0.25">
      <c r="A64" s="47" t="str">
        <f t="shared" si="2"/>
        <v>Jan</v>
      </c>
      <c r="B64" s="14">
        <f>'Daily PnL Log'!B1044</f>
        <v>45680</v>
      </c>
      <c r="C64" s="13">
        <f>'Daily PnL Log'!C1044</f>
        <v>-4745.8999999999996</v>
      </c>
      <c r="D64" s="13">
        <f>'Daily PnL Log'!D1044</f>
        <v>-7725.5</v>
      </c>
      <c r="E64" s="13">
        <f>'Daily PnL Log'!E1044</f>
        <v>0</v>
      </c>
      <c r="F64" s="13">
        <f>'Daily PnL Log'!F1044</f>
        <v>-6780.3</v>
      </c>
      <c r="G64" s="13">
        <f>'Daily PnL Log'!G1044</f>
        <v>-25906.7</v>
      </c>
      <c r="H64" s="13">
        <f>'Daily PnL Log'!H1044</f>
        <v>0</v>
      </c>
      <c r="I64" s="13">
        <f>'Daily PnL Log'!I1044</f>
        <v>0</v>
      </c>
      <c r="J64" s="13">
        <f>'Daily PnL Log'!J1044</f>
        <v>-45158.400000000001</v>
      </c>
      <c r="K64" s="13">
        <f>'Daily PnL Log'!K1044</f>
        <v>-131</v>
      </c>
      <c r="L64" s="13">
        <f>'Daily PnL Log'!L1044</f>
        <v>-1056.4000000000001</v>
      </c>
      <c r="M64" s="13">
        <f>'Daily PnL Log'!M1044</f>
        <v>-1187.4000000000001</v>
      </c>
      <c r="N64" s="13">
        <f>'Daily PnL Log'!N1044</f>
        <v>-46345.8</v>
      </c>
      <c r="O64" s="13">
        <f t="shared" si="3"/>
        <v>22808.799999999996</v>
      </c>
      <c r="P64" s="13">
        <f t="shared" si="3"/>
        <v>42945.499999999993</v>
      </c>
      <c r="Q64" s="13">
        <f t="shared" si="3"/>
        <v>0</v>
      </c>
      <c r="R64" s="13">
        <f t="shared" si="3"/>
        <v>104995.19999999998</v>
      </c>
      <c r="S64" s="13">
        <f t="shared" si="3"/>
        <v>82612.699999999968</v>
      </c>
      <c r="T64" s="13">
        <f t="shared" si="3"/>
        <v>0</v>
      </c>
      <c r="U64" s="13">
        <f t="shared" si="3"/>
        <v>0</v>
      </c>
      <c r="V64" s="13">
        <f t="shared" si="3"/>
        <v>253362.19999999998</v>
      </c>
      <c r="W64" s="13">
        <f>IF('Daily PnL Log'!W1044&lt;&gt;"",'Daily PnL Log'!W1044,"")</f>
        <v>476436</v>
      </c>
      <c r="X64" s="13">
        <f>IF('Daily PnL Log'!X1044&lt;&gt;"",'Daily PnL Log'!X1044,"")</f>
        <v>-9.7276024481777204E-2</v>
      </c>
      <c r="Y64" s="13" t="str">
        <f>IF('Daily PnL Log'!Y1044&lt;&gt;"",'Daily PnL Log'!Y1044,"")</f>
        <v/>
      </c>
      <c r="Z64" s="13" t="str">
        <f>IF('Daily PnL Log'!Z1044&lt;&gt;"",'Daily PnL Log'!Z1044,"")</f>
        <v/>
      </c>
      <c r="AA64" s="13" t="str">
        <f>IF('Daily PnL Log'!AA1044&lt;&gt;"",'Daily PnL Log'!AA1044,"")</f>
        <v/>
      </c>
      <c r="AB64" s="13" t="str">
        <f>IF('Daily PnL Log'!AB1044&lt;&gt;"",'Daily PnL Log'!AB1044,"")</f>
        <v/>
      </c>
      <c r="AC64" s="13">
        <f>IF('Daily PnL Log'!AC1044&lt;&gt;"",'Daily PnL Log'!AC1044,"")</f>
        <v>235041.22</v>
      </c>
    </row>
    <row r="65" spans="1:29" x14ac:dyDescent="0.25">
      <c r="A65" s="48" t="str">
        <f t="shared" si="2"/>
        <v>Jan</v>
      </c>
      <c r="B65" s="83">
        <f>'Daily PnL Log'!B1045</f>
        <v>45681</v>
      </c>
      <c r="C65" s="11">
        <f>'Daily PnL Log'!C1045</f>
        <v>18296.599999999999</v>
      </c>
      <c r="D65" s="11">
        <f>'Daily PnL Log'!D1045</f>
        <v>6665.7</v>
      </c>
      <c r="E65" s="11">
        <f>'Daily PnL Log'!E1045</f>
        <v>0</v>
      </c>
      <c r="F65" s="11">
        <f>'Daily PnL Log'!F1045</f>
        <v>18092.400000000001</v>
      </c>
      <c r="G65" s="11">
        <f>'Daily PnL Log'!G1045</f>
        <v>15948.7</v>
      </c>
      <c r="H65" s="11">
        <f>'Daily PnL Log'!H1045</f>
        <v>0</v>
      </c>
      <c r="I65" s="11">
        <f>'Daily PnL Log'!I1045</f>
        <v>0</v>
      </c>
      <c r="J65" s="11">
        <f>'Daily PnL Log'!J1045</f>
        <v>59003.399999999994</v>
      </c>
      <c r="K65" s="11">
        <f>'Daily PnL Log'!K1045</f>
        <v>-407.5</v>
      </c>
      <c r="L65" s="11">
        <f>'Daily PnL Log'!L1045</f>
        <v>-2320.2600000000002</v>
      </c>
      <c r="M65" s="11">
        <f>'Daily PnL Log'!M1045</f>
        <v>-2727.76</v>
      </c>
      <c r="N65" s="11">
        <f>'Daily PnL Log'!N1045</f>
        <v>56275.639999999992</v>
      </c>
      <c r="O65" s="11">
        <f t="shared" si="3"/>
        <v>41105.399999999994</v>
      </c>
      <c r="P65" s="11">
        <f t="shared" si="3"/>
        <v>49611.19999999999</v>
      </c>
      <c r="Q65" s="11">
        <f t="shared" si="3"/>
        <v>0</v>
      </c>
      <c r="R65" s="11">
        <f t="shared" si="3"/>
        <v>123087.59999999998</v>
      </c>
      <c r="S65" s="11">
        <f t="shared" si="3"/>
        <v>98561.399999999965</v>
      </c>
      <c r="T65" s="11">
        <f t="shared" si="3"/>
        <v>0</v>
      </c>
      <c r="U65" s="11">
        <f t="shared" si="3"/>
        <v>0</v>
      </c>
      <c r="V65" s="11">
        <f t="shared" si="3"/>
        <v>312365.59999999998</v>
      </c>
      <c r="W65" s="11">
        <f>IF('Daily PnL Log'!W1045&lt;&gt;"",'Daily PnL Log'!W1045,"")</f>
        <v>504668</v>
      </c>
      <c r="X65" s="119">
        <f>IF('Daily PnL Log'!X1045&lt;&gt;"",'Daily PnL Log'!X1045,"")</f>
        <v>0.11151022058065896</v>
      </c>
      <c r="Y65" s="11" t="str">
        <f>IF('Daily PnL Log'!Y1045&lt;&gt;"",'Daily PnL Log'!Y1045,"")</f>
        <v/>
      </c>
      <c r="Z65" s="11" t="str">
        <f>IF('Daily PnL Log'!Z1045&lt;&gt;"",'Daily PnL Log'!Z1045,"")</f>
        <v/>
      </c>
      <c r="AA65" s="11" t="str">
        <f>IF('Daily PnL Log'!AA1045&lt;&gt;"",'Daily PnL Log'!AA1045,"")</f>
        <v/>
      </c>
      <c r="AB65" s="11" t="str">
        <f>IF('Daily PnL Log'!AB1045&lt;&gt;"",'Daily PnL Log'!AB1045,"")</f>
        <v/>
      </c>
      <c r="AC65" s="11">
        <f>IF('Daily PnL Log'!AC1045&lt;&gt;"",'Daily PnL Log'!AC1045,"")</f>
        <v>278685.96000000002</v>
      </c>
    </row>
    <row r="66" spans="1:29" x14ac:dyDescent="0.25">
      <c r="A66" s="47" t="str">
        <f t="shared" si="2"/>
        <v>Jan</v>
      </c>
      <c r="B66" s="14">
        <f>'Daily PnL Log'!B1046</f>
        <v>45684</v>
      </c>
      <c r="C66" s="13">
        <f>'Daily PnL Log'!C1046</f>
        <v>11419.3</v>
      </c>
      <c r="D66" s="13">
        <f>'Daily PnL Log'!D1046</f>
        <v>-1837.9</v>
      </c>
      <c r="E66" s="13">
        <f>'Daily PnL Log'!E1046</f>
        <v>0</v>
      </c>
      <c r="F66" s="13">
        <f>'Daily PnL Log'!F1046</f>
        <v>11081.7</v>
      </c>
      <c r="G66" s="13">
        <f>'Daily PnL Log'!G1046</f>
        <v>-9226.7000000000007</v>
      </c>
      <c r="H66" s="13">
        <f>'Daily PnL Log'!H1046</f>
        <v>0</v>
      </c>
      <c r="I66" s="13">
        <f>'Daily PnL Log'!I1046</f>
        <v>0</v>
      </c>
      <c r="J66" s="13">
        <f>'Daily PnL Log'!J1046</f>
        <v>11436.399999999998</v>
      </c>
      <c r="K66" s="13">
        <f>'Daily PnL Log'!K1046</f>
        <v>-126.96</v>
      </c>
      <c r="L66" s="13">
        <f>'Daily PnL Log'!L1046</f>
        <v>-1126.69</v>
      </c>
      <c r="M66" s="13">
        <f>'Daily PnL Log'!M1046</f>
        <v>-1253.6500000000001</v>
      </c>
      <c r="N66" s="13">
        <f>'Daily PnL Log'!N1046</f>
        <v>10182.749999999998</v>
      </c>
      <c r="O66" s="13">
        <f t="shared" si="3"/>
        <v>52524.7</v>
      </c>
      <c r="P66" s="13">
        <f t="shared" si="3"/>
        <v>47773.299999999988</v>
      </c>
      <c r="Q66" s="13">
        <f t="shared" si="3"/>
        <v>0</v>
      </c>
      <c r="R66" s="13">
        <f t="shared" si="3"/>
        <v>134169.29999999999</v>
      </c>
      <c r="S66" s="13">
        <f t="shared" si="3"/>
        <v>89334.699999999968</v>
      </c>
      <c r="T66" s="13">
        <f t="shared" si="3"/>
        <v>0</v>
      </c>
      <c r="U66" s="13">
        <f t="shared" si="3"/>
        <v>0</v>
      </c>
      <c r="V66" s="13">
        <f t="shared" si="3"/>
        <v>323802</v>
      </c>
      <c r="W66" s="13">
        <f>IF('Daily PnL Log'!W1046&lt;&gt;"",'Daily PnL Log'!W1046,"")</f>
        <v>500740</v>
      </c>
      <c r="X66" s="13">
        <f>IF('Daily PnL Log'!X1046&lt;&gt;"",'Daily PnL Log'!X1046,"")</f>
        <v>2.0335403602668049E-2</v>
      </c>
      <c r="Y66" s="13" t="str">
        <f>IF('Daily PnL Log'!Y1046&lt;&gt;"",'Daily PnL Log'!Y1046,"")</f>
        <v/>
      </c>
      <c r="Z66" s="13" t="str">
        <f>IF('Daily PnL Log'!Z1046&lt;&gt;"",'Daily PnL Log'!Z1046,"")</f>
        <v/>
      </c>
      <c r="AA66" s="13" t="str">
        <f>IF('Daily PnL Log'!AA1046&lt;&gt;"",'Daily PnL Log'!AA1046,"")</f>
        <v/>
      </c>
      <c r="AB66" s="13" t="str">
        <f>IF('Daily PnL Log'!AB1046&lt;&gt;"",'Daily PnL Log'!AB1046,"")</f>
        <v/>
      </c>
      <c r="AC66" s="13">
        <f>IF('Daily PnL Log'!AC1046&lt;&gt;"",'Daily PnL Log'!AC1046,"")</f>
        <v>284343.56</v>
      </c>
    </row>
    <row r="67" spans="1:29" x14ac:dyDescent="0.25">
      <c r="A67" s="48" t="str">
        <f t="shared" si="2"/>
        <v>Jan</v>
      </c>
      <c r="B67" s="83">
        <f>'Daily PnL Log'!B1047</f>
        <v>45685</v>
      </c>
      <c r="C67" s="11">
        <f>'Daily PnL Log'!C1047</f>
        <v>32066.2</v>
      </c>
      <c r="D67" s="11">
        <f>'Daily PnL Log'!D1047</f>
        <v>-18826.2</v>
      </c>
      <c r="E67" s="11">
        <f>'Daily PnL Log'!E1047</f>
        <v>0</v>
      </c>
      <c r="F67" s="11">
        <f>'Daily PnL Log'!F1047</f>
        <v>-19096.099999999999</v>
      </c>
      <c r="G67" s="11">
        <f>'Daily PnL Log'!G1047</f>
        <v>-8977.5</v>
      </c>
      <c r="H67" s="11">
        <f>'Daily PnL Log'!H1047</f>
        <v>0</v>
      </c>
      <c r="I67" s="11">
        <f>'Daily PnL Log'!I1047</f>
        <v>0</v>
      </c>
      <c r="J67" s="11">
        <f>'Daily PnL Log'!J1047</f>
        <v>-14833.599999999999</v>
      </c>
      <c r="K67" s="11">
        <f>'Daily PnL Log'!K1047</f>
        <v>-112.95</v>
      </c>
      <c r="L67" s="11">
        <f>'Daily PnL Log'!L1047</f>
        <v>-998.16</v>
      </c>
      <c r="M67" s="11">
        <f>'Daily PnL Log'!M1047</f>
        <v>-1111.1099999999999</v>
      </c>
      <c r="N67" s="11">
        <f>'Daily PnL Log'!N1047</f>
        <v>-15944.71</v>
      </c>
      <c r="O67" s="11">
        <f t="shared" ref="O67:V70" si="4">IF(C67&lt;&gt;"",O66+C67,"")</f>
        <v>84590.9</v>
      </c>
      <c r="P67" s="11">
        <f t="shared" si="4"/>
        <v>28947.099999999988</v>
      </c>
      <c r="Q67" s="11">
        <f t="shared" si="4"/>
        <v>0</v>
      </c>
      <c r="R67" s="11">
        <f t="shared" si="4"/>
        <v>115073.19999999998</v>
      </c>
      <c r="S67" s="11">
        <f t="shared" si="4"/>
        <v>80357.199999999968</v>
      </c>
      <c r="T67" s="11">
        <f t="shared" si="4"/>
        <v>0</v>
      </c>
      <c r="U67" s="11">
        <f t="shared" si="4"/>
        <v>0</v>
      </c>
      <c r="V67" s="11">
        <f t="shared" si="4"/>
        <v>308968.40000000002</v>
      </c>
      <c r="W67" s="11">
        <f>IF('Daily PnL Log'!W1047&lt;&gt;"",'Daily PnL Log'!W1047,"")</f>
        <v>534628</v>
      </c>
      <c r="X67" s="119">
        <f>IF('Daily PnL Log'!X1047&lt;&gt;"",'Daily PnL Log'!X1047,"")</f>
        <v>-2.9823933651062045E-2</v>
      </c>
      <c r="Y67" s="11" t="str">
        <f>IF('Daily PnL Log'!Y1047&lt;&gt;"",'Daily PnL Log'!Y1047,"")</f>
        <v/>
      </c>
      <c r="Z67" s="11" t="str">
        <f>IF('Daily PnL Log'!Z1047&lt;&gt;"",'Daily PnL Log'!Z1047,"")</f>
        <v/>
      </c>
      <c r="AA67" s="11" t="str">
        <f>IF('Daily PnL Log'!AA1047&lt;&gt;"",'Daily PnL Log'!AA1047,"")</f>
        <v/>
      </c>
      <c r="AB67" s="11" t="str">
        <f>IF('Daily PnL Log'!AB1047&lt;&gt;"",'Daily PnL Log'!AB1047,"")</f>
        <v/>
      </c>
      <c r="AC67" s="11">
        <f>IF('Daily PnL Log'!AC1047&lt;&gt;"",'Daily PnL Log'!AC1047,"")</f>
        <v>289457.45</v>
      </c>
    </row>
    <row r="68" spans="1:29" x14ac:dyDescent="0.25">
      <c r="A68" s="47" t="str">
        <f t="shared" si="2"/>
        <v>Jan</v>
      </c>
      <c r="B68" s="14">
        <f>'Daily PnL Log'!B1048</f>
        <v>45686</v>
      </c>
      <c r="C68" s="13">
        <f>'Daily PnL Log'!C1048</f>
        <v>23014.3</v>
      </c>
      <c r="D68" s="13">
        <f>'Daily PnL Log'!D1048</f>
        <v>9009</v>
      </c>
      <c r="E68" s="13">
        <f>'Daily PnL Log'!E1048</f>
        <v>0</v>
      </c>
      <c r="F68" s="13">
        <f>'Daily PnL Log'!F1048</f>
        <v>-932</v>
      </c>
      <c r="G68" s="13">
        <f>'Daily PnL Log'!G1048</f>
        <v>1629.8</v>
      </c>
      <c r="H68" s="13">
        <f>'Daily PnL Log'!H1048</f>
        <v>0</v>
      </c>
      <c r="I68" s="13">
        <f>'Daily PnL Log'!I1048</f>
        <v>0</v>
      </c>
      <c r="J68" s="13">
        <f>'Daily PnL Log'!J1048</f>
        <v>32721.1</v>
      </c>
      <c r="K68" s="13">
        <f>'Daily PnL Log'!K1048</f>
        <v>-82.49</v>
      </c>
      <c r="L68" s="13">
        <f>'Daily PnL Log'!L1048</f>
        <v>-724.57</v>
      </c>
      <c r="M68" s="13">
        <f>'Daily PnL Log'!M1048</f>
        <v>-807.06000000000006</v>
      </c>
      <c r="N68" s="13">
        <f>'Daily PnL Log'!N1048</f>
        <v>31914.039999999997</v>
      </c>
      <c r="O68" s="13">
        <f t="shared" si="4"/>
        <v>107605.2</v>
      </c>
      <c r="P68" s="13">
        <f t="shared" si="4"/>
        <v>37956.099999999991</v>
      </c>
      <c r="Q68" s="13">
        <f t="shared" si="4"/>
        <v>0</v>
      </c>
      <c r="R68" s="13">
        <f t="shared" si="4"/>
        <v>114141.19999999998</v>
      </c>
      <c r="S68" s="13">
        <f t="shared" si="4"/>
        <v>81986.999999999971</v>
      </c>
      <c r="T68" s="13">
        <f t="shared" si="4"/>
        <v>0</v>
      </c>
      <c r="U68" s="13">
        <f t="shared" si="4"/>
        <v>0</v>
      </c>
      <c r="V68" s="13">
        <f t="shared" si="4"/>
        <v>341689.5</v>
      </c>
      <c r="W68" s="13">
        <f>IF('Daily PnL Log'!W1048&lt;&gt;"",'Daily PnL Log'!W1048,"")</f>
        <v>529697</v>
      </c>
      <c r="X68" s="13">
        <f>IF('Daily PnL Log'!X1048&lt;&gt;"",'Daily PnL Log'!X1048,"")</f>
        <v>6.0249614402195964E-2</v>
      </c>
      <c r="Y68" s="13">
        <f>IF('Daily PnL Log'!Y1048&lt;&gt;"",'Daily PnL Log'!Y1048,"")</f>
        <v>-9286.4599999999991</v>
      </c>
      <c r="Z68" s="13" t="str">
        <f>IF('Daily PnL Log'!Z1048&lt;&gt;"",'Daily PnL Log'!Z1048,"")</f>
        <v/>
      </c>
      <c r="AA68" s="13" t="str">
        <f>IF('Daily PnL Log'!AA1048&lt;&gt;"",'Daily PnL Log'!AA1048,"")</f>
        <v/>
      </c>
      <c r="AB68" s="13" t="str">
        <f>IF('Daily PnL Log'!AB1048&lt;&gt;"",'Daily PnL Log'!AB1048,"")</f>
        <v/>
      </c>
      <c r="AC68" s="13">
        <f>IF('Daily PnL Log'!AC1048&lt;&gt;"",'Daily PnL Log'!AC1048,"")</f>
        <v>296621.64</v>
      </c>
    </row>
    <row r="69" spans="1:29" x14ac:dyDescent="0.25">
      <c r="A69" s="48" t="str">
        <f t="shared" si="2"/>
        <v>Jan</v>
      </c>
      <c r="B69" s="83">
        <f>'Daily PnL Log'!B1049</f>
        <v>45687</v>
      </c>
      <c r="C69" s="11">
        <f>'Daily PnL Log'!C1049</f>
        <v>-11265.2</v>
      </c>
      <c r="D69" s="11">
        <f>'Daily PnL Log'!D1049</f>
        <v>-12476.9</v>
      </c>
      <c r="E69" s="11">
        <f>'Daily PnL Log'!E1049</f>
        <v>0</v>
      </c>
      <c r="F69" s="11">
        <f>'Daily PnL Log'!F1049</f>
        <v>5387.1</v>
      </c>
      <c r="G69" s="11">
        <f>'Daily PnL Log'!G1049</f>
        <v>21423.9</v>
      </c>
      <c r="H69" s="11">
        <f>'Daily PnL Log'!H1049</f>
        <v>0</v>
      </c>
      <c r="I69" s="11">
        <f>'Daily PnL Log'!I1049</f>
        <v>0</v>
      </c>
      <c r="J69" s="11">
        <f>'Daily PnL Log'!J1049</f>
        <v>3068.9000000000015</v>
      </c>
      <c r="K69" s="11">
        <f>'Daily PnL Log'!K1049</f>
        <v>-57.78</v>
      </c>
      <c r="L69" s="11">
        <f>'Daily PnL Log'!L1049</f>
        <v>-508.69</v>
      </c>
      <c r="M69" s="11">
        <f>'Daily PnL Log'!M1049</f>
        <v>-566.47</v>
      </c>
      <c r="N69" s="11">
        <f>'Daily PnL Log'!N1049</f>
        <v>2502.4300000000012</v>
      </c>
      <c r="O69" s="11">
        <f t="shared" si="4"/>
        <v>96340</v>
      </c>
      <c r="P69" s="11">
        <f t="shared" si="4"/>
        <v>25479.19999999999</v>
      </c>
      <c r="Q69" s="11">
        <f t="shared" si="4"/>
        <v>0</v>
      </c>
      <c r="R69" s="11">
        <f t="shared" si="4"/>
        <v>119528.29999999999</v>
      </c>
      <c r="S69" s="11">
        <f t="shared" si="4"/>
        <v>103410.89999999997</v>
      </c>
      <c r="T69" s="11">
        <f t="shared" si="4"/>
        <v>0</v>
      </c>
      <c r="U69" s="11">
        <f t="shared" si="4"/>
        <v>0</v>
      </c>
      <c r="V69" s="11">
        <f t="shared" si="4"/>
        <v>344758.4</v>
      </c>
      <c r="W69" s="11">
        <f>IF('Daily PnL Log'!W1049&lt;&gt;"",'Daily PnL Log'!W1049,"")</f>
        <v>342329</v>
      </c>
      <c r="X69" s="119">
        <f>IF('Daily PnL Log'!X1049&lt;&gt;"",'Daily PnL Log'!X1049,"")</f>
        <v>7.3100146350440695E-3</v>
      </c>
      <c r="Y69" s="11" t="str">
        <f>IF('Daily PnL Log'!Y1049&lt;&gt;"",'Daily PnL Log'!Y1049,"")</f>
        <v/>
      </c>
      <c r="Z69" s="11" t="str">
        <f>IF('Daily PnL Log'!Z1049&lt;&gt;"",'Daily PnL Log'!Z1049,"")</f>
        <v/>
      </c>
      <c r="AA69" s="11" t="str">
        <f>IF('Daily PnL Log'!AA1049&lt;&gt;"",'Daily PnL Log'!AA1049,"")</f>
        <v/>
      </c>
      <c r="AB69" s="11" t="str">
        <f>IF('Daily PnL Log'!AB1049&lt;&gt;"",'Daily PnL Log'!AB1049,"")</f>
        <v/>
      </c>
      <c r="AC69" s="11">
        <f>IF('Daily PnL Log'!AC1049&lt;&gt;"",'Daily PnL Log'!AC1049,"")</f>
        <v>280742.67</v>
      </c>
    </row>
    <row r="70" spans="1:29" x14ac:dyDescent="0.25">
      <c r="A70" s="47" t="str">
        <f t="shared" si="2"/>
        <v>Jan</v>
      </c>
      <c r="B70" s="14">
        <f>'Daily PnL Log'!B1050</f>
        <v>45688</v>
      </c>
      <c r="C70" s="13">
        <f>'Daily PnL Log'!C1050</f>
        <v>-6829.3</v>
      </c>
      <c r="D70" s="13">
        <f>'Daily PnL Log'!D1050</f>
        <v>2147.6999999999998</v>
      </c>
      <c r="E70" s="13">
        <f>'Daily PnL Log'!E1050</f>
        <v>0</v>
      </c>
      <c r="F70" s="13">
        <f>'Daily PnL Log'!F1050</f>
        <v>17071.7</v>
      </c>
      <c r="G70" s="13">
        <f>'Daily PnL Log'!G1050</f>
        <v>-3683.1</v>
      </c>
      <c r="H70" s="13">
        <f>'Daily PnL Log'!H1050</f>
        <v>0</v>
      </c>
      <c r="I70" s="13">
        <f>'Daily PnL Log'!I1050</f>
        <v>0</v>
      </c>
      <c r="J70" s="13">
        <f>'Daily PnL Log'!J1050</f>
        <v>8707</v>
      </c>
      <c r="K70" s="13">
        <f>'Daily PnL Log'!K1050</f>
        <v>-132.6</v>
      </c>
      <c r="L70" s="13">
        <f>'Daily PnL Log'!L1050</f>
        <v>-1173.8499999999999</v>
      </c>
      <c r="M70" s="13">
        <f>'Daily PnL Log'!M1050</f>
        <v>-1306.4499999999998</v>
      </c>
      <c r="N70" s="13">
        <f>'Daily PnL Log'!N1050</f>
        <v>7400.55</v>
      </c>
      <c r="O70" s="13">
        <f t="shared" si="4"/>
        <v>89510.7</v>
      </c>
      <c r="P70" s="13">
        <f t="shared" si="4"/>
        <v>27626.899999999991</v>
      </c>
      <c r="Q70" s="13">
        <f t="shared" si="4"/>
        <v>0</v>
      </c>
      <c r="R70" s="13">
        <f t="shared" si="4"/>
        <v>136600</v>
      </c>
      <c r="S70" s="13">
        <f t="shared" si="4"/>
        <v>99727.799999999959</v>
      </c>
      <c r="T70" s="13">
        <f t="shared" si="4"/>
        <v>0</v>
      </c>
      <c r="U70" s="13">
        <f t="shared" si="4"/>
        <v>0</v>
      </c>
      <c r="V70" s="13">
        <f t="shared" si="4"/>
        <v>353465.4</v>
      </c>
      <c r="W70" s="13">
        <f>IF('Daily PnL Log'!W1050&lt;&gt;"",'Daily PnL Log'!W1050,"")</f>
        <v>489933</v>
      </c>
      <c r="X70" s="13">
        <f>IF('Daily PnL Log'!X1050&lt;&gt;"",'Daily PnL Log'!X1050,"")</f>
        <v>1.5105228674124829E-2</v>
      </c>
      <c r="Y70" s="13" t="str">
        <f>IF('Daily PnL Log'!Y1050&lt;&gt;"",'Daily PnL Log'!Y1050,"")</f>
        <v/>
      </c>
      <c r="Z70" s="13" t="str">
        <f>IF('Daily PnL Log'!Z1050&lt;&gt;"",'Daily PnL Log'!Z1050,"")</f>
        <v/>
      </c>
      <c r="AA70" s="13" t="str">
        <f>IF('Daily PnL Log'!AA1050&lt;&gt;"",'Daily PnL Log'!AA1050,"")</f>
        <v/>
      </c>
      <c r="AB70" s="13" t="str">
        <f>IF('Daily PnL Log'!AB1050&lt;&gt;"",'Daily PnL Log'!AB1050,"")</f>
        <v/>
      </c>
      <c r="AC70" s="13">
        <f>IF('Daily PnL Log'!AC1050&lt;&gt;"",'Daily PnL Log'!AC1050,"")</f>
        <v>315269.96999999997</v>
      </c>
    </row>
    <row r="71" spans="1:29" x14ac:dyDescent="0.25">
      <c r="A71" s="48" t="str">
        <f t="shared" ref="A71:A133" si="5">TEXT(B71,"mmm")</f>
        <v>Feb</v>
      </c>
      <c r="B71" s="83">
        <f>'Daily PnL Log'!B1051</f>
        <v>45691</v>
      </c>
      <c r="C71" s="11">
        <f>'Daily PnL Log'!C1051</f>
        <v>1284</v>
      </c>
      <c r="D71" s="11">
        <f>'Daily PnL Log'!D1051</f>
        <v>9353.7999999999993</v>
      </c>
      <c r="E71" s="11">
        <f>'Daily PnL Log'!E1051</f>
        <v>0</v>
      </c>
      <c r="F71" s="11">
        <f>'Daily PnL Log'!F1051</f>
        <v>18285.3</v>
      </c>
      <c r="G71" s="11">
        <f>'Daily PnL Log'!G1051</f>
        <v>-2187.1</v>
      </c>
      <c r="H71" s="11">
        <f>'Daily PnL Log'!H1051</f>
        <v>0</v>
      </c>
      <c r="I71" s="11">
        <f>'Daily PnL Log'!I1051</f>
        <v>0</v>
      </c>
      <c r="J71" s="11">
        <f>'Daily PnL Log'!J1051</f>
        <v>26736</v>
      </c>
      <c r="K71" s="11">
        <f>'Daily PnL Log'!K1051</f>
        <v>-92.01</v>
      </c>
      <c r="L71" s="11">
        <f>'Daily PnL Log'!L1051</f>
        <v>-809.9</v>
      </c>
      <c r="M71" s="11">
        <f>'Daily PnL Log'!M1051</f>
        <v>-901.91</v>
      </c>
      <c r="N71" s="11">
        <f>'Daily PnL Log'!N1051</f>
        <v>25834.09</v>
      </c>
      <c r="O71" s="11">
        <f t="shared" ref="O71:O123" si="6">IF(C71&lt;&gt;"",O70+C71,"")</f>
        <v>90794.7</v>
      </c>
      <c r="P71" s="11">
        <f t="shared" ref="P71:P123" si="7">IF(D71&lt;&gt;"",P70+D71,"")</f>
        <v>36980.69999999999</v>
      </c>
      <c r="Q71" s="11">
        <f t="shared" ref="Q71:Q123" si="8">IF(E71&lt;&gt;"",Q70+E71,"")</f>
        <v>0</v>
      </c>
      <c r="R71" s="11">
        <f t="shared" ref="R71:R123" si="9">IF(F71&lt;&gt;"",R70+F71,"")</f>
        <v>154885.29999999999</v>
      </c>
      <c r="S71" s="11">
        <f t="shared" ref="S71:S123" si="10">IF(G71&lt;&gt;"",S70+G71,"")</f>
        <v>97540.699999999953</v>
      </c>
      <c r="T71" s="11">
        <f t="shared" ref="T71:T123" si="11">IF(H71&lt;&gt;"",T70+H71,"")</f>
        <v>0</v>
      </c>
      <c r="U71" s="11">
        <f t="shared" ref="U71:U123" si="12">IF(I71&lt;&gt;"",U70+I71,"")</f>
        <v>0</v>
      </c>
      <c r="V71" s="11">
        <f t="shared" ref="V71:V123" si="13">IF(J71&lt;&gt;"",V70+J71,"")</f>
        <v>380201.4</v>
      </c>
      <c r="W71" s="11">
        <f>IF('Daily PnL Log'!W1051&lt;&gt;"",'Daily PnL Log'!W1051,"")</f>
        <v>507036</v>
      </c>
      <c r="X71" s="119">
        <f>IF('Daily PnL Log'!X1051&lt;&gt;"",'Daily PnL Log'!X1051,"")</f>
        <v>5.0951194786957928E-2</v>
      </c>
      <c r="Y71" s="11">
        <f>IF('Daily PnL Log'!Y1051&lt;&gt;"",'Daily PnL Log'!Y1051,"")</f>
        <v>-5779.6399999999994</v>
      </c>
      <c r="Z71" s="11" t="str">
        <f>IF('Daily PnL Log'!Z1051&lt;&gt;"",'Daily PnL Log'!Z1051,"")</f>
        <v/>
      </c>
      <c r="AA71" s="11" t="str">
        <f>IF('Daily PnL Log'!AA1051&lt;&gt;"",'Daily PnL Log'!AA1051,"")</f>
        <v/>
      </c>
      <c r="AB71" s="11" t="str">
        <f>IF('Daily PnL Log'!AB1051&lt;&gt;"",'Daily PnL Log'!AB1051,"")</f>
        <v/>
      </c>
      <c r="AC71" s="11">
        <f>IF('Daily PnL Log'!AC1051&lt;&gt;"",'Daily PnL Log'!AC1051,"")</f>
        <v>334814.31</v>
      </c>
    </row>
    <row r="72" spans="1:29" x14ac:dyDescent="0.25">
      <c r="A72" s="47" t="str">
        <f t="shared" si="5"/>
        <v>Feb</v>
      </c>
      <c r="B72" s="14">
        <f>'Daily PnL Log'!B1052</f>
        <v>45692</v>
      </c>
      <c r="C72" s="13">
        <f>'Daily PnL Log'!C1052</f>
        <v>8124.6</v>
      </c>
      <c r="D72" s="13">
        <f>'Daily PnL Log'!D1052</f>
        <v>24325.3</v>
      </c>
      <c r="E72" s="13">
        <f>'Daily PnL Log'!E1052</f>
        <v>0</v>
      </c>
      <c r="F72" s="13">
        <f>'Daily PnL Log'!F1052</f>
        <v>2410.1999999999998</v>
      </c>
      <c r="G72" s="13">
        <f>'Daily PnL Log'!G1052</f>
        <v>-5045</v>
      </c>
      <c r="H72" s="13">
        <f>'Daily PnL Log'!H1052</f>
        <v>0</v>
      </c>
      <c r="I72" s="13">
        <f>'Daily PnL Log'!I1052</f>
        <v>0</v>
      </c>
      <c r="J72" s="13">
        <f>'Daily PnL Log'!J1052</f>
        <v>29815.1</v>
      </c>
      <c r="K72" s="13">
        <f>'Daily PnL Log'!K1052</f>
        <v>-120.43</v>
      </c>
      <c r="L72" s="13">
        <f>'Daily PnL Log'!L1052</f>
        <v>-1058.96</v>
      </c>
      <c r="M72" s="13">
        <f>'Daily PnL Log'!M1052</f>
        <v>-1179.3900000000001</v>
      </c>
      <c r="N72" s="13">
        <f>'Daily PnL Log'!N1052</f>
        <v>28635.71</v>
      </c>
      <c r="O72" s="13">
        <f t="shared" si="6"/>
        <v>98919.3</v>
      </c>
      <c r="P72" s="13">
        <f t="shared" si="7"/>
        <v>61305.999999999985</v>
      </c>
      <c r="Q72" s="13">
        <f t="shared" si="8"/>
        <v>0</v>
      </c>
      <c r="R72" s="13">
        <f t="shared" si="9"/>
        <v>157295.5</v>
      </c>
      <c r="S72" s="13">
        <f t="shared" si="10"/>
        <v>92495.699999999953</v>
      </c>
      <c r="T72" s="13">
        <f t="shared" si="11"/>
        <v>0</v>
      </c>
      <c r="U72" s="13">
        <f t="shared" si="12"/>
        <v>0</v>
      </c>
      <c r="V72" s="13">
        <f t="shared" si="13"/>
        <v>410016.5</v>
      </c>
      <c r="W72" s="13">
        <f>IF('Daily PnL Log'!W1052&lt;&gt;"",'Daily PnL Log'!W1052,"")</f>
        <v>478807</v>
      </c>
      <c r="X72" s="13">
        <f>IF('Daily PnL Log'!X1052&lt;&gt;"",'Daily PnL Log'!X1052,"")</f>
        <v>5.9806372922701627E-2</v>
      </c>
      <c r="Y72" s="13" t="str">
        <f>IF('Daily PnL Log'!Y1052&lt;&gt;"",'Daily PnL Log'!Y1052,"")</f>
        <v/>
      </c>
      <c r="Z72" s="13" t="str">
        <f>IF('Daily PnL Log'!Z1052&lt;&gt;"",'Daily PnL Log'!Z1052,"")</f>
        <v/>
      </c>
      <c r="AA72" s="13" t="str">
        <f>IF('Daily PnL Log'!AA1052&lt;&gt;"",'Daily PnL Log'!AA1052,"")</f>
        <v/>
      </c>
      <c r="AB72" s="13" t="str">
        <f>IF('Daily PnL Log'!AB1052&lt;&gt;"",'Daily PnL Log'!AB1052,"")</f>
        <v/>
      </c>
      <c r="AC72" s="13">
        <f>IF('Daily PnL Log'!AC1052&lt;&gt;"",'Daily PnL Log'!AC1052,"")</f>
        <v>367883.67</v>
      </c>
    </row>
    <row r="73" spans="1:29" x14ac:dyDescent="0.25">
      <c r="A73" s="48" t="str">
        <f t="shared" si="5"/>
        <v>Feb</v>
      </c>
      <c r="B73" s="83">
        <f>'Daily PnL Log'!B1053</f>
        <v>45693</v>
      </c>
      <c r="C73" s="11">
        <f>'Daily PnL Log'!C1053</f>
        <v>-26540</v>
      </c>
      <c r="D73" s="11">
        <f>'Daily PnL Log'!D1053</f>
        <v>-14725</v>
      </c>
      <c r="E73" s="11">
        <f>'Daily PnL Log'!E1053</f>
        <v>0</v>
      </c>
      <c r="F73" s="11">
        <f>'Daily PnL Log'!F1053</f>
        <v>-4171</v>
      </c>
      <c r="G73" s="11">
        <f>'Daily PnL Log'!G1053</f>
        <v>8633</v>
      </c>
      <c r="H73" s="11">
        <f>'Daily PnL Log'!H1053</f>
        <v>0</v>
      </c>
      <c r="I73" s="11">
        <f>'Daily PnL Log'!I1053</f>
        <v>0</v>
      </c>
      <c r="J73" s="11">
        <f>'Daily PnL Log'!J1053</f>
        <v>-36803</v>
      </c>
      <c r="K73" s="11">
        <f>'Daily PnL Log'!K1053</f>
        <v>-106.65</v>
      </c>
      <c r="L73" s="11">
        <f>'Daily PnL Log'!L1053</f>
        <v>-945.47</v>
      </c>
      <c r="M73" s="11">
        <f>'Daily PnL Log'!M1053</f>
        <v>-1052.1200000000001</v>
      </c>
      <c r="N73" s="11">
        <f>'Daily PnL Log'!N1053</f>
        <v>-37855.120000000003</v>
      </c>
      <c r="O73" s="11">
        <f t="shared" si="6"/>
        <v>72379.3</v>
      </c>
      <c r="P73" s="11">
        <f t="shared" si="7"/>
        <v>46580.999999999985</v>
      </c>
      <c r="Q73" s="11">
        <f t="shared" si="8"/>
        <v>0</v>
      </c>
      <c r="R73" s="11">
        <f t="shared" si="9"/>
        <v>153124.5</v>
      </c>
      <c r="S73" s="11">
        <f t="shared" si="10"/>
        <v>101128.69999999995</v>
      </c>
      <c r="T73" s="11">
        <f t="shared" si="11"/>
        <v>0</v>
      </c>
      <c r="U73" s="11">
        <f t="shared" si="12"/>
        <v>0</v>
      </c>
      <c r="V73" s="11">
        <f t="shared" si="13"/>
        <v>373213.5</v>
      </c>
      <c r="W73" s="11">
        <f>IF('Daily PnL Log'!W1053&lt;&gt;"",'Daily PnL Log'!W1053,"")</f>
        <v>417767</v>
      </c>
      <c r="X73" s="119">
        <f>IF('Daily PnL Log'!X1053&lt;&gt;"",'Daily PnL Log'!X1053,"")</f>
        <v>-9.0612997197002165E-2</v>
      </c>
      <c r="Y73" s="11" t="str">
        <f>IF('Daily PnL Log'!Y1053&lt;&gt;"",'Daily PnL Log'!Y1053,"")</f>
        <v/>
      </c>
      <c r="Z73" s="11" t="str">
        <f>IF('Daily PnL Log'!Z1053&lt;&gt;"",'Daily PnL Log'!Z1053,"")</f>
        <v/>
      </c>
      <c r="AA73" s="11" t="str">
        <f>IF('Daily PnL Log'!AA1053&lt;&gt;"",'Daily PnL Log'!AA1053,"")</f>
        <v/>
      </c>
      <c r="AB73" s="11" t="str">
        <f>IF('Daily PnL Log'!AB1053&lt;&gt;"",'Daily PnL Log'!AB1053,"")</f>
        <v/>
      </c>
      <c r="AC73" s="11">
        <f>IF('Daily PnL Log'!AC1053&lt;&gt;"",'Daily PnL Log'!AC1053,"")</f>
        <v>305840.3</v>
      </c>
    </row>
    <row r="74" spans="1:29" x14ac:dyDescent="0.25">
      <c r="A74" s="47" t="str">
        <f t="shared" si="5"/>
        <v>Feb</v>
      </c>
      <c r="B74" s="14">
        <f>'Daily PnL Log'!B1054</f>
        <v>45694</v>
      </c>
      <c r="C74" s="13">
        <f>'Daily PnL Log'!C1054</f>
        <v>21367.8</v>
      </c>
      <c r="D74" s="13">
        <f>'Daily PnL Log'!D1054</f>
        <v>-4189.2</v>
      </c>
      <c r="E74" s="13">
        <f>'Daily PnL Log'!E1054</f>
        <v>0</v>
      </c>
      <c r="F74" s="13">
        <f>'Daily PnL Log'!F1054</f>
        <v>-1706.2</v>
      </c>
      <c r="G74" s="13">
        <f>'Daily PnL Log'!G1054</f>
        <v>-12242.6</v>
      </c>
      <c r="H74" s="13">
        <f>'Daily PnL Log'!H1054</f>
        <v>0</v>
      </c>
      <c r="I74" s="13">
        <f>'Daily PnL Log'!I1054</f>
        <v>0</v>
      </c>
      <c r="J74" s="13">
        <f>'Daily PnL Log'!J1054</f>
        <v>3229.7999999999975</v>
      </c>
      <c r="K74" s="13">
        <f>'Daily PnL Log'!K1054</f>
        <v>-57.11</v>
      </c>
      <c r="L74" s="13">
        <f>'Daily PnL Log'!L1054</f>
        <v>-497.04</v>
      </c>
      <c r="M74" s="13">
        <f>'Daily PnL Log'!M1054</f>
        <v>-554.15</v>
      </c>
      <c r="N74" s="13">
        <f>'Daily PnL Log'!N1054</f>
        <v>2675.6499999999974</v>
      </c>
      <c r="O74" s="13">
        <f t="shared" si="6"/>
        <v>93747.1</v>
      </c>
      <c r="P74" s="13">
        <f t="shared" si="7"/>
        <v>42391.799999999988</v>
      </c>
      <c r="Q74" s="13">
        <f t="shared" si="8"/>
        <v>0</v>
      </c>
      <c r="R74" s="13">
        <f t="shared" si="9"/>
        <v>151418.29999999999</v>
      </c>
      <c r="S74" s="13">
        <f t="shared" si="10"/>
        <v>88886.099999999948</v>
      </c>
      <c r="T74" s="13">
        <f t="shared" si="11"/>
        <v>0</v>
      </c>
      <c r="U74" s="13">
        <f t="shared" si="12"/>
        <v>0</v>
      </c>
      <c r="V74" s="13">
        <f t="shared" si="13"/>
        <v>376443.3</v>
      </c>
      <c r="W74" s="13">
        <f>IF('Daily PnL Log'!W1054&lt;&gt;"",'Daily PnL Log'!W1054,"")</f>
        <v>360250</v>
      </c>
      <c r="X74" s="13">
        <f>IF('Daily PnL Log'!X1054&lt;&gt;"",'Daily PnL Log'!X1054,"")</f>
        <v>7.4272033310201178E-3</v>
      </c>
      <c r="Y74" s="13" t="str">
        <f>IF('Daily PnL Log'!Y1054&lt;&gt;"",'Daily PnL Log'!Y1054,"")</f>
        <v/>
      </c>
      <c r="Z74" s="13" t="str">
        <f>IF('Daily PnL Log'!Z1054&lt;&gt;"",'Daily PnL Log'!Z1054,"")</f>
        <v/>
      </c>
      <c r="AA74" s="13" t="str">
        <f>IF('Daily PnL Log'!AA1054&lt;&gt;"",'Daily PnL Log'!AA1054,"")</f>
        <v/>
      </c>
      <c r="AB74" s="13" t="str">
        <f>IF('Daily PnL Log'!AB1054&lt;&gt;"",'Daily PnL Log'!AB1054,"")</f>
        <v/>
      </c>
      <c r="AC74" s="13">
        <f>IF('Daily PnL Log'!AC1054&lt;&gt;"",'Daily PnL Log'!AC1054,"")</f>
        <v>309684.90000000002</v>
      </c>
    </row>
    <row r="75" spans="1:29" x14ac:dyDescent="0.25">
      <c r="A75" s="48" t="str">
        <f t="shared" si="5"/>
        <v>Feb</v>
      </c>
      <c r="B75" s="83">
        <f>'Daily PnL Log'!B1055</f>
        <v>45695</v>
      </c>
      <c r="C75" s="11">
        <f>'Daily PnL Log'!C1055</f>
        <v>-2790.7</v>
      </c>
      <c r="D75" s="11">
        <f>'Daily PnL Log'!D1055</f>
        <v>11069.5</v>
      </c>
      <c r="E75" s="11">
        <f>'Daily PnL Log'!E1055</f>
        <v>0</v>
      </c>
      <c r="F75" s="11">
        <f>'Daily PnL Log'!F1055</f>
        <v>-15787.4</v>
      </c>
      <c r="G75" s="11">
        <f>'Daily PnL Log'!G1055</f>
        <v>-6090.8</v>
      </c>
      <c r="H75" s="11">
        <f>'Daily PnL Log'!H1055</f>
        <v>0</v>
      </c>
      <c r="I75" s="11">
        <f>'Daily PnL Log'!I1055</f>
        <v>0</v>
      </c>
      <c r="J75" s="11">
        <f>'Daily PnL Log'!J1055</f>
        <v>-13599.400000000001</v>
      </c>
      <c r="K75" s="11">
        <f>'Daily PnL Log'!K1055</f>
        <v>-95.7</v>
      </c>
      <c r="L75" s="11">
        <f>'Daily PnL Log'!L1055</f>
        <v>-839.19</v>
      </c>
      <c r="M75" s="11">
        <f>'Daily PnL Log'!M1055</f>
        <v>-934.8900000000001</v>
      </c>
      <c r="N75" s="11">
        <f>'Daily PnL Log'!N1055</f>
        <v>-14534.29</v>
      </c>
      <c r="O75" s="11">
        <f t="shared" si="6"/>
        <v>90956.400000000009</v>
      </c>
      <c r="P75" s="11">
        <f t="shared" si="7"/>
        <v>53461.299999999988</v>
      </c>
      <c r="Q75" s="11">
        <f t="shared" si="8"/>
        <v>0</v>
      </c>
      <c r="R75" s="11">
        <f t="shared" si="9"/>
        <v>135630.9</v>
      </c>
      <c r="S75" s="11">
        <f t="shared" si="10"/>
        <v>82795.299999999945</v>
      </c>
      <c r="T75" s="11">
        <f t="shared" si="11"/>
        <v>0</v>
      </c>
      <c r="U75" s="11">
        <f t="shared" si="12"/>
        <v>0</v>
      </c>
      <c r="V75" s="11">
        <f t="shared" si="13"/>
        <v>362843.89999999997</v>
      </c>
      <c r="W75" s="11">
        <f>IF('Daily PnL Log'!W1055&lt;&gt;"",'Daily PnL Log'!W1055,"")</f>
        <v>404381</v>
      </c>
      <c r="X75" s="119">
        <f>IF('Daily PnL Log'!X1055&lt;&gt;"",'Daily PnL Log'!X1055,"")</f>
        <v>-3.5942069483976748E-2</v>
      </c>
      <c r="Y75" s="11" t="str">
        <f>IF('Daily PnL Log'!Y1055&lt;&gt;"",'Daily PnL Log'!Y1055,"")</f>
        <v/>
      </c>
      <c r="Z75" s="11" t="str">
        <f>IF('Daily PnL Log'!Z1055&lt;&gt;"",'Daily PnL Log'!Z1055,"")</f>
        <v/>
      </c>
      <c r="AA75" s="11" t="str">
        <f>IF('Daily PnL Log'!AA1055&lt;&gt;"",'Daily PnL Log'!AA1055,"")</f>
        <v/>
      </c>
      <c r="AB75" s="11" t="str">
        <f>IF('Daily PnL Log'!AB1055&lt;&gt;"",'Daily PnL Log'!AB1055,"")</f>
        <v/>
      </c>
      <c r="AC75" s="11">
        <f>IF('Daily PnL Log'!AC1055&lt;&gt;"",'Daily PnL Log'!AC1055,"")</f>
        <v>302032.95</v>
      </c>
    </row>
    <row r="76" spans="1:29" x14ac:dyDescent="0.25">
      <c r="A76" s="47" t="str">
        <f t="shared" si="5"/>
        <v>Feb</v>
      </c>
      <c r="B76" s="14">
        <f>'Daily PnL Log'!B1056</f>
        <v>45698</v>
      </c>
      <c r="C76" s="13">
        <f>'Daily PnL Log'!C1056</f>
        <v>-3480.7</v>
      </c>
      <c r="D76" s="13">
        <f>'Daily PnL Log'!D1056</f>
        <v>-25669.4</v>
      </c>
      <c r="E76" s="13">
        <f>'Daily PnL Log'!E1056</f>
        <v>0</v>
      </c>
      <c r="F76" s="13">
        <f>'Daily PnL Log'!F1056</f>
        <v>-15530.2</v>
      </c>
      <c r="G76" s="13">
        <f>'Daily PnL Log'!G1056</f>
        <v>9612.5</v>
      </c>
      <c r="H76" s="13">
        <f>'Daily PnL Log'!H1056</f>
        <v>0</v>
      </c>
      <c r="I76" s="13">
        <f>'Daily PnL Log'!I1056</f>
        <v>0</v>
      </c>
      <c r="J76" s="13">
        <f>'Daily PnL Log'!J1056</f>
        <v>-35067.800000000003</v>
      </c>
      <c r="K76" s="13">
        <f>'Daily PnL Log'!K1056</f>
        <v>-48.56</v>
      </c>
      <c r="L76" s="13">
        <f>'Daily PnL Log'!L1056</f>
        <v>-420.26</v>
      </c>
      <c r="M76" s="13">
        <f>'Daily PnL Log'!M1056</f>
        <v>-468.82</v>
      </c>
      <c r="N76" s="13">
        <f>'Daily PnL Log'!N1056</f>
        <v>-35536.620000000003</v>
      </c>
      <c r="O76" s="13">
        <f t="shared" si="6"/>
        <v>87475.700000000012</v>
      </c>
      <c r="P76" s="13">
        <f t="shared" si="7"/>
        <v>27791.899999999987</v>
      </c>
      <c r="Q76" s="13">
        <f t="shared" si="8"/>
        <v>0</v>
      </c>
      <c r="R76" s="13">
        <f t="shared" si="9"/>
        <v>120100.7</v>
      </c>
      <c r="S76" s="13">
        <f t="shared" si="10"/>
        <v>92407.799999999945</v>
      </c>
      <c r="T76" s="13">
        <f t="shared" si="11"/>
        <v>0</v>
      </c>
      <c r="U76" s="13">
        <f t="shared" si="12"/>
        <v>0</v>
      </c>
      <c r="V76" s="13">
        <f t="shared" si="13"/>
        <v>327776.09999999998</v>
      </c>
      <c r="W76" s="13">
        <f>IF('Daily PnL Log'!W1056&lt;&gt;"",'Daily PnL Log'!W1056,"")</f>
        <v>357273</v>
      </c>
      <c r="X76" s="13">
        <f>IF('Daily PnL Log'!X1056&lt;&gt;"",'Daily PnL Log'!X1056,"")</f>
        <v>-9.9466290483747735E-2</v>
      </c>
      <c r="Y76" s="13" t="str">
        <f>IF('Daily PnL Log'!Y1056&lt;&gt;"",'Daily PnL Log'!Y1056,"")</f>
        <v/>
      </c>
      <c r="Z76" s="13" t="str">
        <f>IF('Daily PnL Log'!Z1056&lt;&gt;"",'Daily PnL Log'!Z1056,"")</f>
        <v/>
      </c>
      <c r="AA76" s="13" t="str">
        <f>IF('Daily PnL Log'!AA1056&lt;&gt;"",'Daily PnL Log'!AA1056,"")</f>
        <v/>
      </c>
      <c r="AB76" s="13" t="str">
        <f>IF('Daily PnL Log'!AB1056&lt;&gt;"",'Daily PnL Log'!AB1056,"")</f>
        <v/>
      </c>
      <c r="AC76" s="13">
        <f>IF('Daily PnL Log'!AC1056&lt;&gt;"",'Daily PnL Log'!AC1056,"")</f>
        <v>291950.38</v>
      </c>
    </row>
    <row r="77" spans="1:29" x14ac:dyDescent="0.25">
      <c r="A77" s="48" t="str">
        <f t="shared" si="5"/>
        <v>Feb</v>
      </c>
      <c r="B77" s="83">
        <f>'Daily PnL Log'!B1057</f>
        <v>45699</v>
      </c>
      <c r="C77" s="11">
        <f>'Daily PnL Log'!C1057</f>
        <v>32881.1</v>
      </c>
      <c r="D77" s="11">
        <f>'Daily PnL Log'!D1057</f>
        <v>-18664.599999999999</v>
      </c>
      <c r="E77" s="11">
        <f>'Daily PnL Log'!E1057</f>
        <v>0</v>
      </c>
      <c r="F77" s="11">
        <f>'Daily PnL Log'!F1057</f>
        <v>26308.2</v>
      </c>
      <c r="G77" s="11">
        <f>'Daily PnL Log'!G1057</f>
        <v>-9084.2999999999993</v>
      </c>
      <c r="H77" s="11">
        <f>'Daily PnL Log'!H1057</f>
        <v>0</v>
      </c>
      <c r="I77" s="11">
        <f>'Daily PnL Log'!I1057</f>
        <v>0</v>
      </c>
      <c r="J77" s="11">
        <f>'Daily PnL Log'!J1057</f>
        <v>31440.399999999998</v>
      </c>
      <c r="K77" s="11">
        <f>'Daily PnL Log'!K1057</f>
        <v>-84.18</v>
      </c>
      <c r="L77" s="11">
        <f>'Daily PnL Log'!L1057</f>
        <v>-743</v>
      </c>
      <c r="M77" s="11">
        <f>'Daily PnL Log'!M1057</f>
        <v>-827.18000000000006</v>
      </c>
      <c r="N77" s="11">
        <f>'Daily PnL Log'!N1057</f>
        <v>30613.219999999998</v>
      </c>
      <c r="O77" s="11">
        <f t="shared" si="6"/>
        <v>120356.80000000002</v>
      </c>
      <c r="P77" s="11">
        <f t="shared" si="7"/>
        <v>9127.2999999999884</v>
      </c>
      <c r="Q77" s="11">
        <f t="shared" si="8"/>
        <v>0</v>
      </c>
      <c r="R77" s="11">
        <f t="shared" si="9"/>
        <v>146408.9</v>
      </c>
      <c r="S77" s="11">
        <f t="shared" si="10"/>
        <v>83323.499999999942</v>
      </c>
      <c r="T77" s="11">
        <f t="shared" si="11"/>
        <v>0</v>
      </c>
      <c r="U77" s="11">
        <f t="shared" si="12"/>
        <v>0</v>
      </c>
      <c r="V77" s="11">
        <f t="shared" si="13"/>
        <v>359216.5</v>
      </c>
      <c r="W77" s="11">
        <f>IF('Daily PnL Log'!W1057&lt;&gt;"",'Daily PnL Log'!W1057,"")</f>
        <v>407027</v>
      </c>
      <c r="X77" s="119">
        <f>IF('Daily PnL Log'!X1057&lt;&gt;"",'Daily PnL Log'!X1057,"")</f>
        <v>7.5211767278337796E-2</v>
      </c>
      <c r="Y77" s="11" t="str">
        <f>IF('Daily PnL Log'!Y1057&lt;&gt;"",'Daily PnL Log'!Y1057,"")</f>
        <v/>
      </c>
      <c r="Z77" s="11" t="str">
        <f>IF('Daily PnL Log'!Z1057&lt;&gt;"",'Daily PnL Log'!Z1057,"")</f>
        <v/>
      </c>
      <c r="AA77" s="11" t="str">
        <f>IF('Daily PnL Log'!AA1057&lt;&gt;"",'Daily PnL Log'!AA1057,"")</f>
        <v/>
      </c>
      <c r="AB77" s="11" t="str">
        <f>IF('Daily PnL Log'!AB1057&lt;&gt;"",'Daily PnL Log'!AB1057,"")</f>
        <v/>
      </c>
      <c r="AC77" s="11">
        <f>IF('Daily PnL Log'!AC1057&lt;&gt;"",'Daily PnL Log'!AC1057,"")</f>
        <v>311169.45</v>
      </c>
    </row>
    <row r="78" spans="1:29" x14ac:dyDescent="0.25">
      <c r="A78" s="47" t="str">
        <f t="shared" si="5"/>
        <v>Feb</v>
      </c>
      <c r="B78" s="14">
        <f>'Daily PnL Log'!B1058</f>
        <v>45700</v>
      </c>
      <c r="C78" s="13">
        <f>'Daily PnL Log'!C1058</f>
        <v>-57.1</v>
      </c>
      <c r="D78" s="13">
        <f>'Daily PnL Log'!D1058</f>
        <v>-9512.1</v>
      </c>
      <c r="E78" s="13">
        <f>'Daily PnL Log'!E1058</f>
        <v>0</v>
      </c>
      <c r="F78" s="13">
        <f>'Daily PnL Log'!F1058</f>
        <v>8443.7999999999993</v>
      </c>
      <c r="G78" s="13">
        <f>'Daily PnL Log'!G1058</f>
        <v>6721.1</v>
      </c>
      <c r="H78" s="13">
        <f>'Daily PnL Log'!H1058</f>
        <v>0</v>
      </c>
      <c r="I78" s="13">
        <f>'Daily PnL Log'!I1058</f>
        <v>0</v>
      </c>
      <c r="J78" s="13">
        <f>'Daily PnL Log'!J1058</f>
        <v>5595.6999999999989</v>
      </c>
      <c r="K78" s="13">
        <f>'Daily PnL Log'!K1058</f>
        <v>-183.05</v>
      </c>
      <c r="L78" s="13">
        <f>'Daily PnL Log'!L1058</f>
        <v>-1613.98</v>
      </c>
      <c r="M78" s="13">
        <f>'Daily PnL Log'!M1058</f>
        <v>-1797.03</v>
      </c>
      <c r="N78" s="13">
        <f>'Daily PnL Log'!N1058</f>
        <v>3798.6699999999992</v>
      </c>
      <c r="O78" s="13">
        <f t="shared" si="6"/>
        <v>120299.70000000001</v>
      </c>
      <c r="P78" s="13">
        <f t="shared" si="7"/>
        <v>-384.80000000001201</v>
      </c>
      <c r="Q78" s="13">
        <f t="shared" si="8"/>
        <v>0</v>
      </c>
      <c r="R78" s="13">
        <f t="shared" si="9"/>
        <v>154852.69999999998</v>
      </c>
      <c r="S78" s="13">
        <f t="shared" si="10"/>
        <v>90044.599999999948</v>
      </c>
      <c r="T78" s="13">
        <f t="shared" si="11"/>
        <v>0</v>
      </c>
      <c r="U78" s="13">
        <f t="shared" si="12"/>
        <v>0</v>
      </c>
      <c r="V78" s="13">
        <f t="shared" si="13"/>
        <v>364812.2</v>
      </c>
      <c r="W78" s="13">
        <f>IF('Daily PnL Log'!W1058&lt;&gt;"",'Daily PnL Log'!W1058,"")</f>
        <v>346294</v>
      </c>
      <c r="X78" s="13">
        <f>IF('Daily PnL Log'!X1058&lt;&gt;"",'Daily PnL Log'!X1058,"")</f>
        <v>1.0969494129265881E-2</v>
      </c>
      <c r="Y78" s="13">
        <f>IF('Daily PnL Log'!Y1058&lt;&gt;"",'Daily PnL Log'!Y1058,"")</f>
        <v>-293</v>
      </c>
      <c r="Z78" s="13" t="str">
        <f>IF('Daily PnL Log'!Z1058&lt;&gt;"",'Daily PnL Log'!Z1058,"")</f>
        <v/>
      </c>
      <c r="AA78" s="13" t="str">
        <f>IF('Daily PnL Log'!AA1058&lt;&gt;"",'Daily PnL Log'!AA1058,"")</f>
        <v/>
      </c>
      <c r="AB78" s="13" t="str">
        <f>IF('Daily PnL Log'!AB1058&lt;&gt;"",'Daily PnL Log'!AB1058,"")</f>
        <v/>
      </c>
      <c r="AC78" s="13">
        <f>IF('Daily PnL Log'!AC1058&lt;&gt;"",'Daily PnL Log'!AC1058,"")</f>
        <v>310199.92</v>
      </c>
    </row>
    <row r="79" spans="1:29" x14ac:dyDescent="0.25">
      <c r="A79" s="48" t="str">
        <f t="shared" si="5"/>
        <v>Feb</v>
      </c>
      <c r="B79" s="83">
        <f>'Daily PnL Log'!B1059</f>
        <v>45701</v>
      </c>
      <c r="C79" s="11">
        <f>'Daily PnL Log'!C1059</f>
        <v>-18620.599999999999</v>
      </c>
      <c r="D79" s="11">
        <f>'Daily PnL Log'!D1059</f>
        <v>-8180.8</v>
      </c>
      <c r="E79" s="11">
        <f>'Daily PnL Log'!E1059</f>
        <v>0</v>
      </c>
      <c r="F79" s="11">
        <f>'Daily PnL Log'!F1059</f>
        <v>18668.8</v>
      </c>
      <c r="G79" s="11">
        <f>'Daily PnL Log'!G1059</f>
        <v>8575.2000000000007</v>
      </c>
      <c r="H79" s="11">
        <f>'Daily PnL Log'!H1059</f>
        <v>0</v>
      </c>
      <c r="I79" s="11">
        <f>'Daily PnL Log'!I1059</f>
        <v>0</v>
      </c>
      <c r="J79" s="11">
        <f>'Daily PnL Log'!J1059</f>
        <v>442.60000000000218</v>
      </c>
      <c r="K79" s="11">
        <f>'Daily PnL Log'!K1059</f>
        <v>-82.39</v>
      </c>
      <c r="L79" s="11">
        <f>'Daily PnL Log'!L1059</f>
        <v>-696.64</v>
      </c>
      <c r="M79" s="11">
        <f>'Daily PnL Log'!M1059</f>
        <v>-779.03</v>
      </c>
      <c r="N79" s="11">
        <f>'Daily PnL Log'!N1059</f>
        <v>-336.42999999999779</v>
      </c>
      <c r="O79" s="11">
        <f t="shared" si="6"/>
        <v>101679.1</v>
      </c>
      <c r="P79" s="11">
        <f t="shared" si="7"/>
        <v>-8565.6000000000131</v>
      </c>
      <c r="Q79" s="11">
        <f t="shared" si="8"/>
        <v>0</v>
      </c>
      <c r="R79" s="11">
        <f t="shared" si="9"/>
        <v>173521.49999999997</v>
      </c>
      <c r="S79" s="11">
        <f t="shared" si="10"/>
        <v>98619.799999999945</v>
      </c>
      <c r="T79" s="11">
        <f t="shared" si="11"/>
        <v>0</v>
      </c>
      <c r="U79" s="11">
        <f t="shared" si="12"/>
        <v>0</v>
      </c>
      <c r="V79" s="11">
        <f t="shared" si="13"/>
        <v>365254.8</v>
      </c>
      <c r="W79" s="11">
        <f>IF('Daily PnL Log'!W1059&lt;&gt;"",'Daily PnL Log'!W1059,"")</f>
        <v>426218</v>
      </c>
      <c r="X79" s="119">
        <f>IF('Daily PnL Log'!X1059&lt;&gt;"",'Daily PnL Log'!X1059,"")</f>
        <v>-7.8933785058349902E-4</v>
      </c>
      <c r="Y79" s="11">
        <f>IF('Daily PnL Log'!Y1059&lt;&gt;"",'Daily PnL Log'!Y1059,"")</f>
        <v>-9242.01</v>
      </c>
      <c r="Z79" s="11" t="str">
        <f>IF('Daily PnL Log'!Z1059&lt;&gt;"",'Daily PnL Log'!Z1059,"")</f>
        <v/>
      </c>
      <c r="AA79" s="11" t="str">
        <f>IF('Daily PnL Log'!AA1059&lt;&gt;"",'Daily PnL Log'!AA1059,"")</f>
        <v/>
      </c>
      <c r="AB79" s="11" t="str">
        <f>IF('Daily PnL Log'!AB1059&lt;&gt;"",'Daily PnL Log'!AB1059,"")</f>
        <v/>
      </c>
      <c r="AC79" s="11">
        <f>IF('Daily PnL Log'!AC1059&lt;&gt;"",'Daily PnL Log'!AC1059,"")</f>
        <v>325270.89</v>
      </c>
    </row>
    <row r="80" spans="1:29" x14ac:dyDescent="0.25">
      <c r="A80" s="47" t="str">
        <f t="shared" si="5"/>
        <v>Feb</v>
      </c>
      <c r="B80" s="14">
        <f>'Daily PnL Log'!B1060</f>
        <v>45702</v>
      </c>
      <c r="C80" s="13">
        <f>'Daily PnL Log'!C1060</f>
        <v>10097.799999999999</v>
      </c>
      <c r="D80" s="13">
        <f>'Daily PnL Log'!D1060</f>
        <v>11133.2</v>
      </c>
      <c r="E80" s="13">
        <f>'Daily PnL Log'!E1060</f>
        <v>0</v>
      </c>
      <c r="F80" s="13">
        <f>'Daily PnL Log'!F1060</f>
        <v>-182.2</v>
      </c>
      <c r="G80" s="13">
        <f>'Daily PnL Log'!G1060</f>
        <v>-26154.7</v>
      </c>
      <c r="H80" s="13">
        <f>'Daily PnL Log'!H1060</f>
        <v>0</v>
      </c>
      <c r="I80" s="13">
        <f>'Daily PnL Log'!I1060</f>
        <v>0</v>
      </c>
      <c r="J80" s="13">
        <f>'Daily PnL Log'!J1060</f>
        <v>-5105.9000000000015</v>
      </c>
      <c r="K80" s="13">
        <f>'Daily PnL Log'!K1060</f>
        <v>-134.05000000000001</v>
      </c>
      <c r="L80" s="13">
        <f>'Daily PnL Log'!L1060</f>
        <v>-1178.75</v>
      </c>
      <c r="M80" s="13">
        <f>'Daily PnL Log'!M1060</f>
        <v>-1312.8</v>
      </c>
      <c r="N80" s="13">
        <f>'Daily PnL Log'!N1060</f>
        <v>-6418.7000000000016</v>
      </c>
      <c r="O80" s="13">
        <f t="shared" si="6"/>
        <v>111776.90000000001</v>
      </c>
      <c r="P80" s="13">
        <f t="shared" si="7"/>
        <v>2567.5999999999876</v>
      </c>
      <c r="Q80" s="13">
        <f t="shared" si="8"/>
        <v>0</v>
      </c>
      <c r="R80" s="13">
        <f t="shared" si="9"/>
        <v>173339.29999999996</v>
      </c>
      <c r="S80" s="13">
        <f t="shared" si="10"/>
        <v>72465.099999999948</v>
      </c>
      <c r="T80" s="13">
        <f t="shared" si="11"/>
        <v>0</v>
      </c>
      <c r="U80" s="13">
        <f t="shared" si="12"/>
        <v>0</v>
      </c>
      <c r="V80" s="13">
        <f t="shared" si="13"/>
        <v>360148.89999999997</v>
      </c>
      <c r="W80" s="13">
        <f>IF('Daily PnL Log'!W1060&lt;&gt;"",'Daily PnL Log'!W1060,"")</f>
        <v>410950</v>
      </c>
      <c r="X80" s="13">
        <f>IF('Daily PnL Log'!X1060&lt;&gt;"",'Daily PnL Log'!X1060,"")</f>
        <v>-1.5619175082126784E-2</v>
      </c>
      <c r="Y80" s="13" t="str">
        <f>IF('Daily PnL Log'!Y1060&lt;&gt;"",'Daily PnL Log'!Y1060,"")</f>
        <v/>
      </c>
      <c r="Z80" s="13">
        <f>IF('Daily PnL Log'!Z1060&lt;&gt;"",'Daily PnL Log'!Z1060,"")</f>
        <v>9775.65</v>
      </c>
      <c r="AA80" s="13" t="str">
        <f>IF('Daily PnL Log'!AA1060&lt;&gt;"",'Daily PnL Log'!AA1060,"")</f>
        <v/>
      </c>
      <c r="AB80" s="13" t="str">
        <f>IF('Daily PnL Log'!AB1060&lt;&gt;"",'Daily PnL Log'!AB1060,"")</f>
        <v/>
      </c>
      <c r="AC80" s="13">
        <f>IF('Daily PnL Log'!AC1060&lt;&gt;"",'Daily PnL Log'!AC1060,"")</f>
        <v>358341.84</v>
      </c>
    </row>
    <row r="81" spans="1:29" x14ac:dyDescent="0.25">
      <c r="A81" s="48" t="str">
        <f t="shared" si="5"/>
        <v>Feb</v>
      </c>
      <c r="B81" s="83">
        <f>'Daily PnL Log'!B1061</f>
        <v>45706</v>
      </c>
      <c r="C81" s="11">
        <f>'Daily PnL Log'!C1061</f>
        <v>5813.7</v>
      </c>
      <c r="D81" s="11">
        <f>'Daily PnL Log'!D1061</f>
        <v>-24783.4</v>
      </c>
      <c r="E81" s="11">
        <f>'Daily PnL Log'!E1061</f>
        <v>0</v>
      </c>
      <c r="F81" s="11">
        <f>'Daily PnL Log'!F1061</f>
        <v>-6010.5</v>
      </c>
      <c r="G81" s="11">
        <f>'Daily PnL Log'!G1061</f>
        <v>-15786.7</v>
      </c>
      <c r="H81" s="11">
        <f>'Daily PnL Log'!H1061</f>
        <v>0</v>
      </c>
      <c r="I81" s="11">
        <f>'Daily PnL Log'!I1061</f>
        <v>0</v>
      </c>
      <c r="J81" s="11">
        <f>'Daily PnL Log'!J1061</f>
        <v>-40766.9</v>
      </c>
      <c r="K81" s="11">
        <f>'Daily PnL Log'!K1061</f>
        <v>-78.91</v>
      </c>
      <c r="L81" s="11">
        <f>'Daily PnL Log'!L1061</f>
        <v>-655.43</v>
      </c>
      <c r="M81" s="11">
        <f>'Daily PnL Log'!M1061</f>
        <v>-734.33999999999992</v>
      </c>
      <c r="N81" s="11">
        <f>'Daily PnL Log'!N1061</f>
        <v>-41501.24</v>
      </c>
      <c r="O81" s="11">
        <f t="shared" si="6"/>
        <v>117590.6</v>
      </c>
      <c r="P81" s="11">
        <f t="shared" si="7"/>
        <v>-22215.800000000014</v>
      </c>
      <c r="Q81" s="11">
        <f t="shared" si="8"/>
        <v>0</v>
      </c>
      <c r="R81" s="11">
        <f t="shared" si="9"/>
        <v>167328.79999999996</v>
      </c>
      <c r="S81" s="11">
        <f t="shared" si="10"/>
        <v>56678.399999999951</v>
      </c>
      <c r="T81" s="11">
        <f t="shared" si="11"/>
        <v>0</v>
      </c>
      <c r="U81" s="11">
        <f t="shared" si="12"/>
        <v>0</v>
      </c>
      <c r="V81" s="11">
        <f t="shared" si="13"/>
        <v>319381.99999999994</v>
      </c>
      <c r="W81" s="11">
        <f>IF('Daily PnL Log'!W1061&lt;&gt;"",'Daily PnL Log'!W1061,"")</f>
        <v>371916</v>
      </c>
      <c r="X81" s="119">
        <f>IF('Daily PnL Log'!X1061&lt;&gt;"",'Daily PnL Log'!X1061,"")</f>
        <v>-0.11158767033416148</v>
      </c>
      <c r="Y81" s="11" t="str">
        <f>IF('Daily PnL Log'!Y1061&lt;&gt;"",'Daily PnL Log'!Y1061,"")</f>
        <v/>
      </c>
      <c r="Z81" s="11" t="str">
        <f>IF('Daily PnL Log'!Z1061&lt;&gt;"",'Daily PnL Log'!Z1061,"")</f>
        <v/>
      </c>
      <c r="AA81" s="11" t="str">
        <f>IF('Daily PnL Log'!AA1061&lt;&gt;"",'Daily PnL Log'!AA1061,"")</f>
        <v/>
      </c>
      <c r="AB81" s="11" t="str">
        <f>IF('Daily PnL Log'!AB1061&lt;&gt;"",'Daily PnL Log'!AB1061,"")</f>
        <v/>
      </c>
      <c r="AC81" s="11">
        <f>IF('Daily PnL Log'!AC1061&lt;&gt;"",'Daily PnL Log'!AC1061,"")</f>
        <v>286867.5</v>
      </c>
    </row>
    <row r="82" spans="1:29" x14ac:dyDescent="0.25">
      <c r="A82" s="47" t="str">
        <f t="shared" si="5"/>
        <v>Feb</v>
      </c>
      <c r="B82" s="14">
        <f>'Daily PnL Log'!B1062</f>
        <v>45707</v>
      </c>
      <c r="C82" s="13">
        <f>'Daily PnL Log'!C1062</f>
        <v>-16542.599999999999</v>
      </c>
      <c r="D82" s="13">
        <f>'Daily PnL Log'!D1062</f>
        <v>1988.1</v>
      </c>
      <c r="E82" s="13">
        <f>'Daily PnL Log'!E1062</f>
        <v>0</v>
      </c>
      <c r="F82" s="13">
        <f>'Daily PnL Log'!F1062</f>
        <v>26324.3</v>
      </c>
      <c r="G82" s="13">
        <f>'Daily PnL Log'!G1062</f>
        <v>-14522.1</v>
      </c>
      <c r="H82" s="13">
        <f>'Daily PnL Log'!H1062</f>
        <v>0</v>
      </c>
      <c r="I82" s="13">
        <f>'Daily PnL Log'!I1062</f>
        <v>0</v>
      </c>
      <c r="J82" s="13">
        <f>'Daily PnL Log'!J1062</f>
        <v>-2752.2999999999993</v>
      </c>
      <c r="K82" s="13">
        <f>'Daily PnL Log'!K1062</f>
        <v>-67.13</v>
      </c>
      <c r="L82" s="13">
        <f>'Daily PnL Log'!L1062</f>
        <v>-569.98</v>
      </c>
      <c r="M82" s="13">
        <f>'Daily PnL Log'!M1062</f>
        <v>-637.11</v>
      </c>
      <c r="N82" s="13">
        <f>'Daily PnL Log'!N1062</f>
        <v>-3389.4099999999994</v>
      </c>
      <c r="O82" s="13">
        <f t="shared" si="6"/>
        <v>101048</v>
      </c>
      <c r="P82" s="13">
        <f t="shared" si="7"/>
        <v>-20227.700000000015</v>
      </c>
      <c r="Q82" s="13">
        <f t="shared" si="8"/>
        <v>0</v>
      </c>
      <c r="R82" s="13">
        <f t="shared" si="9"/>
        <v>193653.09999999995</v>
      </c>
      <c r="S82" s="13">
        <f t="shared" si="10"/>
        <v>42156.299999999952</v>
      </c>
      <c r="T82" s="13">
        <f t="shared" si="11"/>
        <v>0</v>
      </c>
      <c r="U82" s="13">
        <f t="shared" si="12"/>
        <v>0</v>
      </c>
      <c r="V82" s="13">
        <f t="shared" si="13"/>
        <v>316629.69999999995</v>
      </c>
      <c r="W82" s="13">
        <f>IF('Daily PnL Log'!W1062&lt;&gt;"",'Daily PnL Log'!W1062,"")</f>
        <v>372297</v>
      </c>
      <c r="X82" s="13">
        <f>IF('Daily PnL Log'!X1062&lt;&gt;"",'Daily PnL Log'!X1062,"")</f>
        <v>-9.1040486493310438E-3</v>
      </c>
      <c r="Y82" s="13" t="str">
        <f>IF('Daily PnL Log'!Y1062&lt;&gt;"",'Daily PnL Log'!Y1062,"")</f>
        <v/>
      </c>
      <c r="Z82" s="13" t="str">
        <f>IF('Daily PnL Log'!Z1062&lt;&gt;"",'Daily PnL Log'!Z1062,"")</f>
        <v/>
      </c>
      <c r="AA82" s="13" t="str">
        <f>IF('Daily PnL Log'!AA1062&lt;&gt;"",'Daily PnL Log'!AA1062,"")</f>
        <v/>
      </c>
      <c r="AB82" s="13" t="str">
        <f>IF('Daily PnL Log'!AB1062&lt;&gt;"",'Daily PnL Log'!AB1062,"")</f>
        <v/>
      </c>
      <c r="AC82" s="13">
        <f>IF('Daily PnL Log'!AC1062&lt;&gt;"",'Daily PnL Log'!AC1062,"")</f>
        <v>283555.39</v>
      </c>
    </row>
    <row r="83" spans="1:29" x14ac:dyDescent="0.25">
      <c r="A83" s="48" t="str">
        <f t="shared" si="5"/>
        <v>Feb</v>
      </c>
      <c r="B83" s="83">
        <f>'Daily PnL Log'!B1063</f>
        <v>45708</v>
      </c>
      <c r="C83" s="11">
        <f>'Daily PnL Log'!C1063</f>
        <v>-6200</v>
      </c>
      <c r="D83" s="11">
        <f>'Daily PnL Log'!D1063</f>
        <v>-3677.3</v>
      </c>
      <c r="E83" s="11">
        <f>'Daily PnL Log'!E1063</f>
        <v>0</v>
      </c>
      <c r="F83" s="11">
        <f>'Daily PnL Log'!F1063</f>
        <v>1044.4000000000001</v>
      </c>
      <c r="G83" s="11">
        <f>'Daily PnL Log'!G1063</f>
        <v>-3602.2</v>
      </c>
      <c r="H83" s="11">
        <f>'Daily PnL Log'!H1063</f>
        <v>0</v>
      </c>
      <c r="I83" s="11">
        <f>'Daily PnL Log'!I1063</f>
        <v>0</v>
      </c>
      <c r="J83" s="11">
        <f>'Daily PnL Log'!J1063</f>
        <v>-12435.099999999999</v>
      </c>
      <c r="K83" s="11">
        <f>'Daily PnL Log'!K1063</f>
        <v>-56.63</v>
      </c>
      <c r="L83" s="11">
        <f>'Daily PnL Log'!L1063</f>
        <v>-455.52</v>
      </c>
      <c r="M83" s="11">
        <f>'Daily PnL Log'!M1063</f>
        <v>-512.15</v>
      </c>
      <c r="N83" s="11">
        <f>'Daily PnL Log'!N1063</f>
        <v>-12947.249999999998</v>
      </c>
      <c r="O83" s="11">
        <f t="shared" si="6"/>
        <v>94848</v>
      </c>
      <c r="P83" s="11">
        <f t="shared" si="7"/>
        <v>-23905.000000000015</v>
      </c>
      <c r="Q83" s="11">
        <f t="shared" si="8"/>
        <v>0</v>
      </c>
      <c r="R83" s="11">
        <f t="shared" si="9"/>
        <v>194697.49999999994</v>
      </c>
      <c r="S83" s="11">
        <f t="shared" si="10"/>
        <v>38554.099999999955</v>
      </c>
      <c r="T83" s="11">
        <f t="shared" si="11"/>
        <v>0</v>
      </c>
      <c r="U83" s="11">
        <f t="shared" si="12"/>
        <v>0</v>
      </c>
      <c r="V83" s="11">
        <f t="shared" si="13"/>
        <v>304194.59999999998</v>
      </c>
      <c r="W83" s="11">
        <f>IF('Daily PnL Log'!W1063&lt;&gt;"",'Daily PnL Log'!W1063,"")</f>
        <v>310887</v>
      </c>
      <c r="X83" s="119">
        <f>IF('Daily PnL Log'!X1063&lt;&gt;"",'Daily PnL Log'!X1063,"")</f>
        <v>-4.1646160823707645E-2</v>
      </c>
      <c r="Y83" s="11">
        <f>IF('Daily PnL Log'!Y1063&lt;&gt;"",'Daily PnL Log'!Y1063,"")</f>
        <v>-2297.2400000000002</v>
      </c>
      <c r="Z83" s="11" t="str">
        <f>IF('Daily PnL Log'!Z1063&lt;&gt;"",'Daily PnL Log'!Z1063,"")</f>
        <v/>
      </c>
      <c r="AA83" s="11" t="str">
        <f>IF('Daily PnL Log'!AA1063&lt;&gt;"",'Daily PnL Log'!AA1063,"")</f>
        <v/>
      </c>
      <c r="AB83" s="11" t="str">
        <f>IF('Daily PnL Log'!AB1063&lt;&gt;"",'Daily PnL Log'!AB1063,"")</f>
        <v/>
      </c>
      <c r="AC83" s="11">
        <f>IF('Daily PnL Log'!AC1063&lt;&gt;"",'Daily PnL Log'!AC1063,"")</f>
        <v>255390.74</v>
      </c>
    </row>
    <row r="84" spans="1:29" x14ac:dyDescent="0.25">
      <c r="A84" s="47" t="str">
        <f t="shared" si="5"/>
        <v>Feb</v>
      </c>
      <c r="B84" s="14">
        <f>'Daily PnL Log'!B1064</f>
        <v>45709</v>
      </c>
      <c r="C84" s="13">
        <f>'Daily PnL Log'!C1064</f>
        <v>-5904.1</v>
      </c>
      <c r="D84" s="13">
        <f>'Daily PnL Log'!D1064</f>
        <v>-6589.1</v>
      </c>
      <c r="E84" s="13">
        <f>'Daily PnL Log'!E1064</f>
        <v>0</v>
      </c>
      <c r="F84" s="13">
        <f>'Daily PnL Log'!F1064</f>
        <v>-462.6</v>
      </c>
      <c r="G84" s="13">
        <f>'Daily PnL Log'!G1064</f>
        <v>35555.300000000003</v>
      </c>
      <c r="H84" s="13">
        <f>'Daily PnL Log'!H1064</f>
        <v>0</v>
      </c>
      <c r="I84" s="13">
        <f>'Daily PnL Log'!I1064</f>
        <v>0</v>
      </c>
      <c r="J84" s="13">
        <f>'Daily PnL Log'!J1064</f>
        <v>22599.5</v>
      </c>
      <c r="K84" s="13">
        <f>'Daily PnL Log'!K1064</f>
        <v>-590.73</v>
      </c>
      <c r="L84" s="13">
        <f>'Daily PnL Log'!L1064</f>
        <v>-2618.5100000000002</v>
      </c>
      <c r="M84" s="13">
        <f>'Daily PnL Log'!M1064</f>
        <v>-3209.2400000000002</v>
      </c>
      <c r="N84" s="13">
        <f>'Daily PnL Log'!N1064</f>
        <v>19390.259999999998</v>
      </c>
      <c r="O84" s="13">
        <f t="shared" si="6"/>
        <v>88943.9</v>
      </c>
      <c r="P84" s="13">
        <f t="shared" si="7"/>
        <v>-30494.100000000013</v>
      </c>
      <c r="Q84" s="13">
        <f t="shared" si="8"/>
        <v>0</v>
      </c>
      <c r="R84" s="13">
        <f t="shared" si="9"/>
        <v>194234.89999999994</v>
      </c>
      <c r="S84" s="13">
        <f t="shared" si="10"/>
        <v>74109.399999999965</v>
      </c>
      <c r="T84" s="13">
        <f t="shared" si="11"/>
        <v>0</v>
      </c>
      <c r="U84" s="13">
        <f t="shared" si="12"/>
        <v>0</v>
      </c>
      <c r="V84" s="13">
        <f t="shared" si="13"/>
        <v>326794.09999999998</v>
      </c>
      <c r="W84" s="13">
        <f>IF('Daily PnL Log'!W1064&lt;&gt;"",'Daily PnL Log'!W1064,"")</f>
        <v>501188</v>
      </c>
      <c r="X84" s="13">
        <f>IF('Daily PnL Log'!X1064&lt;&gt;"",'Daily PnL Log'!X1064,"")</f>
        <v>3.8688595896150743E-2</v>
      </c>
      <c r="Y84" s="13" t="str">
        <f>IF('Daily PnL Log'!Y1064&lt;&gt;"",'Daily PnL Log'!Y1064,"")</f>
        <v/>
      </c>
      <c r="Z84" s="13" t="str">
        <f>IF('Daily PnL Log'!Z1064&lt;&gt;"",'Daily PnL Log'!Z1064,"")</f>
        <v/>
      </c>
      <c r="AA84" s="13" t="str">
        <f>IF('Daily PnL Log'!AA1064&lt;&gt;"",'Daily PnL Log'!AA1064,"")</f>
        <v/>
      </c>
      <c r="AB84" s="13" t="str">
        <f>IF('Daily PnL Log'!AB1064&lt;&gt;"",'Daily PnL Log'!AB1064,"")</f>
        <v/>
      </c>
      <c r="AC84" s="13">
        <f>IF('Daily PnL Log'!AC1064&lt;&gt;"",'Daily PnL Log'!AC1064,"")</f>
        <v>194480.25</v>
      </c>
    </row>
    <row r="85" spans="1:29" x14ac:dyDescent="0.25">
      <c r="A85" s="48" t="str">
        <f t="shared" si="5"/>
        <v>Feb</v>
      </c>
      <c r="B85" s="83">
        <f>'Daily PnL Log'!B1065</f>
        <v>45712</v>
      </c>
      <c r="C85" s="11">
        <f>'Daily PnL Log'!C1065</f>
        <v>2668.2</v>
      </c>
      <c r="D85" s="11">
        <f>'Daily PnL Log'!D1065</f>
        <v>-28854.400000000001</v>
      </c>
      <c r="E85" s="11">
        <f>'Daily PnL Log'!E1065</f>
        <v>0</v>
      </c>
      <c r="F85" s="11">
        <f>'Daily PnL Log'!F1065</f>
        <v>-8299.1</v>
      </c>
      <c r="G85" s="11">
        <f>'Daily PnL Log'!G1065</f>
        <v>79.400000000000006</v>
      </c>
      <c r="H85" s="11">
        <f>'Daily PnL Log'!H1065</f>
        <v>0</v>
      </c>
      <c r="I85" s="11">
        <f>'Daily PnL Log'!I1065</f>
        <v>0</v>
      </c>
      <c r="J85" s="11">
        <f>'Daily PnL Log'!J1065</f>
        <v>-34405.9</v>
      </c>
      <c r="K85" s="11">
        <f>'Daily PnL Log'!K1065</f>
        <v>-75.14</v>
      </c>
      <c r="L85" s="11">
        <f>'Daily PnL Log'!L1065</f>
        <v>-662.17</v>
      </c>
      <c r="M85" s="11">
        <f>'Daily PnL Log'!M1065</f>
        <v>-737.31</v>
      </c>
      <c r="N85" s="11">
        <f>'Daily PnL Log'!N1065</f>
        <v>-35143.21</v>
      </c>
      <c r="O85" s="11">
        <f t="shared" si="6"/>
        <v>91612.099999999991</v>
      </c>
      <c r="P85" s="11">
        <f t="shared" si="7"/>
        <v>-59348.500000000015</v>
      </c>
      <c r="Q85" s="11">
        <f t="shared" si="8"/>
        <v>0</v>
      </c>
      <c r="R85" s="11">
        <f t="shared" si="9"/>
        <v>185935.79999999993</v>
      </c>
      <c r="S85" s="11">
        <f t="shared" si="10"/>
        <v>74188.799999999959</v>
      </c>
      <c r="T85" s="11">
        <f t="shared" si="11"/>
        <v>0</v>
      </c>
      <c r="U85" s="11">
        <f t="shared" si="12"/>
        <v>0</v>
      </c>
      <c r="V85" s="11">
        <f t="shared" si="13"/>
        <v>292388.19999999995</v>
      </c>
      <c r="W85" s="11">
        <f>IF('Daily PnL Log'!W1065&lt;&gt;"",'Daily PnL Log'!W1065,"")</f>
        <v>421796</v>
      </c>
      <c r="X85" s="119">
        <f>IF('Daily PnL Log'!X1065&lt;&gt;"",'Daily PnL Log'!X1065,"")</f>
        <v>-8.3318025775493368E-2</v>
      </c>
      <c r="Y85" s="11" t="str">
        <f>IF('Daily PnL Log'!Y1065&lt;&gt;"",'Daily PnL Log'!Y1065,"")</f>
        <v/>
      </c>
      <c r="Z85" s="11" t="str">
        <f>IF('Daily PnL Log'!Z1065&lt;&gt;"",'Daily PnL Log'!Z1065,"")</f>
        <v/>
      </c>
      <c r="AA85" s="11" t="str">
        <f>IF('Daily PnL Log'!AA1065&lt;&gt;"",'Daily PnL Log'!AA1065,"")</f>
        <v/>
      </c>
      <c r="AB85" s="11" t="str">
        <f>IF('Daily PnL Log'!AB1065&lt;&gt;"",'Daily PnL Log'!AB1065,"")</f>
        <v/>
      </c>
      <c r="AC85" s="11">
        <f>IF('Daily PnL Log'!AC1065&lt;&gt;"",'Daily PnL Log'!AC1065,"")</f>
        <v>215439.19</v>
      </c>
    </row>
    <row r="86" spans="1:29" x14ac:dyDescent="0.25">
      <c r="A86" s="47" t="str">
        <f t="shared" si="5"/>
        <v>Feb</v>
      </c>
      <c r="B86" s="14">
        <f>'Daily PnL Log'!B1066</f>
        <v>45713</v>
      </c>
      <c r="C86" s="13">
        <f>'Daily PnL Log'!C1066</f>
        <v>24064.6</v>
      </c>
      <c r="D86" s="13">
        <f>'Daily PnL Log'!D1066</f>
        <v>-10063.700000000001</v>
      </c>
      <c r="E86" s="13">
        <f>'Daily PnL Log'!E1066</f>
        <v>0</v>
      </c>
      <c r="F86" s="13">
        <f>'Daily PnL Log'!F1066</f>
        <v>5143.8</v>
      </c>
      <c r="G86" s="13">
        <f>'Daily PnL Log'!G1066</f>
        <v>-5798.9</v>
      </c>
      <c r="H86" s="13">
        <f>'Daily PnL Log'!H1066</f>
        <v>0</v>
      </c>
      <c r="I86" s="13">
        <f>'Daily PnL Log'!I1066</f>
        <v>0</v>
      </c>
      <c r="J86" s="13">
        <f>'Daily PnL Log'!J1066</f>
        <v>13345.799999999997</v>
      </c>
      <c r="K86" s="13">
        <f>'Daily PnL Log'!K1066</f>
        <v>-121.57</v>
      </c>
      <c r="L86" s="13">
        <f>'Daily PnL Log'!L1066</f>
        <v>-1078.1400000000001</v>
      </c>
      <c r="M86" s="13">
        <f>'Daily PnL Log'!M1066</f>
        <v>-1199.71</v>
      </c>
      <c r="N86" s="13">
        <f>'Daily PnL Log'!N1066</f>
        <v>12146.089999999997</v>
      </c>
      <c r="O86" s="13">
        <f t="shared" si="6"/>
        <v>115676.69999999998</v>
      </c>
      <c r="P86" s="13">
        <f t="shared" si="7"/>
        <v>-69412.200000000012</v>
      </c>
      <c r="Q86" s="13">
        <f t="shared" si="8"/>
        <v>0</v>
      </c>
      <c r="R86" s="13">
        <f t="shared" si="9"/>
        <v>191079.59999999992</v>
      </c>
      <c r="S86" s="13">
        <f t="shared" si="10"/>
        <v>68389.899999999965</v>
      </c>
      <c r="T86" s="13">
        <f t="shared" si="11"/>
        <v>0</v>
      </c>
      <c r="U86" s="13">
        <f t="shared" si="12"/>
        <v>0</v>
      </c>
      <c r="V86" s="13">
        <f t="shared" si="13"/>
        <v>305733.99999999994</v>
      </c>
      <c r="W86" s="13">
        <f>IF('Daily PnL Log'!W1066&lt;&gt;"",'Daily PnL Log'!W1066,"")</f>
        <v>458821</v>
      </c>
      <c r="X86" s="13">
        <f>IF('Daily PnL Log'!X1066&lt;&gt;"",'Daily PnL Log'!X1066,"")</f>
        <v>2.6472393373450642E-2</v>
      </c>
      <c r="Y86" s="13">
        <f>IF('Daily PnL Log'!Y1066&lt;&gt;"",'Daily PnL Log'!Y1066,"")</f>
        <v>-5216.3</v>
      </c>
      <c r="Z86" s="13" t="str">
        <f>IF('Daily PnL Log'!Z1066&lt;&gt;"",'Daily PnL Log'!Z1066,"")</f>
        <v/>
      </c>
      <c r="AA86" s="13" t="str">
        <f>IF('Daily PnL Log'!AA1066&lt;&gt;"",'Daily PnL Log'!AA1066,"")</f>
        <v/>
      </c>
      <c r="AB86" s="13" t="str">
        <f>IF('Daily PnL Log'!AB1066&lt;&gt;"",'Daily PnL Log'!AB1066,"")</f>
        <v/>
      </c>
      <c r="AC86" s="13">
        <f>IF('Daily PnL Log'!AC1066&lt;&gt;"",'Daily PnL Log'!AC1066,"")</f>
        <v>254959.48</v>
      </c>
    </row>
    <row r="87" spans="1:29" x14ac:dyDescent="0.25">
      <c r="A87" s="48" t="str">
        <f t="shared" si="5"/>
        <v>Feb</v>
      </c>
      <c r="B87" s="83">
        <f>'Daily PnL Log'!B1067</f>
        <v>45714</v>
      </c>
      <c r="C87" s="11">
        <f>'Daily PnL Log'!C1067</f>
        <v>18295.7</v>
      </c>
      <c r="D87" s="11">
        <f>'Daily PnL Log'!D1067</f>
        <v>1046.9000000000001</v>
      </c>
      <c r="E87" s="11">
        <f>'Daily PnL Log'!E1067</f>
        <v>0</v>
      </c>
      <c r="F87" s="11">
        <f>'Daily PnL Log'!F1067</f>
        <v>-15860.5</v>
      </c>
      <c r="G87" s="11">
        <f>'Daily PnL Log'!G1067</f>
        <v>11387.9</v>
      </c>
      <c r="H87" s="11">
        <f>'Daily PnL Log'!H1067</f>
        <v>0</v>
      </c>
      <c r="I87" s="11">
        <f>'Daily PnL Log'!I1067</f>
        <v>0</v>
      </c>
      <c r="J87" s="11">
        <f>'Daily PnL Log'!J1067</f>
        <v>14870.000000000002</v>
      </c>
      <c r="K87" s="11">
        <f>'Daily PnL Log'!K1067</f>
        <v>-110.02</v>
      </c>
      <c r="L87" s="11">
        <f>'Daily PnL Log'!L1067</f>
        <v>-976.76</v>
      </c>
      <c r="M87" s="11">
        <f>'Daily PnL Log'!M1067</f>
        <v>-1086.78</v>
      </c>
      <c r="N87" s="11">
        <f>'Daily PnL Log'!N1067</f>
        <v>13783.220000000001</v>
      </c>
      <c r="O87" s="11">
        <f t="shared" si="6"/>
        <v>133972.4</v>
      </c>
      <c r="P87" s="11">
        <f t="shared" si="7"/>
        <v>-68365.300000000017</v>
      </c>
      <c r="Q87" s="11">
        <f t="shared" si="8"/>
        <v>0</v>
      </c>
      <c r="R87" s="11">
        <f t="shared" si="9"/>
        <v>175219.09999999992</v>
      </c>
      <c r="S87" s="11">
        <f t="shared" si="10"/>
        <v>79777.799999999959</v>
      </c>
      <c r="T87" s="11">
        <f t="shared" si="11"/>
        <v>0</v>
      </c>
      <c r="U87" s="11">
        <f t="shared" si="12"/>
        <v>0</v>
      </c>
      <c r="V87" s="11">
        <f t="shared" si="13"/>
        <v>320603.99999999994</v>
      </c>
      <c r="W87" s="11">
        <f>IF('Daily PnL Log'!W1067&lt;&gt;"",'Daily PnL Log'!W1067,"")</f>
        <v>497894</v>
      </c>
      <c r="X87" s="119">
        <f>IF('Daily PnL Log'!X1067&lt;&gt;"",'Daily PnL Log'!X1067,"")</f>
        <v>2.7683040968559575E-2</v>
      </c>
      <c r="Y87" s="11" t="str">
        <f>IF('Daily PnL Log'!Y1067&lt;&gt;"",'Daily PnL Log'!Y1067,"")</f>
        <v/>
      </c>
      <c r="Z87" s="11" t="str">
        <f>IF('Daily PnL Log'!Z1067&lt;&gt;"",'Daily PnL Log'!Z1067,"")</f>
        <v/>
      </c>
      <c r="AA87" s="11" t="str">
        <f>IF('Daily PnL Log'!AA1067&lt;&gt;"",'Daily PnL Log'!AA1067,"")</f>
        <v/>
      </c>
      <c r="AB87" s="11" t="str">
        <f>IF('Daily PnL Log'!AB1067&lt;&gt;"",'Daily PnL Log'!AB1067,"")</f>
        <v/>
      </c>
      <c r="AC87" s="11">
        <f>IF('Daily PnL Log'!AC1067&lt;&gt;"",'Daily PnL Log'!AC1067,"")</f>
        <v>274676.45</v>
      </c>
    </row>
    <row r="88" spans="1:29" x14ac:dyDescent="0.25">
      <c r="A88" s="47" t="str">
        <f t="shared" si="5"/>
        <v>Feb</v>
      </c>
      <c r="B88" s="14">
        <f>'Daily PnL Log'!B1068</f>
        <v>45715</v>
      </c>
      <c r="C88" s="13">
        <f>'Daily PnL Log'!C1068</f>
        <v>14308.6</v>
      </c>
      <c r="D88" s="13">
        <f>'Daily PnL Log'!D1068</f>
        <v>15819.1</v>
      </c>
      <c r="E88" s="13">
        <f>'Daily PnL Log'!E1068</f>
        <v>0</v>
      </c>
      <c r="F88" s="13">
        <f>'Daily PnL Log'!F1068</f>
        <v>-11329.7</v>
      </c>
      <c r="G88" s="13">
        <f>'Daily PnL Log'!G1068</f>
        <v>36800.699999999997</v>
      </c>
      <c r="H88" s="13">
        <f>'Daily PnL Log'!H1068</f>
        <v>0</v>
      </c>
      <c r="I88" s="13">
        <f>'Daily PnL Log'!I1068</f>
        <v>0</v>
      </c>
      <c r="J88" s="13">
        <f>'Daily PnL Log'!J1068</f>
        <v>55598.7</v>
      </c>
      <c r="K88" s="13">
        <f>'Daily PnL Log'!K1068</f>
        <v>-188.14</v>
      </c>
      <c r="L88" s="13">
        <f>'Daily PnL Log'!L1068</f>
        <v>-1663.61</v>
      </c>
      <c r="M88" s="13">
        <f>'Daily PnL Log'!M1068</f>
        <v>-1851.75</v>
      </c>
      <c r="N88" s="13">
        <f>'Daily PnL Log'!N1068</f>
        <v>53746.95</v>
      </c>
      <c r="O88" s="13">
        <f t="shared" si="6"/>
        <v>148281</v>
      </c>
      <c r="P88" s="13">
        <f t="shared" si="7"/>
        <v>-52546.200000000019</v>
      </c>
      <c r="Q88" s="13">
        <f t="shared" si="8"/>
        <v>0</v>
      </c>
      <c r="R88" s="13">
        <f t="shared" si="9"/>
        <v>163889.39999999991</v>
      </c>
      <c r="S88" s="13">
        <f t="shared" si="10"/>
        <v>116578.49999999996</v>
      </c>
      <c r="T88" s="13">
        <f t="shared" si="11"/>
        <v>0</v>
      </c>
      <c r="U88" s="13">
        <f t="shared" si="12"/>
        <v>0</v>
      </c>
      <c r="V88" s="13">
        <f t="shared" si="13"/>
        <v>376202.69999999995</v>
      </c>
      <c r="W88" s="13">
        <f>IF('Daily PnL Log'!W1068&lt;&gt;"",'Daily PnL Log'!W1068,"")</f>
        <v>569447</v>
      </c>
      <c r="X88" s="13">
        <f>IF('Daily PnL Log'!X1068&lt;&gt;"",'Daily PnL Log'!X1068,"")</f>
        <v>9.4384464225819073E-2</v>
      </c>
      <c r="Y88" s="13" t="str">
        <f>IF('Daily PnL Log'!Y1068&lt;&gt;"",'Daily PnL Log'!Y1068,"")</f>
        <v/>
      </c>
      <c r="Z88" s="13" t="str">
        <f>IF('Daily PnL Log'!Z1068&lt;&gt;"",'Daily PnL Log'!Z1068,"")</f>
        <v/>
      </c>
      <c r="AA88" s="13" t="str">
        <f>IF('Daily PnL Log'!AA1068&lt;&gt;"",'Daily PnL Log'!AA1068,"")</f>
        <v/>
      </c>
      <c r="AB88" s="13" t="str">
        <f>IF('Daily PnL Log'!AB1068&lt;&gt;"",'Daily PnL Log'!AB1068,"")</f>
        <v/>
      </c>
      <c r="AC88" s="13">
        <f>IF('Daily PnL Log'!AC1068&lt;&gt;"",'Daily PnL Log'!AC1068,"")</f>
        <v>312898.45</v>
      </c>
    </row>
    <row r="89" spans="1:29" x14ac:dyDescent="0.25">
      <c r="A89" s="48" t="str">
        <f t="shared" si="5"/>
        <v>Feb</v>
      </c>
      <c r="B89" s="83">
        <f>'Daily PnL Log'!B1069</f>
        <v>45716</v>
      </c>
      <c r="C89" s="11">
        <f>'Daily PnL Log'!C1069</f>
        <v>10933.3</v>
      </c>
      <c r="D89" s="11">
        <f>'Daily PnL Log'!D1069</f>
        <v>-7474.8</v>
      </c>
      <c r="E89" s="11">
        <f>'Daily PnL Log'!E1069</f>
        <v>0</v>
      </c>
      <c r="F89" s="11">
        <f>'Daily PnL Log'!F1069</f>
        <v>-9519.7999999999993</v>
      </c>
      <c r="G89" s="11">
        <f>'Daily PnL Log'!G1069</f>
        <v>-12540.3</v>
      </c>
      <c r="H89" s="11">
        <f>'Daily PnL Log'!H1069</f>
        <v>0</v>
      </c>
      <c r="I89" s="11">
        <f>'Daily PnL Log'!I1069</f>
        <v>0</v>
      </c>
      <c r="J89" s="11">
        <f>'Daily PnL Log'!J1069</f>
        <v>-18601.599999999999</v>
      </c>
      <c r="K89" s="11">
        <f>'Daily PnL Log'!K1069</f>
        <v>-138.57</v>
      </c>
      <c r="L89" s="11">
        <f>'Daily PnL Log'!L1069</f>
        <v>-1226.8499999999999</v>
      </c>
      <c r="M89" s="11">
        <f>'Daily PnL Log'!M1069</f>
        <v>-1365.4199999999998</v>
      </c>
      <c r="N89" s="11">
        <f>'Daily PnL Log'!N1069</f>
        <v>-19967.019999999997</v>
      </c>
      <c r="O89" s="11">
        <f t="shared" si="6"/>
        <v>159214.29999999999</v>
      </c>
      <c r="P89" s="11">
        <f t="shared" si="7"/>
        <v>-60021.000000000022</v>
      </c>
      <c r="Q89" s="11">
        <f t="shared" si="8"/>
        <v>0</v>
      </c>
      <c r="R89" s="11">
        <f t="shared" si="9"/>
        <v>154369.59999999992</v>
      </c>
      <c r="S89" s="11">
        <f t="shared" si="10"/>
        <v>104038.19999999995</v>
      </c>
      <c r="T89" s="11">
        <f t="shared" si="11"/>
        <v>0</v>
      </c>
      <c r="U89" s="11">
        <f t="shared" si="12"/>
        <v>0</v>
      </c>
      <c r="V89" s="11">
        <f t="shared" si="13"/>
        <v>357601.1</v>
      </c>
      <c r="W89" s="11">
        <f>IF('Daily PnL Log'!W1069&lt;&gt;"",'Daily PnL Log'!W1069,"")</f>
        <v>661085</v>
      </c>
      <c r="X89" s="119">
        <f>IF('Daily PnL Log'!X1069&lt;&gt;"",'Daily PnL Log'!X1069,"")</f>
        <v>-3.0203408033762674E-2</v>
      </c>
      <c r="Y89" s="11" t="str">
        <f>IF('Daily PnL Log'!Y1069&lt;&gt;"",'Daily PnL Log'!Y1069,"")</f>
        <v/>
      </c>
      <c r="Z89" s="11" t="str">
        <f>IF('Daily PnL Log'!Z1069&lt;&gt;"",'Daily PnL Log'!Z1069,"")</f>
        <v/>
      </c>
      <c r="AA89" s="11" t="str">
        <f>IF('Daily PnL Log'!AA1069&lt;&gt;"",'Daily PnL Log'!AA1069,"")</f>
        <v/>
      </c>
      <c r="AB89" s="11" t="str">
        <f>IF('Daily PnL Log'!AB1069&lt;&gt;"",'Daily PnL Log'!AB1069,"")</f>
        <v/>
      </c>
      <c r="AC89" s="11">
        <f>IF('Daily PnL Log'!AC1069&lt;&gt;"",'Daily PnL Log'!AC1069,"")</f>
        <v>298238.03000000003</v>
      </c>
    </row>
    <row r="90" spans="1:29" x14ac:dyDescent="0.25">
      <c r="A90" s="47" t="str">
        <f t="shared" si="5"/>
        <v>Mar</v>
      </c>
      <c r="B90" s="14">
        <f>'Daily PnL Log'!B1070</f>
        <v>45719</v>
      </c>
      <c r="C90" s="13">
        <f>'Daily PnL Log'!C1070</f>
        <v>8311.4</v>
      </c>
      <c r="D90" s="13">
        <f>'Daily PnL Log'!D1070</f>
        <v>15890.1</v>
      </c>
      <c r="E90" s="13">
        <f>'Daily PnL Log'!E1070</f>
        <v>0</v>
      </c>
      <c r="F90" s="13">
        <f>'Daily PnL Log'!F1070</f>
        <v>18389.900000000001</v>
      </c>
      <c r="G90" s="13">
        <f>'Daily PnL Log'!G1070</f>
        <v>-7572.4</v>
      </c>
      <c r="H90" s="13">
        <f>'Daily PnL Log'!H1070</f>
        <v>0</v>
      </c>
      <c r="I90" s="13">
        <f>'Daily PnL Log'!I1070</f>
        <v>0</v>
      </c>
      <c r="J90" s="13">
        <f>'Daily PnL Log'!J1070</f>
        <v>35019</v>
      </c>
      <c r="K90" s="13">
        <f>'Daily PnL Log'!K1070</f>
        <v>-181.78</v>
      </c>
      <c r="L90" s="13">
        <f>'Daily PnL Log'!L1070</f>
        <v>-1612.2</v>
      </c>
      <c r="M90" s="13">
        <f>'Daily PnL Log'!M1070</f>
        <v>-1793.98</v>
      </c>
      <c r="N90" s="13">
        <f>'Daily PnL Log'!N1070</f>
        <v>33225.019999999997</v>
      </c>
      <c r="O90" s="13">
        <f t="shared" si="6"/>
        <v>167525.69999999998</v>
      </c>
      <c r="P90" s="13">
        <f t="shared" si="7"/>
        <v>-44130.900000000023</v>
      </c>
      <c r="Q90" s="13">
        <f t="shared" si="8"/>
        <v>0</v>
      </c>
      <c r="R90" s="13">
        <f t="shared" si="9"/>
        <v>172759.49999999991</v>
      </c>
      <c r="S90" s="13">
        <f t="shared" si="10"/>
        <v>96465.799999999959</v>
      </c>
      <c r="T90" s="13">
        <f t="shared" si="11"/>
        <v>0</v>
      </c>
      <c r="U90" s="13">
        <f t="shared" si="12"/>
        <v>0</v>
      </c>
      <c r="V90" s="13">
        <f t="shared" si="13"/>
        <v>392620.1</v>
      </c>
      <c r="W90" s="13">
        <f>IF('Daily PnL Log'!W1070&lt;&gt;"",'Daily PnL Log'!W1070,"")</f>
        <v>619574</v>
      </c>
      <c r="X90" s="13">
        <f>IF('Daily PnL Log'!X1070&lt;&gt;"",'Daily PnL Log'!X1070,"")</f>
        <v>5.3625587903946899E-2</v>
      </c>
      <c r="Y90" s="13">
        <f>IF('Daily PnL Log'!Y1070&lt;&gt;"",'Daily PnL Log'!Y1070,"")</f>
        <v>-5788.9</v>
      </c>
      <c r="Z90" s="13" t="str">
        <f>IF('Daily PnL Log'!Z1070&lt;&gt;"",'Daily PnL Log'!Z1070,"")</f>
        <v/>
      </c>
      <c r="AA90" s="13" t="str">
        <f>IF('Daily PnL Log'!AA1070&lt;&gt;"",'Daily PnL Log'!AA1070,"")</f>
        <v/>
      </c>
      <c r="AB90" s="13" t="str">
        <f>IF('Daily PnL Log'!AB1070&lt;&gt;"",'Daily PnL Log'!AB1070,"")</f>
        <v/>
      </c>
      <c r="AC90" s="13">
        <f>IF('Daily PnL Log'!AC1070&lt;&gt;"",'Daily PnL Log'!AC1070,"")</f>
        <v>309790.3</v>
      </c>
    </row>
    <row r="91" spans="1:29" x14ac:dyDescent="0.25">
      <c r="A91" s="48" t="str">
        <f t="shared" si="5"/>
        <v>Mar</v>
      </c>
      <c r="B91" s="83">
        <f>'Daily PnL Log'!B1071</f>
        <v>45720</v>
      </c>
      <c r="C91" s="11">
        <f>'Daily PnL Log'!C1071</f>
        <v>29188.6</v>
      </c>
      <c r="D91" s="11">
        <f>'Daily PnL Log'!D1071</f>
        <v>54380.6</v>
      </c>
      <c r="E91" s="11">
        <f>'Daily PnL Log'!E1071</f>
        <v>0</v>
      </c>
      <c r="F91" s="11">
        <f>'Daily PnL Log'!F1071</f>
        <v>-28080.2</v>
      </c>
      <c r="G91" s="11">
        <f>'Daily PnL Log'!G1071</f>
        <v>3593.6</v>
      </c>
      <c r="H91" s="11">
        <f>'Daily PnL Log'!H1071</f>
        <v>0</v>
      </c>
      <c r="I91" s="11">
        <f>'Daily PnL Log'!I1071</f>
        <v>0</v>
      </c>
      <c r="J91" s="11">
        <f>'Daily PnL Log'!J1071</f>
        <v>59082.6</v>
      </c>
      <c r="K91" s="11">
        <f>'Daily PnL Log'!K1071</f>
        <v>-177.45</v>
      </c>
      <c r="L91" s="11">
        <f>'Daily PnL Log'!L1071</f>
        <v>-1565.49</v>
      </c>
      <c r="M91" s="11">
        <f>'Daily PnL Log'!M1071</f>
        <v>-1742.94</v>
      </c>
      <c r="N91" s="11">
        <f>'Daily PnL Log'!N1071</f>
        <v>57339.659999999996</v>
      </c>
      <c r="O91" s="11">
        <f t="shared" si="6"/>
        <v>196714.3</v>
      </c>
      <c r="P91" s="11">
        <f t="shared" si="7"/>
        <v>10249.699999999975</v>
      </c>
      <c r="Q91" s="11">
        <f t="shared" si="8"/>
        <v>0</v>
      </c>
      <c r="R91" s="11">
        <f t="shared" si="9"/>
        <v>144679.2999999999</v>
      </c>
      <c r="S91" s="11">
        <f t="shared" si="10"/>
        <v>100059.39999999997</v>
      </c>
      <c r="T91" s="11">
        <f t="shared" si="11"/>
        <v>0</v>
      </c>
      <c r="U91" s="11">
        <f t="shared" si="12"/>
        <v>0</v>
      </c>
      <c r="V91" s="11">
        <f t="shared" si="13"/>
        <v>451702.69999999995</v>
      </c>
      <c r="W91" s="11">
        <f>IF('Daily PnL Log'!W1071&lt;&gt;"",'Daily PnL Log'!W1071,"")</f>
        <v>585320</v>
      </c>
      <c r="X91" s="119">
        <f>IF('Daily PnL Log'!X1071&lt;&gt;"",'Daily PnL Log'!X1071,"")</f>
        <v>9.7962926262557232E-2</v>
      </c>
      <c r="Y91" s="11" t="str">
        <f>IF('Daily PnL Log'!Y1071&lt;&gt;"",'Daily PnL Log'!Y1071,"")</f>
        <v/>
      </c>
      <c r="Z91" s="11" t="str">
        <f>IF('Daily PnL Log'!Z1071&lt;&gt;"",'Daily PnL Log'!Z1071,"")</f>
        <v/>
      </c>
      <c r="AA91" s="11" t="str">
        <f>IF('Daily PnL Log'!AA1071&lt;&gt;"",'Daily PnL Log'!AA1071,"")</f>
        <v/>
      </c>
      <c r="AB91" s="11" t="str">
        <f>IF('Daily PnL Log'!AB1071&lt;&gt;"",'Daily PnL Log'!AB1071,"")</f>
        <v/>
      </c>
      <c r="AC91" s="11">
        <f>IF('Daily PnL Log'!AC1071&lt;&gt;"",'Daily PnL Log'!AC1071,"")</f>
        <v>398657.36</v>
      </c>
    </row>
    <row r="92" spans="1:29" x14ac:dyDescent="0.25">
      <c r="A92" s="47" t="str">
        <f t="shared" si="5"/>
        <v>Mar</v>
      </c>
      <c r="B92" s="14">
        <f>'Daily PnL Log'!B1072</f>
        <v>45721</v>
      </c>
      <c r="C92" s="13">
        <f>'Daily PnL Log'!C1072</f>
        <v>3944.5</v>
      </c>
      <c r="D92" s="13">
        <f>'Daily PnL Log'!D1072</f>
        <v>-4638.5</v>
      </c>
      <c r="E92" s="13">
        <f>'Daily PnL Log'!E1072</f>
        <v>0</v>
      </c>
      <c r="F92" s="13">
        <f>'Daily PnL Log'!F1072</f>
        <v>28852.400000000001</v>
      </c>
      <c r="G92" s="13">
        <f>'Daily PnL Log'!G1072</f>
        <v>-12715.8</v>
      </c>
      <c r="H92" s="13">
        <f>'Daily PnL Log'!H1072</f>
        <v>0</v>
      </c>
      <c r="I92" s="13">
        <f>'Daily PnL Log'!I1072</f>
        <v>0</v>
      </c>
      <c r="J92" s="13">
        <f>'Daily PnL Log'!J1072</f>
        <v>15442.600000000002</v>
      </c>
      <c r="K92" s="13">
        <f>'Daily PnL Log'!K1072</f>
        <v>-111.77</v>
      </c>
      <c r="L92" s="13">
        <f>'Daily PnL Log'!L1072</f>
        <v>-988.64</v>
      </c>
      <c r="M92" s="13">
        <f>'Daily PnL Log'!M1072</f>
        <v>-1100.4100000000001</v>
      </c>
      <c r="N92" s="13">
        <f>'Daily PnL Log'!N1072</f>
        <v>14342.190000000002</v>
      </c>
      <c r="O92" s="13">
        <f t="shared" si="6"/>
        <v>200658.8</v>
      </c>
      <c r="P92" s="13">
        <f t="shared" si="7"/>
        <v>5611.1999999999753</v>
      </c>
      <c r="Q92" s="13">
        <f t="shared" si="8"/>
        <v>0</v>
      </c>
      <c r="R92" s="13">
        <f t="shared" si="9"/>
        <v>173531.6999999999</v>
      </c>
      <c r="S92" s="13">
        <f t="shared" si="10"/>
        <v>87343.599999999962</v>
      </c>
      <c r="T92" s="13">
        <f t="shared" si="11"/>
        <v>0</v>
      </c>
      <c r="U92" s="13">
        <f t="shared" si="12"/>
        <v>0</v>
      </c>
      <c r="V92" s="13">
        <f t="shared" si="13"/>
        <v>467145.29999999993</v>
      </c>
      <c r="W92" s="13">
        <f>IF('Daily PnL Log'!W1072&lt;&gt;"",'Daily PnL Log'!W1072,"")</f>
        <v>578958</v>
      </c>
      <c r="X92" s="13">
        <f>IF('Daily PnL Log'!X1072&lt;&gt;"",'Daily PnL Log'!X1072,"")</f>
        <v>2.4772418724674332E-2</v>
      </c>
      <c r="Y92" s="13" t="str">
        <f>IF('Daily PnL Log'!Y1072&lt;&gt;"",'Daily PnL Log'!Y1072,"")</f>
        <v/>
      </c>
      <c r="Z92" s="13" t="str">
        <f>IF('Daily PnL Log'!Z1072&lt;&gt;"",'Daily PnL Log'!Z1072,"")</f>
        <v/>
      </c>
      <c r="AA92" s="13" t="str">
        <f>IF('Daily PnL Log'!AA1072&lt;&gt;"",'Daily PnL Log'!AA1072,"")</f>
        <v/>
      </c>
      <c r="AB92" s="13" t="str">
        <f>IF('Daily PnL Log'!AB1072&lt;&gt;"",'Daily PnL Log'!AB1072,"")</f>
        <v/>
      </c>
      <c r="AC92" s="13">
        <f>IF('Daily PnL Log'!AC1072&lt;&gt;"",'Daily PnL Log'!AC1072,"")</f>
        <v>421066.95</v>
      </c>
    </row>
    <row r="93" spans="1:29" x14ac:dyDescent="0.25">
      <c r="A93" s="48" t="str">
        <f t="shared" si="5"/>
        <v>Mar</v>
      </c>
      <c r="B93" s="83">
        <f>'Daily PnL Log'!B1073</f>
        <v>45722</v>
      </c>
      <c r="C93" s="11">
        <f>'Daily PnL Log'!C1073</f>
        <v>-14479.9</v>
      </c>
      <c r="D93" s="11">
        <f>'Daily PnL Log'!D1073</f>
        <v>5341.6</v>
      </c>
      <c r="E93" s="11">
        <f>'Daily PnL Log'!E1073</f>
        <v>0</v>
      </c>
      <c r="F93" s="11">
        <f>'Daily PnL Log'!F1073</f>
        <v>-4584.5</v>
      </c>
      <c r="G93" s="11">
        <f>'Daily PnL Log'!G1073</f>
        <v>47553.1</v>
      </c>
      <c r="H93" s="11">
        <f>'Daily PnL Log'!H1073</f>
        <v>0</v>
      </c>
      <c r="I93" s="11">
        <f>'Daily PnL Log'!I1073</f>
        <v>0</v>
      </c>
      <c r="J93" s="11">
        <f>'Daily PnL Log'!J1073</f>
        <v>33830.300000000003</v>
      </c>
      <c r="K93" s="11">
        <f>'Daily PnL Log'!K1073</f>
        <v>-198.55</v>
      </c>
      <c r="L93" s="11">
        <f>'Daily PnL Log'!L1073</f>
        <v>-1757</v>
      </c>
      <c r="M93" s="11">
        <f>'Daily PnL Log'!M1073</f>
        <v>-1955.55</v>
      </c>
      <c r="N93" s="11">
        <f>'Daily PnL Log'!N1073</f>
        <v>31874.750000000004</v>
      </c>
      <c r="O93" s="11">
        <f t="shared" si="6"/>
        <v>186178.9</v>
      </c>
      <c r="P93" s="11">
        <f t="shared" si="7"/>
        <v>10952.799999999976</v>
      </c>
      <c r="Q93" s="11">
        <f t="shared" si="8"/>
        <v>0</v>
      </c>
      <c r="R93" s="11">
        <f t="shared" si="9"/>
        <v>168947.1999999999</v>
      </c>
      <c r="S93" s="11">
        <f t="shared" si="10"/>
        <v>134896.69999999995</v>
      </c>
      <c r="T93" s="11">
        <f t="shared" si="11"/>
        <v>0</v>
      </c>
      <c r="U93" s="11">
        <f t="shared" si="12"/>
        <v>0</v>
      </c>
      <c r="V93" s="11">
        <f t="shared" si="13"/>
        <v>500975.59999999992</v>
      </c>
      <c r="W93" s="11">
        <f>IF('Daily PnL Log'!W1073&lt;&gt;"",'Daily PnL Log'!W1073,"")</f>
        <v>543895</v>
      </c>
      <c r="X93" s="119">
        <f>IF('Daily PnL Log'!X1073&lt;&gt;"",'Daily PnL Log'!X1073,"")</f>
        <v>5.8604601991193161E-2</v>
      </c>
      <c r="Y93" s="11" t="str">
        <f>IF('Daily PnL Log'!Y1073&lt;&gt;"",'Daily PnL Log'!Y1073,"")</f>
        <v/>
      </c>
      <c r="Z93" s="11" t="str">
        <f>IF('Daily PnL Log'!Z1073&lt;&gt;"",'Daily PnL Log'!Z1073,"")</f>
        <v/>
      </c>
      <c r="AA93" s="11" t="str">
        <f>IF('Daily PnL Log'!AA1073&lt;&gt;"",'Daily PnL Log'!AA1073,"")</f>
        <v/>
      </c>
      <c r="AB93" s="11" t="str">
        <f>IF('Daily PnL Log'!AB1073&lt;&gt;"",'Daily PnL Log'!AB1073,"")</f>
        <v/>
      </c>
      <c r="AC93" s="11">
        <f>IF('Daily PnL Log'!AC1073&lt;&gt;"",'Daily PnL Log'!AC1073,"")</f>
        <v>429556.4</v>
      </c>
    </row>
    <row r="94" spans="1:29" x14ac:dyDescent="0.25">
      <c r="A94" s="47" t="str">
        <f t="shared" si="5"/>
        <v>Mar</v>
      </c>
      <c r="B94" s="14">
        <f>'Daily PnL Log'!B1074</f>
        <v>45723</v>
      </c>
      <c r="C94" s="13">
        <f>'Daily PnL Log'!C1074</f>
        <v>-2373.5</v>
      </c>
      <c r="D94" s="13">
        <f>'Daily PnL Log'!D1074</f>
        <v>-2707.3</v>
      </c>
      <c r="E94" s="13">
        <f>'Daily PnL Log'!E1074</f>
        <v>0</v>
      </c>
      <c r="F94" s="13">
        <f>'Daily PnL Log'!F1074</f>
        <v>-1063.9000000000001</v>
      </c>
      <c r="G94" s="13">
        <f>'Daily PnL Log'!G1074</f>
        <v>-3848.8</v>
      </c>
      <c r="H94" s="13">
        <f>'Daily PnL Log'!H1074</f>
        <v>0</v>
      </c>
      <c r="I94" s="13">
        <f>'Daily PnL Log'!I1074</f>
        <v>0</v>
      </c>
      <c r="J94" s="13">
        <f>'Daily PnL Log'!J1074</f>
        <v>-9993.5</v>
      </c>
      <c r="K94" s="13">
        <f>'Daily PnL Log'!K1074</f>
        <v>-104.15</v>
      </c>
      <c r="L94" s="13">
        <f>'Daily PnL Log'!L1074</f>
        <v>-924.14</v>
      </c>
      <c r="M94" s="13">
        <f>'Daily PnL Log'!M1074</f>
        <v>-1028.29</v>
      </c>
      <c r="N94" s="13">
        <f>'Daily PnL Log'!N1074</f>
        <v>-11021.79</v>
      </c>
      <c r="O94" s="13">
        <f t="shared" si="6"/>
        <v>183805.4</v>
      </c>
      <c r="P94" s="13">
        <f t="shared" si="7"/>
        <v>8245.4999999999745</v>
      </c>
      <c r="Q94" s="13">
        <f t="shared" si="8"/>
        <v>0</v>
      </c>
      <c r="R94" s="13">
        <f t="shared" si="9"/>
        <v>167883.2999999999</v>
      </c>
      <c r="S94" s="13">
        <f t="shared" si="10"/>
        <v>131047.89999999995</v>
      </c>
      <c r="T94" s="13">
        <f t="shared" si="11"/>
        <v>0</v>
      </c>
      <c r="U94" s="13">
        <f t="shared" si="12"/>
        <v>0</v>
      </c>
      <c r="V94" s="13">
        <f t="shared" si="13"/>
        <v>490982.09999999992</v>
      </c>
      <c r="W94" s="13">
        <f>IF('Daily PnL Log'!W1074&lt;&gt;"",'Daily PnL Log'!W1074,"")</f>
        <v>478039</v>
      </c>
      <c r="X94" s="13">
        <f>IF('Daily PnL Log'!X1074&lt;&gt;"",'Daily PnL Log'!X1074,"")</f>
        <v>-2.3056256916276708E-2</v>
      </c>
      <c r="Y94" s="13">
        <f>IF('Daily PnL Log'!Y1074&lt;&gt;"",'Daily PnL Log'!Y1074,"")</f>
        <v>-293</v>
      </c>
      <c r="Z94" s="13" t="str">
        <f>IF('Daily PnL Log'!Z1074&lt;&gt;"",'Daily PnL Log'!Z1074,"")</f>
        <v/>
      </c>
      <c r="AA94" s="13" t="str">
        <f>IF('Daily PnL Log'!AA1074&lt;&gt;"",'Daily PnL Log'!AA1074,"")</f>
        <v/>
      </c>
      <c r="AB94" s="13" t="str">
        <f>IF('Daily PnL Log'!AB1074&lt;&gt;"",'Daily PnL Log'!AB1074,"")</f>
        <v/>
      </c>
      <c r="AC94" s="13">
        <f>IF('Daily PnL Log'!AC1074&lt;&gt;"",'Daily PnL Log'!AC1074,"")</f>
        <v>426328.11</v>
      </c>
    </row>
    <row r="95" spans="1:29" x14ac:dyDescent="0.25">
      <c r="A95" s="48" t="str">
        <f t="shared" si="5"/>
        <v>Mar</v>
      </c>
      <c r="B95" s="83">
        <f>'Daily PnL Log'!B1075</f>
        <v>45726</v>
      </c>
      <c r="C95" s="11">
        <f>'Daily PnL Log'!C1075</f>
        <v>-10223.4</v>
      </c>
      <c r="D95" s="11">
        <f>'Daily PnL Log'!D1075</f>
        <v>-9027.2000000000007</v>
      </c>
      <c r="E95" s="11">
        <f>'Daily PnL Log'!E1075</f>
        <v>0</v>
      </c>
      <c r="F95" s="11">
        <f>'Daily PnL Log'!F1075</f>
        <v>-13394.1</v>
      </c>
      <c r="G95" s="11">
        <f>'Daily PnL Log'!G1075</f>
        <v>33572.699999999997</v>
      </c>
      <c r="H95" s="11">
        <f>'Daily PnL Log'!H1075</f>
        <v>0</v>
      </c>
      <c r="I95" s="11">
        <f>'Daily PnL Log'!I1075</f>
        <v>0</v>
      </c>
      <c r="J95" s="11">
        <f>'Daily PnL Log'!J1075</f>
        <v>928</v>
      </c>
      <c r="K95" s="11">
        <f>'Daily PnL Log'!K1075</f>
        <v>-77.55</v>
      </c>
      <c r="L95" s="11">
        <f>'Daily PnL Log'!L1075</f>
        <v>-683.17</v>
      </c>
      <c r="M95" s="11">
        <f>'Daily PnL Log'!M1075</f>
        <v>-760.71999999999991</v>
      </c>
      <c r="N95" s="11">
        <f>'Daily PnL Log'!N1075</f>
        <v>167.28000000000009</v>
      </c>
      <c r="O95" s="11">
        <f t="shared" si="6"/>
        <v>173582</v>
      </c>
      <c r="P95" s="11">
        <f t="shared" si="7"/>
        <v>-781.70000000002619</v>
      </c>
      <c r="Q95" s="11">
        <f t="shared" si="8"/>
        <v>0</v>
      </c>
      <c r="R95" s="11">
        <f t="shared" si="9"/>
        <v>154489.1999999999</v>
      </c>
      <c r="S95" s="11">
        <f t="shared" si="10"/>
        <v>164620.59999999995</v>
      </c>
      <c r="T95" s="11">
        <f t="shared" si="11"/>
        <v>0</v>
      </c>
      <c r="U95" s="11">
        <f t="shared" si="12"/>
        <v>0</v>
      </c>
      <c r="V95" s="11">
        <f t="shared" si="13"/>
        <v>491910.09999999992</v>
      </c>
      <c r="W95" s="11">
        <f>IF('Daily PnL Log'!W1075&lt;&gt;"",'Daily PnL Log'!W1075,"")</f>
        <v>443145</v>
      </c>
      <c r="X95" s="119">
        <f>IF('Daily PnL Log'!X1075&lt;&gt;"",'Daily PnL Log'!X1075,"")</f>
        <v>3.7748366787394665E-4</v>
      </c>
      <c r="Y95" s="11">
        <f>IF('Daily PnL Log'!Y1075&lt;&gt;"",'Daily PnL Log'!Y1075,"")</f>
        <v>-4025.71</v>
      </c>
      <c r="Z95" s="11" t="str">
        <f>IF('Daily PnL Log'!Z1075&lt;&gt;"",'Daily PnL Log'!Z1075,"")</f>
        <v/>
      </c>
      <c r="AA95" s="11" t="str">
        <f>IF('Daily PnL Log'!AA1075&lt;&gt;"",'Daily PnL Log'!AA1075,"")</f>
        <v/>
      </c>
      <c r="AB95" s="11" t="str">
        <f>IF('Daily PnL Log'!AB1075&lt;&gt;"",'Daily PnL Log'!AB1075,"")</f>
        <v/>
      </c>
      <c r="AC95" s="11">
        <f>IF('Daily PnL Log'!AC1075&lt;&gt;"",'Daily PnL Log'!AC1075,"")</f>
        <v>401574.89</v>
      </c>
    </row>
    <row r="96" spans="1:29" x14ac:dyDescent="0.25">
      <c r="A96" s="47" t="str">
        <f t="shared" si="5"/>
        <v>Mar</v>
      </c>
      <c r="B96" s="14">
        <f>'Daily PnL Log'!B1076</f>
        <v>45727</v>
      </c>
      <c r="C96" s="13">
        <f>'Daily PnL Log'!C1076</f>
        <v>-11063</v>
      </c>
      <c r="D96" s="13">
        <f>'Daily PnL Log'!D1076</f>
        <v>-19178.3</v>
      </c>
      <c r="E96" s="13">
        <f>'Daily PnL Log'!E1076</f>
        <v>0</v>
      </c>
      <c r="F96" s="13">
        <f>'Daily PnL Log'!F1076</f>
        <v>36882.9</v>
      </c>
      <c r="G96" s="13">
        <f>'Daily PnL Log'!G1076</f>
        <v>-5315.3</v>
      </c>
      <c r="H96" s="13">
        <f>'Daily PnL Log'!H1076</f>
        <v>0</v>
      </c>
      <c r="I96" s="13">
        <f>'Daily PnL Log'!I1076</f>
        <v>0</v>
      </c>
      <c r="J96" s="13">
        <f>'Daily PnL Log'!J1076</f>
        <v>1326.300000000002</v>
      </c>
      <c r="K96" s="13">
        <f>'Daily PnL Log'!K1076</f>
        <v>-107.32</v>
      </c>
      <c r="L96" s="13">
        <f>'Daily PnL Log'!L1076</f>
        <v>-949.07</v>
      </c>
      <c r="M96" s="13">
        <f>'Daily PnL Log'!M1076</f>
        <v>-1056.3900000000001</v>
      </c>
      <c r="N96" s="13">
        <f>'Daily PnL Log'!N1076</f>
        <v>269.9100000000019</v>
      </c>
      <c r="O96" s="13">
        <f t="shared" si="6"/>
        <v>162519</v>
      </c>
      <c r="P96" s="13">
        <f t="shared" si="7"/>
        <v>-19960.000000000025</v>
      </c>
      <c r="Q96" s="13">
        <f t="shared" si="8"/>
        <v>0</v>
      </c>
      <c r="R96" s="13">
        <f t="shared" si="9"/>
        <v>191372.09999999989</v>
      </c>
      <c r="S96" s="13">
        <f t="shared" si="10"/>
        <v>159305.29999999996</v>
      </c>
      <c r="T96" s="13">
        <f t="shared" si="11"/>
        <v>0</v>
      </c>
      <c r="U96" s="13">
        <f t="shared" si="12"/>
        <v>0</v>
      </c>
      <c r="V96" s="13">
        <f t="shared" si="13"/>
        <v>493236.39999999991</v>
      </c>
      <c r="W96" s="13">
        <f>IF('Daily PnL Log'!W1076&lt;&gt;"",'Daily PnL Log'!W1076,"")</f>
        <v>388121</v>
      </c>
      <c r="X96" s="13">
        <f>IF('Daily PnL Log'!X1076&lt;&gt;"",'Daily PnL Log'!X1076,"")</f>
        <v>6.9542745690133207E-4</v>
      </c>
      <c r="Y96" s="13">
        <f>IF('Daily PnL Log'!Y1076&lt;&gt;"",'Daily PnL Log'!Y1076,"")</f>
        <v>-5216.3</v>
      </c>
      <c r="Z96" s="13" t="str">
        <f>IF('Daily PnL Log'!Z1076&lt;&gt;"",'Daily PnL Log'!Z1076,"")</f>
        <v/>
      </c>
      <c r="AA96" s="13" t="str">
        <f>IF('Daily PnL Log'!AA1076&lt;&gt;"",'Daily PnL Log'!AA1076,"")</f>
        <v/>
      </c>
      <c r="AB96" s="13" t="str">
        <f>IF('Daily PnL Log'!AB1076&lt;&gt;"",'Daily PnL Log'!AB1076,"")</f>
        <v/>
      </c>
      <c r="AC96" s="13">
        <f>IF('Daily PnL Log'!AC1076&lt;&gt;"",'Daily PnL Log'!AC1076,"")</f>
        <v>424314.72</v>
      </c>
    </row>
    <row r="97" spans="1:29" x14ac:dyDescent="0.25">
      <c r="A97" s="48" t="str">
        <f t="shared" si="5"/>
        <v>Mar</v>
      </c>
      <c r="B97" s="83">
        <f>'Daily PnL Log'!B1077</f>
        <v>45728</v>
      </c>
      <c r="C97" s="11">
        <f>'Daily PnL Log'!C1077</f>
        <v>-74.5</v>
      </c>
      <c r="D97" s="11">
        <f>'Daily PnL Log'!D1077</f>
        <v>10499.2</v>
      </c>
      <c r="E97" s="11">
        <f>'Daily PnL Log'!E1077</f>
        <v>0</v>
      </c>
      <c r="F97" s="11">
        <f>'Daily PnL Log'!F1077</f>
        <v>24308.799999999999</v>
      </c>
      <c r="G97" s="11">
        <f>'Daily PnL Log'!G1077</f>
        <v>-9805.4</v>
      </c>
      <c r="H97" s="11">
        <f>'Daily PnL Log'!H1077</f>
        <v>0</v>
      </c>
      <c r="I97" s="11">
        <f>'Daily PnL Log'!I1077</f>
        <v>0</v>
      </c>
      <c r="J97" s="11">
        <f>'Daily PnL Log'!J1077</f>
        <v>24928.1</v>
      </c>
      <c r="K97" s="11">
        <f>'Daily PnL Log'!K1077</f>
        <v>-93.35</v>
      </c>
      <c r="L97" s="11">
        <f>'Daily PnL Log'!L1077</f>
        <v>-823.95</v>
      </c>
      <c r="M97" s="11">
        <f>'Daily PnL Log'!M1077</f>
        <v>-917.30000000000007</v>
      </c>
      <c r="N97" s="11">
        <f>'Daily PnL Log'!N1077</f>
        <v>24010.799999999999</v>
      </c>
      <c r="O97" s="11">
        <f t="shared" si="6"/>
        <v>162444.5</v>
      </c>
      <c r="P97" s="11">
        <f t="shared" si="7"/>
        <v>-9460.8000000000247</v>
      </c>
      <c r="Q97" s="11">
        <f t="shared" si="8"/>
        <v>0</v>
      </c>
      <c r="R97" s="11">
        <f t="shared" si="9"/>
        <v>215680.89999999988</v>
      </c>
      <c r="S97" s="11">
        <f t="shared" si="10"/>
        <v>149499.89999999997</v>
      </c>
      <c r="T97" s="11">
        <f t="shared" si="11"/>
        <v>0</v>
      </c>
      <c r="U97" s="11">
        <f t="shared" si="12"/>
        <v>0</v>
      </c>
      <c r="V97" s="11">
        <f t="shared" si="13"/>
        <v>518164.49999999988</v>
      </c>
      <c r="W97" s="11">
        <f>IF('Daily PnL Log'!W1077&lt;&gt;"",'Daily PnL Log'!W1077,"")</f>
        <v>486128</v>
      </c>
      <c r="X97" s="119">
        <f>IF('Daily PnL Log'!X1077&lt;&gt;"",'Daily PnL Log'!X1077,"")</f>
        <v>4.9391929697528224E-2</v>
      </c>
      <c r="Y97" s="11" t="str">
        <f>IF('Daily PnL Log'!Y1077&lt;&gt;"",'Daily PnL Log'!Y1077,"")</f>
        <v/>
      </c>
      <c r="Z97" s="11" t="str">
        <f>IF('Daily PnL Log'!Z1077&lt;&gt;"",'Daily PnL Log'!Z1077,"")</f>
        <v/>
      </c>
      <c r="AA97" s="11" t="str">
        <f>IF('Daily PnL Log'!AA1077&lt;&gt;"",'Daily PnL Log'!AA1077,"")</f>
        <v/>
      </c>
      <c r="AB97" s="11" t="str">
        <f>IF('Daily PnL Log'!AB1077&lt;&gt;"",'Daily PnL Log'!AB1077,"")</f>
        <v/>
      </c>
      <c r="AC97" s="11">
        <f>IF('Daily PnL Log'!AC1077&lt;&gt;"",'Daily PnL Log'!AC1077,"")</f>
        <v>464836.17</v>
      </c>
    </row>
    <row r="98" spans="1:29" x14ac:dyDescent="0.25">
      <c r="A98" s="47" t="str">
        <f t="shared" si="5"/>
        <v>Mar</v>
      </c>
      <c r="B98" s="14">
        <f>'Daily PnL Log'!B1078</f>
        <v>45729</v>
      </c>
      <c r="C98" s="13">
        <f>'Daily PnL Log'!C1078</f>
        <v>-4191.6000000000004</v>
      </c>
      <c r="D98" s="13">
        <f>'Daily PnL Log'!D1078</f>
        <v>53765.8</v>
      </c>
      <c r="E98" s="13">
        <f>'Daily PnL Log'!E1078</f>
        <v>0</v>
      </c>
      <c r="F98" s="13">
        <f>'Daily PnL Log'!F1078</f>
        <v>-8857.2000000000007</v>
      </c>
      <c r="G98" s="13">
        <f>'Daily PnL Log'!G1078</f>
        <v>2681.8</v>
      </c>
      <c r="H98" s="13">
        <f>'Daily PnL Log'!H1078</f>
        <v>0</v>
      </c>
      <c r="I98" s="13">
        <f>'Daily PnL Log'!I1078</f>
        <v>0</v>
      </c>
      <c r="J98" s="13">
        <f>'Daily PnL Log'!J1078</f>
        <v>43398.8</v>
      </c>
      <c r="K98" s="13">
        <f>'Daily PnL Log'!K1078</f>
        <v>-64.92</v>
      </c>
      <c r="L98" s="13">
        <f>'Daily PnL Log'!L1078</f>
        <v>-567.66</v>
      </c>
      <c r="M98" s="13">
        <f>'Daily PnL Log'!M1078</f>
        <v>-632.57999999999993</v>
      </c>
      <c r="N98" s="13">
        <f>'Daily PnL Log'!N1078</f>
        <v>42766.22</v>
      </c>
      <c r="O98" s="13">
        <f t="shared" si="6"/>
        <v>158252.9</v>
      </c>
      <c r="P98" s="13">
        <f t="shared" si="7"/>
        <v>44304.999999999978</v>
      </c>
      <c r="Q98" s="13">
        <f t="shared" si="8"/>
        <v>0</v>
      </c>
      <c r="R98" s="13">
        <f t="shared" si="9"/>
        <v>206823.69999999987</v>
      </c>
      <c r="S98" s="13">
        <f t="shared" si="10"/>
        <v>152181.69999999995</v>
      </c>
      <c r="T98" s="13">
        <f t="shared" si="11"/>
        <v>0</v>
      </c>
      <c r="U98" s="13">
        <f t="shared" si="12"/>
        <v>0</v>
      </c>
      <c r="V98" s="13">
        <f t="shared" si="13"/>
        <v>561563.29999999993</v>
      </c>
      <c r="W98" s="13">
        <f>IF('Daily PnL Log'!W1078&lt;&gt;"",'Daily PnL Log'!W1078,"")</f>
        <v>433952</v>
      </c>
      <c r="X98" s="13">
        <f>IF('Daily PnL Log'!X1078&lt;&gt;"",'Daily PnL Log'!X1078,"")</f>
        <v>9.8550577022343488E-2</v>
      </c>
      <c r="Y98" s="13" t="str">
        <f>IF('Daily PnL Log'!Y1078&lt;&gt;"",'Daily PnL Log'!Y1078,"")</f>
        <v/>
      </c>
      <c r="Z98" s="13" t="str">
        <f>IF('Daily PnL Log'!Z1078&lt;&gt;"",'Daily PnL Log'!Z1078,"")</f>
        <v/>
      </c>
      <c r="AA98" s="13" t="str">
        <f>IF('Daily PnL Log'!AA1078&lt;&gt;"",'Daily PnL Log'!AA1078,"")</f>
        <v/>
      </c>
      <c r="AB98" s="13" t="str">
        <f>IF('Daily PnL Log'!AB1078&lt;&gt;"",'Daily PnL Log'!AB1078,"")</f>
        <v/>
      </c>
      <c r="AC98" s="13">
        <f>IF('Daily PnL Log'!AC1078&lt;&gt;"",'Daily PnL Log'!AC1078,"")</f>
        <v>499352.34</v>
      </c>
    </row>
    <row r="99" spans="1:29" x14ac:dyDescent="0.25">
      <c r="A99" s="48" t="str">
        <f t="shared" si="5"/>
        <v>Mar</v>
      </c>
      <c r="B99" s="83">
        <f>'Daily PnL Log'!B1079</f>
        <v>45730</v>
      </c>
      <c r="C99" s="11">
        <f>'Daily PnL Log'!C1079</f>
        <v>5202.8</v>
      </c>
      <c r="D99" s="11">
        <f>'Daily PnL Log'!D1079</f>
        <v>201.4</v>
      </c>
      <c r="E99" s="11">
        <f>'Daily PnL Log'!E1079</f>
        <v>0</v>
      </c>
      <c r="F99" s="11">
        <f>'Daily PnL Log'!F1079</f>
        <v>28770.400000000001</v>
      </c>
      <c r="G99" s="11">
        <f>'Daily PnL Log'!G1079</f>
        <v>-3005.2</v>
      </c>
      <c r="H99" s="11">
        <f>'Daily PnL Log'!H1079</f>
        <v>0</v>
      </c>
      <c r="I99" s="11">
        <f>'Daily PnL Log'!I1079</f>
        <v>0</v>
      </c>
      <c r="J99" s="11">
        <f>'Daily PnL Log'!J1079</f>
        <v>31169.399999999998</v>
      </c>
      <c r="K99" s="11">
        <f>'Daily PnL Log'!K1079</f>
        <v>-64.06</v>
      </c>
      <c r="L99" s="11">
        <f>'Daily PnL Log'!L1079</f>
        <v>-566.16</v>
      </c>
      <c r="M99" s="11">
        <f>'Daily PnL Log'!M1079</f>
        <v>-630.22</v>
      </c>
      <c r="N99" s="11">
        <f>'Daily PnL Log'!N1079</f>
        <v>30539.179999999997</v>
      </c>
      <c r="O99" s="11">
        <f t="shared" si="6"/>
        <v>163455.69999999998</v>
      </c>
      <c r="P99" s="11">
        <f t="shared" si="7"/>
        <v>44506.39999999998</v>
      </c>
      <c r="Q99" s="11">
        <f t="shared" si="8"/>
        <v>0</v>
      </c>
      <c r="R99" s="11">
        <f t="shared" si="9"/>
        <v>235594.09999999986</v>
      </c>
      <c r="S99" s="11">
        <f t="shared" si="10"/>
        <v>149176.49999999994</v>
      </c>
      <c r="T99" s="11">
        <f t="shared" si="11"/>
        <v>0</v>
      </c>
      <c r="U99" s="11">
        <f t="shared" si="12"/>
        <v>0</v>
      </c>
      <c r="V99" s="11">
        <f t="shared" si="13"/>
        <v>592732.69999999995</v>
      </c>
      <c r="W99" s="11">
        <f>IF('Daily PnL Log'!W1079&lt;&gt;"",'Daily PnL Log'!W1079,"")</f>
        <v>551256</v>
      </c>
      <c r="X99" s="119">
        <f>IF('Daily PnL Log'!X1079&lt;&gt;"",'Daily PnL Log'!X1079,"")</f>
        <v>5.5399270030620978E-2</v>
      </c>
      <c r="Y99" s="11" t="str">
        <f>IF('Daily PnL Log'!Y1079&lt;&gt;"",'Daily PnL Log'!Y1079,"")</f>
        <v/>
      </c>
      <c r="Z99" s="11">
        <f>IF('Daily PnL Log'!Z1079&lt;&gt;"",'Daily PnL Log'!Z1079,"")</f>
        <v>10366.799999999999</v>
      </c>
      <c r="AA99" s="11" t="str">
        <f>IF('Daily PnL Log'!AA1079&lt;&gt;"",'Daily PnL Log'!AA1079,"")</f>
        <v/>
      </c>
      <c r="AB99" s="11" t="str">
        <f>IF('Daily PnL Log'!AB1079&lt;&gt;"",'Daily PnL Log'!AB1079,"")</f>
        <v/>
      </c>
      <c r="AC99" s="11">
        <f>IF('Daily PnL Log'!AC1079&lt;&gt;"",'Daily PnL Log'!AC1079,"")</f>
        <v>524917.12</v>
      </c>
    </row>
    <row r="100" spans="1:29" x14ac:dyDescent="0.25">
      <c r="A100" s="47" t="str">
        <f t="shared" si="5"/>
        <v>Mar</v>
      </c>
      <c r="B100" s="14">
        <f>'Daily PnL Log'!B1080</f>
        <v>45733</v>
      </c>
      <c r="C100" s="13">
        <f>'Daily PnL Log'!C1080</f>
        <v>-23584.9</v>
      </c>
      <c r="D100" s="13">
        <f>'Daily PnL Log'!D1080</f>
        <v>-24617.3</v>
      </c>
      <c r="E100" s="13">
        <f>'Daily PnL Log'!E1080</f>
        <v>0</v>
      </c>
      <c r="F100" s="13">
        <f>'Daily PnL Log'!F1080</f>
        <v>11294.2</v>
      </c>
      <c r="G100" s="13">
        <f>'Daily PnL Log'!G1080</f>
        <v>-23167.5</v>
      </c>
      <c r="H100" s="13">
        <f>'Daily PnL Log'!H1080</f>
        <v>0</v>
      </c>
      <c r="I100" s="13">
        <f>'Daily PnL Log'!I1080</f>
        <v>0</v>
      </c>
      <c r="J100" s="13">
        <f>'Daily PnL Log'!J1080</f>
        <v>-60075.5</v>
      </c>
      <c r="K100" s="13">
        <f>'Daily PnL Log'!K1080</f>
        <v>-105.29</v>
      </c>
      <c r="L100" s="13">
        <f>'Daily PnL Log'!L1080</f>
        <v>-930.4</v>
      </c>
      <c r="M100" s="13">
        <f>'Daily PnL Log'!M1080</f>
        <v>-1035.69</v>
      </c>
      <c r="N100" s="13">
        <f>'Daily PnL Log'!N1080</f>
        <v>-61111.19</v>
      </c>
      <c r="O100" s="13">
        <f t="shared" si="6"/>
        <v>139870.79999999999</v>
      </c>
      <c r="P100" s="13">
        <f t="shared" si="7"/>
        <v>19889.09999999998</v>
      </c>
      <c r="Q100" s="13">
        <f t="shared" si="8"/>
        <v>0</v>
      </c>
      <c r="R100" s="13">
        <f t="shared" si="9"/>
        <v>246888.29999999987</v>
      </c>
      <c r="S100" s="13">
        <f t="shared" si="10"/>
        <v>126008.99999999994</v>
      </c>
      <c r="T100" s="13">
        <f t="shared" si="11"/>
        <v>0</v>
      </c>
      <c r="U100" s="13">
        <f t="shared" si="12"/>
        <v>0</v>
      </c>
      <c r="V100" s="13">
        <f t="shared" si="13"/>
        <v>532657.19999999995</v>
      </c>
      <c r="W100" s="13">
        <f>IF('Daily PnL Log'!W1080&lt;&gt;"",'Daily PnL Log'!W1080,"")</f>
        <v>498914</v>
      </c>
      <c r="X100" s="13">
        <f>IF('Daily PnL Log'!X1080&lt;&gt;"",'Daily PnL Log'!X1080,"")</f>
        <v>-0.1224884248587933</v>
      </c>
      <c r="Y100" s="13" t="str">
        <f>IF('Daily PnL Log'!Y1080&lt;&gt;"",'Daily PnL Log'!Y1080,"")</f>
        <v/>
      </c>
      <c r="Z100" s="13" t="str">
        <f>IF('Daily PnL Log'!Z1080&lt;&gt;"",'Daily PnL Log'!Z1080,"")</f>
        <v/>
      </c>
      <c r="AA100" s="13" t="str">
        <f>IF('Daily PnL Log'!AA1080&lt;&gt;"",'Daily PnL Log'!AA1080,"")</f>
        <v/>
      </c>
      <c r="AB100" s="13" t="str">
        <f>IF('Daily PnL Log'!AB1080&lt;&gt;"",'Daily PnL Log'!AB1080,"")</f>
        <v/>
      </c>
      <c r="AC100" s="13">
        <f>IF('Daily PnL Log'!AC1080&lt;&gt;"",'Daily PnL Log'!AC1080,"")</f>
        <v>446300.18</v>
      </c>
    </row>
    <row r="101" spans="1:29" x14ac:dyDescent="0.25">
      <c r="A101" s="48" t="str">
        <f t="shared" si="5"/>
        <v>Mar</v>
      </c>
      <c r="B101" s="83">
        <f>'Daily PnL Log'!B1081</f>
        <v>45734</v>
      </c>
      <c r="C101" s="11">
        <f>'Daily PnL Log'!C1081</f>
        <v>-9158.5</v>
      </c>
      <c r="D101" s="11">
        <f>'Daily PnL Log'!D1081</f>
        <v>-18327.5</v>
      </c>
      <c r="E101" s="11">
        <f>'Daily PnL Log'!E1081</f>
        <v>0</v>
      </c>
      <c r="F101" s="11">
        <f>'Daily PnL Log'!F1081</f>
        <v>8888.4</v>
      </c>
      <c r="G101" s="11">
        <f>'Daily PnL Log'!G1081</f>
        <v>-14589.2</v>
      </c>
      <c r="H101" s="11">
        <f>'Daily PnL Log'!H1081</f>
        <v>0</v>
      </c>
      <c r="I101" s="11">
        <f>'Daily PnL Log'!I1081</f>
        <v>0</v>
      </c>
      <c r="J101" s="11">
        <f>'Daily PnL Log'!J1081</f>
        <v>-33186.800000000003</v>
      </c>
      <c r="K101" s="11">
        <f>'Daily PnL Log'!K1081</f>
        <v>-149.47</v>
      </c>
      <c r="L101" s="11">
        <f>'Daily PnL Log'!L1081</f>
        <v>-1322.93</v>
      </c>
      <c r="M101" s="11">
        <f>'Daily PnL Log'!M1081</f>
        <v>-1472.4</v>
      </c>
      <c r="N101" s="11">
        <f>'Daily PnL Log'!N1081</f>
        <v>-34659.200000000004</v>
      </c>
      <c r="O101" s="11">
        <f t="shared" si="6"/>
        <v>130712.29999999999</v>
      </c>
      <c r="P101" s="11">
        <f t="shared" si="7"/>
        <v>1561.5999999999804</v>
      </c>
      <c r="Q101" s="11">
        <f t="shared" si="8"/>
        <v>0</v>
      </c>
      <c r="R101" s="11">
        <f t="shared" si="9"/>
        <v>255776.69999999987</v>
      </c>
      <c r="S101" s="11">
        <f t="shared" si="10"/>
        <v>111419.79999999994</v>
      </c>
      <c r="T101" s="11">
        <f t="shared" si="11"/>
        <v>0</v>
      </c>
      <c r="U101" s="11">
        <f t="shared" si="12"/>
        <v>0</v>
      </c>
      <c r="V101" s="11">
        <f t="shared" si="13"/>
        <v>499470.39999999997</v>
      </c>
      <c r="W101" s="11">
        <f>IF('Daily PnL Log'!W1081&lt;&gt;"",'Daily PnL Log'!W1081,"")</f>
        <v>524881</v>
      </c>
      <c r="X101" s="119">
        <f>IF('Daily PnL Log'!X1081&lt;&gt;"",'Daily PnL Log'!X1081,"")</f>
        <v>-6.6032491174189967E-2</v>
      </c>
      <c r="Y101" s="11" t="str">
        <f>IF('Daily PnL Log'!Y1081&lt;&gt;"",'Daily PnL Log'!Y1081,"")</f>
        <v/>
      </c>
      <c r="Z101" s="11" t="str">
        <f>IF('Daily PnL Log'!Z1081&lt;&gt;"",'Daily PnL Log'!Z1081,"")</f>
        <v/>
      </c>
      <c r="AA101" s="11" t="str">
        <f>IF('Daily PnL Log'!AA1081&lt;&gt;"",'Daily PnL Log'!AA1081,"")</f>
        <v/>
      </c>
      <c r="AB101" s="11" t="str">
        <f>IF('Daily PnL Log'!AB1081&lt;&gt;"",'Daily PnL Log'!AB1081,"")</f>
        <v/>
      </c>
      <c r="AC101" s="11">
        <f>IF('Daily PnL Log'!AC1081&lt;&gt;"",'Daily PnL Log'!AC1081,"")</f>
        <v>421600.28</v>
      </c>
    </row>
    <row r="102" spans="1:29" x14ac:dyDescent="0.25">
      <c r="A102" s="47" t="str">
        <f t="shared" si="5"/>
        <v>Mar</v>
      </c>
      <c r="B102" s="14">
        <f>'Daily PnL Log'!B1082</f>
        <v>45735</v>
      </c>
      <c r="C102" s="13">
        <f>'Daily PnL Log'!C1082</f>
        <v>1878.7</v>
      </c>
      <c r="D102" s="13">
        <f>'Daily PnL Log'!D1082</f>
        <v>-7482.4</v>
      </c>
      <c r="E102" s="13">
        <f>'Daily PnL Log'!E1082</f>
        <v>0</v>
      </c>
      <c r="F102" s="13">
        <f>'Daily PnL Log'!F1082</f>
        <v>-4254.3999999999996</v>
      </c>
      <c r="G102" s="13">
        <f>'Daily PnL Log'!G1082</f>
        <v>3994.8</v>
      </c>
      <c r="H102" s="13">
        <f>'Daily PnL Log'!H1082</f>
        <v>0</v>
      </c>
      <c r="I102" s="13">
        <f>'Daily PnL Log'!I1082</f>
        <v>0</v>
      </c>
      <c r="J102" s="13">
        <f>'Daily PnL Log'!J1082</f>
        <v>-5863.2999999999984</v>
      </c>
      <c r="K102" s="13">
        <f>'Daily PnL Log'!K1082</f>
        <v>-78.36</v>
      </c>
      <c r="L102" s="13">
        <f>'Daily PnL Log'!L1082</f>
        <v>-678.03</v>
      </c>
      <c r="M102" s="13">
        <f>'Daily PnL Log'!M1082</f>
        <v>-756.39</v>
      </c>
      <c r="N102" s="13">
        <f>'Daily PnL Log'!N1082</f>
        <v>-6619.6899999999987</v>
      </c>
      <c r="O102" s="13">
        <f t="shared" si="6"/>
        <v>132591</v>
      </c>
      <c r="P102" s="13">
        <f t="shared" si="7"/>
        <v>-5920.8000000000193</v>
      </c>
      <c r="Q102" s="13">
        <f t="shared" si="8"/>
        <v>0</v>
      </c>
      <c r="R102" s="13">
        <f t="shared" si="9"/>
        <v>251522.29999999987</v>
      </c>
      <c r="S102" s="13">
        <f t="shared" si="10"/>
        <v>115414.59999999995</v>
      </c>
      <c r="T102" s="13">
        <f t="shared" si="11"/>
        <v>0</v>
      </c>
      <c r="U102" s="13">
        <f t="shared" si="12"/>
        <v>0</v>
      </c>
      <c r="V102" s="13">
        <f t="shared" si="13"/>
        <v>493607.1</v>
      </c>
      <c r="W102" s="13">
        <f>IF('Daily PnL Log'!W1082&lt;&gt;"",'Daily PnL Log'!W1082,"")</f>
        <v>544992</v>
      </c>
      <c r="X102" s="13">
        <f>IF('Daily PnL Log'!X1082&lt;&gt;"",'Daily PnL Log'!X1082,"")</f>
        <v>-1.2146398479243729E-2</v>
      </c>
      <c r="Y102" s="13" t="str">
        <f>IF('Daily PnL Log'!Y1082&lt;&gt;"",'Daily PnL Log'!Y1082,"")</f>
        <v/>
      </c>
      <c r="Z102" s="13" t="str">
        <f>IF('Daily PnL Log'!Z1082&lt;&gt;"",'Daily PnL Log'!Z1082,"")</f>
        <v/>
      </c>
      <c r="AA102" s="13" t="str">
        <f>IF('Daily PnL Log'!AA1082&lt;&gt;"",'Daily PnL Log'!AA1082,"")</f>
        <v/>
      </c>
      <c r="AB102" s="13" t="str">
        <f>IF('Daily PnL Log'!AB1082&lt;&gt;"",'Daily PnL Log'!AB1082,"")</f>
        <v/>
      </c>
      <c r="AC102" s="13">
        <f>IF('Daily PnL Log'!AC1082&lt;&gt;"",'Daily PnL Log'!AC1082,"")</f>
        <v>416780.14</v>
      </c>
    </row>
    <row r="103" spans="1:29" x14ac:dyDescent="0.25">
      <c r="A103" s="48" t="str">
        <f t="shared" si="5"/>
        <v>Mar</v>
      </c>
      <c r="B103" s="83">
        <f>'Daily PnL Log'!B1083</f>
        <v>45736</v>
      </c>
      <c r="C103" s="11">
        <f>'Daily PnL Log'!C1083</f>
        <v>-11214.8</v>
      </c>
      <c r="D103" s="11">
        <f>'Daily PnL Log'!D1083</f>
        <v>-9810.5</v>
      </c>
      <c r="E103" s="11">
        <f>'Daily PnL Log'!E1083</f>
        <v>0</v>
      </c>
      <c r="F103" s="11">
        <f>'Daily PnL Log'!F1083</f>
        <v>-7957.3</v>
      </c>
      <c r="G103" s="11">
        <f>'Daily PnL Log'!G1083</f>
        <v>6669</v>
      </c>
      <c r="H103" s="11">
        <f>'Daily PnL Log'!H1083</f>
        <v>0</v>
      </c>
      <c r="I103" s="11">
        <f>'Daily PnL Log'!I1083</f>
        <v>0</v>
      </c>
      <c r="J103" s="11">
        <f>'Daily PnL Log'!J1083</f>
        <v>-22313.599999999999</v>
      </c>
      <c r="K103" s="11">
        <f>'Daily PnL Log'!K1083</f>
        <v>-95.53</v>
      </c>
      <c r="L103" s="11">
        <f>'Daily PnL Log'!L1083</f>
        <v>-834.49</v>
      </c>
      <c r="M103" s="11">
        <f>'Daily PnL Log'!M1083</f>
        <v>-930.02</v>
      </c>
      <c r="N103" s="11">
        <f>'Daily PnL Log'!N1083</f>
        <v>-23243.62</v>
      </c>
      <c r="O103" s="11">
        <f t="shared" si="6"/>
        <v>121376.2</v>
      </c>
      <c r="P103" s="11">
        <f t="shared" si="7"/>
        <v>-15731.300000000019</v>
      </c>
      <c r="Q103" s="11">
        <f t="shared" si="8"/>
        <v>0</v>
      </c>
      <c r="R103" s="11">
        <f t="shared" si="9"/>
        <v>243564.99999999988</v>
      </c>
      <c r="S103" s="11">
        <f t="shared" si="10"/>
        <v>122083.59999999995</v>
      </c>
      <c r="T103" s="11">
        <f t="shared" si="11"/>
        <v>0</v>
      </c>
      <c r="U103" s="11">
        <f t="shared" si="12"/>
        <v>0</v>
      </c>
      <c r="V103" s="11">
        <f t="shared" si="13"/>
        <v>471293.5</v>
      </c>
      <c r="W103" s="11">
        <f>IF('Daily PnL Log'!W1083&lt;&gt;"",'Daily PnL Log'!W1083,"")</f>
        <v>612235</v>
      </c>
      <c r="X103" s="119">
        <f>IF('Daily PnL Log'!X1083&lt;&gt;"",'Daily PnL Log'!X1083,"")</f>
        <v>-3.7965193103955179E-2</v>
      </c>
      <c r="Y103" s="11" t="str">
        <f>IF('Daily PnL Log'!Y1083&lt;&gt;"",'Daily PnL Log'!Y1083,"")</f>
        <v/>
      </c>
      <c r="Z103" s="11" t="str">
        <f>IF('Daily PnL Log'!Z1083&lt;&gt;"",'Daily PnL Log'!Z1083,"")</f>
        <v/>
      </c>
      <c r="AA103" s="11" t="str">
        <f>IF('Daily PnL Log'!AA1083&lt;&gt;"",'Daily PnL Log'!AA1083,"")</f>
        <v/>
      </c>
      <c r="AB103" s="11" t="str">
        <f>IF('Daily PnL Log'!AB1083&lt;&gt;"",'Daily PnL Log'!AB1083,"")</f>
        <v/>
      </c>
      <c r="AC103" s="11">
        <f>IF('Daily PnL Log'!AC1083&lt;&gt;"",'Daily PnL Log'!AC1083,"")</f>
        <v>438882.62</v>
      </c>
    </row>
    <row r="104" spans="1:29" x14ac:dyDescent="0.25">
      <c r="A104" s="47" t="str">
        <f t="shared" si="5"/>
        <v>Mar</v>
      </c>
      <c r="B104" s="14">
        <f>'Daily PnL Log'!B1084</f>
        <v>45737</v>
      </c>
      <c r="C104" s="13">
        <f>'Daily PnL Log'!C1084</f>
        <v>1825.6</v>
      </c>
      <c r="D104" s="13">
        <f>'Daily PnL Log'!D1084</f>
        <v>12983.8</v>
      </c>
      <c r="E104" s="13">
        <f>'Daily PnL Log'!E1084</f>
        <v>0</v>
      </c>
      <c r="F104" s="13">
        <f>'Daily PnL Log'!F1084</f>
        <v>-4861.8999999999996</v>
      </c>
      <c r="G104" s="13">
        <f>'Daily PnL Log'!G1084</f>
        <v>-3165</v>
      </c>
      <c r="H104" s="13">
        <f>'Daily PnL Log'!H1084</f>
        <v>0</v>
      </c>
      <c r="I104" s="13">
        <f>'Daily PnL Log'!I1084</f>
        <v>0</v>
      </c>
      <c r="J104" s="13">
        <f>'Daily PnL Log'!J1084</f>
        <v>6782.5</v>
      </c>
      <c r="K104" s="13">
        <f>'Daily PnL Log'!K1084</f>
        <v>-357.92</v>
      </c>
      <c r="L104" s="13">
        <f>'Daily PnL Log'!L1084</f>
        <v>-1647.95</v>
      </c>
      <c r="M104" s="13">
        <f>'Daily PnL Log'!M1084</f>
        <v>-2005.8700000000001</v>
      </c>
      <c r="N104" s="13">
        <f>'Daily PnL Log'!N1084</f>
        <v>4776.63</v>
      </c>
      <c r="O104" s="13">
        <f t="shared" si="6"/>
        <v>123201.8</v>
      </c>
      <c r="P104" s="13">
        <f t="shared" si="7"/>
        <v>-2747.50000000002</v>
      </c>
      <c r="Q104" s="13">
        <f t="shared" si="8"/>
        <v>0</v>
      </c>
      <c r="R104" s="13">
        <f t="shared" si="9"/>
        <v>238703.09999999989</v>
      </c>
      <c r="S104" s="13">
        <f t="shared" si="10"/>
        <v>118918.59999999995</v>
      </c>
      <c r="T104" s="13">
        <f t="shared" si="11"/>
        <v>0</v>
      </c>
      <c r="U104" s="13">
        <f t="shared" si="12"/>
        <v>0</v>
      </c>
      <c r="V104" s="13">
        <f t="shared" si="13"/>
        <v>478076</v>
      </c>
      <c r="W104" s="13">
        <f>IF('Daily PnL Log'!W1084&lt;&gt;"",'Daily PnL Log'!W1084,"")</f>
        <v>891789</v>
      </c>
      <c r="X104" s="13">
        <f>IF('Daily PnL Log'!X1084&lt;&gt;"",'Daily PnL Log'!X1084,"")</f>
        <v>5.3562333691041268E-3</v>
      </c>
      <c r="Y104" s="13" t="str">
        <f>IF('Daily PnL Log'!Y1084&lt;&gt;"",'Daily PnL Log'!Y1084,"")</f>
        <v/>
      </c>
      <c r="Z104" s="13" t="str">
        <f>IF('Daily PnL Log'!Z1084&lt;&gt;"",'Daily PnL Log'!Z1084,"")</f>
        <v/>
      </c>
      <c r="AA104" s="13" t="str">
        <f>IF('Daily PnL Log'!AA1084&lt;&gt;"",'Daily PnL Log'!AA1084,"")</f>
        <v/>
      </c>
      <c r="AB104" s="13" t="str">
        <f>IF('Daily PnL Log'!AB1084&lt;&gt;"",'Daily PnL Log'!AB1084,"")</f>
        <v/>
      </c>
      <c r="AC104" s="13">
        <f>IF('Daily PnL Log'!AC1084&lt;&gt;"",'Daily PnL Log'!AC1084,"")</f>
        <v>398178</v>
      </c>
    </row>
    <row r="105" spans="1:29" x14ac:dyDescent="0.25">
      <c r="A105" s="48" t="str">
        <f t="shared" si="5"/>
        <v>Mar</v>
      </c>
      <c r="B105" s="83">
        <f>'Daily PnL Log'!B1085</f>
        <v>45740</v>
      </c>
      <c r="C105" s="11">
        <f>'Daily PnL Log'!C1085</f>
        <v>-870.6</v>
      </c>
      <c r="D105" s="11">
        <f>'Daily PnL Log'!D1085</f>
        <v>-2838.3</v>
      </c>
      <c r="E105" s="11">
        <f>'Daily PnL Log'!E1085</f>
        <v>0</v>
      </c>
      <c r="F105" s="11">
        <f>'Daily PnL Log'!F1085</f>
        <v>-6596.3</v>
      </c>
      <c r="G105" s="11">
        <f>'Daily PnL Log'!G1085</f>
        <v>11071</v>
      </c>
      <c r="H105" s="11">
        <f>'Daily PnL Log'!H1085</f>
        <v>0</v>
      </c>
      <c r="I105" s="11">
        <f>'Daily PnL Log'!I1085</f>
        <v>0</v>
      </c>
      <c r="J105" s="11">
        <f>'Daily PnL Log'!J1085</f>
        <v>765.79999999999927</v>
      </c>
      <c r="K105" s="11">
        <f>'Daily PnL Log'!K1085</f>
        <v>-53.71</v>
      </c>
      <c r="L105" s="11">
        <f>'Daily PnL Log'!L1085</f>
        <v>-474.99</v>
      </c>
      <c r="M105" s="11">
        <f>'Daily PnL Log'!M1085</f>
        <v>-528.70000000000005</v>
      </c>
      <c r="N105" s="11">
        <f>'Daily PnL Log'!N1085</f>
        <v>237.09999999999923</v>
      </c>
      <c r="O105" s="11">
        <f t="shared" si="6"/>
        <v>122331.2</v>
      </c>
      <c r="P105" s="11">
        <f t="shared" si="7"/>
        <v>-5585.8000000000202</v>
      </c>
      <c r="Q105" s="11">
        <f t="shared" si="8"/>
        <v>0</v>
      </c>
      <c r="R105" s="11">
        <f t="shared" si="9"/>
        <v>232106.7999999999</v>
      </c>
      <c r="S105" s="11">
        <f t="shared" si="10"/>
        <v>129989.59999999995</v>
      </c>
      <c r="T105" s="11">
        <f t="shared" si="11"/>
        <v>0</v>
      </c>
      <c r="U105" s="11">
        <f t="shared" si="12"/>
        <v>0</v>
      </c>
      <c r="V105" s="11">
        <f t="shared" si="13"/>
        <v>478841.8</v>
      </c>
      <c r="W105" s="11">
        <f>IF('Daily PnL Log'!W1085&lt;&gt;"",'Daily PnL Log'!W1085,"")</f>
        <v>799382</v>
      </c>
      <c r="X105" s="119">
        <f>IF('Daily PnL Log'!X1085&lt;&gt;"",'Daily PnL Log'!X1085,"")</f>
        <v>2.9660412668786539E-4</v>
      </c>
      <c r="Y105" s="11" t="str">
        <f>IF('Daily PnL Log'!Y1085&lt;&gt;"",'Daily PnL Log'!Y1085,"")</f>
        <v/>
      </c>
      <c r="Z105" s="11" t="str">
        <f>IF('Daily PnL Log'!Z1085&lt;&gt;"",'Daily PnL Log'!Z1085,"")</f>
        <v/>
      </c>
      <c r="AA105" s="11" t="str">
        <f>IF('Daily PnL Log'!AA1085&lt;&gt;"",'Daily PnL Log'!AA1085,"")</f>
        <v/>
      </c>
      <c r="AB105" s="11" t="str">
        <f>IF('Daily PnL Log'!AB1085&lt;&gt;"",'Daily PnL Log'!AB1085,"")</f>
        <v/>
      </c>
      <c r="AC105" s="11">
        <f>IF('Daily PnL Log'!AC1085&lt;&gt;"",'Daily PnL Log'!AC1085,"")</f>
        <v>430086.8</v>
      </c>
    </row>
    <row r="106" spans="1:29" x14ac:dyDescent="0.25">
      <c r="A106" s="47" t="str">
        <f t="shared" si="5"/>
        <v>Mar</v>
      </c>
      <c r="B106" s="14">
        <f>'Daily PnL Log'!B1086</f>
        <v>45741</v>
      </c>
      <c r="C106" s="13">
        <f>'Daily PnL Log'!C1086</f>
        <v>-1558.5</v>
      </c>
      <c r="D106" s="13">
        <f>'Daily PnL Log'!D1086</f>
        <v>-35507.599999999999</v>
      </c>
      <c r="E106" s="13">
        <f>'Daily PnL Log'!E1086</f>
        <v>0</v>
      </c>
      <c r="F106" s="13">
        <f>'Daily PnL Log'!F1086</f>
        <v>13530.5</v>
      </c>
      <c r="G106" s="13">
        <f>'Daily PnL Log'!G1086</f>
        <v>7294.5</v>
      </c>
      <c r="H106" s="13">
        <f>'Daily PnL Log'!H1086</f>
        <v>0</v>
      </c>
      <c r="I106" s="13">
        <f>'Daily PnL Log'!I1086</f>
        <v>0</v>
      </c>
      <c r="J106" s="13">
        <f>'Daily PnL Log'!J1086</f>
        <v>-16241.099999999999</v>
      </c>
      <c r="K106" s="13">
        <f>'Daily PnL Log'!K1086</f>
        <v>-112.98</v>
      </c>
      <c r="L106" s="13">
        <f>'Daily PnL Log'!L1086</f>
        <v>-998.96</v>
      </c>
      <c r="M106" s="13">
        <f>'Daily PnL Log'!M1086</f>
        <v>-1111.94</v>
      </c>
      <c r="N106" s="13">
        <f>'Daily PnL Log'!N1086</f>
        <v>-17353.039999999997</v>
      </c>
      <c r="O106" s="13">
        <f t="shared" si="6"/>
        <v>120772.7</v>
      </c>
      <c r="P106" s="13">
        <f t="shared" si="7"/>
        <v>-41093.400000000016</v>
      </c>
      <c r="Q106" s="13">
        <f t="shared" si="8"/>
        <v>0</v>
      </c>
      <c r="R106" s="13">
        <f t="shared" si="9"/>
        <v>245637.2999999999</v>
      </c>
      <c r="S106" s="13">
        <f t="shared" si="10"/>
        <v>137284.09999999995</v>
      </c>
      <c r="T106" s="13">
        <f t="shared" si="11"/>
        <v>0</v>
      </c>
      <c r="U106" s="13">
        <f t="shared" si="12"/>
        <v>0</v>
      </c>
      <c r="V106" s="13">
        <f t="shared" si="13"/>
        <v>462600.7</v>
      </c>
      <c r="W106" s="13">
        <f>IF('Daily PnL Log'!W1086&lt;&gt;"",'Daily PnL Log'!W1086,"")</f>
        <v>847493</v>
      </c>
      <c r="X106" s="13">
        <f>IF('Daily PnL Log'!X1086&lt;&gt;"",'Daily PnL Log'!X1086,"")</f>
        <v>-2.0475732542923654E-2</v>
      </c>
      <c r="Y106" s="13" t="str">
        <f>IF('Daily PnL Log'!Y1086&lt;&gt;"",'Daily PnL Log'!Y1086,"")</f>
        <v/>
      </c>
      <c r="Z106" s="13" t="str">
        <f>IF('Daily PnL Log'!Z1086&lt;&gt;"",'Daily PnL Log'!Z1086,"")</f>
        <v/>
      </c>
      <c r="AA106" s="13" t="str">
        <f>IF('Daily PnL Log'!AA1086&lt;&gt;"",'Daily PnL Log'!AA1086,"")</f>
        <v/>
      </c>
      <c r="AB106" s="13" t="str">
        <f>IF('Daily PnL Log'!AB1086&lt;&gt;"",'Daily PnL Log'!AB1086,"")</f>
        <v/>
      </c>
      <c r="AC106" s="13">
        <f>IF('Daily PnL Log'!AC1086&lt;&gt;"",'Daily PnL Log'!AC1086,"")</f>
        <v>387483.61</v>
      </c>
    </row>
    <row r="107" spans="1:29" x14ac:dyDescent="0.25">
      <c r="A107" s="48" t="str">
        <f t="shared" si="5"/>
        <v>Mar</v>
      </c>
      <c r="B107" s="83">
        <f>'Daily PnL Log'!B1087</f>
        <v>45742</v>
      </c>
      <c r="C107" s="11">
        <f>'Daily PnL Log'!C1087</f>
        <v>-70.099999999999994</v>
      </c>
      <c r="D107" s="11">
        <f>'Daily PnL Log'!D1087</f>
        <v>-19897.400000000001</v>
      </c>
      <c r="E107" s="11">
        <f>'Daily PnL Log'!E1087</f>
        <v>0</v>
      </c>
      <c r="F107" s="11">
        <f>'Daily PnL Log'!F1087</f>
        <v>-15304.2</v>
      </c>
      <c r="G107" s="11">
        <f>'Daily PnL Log'!G1087</f>
        <v>9508.2000000000007</v>
      </c>
      <c r="H107" s="11">
        <f>'Daily PnL Log'!H1087</f>
        <v>0</v>
      </c>
      <c r="I107" s="11">
        <f>'Daily PnL Log'!I1087</f>
        <v>0</v>
      </c>
      <c r="J107" s="11">
        <f>'Daily PnL Log'!J1087</f>
        <v>-25763.499999999996</v>
      </c>
      <c r="K107" s="11">
        <f>'Daily PnL Log'!K1087</f>
        <v>-39.770000000000003</v>
      </c>
      <c r="L107" s="11">
        <f>'Daily PnL Log'!L1087</f>
        <v>-349.17</v>
      </c>
      <c r="M107" s="11">
        <f>'Daily PnL Log'!M1087</f>
        <v>-388.94</v>
      </c>
      <c r="N107" s="11">
        <f>'Daily PnL Log'!N1087</f>
        <v>-26152.439999999995</v>
      </c>
      <c r="O107" s="11">
        <f t="shared" si="6"/>
        <v>120702.59999999999</v>
      </c>
      <c r="P107" s="11">
        <f t="shared" si="7"/>
        <v>-60990.800000000017</v>
      </c>
      <c r="Q107" s="11">
        <f t="shared" si="8"/>
        <v>0</v>
      </c>
      <c r="R107" s="11">
        <f t="shared" si="9"/>
        <v>230333.09999999989</v>
      </c>
      <c r="S107" s="11">
        <f t="shared" si="10"/>
        <v>146792.29999999996</v>
      </c>
      <c r="T107" s="11">
        <f t="shared" si="11"/>
        <v>0</v>
      </c>
      <c r="U107" s="11">
        <f t="shared" si="12"/>
        <v>0</v>
      </c>
      <c r="V107" s="11">
        <f t="shared" si="13"/>
        <v>436837.2</v>
      </c>
      <c r="W107" s="11">
        <f>IF('Daily PnL Log'!W1087&lt;&gt;"",'Daily PnL Log'!W1087,"")</f>
        <v>861891</v>
      </c>
      <c r="X107" s="119">
        <f>IF('Daily PnL Log'!X1087&lt;&gt;"",'Daily PnL Log'!X1087,"")</f>
        <v>-3.0343094428413795E-2</v>
      </c>
      <c r="Y107" s="11" t="str">
        <f>IF('Daily PnL Log'!Y1087&lt;&gt;"",'Daily PnL Log'!Y1087,"")</f>
        <v/>
      </c>
      <c r="Z107" s="11" t="str">
        <f>IF('Daily PnL Log'!Z1087&lt;&gt;"",'Daily PnL Log'!Z1087,"")</f>
        <v/>
      </c>
      <c r="AA107" s="11" t="str">
        <f>IF('Daily PnL Log'!AA1087&lt;&gt;"",'Daily PnL Log'!AA1087,"")</f>
        <v/>
      </c>
      <c r="AB107" s="11" t="str">
        <f>IF('Daily PnL Log'!AB1087&lt;&gt;"",'Daily PnL Log'!AB1087,"")</f>
        <v/>
      </c>
      <c r="AC107" s="11">
        <f>IF('Daily PnL Log'!AC1087&lt;&gt;"",'Daily PnL Log'!AC1087,"")</f>
        <v>353889.67</v>
      </c>
    </row>
    <row r="108" spans="1:29" x14ac:dyDescent="0.25">
      <c r="A108" s="47" t="str">
        <f t="shared" si="5"/>
        <v>Mar</v>
      </c>
      <c r="B108" s="14">
        <f>'Daily PnL Log'!B1088</f>
        <v>45743</v>
      </c>
      <c r="C108" s="13">
        <f>'Daily PnL Log'!C1088</f>
        <v>-11557.4</v>
      </c>
      <c r="D108" s="13">
        <f>'Daily PnL Log'!D1088</f>
        <v>14973.6</v>
      </c>
      <c r="E108" s="13">
        <f>'Daily PnL Log'!E1088</f>
        <v>0</v>
      </c>
      <c r="F108" s="13">
        <f>'Daily PnL Log'!F1088</f>
        <v>-23229.200000000001</v>
      </c>
      <c r="G108" s="13">
        <f>'Daily PnL Log'!G1088</f>
        <v>34786.699999999997</v>
      </c>
      <c r="H108" s="13">
        <f>'Daily PnL Log'!H1088</f>
        <v>0</v>
      </c>
      <c r="I108" s="13">
        <f>'Daily PnL Log'!I1088</f>
        <v>0</v>
      </c>
      <c r="J108" s="13">
        <f>'Daily PnL Log'!J1088</f>
        <v>14973.699999999997</v>
      </c>
      <c r="K108" s="13">
        <f>'Daily PnL Log'!K1088</f>
        <v>-69.8</v>
      </c>
      <c r="L108" s="13">
        <f>'Daily PnL Log'!L1088</f>
        <v>-614.62</v>
      </c>
      <c r="M108" s="13">
        <f>'Daily PnL Log'!M1088</f>
        <v>-684.42</v>
      </c>
      <c r="N108" s="13">
        <f>'Daily PnL Log'!N1088</f>
        <v>14289.279999999997</v>
      </c>
      <c r="O108" s="13">
        <f t="shared" si="6"/>
        <v>109145.2</v>
      </c>
      <c r="P108" s="13">
        <f t="shared" si="7"/>
        <v>-46017.200000000019</v>
      </c>
      <c r="Q108" s="13">
        <f t="shared" si="8"/>
        <v>0</v>
      </c>
      <c r="R108" s="13">
        <f t="shared" si="9"/>
        <v>207103.89999999988</v>
      </c>
      <c r="S108" s="13">
        <f t="shared" si="10"/>
        <v>181578.99999999994</v>
      </c>
      <c r="T108" s="13">
        <f t="shared" si="11"/>
        <v>0</v>
      </c>
      <c r="U108" s="13">
        <f t="shared" si="12"/>
        <v>0</v>
      </c>
      <c r="V108" s="13">
        <f t="shared" si="13"/>
        <v>451810.9</v>
      </c>
      <c r="W108" s="13">
        <f>IF('Daily PnL Log'!W1088&lt;&gt;"",'Daily PnL Log'!W1088,"")</f>
        <v>771617</v>
      </c>
      <c r="X108" s="13">
        <f>IF('Daily PnL Log'!X1088&lt;&gt;"",'Daily PnL Log'!X1088,"")</f>
        <v>1.8518617396972848E-2</v>
      </c>
      <c r="Y108" s="13">
        <f>IF('Daily PnL Log'!Y1088&lt;&gt;"",'Daily PnL Log'!Y1088,"")</f>
        <v>-5216.3</v>
      </c>
      <c r="Z108" s="13" t="str">
        <f>IF('Daily PnL Log'!Z1088&lt;&gt;"",'Daily PnL Log'!Z1088,"")</f>
        <v/>
      </c>
      <c r="AA108" s="13" t="str">
        <f>IF('Daily PnL Log'!AA1088&lt;&gt;"",'Daily PnL Log'!AA1088,"")</f>
        <v/>
      </c>
      <c r="AB108" s="13" t="str">
        <f>IF('Daily PnL Log'!AB1088&lt;&gt;"",'Daily PnL Log'!AB1088,"")</f>
        <v/>
      </c>
      <c r="AC108" s="13">
        <f>IF('Daily PnL Log'!AC1088&lt;&gt;"",'Daily PnL Log'!AC1088,"")</f>
        <v>385016.5</v>
      </c>
    </row>
    <row r="109" spans="1:29" x14ac:dyDescent="0.25">
      <c r="A109" s="48" t="str">
        <f t="shared" si="5"/>
        <v>Mar</v>
      </c>
      <c r="B109" s="83">
        <f>'Daily PnL Log'!B1089</f>
        <v>45744</v>
      </c>
      <c r="C109" s="11">
        <f>'Daily PnL Log'!C1089</f>
        <v>-20026.099999999999</v>
      </c>
      <c r="D109" s="11">
        <f>'Daily PnL Log'!D1089</f>
        <v>-26430.799999999999</v>
      </c>
      <c r="E109" s="11">
        <f>'Daily PnL Log'!E1089</f>
        <v>0</v>
      </c>
      <c r="F109" s="11">
        <f>'Daily PnL Log'!F1089</f>
        <v>-48487.3</v>
      </c>
      <c r="G109" s="11">
        <f>'Daily PnL Log'!G1089</f>
        <v>26603.1</v>
      </c>
      <c r="H109" s="11">
        <f>'Daily PnL Log'!H1089</f>
        <v>0</v>
      </c>
      <c r="I109" s="11">
        <f>'Daily PnL Log'!I1089</f>
        <v>0</v>
      </c>
      <c r="J109" s="11">
        <f>'Daily PnL Log'!J1089</f>
        <v>-68341.100000000006</v>
      </c>
      <c r="K109" s="11">
        <f>'Daily PnL Log'!K1089</f>
        <v>-103.86</v>
      </c>
      <c r="L109" s="11">
        <f>'Daily PnL Log'!L1089</f>
        <v>-917.37</v>
      </c>
      <c r="M109" s="11">
        <f>'Daily PnL Log'!M1089</f>
        <v>-1021.23</v>
      </c>
      <c r="N109" s="11">
        <f>'Daily PnL Log'!N1089</f>
        <v>-69362.33</v>
      </c>
      <c r="O109" s="11">
        <f t="shared" si="6"/>
        <v>89119.1</v>
      </c>
      <c r="P109" s="11">
        <f t="shared" si="7"/>
        <v>-72448.000000000015</v>
      </c>
      <c r="Q109" s="11">
        <f t="shared" si="8"/>
        <v>0</v>
      </c>
      <c r="R109" s="11">
        <f t="shared" si="9"/>
        <v>158616.59999999986</v>
      </c>
      <c r="S109" s="11">
        <f t="shared" si="10"/>
        <v>208182.09999999995</v>
      </c>
      <c r="T109" s="11">
        <f t="shared" si="11"/>
        <v>0</v>
      </c>
      <c r="U109" s="11">
        <f t="shared" si="12"/>
        <v>0</v>
      </c>
      <c r="V109" s="11">
        <f t="shared" si="13"/>
        <v>383469.80000000005</v>
      </c>
      <c r="W109" s="11">
        <f>IF('Daily PnL Log'!W1089&lt;&gt;"",'Daily PnL Log'!W1089,"")</f>
        <v>884334</v>
      </c>
      <c r="X109" s="119">
        <f>IF('Daily PnL Log'!X1089&lt;&gt;"",'Daily PnL Log'!X1089,"")</f>
        <v>-7.843453943871885E-2</v>
      </c>
      <c r="Y109" s="11" t="str">
        <f>IF('Daily PnL Log'!Y1089&lt;&gt;"",'Daily PnL Log'!Y1089,"")</f>
        <v/>
      </c>
      <c r="Z109" s="11" t="str">
        <f>IF('Daily PnL Log'!Z1089&lt;&gt;"",'Daily PnL Log'!Z1089,"")</f>
        <v/>
      </c>
      <c r="AA109" s="11" t="str">
        <f>IF('Daily PnL Log'!AA1089&lt;&gt;"",'Daily PnL Log'!AA1089,"")</f>
        <v/>
      </c>
      <c r="AB109" s="11" t="str">
        <f>IF('Daily PnL Log'!AB1089&lt;&gt;"",'Daily PnL Log'!AB1089,"")</f>
        <v/>
      </c>
      <c r="AC109" s="11">
        <f>IF('Daily PnL Log'!AC1089&lt;&gt;"",'Daily PnL Log'!AC1089,"")</f>
        <v>295559.02</v>
      </c>
    </row>
    <row r="110" spans="1:29" x14ac:dyDescent="0.25">
      <c r="A110" s="47" t="str">
        <f t="shared" si="5"/>
        <v>Mar</v>
      </c>
      <c r="B110" s="14">
        <f>'Daily PnL Log'!B1090</f>
        <v>45747</v>
      </c>
      <c r="C110" s="13">
        <f>'Daily PnL Log'!C1090</f>
        <v>-1452.8</v>
      </c>
      <c r="D110" s="13">
        <f>'Daily PnL Log'!D1090</f>
        <v>-20262.3</v>
      </c>
      <c r="E110" s="13">
        <f>'Daily PnL Log'!E1090</f>
        <v>0</v>
      </c>
      <c r="F110" s="13">
        <f>'Daily PnL Log'!F1090</f>
        <v>60954.400000000001</v>
      </c>
      <c r="G110" s="13">
        <f>'Daily PnL Log'!G1090</f>
        <v>8735.4</v>
      </c>
      <c r="H110" s="13">
        <f>'Daily PnL Log'!H1090</f>
        <v>0</v>
      </c>
      <c r="I110" s="13">
        <f>'Daily PnL Log'!I1090</f>
        <v>0</v>
      </c>
      <c r="J110" s="13">
        <f>'Daily PnL Log'!J1090</f>
        <v>47974.700000000004</v>
      </c>
      <c r="K110" s="13">
        <f>'Daily PnL Log'!K1090</f>
        <v>-144.04</v>
      </c>
      <c r="L110" s="13">
        <f>'Daily PnL Log'!L1090</f>
        <v>-1272.6199999999999</v>
      </c>
      <c r="M110" s="13">
        <f>'Daily PnL Log'!M1090</f>
        <v>-1416.6599999999999</v>
      </c>
      <c r="N110" s="13">
        <f>'Daily PnL Log'!N1090</f>
        <v>46558.040000000008</v>
      </c>
      <c r="O110" s="13">
        <f t="shared" si="6"/>
        <v>87666.3</v>
      </c>
      <c r="P110" s="13">
        <f t="shared" si="7"/>
        <v>-92710.300000000017</v>
      </c>
      <c r="Q110" s="13">
        <f t="shared" si="8"/>
        <v>0</v>
      </c>
      <c r="R110" s="13">
        <f t="shared" si="9"/>
        <v>219570.99999999985</v>
      </c>
      <c r="S110" s="13">
        <f t="shared" si="10"/>
        <v>216917.49999999994</v>
      </c>
      <c r="T110" s="13">
        <f t="shared" si="11"/>
        <v>0</v>
      </c>
      <c r="U110" s="13">
        <f t="shared" si="12"/>
        <v>0</v>
      </c>
      <c r="V110" s="13">
        <f t="shared" si="13"/>
        <v>431444.50000000006</v>
      </c>
      <c r="W110" s="13">
        <f>IF('Daily PnL Log'!W1090&lt;&gt;"",'Daily PnL Log'!W1090,"")</f>
        <v>853938</v>
      </c>
      <c r="X110" s="13">
        <f>IF('Daily PnL Log'!X1090&lt;&gt;"",'Daily PnL Log'!X1090,"")</f>
        <v>5.4521569481625141E-2</v>
      </c>
      <c r="Y110" s="13" t="str">
        <f>IF('Daily PnL Log'!Y1090&lt;&gt;"",'Daily PnL Log'!Y1090,"")</f>
        <v/>
      </c>
      <c r="Z110" s="13" t="str">
        <f>IF('Daily PnL Log'!Z1090&lt;&gt;"",'Daily PnL Log'!Z1090,"")</f>
        <v/>
      </c>
      <c r="AA110" s="13" t="str">
        <f>IF('Daily PnL Log'!AA1090&lt;&gt;"",'Daily PnL Log'!AA1090,"")</f>
        <v/>
      </c>
      <c r="AB110" s="13" t="str">
        <f>IF('Daily PnL Log'!AB1090&lt;&gt;"",'Daily PnL Log'!AB1090,"")</f>
        <v/>
      </c>
      <c r="AC110" s="13">
        <f>IF('Daily PnL Log'!AC1090&lt;&gt;"",'Daily PnL Log'!AC1090,"")</f>
        <v>378903.61</v>
      </c>
    </row>
    <row r="111" spans="1:29" x14ac:dyDescent="0.25">
      <c r="A111" s="48" t="str">
        <f t="shared" si="5"/>
        <v>Apr</v>
      </c>
      <c r="B111" s="83">
        <f>'Daily PnL Log'!B1091</f>
        <v>45748</v>
      </c>
      <c r="C111" s="11">
        <f>'Daily PnL Log'!C1091</f>
        <v>27498</v>
      </c>
      <c r="D111" s="11">
        <f>'Daily PnL Log'!D1091</f>
        <v>-13259.2</v>
      </c>
      <c r="E111" s="11">
        <f>'Daily PnL Log'!E1091</f>
        <v>0</v>
      </c>
      <c r="F111" s="11">
        <f>'Daily PnL Log'!F1091</f>
        <v>19348.7</v>
      </c>
      <c r="G111" s="11">
        <f>'Daily PnL Log'!G1091</f>
        <v>-2016</v>
      </c>
      <c r="H111" s="11">
        <f>'Daily PnL Log'!H1091</f>
        <v>0</v>
      </c>
      <c r="I111" s="11">
        <f>'Daily PnL Log'!I1091</f>
        <v>0</v>
      </c>
      <c r="J111" s="11">
        <f>'Daily PnL Log'!J1091</f>
        <v>31571.5</v>
      </c>
      <c r="K111" s="11">
        <f>'Daily PnL Log'!K1091</f>
        <v>-92.46</v>
      </c>
      <c r="L111" s="11">
        <f>'Daily PnL Log'!L1091</f>
        <v>-818.76</v>
      </c>
      <c r="M111" s="11">
        <f>'Daily PnL Log'!M1091</f>
        <v>-911.22</v>
      </c>
      <c r="N111" s="11">
        <f>'Daily PnL Log'!N1091</f>
        <v>30660.28</v>
      </c>
      <c r="O111" s="11">
        <f t="shared" si="6"/>
        <v>115164.3</v>
      </c>
      <c r="P111" s="11">
        <f t="shared" si="7"/>
        <v>-105969.50000000001</v>
      </c>
      <c r="Q111" s="11">
        <f t="shared" si="8"/>
        <v>0</v>
      </c>
      <c r="R111" s="11">
        <f t="shared" si="9"/>
        <v>238919.69999999987</v>
      </c>
      <c r="S111" s="11">
        <f t="shared" si="10"/>
        <v>214901.49999999994</v>
      </c>
      <c r="T111" s="11">
        <f t="shared" si="11"/>
        <v>0</v>
      </c>
      <c r="U111" s="11">
        <f t="shared" si="12"/>
        <v>0</v>
      </c>
      <c r="V111" s="11">
        <f t="shared" si="13"/>
        <v>463016.00000000006</v>
      </c>
      <c r="W111" s="11">
        <f>IF('Daily PnL Log'!W1091&lt;&gt;"",'Daily PnL Log'!W1091,"")</f>
        <v>671311</v>
      </c>
      <c r="X111" s="119">
        <f>IF('Daily PnL Log'!X1091&lt;&gt;"",'Daily PnL Log'!X1091,"")</f>
        <v>4.5672244310014286E-2</v>
      </c>
      <c r="Y111" s="11">
        <f>IF('Daily PnL Log'!Y1091&lt;&gt;"",'Daily PnL Log'!Y1091,"")</f>
        <v>-5764.82</v>
      </c>
      <c r="Z111" s="11" t="str">
        <f>IF('Daily PnL Log'!Z1091&lt;&gt;"",'Daily PnL Log'!Z1091,"")</f>
        <v/>
      </c>
      <c r="AA111" s="11" t="str">
        <f>IF('Daily PnL Log'!AA1091&lt;&gt;"",'Daily PnL Log'!AA1091,"")</f>
        <v/>
      </c>
      <c r="AB111" s="11" t="str">
        <f>IF('Daily PnL Log'!AB1091&lt;&gt;"",'Daily PnL Log'!AB1091,"")</f>
        <v/>
      </c>
      <c r="AC111" s="11">
        <f>IF('Daily PnL Log'!AC1091&lt;&gt;"",'Daily PnL Log'!AC1091,"")</f>
        <v>397949.89</v>
      </c>
    </row>
    <row r="112" spans="1:29" x14ac:dyDescent="0.25">
      <c r="A112" s="47" t="str">
        <f t="shared" si="5"/>
        <v>Apr</v>
      </c>
      <c r="B112" s="14">
        <f>'Daily PnL Log'!B1092</f>
        <v>45749</v>
      </c>
      <c r="C112" s="13">
        <f>'Daily PnL Log'!C1092</f>
        <v>12315.8</v>
      </c>
      <c r="D112" s="13">
        <f>'Daily PnL Log'!D1092</f>
        <v>24699.8</v>
      </c>
      <c r="E112" s="13">
        <f>'Daily PnL Log'!E1092</f>
        <v>0</v>
      </c>
      <c r="F112" s="13">
        <f>'Daily PnL Log'!F1092</f>
        <v>2381.1999999999998</v>
      </c>
      <c r="G112" s="13">
        <f>'Daily PnL Log'!G1092</f>
        <v>-1723</v>
      </c>
      <c r="H112" s="13">
        <f>'Daily PnL Log'!H1092</f>
        <v>0</v>
      </c>
      <c r="I112" s="13">
        <f>'Daily PnL Log'!I1092</f>
        <v>0</v>
      </c>
      <c r="J112" s="13">
        <f>'Daily PnL Log'!J1092</f>
        <v>37673.799999999996</v>
      </c>
      <c r="K112" s="13">
        <f>'Daily PnL Log'!K1092</f>
        <v>-139.02000000000001</v>
      </c>
      <c r="L112" s="13">
        <f>'Daily PnL Log'!L1092</f>
        <v>-1229.51</v>
      </c>
      <c r="M112" s="13">
        <f>'Daily PnL Log'!M1092</f>
        <v>-1368.53</v>
      </c>
      <c r="N112" s="13">
        <f>'Daily PnL Log'!N1092</f>
        <v>36305.269999999997</v>
      </c>
      <c r="O112" s="13">
        <f t="shared" si="6"/>
        <v>127480.1</v>
      </c>
      <c r="P112" s="13">
        <f t="shared" si="7"/>
        <v>-81269.700000000012</v>
      </c>
      <c r="Q112" s="13">
        <f t="shared" si="8"/>
        <v>0</v>
      </c>
      <c r="R112" s="13">
        <f t="shared" si="9"/>
        <v>241300.89999999988</v>
      </c>
      <c r="S112" s="13">
        <f t="shared" si="10"/>
        <v>213178.49999999994</v>
      </c>
      <c r="T112" s="13">
        <f t="shared" si="11"/>
        <v>0</v>
      </c>
      <c r="U112" s="13">
        <f t="shared" si="12"/>
        <v>0</v>
      </c>
      <c r="V112" s="13">
        <f t="shared" si="13"/>
        <v>500689.80000000005</v>
      </c>
      <c r="W112" s="13">
        <f>IF('Daily PnL Log'!W1092&lt;&gt;"",'Daily PnL Log'!W1092,"")</f>
        <v>648243</v>
      </c>
      <c r="X112" s="13">
        <f>IF('Daily PnL Log'!X1092&lt;&gt;"",'Daily PnL Log'!X1092,"")</f>
        <v>5.6005649116149338E-2</v>
      </c>
      <c r="Y112" s="13" t="str">
        <f>IF('Daily PnL Log'!Y1092&lt;&gt;"",'Daily PnL Log'!Y1092,"")</f>
        <v/>
      </c>
      <c r="Z112" s="13" t="str">
        <f>IF('Daily PnL Log'!Z1092&lt;&gt;"",'Daily PnL Log'!Z1092,"")</f>
        <v/>
      </c>
      <c r="AA112" s="13" t="str">
        <f>IF('Daily PnL Log'!AA1092&lt;&gt;"",'Daily PnL Log'!AA1092,"")</f>
        <v/>
      </c>
      <c r="AB112" s="13" t="str">
        <f>IF('Daily PnL Log'!AB1092&lt;&gt;"",'Daily PnL Log'!AB1092,"")</f>
        <v/>
      </c>
      <c r="AC112" s="13">
        <f>IF('Daily PnL Log'!AC1092&lt;&gt;"",'Daily PnL Log'!AC1092,"")</f>
        <v>420088.86</v>
      </c>
    </row>
    <row r="113" spans="1:29" x14ac:dyDescent="0.25">
      <c r="A113" s="48" t="str">
        <f t="shared" si="5"/>
        <v>Apr</v>
      </c>
      <c r="B113" s="83">
        <f>'Daily PnL Log'!B1093</f>
        <v>45750</v>
      </c>
      <c r="C113" s="11">
        <f>'Daily PnL Log'!C1093</f>
        <v>9284.2999999999993</v>
      </c>
      <c r="D113" s="11">
        <f>'Daily PnL Log'!D1093</f>
        <v>15186.1</v>
      </c>
      <c r="E113" s="11">
        <f>'Daily PnL Log'!E1093</f>
        <v>0</v>
      </c>
      <c r="F113" s="11">
        <f>'Daily PnL Log'!F1093</f>
        <v>-1560.1</v>
      </c>
      <c r="G113" s="11">
        <f>'Daily PnL Log'!G1093</f>
        <v>-18043.8</v>
      </c>
      <c r="H113" s="11">
        <f>'Daily PnL Log'!H1093</f>
        <v>0</v>
      </c>
      <c r="I113" s="11">
        <f>'Daily PnL Log'!I1093</f>
        <v>0</v>
      </c>
      <c r="J113" s="11">
        <f>'Daily PnL Log'!J1093</f>
        <v>4866.5000000000036</v>
      </c>
      <c r="K113" s="11">
        <f>'Daily PnL Log'!K1093</f>
        <v>-127.8</v>
      </c>
      <c r="L113" s="11">
        <f>'Daily PnL Log'!L1093</f>
        <v>-1129.1300000000001</v>
      </c>
      <c r="M113" s="11">
        <f>'Daily PnL Log'!M1093</f>
        <v>-1256.93</v>
      </c>
      <c r="N113" s="11">
        <f>'Daily PnL Log'!N1093</f>
        <v>3609.5700000000033</v>
      </c>
      <c r="O113" s="11">
        <f t="shared" si="6"/>
        <v>136764.4</v>
      </c>
      <c r="P113" s="11">
        <f t="shared" si="7"/>
        <v>-66083.600000000006</v>
      </c>
      <c r="Q113" s="11">
        <f t="shared" si="8"/>
        <v>0</v>
      </c>
      <c r="R113" s="11">
        <f t="shared" si="9"/>
        <v>239740.79999999987</v>
      </c>
      <c r="S113" s="11">
        <f t="shared" si="10"/>
        <v>195134.69999999995</v>
      </c>
      <c r="T113" s="11">
        <f t="shared" si="11"/>
        <v>0</v>
      </c>
      <c r="U113" s="11">
        <f t="shared" si="12"/>
        <v>0</v>
      </c>
      <c r="V113" s="11">
        <f t="shared" si="13"/>
        <v>505556.30000000005</v>
      </c>
      <c r="W113" s="11">
        <f>IF('Daily PnL Log'!W1093&lt;&gt;"",'Daily PnL Log'!W1093,"")</f>
        <v>560987</v>
      </c>
      <c r="X113" s="119">
        <f>IF('Daily PnL Log'!X1093&lt;&gt;"",'Daily PnL Log'!X1093,"")</f>
        <v>6.4343202248893531E-3</v>
      </c>
      <c r="Y113" s="11" t="str">
        <f>IF('Daily PnL Log'!Y1093&lt;&gt;"",'Daily PnL Log'!Y1093,"")</f>
        <v/>
      </c>
      <c r="Z113" s="11" t="str">
        <f>IF('Daily PnL Log'!Z1093&lt;&gt;"",'Daily PnL Log'!Z1093,"")</f>
        <v/>
      </c>
      <c r="AA113" s="11" t="str">
        <f>IF('Daily PnL Log'!AA1093&lt;&gt;"",'Daily PnL Log'!AA1093,"")</f>
        <v/>
      </c>
      <c r="AB113" s="11" t="str">
        <f>IF('Daily PnL Log'!AB1093&lt;&gt;"",'Daily PnL Log'!AB1093,"")</f>
        <v/>
      </c>
      <c r="AC113" s="11">
        <f>IF('Daily PnL Log'!AC1093&lt;&gt;"",'Daily PnL Log'!AC1093,"")</f>
        <v>401870.68</v>
      </c>
    </row>
    <row r="114" spans="1:29" x14ac:dyDescent="0.25">
      <c r="A114" s="47" t="str">
        <f t="shared" si="5"/>
        <v>Apr</v>
      </c>
      <c r="B114" s="14">
        <f>'Daily PnL Log'!B1094</f>
        <v>45751</v>
      </c>
      <c r="C114" s="13">
        <f>'Daily PnL Log'!C1094</f>
        <v>42935.9</v>
      </c>
      <c r="D114" s="13">
        <f>'Daily PnL Log'!D1094</f>
        <v>37111.9</v>
      </c>
      <c r="E114" s="13">
        <f>'Daily PnL Log'!E1094</f>
        <v>0</v>
      </c>
      <c r="F114" s="13">
        <f>'Daily PnL Log'!F1094</f>
        <v>-20323.900000000001</v>
      </c>
      <c r="G114" s="13">
        <f>'Daily PnL Log'!G1094</f>
        <v>-10039.299999999999</v>
      </c>
      <c r="H114" s="13">
        <f>'Daily PnL Log'!H1094</f>
        <v>0</v>
      </c>
      <c r="I114" s="13">
        <f>'Daily PnL Log'!I1094</f>
        <v>0</v>
      </c>
      <c r="J114" s="13">
        <f>'Daily PnL Log'!J1094</f>
        <v>49684.600000000006</v>
      </c>
      <c r="K114" s="13">
        <f>'Daily PnL Log'!K1094</f>
        <v>-178.5</v>
      </c>
      <c r="L114" s="13">
        <f>'Daily PnL Log'!L1094</f>
        <v>-1579.77</v>
      </c>
      <c r="M114" s="13">
        <f>'Daily PnL Log'!M1094</f>
        <v>-1758.27</v>
      </c>
      <c r="N114" s="13">
        <f>'Daily PnL Log'!N1094</f>
        <v>47926.330000000009</v>
      </c>
      <c r="O114" s="13">
        <f t="shared" si="6"/>
        <v>179700.3</v>
      </c>
      <c r="P114" s="13">
        <f t="shared" si="7"/>
        <v>-28971.700000000004</v>
      </c>
      <c r="Q114" s="13">
        <f t="shared" si="8"/>
        <v>0</v>
      </c>
      <c r="R114" s="13">
        <f t="shared" si="9"/>
        <v>219416.89999999988</v>
      </c>
      <c r="S114" s="13">
        <f t="shared" si="10"/>
        <v>185095.39999999997</v>
      </c>
      <c r="T114" s="13">
        <f t="shared" si="11"/>
        <v>0</v>
      </c>
      <c r="U114" s="13">
        <f t="shared" si="12"/>
        <v>0</v>
      </c>
      <c r="V114" s="13">
        <f t="shared" si="13"/>
        <v>555240.9</v>
      </c>
      <c r="W114" s="13">
        <f>IF('Daily PnL Log'!W1094&lt;&gt;"",'Daily PnL Log'!W1094,"")</f>
        <v>559710</v>
      </c>
      <c r="X114" s="13">
        <f>IF('Daily PnL Log'!X1094&lt;&gt;"",'Daily PnL Log'!X1094,"")</f>
        <v>8.5627074735130704E-2</v>
      </c>
      <c r="Y114" s="13" t="str">
        <f>IF('Daily PnL Log'!Y1094&lt;&gt;"",'Daily PnL Log'!Y1094,"")</f>
        <v/>
      </c>
      <c r="Z114" s="13" t="str">
        <f>IF('Daily PnL Log'!Z1094&lt;&gt;"",'Daily PnL Log'!Z1094,"")</f>
        <v/>
      </c>
      <c r="AA114" s="13" t="str">
        <f>IF('Daily PnL Log'!AA1094&lt;&gt;"",'Daily PnL Log'!AA1094,"")</f>
        <v/>
      </c>
      <c r="AB114" s="13" t="str">
        <f>IF('Daily PnL Log'!AB1094&lt;&gt;"",'Daily PnL Log'!AB1094,"")</f>
        <v/>
      </c>
      <c r="AC114" s="13">
        <f>IF('Daily PnL Log'!AC1094&lt;&gt;"",'Daily PnL Log'!AC1094,"")</f>
        <v>462543.66</v>
      </c>
    </row>
    <row r="115" spans="1:29" x14ac:dyDescent="0.25">
      <c r="A115" s="48" t="str">
        <f t="shared" si="5"/>
        <v>Apr</v>
      </c>
      <c r="B115" s="83">
        <f>'Daily PnL Log'!B1095</f>
        <v>45754</v>
      </c>
      <c r="C115" s="11">
        <f>'Daily PnL Log'!C1095</f>
        <v>18731.099999999999</v>
      </c>
      <c r="D115" s="11">
        <f>'Daily PnL Log'!D1095</f>
        <v>45246.400000000001</v>
      </c>
      <c r="E115" s="11">
        <f>'Daily PnL Log'!E1095</f>
        <v>0</v>
      </c>
      <c r="F115" s="11">
        <f>'Daily PnL Log'!F1095</f>
        <v>14898.8</v>
      </c>
      <c r="G115" s="11">
        <f>'Daily PnL Log'!G1095</f>
        <v>-9305.2999999999993</v>
      </c>
      <c r="H115" s="11">
        <f>'Daily PnL Log'!H1095</f>
        <v>0</v>
      </c>
      <c r="I115" s="11">
        <f>'Daily PnL Log'!I1095</f>
        <v>0</v>
      </c>
      <c r="J115" s="11">
        <f>'Daily PnL Log'!J1095</f>
        <v>69571</v>
      </c>
      <c r="K115" s="11">
        <f>'Daily PnL Log'!K1095</f>
        <v>-130.12</v>
      </c>
      <c r="L115" s="11">
        <f>'Daily PnL Log'!L1095</f>
        <v>-1153.21</v>
      </c>
      <c r="M115" s="11">
        <f>'Daily PnL Log'!M1095</f>
        <v>-1283.33</v>
      </c>
      <c r="N115" s="11">
        <f>'Daily PnL Log'!N1095</f>
        <v>68287.67</v>
      </c>
      <c r="O115" s="11">
        <f t="shared" si="6"/>
        <v>198431.4</v>
      </c>
      <c r="P115" s="11">
        <f t="shared" si="7"/>
        <v>16274.699999999997</v>
      </c>
      <c r="Q115" s="11">
        <f t="shared" si="8"/>
        <v>0</v>
      </c>
      <c r="R115" s="11">
        <f t="shared" si="9"/>
        <v>234315.69999999987</v>
      </c>
      <c r="S115" s="11">
        <f t="shared" si="10"/>
        <v>175790.09999999998</v>
      </c>
      <c r="T115" s="11">
        <f t="shared" si="11"/>
        <v>0</v>
      </c>
      <c r="U115" s="11">
        <f t="shared" si="12"/>
        <v>0</v>
      </c>
      <c r="V115" s="11">
        <f t="shared" si="13"/>
        <v>624811.9</v>
      </c>
      <c r="W115" s="11">
        <f>IF('Daily PnL Log'!W1095&lt;&gt;"",'Daily PnL Log'!W1095,"")</f>
        <v>498926</v>
      </c>
      <c r="X115" s="119">
        <f>IF('Daily PnL Log'!X1095&lt;&gt;"",'Daily PnL Log'!X1095,"")</f>
        <v>0.13686933533229376</v>
      </c>
      <c r="Y115" s="11">
        <f>IF('Daily PnL Log'!Y1095&lt;&gt;"",'Daily PnL Log'!Y1095,"")</f>
        <v>-653.24</v>
      </c>
      <c r="Z115" s="11" t="str">
        <f>IF('Daily PnL Log'!Z1095&lt;&gt;"",'Daily PnL Log'!Z1095,"")</f>
        <v/>
      </c>
      <c r="AA115" s="11" t="str">
        <f>IF('Daily PnL Log'!AA1095&lt;&gt;"",'Daily PnL Log'!AA1095,"")</f>
        <v/>
      </c>
      <c r="AB115" s="11" t="str">
        <f>IF('Daily PnL Log'!AB1095&lt;&gt;"",'Daily PnL Log'!AB1095,"")</f>
        <v/>
      </c>
      <c r="AC115" s="11">
        <f>IF('Daily PnL Log'!AC1095&lt;&gt;"",'Daily PnL Log'!AC1095,"")</f>
        <v>516235.79</v>
      </c>
    </row>
    <row r="116" spans="1:29" x14ac:dyDescent="0.25">
      <c r="A116" s="47" t="str">
        <f t="shared" si="5"/>
        <v>Apr</v>
      </c>
      <c r="B116" s="14">
        <f>'Daily PnL Log'!B1096</f>
        <v>45755</v>
      </c>
      <c r="C116" s="13">
        <f>'Daily PnL Log'!C1096</f>
        <v>8408.7000000000007</v>
      </c>
      <c r="D116" s="13">
        <f>'Daily PnL Log'!D1096</f>
        <v>-5268.3</v>
      </c>
      <c r="E116" s="13">
        <f>'Daily PnL Log'!E1096</f>
        <v>0</v>
      </c>
      <c r="F116" s="13">
        <f>'Daily PnL Log'!F1096</f>
        <v>-3680.6</v>
      </c>
      <c r="G116" s="13">
        <f>'Daily PnL Log'!G1096</f>
        <v>19730.099999999999</v>
      </c>
      <c r="H116" s="13">
        <f>'Daily PnL Log'!H1096</f>
        <v>0</v>
      </c>
      <c r="I116" s="13">
        <f>'Daily PnL Log'!I1096</f>
        <v>0</v>
      </c>
      <c r="J116" s="13">
        <f>'Daily PnL Log'!J1096</f>
        <v>19189.899999999998</v>
      </c>
      <c r="K116" s="13">
        <f>'Daily PnL Log'!K1096</f>
        <v>-81.63</v>
      </c>
      <c r="L116" s="13">
        <f>'Daily PnL Log'!L1096</f>
        <v>-720.45</v>
      </c>
      <c r="M116" s="13">
        <f>'Daily PnL Log'!M1096</f>
        <v>-802.08</v>
      </c>
      <c r="N116" s="13">
        <f>'Daily PnL Log'!N1096</f>
        <v>18387.819999999996</v>
      </c>
      <c r="O116" s="13">
        <f t="shared" si="6"/>
        <v>206840.1</v>
      </c>
      <c r="P116" s="13">
        <f t="shared" si="7"/>
        <v>11006.399999999998</v>
      </c>
      <c r="Q116" s="13">
        <f t="shared" si="8"/>
        <v>0</v>
      </c>
      <c r="R116" s="13">
        <f t="shared" si="9"/>
        <v>230635.09999999986</v>
      </c>
      <c r="S116" s="13">
        <f t="shared" si="10"/>
        <v>195520.19999999998</v>
      </c>
      <c r="T116" s="13">
        <f t="shared" si="11"/>
        <v>0</v>
      </c>
      <c r="U116" s="13">
        <f t="shared" si="12"/>
        <v>0</v>
      </c>
      <c r="V116" s="13">
        <f t="shared" si="13"/>
        <v>644001.80000000005</v>
      </c>
      <c r="W116" s="13">
        <f>IF('Daily PnL Log'!W1096&lt;&gt;"",'Daily PnL Log'!W1096,"")</f>
        <v>317885</v>
      </c>
      <c r="X116" s="13">
        <f>IF('Daily PnL Log'!X1096&lt;&gt;"",'Daily PnL Log'!X1096,"")</f>
        <v>5.784425185208486E-2</v>
      </c>
      <c r="Y116" s="13" t="str">
        <f>IF('Daily PnL Log'!Y1096&lt;&gt;"",'Daily PnL Log'!Y1096,"")</f>
        <v/>
      </c>
      <c r="Z116" s="13" t="str">
        <f>IF('Daily PnL Log'!Z1096&lt;&gt;"",'Daily PnL Log'!Z1096,"")</f>
        <v/>
      </c>
      <c r="AA116" s="13" t="str">
        <f>IF('Daily PnL Log'!AA1096&lt;&gt;"",'Daily PnL Log'!AA1096,"")</f>
        <v/>
      </c>
      <c r="AB116" s="13" t="str">
        <f>IF('Daily PnL Log'!AB1096&lt;&gt;"",'Daily PnL Log'!AB1096,"")</f>
        <v/>
      </c>
      <c r="AC116" s="13">
        <f>IF('Daily PnL Log'!AC1096&lt;&gt;"",'Daily PnL Log'!AC1096,"")</f>
        <v>537662.46</v>
      </c>
    </row>
    <row r="117" spans="1:29" x14ac:dyDescent="0.25">
      <c r="A117" s="48" t="str">
        <f t="shared" si="5"/>
        <v>Apr</v>
      </c>
      <c r="B117" s="83">
        <f>'Daily PnL Log'!B1097</f>
        <v>45756</v>
      </c>
      <c r="C117" s="11">
        <f>'Daily PnL Log'!C1097</f>
        <v>-9596.7000000000007</v>
      </c>
      <c r="D117" s="11">
        <f>'Daily PnL Log'!D1097</f>
        <v>13001.7</v>
      </c>
      <c r="E117" s="11">
        <f>'Daily PnL Log'!E1097</f>
        <v>0</v>
      </c>
      <c r="F117" s="11">
        <f>'Daily PnL Log'!F1097</f>
        <v>3786.4</v>
      </c>
      <c r="G117" s="11">
        <f>'Daily PnL Log'!G1097</f>
        <v>8359.4</v>
      </c>
      <c r="H117" s="11">
        <f>'Daily PnL Log'!H1097</f>
        <v>0</v>
      </c>
      <c r="I117" s="11">
        <f>'Daily PnL Log'!I1097</f>
        <v>0</v>
      </c>
      <c r="J117" s="11">
        <f>'Daily PnL Log'!J1097</f>
        <v>15550.8</v>
      </c>
      <c r="K117" s="11">
        <f>'Daily PnL Log'!K1097</f>
        <v>-116.91</v>
      </c>
      <c r="L117" s="11">
        <f>'Daily PnL Log'!L1097</f>
        <v>-1035.74</v>
      </c>
      <c r="M117" s="11">
        <f>'Daily PnL Log'!M1097</f>
        <v>-1152.6500000000001</v>
      </c>
      <c r="N117" s="11">
        <f>'Daily PnL Log'!N1097</f>
        <v>14398.15</v>
      </c>
      <c r="O117" s="11">
        <f t="shared" si="6"/>
        <v>197243.4</v>
      </c>
      <c r="P117" s="11">
        <f t="shared" si="7"/>
        <v>24008.1</v>
      </c>
      <c r="Q117" s="11">
        <f t="shared" si="8"/>
        <v>0</v>
      </c>
      <c r="R117" s="11">
        <f t="shared" si="9"/>
        <v>234421.49999999985</v>
      </c>
      <c r="S117" s="11">
        <f t="shared" si="10"/>
        <v>203879.59999999998</v>
      </c>
      <c r="T117" s="11">
        <f t="shared" si="11"/>
        <v>0</v>
      </c>
      <c r="U117" s="11">
        <f t="shared" si="12"/>
        <v>0</v>
      </c>
      <c r="V117" s="11">
        <f t="shared" si="13"/>
        <v>659552.60000000009</v>
      </c>
      <c r="W117" s="11">
        <f>IF('Daily PnL Log'!W1097&lt;&gt;"",'Daily PnL Log'!W1097,"")</f>
        <v>302308</v>
      </c>
      <c r="X117" s="119">
        <f>IF('Daily PnL Log'!X1097&lt;&gt;"",'Daily PnL Log'!X1097,"")</f>
        <v>4.7627419717638966E-2</v>
      </c>
      <c r="Y117" s="11">
        <f>IF('Daily PnL Log'!Y1097&lt;&gt;"",'Daily PnL Log'!Y1097,"")</f>
        <v>-293</v>
      </c>
      <c r="Z117" s="11" t="str">
        <f>IF('Daily PnL Log'!Z1097&lt;&gt;"",'Daily PnL Log'!Z1097,"")</f>
        <v/>
      </c>
      <c r="AA117" s="11" t="str">
        <f>IF('Daily PnL Log'!AA1097&lt;&gt;"",'Daily PnL Log'!AA1097,"")</f>
        <v/>
      </c>
      <c r="AB117" s="11" t="str">
        <f>IF('Daily PnL Log'!AB1097&lt;&gt;"",'Daily PnL Log'!AB1097,"")</f>
        <v/>
      </c>
      <c r="AC117" s="11">
        <f>IF('Daily PnL Log'!AC1097&lt;&gt;"",'Daily PnL Log'!AC1097,"")</f>
        <v>585468.56000000006</v>
      </c>
    </row>
    <row r="118" spans="1:29" x14ac:dyDescent="0.25">
      <c r="A118" s="47" t="str">
        <f t="shared" si="5"/>
        <v>Apr</v>
      </c>
      <c r="B118" s="14">
        <f>'Daily PnL Log'!B1098</f>
        <v>45757</v>
      </c>
      <c r="C118" s="13">
        <f>'Daily PnL Log'!C1098</f>
        <v>-18658.8</v>
      </c>
      <c r="D118" s="13">
        <f>'Daily PnL Log'!D1098</f>
        <v>-8299.2000000000007</v>
      </c>
      <c r="E118" s="13">
        <f>'Daily PnL Log'!E1098</f>
        <v>0</v>
      </c>
      <c r="F118" s="13">
        <f>'Daily PnL Log'!F1098</f>
        <v>11551.2</v>
      </c>
      <c r="G118" s="13">
        <f>'Daily PnL Log'!G1098</f>
        <v>6326.3</v>
      </c>
      <c r="H118" s="13">
        <f>'Daily PnL Log'!H1098</f>
        <v>0</v>
      </c>
      <c r="I118" s="13">
        <f>'Daily PnL Log'!I1098</f>
        <v>0</v>
      </c>
      <c r="J118" s="13">
        <f>'Daily PnL Log'!J1098</f>
        <v>-9080.5</v>
      </c>
      <c r="K118" s="13">
        <f>'Daily PnL Log'!K1098</f>
        <v>-54.51</v>
      </c>
      <c r="L118" s="13">
        <f>'Daily PnL Log'!L1098</f>
        <v>-480.6</v>
      </c>
      <c r="M118" s="13">
        <f>'Daily PnL Log'!M1098</f>
        <v>-535.11</v>
      </c>
      <c r="N118" s="13">
        <f>'Daily PnL Log'!N1098</f>
        <v>-9615.61</v>
      </c>
      <c r="O118" s="13">
        <f t="shared" si="6"/>
        <v>178584.6</v>
      </c>
      <c r="P118" s="13">
        <f t="shared" si="7"/>
        <v>15708.899999999998</v>
      </c>
      <c r="Q118" s="13">
        <f t="shared" si="8"/>
        <v>0</v>
      </c>
      <c r="R118" s="13">
        <f t="shared" si="9"/>
        <v>245972.69999999987</v>
      </c>
      <c r="S118" s="13">
        <f t="shared" si="10"/>
        <v>210205.89999999997</v>
      </c>
      <c r="T118" s="13">
        <f t="shared" si="11"/>
        <v>0</v>
      </c>
      <c r="U118" s="13">
        <f t="shared" si="12"/>
        <v>0</v>
      </c>
      <c r="V118" s="13">
        <f t="shared" si="13"/>
        <v>650472.10000000009</v>
      </c>
      <c r="W118" s="13">
        <f>IF('Daily PnL Log'!W1098&lt;&gt;"",'Daily PnL Log'!W1098,"")</f>
        <v>270984</v>
      </c>
      <c r="X118" s="13">
        <f>IF('Daily PnL Log'!X1098&lt;&gt;"",'Daily PnL Log'!X1098,"")</f>
        <v>-3.5484050718861633E-2</v>
      </c>
      <c r="Y118" s="13" t="str">
        <f>IF('Daily PnL Log'!Y1098&lt;&gt;"",'Daily PnL Log'!Y1098,"")</f>
        <v/>
      </c>
      <c r="Z118" s="13" t="str">
        <f>IF('Daily PnL Log'!Z1098&lt;&gt;"",'Daily PnL Log'!Z1098,"")</f>
        <v/>
      </c>
      <c r="AA118" s="13" t="str">
        <f>IF('Daily PnL Log'!AA1098&lt;&gt;"",'Daily PnL Log'!AA1098,"")</f>
        <v/>
      </c>
      <c r="AB118" s="13" t="str">
        <f>IF('Daily PnL Log'!AB1098&lt;&gt;"",'Daily PnL Log'!AB1098,"")</f>
        <v/>
      </c>
      <c r="AC118" s="13">
        <f>IF('Daily PnL Log'!AC1098&lt;&gt;"",'Daily PnL Log'!AC1098,"")</f>
        <v>555090.94999999995</v>
      </c>
    </row>
    <row r="119" spans="1:29" x14ac:dyDescent="0.25">
      <c r="A119" s="48" t="str">
        <f t="shared" si="5"/>
        <v>Apr</v>
      </c>
      <c r="B119" s="83">
        <f>'Daily PnL Log'!B1099</f>
        <v>45758</v>
      </c>
      <c r="C119" s="11">
        <f>'Daily PnL Log'!C1099</f>
        <v>48406.400000000001</v>
      </c>
      <c r="D119" s="11">
        <f>'Daily PnL Log'!D1099</f>
        <v>-12313.8</v>
      </c>
      <c r="E119" s="11">
        <f>'Daily PnL Log'!E1099</f>
        <v>0</v>
      </c>
      <c r="F119" s="11">
        <f>'Daily PnL Log'!F1099</f>
        <v>37437.300000000003</v>
      </c>
      <c r="G119" s="11">
        <f>'Daily PnL Log'!G1099</f>
        <v>-3751.4</v>
      </c>
      <c r="H119" s="11">
        <f>'Daily PnL Log'!H1099</f>
        <v>0</v>
      </c>
      <c r="I119" s="11">
        <f>'Daily PnL Log'!I1099</f>
        <v>0</v>
      </c>
      <c r="J119" s="11">
        <f>'Daily PnL Log'!J1099</f>
        <v>69778.500000000015</v>
      </c>
      <c r="K119" s="11">
        <f>'Daily PnL Log'!K1099</f>
        <v>-99.78</v>
      </c>
      <c r="L119" s="11">
        <f>'Daily PnL Log'!L1099</f>
        <v>-880.65</v>
      </c>
      <c r="M119" s="11">
        <f>'Daily PnL Log'!M1099</f>
        <v>-980.43</v>
      </c>
      <c r="N119" s="11">
        <f>'Daily PnL Log'!N1099</f>
        <v>68798.070000000022</v>
      </c>
      <c r="O119" s="11">
        <f t="shared" si="6"/>
        <v>226991</v>
      </c>
      <c r="P119" s="11">
        <f t="shared" si="7"/>
        <v>3395.0999999999985</v>
      </c>
      <c r="Q119" s="11">
        <f t="shared" si="8"/>
        <v>0</v>
      </c>
      <c r="R119" s="11">
        <f t="shared" si="9"/>
        <v>283409.99999999988</v>
      </c>
      <c r="S119" s="11">
        <f t="shared" si="10"/>
        <v>206454.49999999997</v>
      </c>
      <c r="T119" s="11">
        <f t="shared" si="11"/>
        <v>0</v>
      </c>
      <c r="U119" s="11">
        <f t="shared" si="12"/>
        <v>0</v>
      </c>
      <c r="V119" s="11">
        <f t="shared" si="13"/>
        <v>720250.60000000009</v>
      </c>
      <c r="W119" s="11">
        <f>IF('Daily PnL Log'!W1099&lt;&gt;"",'Daily PnL Log'!W1099,"")</f>
        <v>285218</v>
      </c>
      <c r="X119" s="119">
        <f>IF('Daily PnL Log'!X1099&lt;&gt;"",'Daily PnL Log'!X1099,"")</f>
        <v>0.24121223064462979</v>
      </c>
      <c r="Y119" s="11">
        <f>IF('Daily PnL Log'!Y1099&lt;&gt;"",'Daily PnL Log'!Y1099,"")</f>
        <v>-5216.3</v>
      </c>
      <c r="Z119" s="11" t="str">
        <f>IF('Daily PnL Log'!Z1099&lt;&gt;"",'Daily PnL Log'!Z1099,"")</f>
        <v/>
      </c>
      <c r="AA119" s="11" t="str">
        <f>IF('Daily PnL Log'!AA1099&lt;&gt;"",'Daily PnL Log'!AA1099,"")</f>
        <v/>
      </c>
      <c r="AB119" s="11" t="str">
        <f>IF('Daily PnL Log'!AB1099&lt;&gt;"",'Daily PnL Log'!AB1099,"")</f>
        <v/>
      </c>
      <c r="AC119" s="11">
        <f>IF('Daily PnL Log'!AC1099&lt;&gt;"",'Daily PnL Log'!AC1099,"")</f>
        <v>642179.27</v>
      </c>
    </row>
    <row r="120" spans="1:29" x14ac:dyDescent="0.25">
      <c r="A120" s="47" t="str">
        <f t="shared" si="5"/>
        <v>Apr</v>
      </c>
      <c r="B120" s="14">
        <f>'Daily PnL Log'!B1100</f>
        <v>45761</v>
      </c>
      <c r="C120" s="13">
        <f>'Daily PnL Log'!C1100</f>
        <v>-33380.199999999997</v>
      </c>
      <c r="D120" s="13">
        <f>'Daily PnL Log'!D1100</f>
        <v>-21032.400000000001</v>
      </c>
      <c r="E120" s="13">
        <f>'Daily PnL Log'!E1100</f>
        <v>0</v>
      </c>
      <c r="F120" s="13">
        <f>'Daily PnL Log'!F1100</f>
        <v>-8215</v>
      </c>
      <c r="G120" s="13">
        <f>'Daily PnL Log'!G1100</f>
        <v>12509.2</v>
      </c>
      <c r="H120" s="13">
        <f>'Daily PnL Log'!H1100</f>
        <v>0</v>
      </c>
      <c r="I120" s="13">
        <f>'Daily PnL Log'!I1100</f>
        <v>0</v>
      </c>
      <c r="J120" s="13">
        <f>'Daily PnL Log'!J1100</f>
        <v>-50118.399999999994</v>
      </c>
      <c r="K120" s="13">
        <f>'Daily PnL Log'!K1100</f>
        <v>-51.78</v>
      </c>
      <c r="L120" s="13">
        <f>'Daily PnL Log'!L1100</f>
        <v>-456.76</v>
      </c>
      <c r="M120" s="13">
        <f>'Daily PnL Log'!M1100</f>
        <v>-508.53999999999996</v>
      </c>
      <c r="N120" s="13">
        <f>'Daily PnL Log'!N1100</f>
        <v>-50626.939999999995</v>
      </c>
      <c r="O120" s="13">
        <f t="shared" si="6"/>
        <v>193610.8</v>
      </c>
      <c r="P120" s="13">
        <f t="shared" si="7"/>
        <v>-17637.300000000003</v>
      </c>
      <c r="Q120" s="13">
        <f t="shared" si="8"/>
        <v>0</v>
      </c>
      <c r="R120" s="13">
        <f t="shared" si="9"/>
        <v>275194.99999999988</v>
      </c>
      <c r="S120" s="13">
        <f t="shared" si="10"/>
        <v>218963.69999999998</v>
      </c>
      <c r="T120" s="13">
        <f t="shared" si="11"/>
        <v>0</v>
      </c>
      <c r="U120" s="13">
        <f t="shared" si="12"/>
        <v>0</v>
      </c>
      <c r="V120" s="13">
        <f t="shared" si="13"/>
        <v>670132.20000000007</v>
      </c>
      <c r="W120" s="13">
        <f>IF('Daily PnL Log'!W1100&lt;&gt;"",'Daily PnL Log'!W1100,"")</f>
        <v>257973</v>
      </c>
      <c r="X120" s="13">
        <f>IF('Daily PnL Log'!X1100&lt;&gt;"",'Daily PnL Log'!X1100,"")</f>
        <v>-0.19624898729712023</v>
      </c>
      <c r="Y120" s="13" t="str">
        <f>IF('Daily PnL Log'!Y1100&lt;&gt;"",'Daily PnL Log'!Y1100,"")</f>
        <v/>
      </c>
      <c r="Z120" s="13" t="str">
        <f>IF('Daily PnL Log'!Z1100&lt;&gt;"",'Daily PnL Log'!Z1100,"")</f>
        <v/>
      </c>
      <c r="AA120" s="13" t="str">
        <f>IF('Daily PnL Log'!AA1100&lt;&gt;"",'Daily PnL Log'!AA1100,"")</f>
        <v/>
      </c>
      <c r="AB120" s="13" t="str">
        <f>IF('Daily PnL Log'!AB1100&lt;&gt;"",'Daily PnL Log'!AB1100,"")</f>
        <v/>
      </c>
      <c r="AC120" s="13">
        <f>IF('Daily PnL Log'!AC1100&lt;&gt;"",'Daily PnL Log'!AC1100,"")</f>
        <v>574173.23</v>
      </c>
    </row>
    <row r="121" spans="1:29" x14ac:dyDescent="0.25">
      <c r="A121" s="48" t="str">
        <f t="shared" si="5"/>
        <v>Apr</v>
      </c>
      <c r="B121" s="83">
        <f>'Daily PnL Log'!B1101</f>
        <v>45762</v>
      </c>
      <c r="C121" s="11">
        <f>'Daily PnL Log'!C1101</f>
        <v>-20402.400000000001</v>
      </c>
      <c r="D121" s="11">
        <f>'Daily PnL Log'!D1101</f>
        <v>-6610.1</v>
      </c>
      <c r="E121" s="11">
        <f>'Daily PnL Log'!E1101</f>
        <v>0</v>
      </c>
      <c r="F121" s="11">
        <f>'Daily PnL Log'!F1101</f>
        <v>4115</v>
      </c>
      <c r="G121" s="11">
        <f>'Daily PnL Log'!G1101</f>
        <v>16263.8</v>
      </c>
      <c r="H121" s="11">
        <f>'Daily PnL Log'!H1101</f>
        <v>0</v>
      </c>
      <c r="I121" s="11">
        <f>'Daily PnL Log'!I1101</f>
        <v>0</v>
      </c>
      <c r="J121" s="11">
        <f>'Daily PnL Log'!J1101</f>
        <v>-6633.7000000000007</v>
      </c>
      <c r="K121" s="11">
        <f>'Daily PnL Log'!K1101</f>
        <v>-40.1</v>
      </c>
      <c r="L121" s="11">
        <f>'Daily PnL Log'!L1101</f>
        <v>-350.66</v>
      </c>
      <c r="M121" s="11">
        <f>'Daily PnL Log'!M1101</f>
        <v>-390.76000000000005</v>
      </c>
      <c r="N121" s="11">
        <f>'Daily PnL Log'!N1101</f>
        <v>-7024.4600000000009</v>
      </c>
      <c r="O121" s="11">
        <f t="shared" si="6"/>
        <v>173208.4</v>
      </c>
      <c r="P121" s="11">
        <f t="shared" si="7"/>
        <v>-24247.4</v>
      </c>
      <c r="Q121" s="11">
        <f t="shared" si="8"/>
        <v>0</v>
      </c>
      <c r="R121" s="11">
        <f t="shared" si="9"/>
        <v>279309.99999999988</v>
      </c>
      <c r="S121" s="11">
        <f t="shared" si="10"/>
        <v>235227.49999999997</v>
      </c>
      <c r="T121" s="11">
        <f t="shared" si="11"/>
        <v>0</v>
      </c>
      <c r="U121" s="11">
        <f t="shared" si="12"/>
        <v>0</v>
      </c>
      <c r="V121" s="11">
        <f t="shared" si="13"/>
        <v>663498.50000000012</v>
      </c>
      <c r="W121" s="11">
        <f>IF('Daily PnL Log'!W1101&lt;&gt;"",'Daily PnL Log'!W1101,"")</f>
        <v>269704</v>
      </c>
      <c r="X121" s="119">
        <f>IF('Daily PnL Log'!X1101&lt;&gt;"",'Daily PnL Log'!X1101,"")</f>
        <v>-2.6045071634087744E-2</v>
      </c>
      <c r="Y121" s="11" t="str">
        <f>IF('Daily PnL Log'!Y1101&lt;&gt;"",'Daily PnL Log'!Y1101,"")</f>
        <v/>
      </c>
      <c r="Z121" s="11">
        <f>IF('Daily PnL Log'!Z1101&lt;&gt;"",'Daily PnL Log'!Z1101,"")</f>
        <v>2168.52</v>
      </c>
      <c r="AA121" s="11" t="str">
        <f>IF('Daily PnL Log'!AA1101&lt;&gt;"",'Daily PnL Log'!AA1101,"")</f>
        <v/>
      </c>
      <c r="AB121" s="11" t="str">
        <f>IF('Daily PnL Log'!AB1101&lt;&gt;"",'Daily PnL Log'!AB1101,"")</f>
        <v/>
      </c>
      <c r="AC121" s="11">
        <f>IF('Daily PnL Log'!AC1101&lt;&gt;"",'Daily PnL Log'!AC1101,"")</f>
        <v>567254.97</v>
      </c>
    </row>
    <row r="122" spans="1:29" x14ac:dyDescent="0.25">
      <c r="A122" s="47" t="str">
        <f t="shared" si="5"/>
        <v>Apr</v>
      </c>
      <c r="B122" s="14">
        <f>'Daily PnL Log'!B1102</f>
        <v>45763</v>
      </c>
      <c r="C122" s="13">
        <f>'Daily PnL Log'!C1102</f>
        <v>-3553.4</v>
      </c>
      <c r="D122" s="13">
        <f>'Daily PnL Log'!D1102</f>
        <v>-9712.5</v>
      </c>
      <c r="E122" s="13">
        <f>'Daily PnL Log'!E1102</f>
        <v>0</v>
      </c>
      <c r="F122" s="13">
        <f>'Daily PnL Log'!F1102</f>
        <v>5364.9</v>
      </c>
      <c r="G122" s="13">
        <f>'Daily PnL Log'!G1102</f>
        <v>-4300.8</v>
      </c>
      <c r="H122" s="13">
        <f>'Daily PnL Log'!H1102</f>
        <v>0</v>
      </c>
      <c r="I122" s="13">
        <f>'Daily PnL Log'!I1102</f>
        <v>0</v>
      </c>
      <c r="J122" s="13">
        <f>'Daily PnL Log'!J1102</f>
        <v>-12201.8</v>
      </c>
      <c r="K122" s="13">
        <f>'Daily PnL Log'!K1102</f>
        <v>-124.22</v>
      </c>
      <c r="L122" s="13">
        <f>'Daily PnL Log'!L1102</f>
        <v>-1096.42</v>
      </c>
      <c r="M122" s="13">
        <f>'Daily PnL Log'!M1102</f>
        <v>-1220.6400000000001</v>
      </c>
      <c r="N122" s="13">
        <f>'Daily PnL Log'!N1102</f>
        <v>-13422.439999999999</v>
      </c>
      <c r="O122" s="13">
        <f t="shared" si="6"/>
        <v>169655</v>
      </c>
      <c r="P122" s="13">
        <f t="shared" si="7"/>
        <v>-33959.9</v>
      </c>
      <c r="Q122" s="13">
        <f t="shared" si="8"/>
        <v>0</v>
      </c>
      <c r="R122" s="13">
        <f t="shared" si="9"/>
        <v>284674.89999999991</v>
      </c>
      <c r="S122" s="13">
        <f t="shared" si="10"/>
        <v>230926.69999999998</v>
      </c>
      <c r="T122" s="13">
        <f t="shared" si="11"/>
        <v>0</v>
      </c>
      <c r="U122" s="13">
        <f t="shared" si="12"/>
        <v>0</v>
      </c>
      <c r="V122" s="13">
        <f t="shared" si="13"/>
        <v>651296.70000000007</v>
      </c>
      <c r="W122" s="13">
        <f>IF('Daily PnL Log'!W1102&lt;&gt;"",'Daily PnL Log'!W1102,"")</f>
        <v>300795</v>
      </c>
      <c r="X122" s="13">
        <f>IF('Daily PnL Log'!X1102&lt;&gt;"",'Daily PnL Log'!X1102,"")</f>
        <v>-4.462321514652836E-2</v>
      </c>
      <c r="Y122" s="13" t="str">
        <f>IF('Daily PnL Log'!Y1102&lt;&gt;"",'Daily PnL Log'!Y1102,"")</f>
        <v/>
      </c>
      <c r="Z122" s="13" t="str">
        <f>IF('Daily PnL Log'!Z1102&lt;&gt;"",'Daily PnL Log'!Z1102,"")</f>
        <v/>
      </c>
      <c r="AA122" s="13" t="str">
        <f>IF('Daily PnL Log'!AA1102&lt;&gt;"",'Daily PnL Log'!AA1102,"")</f>
        <v/>
      </c>
      <c r="AB122" s="13" t="str">
        <f>IF('Daily PnL Log'!AB1102&lt;&gt;"",'Daily PnL Log'!AB1102,"")</f>
        <v/>
      </c>
      <c r="AC122" s="13">
        <f>IF('Daily PnL Log'!AC1102&lt;&gt;"",'Daily PnL Log'!AC1102,"")</f>
        <v>548816.82999999996</v>
      </c>
    </row>
    <row r="123" spans="1:29" x14ac:dyDescent="0.25">
      <c r="A123" s="48" t="str">
        <f t="shared" si="5"/>
        <v>Apr</v>
      </c>
      <c r="B123" s="83">
        <f>'Daily PnL Log'!B1103</f>
        <v>45764</v>
      </c>
      <c r="C123" s="11">
        <f>'Daily PnL Log'!C1103</f>
        <v>6669.2</v>
      </c>
      <c r="D123" s="11">
        <f>'Daily PnL Log'!D1103</f>
        <v>4038.8</v>
      </c>
      <c r="E123" s="11">
        <f>'Daily PnL Log'!E1103</f>
        <v>0</v>
      </c>
      <c r="F123" s="11">
        <f>'Daily PnL Log'!F1103</f>
        <v>-13238.5</v>
      </c>
      <c r="G123" s="11">
        <f>'Daily PnL Log'!G1103</f>
        <v>-9742.7000000000007</v>
      </c>
      <c r="H123" s="11">
        <f>'Daily PnL Log'!H1103</f>
        <v>0</v>
      </c>
      <c r="I123" s="11">
        <f>'Daily PnL Log'!I1103</f>
        <v>0</v>
      </c>
      <c r="J123" s="11">
        <f>'Daily PnL Log'!J1103</f>
        <v>-12273.2</v>
      </c>
      <c r="K123" s="11">
        <f>'Daily PnL Log'!K1103</f>
        <v>-83.14</v>
      </c>
      <c r="L123" s="11">
        <f>'Daily PnL Log'!L1103</f>
        <v>-730.7</v>
      </c>
      <c r="M123" s="11">
        <f>'Daily PnL Log'!M1103</f>
        <v>-813.84</v>
      </c>
      <c r="N123" s="11">
        <f>'Daily PnL Log'!N1103</f>
        <v>-13087.04</v>
      </c>
      <c r="O123" s="11">
        <f t="shared" si="6"/>
        <v>176324.2</v>
      </c>
      <c r="P123" s="11">
        <f t="shared" si="7"/>
        <v>-29921.100000000002</v>
      </c>
      <c r="Q123" s="11">
        <f t="shared" si="8"/>
        <v>0</v>
      </c>
      <c r="R123" s="11">
        <f t="shared" si="9"/>
        <v>271436.39999999991</v>
      </c>
      <c r="S123" s="11">
        <f t="shared" si="10"/>
        <v>221183.99999999997</v>
      </c>
      <c r="T123" s="11">
        <f t="shared" si="11"/>
        <v>0</v>
      </c>
      <c r="U123" s="11">
        <f t="shared" si="12"/>
        <v>0</v>
      </c>
      <c r="V123" s="11">
        <f t="shared" si="13"/>
        <v>639023.50000000012</v>
      </c>
      <c r="W123" s="11">
        <f>IF('Daily PnL Log'!W1103&lt;&gt;"",'Daily PnL Log'!W1103,"")</f>
        <v>356209</v>
      </c>
      <c r="X123" s="119">
        <f>IF('Daily PnL Log'!X1103&lt;&gt;"",'Daily PnL Log'!X1103,"")</f>
        <v>-3.6739779174585707E-2</v>
      </c>
      <c r="Y123" s="11">
        <f>IF('Daily PnL Log'!Y1103&lt;&gt;"",'Daily PnL Log'!Y1103,"")</f>
        <v>-4025.71</v>
      </c>
      <c r="Z123" s="11" t="str">
        <f>IF('Daily PnL Log'!Z1103&lt;&gt;"",'Daily PnL Log'!Z1103,"")</f>
        <v/>
      </c>
      <c r="AA123" s="11" t="str">
        <f>IF('Daily PnL Log'!AA1103&lt;&gt;"",'Daily PnL Log'!AA1103,"")</f>
        <v/>
      </c>
      <c r="AB123" s="11" t="str">
        <f>IF('Daily PnL Log'!AB1103&lt;&gt;"",'Daily PnL Log'!AB1103,"")</f>
        <v/>
      </c>
      <c r="AC123" s="11">
        <f>IF('Daily PnL Log'!AC1103&lt;&gt;"",'Daily PnL Log'!AC1103,"")</f>
        <v>542935.49</v>
      </c>
    </row>
    <row r="124" spans="1:29" x14ac:dyDescent="0.25">
      <c r="A124" s="47" t="str">
        <f t="shared" si="5"/>
        <v>Apr</v>
      </c>
      <c r="B124" s="14">
        <f>'Daily PnL Log'!B1104</f>
        <v>45768</v>
      </c>
      <c r="C124" s="13">
        <f>'Daily PnL Log'!C1104</f>
        <v>-5278.5</v>
      </c>
      <c r="D124" s="13">
        <f>'Daily PnL Log'!D1104</f>
        <v>-13097.8</v>
      </c>
      <c r="E124" s="13">
        <f>'Daily PnL Log'!E1104</f>
        <v>0</v>
      </c>
      <c r="F124" s="13">
        <f>'Daily PnL Log'!F1104</f>
        <v>-6640.5</v>
      </c>
      <c r="G124" s="13">
        <f>'Daily PnL Log'!G1104</f>
        <v>5666.9</v>
      </c>
      <c r="H124" s="13">
        <f>'Daily PnL Log'!H1104</f>
        <v>0</v>
      </c>
      <c r="I124" s="13">
        <f>'Daily PnL Log'!I1104</f>
        <v>0</v>
      </c>
      <c r="J124" s="13">
        <f>'Daily PnL Log'!J1104</f>
        <v>-19349.900000000001</v>
      </c>
      <c r="K124" s="13">
        <f>'Daily PnL Log'!K1104</f>
        <v>-92.01</v>
      </c>
      <c r="L124" s="13">
        <f>'Daily PnL Log'!L1104</f>
        <v>-810.62</v>
      </c>
      <c r="M124" s="13">
        <f>'Daily PnL Log'!M1104</f>
        <v>-902.63</v>
      </c>
      <c r="N124" s="13">
        <f>'Daily PnL Log'!N1104</f>
        <v>-20252.530000000002</v>
      </c>
      <c r="O124" s="13">
        <f t="shared" ref="O124:O172" si="14">IF(C124&lt;&gt;"",O123+C124,"")</f>
        <v>171045.7</v>
      </c>
      <c r="P124" s="13">
        <f t="shared" ref="P124:P172" si="15">IF(D124&lt;&gt;"",P123+D124,"")</f>
        <v>-43018.9</v>
      </c>
      <c r="Q124" s="13">
        <f t="shared" ref="Q124:Q172" si="16">IF(E124&lt;&gt;"",Q123+E124,"")</f>
        <v>0</v>
      </c>
      <c r="R124" s="13">
        <f t="shared" ref="R124:R172" si="17">IF(F124&lt;&gt;"",R123+F124,"")</f>
        <v>264795.89999999991</v>
      </c>
      <c r="S124" s="13">
        <f t="shared" ref="S124:S172" si="18">IF(G124&lt;&gt;"",S123+G124,"")</f>
        <v>226850.89999999997</v>
      </c>
      <c r="T124" s="13">
        <f t="shared" ref="T124:T172" si="19">IF(H124&lt;&gt;"",T123+H124,"")</f>
        <v>0</v>
      </c>
      <c r="U124" s="13">
        <f t="shared" ref="U124:U172" si="20">IF(I124&lt;&gt;"",U123+I124,"")</f>
        <v>0</v>
      </c>
      <c r="V124" s="13">
        <f t="shared" ref="V124:V172" si="21">IF(J124&lt;&gt;"",V123+J124,"")</f>
        <v>619673.60000000009</v>
      </c>
      <c r="W124" s="13">
        <f>IF('Daily PnL Log'!W1104&lt;&gt;"",'Daily PnL Log'!W1104,"")</f>
        <v>329943</v>
      </c>
      <c r="X124" s="13">
        <f>IF('Daily PnL Log'!X1104&lt;&gt;"",'Daily PnL Log'!X1104,"")</f>
        <v>-6.1381905359410571E-2</v>
      </c>
      <c r="Y124" s="13" t="str">
        <f>IF('Daily PnL Log'!Y1104&lt;&gt;"",'Daily PnL Log'!Y1104,"")</f>
        <v/>
      </c>
      <c r="Z124" s="13" t="str">
        <f>IF('Daily PnL Log'!Z1104&lt;&gt;"",'Daily PnL Log'!Z1104,"")</f>
        <v/>
      </c>
      <c r="AA124" s="13" t="str">
        <f>IF('Daily PnL Log'!AA1104&lt;&gt;"",'Daily PnL Log'!AA1104,"")</f>
        <v/>
      </c>
      <c r="AB124" s="13" t="str">
        <f>IF('Daily PnL Log'!AB1104&lt;&gt;"",'Daily PnL Log'!AB1104,"")</f>
        <v/>
      </c>
      <c r="AC124" s="13">
        <f>IF('Daily PnL Log'!AC1104&lt;&gt;"",'Daily PnL Log'!AC1104,"")</f>
        <v>536357.86</v>
      </c>
    </row>
    <row r="125" spans="1:29" x14ac:dyDescent="0.25">
      <c r="A125" s="48" t="str">
        <f t="shared" si="5"/>
        <v>Apr</v>
      </c>
      <c r="B125" s="83">
        <f>'Daily PnL Log'!B1105</f>
        <v>45769</v>
      </c>
      <c r="C125" s="11">
        <f>'Daily PnL Log'!C1105</f>
        <v>-7162.5</v>
      </c>
      <c r="D125" s="11">
        <f>'Daily PnL Log'!D1105</f>
        <v>-9608</v>
      </c>
      <c r="E125" s="11">
        <f>'Daily PnL Log'!E1105</f>
        <v>0</v>
      </c>
      <c r="F125" s="11">
        <f>'Daily PnL Log'!F1105</f>
        <v>4927.3999999999996</v>
      </c>
      <c r="G125" s="11">
        <f>'Daily PnL Log'!G1105</f>
        <v>1310.3</v>
      </c>
      <c r="H125" s="11">
        <f>'Daily PnL Log'!H1105</f>
        <v>0</v>
      </c>
      <c r="I125" s="11">
        <f>'Daily PnL Log'!I1105</f>
        <v>0</v>
      </c>
      <c r="J125" s="11">
        <f>'Daily PnL Log'!J1105</f>
        <v>-10532.800000000001</v>
      </c>
      <c r="K125" s="11">
        <f>'Daily PnL Log'!K1105</f>
        <v>-75.33</v>
      </c>
      <c r="L125" s="11">
        <f>'Daily PnL Log'!L1105</f>
        <v>-663.89</v>
      </c>
      <c r="M125" s="11">
        <f>'Daily PnL Log'!M1105</f>
        <v>-739.22</v>
      </c>
      <c r="N125" s="11">
        <f>'Daily PnL Log'!N1105</f>
        <v>-11272.02</v>
      </c>
      <c r="O125" s="11">
        <f t="shared" si="14"/>
        <v>163883.20000000001</v>
      </c>
      <c r="P125" s="11">
        <f t="shared" si="15"/>
        <v>-52626.9</v>
      </c>
      <c r="Q125" s="11">
        <f t="shared" si="16"/>
        <v>0</v>
      </c>
      <c r="R125" s="11">
        <f t="shared" si="17"/>
        <v>269723.29999999993</v>
      </c>
      <c r="S125" s="11">
        <f t="shared" si="18"/>
        <v>228161.19999999995</v>
      </c>
      <c r="T125" s="11">
        <f t="shared" si="19"/>
        <v>0</v>
      </c>
      <c r="U125" s="11">
        <f t="shared" si="20"/>
        <v>0</v>
      </c>
      <c r="V125" s="11">
        <f t="shared" si="21"/>
        <v>609140.80000000005</v>
      </c>
      <c r="W125" s="11">
        <f>IF('Daily PnL Log'!W1105&lt;&gt;"",'Daily PnL Log'!W1105,"")</f>
        <v>304416</v>
      </c>
      <c r="X125" s="119">
        <f>IF('Daily PnL Log'!X1105&lt;&gt;"",'Daily PnL Log'!X1105,"")</f>
        <v>-3.7028342794071273E-2</v>
      </c>
      <c r="Y125" s="11" t="str">
        <f>IF('Daily PnL Log'!Y1105&lt;&gt;"",'Daily PnL Log'!Y1105,"")</f>
        <v/>
      </c>
      <c r="Z125" s="11" t="str">
        <f>IF('Daily PnL Log'!Z1105&lt;&gt;"",'Daily PnL Log'!Z1105,"")</f>
        <v/>
      </c>
      <c r="AA125" s="11" t="str">
        <f>IF('Daily PnL Log'!AA1105&lt;&gt;"",'Daily PnL Log'!AA1105,"")</f>
        <v/>
      </c>
      <c r="AB125" s="11" t="str">
        <f>IF('Daily PnL Log'!AB1105&lt;&gt;"",'Daily PnL Log'!AB1105,"")</f>
        <v/>
      </c>
      <c r="AC125" s="11">
        <f>IF('Daily PnL Log'!AC1105&lt;&gt;"",'Daily PnL Log'!AC1105,"")</f>
        <v>509399.89</v>
      </c>
    </row>
    <row r="126" spans="1:29" x14ac:dyDescent="0.25">
      <c r="A126" s="47" t="str">
        <f t="shared" si="5"/>
        <v>Apr</v>
      </c>
      <c r="B126" s="14">
        <f>'Daily PnL Log'!B1106</f>
        <v>45770</v>
      </c>
      <c r="C126" s="13">
        <f>'Daily PnL Log'!C1106</f>
        <v>-14203.8</v>
      </c>
      <c r="D126" s="13">
        <f>'Daily PnL Log'!D1106</f>
        <v>-6607.7</v>
      </c>
      <c r="E126" s="13">
        <f>'Daily PnL Log'!E1106</f>
        <v>0</v>
      </c>
      <c r="F126" s="13">
        <f>'Daily PnL Log'!F1106</f>
        <v>2228.6999999999998</v>
      </c>
      <c r="G126" s="13">
        <f>'Daily PnL Log'!G1106</f>
        <v>17734</v>
      </c>
      <c r="H126" s="13">
        <f>'Daily PnL Log'!H1106</f>
        <v>0</v>
      </c>
      <c r="I126" s="13">
        <f>'Daily PnL Log'!I1106</f>
        <v>0</v>
      </c>
      <c r="J126" s="13">
        <f>'Daily PnL Log'!J1106</f>
        <v>-848.79999999999927</v>
      </c>
      <c r="K126" s="13">
        <f>'Daily PnL Log'!K1106</f>
        <v>-50.61</v>
      </c>
      <c r="L126" s="13">
        <f>'Daily PnL Log'!L1106</f>
        <v>-437.73</v>
      </c>
      <c r="M126" s="13">
        <f>'Daily PnL Log'!M1106</f>
        <v>-488.34000000000003</v>
      </c>
      <c r="N126" s="13">
        <f>'Daily PnL Log'!N1106</f>
        <v>-1337.1399999999994</v>
      </c>
      <c r="O126" s="13">
        <f t="shared" si="14"/>
        <v>149679.40000000002</v>
      </c>
      <c r="P126" s="13">
        <f t="shared" si="15"/>
        <v>-59234.6</v>
      </c>
      <c r="Q126" s="13">
        <f t="shared" si="16"/>
        <v>0</v>
      </c>
      <c r="R126" s="13">
        <f t="shared" si="17"/>
        <v>271951.99999999994</v>
      </c>
      <c r="S126" s="13">
        <f t="shared" si="18"/>
        <v>245895.19999999995</v>
      </c>
      <c r="T126" s="13">
        <f t="shared" si="19"/>
        <v>0</v>
      </c>
      <c r="U126" s="13">
        <f t="shared" si="20"/>
        <v>0</v>
      </c>
      <c r="V126" s="13">
        <f t="shared" si="21"/>
        <v>608292</v>
      </c>
      <c r="W126" s="13">
        <f>IF('Daily PnL Log'!W1106&lt;&gt;"",'Daily PnL Log'!W1106,"")</f>
        <v>311523</v>
      </c>
      <c r="X126" s="13">
        <f>IF('Daily PnL Log'!X1106&lt;&gt;"",'Daily PnL Log'!X1106,"")</f>
        <v>-4.2922673446262379E-3</v>
      </c>
      <c r="Y126" s="13" t="str">
        <f>IF('Daily PnL Log'!Y1106&lt;&gt;"",'Daily PnL Log'!Y1106,"")</f>
        <v/>
      </c>
      <c r="Z126" s="13" t="str">
        <f>IF('Daily PnL Log'!Z1106&lt;&gt;"",'Daily PnL Log'!Z1106,"")</f>
        <v/>
      </c>
      <c r="AA126" s="13" t="str">
        <f>IF('Daily PnL Log'!AA1106&lt;&gt;"",'Daily PnL Log'!AA1106,"")</f>
        <v/>
      </c>
      <c r="AB126" s="13" t="str">
        <f>IF('Daily PnL Log'!AB1106&lt;&gt;"",'Daily PnL Log'!AB1106,"")</f>
        <v/>
      </c>
      <c r="AC126" s="13">
        <f>IF('Daily PnL Log'!AC1106&lt;&gt;"",'Daily PnL Log'!AC1106,"")</f>
        <v>529982.80000000005</v>
      </c>
    </row>
    <row r="127" spans="1:29" x14ac:dyDescent="0.25">
      <c r="A127" s="48" t="str">
        <f t="shared" si="5"/>
        <v>Apr</v>
      </c>
      <c r="B127" s="83">
        <f>'Daily PnL Log'!B1107</f>
        <v>45771</v>
      </c>
      <c r="C127" s="11">
        <f>'Daily PnL Log'!C1107</f>
        <v>27209.7</v>
      </c>
      <c r="D127" s="11">
        <f>'Daily PnL Log'!D1107</f>
        <v>-11653.1</v>
      </c>
      <c r="E127" s="11">
        <f>'Daily PnL Log'!E1107</f>
        <v>0</v>
      </c>
      <c r="F127" s="11">
        <f>'Daily PnL Log'!F1107</f>
        <v>3012</v>
      </c>
      <c r="G127" s="11">
        <f>'Daily PnL Log'!G1107</f>
        <v>-9297.2999999999993</v>
      </c>
      <c r="H127" s="11">
        <f>'Daily PnL Log'!H1107</f>
        <v>0</v>
      </c>
      <c r="I127" s="11">
        <f>'Daily PnL Log'!I1107</f>
        <v>0</v>
      </c>
      <c r="J127" s="11">
        <f>'Daily PnL Log'!J1107</f>
        <v>9271.2999999999993</v>
      </c>
      <c r="K127" s="11">
        <f>'Daily PnL Log'!K1107</f>
        <v>-74.97</v>
      </c>
      <c r="L127" s="11">
        <f>'Daily PnL Log'!L1107</f>
        <v>-637.92999999999995</v>
      </c>
      <c r="M127" s="11">
        <f>'Daily PnL Log'!M1107</f>
        <v>-712.9</v>
      </c>
      <c r="N127" s="11">
        <f>'Daily PnL Log'!N1107</f>
        <v>8558.4</v>
      </c>
      <c r="O127" s="11">
        <f t="shared" si="14"/>
        <v>176889.10000000003</v>
      </c>
      <c r="P127" s="11">
        <f t="shared" si="15"/>
        <v>-70887.7</v>
      </c>
      <c r="Q127" s="11">
        <f t="shared" si="16"/>
        <v>0</v>
      </c>
      <c r="R127" s="11">
        <f t="shared" si="17"/>
        <v>274963.99999999994</v>
      </c>
      <c r="S127" s="11">
        <f t="shared" si="18"/>
        <v>236597.89999999997</v>
      </c>
      <c r="T127" s="11">
        <f t="shared" si="19"/>
        <v>0</v>
      </c>
      <c r="U127" s="11">
        <f t="shared" si="20"/>
        <v>0</v>
      </c>
      <c r="V127" s="11">
        <f t="shared" si="21"/>
        <v>617563.30000000005</v>
      </c>
      <c r="W127" s="11">
        <f>IF('Daily PnL Log'!W1107&lt;&gt;"",'Daily PnL Log'!W1107,"")</f>
        <v>260414</v>
      </c>
      <c r="X127" s="119">
        <f>IF('Daily PnL Log'!X1107&lt;&gt;"",'Daily PnL Log'!X1107,"")</f>
        <v>3.2864592533427543E-2</v>
      </c>
      <c r="Y127" s="11">
        <f>IF('Daily PnL Log'!Y1107&lt;&gt;"",'Daily PnL Log'!Y1107,"")</f>
        <v>-5216.3</v>
      </c>
      <c r="Z127" s="11" t="str">
        <f>IF('Daily PnL Log'!Z1107&lt;&gt;"",'Daily PnL Log'!Z1107,"")</f>
        <v/>
      </c>
      <c r="AA127" s="11" t="str">
        <f>IF('Daily PnL Log'!AA1107&lt;&gt;"",'Daily PnL Log'!AA1107,"")</f>
        <v/>
      </c>
      <c r="AB127" s="11" t="str">
        <f>IF('Daily PnL Log'!AB1107&lt;&gt;"",'Daily PnL Log'!AB1107,"")</f>
        <v/>
      </c>
      <c r="AC127" s="11">
        <f>IF('Daily PnL Log'!AC1107&lt;&gt;"",'Daily PnL Log'!AC1107,"")</f>
        <v>532949.93000000005</v>
      </c>
    </row>
    <row r="128" spans="1:29" x14ac:dyDescent="0.25">
      <c r="A128" s="47" t="str">
        <f t="shared" si="5"/>
        <v>Apr</v>
      </c>
      <c r="B128" s="14">
        <f>'Daily PnL Log'!B1108</f>
        <v>45772</v>
      </c>
      <c r="C128" s="13">
        <f>'Daily PnL Log'!C1108</f>
        <v>-14377.5</v>
      </c>
      <c r="D128" s="13">
        <f>'Daily PnL Log'!D1108</f>
        <v>261.89999999999998</v>
      </c>
      <c r="E128" s="13">
        <f>'Daily PnL Log'!E1108</f>
        <v>0</v>
      </c>
      <c r="F128" s="13">
        <f>'Daily PnL Log'!F1108</f>
        <v>-4993.5</v>
      </c>
      <c r="G128" s="13">
        <f>'Daily PnL Log'!G1108</f>
        <v>12251.2</v>
      </c>
      <c r="H128" s="13">
        <f>'Daily PnL Log'!H1108</f>
        <v>0</v>
      </c>
      <c r="I128" s="13">
        <f>'Daily PnL Log'!I1108</f>
        <v>0</v>
      </c>
      <c r="J128" s="13">
        <f>'Daily PnL Log'!J1108</f>
        <v>-6857.8999999999978</v>
      </c>
      <c r="K128" s="13">
        <f>'Daily PnL Log'!K1108</f>
        <v>-491.81</v>
      </c>
      <c r="L128" s="13">
        <f>'Daily PnL Log'!L1108</f>
        <v>-2434.25</v>
      </c>
      <c r="M128" s="13">
        <f>'Daily PnL Log'!M1108</f>
        <v>-2926.06</v>
      </c>
      <c r="N128" s="13">
        <f>'Daily PnL Log'!N1108</f>
        <v>-9783.9599999999973</v>
      </c>
      <c r="O128" s="13">
        <f t="shared" si="14"/>
        <v>162511.60000000003</v>
      </c>
      <c r="P128" s="13">
        <f t="shared" si="15"/>
        <v>-70625.8</v>
      </c>
      <c r="Q128" s="13">
        <f t="shared" si="16"/>
        <v>0</v>
      </c>
      <c r="R128" s="13">
        <f t="shared" si="17"/>
        <v>269970.49999999994</v>
      </c>
      <c r="S128" s="13">
        <f t="shared" si="18"/>
        <v>248849.09999999998</v>
      </c>
      <c r="T128" s="13">
        <f t="shared" si="19"/>
        <v>0</v>
      </c>
      <c r="U128" s="13">
        <f t="shared" si="20"/>
        <v>0</v>
      </c>
      <c r="V128" s="13">
        <f t="shared" si="21"/>
        <v>610705.4</v>
      </c>
      <c r="W128" s="13">
        <f>IF('Daily PnL Log'!W1108&lt;&gt;"",'Daily PnL Log'!W1108,"")</f>
        <v>392330</v>
      </c>
      <c r="X128" s="13">
        <f>IF('Daily PnL Log'!X1108&lt;&gt;"",'Daily PnL Log'!X1108,"")</f>
        <v>-2.4938087834221183E-2</v>
      </c>
      <c r="Y128" s="13">
        <f>IF('Daily PnL Log'!Y1108&lt;&gt;"",'Daily PnL Log'!Y1108,"")</f>
        <v>-450</v>
      </c>
      <c r="Z128" s="13" t="str">
        <f>IF('Daily PnL Log'!Z1108&lt;&gt;"",'Daily PnL Log'!Z1108,"")</f>
        <v/>
      </c>
      <c r="AA128" s="13" t="str">
        <f>IF('Daily PnL Log'!AA1108&lt;&gt;"",'Daily PnL Log'!AA1108,"")</f>
        <v/>
      </c>
      <c r="AB128" s="13" t="str">
        <f>IF('Daily PnL Log'!AB1108&lt;&gt;"",'Daily PnL Log'!AB1108,"")</f>
        <v/>
      </c>
      <c r="AC128" s="13">
        <f>IF('Daily PnL Log'!AC1108&lt;&gt;"",'Daily PnL Log'!AC1108,"")</f>
        <v>465641.37</v>
      </c>
    </row>
    <row r="129" spans="1:29" x14ac:dyDescent="0.25">
      <c r="A129" s="48" t="str">
        <f t="shared" si="5"/>
        <v>Apr</v>
      </c>
      <c r="B129" s="83">
        <f>'Daily PnL Log'!B1109</f>
        <v>45775</v>
      </c>
      <c r="C129" s="11">
        <f>'Daily PnL Log'!C1109</f>
        <v>9896.9</v>
      </c>
      <c r="D129" s="11">
        <f>'Daily PnL Log'!D1109</f>
        <v>4609.5</v>
      </c>
      <c r="E129" s="11">
        <f>'Daily PnL Log'!E1109</f>
        <v>0</v>
      </c>
      <c r="F129" s="11">
        <f>'Daily PnL Log'!F1109</f>
        <v>1272.4000000000001</v>
      </c>
      <c r="G129" s="11">
        <f>'Daily PnL Log'!G1109</f>
        <v>-22904.1</v>
      </c>
      <c r="H129" s="11">
        <f>'Daily PnL Log'!H1109</f>
        <v>0</v>
      </c>
      <c r="I129" s="11">
        <f>'Daily PnL Log'!I1109</f>
        <v>0</v>
      </c>
      <c r="J129" s="11">
        <f>'Daily PnL Log'!J1109</f>
        <v>-7125.2999999999993</v>
      </c>
      <c r="K129" s="11">
        <f>'Daily PnL Log'!K1109</f>
        <v>-37.049999999999997</v>
      </c>
      <c r="L129" s="11">
        <f>'Daily PnL Log'!L1109</f>
        <v>-325.61</v>
      </c>
      <c r="M129" s="11">
        <f>'Daily PnL Log'!M1109</f>
        <v>-362.66</v>
      </c>
      <c r="N129" s="11">
        <f>'Daily PnL Log'!N1109</f>
        <v>-7487.9599999999991</v>
      </c>
      <c r="O129" s="11">
        <f t="shared" si="14"/>
        <v>172408.50000000003</v>
      </c>
      <c r="P129" s="11">
        <f t="shared" si="15"/>
        <v>-66016.3</v>
      </c>
      <c r="Q129" s="11">
        <f t="shared" si="16"/>
        <v>0</v>
      </c>
      <c r="R129" s="11">
        <f t="shared" si="17"/>
        <v>271242.89999999997</v>
      </c>
      <c r="S129" s="11">
        <f t="shared" si="18"/>
        <v>225944.99999999997</v>
      </c>
      <c r="T129" s="11">
        <f t="shared" si="19"/>
        <v>0</v>
      </c>
      <c r="U129" s="11">
        <f t="shared" si="20"/>
        <v>0</v>
      </c>
      <c r="V129" s="11">
        <f t="shared" si="21"/>
        <v>603580.1</v>
      </c>
      <c r="W129" s="11">
        <f>IF('Daily PnL Log'!W1109&lt;&gt;"",'Daily PnL Log'!W1109,"")</f>
        <v>302279</v>
      </c>
      <c r="X129" s="119">
        <f>IF('Daily PnL Log'!X1109&lt;&gt;"",'Daily PnL Log'!X1109,"")</f>
        <v>-2.477168443722521E-2</v>
      </c>
      <c r="Y129" s="11" t="str">
        <f>IF('Daily PnL Log'!Y1109&lt;&gt;"",'Daily PnL Log'!Y1109,"")</f>
        <v/>
      </c>
      <c r="Z129" s="11" t="str">
        <f>IF('Daily PnL Log'!Z1109&lt;&gt;"",'Daily PnL Log'!Z1109,"")</f>
        <v/>
      </c>
      <c r="AA129" s="11" t="str">
        <f>IF('Daily PnL Log'!AA1109&lt;&gt;"",'Daily PnL Log'!AA1109,"")</f>
        <v/>
      </c>
      <c r="AB129" s="11" t="str">
        <f>IF('Daily PnL Log'!AB1109&lt;&gt;"",'Daily PnL Log'!AB1109,"")</f>
        <v/>
      </c>
      <c r="AC129" s="11">
        <f>IF('Daily PnL Log'!AC1109&lt;&gt;"",'Daily PnL Log'!AC1109,"")</f>
        <v>459427.46</v>
      </c>
    </row>
    <row r="130" spans="1:29" x14ac:dyDescent="0.25">
      <c r="A130" s="47" t="str">
        <f t="shared" si="5"/>
        <v>Apr</v>
      </c>
      <c r="B130" s="14">
        <f>'Daily PnL Log'!B1110</f>
        <v>45776</v>
      </c>
      <c r="C130" s="13">
        <f>'Daily PnL Log'!C1110</f>
        <v>-5557</v>
      </c>
      <c r="D130" s="13">
        <f>'Daily PnL Log'!D1110</f>
        <v>14811</v>
      </c>
      <c r="E130" s="13">
        <f>'Daily PnL Log'!E1110</f>
        <v>0</v>
      </c>
      <c r="F130" s="13">
        <f>'Daily PnL Log'!F1110</f>
        <v>-8918.5</v>
      </c>
      <c r="G130" s="13">
        <f>'Daily PnL Log'!G1110</f>
        <v>37890.9</v>
      </c>
      <c r="H130" s="13">
        <f>'Daily PnL Log'!H1110</f>
        <v>0</v>
      </c>
      <c r="I130" s="13">
        <f>'Daily PnL Log'!I1110</f>
        <v>0</v>
      </c>
      <c r="J130" s="13">
        <f>'Daily PnL Log'!J1110</f>
        <v>38226.400000000001</v>
      </c>
      <c r="K130" s="13">
        <f>'Daily PnL Log'!K1110</f>
        <v>-84.23</v>
      </c>
      <c r="L130" s="13">
        <f>'Daily PnL Log'!L1110</f>
        <v>-748.44</v>
      </c>
      <c r="M130" s="13">
        <f>'Daily PnL Log'!M1110</f>
        <v>-832.67000000000007</v>
      </c>
      <c r="N130" s="13">
        <f>'Daily PnL Log'!N1110</f>
        <v>37393.730000000003</v>
      </c>
      <c r="O130" s="13">
        <f t="shared" si="14"/>
        <v>166851.50000000003</v>
      </c>
      <c r="P130" s="13">
        <f t="shared" si="15"/>
        <v>-51205.3</v>
      </c>
      <c r="Q130" s="13">
        <f t="shared" si="16"/>
        <v>0</v>
      </c>
      <c r="R130" s="13">
        <f t="shared" si="17"/>
        <v>262324.39999999997</v>
      </c>
      <c r="S130" s="13">
        <f t="shared" si="18"/>
        <v>263835.89999999997</v>
      </c>
      <c r="T130" s="13">
        <f t="shared" si="19"/>
        <v>0</v>
      </c>
      <c r="U130" s="13">
        <f t="shared" si="20"/>
        <v>0</v>
      </c>
      <c r="V130" s="13">
        <f t="shared" si="21"/>
        <v>641806.5</v>
      </c>
      <c r="W130" s="13">
        <f>IF('Daily PnL Log'!W1110&lt;&gt;"",'Daily PnL Log'!W1110,"")</f>
        <v>335155</v>
      </c>
      <c r="X130" s="13">
        <f>IF('Daily PnL Log'!X1110&lt;&gt;"",'Daily PnL Log'!X1110,"")</f>
        <v>0.11157145201473946</v>
      </c>
      <c r="Y130" s="13" t="str">
        <f>IF('Daily PnL Log'!Y1110&lt;&gt;"",'Daily PnL Log'!Y1110,"")</f>
        <v/>
      </c>
      <c r="Z130" s="13" t="str">
        <f>IF('Daily PnL Log'!Z1110&lt;&gt;"",'Daily PnL Log'!Z1110,"")</f>
        <v/>
      </c>
      <c r="AA130" s="13" t="str">
        <f>IF('Daily PnL Log'!AA1110&lt;&gt;"",'Daily PnL Log'!AA1110,"")</f>
        <v/>
      </c>
      <c r="AB130" s="13" t="str">
        <f>IF('Daily PnL Log'!AB1110&lt;&gt;"",'Daily PnL Log'!AB1110,"")</f>
        <v/>
      </c>
      <c r="AC130" s="13">
        <f>IF('Daily PnL Log'!AC1110&lt;&gt;"",'Daily PnL Log'!AC1110,"")</f>
        <v>540538.54</v>
      </c>
    </row>
    <row r="131" spans="1:29" x14ac:dyDescent="0.25">
      <c r="A131" s="48" t="str">
        <f t="shared" si="5"/>
        <v>Apr</v>
      </c>
      <c r="B131" s="83">
        <f>'Daily PnL Log'!B1111</f>
        <v>45777</v>
      </c>
      <c r="C131" s="11">
        <f>'Daily PnL Log'!C1111</f>
        <v>24876.5</v>
      </c>
      <c r="D131" s="11">
        <f>'Daily PnL Log'!D1111</f>
        <v>11429.3</v>
      </c>
      <c r="E131" s="11">
        <f>'Daily PnL Log'!E1111</f>
        <v>0</v>
      </c>
      <c r="F131" s="11">
        <f>'Daily PnL Log'!F1111</f>
        <v>-5749.6</v>
      </c>
      <c r="G131" s="11">
        <f>'Daily PnL Log'!G1111</f>
        <v>-7648.9</v>
      </c>
      <c r="H131" s="11">
        <f>'Daily PnL Log'!H1111</f>
        <v>0</v>
      </c>
      <c r="I131" s="11">
        <f>'Daily PnL Log'!I1111</f>
        <v>0</v>
      </c>
      <c r="J131" s="11">
        <f>'Daily PnL Log'!J1111</f>
        <v>22907.300000000003</v>
      </c>
      <c r="K131" s="11">
        <f>'Daily PnL Log'!K1111</f>
        <v>-90.53</v>
      </c>
      <c r="L131" s="11">
        <f>'Daily PnL Log'!L1111</f>
        <v>-803.33</v>
      </c>
      <c r="M131" s="11">
        <f>'Daily PnL Log'!M1111</f>
        <v>-893.86</v>
      </c>
      <c r="N131" s="11">
        <f>'Daily PnL Log'!N1111</f>
        <v>22013.440000000002</v>
      </c>
      <c r="O131" s="11">
        <f t="shared" si="14"/>
        <v>191728.00000000003</v>
      </c>
      <c r="P131" s="11">
        <f t="shared" si="15"/>
        <v>-39776</v>
      </c>
      <c r="Q131" s="11">
        <f t="shared" si="16"/>
        <v>0</v>
      </c>
      <c r="R131" s="11">
        <f t="shared" si="17"/>
        <v>256574.79999999996</v>
      </c>
      <c r="S131" s="11">
        <f t="shared" si="18"/>
        <v>256186.99999999997</v>
      </c>
      <c r="T131" s="11">
        <f t="shared" si="19"/>
        <v>0</v>
      </c>
      <c r="U131" s="11">
        <f t="shared" si="20"/>
        <v>0</v>
      </c>
      <c r="V131" s="11">
        <f t="shared" si="21"/>
        <v>664713.80000000005</v>
      </c>
      <c r="W131" s="11">
        <f>IF('Daily PnL Log'!W1111&lt;&gt;"",'Daily PnL Log'!W1111,"")</f>
        <v>317464</v>
      </c>
      <c r="X131" s="119">
        <f>IF('Daily PnL Log'!X1111&lt;&gt;"",'Daily PnL Log'!X1111,"")</f>
        <v>6.9341531638233006E-2</v>
      </c>
      <c r="Y131" s="11" t="str">
        <f>IF('Daily PnL Log'!Y1111&lt;&gt;"",'Daily PnL Log'!Y1111,"")</f>
        <v/>
      </c>
      <c r="Z131" s="11" t="str">
        <f>IF('Daily PnL Log'!Z1111&lt;&gt;"",'Daily PnL Log'!Z1111,"")</f>
        <v/>
      </c>
      <c r="AA131" s="11" t="str">
        <f>IF('Daily PnL Log'!AA1111&lt;&gt;"",'Daily PnL Log'!AA1111,"")</f>
        <v/>
      </c>
      <c r="AB131" s="11" t="str">
        <f>IF('Daily PnL Log'!AB1111&lt;&gt;"",'Daily PnL Log'!AB1111,"")</f>
        <v/>
      </c>
      <c r="AC131" s="11">
        <f>IF('Daily PnL Log'!AC1111&lt;&gt;"",'Daily PnL Log'!AC1111,"")</f>
        <v>559542.18000000005</v>
      </c>
    </row>
    <row r="132" spans="1:29" x14ac:dyDescent="0.25">
      <c r="A132" s="47" t="str">
        <f t="shared" si="5"/>
        <v>May</v>
      </c>
      <c r="B132" s="14">
        <f>'Daily PnL Log'!B1112</f>
        <v>45778</v>
      </c>
      <c r="C132" s="13">
        <f>'Daily PnL Log'!C1112</f>
        <v>-11022.1</v>
      </c>
      <c r="D132" s="13">
        <f>'Daily PnL Log'!D1112</f>
        <v>-11462.7</v>
      </c>
      <c r="E132" s="13">
        <f>'Daily PnL Log'!E1112</f>
        <v>0</v>
      </c>
      <c r="F132" s="13">
        <f>'Daily PnL Log'!F1112</f>
        <v>5938.4</v>
      </c>
      <c r="G132" s="13">
        <f>'Daily PnL Log'!G1112</f>
        <v>-5110.8</v>
      </c>
      <c r="H132" s="13">
        <f>'Daily PnL Log'!H1112</f>
        <v>0</v>
      </c>
      <c r="I132" s="13">
        <f>'Daily PnL Log'!I1112</f>
        <v>0</v>
      </c>
      <c r="J132" s="13">
        <f>'Daily PnL Log'!J1112</f>
        <v>-21657.200000000001</v>
      </c>
      <c r="K132" s="13">
        <f>'Daily PnL Log'!K1112</f>
        <v>-53.73</v>
      </c>
      <c r="L132" s="13">
        <f>'Daily PnL Log'!L1112</f>
        <v>-476.4</v>
      </c>
      <c r="M132" s="13">
        <f>'Daily PnL Log'!M1112</f>
        <v>-530.13</v>
      </c>
      <c r="N132" s="13">
        <f>'Daily PnL Log'!N1112</f>
        <v>-22187.33</v>
      </c>
      <c r="O132" s="13">
        <f t="shared" si="14"/>
        <v>180705.90000000002</v>
      </c>
      <c r="P132" s="13">
        <f t="shared" si="15"/>
        <v>-51238.7</v>
      </c>
      <c r="Q132" s="13">
        <f t="shared" si="16"/>
        <v>0</v>
      </c>
      <c r="R132" s="13">
        <f t="shared" si="17"/>
        <v>262513.19999999995</v>
      </c>
      <c r="S132" s="13">
        <f t="shared" si="18"/>
        <v>251076.19999999998</v>
      </c>
      <c r="T132" s="13">
        <f t="shared" si="19"/>
        <v>0</v>
      </c>
      <c r="U132" s="13">
        <f t="shared" si="20"/>
        <v>0</v>
      </c>
      <c r="V132" s="13">
        <f t="shared" si="21"/>
        <v>643056.60000000009</v>
      </c>
      <c r="W132" s="13">
        <f>IF('Daily PnL Log'!W1112&lt;&gt;"",'Daily PnL Log'!W1112,"")</f>
        <v>314899</v>
      </c>
      <c r="X132" s="13">
        <f>IF('Daily PnL Log'!X1112&lt;&gt;"",'Daily PnL Log'!X1112,"")</f>
        <v>-7.0458559728674916E-2</v>
      </c>
      <c r="Y132" s="13">
        <f>IF('Daily PnL Log'!Y1112&lt;&gt;"",'Daily PnL Log'!Y1112,"")</f>
        <v>-5775.2199999999993</v>
      </c>
      <c r="Z132" s="13" t="str">
        <f>IF('Daily PnL Log'!Z1112&lt;&gt;"",'Daily PnL Log'!Z1112,"")</f>
        <v/>
      </c>
      <c r="AA132" s="13" t="str">
        <f>IF('Daily PnL Log'!AA1112&lt;&gt;"",'Daily PnL Log'!AA1112,"")</f>
        <v/>
      </c>
      <c r="AB132" s="13" t="str">
        <f>IF('Daily PnL Log'!AB1112&lt;&gt;"",'Daily PnL Log'!AB1112,"")</f>
        <v/>
      </c>
      <c r="AC132" s="13">
        <f>IF('Daily PnL Log'!AC1112&lt;&gt;"",'Daily PnL Log'!AC1112,"")</f>
        <v>530782.05000000005</v>
      </c>
    </row>
    <row r="133" spans="1:29" x14ac:dyDescent="0.25">
      <c r="A133" s="48" t="str">
        <f t="shared" si="5"/>
        <v>May</v>
      </c>
      <c r="B133" s="83">
        <f>'Daily PnL Log'!B1113</f>
        <v>45779</v>
      </c>
      <c r="C133" s="11">
        <f>'Daily PnL Log'!C1113</f>
        <v>32246.3</v>
      </c>
      <c r="D133" s="11">
        <f>'Daily PnL Log'!D1113</f>
        <v>-29578.400000000001</v>
      </c>
      <c r="E133" s="11">
        <f>'Daily PnL Log'!E1113</f>
        <v>0</v>
      </c>
      <c r="F133" s="11">
        <f>'Daily PnL Log'!F1113</f>
        <v>-3388.9</v>
      </c>
      <c r="G133" s="11">
        <f>'Daily PnL Log'!G1113</f>
        <v>10688.4</v>
      </c>
      <c r="H133" s="11">
        <f>'Daily PnL Log'!H1113</f>
        <v>0</v>
      </c>
      <c r="I133" s="11">
        <f>'Daily PnL Log'!I1113</f>
        <v>0</v>
      </c>
      <c r="J133" s="11">
        <f>'Daily PnL Log'!J1113</f>
        <v>9967.3999999999978</v>
      </c>
      <c r="K133" s="11">
        <f>'Daily PnL Log'!K1113</f>
        <v>-73.45</v>
      </c>
      <c r="L133" s="11">
        <f>'Daily PnL Log'!L1113</f>
        <v>-650.15</v>
      </c>
      <c r="M133" s="11">
        <f>'Daily PnL Log'!M1113</f>
        <v>-723.6</v>
      </c>
      <c r="N133" s="11">
        <f>'Daily PnL Log'!N1113</f>
        <v>9243.7999999999975</v>
      </c>
      <c r="O133" s="11">
        <f t="shared" si="14"/>
        <v>212952.2</v>
      </c>
      <c r="P133" s="11">
        <f t="shared" si="15"/>
        <v>-80817.100000000006</v>
      </c>
      <c r="Q133" s="11">
        <f t="shared" si="16"/>
        <v>0</v>
      </c>
      <c r="R133" s="11">
        <f t="shared" si="17"/>
        <v>259124.29999999996</v>
      </c>
      <c r="S133" s="11">
        <f t="shared" si="18"/>
        <v>261764.59999999998</v>
      </c>
      <c r="T133" s="11">
        <f t="shared" si="19"/>
        <v>0</v>
      </c>
      <c r="U133" s="11">
        <f t="shared" si="20"/>
        <v>0</v>
      </c>
      <c r="V133" s="11">
        <f t="shared" si="21"/>
        <v>653024.00000000012</v>
      </c>
      <c r="W133" s="11">
        <f>IF('Daily PnL Log'!W1113&lt;&gt;"",'Daily PnL Log'!W1113,"")</f>
        <v>358802</v>
      </c>
      <c r="X133" s="119">
        <f>IF('Daily PnL Log'!X1113&lt;&gt;"",'Daily PnL Log'!X1113,"")</f>
        <v>2.5762955613402371E-2</v>
      </c>
      <c r="Y133" s="11" t="str">
        <f>IF('Daily PnL Log'!Y1113&lt;&gt;"",'Daily PnL Log'!Y1113,"")</f>
        <v/>
      </c>
      <c r="Z133" s="11" t="str">
        <f>IF('Daily PnL Log'!Z1113&lt;&gt;"",'Daily PnL Log'!Z1113,"")</f>
        <v/>
      </c>
      <c r="AA133" s="11" t="str">
        <f>IF('Daily PnL Log'!AA1113&lt;&gt;"",'Daily PnL Log'!AA1113,"")</f>
        <v/>
      </c>
      <c r="AB133" s="11" t="str">
        <f>IF('Daily PnL Log'!AB1113&lt;&gt;"",'Daily PnL Log'!AB1113,"")</f>
        <v/>
      </c>
      <c r="AC133" s="11">
        <f>IF('Daily PnL Log'!AC1113&lt;&gt;"",'Daily PnL Log'!AC1113,"")</f>
        <v>514657.2</v>
      </c>
    </row>
    <row r="134" spans="1:29" x14ac:dyDescent="0.25">
      <c r="A134" s="47" t="str">
        <f t="shared" ref="A134:A172" si="22">TEXT(B134,"mmm")</f>
        <v>May</v>
      </c>
      <c r="B134" s="14">
        <f>'Daily PnL Log'!B1114</f>
        <v>45782</v>
      </c>
      <c r="C134" s="13">
        <f>'Daily PnL Log'!C1114</f>
        <v>6485.9</v>
      </c>
      <c r="D134" s="13">
        <f>'Daily PnL Log'!D1114</f>
        <v>-21608</v>
      </c>
      <c r="E134" s="13">
        <f>'Daily PnL Log'!E1114</f>
        <v>0</v>
      </c>
      <c r="F134" s="13">
        <f>'Daily PnL Log'!F1114</f>
        <v>-6949.5</v>
      </c>
      <c r="G134" s="13">
        <f>'Daily PnL Log'!G1114</f>
        <v>-18081.2</v>
      </c>
      <c r="H134" s="13">
        <f>'Daily PnL Log'!H1114</f>
        <v>0</v>
      </c>
      <c r="I134" s="13">
        <f>'Daily PnL Log'!I1114</f>
        <v>0</v>
      </c>
      <c r="J134" s="13">
        <f>'Daily PnL Log'!J1114</f>
        <v>-40152.800000000003</v>
      </c>
      <c r="K134" s="13">
        <f>'Daily PnL Log'!K1114</f>
        <v>-71.52</v>
      </c>
      <c r="L134" s="13">
        <f>'Daily PnL Log'!L1114</f>
        <v>-634.57000000000005</v>
      </c>
      <c r="M134" s="13">
        <f>'Daily PnL Log'!M1114</f>
        <v>-706.09</v>
      </c>
      <c r="N134" s="13">
        <f>'Daily PnL Log'!N1114</f>
        <v>-40858.89</v>
      </c>
      <c r="O134" s="13">
        <f t="shared" si="14"/>
        <v>219438.1</v>
      </c>
      <c r="P134" s="13">
        <f t="shared" si="15"/>
        <v>-102425.1</v>
      </c>
      <c r="Q134" s="13">
        <f t="shared" si="16"/>
        <v>0</v>
      </c>
      <c r="R134" s="13">
        <f t="shared" si="17"/>
        <v>252174.79999999996</v>
      </c>
      <c r="S134" s="13">
        <f t="shared" si="18"/>
        <v>243683.39999999997</v>
      </c>
      <c r="T134" s="13">
        <f t="shared" si="19"/>
        <v>0</v>
      </c>
      <c r="U134" s="13">
        <f t="shared" si="20"/>
        <v>0</v>
      </c>
      <c r="V134" s="13">
        <f t="shared" si="21"/>
        <v>612871.20000000007</v>
      </c>
      <c r="W134" s="13">
        <f>IF('Daily PnL Log'!W1114&lt;&gt;"",'Daily PnL Log'!W1114,"")</f>
        <v>387886</v>
      </c>
      <c r="X134" s="13">
        <f>IF('Daily PnL Log'!X1114&lt;&gt;"",'Daily PnL Log'!X1114,"")</f>
        <v>-0.10533736716457928</v>
      </c>
      <c r="Y134" s="13" t="str">
        <f>IF('Daily PnL Log'!Y1114&lt;&gt;"",'Daily PnL Log'!Y1114,"")</f>
        <v/>
      </c>
      <c r="Z134" s="13" t="str">
        <f>IF('Daily PnL Log'!Z1114&lt;&gt;"",'Daily PnL Log'!Z1114,"")</f>
        <v/>
      </c>
      <c r="AA134" s="13" t="str">
        <f>IF('Daily PnL Log'!AA1114&lt;&gt;"",'Daily PnL Log'!AA1114,"")</f>
        <v/>
      </c>
      <c r="AB134" s="13" t="str">
        <f>IF('Daily PnL Log'!AB1114&lt;&gt;"",'Daily PnL Log'!AB1114,"")</f>
        <v/>
      </c>
      <c r="AC134" s="13">
        <f>IF('Daily PnL Log'!AC1114&lt;&gt;"",'Daily PnL Log'!AC1114,"")</f>
        <v>492869.86</v>
      </c>
    </row>
    <row r="135" spans="1:29" x14ac:dyDescent="0.25">
      <c r="A135" s="48" t="str">
        <f t="shared" si="22"/>
        <v>May</v>
      </c>
      <c r="B135" s="83">
        <f>'Daily PnL Log'!B1115</f>
        <v>45783</v>
      </c>
      <c r="C135" s="11">
        <f>'Daily PnL Log'!C1115</f>
        <v>-5261.7</v>
      </c>
      <c r="D135" s="11">
        <f>'Daily PnL Log'!D1115</f>
        <v>-20966.900000000001</v>
      </c>
      <c r="E135" s="11">
        <f>'Daily PnL Log'!E1115</f>
        <v>0</v>
      </c>
      <c r="F135" s="11">
        <f>'Daily PnL Log'!F1115</f>
        <v>8709.6</v>
      </c>
      <c r="G135" s="11">
        <f>'Daily PnL Log'!G1115</f>
        <v>-11479.7</v>
      </c>
      <c r="H135" s="11">
        <f>'Daily PnL Log'!H1115</f>
        <v>0</v>
      </c>
      <c r="I135" s="11">
        <f>'Daily PnL Log'!I1115</f>
        <v>0</v>
      </c>
      <c r="J135" s="11">
        <f>'Daily PnL Log'!J1115</f>
        <v>-28998.7</v>
      </c>
      <c r="K135" s="11">
        <f>'Daily PnL Log'!K1115</f>
        <v>-68.39</v>
      </c>
      <c r="L135" s="11">
        <f>'Daily PnL Log'!L1115</f>
        <v>-605.62</v>
      </c>
      <c r="M135" s="11">
        <f>'Daily PnL Log'!M1115</f>
        <v>-674.01</v>
      </c>
      <c r="N135" s="11">
        <f>'Daily PnL Log'!N1115</f>
        <v>-29672.71</v>
      </c>
      <c r="O135" s="11">
        <f t="shared" si="14"/>
        <v>214176.4</v>
      </c>
      <c r="P135" s="11">
        <f t="shared" si="15"/>
        <v>-123392</v>
      </c>
      <c r="Q135" s="11">
        <f t="shared" si="16"/>
        <v>0</v>
      </c>
      <c r="R135" s="11">
        <f t="shared" si="17"/>
        <v>260884.39999999997</v>
      </c>
      <c r="S135" s="11">
        <f t="shared" si="18"/>
        <v>232203.69999999995</v>
      </c>
      <c r="T135" s="11">
        <f t="shared" si="19"/>
        <v>0</v>
      </c>
      <c r="U135" s="11">
        <f t="shared" si="20"/>
        <v>0</v>
      </c>
      <c r="V135" s="11">
        <f t="shared" si="21"/>
        <v>583872.50000000012</v>
      </c>
      <c r="W135" s="11">
        <f>IF('Daily PnL Log'!W1115&lt;&gt;"",'Daily PnL Log'!W1115,"")</f>
        <v>317895</v>
      </c>
      <c r="X135" s="119">
        <f>IF('Daily PnL Log'!X1115&lt;&gt;"",'Daily PnL Log'!X1115,"")</f>
        <v>-9.3341229022161409E-2</v>
      </c>
      <c r="Y135" s="11" t="str">
        <f>IF('Daily PnL Log'!Y1115&lt;&gt;"",'Daily PnL Log'!Y1115,"")</f>
        <v/>
      </c>
      <c r="Z135" s="11" t="str">
        <f>IF('Daily PnL Log'!Z1115&lt;&gt;"",'Daily PnL Log'!Z1115,"")</f>
        <v/>
      </c>
      <c r="AA135" s="11" t="str">
        <f>IF('Daily PnL Log'!AA1115&lt;&gt;"",'Daily PnL Log'!AA1115,"")</f>
        <v/>
      </c>
      <c r="AB135" s="11" t="str">
        <f>IF('Daily PnL Log'!AB1115&lt;&gt;"",'Daily PnL Log'!AB1115,"")</f>
        <v/>
      </c>
      <c r="AC135" s="11">
        <f>IF('Daily PnL Log'!AC1115&lt;&gt;"",'Daily PnL Log'!AC1115,"")</f>
        <v>452152.1</v>
      </c>
    </row>
    <row r="136" spans="1:29" x14ac:dyDescent="0.25">
      <c r="A136" s="47" t="str">
        <f t="shared" si="22"/>
        <v>May</v>
      </c>
      <c r="B136" s="14">
        <f>'Daily PnL Log'!B1116</f>
        <v>45784</v>
      </c>
      <c r="C136" s="13">
        <f>'Daily PnL Log'!C1116</f>
        <v>-6571.4</v>
      </c>
      <c r="D136" s="13">
        <f>'Daily PnL Log'!D1116</f>
        <v>20993.9</v>
      </c>
      <c r="E136" s="13">
        <f>'Daily PnL Log'!E1116</f>
        <v>0</v>
      </c>
      <c r="F136" s="13">
        <f>'Daily PnL Log'!F1116</f>
        <v>-2483.4</v>
      </c>
      <c r="G136" s="13">
        <f>'Daily PnL Log'!G1116</f>
        <v>-4864.1000000000004</v>
      </c>
      <c r="H136" s="13">
        <f>'Daily PnL Log'!H1116</f>
        <v>0</v>
      </c>
      <c r="I136" s="13">
        <f>'Daily PnL Log'!I1116</f>
        <v>0</v>
      </c>
      <c r="J136" s="13">
        <f>'Daily PnL Log'!J1116</f>
        <v>7075.0000000000018</v>
      </c>
      <c r="K136" s="13">
        <f>'Daily PnL Log'!K1116</f>
        <v>-76.33</v>
      </c>
      <c r="L136" s="13">
        <f>'Daily PnL Log'!L1116</f>
        <v>-676.27</v>
      </c>
      <c r="M136" s="13">
        <f>'Daily PnL Log'!M1116</f>
        <v>-752.6</v>
      </c>
      <c r="N136" s="13">
        <f>'Daily PnL Log'!N1116</f>
        <v>6322.4000000000015</v>
      </c>
      <c r="O136" s="13">
        <f t="shared" si="14"/>
        <v>207605</v>
      </c>
      <c r="P136" s="13">
        <f t="shared" si="15"/>
        <v>-102398.1</v>
      </c>
      <c r="Q136" s="13">
        <f t="shared" si="16"/>
        <v>0</v>
      </c>
      <c r="R136" s="13">
        <f t="shared" si="17"/>
        <v>258400.99999999997</v>
      </c>
      <c r="S136" s="13">
        <f t="shared" si="18"/>
        <v>227339.59999999995</v>
      </c>
      <c r="T136" s="13">
        <f t="shared" si="19"/>
        <v>0</v>
      </c>
      <c r="U136" s="13">
        <f t="shared" si="20"/>
        <v>0</v>
      </c>
      <c r="V136" s="13">
        <f t="shared" si="21"/>
        <v>590947.50000000012</v>
      </c>
      <c r="W136" s="13">
        <f>IF('Daily PnL Log'!W1116&lt;&gt;"",'Daily PnL Log'!W1116,"")</f>
        <v>317954</v>
      </c>
      <c r="X136" s="13">
        <f>IF('Daily PnL Log'!X1116&lt;&gt;"",'Daily PnL Log'!X1116,"")</f>
        <v>1.9884637400378675E-2</v>
      </c>
      <c r="Y136" s="13">
        <f>IF('Daily PnL Log'!Y1116&lt;&gt;"",'Daily PnL Log'!Y1116,"")</f>
        <v>-4025.71</v>
      </c>
      <c r="Z136" s="13" t="str">
        <f>IF('Daily PnL Log'!Z1116&lt;&gt;"",'Daily PnL Log'!Z1116,"")</f>
        <v/>
      </c>
      <c r="AA136" s="13" t="str">
        <f>IF('Daily PnL Log'!AA1116&lt;&gt;"",'Daily PnL Log'!AA1116,"")</f>
        <v/>
      </c>
      <c r="AB136" s="13" t="str">
        <f>IF('Daily PnL Log'!AB1116&lt;&gt;"",'Daily PnL Log'!AB1116,"")</f>
        <v/>
      </c>
      <c r="AC136" s="13">
        <f>IF('Daily PnL Log'!AC1116&lt;&gt;"",'Daily PnL Log'!AC1116,"")</f>
        <v>448108.25</v>
      </c>
    </row>
    <row r="137" spans="1:29" x14ac:dyDescent="0.25">
      <c r="A137" s="48" t="str">
        <f t="shared" si="22"/>
        <v>May</v>
      </c>
      <c r="B137" s="83">
        <f>'Daily PnL Log'!B1117</f>
        <v>45785</v>
      </c>
      <c r="C137" s="11">
        <f>'Daily PnL Log'!C1117</f>
        <v>-4377.3999999999996</v>
      </c>
      <c r="D137" s="11">
        <f>'Daily PnL Log'!D1117</f>
        <v>-2674.2</v>
      </c>
      <c r="E137" s="11">
        <f>'Daily PnL Log'!E1117</f>
        <v>0</v>
      </c>
      <c r="F137" s="11">
        <f>'Daily PnL Log'!F1117</f>
        <v>-7616.6</v>
      </c>
      <c r="G137" s="11">
        <f>'Daily PnL Log'!G1117</f>
        <v>4305.8999999999996</v>
      </c>
      <c r="H137" s="11">
        <f>'Daily PnL Log'!H1117</f>
        <v>0</v>
      </c>
      <c r="I137" s="11">
        <f>'Daily PnL Log'!I1117</f>
        <v>0</v>
      </c>
      <c r="J137" s="11">
        <f>'Daily PnL Log'!J1117</f>
        <v>-10362.300000000001</v>
      </c>
      <c r="K137" s="11">
        <f>'Daily PnL Log'!K1117</f>
        <v>-67.75</v>
      </c>
      <c r="L137" s="11">
        <f>'Daily PnL Log'!L1117</f>
        <v>-602.07000000000005</v>
      </c>
      <c r="M137" s="11">
        <f>'Daily PnL Log'!M1117</f>
        <v>-669.82</v>
      </c>
      <c r="N137" s="11">
        <f>'Daily PnL Log'!N1117</f>
        <v>-11032.12</v>
      </c>
      <c r="O137" s="11">
        <f t="shared" si="14"/>
        <v>203227.6</v>
      </c>
      <c r="P137" s="11">
        <f t="shared" si="15"/>
        <v>-105072.3</v>
      </c>
      <c r="Q137" s="11">
        <f t="shared" si="16"/>
        <v>0</v>
      </c>
      <c r="R137" s="11">
        <f t="shared" si="17"/>
        <v>250784.39999999997</v>
      </c>
      <c r="S137" s="11">
        <f t="shared" si="18"/>
        <v>231645.49999999994</v>
      </c>
      <c r="T137" s="11">
        <f t="shared" si="19"/>
        <v>0</v>
      </c>
      <c r="U137" s="11">
        <f t="shared" si="20"/>
        <v>0</v>
      </c>
      <c r="V137" s="11">
        <f t="shared" si="21"/>
        <v>580585.20000000007</v>
      </c>
      <c r="W137" s="11">
        <f>IF('Daily PnL Log'!W1117&lt;&gt;"",'Daily PnL Log'!W1117,"")</f>
        <v>362730</v>
      </c>
      <c r="X137" s="119">
        <f>IF('Daily PnL Log'!X1117&lt;&gt;"",'Daily PnL Log'!X1117,"")</f>
        <v>-3.0414137237063384E-2</v>
      </c>
      <c r="Y137" s="11" t="str">
        <f>IF('Daily PnL Log'!Y1117&lt;&gt;"",'Daily PnL Log'!Y1117,"")</f>
        <v/>
      </c>
      <c r="Z137" s="11" t="str">
        <f>IF('Daily PnL Log'!Z1117&lt;&gt;"",'Daily PnL Log'!Z1117,"")</f>
        <v/>
      </c>
      <c r="AA137" s="11" t="str">
        <f>IF('Daily PnL Log'!AA1117&lt;&gt;"",'Daily PnL Log'!AA1117,"")</f>
        <v/>
      </c>
      <c r="AB137" s="11" t="str">
        <f>IF('Daily PnL Log'!AB1117&lt;&gt;"",'Daily PnL Log'!AB1117,"")</f>
        <v/>
      </c>
      <c r="AC137" s="11">
        <f>IF('Daily PnL Log'!AC1117&lt;&gt;"",'Daily PnL Log'!AC1117,"")</f>
        <v>461769.68</v>
      </c>
    </row>
    <row r="138" spans="1:29" x14ac:dyDescent="0.25">
      <c r="A138" s="47" t="str">
        <f t="shared" si="22"/>
        <v>May</v>
      </c>
      <c r="B138" s="14">
        <f>'Daily PnL Log'!B1118</f>
        <v>45786</v>
      </c>
      <c r="C138" s="13">
        <f>'Daily PnL Log'!C1118</f>
        <v>2919.4</v>
      </c>
      <c r="D138" s="13">
        <f>'Daily PnL Log'!D1118</f>
        <v>-20911.3</v>
      </c>
      <c r="E138" s="13">
        <f>'Daily PnL Log'!E1118</f>
        <v>0</v>
      </c>
      <c r="F138" s="13">
        <f>'Daily PnL Log'!F1118</f>
        <v>-3635.2</v>
      </c>
      <c r="G138" s="13">
        <f>'Daily PnL Log'!G1118</f>
        <v>-28180.3</v>
      </c>
      <c r="H138" s="13">
        <f>'Daily PnL Log'!H1118</f>
        <v>0</v>
      </c>
      <c r="I138" s="13">
        <f>'Daily PnL Log'!I1118</f>
        <v>0</v>
      </c>
      <c r="J138" s="13">
        <f>'Daily PnL Log'!J1118</f>
        <v>-49807.399999999994</v>
      </c>
      <c r="K138" s="13">
        <f>'Daily PnL Log'!K1118</f>
        <v>-100.78</v>
      </c>
      <c r="L138" s="13">
        <f>'Daily PnL Log'!L1118</f>
        <v>-891.94</v>
      </c>
      <c r="M138" s="13">
        <f>'Daily PnL Log'!M1118</f>
        <v>-992.72</v>
      </c>
      <c r="N138" s="13">
        <f>'Daily PnL Log'!N1118</f>
        <v>-50800.119999999995</v>
      </c>
      <c r="O138" s="13">
        <f t="shared" si="14"/>
        <v>206147</v>
      </c>
      <c r="P138" s="13">
        <f t="shared" si="15"/>
        <v>-125983.6</v>
      </c>
      <c r="Q138" s="13">
        <f t="shared" si="16"/>
        <v>0</v>
      </c>
      <c r="R138" s="13">
        <f t="shared" si="17"/>
        <v>247149.19999999995</v>
      </c>
      <c r="S138" s="13">
        <f t="shared" si="18"/>
        <v>203465.19999999995</v>
      </c>
      <c r="T138" s="13">
        <f t="shared" si="19"/>
        <v>0</v>
      </c>
      <c r="U138" s="13">
        <f t="shared" si="20"/>
        <v>0</v>
      </c>
      <c r="V138" s="13">
        <f t="shared" si="21"/>
        <v>530777.80000000005</v>
      </c>
      <c r="W138" s="13">
        <f>IF('Daily PnL Log'!W1118&lt;&gt;"",'Daily PnL Log'!W1118,"")</f>
        <v>324989</v>
      </c>
      <c r="X138" s="13">
        <f>IF('Daily PnL Log'!X1118&lt;&gt;"",'Daily PnL Log'!X1118,"")</f>
        <v>-0.1563133521442264</v>
      </c>
      <c r="Y138" s="13" t="str">
        <f>IF('Daily PnL Log'!Y1118&lt;&gt;"",'Daily PnL Log'!Y1118,"")</f>
        <v/>
      </c>
      <c r="Z138" s="13" t="str">
        <f>IF('Daily PnL Log'!Z1118&lt;&gt;"",'Daily PnL Log'!Z1118,"")</f>
        <v/>
      </c>
      <c r="AA138" s="13" t="str">
        <f>IF('Daily PnL Log'!AA1118&lt;&gt;"",'Daily PnL Log'!AA1118,"")</f>
        <v/>
      </c>
      <c r="AB138" s="13" t="str">
        <f>IF('Daily PnL Log'!AB1118&lt;&gt;"",'Daily PnL Log'!AB1118,"")</f>
        <v/>
      </c>
      <c r="AC138" s="13">
        <f>IF('Daily PnL Log'!AC1118&lt;&gt;"",'Daily PnL Log'!AC1118,"")</f>
        <v>409958.13</v>
      </c>
    </row>
    <row r="139" spans="1:29" x14ac:dyDescent="0.25">
      <c r="A139" s="48" t="str">
        <f t="shared" si="22"/>
        <v>May</v>
      </c>
      <c r="B139" s="83">
        <f>'Daily PnL Log'!B1119</f>
        <v>45789</v>
      </c>
      <c r="C139" s="11">
        <f>'Daily PnL Log'!C1119</f>
        <v>23124.2</v>
      </c>
      <c r="D139" s="11">
        <f>'Daily PnL Log'!D1119</f>
        <v>15394</v>
      </c>
      <c r="E139" s="11">
        <f>'Daily PnL Log'!E1119</f>
        <v>0</v>
      </c>
      <c r="F139" s="11">
        <f>'Daily PnL Log'!F1119</f>
        <v>7139.9</v>
      </c>
      <c r="G139" s="11">
        <f>'Daily PnL Log'!G1119</f>
        <v>-23087</v>
      </c>
      <c r="H139" s="11">
        <f>'Daily PnL Log'!H1119</f>
        <v>0</v>
      </c>
      <c r="I139" s="11">
        <f>'Daily PnL Log'!I1119</f>
        <v>0</v>
      </c>
      <c r="J139" s="11">
        <f>'Daily PnL Log'!J1119</f>
        <v>22571.1</v>
      </c>
      <c r="K139" s="11">
        <f>'Daily PnL Log'!K1119</f>
        <v>-89.54</v>
      </c>
      <c r="L139" s="11">
        <f>'Daily PnL Log'!L1119</f>
        <v>-788.52</v>
      </c>
      <c r="M139" s="11">
        <f>'Daily PnL Log'!M1119</f>
        <v>-878.06</v>
      </c>
      <c r="N139" s="11">
        <f>'Daily PnL Log'!N1119</f>
        <v>21693.039999999997</v>
      </c>
      <c r="O139" s="11">
        <f t="shared" si="14"/>
        <v>229271.2</v>
      </c>
      <c r="P139" s="11">
        <f t="shared" si="15"/>
        <v>-110589.6</v>
      </c>
      <c r="Q139" s="11">
        <f t="shared" si="16"/>
        <v>0</v>
      </c>
      <c r="R139" s="11">
        <f t="shared" si="17"/>
        <v>254289.09999999995</v>
      </c>
      <c r="S139" s="11">
        <f t="shared" si="18"/>
        <v>180378.19999999995</v>
      </c>
      <c r="T139" s="11">
        <f t="shared" si="19"/>
        <v>0</v>
      </c>
      <c r="U139" s="11">
        <f t="shared" si="20"/>
        <v>0</v>
      </c>
      <c r="V139" s="11">
        <f t="shared" si="21"/>
        <v>553348.9</v>
      </c>
      <c r="W139" s="11">
        <f>IF('Daily PnL Log'!W1119&lt;&gt;"",'Daily PnL Log'!W1119,"")</f>
        <v>364140</v>
      </c>
      <c r="X139" s="119">
        <f>IF('Daily PnL Log'!X1119&lt;&gt;"",'Daily PnL Log'!X1119,"")</f>
        <v>5.9573350908991039E-2</v>
      </c>
      <c r="Y139" s="11" t="str">
        <f>IF('Daily PnL Log'!Y1119&lt;&gt;"",'Daily PnL Log'!Y1119,"")</f>
        <v/>
      </c>
      <c r="Z139" s="11" t="str">
        <f>IF('Daily PnL Log'!Z1119&lt;&gt;"",'Daily PnL Log'!Z1119,"")</f>
        <v/>
      </c>
      <c r="AA139" s="11" t="str">
        <f>IF('Daily PnL Log'!AA1119&lt;&gt;"",'Daily PnL Log'!AA1119,"")</f>
        <v/>
      </c>
      <c r="AB139" s="11" t="str">
        <f>IF('Daily PnL Log'!AB1119&lt;&gt;"",'Daily PnL Log'!AB1119,"")</f>
        <v/>
      </c>
      <c r="AC139" s="11">
        <f>IF('Daily PnL Log'!AC1119&lt;&gt;"",'Daily PnL Log'!AC1119,"")</f>
        <v>446246.32</v>
      </c>
    </row>
    <row r="140" spans="1:29" x14ac:dyDescent="0.25">
      <c r="A140" s="47" t="str">
        <f t="shared" si="22"/>
        <v>May</v>
      </c>
      <c r="B140" s="14">
        <f>'Daily PnL Log'!B1120</f>
        <v>45790</v>
      </c>
      <c r="C140" s="13">
        <f>'Daily PnL Log'!C1120</f>
        <v>1988.2</v>
      </c>
      <c r="D140" s="13">
        <f>'Daily PnL Log'!D1120</f>
        <v>-5409.1</v>
      </c>
      <c r="E140" s="13">
        <f>'Daily PnL Log'!E1120</f>
        <v>0</v>
      </c>
      <c r="F140" s="13">
        <f>'Daily PnL Log'!F1120</f>
        <v>2067.6</v>
      </c>
      <c r="G140" s="13">
        <f>'Daily PnL Log'!G1120</f>
        <v>-20</v>
      </c>
      <c r="H140" s="13">
        <f>'Daily PnL Log'!H1120</f>
        <v>0</v>
      </c>
      <c r="I140" s="13">
        <f>'Daily PnL Log'!I1120</f>
        <v>0</v>
      </c>
      <c r="J140" s="13">
        <f>'Daily PnL Log'!J1120</f>
        <v>-1373.3000000000006</v>
      </c>
      <c r="K140" s="13">
        <f>'Daily PnL Log'!K1120</f>
        <v>-106.14</v>
      </c>
      <c r="L140" s="13">
        <f>'Daily PnL Log'!L1120</f>
        <v>-939.95</v>
      </c>
      <c r="M140" s="13">
        <f>'Daily PnL Log'!M1120</f>
        <v>-1046.0900000000001</v>
      </c>
      <c r="N140" s="13">
        <f>'Daily PnL Log'!N1120</f>
        <v>-2419.3900000000008</v>
      </c>
      <c r="O140" s="13">
        <f t="shared" si="14"/>
        <v>231259.40000000002</v>
      </c>
      <c r="P140" s="13">
        <f t="shared" si="15"/>
        <v>-115998.70000000001</v>
      </c>
      <c r="Q140" s="13">
        <f t="shared" si="16"/>
        <v>0</v>
      </c>
      <c r="R140" s="13">
        <f t="shared" si="17"/>
        <v>256356.69999999995</v>
      </c>
      <c r="S140" s="13">
        <f t="shared" si="18"/>
        <v>180358.19999999995</v>
      </c>
      <c r="T140" s="13">
        <f t="shared" si="19"/>
        <v>0</v>
      </c>
      <c r="U140" s="13">
        <f t="shared" si="20"/>
        <v>0</v>
      </c>
      <c r="V140" s="13">
        <f t="shared" si="21"/>
        <v>551975.6</v>
      </c>
      <c r="W140" s="13">
        <f>IF('Daily PnL Log'!W1120&lt;&gt;"",'Daily PnL Log'!W1120,"")</f>
        <v>288752</v>
      </c>
      <c r="X140" s="13">
        <f>IF('Daily PnL Log'!X1120&lt;&gt;"",'Daily PnL Log'!X1120,"")</f>
        <v>-8.3787817919875902E-3</v>
      </c>
      <c r="Y140" s="13">
        <f>IF('Daily PnL Log'!Y1120&lt;&gt;"",'Daily PnL Log'!Y1120,"")</f>
        <v>-5509.3</v>
      </c>
      <c r="Z140" s="13" t="str">
        <f>IF('Daily PnL Log'!Z1120&lt;&gt;"",'Daily PnL Log'!Z1120,"")</f>
        <v/>
      </c>
      <c r="AA140" s="13" t="str">
        <f>IF('Daily PnL Log'!AA1120&lt;&gt;"",'Daily PnL Log'!AA1120,"")</f>
        <v/>
      </c>
      <c r="AB140" s="13" t="str">
        <f>IF('Daily PnL Log'!AB1120&lt;&gt;"",'Daily PnL Log'!AB1120,"")</f>
        <v/>
      </c>
      <c r="AC140" s="13">
        <f>IF('Daily PnL Log'!AC1120&lt;&gt;"",'Daily PnL Log'!AC1120,"")</f>
        <v>427903.98</v>
      </c>
    </row>
    <row r="141" spans="1:29" x14ac:dyDescent="0.25">
      <c r="A141" s="48" t="str">
        <f t="shared" si="22"/>
        <v>May</v>
      </c>
      <c r="B141" s="83">
        <f>'Daily PnL Log'!B1121</f>
        <v>45791</v>
      </c>
      <c r="C141" s="11">
        <f>'Daily PnL Log'!C1121</f>
        <v>-15547</v>
      </c>
      <c r="D141" s="11">
        <f>'Daily PnL Log'!D1121</f>
        <v>-2764.8</v>
      </c>
      <c r="E141" s="11">
        <f>'Daily PnL Log'!E1121</f>
        <v>0</v>
      </c>
      <c r="F141" s="11">
        <f>'Daily PnL Log'!F1121</f>
        <v>-1270.5</v>
      </c>
      <c r="G141" s="11">
        <f>'Daily PnL Log'!G1121</f>
        <v>8288.2999999999993</v>
      </c>
      <c r="H141" s="11">
        <f>'Daily PnL Log'!H1121</f>
        <v>0</v>
      </c>
      <c r="I141" s="11">
        <f>'Daily PnL Log'!I1121</f>
        <v>0</v>
      </c>
      <c r="J141" s="11">
        <f>'Daily PnL Log'!J1121</f>
        <v>-11294</v>
      </c>
      <c r="K141" s="11">
        <f>'Daily PnL Log'!K1121</f>
        <v>-80.41</v>
      </c>
      <c r="L141" s="11">
        <f>'Daily PnL Log'!L1121</f>
        <v>-712.41</v>
      </c>
      <c r="M141" s="11">
        <f>'Daily PnL Log'!M1121</f>
        <v>-792.81999999999994</v>
      </c>
      <c r="N141" s="11">
        <f>'Daily PnL Log'!N1121</f>
        <v>-12086.82</v>
      </c>
      <c r="O141" s="11">
        <f t="shared" si="14"/>
        <v>215712.40000000002</v>
      </c>
      <c r="P141" s="11">
        <f t="shared" si="15"/>
        <v>-118763.50000000001</v>
      </c>
      <c r="Q141" s="11">
        <f t="shared" si="16"/>
        <v>0</v>
      </c>
      <c r="R141" s="11">
        <f t="shared" si="17"/>
        <v>255086.19999999995</v>
      </c>
      <c r="S141" s="11">
        <f t="shared" si="18"/>
        <v>188646.49999999994</v>
      </c>
      <c r="T141" s="11">
        <f t="shared" si="19"/>
        <v>0</v>
      </c>
      <c r="U141" s="11">
        <f t="shared" si="20"/>
        <v>0</v>
      </c>
      <c r="V141" s="11">
        <f t="shared" si="21"/>
        <v>540681.6</v>
      </c>
      <c r="W141" s="11">
        <f>IF('Daily PnL Log'!W1121&lt;&gt;"",'Daily PnL Log'!W1121,"")</f>
        <v>577826</v>
      </c>
      <c r="X141" s="119">
        <f>IF('Daily PnL Log'!X1121&lt;&gt;"",'Daily PnL Log'!X1121,"")</f>
        <v>-2.0917750326222773E-2</v>
      </c>
      <c r="Y141" s="11" t="str">
        <f>IF('Daily PnL Log'!Y1121&lt;&gt;"",'Daily PnL Log'!Y1121,"")</f>
        <v/>
      </c>
      <c r="Z141" s="11" t="str">
        <f>IF('Daily PnL Log'!Z1121&lt;&gt;"",'Daily PnL Log'!Z1121,"")</f>
        <v/>
      </c>
      <c r="AA141" s="11" t="str">
        <f>IF('Daily PnL Log'!AA1121&lt;&gt;"",'Daily PnL Log'!AA1121,"")</f>
        <v/>
      </c>
      <c r="AB141" s="11" t="str">
        <f>IF('Daily PnL Log'!AB1121&lt;&gt;"",'Daily PnL Log'!AB1121,"")</f>
        <v/>
      </c>
      <c r="AC141" s="11">
        <f>IF('Daily PnL Log'!AC1121&lt;&gt;"",'Daily PnL Log'!AC1121,"")</f>
        <v>411492.41</v>
      </c>
    </row>
    <row r="142" spans="1:29" x14ac:dyDescent="0.25">
      <c r="A142" s="47" t="str">
        <f t="shared" si="22"/>
        <v>May</v>
      </c>
      <c r="B142" s="14">
        <f>'Daily PnL Log'!B1122</f>
        <v>45792</v>
      </c>
      <c r="C142" s="13">
        <f>'Daily PnL Log'!C1122</f>
        <v>38067.699999999997</v>
      </c>
      <c r="D142" s="13">
        <f>'Daily PnL Log'!D1122</f>
        <v>21406.3</v>
      </c>
      <c r="E142" s="13">
        <f>'Daily PnL Log'!E1122</f>
        <v>0</v>
      </c>
      <c r="F142" s="13">
        <f>'Daily PnL Log'!F1122</f>
        <v>-1670.8</v>
      </c>
      <c r="G142" s="13">
        <f>'Daily PnL Log'!G1122</f>
        <v>2195.5</v>
      </c>
      <c r="H142" s="13">
        <f>'Daily PnL Log'!H1122</f>
        <v>0</v>
      </c>
      <c r="I142" s="13">
        <f>'Daily PnL Log'!I1122</f>
        <v>0</v>
      </c>
      <c r="J142" s="13">
        <f>'Daily PnL Log'!J1122</f>
        <v>59998.7</v>
      </c>
      <c r="K142" s="13">
        <f>'Daily PnL Log'!K1122</f>
        <v>-92.65</v>
      </c>
      <c r="L142" s="13">
        <f>'Daily PnL Log'!L1122</f>
        <v>-815.16</v>
      </c>
      <c r="M142" s="13">
        <f>'Daily PnL Log'!M1122</f>
        <v>-907.81</v>
      </c>
      <c r="N142" s="13">
        <f>'Daily PnL Log'!N1122</f>
        <v>59090.89</v>
      </c>
      <c r="O142" s="13">
        <f t="shared" si="14"/>
        <v>253780.10000000003</v>
      </c>
      <c r="P142" s="13">
        <f t="shared" si="15"/>
        <v>-97357.200000000012</v>
      </c>
      <c r="Q142" s="13">
        <f t="shared" si="16"/>
        <v>0</v>
      </c>
      <c r="R142" s="13">
        <f t="shared" si="17"/>
        <v>253415.39999999997</v>
      </c>
      <c r="S142" s="13">
        <f t="shared" si="18"/>
        <v>190841.99999999994</v>
      </c>
      <c r="T142" s="13">
        <f t="shared" si="19"/>
        <v>0</v>
      </c>
      <c r="U142" s="13">
        <f t="shared" si="20"/>
        <v>0</v>
      </c>
      <c r="V142" s="13">
        <f t="shared" si="21"/>
        <v>600680.29999999993</v>
      </c>
      <c r="W142" s="13">
        <f>IF('Daily PnL Log'!W1122&lt;&gt;"",'Daily PnL Log'!W1122,"")</f>
        <v>600936</v>
      </c>
      <c r="X142" s="13">
        <f>IF('Daily PnL Log'!X1122&lt;&gt;"",'Daily PnL Log'!X1122,"")</f>
        <v>9.8331419652009533E-2</v>
      </c>
      <c r="Y142" s="13" t="str">
        <f>IF('Daily PnL Log'!Y1122&lt;&gt;"",'Daily PnL Log'!Y1122,"")</f>
        <v/>
      </c>
      <c r="Z142" s="13">
        <f>IF('Daily PnL Log'!Z1122&lt;&gt;"",'Daily PnL Log'!Z1122,"")</f>
        <v>6469.99</v>
      </c>
      <c r="AA142" s="13" t="str">
        <f>IF('Daily PnL Log'!AA1122&lt;&gt;"",'Daily PnL Log'!AA1122,"")</f>
        <v/>
      </c>
      <c r="AB142" s="13" t="str">
        <f>IF('Daily PnL Log'!AB1122&lt;&gt;"",'Daily PnL Log'!AB1122,"")</f>
        <v/>
      </c>
      <c r="AC142" s="13">
        <f>IF('Daily PnL Log'!AC1122&lt;&gt;"",'Daily PnL Log'!AC1122,"")</f>
        <v>482725.85</v>
      </c>
    </row>
    <row r="143" spans="1:29" x14ac:dyDescent="0.25">
      <c r="A143" s="48" t="str">
        <f t="shared" si="22"/>
        <v>May</v>
      </c>
      <c r="B143" s="83">
        <f>'Daily PnL Log'!B1123</f>
        <v>45793</v>
      </c>
      <c r="C143" s="11">
        <f>'Daily PnL Log'!C1123</f>
        <v>-21421.200000000001</v>
      </c>
      <c r="D143" s="11">
        <f>'Daily PnL Log'!D1123</f>
        <v>16195.8</v>
      </c>
      <c r="E143" s="11">
        <f>'Daily PnL Log'!E1123</f>
        <v>0</v>
      </c>
      <c r="F143" s="11">
        <f>'Daily PnL Log'!F1123</f>
        <v>-5506.8</v>
      </c>
      <c r="G143" s="11">
        <f>'Daily PnL Log'!G1123</f>
        <v>-4899.3</v>
      </c>
      <c r="H143" s="11">
        <f>'Daily PnL Log'!H1123</f>
        <v>0</v>
      </c>
      <c r="I143" s="11">
        <f>'Daily PnL Log'!I1123</f>
        <v>0</v>
      </c>
      <c r="J143" s="11">
        <f>'Daily PnL Log'!J1123</f>
        <v>-15631.5</v>
      </c>
      <c r="K143" s="11">
        <f>'Daily PnL Log'!K1123</f>
        <v>-76.05</v>
      </c>
      <c r="L143" s="11">
        <f>'Daily PnL Log'!L1123</f>
        <v>-670.99</v>
      </c>
      <c r="M143" s="11">
        <f>'Daily PnL Log'!M1123</f>
        <v>-747.04</v>
      </c>
      <c r="N143" s="11">
        <f>'Daily PnL Log'!N1123</f>
        <v>-16378.54</v>
      </c>
      <c r="O143" s="11">
        <f t="shared" si="14"/>
        <v>232358.90000000002</v>
      </c>
      <c r="P143" s="11">
        <f t="shared" si="15"/>
        <v>-81161.400000000009</v>
      </c>
      <c r="Q143" s="11">
        <f t="shared" si="16"/>
        <v>0</v>
      </c>
      <c r="R143" s="11">
        <f t="shared" si="17"/>
        <v>247908.59999999998</v>
      </c>
      <c r="S143" s="11">
        <f t="shared" si="18"/>
        <v>185942.69999999995</v>
      </c>
      <c r="T143" s="11">
        <f t="shared" si="19"/>
        <v>0</v>
      </c>
      <c r="U143" s="11">
        <f t="shared" si="20"/>
        <v>0</v>
      </c>
      <c r="V143" s="11">
        <f t="shared" si="21"/>
        <v>585048.79999999993</v>
      </c>
      <c r="W143" s="11">
        <f>IF('Daily PnL Log'!W1123&lt;&gt;"",'Daily PnL Log'!W1123,"")</f>
        <v>610874</v>
      </c>
      <c r="X143" s="119">
        <f>IF('Daily PnL Log'!X1123&lt;&gt;"",'Daily PnL Log'!X1123,"")</f>
        <v>-2.6811650193002159E-2</v>
      </c>
      <c r="Y143" s="11" t="str">
        <f>IF('Daily PnL Log'!Y1123&lt;&gt;"",'Daily PnL Log'!Y1123,"")</f>
        <v/>
      </c>
      <c r="Z143" s="11" t="str">
        <f>IF('Daily PnL Log'!Z1123&lt;&gt;"",'Daily PnL Log'!Z1123,"")</f>
        <v/>
      </c>
      <c r="AA143" s="11" t="str">
        <f>IF('Daily PnL Log'!AA1123&lt;&gt;"",'Daily PnL Log'!AA1123,"")</f>
        <v/>
      </c>
      <c r="AB143" s="11" t="str">
        <f>IF('Daily PnL Log'!AB1123&lt;&gt;"",'Daily PnL Log'!AB1123,"")</f>
        <v/>
      </c>
      <c r="AC143" s="11">
        <f>IF('Daily PnL Log'!AC1123&lt;&gt;"",'Daily PnL Log'!AC1123,"")</f>
        <v>439867.56</v>
      </c>
    </row>
    <row r="144" spans="1:29" x14ac:dyDescent="0.25">
      <c r="A144" s="47" t="str">
        <f t="shared" si="22"/>
        <v>May</v>
      </c>
      <c r="B144" s="14">
        <f>'Daily PnL Log'!B1124</f>
        <v>45796</v>
      </c>
      <c r="C144" s="13">
        <f>'Daily PnL Log'!C1124</f>
        <v>-19870.5</v>
      </c>
      <c r="D144" s="13">
        <f>'Daily PnL Log'!D1124</f>
        <v>-34129.599999999999</v>
      </c>
      <c r="E144" s="13">
        <f>'Daily PnL Log'!E1124</f>
        <v>0</v>
      </c>
      <c r="F144" s="13">
        <f>'Daily PnL Log'!F1124</f>
        <v>2871.6</v>
      </c>
      <c r="G144" s="13">
        <f>'Daily PnL Log'!G1124</f>
        <v>8129.1</v>
      </c>
      <c r="H144" s="13">
        <f>'Daily PnL Log'!H1124</f>
        <v>0</v>
      </c>
      <c r="I144" s="13">
        <f>'Daily PnL Log'!I1124</f>
        <v>0</v>
      </c>
      <c r="J144" s="13">
        <f>'Daily PnL Log'!J1124</f>
        <v>-42999.4</v>
      </c>
      <c r="K144" s="13">
        <f>'Daily PnL Log'!K1124</f>
        <v>-60.04</v>
      </c>
      <c r="L144" s="13">
        <f>'Daily PnL Log'!L1124</f>
        <v>-531.91999999999996</v>
      </c>
      <c r="M144" s="13">
        <f>'Daily PnL Log'!M1124</f>
        <v>-591.95999999999992</v>
      </c>
      <c r="N144" s="13">
        <f>'Daily PnL Log'!N1124</f>
        <v>-43591.360000000001</v>
      </c>
      <c r="O144" s="13">
        <f t="shared" si="14"/>
        <v>212488.40000000002</v>
      </c>
      <c r="P144" s="13">
        <f t="shared" si="15"/>
        <v>-115291</v>
      </c>
      <c r="Q144" s="13">
        <f t="shared" si="16"/>
        <v>0</v>
      </c>
      <c r="R144" s="13">
        <f t="shared" si="17"/>
        <v>250780.19999999998</v>
      </c>
      <c r="S144" s="13">
        <f t="shared" si="18"/>
        <v>194071.79999999996</v>
      </c>
      <c r="T144" s="13">
        <f t="shared" si="19"/>
        <v>0</v>
      </c>
      <c r="U144" s="13">
        <f t="shared" si="20"/>
        <v>0</v>
      </c>
      <c r="V144" s="13">
        <f t="shared" si="21"/>
        <v>542049.39999999991</v>
      </c>
      <c r="W144" s="13">
        <f>IF('Daily PnL Log'!W1124&lt;&gt;"",'Daily PnL Log'!W1124,"")</f>
        <v>599382</v>
      </c>
      <c r="X144" s="13">
        <f>IF('Daily PnL Log'!X1124&lt;&gt;"",'Daily PnL Log'!X1124,"")</f>
        <v>-7.2727175657593984E-2</v>
      </c>
      <c r="Y144" s="13" t="str">
        <f>IF('Daily PnL Log'!Y1124&lt;&gt;"",'Daily PnL Log'!Y1124,"")</f>
        <v/>
      </c>
      <c r="Z144" s="13" t="str">
        <f>IF('Daily PnL Log'!Z1124&lt;&gt;"",'Daily PnL Log'!Z1124,"")</f>
        <v/>
      </c>
      <c r="AA144" s="13" t="str">
        <f>IF('Daily PnL Log'!AA1124&lt;&gt;"",'Daily PnL Log'!AA1124,"")</f>
        <v/>
      </c>
      <c r="AB144" s="13" t="str">
        <f>IF('Daily PnL Log'!AB1124&lt;&gt;"",'Daily PnL Log'!AB1124,"")</f>
        <v/>
      </c>
      <c r="AC144" s="13">
        <f>IF('Daily PnL Log'!AC1124&lt;&gt;"",'Daily PnL Log'!AC1124,"")</f>
        <v>418726.85</v>
      </c>
    </row>
    <row r="145" spans="1:29" x14ac:dyDescent="0.25">
      <c r="A145" s="48" t="str">
        <f t="shared" si="22"/>
        <v>May</v>
      </c>
      <c r="B145" s="83">
        <f>'Daily PnL Log'!B1125</f>
        <v>45797</v>
      </c>
      <c r="C145" s="11">
        <f>'Daily PnL Log'!C1125</f>
        <v>-26107.8</v>
      </c>
      <c r="D145" s="11">
        <f>'Daily PnL Log'!D1125</f>
        <v>-10873.5</v>
      </c>
      <c r="E145" s="11">
        <f>'Daily PnL Log'!E1125</f>
        <v>0</v>
      </c>
      <c r="F145" s="11">
        <f>'Daily PnL Log'!F1125</f>
        <v>-6053.1</v>
      </c>
      <c r="G145" s="11">
        <f>'Daily PnL Log'!G1125</f>
        <v>24037.8</v>
      </c>
      <c r="H145" s="11">
        <f>'Daily PnL Log'!H1125</f>
        <v>0</v>
      </c>
      <c r="I145" s="11">
        <f>'Daily PnL Log'!I1125</f>
        <v>0</v>
      </c>
      <c r="J145" s="11">
        <f>'Daily PnL Log'!J1125</f>
        <v>-18996.600000000002</v>
      </c>
      <c r="K145" s="11">
        <f>'Daily PnL Log'!K1125</f>
        <v>-59.62</v>
      </c>
      <c r="L145" s="11">
        <f>'Daily PnL Log'!L1125</f>
        <v>-524.79999999999995</v>
      </c>
      <c r="M145" s="11">
        <f>'Daily PnL Log'!M1125</f>
        <v>-584.41999999999996</v>
      </c>
      <c r="N145" s="11">
        <f>'Daily PnL Log'!N1125</f>
        <v>-19581.02</v>
      </c>
      <c r="O145" s="11">
        <f t="shared" si="14"/>
        <v>186380.60000000003</v>
      </c>
      <c r="P145" s="11">
        <f t="shared" si="15"/>
        <v>-126164.5</v>
      </c>
      <c r="Q145" s="11">
        <f t="shared" si="16"/>
        <v>0</v>
      </c>
      <c r="R145" s="11">
        <f t="shared" si="17"/>
        <v>244727.09999999998</v>
      </c>
      <c r="S145" s="11">
        <f t="shared" si="18"/>
        <v>218109.59999999995</v>
      </c>
      <c r="T145" s="11">
        <f t="shared" si="19"/>
        <v>0</v>
      </c>
      <c r="U145" s="11">
        <f t="shared" si="20"/>
        <v>0</v>
      </c>
      <c r="V145" s="11">
        <f t="shared" si="21"/>
        <v>523052.79999999993</v>
      </c>
      <c r="W145" s="11">
        <f>IF('Daily PnL Log'!W1125&lt;&gt;"",'Daily PnL Log'!W1125,"")</f>
        <v>653477</v>
      </c>
      <c r="X145" s="119">
        <f>IF('Daily PnL Log'!X1125&lt;&gt;"",'Daily PnL Log'!X1125,"")</f>
        <v>-2.9964359878006417E-2</v>
      </c>
      <c r="Y145" s="11" t="str">
        <f>IF('Daily PnL Log'!Y1125&lt;&gt;"",'Daily PnL Log'!Y1125,"")</f>
        <v/>
      </c>
      <c r="Z145" s="11" t="str">
        <f>IF('Daily PnL Log'!Z1125&lt;&gt;"",'Daily PnL Log'!Z1125,"")</f>
        <v/>
      </c>
      <c r="AA145" s="11" t="str">
        <f>IF('Daily PnL Log'!AA1125&lt;&gt;"",'Daily PnL Log'!AA1125,"")</f>
        <v/>
      </c>
      <c r="AB145" s="11" t="str">
        <f>IF('Daily PnL Log'!AB1125&lt;&gt;"",'Daily PnL Log'!AB1125,"")</f>
        <v/>
      </c>
      <c r="AC145" s="11">
        <f>IF('Daily PnL Log'!AC1125&lt;&gt;"",'Daily PnL Log'!AC1125,"")</f>
        <v>387029.93</v>
      </c>
    </row>
    <row r="146" spans="1:29" x14ac:dyDescent="0.25">
      <c r="A146" s="47" t="str">
        <f t="shared" si="22"/>
        <v>May</v>
      </c>
      <c r="B146" s="14">
        <f>'Daily PnL Log'!B1126</f>
        <v>45798</v>
      </c>
      <c r="C146" s="13">
        <f>'Daily PnL Log'!C1126</f>
        <v>4326.2</v>
      </c>
      <c r="D146" s="13">
        <f>'Daily PnL Log'!D1126</f>
        <v>18193.5</v>
      </c>
      <c r="E146" s="13">
        <f>'Daily PnL Log'!E1126</f>
        <v>0</v>
      </c>
      <c r="F146" s="13">
        <f>'Daily PnL Log'!F1126</f>
        <v>-486.4</v>
      </c>
      <c r="G146" s="13">
        <f>'Daily PnL Log'!G1126</f>
        <v>1530.2</v>
      </c>
      <c r="H146" s="13">
        <f>'Daily PnL Log'!H1126</f>
        <v>0</v>
      </c>
      <c r="I146" s="13">
        <f>'Daily PnL Log'!I1126</f>
        <v>0</v>
      </c>
      <c r="J146" s="13">
        <f>'Daily PnL Log'!J1126</f>
        <v>23563.5</v>
      </c>
      <c r="K146" s="13">
        <f>'Daily PnL Log'!K1126</f>
        <v>-99.23</v>
      </c>
      <c r="L146" s="13">
        <f>'Daily PnL Log'!L1126</f>
        <v>-877.13</v>
      </c>
      <c r="M146" s="13">
        <f>'Daily PnL Log'!M1126</f>
        <v>-976.36</v>
      </c>
      <c r="N146" s="13">
        <f>'Daily PnL Log'!N1126</f>
        <v>22587.14</v>
      </c>
      <c r="O146" s="13">
        <f t="shared" si="14"/>
        <v>190706.80000000005</v>
      </c>
      <c r="P146" s="13">
        <f t="shared" si="15"/>
        <v>-107971</v>
      </c>
      <c r="Q146" s="13">
        <f t="shared" si="16"/>
        <v>0</v>
      </c>
      <c r="R146" s="13">
        <f t="shared" si="17"/>
        <v>244240.69999999998</v>
      </c>
      <c r="S146" s="13">
        <f t="shared" si="18"/>
        <v>219639.79999999996</v>
      </c>
      <c r="T146" s="13">
        <f t="shared" si="19"/>
        <v>0</v>
      </c>
      <c r="U146" s="13">
        <f t="shared" si="20"/>
        <v>0</v>
      </c>
      <c r="V146" s="13">
        <f t="shared" si="21"/>
        <v>546616.29999999993</v>
      </c>
      <c r="W146" s="13">
        <f>IF('Daily PnL Log'!W1126&lt;&gt;"",'Daily PnL Log'!W1126,"")</f>
        <v>703705</v>
      </c>
      <c r="X146" s="13">
        <f>IF('Daily PnL Log'!X1126&lt;&gt;"",'Daily PnL Log'!X1126,"")</f>
        <v>3.2097455609950191E-2</v>
      </c>
      <c r="Y146" s="13" t="str">
        <f>IF('Daily PnL Log'!Y1126&lt;&gt;"",'Daily PnL Log'!Y1126,"")</f>
        <v/>
      </c>
      <c r="Z146" s="13" t="str">
        <f>IF('Daily PnL Log'!Z1126&lt;&gt;"",'Daily PnL Log'!Z1126,"")</f>
        <v/>
      </c>
      <c r="AA146" s="13" t="str">
        <f>IF('Daily PnL Log'!AA1126&lt;&gt;"",'Daily PnL Log'!AA1126,"")</f>
        <v/>
      </c>
      <c r="AB146" s="13" t="str">
        <f>IF('Daily PnL Log'!AB1126&lt;&gt;"",'Daily PnL Log'!AB1126,"")</f>
        <v/>
      </c>
      <c r="AC146" s="13">
        <f>IF('Daily PnL Log'!AC1126&lt;&gt;"",'Daily PnL Log'!AC1126,"")</f>
        <v>417329.82</v>
      </c>
    </row>
    <row r="147" spans="1:29" x14ac:dyDescent="0.25">
      <c r="A147" s="48" t="str">
        <f t="shared" si="22"/>
        <v>May</v>
      </c>
      <c r="B147" s="83">
        <f>'Daily PnL Log'!B1127</f>
        <v>45799</v>
      </c>
      <c r="C147" s="11">
        <f>'Daily PnL Log'!C1127</f>
        <v>-6800.8</v>
      </c>
      <c r="D147" s="11">
        <f>'Daily PnL Log'!D1127</f>
        <v>10801.9</v>
      </c>
      <c r="E147" s="11">
        <f>'Daily PnL Log'!E1127</f>
        <v>0</v>
      </c>
      <c r="F147" s="11">
        <f>'Daily PnL Log'!F1127</f>
        <v>-3314.9</v>
      </c>
      <c r="G147" s="11">
        <f>'Daily PnL Log'!G1127</f>
        <v>-13986.2</v>
      </c>
      <c r="H147" s="11">
        <f>'Daily PnL Log'!H1127</f>
        <v>0</v>
      </c>
      <c r="I147" s="11">
        <f>'Daily PnL Log'!I1127</f>
        <v>0</v>
      </c>
      <c r="J147" s="11">
        <f>'Daily PnL Log'!J1127</f>
        <v>-13300.000000000002</v>
      </c>
      <c r="K147" s="11">
        <f>'Daily PnL Log'!K1127</f>
        <v>-86.13</v>
      </c>
      <c r="L147" s="11">
        <f>'Daily PnL Log'!L1127</f>
        <v>-747.45</v>
      </c>
      <c r="M147" s="11">
        <f>'Daily PnL Log'!M1127</f>
        <v>-833.58</v>
      </c>
      <c r="N147" s="11">
        <f>'Daily PnL Log'!N1127</f>
        <v>-14133.580000000002</v>
      </c>
      <c r="O147" s="11">
        <f t="shared" si="14"/>
        <v>183906.00000000006</v>
      </c>
      <c r="P147" s="11">
        <f t="shared" si="15"/>
        <v>-97169.1</v>
      </c>
      <c r="Q147" s="11">
        <f t="shared" si="16"/>
        <v>0</v>
      </c>
      <c r="R147" s="11">
        <f t="shared" si="17"/>
        <v>240925.8</v>
      </c>
      <c r="S147" s="11">
        <f t="shared" si="18"/>
        <v>205653.59999999995</v>
      </c>
      <c r="T147" s="11">
        <f t="shared" si="19"/>
        <v>0</v>
      </c>
      <c r="U147" s="11">
        <f t="shared" si="20"/>
        <v>0</v>
      </c>
      <c r="V147" s="11">
        <f t="shared" si="21"/>
        <v>533316.29999999993</v>
      </c>
      <c r="W147" s="11">
        <f>IF('Daily PnL Log'!W1127&lt;&gt;"",'Daily PnL Log'!W1127,"")</f>
        <v>417336.24</v>
      </c>
      <c r="X147" s="119">
        <f>IF('Daily PnL Log'!X1127&lt;&gt;"",'Daily PnL Log'!X1127,"")</f>
        <v>-3.3866169877794464E-2</v>
      </c>
      <c r="Y147" s="11" t="str">
        <f>IF('Daily PnL Log'!Y1127&lt;&gt;"",'Daily PnL Log'!Y1127,"")</f>
        <v/>
      </c>
      <c r="Z147" s="11" t="str">
        <f>IF('Daily PnL Log'!Z1127&lt;&gt;"",'Daily PnL Log'!Z1127,"")</f>
        <v/>
      </c>
      <c r="AA147" s="11" t="str">
        <f>IF('Daily PnL Log'!AA1127&lt;&gt;"",'Daily PnL Log'!AA1127,"")</f>
        <v/>
      </c>
      <c r="AB147" s="11" t="str">
        <f>IF('Daily PnL Log'!AB1127&lt;&gt;"",'Daily PnL Log'!AB1127,"")</f>
        <v/>
      </c>
      <c r="AC147" s="11">
        <f>IF('Daily PnL Log'!AC1127&lt;&gt;"",'Daily PnL Log'!AC1127,"")</f>
        <v>417336.24</v>
      </c>
    </row>
    <row r="148" spans="1:29" x14ac:dyDescent="0.25">
      <c r="A148" s="47" t="str">
        <f t="shared" si="22"/>
        <v>May</v>
      </c>
      <c r="B148" s="14">
        <f>'Daily PnL Log'!B1128</f>
        <v>45800</v>
      </c>
      <c r="C148" s="13">
        <f>'Daily PnL Log'!C1128</f>
        <v>5855</v>
      </c>
      <c r="D148" s="13">
        <f>'Daily PnL Log'!D1128</f>
        <v>-1063.9000000000001</v>
      </c>
      <c r="E148" s="13">
        <f>'Daily PnL Log'!E1128</f>
        <v>0</v>
      </c>
      <c r="F148" s="13">
        <f>'Daily PnL Log'!F1128</f>
        <v>310.39999999999998</v>
      </c>
      <c r="G148" s="13">
        <f>'Daily PnL Log'!G1128</f>
        <v>-21234.9</v>
      </c>
      <c r="H148" s="13">
        <f>'Daily PnL Log'!H1128</f>
        <v>0</v>
      </c>
      <c r="I148" s="13">
        <f>'Daily PnL Log'!I1128</f>
        <v>0</v>
      </c>
      <c r="J148" s="13">
        <f>'Daily PnL Log'!J1128</f>
        <v>-16133.400000000001</v>
      </c>
      <c r="K148" s="13">
        <f>'Daily PnL Log'!K1128</f>
        <v>-215.67</v>
      </c>
      <c r="L148" s="13">
        <f>'Daily PnL Log'!L1128</f>
        <v>-1070.3</v>
      </c>
      <c r="M148" s="13">
        <f>'Daily PnL Log'!M1128</f>
        <v>-1285.97</v>
      </c>
      <c r="N148" s="13">
        <f>'Daily PnL Log'!N1128</f>
        <v>-17419.370000000003</v>
      </c>
      <c r="O148" s="13">
        <f t="shared" si="14"/>
        <v>189761.00000000006</v>
      </c>
      <c r="P148" s="13">
        <f t="shared" si="15"/>
        <v>-98233</v>
      </c>
      <c r="Q148" s="13">
        <f t="shared" si="16"/>
        <v>0</v>
      </c>
      <c r="R148" s="13">
        <f t="shared" si="17"/>
        <v>241236.19999999998</v>
      </c>
      <c r="S148" s="13">
        <f t="shared" si="18"/>
        <v>184418.69999999995</v>
      </c>
      <c r="T148" s="13">
        <f t="shared" si="19"/>
        <v>0</v>
      </c>
      <c r="U148" s="13">
        <f t="shared" si="20"/>
        <v>0</v>
      </c>
      <c r="V148" s="13">
        <f t="shared" si="21"/>
        <v>517182.89999999991</v>
      </c>
      <c r="W148" s="13">
        <f>IF('Daily PnL Log'!W1128&lt;&gt;"",'Daily PnL Log'!W1128,"")</f>
        <v>659572</v>
      </c>
      <c r="X148" s="13">
        <f>IF('Daily PnL Log'!X1128&lt;&gt;"",'Daily PnL Log'!X1128,"")</f>
        <v>-2.6410111405578168E-2</v>
      </c>
      <c r="Y148" s="13" t="str">
        <f>IF('Daily PnL Log'!Y1128&lt;&gt;"",'Daily PnL Log'!Y1128,"")</f>
        <v/>
      </c>
      <c r="Z148" s="13" t="str">
        <f>IF('Daily PnL Log'!Z1128&lt;&gt;"",'Daily PnL Log'!Z1128,"")</f>
        <v/>
      </c>
      <c r="AA148" s="13" t="str">
        <f>IF('Daily PnL Log'!AA1128&lt;&gt;"",'Daily PnL Log'!AA1128,"")</f>
        <v/>
      </c>
      <c r="AB148" s="13" t="str">
        <f>IF('Daily PnL Log'!AB1128&lt;&gt;"",'Daily PnL Log'!AB1128,"")</f>
        <v/>
      </c>
      <c r="AC148" s="13">
        <f>IF('Daily PnL Log'!AC1128&lt;&gt;"",'Daily PnL Log'!AC1128,"")</f>
        <v>389164.02</v>
      </c>
    </row>
    <row r="149" spans="1:29" x14ac:dyDescent="0.25">
      <c r="A149" s="48" t="str">
        <f t="shared" si="22"/>
        <v>May</v>
      </c>
      <c r="B149" s="83">
        <f>'Daily PnL Log'!B1129</f>
        <v>45804</v>
      </c>
      <c r="C149" s="11">
        <f>'Daily PnL Log'!C1129</f>
        <v>-13371.9</v>
      </c>
      <c r="D149" s="11">
        <f>'Daily PnL Log'!D1129</f>
        <v>-17617.900000000001</v>
      </c>
      <c r="E149" s="11">
        <f>'Daily PnL Log'!E1129</f>
        <v>0</v>
      </c>
      <c r="F149" s="11">
        <f>'Daily PnL Log'!F1129</f>
        <v>837.1</v>
      </c>
      <c r="G149" s="11">
        <f>'Daily PnL Log'!G1129</f>
        <v>-19069.5</v>
      </c>
      <c r="H149" s="11">
        <f>'Daily PnL Log'!H1129</f>
        <v>0</v>
      </c>
      <c r="I149" s="11">
        <f>'Daily PnL Log'!I1129</f>
        <v>0</v>
      </c>
      <c r="J149" s="11">
        <f>'Daily PnL Log'!J1129</f>
        <v>-49222.200000000004</v>
      </c>
      <c r="K149" s="11">
        <f>'Daily PnL Log'!K1129</f>
        <v>-48.59</v>
      </c>
      <c r="L149" s="11">
        <f>'Daily PnL Log'!L1129</f>
        <v>-427.1</v>
      </c>
      <c r="M149" s="11">
        <f>'Daily PnL Log'!M1129</f>
        <v>-475.69000000000005</v>
      </c>
      <c r="N149" s="11">
        <f>'Daily PnL Log'!N1129</f>
        <v>-49697.890000000007</v>
      </c>
      <c r="O149" s="11">
        <f t="shared" si="14"/>
        <v>176389.10000000006</v>
      </c>
      <c r="P149" s="11">
        <f t="shared" si="15"/>
        <v>-115850.9</v>
      </c>
      <c r="Q149" s="11">
        <f t="shared" si="16"/>
        <v>0</v>
      </c>
      <c r="R149" s="11">
        <f t="shared" si="17"/>
        <v>242073.3</v>
      </c>
      <c r="S149" s="11">
        <f t="shared" si="18"/>
        <v>165349.19999999995</v>
      </c>
      <c r="T149" s="11">
        <f t="shared" si="19"/>
        <v>0</v>
      </c>
      <c r="U149" s="11">
        <f t="shared" si="20"/>
        <v>0</v>
      </c>
      <c r="V149" s="11">
        <f t="shared" si="21"/>
        <v>467960.6999999999</v>
      </c>
      <c r="W149" s="11">
        <f>IF('Daily PnL Log'!W1129&lt;&gt;"",'Daily PnL Log'!W1129,"")</f>
        <v>647846</v>
      </c>
      <c r="X149" s="119">
        <f>IF('Daily PnL Log'!X1129&lt;&gt;"",'Daily PnL Log'!X1129,"")</f>
        <v>-7.6712505749823273E-2</v>
      </c>
      <c r="Y149" s="11">
        <f>IF('Daily PnL Log'!Y1129&lt;&gt;"",'Daily PnL Log'!Y1129,"")</f>
        <v>-5216.3</v>
      </c>
      <c r="Z149" s="11" t="str">
        <f>IF('Daily PnL Log'!Z1129&lt;&gt;"",'Daily PnL Log'!Z1129,"")</f>
        <v/>
      </c>
      <c r="AA149" s="11" t="str">
        <f>IF('Daily PnL Log'!AA1129&lt;&gt;"",'Daily PnL Log'!AA1129,"")</f>
        <v/>
      </c>
      <c r="AB149" s="11" t="str">
        <f>IF('Daily PnL Log'!AB1129&lt;&gt;"",'Daily PnL Log'!AB1129,"")</f>
        <v/>
      </c>
      <c r="AC149" s="11">
        <f>IF('Daily PnL Log'!AC1129&lt;&gt;"",'Daily PnL Log'!AC1129,"")</f>
        <v>324793.33</v>
      </c>
    </row>
    <row r="150" spans="1:29" x14ac:dyDescent="0.25">
      <c r="A150" s="47" t="str">
        <f t="shared" si="22"/>
        <v>May</v>
      </c>
      <c r="B150" s="14">
        <f>'Daily PnL Log'!B1130</f>
        <v>45805</v>
      </c>
      <c r="C150" s="13">
        <f>'Daily PnL Log'!C1130</f>
        <v>-17155.099999999999</v>
      </c>
      <c r="D150" s="13">
        <f>'Daily PnL Log'!D1130</f>
        <v>-16789.2</v>
      </c>
      <c r="E150" s="13">
        <f>'Daily PnL Log'!E1130</f>
        <v>0</v>
      </c>
      <c r="F150" s="13">
        <f>'Daily PnL Log'!F1130</f>
        <v>-3095.6</v>
      </c>
      <c r="G150" s="13">
        <f>'Daily PnL Log'!G1130</f>
        <v>-5778.8</v>
      </c>
      <c r="H150" s="13">
        <f>'Daily PnL Log'!H1130</f>
        <v>0</v>
      </c>
      <c r="I150" s="13">
        <f>'Daily PnL Log'!I1130</f>
        <v>0</v>
      </c>
      <c r="J150" s="13">
        <f>'Daily PnL Log'!J1130</f>
        <v>-42818.700000000004</v>
      </c>
      <c r="K150" s="13">
        <f>'Daily PnL Log'!K1130</f>
        <v>-46.69</v>
      </c>
      <c r="L150" s="13">
        <f>'Daily PnL Log'!L1130</f>
        <v>-411.4</v>
      </c>
      <c r="M150" s="13">
        <f>'Daily PnL Log'!M1130</f>
        <v>-458.09</v>
      </c>
      <c r="N150" s="13">
        <f>'Daily PnL Log'!N1130</f>
        <v>-43276.79</v>
      </c>
      <c r="O150" s="13">
        <f t="shared" si="14"/>
        <v>159234.00000000006</v>
      </c>
      <c r="P150" s="13">
        <f t="shared" si="15"/>
        <v>-132640.1</v>
      </c>
      <c r="Q150" s="13">
        <f t="shared" si="16"/>
        <v>0</v>
      </c>
      <c r="R150" s="13">
        <f t="shared" si="17"/>
        <v>238977.69999999998</v>
      </c>
      <c r="S150" s="13">
        <f t="shared" si="18"/>
        <v>159570.39999999997</v>
      </c>
      <c r="T150" s="13">
        <f t="shared" si="19"/>
        <v>0</v>
      </c>
      <c r="U150" s="13">
        <f t="shared" si="20"/>
        <v>0</v>
      </c>
      <c r="V150" s="13">
        <f t="shared" si="21"/>
        <v>425141.99999999988</v>
      </c>
      <c r="W150" s="13">
        <f>IF('Daily PnL Log'!W1130&lt;&gt;"",'Daily PnL Log'!W1130,"")</f>
        <v>706579</v>
      </c>
      <c r="X150" s="13">
        <f>IF('Daily PnL Log'!X1130&lt;&gt;"",'Daily PnL Log'!X1130,"")</f>
        <v>-6.1248338826939384E-2</v>
      </c>
      <c r="Y150" s="13" t="str">
        <f>IF('Daily PnL Log'!Y1130&lt;&gt;"",'Daily PnL Log'!Y1130,"")</f>
        <v/>
      </c>
      <c r="Z150" s="13" t="str">
        <f>IF('Daily PnL Log'!Z1130&lt;&gt;"",'Daily PnL Log'!Z1130,"")</f>
        <v/>
      </c>
      <c r="AA150" s="13" t="str">
        <f>IF('Daily PnL Log'!AA1130&lt;&gt;"",'Daily PnL Log'!AA1130,"")</f>
        <v/>
      </c>
      <c r="AB150" s="13" t="str">
        <f>IF('Daily PnL Log'!AB1130&lt;&gt;"",'Daily PnL Log'!AB1130,"")</f>
        <v/>
      </c>
      <c r="AC150" s="13">
        <f>IF('Daily PnL Log'!AC1130&lt;&gt;"",'Daily PnL Log'!AC1130,"")</f>
        <v>285652.7</v>
      </c>
    </row>
    <row r="151" spans="1:29" x14ac:dyDescent="0.25">
      <c r="A151" s="48" t="str">
        <f t="shared" si="22"/>
        <v>May</v>
      </c>
      <c r="B151" s="83">
        <f>'Daily PnL Log'!B1131</f>
        <v>45806</v>
      </c>
      <c r="C151" s="11">
        <f>'Daily PnL Log'!C1131</f>
        <v>-20027.3</v>
      </c>
      <c r="D151" s="11">
        <f>'Daily PnL Log'!D1131</f>
        <v>-12801.5</v>
      </c>
      <c r="E151" s="11">
        <f>'Daily PnL Log'!E1131</f>
        <v>0</v>
      </c>
      <c r="F151" s="11">
        <f>'Daily PnL Log'!F1131</f>
        <v>-8844.2000000000007</v>
      </c>
      <c r="G151" s="11">
        <f>'Daily PnL Log'!G1131</f>
        <v>-4673.7</v>
      </c>
      <c r="H151" s="11">
        <f>'Daily PnL Log'!H1131</f>
        <v>0</v>
      </c>
      <c r="I151" s="11">
        <f>'Daily PnL Log'!I1131</f>
        <v>0</v>
      </c>
      <c r="J151" s="11">
        <f>'Daily PnL Log'!J1131</f>
        <v>-46346.7</v>
      </c>
      <c r="K151" s="11">
        <f>'Daily PnL Log'!K1131</f>
        <v>-42.27</v>
      </c>
      <c r="L151" s="11">
        <f>'Daily PnL Log'!L1131</f>
        <v>-373.8</v>
      </c>
      <c r="M151" s="11">
        <f>'Daily PnL Log'!M1131</f>
        <v>-416.07</v>
      </c>
      <c r="N151" s="11">
        <f>'Daily PnL Log'!N1131</f>
        <v>-46762.77</v>
      </c>
      <c r="O151" s="11">
        <f t="shared" si="14"/>
        <v>139206.70000000007</v>
      </c>
      <c r="P151" s="11">
        <f t="shared" si="15"/>
        <v>-145441.60000000001</v>
      </c>
      <c r="Q151" s="11">
        <f t="shared" si="16"/>
        <v>0</v>
      </c>
      <c r="R151" s="11">
        <f t="shared" si="17"/>
        <v>230133.49999999997</v>
      </c>
      <c r="S151" s="11">
        <f t="shared" si="18"/>
        <v>154896.69999999995</v>
      </c>
      <c r="T151" s="11">
        <f t="shared" si="19"/>
        <v>0</v>
      </c>
      <c r="U151" s="11">
        <f t="shared" si="20"/>
        <v>0</v>
      </c>
      <c r="V151" s="11">
        <f t="shared" si="21"/>
        <v>378795.29999999987</v>
      </c>
      <c r="W151" s="11">
        <f>IF('Daily PnL Log'!W1131&lt;&gt;"",'Daily PnL Log'!W1131,"")</f>
        <v>699911</v>
      </c>
      <c r="X151" s="119">
        <f>IF('Daily PnL Log'!X1131&lt;&gt;"",'Daily PnL Log'!X1131,"")</f>
        <v>-6.6812451868880463E-2</v>
      </c>
      <c r="Y151" s="11" t="str">
        <f>IF('Daily PnL Log'!Y1131&lt;&gt;"",'Daily PnL Log'!Y1131,"")</f>
        <v/>
      </c>
      <c r="Z151" s="11" t="str">
        <f>IF('Daily PnL Log'!Z1131&lt;&gt;"",'Daily PnL Log'!Z1131,"")</f>
        <v/>
      </c>
      <c r="AA151" s="11" t="str">
        <f>IF('Daily PnL Log'!AA1131&lt;&gt;"",'Daily PnL Log'!AA1131,"")</f>
        <v/>
      </c>
      <c r="AB151" s="11" t="str">
        <f>IF('Daily PnL Log'!AB1131&lt;&gt;"",'Daily PnL Log'!AB1131,"")</f>
        <v/>
      </c>
      <c r="AC151" s="11">
        <f>IF('Daily PnL Log'!AC1131&lt;&gt;"",'Daily PnL Log'!AC1131,"")</f>
        <v>239220.38</v>
      </c>
    </row>
    <row r="152" spans="1:29" x14ac:dyDescent="0.25">
      <c r="A152" s="47" t="str">
        <f t="shared" si="22"/>
        <v>May</v>
      </c>
      <c r="B152" s="14">
        <f>'Daily PnL Log'!B1132</f>
        <v>45807</v>
      </c>
      <c r="C152" s="13">
        <f>'Daily PnL Log'!C1132</f>
        <v>-27665.5</v>
      </c>
      <c r="D152" s="13">
        <f>'Daily PnL Log'!D1132</f>
        <v>-12168.8</v>
      </c>
      <c r="E152" s="13">
        <f>'Daily PnL Log'!E1132</f>
        <v>0</v>
      </c>
      <c r="F152" s="13">
        <f>'Daily PnL Log'!F1132</f>
        <v>-2550</v>
      </c>
      <c r="G152" s="13">
        <f>'Daily PnL Log'!G1132</f>
        <v>-13406.4</v>
      </c>
      <c r="H152" s="13">
        <f>'Daily PnL Log'!H1132</f>
        <v>0</v>
      </c>
      <c r="I152" s="13">
        <f>'Daily PnL Log'!I1132</f>
        <v>0</v>
      </c>
      <c r="J152" s="13">
        <f>'Daily PnL Log'!J1132</f>
        <v>-55790.700000000004</v>
      </c>
      <c r="K152" s="13">
        <f>'Daily PnL Log'!K1132</f>
        <v>-54.23</v>
      </c>
      <c r="L152" s="13">
        <f>'Daily PnL Log'!L1132</f>
        <v>-477.55</v>
      </c>
      <c r="M152" s="13">
        <f>'Daily PnL Log'!M1132</f>
        <v>-531.78</v>
      </c>
      <c r="N152" s="13">
        <f>'Daily PnL Log'!N1132</f>
        <v>-56322.48</v>
      </c>
      <c r="O152" s="13">
        <f t="shared" si="14"/>
        <v>111541.20000000007</v>
      </c>
      <c r="P152" s="13">
        <f t="shared" si="15"/>
        <v>-157610.4</v>
      </c>
      <c r="Q152" s="13">
        <f t="shared" si="16"/>
        <v>0</v>
      </c>
      <c r="R152" s="13">
        <f t="shared" si="17"/>
        <v>227583.49999999997</v>
      </c>
      <c r="S152" s="13">
        <f t="shared" si="18"/>
        <v>141490.29999999996</v>
      </c>
      <c r="T152" s="13">
        <f t="shared" si="19"/>
        <v>0</v>
      </c>
      <c r="U152" s="13">
        <f t="shared" si="20"/>
        <v>0</v>
      </c>
      <c r="V152" s="13">
        <f t="shared" si="21"/>
        <v>323004.59999999986</v>
      </c>
      <c r="W152" s="13">
        <f>IF('Daily PnL Log'!W1132&lt;&gt;"",'Daily PnL Log'!W1132,"")</f>
        <v>702045</v>
      </c>
      <c r="X152" s="13">
        <f>IF('Daily PnL Log'!X1132&lt;&gt;"",'Daily PnL Log'!X1132,"")</f>
        <v>-8.0226310279255614E-2</v>
      </c>
      <c r="Y152" s="13" t="str">
        <f>IF('Daily PnL Log'!Y1132&lt;&gt;"",'Daily PnL Log'!Y1132,"")</f>
        <v/>
      </c>
      <c r="Z152" s="13" t="str">
        <f>IF('Daily PnL Log'!Z1132&lt;&gt;"",'Daily PnL Log'!Z1132,"")</f>
        <v/>
      </c>
      <c r="AA152" s="13" t="str">
        <f>IF('Daily PnL Log'!AA1132&lt;&gt;"",'Daily PnL Log'!AA1132,"")</f>
        <v/>
      </c>
      <c r="AB152" s="13" t="str">
        <f>IF('Daily PnL Log'!AB1132&lt;&gt;"",'Daily PnL Log'!AB1132,"")</f>
        <v/>
      </c>
      <c r="AC152" s="13">
        <f>IF('Daily PnL Log'!AC1132&lt;&gt;"",'Daily PnL Log'!AC1132,"")</f>
        <v>191806.1</v>
      </c>
    </row>
    <row r="153" spans="1:29" x14ac:dyDescent="0.25">
      <c r="A153" s="48" t="str">
        <f t="shared" si="22"/>
        <v>Jun</v>
      </c>
      <c r="B153" s="83">
        <f>'Daily PnL Log'!B1133</f>
        <v>45810</v>
      </c>
      <c r="C153" s="11">
        <f>'Daily PnL Log'!C1133</f>
        <v>-19246.599999999999</v>
      </c>
      <c r="D153" s="11">
        <f>'Daily PnL Log'!D1133</f>
        <v>-7657.6</v>
      </c>
      <c r="E153" s="11">
        <f>'Daily PnL Log'!E1133</f>
        <v>0</v>
      </c>
      <c r="F153" s="11">
        <f>'Daily PnL Log'!F1133</f>
        <v>-836</v>
      </c>
      <c r="G153" s="11">
        <f>'Daily PnL Log'!G1133</f>
        <v>10409</v>
      </c>
      <c r="H153" s="11">
        <f>'Daily PnL Log'!H1133</f>
        <v>0</v>
      </c>
      <c r="I153" s="11">
        <f>'Daily PnL Log'!I1133</f>
        <v>0</v>
      </c>
      <c r="J153" s="11">
        <f>'Daily PnL Log'!J1133</f>
        <v>-17331.199999999997</v>
      </c>
      <c r="K153" s="11">
        <f>'Daily PnL Log'!K1133</f>
        <v>-69.510000000000005</v>
      </c>
      <c r="L153" s="11">
        <f>'Daily PnL Log'!L1133</f>
        <v>-611.88</v>
      </c>
      <c r="M153" s="11">
        <f>'Daily PnL Log'!M1133</f>
        <v>-681.39</v>
      </c>
      <c r="N153" s="11">
        <f>'Daily PnL Log'!N1133</f>
        <v>-18012.589999999997</v>
      </c>
      <c r="O153" s="11">
        <f t="shared" si="14"/>
        <v>92294.600000000064</v>
      </c>
      <c r="P153" s="11">
        <f t="shared" si="15"/>
        <v>-165268</v>
      </c>
      <c r="Q153" s="11">
        <f t="shared" si="16"/>
        <v>0</v>
      </c>
      <c r="R153" s="11">
        <f t="shared" si="17"/>
        <v>226747.49999999997</v>
      </c>
      <c r="S153" s="11">
        <f t="shared" si="18"/>
        <v>151899.29999999996</v>
      </c>
      <c r="T153" s="11">
        <f t="shared" si="19"/>
        <v>0</v>
      </c>
      <c r="U153" s="11">
        <f t="shared" si="20"/>
        <v>0</v>
      </c>
      <c r="V153" s="11">
        <f t="shared" si="21"/>
        <v>305673.39999999985</v>
      </c>
      <c r="W153" s="11">
        <f>IF('Daily PnL Log'!W1133&lt;&gt;"",'Daily PnL Log'!W1133,"")</f>
        <v>651423</v>
      </c>
      <c r="X153" s="119">
        <f>IF('Daily PnL Log'!X1133&lt;&gt;"",'Daily PnL Log'!X1133,"")</f>
        <v>-2.7651142191786285E-2</v>
      </c>
      <c r="Y153" s="11">
        <f>IF('Daily PnL Log'!Y1133&lt;&gt;"",'Daily PnL Log'!Y1133,"")</f>
        <v>-5796.58</v>
      </c>
      <c r="Z153" s="11" t="str">
        <f>IF('Daily PnL Log'!Z1133&lt;&gt;"",'Daily PnL Log'!Z1133,"")</f>
        <v/>
      </c>
      <c r="AA153" s="11" t="str">
        <f>IF('Daily PnL Log'!AA1133&lt;&gt;"",'Daily PnL Log'!AA1133,"")</f>
        <v/>
      </c>
      <c r="AB153" s="11" t="str">
        <f>IF('Daily PnL Log'!AB1133&lt;&gt;"",'Daily PnL Log'!AB1133,"")</f>
        <v/>
      </c>
      <c r="AC153" s="11">
        <f>IF('Daily PnL Log'!AC1133&lt;&gt;"",'Daily PnL Log'!AC1133,"")</f>
        <v>177724.71</v>
      </c>
    </row>
    <row r="154" spans="1:29" x14ac:dyDescent="0.25">
      <c r="A154" s="47" t="str">
        <f t="shared" si="22"/>
        <v>Jun</v>
      </c>
      <c r="B154" s="14">
        <f>'Daily PnL Log'!B1134</f>
        <v>45811</v>
      </c>
      <c r="C154" s="13">
        <f>'Daily PnL Log'!C1134</f>
        <v>41.9</v>
      </c>
      <c r="D154" s="13">
        <f>'Daily PnL Log'!D1134</f>
        <v>609.79999999999995</v>
      </c>
      <c r="E154" s="13">
        <f>'Daily PnL Log'!E1134</f>
        <v>0</v>
      </c>
      <c r="F154" s="13">
        <f>'Daily PnL Log'!F1134</f>
        <v>9086.9</v>
      </c>
      <c r="G154" s="13">
        <f>'Daily PnL Log'!G1134</f>
        <v>-28394.2</v>
      </c>
      <c r="H154" s="13">
        <f>'Daily PnL Log'!H1134</f>
        <v>0</v>
      </c>
      <c r="I154" s="13">
        <f>'Daily PnL Log'!I1134</f>
        <v>0</v>
      </c>
      <c r="J154" s="13">
        <f>'Daily PnL Log'!J1134</f>
        <v>-18655.599999999999</v>
      </c>
      <c r="K154" s="13">
        <f>'Daily PnL Log'!K1134</f>
        <v>-28.86</v>
      </c>
      <c r="L154" s="13">
        <f>'Daily PnL Log'!L1134</f>
        <v>-254.39</v>
      </c>
      <c r="M154" s="13">
        <f>'Daily PnL Log'!M1134</f>
        <v>-283.25</v>
      </c>
      <c r="N154" s="13">
        <f>'Daily PnL Log'!N1134</f>
        <v>-18938.849999999999</v>
      </c>
      <c r="O154" s="13">
        <f t="shared" si="14"/>
        <v>92336.500000000058</v>
      </c>
      <c r="P154" s="13">
        <f t="shared" si="15"/>
        <v>-164658.20000000001</v>
      </c>
      <c r="Q154" s="13">
        <f t="shared" si="16"/>
        <v>0</v>
      </c>
      <c r="R154" s="13">
        <f t="shared" si="17"/>
        <v>235834.39999999997</v>
      </c>
      <c r="S154" s="13">
        <f t="shared" si="18"/>
        <v>123505.09999999996</v>
      </c>
      <c r="T154" s="13">
        <f t="shared" si="19"/>
        <v>0</v>
      </c>
      <c r="U154" s="13">
        <f t="shared" si="20"/>
        <v>0</v>
      </c>
      <c r="V154" s="13">
        <f t="shared" si="21"/>
        <v>287017.79999999987</v>
      </c>
      <c r="W154" s="13">
        <f>IF('Daily PnL Log'!W1134&lt;&gt;"",'Daily PnL Log'!W1134,"")</f>
        <v>678258</v>
      </c>
      <c r="X154" s="13">
        <f>IF('Daily PnL Log'!X1134&lt;&gt;"",'Daily PnL Log'!X1134,"")</f>
        <v>-2.7922781596383676E-2</v>
      </c>
      <c r="Y154" s="13" t="str">
        <f>IF('Daily PnL Log'!Y1134&lt;&gt;"",'Daily PnL Log'!Y1134,"")</f>
        <v/>
      </c>
      <c r="Z154" s="13" t="str">
        <f>IF('Daily PnL Log'!Z1134&lt;&gt;"",'Daily PnL Log'!Z1134,"")</f>
        <v/>
      </c>
      <c r="AA154" s="13" t="str">
        <f>IF('Daily PnL Log'!AA1134&lt;&gt;"",'Daily PnL Log'!AA1134,"")</f>
        <v/>
      </c>
      <c r="AB154" s="13" t="str">
        <f>IF('Daily PnL Log'!AB1134&lt;&gt;"",'Daily PnL Log'!AB1134,"")</f>
        <v/>
      </c>
      <c r="AC154" s="13">
        <f>IF('Daily PnL Log'!AC1134&lt;&gt;"",'Daily PnL Log'!AC1134,"")</f>
        <v>158538.96</v>
      </c>
    </row>
    <row r="155" spans="1:29" x14ac:dyDescent="0.25">
      <c r="A155" s="48" t="str">
        <f t="shared" si="22"/>
        <v>Jun</v>
      </c>
      <c r="B155" s="83">
        <f>'Daily PnL Log'!B1135</f>
        <v>45812</v>
      </c>
      <c r="C155" s="11">
        <f>'Daily PnL Log'!C1135</f>
        <v>-3860</v>
      </c>
      <c r="D155" s="11">
        <f>'Daily PnL Log'!D1135</f>
        <v>-6226.7</v>
      </c>
      <c r="E155" s="11">
        <f>'Daily PnL Log'!E1135</f>
        <v>0</v>
      </c>
      <c r="F155" s="11">
        <f>'Daily PnL Log'!F1135</f>
        <v>-355.7</v>
      </c>
      <c r="G155" s="11">
        <f>'Daily PnL Log'!G1135</f>
        <v>29050.5</v>
      </c>
      <c r="H155" s="11">
        <f>'Daily PnL Log'!H1135</f>
        <v>0</v>
      </c>
      <c r="I155" s="11">
        <f>'Daily PnL Log'!I1135</f>
        <v>0</v>
      </c>
      <c r="J155" s="11">
        <f>'Daily PnL Log'!J1135</f>
        <v>18608.099999999999</v>
      </c>
      <c r="K155" s="11">
        <f>'Daily PnL Log'!K1135</f>
        <v>-67.33</v>
      </c>
      <c r="L155" s="11">
        <f>'Daily PnL Log'!L1135</f>
        <v>-594.01</v>
      </c>
      <c r="M155" s="11">
        <f>'Daily PnL Log'!M1135</f>
        <v>-661.34</v>
      </c>
      <c r="N155" s="11">
        <f>'Daily PnL Log'!N1135</f>
        <v>17946.759999999998</v>
      </c>
      <c r="O155" s="11">
        <f t="shared" si="14"/>
        <v>88476.500000000058</v>
      </c>
      <c r="P155" s="11">
        <f t="shared" si="15"/>
        <v>-170884.90000000002</v>
      </c>
      <c r="Q155" s="11">
        <f t="shared" si="16"/>
        <v>0</v>
      </c>
      <c r="R155" s="11">
        <f t="shared" si="17"/>
        <v>235478.69999999995</v>
      </c>
      <c r="S155" s="11">
        <f t="shared" si="18"/>
        <v>152555.59999999998</v>
      </c>
      <c r="T155" s="11">
        <f t="shared" si="19"/>
        <v>0</v>
      </c>
      <c r="U155" s="11">
        <f t="shared" si="20"/>
        <v>0</v>
      </c>
      <c r="V155" s="11">
        <f t="shared" si="21"/>
        <v>305625.89999999985</v>
      </c>
      <c r="W155" s="11">
        <f>IF('Daily PnL Log'!W1135&lt;&gt;"",'Daily PnL Log'!W1135,"")</f>
        <v>718585</v>
      </c>
      <c r="X155" s="119">
        <f>IF('Daily PnL Log'!X1135&lt;&gt;"",'Daily PnL Log'!X1135,"")</f>
        <v>2.4975138640522691E-2</v>
      </c>
      <c r="Y155" s="11" t="str">
        <f>IF('Daily PnL Log'!Y1135&lt;&gt;"",'Daily PnL Log'!Y1135,"")</f>
        <v/>
      </c>
      <c r="Z155" s="11" t="str">
        <f>IF('Daily PnL Log'!Z1135&lt;&gt;"",'Daily PnL Log'!Z1135,"")</f>
        <v/>
      </c>
      <c r="AA155" s="11" t="str">
        <f>IF('Daily PnL Log'!AA1135&lt;&gt;"",'Daily PnL Log'!AA1135,"")</f>
        <v/>
      </c>
      <c r="AB155" s="11" t="str">
        <f>IF('Daily PnL Log'!AB1135&lt;&gt;"",'Daily PnL Log'!AB1135,"")</f>
        <v/>
      </c>
      <c r="AC155" s="11">
        <f>IF('Daily PnL Log'!AC1135&lt;&gt;"",'Daily PnL Log'!AC1135,"")</f>
        <v>181200.12</v>
      </c>
    </row>
    <row r="156" spans="1:29" x14ac:dyDescent="0.25">
      <c r="A156" s="47" t="str">
        <f t="shared" si="22"/>
        <v>Jun</v>
      </c>
      <c r="B156" s="14">
        <f>'Daily PnL Log'!B1136</f>
        <v>45813</v>
      </c>
      <c r="C156" s="13">
        <f>'Daily PnL Log'!C1136</f>
        <v>9209.2999999999993</v>
      </c>
      <c r="D156" s="13">
        <f>'Daily PnL Log'!D1136</f>
        <v>-12514.6</v>
      </c>
      <c r="E156" s="13">
        <f>'Daily PnL Log'!E1136</f>
        <v>0</v>
      </c>
      <c r="F156" s="13">
        <f>'Daily PnL Log'!F1136</f>
        <v>-6461</v>
      </c>
      <c r="G156" s="13">
        <f>'Daily PnL Log'!G1136</f>
        <v>13332.5</v>
      </c>
      <c r="H156" s="13">
        <f>'Daily PnL Log'!H1136</f>
        <v>0</v>
      </c>
      <c r="I156" s="13">
        <f>'Daily PnL Log'!I1136</f>
        <v>0</v>
      </c>
      <c r="J156" s="13">
        <f>'Daily PnL Log'!J1136</f>
        <v>3566.1999999999989</v>
      </c>
      <c r="K156" s="13">
        <f>'Daily PnL Log'!K1136</f>
        <v>-124.89</v>
      </c>
      <c r="L156" s="13">
        <f>'Daily PnL Log'!L1136</f>
        <v>-1104.52</v>
      </c>
      <c r="M156" s="13">
        <f>'Daily PnL Log'!M1136</f>
        <v>-1229.4100000000001</v>
      </c>
      <c r="N156" s="13">
        <f>'Daily PnL Log'!N1136</f>
        <v>2336.7899999999991</v>
      </c>
      <c r="O156" s="13">
        <f t="shared" si="14"/>
        <v>97685.800000000061</v>
      </c>
      <c r="P156" s="13">
        <f t="shared" si="15"/>
        <v>-183399.50000000003</v>
      </c>
      <c r="Q156" s="13">
        <f t="shared" si="16"/>
        <v>0</v>
      </c>
      <c r="R156" s="13">
        <f t="shared" si="17"/>
        <v>229017.69999999995</v>
      </c>
      <c r="S156" s="13">
        <f t="shared" si="18"/>
        <v>165888.09999999998</v>
      </c>
      <c r="T156" s="13">
        <f t="shared" si="19"/>
        <v>0</v>
      </c>
      <c r="U156" s="13">
        <f t="shared" si="20"/>
        <v>0</v>
      </c>
      <c r="V156" s="13">
        <f t="shared" si="21"/>
        <v>309192.09999999986</v>
      </c>
      <c r="W156" s="13">
        <f>IF('Daily PnL Log'!W1136&lt;&gt;"",'Daily PnL Log'!W1136,"")</f>
        <v>721600</v>
      </c>
      <c r="X156" s="13">
        <f>IF('Daily PnL Log'!X1136&lt;&gt;"",'Daily PnL Log'!X1136,"")</f>
        <v>3.2383453436807081E-3</v>
      </c>
      <c r="Y156" s="13" t="str">
        <f>IF('Daily PnL Log'!Y1136&lt;&gt;"",'Daily PnL Log'!Y1136,"")</f>
        <v/>
      </c>
      <c r="Z156" s="13" t="str">
        <f>IF('Daily PnL Log'!Z1136&lt;&gt;"",'Daily PnL Log'!Z1136,"")</f>
        <v/>
      </c>
      <c r="AA156" s="13" t="str">
        <f>IF('Daily PnL Log'!AA1136&lt;&gt;"",'Daily PnL Log'!AA1136,"")</f>
        <v/>
      </c>
      <c r="AB156" s="13" t="str">
        <f>IF('Daily PnL Log'!AB1136&lt;&gt;"",'Daily PnL Log'!AB1136,"")</f>
        <v/>
      </c>
      <c r="AC156" s="13">
        <f>IF('Daily PnL Log'!AC1136&lt;&gt;"",'Daily PnL Log'!AC1136,"")</f>
        <v>205293.21</v>
      </c>
    </row>
    <row r="157" spans="1:29" x14ac:dyDescent="0.25">
      <c r="A157" s="48" t="str">
        <f t="shared" si="22"/>
        <v>Jun</v>
      </c>
      <c r="B157" s="83">
        <f>'Daily PnL Log'!B1137</f>
        <v>45814</v>
      </c>
      <c r="C157" s="11">
        <f>'Daily PnL Log'!C1137</f>
        <v>841.4</v>
      </c>
      <c r="D157" s="11">
        <f>'Daily PnL Log'!D1137</f>
        <v>3408.9</v>
      </c>
      <c r="E157" s="11">
        <f>'Daily PnL Log'!E1137</f>
        <v>0</v>
      </c>
      <c r="F157" s="11">
        <f>'Daily PnL Log'!F1137</f>
        <v>-6060.8</v>
      </c>
      <c r="G157" s="11">
        <f>'Daily PnL Log'!G1137</f>
        <v>24356.799999999999</v>
      </c>
      <c r="H157" s="11">
        <f>'Daily PnL Log'!H1137</f>
        <v>0</v>
      </c>
      <c r="I157" s="11">
        <f>'Daily PnL Log'!I1137</f>
        <v>0</v>
      </c>
      <c r="J157" s="11">
        <f>'Daily PnL Log'!J1137</f>
        <v>22546.3</v>
      </c>
      <c r="K157" s="11">
        <f>'Daily PnL Log'!K1137</f>
        <v>-53.06</v>
      </c>
      <c r="L157" s="11">
        <f>'Daily PnL Log'!L1137</f>
        <v>-467.58</v>
      </c>
      <c r="M157" s="11">
        <f>'Daily PnL Log'!M1137</f>
        <v>-520.64</v>
      </c>
      <c r="N157" s="11">
        <f>'Daily PnL Log'!N1137</f>
        <v>22025.66</v>
      </c>
      <c r="O157" s="11">
        <f t="shared" si="14"/>
        <v>98527.200000000055</v>
      </c>
      <c r="P157" s="11">
        <f t="shared" si="15"/>
        <v>-179990.60000000003</v>
      </c>
      <c r="Q157" s="11">
        <f t="shared" si="16"/>
        <v>0</v>
      </c>
      <c r="R157" s="11">
        <f t="shared" si="17"/>
        <v>222956.89999999997</v>
      </c>
      <c r="S157" s="11">
        <f t="shared" si="18"/>
        <v>190244.89999999997</v>
      </c>
      <c r="T157" s="11">
        <f t="shared" si="19"/>
        <v>0</v>
      </c>
      <c r="U157" s="11">
        <f t="shared" si="20"/>
        <v>0</v>
      </c>
      <c r="V157" s="11">
        <f t="shared" si="21"/>
        <v>331738.39999999985</v>
      </c>
      <c r="W157" s="11">
        <f>IF('Daily PnL Log'!W1137&lt;&gt;"",'Daily PnL Log'!W1137,"")</f>
        <v>710455</v>
      </c>
      <c r="X157" s="119">
        <f>IF('Daily PnL Log'!X1137&lt;&gt;"",'Daily PnL Log'!X1137,"")</f>
        <v>3.1002188738202981E-2</v>
      </c>
      <c r="Y157" s="11">
        <f>IF('Daily PnL Log'!Y1137&lt;&gt;"",'Daily PnL Log'!Y1137,"")</f>
        <v>-293</v>
      </c>
      <c r="Z157" s="11" t="str">
        <f>IF('Daily PnL Log'!Z1137&lt;&gt;"",'Daily PnL Log'!Z1137,"")</f>
        <v/>
      </c>
      <c r="AA157" s="11" t="str">
        <f>IF('Daily PnL Log'!AA1137&lt;&gt;"",'Daily PnL Log'!AA1137,"")</f>
        <v/>
      </c>
      <c r="AB157" s="11" t="str">
        <f>IF('Daily PnL Log'!AB1137&lt;&gt;"",'Daily PnL Log'!AB1137,"")</f>
        <v/>
      </c>
      <c r="AC157" s="11">
        <f>IF('Daily PnL Log'!AC1137&lt;&gt;"",'Daily PnL Log'!AC1137,"")</f>
        <v>175407.57</v>
      </c>
    </row>
    <row r="158" spans="1:29" x14ac:dyDescent="0.25">
      <c r="A158" s="47" t="str">
        <f t="shared" si="22"/>
        <v>Jun</v>
      </c>
      <c r="B158" s="14">
        <f>'Daily PnL Log'!B1138</f>
        <v>45817</v>
      </c>
      <c r="C158" s="13">
        <f>'Daily PnL Log'!C1138</f>
        <v>-22795.9</v>
      </c>
      <c r="D158" s="13">
        <f>'Daily PnL Log'!D1138</f>
        <v>-19901.900000000001</v>
      </c>
      <c r="E158" s="13">
        <f>'Daily PnL Log'!E1138</f>
        <v>0</v>
      </c>
      <c r="F158" s="13">
        <f>'Daily PnL Log'!F1138</f>
        <v>6545.8</v>
      </c>
      <c r="G158" s="13">
        <f>'Daily PnL Log'!G1138</f>
        <v>-29216.2</v>
      </c>
      <c r="H158" s="13">
        <f>'Daily PnL Log'!H1138</f>
        <v>0</v>
      </c>
      <c r="I158" s="13">
        <f>'Daily PnL Log'!I1138</f>
        <v>0</v>
      </c>
      <c r="J158" s="13">
        <f>'Daily PnL Log'!J1138</f>
        <v>-65368.2</v>
      </c>
      <c r="K158" s="13">
        <f>'Daily PnL Log'!K1138</f>
        <v>-62.43</v>
      </c>
      <c r="L158" s="13">
        <f>'Daily PnL Log'!L1138</f>
        <v>-546.76</v>
      </c>
      <c r="M158" s="13">
        <f>'Daily PnL Log'!M1138</f>
        <v>-609.18999999999994</v>
      </c>
      <c r="N158" s="13">
        <f>'Daily PnL Log'!N1138</f>
        <v>-65977.39</v>
      </c>
      <c r="O158" s="13">
        <f t="shared" si="14"/>
        <v>75731.300000000047</v>
      </c>
      <c r="P158" s="13">
        <f t="shared" si="15"/>
        <v>-199892.50000000003</v>
      </c>
      <c r="Q158" s="13">
        <f t="shared" si="16"/>
        <v>0</v>
      </c>
      <c r="R158" s="13">
        <f t="shared" si="17"/>
        <v>229502.69999999995</v>
      </c>
      <c r="S158" s="13">
        <f t="shared" si="18"/>
        <v>161028.69999999995</v>
      </c>
      <c r="T158" s="13">
        <f t="shared" si="19"/>
        <v>0</v>
      </c>
      <c r="U158" s="13">
        <f t="shared" si="20"/>
        <v>0</v>
      </c>
      <c r="V158" s="13">
        <f t="shared" si="21"/>
        <v>266370.19999999984</v>
      </c>
      <c r="W158" s="13">
        <f>IF('Daily PnL Log'!W1138&lt;&gt;"",'Daily PnL Log'!W1138,"")</f>
        <v>650511</v>
      </c>
      <c r="X158" s="13">
        <f>IF('Daily PnL Log'!X1138&lt;&gt;"",'Daily PnL Log'!X1138,"")</f>
        <v>-0.10142394210090221</v>
      </c>
      <c r="Y158" s="13" t="str">
        <f>IF('Daily PnL Log'!Y1138&lt;&gt;"",'Daily PnL Log'!Y1138,"")</f>
        <v/>
      </c>
      <c r="Z158" s="13" t="str">
        <f>IF('Daily PnL Log'!Z1138&lt;&gt;"",'Daily PnL Log'!Z1138,"")</f>
        <v/>
      </c>
      <c r="AA158" s="13" t="str">
        <f>IF('Daily PnL Log'!AA1138&lt;&gt;"",'Daily PnL Log'!AA1138,"")</f>
        <v/>
      </c>
      <c r="AB158" s="13" t="str">
        <f>IF('Daily PnL Log'!AB1138&lt;&gt;"",'Daily PnL Log'!AB1138,"")</f>
        <v/>
      </c>
      <c r="AC158" s="13">
        <f>IF('Daily PnL Log'!AC1138&lt;&gt;"",'Daily PnL Log'!AC1138,"")</f>
        <v>139197.13</v>
      </c>
    </row>
    <row r="159" spans="1:29" x14ac:dyDescent="0.25">
      <c r="A159" s="48" t="str">
        <f t="shared" si="22"/>
        <v>Jun</v>
      </c>
      <c r="B159" s="83">
        <f>'Daily PnL Log'!B1139</f>
        <v>45818</v>
      </c>
      <c r="C159" s="11">
        <f>'Daily PnL Log'!C1139</f>
        <v>-12376</v>
      </c>
      <c r="D159" s="11">
        <f>'Daily PnL Log'!D1139</f>
        <v>-2829.8</v>
      </c>
      <c r="E159" s="11">
        <f>'Daily PnL Log'!E1139</f>
        <v>0</v>
      </c>
      <c r="F159" s="11">
        <f>'Daily PnL Log'!F1139</f>
        <v>3206.1</v>
      </c>
      <c r="G159" s="11">
        <f>'Daily PnL Log'!G1139</f>
        <v>-44114.1</v>
      </c>
      <c r="H159" s="11">
        <f>'Daily PnL Log'!H1139</f>
        <v>0</v>
      </c>
      <c r="I159" s="11">
        <f>'Daily PnL Log'!I1139</f>
        <v>0</v>
      </c>
      <c r="J159" s="11">
        <f>'Daily PnL Log'!J1139</f>
        <v>-56113.799999999996</v>
      </c>
      <c r="K159" s="11">
        <f>'Daily PnL Log'!K1139</f>
        <v>-33.590000000000003</v>
      </c>
      <c r="L159" s="11">
        <f>'Daily PnL Log'!L1139</f>
        <v>-294.44</v>
      </c>
      <c r="M159" s="11">
        <f>'Daily PnL Log'!M1139</f>
        <v>-328.03</v>
      </c>
      <c r="N159" s="11">
        <f>'Daily PnL Log'!N1139</f>
        <v>-56441.829999999994</v>
      </c>
      <c r="O159" s="11">
        <f t="shared" si="14"/>
        <v>63355.300000000047</v>
      </c>
      <c r="P159" s="11">
        <f t="shared" si="15"/>
        <v>-202722.30000000002</v>
      </c>
      <c r="Q159" s="11">
        <f t="shared" si="16"/>
        <v>0</v>
      </c>
      <c r="R159" s="11">
        <f t="shared" si="17"/>
        <v>232708.79999999996</v>
      </c>
      <c r="S159" s="11">
        <f t="shared" si="18"/>
        <v>116914.59999999995</v>
      </c>
      <c r="T159" s="11">
        <f t="shared" si="19"/>
        <v>0</v>
      </c>
      <c r="U159" s="11">
        <f t="shared" si="20"/>
        <v>0</v>
      </c>
      <c r="V159" s="11">
        <f t="shared" si="21"/>
        <v>210256.39999999985</v>
      </c>
      <c r="W159" s="11">
        <f>IF('Daily PnL Log'!W1139&lt;&gt;"",'Daily PnL Log'!W1139,"")</f>
        <v>622165</v>
      </c>
      <c r="X159" s="119">
        <f>IF('Daily PnL Log'!X1139&lt;&gt;"",'Daily PnL Log'!X1139,"")</f>
        <v>-9.071842678389172E-2</v>
      </c>
      <c r="Y159" s="11" t="str">
        <f>IF('Daily PnL Log'!Y1139&lt;&gt;"",'Daily PnL Log'!Y1139,"")</f>
        <v/>
      </c>
      <c r="Z159" s="11" t="str">
        <f>IF('Daily PnL Log'!Z1139&lt;&gt;"",'Daily PnL Log'!Z1139,"")</f>
        <v/>
      </c>
      <c r="AA159" s="11" t="str">
        <f>IF('Daily PnL Log'!AA1139&lt;&gt;"",'Daily PnL Log'!AA1139,"")</f>
        <v/>
      </c>
      <c r="AB159" s="11" t="str">
        <f>IF('Daily PnL Log'!AB1139&lt;&gt;"",'Daily PnL Log'!AB1139,"")</f>
        <v/>
      </c>
      <c r="AC159" s="11">
        <f>IF('Daily PnL Log'!AC1139&lt;&gt;"",'Daily PnL Log'!AC1139,"")</f>
        <v>88430.41</v>
      </c>
    </row>
    <row r="160" spans="1:29" x14ac:dyDescent="0.25">
      <c r="A160" s="47" t="str">
        <f t="shared" si="22"/>
        <v>Jun</v>
      </c>
      <c r="B160" s="14">
        <f>'Daily PnL Log'!B1140</f>
        <v>45819</v>
      </c>
      <c r="C160" s="13">
        <f>'Daily PnL Log'!C1140</f>
        <v>-45345.1</v>
      </c>
      <c r="D160" s="13">
        <f>'Daily PnL Log'!D1140</f>
        <v>5167.8999999999996</v>
      </c>
      <c r="E160" s="13">
        <f>'Daily PnL Log'!E1140</f>
        <v>0</v>
      </c>
      <c r="F160" s="13">
        <f>'Daily PnL Log'!F1140</f>
        <v>537</v>
      </c>
      <c r="G160" s="13">
        <f>'Daily PnL Log'!G1140</f>
        <v>-22623.8</v>
      </c>
      <c r="H160" s="13">
        <f>'Daily PnL Log'!H1140</f>
        <v>0</v>
      </c>
      <c r="I160" s="13">
        <f>'Daily PnL Log'!I1140</f>
        <v>0</v>
      </c>
      <c r="J160" s="13">
        <f>'Daily PnL Log'!J1140</f>
        <v>-62264</v>
      </c>
      <c r="K160" s="13">
        <f>'Daily PnL Log'!K1140</f>
        <v>-50.85</v>
      </c>
      <c r="L160" s="13">
        <f>'Daily PnL Log'!L1140</f>
        <v>-448.43</v>
      </c>
      <c r="M160" s="13">
        <f>'Daily PnL Log'!M1140</f>
        <v>-499.28000000000003</v>
      </c>
      <c r="N160" s="13">
        <f>'Daily PnL Log'!N1140</f>
        <v>-62763.28</v>
      </c>
      <c r="O160" s="13">
        <f t="shared" si="14"/>
        <v>18010.200000000048</v>
      </c>
      <c r="P160" s="13">
        <f t="shared" si="15"/>
        <v>-197554.40000000002</v>
      </c>
      <c r="Q160" s="13">
        <f t="shared" si="16"/>
        <v>0</v>
      </c>
      <c r="R160" s="13">
        <f t="shared" si="17"/>
        <v>233245.79999999996</v>
      </c>
      <c r="S160" s="13">
        <f t="shared" si="18"/>
        <v>94290.799999999945</v>
      </c>
      <c r="T160" s="13">
        <f t="shared" si="19"/>
        <v>0</v>
      </c>
      <c r="U160" s="13">
        <f t="shared" si="20"/>
        <v>0</v>
      </c>
      <c r="V160" s="13">
        <f t="shared" si="21"/>
        <v>147992.39999999985</v>
      </c>
      <c r="W160" s="13">
        <f>IF('Daily PnL Log'!W1140&lt;&gt;"",'Daily PnL Log'!W1140,"")</f>
        <v>560983</v>
      </c>
      <c r="X160" s="13">
        <f>IF('Daily PnL Log'!X1140&lt;&gt;"",'Daily PnL Log'!X1140,"")</f>
        <v>-0.11188089478647303</v>
      </c>
      <c r="Y160" s="13" t="str">
        <f>IF('Daily PnL Log'!Y1140&lt;&gt;"",'Daily PnL Log'!Y1140,"")</f>
        <v/>
      </c>
      <c r="Z160" s="13" t="str">
        <f>IF('Daily PnL Log'!Z1140&lt;&gt;"",'Daily PnL Log'!Z1140,"")</f>
        <v/>
      </c>
      <c r="AA160" s="13" t="str">
        <f>IF('Daily PnL Log'!AA1140&lt;&gt;"",'Daily PnL Log'!AA1140,"")</f>
        <v/>
      </c>
      <c r="AB160" s="13" t="str">
        <f>IF('Daily PnL Log'!AB1140&lt;&gt;"",'Daily PnL Log'!AB1140,"")</f>
        <v/>
      </c>
      <c r="AC160" s="13">
        <f>IF('Daily PnL Log'!AC1140&lt;&gt;"",'Daily PnL Log'!AC1140,"")</f>
        <v>5087.38</v>
      </c>
    </row>
    <row r="161" spans="1:29" x14ac:dyDescent="0.25">
      <c r="A161" s="48" t="str">
        <f t="shared" si="22"/>
        <v>Jun</v>
      </c>
      <c r="B161" s="83">
        <f>'Daily PnL Log'!B1141</f>
        <v>45820</v>
      </c>
      <c r="C161" s="11">
        <f>'Daily PnL Log'!C1141</f>
        <v>5578.7</v>
      </c>
      <c r="D161" s="11">
        <f>'Daily PnL Log'!D1141</f>
        <v>-736.5</v>
      </c>
      <c r="E161" s="11">
        <f>'Daily PnL Log'!E1141</f>
        <v>0</v>
      </c>
      <c r="F161" s="11">
        <f>'Daily PnL Log'!F1141</f>
        <v>486.8</v>
      </c>
      <c r="G161" s="11">
        <f>'Daily PnL Log'!G1141</f>
        <v>-28040.9</v>
      </c>
      <c r="H161" s="11">
        <f>'Daily PnL Log'!H1141</f>
        <v>0</v>
      </c>
      <c r="I161" s="11">
        <f>'Daily PnL Log'!I1141</f>
        <v>0</v>
      </c>
      <c r="J161" s="11">
        <f>'Daily PnL Log'!J1141</f>
        <v>-22711.9</v>
      </c>
      <c r="K161" s="11">
        <f>'Daily PnL Log'!K1141</f>
        <v>-102.28</v>
      </c>
      <c r="L161" s="11">
        <f>'Daily PnL Log'!L1141</f>
        <v>-904.84</v>
      </c>
      <c r="M161" s="11">
        <f>'Daily PnL Log'!M1141</f>
        <v>-1007.12</v>
      </c>
      <c r="N161" s="11">
        <f>'Daily PnL Log'!N1141</f>
        <v>-23719.02</v>
      </c>
      <c r="O161" s="11">
        <f t="shared" si="14"/>
        <v>23588.900000000049</v>
      </c>
      <c r="P161" s="11">
        <f t="shared" si="15"/>
        <v>-198290.90000000002</v>
      </c>
      <c r="Q161" s="11">
        <f t="shared" si="16"/>
        <v>0</v>
      </c>
      <c r="R161" s="11">
        <f t="shared" si="17"/>
        <v>233732.59999999995</v>
      </c>
      <c r="S161" s="11">
        <f t="shared" si="18"/>
        <v>66249.899999999936</v>
      </c>
      <c r="T161" s="11">
        <f t="shared" si="19"/>
        <v>0</v>
      </c>
      <c r="U161" s="11">
        <f t="shared" si="20"/>
        <v>0</v>
      </c>
      <c r="V161" s="11">
        <f t="shared" si="21"/>
        <v>125280.49999999985</v>
      </c>
      <c r="W161" s="11">
        <f>IF('Daily PnL Log'!W1141&lt;&gt;"",'Daily PnL Log'!W1141,"")</f>
        <v>373281</v>
      </c>
      <c r="X161" s="119">
        <f>IF('Daily PnL Log'!X1141&lt;&gt;"",'Daily PnL Log'!X1141,"")</f>
        <v>-6.3541996512011062E-2</v>
      </c>
      <c r="Y161" s="11" t="str">
        <f>IF('Daily PnL Log'!Y1141&lt;&gt;"",'Daily PnL Log'!Y1141,"")</f>
        <v/>
      </c>
      <c r="Z161" s="11" t="str">
        <f>IF('Daily PnL Log'!Z1141&lt;&gt;"",'Daily PnL Log'!Z1141,"")</f>
        <v/>
      </c>
      <c r="AA161" s="11" t="str">
        <f>IF('Daily PnL Log'!AA1141&lt;&gt;"",'Daily PnL Log'!AA1141,"")</f>
        <v/>
      </c>
      <c r="AB161" s="11" t="str">
        <f>IF('Daily PnL Log'!AB1141&lt;&gt;"",'Daily PnL Log'!AB1141,"")</f>
        <v/>
      </c>
      <c r="AC161" s="11">
        <f>IF('Daily PnL Log'!AC1141&lt;&gt;"",'Daily PnL Log'!AC1141,"")</f>
        <v>-21888.49</v>
      </c>
    </row>
    <row r="162" spans="1:29" x14ac:dyDescent="0.25">
      <c r="A162" s="47" t="str">
        <f t="shared" si="22"/>
        <v>Jun</v>
      </c>
      <c r="B162" s="14">
        <f>'Daily PnL Log'!B1142</f>
        <v>45821</v>
      </c>
      <c r="C162" s="13">
        <f>'Daily PnL Log'!C1142</f>
        <v>61870.1</v>
      </c>
      <c r="D162" s="13">
        <f>'Daily PnL Log'!D1142</f>
        <v>-9071.9</v>
      </c>
      <c r="E162" s="13">
        <f>'Daily PnL Log'!E1142</f>
        <v>0</v>
      </c>
      <c r="F162" s="13">
        <f>'Daily PnL Log'!F1142</f>
        <v>-12012.7</v>
      </c>
      <c r="G162" s="13">
        <f>'Daily PnL Log'!G1142</f>
        <v>63023.3</v>
      </c>
      <c r="H162" s="13">
        <f>'Daily PnL Log'!H1142</f>
        <v>0</v>
      </c>
      <c r="I162" s="13">
        <f>'Daily PnL Log'!I1142</f>
        <v>0</v>
      </c>
      <c r="J162" s="13">
        <f>'Daily PnL Log'!J1142</f>
        <v>103808.8</v>
      </c>
      <c r="K162" s="13">
        <f>'Daily PnL Log'!K1142</f>
        <v>-145.54</v>
      </c>
      <c r="L162" s="13">
        <f>'Daily PnL Log'!L1142</f>
        <v>-1279.72</v>
      </c>
      <c r="M162" s="13">
        <f>'Daily PnL Log'!M1142</f>
        <v>-1425.26</v>
      </c>
      <c r="N162" s="13">
        <f>'Daily PnL Log'!N1142</f>
        <v>102383.54000000001</v>
      </c>
      <c r="O162" s="13">
        <f t="shared" si="14"/>
        <v>85459.000000000044</v>
      </c>
      <c r="P162" s="13">
        <f t="shared" si="15"/>
        <v>-207362.80000000002</v>
      </c>
      <c r="Q162" s="13">
        <f t="shared" si="16"/>
        <v>0</v>
      </c>
      <c r="R162" s="13">
        <f t="shared" si="17"/>
        <v>221719.89999999994</v>
      </c>
      <c r="S162" s="13">
        <f t="shared" si="18"/>
        <v>129273.19999999994</v>
      </c>
      <c r="T162" s="13">
        <f t="shared" si="19"/>
        <v>0</v>
      </c>
      <c r="U162" s="13">
        <f t="shared" si="20"/>
        <v>0</v>
      </c>
      <c r="V162" s="13">
        <f t="shared" si="21"/>
        <v>229089.29999999987</v>
      </c>
      <c r="W162" s="13">
        <f>IF('Daily PnL Log'!W1142&lt;&gt;"",'Daily PnL Log'!W1142,"")</f>
        <v>478406</v>
      </c>
      <c r="X162" s="13">
        <f>IF('Daily PnL Log'!X1142&lt;&gt;"",'Daily PnL Log'!X1142,"")</f>
        <v>0.21400973231941073</v>
      </c>
      <c r="Y162" s="13" t="str">
        <f>IF('Daily PnL Log'!Y1142&lt;&gt;"",'Daily PnL Log'!Y1142,"")</f>
        <v/>
      </c>
      <c r="Z162" s="13" t="str">
        <f>IF('Daily PnL Log'!Z1142&lt;&gt;"",'Daily PnL Log'!Z1142,"")</f>
        <v/>
      </c>
      <c r="AA162" s="13" t="str">
        <f>IF('Daily PnL Log'!AA1142&lt;&gt;"",'Daily PnL Log'!AA1142,"")</f>
        <v/>
      </c>
      <c r="AB162" s="13" t="str">
        <f>IF('Daily PnL Log'!AB1142&lt;&gt;"",'Daily PnL Log'!AB1142,"")</f>
        <v/>
      </c>
      <c r="AC162" s="13">
        <f>IF('Daily PnL Log'!AC1142&lt;&gt;"",'Daily PnL Log'!AC1142,"")</f>
        <v>76933.75</v>
      </c>
    </row>
    <row r="163" spans="1:29" x14ac:dyDescent="0.25">
      <c r="A163" s="48" t="str">
        <f t="shared" si="22"/>
        <v>Jun</v>
      </c>
      <c r="B163" s="83">
        <f>'Daily PnL Log'!B1143</f>
        <v>45824</v>
      </c>
      <c r="C163" s="11">
        <f>'Daily PnL Log'!C1143</f>
        <v>-22665.8</v>
      </c>
      <c r="D163" s="11">
        <f>'Daily PnL Log'!D1143</f>
        <v>69430.8</v>
      </c>
      <c r="E163" s="11">
        <f>'Daily PnL Log'!E1143</f>
        <v>0</v>
      </c>
      <c r="F163" s="11">
        <f>'Daily PnL Log'!F1143</f>
        <v>5834.6</v>
      </c>
      <c r="G163" s="11">
        <f>'Daily PnL Log'!G1143</f>
        <v>-2335</v>
      </c>
      <c r="H163" s="11">
        <f>'Daily PnL Log'!H1143</f>
        <v>0</v>
      </c>
      <c r="I163" s="11">
        <f>'Daily PnL Log'!I1143</f>
        <v>0</v>
      </c>
      <c r="J163" s="11">
        <f>'Daily PnL Log'!J1143</f>
        <v>50264.6</v>
      </c>
      <c r="K163" s="11">
        <f>'Daily PnL Log'!K1143</f>
        <v>-175.9</v>
      </c>
      <c r="L163" s="11">
        <f>'Daily PnL Log'!L1143</f>
        <v>-1555.65</v>
      </c>
      <c r="M163" s="11">
        <f>'Daily PnL Log'!M1143</f>
        <v>-1731.5500000000002</v>
      </c>
      <c r="N163" s="11">
        <f>'Daily PnL Log'!N1143</f>
        <v>48533.049999999996</v>
      </c>
      <c r="O163" s="11">
        <f t="shared" si="14"/>
        <v>62793.200000000041</v>
      </c>
      <c r="P163" s="11">
        <f t="shared" si="15"/>
        <v>-137932</v>
      </c>
      <c r="Q163" s="11">
        <f t="shared" si="16"/>
        <v>0</v>
      </c>
      <c r="R163" s="11">
        <f t="shared" si="17"/>
        <v>227554.49999999994</v>
      </c>
      <c r="S163" s="11">
        <f t="shared" si="18"/>
        <v>126938.19999999994</v>
      </c>
      <c r="T163" s="11">
        <f t="shared" si="19"/>
        <v>0</v>
      </c>
      <c r="U163" s="11">
        <f t="shared" si="20"/>
        <v>0</v>
      </c>
      <c r="V163" s="11">
        <f t="shared" si="21"/>
        <v>279353.89999999985</v>
      </c>
      <c r="W163" s="11">
        <f>IF('Daily PnL Log'!W1143&lt;&gt;"",'Daily PnL Log'!W1143,"")</f>
        <v>499513</v>
      </c>
      <c r="X163" s="119">
        <f>IF('Daily PnL Log'!X1143&lt;&gt;"",'Daily PnL Log'!X1143,"")</f>
        <v>9.7160734555457012E-2</v>
      </c>
      <c r="Y163" s="11" t="str">
        <f>IF('Daily PnL Log'!Y1143&lt;&gt;"",'Daily PnL Log'!Y1143,"")</f>
        <v/>
      </c>
      <c r="Z163" s="11">
        <f>IF('Daily PnL Log'!Z1143&lt;&gt;"",'Daily PnL Log'!Z1143,"")</f>
        <v>5013.95</v>
      </c>
      <c r="AA163" s="11" t="str">
        <f>IF('Daily PnL Log'!AA1143&lt;&gt;"",'Daily PnL Log'!AA1143,"")</f>
        <v/>
      </c>
      <c r="AB163" s="11" t="str">
        <f>IF('Daily PnL Log'!AB1143&lt;&gt;"",'Daily PnL Log'!AB1143,"")</f>
        <v/>
      </c>
      <c r="AC163" s="11">
        <f>IF('Daily PnL Log'!AC1143&lt;&gt;"",'Daily PnL Log'!AC1143,"")</f>
        <v>151177.20000000001</v>
      </c>
    </row>
    <row r="164" spans="1:29" x14ac:dyDescent="0.25">
      <c r="A164" s="47" t="str">
        <f t="shared" si="22"/>
        <v>Jun</v>
      </c>
      <c r="B164" s="14">
        <f>'Daily PnL Log'!B1144</f>
        <v>45825</v>
      </c>
      <c r="C164" s="13">
        <f>'Daily PnL Log'!C1144</f>
        <v>-7110</v>
      </c>
      <c r="D164" s="13">
        <f>'Daily PnL Log'!D1144</f>
        <v>-20199.3</v>
      </c>
      <c r="E164" s="13">
        <f>'Daily PnL Log'!E1144</f>
        <v>0</v>
      </c>
      <c r="F164" s="13">
        <f>'Daily PnL Log'!F1144</f>
        <v>9993.4</v>
      </c>
      <c r="G164" s="13">
        <f>'Daily PnL Log'!G1144</f>
        <v>32221.4</v>
      </c>
      <c r="H164" s="13">
        <f>'Daily PnL Log'!H1144</f>
        <v>0</v>
      </c>
      <c r="I164" s="13">
        <f>'Daily PnL Log'!I1144</f>
        <v>0</v>
      </c>
      <c r="J164" s="13">
        <f>'Daily PnL Log'!J1144</f>
        <v>14905.5</v>
      </c>
      <c r="K164" s="13">
        <f>'Daily PnL Log'!K1144</f>
        <v>-78.69</v>
      </c>
      <c r="L164" s="13">
        <f>'Daily PnL Log'!L1144</f>
        <v>-678.83</v>
      </c>
      <c r="M164" s="13">
        <f>'Daily PnL Log'!M1144</f>
        <v>-757.52</v>
      </c>
      <c r="N164" s="13">
        <f>'Daily PnL Log'!N1144</f>
        <v>14147.98</v>
      </c>
      <c r="O164" s="13">
        <f t="shared" si="14"/>
        <v>55683.200000000041</v>
      </c>
      <c r="P164" s="13">
        <f t="shared" si="15"/>
        <v>-158131.29999999999</v>
      </c>
      <c r="Q164" s="13">
        <f t="shared" si="16"/>
        <v>0</v>
      </c>
      <c r="R164" s="13">
        <f t="shared" si="17"/>
        <v>237547.89999999994</v>
      </c>
      <c r="S164" s="13">
        <f t="shared" si="18"/>
        <v>159159.59999999995</v>
      </c>
      <c r="T164" s="13">
        <f t="shared" si="19"/>
        <v>0</v>
      </c>
      <c r="U164" s="13">
        <f t="shared" si="20"/>
        <v>0</v>
      </c>
      <c r="V164" s="13">
        <f t="shared" si="21"/>
        <v>294259.39999999985</v>
      </c>
      <c r="W164" s="13">
        <f>IF('Daily PnL Log'!W1144&lt;&gt;"",'Daily PnL Log'!W1144,"")</f>
        <v>464381</v>
      </c>
      <c r="X164" s="13">
        <f>IF('Daily PnL Log'!X1144&lt;&gt;"",'Daily PnL Log'!X1144,"")</f>
        <v>3.046631968146845E-2</v>
      </c>
      <c r="Y164" s="13">
        <f>IF('Daily PnL Log'!Y1144&lt;&gt;"",'Daily PnL Log'!Y1144,"")</f>
        <v>-5216.3</v>
      </c>
      <c r="Z164" s="13" t="str">
        <f>IF('Daily PnL Log'!Z1144&lt;&gt;"",'Daily PnL Log'!Z1144,"")</f>
        <v/>
      </c>
      <c r="AA164" s="13" t="str">
        <f>IF('Daily PnL Log'!AA1144&lt;&gt;"",'Daily PnL Log'!AA1144,"")</f>
        <v/>
      </c>
      <c r="AB164" s="13" t="str">
        <f>IF('Daily PnL Log'!AB1144&lt;&gt;"",'Daily PnL Log'!AB1144,"")</f>
        <v/>
      </c>
      <c r="AC164" s="13">
        <f>IF('Daily PnL Log'!AC1144&lt;&gt;"",'Daily PnL Log'!AC1144,"")</f>
        <v>156757.18</v>
      </c>
    </row>
    <row r="165" spans="1:29" x14ac:dyDescent="0.25">
      <c r="A165" s="48" t="str">
        <f t="shared" si="22"/>
        <v>Jun</v>
      </c>
      <c r="B165" s="83">
        <f>'Daily PnL Log'!B1145</f>
        <v>45826</v>
      </c>
      <c r="C165" s="11">
        <f>'Daily PnL Log'!C1145</f>
        <v>3955.3</v>
      </c>
      <c r="D165" s="11">
        <f>'Daily PnL Log'!D1145</f>
        <v>-9920.2999999999993</v>
      </c>
      <c r="E165" s="11">
        <f>'Daily PnL Log'!E1145</f>
        <v>0</v>
      </c>
      <c r="F165" s="11">
        <f>'Daily PnL Log'!F1145</f>
        <v>-3893.4</v>
      </c>
      <c r="G165" s="11">
        <f>'Daily PnL Log'!G1145</f>
        <v>48200.1</v>
      </c>
      <c r="H165" s="11">
        <f>'Daily PnL Log'!H1145</f>
        <v>0</v>
      </c>
      <c r="I165" s="11">
        <f>'Daily PnL Log'!I1145</f>
        <v>0</v>
      </c>
      <c r="J165" s="11">
        <f>'Daily PnL Log'!J1145</f>
        <v>38341.699999999997</v>
      </c>
      <c r="K165" s="11">
        <f>'Daily PnL Log'!K1145</f>
        <v>-116.28</v>
      </c>
      <c r="L165" s="11">
        <f>'Daily PnL Log'!L1145</f>
        <v>-1017.72</v>
      </c>
      <c r="M165" s="11">
        <f>'Daily PnL Log'!M1145</f>
        <v>-1134</v>
      </c>
      <c r="N165" s="11">
        <f>'Daily PnL Log'!N1145</f>
        <v>37207.699999999997</v>
      </c>
      <c r="O165" s="11">
        <f t="shared" si="14"/>
        <v>59638.500000000044</v>
      </c>
      <c r="P165" s="11">
        <f t="shared" si="15"/>
        <v>-168051.59999999998</v>
      </c>
      <c r="Q165" s="11">
        <f t="shared" si="16"/>
        <v>0</v>
      </c>
      <c r="R165" s="11">
        <f t="shared" si="17"/>
        <v>233654.49999999994</v>
      </c>
      <c r="S165" s="11">
        <f t="shared" si="18"/>
        <v>207359.69999999995</v>
      </c>
      <c r="T165" s="11">
        <f t="shared" si="19"/>
        <v>0</v>
      </c>
      <c r="U165" s="11">
        <f t="shared" si="20"/>
        <v>0</v>
      </c>
      <c r="V165" s="11">
        <f t="shared" si="21"/>
        <v>332601.09999999986</v>
      </c>
      <c r="W165" s="11">
        <f>IF('Daily PnL Log'!W1145&lt;&gt;"",'Daily PnL Log'!W1145,"")</f>
        <v>420897</v>
      </c>
      <c r="X165" s="119">
        <f>IF('Daily PnL Log'!X1145&lt;&gt;"",'Daily PnL Log'!X1145,"")</f>
        <v>8.8400962705840136E-2</v>
      </c>
      <c r="Y165" s="11" t="str">
        <f>IF('Daily PnL Log'!Y1145&lt;&gt;"",'Daily PnL Log'!Y1145,"")</f>
        <v/>
      </c>
      <c r="Z165" s="11" t="str">
        <f>IF('Daily PnL Log'!Z1145&lt;&gt;"",'Daily PnL Log'!Z1145,"")</f>
        <v/>
      </c>
      <c r="AA165" s="11" t="str">
        <f>IF('Daily PnL Log'!AA1145&lt;&gt;"",'Daily PnL Log'!AA1145,"")</f>
        <v/>
      </c>
      <c r="AB165" s="11" t="str">
        <f>IF('Daily PnL Log'!AB1145&lt;&gt;"",'Daily PnL Log'!AB1145,"")</f>
        <v/>
      </c>
      <c r="AC165" s="11">
        <f>IF('Daily PnL Log'!AC1145&lt;&gt;"",'Daily PnL Log'!AC1145,"")</f>
        <v>201908.18</v>
      </c>
    </row>
    <row r="166" spans="1:29" x14ac:dyDescent="0.25">
      <c r="A166" s="47" t="str">
        <f t="shared" si="22"/>
        <v>Jun</v>
      </c>
      <c r="B166" s="14">
        <f>'Daily PnL Log'!B1146</f>
        <v>45828</v>
      </c>
      <c r="C166" s="13">
        <f>'Daily PnL Log'!C1146</f>
        <v>1940.4</v>
      </c>
      <c r="D166" s="13">
        <f>'Daily PnL Log'!D1146</f>
        <v>364.5</v>
      </c>
      <c r="E166" s="13">
        <f>'Daily PnL Log'!E1146</f>
        <v>0</v>
      </c>
      <c r="F166" s="13">
        <f>'Daily PnL Log'!F1146</f>
        <v>688.6</v>
      </c>
      <c r="G166" s="13">
        <f>'Daily PnL Log'!G1146</f>
        <v>20827.599999999999</v>
      </c>
      <c r="H166" s="13">
        <f>'Daily PnL Log'!H1146</f>
        <v>0</v>
      </c>
      <c r="I166" s="13">
        <f>'Daily PnL Log'!I1146</f>
        <v>0</v>
      </c>
      <c r="J166" s="13">
        <f>'Daily PnL Log'!J1146</f>
        <v>23821.1</v>
      </c>
      <c r="K166" s="13">
        <f>'Daily PnL Log'!K1146</f>
        <v>-517.21</v>
      </c>
      <c r="L166" s="13">
        <f>'Daily PnL Log'!L1146</f>
        <v>-2534.77</v>
      </c>
      <c r="M166" s="13">
        <f>'Daily PnL Log'!M1146</f>
        <v>-3051.98</v>
      </c>
      <c r="N166" s="13">
        <f>'Daily PnL Log'!N1146</f>
        <v>20769.12</v>
      </c>
      <c r="O166" s="13">
        <f t="shared" si="14"/>
        <v>61578.900000000045</v>
      </c>
      <c r="P166" s="13">
        <f t="shared" si="15"/>
        <v>-167687.09999999998</v>
      </c>
      <c r="Q166" s="13">
        <f t="shared" si="16"/>
        <v>0</v>
      </c>
      <c r="R166" s="13">
        <f t="shared" si="17"/>
        <v>234343.09999999995</v>
      </c>
      <c r="S166" s="13">
        <f t="shared" si="18"/>
        <v>228187.29999999996</v>
      </c>
      <c r="T166" s="13">
        <f t="shared" si="19"/>
        <v>0</v>
      </c>
      <c r="U166" s="13">
        <f t="shared" si="20"/>
        <v>0</v>
      </c>
      <c r="V166" s="13">
        <f t="shared" si="21"/>
        <v>356422.19999999984</v>
      </c>
      <c r="W166" s="13">
        <f>IF('Daily PnL Log'!W1146&lt;&gt;"",'Daily PnL Log'!W1146,"")</f>
        <v>372136</v>
      </c>
      <c r="X166" s="13">
        <f>IF('Daily PnL Log'!X1146&lt;&gt;"",'Daily PnL Log'!X1146,"")</f>
        <v>5.581056387987187E-2</v>
      </c>
      <c r="Y166" s="13" t="str">
        <f>IF('Daily PnL Log'!Y1146&lt;&gt;"",'Daily PnL Log'!Y1146,"")</f>
        <v/>
      </c>
      <c r="Z166" s="13" t="str">
        <f>IF('Daily PnL Log'!Z1146&lt;&gt;"",'Daily PnL Log'!Z1146,"")</f>
        <v/>
      </c>
      <c r="AA166" s="13" t="str">
        <f>IF('Daily PnL Log'!AA1146&lt;&gt;"",'Daily PnL Log'!AA1146,"")</f>
        <v/>
      </c>
      <c r="AB166" s="13" t="str">
        <f>IF('Daily PnL Log'!AB1146&lt;&gt;"",'Daily PnL Log'!AB1146,"")</f>
        <v/>
      </c>
      <c r="AC166" s="13">
        <f>IF('Daily PnL Log'!AC1146&lt;&gt;"",'Daily PnL Log'!AC1146,"")</f>
        <v>216589.95</v>
      </c>
    </row>
    <row r="167" spans="1:29" x14ac:dyDescent="0.25">
      <c r="A167" s="48" t="str">
        <f t="shared" si="22"/>
        <v>Jun</v>
      </c>
      <c r="B167" s="83">
        <f>'Daily PnL Log'!B1147</f>
        <v>45831</v>
      </c>
      <c r="C167" s="11">
        <f>'Daily PnL Log'!C1147</f>
        <v>-10987</v>
      </c>
      <c r="D167" s="11">
        <f>'Daily PnL Log'!D1147</f>
        <v>-27758.6</v>
      </c>
      <c r="E167" s="11">
        <f>'Daily PnL Log'!E1147</f>
        <v>0</v>
      </c>
      <c r="F167" s="11">
        <f>'Daily PnL Log'!F1147</f>
        <v>10856.5</v>
      </c>
      <c r="G167" s="11">
        <f>'Daily PnL Log'!G1147</f>
        <v>-22451.3</v>
      </c>
      <c r="H167" s="11">
        <f>'Daily PnL Log'!H1147</f>
        <v>0</v>
      </c>
      <c r="I167" s="11">
        <f>'Daily PnL Log'!I1147</f>
        <v>0</v>
      </c>
      <c r="J167" s="11">
        <f>'Daily PnL Log'!J1147</f>
        <v>-50340.399999999994</v>
      </c>
      <c r="K167" s="11">
        <f>'Daily PnL Log'!K1147</f>
        <v>-68.72</v>
      </c>
      <c r="L167" s="11">
        <f>'Daily PnL Log'!L1147</f>
        <v>-607.97</v>
      </c>
      <c r="M167" s="11">
        <f>'Daily PnL Log'!M1147</f>
        <v>-676.69</v>
      </c>
      <c r="N167" s="11">
        <f>'Daily PnL Log'!N1147</f>
        <v>-51017.09</v>
      </c>
      <c r="O167" s="11">
        <f t="shared" si="14"/>
        <v>50591.900000000045</v>
      </c>
      <c r="P167" s="11">
        <f t="shared" si="15"/>
        <v>-195445.69999999998</v>
      </c>
      <c r="Q167" s="11">
        <f t="shared" si="16"/>
        <v>0</v>
      </c>
      <c r="R167" s="11">
        <f t="shared" si="17"/>
        <v>245199.59999999995</v>
      </c>
      <c r="S167" s="11">
        <f t="shared" si="18"/>
        <v>205735.99999999997</v>
      </c>
      <c r="T167" s="11">
        <f t="shared" si="19"/>
        <v>0</v>
      </c>
      <c r="U167" s="11">
        <f t="shared" si="20"/>
        <v>0</v>
      </c>
      <c r="V167" s="11">
        <f t="shared" si="21"/>
        <v>306081.79999999981</v>
      </c>
      <c r="W167" s="11">
        <f>IF('Daily PnL Log'!W1147&lt;&gt;"",'Daily PnL Log'!W1147,"")</f>
        <v>274117</v>
      </c>
      <c r="X167" s="119">
        <f>IF('Daily PnL Log'!X1147&lt;&gt;"",'Daily PnL Log'!X1147,"")</f>
        <v>-0.18611428696505505</v>
      </c>
      <c r="Y167" s="11" t="str">
        <f>IF('Daily PnL Log'!Y1147&lt;&gt;"",'Daily PnL Log'!Y1147,"")</f>
        <v/>
      </c>
      <c r="Z167" s="11" t="str">
        <f>IF('Daily PnL Log'!Z1147&lt;&gt;"",'Daily PnL Log'!Z1147,"")</f>
        <v/>
      </c>
      <c r="AA167" s="11" t="str">
        <f>IF('Daily PnL Log'!AA1147&lt;&gt;"",'Daily PnL Log'!AA1147,"")</f>
        <v/>
      </c>
      <c r="AB167" s="11" t="str">
        <f>IF('Daily PnL Log'!AB1147&lt;&gt;"",'Daily PnL Log'!AB1147,"")</f>
        <v/>
      </c>
      <c r="AC167" s="11">
        <f>IF('Daily PnL Log'!AC1147&lt;&gt;"",'Daily PnL Log'!AC1147,"")</f>
        <v>164690.76</v>
      </c>
    </row>
    <row r="168" spans="1:29" x14ac:dyDescent="0.25">
      <c r="A168" s="47" t="str">
        <f t="shared" si="22"/>
        <v>Jun</v>
      </c>
      <c r="B168" s="14">
        <f>'Daily PnL Log'!B1148</f>
        <v>45832</v>
      </c>
      <c r="C168" s="13">
        <f>'Daily PnL Log'!C1148</f>
        <v>-6781.8</v>
      </c>
      <c r="D168" s="13">
        <f>'Daily PnL Log'!D1148</f>
        <v>-19453.7</v>
      </c>
      <c r="E168" s="13">
        <f>'Daily PnL Log'!E1148</f>
        <v>0</v>
      </c>
      <c r="F168" s="13">
        <f>'Daily PnL Log'!F1148</f>
        <v>-48.4</v>
      </c>
      <c r="G168" s="13">
        <f>'Daily PnL Log'!G1148</f>
        <v>1289.8</v>
      </c>
      <c r="H168" s="13">
        <f>'Daily PnL Log'!H1148</f>
        <v>0</v>
      </c>
      <c r="I168" s="13">
        <f>'Daily PnL Log'!I1148</f>
        <v>0</v>
      </c>
      <c r="J168" s="13">
        <f>'Daily PnL Log'!J1148</f>
        <v>-24994.100000000002</v>
      </c>
      <c r="K168" s="13">
        <f>'Daily PnL Log'!K1148</f>
        <v>-87.91</v>
      </c>
      <c r="L168" s="13">
        <f>'Daily PnL Log'!L1148</f>
        <v>-774.13</v>
      </c>
      <c r="M168" s="13">
        <f>'Daily PnL Log'!M1148</f>
        <v>-862.04</v>
      </c>
      <c r="N168" s="13">
        <f>'Daily PnL Log'!N1148</f>
        <v>-25856.140000000003</v>
      </c>
      <c r="O168" s="13">
        <f t="shared" si="14"/>
        <v>43810.100000000042</v>
      </c>
      <c r="P168" s="13">
        <f t="shared" si="15"/>
        <v>-214899.4</v>
      </c>
      <c r="Q168" s="13">
        <f t="shared" si="16"/>
        <v>0</v>
      </c>
      <c r="R168" s="13">
        <f t="shared" si="17"/>
        <v>245151.19999999995</v>
      </c>
      <c r="S168" s="13">
        <f t="shared" si="18"/>
        <v>207025.79999999996</v>
      </c>
      <c r="T168" s="13">
        <f t="shared" si="19"/>
        <v>0</v>
      </c>
      <c r="U168" s="13">
        <f t="shared" si="20"/>
        <v>0</v>
      </c>
      <c r="V168" s="13">
        <f t="shared" si="21"/>
        <v>281087.69999999984</v>
      </c>
      <c r="W168" s="13">
        <f>IF('Daily PnL Log'!W1148&lt;&gt;"",'Daily PnL Log'!W1148,"")</f>
        <v>238203</v>
      </c>
      <c r="X168" s="13">
        <f>IF('Daily PnL Log'!X1148&lt;&gt;"",'Daily PnL Log'!X1148,"")</f>
        <v>-0.10854665978178278</v>
      </c>
      <c r="Y168" s="13">
        <f>IF('Daily PnL Log'!Y1148&lt;&gt;"",'Daily PnL Log'!Y1148,"")</f>
        <v>-4025.71</v>
      </c>
      <c r="Z168" s="13" t="str">
        <f>IF('Daily PnL Log'!Z1148&lt;&gt;"",'Daily PnL Log'!Z1148,"")</f>
        <v/>
      </c>
      <c r="AA168" s="13" t="str">
        <f>IF('Daily PnL Log'!AA1148&lt;&gt;"",'Daily PnL Log'!AA1148,"")</f>
        <v/>
      </c>
      <c r="AB168" s="13" t="str">
        <f>IF('Daily PnL Log'!AB1148&lt;&gt;"",'Daily PnL Log'!AB1148,"")</f>
        <v/>
      </c>
      <c r="AC168" s="13">
        <f>IF('Daily PnL Log'!AC1148&lt;&gt;"",'Daily PnL Log'!AC1148,"")</f>
        <v>127497.47</v>
      </c>
    </row>
    <row r="169" spans="1:29" x14ac:dyDescent="0.25">
      <c r="A169" s="48" t="str">
        <f t="shared" si="22"/>
        <v>Jun</v>
      </c>
      <c r="B169" s="83">
        <f>'Daily PnL Log'!B1149</f>
        <v>45833</v>
      </c>
      <c r="C169" s="11">
        <f>'Daily PnL Log'!C1149</f>
        <v>28871</v>
      </c>
      <c r="D169" s="11">
        <f>'Daily PnL Log'!D1149</f>
        <v>29733.8</v>
      </c>
      <c r="E169" s="11">
        <f>'Daily PnL Log'!E1149</f>
        <v>0</v>
      </c>
      <c r="F169" s="11">
        <f>'Daily PnL Log'!F1149</f>
        <v>-4024.9</v>
      </c>
      <c r="G169" s="11">
        <f>'Daily PnL Log'!G1149</f>
        <v>-6100</v>
      </c>
      <c r="H169" s="11">
        <f>'Daily PnL Log'!H1149</f>
        <v>0</v>
      </c>
      <c r="I169" s="11">
        <f>'Daily PnL Log'!I1149</f>
        <v>0</v>
      </c>
      <c r="J169" s="11">
        <f>'Daily PnL Log'!J1149</f>
        <v>48479.9</v>
      </c>
      <c r="K169" s="11">
        <f>'Daily PnL Log'!K1149</f>
        <v>-143.51</v>
      </c>
      <c r="L169" s="11">
        <f>'Daily PnL Log'!L1149</f>
        <v>-1269.26</v>
      </c>
      <c r="M169" s="11">
        <f>'Daily PnL Log'!M1149</f>
        <v>-1412.77</v>
      </c>
      <c r="N169" s="11">
        <f>'Daily PnL Log'!N1149</f>
        <v>47067.130000000005</v>
      </c>
      <c r="O169" s="11">
        <f t="shared" si="14"/>
        <v>72681.100000000035</v>
      </c>
      <c r="P169" s="11">
        <f t="shared" si="15"/>
        <v>-185165.6</v>
      </c>
      <c r="Q169" s="11">
        <f t="shared" si="16"/>
        <v>0</v>
      </c>
      <c r="R169" s="11">
        <f t="shared" si="17"/>
        <v>241126.29999999996</v>
      </c>
      <c r="S169" s="11">
        <f t="shared" si="18"/>
        <v>200925.79999999996</v>
      </c>
      <c r="T169" s="11">
        <f t="shared" si="19"/>
        <v>0</v>
      </c>
      <c r="U169" s="11">
        <f t="shared" si="20"/>
        <v>0</v>
      </c>
      <c r="V169" s="11">
        <f t="shared" si="21"/>
        <v>329567.59999999986</v>
      </c>
      <c r="W169" s="11">
        <f>IF('Daily PnL Log'!W1149&lt;&gt;"",'Daily PnL Log'!W1149,"")</f>
        <v>264626</v>
      </c>
      <c r="X169" s="119">
        <f>IF('Daily PnL Log'!X1149&lt;&gt;"",'Daily PnL Log'!X1149,"")</f>
        <v>0.17786283282821796</v>
      </c>
      <c r="Y169" s="11" t="str">
        <f>IF('Daily PnL Log'!Y1149&lt;&gt;"",'Daily PnL Log'!Y1149,"")</f>
        <v/>
      </c>
      <c r="Z169" s="11" t="str">
        <f>IF('Daily PnL Log'!Z1149&lt;&gt;"",'Daily PnL Log'!Z1149,"")</f>
        <v/>
      </c>
      <c r="AA169" s="11" t="str">
        <f>IF('Daily PnL Log'!AA1149&lt;&gt;"",'Daily PnL Log'!AA1149,"")</f>
        <v/>
      </c>
      <c r="AB169" s="11" t="str">
        <f>IF('Daily PnL Log'!AB1149&lt;&gt;"",'Daily PnL Log'!AB1149,"")</f>
        <v/>
      </c>
      <c r="AC169" s="11">
        <f>IF('Daily PnL Log'!AC1149&lt;&gt;"",'Daily PnL Log'!AC1149,"")</f>
        <v>190274.7</v>
      </c>
    </row>
    <row r="170" spans="1:29" x14ac:dyDescent="0.25">
      <c r="A170" s="47" t="str">
        <f t="shared" si="22"/>
        <v>Jun</v>
      </c>
      <c r="B170" s="14">
        <f>'Daily PnL Log'!B1150</f>
        <v>45834</v>
      </c>
      <c r="C170" s="13">
        <f>'Daily PnL Log'!C1150</f>
        <v>-2663.2</v>
      </c>
      <c r="D170" s="13">
        <f>'Daily PnL Log'!D1150</f>
        <v>23623.9</v>
      </c>
      <c r="E170" s="13">
        <f>'Daily PnL Log'!E1150</f>
        <v>0</v>
      </c>
      <c r="F170" s="13">
        <f>'Daily PnL Log'!F1150</f>
        <v>-2105.6999999999998</v>
      </c>
      <c r="G170" s="13">
        <f>'Daily PnL Log'!G1150</f>
        <v>-9717.4</v>
      </c>
      <c r="H170" s="13">
        <f>'Daily PnL Log'!H1150</f>
        <v>0</v>
      </c>
      <c r="I170" s="13">
        <f>'Daily PnL Log'!I1150</f>
        <v>0</v>
      </c>
      <c r="J170" s="13">
        <f>'Daily PnL Log'!J1150</f>
        <v>9137.6</v>
      </c>
      <c r="K170" s="13">
        <f>'Daily PnL Log'!K1150</f>
        <v>-106.33</v>
      </c>
      <c r="L170" s="13">
        <f>'Daily PnL Log'!L1150</f>
        <v>-940.41</v>
      </c>
      <c r="M170" s="13">
        <f>'Daily PnL Log'!M1150</f>
        <v>-1046.74</v>
      </c>
      <c r="N170" s="13">
        <f>'Daily PnL Log'!N1150</f>
        <v>8090.8600000000006</v>
      </c>
      <c r="O170" s="13">
        <f t="shared" si="14"/>
        <v>70017.900000000038</v>
      </c>
      <c r="P170" s="13">
        <f t="shared" si="15"/>
        <v>-161541.70000000001</v>
      </c>
      <c r="Q170" s="13">
        <f t="shared" si="16"/>
        <v>0</v>
      </c>
      <c r="R170" s="13">
        <f t="shared" si="17"/>
        <v>239020.59999999995</v>
      </c>
      <c r="S170" s="13">
        <f t="shared" si="18"/>
        <v>191208.39999999997</v>
      </c>
      <c r="T170" s="13">
        <f t="shared" si="19"/>
        <v>0</v>
      </c>
      <c r="U170" s="13">
        <f t="shared" si="20"/>
        <v>0</v>
      </c>
      <c r="V170" s="13">
        <f t="shared" si="21"/>
        <v>338705.19999999984</v>
      </c>
      <c r="W170" s="13">
        <f>IF('Daily PnL Log'!W1150&lt;&gt;"",'Daily PnL Log'!W1150,"")</f>
        <v>286271</v>
      </c>
      <c r="X170" s="13">
        <f>IF('Daily PnL Log'!X1150&lt;&gt;"",'Daily PnL Log'!X1150,"")</f>
        <v>2.8262939662068463E-2</v>
      </c>
      <c r="Y170" s="13">
        <f>IF('Daily PnL Log'!Y1150&lt;&gt;"",'Daily PnL Log'!Y1150,"")</f>
        <v>-5216.3</v>
      </c>
      <c r="Z170" s="13" t="str">
        <f>IF('Daily PnL Log'!Z1150&lt;&gt;"",'Daily PnL Log'!Z1150,"")</f>
        <v/>
      </c>
      <c r="AA170" s="13" t="str">
        <f>IF('Daily PnL Log'!AA1150&lt;&gt;"",'Daily PnL Log'!AA1150,"")</f>
        <v/>
      </c>
      <c r="AB170" s="13" t="str">
        <f>IF('Daily PnL Log'!AB1150&lt;&gt;"",'Daily PnL Log'!AB1150,"")</f>
        <v/>
      </c>
      <c r="AC170" s="13">
        <f>IF('Daily PnL Log'!AC1150&lt;&gt;"",'Daily PnL Log'!AC1150,"")</f>
        <v>198366.71</v>
      </c>
    </row>
    <row r="171" spans="1:29" x14ac:dyDescent="0.25">
      <c r="A171" s="48" t="str">
        <f t="shared" si="22"/>
        <v>Jun</v>
      </c>
      <c r="B171" s="83">
        <f>'Daily PnL Log'!B1151</f>
        <v>45835</v>
      </c>
      <c r="C171" s="11">
        <f>'Daily PnL Log'!C1151</f>
        <v>22636.7</v>
      </c>
      <c r="D171" s="11">
        <f>'Daily PnL Log'!D1151</f>
        <v>-11595.5</v>
      </c>
      <c r="E171" s="11">
        <f>'Daily PnL Log'!E1151</f>
        <v>0</v>
      </c>
      <c r="F171" s="11">
        <f>'Daily PnL Log'!F1151</f>
        <v>7177.8</v>
      </c>
      <c r="G171" s="11">
        <f>'Daily PnL Log'!G1151</f>
        <v>9513.7999999999993</v>
      </c>
      <c r="H171" s="11">
        <f>'Daily PnL Log'!H1151</f>
        <v>0</v>
      </c>
      <c r="I171" s="11">
        <f>'Daily PnL Log'!I1151</f>
        <v>0</v>
      </c>
      <c r="J171" s="11">
        <f>'Daily PnL Log'!J1151</f>
        <v>27732.799999999999</v>
      </c>
      <c r="K171" s="11">
        <f>'Daily PnL Log'!K1151</f>
        <v>-63.51</v>
      </c>
      <c r="L171" s="11">
        <f>'Daily PnL Log'!L1151</f>
        <v>-560.38</v>
      </c>
      <c r="M171" s="11">
        <f>'Daily PnL Log'!M1151</f>
        <v>-623.89</v>
      </c>
      <c r="N171" s="11">
        <f>'Daily PnL Log'!N1151</f>
        <v>27108.91</v>
      </c>
      <c r="O171" s="11">
        <f t="shared" si="14"/>
        <v>92654.600000000035</v>
      </c>
      <c r="P171" s="11">
        <f t="shared" si="15"/>
        <v>-173137.2</v>
      </c>
      <c r="Q171" s="11">
        <f t="shared" si="16"/>
        <v>0</v>
      </c>
      <c r="R171" s="11">
        <f t="shared" si="17"/>
        <v>246198.39999999994</v>
      </c>
      <c r="S171" s="11">
        <f t="shared" si="18"/>
        <v>200722.19999999995</v>
      </c>
      <c r="T171" s="11">
        <f t="shared" si="19"/>
        <v>0</v>
      </c>
      <c r="U171" s="11">
        <f t="shared" si="20"/>
        <v>0</v>
      </c>
      <c r="V171" s="11">
        <f t="shared" si="21"/>
        <v>366437.99999999983</v>
      </c>
      <c r="W171" s="11">
        <f>IF('Daily PnL Log'!W1151&lt;&gt;"",'Daily PnL Log'!W1151,"")</f>
        <v>330740</v>
      </c>
      <c r="X171" s="119">
        <f>IF('Daily PnL Log'!X1151&lt;&gt;"",'Daily PnL Log'!X1151,"")</f>
        <v>8.1964413134183955E-2</v>
      </c>
      <c r="Y171" s="11" t="str">
        <f>IF('Daily PnL Log'!Y1151&lt;&gt;"",'Daily PnL Log'!Y1151,"")</f>
        <v/>
      </c>
      <c r="Z171" s="11" t="str">
        <f>IF('Daily PnL Log'!Z1151&lt;&gt;"",'Daily PnL Log'!Z1151,"")</f>
        <v/>
      </c>
      <c r="AA171" s="11" t="str">
        <f>IF('Daily PnL Log'!AA1151&lt;&gt;"",'Daily PnL Log'!AA1151,"")</f>
        <v/>
      </c>
      <c r="AB171" s="11" t="str">
        <f>IF('Daily PnL Log'!AB1151&lt;&gt;"",'Daily PnL Log'!AB1151,"")</f>
        <v/>
      </c>
      <c r="AC171" s="11">
        <f>IF('Daily PnL Log'!AC1151&lt;&gt;"",'Daily PnL Log'!AC1151,"")</f>
        <v>222467.82</v>
      </c>
    </row>
    <row r="172" spans="1:29" x14ac:dyDescent="0.25">
      <c r="A172" s="47" t="str">
        <f t="shared" si="22"/>
        <v>Jun</v>
      </c>
      <c r="B172" s="14">
        <f>'Daily PnL Log'!B1152</f>
        <v>45838</v>
      </c>
      <c r="C172" s="13">
        <f>'Daily PnL Log'!C1152</f>
        <v>-13863.6</v>
      </c>
      <c r="D172" s="13">
        <f>'Daily PnL Log'!D1152</f>
        <v>-80771.199999999997</v>
      </c>
      <c r="E172" s="13">
        <f>'Daily PnL Log'!E1152</f>
        <v>0</v>
      </c>
      <c r="F172" s="13">
        <f>'Daily PnL Log'!F1152</f>
        <v>21962.5</v>
      </c>
      <c r="G172" s="13">
        <f>'Daily PnL Log'!G1152</f>
        <v>-76719.600000000006</v>
      </c>
      <c r="H172" s="13">
        <f>'Daily PnL Log'!H1152</f>
        <v>0</v>
      </c>
      <c r="I172" s="13">
        <f>'Daily PnL Log'!I1152</f>
        <v>0</v>
      </c>
      <c r="J172" s="13">
        <f>'Daily PnL Log'!J1152</f>
        <v>-149391.90000000002</v>
      </c>
      <c r="K172" s="13">
        <f>'Daily PnL Log'!K1152</f>
        <v>-71.09</v>
      </c>
      <c r="L172" s="13">
        <f>'Daily PnL Log'!L1152</f>
        <v>-625.99</v>
      </c>
      <c r="M172" s="13">
        <f>'Daily PnL Log'!M1152</f>
        <v>-697.08</v>
      </c>
      <c r="N172" s="13">
        <f>'Daily PnL Log'!N1152</f>
        <v>-150088.98000000001</v>
      </c>
      <c r="O172" s="13">
        <f t="shared" si="14"/>
        <v>78791.000000000029</v>
      </c>
      <c r="P172" s="13">
        <f t="shared" si="15"/>
        <v>-253908.40000000002</v>
      </c>
      <c r="Q172" s="13">
        <f t="shared" si="16"/>
        <v>0</v>
      </c>
      <c r="R172" s="13">
        <f t="shared" si="17"/>
        <v>268160.89999999991</v>
      </c>
      <c r="S172" s="13">
        <f t="shared" si="18"/>
        <v>124002.59999999995</v>
      </c>
      <c r="T172" s="13">
        <f t="shared" si="19"/>
        <v>0</v>
      </c>
      <c r="U172" s="13">
        <f t="shared" si="20"/>
        <v>0</v>
      </c>
      <c r="V172" s="13">
        <f t="shared" si="21"/>
        <v>217046.0999999998</v>
      </c>
      <c r="W172" s="13">
        <f>IF('Daily PnL Log'!W1152&lt;&gt;"",'Daily PnL Log'!W1152,"")</f>
        <v>276848</v>
      </c>
      <c r="X172" s="13">
        <f>IF('Daily PnL Log'!X1152&lt;&gt;"",'Daily PnL Log'!X1152,"")</f>
        <v>-0.54213496214529278</v>
      </c>
      <c r="Y172" s="13" t="str">
        <f>IF('Daily PnL Log'!Y1152&lt;&gt;"",'Daily PnL Log'!Y1152,"")</f>
        <v/>
      </c>
      <c r="Z172" s="13" t="str">
        <f>IF('Daily PnL Log'!Z1152&lt;&gt;"",'Daily PnL Log'!Z1152,"")</f>
        <v/>
      </c>
      <c r="AA172" s="13" t="str">
        <f>IF('Daily PnL Log'!AA1152&lt;&gt;"",'Daily PnL Log'!AA1152,"")</f>
        <v/>
      </c>
      <c r="AB172" s="13" t="str">
        <f>IF('Daily PnL Log'!AB1152&lt;&gt;"",'Daily PnL Log'!AB1152,"")</f>
        <v/>
      </c>
      <c r="AC172" s="13">
        <f>IF('Daily PnL Log'!AC1152&lt;&gt;"",'Daily PnL Log'!AC1152,"")</f>
        <v>62073.24</v>
      </c>
    </row>
    <row r="173" spans="1:29" x14ac:dyDescent="0.25">
      <c r="A173" s="48" t="str">
        <f t="shared" ref="A173:A215" si="23">TEXT(B173,"mmm")</f>
        <v>Jul</v>
      </c>
      <c r="B173" s="83">
        <f>'Daily PnL Log'!B1153</f>
        <v>45839</v>
      </c>
      <c r="C173" s="11">
        <f>'Daily PnL Log'!C1153</f>
        <v>22636.7</v>
      </c>
      <c r="D173" s="11">
        <f>'Daily PnL Log'!D1153</f>
        <v>-11595.5</v>
      </c>
      <c r="E173" s="11">
        <f>'Daily PnL Log'!E1153</f>
        <v>0</v>
      </c>
      <c r="F173" s="11">
        <f>'Daily PnL Log'!F1153</f>
        <v>7177.8</v>
      </c>
      <c r="G173" s="11">
        <f>'Daily PnL Log'!G1153</f>
        <v>9513.7999999999993</v>
      </c>
      <c r="H173" s="11">
        <f>'Daily PnL Log'!H1153</f>
        <v>0</v>
      </c>
      <c r="I173" s="11">
        <f>'Daily PnL Log'!I1153</f>
        <v>0</v>
      </c>
      <c r="J173" s="11">
        <f>'Daily PnL Log'!J1153</f>
        <v>27732.799999999999</v>
      </c>
      <c r="K173" s="11">
        <f>'Daily PnL Log'!K1153</f>
        <v>-51.33</v>
      </c>
      <c r="L173" s="11">
        <f>'Daily PnL Log'!L1153</f>
        <v>-452.24</v>
      </c>
      <c r="M173" s="11">
        <f>'Daily PnL Log'!M1153</f>
        <v>-503.57</v>
      </c>
      <c r="N173" s="11">
        <f>'Daily PnL Log'!N1153</f>
        <v>27229.23</v>
      </c>
      <c r="O173" s="11">
        <f t="shared" ref="O173:O215" si="24">IF(C173&lt;&gt;"",O172+C173,"")</f>
        <v>101427.70000000003</v>
      </c>
      <c r="P173" s="11">
        <f t="shared" ref="P173:P215" si="25">IF(D173&lt;&gt;"",P172+D173,"")</f>
        <v>-265503.90000000002</v>
      </c>
      <c r="Q173" s="11">
        <f t="shared" ref="Q173:Q215" si="26">IF(E173&lt;&gt;"",Q172+E173,"")</f>
        <v>0</v>
      </c>
      <c r="R173" s="11">
        <f t="shared" ref="R173:R215" si="27">IF(F173&lt;&gt;"",R172+F173,"")</f>
        <v>275338.6999999999</v>
      </c>
      <c r="S173" s="11">
        <f t="shared" ref="S173:S215" si="28">IF(G173&lt;&gt;"",S172+G173,"")</f>
        <v>133516.39999999994</v>
      </c>
      <c r="T173" s="11">
        <f t="shared" ref="T173:T215" si="29">IF(H173&lt;&gt;"",T172+H173,"")</f>
        <v>0</v>
      </c>
      <c r="U173" s="11">
        <f t="shared" ref="U173:U215" si="30">IF(I173&lt;&gt;"",U172+I173,"")</f>
        <v>0</v>
      </c>
      <c r="V173" s="11">
        <f t="shared" ref="V173:V215" si="31">IF(J173&lt;&gt;"",V172+J173,"")</f>
        <v>244778.89999999979</v>
      </c>
      <c r="W173" s="11">
        <f>IF('Daily PnL Log'!W1153&lt;&gt;"",'Daily PnL Log'!W1153,"")</f>
        <v>240666</v>
      </c>
      <c r="X173" s="119">
        <f>IF('Daily PnL Log'!X1153&lt;&gt;"",'Daily PnL Log'!X1153,"")</f>
        <v>0.11314115828575702</v>
      </c>
      <c r="Y173" s="11">
        <f>IF('Daily PnL Log'!Y1153&lt;&gt;"",'Daily PnL Log'!Y1153,"")</f>
        <v>-5812.92</v>
      </c>
      <c r="Z173" s="11" t="str">
        <f>IF('Daily PnL Log'!Z1153&lt;&gt;"",'Daily PnL Log'!Z1153,"")</f>
        <v/>
      </c>
      <c r="AA173" s="11" t="str">
        <f>IF('Daily PnL Log'!AA1153&lt;&gt;"",'Daily PnL Log'!AA1153,"")</f>
        <v/>
      </c>
      <c r="AB173" s="11" t="str">
        <f>IF('Daily PnL Log'!AB1153&lt;&gt;"",'Daily PnL Log'!AB1153,"")</f>
        <v/>
      </c>
      <c r="AC173" s="11">
        <f>IF('Daily PnL Log'!AC1153&lt;&gt;"",'Daily PnL Log'!AC1153,"")</f>
        <v>93795.92</v>
      </c>
    </row>
    <row r="174" spans="1:29" x14ac:dyDescent="0.25">
      <c r="A174" s="47" t="str">
        <f t="shared" si="23"/>
        <v>Jul</v>
      </c>
      <c r="B174" s="14">
        <f>'Daily PnL Log'!B1154</f>
        <v>45840</v>
      </c>
      <c r="C174" s="13">
        <f>'Daily PnL Log'!C1154</f>
        <v>23300.2</v>
      </c>
      <c r="D174" s="13">
        <f>'Daily PnL Log'!D1154</f>
        <v>-1819.9</v>
      </c>
      <c r="E174" s="13">
        <f>'Daily PnL Log'!E1154</f>
        <v>0</v>
      </c>
      <c r="F174" s="13">
        <f>'Daily PnL Log'!F1154</f>
        <v>-2162.6</v>
      </c>
      <c r="G174" s="13">
        <f>'Daily PnL Log'!G1154</f>
        <v>14942</v>
      </c>
      <c r="H174" s="13">
        <f>'Daily PnL Log'!H1154</f>
        <v>0</v>
      </c>
      <c r="I174" s="13">
        <f>'Daily PnL Log'!I1154</f>
        <v>0</v>
      </c>
      <c r="J174" s="13">
        <f>'Daily PnL Log'!J1154</f>
        <v>34259.699999999997</v>
      </c>
      <c r="K174" s="13">
        <f>'Daily PnL Log'!K1154</f>
        <v>-124.87</v>
      </c>
      <c r="L174" s="13">
        <f>'Daily PnL Log'!L1154</f>
        <v>-1104.47</v>
      </c>
      <c r="M174" s="13">
        <f>'Daily PnL Log'!M1154</f>
        <v>-1229.3400000000001</v>
      </c>
      <c r="N174" s="13">
        <f>'Daily PnL Log'!N1154</f>
        <v>33030.36</v>
      </c>
      <c r="O174" s="13">
        <f t="shared" si="24"/>
        <v>124727.90000000002</v>
      </c>
      <c r="P174" s="13">
        <f t="shared" si="25"/>
        <v>-267323.80000000005</v>
      </c>
      <c r="Q174" s="13">
        <f t="shared" si="26"/>
        <v>0</v>
      </c>
      <c r="R174" s="13">
        <f t="shared" si="27"/>
        <v>273176.09999999992</v>
      </c>
      <c r="S174" s="13">
        <f t="shared" si="28"/>
        <v>148458.39999999994</v>
      </c>
      <c r="T174" s="13">
        <f t="shared" si="29"/>
        <v>0</v>
      </c>
      <c r="U174" s="13">
        <f t="shared" si="30"/>
        <v>0</v>
      </c>
      <c r="V174" s="13">
        <f t="shared" si="31"/>
        <v>279038.5999999998</v>
      </c>
      <c r="W174" s="13">
        <f>IF('Daily PnL Log'!W1154&lt;&gt;"",'Daily PnL Log'!W1154,"")</f>
        <v>249035</v>
      </c>
      <c r="X174" s="13">
        <f>IF('Daily PnL Log'!X1154&lt;&gt;"",'Daily PnL Log'!X1154,"")</f>
        <v>0.13263340494308029</v>
      </c>
      <c r="Y174" s="13" t="str">
        <f>IF('Daily PnL Log'!Y1154&lt;&gt;"",'Daily PnL Log'!Y1154,"")</f>
        <v/>
      </c>
      <c r="Z174" s="13" t="str">
        <f>IF('Daily PnL Log'!Z1154&lt;&gt;"",'Daily PnL Log'!Z1154,"")</f>
        <v/>
      </c>
      <c r="AA174" s="13" t="str">
        <f>IF('Daily PnL Log'!AA1154&lt;&gt;"",'Daily PnL Log'!AA1154,"")</f>
        <v/>
      </c>
      <c r="AB174" s="13" t="str">
        <f>IF('Daily PnL Log'!AB1154&lt;&gt;"",'Daily PnL Log'!AB1154,"")</f>
        <v/>
      </c>
      <c r="AC174" s="13">
        <f>IF('Daily PnL Log'!AC1154&lt;&gt;"",'Daily PnL Log'!AC1154,"")</f>
        <v>124027.83</v>
      </c>
    </row>
    <row r="175" spans="1:29" x14ac:dyDescent="0.25">
      <c r="A175" s="48" t="str">
        <f t="shared" si="23"/>
        <v>Jul</v>
      </c>
      <c r="B175" s="83">
        <f>'Daily PnL Log'!B1155</f>
        <v>45841</v>
      </c>
      <c r="C175" s="11">
        <f>'Daily PnL Log'!C1155</f>
        <v>2931.3</v>
      </c>
      <c r="D175" s="11">
        <f>'Daily PnL Log'!D1155</f>
        <v>2325.9</v>
      </c>
      <c r="E175" s="11">
        <f>'Daily PnL Log'!E1155</f>
        <v>0</v>
      </c>
      <c r="F175" s="11">
        <f>'Daily PnL Log'!F1155</f>
        <v>9561.2000000000007</v>
      </c>
      <c r="G175" s="11">
        <f>'Daily PnL Log'!G1155</f>
        <v>-13353.9</v>
      </c>
      <c r="H175" s="11">
        <f>'Daily PnL Log'!H1155</f>
        <v>0</v>
      </c>
      <c r="I175" s="11">
        <f>'Daily PnL Log'!I1155</f>
        <v>0</v>
      </c>
      <c r="J175" s="11">
        <f>'Daily PnL Log'!J1155</f>
        <v>1464.5000000000018</v>
      </c>
      <c r="K175" s="11">
        <f>'Daily PnL Log'!K1155</f>
        <v>-93.26</v>
      </c>
      <c r="L175" s="11">
        <f>'Daily PnL Log'!L1155</f>
        <v>-823.61</v>
      </c>
      <c r="M175" s="11">
        <f>'Daily PnL Log'!M1155</f>
        <v>-916.87</v>
      </c>
      <c r="N175" s="11">
        <f>'Daily PnL Log'!N1155</f>
        <v>547.63000000000181</v>
      </c>
      <c r="O175" s="11">
        <f t="shared" si="24"/>
        <v>127659.20000000003</v>
      </c>
      <c r="P175" s="11">
        <f t="shared" si="25"/>
        <v>-264997.90000000002</v>
      </c>
      <c r="Q175" s="11">
        <f t="shared" si="26"/>
        <v>0</v>
      </c>
      <c r="R175" s="11">
        <f t="shared" si="27"/>
        <v>282737.29999999993</v>
      </c>
      <c r="S175" s="11">
        <f t="shared" si="28"/>
        <v>135104.49999999994</v>
      </c>
      <c r="T175" s="11">
        <f t="shared" si="29"/>
        <v>0</v>
      </c>
      <c r="U175" s="11">
        <f t="shared" si="30"/>
        <v>0</v>
      </c>
      <c r="V175" s="11">
        <f t="shared" si="31"/>
        <v>280503.0999999998</v>
      </c>
      <c r="W175" s="11">
        <f>IF('Daily PnL Log'!W1155&lt;&gt;"",'Daily PnL Log'!W1155,"")</f>
        <v>258996</v>
      </c>
      <c r="X175" s="119">
        <f>IF('Daily PnL Log'!X1155&lt;&gt;"",'Daily PnL Log'!X1155,"")</f>
        <v>2.1144341997559879E-3</v>
      </c>
      <c r="Y175" s="11" t="str">
        <f>IF('Daily PnL Log'!Y1155&lt;&gt;"",'Daily PnL Log'!Y1155,"")</f>
        <v/>
      </c>
      <c r="Z175" s="11" t="str">
        <f>IF('Daily PnL Log'!Z1155&lt;&gt;"",'Daily PnL Log'!Z1155,"")</f>
        <v/>
      </c>
      <c r="AA175" s="11" t="str">
        <f>IF('Daily PnL Log'!AA1155&lt;&gt;"",'Daily PnL Log'!AA1155,"")</f>
        <v/>
      </c>
      <c r="AB175" s="11" t="str">
        <f>IF('Daily PnL Log'!AB1155&lt;&gt;"",'Daily PnL Log'!AB1155,"")</f>
        <v/>
      </c>
      <c r="AC175" s="11">
        <f>IF('Daily PnL Log'!AC1155&lt;&gt;"",'Daily PnL Log'!AC1155,"")</f>
        <v>142388.46</v>
      </c>
    </row>
    <row r="176" spans="1:29" x14ac:dyDescent="0.25">
      <c r="A176" s="47" t="str">
        <f t="shared" si="23"/>
        <v>Jul</v>
      </c>
      <c r="B176" s="14">
        <f>'Daily PnL Log'!B1156</f>
        <v>45845</v>
      </c>
      <c r="C176" s="13">
        <f>'Daily PnL Log'!C1156</f>
        <v>4168.7</v>
      </c>
      <c r="D176" s="13">
        <f>'Daily PnL Log'!D1156</f>
        <v>-21703.7</v>
      </c>
      <c r="E176" s="13">
        <f>'Daily PnL Log'!E1156</f>
        <v>0</v>
      </c>
      <c r="F176" s="13">
        <f>'Daily PnL Log'!F1156</f>
        <v>-9033.4</v>
      </c>
      <c r="G176" s="13">
        <f>'Daily PnL Log'!G1156</f>
        <v>-12969.1</v>
      </c>
      <c r="H176" s="13">
        <f>'Daily PnL Log'!H1156</f>
        <v>0</v>
      </c>
      <c r="I176" s="13">
        <f>'Daily PnL Log'!I1156</f>
        <v>0</v>
      </c>
      <c r="J176" s="13">
        <f>'Daily PnL Log'!J1156</f>
        <v>-39537.5</v>
      </c>
      <c r="K176" s="13">
        <f>'Daily PnL Log'!K1156</f>
        <v>-83.81</v>
      </c>
      <c r="L176" s="13">
        <f>'Daily PnL Log'!L1156</f>
        <v>-735.77</v>
      </c>
      <c r="M176" s="13">
        <f>'Daily PnL Log'!M1156</f>
        <v>-819.57999999999993</v>
      </c>
      <c r="N176" s="13">
        <f>'Daily PnL Log'!N1156</f>
        <v>-40357.08</v>
      </c>
      <c r="O176" s="13">
        <f t="shared" si="24"/>
        <v>131827.90000000002</v>
      </c>
      <c r="P176" s="13">
        <f t="shared" si="25"/>
        <v>-286701.60000000003</v>
      </c>
      <c r="Q176" s="13">
        <f t="shared" si="26"/>
        <v>0</v>
      </c>
      <c r="R176" s="13">
        <f t="shared" si="27"/>
        <v>273703.89999999991</v>
      </c>
      <c r="S176" s="13">
        <f t="shared" si="28"/>
        <v>122135.39999999994</v>
      </c>
      <c r="T176" s="13">
        <f t="shared" si="29"/>
        <v>0</v>
      </c>
      <c r="U176" s="13">
        <f t="shared" si="30"/>
        <v>0</v>
      </c>
      <c r="V176" s="13">
        <f t="shared" si="31"/>
        <v>240965.5999999998</v>
      </c>
      <c r="W176" s="13">
        <f>IF('Daily PnL Log'!W1156&lt;&gt;"",'Daily PnL Log'!W1156,"")</f>
        <v>221962</v>
      </c>
      <c r="X176" s="13">
        <f>IF('Daily PnL Log'!X1156&lt;&gt;"",'Daily PnL Log'!X1156,"")</f>
        <v>-0.18181977095178456</v>
      </c>
      <c r="Y176" s="13" t="str">
        <f>IF('Daily PnL Log'!Y1156&lt;&gt;"",'Daily PnL Log'!Y1156,"")</f>
        <v/>
      </c>
      <c r="Z176" s="13" t="str">
        <f>IF('Daily PnL Log'!Z1156&lt;&gt;"",'Daily PnL Log'!Z1156,"")</f>
        <v/>
      </c>
      <c r="AA176" s="13" t="str">
        <f>IF('Daily PnL Log'!AA1156&lt;&gt;"",'Daily PnL Log'!AA1156,"")</f>
        <v/>
      </c>
      <c r="AB176" s="13" t="str">
        <f>IF('Daily PnL Log'!AB1156&lt;&gt;"",'Daily PnL Log'!AB1156,"")</f>
        <v/>
      </c>
      <c r="AC176" s="13">
        <f>IF('Daily PnL Log'!AC1156&lt;&gt;"",'Daily PnL Log'!AC1156,"")</f>
        <v>81315.850000000006</v>
      </c>
    </row>
    <row r="177" spans="1:29" x14ac:dyDescent="0.25">
      <c r="A177" s="48" t="str">
        <f t="shared" si="23"/>
        <v>Jul</v>
      </c>
      <c r="B177" s="83">
        <f>'Daily PnL Log'!B1157</f>
        <v>45846</v>
      </c>
      <c r="C177" s="11">
        <f>'Daily PnL Log'!C1157</f>
        <v>10144.5</v>
      </c>
      <c r="D177" s="11">
        <f>'Daily PnL Log'!D1157</f>
        <v>-7992.6</v>
      </c>
      <c r="E177" s="11">
        <f>'Daily PnL Log'!E1157</f>
        <v>0</v>
      </c>
      <c r="F177" s="11">
        <f>'Daily PnL Log'!F1157</f>
        <v>-7404.9</v>
      </c>
      <c r="G177" s="11">
        <f>'Daily PnL Log'!G1157</f>
        <v>-20539</v>
      </c>
      <c r="H177" s="11">
        <f>'Daily PnL Log'!H1157</f>
        <v>0</v>
      </c>
      <c r="I177" s="11">
        <f>'Daily PnL Log'!I1157</f>
        <v>0</v>
      </c>
      <c r="J177" s="11">
        <f>'Daily PnL Log'!J1157</f>
        <v>-25792</v>
      </c>
      <c r="K177" s="11">
        <f>'Daily PnL Log'!K1157</f>
        <v>-74.930000000000007</v>
      </c>
      <c r="L177" s="11">
        <f>'Daily PnL Log'!L1157</f>
        <v>-661.12</v>
      </c>
      <c r="M177" s="11">
        <f>'Daily PnL Log'!M1157</f>
        <v>-736.05</v>
      </c>
      <c r="N177" s="11">
        <f>'Daily PnL Log'!N1157</f>
        <v>-26528.05</v>
      </c>
      <c r="O177" s="11">
        <f t="shared" si="24"/>
        <v>141972.40000000002</v>
      </c>
      <c r="P177" s="11">
        <f t="shared" si="25"/>
        <v>-294694.2</v>
      </c>
      <c r="Q177" s="11">
        <f t="shared" si="26"/>
        <v>0</v>
      </c>
      <c r="R177" s="11">
        <f t="shared" si="27"/>
        <v>266298.99999999988</v>
      </c>
      <c r="S177" s="11">
        <f t="shared" si="28"/>
        <v>101596.39999999994</v>
      </c>
      <c r="T177" s="11">
        <f t="shared" si="29"/>
        <v>0</v>
      </c>
      <c r="U177" s="11">
        <f t="shared" si="30"/>
        <v>0</v>
      </c>
      <c r="V177" s="11">
        <f t="shared" si="31"/>
        <v>215173.5999999998</v>
      </c>
      <c r="W177" s="11">
        <f>IF('Daily PnL Log'!W1157&lt;&gt;"",'Daily PnL Log'!W1157,"")</f>
        <v>250672</v>
      </c>
      <c r="X177" s="119">
        <f>IF('Daily PnL Log'!X1157&lt;&gt;"",'Daily PnL Log'!X1157,"")</f>
        <v>-0.10582773504819046</v>
      </c>
      <c r="Y177" s="11" t="str">
        <f>IF('Daily PnL Log'!Y1157&lt;&gt;"",'Daily PnL Log'!Y1157,"")</f>
        <v/>
      </c>
      <c r="Z177" s="11" t="str">
        <f>IF('Daily PnL Log'!Z1157&lt;&gt;"",'Daily PnL Log'!Z1157,"")</f>
        <v/>
      </c>
      <c r="AA177" s="11" t="str">
        <f>IF('Daily PnL Log'!AA1157&lt;&gt;"",'Daily PnL Log'!AA1157,"")</f>
        <v/>
      </c>
      <c r="AB177" s="11" t="str">
        <f>IF('Daily PnL Log'!AB1157&lt;&gt;"",'Daily PnL Log'!AB1157,"")</f>
        <v/>
      </c>
      <c r="AC177" s="11">
        <f>IF('Daily PnL Log'!AC1157&lt;&gt;"",'Daily PnL Log'!AC1157,"")</f>
        <v>58441.05</v>
      </c>
    </row>
    <row r="178" spans="1:29" x14ac:dyDescent="0.25">
      <c r="A178" s="47" t="str">
        <f t="shared" si="23"/>
        <v>Jul</v>
      </c>
      <c r="B178" s="14">
        <f>'Daily PnL Log'!B1158</f>
        <v>45847</v>
      </c>
      <c r="C178" s="13">
        <f>'Daily PnL Log'!C1158</f>
        <v>11875.5</v>
      </c>
      <c r="D178" s="13">
        <f>'Daily PnL Log'!D1158</f>
        <v>1611.4</v>
      </c>
      <c r="E178" s="13">
        <f>'Daily PnL Log'!E1158</f>
        <v>0</v>
      </c>
      <c r="F178" s="13">
        <f>'Daily PnL Log'!F1158</f>
        <v>-2351.5</v>
      </c>
      <c r="G178" s="13">
        <f>'Daily PnL Log'!G1158</f>
        <v>-10566.4</v>
      </c>
      <c r="H178" s="13">
        <f>'Daily PnL Log'!H1158</f>
        <v>0</v>
      </c>
      <c r="I178" s="13">
        <f>'Daily PnL Log'!I1158</f>
        <v>0</v>
      </c>
      <c r="J178" s="13">
        <f>'Daily PnL Log'!J1158</f>
        <v>569</v>
      </c>
      <c r="K178" s="13">
        <f>'Daily PnL Log'!K1158</f>
        <v>-55.98</v>
      </c>
      <c r="L178" s="13">
        <f>'Daily PnL Log'!L1158</f>
        <v>-495.15</v>
      </c>
      <c r="M178" s="13">
        <f>'Daily PnL Log'!M1158</f>
        <v>-551.13</v>
      </c>
      <c r="N178" s="13">
        <f>'Daily PnL Log'!N1158</f>
        <v>17.870000000000005</v>
      </c>
      <c r="O178" s="13">
        <f t="shared" si="24"/>
        <v>153847.90000000002</v>
      </c>
      <c r="P178" s="13">
        <f t="shared" si="25"/>
        <v>-293082.8</v>
      </c>
      <c r="Q178" s="13">
        <f t="shared" si="26"/>
        <v>0</v>
      </c>
      <c r="R178" s="13">
        <f t="shared" si="27"/>
        <v>263947.49999999988</v>
      </c>
      <c r="S178" s="13">
        <f t="shared" si="28"/>
        <v>91029.999999999942</v>
      </c>
      <c r="T178" s="13">
        <f t="shared" si="29"/>
        <v>0</v>
      </c>
      <c r="U178" s="13">
        <f t="shared" si="30"/>
        <v>0</v>
      </c>
      <c r="V178" s="13">
        <f t="shared" si="31"/>
        <v>215742.5999999998</v>
      </c>
      <c r="W178" s="13">
        <f>IF('Daily PnL Log'!W1158&lt;&gt;"",'Daily PnL Log'!W1158,"")</f>
        <v>255766</v>
      </c>
      <c r="X178" s="13">
        <f>IF('Daily PnL Log'!X1158&lt;&gt;"",'Daily PnL Log'!X1158,"")</f>
        <v>6.9868551723059372E-5</v>
      </c>
      <c r="Y178" s="13" t="str">
        <f>IF('Daily PnL Log'!Y1158&lt;&gt;"",'Daily PnL Log'!Y1158,"")</f>
        <v/>
      </c>
      <c r="Z178" s="13" t="str">
        <f>IF('Daily PnL Log'!Z1158&lt;&gt;"",'Daily PnL Log'!Z1158,"")</f>
        <v/>
      </c>
      <c r="AA178" s="13" t="str">
        <f>IF('Daily PnL Log'!AA1158&lt;&gt;"",'Daily PnL Log'!AA1158,"")</f>
        <v/>
      </c>
      <c r="AB178" s="13" t="str">
        <f>IF('Daily PnL Log'!AB1158&lt;&gt;"",'Daily PnL Log'!AB1158,"")</f>
        <v/>
      </c>
      <c r="AC178" s="13">
        <f>IF('Daily PnL Log'!AC1158&lt;&gt;"",'Daily PnL Log'!AC1158,"")</f>
        <v>77378.67</v>
      </c>
    </row>
    <row r="179" spans="1:29" x14ac:dyDescent="0.25">
      <c r="A179" s="48" t="str">
        <f t="shared" si="23"/>
        <v>Jul</v>
      </c>
      <c r="B179" s="83">
        <f>'Daily PnL Log'!B1159</f>
        <v>45848</v>
      </c>
      <c r="C179" s="11">
        <f>'Daily PnL Log'!C1159</f>
        <v>4841.8999999999996</v>
      </c>
      <c r="D179" s="11">
        <f>'Daily PnL Log'!D1159</f>
        <v>1486.4</v>
      </c>
      <c r="E179" s="11">
        <f>'Daily PnL Log'!E1159</f>
        <v>0</v>
      </c>
      <c r="F179" s="11">
        <f>'Daily PnL Log'!F1159</f>
        <v>-11577.6</v>
      </c>
      <c r="G179" s="11">
        <f>'Daily PnL Log'!G1159</f>
        <v>15981.3</v>
      </c>
      <c r="H179" s="11">
        <f>'Daily PnL Log'!H1159</f>
        <v>0</v>
      </c>
      <c r="I179" s="11">
        <f>'Daily PnL Log'!I1159</f>
        <v>0</v>
      </c>
      <c r="J179" s="11">
        <f>'Daily PnL Log'!J1159</f>
        <v>10731.999999999998</v>
      </c>
      <c r="K179" s="11">
        <f>'Daily PnL Log'!K1159</f>
        <v>-92.88</v>
      </c>
      <c r="L179" s="11">
        <f>'Daily PnL Log'!L1159</f>
        <v>-821.12</v>
      </c>
      <c r="M179" s="11">
        <f>'Daily PnL Log'!M1159</f>
        <v>-914</v>
      </c>
      <c r="N179" s="11">
        <f>'Daily PnL Log'!N1159</f>
        <v>9817.9999999999982</v>
      </c>
      <c r="O179" s="11">
        <f t="shared" si="24"/>
        <v>158689.80000000002</v>
      </c>
      <c r="P179" s="11">
        <f t="shared" si="25"/>
        <v>-291596.39999999997</v>
      </c>
      <c r="Q179" s="11">
        <f t="shared" si="26"/>
        <v>0</v>
      </c>
      <c r="R179" s="11">
        <f t="shared" si="27"/>
        <v>252369.89999999988</v>
      </c>
      <c r="S179" s="11">
        <f t="shared" si="28"/>
        <v>107011.29999999994</v>
      </c>
      <c r="T179" s="11">
        <f t="shared" si="29"/>
        <v>0</v>
      </c>
      <c r="U179" s="11">
        <f t="shared" si="30"/>
        <v>0</v>
      </c>
      <c r="V179" s="11">
        <f t="shared" si="31"/>
        <v>226474.5999999998</v>
      </c>
      <c r="W179" s="11">
        <f>IF('Daily PnL Log'!W1159&lt;&gt;"",'Daily PnL Log'!W1159,"")</f>
        <v>276480</v>
      </c>
      <c r="X179" s="119">
        <f>IF('Daily PnL Log'!X1159&lt;&gt;"",'Daily PnL Log'!X1159,"")</f>
        <v>3.5510706018518509E-2</v>
      </c>
      <c r="Y179" s="11" t="str">
        <f>IF('Daily PnL Log'!Y1159&lt;&gt;"",'Daily PnL Log'!Y1159,"")</f>
        <v/>
      </c>
      <c r="Z179" s="11" t="str">
        <f>IF('Daily PnL Log'!Z1159&lt;&gt;"",'Daily PnL Log'!Z1159,"")</f>
        <v/>
      </c>
      <c r="AA179" s="11" t="str">
        <f>IF('Daily PnL Log'!AA1159&lt;&gt;"",'Daily PnL Log'!AA1159,"")</f>
        <v/>
      </c>
      <c r="AB179" s="11" t="str">
        <f>IF('Daily PnL Log'!AB1159&lt;&gt;"",'Daily PnL Log'!AB1159,"")</f>
        <v/>
      </c>
      <c r="AC179" s="11">
        <f>IF('Daily PnL Log'!AC1159&lt;&gt;"",'Daily PnL Log'!AC1159,"")</f>
        <v>82748.42</v>
      </c>
    </row>
    <row r="180" spans="1:29" x14ac:dyDescent="0.25">
      <c r="A180" s="47" t="str">
        <f t="shared" si="23"/>
        <v>Jul</v>
      </c>
      <c r="B180" s="14">
        <f>'Daily PnL Log'!B1160</f>
        <v>45849</v>
      </c>
      <c r="C180" s="13">
        <f>'Daily PnL Log'!C1160</f>
        <v>-9684.5</v>
      </c>
      <c r="D180" s="13">
        <f>'Daily PnL Log'!D1160</f>
        <v>-2030.6</v>
      </c>
      <c r="E180" s="13">
        <f>'Daily PnL Log'!E1160</f>
        <v>0</v>
      </c>
      <c r="F180" s="13">
        <f>'Daily PnL Log'!F1160</f>
        <v>-7314.5</v>
      </c>
      <c r="G180" s="13">
        <f>'Daily PnL Log'!G1160</f>
        <v>486.2</v>
      </c>
      <c r="H180" s="13">
        <f>'Daily PnL Log'!H1160</f>
        <v>0</v>
      </c>
      <c r="I180" s="13">
        <f>'Daily PnL Log'!I1160</f>
        <v>0</v>
      </c>
      <c r="J180" s="13">
        <f>'Daily PnL Log'!J1160</f>
        <v>-18543.399999999998</v>
      </c>
      <c r="K180" s="13">
        <f>'Daily PnL Log'!K1160</f>
        <v>-105.89</v>
      </c>
      <c r="L180" s="13">
        <f>'Daily PnL Log'!L1160</f>
        <v>-933.64</v>
      </c>
      <c r="M180" s="13">
        <f>'Daily PnL Log'!M1160</f>
        <v>-1039.53</v>
      </c>
      <c r="N180" s="13">
        <f>'Daily PnL Log'!N1160</f>
        <v>-19582.929999999997</v>
      </c>
      <c r="O180" s="13">
        <f t="shared" si="24"/>
        <v>149005.30000000002</v>
      </c>
      <c r="P180" s="13">
        <f t="shared" si="25"/>
        <v>-293626.99999999994</v>
      </c>
      <c r="Q180" s="13">
        <f t="shared" si="26"/>
        <v>0</v>
      </c>
      <c r="R180" s="13">
        <f t="shared" si="27"/>
        <v>245055.39999999988</v>
      </c>
      <c r="S180" s="13">
        <f t="shared" si="28"/>
        <v>107497.49999999994</v>
      </c>
      <c r="T180" s="13">
        <f t="shared" si="29"/>
        <v>0</v>
      </c>
      <c r="U180" s="13">
        <f t="shared" si="30"/>
        <v>0</v>
      </c>
      <c r="V180" s="13">
        <f t="shared" si="31"/>
        <v>207931.19999999981</v>
      </c>
      <c r="W180" s="13">
        <f>IF('Daily PnL Log'!W1160&lt;&gt;"",'Daily PnL Log'!W1160,"")</f>
        <v>331172</v>
      </c>
      <c r="X180" s="13">
        <f>IF('Daily PnL Log'!X1160&lt;&gt;"",'Daily PnL Log'!X1160,"")</f>
        <v>-5.9132203205585002E-2</v>
      </c>
      <c r="Y180" s="13" t="str">
        <f>IF('Daily PnL Log'!Y1160&lt;&gt;"",'Daily PnL Log'!Y1160,"")</f>
        <v/>
      </c>
      <c r="Z180" s="13" t="str">
        <f>IF('Daily PnL Log'!Z1160&lt;&gt;"",'Daily PnL Log'!Z1160,"")</f>
        <v/>
      </c>
      <c r="AA180" s="13" t="str">
        <f>IF('Daily PnL Log'!AA1160&lt;&gt;"",'Daily PnL Log'!AA1160,"")</f>
        <v/>
      </c>
      <c r="AB180" s="13" t="str">
        <f>IF('Daily PnL Log'!AB1160&lt;&gt;"",'Daily PnL Log'!AB1160,"")</f>
        <v/>
      </c>
      <c r="AC180" s="13">
        <f>IF('Daily PnL Log'!AC1160&lt;&gt;"",'Daily PnL Log'!AC1160,"")</f>
        <v>53323.89</v>
      </c>
    </row>
    <row r="181" spans="1:29" x14ac:dyDescent="0.25">
      <c r="A181" s="48" t="str">
        <f t="shared" si="23"/>
        <v>Jul</v>
      </c>
      <c r="B181" s="83">
        <f>'Daily PnL Log'!B1161</f>
        <v>45852</v>
      </c>
      <c r="C181" s="11">
        <f>'Daily PnL Log'!C1161</f>
        <v>-18935.599999999999</v>
      </c>
      <c r="D181" s="11">
        <f>'Daily PnL Log'!D1161</f>
        <v>-35348.699999999997</v>
      </c>
      <c r="E181" s="11">
        <f>'Daily PnL Log'!E1161</f>
        <v>0</v>
      </c>
      <c r="F181" s="11">
        <f>'Daily PnL Log'!F1161</f>
        <v>51.8</v>
      </c>
      <c r="G181" s="11">
        <f>'Daily PnL Log'!G1161</f>
        <v>23944.9</v>
      </c>
      <c r="H181" s="11">
        <f>'Daily PnL Log'!H1161</f>
        <v>0</v>
      </c>
      <c r="I181" s="11">
        <f>'Daily PnL Log'!I1161</f>
        <v>0</v>
      </c>
      <c r="J181" s="11">
        <f>'Daily PnL Log'!J1161</f>
        <v>-30287.599999999991</v>
      </c>
      <c r="K181" s="11">
        <f>'Daily PnL Log'!K1161</f>
        <v>-34.67</v>
      </c>
      <c r="L181" s="11">
        <f>'Daily PnL Log'!L1161</f>
        <v>-304.06</v>
      </c>
      <c r="M181" s="11">
        <f>'Daily PnL Log'!M1161</f>
        <v>-338.73</v>
      </c>
      <c r="N181" s="11">
        <f>'Daily PnL Log'!N1161</f>
        <v>-30626.329999999991</v>
      </c>
      <c r="O181" s="11">
        <f t="shared" si="24"/>
        <v>130069.70000000001</v>
      </c>
      <c r="P181" s="11">
        <f t="shared" si="25"/>
        <v>-328975.69999999995</v>
      </c>
      <c r="Q181" s="11">
        <f t="shared" si="26"/>
        <v>0</v>
      </c>
      <c r="R181" s="11">
        <f t="shared" si="27"/>
        <v>245107.19999999987</v>
      </c>
      <c r="S181" s="11">
        <f t="shared" si="28"/>
        <v>131442.39999999994</v>
      </c>
      <c r="T181" s="11">
        <f t="shared" si="29"/>
        <v>0</v>
      </c>
      <c r="U181" s="11">
        <f t="shared" si="30"/>
        <v>0</v>
      </c>
      <c r="V181" s="11">
        <f t="shared" si="31"/>
        <v>177643.5999999998</v>
      </c>
      <c r="W181" s="11">
        <f>IF('Daily PnL Log'!W1161&lt;&gt;"",'Daily PnL Log'!W1161,"")</f>
        <v>516470</v>
      </c>
      <c r="X181" s="119">
        <f>IF('Daily PnL Log'!X1161&lt;&gt;"",'Daily PnL Log'!X1161,"")</f>
        <v>-5.9299339748678515E-2</v>
      </c>
      <c r="Y181" s="11" t="str">
        <f>IF('Daily PnL Log'!Y1161&lt;&gt;"",'Daily PnL Log'!Y1161,"")</f>
        <v/>
      </c>
      <c r="Z181" s="11" t="str">
        <f>IF('Daily PnL Log'!Z1161&lt;&gt;"",'Daily PnL Log'!Z1161,"")</f>
        <v/>
      </c>
      <c r="AA181" s="11" t="str">
        <f>IF('Daily PnL Log'!AA1161&lt;&gt;"",'Daily PnL Log'!AA1161,"")</f>
        <v/>
      </c>
      <c r="AB181" s="11" t="str">
        <f>IF('Daily PnL Log'!AB1161&lt;&gt;"",'Daily PnL Log'!AB1161,"")</f>
        <v/>
      </c>
      <c r="AC181" s="11">
        <f>IF('Daily PnL Log'!AC1161&lt;&gt;"",'Daily PnL Log'!AC1161,"")</f>
        <v>37511.410000000003</v>
      </c>
    </row>
    <row r="182" spans="1:29" x14ac:dyDescent="0.25">
      <c r="A182" s="47" t="str">
        <f t="shared" si="23"/>
        <v>Jul</v>
      </c>
      <c r="B182" s="14">
        <f>'Daily PnL Log'!B1162</f>
        <v>45853</v>
      </c>
      <c r="C182" s="13">
        <f>'Daily PnL Log'!C1162</f>
        <v>956.1</v>
      </c>
      <c r="D182" s="13">
        <f>'Daily PnL Log'!D1162</f>
        <v>-141.1</v>
      </c>
      <c r="E182" s="13">
        <f>'Daily PnL Log'!E1162</f>
        <v>0</v>
      </c>
      <c r="F182" s="13">
        <f>'Daily PnL Log'!F1162</f>
        <v>3436.7</v>
      </c>
      <c r="G182" s="13">
        <f>'Daily PnL Log'!G1162</f>
        <v>-6267.9</v>
      </c>
      <c r="H182" s="13">
        <f>'Daily PnL Log'!H1162</f>
        <v>0</v>
      </c>
      <c r="I182" s="13">
        <f>'Daily PnL Log'!I1162</f>
        <v>0</v>
      </c>
      <c r="J182" s="13">
        <f>'Daily PnL Log'!J1162</f>
        <v>-2016.1999999999998</v>
      </c>
      <c r="K182" s="13">
        <f>'Daily PnL Log'!K1162</f>
        <v>-46.12</v>
      </c>
      <c r="L182" s="13">
        <f>'Daily PnL Log'!L1162</f>
        <v>-406.97</v>
      </c>
      <c r="M182" s="13">
        <f>'Daily PnL Log'!M1162</f>
        <v>-453.09000000000003</v>
      </c>
      <c r="N182" s="13">
        <f>'Daily PnL Log'!N1162</f>
        <v>-2469.29</v>
      </c>
      <c r="O182" s="13">
        <f t="shared" si="24"/>
        <v>131025.80000000002</v>
      </c>
      <c r="P182" s="13">
        <f t="shared" si="25"/>
        <v>-329116.79999999993</v>
      </c>
      <c r="Q182" s="13">
        <f t="shared" si="26"/>
        <v>0</v>
      </c>
      <c r="R182" s="13">
        <f t="shared" si="27"/>
        <v>248543.89999999988</v>
      </c>
      <c r="S182" s="13">
        <f t="shared" si="28"/>
        <v>125174.49999999994</v>
      </c>
      <c r="T182" s="13">
        <f t="shared" si="29"/>
        <v>0</v>
      </c>
      <c r="U182" s="13">
        <f t="shared" si="30"/>
        <v>0</v>
      </c>
      <c r="V182" s="13">
        <f t="shared" si="31"/>
        <v>175627.39999999979</v>
      </c>
      <c r="W182" s="13">
        <f>IF('Daily PnL Log'!W1162&lt;&gt;"",'Daily PnL Log'!W1162,"")</f>
        <v>510928</v>
      </c>
      <c r="X182" s="13">
        <f>IF('Daily PnL Log'!X1162&lt;&gt;"",'Daily PnL Log'!X1162,"")</f>
        <v>-4.8329510224532617E-3</v>
      </c>
      <c r="Y182" s="13">
        <f>IF('Daily PnL Log'!Y1162&lt;&gt;"",'Daily PnL Log'!Y1162,"")</f>
        <v>-293</v>
      </c>
      <c r="Z182" s="13">
        <f>IF('Daily PnL Log'!Z1162&lt;&gt;"",'Daily PnL Log'!Z1162,"")</f>
        <v>3831.16</v>
      </c>
      <c r="AA182" s="13" t="str">
        <f>IF('Daily PnL Log'!AA1162&lt;&gt;"",'Daily PnL Log'!AA1162,"")</f>
        <v/>
      </c>
      <c r="AB182" s="13" t="str">
        <f>IF('Daily PnL Log'!AB1162&lt;&gt;"",'Daily PnL Log'!AB1162,"")</f>
        <v/>
      </c>
      <c r="AC182" s="13">
        <f>IF('Daily PnL Log'!AC1162&lt;&gt;"",'Daily PnL Log'!AC1162,"")</f>
        <v>17149.57</v>
      </c>
    </row>
    <row r="183" spans="1:29" x14ac:dyDescent="0.25">
      <c r="A183" s="48" t="str">
        <f t="shared" si="23"/>
        <v>Jul</v>
      </c>
      <c r="B183" s="83">
        <f>'Daily PnL Log'!B1163</f>
        <v>45854</v>
      </c>
      <c r="C183" s="11">
        <f>'Daily PnL Log'!C1163</f>
        <v>49377.599999999999</v>
      </c>
      <c r="D183" s="11">
        <f>'Daily PnL Log'!D1163</f>
        <v>115383.5</v>
      </c>
      <c r="E183" s="11">
        <f>'Daily PnL Log'!E1163</f>
        <v>0</v>
      </c>
      <c r="F183" s="11">
        <f>'Daily PnL Log'!F1163</f>
        <v>-277.8</v>
      </c>
      <c r="G183" s="11">
        <f>'Daily PnL Log'!G1163</f>
        <v>-517.70000000000005</v>
      </c>
      <c r="H183" s="11">
        <f>'Daily PnL Log'!H1163</f>
        <v>0</v>
      </c>
      <c r="I183" s="11">
        <f>'Daily PnL Log'!I1163</f>
        <v>0</v>
      </c>
      <c r="J183" s="11">
        <f>'Daily PnL Log'!J1163</f>
        <v>163965.6</v>
      </c>
      <c r="K183" s="11">
        <f>'Daily PnL Log'!K1163</f>
        <v>-106.66</v>
      </c>
      <c r="L183" s="11">
        <f>'Daily PnL Log'!L1163</f>
        <v>-941.27</v>
      </c>
      <c r="M183" s="11">
        <f>'Daily PnL Log'!M1163</f>
        <v>-1047.93</v>
      </c>
      <c r="N183" s="11">
        <f>'Daily PnL Log'!N1163</f>
        <v>162917.67000000001</v>
      </c>
      <c r="O183" s="11">
        <f t="shared" si="24"/>
        <v>180403.40000000002</v>
      </c>
      <c r="P183" s="11">
        <f t="shared" si="25"/>
        <v>-213733.29999999993</v>
      </c>
      <c r="Q183" s="11">
        <f t="shared" si="26"/>
        <v>0</v>
      </c>
      <c r="R183" s="11">
        <f t="shared" si="27"/>
        <v>248266.09999999989</v>
      </c>
      <c r="S183" s="11">
        <f t="shared" si="28"/>
        <v>124656.79999999994</v>
      </c>
      <c r="T183" s="11">
        <f t="shared" si="29"/>
        <v>0</v>
      </c>
      <c r="U183" s="11">
        <f t="shared" si="30"/>
        <v>0</v>
      </c>
      <c r="V183" s="11">
        <f t="shared" si="31"/>
        <v>339592.99999999977</v>
      </c>
      <c r="W183" s="11">
        <f>IF('Daily PnL Log'!W1163&lt;&gt;"",'Daily PnL Log'!W1163,"")</f>
        <v>635116</v>
      </c>
      <c r="X183" s="119">
        <f>IF('Daily PnL Log'!X1163&lt;&gt;"",'Daily PnL Log'!X1163,"")</f>
        <v>0.25651640015367272</v>
      </c>
      <c r="Y183" s="11" t="str">
        <f>IF('Daily PnL Log'!Y1163&lt;&gt;"",'Daily PnL Log'!Y1163,"")</f>
        <v/>
      </c>
      <c r="Z183" s="11" t="str">
        <f>IF('Daily PnL Log'!Z1163&lt;&gt;"",'Daily PnL Log'!Z1163,"")</f>
        <v/>
      </c>
      <c r="AA183" s="11" t="str">
        <f>IF('Daily PnL Log'!AA1163&lt;&gt;"",'Daily PnL Log'!AA1163,"")</f>
        <v/>
      </c>
      <c r="AB183" s="11" t="str">
        <f>IF('Daily PnL Log'!AB1163&lt;&gt;"",'Daily PnL Log'!AB1163,"")</f>
        <v/>
      </c>
      <c r="AC183" s="11">
        <f>IF('Daily PnL Log'!AC1163&lt;&gt;"",'Daily PnL Log'!AC1163,"")</f>
        <v>189944.14</v>
      </c>
    </row>
    <row r="184" spans="1:29" x14ac:dyDescent="0.25">
      <c r="A184" s="47" t="str">
        <f t="shared" si="23"/>
        <v>Jul</v>
      </c>
      <c r="B184" s="14">
        <f>'Daily PnL Log'!B1164</f>
        <v>45855</v>
      </c>
      <c r="C184" s="13">
        <f>'Daily PnL Log'!C1164</f>
        <v>-12842.7</v>
      </c>
      <c r="D184" s="13">
        <f>'Daily PnL Log'!D1164</f>
        <v>-10801.6</v>
      </c>
      <c r="E184" s="13">
        <f>'Daily PnL Log'!E1164</f>
        <v>0</v>
      </c>
      <c r="F184" s="13">
        <f>'Daily PnL Log'!F1164</f>
        <v>5459.5</v>
      </c>
      <c r="G184" s="13">
        <f>'Daily PnL Log'!G1164</f>
        <v>843.5</v>
      </c>
      <c r="H184" s="13">
        <f>'Daily PnL Log'!H1164</f>
        <v>0</v>
      </c>
      <c r="I184" s="13">
        <f>'Daily PnL Log'!I1164</f>
        <v>0</v>
      </c>
      <c r="J184" s="13">
        <f>'Daily PnL Log'!J1164</f>
        <v>-17341.300000000003</v>
      </c>
      <c r="K184" s="13">
        <f>'Daily PnL Log'!K1164</f>
        <v>-40.049999999999997</v>
      </c>
      <c r="L184" s="13">
        <f>'Daily PnL Log'!L1164</f>
        <v>-353.51</v>
      </c>
      <c r="M184" s="13">
        <f>'Daily PnL Log'!M1164</f>
        <v>-393.56</v>
      </c>
      <c r="N184" s="13">
        <f>'Daily PnL Log'!N1164</f>
        <v>-17734.860000000004</v>
      </c>
      <c r="O184" s="13">
        <f t="shared" si="24"/>
        <v>167560.70000000001</v>
      </c>
      <c r="P184" s="13">
        <f t="shared" si="25"/>
        <v>-224534.89999999994</v>
      </c>
      <c r="Q184" s="13">
        <f t="shared" si="26"/>
        <v>0</v>
      </c>
      <c r="R184" s="13">
        <f t="shared" si="27"/>
        <v>253725.59999999989</v>
      </c>
      <c r="S184" s="13">
        <f t="shared" si="28"/>
        <v>125500.29999999994</v>
      </c>
      <c r="T184" s="13">
        <f t="shared" si="29"/>
        <v>0</v>
      </c>
      <c r="U184" s="13">
        <f t="shared" si="30"/>
        <v>0</v>
      </c>
      <c r="V184" s="13">
        <f t="shared" si="31"/>
        <v>322251.69999999978</v>
      </c>
      <c r="W184" s="13">
        <f>IF('Daily PnL Log'!W1164&lt;&gt;"",'Daily PnL Log'!W1164,"")</f>
        <v>639034</v>
      </c>
      <c r="X184" s="13">
        <f>IF('Daily PnL Log'!X1164&lt;&gt;"",'Daily PnL Log'!X1164,"")</f>
        <v>-2.7752607842462224E-2</v>
      </c>
      <c r="Y184" s="13">
        <f>IF('Daily PnL Log'!Y1164&lt;&gt;"",'Daily PnL Log'!Y1164,"")</f>
        <v>-5216.3</v>
      </c>
      <c r="Z184" s="13" t="str">
        <f>IF('Daily PnL Log'!Z1164&lt;&gt;"",'Daily PnL Log'!Z1164,"")</f>
        <v/>
      </c>
      <c r="AA184" s="13" t="str">
        <f>IF('Daily PnL Log'!AA1164&lt;&gt;"",'Daily PnL Log'!AA1164,"")</f>
        <v/>
      </c>
      <c r="AB184" s="13" t="str">
        <f>IF('Daily PnL Log'!AB1164&lt;&gt;"",'Daily PnL Log'!AB1164,"")</f>
        <v/>
      </c>
      <c r="AC184" s="13">
        <f>IF('Daily PnL Log'!AC1164&lt;&gt;"",'Daily PnL Log'!AC1164,"")</f>
        <v>164306.82999999999</v>
      </c>
    </row>
    <row r="185" spans="1:29" x14ac:dyDescent="0.25">
      <c r="A185" s="48" t="str">
        <f t="shared" si="23"/>
        <v>Jul</v>
      </c>
      <c r="B185" s="83">
        <f>'Daily PnL Log'!B1165</f>
        <v>45856</v>
      </c>
      <c r="C185" s="11">
        <f>'Daily PnL Log'!C1165</f>
        <v>4204.3</v>
      </c>
      <c r="D185" s="11">
        <f>'Daily PnL Log'!D1165</f>
        <v>27719.5</v>
      </c>
      <c r="E185" s="11">
        <f>'Daily PnL Log'!E1165</f>
        <v>0</v>
      </c>
      <c r="F185" s="11">
        <f>'Daily PnL Log'!F1165</f>
        <v>-4408.8</v>
      </c>
      <c r="G185" s="11">
        <f>'Daily PnL Log'!G1165</f>
        <v>27964.799999999999</v>
      </c>
      <c r="H185" s="11">
        <f>'Daily PnL Log'!H1165</f>
        <v>0</v>
      </c>
      <c r="I185" s="11">
        <f>'Daily PnL Log'!I1165</f>
        <v>0</v>
      </c>
      <c r="J185" s="11">
        <f>'Daily PnL Log'!J1165</f>
        <v>55479.8</v>
      </c>
      <c r="K185" s="11">
        <f>'Daily PnL Log'!K1165</f>
        <v>-89.81</v>
      </c>
      <c r="L185" s="11">
        <f>'Daily PnL Log'!L1165</f>
        <v>-788.15</v>
      </c>
      <c r="M185" s="11">
        <f>'Daily PnL Log'!M1165</f>
        <v>-877.96</v>
      </c>
      <c r="N185" s="11">
        <f>'Daily PnL Log'!N1165</f>
        <v>54601.840000000004</v>
      </c>
      <c r="O185" s="11">
        <f t="shared" si="24"/>
        <v>171765</v>
      </c>
      <c r="P185" s="11">
        <f t="shared" si="25"/>
        <v>-196815.39999999994</v>
      </c>
      <c r="Q185" s="11">
        <f t="shared" si="26"/>
        <v>0</v>
      </c>
      <c r="R185" s="11">
        <f t="shared" si="27"/>
        <v>249316.7999999999</v>
      </c>
      <c r="S185" s="11">
        <f t="shared" si="28"/>
        <v>153465.09999999995</v>
      </c>
      <c r="T185" s="11">
        <f t="shared" si="29"/>
        <v>0</v>
      </c>
      <c r="U185" s="11">
        <f t="shared" si="30"/>
        <v>0</v>
      </c>
      <c r="V185" s="11">
        <f t="shared" si="31"/>
        <v>377731.49999999977</v>
      </c>
      <c r="W185" s="11">
        <f>IF('Daily PnL Log'!W1165&lt;&gt;"",'Daily PnL Log'!W1165,"")</f>
        <v>682118</v>
      </c>
      <c r="X185" s="119">
        <f>IF('Daily PnL Log'!X1165&lt;&gt;"",'Daily PnL Log'!X1165,"")</f>
        <v>8.0047499113056697E-2</v>
      </c>
      <c r="Y185" s="11" t="str">
        <f>IF('Daily PnL Log'!Y1165&lt;&gt;"",'Daily PnL Log'!Y1165,"")</f>
        <v/>
      </c>
      <c r="Z185" s="11" t="str">
        <f>IF('Daily PnL Log'!Z1165&lt;&gt;"",'Daily PnL Log'!Z1165,"")</f>
        <v/>
      </c>
      <c r="AA185" s="11" t="str">
        <f>IF('Daily PnL Log'!AA1165&lt;&gt;"",'Daily PnL Log'!AA1165,"")</f>
        <v/>
      </c>
      <c r="AB185" s="11" t="str">
        <f>IF('Daily PnL Log'!AB1165&lt;&gt;"",'Daily PnL Log'!AB1165,"")</f>
        <v/>
      </c>
      <c r="AC185" s="11">
        <f>IF('Daily PnL Log'!AC1165&lt;&gt;"",'Daily PnL Log'!AC1165,"")</f>
        <v>221873.87</v>
      </c>
    </row>
    <row r="186" spans="1:29" x14ac:dyDescent="0.25">
      <c r="A186" s="47" t="str">
        <f t="shared" si="23"/>
        <v>Jul</v>
      </c>
      <c r="B186" s="14">
        <f>'Daily PnL Log'!B1166</f>
        <v>45859</v>
      </c>
      <c r="C186" s="13">
        <f>'Daily PnL Log'!C1166</f>
        <v>-27237</v>
      </c>
      <c r="D186" s="13">
        <f>'Daily PnL Log'!D1166</f>
        <v>10013.799999999999</v>
      </c>
      <c r="E186" s="13">
        <f>'Daily PnL Log'!E1166</f>
        <v>0</v>
      </c>
      <c r="F186" s="13">
        <f>'Daily PnL Log'!F1166</f>
        <v>4506.3999999999996</v>
      </c>
      <c r="G186" s="13">
        <f>'Daily PnL Log'!G1166</f>
        <v>-6995.4</v>
      </c>
      <c r="H186" s="13">
        <f>'Daily PnL Log'!H1166</f>
        <v>0</v>
      </c>
      <c r="I186" s="13">
        <f>'Daily PnL Log'!I1166</f>
        <v>0</v>
      </c>
      <c r="J186" s="13">
        <f>'Daily PnL Log'!J1166</f>
        <v>-19712.2</v>
      </c>
      <c r="K186" s="13">
        <f>'Daily PnL Log'!K1166</f>
        <v>-62.63</v>
      </c>
      <c r="L186" s="13">
        <f>'Daily PnL Log'!L1166</f>
        <v>-550.36</v>
      </c>
      <c r="M186" s="13">
        <f>'Daily PnL Log'!M1166</f>
        <v>-612.99</v>
      </c>
      <c r="N186" s="13">
        <f>'Daily PnL Log'!N1166</f>
        <v>-20325.190000000002</v>
      </c>
      <c r="O186" s="13">
        <f t="shared" si="24"/>
        <v>144528</v>
      </c>
      <c r="P186" s="13">
        <f t="shared" si="25"/>
        <v>-186801.59999999995</v>
      </c>
      <c r="Q186" s="13">
        <f t="shared" si="26"/>
        <v>0</v>
      </c>
      <c r="R186" s="13">
        <f t="shared" si="27"/>
        <v>253823.1999999999</v>
      </c>
      <c r="S186" s="13">
        <f t="shared" si="28"/>
        <v>146469.69999999995</v>
      </c>
      <c r="T186" s="13">
        <f t="shared" si="29"/>
        <v>0</v>
      </c>
      <c r="U186" s="13">
        <f t="shared" si="30"/>
        <v>0</v>
      </c>
      <c r="V186" s="13">
        <f t="shared" si="31"/>
        <v>358019.29999999976</v>
      </c>
      <c r="W186" s="13">
        <f>IF('Daily PnL Log'!W1166&lt;&gt;"",'Daily PnL Log'!W1166,"")</f>
        <v>681599</v>
      </c>
      <c r="X186" s="13">
        <f>IF('Daily PnL Log'!X1166&lt;&gt;"",'Daily PnL Log'!X1166,"")</f>
        <v>-2.9819864759191256E-2</v>
      </c>
      <c r="Y186" s="13" t="str">
        <f>IF('Daily PnL Log'!Y1166&lt;&gt;"",'Daily PnL Log'!Y1166,"")</f>
        <v/>
      </c>
      <c r="Z186" s="13" t="str">
        <f>IF('Daily PnL Log'!Z1166&lt;&gt;"",'Daily PnL Log'!Z1166,"")</f>
        <v/>
      </c>
      <c r="AA186" s="13" t="str">
        <f>IF('Daily PnL Log'!AA1166&lt;&gt;"",'Daily PnL Log'!AA1166,"")</f>
        <v/>
      </c>
      <c r="AB186" s="13" t="str">
        <f>IF('Daily PnL Log'!AB1166&lt;&gt;"",'Daily PnL Log'!AB1166,"")</f>
        <v/>
      </c>
      <c r="AC186" s="13">
        <f>IF('Daily PnL Log'!AC1166&lt;&gt;"",'Daily PnL Log'!AC1166,"")</f>
        <v>210183.38</v>
      </c>
    </row>
    <row r="187" spans="1:29" x14ac:dyDescent="0.25">
      <c r="A187" s="48" t="str">
        <f t="shared" si="23"/>
        <v>Jul</v>
      </c>
      <c r="B187" s="83">
        <f>'Daily PnL Log'!B1167</f>
        <v>45860</v>
      </c>
      <c r="C187" s="11">
        <f>'Daily PnL Log'!C1167</f>
        <v>-16616.599999999999</v>
      </c>
      <c r="D187" s="11">
        <f>'Daily PnL Log'!D1167</f>
        <v>16096.2</v>
      </c>
      <c r="E187" s="11">
        <f>'Daily PnL Log'!E1167</f>
        <v>0</v>
      </c>
      <c r="F187" s="11">
        <f>'Daily PnL Log'!F1167</f>
        <v>6107.2</v>
      </c>
      <c r="G187" s="11">
        <f>'Daily PnL Log'!G1167</f>
        <v>-12322.3</v>
      </c>
      <c r="H187" s="11">
        <f>'Daily PnL Log'!H1167</f>
        <v>0</v>
      </c>
      <c r="I187" s="11">
        <f>'Daily PnL Log'!I1167</f>
        <v>0</v>
      </c>
      <c r="J187" s="11">
        <f>'Daily PnL Log'!J1167</f>
        <v>-6735.4999999999973</v>
      </c>
      <c r="K187" s="11">
        <f>'Daily PnL Log'!K1167</f>
        <v>-62.35</v>
      </c>
      <c r="L187" s="11">
        <f>'Daily PnL Log'!L1167</f>
        <v>-545.09</v>
      </c>
      <c r="M187" s="11">
        <f>'Daily PnL Log'!M1167</f>
        <v>-607.44000000000005</v>
      </c>
      <c r="N187" s="11">
        <f>'Daily PnL Log'!N1167</f>
        <v>-7342.9399999999969</v>
      </c>
      <c r="O187" s="11">
        <f t="shared" si="24"/>
        <v>127911.4</v>
      </c>
      <c r="P187" s="11">
        <f t="shared" si="25"/>
        <v>-170705.39999999994</v>
      </c>
      <c r="Q187" s="11">
        <f t="shared" si="26"/>
        <v>0</v>
      </c>
      <c r="R187" s="11">
        <f t="shared" si="27"/>
        <v>259930.39999999991</v>
      </c>
      <c r="S187" s="11">
        <f t="shared" si="28"/>
        <v>134147.39999999997</v>
      </c>
      <c r="T187" s="11">
        <f t="shared" si="29"/>
        <v>0</v>
      </c>
      <c r="U187" s="11">
        <f t="shared" si="30"/>
        <v>0</v>
      </c>
      <c r="V187" s="11">
        <f t="shared" si="31"/>
        <v>351283.79999999976</v>
      </c>
      <c r="W187" s="11">
        <f>IF('Daily PnL Log'!W1167&lt;&gt;"",'Daily PnL Log'!W1167,"")</f>
        <v>701226</v>
      </c>
      <c r="X187" s="119">
        <f>IF('Daily PnL Log'!X1167&lt;&gt;"",'Daily PnL Log'!X1167,"")</f>
        <v>-1.0471574071697279E-2</v>
      </c>
      <c r="Y187" s="11" t="str">
        <f>IF('Daily PnL Log'!Y1167&lt;&gt;"",'Daily PnL Log'!Y1167,"")</f>
        <v/>
      </c>
      <c r="Z187" s="11" t="str">
        <f>IF('Daily PnL Log'!Z1167&lt;&gt;"",'Daily PnL Log'!Z1167,"")</f>
        <v/>
      </c>
      <c r="AA187" s="11" t="str">
        <f>IF('Daily PnL Log'!AA1167&lt;&gt;"",'Daily PnL Log'!AA1167,"")</f>
        <v/>
      </c>
      <c r="AB187" s="11" t="str">
        <f>IF('Daily PnL Log'!AB1167&lt;&gt;"",'Daily PnL Log'!AB1167,"")</f>
        <v/>
      </c>
      <c r="AC187" s="11">
        <f>IF('Daily PnL Log'!AC1167&lt;&gt;"",'Daily PnL Log'!AC1167,"")</f>
        <v>188592.19</v>
      </c>
    </row>
    <row r="188" spans="1:29" x14ac:dyDescent="0.25">
      <c r="A188" s="47" t="str">
        <f t="shared" si="23"/>
        <v>Jul</v>
      </c>
      <c r="B188" s="14">
        <f>'Daily PnL Log'!B1168</f>
        <v>45861</v>
      </c>
      <c r="C188" s="13">
        <f>'Daily PnL Log'!C1168</f>
        <v>-31678.1</v>
      </c>
      <c r="D188" s="13">
        <f>'Daily PnL Log'!D1168</f>
        <v>-26010.9</v>
      </c>
      <c r="E188" s="13">
        <f>'Daily PnL Log'!E1168</f>
        <v>0</v>
      </c>
      <c r="F188" s="13">
        <f>'Daily PnL Log'!F1168</f>
        <v>-2098.1</v>
      </c>
      <c r="G188" s="13">
        <f>'Daily PnL Log'!G1168</f>
        <v>-3810.9</v>
      </c>
      <c r="H188" s="13">
        <f>'Daily PnL Log'!H1168</f>
        <v>0</v>
      </c>
      <c r="I188" s="13">
        <f>'Daily PnL Log'!I1168</f>
        <v>0</v>
      </c>
      <c r="J188" s="13">
        <f>'Daily PnL Log'!J1168</f>
        <v>-63598</v>
      </c>
      <c r="K188" s="13">
        <f>'Daily PnL Log'!K1168</f>
        <v>-31.63</v>
      </c>
      <c r="L188" s="13">
        <f>'Daily PnL Log'!L1168</f>
        <v>-278.22000000000003</v>
      </c>
      <c r="M188" s="13">
        <f>'Daily PnL Log'!M1168</f>
        <v>-309.85000000000002</v>
      </c>
      <c r="N188" s="13">
        <f>'Daily PnL Log'!N1168</f>
        <v>-63907.85</v>
      </c>
      <c r="O188" s="13">
        <f t="shared" si="24"/>
        <v>96233.299999999988</v>
      </c>
      <c r="P188" s="13">
        <f t="shared" si="25"/>
        <v>-196716.29999999993</v>
      </c>
      <c r="Q188" s="13">
        <f t="shared" si="26"/>
        <v>0</v>
      </c>
      <c r="R188" s="13">
        <f t="shared" si="27"/>
        <v>257832.2999999999</v>
      </c>
      <c r="S188" s="13">
        <f t="shared" si="28"/>
        <v>130336.49999999997</v>
      </c>
      <c r="T188" s="13">
        <f t="shared" si="29"/>
        <v>0</v>
      </c>
      <c r="U188" s="13">
        <f t="shared" si="30"/>
        <v>0</v>
      </c>
      <c r="V188" s="13">
        <f t="shared" si="31"/>
        <v>287685.79999999976</v>
      </c>
      <c r="W188" s="13">
        <f>IF('Daily PnL Log'!W1168&lt;&gt;"",'Daily PnL Log'!W1168,"")</f>
        <v>657006</v>
      </c>
      <c r="X188" s="13">
        <f>IF('Daily PnL Log'!X1168&lt;&gt;"",'Daily PnL Log'!X1168,"")</f>
        <v>-9.7271333899538209E-2</v>
      </c>
      <c r="Y188" s="13" t="str">
        <f>IF('Daily PnL Log'!Y1168&lt;&gt;"",'Daily PnL Log'!Y1168,"")</f>
        <v/>
      </c>
      <c r="Z188" s="13" t="str">
        <f>IF('Daily PnL Log'!Z1168&lt;&gt;"",'Daily PnL Log'!Z1168,"")</f>
        <v/>
      </c>
      <c r="AA188" s="13" t="str">
        <f>IF('Daily PnL Log'!AA1168&lt;&gt;"",'Daily PnL Log'!AA1168,"")</f>
        <v/>
      </c>
      <c r="AB188" s="13" t="str">
        <f>IF('Daily PnL Log'!AB1168&lt;&gt;"",'Daily PnL Log'!AB1168,"")</f>
        <v/>
      </c>
      <c r="AC188" s="13">
        <f>IF('Daily PnL Log'!AC1168&lt;&gt;"",'Daily PnL Log'!AC1168,"")</f>
        <v>129003.59</v>
      </c>
    </row>
    <row r="189" spans="1:29" x14ac:dyDescent="0.25">
      <c r="A189" s="48" t="str">
        <f t="shared" si="23"/>
        <v>Jul</v>
      </c>
      <c r="B189" s="83">
        <f>'Daily PnL Log'!B1169</f>
        <v>45862</v>
      </c>
      <c r="C189" s="11">
        <f>'Daily PnL Log'!C1169</f>
        <v>-12234.4</v>
      </c>
      <c r="D189" s="11">
        <f>'Daily PnL Log'!D1169</f>
        <v>-10664.8</v>
      </c>
      <c r="E189" s="11">
        <f>'Daily PnL Log'!E1169</f>
        <v>0</v>
      </c>
      <c r="F189" s="11">
        <f>'Daily PnL Log'!F1169</f>
        <v>506.6</v>
      </c>
      <c r="G189" s="11">
        <f>'Daily PnL Log'!G1169</f>
        <v>1562.1</v>
      </c>
      <c r="H189" s="11">
        <f>'Daily PnL Log'!H1169</f>
        <v>0</v>
      </c>
      <c r="I189" s="11">
        <f>'Daily PnL Log'!I1169</f>
        <v>0</v>
      </c>
      <c r="J189" s="11">
        <f>'Daily PnL Log'!J1169</f>
        <v>-20830.5</v>
      </c>
      <c r="K189" s="11">
        <f>'Daily PnL Log'!K1169</f>
        <v>-32.21</v>
      </c>
      <c r="L189" s="11">
        <f>'Daily PnL Log'!L1169</f>
        <v>-267.41000000000003</v>
      </c>
      <c r="M189" s="11">
        <f>'Daily PnL Log'!M1169</f>
        <v>-299.62</v>
      </c>
      <c r="N189" s="11">
        <f>'Daily PnL Log'!N1169</f>
        <v>-21130.12</v>
      </c>
      <c r="O189" s="11">
        <f t="shared" si="24"/>
        <v>83998.9</v>
      </c>
      <c r="P189" s="11">
        <f t="shared" si="25"/>
        <v>-207381.09999999992</v>
      </c>
      <c r="Q189" s="11">
        <f t="shared" si="26"/>
        <v>0</v>
      </c>
      <c r="R189" s="11">
        <f t="shared" si="27"/>
        <v>258338.89999999991</v>
      </c>
      <c r="S189" s="11">
        <f t="shared" si="28"/>
        <v>131898.59999999998</v>
      </c>
      <c r="T189" s="11">
        <f t="shared" si="29"/>
        <v>0</v>
      </c>
      <c r="U189" s="11">
        <f t="shared" si="30"/>
        <v>0</v>
      </c>
      <c r="V189" s="11">
        <f t="shared" si="31"/>
        <v>266855.29999999976</v>
      </c>
      <c r="W189" s="11">
        <f>IF('Daily PnL Log'!W1169&lt;&gt;"",'Daily PnL Log'!W1169,"")</f>
        <v>628756</v>
      </c>
      <c r="X189" s="119">
        <f>IF('Daily PnL Log'!X1169&lt;&gt;"",'Daily PnL Log'!X1169,"")</f>
        <v>-3.3606231988243453E-2</v>
      </c>
      <c r="Y189" s="11" t="str">
        <f>IF('Daily PnL Log'!Y1169&lt;&gt;"",'Daily PnL Log'!Y1169,"")</f>
        <v/>
      </c>
      <c r="Z189" s="11" t="str">
        <f>IF('Daily PnL Log'!Z1169&lt;&gt;"",'Daily PnL Log'!Z1169,"")</f>
        <v/>
      </c>
      <c r="AA189" s="11" t="str">
        <f>IF('Daily PnL Log'!AA1169&lt;&gt;"",'Daily PnL Log'!AA1169,"")</f>
        <v/>
      </c>
      <c r="AB189" s="11" t="str">
        <f>IF('Daily PnL Log'!AB1169&lt;&gt;"",'Daily PnL Log'!AB1169,"")</f>
        <v/>
      </c>
      <c r="AC189" s="11">
        <f>IF('Daily PnL Log'!AC1169&lt;&gt;"",'Daily PnL Log'!AC1169,"")</f>
        <v>111995.22</v>
      </c>
    </row>
    <row r="190" spans="1:29" x14ac:dyDescent="0.25">
      <c r="A190" s="47" t="str">
        <f t="shared" si="23"/>
        <v>Jul</v>
      </c>
      <c r="B190" s="14">
        <f>'Daily PnL Log'!B1170</f>
        <v>45863</v>
      </c>
      <c r="C190" s="13">
        <f>'Daily PnL Log'!C1170</f>
        <v>-2140.6</v>
      </c>
      <c r="D190" s="13">
        <f>'Daily PnL Log'!D1170</f>
        <v>-6958.2</v>
      </c>
      <c r="E190" s="13">
        <f>'Daily PnL Log'!E1170</f>
        <v>0</v>
      </c>
      <c r="F190" s="13">
        <f>'Daily PnL Log'!F1170</f>
        <v>297.5</v>
      </c>
      <c r="G190" s="13">
        <f>'Daily PnL Log'!G1170</f>
        <v>479.6</v>
      </c>
      <c r="H190" s="13">
        <f>'Daily PnL Log'!H1170</f>
        <v>0</v>
      </c>
      <c r="I190" s="13">
        <f>'Daily PnL Log'!I1170</f>
        <v>0</v>
      </c>
      <c r="J190" s="13">
        <f>'Daily PnL Log'!J1170</f>
        <v>-8321.6999999999989</v>
      </c>
      <c r="K190" s="13">
        <f>'Daily PnL Log'!K1170</f>
        <v>-222.45</v>
      </c>
      <c r="L190" s="13">
        <f>'Daily PnL Log'!L1170</f>
        <v>-1100.42</v>
      </c>
      <c r="M190" s="13">
        <f>'Daily PnL Log'!M1170</f>
        <v>-1322.8700000000001</v>
      </c>
      <c r="N190" s="13">
        <f>'Daily PnL Log'!N1170</f>
        <v>-9644.57</v>
      </c>
      <c r="O190" s="13">
        <f t="shared" si="24"/>
        <v>81858.299999999988</v>
      </c>
      <c r="P190" s="13">
        <f t="shared" si="25"/>
        <v>-214339.29999999993</v>
      </c>
      <c r="Q190" s="13">
        <f t="shared" si="26"/>
        <v>0</v>
      </c>
      <c r="R190" s="13">
        <f t="shared" si="27"/>
        <v>258636.39999999991</v>
      </c>
      <c r="S190" s="13">
        <f t="shared" si="28"/>
        <v>132378.19999999998</v>
      </c>
      <c r="T190" s="13">
        <f t="shared" si="29"/>
        <v>0</v>
      </c>
      <c r="U190" s="13">
        <f t="shared" si="30"/>
        <v>0</v>
      </c>
      <c r="V190" s="13">
        <f t="shared" si="31"/>
        <v>258533.59999999974</v>
      </c>
      <c r="W190" s="13">
        <f>IF('Daily PnL Log'!W1170&lt;&gt;"",'Daily PnL Log'!W1170,"")</f>
        <v>591724</v>
      </c>
      <c r="X190" s="13">
        <f>IF('Daily PnL Log'!X1170&lt;&gt;"",'Daily PnL Log'!X1170,"")</f>
        <v>-1.6299102284173025E-2</v>
      </c>
      <c r="Y190" s="13">
        <f>IF('Daily PnL Log'!Y1170&lt;&gt;"",'Daily PnL Log'!Y1170,"")</f>
        <v>-15</v>
      </c>
      <c r="Z190" s="13" t="str">
        <f>IF('Daily PnL Log'!Z1170&lt;&gt;"",'Daily PnL Log'!Z1170,"")</f>
        <v/>
      </c>
      <c r="AA190" s="13" t="str">
        <f>IF('Daily PnL Log'!AA1170&lt;&gt;"",'Daily PnL Log'!AA1170,"")</f>
        <v/>
      </c>
      <c r="AB190" s="13" t="str">
        <f>IF('Daily PnL Log'!AB1170&lt;&gt;"",'Daily PnL Log'!AB1170,"")</f>
        <v/>
      </c>
      <c r="AC190" s="13">
        <f>IF('Daily PnL Log'!AC1170&lt;&gt;"",'Daily PnL Log'!AC1170,"")</f>
        <v>95231.1</v>
      </c>
    </row>
    <row r="191" spans="1:29" x14ac:dyDescent="0.25">
      <c r="A191" s="48" t="str">
        <f t="shared" si="23"/>
        <v>Jul</v>
      </c>
      <c r="B191" s="83">
        <f>'Daily PnL Log'!B1171</f>
        <v>45866</v>
      </c>
      <c r="C191" s="11">
        <f>'Daily PnL Log'!C1171</f>
        <v>-1106.5999999999999</v>
      </c>
      <c r="D191" s="11">
        <f>'Daily PnL Log'!D1171</f>
        <v>-20602.900000000001</v>
      </c>
      <c r="E191" s="11">
        <f>'Daily PnL Log'!E1171</f>
        <v>0</v>
      </c>
      <c r="F191" s="11">
        <f>'Daily PnL Log'!F1171</f>
        <v>-12187.9</v>
      </c>
      <c r="G191" s="11">
        <f>'Daily PnL Log'!G1171</f>
        <v>-6067.1</v>
      </c>
      <c r="H191" s="11">
        <f>'Daily PnL Log'!H1171</f>
        <v>0</v>
      </c>
      <c r="I191" s="11">
        <f>'Daily PnL Log'!I1171</f>
        <v>0</v>
      </c>
      <c r="J191" s="11">
        <f>'Daily PnL Log'!J1171</f>
        <v>-39964.5</v>
      </c>
      <c r="K191" s="11">
        <f>'Daily PnL Log'!K1171</f>
        <v>-51.56</v>
      </c>
      <c r="L191" s="11">
        <f>'Daily PnL Log'!L1171</f>
        <v>-452.77</v>
      </c>
      <c r="M191" s="11">
        <f>'Daily PnL Log'!M1171</f>
        <v>-504.33</v>
      </c>
      <c r="N191" s="11">
        <f>'Daily PnL Log'!N1171</f>
        <v>-40468.83</v>
      </c>
      <c r="O191" s="11">
        <f t="shared" si="24"/>
        <v>80751.699999999983</v>
      </c>
      <c r="P191" s="11">
        <f t="shared" si="25"/>
        <v>-234942.19999999992</v>
      </c>
      <c r="Q191" s="11">
        <f t="shared" si="26"/>
        <v>0</v>
      </c>
      <c r="R191" s="11">
        <f t="shared" si="27"/>
        <v>246448.49999999991</v>
      </c>
      <c r="S191" s="11">
        <f t="shared" si="28"/>
        <v>126311.09999999998</v>
      </c>
      <c r="T191" s="11">
        <f t="shared" si="29"/>
        <v>0</v>
      </c>
      <c r="U191" s="11">
        <f t="shared" si="30"/>
        <v>0</v>
      </c>
      <c r="V191" s="11">
        <f t="shared" si="31"/>
        <v>218569.09999999974</v>
      </c>
      <c r="W191" s="11">
        <f>IF('Daily PnL Log'!W1171&lt;&gt;"",'Daily PnL Log'!W1171,"")</f>
        <v>546417</v>
      </c>
      <c r="X191" s="119">
        <f>IF('Daily PnL Log'!X1171&lt;&gt;"",'Daily PnL Log'!X1171,"")</f>
        <v>-7.4062172296981976E-2</v>
      </c>
      <c r="Y191" s="11" t="str">
        <f>IF('Daily PnL Log'!Y1171&lt;&gt;"",'Daily PnL Log'!Y1171,"")</f>
        <v/>
      </c>
      <c r="Z191" s="11" t="str">
        <f>IF('Daily PnL Log'!Z1171&lt;&gt;"",'Daily PnL Log'!Z1171,"")</f>
        <v/>
      </c>
      <c r="AA191" s="11" t="str">
        <f>IF('Daily PnL Log'!AA1171&lt;&gt;"",'Daily PnL Log'!AA1171,"")</f>
        <v/>
      </c>
      <c r="AB191" s="11" t="str">
        <f>IF('Daily PnL Log'!AB1171&lt;&gt;"",'Daily PnL Log'!AB1171,"")</f>
        <v/>
      </c>
      <c r="AC191" s="11">
        <f>IF('Daily PnL Log'!AC1171&lt;&gt;"",'Daily PnL Log'!AC1171,"")</f>
        <v>54725.52</v>
      </c>
    </row>
    <row r="192" spans="1:29" x14ac:dyDescent="0.25">
      <c r="A192" s="47" t="str">
        <f t="shared" si="23"/>
        <v>Jul</v>
      </c>
      <c r="B192" s="14">
        <f>'Daily PnL Log'!B1172</f>
        <v>45867</v>
      </c>
      <c r="C192" s="13">
        <f>'Daily PnL Log'!C1172</f>
        <v>-17673.900000000001</v>
      </c>
      <c r="D192" s="13">
        <f>'Daily PnL Log'!D1172</f>
        <v>-11847.2</v>
      </c>
      <c r="E192" s="13">
        <f>'Daily PnL Log'!E1172</f>
        <v>0</v>
      </c>
      <c r="F192" s="13">
        <f>'Daily PnL Log'!F1172</f>
        <v>-10067</v>
      </c>
      <c r="G192" s="13">
        <f>'Daily PnL Log'!G1172</f>
        <v>10908</v>
      </c>
      <c r="H192" s="13">
        <f>'Daily PnL Log'!H1172</f>
        <v>0</v>
      </c>
      <c r="I192" s="13">
        <f>'Daily PnL Log'!I1172</f>
        <v>0</v>
      </c>
      <c r="J192" s="13">
        <f>'Daily PnL Log'!J1172</f>
        <v>-28680.100000000006</v>
      </c>
      <c r="K192" s="13">
        <f>'Daily PnL Log'!K1172</f>
        <v>-110.51</v>
      </c>
      <c r="L192" s="13">
        <f>'Daily PnL Log'!L1172</f>
        <v>-972.83</v>
      </c>
      <c r="M192" s="13">
        <f>'Daily PnL Log'!M1172</f>
        <v>-1083.3400000000001</v>
      </c>
      <c r="N192" s="13">
        <f>'Daily PnL Log'!N1172</f>
        <v>-29763.440000000006</v>
      </c>
      <c r="O192" s="13">
        <f t="shared" si="24"/>
        <v>63077.799999999981</v>
      </c>
      <c r="P192" s="13">
        <f t="shared" si="25"/>
        <v>-246789.39999999994</v>
      </c>
      <c r="Q192" s="13">
        <f t="shared" si="26"/>
        <v>0</v>
      </c>
      <c r="R192" s="13">
        <f t="shared" si="27"/>
        <v>236381.49999999991</v>
      </c>
      <c r="S192" s="13">
        <f t="shared" si="28"/>
        <v>137219.09999999998</v>
      </c>
      <c r="T192" s="13">
        <f t="shared" si="29"/>
        <v>0</v>
      </c>
      <c r="U192" s="13">
        <f t="shared" si="30"/>
        <v>0</v>
      </c>
      <c r="V192" s="13">
        <f t="shared" si="31"/>
        <v>189888.99999999974</v>
      </c>
      <c r="W192" s="13">
        <f>IF('Daily PnL Log'!W1172&lt;&gt;"",'Daily PnL Log'!W1172,"")</f>
        <v>581278</v>
      </c>
      <c r="X192" s="13">
        <f>IF('Daily PnL Log'!X1172&lt;&gt;"",'Daily PnL Log'!X1172,"")</f>
        <v>-5.1203451704692086E-2</v>
      </c>
      <c r="Y192" s="13">
        <f>IF('Daily PnL Log'!Y1172&lt;&gt;"",'Daily PnL Log'!Y1172,"")</f>
        <v>-9242.01</v>
      </c>
      <c r="Z192" s="13" t="str">
        <f>IF('Daily PnL Log'!Z1172&lt;&gt;"",'Daily PnL Log'!Z1172,"")</f>
        <v/>
      </c>
      <c r="AA192" s="13" t="str">
        <f>IF('Daily PnL Log'!AA1172&lt;&gt;"",'Daily PnL Log'!AA1172,"")</f>
        <v/>
      </c>
      <c r="AB192" s="13" t="str">
        <f>IF('Daily PnL Log'!AB1172&lt;&gt;"",'Daily PnL Log'!AB1172,"")</f>
        <v/>
      </c>
      <c r="AC192" s="13">
        <f>IF('Daily PnL Log'!AC1172&lt;&gt;"",'Daily PnL Log'!AC1172,"")</f>
        <v>28028.43</v>
      </c>
    </row>
    <row r="193" spans="1:29" x14ac:dyDescent="0.25">
      <c r="A193" s="48" t="str">
        <f t="shared" si="23"/>
        <v>Jul</v>
      </c>
      <c r="B193" s="83">
        <f>'Daily PnL Log'!B1173</f>
        <v>45868</v>
      </c>
      <c r="C193" s="11">
        <f>'Daily PnL Log'!C1173</f>
        <v>39640.199999999997</v>
      </c>
      <c r="D193" s="11">
        <f>'Daily PnL Log'!D1173</f>
        <v>-3971.6</v>
      </c>
      <c r="E193" s="11">
        <f>'Daily PnL Log'!E1173</f>
        <v>0</v>
      </c>
      <c r="F193" s="11">
        <f>'Daily PnL Log'!F1173</f>
        <v>-4523.1000000000004</v>
      </c>
      <c r="G193" s="11">
        <f>'Daily PnL Log'!G1173</f>
        <v>-8972.9</v>
      </c>
      <c r="H193" s="11">
        <f>'Daily PnL Log'!H1173</f>
        <v>0</v>
      </c>
      <c r="I193" s="11">
        <f>'Daily PnL Log'!I1173</f>
        <v>0</v>
      </c>
      <c r="J193" s="11">
        <f>'Daily PnL Log'!J1173</f>
        <v>22172.6</v>
      </c>
      <c r="K193" s="11">
        <f>'Daily PnL Log'!K1173</f>
        <v>-61.78</v>
      </c>
      <c r="L193" s="11">
        <f>'Daily PnL Log'!L1173</f>
        <v>-545.04</v>
      </c>
      <c r="M193" s="11">
        <f>'Daily PnL Log'!M1173</f>
        <v>-606.81999999999994</v>
      </c>
      <c r="N193" s="11">
        <f>'Daily PnL Log'!N1173</f>
        <v>21565.78</v>
      </c>
      <c r="O193" s="11">
        <f t="shared" si="24"/>
        <v>102717.99999999997</v>
      </c>
      <c r="P193" s="11">
        <f t="shared" si="25"/>
        <v>-250760.99999999994</v>
      </c>
      <c r="Q193" s="11">
        <f t="shared" si="26"/>
        <v>0</v>
      </c>
      <c r="R193" s="11">
        <f t="shared" si="27"/>
        <v>231858.39999999991</v>
      </c>
      <c r="S193" s="11">
        <f t="shared" si="28"/>
        <v>128246.19999999998</v>
      </c>
      <c r="T193" s="11">
        <f t="shared" si="29"/>
        <v>0</v>
      </c>
      <c r="U193" s="11">
        <f t="shared" si="30"/>
        <v>0</v>
      </c>
      <c r="V193" s="11">
        <f t="shared" si="31"/>
        <v>212061.59999999974</v>
      </c>
      <c r="W193" s="11">
        <f>IF('Daily PnL Log'!W1173&lt;&gt;"",'Daily PnL Log'!W1173,"")</f>
        <v>660262</v>
      </c>
      <c r="X193" s="119">
        <f>IF('Daily PnL Log'!X1173&lt;&gt;"",'Daily PnL Log'!X1173,"")</f>
        <v>3.26624582362759E-2</v>
      </c>
      <c r="Y193" s="11" t="str">
        <f>IF('Daily PnL Log'!Y1173&lt;&gt;"",'Daily PnL Log'!Y1173,"")</f>
        <v/>
      </c>
      <c r="Z193" s="11" t="str">
        <f>IF('Daily PnL Log'!Z1173&lt;&gt;"",'Daily PnL Log'!Z1173,"")</f>
        <v/>
      </c>
      <c r="AA193" s="11" t="str">
        <f>IF('Daily PnL Log'!AA1173&lt;&gt;"",'Daily PnL Log'!AA1173,"")</f>
        <v/>
      </c>
      <c r="AB193" s="11" t="str">
        <f>IF('Daily PnL Log'!AB1173&lt;&gt;"",'Daily PnL Log'!AB1173,"")</f>
        <v/>
      </c>
      <c r="AC193" s="11">
        <f>IF('Daily PnL Log'!AC1173&lt;&gt;"",'Daily PnL Log'!AC1173,"")</f>
        <v>46090.36</v>
      </c>
    </row>
    <row r="194" spans="1:29" x14ac:dyDescent="0.25">
      <c r="A194" s="47" t="str">
        <f t="shared" si="23"/>
        <v>Jul</v>
      </c>
      <c r="B194" s="14">
        <f>'Daily PnL Log'!B1174</f>
        <v>45869</v>
      </c>
      <c r="C194" s="13">
        <f>'Daily PnL Log'!C1174</f>
        <v>-17970.3</v>
      </c>
      <c r="D194" s="13">
        <f>'Daily PnL Log'!D1174</f>
        <v>-7841.7</v>
      </c>
      <c r="E194" s="13">
        <f>'Daily PnL Log'!E1174</f>
        <v>0</v>
      </c>
      <c r="F194" s="13">
        <f>'Daily PnL Log'!F1174</f>
        <v>1823.9</v>
      </c>
      <c r="G194" s="13">
        <f>'Daily PnL Log'!G1174</f>
        <v>5132</v>
      </c>
      <c r="H194" s="13">
        <f>'Daily PnL Log'!H1174</f>
        <v>0</v>
      </c>
      <c r="I194" s="13">
        <f>'Daily PnL Log'!I1174</f>
        <v>0</v>
      </c>
      <c r="J194" s="13">
        <f>'Daily PnL Log'!J1174</f>
        <v>-18856.099999999999</v>
      </c>
      <c r="K194" s="13">
        <f>'Daily PnL Log'!K1174</f>
        <v>-37.520000000000003</v>
      </c>
      <c r="L194" s="13">
        <f>'Daily PnL Log'!L1174</f>
        <v>-332.63</v>
      </c>
      <c r="M194" s="13">
        <f>'Daily PnL Log'!M1174</f>
        <v>-370.15</v>
      </c>
      <c r="N194" s="13">
        <f>'Daily PnL Log'!N1174</f>
        <v>-19226.25</v>
      </c>
      <c r="O194" s="13">
        <f t="shared" si="24"/>
        <v>84747.699999999968</v>
      </c>
      <c r="P194" s="13">
        <f t="shared" si="25"/>
        <v>-258602.69999999995</v>
      </c>
      <c r="Q194" s="13">
        <f t="shared" si="26"/>
        <v>0</v>
      </c>
      <c r="R194" s="13">
        <f t="shared" si="27"/>
        <v>233682.2999999999</v>
      </c>
      <c r="S194" s="13">
        <f t="shared" si="28"/>
        <v>133378.19999999998</v>
      </c>
      <c r="T194" s="13">
        <f t="shared" si="29"/>
        <v>0</v>
      </c>
      <c r="U194" s="13">
        <f t="shared" si="30"/>
        <v>0</v>
      </c>
      <c r="V194" s="13">
        <f t="shared" si="31"/>
        <v>193205.49999999974</v>
      </c>
      <c r="W194" s="13">
        <f>IF('Daily PnL Log'!W1174&lt;&gt;"",'Daily PnL Log'!W1174,"")</f>
        <v>642670</v>
      </c>
      <c r="X194" s="13">
        <f>IF('Daily PnL Log'!X1174&lt;&gt;"",'Daily PnL Log'!X1174,"")</f>
        <v>-2.9916208940824994E-2</v>
      </c>
      <c r="Y194" s="13" t="str">
        <f>IF('Daily PnL Log'!Y1174&lt;&gt;"",'Daily PnL Log'!Y1174,"")</f>
        <v/>
      </c>
      <c r="Z194" s="13" t="str">
        <f>IF('Daily PnL Log'!Z1174&lt;&gt;"",'Daily PnL Log'!Z1174,"")</f>
        <v/>
      </c>
      <c r="AA194" s="13" t="str">
        <f>IF('Daily PnL Log'!AA1174&lt;&gt;"",'Daily PnL Log'!AA1174,"")</f>
        <v/>
      </c>
      <c r="AB194" s="13" t="str">
        <f>IF('Daily PnL Log'!AB1174&lt;&gt;"",'Daily PnL Log'!AB1174,"")</f>
        <v/>
      </c>
      <c r="AC194" s="13">
        <f>IF('Daily PnL Log'!AC1174&lt;&gt;"",'Daily PnL Log'!AC1174,"")</f>
        <v>23492.71</v>
      </c>
    </row>
    <row r="195" spans="1:29" x14ac:dyDescent="0.25">
      <c r="A195" s="48" t="str">
        <f t="shared" si="23"/>
        <v>Aug</v>
      </c>
      <c r="B195" s="83">
        <f>'Daily PnL Log'!B1175</f>
        <v>45870</v>
      </c>
      <c r="C195" s="11">
        <f>'Daily PnL Log'!C1175</f>
        <v>-10898</v>
      </c>
      <c r="D195" s="11">
        <f>'Daily PnL Log'!D1175</f>
        <v>32527.200000000001</v>
      </c>
      <c r="E195" s="11">
        <f>'Daily PnL Log'!E1175</f>
        <v>0</v>
      </c>
      <c r="F195" s="11">
        <f>'Daily PnL Log'!F1175</f>
        <v>-7190.4</v>
      </c>
      <c r="G195" s="11">
        <f>'Daily PnL Log'!G1175</f>
        <v>-3552</v>
      </c>
      <c r="H195" s="11">
        <f>'Daily PnL Log'!H1175</f>
        <v>0</v>
      </c>
      <c r="I195" s="11">
        <f>'Daily PnL Log'!I1175</f>
        <v>0</v>
      </c>
      <c r="J195" s="11">
        <f>'Daily PnL Log'!J1175</f>
        <v>10886.800000000001</v>
      </c>
      <c r="K195" s="11">
        <f>'Daily PnL Log'!K1175</f>
        <v>-40.1</v>
      </c>
      <c r="L195" s="11">
        <f>'Daily PnL Log'!L1175</f>
        <v>-352.06</v>
      </c>
      <c r="M195" s="11">
        <f>'Daily PnL Log'!M1175</f>
        <v>-392.16</v>
      </c>
      <c r="N195" s="11">
        <f>'Daily PnL Log'!N1175</f>
        <v>10494.640000000001</v>
      </c>
      <c r="O195" s="11">
        <f t="shared" si="24"/>
        <v>73849.699999999968</v>
      </c>
      <c r="P195" s="11">
        <f t="shared" si="25"/>
        <v>-226075.49999999994</v>
      </c>
      <c r="Q195" s="11">
        <f t="shared" si="26"/>
        <v>0</v>
      </c>
      <c r="R195" s="11">
        <f t="shared" si="27"/>
        <v>226491.89999999991</v>
      </c>
      <c r="S195" s="11">
        <f t="shared" si="28"/>
        <v>129826.19999999998</v>
      </c>
      <c r="T195" s="11">
        <f t="shared" si="29"/>
        <v>0</v>
      </c>
      <c r="U195" s="11">
        <f t="shared" si="30"/>
        <v>0</v>
      </c>
      <c r="V195" s="11">
        <f t="shared" si="31"/>
        <v>204092.29999999973</v>
      </c>
      <c r="W195" s="11">
        <f>IF('Daily PnL Log'!W1175&lt;&gt;"",'Daily PnL Log'!W1175,"")</f>
        <v>684849</v>
      </c>
      <c r="X195" s="119">
        <f>IF('Daily PnL Log'!X1175&lt;&gt;"",'Daily PnL Log'!X1175,"")</f>
        <v>1.5324020331489134E-2</v>
      </c>
      <c r="Y195" s="11">
        <f>IF('Daily PnL Log'!Y1175&lt;&gt;"",'Daily PnL Log'!Y1175,"")</f>
        <v>-5735.18</v>
      </c>
      <c r="Z195" s="11" t="str">
        <f>IF('Daily PnL Log'!Z1175&lt;&gt;"",'Daily PnL Log'!Z1175,"")</f>
        <v/>
      </c>
      <c r="AA195" s="11" t="str">
        <f>IF('Daily PnL Log'!AA1175&lt;&gt;"",'Daily PnL Log'!AA1175,"")</f>
        <v/>
      </c>
      <c r="AB195" s="11" t="str">
        <f>IF('Daily PnL Log'!AB1175&lt;&gt;"",'Daily PnL Log'!AB1175,"")</f>
        <v/>
      </c>
      <c r="AC195" s="11">
        <f>IF('Daily PnL Log'!AC1175&lt;&gt;"",'Daily PnL Log'!AC1175,"")</f>
        <v>37968.050000000003</v>
      </c>
    </row>
    <row r="196" spans="1:29" x14ac:dyDescent="0.25">
      <c r="A196" s="47" t="str">
        <f t="shared" si="23"/>
        <v>Aug</v>
      </c>
      <c r="B196" s="14">
        <f>'Daily PnL Log'!B1176</f>
        <v>45873</v>
      </c>
      <c r="C196" s="13">
        <f>'Daily PnL Log'!C1176</f>
        <v>11800.9</v>
      </c>
      <c r="D196" s="13">
        <f>'Daily PnL Log'!D1176</f>
        <v>22851.9</v>
      </c>
      <c r="E196" s="13">
        <f>'Daily PnL Log'!E1176</f>
        <v>0</v>
      </c>
      <c r="F196" s="13">
        <f>'Daily PnL Log'!F1176</f>
        <v>2886.7</v>
      </c>
      <c r="G196" s="13">
        <f>'Daily PnL Log'!G1176</f>
        <v>796.1</v>
      </c>
      <c r="H196" s="13">
        <f>'Daily PnL Log'!H1176</f>
        <v>0</v>
      </c>
      <c r="I196" s="13">
        <f>'Daily PnL Log'!I1176</f>
        <v>0</v>
      </c>
      <c r="J196" s="13">
        <f>'Daily PnL Log'!J1176</f>
        <v>38335.599999999999</v>
      </c>
      <c r="K196" s="13">
        <f>'Daily PnL Log'!K1176</f>
        <v>-68.64</v>
      </c>
      <c r="L196" s="13">
        <f>'Daily PnL Log'!L1176</f>
        <v>-604.17999999999995</v>
      </c>
      <c r="M196" s="13">
        <f>'Daily PnL Log'!M1176</f>
        <v>-672.81999999999994</v>
      </c>
      <c r="N196" s="13">
        <f>'Daily PnL Log'!N1176</f>
        <v>37662.78</v>
      </c>
      <c r="O196" s="13">
        <f t="shared" si="24"/>
        <v>85650.599999999962</v>
      </c>
      <c r="P196" s="13">
        <f t="shared" si="25"/>
        <v>-203223.59999999995</v>
      </c>
      <c r="Q196" s="13">
        <f t="shared" si="26"/>
        <v>0</v>
      </c>
      <c r="R196" s="13">
        <f t="shared" si="27"/>
        <v>229378.59999999992</v>
      </c>
      <c r="S196" s="13">
        <f t="shared" si="28"/>
        <v>130622.29999999999</v>
      </c>
      <c r="T196" s="13">
        <f t="shared" si="29"/>
        <v>0</v>
      </c>
      <c r="U196" s="13">
        <f t="shared" si="30"/>
        <v>0</v>
      </c>
      <c r="V196" s="13">
        <f t="shared" si="31"/>
        <v>242427.89999999973</v>
      </c>
      <c r="W196" s="13">
        <f>IF('Daily PnL Log'!W1176&lt;&gt;"",'Daily PnL Log'!W1176,"")</f>
        <v>682214</v>
      </c>
      <c r="X196" s="13">
        <f>IF('Daily PnL Log'!X1176&lt;&gt;"",'Daily PnL Log'!X1176,"")</f>
        <v>5.5206694673518866E-2</v>
      </c>
      <c r="Y196" s="13" t="str">
        <f>IF('Daily PnL Log'!Y1176&lt;&gt;"",'Daily PnL Log'!Y1176,"")</f>
        <v/>
      </c>
      <c r="Z196" s="13" t="str">
        <f>IF('Daily PnL Log'!Z1176&lt;&gt;"",'Daily PnL Log'!Z1176,"")</f>
        <v/>
      </c>
      <c r="AA196" s="13" t="str">
        <f>IF('Daily PnL Log'!AA1176&lt;&gt;"",'Daily PnL Log'!AA1176,"")</f>
        <v/>
      </c>
      <c r="AB196" s="13" t="str">
        <f>IF('Daily PnL Log'!AB1176&lt;&gt;"",'Daily PnL Log'!AB1176,"")</f>
        <v/>
      </c>
      <c r="AC196" s="13">
        <f>IF('Daily PnL Log'!AC1176&lt;&gt;"",'Daily PnL Log'!AC1176,"")</f>
        <v>64645.23</v>
      </c>
    </row>
    <row r="197" spans="1:29" x14ac:dyDescent="0.25">
      <c r="A197" s="48" t="str">
        <f t="shared" si="23"/>
        <v>Aug</v>
      </c>
      <c r="B197" s="83">
        <f>'Daily PnL Log'!B1177</f>
        <v>45874</v>
      </c>
      <c r="C197" s="11">
        <f>'Daily PnL Log'!C1177</f>
        <v>-786.6</v>
      </c>
      <c r="D197" s="11">
        <f>'Daily PnL Log'!D1177</f>
        <v>-9009.7000000000007</v>
      </c>
      <c r="E197" s="11">
        <f>'Daily PnL Log'!E1177</f>
        <v>0</v>
      </c>
      <c r="F197" s="11">
        <f>'Daily PnL Log'!F1177</f>
        <v>3665.1</v>
      </c>
      <c r="G197" s="11">
        <f>'Daily PnL Log'!G1177</f>
        <v>11750.7</v>
      </c>
      <c r="H197" s="11">
        <f>'Daily PnL Log'!H1177</f>
        <v>0</v>
      </c>
      <c r="I197" s="11">
        <f>'Daily PnL Log'!I1177</f>
        <v>0</v>
      </c>
      <c r="J197" s="11">
        <f>'Daily PnL Log'!J1177</f>
        <v>5619.5</v>
      </c>
      <c r="K197" s="11">
        <f>'Daily PnL Log'!K1177</f>
        <v>-74.62</v>
      </c>
      <c r="L197" s="11">
        <f>'Daily PnL Log'!L1177</f>
        <v>-659.05</v>
      </c>
      <c r="M197" s="11">
        <f>'Daily PnL Log'!M1177</f>
        <v>-733.67</v>
      </c>
      <c r="N197" s="11">
        <f>'Daily PnL Log'!N1177</f>
        <v>4885.83</v>
      </c>
      <c r="O197" s="11">
        <f t="shared" si="24"/>
        <v>84863.999999999956</v>
      </c>
      <c r="P197" s="11">
        <f t="shared" si="25"/>
        <v>-212233.29999999996</v>
      </c>
      <c r="Q197" s="11">
        <f t="shared" si="26"/>
        <v>0</v>
      </c>
      <c r="R197" s="11">
        <f t="shared" si="27"/>
        <v>233043.69999999992</v>
      </c>
      <c r="S197" s="11">
        <f t="shared" si="28"/>
        <v>142373</v>
      </c>
      <c r="T197" s="11">
        <f t="shared" si="29"/>
        <v>0</v>
      </c>
      <c r="U197" s="11">
        <f t="shared" si="30"/>
        <v>0</v>
      </c>
      <c r="V197" s="11">
        <f t="shared" si="31"/>
        <v>248047.39999999973</v>
      </c>
      <c r="W197" s="11">
        <f>IF('Daily PnL Log'!W1177&lt;&gt;"",'Daily PnL Log'!W1177,"")</f>
        <v>666922</v>
      </c>
      <c r="X197" s="119">
        <f>IF('Daily PnL Log'!X1177&lt;&gt;"",'Daily PnL Log'!X1177,"")</f>
        <v>7.3259391652996898E-3</v>
      </c>
      <c r="Y197" s="11" t="str">
        <f>IF('Daily PnL Log'!Y1177&lt;&gt;"",'Daily PnL Log'!Y1177,"")</f>
        <v/>
      </c>
      <c r="Z197" s="11" t="str">
        <f>IF('Daily PnL Log'!Z1177&lt;&gt;"",'Daily PnL Log'!Z1177,"")</f>
        <v/>
      </c>
      <c r="AA197" s="11" t="str">
        <f>IF('Daily PnL Log'!AA1177&lt;&gt;"",'Daily PnL Log'!AA1177,"")</f>
        <v/>
      </c>
      <c r="AB197" s="11" t="str">
        <f>IF('Daily PnL Log'!AB1177&lt;&gt;"",'Daily PnL Log'!AB1177,"")</f>
        <v/>
      </c>
      <c r="AC197" s="11">
        <f>IF('Daily PnL Log'!AC1177&lt;&gt;"",'Daily PnL Log'!AC1177,"")</f>
        <v>67421.56</v>
      </c>
    </row>
    <row r="198" spans="1:29" x14ac:dyDescent="0.25">
      <c r="A198" s="47" t="str">
        <f t="shared" si="23"/>
        <v>Aug</v>
      </c>
      <c r="B198" s="14">
        <f>'Daily PnL Log'!B1178</f>
        <v>45875</v>
      </c>
      <c r="C198" s="13">
        <f>'Daily PnL Log'!C1178</f>
        <v>1838.3</v>
      </c>
      <c r="D198" s="13">
        <f>'Daily PnL Log'!D1178</f>
        <v>-12544.6</v>
      </c>
      <c r="E198" s="13">
        <f>'Daily PnL Log'!E1178</f>
        <v>0</v>
      </c>
      <c r="F198" s="13">
        <f>'Daily PnL Log'!F1178</f>
        <v>-749</v>
      </c>
      <c r="G198" s="13">
        <f>'Daily PnL Log'!G1178</f>
        <v>-3560.9</v>
      </c>
      <c r="H198" s="13">
        <f>'Daily PnL Log'!H1178</f>
        <v>0</v>
      </c>
      <c r="I198" s="13">
        <f>'Daily PnL Log'!I1178</f>
        <v>0</v>
      </c>
      <c r="J198" s="13">
        <f>'Daily PnL Log'!J1178</f>
        <v>-15016.2</v>
      </c>
      <c r="K198" s="13">
        <f>'Daily PnL Log'!K1178</f>
        <v>-107.56</v>
      </c>
      <c r="L198" s="13">
        <f>'Daily PnL Log'!L1178</f>
        <v>-950.6</v>
      </c>
      <c r="M198" s="13">
        <f>'Daily PnL Log'!M1178</f>
        <v>-1058.1600000000001</v>
      </c>
      <c r="N198" s="13">
        <f>'Daily PnL Log'!N1178</f>
        <v>-16074.36</v>
      </c>
      <c r="O198" s="13">
        <f t="shared" si="24"/>
        <v>86702.299999999959</v>
      </c>
      <c r="P198" s="13">
        <f t="shared" si="25"/>
        <v>-224777.89999999997</v>
      </c>
      <c r="Q198" s="13">
        <f t="shared" si="26"/>
        <v>0</v>
      </c>
      <c r="R198" s="13">
        <f t="shared" si="27"/>
        <v>232294.69999999992</v>
      </c>
      <c r="S198" s="13">
        <f t="shared" si="28"/>
        <v>138812.1</v>
      </c>
      <c r="T198" s="13">
        <f t="shared" si="29"/>
        <v>0</v>
      </c>
      <c r="U198" s="13">
        <f t="shared" si="30"/>
        <v>0</v>
      </c>
      <c r="V198" s="13">
        <f t="shared" si="31"/>
        <v>233031.19999999972</v>
      </c>
      <c r="W198" s="13">
        <f>IF('Daily PnL Log'!W1178&lt;&gt;"",'Daily PnL Log'!W1178,"")</f>
        <v>602454</v>
      </c>
      <c r="X198" s="13">
        <f>IF('Daily PnL Log'!X1178&lt;&gt;"",'Daily PnL Log'!X1178,"")</f>
        <v>-2.668147277634475E-2</v>
      </c>
      <c r="Y198" s="13" t="str">
        <f>IF('Daily PnL Log'!Y1178&lt;&gt;"",'Daily PnL Log'!Y1178,"")</f>
        <v/>
      </c>
      <c r="Z198" s="13" t="str">
        <f>IF('Daily PnL Log'!Z1178&lt;&gt;"",'Daily PnL Log'!Z1178,"")</f>
        <v/>
      </c>
      <c r="AA198" s="13" t="str">
        <f>IF('Daily PnL Log'!AA1178&lt;&gt;"",'Daily PnL Log'!AA1178,"")</f>
        <v/>
      </c>
      <c r="AB198" s="13" t="str">
        <f>IF('Daily PnL Log'!AB1178&lt;&gt;"",'Daily PnL Log'!AB1178,"")</f>
        <v/>
      </c>
      <c r="AC198" s="13">
        <f>IF('Daily PnL Log'!AC1178&lt;&gt;"",'Daily PnL Log'!AC1178,"")</f>
        <v>58688.4</v>
      </c>
    </row>
    <row r="199" spans="1:29" x14ac:dyDescent="0.25">
      <c r="A199" s="48" t="str">
        <f t="shared" si="23"/>
        <v>Aug</v>
      </c>
      <c r="B199" s="83">
        <f>'Daily PnL Log'!B1179</f>
        <v>45876</v>
      </c>
      <c r="C199" s="11">
        <f>'Daily PnL Log'!C1179</f>
        <v>-8451.2000000000007</v>
      </c>
      <c r="D199" s="11">
        <f>'Daily PnL Log'!D1179</f>
        <v>42718.6</v>
      </c>
      <c r="E199" s="11">
        <f>'Daily PnL Log'!E1179</f>
        <v>0</v>
      </c>
      <c r="F199" s="11">
        <f>'Daily PnL Log'!F1179</f>
        <v>1431.2</v>
      </c>
      <c r="G199" s="11">
        <f>'Daily PnL Log'!G1179</f>
        <v>-16213.9</v>
      </c>
      <c r="H199" s="11">
        <f>'Daily PnL Log'!H1179</f>
        <v>0</v>
      </c>
      <c r="I199" s="11">
        <f>'Daily PnL Log'!I1179</f>
        <v>0</v>
      </c>
      <c r="J199" s="11">
        <f>'Daily PnL Log'!J1179</f>
        <v>19484.69999999999</v>
      </c>
      <c r="K199" s="11">
        <f>'Daily PnL Log'!K1179</f>
        <v>-114.5</v>
      </c>
      <c r="L199" s="11">
        <f>'Daily PnL Log'!L1179</f>
        <v>-1009.23</v>
      </c>
      <c r="M199" s="11">
        <f>'Daily PnL Log'!M1179</f>
        <v>-1123.73</v>
      </c>
      <c r="N199" s="11">
        <f>'Daily PnL Log'!N1179</f>
        <v>18360.96999999999</v>
      </c>
      <c r="O199" s="11">
        <f t="shared" si="24"/>
        <v>78251.099999999962</v>
      </c>
      <c r="P199" s="11">
        <f t="shared" si="25"/>
        <v>-182059.29999999996</v>
      </c>
      <c r="Q199" s="11">
        <f t="shared" si="26"/>
        <v>0</v>
      </c>
      <c r="R199" s="11">
        <f t="shared" si="27"/>
        <v>233725.89999999994</v>
      </c>
      <c r="S199" s="11">
        <f t="shared" si="28"/>
        <v>122598.20000000001</v>
      </c>
      <c r="T199" s="11">
        <f t="shared" si="29"/>
        <v>0</v>
      </c>
      <c r="U199" s="11">
        <f t="shared" si="30"/>
        <v>0</v>
      </c>
      <c r="V199" s="11">
        <f t="shared" si="31"/>
        <v>252515.8999999997</v>
      </c>
      <c r="W199" s="11">
        <f>IF('Daily PnL Log'!W1179&lt;&gt;"",'Daily PnL Log'!W1179,"")</f>
        <v>577088</v>
      </c>
      <c r="X199" s="119">
        <f>IF('Daily PnL Log'!X1179&lt;&gt;"",'Daily PnL Log'!X1179,"")</f>
        <v>3.1816586031939653E-2</v>
      </c>
      <c r="Y199" s="11" t="str">
        <f>IF('Daily PnL Log'!Y1179&lt;&gt;"",'Daily PnL Log'!Y1179,"")</f>
        <v/>
      </c>
      <c r="Z199" s="11" t="str">
        <f>IF('Daily PnL Log'!Z1179&lt;&gt;"",'Daily PnL Log'!Z1179,"")</f>
        <v/>
      </c>
      <c r="AA199" s="11" t="str">
        <f>IF('Daily PnL Log'!AA1179&lt;&gt;"",'Daily PnL Log'!AA1179,"")</f>
        <v/>
      </c>
      <c r="AB199" s="11" t="str">
        <f>IF('Daily PnL Log'!AB1179&lt;&gt;"",'Daily PnL Log'!AB1179,"")</f>
        <v/>
      </c>
      <c r="AC199" s="11">
        <f>IF('Daily PnL Log'!AC1179&lt;&gt;"",'Daily PnL Log'!AC1179,"")</f>
        <v>83242.17</v>
      </c>
    </row>
    <row r="200" spans="1:29" x14ac:dyDescent="0.25">
      <c r="A200" s="47" t="str">
        <f t="shared" si="23"/>
        <v>Aug</v>
      </c>
      <c r="B200" s="14">
        <f>'Daily PnL Log'!B1180</f>
        <v>45877</v>
      </c>
      <c r="C200" s="13">
        <f>'Daily PnL Log'!C1180</f>
        <v>-9946</v>
      </c>
      <c r="D200" s="13">
        <f>'Daily PnL Log'!D1180</f>
        <v>-19982.7</v>
      </c>
      <c r="E200" s="13">
        <f>'Daily PnL Log'!E1180</f>
        <v>0</v>
      </c>
      <c r="F200" s="13">
        <f>'Daily PnL Log'!F1180</f>
        <v>8003.1</v>
      </c>
      <c r="G200" s="13">
        <f>'Daily PnL Log'!G1180</f>
        <v>3062.6</v>
      </c>
      <c r="H200" s="13">
        <f>'Daily PnL Log'!H1180</f>
        <v>0</v>
      </c>
      <c r="I200" s="13">
        <f>'Daily PnL Log'!I1180</f>
        <v>0</v>
      </c>
      <c r="J200" s="13">
        <f>'Daily PnL Log'!J1180</f>
        <v>-18863</v>
      </c>
      <c r="K200" s="13">
        <f>'Daily PnL Log'!K1180</f>
        <v>-49.65</v>
      </c>
      <c r="L200" s="13">
        <f>'Daily PnL Log'!L1180</f>
        <v>-440.12</v>
      </c>
      <c r="M200" s="13">
        <f>'Daily PnL Log'!M1180</f>
        <v>-489.77</v>
      </c>
      <c r="N200" s="13">
        <f>'Daily PnL Log'!N1180</f>
        <v>-19352.77</v>
      </c>
      <c r="O200" s="13">
        <f t="shared" si="24"/>
        <v>68305.099999999962</v>
      </c>
      <c r="P200" s="13">
        <f t="shared" si="25"/>
        <v>-202041.99999999997</v>
      </c>
      <c r="Q200" s="13">
        <f t="shared" si="26"/>
        <v>0</v>
      </c>
      <c r="R200" s="13">
        <f t="shared" si="27"/>
        <v>241728.99999999994</v>
      </c>
      <c r="S200" s="13">
        <f t="shared" si="28"/>
        <v>125660.80000000002</v>
      </c>
      <c r="T200" s="13">
        <f t="shared" si="29"/>
        <v>0</v>
      </c>
      <c r="U200" s="13">
        <f t="shared" si="30"/>
        <v>0</v>
      </c>
      <c r="V200" s="13">
        <f t="shared" si="31"/>
        <v>233652.8999999997</v>
      </c>
      <c r="W200" s="13">
        <f>IF('Daily PnL Log'!W1180&lt;&gt;"",'Daily PnL Log'!W1180,"")</f>
        <v>565809</v>
      </c>
      <c r="X200" s="13">
        <f>IF('Daily PnL Log'!X1180&lt;&gt;"",'Daily PnL Log'!X1180,"")</f>
        <v>-3.420371538805498E-2</v>
      </c>
      <c r="Y200" s="13" t="str">
        <f>IF('Daily PnL Log'!Y1180&lt;&gt;"",'Daily PnL Log'!Y1180,"")</f>
        <v/>
      </c>
      <c r="Z200" s="13" t="str">
        <f>IF('Daily PnL Log'!Z1180&lt;&gt;"",'Daily PnL Log'!Z1180,"")</f>
        <v/>
      </c>
      <c r="AA200" s="13" t="str">
        <f>IF('Daily PnL Log'!AA1180&lt;&gt;"",'Daily PnL Log'!AA1180,"")</f>
        <v/>
      </c>
      <c r="AB200" s="13" t="str">
        <f>IF('Daily PnL Log'!AB1180&lt;&gt;"",'Daily PnL Log'!AB1180,"")</f>
        <v/>
      </c>
      <c r="AC200" s="13">
        <f>IF('Daily PnL Log'!AC1180&lt;&gt;"",'Daily PnL Log'!AC1180,"")</f>
        <v>64738.65</v>
      </c>
    </row>
    <row r="201" spans="1:29" x14ac:dyDescent="0.25">
      <c r="A201" s="48" t="str">
        <f t="shared" si="23"/>
        <v>Aug</v>
      </c>
      <c r="B201" s="83">
        <f>'Daily PnL Log'!B1181</f>
        <v>45880</v>
      </c>
      <c r="C201" s="11">
        <f>'Daily PnL Log'!C1181</f>
        <v>37015</v>
      </c>
      <c r="D201" s="11">
        <f>'Daily PnL Log'!D1181</f>
        <v>16757.3</v>
      </c>
      <c r="E201" s="11">
        <f>'Daily PnL Log'!E1181</f>
        <v>0</v>
      </c>
      <c r="F201" s="11">
        <f>'Daily PnL Log'!F1181</f>
        <v>-1028.0999999999999</v>
      </c>
      <c r="G201" s="11">
        <f>'Daily PnL Log'!G1181</f>
        <v>998</v>
      </c>
      <c r="H201" s="11">
        <f>'Daily PnL Log'!H1181</f>
        <v>0</v>
      </c>
      <c r="I201" s="11">
        <f>'Daily PnL Log'!I1181</f>
        <v>0</v>
      </c>
      <c r="J201" s="11">
        <f>'Daily PnL Log'!J1181</f>
        <v>53742.200000000004</v>
      </c>
      <c r="K201" s="11">
        <f>'Daily PnL Log'!K1181</f>
        <v>-135.59</v>
      </c>
      <c r="L201" s="11">
        <f>'Daily PnL Log'!L1181</f>
        <v>-1197.78</v>
      </c>
      <c r="M201" s="11">
        <f>'Daily PnL Log'!M1181</f>
        <v>-1333.37</v>
      </c>
      <c r="N201" s="11">
        <f>'Daily PnL Log'!N1181</f>
        <v>52408.83</v>
      </c>
      <c r="O201" s="11">
        <f t="shared" si="24"/>
        <v>105320.09999999996</v>
      </c>
      <c r="P201" s="11">
        <f t="shared" si="25"/>
        <v>-185284.69999999998</v>
      </c>
      <c r="Q201" s="11">
        <f t="shared" si="26"/>
        <v>0</v>
      </c>
      <c r="R201" s="11">
        <f t="shared" si="27"/>
        <v>240700.89999999994</v>
      </c>
      <c r="S201" s="11">
        <f t="shared" si="28"/>
        <v>126658.80000000002</v>
      </c>
      <c r="T201" s="11">
        <f t="shared" si="29"/>
        <v>0</v>
      </c>
      <c r="U201" s="11">
        <f t="shared" si="30"/>
        <v>0</v>
      </c>
      <c r="V201" s="11">
        <f t="shared" si="31"/>
        <v>287395.09999999969</v>
      </c>
      <c r="W201" s="11">
        <f>IF('Daily PnL Log'!W1181&lt;&gt;"",'Daily PnL Log'!W1181,"")</f>
        <v>530847</v>
      </c>
      <c r="X201" s="119">
        <f>IF('Daily PnL Log'!X1181&lt;&gt;"",'Daily PnL Log'!X1181,"")</f>
        <v>9.8726808289394119E-2</v>
      </c>
      <c r="Y201" s="11" t="str">
        <f>IF('Daily PnL Log'!Y1181&lt;&gt;"",'Daily PnL Log'!Y1181,"")</f>
        <v/>
      </c>
      <c r="Z201" s="11" t="str">
        <f>IF('Daily PnL Log'!Z1181&lt;&gt;"",'Daily PnL Log'!Z1181,"")</f>
        <v/>
      </c>
      <c r="AA201" s="11" t="str">
        <f>IF('Daily PnL Log'!AA1181&lt;&gt;"",'Daily PnL Log'!AA1181,"")</f>
        <v/>
      </c>
      <c r="AB201" s="11" t="str">
        <f>IF('Daily PnL Log'!AB1181&lt;&gt;"",'Daily PnL Log'!AB1181,"")</f>
        <v/>
      </c>
      <c r="AC201" s="11">
        <f>IF('Daily PnL Log'!AC1181&lt;&gt;"",'Daily PnL Log'!AC1181,"")</f>
        <v>93412.78</v>
      </c>
    </row>
    <row r="202" spans="1:29" x14ac:dyDescent="0.25">
      <c r="A202" s="47" t="str">
        <f t="shared" si="23"/>
        <v>Aug</v>
      </c>
      <c r="B202" s="14">
        <f>'Daily PnL Log'!B1182</f>
        <v>45881</v>
      </c>
      <c r="C202" s="13">
        <f>'Daily PnL Log'!C1182</f>
        <v>39594</v>
      </c>
      <c r="D202" s="13">
        <f>'Daily PnL Log'!D1182</f>
        <v>13250.1</v>
      </c>
      <c r="E202" s="13">
        <f>'Daily PnL Log'!E1182</f>
        <v>0</v>
      </c>
      <c r="F202" s="13">
        <f>'Daily PnL Log'!F1182</f>
        <v>18447.599999999999</v>
      </c>
      <c r="G202" s="13">
        <f>'Daily PnL Log'!G1182</f>
        <v>2246.5</v>
      </c>
      <c r="H202" s="13">
        <f>'Daily PnL Log'!H1182</f>
        <v>0</v>
      </c>
      <c r="I202" s="13">
        <f>'Daily PnL Log'!I1182</f>
        <v>0</v>
      </c>
      <c r="J202" s="13">
        <f>'Daily PnL Log'!J1182</f>
        <v>73538.2</v>
      </c>
      <c r="K202" s="13">
        <f>'Daily PnL Log'!K1182</f>
        <v>-167.76</v>
      </c>
      <c r="L202" s="13">
        <f>'Daily PnL Log'!L1182</f>
        <v>-1466.27</v>
      </c>
      <c r="M202" s="13">
        <f>'Daily PnL Log'!M1182</f>
        <v>-1634.03</v>
      </c>
      <c r="N202" s="13">
        <f>'Daily PnL Log'!N1182</f>
        <v>71904.17</v>
      </c>
      <c r="O202" s="13">
        <f t="shared" si="24"/>
        <v>144914.09999999998</v>
      </c>
      <c r="P202" s="13">
        <f t="shared" si="25"/>
        <v>-172034.59999999998</v>
      </c>
      <c r="Q202" s="13">
        <f t="shared" si="26"/>
        <v>0</v>
      </c>
      <c r="R202" s="13">
        <f t="shared" si="27"/>
        <v>259148.49999999994</v>
      </c>
      <c r="S202" s="13">
        <f t="shared" si="28"/>
        <v>128905.30000000002</v>
      </c>
      <c r="T202" s="13">
        <f t="shared" si="29"/>
        <v>0</v>
      </c>
      <c r="U202" s="13">
        <f t="shared" si="30"/>
        <v>0</v>
      </c>
      <c r="V202" s="13">
        <f t="shared" si="31"/>
        <v>360933.2999999997</v>
      </c>
      <c r="W202" s="13">
        <f>IF('Daily PnL Log'!W1182&lt;&gt;"",'Daily PnL Log'!W1182,"")</f>
        <v>540847</v>
      </c>
      <c r="X202" s="13">
        <f>IF('Daily PnL Log'!X1182&lt;&gt;"",'Daily PnL Log'!X1182,"")</f>
        <v>0.13294734000558384</v>
      </c>
      <c r="Y202" s="13" t="str">
        <f>IF('Daily PnL Log'!Y1182&lt;&gt;"",'Daily PnL Log'!Y1182,"")</f>
        <v/>
      </c>
      <c r="Z202" s="13" t="str">
        <f>IF('Daily PnL Log'!Z1182&lt;&gt;"",'Daily PnL Log'!Z1182,"")</f>
        <v/>
      </c>
      <c r="AA202" s="13" t="str">
        <f>IF('Daily PnL Log'!AA1182&lt;&gt;"",'Daily PnL Log'!AA1182,"")</f>
        <v/>
      </c>
      <c r="AB202" s="13" t="str">
        <f>IF('Daily PnL Log'!AB1182&lt;&gt;"",'Daily PnL Log'!AB1182,"")</f>
        <v/>
      </c>
      <c r="AC202" s="13">
        <f>IF('Daily PnL Log'!AC1182&lt;&gt;"",'Daily PnL Log'!AC1182,"")</f>
        <v>180801.25</v>
      </c>
    </row>
    <row r="203" spans="1:29" x14ac:dyDescent="0.25">
      <c r="A203" s="48" t="str">
        <f t="shared" si="23"/>
        <v>Aug</v>
      </c>
      <c r="B203" s="83">
        <f>'Daily PnL Log'!B1183</f>
        <v>45882</v>
      </c>
      <c r="C203" s="11">
        <f>'Daily PnL Log'!C1183</f>
        <v>16826.900000000001</v>
      </c>
      <c r="D203" s="11">
        <f>'Daily PnL Log'!D1183</f>
        <v>24932.5</v>
      </c>
      <c r="E203" s="11">
        <f>'Daily PnL Log'!E1183</f>
        <v>0</v>
      </c>
      <c r="F203" s="11">
        <f>'Daily PnL Log'!F1183</f>
        <v>-429.7</v>
      </c>
      <c r="G203" s="11">
        <f>'Daily PnL Log'!G1183</f>
        <v>-10096.200000000001</v>
      </c>
      <c r="H203" s="11">
        <f>'Daily PnL Log'!H1183</f>
        <v>0</v>
      </c>
      <c r="I203" s="11">
        <f>'Daily PnL Log'!I1183</f>
        <v>0</v>
      </c>
      <c r="J203" s="11">
        <f>'Daily PnL Log'!J1183</f>
        <v>31233.500000000004</v>
      </c>
      <c r="K203" s="11">
        <f>'Daily PnL Log'!K1183</f>
        <v>-96.68</v>
      </c>
      <c r="L203" s="11">
        <f>'Daily PnL Log'!L1183</f>
        <v>-852.68</v>
      </c>
      <c r="M203" s="11">
        <f>'Daily PnL Log'!M1183</f>
        <v>-949.3599999999999</v>
      </c>
      <c r="N203" s="11">
        <f>'Daily PnL Log'!N1183</f>
        <v>30284.140000000003</v>
      </c>
      <c r="O203" s="11">
        <f t="shared" si="24"/>
        <v>161740.99999999997</v>
      </c>
      <c r="P203" s="11">
        <f t="shared" si="25"/>
        <v>-147102.09999999998</v>
      </c>
      <c r="Q203" s="11">
        <f t="shared" si="26"/>
        <v>0</v>
      </c>
      <c r="R203" s="11">
        <f t="shared" si="27"/>
        <v>258718.79999999993</v>
      </c>
      <c r="S203" s="11">
        <f t="shared" si="28"/>
        <v>118809.10000000002</v>
      </c>
      <c r="T203" s="11">
        <f t="shared" si="29"/>
        <v>0</v>
      </c>
      <c r="U203" s="11">
        <f t="shared" si="30"/>
        <v>0</v>
      </c>
      <c r="V203" s="11">
        <f t="shared" si="31"/>
        <v>392166.7999999997</v>
      </c>
      <c r="W203" s="11">
        <f>IF('Daily PnL Log'!W1183&lt;&gt;"",'Daily PnL Log'!W1183,"")</f>
        <v>548712</v>
      </c>
      <c r="X203" s="119">
        <f>IF('Daily PnL Log'!X1183&lt;&gt;"",'Daily PnL Log'!X1183,"")</f>
        <v>5.5191320765720454E-2</v>
      </c>
      <c r="Y203" s="11" t="str">
        <f>IF('Daily PnL Log'!Y1183&lt;&gt;"",'Daily PnL Log'!Y1183,"")</f>
        <v/>
      </c>
      <c r="Z203" s="11" t="str">
        <f>IF('Daily PnL Log'!Z1183&lt;&gt;"",'Daily PnL Log'!Z1183,"")</f>
        <v/>
      </c>
      <c r="AA203" s="11" t="str">
        <f>IF('Daily PnL Log'!AA1183&lt;&gt;"",'Daily PnL Log'!AA1183,"")</f>
        <v/>
      </c>
      <c r="AB203" s="11" t="str">
        <f>IF('Daily PnL Log'!AB1183&lt;&gt;"",'Daily PnL Log'!AB1183,"")</f>
        <v/>
      </c>
      <c r="AC203" s="11">
        <f>IF('Daily PnL Log'!AC1183&lt;&gt;"",'Daily PnL Log'!AC1183,"")</f>
        <v>215658.1</v>
      </c>
    </row>
    <row r="204" spans="1:29" x14ac:dyDescent="0.25">
      <c r="A204" s="47" t="str">
        <f t="shared" si="23"/>
        <v>Aug</v>
      </c>
      <c r="B204" s="14">
        <f>'Daily PnL Log'!B1184</f>
        <v>45883</v>
      </c>
      <c r="C204" s="13">
        <f>'Daily PnL Log'!C1184</f>
        <v>2160.8000000000002</v>
      </c>
      <c r="D204" s="13">
        <f>'Daily PnL Log'!D1184</f>
        <v>-34510.300000000003</v>
      </c>
      <c r="E204" s="13">
        <f>'Daily PnL Log'!E1184</f>
        <v>0</v>
      </c>
      <c r="F204" s="13">
        <f>'Daily PnL Log'!F1184</f>
        <v>-7181.2</v>
      </c>
      <c r="G204" s="13">
        <f>'Daily PnL Log'!G1184</f>
        <v>2329.8000000000002</v>
      </c>
      <c r="H204" s="13">
        <f>'Daily PnL Log'!H1184</f>
        <v>0</v>
      </c>
      <c r="I204" s="13">
        <f>'Daily PnL Log'!I1184</f>
        <v>0</v>
      </c>
      <c r="J204" s="13">
        <f>'Daily PnL Log'!J1184</f>
        <v>-37200.9</v>
      </c>
      <c r="K204" s="13">
        <f>'Daily PnL Log'!K1184</f>
        <v>-86.14</v>
      </c>
      <c r="L204" s="13">
        <f>'Daily PnL Log'!L1184</f>
        <v>-759.94</v>
      </c>
      <c r="M204" s="13">
        <f>'Daily PnL Log'!M1184</f>
        <v>-846.08</v>
      </c>
      <c r="N204" s="13">
        <f>'Daily PnL Log'!N1184</f>
        <v>-38046.980000000003</v>
      </c>
      <c r="O204" s="13">
        <f t="shared" si="24"/>
        <v>163901.79999999996</v>
      </c>
      <c r="P204" s="13">
        <f t="shared" si="25"/>
        <v>-181612.39999999997</v>
      </c>
      <c r="Q204" s="13">
        <f t="shared" si="26"/>
        <v>0</v>
      </c>
      <c r="R204" s="13">
        <f t="shared" si="27"/>
        <v>251537.59999999992</v>
      </c>
      <c r="S204" s="13">
        <f t="shared" si="28"/>
        <v>121138.90000000002</v>
      </c>
      <c r="T204" s="13">
        <f t="shared" si="29"/>
        <v>0</v>
      </c>
      <c r="U204" s="13">
        <f t="shared" si="30"/>
        <v>0</v>
      </c>
      <c r="V204" s="13">
        <f t="shared" si="31"/>
        <v>354965.89999999967</v>
      </c>
      <c r="W204" s="13">
        <f>IF('Daily PnL Log'!W1184&lt;&gt;"",'Daily PnL Log'!W1184,"")</f>
        <v>554724</v>
      </c>
      <c r="X204" s="13">
        <f>IF('Daily PnL Log'!X1184&lt;&gt;"",'Daily PnL Log'!X1184,"")</f>
        <v>-6.8587225358917231E-2</v>
      </c>
      <c r="Y204" s="13" t="str">
        <f>IF('Daily PnL Log'!Y1184&lt;&gt;"",'Daily PnL Log'!Y1184,"")</f>
        <v/>
      </c>
      <c r="Z204" s="13" t="str">
        <f>IF('Daily PnL Log'!Z1184&lt;&gt;"",'Daily PnL Log'!Z1184,"")</f>
        <v/>
      </c>
      <c r="AA204" s="13" t="str">
        <f>IF('Daily PnL Log'!AA1184&lt;&gt;"",'Daily PnL Log'!AA1184,"")</f>
        <v/>
      </c>
      <c r="AB204" s="13" t="str">
        <f>IF('Daily PnL Log'!AB1184&lt;&gt;"",'Daily PnL Log'!AB1184,"")</f>
        <v/>
      </c>
      <c r="AC204" s="13">
        <f>IF('Daily PnL Log'!AC1184&lt;&gt;"",'Daily PnL Log'!AC1184,"")</f>
        <v>179102.02</v>
      </c>
    </row>
    <row r="205" spans="1:29" x14ac:dyDescent="0.25">
      <c r="A205" s="48" t="str">
        <f t="shared" si="23"/>
        <v>Aug</v>
      </c>
      <c r="B205" s="83">
        <f>'Daily PnL Log'!B1185</f>
        <v>45884</v>
      </c>
      <c r="C205" s="11">
        <f>'Daily PnL Log'!C1185</f>
        <v>12847.8</v>
      </c>
      <c r="D205" s="11">
        <f>'Daily PnL Log'!D1185</f>
        <v>-5264.8</v>
      </c>
      <c r="E205" s="11">
        <f>'Daily PnL Log'!E1185</f>
        <v>0</v>
      </c>
      <c r="F205" s="11">
        <f>'Daily PnL Log'!F1185</f>
        <v>11362.6</v>
      </c>
      <c r="G205" s="11">
        <f>'Daily PnL Log'!G1185</f>
        <v>-6856.3</v>
      </c>
      <c r="H205" s="11">
        <f>'Daily PnL Log'!H1185</f>
        <v>0</v>
      </c>
      <c r="I205" s="11">
        <f>'Daily PnL Log'!I1185</f>
        <v>0</v>
      </c>
      <c r="J205" s="11">
        <f>'Daily PnL Log'!J1185</f>
        <v>12089.3</v>
      </c>
      <c r="K205" s="11">
        <f>'Daily PnL Log'!K1185</f>
        <v>-48.32</v>
      </c>
      <c r="L205" s="11">
        <f>'Daily PnL Log'!L1185</f>
        <v>-422.63</v>
      </c>
      <c r="M205" s="11">
        <f>'Daily PnL Log'!M1185</f>
        <v>-470.95</v>
      </c>
      <c r="N205" s="11">
        <f>'Daily PnL Log'!N1185</f>
        <v>11618.349999999999</v>
      </c>
      <c r="O205" s="11">
        <f t="shared" si="24"/>
        <v>176749.59999999995</v>
      </c>
      <c r="P205" s="11">
        <f t="shared" si="25"/>
        <v>-186877.19999999995</v>
      </c>
      <c r="Q205" s="11">
        <f t="shared" si="26"/>
        <v>0</v>
      </c>
      <c r="R205" s="11">
        <f t="shared" si="27"/>
        <v>262900.1999999999</v>
      </c>
      <c r="S205" s="11">
        <f t="shared" si="28"/>
        <v>114282.60000000002</v>
      </c>
      <c r="T205" s="11">
        <f t="shared" si="29"/>
        <v>0</v>
      </c>
      <c r="U205" s="11">
        <f t="shared" si="30"/>
        <v>0</v>
      </c>
      <c r="V205" s="11">
        <f t="shared" si="31"/>
        <v>367055.19999999966</v>
      </c>
      <c r="W205" s="11">
        <f>IF('Daily PnL Log'!W1185&lt;&gt;"",'Daily PnL Log'!W1185,"")</f>
        <v>656413</v>
      </c>
      <c r="X205" s="119">
        <f>IF('Daily PnL Log'!X1185&lt;&gt;"",'Daily PnL Log'!X1185,"")</f>
        <v>1.7699756098675679E-2</v>
      </c>
      <c r="Y205" s="11">
        <f>IF('Daily PnL Log'!Y1185&lt;&gt;"",'Daily PnL Log'!Y1185,"")</f>
        <v>-293</v>
      </c>
      <c r="Z205" s="11">
        <f>IF('Daily PnL Log'!Z1185&lt;&gt;"",'Daily PnL Log'!Z1185,"")</f>
        <v>6515.44</v>
      </c>
      <c r="AA205" s="11" t="str">
        <f>IF('Daily PnL Log'!AA1185&lt;&gt;"",'Daily PnL Log'!AA1185,"")</f>
        <v/>
      </c>
      <c r="AB205" s="11" t="str">
        <f>IF('Daily PnL Log'!AB1185&lt;&gt;"",'Daily PnL Log'!AB1185,"")</f>
        <v/>
      </c>
      <c r="AC205" s="11">
        <f>IF('Daily PnL Log'!AC1185&lt;&gt;"",'Daily PnL Log'!AC1185,"")</f>
        <v>175462.32</v>
      </c>
    </row>
    <row r="206" spans="1:29" x14ac:dyDescent="0.25">
      <c r="A206" s="47" t="str">
        <f t="shared" si="23"/>
        <v>Aug</v>
      </c>
      <c r="B206" s="14">
        <f>'Daily PnL Log'!B1186</f>
        <v>45887</v>
      </c>
      <c r="C206" s="13">
        <f>'Daily PnL Log'!C1186</f>
        <v>-13541.4</v>
      </c>
      <c r="D206" s="13">
        <f>'Daily PnL Log'!D1186</f>
        <v>6246.9</v>
      </c>
      <c r="E206" s="13">
        <f>'Daily PnL Log'!E1186</f>
        <v>0</v>
      </c>
      <c r="F206" s="13">
        <f>'Daily PnL Log'!F1186</f>
        <v>-1665.9</v>
      </c>
      <c r="G206" s="13">
        <f>'Daily PnL Log'!G1186</f>
        <v>-6647.7</v>
      </c>
      <c r="H206" s="13">
        <f>'Daily PnL Log'!H1186</f>
        <v>0</v>
      </c>
      <c r="I206" s="13">
        <f>'Daily PnL Log'!I1186</f>
        <v>0</v>
      </c>
      <c r="J206" s="13">
        <f>'Daily PnL Log'!J1186</f>
        <v>-15608.099999999999</v>
      </c>
      <c r="K206" s="13">
        <f>'Daily PnL Log'!K1186</f>
        <v>-52.25</v>
      </c>
      <c r="L206" s="13">
        <f>'Daily PnL Log'!L1186</f>
        <v>-453.58</v>
      </c>
      <c r="M206" s="13">
        <f>'Daily PnL Log'!M1186</f>
        <v>-505.83</v>
      </c>
      <c r="N206" s="13">
        <f>'Daily PnL Log'!N1186</f>
        <v>-16113.929999999998</v>
      </c>
      <c r="O206" s="13">
        <f t="shared" si="24"/>
        <v>163208.19999999995</v>
      </c>
      <c r="P206" s="13">
        <f t="shared" si="25"/>
        <v>-180630.29999999996</v>
      </c>
      <c r="Q206" s="13">
        <f t="shared" si="26"/>
        <v>0</v>
      </c>
      <c r="R206" s="13">
        <f t="shared" si="27"/>
        <v>261234.2999999999</v>
      </c>
      <c r="S206" s="13">
        <f t="shared" si="28"/>
        <v>107634.90000000002</v>
      </c>
      <c r="T206" s="13">
        <f t="shared" si="29"/>
        <v>0</v>
      </c>
      <c r="U206" s="13">
        <f t="shared" si="30"/>
        <v>0</v>
      </c>
      <c r="V206" s="13">
        <f t="shared" si="31"/>
        <v>351447.09999999969</v>
      </c>
      <c r="W206" s="13">
        <f>IF('Daily PnL Log'!W1186&lt;&gt;"",'Daily PnL Log'!W1186,"")</f>
        <v>646055</v>
      </c>
      <c r="X206" s="13">
        <f>IF('Daily PnL Log'!X1186&lt;&gt;"",'Daily PnL Log'!X1186,"")</f>
        <v>-2.4942040538344257E-2</v>
      </c>
      <c r="Y206" s="13" t="str">
        <f>IF('Daily PnL Log'!Y1186&lt;&gt;"",'Daily PnL Log'!Y1186,"")</f>
        <v/>
      </c>
      <c r="Z206" s="13" t="str">
        <f>IF('Daily PnL Log'!Z1186&lt;&gt;"",'Daily PnL Log'!Z1186,"")</f>
        <v/>
      </c>
      <c r="AA206" s="13" t="str">
        <f>IF('Daily PnL Log'!AA1186&lt;&gt;"",'Daily PnL Log'!AA1186,"")</f>
        <v/>
      </c>
      <c r="AB206" s="13" t="str">
        <f>IF('Daily PnL Log'!AB1186&lt;&gt;"",'Daily PnL Log'!AB1186,"")</f>
        <v/>
      </c>
      <c r="AC206" s="13">
        <f>IF('Daily PnL Log'!AC1186&lt;&gt;"",'Daily PnL Log'!AC1186,"")</f>
        <v>191995.24</v>
      </c>
    </row>
    <row r="207" spans="1:29" x14ac:dyDescent="0.25">
      <c r="A207" s="48" t="str">
        <f t="shared" si="23"/>
        <v>Aug</v>
      </c>
      <c r="B207" s="83">
        <f>'Daily PnL Log'!B1187</f>
        <v>45888</v>
      </c>
      <c r="C207" s="11">
        <f>'Daily PnL Log'!C1187</f>
        <v>-12515.2</v>
      </c>
      <c r="D207" s="11">
        <f>'Daily PnL Log'!D1187</f>
        <v>-17410.2</v>
      </c>
      <c r="E207" s="11">
        <f>'Daily PnL Log'!E1187</f>
        <v>0</v>
      </c>
      <c r="F207" s="11">
        <f>'Daily PnL Log'!F1187</f>
        <v>-899</v>
      </c>
      <c r="G207" s="11">
        <f>'Daily PnL Log'!G1187</f>
        <v>13115.9</v>
      </c>
      <c r="H207" s="11">
        <f>'Daily PnL Log'!H1187</f>
        <v>0</v>
      </c>
      <c r="I207" s="11">
        <f>'Daily PnL Log'!I1187</f>
        <v>0</v>
      </c>
      <c r="J207" s="11">
        <f>'Daily PnL Log'!J1187</f>
        <v>-17708.5</v>
      </c>
      <c r="K207" s="11">
        <f>'Daily PnL Log'!K1187</f>
        <v>-70.39</v>
      </c>
      <c r="L207" s="11">
        <f>'Daily PnL Log'!L1187</f>
        <v>-577.95000000000005</v>
      </c>
      <c r="M207" s="11">
        <f>'Daily PnL Log'!M1187</f>
        <v>-648.34</v>
      </c>
      <c r="N207" s="11">
        <f>'Daily PnL Log'!N1187</f>
        <v>-18356.84</v>
      </c>
      <c r="O207" s="11">
        <f t="shared" si="24"/>
        <v>150692.99999999994</v>
      </c>
      <c r="P207" s="11">
        <f t="shared" si="25"/>
        <v>-198040.49999999997</v>
      </c>
      <c r="Q207" s="11">
        <f t="shared" si="26"/>
        <v>0</v>
      </c>
      <c r="R207" s="11">
        <f t="shared" si="27"/>
        <v>260335.2999999999</v>
      </c>
      <c r="S207" s="11">
        <f t="shared" si="28"/>
        <v>120750.80000000002</v>
      </c>
      <c r="T207" s="11">
        <f t="shared" si="29"/>
        <v>0</v>
      </c>
      <c r="U207" s="11">
        <f t="shared" si="30"/>
        <v>0</v>
      </c>
      <c r="V207" s="11">
        <f t="shared" si="31"/>
        <v>333738.59999999969</v>
      </c>
      <c r="W207" s="11">
        <f>IF('Daily PnL Log'!W1187&lt;&gt;"",'Daily PnL Log'!W1187,"")</f>
        <v>632364</v>
      </c>
      <c r="X207" s="119">
        <f>IF('Daily PnL Log'!X1187&lt;&gt;"",'Daily PnL Log'!X1187,"")</f>
        <v>-2.9028913726904124E-2</v>
      </c>
      <c r="Y207" s="11">
        <f>IF('Daily PnL Log'!Y1187&lt;&gt;"",'Daily PnL Log'!Y1187,"")</f>
        <v>-5216.3</v>
      </c>
      <c r="Z207" s="11" t="str">
        <f>IF('Daily PnL Log'!Z1187&lt;&gt;"",'Daily PnL Log'!Z1187,"")</f>
        <v/>
      </c>
      <c r="AA207" s="11" t="str">
        <f>IF('Daily PnL Log'!AA1187&lt;&gt;"",'Daily PnL Log'!AA1187,"")</f>
        <v/>
      </c>
      <c r="AB207" s="11" t="str">
        <f>IF('Daily PnL Log'!AB1187&lt;&gt;"",'Daily PnL Log'!AB1187,"")</f>
        <v/>
      </c>
      <c r="AC207" s="11">
        <f>IF('Daily PnL Log'!AC1187&lt;&gt;"",'Daily PnL Log'!AC1187,"")</f>
        <v>155796.9</v>
      </c>
    </row>
    <row r="208" spans="1:29" x14ac:dyDescent="0.25">
      <c r="A208" s="47" t="str">
        <f t="shared" si="23"/>
        <v>Aug</v>
      </c>
      <c r="B208" s="14">
        <f>'Daily PnL Log'!B1188</f>
        <v>45889</v>
      </c>
      <c r="C208" s="13">
        <f>'Daily PnL Log'!C1188</f>
        <v>-13069.4</v>
      </c>
      <c r="D208" s="13">
        <f>'Daily PnL Log'!D1188</f>
        <v>12524.3</v>
      </c>
      <c r="E208" s="13">
        <f>'Daily PnL Log'!E1188</f>
        <v>0</v>
      </c>
      <c r="F208" s="13">
        <f>'Daily PnL Log'!F1188</f>
        <v>-10717</v>
      </c>
      <c r="G208" s="13">
        <f>'Daily PnL Log'!G1188</f>
        <v>-12672.8</v>
      </c>
      <c r="H208" s="13">
        <f>'Daily PnL Log'!H1188</f>
        <v>0</v>
      </c>
      <c r="I208" s="13">
        <f>'Daily PnL Log'!I1188</f>
        <v>0</v>
      </c>
      <c r="J208" s="13">
        <f>'Daily PnL Log'!J1188</f>
        <v>-23934.9</v>
      </c>
      <c r="K208" s="13">
        <f>'Daily PnL Log'!K1188</f>
        <v>-95</v>
      </c>
      <c r="L208" s="13">
        <f>'Daily PnL Log'!L1188</f>
        <v>-840.05</v>
      </c>
      <c r="M208" s="13">
        <f>'Daily PnL Log'!M1188</f>
        <v>-935.05</v>
      </c>
      <c r="N208" s="13">
        <f>'Daily PnL Log'!N1188</f>
        <v>-24869.95</v>
      </c>
      <c r="O208" s="13">
        <f t="shared" si="24"/>
        <v>137623.59999999995</v>
      </c>
      <c r="P208" s="13">
        <f t="shared" si="25"/>
        <v>-185516.19999999998</v>
      </c>
      <c r="Q208" s="13">
        <f t="shared" si="26"/>
        <v>0</v>
      </c>
      <c r="R208" s="13">
        <f t="shared" si="27"/>
        <v>249618.2999999999</v>
      </c>
      <c r="S208" s="13">
        <f t="shared" si="28"/>
        <v>108078.00000000001</v>
      </c>
      <c r="T208" s="13">
        <f t="shared" si="29"/>
        <v>0</v>
      </c>
      <c r="U208" s="13">
        <f t="shared" si="30"/>
        <v>0</v>
      </c>
      <c r="V208" s="13">
        <f t="shared" si="31"/>
        <v>309803.69999999966</v>
      </c>
      <c r="W208" s="13">
        <f>IF('Daily PnL Log'!W1188&lt;&gt;"",'Daily PnL Log'!W1188,"")</f>
        <v>641730</v>
      </c>
      <c r="X208" s="13">
        <f>IF('Daily PnL Log'!X1188&lt;&gt;"",'Daily PnL Log'!X1188,"")</f>
        <v>-3.8754538513081825E-2</v>
      </c>
      <c r="Y208" s="13" t="str">
        <f>IF('Daily PnL Log'!Y1188&lt;&gt;"",'Daily PnL Log'!Y1188,"")</f>
        <v/>
      </c>
      <c r="Z208" s="13" t="str">
        <f>IF('Daily PnL Log'!Z1188&lt;&gt;"",'Daily PnL Log'!Z1188,"")</f>
        <v/>
      </c>
      <c r="AA208" s="13" t="str">
        <f>IF('Daily PnL Log'!AA1188&lt;&gt;"",'Daily PnL Log'!AA1188,"")</f>
        <v/>
      </c>
      <c r="AB208" s="13" t="str">
        <f>IF('Daily PnL Log'!AB1188&lt;&gt;"",'Daily PnL Log'!AB1188,"")</f>
        <v/>
      </c>
      <c r="AC208" s="13">
        <f>IF('Daily PnL Log'!AC1188&lt;&gt;"",'Daily PnL Log'!AC1188,"")</f>
        <v>118530.6</v>
      </c>
    </row>
    <row r="209" spans="1:29" x14ac:dyDescent="0.25">
      <c r="A209" s="48" t="str">
        <f t="shared" si="23"/>
        <v>Aug</v>
      </c>
      <c r="B209" s="83">
        <f>'Daily PnL Log'!B1189</f>
        <v>45890</v>
      </c>
      <c r="C209" s="11">
        <f>'Daily PnL Log'!C1189</f>
        <v>60845</v>
      </c>
      <c r="D209" s="11">
        <f>'Daily PnL Log'!D1189</f>
        <v>22096.2</v>
      </c>
      <c r="E209" s="11">
        <f>'Daily PnL Log'!E1189</f>
        <v>0</v>
      </c>
      <c r="F209" s="11">
        <f>'Daily PnL Log'!F1189</f>
        <v>18881.7</v>
      </c>
      <c r="G209" s="11">
        <f>'Daily PnL Log'!G1189</f>
        <v>304.5</v>
      </c>
      <c r="H209" s="11">
        <f>'Daily PnL Log'!H1189</f>
        <v>0</v>
      </c>
      <c r="I209" s="11">
        <f>'Daily PnL Log'!I1189</f>
        <v>0</v>
      </c>
      <c r="J209" s="11">
        <f>'Daily PnL Log'!J1189</f>
        <v>102127.4</v>
      </c>
      <c r="K209" s="11">
        <f>'Daily PnL Log'!K1189</f>
        <v>-148.91999999999999</v>
      </c>
      <c r="L209" s="11">
        <f>'Daily PnL Log'!L1189</f>
        <v>-1301.46</v>
      </c>
      <c r="M209" s="11">
        <f>'Daily PnL Log'!M1189</f>
        <v>-1450.38</v>
      </c>
      <c r="N209" s="11">
        <f>'Daily PnL Log'!N1189</f>
        <v>100677.01999999999</v>
      </c>
      <c r="O209" s="11">
        <f t="shared" si="24"/>
        <v>198468.59999999995</v>
      </c>
      <c r="P209" s="11">
        <f t="shared" si="25"/>
        <v>-163419.99999999997</v>
      </c>
      <c r="Q209" s="11">
        <f t="shared" si="26"/>
        <v>0</v>
      </c>
      <c r="R209" s="11">
        <f t="shared" si="27"/>
        <v>268499.99999999988</v>
      </c>
      <c r="S209" s="11">
        <f t="shared" si="28"/>
        <v>108382.50000000001</v>
      </c>
      <c r="T209" s="11">
        <f t="shared" si="29"/>
        <v>0</v>
      </c>
      <c r="U209" s="11">
        <f t="shared" si="30"/>
        <v>0</v>
      </c>
      <c r="V209" s="11">
        <f t="shared" si="31"/>
        <v>411931.09999999963</v>
      </c>
      <c r="W209" s="11">
        <f>IF('Daily PnL Log'!W1189&lt;&gt;"",'Daily PnL Log'!W1189,"")</f>
        <v>712920</v>
      </c>
      <c r="X209" s="119">
        <f>IF('Daily PnL Log'!X1189&lt;&gt;"",'Daily PnL Log'!X1189,"")</f>
        <v>0.14121783650339448</v>
      </c>
      <c r="Y209" s="11" t="str">
        <f>IF('Daily PnL Log'!Y1189&lt;&gt;"",'Daily PnL Log'!Y1189,"")</f>
        <v/>
      </c>
      <c r="Z209" s="11" t="str">
        <f>IF('Daily PnL Log'!Z1189&lt;&gt;"",'Daily PnL Log'!Z1189,"")</f>
        <v/>
      </c>
      <c r="AA209" s="11" t="str">
        <f>IF('Daily PnL Log'!AA1189&lt;&gt;"",'Daily PnL Log'!AA1189,"")</f>
        <v/>
      </c>
      <c r="AB209" s="11" t="str">
        <f>IF('Daily PnL Log'!AB1189&lt;&gt;"",'Daily PnL Log'!AB1189,"")</f>
        <v/>
      </c>
      <c r="AC209" s="11">
        <f>IF('Daily PnL Log'!AC1189&lt;&gt;"",'Daily PnL Log'!AC1189,"")</f>
        <v>237850.22</v>
      </c>
    </row>
    <row r="210" spans="1:29" x14ac:dyDescent="0.25">
      <c r="A210" s="47" t="str">
        <f t="shared" si="23"/>
        <v>Aug</v>
      </c>
      <c r="B210" s="14">
        <f>'Daily PnL Log'!B1190</f>
        <v>45891</v>
      </c>
      <c r="C210" s="13">
        <f>'Daily PnL Log'!C1190</f>
        <v>-11303.5</v>
      </c>
      <c r="D210" s="13">
        <f>'Daily PnL Log'!D1190</f>
        <v>-4026.6</v>
      </c>
      <c r="E210" s="13">
        <f>'Daily PnL Log'!E1190</f>
        <v>0</v>
      </c>
      <c r="F210" s="13">
        <f>'Daily PnL Log'!F1190</f>
        <v>-31719.3</v>
      </c>
      <c r="G210" s="13">
        <f>'Daily PnL Log'!G1190</f>
        <v>-6638.6</v>
      </c>
      <c r="H210" s="13">
        <f>'Daily PnL Log'!H1190</f>
        <v>0</v>
      </c>
      <c r="I210" s="13">
        <f>'Daily PnL Log'!I1190</f>
        <v>0</v>
      </c>
      <c r="J210" s="13">
        <f>'Daily PnL Log'!J1190</f>
        <v>-53688</v>
      </c>
      <c r="K210" s="13">
        <f>'Daily PnL Log'!K1190</f>
        <v>-377.06</v>
      </c>
      <c r="L210" s="13">
        <f>'Daily PnL Log'!L1190</f>
        <v>-1753.94</v>
      </c>
      <c r="M210" s="13">
        <f>'Daily PnL Log'!M1190</f>
        <v>-2131</v>
      </c>
      <c r="N210" s="13">
        <f>'Daily PnL Log'!N1190</f>
        <v>-55819</v>
      </c>
      <c r="O210" s="13">
        <f t="shared" si="24"/>
        <v>187165.09999999995</v>
      </c>
      <c r="P210" s="13">
        <f t="shared" si="25"/>
        <v>-167446.59999999998</v>
      </c>
      <c r="Q210" s="13">
        <f t="shared" si="26"/>
        <v>0</v>
      </c>
      <c r="R210" s="13">
        <f t="shared" si="27"/>
        <v>236780.6999999999</v>
      </c>
      <c r="S210" s="13">
        <f t="shared" si="28"/>
        <v>101743.90000000001</v>
      </c>
      <c r="T210" s="13">
        <f t="shared" si="29"/>
        <v>0</v>
      </c>
      <c r="U210" s="13">
        <f t="shared" si="30"/>
        <v>0</v>
      </c>
      <c r="V210" s="13">
        <f t="shared" si="31"/>
        <v>358243.09999999963</v>
      </c>
      <c r="W210" s="13">
        <f>IF('Daily PnL Log'!W1190&lt;&gt;"",'Daily PnL Log'!W1190,"")</f>
        <v>751843</v>
      </c>
      <c r="X210" s="13">
        <f>IF('Daily PnL Log'!X1190&lt;&gt;"",'Daily PnL Log'!X1190,"")</f>
        <v>-7.4242893795646164E-2</v>
      </c>
      <c r="Y210" s="13" t="str">
        <f>IF('Daily PnL Log'!Y1190&lt;&gt;"",'Daily PnL Log'!Y1190,"")</f>
        <v/>
      </c>
      <c r="Z210" s="13" t="str">
        <f>IF('Daily PnL Log'!Z1190&lt;&gt;"",'Daily PnL Log'!Z1190,"")</f>
        <v/>
      </c>
      <c r="AA210" s="13" t="str">
        <f>IF('Daily PnL Log'!AA1190&lt;&gt;"",'Daily PnL Log'!AA1190,"")</f>
        <v/>
      </c>
      <c r="AB210" s="13" t="str">
        <f>IF('Daily PnL Log'!AB1190&lt;&gt;"",'Daily PnL Log'!AB1190,"")</f>
        <v/>
      </c>
      <c r="AC210" s="13">
        <f>IF('Daily PnL Log'!AC1190&lt;&gt;"",'Daily PnL Log'!AC1190,"")</f>
        <v>175493.97</v>
      </c>
    </row>
    <row r="211" spans="1:29" x14ac:dyDescent="0.25">
      <c r="A211" s="48" t="str">
        <f t="shared" si="23"/>
        <v>Aug</v>
      </c>
      <c r="B211" s="83">
        <f>'Daily PnL Log'!B1191</f>
        <v>45894</v>
      </c>
      <c r="C211" s="11">
        <f>'Daily PnL Log'!C1191</f>
        <v>-24342</v>
      </c>
      <c r="D211" s="11">
        <f>'Daily PnL Log'!D1191</f>
        <v>-28330.6</v>
      </c>
      <c r="E211" s="11">
        <f>'Daily PnL Log'!E1191</f>
        <v>0</v>
      </c>
      <c r="F211" s="11">
        <f>'Daily PnL Log'!F1191</f>
        <v>-21420.2</v>
      </c>
      <c r="G211" s="11">
        <f>'Daily PnL Log'!G1191</f>
        <v>-13546.5</v>
      </c>
      <c r="H211" s="11">
        <f>'Daily PnL Log'!H1191</f>
        <v>0</v>
      </c>
      <c r="I211" s="11">
        <f>'Daily PnL Log'!I1191</f>
        <v>0</v>
      </c>
      <c r="J211" s="11">
        <f>'Daily PnL Log'!J1191</f>
        <v>-87639.3</v>
      </c>
      <c r="K211" s="11">
        <f>'Daily PnL Log'!K1191</f>
        <v>-44.89</v>
      </c>
      <c r="L211" s="11">
        <f>'Daily PnL Log'!L1191</f>
        <v>-397.47</v>
      </c>
      <c r="M211" s="11">
        <f>'Daily PnL Log'!M1191</f>
        <v>-442.36</v>
      </c>
      <c r="N211" s="11">
        <f>'Daily PnL Log'!N1191</f>
        <v>-88081.66</v>
      </c>
      <c r="O211" s="11">
        <f t="shared" si="24"/>
        <v>162823.09999999995</v>
      </c>
      <c r="P211" s="11">
        <f t="shared" si="25"/>
        <v>-195777.19999999998</v>
      </c>
      <c r="Q211" s="11">
        <f t="shared" si="26"/>
        <v>0</v>
      </c>
      <c r="R211" s="11">
        <f t="shared" si="27"/>
        <v>215360.49999999988</v>
      </c>
      <c r="S211" s="11">
        <f t="shared" si="28"/>
        <v>88197.400000000009</v>
      </c>
      <c r="T211" s="11">
        <f t="shared" si="29"/>
        <v>0</v>
      </c>
      <c r="U211" s="11">
        <f t="shared" si="30"/>
        <v>0</v>
      </c>
      <c r="V211" s="11">
        <f t="shared" si="31"/>
        <v>270603.79999999964</v>
      </c>
      <c r="W211" s="11">
        <f>IF('Daily PnL Log'!W1191&lt;&gt;"",'Daily PnL Log'!W1191,"")</f>
        <v>715731</v>
      </c>
      <c r="X211" s="119">
        <f>IF('Daily PnL Log'!X1191&lt;&gt;"",'Daily PnL Log'!X1191,"")</f>
        <v>-0.12306531364437198</v>
      </c>
      <c r="Y211" s="11">
        <f>IF('Daily PnL Log'!Y1191&lt;&gt;"",'Daily PnL Log'!Y1191,"")</f>
        <v>-4025.71</v>
      </c>
      <c r="Z211" s="11" t="str">
        <f>IF('Daily PnL Log'!Z1191&lt;&gt;"",'Daily PnL Log'!Z1191,"")</f>
        <v/>
      </c>
      <c r="AA211" s="11" t="str">
        <f>IF('Daily PnL Log'!AA1191&lt;&gt;"",'Daily PnL Log'!AA1191,"")</f>
        <v/>
      </c>
      <c r="AB211" s="11" t="str">
        <f>IF('Daily PnL Log'!AB1191&lt;&gt;"",'Daily PnL Log'!AB1191,"")</f>
        <v/>
      </c>
      <c r="AC211" s="11">
        <f>IF('Daily PnL Log'!AC1191&lt;&gt;"",'Daily PnL Log'!AC1191,"")</f>
        <v>85540.36</v>
      </c>
    </row>
    <row r="212" spans="1:29" x14ac:dyDescent="0.25">
      <c r="A212" s="47" t="str">
        <f t="shared" si="23"/>
        <v>Aug</v>
      </c>
      <c r="B212" s="14">
        <f>'Daily PnL Log'!B1192</f>
        <v>45895</v>
      </c>
      <c r="C212" s="13">
        <f>'Daily PnL Log'!C1192</f>
        <v>20971.400000000001</v>
      </c>
      <c r="D212" s="13">
        <f>'Daily PnL Log'!D1192</f>
        <v>44691.5</v>
      </c>
      <c r="E212" s="13">
        <f>'Daily PnL Log'!E1192</f>
        <v>0</v>
      </c>
      <c r="F212" s="13">
        <f>'Daily PnL Log'!F1192</f>
        <v>4057.9</v>
      </c>
      <c r="G212" s="13">
        <f>'Daily PnL Log'!G1192</f>
        <v>11639.9</v>
      </c>
      <c r="H212" s="13">
        <f>'Daily PnL Log'!H1192</f>
        <v>0</v>
      </c>
      <c r="I212" s="13">
        <f>'Daily PnL Log'!I1192</f>
        <v>0</v>
      </c>
      <c r="J212" s="13">
        <f>'Daily PnL Log'!J1192</f>
        <v>81360.699999999983</v>
      </c>
      <c r="K212" s="13">
        <f>'Daily PnL Log'!K1192</f>
        <v>-102.58</v>
      </c>
      <c r="L212" s="13">
        <f>'Daily PnL Log'!L1192</f>
        <v>-907.52</v>
      </c>
      <c r="M212" s="13">
        <f>'Daily PnL Log'!M1192</f>
        <v>-1010.1</v>
      </c>
      <c r="N212" s="13">
        <f>'Daily PnL Log'!N1192</f>
        <v>80350.599999999977</v>
      </c>
      <c r="O212" s="13">
        <f t="shared" si="24"/>
        <v>183794.49999999994</v>
      </c>
      <c r="P212" s="13">
        <f t="shared" si="25"/>
        <v>-151085.69999999998</v>
      </c>
      <c r="Q212" s="13">
        <f t="shared" si="26"/>
        <v>0</v>
      </c>
      <c r="R212" s="13">
        <f t="shared" si="27"/>
        <v>219418.39999999988</v>
      </c>
      <c r="S212" s="13">
        <f t="shared" si="28"/>
        <v>99837.3</v>
      </c>
      <c r="T212" s="13">
        <f t="shared" si="29"/>
        <v>0</v>
      </c>
      <c r="U212" s="13">
        <f t="shared" si="30"/>
        <v>0</v>
      </c>
      <c r="V212" s="13">
        <f t="shared" si="31"/>
        <v>351964.49999999965</v>
      </c>
      <c r="W212" s="13">
        <f>IF('Daily PnL Log'!W1192&lt;&gt;"",'Daily PnL Log'!W1192,"")</f>
        <v>651748</v>
      </c>
      <c r="X212" s="13">
        <f>IF('Daily PnL Log'!X1192&lt;&gt;"",'Daily PnL Log'!X1192,"")</f>
        <v>0.12328476650484539</v>
      </c>
      <c r="Y212" s="13" t="str">
        <f>IF('Daily PnL Log'!Y1192&lt;&gt;"",'Daily PnL Log'!Y1192,"")</f>
        <v/>
      </c>
      <c r="Z212" s="13" t="str">
        <f>IF('Daily PnL Log'!Z1192&lt;&gt;"",'Daily PnL Log'!Z1192,"")</f>
        <v/>
      </c>
      <c r="AA212" s="13" t="str">
        <f>IF('Daily PnL Log'!AA1192&lt;&gt;"",'Daily PnL Log'!AA1192,"")</f>
        <v/>
      </c>
      <c r="AB212" s="13" t="str">
        <f>IF('Daily PnL Log'!AB1192&lt;&gt;"",'Daily PnL Log'!AB1192,"")</f>
        <v/>
      </c>
      <c r="AC212" s="13">
        <f>IF('Daily PnL Log'!AC1192&lt;&gt;"",'Daily PnL Log'!AC1192,"")</f>
        <v>164311.51</v>
      </c>
    </row>
    <row r="213" spans="1:29" x14ac:dyDescent="0.25">
      <c r="A213" s="48" t="str">
        <f t="shared" si="23"/>
        <v>Aug</v>
      </c>
      <c r="B213" s="83">
        <f>'Daily PnL Log'!B1193</f>
        <v>45896</v>
      </c>
      <c r="C213" s="11">
        <f>'Daily PnL Log'!C1193</f>
        <v>-3866.5</v>
      </c>
      <c r="D213" s="11">
        <f>'Daily PnL Log'!D1193</f>
        <v>-4645.1000000000004</v>
      </c>
      <c r="E213" s="11">
        <f>'Daily PnL Log'!E1193</f>
        <v>0</v>
      </c>
      <c r="F213" s="11">
        <f>'Daily PnL Log'!F1193</f>
        <v>-1538.8</v>
      </c>
      <c r="G213" s="11">
        <f>'Daily PnL Log'!G1193</f>
        <v>4839.8</v>
      </c>
      <c r="H213" s="11">
        <f>'Daily PnL Log'!H1193</f>
        <v>0</v>
      </c>
      <c r="I213" s="11">
        <f>'Daily PnL Log'!I1193</f>
        <v>0</v>
      </c>
      <c r="J213" s="11">
        <f>'Daily PnL Log'!J1193</f>
        <v>-5210.5999999999995</v>
      </c>
      <c r="K213" s="11">
        <f>'Daily PnL Log'!K1193</f>
        <v>-51.99</v>
      </c>
      <c r="L213" s="11">
        <f>'Daily PnL Log'!L1193</f>
        <v>-458.34</v>
      </c>
      <c r="M213" s="11">
        <f>'Daily PnL Log'!M1193</f>
        <v>-510.33</v>
      </c>
      <c r="N213" s="11">
        <f>'Daily PnL Log'!N1193</f>
        <v>-5720.9299999999994</v>
      </c>
      <c r="O213" s="11">
        <f t="shared" si="24"/>
        <v>179927.99999999994</v>
      </c>
      <c r="P213" s="11">
        <f t="shared" si="25"/>
        <v>-155730.79999999999</v>
      </c>
      <c r="Q213" s="11">
        <f t="shared" si="26"/>
        <v>0</v>
      </c>
      <c r="R213" s="11">
        <f t="shared" si="27"/>
        <v>217879.59999999989</v>
      </c>
      <c r="S213" s="11">
        <f t="shared" si="28"/>
        <v>104677.1</v>
      </c>
      <c r="T213" s="11">
        <f t="shared" si="29"/>
        <v>0</v>
      </c>
      <c r="U213" s="11">
        <f t="shared" si="30"/>
        <v>0</v>
      </c>
      <c r="V213" s="11">
        <f t="shared" si="31"/>
        <v>346753.89999999967</v>
      </c>
      <c r="W213" s="11">
        <f>IF('Daily PnL Log'!W1193&lt;&gt;"",'Daily PnL Log'!W1193,"")</f>
        <v>631988</v>
      </c>
      <c r="X213" s="119">
        <f>IF('Daily PnL Log'!X1193&lt;&gt;"",'Daily PnL Log'!X1193,"")</f>
        <v>-9.0522763090438423E-3</v>
      </c>
      <c r="Y213" s="11">
        <f>IF('Daily PnL Log'!Y1193&lt;&gt;"",'Daily PnL Log'!Y1193,"")</f>
        <v>-5216.3</v>
      </c>
      <c r="Z213" s="11" t="str">
        <f>IF('Daily PnL Log'!Z1193&lt;&gt;"",'Daily PnL Log'!Z1193,"")</f>
        <v/>
      </c>
      <c r="AA213" s="11" t="str">
        <f>IF('Daily PnL Log'!AA1193&lt;&gt;"",'Daily PnL Log'!AA1193,"")</f>
        <v/>
      </c>
      <c r="AB213" s="11" t="str">
        <f>IF('Daily PnL Log'!AB1193&lt;&gt;"",'Daily PnL Log'!AB1193,"")</f>
        <v/>
      </c>
      <c r="AC213" s="11">
        <f>IF('Daily PnL Log'!AC1193&lt;&gt;"",'Daily PnL Log'!AC1193,"")</f>
        <v>163526.09</v>
      </c>
    </row>
    <row r="214" spans="1:29" x14ac:dyDescent="0.25">
      <c r="A214" s="47" t="str">
        <f t="shared" si="23"/>
        <v>Aug</v>
      </c>
      <c r="B214" s="14">
        <f>'Daily PnL Log'!B1194</f>
        <v>45897</v>
      </c>
      <c r="C214" s="13">
        <f>'Daily PnL Log'!C1194</f>
        <v>-3530.6</v>
      </c>
      <c r="D214" s="13">
        <f>'Daily PnL Log'!D1194</f>
        <v>-53786</v>
      </c>
      <c r="E214" s="13">
        <f>'Daily PnL Log'!E1194</f>
        <v>0</v>
      </c>
      <c r="F214" s="13">
        <f>'Daily PnL Log'!F1194</f>
        <v>-6188.9</v>
      </c>
      <c r="G214" s="13">
        <f>'Daily PnL Log'!G1194</f>
        <v>5530.4</v>
      </c>
      <c r="H214" s="13">
        <f>'Daily PnL Log'!H1194</f>
        <v>0</v>
      </c>
      <c r="I214" s="13">
        <f>'Daily PnL Log'!I1194</f>
        <v>0</v>
      </c>
      <c r="J214" s="13">
        <f>'Daily PnL Log'!J1194</f>
        <v>-57975.1</v>
      </c>
      <c r="K214" s="13">
        <f>'Daily PnL Log'!K1194</f>
        <v>-35.57</v>
      </c>
      <c r="L214" s="13">
        <f>'Daily PnL Log'!L1194</f>
        <v>-313.56</v>
      </c>
      <c r="M214" s="13">
        <f>'Daily PnL Log'!M1194</f>
        <v>-349.13</v>
      </c>
      <c r="N214" s="13">
        <f>'Daily PnL Log'!N1194</f>
        <v>-58324.229999999996</v>
      </c>
      <c r="O214" s="13">
        <f t="shared" si="24"/>
        <v>176397.39999999994</v>
      </c>
      <c r="P214" s="13">
        <f t="shared" si="25"/>
        <v>-209516.79999999999</v>
      </c>
      <c r="Q214" s="13">
        <f t="shared" si="26"/>
        <v>0</v>
      </c>
      <c r="R214" s="13">
        <f t="shared" si="27"/>
        <v>211690.6999999999</v>
      </c>
      <c r="S214" s="13">
        <f t="shared" si="28"/>
        <v>110207.5</v>
      </c>
      <c r="T214" s="13">
        <f t="shared" si="29"/>
        <v>0</v>
      </c>
      <c r="U214" s="13">
        <f t="shared" si="30"/>
        <v>0</v>
      </c>
      <c r="V214" s="13">
        <f t="shared" si="31"/>
        <v>288778.7999999997</v>
      </c>
      <c r="W214" s="13">
        <f>IF('Daily PnL Log'!W1194&lt;&gt;"",'Daily PnL Log'!W1194,"")</f>
        <v>595055</v>
      </c>
      <c r="X214" s="13">
        <f>IF('Daily PnL Log'!X1194&lt;&gt;"",'Daily PnL Log'!X1194,"")</f>
        <v>-9.8014855769634729E-2</v>
      </c>
      <c r="Y214" s="13" t="str">
        <f>IF('Daily PnL Log'!Y1194&lt;&gt;"",'Daily PnL Log'!Y1194,"")</f>
        <v/>
      </c>
      <c r="Z214" s="13" t="str">
        <f>IF('Daily PnL Log'!Z1194&lt;&gt;"",'Daily PnL Log'!Z1194,"")</f>
        <v/>
      </c>
      <c r="AA214" s="13" t="str">
        <f>IF('Daily PnL Log'!AA1194&lt;&gt;"",'Daily PnL Log'!AA1194,"")</f>
        <v/>
      </c>
      <c r="AB214" s="13" t="str">
        <f>IF('Daily PnL Log'!AB1194&lt;&gt;"",'Daily PnL Log'!AB1194,"")</f>
        <v/>
      </c>
      <c r="AC214" s="13">
        <f>IF('Daily PnL Log'!AC1194&lt;&gt;"",'Daily PnL Log'!AC1194,"")</f>
        <v>93174.46</v>
      </c>
    </row>
    <row r="215" spans="1:29" x14ac:dyDescent="0.25">
      <c r="A215" s="48" t="str">
        <f t="shared" si="23"/>
        <v>Aug</v>
      </c>
      <c r="B215" s="83">
        <f>'Daily PnL Log'!B1195</f>
        <v>45898</v>
      </c>
      <c r="C215" s="11">
        <f>'Daily PnL Log'!C1195</f>
        <v>21258.5</v>
      </c>
      <c r="D215" s="11">
        <f>'Daily PnL Log'!D1195</f>
        <v>6865.8</v>
      </c>
      <c r="E215" s="11">
        <f>'Daily PnL Log'!E1195</f>
        <v>0</v>
      </c>
      <c r="F215" s="11">
        <f>'Daily PnL Log'!F1195</f>
        <v>28940.1</v>
      </c>
      <c r="G215" s="11">
        <f>'Daily PnL Log'!G1195</f>
        <v>1409.1</v>
      </c>
      <c r="H215" s="11">
        <f>'Daily PnL Log'!H1195</f>
        <v>0</v>
      </c>
      <c r="I215" s="11">
        <f>'Daily PnL Log'!I1195</f>
        <v>0</v>
      </c>
      <c r="J215" s="11">
        <f>'Daily PnL Log'!J1195</f>
        <v>58473.499999999993</v>
      </c>
      <c r="K215" s="11">
        <f>'Daily PnL Log'!K1195</f>
        <v>-44.25</v>
      </c>
      <c r="L215" s="11">
        <f>'Daily PnL Log'!L1195</f>
        <v>-387.22</v>
      </c>
      <c r="M215" s="11">
        <f>'Daily PnL Log'!M1195</f>
        <v>-431.47</v>
      </c>
      <c r="N215" s="11">
        <f>'Daily PnL Log'!N1195</f>
        <v>58042.029999999992</v>
      </c>
      <c r="O215" s="11">
        <f t="shared" si="24"/>
        <v>197655.89999999994</v>
      </c>
      <c r="P215" s="11">
        <f t="shared" si="25"/>
        <v>-202651</v>
      </c>
      <c r="Q215" s="11">
        <f t="shared" si="26"/>
        <v>0</v>
      </c>
      <c r="R215" s="11">
        <f t="shared" si="27"/>
        <v>240630.7999999999</v>
      </c>
      <c r="S215" s="11">
        <f t="shared" si="28"/>
        <v>111616.6</v>
      </c>
      <c r="T215" s="11">
        <f t="shared" si="29"/>
        <v>0</v>
      </c>
      <c r="U215" s="11">
        <f t="shared" si="30"/>
        <v>0</v>
      </c>
      <c r="V215" s="11">
        <f t="shared" si="31"/>
        <v>347252.2999999997</v>
      </c>
      <c r="W215" s="11">
        <f>IF('Daily PnL Log'!W1195&lt;&gt;"",'Daily PnL Log'!W1195,"")</f>
        <v>616270</v>
      </c>
      <c r="X215" s="119">
        <f>IF('Daily PnL Log'!X1195&lt;&gt;"",'Daily PnL Log'!X1195,"")</f>
        <v>9.4182793256202629E-2</v>
      </c>
      <c r="Y215" s="11" t="str">
        <f>IF('Daily PnL Log'!Y1195&lt;&gt;"",'Daily PnL Log'!Y1195,"")</f>
        <v/>
      </c>
      <c r="Z215" s="11" t="str">
        <f>IF('Daily PnL Log'!Z1195&lt;&gt;"",'Daily PnL Log'!Z1195,"")</f>
        <v/>
      </c>
      <c r="AA215" s="11" t="str">
        <f>IF('Daily PnL Log'!AA1195&lt;&gt;"",'Daily PnL Log'!AA1195,"")</f>
        <v/>
      </c>
      <c r="AB215" s="11" t="str">
        <f>IF('Daily PnL Log'!AB1195&lt;&gt;"",'Daily PnL Log'!AB1195,"")</f>
        <v/>
      </c>
      <c r="AC215" s="11">
        <f>IF('Daily PnL Log'!AC1195&lt;&gt;"",'Daily PnL Log'!AC1195,"")</f>
        <v>172219.24</v>
      </c>
    </row>
    <row r="216" spans="1:29" x14ac:dyDescent="0.25">
      <c r="A216" s="47" t="str">
        <f t="shared" ref="A216" si="32">TEXT(B216,"mmm")</f>
        <v>Sep</v>
      </c>
      <c r="B216" s="14">
        <f>'Daily PnL Log'!B1196</f>
        <v>45902</v>
      </c>
      <c r="C216" s="13">
        <f>'Daily PnL Log'!C1196</f>
        <v>-14565.5</v>
      </c>
      <c r="D216" s="13">
        <f>'Daily PnL Log'!D1196</f>
        <v>-17905.5</v>
      </c>
      <c r="E216" s="13">
        <f>'Daily PnL Log'!E1196</f>
        <v>0</v>
      </c>
      <c r="F216" s="13">
        <f>'Daily PnL Log'!F1196</f>
        <v>-7839.6</v>
      </c>
      <c r="G216" s="13">
        <f>'Daily PnL Log'!G1196</f>
        <v>5059.5</v>
      </c>
      <c r="H216" s="13">
        <f>'Daily PnL Log'!H1196</f>
        <v>0</v>
      </c>
      <c r="I216" s="13">
        <f>'Daily PnL Log'!I1196</f>
        <v>0</v>
      </c>
      <c r="J216" s="13">
        <f>'Daily PnL Log'!J1196</f>
        <v>-35251.1</v>
      </c>
      <c r="K216" s="13">
        <f>'Daily PnL Log'!K1196</f>
        <v>-85.12</v>
      </c>
      <c r="L216" s="13">
        <f>'Daily PnL Log'!L1196</f>
        <v>-753.15</v>
      </c>
      <c r="M216" s="13">
        <f>'Daily PnL Log'!M1196</f>
        <v>-838.27</v>
      </c>
      <c r="N216" s="13">
        <f>'Daily PnL Log'!N1196</f>
        <v>-36089.369999999995</v>
      </c>
      <c r="O216" s="13">
        <f t="shared" ref="O216" si="33">IF(C216&lt;&gt;"",O215+C216,"")</f>
        <v>183090.39999999994</v>
      </c>
      <c r="P216" s="13">
        <f t="shared" ref="P216" si="34">IF(D216&lt;&gt;"",P215+D216,"")</f>
        <v>-220556.5</v>
      </c>
      <c r="Q216" s="13">
        <f t="shared" ref="Q216" si="35">IF(E216&lt;&gt;"",Q215+E216,"")</f>
        <v>0</v>
      </c>
      <c r="R216" s="13">
        <f t="shared" ref="R216" si="36">IF(F216&lt;&gt;"",R215+F216,"")</f>
        <v>232791.1999999999</v>
      </c>
      <c r="S216" s="13">
        <f t="shared" ref="S216" si="37">IF(G216&lt;&gt;"",S215+G216,"")</f>
        <v>116676.1</v>
      </c>
      <c r="T216" s="13">
        <f t="shared" ref="T216" si="38">IF(H216&lt;&gt;"",T215+H216,"")</f>
        <v>0</v>
      </c>
      <c r="U216" s="13">
        <f t="shared" ref="U216" si="39">IF(I216&lt;&gt;"",U215+I216,"")</f>
        <v>0</v>
      </c>
      <c r="V216" s="13">
        <f t="shared" ref="V216" si="40">IF(J216&lt;&gt;"",V215+J216,"")</f>
        <v>312001.19999999972</v>
      </c>
      <c r="W216" s="13">
        <f>IF('Daily PnL Log'!W1196&lt;&gt;"",'Daily PnL Log'!W1196,"")</f>
        <v>556801</v>
      </c>
      <c r="X216" s="13">
        <f>IF('Daily PnL Log'!X1196&lt;&gt;"",'Daily PnL Log'!X1196,"")</f>
        <v>-6.4815562472050156E-2</v>
      </c>
      <c r="Y216" s="13">
        <f>IF('Daily PnL Log'!Y1196&lt;&gt;"",'Daily PnL Log'!Y1196,"")</f>
        <v>-5724.0599999999995</v>
      </c>
      <c r="Z216" s="13" t="str">
        <f>IF('Daily PnL Log'!Z1196&lt;&gt;"",'Daily PnL Log'!Z1196,"")</f>
        <v/>
      </c>
      <c r="AA216" s="13" t="str">
        <f>IF('Daily PnL Log'!AA1196&lt;&gt;"",'Daily PnL Log'!AA1196,"")</f>
        <v/>
      </c>
      <c r="AB216" s="13" t="str">
        <f>IF('Daily PnL Log'!AB1196&lt;&gt;"",'Daily PnL Log'!AB1196,"")</f>
        <v/>
      </c>
      <c r="AC216" s="13">
        <f>IF('Daily PnL Log'!AC1196&lt;&gt;"",'Daily PnL Log'!AC1196,"")</f>
        <v>133608.47</v>
      </c>
    </row>
    <row r="217" spans="1:29" x14ac:dyDescent="0.25">
      <c r="A217" s="48" t="str">
        <f t="shared" ref="A217:A280" si="41">TEXT(B217,"mmm")</f>
        <v>Sep</v>
      </c>
      <c r="B217" s="83">
        <f>'Daily PnL Log'!B1197</f>
        <v>45903</v>
      </c>
      <c r="C217" s="11">
        <f>'Daily PnL Log'!C1197</f>
        <v>-4848.3999999999996</v>
      </c>
      <c r="D217" s="11">
        <f>'Daily PnL Log'!D1197</f>
        <v>-20224</v>
      </c>
      <c r="E217" s="11">
        <f>'Daily PnL Log'!E1197</f>
        <v>0</v>
      </c>
      <c r="F217" s="11">
        <f>'Daily PnL Log'!F1197</f>
        <v>-10578.3</v>
      </c>
      <c r="G217" s="11">
        <f>'Daily PnL Log'!G1197</f>
        <v>3768</v>
      </c>
      <c r="H217" s="11">
        <f>'Daily PnL Log'!H1197</f>
        <v>0</v>
      </c>
      <c r="I217" s="11">
        <f>'Daily PnL Log'!I1197</f>
        <v>0</v>
      </c>
      <c r="J217" s="11">
        <f>'Daily PnL Log'!J1197</f>
        <v>-31882.699999999997</v>
      </c>
      <c r="K217" s="11">
        <f>'Daily PnL Log'!K1197</f>
        <v>-73.91</v>
      </c>
      <c r="L217" s="11">
        <f>'Daily PnL Log'!L1197</f>
        <v>-655.97</v>
      </c>
      <c r="M217" s="11">
        <f>'Daily PnL Log'!M1197</f>
        <v>-729.88</v>
      </c>
      <c r="N217" s="11">
        <f>'Daily PnL Log'!N1197</f>
        <v>-32612.579999999998</v>
      </c>
      <c r="O217" s="11">
        <f t="shared" ref="O217:O280" si="42">IF(C217&lt;&gt;"",O216+C217,"")</f>
        <v>178241.99999999994</v>
      </c>
      <c r="P217" s="11">
        <f t="shared" ref="P217:P280" si="43">IF(D217&lt;&gt;"",P216+D217,"")</f>
        <v>-240780.5</v>
      </c>
      <c r="Q217" s="11">
        <f t="shared" ref="Q217:Q280" si="44">IF(E217&lt;&gt;"",Q216+E217,"")</f>
        <v>0</v>
      </c>
      <c r="R217" s="11">
        <f t="shared" ref="R217:R280" si="45">IF(F217&lt;&gt;"",R216+F217,"")</f>
        <v>222212.89999999991</v>
      </c>
      <c r="S217" s="11">
        <f t="shared" ref="S217:S280" si="46">IF(G217&lt;&gt;"",S216+G217,"")</f>
        <v>120444.1</v>
      </c>
      <c r="T217" s="11">
        <f t="shared" ref="T217:T280" si="47">IF(H217&lt;&gt;"",T216+H217,"")</f>
        <v>0</v>
      </c>
      <c r="U217" s="11">
        <f t="shared" ref="U217:U280" si="48">IF(I217&lt;&gt;"",U216+I217,"")</f>
        <v>0</v>
      </c>
      <c r="V217" s="11">
        <f t="shared" ref="V217:V280" si="49">IF(J217&lt;&gt;"",V216+J217,"")</f>
        <v>280118.49999999971</v>
      </c>
      <c r="W217" s="11">
        <f>IF('Daily PnL Log'!W1197&lt;&gt;"",'Daily PnL Log'!W1197,"")</f>
        <v>558743</v>
      </c>
      <c r="X217" s="119">
        <f>IF('Daily PnL Log'!X1197&lt;&gt;"",'Daily PnL Log'!X1197,"")</f>
        <v>-5.8367764786314995E-2</v>
      </c>
      <c r="Y217" s="11" t="str">
        <f>IF('Daily PnL Log'!Y1197&lt;&gt;"",'Daily PnL Log'!Y1197,"")</f>
        <v/>
      </c>
      <c r="Z217" s="11" t="str">
        <f>IF('Daily PnL Log'!Z1197&lt;&gt;"",'Daily PnL Log'!Z1197,"")</f>
        <v/>
      </c>
      <c r="AA217" s="11" t="str">
        <f>IF('Daily PnL Log'!AA1197&lt;&gt;"",'Daily PnL Log'!AA1197,"")</f>
        <v/>
      </c>
      <c r="AB217" s="11" t="str">
        <f>IF('Daily PnL Log'!AB1197&lt;&gt;"",'Daily PnL Log'!AB1197,"")</f>
        <v/>
      </c>
      <c r="AC217" s="11">
        <f>IF('Daily PnL Log'!AC1197&lt;&gt;"",'Daily PnL Log'!AC1197,"")</f>
        <v>94857.34</v>
      </c>
    </row>
    <row r="218" spans="1:29" x14ac:dyDescent="0.25">
      <c r="A218" s="47" t="str">
        <f t="shared" si="41"/>
        <v>Sep</v>
      </c>
      <c r="B218" s="14">
        <f>'Daily PnL Log'!B1198</f>
        <v>45904</v>
      </c>
      <c r="C218" s="13">
        <f>'Daily PnL Log'!C1198</f>
        <v>-1438.3</v>
      </c>
      <c r="D218" s="13">
        <f>'Daily PnL Log'!D1198</f>
        <v>-16981.2</v>
      </c>
      <c r="E218" s="13">
        <f>'Daily PnL Log'!E1198</f>
        <v>0</v>
      </c>
      <c r="F218" s="13">
        <f>'Daily PnL Log'!F1198</f>
        <v>-6868.7</v>
      </c>
      <c r="G218" s="13">
        <f>'Daily PnL Log'!G1198</f>
        <v>2683.6</v>
      </c>
      <c r="H218" s="13">
        <f>'Daily PnL Log'!H1198</f>
        <v>0</v>
      </c>
      <c r="I218" s="13">
        <f>'Daily PnL Log'!I1198</f>
        <v>0</v>
      </c>
      <c r="J218" s="13">
        <f>'Daily PnL Log'!J1198</f>
        <v>-22604.600000000002</v>
      </c>
      <c r="K218" s="13">
        <f>'Daily PnL Log'!K1198</f>
        <v>-71.19</v>
      </c>
      <c r="L218" s="13">
        <f>'Daily PnL Log'!L1198</f>
        <v>-631.17999999999995</v>
      </c>
      <c r="M218" s="13">
        <f>'Daily PnL Log'!M1198</f>
        <v>-702.36999999999989</v>
      </c>
      <c r="N218" s="13">
        <f>'Daily PnL Log'!N1198</f>
        <v>-23306.97</v>
      </c>
      <c r="O218" s="13">
        <f t="shared" si="42"/>
        <v>176803.69999999995</v>
      </c>
      <c r="P218" s="13">
        <f t="shared" si="43"/>
        <v>-257761.7</v>
      </c>
      <c r="Q218" s="13">
        <f t="shared" si="44"/>
        <v>0</v>
      </c>
      <c r="R218" s="13">
        <f t="shared" si="45"/>
        <v>215344.1999999999</v>
      </c>
      <c r="S218" s="13">
        <f t="shared" si="46"/>
        <v>123127.70000000001</v>
      </c>
      <c r="T218" s="13">
        <f t="shared" si="47"/>
        <v>0</v>
      </c>
      <c r="U218" s="13">
        <f t="shared" si="48"/>
        <v>0</v>
      </c>
      <c r="V218" s="13">
        <f t="shared" si="49"/>
        <v>257513.8999999997</v>
      </c>
      <c r="W218" s="13">
        <f>IF('Daily PnL Log'!W1198&lt;&gt;"",'Daily PnL Log'!W1198,"")</f>
        <v>500887</v>
      </c>
      <c r="X218" s="13">
        <f>IF('Daily PnL Log'!X1198&lt;&gt;"",'Daily PnL Log'!X1198,"")</f>
        <v>-4.6531393308271128E-2</v>
      </c>
      <c r="Y218" s="13" t="str">
        <f>IF('Daily PnL Log'!Y1198&lt;&gt;"",'Daily PnL Log'!Y1198,"")</f>
        <v/>
      </c>
      <c r="Z218" s="13" t="str">
        <f>IF('Daily PnL Log'!Z1198&lt;&gt;"",'Daily PnL Log'!Z1198,"")</f>
        <v/>
      </c>
      <c r="AA218" s="13" t="str">
        <f>IF('Daily PnL Log'!AA1198&lt;&gt;"",'Daily PnL Log'!AA1198,"")</f>
        <v/>
      </c>
      <c r="AB218" s="13" t="str">
        <f>IF('Daily PnL Log'!AB1198&lt;&gt;"",'Daily PnL Log'!AB1198,"")</f>
        <v/>
      </c>
      <c r="AC218" s="13">
        <f>IF('Daily PnL Log'!AC1198&lt;&gt;"",'Daily PnL Log'!AC1198,"")</f>
        <v>74428.72</v>
      </c>
    </row>
    <row r="219" spans="1:29" x14ac:dyDescent="0.25">
      <c r="A219" s="48" t="str">
        <f t="shared" si="41"/>
        <v>Sep</v>
      </c>
      <c r="B219" s="83">
        <f>'Daily PnL Log'!B1199</f>
        <v>45905</v>
      </c>
      <c r="C219" s="11">
        <f>'Daily PnL Log'!C1199</f>
        <v>-4161.1000000000004</v>
      </c>
      <c r="D219" s="11">
        <f>'Daily PnL Log'!D1199</f>
        <v>-18706.599999999999</v>
      </c>
      <c r="E219" s="11">
        <f>'Daily PnL Log'!E1199</f>
        <v>0</v>
      </c>
      <c r="F219" s="11">
        <f>'Daily PnL Log'!F1199</f>
        <v>-5184.2</v>
      </c>
      <c r="G219" s="11">
        <f>'Daily PnL Log'!G1199</f>
        <v>4272.3</v>
      </c>
      <c r="H219" s="11">
        <f>'Daily PnL Log'!H1199</f>
        <v>0</v>
      </c>
      <c r="I219" s="11">
        <f>'Daily PnL Log'!I1199</f>
        <v>0</v>
      </c>
      <c r="J219" s="11">
        <f>'Daily PnL Log'!J1199</f>
        <v>-23779.599999999999</v>
      </c>
      <c r="K219" s="11">
        <f>'Daily PnL Log'!K1199</f>
        <v>-44.2</v>
      </c>
      <c r="L219" s="11">
        <f>'Daily PnL Log'!L1199</f>
        <v>-391.15</v>
      </c>
      <c r="M219" s="11">
        <f>'Daily PnL Log'!M1199</f>
        <v>-435.34999999999997</v>
      </c>
      <c r="N219" s="11">
        <f>'Daily PnL Log'!N1199</f>
        <v>-24214.949999999997</v>
      </c>
      <c r="O219" s="11">
        <f t="shared" si="42"/>
        <v>172642.59999999995</v>
      </c>
      <c r="P219" s="11">
        <f t="shared" si="43"/>
        <v>-276468.3</v>
      </c>
      <c r="Q219" s="11">
        <f t="shared" si="44"/>
        <v>0</v>
      </c>
      <c r="R219" s="11">
        <f t="shared" si="45"/>
        <v>210159.99999999988</v>
      </c>
      <c r="S219" s="11">
        <f t="shared" si="46"/>
        <v>127400.00000000001</v>
      </c>
      <c r="T219" s="11">
        <f t="shared" si="47"/>
        <v>0</v>
      </c>
      <c r="U219" s="11">
        <f t="shared" si="48"/>
        <v>0</v>
      </c>
      <c r="V219" s="11">
        <f t="shared" si="49"/>
        <v>233734.2999999997</v>
      </c>
      <c r="W219" s="11">
        <f>IF('Daily PnL Log'!W1199&lt;&gt;"",'Daily PnL Log'!W1199,"")</f>
        <v>507715</v>
      </c>
      <c r="X219" s="119">
        <f>IF('Daily PnL Log'!X1199&lt;&gt;"",'Daily PnL Log'!X1199,"")</f>
        <v>-4.7693981859901709E-2</v>
      </c>
      <c r="Y219" s="11" t="str">
        <f>IF('Daily PnL Log'!Y1199&lt;&gt;"",'Daily PnL Log'!Y1199,"")</f>
        <v/>
      </c>
      <c r="Z219" s="11" t="str">
        <f>IF('Daily PnL Log'!Z1199&lt;&gt;"",'Daily PnL Log'!Z1199,"")</f>
        <v/>
      </c>
      <c r="AA219" s="11" t="str">
        <f>IF('Daily PnL Log'!AA1199&lt;&gt;"",'Daily PnL Log'!AA1199,"")</f>
        <v/>
      </c>
      <c r="AB219" s="11" t="str">
        <f>IF('Daily PnL Log'!AB1199&lt;&gt;"",'Daily PnL Log'!AB1199,"")</f>
        <v/>
      </c>
      <c r="AC219" s="11">
        <f>IF('Daily PnL Log'!AC1199&lt;&gt;"",'Daily PnL Log'!AC1199,"")</f>
        <v>45285.87</v>
      </c>
    </row>
    <row r="220" spans="1:29" x14ac:dyDescent="0.25">
      <c r="A220" s="47" t="str">
        <f t="shared" si="41"/>
        <v>Sep</v>
      </c>
      <c r="B220" s="14">
        <f>'Daily PnL Log'!B1200</f>
        <v>45908</v>
      </c>
      <c r="C220" s="13">
        <f>'Daily PnL Log'!C1200</f>
        <v>15008.5</v>
      </c>
      <c r="D220" s="13">
        <f>'Daily PnL Log'!D1200</f>
        <v>30373</v>
      </c>
      <c r="E220" s="13">
        <f>'Daily PnL Log'!E1200</f>
        <v>0</v>
      </c>
      <c r="F220" s="13">
        <f>'Daily PnL Log'!F1200</f>
        <v>-5909.6</v>
      </c>
      <c r="G220" s="13">
        <f>'Daily PnL Log'!G1200</f>
        <v>11410.4</v>
      </c>
      <c r="H220" s="13">
        <f>'Daily PnL Log'!H1200</f>
        <v>0</v>
      </c>
      <c r="I220" s="13">
        <f>'Daily PnL Log'!I1200</f>
        <v>0</v>
      </c>
      <c r="J220" s="13">
        <f>'Daily PnL Log'!J1200</f>
        <v>50882.3</v>
      </c>
      <c r="K220" s="13">
        <f>'Daily PnL Log'!K1200</f>
        <v>-29.64</v>
      </c>
      <c r="L220" s="13">
        <f>'Daily PnL Log'!L1200</f>
        <v>-260.77999999999997</v>
      </c>
      <c r="M220" s="13">
        <f>'Daily PnL Log'!M1200</f>
        <v>-290.41999999999996</v>
      </c>
      <c r="N220" s="13">
        <f>'Daily PnL Log'!N1200</f>
        <v>50591.880000000005</v>
      </c>
      <c r="O220" s="13">
        <f t="shared" si="42"/>
        <v>187651.09999999995</v>
      </c>
      <c r="P220" s="13">
        <f t="shared" si="43"/>
        <v>-246095.3</v>
      </c>
      <c r="Q220" s="13">
        <f t="shared" si="44"/>
        <v>0</v>
      </c>
      <c r="R220" s="13">
        <f t="shared" si="45"/>
        <v>204250.39999999988</v>
      </c>
      <c r="S220" s="13">
        <f t="shared" si="46"/>
        <v>138810.40000000002</v>
      </c>
      <c r="T220" s="13">
        <f t="shared" si="47"/>
        <v>0</v>
      </c>
      <c r="U220" s="13">
        <f t="shared" si="48"/>
        <v>0</v>
      </c>
      <c r="V220" s="13">
        <f t="shared" si="49"/>
        <v>284616.59999999969</v>
      </c>
      <c r="W220" s="13">
        <f>IF('Daily PnL Log'!W1200&lt;&gt;"",'Daily PnL Log'!W1200,"")</f>
        <v>523184</v>
      </c>
      <c r="X220" s="13">
        <f>IF('Daily PnL Log'!X1200&lt;&gt;"",'Daily PnL Log'!X1200,"")</f>
        <v>9.6699975534420016E-2</v>
      </c>
      <c r="Y220" s="13" t="str">
        <f>IF('Daily PnL Log'!Y1200&lt;&gt;"",'Daily PnL Log'!Y1200,"")</f>
        <v/>
      </c>
      <c r="Z220" s="13" t="str">
        <f>IF('Daily PnL Log'!Z1200&lt;&gt;"",'Daily PnL Log'!Z1200,"")</f>
        <v/>
      </c>
      <c r="AA220" s="13" t="str">
        <f>IF('Daily PnL Log'!AA1200&lt;&gt;"",'Daily PnL Log'!AA1200,"")</f>
        <v/>
      </c>
      <c r="AB220" s="13" t="str">
        <f>IF('Daily PnL Log'!AB1200&lt;&gt;"",'Daily PnL Log'!AB1200,"")</f>
        <v/>
      </c>
      <c r="AC220" s="13">
        <f>IF('Daily PnL Log'!AC1200&lt;&gt;"",'Daily PnL Log'!AC1200,"")</f>
        <v>96866.7</v>
      </c>
    </row>
    <row r="221" spans="1:29" x14ac:dyDescent="0.25">
      <c r="A221" s="48" t="str">
        <f t="shared" si="41"/>
        <v>Sep</v>
      </c>
      <c r="B221" s="83">
        <f>'Daily PnL Log'!B1201</f>
        <v>45909</v>
      </c>
      <c r="C221" s="11">
        <f>'Daily PnL Log'!C1201</f>
        <v>66.400000000000006</v>
      </c>
      <c r="D221" s="11">
        <f>'Daily PnL Log'!D1201</f>
        <v>-14589</v>
      </c>
      <c r="E221" s="11">
        <f>'Daily PnL Log'!E1201</f>
        <v>0</v>
      </c>
      <c r="F221" s="11">
        <f>'Daily PnL Log'!F1201</f>
        <v>11777.1</v>
      </c>
      <c r="G221" s="11">
        <f>'Daily PnL Log'!G1201</f>
        <v>8127.2</v>
      </c>
      <c r="H221" s="11">
        <f>'Daily PnL Log'!H1201</f>
        <v>0</v>
      </c>
      <c r="I221" s="11">
        <f>'Daily PnL Log'!I1201</f>
        <v>0</v>
      </c>
      <c r="J221" s="11">
        <f>'Daily PnL Log'!J1201</f>
        <v>5381.7</v>
      </c>
      <c r="K221" s="11">
        <f>'Daily PnL Log'!K1201</f>
        <v>-51.14</v>
      </c>
      <c r="L221" s="11">
        <f>'Daily PnL Log'!L1201</f>
        <v>-450.96</v>
      </c>
      <c r="M221" s="11">
        <f>'Daily PnL Log'!M1201</f>
        <v>-502.09999999999997</v>
      </c>
      <c r="N221" s="11">
        <f>'Daily PnL Log'!N1201</f>
        <v>4879.5999999999995</v>
      </c>
      <c r="O221" s="11">
        <f t="shared" si="42"/>
        <v>187717.49999999994</v>
      </c>
      <c r="P221" s="11">
        <f t="shared" si="43"/>
        <v>-260684.3</v>
      </c>
      <c r="Q221" s="11">
        <f t="shared" si="44"/>
        <v>0</v>
      </c>
      <c r="R221" s="11">
        <f t="shared" si="45"/>
        <v>216027.49999999988</v>
      </c>
      <c r="S221" s="11">
        <f t="shared" si="46"/>
        <v>146937.60000000003</v>
      </c>
      <c r="T221" s="11">
        <f t="shared" si="47"/>
        <v>0</v>
      </c>
      <c r="U221" s="11">
        <f t="shared" si="48"/>
        <v>0</v>
      </c>
      <c r="V221" s="11">
        <f t="shared" si="49"/>
        <v>289998.2999999997</v>
      </c>
      <c r="W221" s="11">
        <f>IF('Daily PnL Log'!W1201&lt;&gt;"",'Daily PnL Log'!W1201,"")</f>
        <v>543160</v>
      </c>
      <c r="X221" s="119">
        <f>IF('Daily PnL Log'!X1201&lt;&gt;"",'Daily PnL Log'!X1201,"")</f>
        <v>8.983724869283451E-3</v>
      </c>
      <c r="Y221" s="11" t="str">
        <f>IF('Daily PnL Log'!Y1201&lt;&gt;"",'Daily PnL Log'!Y1201,"")</f>
        <v/>
      </c>
      <c r="Z221" s="11" t="str">
        <f>IF('Daily PnL Log'!Z1201&lt;&gt;"",'Daily PnL Log'!Z1201,"")</f>
        <v/>
      </c>
      <c r="AA221" s="11" t="str">
        <f>IF('Daily PnL Log'!AA1201&lt;&gt;"",'Daily PnL Log'!AA1201,"")</f>
        <v/>
      </c>
      <c r="AB221" s="11" t="str">
        <f>IF('Daily PnL Log'!AB1201&lt;&gt;"",'Daily PnL Log'!AB1201,"")</f>
        <v/>
      </c>
      <c r="AC221" s="11">
        <f>IF('Daily PnL Log'!AC1201&lt;&gt;"",'Daily PnL Log'!AC1201,"")</f>
        <v>92744.6</v>
      </c>
    </row>
    <row r="222" spans="1:29" x14ac:dyDescent="0.25">
      <c r="A222" s="47" t="str">
        <f t="shared" si="41"/>
        <v>Sep</v>
      </c>
      <c r="B222" s="14">
        <f>'Daily PnL Log'!B1202</f>
        <v>45910</v>
      </c>
      <c r="C222" s="13">
        <f>'Daily PnL Log'!C1202</f>
        <v>-1186.8</v>
      </c>
      <c r="D222" s="13">
        <f>'Daily PnL Log'!D1202</f>
        <v>-11816.6</v>
      </c>
      <c r="E222" s="13">
        <f>'Daily PnL Log'!E1202</f>
        <v>0</v>
      </c>
      <c r="F222" s="13">
        <f>'Daily PnL Log'!F1202</f>
        <v>14787.6</v>
      </c>
      <c r="G222" s="13">
        <f>'Daily PnL Log'!G1202</f>
        <v>1969.4</v>
      </c>
      <c r="H222" s="13">
        <f>'Daily PnL Log'!H1202</f>
        <v>0</v>
      </c>
      <c r="I222" s="13">
        <f>'Daily PnL Log'!I1202</f>
        <v>0</v>
      </c>
      <c r="J222" s="13">
        <f>'Daily PnL Log'!J1202</f>
        <v>3753.6000000000008</v>
      </c>
      <c r="K222" s="13">
        <f>'Daily PnL Log'!K1202</f>
        <v>-76.25</v>
      </c>
      <c r="L222" s="13">
        <f>'Daily PnL Log'!L1202</f>
        <v>-674.2</v>
      </c>
      <c r="M222" s="13">
        <f>'Daily PnL Log'!M1202</f>
        <v>-750.45</v>
      </c>
      <c r="N222" s="13">
        <f>'Daily PnL Log'!N1202</f>
        <v>3003.1500000000005</v>
      </c>
      <c r="O222" s="13">
        <f t="shared" si="42"/>
        <v>186530.69999999995</v>
      </c>
      <c r="P222" s="13">
        <f t="shared" si="43"/>
        <v>-272500.89999999997</v>
      </c>
      <c r="Q222" s="13">
        <f t="shared" si="44"/>
        <v>0</v>
      </c>
      <c r="R222" s="13">
        <f t="shared" si="45"/>
        <v>230815.09999999989</v>
      </c>
      <c r="S222" s="13">
        <f t="shared" si="46"/>
        <v>148907.00000000003</v>
      </c>
      <c r="T222" s="13">
        <f t="shared" si="47"/>
        <v>0</v>
      </c>
      <c r="U222" s="13">
        <f t="shared" si="48"/>
        <v>0</v>
      </c>
      <c r="V222" s="13">
        <f t="shared" si="49"/>
        <v>293751.89999999967</v>
      </c>
      <c r="W222" s="13">
        <f>IF('Daily PnL Log'!W1202&lt;&gt;"",'Daily PnL Log'!W1202,"")</f>
        <v>527902</v>
      </c>
      <c r="X222" s="13">
        <f>IF('Daily PnL Log'!X1202&lt;&gt;"",'Daily PnL Log'!X1202,"")</f>
        <v>5.6888399740861002E-3</v>
      </c>
      <c r="Y222" s="13">
        <f>IF('Daily PnL Log'!Y1202&lt;&gt;"",'Daily PnL Log'!Y1202,"")</f>
        <v>-5509.3</v>
      </c>
      <c r="Z222" s="13" t="str">
        <f>IF('Daily PnL Log'!Z1202&lt;&gt;"",'Daily PnL Log'!Z1202,"")</f>
        <v/>
      </c>
      <c r="AA222" s="13" t="str">
        <f>IF('Daily PnL Log'!AA1202&lt;&gt;"",'Daily PnL Log'!AA1202,"")</f>
        <v/>
      </c>
      <c r="AB222" s="13" t="str">
        <f>IF('Daily PnL Log'!AB1202&lt;&gt;"",'Daily PnL Log'!AB1202,"")</f>
        <v/>
      </c>
      <c r="AC222" s="13">
        <f>IF('Daily PnL Log'!AC1202&lt;&gt;"",'Daily PnL Log'!AC1202,"")</f>
        <v>99556.15</v>
      </c>
    </row>
    <row r="223" spans="1:29" x14ac:dyDescent="0.25">
      <c r="A223" s="48" t="str">
        <f t="shared" si="41"/>
        <v>Sep</v>
      </c>
      <c r="B223" s="83">
        <f>'Daily PnL Log'!B1203</f>
        <v>45911</v>
      </c>
      <c r="C223" s="11">
        <f>'Daily PnL Log'!C1203</f>
        <v>-3961.7</v>
      </c>
      <c r="D223" s="11">
        <f>'Daily PnL Log'!D1203</f>
        <v>23737.599999999999</v>
      </c>
      <c r="E223" s="11">
        <f>'Daily PnL Log'!E1203</f>
        <v>0</v>
      </c>
      <c r="F223" s="11">
        <f>'Daily PnL Log'!F1203</f>
        <v>-1562</v>
      </c>
      <c r="G223" s="11">
        <f>'Daily PnL Log'!G1203</f>
        <v>2055.5</v>
      </c>
      <c r="H223" s="11">
        <f>'Daily PnL Log'!H1203</f>
        <v>0</v>
      </c>
      <c r="I223" s="11">
        <f>'Daily PnL Log'!I1203</f>
        <v>0</v>
      </c>
      <c r="J223" s="11">
        <f>'Daily PnL Log'!J1203</f>
        <v>20269.399999999998</v>
      </c>
      <c r="K223" s="11">
        <f>'Daily PnL Log'!K1203</f>
        <v>-46.89</v>
      </c>
      <c r="L223" s="11">
        <f>'Daily PnL Log'!L1203</f>
        <v>-414.8</v>
      </c>
      <c r="M223" s="11">
        <f>'Daily PnL Log'!M1203</f>
        <v>-461.69</v>
      </c>
      <c r="N223" s="11">
        <f>'Daily PnL Log'!N1203</f>
        <v>19807.71</v>
      </c>
      <c r="O223" s="11">
        <f t="shared" si="42"/>
        <v>182568.99999999994</v>
      </c>
      <c r="P223" s="11">
        <f t="shared" si="43"/>
        <v>-248763.29999999996</v>
      </c>
      <c r="Q223" s="11">
        <f t="shared" si="44"/>
        <v>0</v>
      </c>
      <c r="R223" s="11">
        <f t="shared" si="45"/>
        <v>229253.09999999989</v>
      </c>
      <c r="S223" s="11">
        <f t="shared" si="46"/>
        <v>150962.50000000003</v>
      </c>
      <c r="T223" s="11">
        <f t="shared" si="47"/>
        <v>0</v>
      </c>
      <c r="U223" s="11">
        <f t="shared" si="48"/>
        <v>0</v>
      </c>
      <c r="V223" s="11">
        <f t="shared" si="49"/>
        <v>314021.2999999997</v>
      </c>
      <c r="W223" s="11">
        <f>IF('Daily PnL Log'!W1203&lt;&gt;"",'Daily PnL Log'!W1203,"")</f>
        <v>536898</v>
      </c>
      <c r="X223" s="119">
        <f>IF('Daily PnL Log'!X1203&lt;&gt;"",'Daily PnL Log'!X1203,"")</f>
        <v>3.6892873506699592E-2</v>
      </c>
      <c r="Y223" s="11" t="str">
        <f>IF('Daily PnL Log'!Y1203&lt;&gt;"",'Daily PnL Log'!Y1203,"")</f>
        <v/>
      </c>
      <c r="Z223" s="11" t="str">
        <f>IF('Daily PnL Log'!Z1203&lt;&gt;"",'Daily PnL Log'!Z1203,"")</f>
        <v/>
      </c>
      <c r="AA223" s="11" t="str">
        <f>IF('Daily PnL Log'!AA1203&lt;&gt;"",'Daily PnL Log'!AA1203,"")</f>
        <v/>
      </c>
      <c r="AB223" s="11" t="str">
        <f>IF('Daily PnL Log'!AB1203&lt;&gt;"",'Daily PnL Log'!AB1203,"")</f>
        <v/>
      </c>
      <c r="AC223" s="11">
        <f>IF('Daily PnL Log'!AC1203&lt;&gt;"",'Daily PnL Log'!AC1203,"")</f>
        <v>134085.71</v>
      </c>
    </row>
    <row r="224" spans="1:29" x14ac:dyDescent="0.25">
      <c r="A224" s="47" t="str">
        <f t="shared" si="41"/>
        <v>Sep</v>
      </c>
      <c r="B224" s="14">
        <f>'Daily PnL Log'!B1204</f>
        <v>45912</v>
      </c>
      <c r="C224" s="13">
        <f>'Daily PnL Log'!C1204</f>
        <v>11133</v>
      </c>
      <c r="D224" s="13">
        <f>'Daily PnL Log'!D1204</f>
        <v>-6903</v>
      </c>
      <c r="E224" s="13">
        <f>'Daily PnL Log'!E1204</f>
        <v>0</v>
      </c>
      <c r="F224" s="13">
        <f>'Daily PnL Log'!F1204</f>
        <v>9287.5</v>
      </c>
      <c r="G224" s="13">
        <f>'Daily PnL Log'!G1204</f>
        <v>-10501</v>
      </c>
      <c r="H224" s="13">
        <f>'Daily PnL Log'!H1204</f>
        <v>0</v>
      </c>
      <c r="I224" s="13">
        <f>'Daily PnL Log'!I1204</f>
        <v>0</v>
      </c>
      <c r="J224" s="13">
        <f>'Daily PnL Log'!J1204</f>
        <v>3016.5</v>
      </c>
      <c r="K224" s="13">
        <f>'Daily PnL Log'!K1204</f>
        <v>-96.93</v>
      </c>
      <c r="L224" s="13">
        <f>'Daily PnL Log'!L1204</f>
        <v>-856.52</v>
      </c>
      <c r="M224" s="13">
        <f>'Daily PnL Log'!M1204</f>
        <v>-953.45</v>
      </c>
      <c r="N224" s="13">
        <f>'Daily PnL Log'!N1204</f>
        <v>2063.0500000000002</v>
      </c>
      <c r="O224" s="13">
        <f t="shared" si="42"/>
        <v>193701.99999999994</v>
      </c>
      <c r="P224" s="13">
        <f t="shared" si="43"/>
        <v>-255666.29999999996</v>
      </c>
      <c r="Q224" s="13">
        <f t="shared" si="44"/>
        <v>0</v>
      </c>
      <c r="R224" s="13">
        <f t="shared" si="45"/>
        <v>238540.59999999989</v>
      </c>
      <c r="S224" s="13">
        <f t="shared" si="46"/>
        <v>140461.50000000003</v>
      </c>
      <c r="T224" s="13">
        <f t="shared" si="47"/>
        <v>0</v>
      </c>
      <c r="U224" s="13">
        <f t="shared" si="48"/>
        <v>0</v>
      </c>
      <c r="V224" s="13">
        <f t="shared" si="49"/>
        <v>317037.7999999997</v>
      </c>
      <c r="W224" s="13">
        <f>IF('Daily PnL Log'!W1204&lt;&gt;"",'Daily PnL Log'!W1204,"")</f>
        <v>452396</v>
      </c>
      <c r="X224" s="13">
        <f>IF('Daily PnL Log'!X1204&lt;&gt;"",'Daily PnL Log'!X1204,"")</f>
        <v>4.5602746266545247E-3</v>
      </c>
      <c r="Y224" s="13" t="str">
        <f>IF('Daily PnL Log'!Y1204&lt;&gt;"",'Daily PnL Log'!Y1204,"")</f>
        <v/>
      </c>
      <c r="Z224" s="13" t="str">
        <f>IF('Daily PnL Log'!Z1204&lt;&gt;"",'Daily PnL Log'!Z1204,"")</f>
        <v/>
      </c>
      <c r="AA224" s="13" t="str">
        <f>IF('Daily PnL Log'!AA1204&lt;&gt;"",'Daily PnL Log'!AA1204,"")</f>
        <v/>
      </c>
      <c r="AB224" s="13" t="str">
        <f>IF('Daily PnL Log'!AB1204&lt;&gt;"",'Daily PnL Log'!AB1204,"")</f>
        <v/>
      </c>
      <c r="AC224" s="13">
        <f>IF('Daily PnL Log'!AC1204&lt;&gt;"",'Daily PnL Log'!AC1204,"")</f>
        <v>110748.51</v>
      </c>
    </row>
    <row r="225" spans="1:29" x14ac:dyDescent="0.25">
      <c r="A225" s="48" t="str">
        <f t="shared" si="41"/>
        <v>Sep</v>
      </c>
      <c r="B225" s="83">
        <f>'Daily PnL Log'!B1205</f>
        <v>45915</v>
      </c>
      <c r="C225" s="11">
        <f>'Daily PnL Log'!C1205</f>
        <v>-8312.5</v>
      </c>
      <c r="D225" s="11">
        <f>'Daily PnL Log'!D1205</f>
        <v>-11549.4</v>
      </c>
      <c r="E225" s="11">
        <f>'Daily PnL Log'!E1205</f>
        <v>0</v>
      </c>
      <c r="F225" s="11">
        <f>'Daily PnL Log'!F1205</f>
        <v>-15555.9</v>
      </c>
      <c r="G225" s="11">
        <f>'Daily PnL Log'!G1205</f>
        <v>3272.7</v>
      </c>
      <c r="H225" s="11">
        <f>'Daily PnL Log'!H1205</f>
        <v>0</v>
      </c>
      <c r="I225" s="11">
        <f>'Daily PnL Log'!I1205</f>
        <v>0</v>
      </c>
      <c r="J225" s="11">
        <f>'Daily PnL Log'!J1205</f>
        <v>-32145.100000000002</v>
      </c>
      <c r="K225" s="11">
        <f>'Daily PnL Log'!K1205</f>
        <v>-68.260000000000005</v>
      </c>
      <c r="L225" s="11">
        <f>'Daily PnL Log'!L1205</f>
        <v>-604.54999999999995</v>
      </c>
      <c r="M225" s="11">
        <f>'Daily PnL Log'!M1205</f>
        <v>-672.81</v>
      </c>
      <c r="N225" s="11">
        <f>'Daily PnL Log'!N1205</f>
        <v>-32817.910000000003</v>
      </c>
      <c r="O225" s="11">
        <f t="shared" si="42"/>
        <v>185389.49999999994</v>
      </c>
      <c r="P225" s="11">
        <f t="shared" si="43"/>
        <v>-267215.69999999995</v>
      </c>
      <c r="Q225" s="11">
        <f t="shared" si="44"/>
        <v>0</v>
      </c>
      <c r="R225" s="11">
        <f t="shared" si="45"/>
        <v>222984.6999999999</v>
      </c>
      <c r="S225" s="11">
        <f t="shared" si="46"/>
        <v>143734.20000000004</v>
      </c>
      <c r="T225" s="11">
        <f t="shared" si="47"/>
        <v>0</v>
      </c>
      <c r="U225" s="11">
        <f t="shared" si="48"/>
        <v>0</v>
      </c>
      <c r="V225" s="11">
        <f t="shared" si="49"/>
        <v>284892.69999999972</v>
      </c>
      <c r="W225" s="11">
        <f>IF('Daily PnL Log'!W1205&lt;&gt;"",'Daily PnL Log'!W1205,"")</f>
        <v>385752</v>
      </c>
      <c r="X225" s="119">
        <f>IF('Daily PnL Log'!X1205&lt;&gt;"",'Daily PnL Log'!X1205,"")</f>
        <v>-8.5075151911072414E-2</v>
      </c>
      <c r="Y225" s="11" t="str">
        <f>IF('Daily PnL Log'!Y1205&lt;&gt;"",'Daily PnL Log'!Y1205,"")</f>
        <v/>
      </c>
      <c r="Z225" s="11">
        <f>IF('Daily PnL Log'!Z1205&lt;&gt;"",'Daily PnL Log'!Z1205,"")</f>
        <v>2513.79</v>
      </c>
      <c r="AA225" s="11" t="str">
        <f>IF('Daily PnL Log'!AA1205&lt;&gt;"",'Daily PnL Log'!AA1205,"")</f>
        <v/>
      </c>
      <c r="AB225" s="11" t="str">
        <f>IF('Daily PnL Log'!AB1205&lt;&gt;"",'Daily PnL Log'!AB1205,"")</f>
        <v/>
      </c>
      <c r="AC225" s="11">
        <f>IF('Daily PnL Log'!AC1205&lt;&gt;"",'Daily PnL Log'!AC1205,"")</f>
        <v>86859.45</v>
      </c>
    </row>
    <row r="226" spans="1:29" x14ac:dyDescent="0.25">
      <c r="A226" s="47" t="str">
        <f t="shared" si="41"/>
        <v>Sep</v>
      </c>
      <c r="B226" s="14">
        <f>'Daily PnL Log'!B1206</f>
        <v>45916</v>
      </c>
      <c r="C226" s="13">
        <f>'Daily PnL Log'!C1206</f>
        <v>-6313.6</v>
      </c>
      <c r="D226" s="13">
        <f>'Daily PnL Log'!D1206</f>
        <v>11500.7</v>
      </c>
      <c r="E226" s="13">
        <f>'Daily PnL Log'!E1206</f>
        <v>0</v>
      </c>
      <c r="F226" s="13">
        <f>'Daily PnL Log'!F1206</f>
        <v>17653.2</v>
      </c>
      <c r="G226" s="13">
        <f>'Daily PnL Log'!G1206</f>
        <v>-24045.9</v>
      </c>
      <c r="H226" s="13">
        <f>'Daily PnL Log'!H1206</f>
        <v>0</v>
      </c>
      <c r="I226" s="13">
        <f>'Daily PnL Log'!I1206</f>
        <v>0</v>
      </c>
      <c r="J226" s="13">
        <f>'Daily PnL Log'!J1206</f>
        <v>-1205.5999999999985</v>
      </c>
      <c r="K226" s="13">
        <f>'Daily PnL Log'!K1206</f>
        <v>-54.96</v>
      </c>
      <c r="L226" s="13">
        <f>'Daily PnL Log'!L1206</f>
        <v>-486.25</v>
      </c>
      <c r="M226" s="13">
        <f>'Daily PnL Log'!M1206</f>
        <v>-541.21</v>
      </c>
      <c r="N226" s="13">
        <f>'Daily PnL Log'!N1206</f>
        <v>-1746.8099999999986</v>
      </c>
      <c r="O226" s="13">
        <f t="shared" si="42"/>
        <v>179075.89999999994</v>
      </c>
      <c r="P226" s="13">
        <f t="shared" si="43"/>
        <v>-255714.99999999994</v>
      </c>
      <c r="Q226" s="13">
        <f t="shared" si="44"/>
        <v>0</v>
      </c>
      <c r="R226" s="13">
        <f t="shared" si="45"/>
        <v>240637.89999999991</v>
      </c>
      <c r="S226" s="13">
        <f t="shared" si="46"/>
        <v>119688.30000000005</v>
      </c>
      <c r="T226" s="13">
        <f t="shared" si="47"/>
        <v>0</v>
      </c>
      <c r="U226" s="13">
        <f t="shared" si="48"/>
        <v>0</v>
      </c>
      <c r="V226" s="13">
        <f t="shared" si="49"/>
        <v>283687.09999999974</v>
      </c>
      <c r="W226" s="13">
        <f>IF('Daily PnL Log'!W1206&lt;&gt;"",'Daily PnL Log'!W1206,"")</f>
        <v>433085</v>
      </c>
      <c r="X226" s="13">
        <f>IF('Daily PnL Log'!X1206&lt;&gt;"",'Daily PnL Log'!X1206,"")</f>
        <v>-4.0334114550261467E-3</v>
      </c>
      <c r="Y226" s="13" t="str">
        <f>IF('Daily PnL Log'!Y1206&lt;&gt;"",'Daily PnL Log'!Y1206,"")</f>
        <v/>
      </c>
      <c r="Z226" s="13" t="str">
        <f>IF('Daily PnL Log'!Z1206&lt;&gt;"",'Daily PnL Log'!Z1206,"")</f>
        <v/>
      </c>
      <c r="AA226" s="13" t="str">
        <f>IF('Daily PnL Log'!AA1206&lt;&gt;"",'Daily PnL Log'!AA1206,"")</f>
        <v/>
      </c>
      <c r="AB226" s="13" t="str">
        <f>IF('Daily PnL Log'!AB1206&lt;&gt;"",'Daily PnL Log'!AB1206,"")</f>
        <v/>
      </c>
      <c r="AC226" s="13">
        <f>IF('Daily PnL Log'!AC1206&lt;&gt;"",'Daily PnL Log'!AC1206,"")</f>
        <v>96434.49</v>
      </c>
    </row>
    <row r="227" spans="1:29" x14ac:dyDescent="0.25">
      <c r="A227" s="48" t="str">
        <f t="shared" si="41"/>
        <v>Sep</v>
      </c>
      <c r="B227" s="83">
        <f>'Daily PnL Log'!B1207</f>
        <v>45917</v>
      </c>
      <c r="C227" s="11">
        <f>'Daily PnL Log'!C1207</f>
        <v>17894.7</v>
      </c>
      <c r="D227" s="11">
        <f>'Daily PnL Log'!D1207</f>
        <v>16002.3</v>
      </c>
      <c r="E227" s="11">
        <f>'Daily PnL Log'!E1207</f>
        <v>0</v>
      </c>
      <c r="F227" s="11">
        <f>'Daily PnL Log'!F1207</f>
        <v>4018.3</v>
      </c>
      <c r="G227" s="11">
        <f>'Daily PnL Log'!G1207</f>
        <v>21630</v>
      </c>
      <c r="H227" s="11">
        <f>'Daily PnL Log'!H1207</f>
        <v>0</v>
      </c>
      <c r="I227" s="11">
        <f>'Daily PnL Log'!I1207</f>
        <v>0</v>
      </c>
      <c r="J227" s="11">
        <f>'Daily PnL Log'!J1207</f>
        <v>59545.3</v>
      </c>
      <c r="K227" s="11">
        <f>'Daily PnL Log'!K1207</f>
        <v>-69.53</v>
      </c>
      <c r="L227" s="11">
        <f>'Daily PnL Log'!L1207</f>
        <v>-616.32000000000005</v>
      </c>
      <c r="M227" s="11">
        <f>'Daily PnL Log'!M1207</f>
        <v>-685.85</v>
      </c>
      <c r="N227" s="11">
        <f>'Daily PnL Log'!N1207</f>
        <v>58859.450000000004</v>
      </c>
      <c r="O227" s="11">
        <f t="shared" si="42"/>
        <v>196970.59999999995</v>
      </c>
      <c r="P227" s="11">
        <f t="shared" si="43"/>
        <v>-239712.69999999995</v>
      </c>
      <c r="Q227" s="11">
        <f t="shared" si="44"/>
        <v>0</v>
      </c>
      <c r="R227" s="11">
        <f t="shared" si="45"/>
        <v>244656.1999999999</v>
      </c>
      <c r="S227" s="11">
        <f t="shared" si="46"/>
        <v>141318.30000000005</v>
      </c>
      <c r="T227" s="11">
        <f t="shared" si="47"/>
        <v>0</v>
      </c>
      <c r="U227" s="11">
        <f t="shared" si="48"/>
        <v>0</v>
      </c>
      <c r="V227" s="11">
        <f t="shared" si="49"/>
        <v>343232.39999999973</v>
      </c>
      <c r="W227" s="11">
        <f>IF('Daily PnL Log'!W1207&lt;&gt;"",'Daily PnL Log'!W1207,"")</f>
        <v>429357</v>
      </c>
      <c r="X227" s="119">
        <f>IF('Daily PnL Log'!X1207&lt;&gt;"",'Daily PnL Log'!X1207,"")</f>
        <v>0.13708743539758292</v>
      </c>
      <c r="Y227" s="11">
        <f>IF('Daily PnL Log'!Y1207&lt;&gt;"",'Daily PnL Log'!Y1207,"")</f>
        <v>-4025.71</v>
      </c>
      <c r="Z227" s="11" t="str">
        <f>IF('Daily PnL Log'!Z1207&lt;&gt;"",'Daily PnL Log'!Z1207,"")</f>
        <v/>
      </c>
      <c r="AA227" s="11" t="str">
        <f>IF('Daily PnL Log'!AA1207&lt;&gt;"",'Daily PnL Log'!AA1207,"")</f>
        <v/>
      </c>
      <c r="AB227" s="11" t="str">
        <f>IF('Daily PnL Log'!AB1207&lt;&gt;"",'Daily PnL Log'!AB1207,"")</f>
        <v/>
      </c>
      <c r="AC227" s="11">
        <f>IF('Daily PnL Log'!AC1207&lt;&gt;"",'Daily PnL Log'!AC1207,"")</f>
        <v>132337.39000000001</v>
      </c>
    </row>
    <row r="228" spans="1:29" x14ac:dyDescent="0.25">
      <c r="A228" s="47" t="str">
        <f t="shared" si="41"/>
        <v>Sep</v>
      </c>
      <c r="B228" s="14">
        <f>'Daily PnL Log'!B1208</f>
        <v>45918</v>
      </c>
      <c r="C228" s="13">
        <f>'Daily PnL Log'!C1208</f>
        <v>-2055.8000000000002</v>
      </c>
      <c r="D228" s="13">
        <f>'Daily PnL Log'!D1208</f>
        <v>-6754.9</v>
      </c>
      <c r="E228" s="13">
        <f>'Daily PnL Log'!E1208</f>
        <v>0</v>
      </c>
      <c r="F228" s="13">
        <f>'Daily PnL Log'!F1208</f>
        <v>-1626.8</v>
      </c>
      <c r="G228" s="13">
        <f>'Daily PnL Log'!G1208</f>
        <v>-10494.2</v>
      </c>
      <c r="H228" s="13">
        <f>'Daily PnL Log'!H1208</f>
        <v>0</v>
      </c>
      <c r="I228" s="13">
        <f>'Daily PnL Log'!I1208</f>
        <v>0</v>
      </c>
      <c r="J228" s="13">
        <f>'Daily PnL Log'!J1208</f>
        <v>-20931.7</v>
      </c>
      <c r="K228" s="13">
        <f>'Daily PnL Log'!K1208</f>
        <v>-38.51</v>
      </c>
      <c r="L228" s="13">
        <f>'Daily PnL Log'!L1208</f>
        <v>-338.69</v>
      </c>
      <c r="M228" s="13">
        <f>'Daily PnL Log'!M1208</f>
        <v>-377.2</v>
      </c>
      <c r="N228" s="13">
        <f>'Daily PnL Log'!N1208</f>
        <v>-21308.9</v>
      </c>
      <c r="O228" s="13">
        <f t="shared" si="42"/>
        <v>194914.79999999996</v>
      </c>
      <c r="P228" s="13">
        <f t="shared" si="43"/>
        <v>-246467.59999999995</v>
      </c>
      <c r="Q228" s="13">
        <f t="shared" si="44"/>
        <v>0</v>
      </c>
      <c r="R228" s="13">
        <f t="shared" si="45"/>
        <v>243029.39999999991</v>
      </c>
      <c r="S228" s="13">
        <f t="shared" si="46"/>
        <v>130824.10000000005</v>
      </c>
      <c r="T228" s="13">
        <f t="shared" si="47"/>
        <v>0</v>
      </c>
      <c r="U228" s="13">
        <f t="shared" si="48"/>
        <v>0</v>
      </c>
      <c r="V228" s="13">
        <f t="shared" si="49"/>
        <v>322300.69999999972</v>
      </c>
      <c r="W228" s="13">
        <f>IF('Daily PnL Log'!W1208&lt;&gt;"",'Daily PnL Log'!W1208,"")</f>
        <v>426024</v>
      </c>
      <c r="X228" s="13">
        <f>IF('Daily PnL Log'!X1208&lt;&gt;"",'Daily PnL Log'!X1208,"")</f>
        <v>-5.0018074099111791E-2</v>
      </c>
      <c r="Y228" s="13" t="str">
        <f>IF('Daily PnL Log'!Y1208&lt;&gt;"",'Daily PnL Log'!Y1208,"")</f>
        <v/>
      </c>
      <c r="Z228" s="13" t="str">
        <f>IF('Daily PnL Log'!Z1208&lt;&gt;"",'Daily PnL Log'!Z1208,"")</f>
        <v/>
      </c>
      <c r="AA228" s="13" t="str">
        <f>IF('Daily PnL Log'!AA1208&lt;&gt;"",'Daily PnL Log'!AA1208,"")</f>
        <v/>
      </c>
      <c r="AB228" s="13" t="str">
        <f>IF('Daily PnL Log'!AB1208&lt;&gt;"",'Daily PnL Log'!AB1208,"")</f>
        <v/>
      </c>
      <c r="AC228" s="13">
        <f>IF('Daily PnL Log'!AC1208&lt;&gt;"",'Daily PnL Log'!AC1208,"")</f>
        <v>122058.94</v>
      </c>
    </row>
    <row r="229" spans="1:29" x14ac:dyDescent="0.25">
      <c r="A229" s="48" t="str">
        <f t="shared" si="41"/>
        <v>Sep</v>
      </c>
      <c r="B229" s="83">
        <f>'Daily PnL Log'!B1209</f>
        <v>45919</v>
      </c>
      <c r="C229" s="11">
        <f>'Daily PnL Log'!C1209</f>
        <v>-3440.9</v>
      </c>
      <c r="D229" s="11">
        <f>'Daily PnL Log'!D1209</f>
        <v>-35627.599999999999</v>
      </c>
      <c r="E229" s="11">
        <f>'Daily PnL Log'!E1209</f>
        <v>0</v>
      </c>
      <c r="F229" s="11">
        <f>'Daily PnL Log'!F1209</f>
        <v>-5421.3</v>
      </c>
      <c r="G229" s="11">
        <f>'Daily PnL Log'!G1209</f>
        <v>3044.6</v>
      </c>
      <c r="H229" s="11">
        <f>'Daily PnL Log'!H1209</f>
        <v>0</v>
      </c>
      <c r="I229" s="11">
        <f>'Daily PnL Log'!I1209</f>
        <v>0</v>
      </c>
      <c r="J229" s="11">
        <f>'Daily PnL Log'!J1209</f>
        <v>-41445.200000000004</v>
      </c>
      <c r="K229" s="11">
        <f>'Daily PnL Log'!K1209</f>
        <v>-36.270000000000003</v>
      </c>
      <c r="L229" s="11">
        <f>'Daily PnL Log'!L1209</f>
        <v>-320.83999999999997</v>
      </c>
      <c r="M229" s="11">
        <f>'Daily PnL Log'!M1209</f>
        <v>-357.10999999999996</v>
      </c>
      <c r="N229" s="11">
        <f>'Daily PnL Log'!N1209</f>
        <v>-41802.310000000005</v>
      </c>
      <c r="O229" s="11">
        <f t="shared" si="42"/>
        <v>191473.89999999997</v>
      </c>
      <c r="P229" s="11">
        <f t="shared" si="43"/>
        <v>-282095.19999999995</v>
      </c>
      <c r="Q229" s="11">
        <f t="shared" si="44"/>
        <v>0</v>
      </c>
      <c r="R229" s="11">
        <f t="shared" si="45"/>
        <v>237608.09999999992</v>
      </c>
      <c r="S229" s="11">
        <f t="shared" si="46"/>
        <v>133868.70000000004</v>
      </c>
      <c r="T229" s="11">
        <f t="shared" si="47"/>
        <v>0</v>
      </c>
      <c r="U229" s="11">
        <f t="shared" si="48"/>
        <v>0</v>
      </c>
      <c r="V229" s="11">
        <f t="shared" si="49"/>
        <v>280855.49999999971</v>
      </c>
      <c r="W229" s="11">
        <f>IF('Daily PnL Log'!W1209&lt;&gt;"",'Daily PnL Log'!W1209,"")</f>
        <v>454406</v>
      </c>
      <c r="X229" s="119">
        <f>IF('Daily PnL Log'!X1209&lt;&gt;"",'Daily PnL Log'!X1209,"")</f>
        <v>-9.1993305546141574E-2</v>
      </c>
      <c r="Y229" s="11" t="str">
        <f>IF('Daily PnL Log'!Y1209&lt;&gt;"",'Daily PnL Log'!Y1209,"")</f>
        <v/>
      </c>
      <c r="Z229" s="11" t="str">
        <f>IF('Daily PnL Log'!Z1209&lt;&gt;"",'Daily PnL Log'!Z1209,"")</f>
        <v/>
      </c>
      <c r="AA229" s="11" t="str">
        <f>IF('Daily PnL Log'!AA1209&lt;&gt;"",'Daily PnL Log'!AA1209,"")</f>
        <v/>
      </c>
      <c r="AB229" s="11" t="str">
        <f>IF('Daily PnL Log'!AB1209&lt;&gt;"",'Daily PnL Log'!AB1209,"")</f>
        <v/>
      </c>
      <c r="AC229" s="11">
        <f>IF('Daily PnL Log'!AC1209&lt;&gt;"",'Daily PnL Log'!AC1209,"")</f>
        <v>99705.58</v>
      </c>
    </row>
    <row r="230" spans="1:29" x14ac:dyDescent="0.25">
      <c r="A230" s="47" t="str">
        <f t="shared" si="41"/>
        <v>Sep</v>
      </c>
      <c r="B230" s="14">
        <f>'Daily PnL Log'!B1210</f>
        <v>45922</v>
      </c>
      <c r="C230" s="13">
        <f>'Daily PnL Log'!C1210</f>
        <v>4235.6000000000004</v>
      </c>
      <c r="D230" s="13">
        <f>'Daily PnL Log'!D1210</f>
        <v>31880.2</v>
      </c>
      <c r="E230" s="13">
        <f>'Daily PnL Log'!E1210</f>
        <v>0</v>
      </c>
      <c r="F230" s="13">
        <f>'Daily PnL Log'!F1210</f>
        <v>-6598</v>
      </c>
      <c r="G230" s="13">
        <f>'Daily PnL Log'!G1210</f>
        <v>17130.400000000001</v>
      </c>
      <c r="H230" s="13">
        <f>'Daily PnL Log'!H1210</f>
        <v>0</v>
      </c>
      <c r="I230" s="13">
        <f>'Daily PnL Log'!I1210</f>
        <v>0</v>
      </c>
      <c r="J230" s="13">
        <f>'Daily PnL Log'!J1210</f>
        <v>46648.200000000004</v>
      </c>
      <c r="K230" s="13">
        <f>'Daily PnL Log'!K1210</f>
        <v>-110.97</v>
      </c>
      <c r="L230" s="13">
        <f>'Daily PnL Log'!L1210</f>
        <v>-981.68</v>
      </c>
      <c r="M230" s="13">
        <f>'Daily PnL Log'!M1210</f>
        <v>-1092.6499999999999</v>
      </c>
      <c r="N230" s="13">
        <f>'Daily PnL Log'!N1210</f>
        <v>45555.55</v>
      </c>
      <c r="O230" s="13">
        <f t="shared" si="42"/>
        <v>195709.49999999997</v>
      </c>
      <c r="P230" s="13">
        <f t="shared" si="43"/>
        <v>-250214.99999999994</v>
      </c>
      <c r="Q230" s="13">
        <f t="shared" si="44"/>
        <v>0</v>
      </c>
      <c r="R230" s="13">
        <f t="shared" si="45"/>
        <v>231010.09999999992</v>
      </c>
      <c r="S230" s="13">
        <f t="shared" si="46"/>
        <v>150999.10000000003</v>
      </c>
      <c r="T230" s="13">
        <f t="shared" si="47"/>
        <v>0</v>
      </c>
      <c r="U230" s="13">
        <f t="shared" si="48"/>
        <v>0</v>
      </c>
      <c r="V230" s="13">
        <f t="shared" si="49"/>
        <v>327503.69999999972</v>
      </c>
      <c r="W230" s="13">
        <f>IF('Daily PnL Log'!W1210&lt;&gt;"",'Daily PnL Log'!W1210,"")</f>
        <v>441241</v>
      </c>
      <c r="X230" s="13">
        <f>IF('Daily PnL Log'!X1210&lt;&gt;"",'Daily PnL Log'!X1210,"")</f>
        <v>0.10324414548965305</v>
      </c>
      <c r="Y230" s="13" t="str">
        <f>IF('Daily PnL Log'!Y1210&lt;&gt;"",'Daily PnL Log'!Y1210,"")</f>
        <v/>
      </c>
      <c r="Z230" s="13" t="str">
        <f>IF('Daily PnL Log'!Z1210&lt;&gt;"",'Daily PnL Log'!Z1210,"")</f>
        <v/>
      </c>
      <c r="AA230" s="13" t="str">
        <f>IF('Daily PnL Log'!AA1210&lt;&gt;"",'Daily PnL Log'!AA1210,"")</f>
        <v/>
      </c>
      <c r="AB230" s="13" t="str">
        <f>IF('Daily PnL Log'!AB1210&lt;&gt;"",'Daily PnL Log'!AB1210,"")</f>
        <v/>
      </c>
      <c r="AC230" s="13">
        <f>IF('Daily PnL Log'!AC1210&lt;&gt;"",'Daily PnL Log'!AC1210,"")</f>
        <v>147289.18</v>
      </c>
    </row>
    <row r="231" spans="1:29" x14ac:dyDescent="0.25">
      <c r="A231" s="48" t="str">
        <f t="shared" si="41"/>
        <v>Sep</v>
      </c>
      <c r="B231" s="83">
        <f>'Daily PnL Log'!B1211</f>
        <v>45923</v>
      </c>
      <c r="C231" s="11">
        <f>'Daily PnL Log'!C1211</f>
        <v>3896.3</v>
      </c>
      <c r="D231" s="11">
        <f>'Daily PnL Log'!D1211</f>
        <v>-23.6</v>
      </c>
      <c r="E231" s="11">
        <f>'Daily PnL Log'!E1211</f>
        <v>0</v>
      </c>
      <c r="F231" s="11">
        <f>'Daily PnL Log'!F1211</f>
        <v>-2102.4</v>
      </c>
      <c r="G231" s="11">
        <f>'Daily PnL Log'!G1211</f>
        <v>-4204.8</v>
      </c>
      <c r="H231" s="11">
        <f>'Daily PnL Log'!H1211</f>
        <v>0</v>
      </c>
      <c r="I231" s="11">
        <f>'Daily PnL Log'!I1211</f>
        <v>0</v>
      </c>
      <c r="J231" s="11">
        <f>'Daily PnL Log'!J1211</f>
        <v>-2434.5</v>
      </c>
      <c r="K231" s="11">
        <f>'Daily PnL Log'!K1211</f>
        <v>-40.1</v>
      </c>
      <c r="L231" s="11">
        <f>'Daily PnL Log'!L1211</f>
        <v>-351.82</v>
      </c>
      <c r="M231" s="11">
        <f>'Daily PnL Log'!M1211</f>
        <v>-391.92</v>
      </c>
      <c r="N231" s="11">
        <f>'Daily PnL Log'!N1211</f>
        <v>-2826.42</v>
      </c>
      <c r="O231" s="11">
        <f t="shared" si="42"/>
        <v>199605.79999999996</v>
      </c>
      <c r="P231" s="11">
        <f t="shared" si="43"/>
        <v>-250238.59999999995</v>
      </c>
      <c r="Q231" s="11">
        <f t="shared" si="44"/>
        <v>0</v>
      </c>
      <c r="R231" s="11">
        <f t="shared" si="45"/>
        <v>228907.69999999992</v>
      </c>
      <c r="S231" s="11">
        <f t="shared" si="46"/>
        <v>146794.30000000005</v>
      </c>
      <c r="T231" s="11">
        <f t="shared" si="47"/>
        <v>0</v>
      </c>
      <c r="U231" s="11">
        <f t="shared" si="48"/>
        <v>0</v>
      </c>
      <c r="V231" s="11">
        <f t="shared" si="49"/>
        <v>325069.19999999972</v>
      </c>
      <c r="W231" s="11">
        <f>IF('Daily PnL Log'!W1211&lt;&gt;"",'Daily PnL Log'!W1211,"")</f>
        <v>496722</v>
      </c>
      <c r="X231" s="119">
        <f>IF('Daily PnL Log'!X1211&lt;&gt;"",'Daily PnL Log'!X1211,"")</f>
        <v>-5.6901445879183931E-3</v>
      </c>
      <c r="Y231" s="11" t="str">
        <f>IF('Daily PnL Log'!Y1211&lt;&gt;"",'Daily PnL Log'!Y1211,"")</f>
        <v/>
      </c>
      <c r="Z231" s="11" t="str">
        <f>IF('Daily PnL Log'!Z1211&lt;&gt;"",'Daily PnL Log'!Z1211,"")</f>
        <v/>
      </c>
      <c r="AA231" s="11" t="str">
        <f>IF('Daily PnL Log'!AA1211&lt;&gt;"",'Daily PnL Log'!AA1211,"")</f>
        <v/>
      </c>
      <c r="AB231" s="11" t="str">
        <f>IF('Daily PnL Log'!AB1211&lt;&gt;"",'Daily PnL Log'!AB1211,"")</f>
        <v/>
      </c>
      <c r="AC231" s="11">
        <f>IF('Daily PnL Log'!AC1211&lt;&gt;"",'Daily PnL Log'!AC1211,"")</f>
        <v>131909.76000000001</v>
      </c>
    </row>
    <row r="232" spans="1:29" x14ac:dyDescent="0.25">
      <c r="A232" s="47" t="str">
        <f t="shared" si="41"/>
        <v>Sep</v>
      </c>
      <c r="B232" s="14">
        <f>'Daily PnL Log'!B1212</f>
        <v>45924</v>
      </c>
      <c r="C232" s="13">
        <f>'Daily PnL Log'!C1212</f>
        <v>-7088.8</v>
      </c>
      <c r="D232" s="13">
        <f>'Daily PnL Log'!D1212</f>
        <v>-23752.9</v>
      </c>
      <c r="E232" s="13">
        <f>'Daily PnL Log'!E1212</f>
        <v>0</v>
      </c>
      <c r="F232" s="13">
        <f>'Daily PnL Log'!F1212</f>
        <v>-10027.299999999999</v>
      </c>
      <c r="G232" s="13">
        <f>'Daily PnL Log'!G1212</f>
        <v>3322.9</v>
      </c>
      <c r="H232" s="13">
        <f>'Daily PnL Log'!H1212</f>
        <v>0</v>
      </c>
      <c r="I232" s="13">
        <f>'Daily PnL Log'!I1212</f>
        <v>0</v>
      </c>
      <c r="J232" s="13">
        <f>'Daily PnL Log'!J1212</f>
        <v>-37546.1</v>
      </c>
      <c r="K232" s="13">
        <f>'Daily PnL Log'!K1212</f>
        <v>-22.57</v>
      </c>
      <c r="L232" s="13">
        <f>'Daily PnL Log'!L1212</f>
        <v>-199.14</v>
      </c>
      <c r="M232" s="13">
        <f>'Daily PnL Log'!M1212</f>
        <v>-221.70999999999998</v>
      </c>
      <c r="N232" s="13">
        <f>'Daily PnL Log'!N1212</f>
        <v>-37767.81</v>
      </c>
      <c r="O232" s="13">
        <f t="shared" si="42"/>
        <v>192516.99999999997</v>
      </c>
      <c r="P232" s="13">
        <f t="shared" si="43"/>
        <v>-273991.49999999994</v>
      </c>
      <c r="Q232" s="13">
        <f t="shared" si="44"/>
        <v>0</v>
      </c>
      <c r="R232" s="13">
        <f t="shared" si="45"/>
        <v>218880.39999999994</v>
      </c>
      <c r="S232" s="13">
        <f t="shared" si="46"/>
        <v>150117.20000000004</v>
      </c>
      <c r="T232" s="13">
        <f t="shared" si="47"/>
        <v>0</v>
      </c>
      <c r="U232" s="13">
        <f t="shared" si="48"/>
        <v>0</v>
      </c>
      <c r="V232" s="13">
        <f t="shared" si="49"/>
        <v>287523.09999999974</v>
      </c>
      <c r="W232" s="13">
        <f>IF('Daily PnL Log'!W1212&lt;&gt;"",'Daily PnL Log'!W1212,"")</f>
        <v>435635</v>
      </c>
      <c r="X232" s="13">
        <f>IF('Daily PnL Log'!X1212&lt;&gt;"",'Daily PnL Log'!X1212,"")</f>
        <v>-8.6695995500820633E-2</v>
      </c>
      <c r="Y232" s="13" t="str">
        <f>IF('Daily PnL Log'!Y1212&lt;&gt;"",'Daily PnL Log'!Y1212,"")</f>
        <v/>
      </c>
      <c r="Z232" s="13" t="str">
        <f>IF('Daily PnL Log'!Z1212&lt;&gt;"",'Daily PnL Log'!Z1212,"")</f>
        <v/>
      </c>
      <c r="AA232" s="13" t="str">
        <f>IF('Daily PnL Log'!AA1212&lt;&gt;"",'Daily PnL Log'!AA1212,"")</f>
        <v/>
      </c>
      <c r="AB232" s="13" t="str">
        <f>IF('Daily PnL Log'!AB1212&lt;&gt;"",'Daily PnL Log'!AB1212,"")</f>
        <v/>
      </c>
      <c r="AC232" s="13">
        <f>IF('Daily PnL Log'!AC1212&lt;&gt;"",'Daily PnL Log'!AC1212,"")</f>
        <v>78995.55</v>
      </c>
    </row>
    <row r="233" spans="1:29" x14ac:dyDescent="0.25">
      <c r="A233" s="48" t="str">
        <f t="shared" si="41"/>
        <v>Sep</v>
      </c>
      <c r="B233" s="83">
        <f>'Daily PnL Log'!B1213</f>
        <v>45925</v>
      </c>
      <c r="C233" s="11">
        <f>'Daily PnL Log'!C1213</f>
        <v>993.2</v>
      </c>
      <c r="D233" s="11">
        <f>'Daily PnL Log'!D1213</f>
        <v>33456.199999999997</v>
      </c>
      <c r="E233" s="11">
        <f>'Daily PnL Log'!E1213</f>
        <v>0</v>
      </c>
      <c r="F233" s="11">
        <f>'Daily PnL Log'!F1213</f>
        <v>9896.2999999999993</v>
      </c>
      <c r="G233" s="11">
        <f>'Daily PnL Log'!G1213</f>
        <v>-20044</v>
      </c>
      <c r="H233" s="11">
        <f>'Daily PnL Log'!H1213</f>
        <v>0</v>
      </c>
      <c r="I233" s="11">
        <f>'Daily PnL Log'!I1213</f>
        <v>0</v>
      </c>
      <c r="J233" s="11">
        <f>'Daily PnL Log'!J1213</f>
        <v>24301.699999999997</v>
      </c>
      <c r="K233" s="11">
        <f>'Daily PnL Log'!K1213</f>
        <v>-61.84</v>
      </c>
      <c r="L233" s="11">
        <f>'Daily PnL Log'!L1213</f>
        <v>-545.54</v>
      </c>
      <c r="M233" s="11">
        <f>'Daily PnL Log'!M1213</f>
        <v>-607.38</v>
      </c>
      <c r="N233" s="11">
        <f>'Daily PnL Log'!N1213</f>
        <v>23694.319999999996</v>
      </c>
      <c r="O233" s="11">
        <f t="shared" si="42"/>
        <v>193510.19999999998</v>
      </c>
      <c r="P233" s="11">
        <f t="shared" si="43"/>
        <v>-240535.29999999993</v>
      </c>
      <c r="Q233" s="11">
        <f t="shared" si="44"/>
        <v>0</v>
      </c>
      <c r="R233" s="11">
        <f t="shared" si="45"/>
        <v>228776.69999999992</v>
      </c>
      <c r="S233" s="11">
        <f t="shared" si="46"/>
        <v>130073.20000000004</v>
      </c>
      <c r="T233" s="11">
        <f t="shared" si="47"/>
        <v>0</v>
      </c>
      <c r="U233" s="11">
        <f t="shared" si="48"/>
        <v>0</v>
      </c>
      <c r="V233" s="11">
        <f t="shared" si="49"/>
        <v>311824.79999999976</v>
      </c>
      <c r="W233" s="11">
        <f>IF('Daily PnL Log'!W1213&lt;&gt;"",'Daily PnL Log'!W1213,"")</f>
        <v>496456</v>
      </c>
      <c r="X233" s="119">
        <f>IF('Daily PnL Log'!X1213&lt;&gt;"",'Daily PnL Log'!X1213,"")</f>
        <v>4.7726928468988183E-2</v>
      </c>
      <c r="Y233" s="11">
        <f>IF('Daily PnL Log'!Y1213&lt;&gt;"",'Daily PnL Log'!Y1213,"")</f>
        <v>-5216.3</v>
      </c>
      <c r="Z233" s="11" t="str">
        <f>IF('Daily PnL Log'!Z1213&lt;&gt;"",'Daily PnL Log'!Z1213,"")</f>
        <v/>
      </c>
      <c r="AA233" s="11" t="str">
        <f>IF('Daily PnL Log'!AA1213&lt;&gt;"",'Daily PnL Log'!AA1213,"")</f>
        <v/>
      </c>
      <c r="AB233" s="11" t="str">
        <f>IF('Daily PnL Log'!AB1213&lt;&gt;"",'Daily PnL Log'!AB1213,"")</f>
        <v/>
      </c>
      <c r="AC233" s="11">
        <f>IF('Daily PnL Log'!AC1213&lt;&gt;"",'Daily PnL Log'!AC1213,"")</f>
        <v>88985.67</v>
      </c>
    </row>
    <row r="234" spans="1:29" x14ac:dyDescent="0.25">
      <c r="A234" s="47" t="str">
        <f t="shared" si="41"/>
        <v>Sep</v>
      </c>
      <c r="B234" s="14">
        <f>'Daily PnL Log'!B1214</f>
        <v>45926</v>
      </c>
      <c r="C234" s="13">
        <f>'Daily PnL Log'!C1214</f>
        <v>-8105.2</v>
      </c>
      <c r="D234" s="13">
        <f>'Daily PnL Log'!D1214</f>
        <v>-47583</v>
      </c>
      <c r="E234" s="13">
        <f>'Daily PnL Log'!E1214</f>
        <v>0</v>
      </c>
      <c r="F234" s="13">
        <f>'Daily PnL Log'!F1214</f>
        <v>-6094.6</v>
      </c>
      <c r="G234" s="13">
        <f>'Daily PnL Log'!G1214</f>
        <v>-16515.099999999999</v>
      </c>
      <c r="H234" s="13">
        <f>'Daily PnL Log'!H1214</f>
        <v>0</v>
      </c>
      <c r="I234" s="13">
        <f>'Daily PnL Log'!I1214</f>
        <v>0</v>
      </c>
      <c r="J234" s="13">
        <f>'Daily PnL Log'!J1214</f>
        <v>-78297.899999999994</v>
      </c>
      <c r="K234" s="13">
        <f>'Daily PnL Log'!K1214</f>
        <v>-207.66</v>
      </c>
      <c r="L234" s="13">
        <f>'Daily PnL Log'!L1214</f>
        <v>-1237.4000000000001</v>
      </c>
      <c r="M234" s="13">
        <f>'Daily PnL Log'!M1214</f>
        <v>-1445.0600000000002</v>
      </c>
      <c r="N234" s="13">
        <f>'Daily PnL Log'!N1214</f>
        <v>-79742.959999999992</v>
      </c>
      <c r="O234" s="13">
        <f t="shared" si="42"/>
        <v>185404.99999999997</v>
      </c>
      <c r="P234" s="13">
        <f t="shared" si="43"/>
        <v>-288118.29999999993</v>
      </c>
      <c r="Q234" s="13">
        <f t="shared" si="44"/>
        <v>0</v>
      </c>
      <c r="R234" s="13">
        <f t="shared" si="45"/>
        <v>222682.09999999992</v>
      </c>
      <c r="S234" s="13">
        <f t="shared" si="46"/>
        <v>113558.10000000003</v>
      </c>
      <c r="T234" s="13">
        <f t="shared" si="47"/>
        <v>0</v>
      </c>
      <c r="U234" s="13">
        <f t="shared" si="48"/>
        <v>0</v>
      </c>
      <c r="V234" s="13">
        <f t="shared" si="49"/>
        <v>233526.89999999976</v>
      </c>
      <c r="W234" s="13">
        <f>IF('Daily PnL Log'!W1214&lt;&gt;"",'Daily PnL Log'!W1214,"")</f>
        <v>463857</v>
      </c>
      <c r="X234" s="13">
        <f>IF('Daily PnL Log'!X1214&lt;&gt;"",'Daily PnL Log'!X1214,"")</f>
        <v>-0.17191280933563574</v>
      </c>
      <c r="Y234" s="13" t="str">
        <f>IF('Daily PnL Log'!Y1214&lt;&gt;"",'Daily PnL Log'!Y1214,"")</f>
        <v/>
      </c>
      <c r="Z234" s="13" t="str">
        <f>IF('Daily PnL Log'!Z1214&lt;&gt;"",'Daily PnL Log'!Z1214,"")</f>
        <v/>
      </c>
      <c r="AA234" s="13" t="str">
        <f>IF('Daily PnL Log'!AA1214&lt;&gt;"",'Daily PnL Log'!AA1214,"")</f>
        <v/>
      </c>
      <c r="AB234" s="13" t="str">
        <f>IF('Daily PnL Log'!AB1214&lt;&gt;"",'Daily PnL Log'!AB1214,"")</f>
        <v/>
      </c>
      <c r="AC234" s="13">
        <f>IF('Daily PnL Log'!AC1214&lt;&gt;"",'Daily PnL Log'!AC1214,"")</f>
        <v>18298.11</v>
      </c>
    </row>
    <row r="235" spans="1:29" x14ac:dyDescent="0.25">
      <c r="A235" s="48" t="str">
        <f t="shared" si="41"/>
        <v>Sep</v>
      </c>
      <c r="B235" s="83">
        <f>'Daily PnL Log'!B1215</f>
        <v>45929</v>
      </c>
      <c r="C235" s="11">
        <f>'Daily PnL Log'!C1215</f>
        <v>-19994.2</v>
      </c>
      <c r="D235" s="11">
        <f>'Daily PnL Log'!D1215</f>
        <v>-37604.800000000003</v>
      </c>
      <c r="E235" s="11">
        <f>'Daily PnL Log'!E1215</f>
        <v>0</v>
      </c>
      <c r="F235" s="11">
        <f>'Daily PnL Log'!F1215</f>
        <v>-18999</v>
      </c>
      <c r="G235" s="11">
        <f>'Daily PnL Log'!G1215</f>
        <v>10920.1</v>
      </c>
      <c r="H235" s="11">
        <f>'Daily PnL Log'!H1215</f>
        <v>0</v>
      </c>
      <c r="I235" s="11">
        <f>'Daily PnL Log'!I1215</f>
        <v>0</v>
      </c>
      <c r="J235" s="11">
        <f>'Daily PnL Log'!J1215</f>
        <v>-65677.899999999994</v>
      </c>
      <c r="K235" s="11">
        <f>'Daily PnL Log'!K1215</f>
        <v>-46.44</v>
      </c>
      <c r="L235" s="11">
        <f>'Daily PnL Log'!L1215</f>
        <v>-409.81</v>
      </c>
      <c r="M235" s="11">
        <f>'Daily PnL Log'!M1215</f>
        <v>-456.25</v>
      </c>
      <c r="N235" s="11">
        <f>'Daily PnL Log'!N1215</f>
        <v>-66134.149999999994</v>
      </c>
      <c r="O235" s="11">
        <f t="shared" si="42"/>
        <v>165410.79999999996</v>
      </c>
      <c r="P235" s="11">
        <f t="shared" si="43"/>
        <v>-325723.09999999992</v>
      </c>
      <c r="Q235" s="11">
        <f t="shared" si="44"/>
        <v>0</v>
      </c>
      <c r="R235" s="11">
        <f t="shared" si="45"/>
        <v>203683.09999999992</v>
      </c>
      <c r="S235" s="11">
        <f t="shared" si="46"/>
        <v>124478.20000000004</v>
      </c>
      <c r="T235" s="11">
        <f t="shared" si="47"/>
        <v>0</v>
      </c>
      <c r="U235" s="11">
        <f t="shared" si="48"/>
        <v>0</v>
      </c>
      <c r="V235" s="11">
        <f t="shared" si="49"/>
        <v>167848.99999999977</v>
      </c>
      <c r="W235" s="11">
        <f>IF('Daily PnL Log'!W1215&lt;&gt;"",'Daily PnL Log'!W1215,"")</f>
        <v>375491</v>
      </c>
      <c r="X235" s="119">
        <f>IF('Daily PnL Log'!X1215&lt;&gt;"",'Daily PnL Log'!X1215,"")</f>
        <v>-0.17612712421868965</v>
      </c>
      <c r="Y235" s="11" t="str">
        <f>IF('Daily PnL Log'!Y1215&lt;&gt;"",'Daily PnL Log'!Y1215,"")</f>
        <v/>
      </c>
      <c r="Z235" s="11" t="str">
        <f>IF('Daily PnL Log'!Z1215&lt;&gt;"",'Daily PnL Log'!Z1215,"")</f>
        <v/>
      </c>
      <c r="AA235" s="11" t="str">
        <f>IF('Daily PnL Log'!AA1215&lt;&gt;"",'Daily PnL Log'!AA1215,"")</f>
        <v/>
      </c>
      <c r="AB235" s="11" t="str">
        <f>IF('Daily PnL Log'!AB1215&lt;&gt;"",'Daily PnL Log'!AB1215,"")</f>
        <v/>
      </c>
      <c r="AC235" s="11">
        <f>IF('Daily PnL Log'!AC1215&lt;&gt;"",'Daily PnL Log'!AC1215,"")</f>
        <v>-25393.14</v>
      </c>
    </row>
    <row r="236" spans="1:29" x14ac:dyDescent="0.25">
      <c r="A236" s="47" t="str">
        <f t="shared" si="41"/>
        <v>Sep</v>
      </c>
      <c r="B236" s="14">
        <f>'Daily PnL Log'!B1216</f>
        <v>45930</v>
      </c>
      <c r="C236" s="13">
        <f>'Daily PnL Log'!C1216</f>
        <v>4023.6</v>
      </c>
      <c r="D236" s="13">
        <f>'Daily PnL Log'!D1216</f>
        <v>11044.6</v>
      </c>
      <c r="E236" s="13">
        <f>'Daily PnL Log'!E1216</f>
        <v>0</v>
      </c>
      <c r="F236" s="13">
        <f>'Daily PnL Log'!F1216</f>
        <v>11017.1</v>
      </c>
      <c r="G236" s="13">
        <f>'Daily PnL Log'!G1216</f>
        <v>22985.3</v>
      </c>
      <c r="H236" s="13">
        <f>'Daily PnL Log'!H1216</f>
        <v>0</v>
      </c>
      <c r="I236" s="13">
        <f>'Daily PnL Log'!I1216</f>
        <v>0</v>
      </c>
      <c r="J236" s="13">
        <f>'Daily PnL Log'!J1216</f>
        <v>49070.600000000006</v>
      </c>
      <c r="K236" s="13">
        <f>'Daily PnL Log'!K1216</f>
        <v>-120</v>
      </c>
      <c r="L236" s="13">
        <f>'Daily PnL Log'!L1216</f>
        <v>-1061.6300000000001</v>
      </c>
      <c r="M236" s="13">
        <f>'Daily PnL Log'!M1216</f>
        <v>-1181.6300000000001</v>
      </c>
      <c r="N236" s="13">
        <f>'Daily PnL Log'!N1216</f>
        <v>47888.970000000008</v>
      </c>
      <c r="O236" s="13">
        <f t="shared" si="42"/>
        <v>169434.39999999997</v>
      </c>
      <c r="P236" s="13">
        <f t="shared" si="43"/>
        <v>-314678.49999999994</v>
      </c>
      <c r="Q236" s="13">
        <f t="shared" si="44"/>
        <v>0</v>
      </c>
      <c r="R236" s="13">
        <f t="shared" si="45"/>
        <v>214700.19999999992</v>
      </c>
      <c r="S236" s="13">
        <f t="shared" si="46"/>
        <v>147463.50000000003</v>
      </c>
      <c r="T236" s="13">
        <f t="shared" si="47"/>
        <v>0</v>
      </c>
      <c r="U236" s="13">
        <f t="shared" si="48"/>
        <v>0</v>
      </c>
      <c r="V236" s="13">
        <f t="shared" si="49"/>
        <v>216919.59999999977</v>
      </c>
      <c r="W236" s="13">
        <f>IF('Daily PnL Log'!W1216&lt;&gt;"",'Daily PnL Log'!W1216,"")</f>
        <v>304270</v>
      </c>
      <c r="X236" s="13">
        <f>IF('Daily PnL Log'!X1216&lt;&gt;"",'Daily PnL Log'!X1216,"")</f>
        <v>0.15738971965688373</v>
      </c>
      <c r="Y236" s="13" t="str">
        <f>IF('Daily PnL Log'!Y1216&lt;&gt;"",'Daily PnL Log'!Y1216,"")</f>
        <v/>
      </c>
      <c r="Z236" s="13" t="str">
        <f>IF('Daily PnL Log'!Z1216&lt;&gt;"",'Daily PnL Log'!Z1216,"")</f>
        <v/>
      </c>
      <c r="AA236" s="13" t="str">
        <f>IF('Daily PnL Log'!AA1216&lt;&gt;"",'Daily PnL Log'!AA1216,"")</f>
        <v/>
      </c>
      <c r="AB236" s="13" t="str">
        <f>IF('Daily PnL Log'!AB1216&lt;&gt;"",'Daily PnL Log'!AB1216,"")</f>
        <v/>
      </c>
      <c r="AC236" s="13">
        <f>IF('Daily PnL Log'!AC1216&lt;&gt;"",'Daily PnL Log'!AC1216,"")</f>
        <v>5486.48</v>
      </c>
    </row>
    <row r="237" spans="1:29" x14ac:dyDescent="0.25">
      <c r="A237" s="48" t="str">
        <f t="shared" si="41"/>
        <v>Oct</v>
      </c>
      <c r="B237" s="83">
        <f>'Daily PnL Log'!B1217</f>
        <v>45931</v>
      </c>
      <c r="C237" s="11">
        <f>'Daily PnL Log'!C1217</f>
        <v>35764.699999999997</v>
      </c>
      <c r="D237" s="11">
        <f>'Daily PnL Log'!D1217</f>
        <v>46728</v>
      </c>
      <c r="E237" s="11">
        <f>'Daily PnL Log'!E1217</f>
        <v>0</v>
      </c>
      <c r="F237" s="11">
        <f>'Daily PnL Log'!F1217</f>
        <v>-19795.3</v>
      </c>
      <c r="G237" s="11">
        <f>'Daily PnL Log'!G1217</f>
        <v>-23131.9</v>
      </c>
      <c r="H237" s="11">
        <f>'Daily PnL Log'!H1217</f>
        <v>0</v>
      </c>
      <c r="I237" s="11">
        <f>'Daily PnL Log'!I1217</f>
        <v>0</v>
      </c>
      <c r="J237" s="11">
        <f>'Daily PnL Log'!J1217</f>
        <v>39565.499999999993</v>
      </c>
      <c r="K237" s="11">
        <f>'Daily PnL Log'!K1217</f>
        <v>-145.15</v>
      </c>
      <c r="L237" s="11">
        <f>'Daily PnL Log'!L1217</f>
        <v>-1290.32</v>
      </c>
      <c r="M237" s="11">
        <f>'Daily PnL Log'!M1217</f>
        <v>-1435.47</v>
      </c>
      <c r="N237" s="11">
        <f>'Daily PnL Log'!N1217</f>
        <v>38130.029999999992</v>
      </c>
      <c r="O237" s="11">
        <f t="shared" si="42"/>
        <v>205199.09999999998</v>
      </c>
      <c r="P237" s="11">
        <f t="shared" si="43"/>
        <v>-267950.49999999994</v>
      </c>
      <c r="Q237" s="11">
        <f t="shared" si="44"/>
        <v>0</v>
      </c>
      <c r="R237" s="11">
        <f t="shared" si="45"/>
        <v>194904.89999999994</v>
      </c>
      <c r="S237" s="11">
        <f t="shared" si="46"/>
        <v>124331.60000000003</v>
      </c>
      <c r="T237" s="11">
        <f t="shared" si="47"/>
        <v>0</v>
      </c>
      <c r="U237" s="11">
        <f t="shared" si="48"/>
        <v>0</v>
      </c>
      <c r="V237" s="11">
        <f t="shared" si="49"/>
        <v>256485.09999999977</v>
      </c>
      <c r="W237" s="11">
        <f>IF('Daily PnL Log'!W1217&lt;&gt;"",'Daily PnL Log'!W1217,"")</f>
        <v>351670</v>
      </c>
      <c r="X237" s="119">
        <f>IF('Daily PnL Log'!X1217&lt;&gt;"",'Daily PnL Log'!X1217,"")</f>
        <v>0.10842559786163163</v>
      </c>
      <c r="Y237" s="11">
        <f>IF('Daily PnL Log'!Y1217&lt;&gt;"",'Daily PnL Log'!Y1217,"")</f>
        <v>-5951.1399999999994</v>
      </c>
      <c r="Z237" s="11" t="str">
        <f>IF('Daily PnL Log'!Z1217&lt;&gt;"",'Daily PnL Log'!Z1217,"")</f>
        <v/>
      </c>
      <c r="AA237" s="11" t="str">
        <f>IF('Daily PnL Log'!AA1217&lt;&gt;"",'Daily PnL Log'!AA1217,"")</f>
        <v/>
      </c>
      <c r="AB237" s="11" t="str">
        <f>IF('Daily PnL Log'!AB1217&lt;&gt;"",'Daily PnL Log'!AB1217,"")</f>
        <v/>
      </c>
      <c r="AC237" s="11">
        <f>IF('Daily PnL Log'!AC1217&lt;&gt;"",'Daily PnL Log'!AC1217,"")</f>
        <v>62677.26</v>
      </c>
    </row>
    <row r="238" spans="1:29" x14ac:dyDescent="0.25">
      <c r="A238" s="47" t="str">
        <f t="shared" si="41"/>
        <v>Oct</v>
      </c>
      <c r="B238" s="14">
        <f>'Daily PnL Log'!B1218</f>
        <v>45932</v>
      </c>
      <c r="C238" s="13">
        <f>'Daily PnL Log'!C1218</f>
        <v>22913.5</v>
      </c>
      <c r="D238" s="13">
        <f>'Daily PnL Log'!D1218</f>
        <v>43173.1</v>
      </c>
      <c r="E238" s="13">
        <f>'Daily PnL Log'!E1218</f>
        <v>0</v>
      </c>
      <c r="F238" s="13">
        <f>'Daily PnL Log'!F1218</f>
        <v>7667.9</v>
      </c>
      <c r="G238" s="13">
        <f>'Daily PnL Log'!G1218</f>
        <v>-17852</v>
      </c>
      <c r="H238" s="13">
        <f>'Daily PnL Log'!H1218</f>
        <v>0</v>
      </c>
      <c r="I238" s="13">
        <f>'Daily PnL Log'!I1218</f>
        <v>0</v>
      </c>
      <c r="J238" s="13">
        <f>'Daily PnL Log'!J1218</f>
        <v>55902.5</v>
      </c>
      <c r="K238" s="13">
        <f>'Daily PnL Log'!K1218</f>
        <v>-98.62</v>
      </c>
      <c r="L238" s="13">
        <f>'Daily PnL Log'!L1218</f>
        <v>-869.44</v>
      </c>
      <c r="M238" s="13">
        <f>'Daily PnL Log'!M1218</f>
        <v>-968.06000000000006</v>
      </c>
      <c r="N238" s="13">
        <f>'Daily PnL Log'!N1218</f>
        <v>54934.44</v>
      </c>
      <c r="O238" s="13">
        <f t="shared" si="42"/>
        <v>228112.59999999998</v>
      </c>
      <c r="P238" s="13">
        <f t="shared" si="43"/>
        <v>-224777.39999999994</v>
      </c>
      <c r="Q238" s="13">
        <f t="shared" si="44"/>
        <v>0</v>
      </c>
      <c r="R238" s="13">
        <f t="shared" si="45"/>
        <v>202572.79999999993</v>
      </c>
      <c r="S238" s="13">
        <f t="shared" si="46"/>
        <v>106479.60000000003</v>
      </c>
      <c r="T238" s="13">
        <f t="shared" si="47"/>
        <v>0</v>
      </c>
      <c r="U238" s="13">
        <f t="shared" si="48"/>
        <v>0</v>
      </c>
      <c r="V238" s="13">
        <f t="shared" si="49"/>
        <v>312387.59999999974</v>
      </c>
      <c r="W238" s="13">
        <f>IF('Daily PnL Log'!W1218&lt;&gt;"",'Daily PnL Log'!W1218,"")</f>
        <v>442771</v>
      </c>
      <c r="X238" s="13">
        <f>IF('Daily PnL Log'!X1218&lt;&gt;"",'Daily PnL Log'!X1218,"")</f>
        <v>0.12406964322414973</v>
      </c>
      <c r="Y238" s="13" t="str">
        <f>IF('Daily PnL Log'!Y1218&lt;&gt;"",'Daily PnL Log'!Y1218,"")</f>
        <v/>
      </c>
      <c r="Z238" s="13" t="str">
        <f>IF('Daily PnL Log'!Z1218&lt;&gt;"",'Daily PnL Log'!Z1218,"")</f>
        <v/>
      </c>
      <c r="AA238" s="13" t="str">
        <f>IF('Daily PnL Log'!AA1218&lt;&gt;"",'Daily PnL Log'!AA1218,"")</f>
        <v/>
      </c>
      <c r="AB238" s="13" t="str">
        <f>IF('Daily PnL Log'!AB1218&lt;&gt;"",'Daily PnL Log'!AB1218,"")</f>
        <v/>
      </c>
      <c r="AC238" s="13">
        <f>IF('Daily PnL Log'!AC1218&lt;&gt;"",'Daily PnL Log'!AC1218,"")</f>
        <v>116410.45</v>
      </c>
    </row>
    <row r="239" spans="1:29" x14ac:dyDescent="0.25">
      <c r="A239" s="48" t="str">
        <f t="shared" si="41"/>
        <v>Oct</v>
      </c>
      <c r="B239" s="83">
        <f>'Daily PnL Log'!B1219</f>
        <v>45933</v>
      </c>
      <c r="C239" s="11">
        <f>'Daily PnL Log'!C1219</f>
        <v>-17412.7</v>
      </c>
      <c r="D239" s="11">
        <f>'Daily PnL Log'!D1219</f>
        <v>-15038.1</v>
      </c>
      <c r="E239" s="11">
        <f>'Daily PnL Log'!E1219</f>
        <v>0</v>
      </c>
      <c r="F239" s="11">
        <f>'Daily PnL Log'!F1219</f>
        <v>-7261.6</v>
      </c>
      <c r="G239" s="11">
        <f>'Daily PnL Log'!G1219</f>
        <v>-3927.6</v>
      </c>
      <c r="H239" s="11">
        <f>'Daily PnL Log'!H1219</f>
        <v>0</v>
      </c>
      <c r="I239" s="11">
        <f>'Daily PnL Log'!I1219</f>
        <v>0</v>
      </c>
      <c r="J239" s="11">
        <f>'Daily PnL Log'!J1219</f>
        <v>-43640</v>
      </c>
      <c r="K239" s="11">
        <f>'Daily PnL Log'!K1219</f>
        <v>-135.78</v>
      </c>
      <c r="L239" s="11">
        <f>'Daily PnL Log'!L1219</f>
        <v>-1206.8599999999999</v>
      </c>
      <c r="M239" s="11">
        <f>'Daily PnL Log'!M1219</f>
        <v>-1342.6399999999999</v>
      </c>
      <c r="N239" s="11">
        <f>'Daily PnL Log'!N1219</f>
        <v>-44982.64</v>
      </c>
      <c r="O239" s="11">
        <f t="shared" si="42"/>
        <v>210699.89999999997</v>
      </c>
      <c r="P239" s="11">
        <f t="shared" si="43"/>
        <v>-239815.49999999994</v>
      </c>
      <c r="Q239" s="11">
        <f t="shared" si="44"/>
        <v>0</v>
      </c>
      <c r="R239" s="11">
        <f t="shared" si="45"/>
        <v>195311.19999999992</v>
      </c>
      <c r="S239" s="11">
        <f t="shared" si="46"/>
        <v>102552.00000000003</v>
      </c>
      <c r="T239" s="11">
        <f t="shared" si="47"/>
        <v>0</v>
      </c>
      <c r="U239" s="11">
        <f t="shared" si="48"/>
        <v>0</v>
      </c>
      <c r="V239" s="11">
        <f t="shared" si="49"/>
        <v>268747.59999999974</v>
      </c>
      <c r="W239" s="11">
        <f>IF('Daily PnL Log'!W1219&lt;&gt;"",'Daily PnL Log'!W1219,"")</f>
        <v>477328</v>
      </c>
      <c r="X239" s="119">
        <f>IF('Daily PnL Log'!X1219&lt;&gt;"",'Daily PnL Log'!X1219,"")</f>
        <v>-9.4238427244997147E-2</v>
      </c>
      <c r="Y239" s="11" t="str">
        <f>IF('Daily PnL Log'!Y1219&lt;&gt;"",'Daily PnL Log'!Y1219,"")</f>
        <v/>
      </c>
      <c r="Z239" s="11" t="str">
        <f>IF('Daily PnL Log'!Z1219&lt;&gt;"",'Daily PnL Log'!Z1219,"")</f>
        <v/>
      </c>
      <c r="AA239" s="11" t="str">
        <f>IF('Daily PnL Log'!AA1219&lt;&gt;"",'Daily PnL Log'!AA1219,"")</f>
        <v/>
      </c>
      <c r="AB239" s="11" t="str">
        <f>IF('Daily PnL Log'!AB1219&lt;&gt;"",'Daily PnL Log'!AB1219,"")</f>
        <v/>
      </c>
      <c r="AC239" s="11">
        <f>IF('Daily PnL Log'!AC1219&lt;&gt;"",'Daily PnL Log'!AC1219,"")</f>
        <v>51555.31</v>
      </c>
    </row>
    <row r="240" spans="1:29" x14ac:dyDescent="0.25">
      <c r="A240" s="47" t="str">
        <f t="shared" si="41"/>
        <v>Oct</v>
      </c>
      <c r="B240" s="14">
        <f>'Daily PnL Log'!B1220</f>
        <v>45936</v>
      </c>
      <c r="C240" s="13">
        <f>'Daily PnL Log'!C1220</f>
        <v>-10327.9</v>
      </c>
      <c r="D240" s="13">
        <f>'Daily PnL Log'!D1220</f>
        <v>-3978.5</v>
      </c>
      <c r="E240" s="13">
        <f>'Daily PnL Log'!E1220</f>
        <v>0</v>
      </c>
      <c r="F240" s="13">
        <f>'Daily PnL Log'!F1220</f>
        <v>-14689.7</v>
      </c>
      <c r="G240" s="13">
        <f>'Daily PnL Log'!G1220</f>
        <v>3408.7</v>
      </c>
      <c r="H240" s="13">
        <f>'Daily PnL Log'!H1220</f>
        <v>0</v>
      </c>
      <c r="I240" s="13">
        <f>'Daily PnL Log'!I1220</f>
        <v>0</v>
      </c>
      <c r="J240" s="13">
        <f>'Daily PnL Log'!J1220</f>
        <v>-25587.399999999998</v>
      </c>
      <c r="K240" s="13">
        <f>'Daily PnL Log'!K1220</f>
        <v>-70.430000000000007</v>
      </c>
      <c r="L240" s="13">
        <f>'Daily PnL Log'!L1220</f>
        <v>-626.71</v>
      </c>
      <c r="M240" s="13">
        <f>'Daily PnL Log'!M1220</f>
        <v>-697.1400000000001</v>
      </c>
      <c r="N240" s="13">
        <f>'Daily PnL Log'!N1220</f>
        <v>-26284.539999999997</v>
      </c>
      <c r="O240" s="13">
        <f t="shared" si="42"/>
        <v>200371.99999999997</v>
      </c>
      <c r="P240" s="13">
        <f t="shared" si="43"/>
        <v>-243793.99999999994</v>
      </c>
      <c r="Q240" s="13">
        <f t="shared" si="44"/>
        <v>0</v>
      </c>
      <c r="R240" s="13">
        <f t="shared" si="45"/>
        <v>180621.49999999991</v>
      </c>
      <c r="S240" s="13">
        <f t="shared" si="46"/>
        <v>105960.70000000003</v>
      </c>
      <c r="T240" s="13">
        <f t="shared" si="47"/>
        <v>0</v>
      </c>
      <c r="U240" s="13">
        <f t="shared" si="48"/>
        <v>0</v>
      </c>
      <c r="V240" s="13">
        <f t="shared" si="49"/>
        <v>243160.19999999975</v>
      </c>
      <c r="W240" s="13">
        <f>IF('Daily PnL Log'!W1220&lt;&gt;"",'Daily PnL Log'!W1220,"")</f>
        <v>493890</v>
      </c>
      <c r="X240" s="13">
        <f>IF('Daily PnL Log'!X1220&lt;&gt;"",'Daily PnL Log'!X1220,"")</f>
        <v>-5.3219421328635927E-2</v>
      </c>
      <c r="Y240" s="13">
        <f>IF('Daily PnL Log'!Y1220&lt;&gt;"",'Daily PnL Log'!Y1220,"")</f>
        <v>-293</v>
      </c>
      <c r="Z240" s="13" t="str">
        <f>IF('Daily PnL Log'!Z1220&lt;&gt;"",'Daily PnL Log'!Z1220,"")</f>
        <v/>
      </c>
      <c r="AA240" s="13" t="str">
        <f>IF('Daily PnL Log'!AA1220&lt;&gt;"",'Daily PnL Log'!AA1220,"")</f>
        <v/>
      </c>
      <c r="AB240" s="13" t="str">
        <f>IF('Daily PnL Log'!AB1220&lt;&gt;"",'Daily PnL Log'!AB1220,"")</f>
        <v/>
      </c>
      <c r="AC240" s="13">
        <f>IF('Daily PnL Log'!AC1220&lt;&gt;"",'Daily PnL Log'!AC1220,"")</f>
        <v>67229.42</v>
      </c>
    </row>
    <row r="241" spans="1:29" x14ac:dyDescent="0.25">
      <c r="A241" s="48" t="str">
        <f t="shared" si="41"/>
        <v>Oct</v>
      </c>
      <c r="B241" s="83">
        <f>'Daily PnL Log'!B1221</f>
        <v>45937</v>
      </c>
      <c r="C241" s="11">
        <f>'Daily PnL Log'!C1221</f>
        <v>-2839.2</v>
      </c>
      <c r="D241" s="11">
        <f>'Daily PnL Log'!D1221</f>
        <v>-14975.1</v>
      </c>
      <c r="E241" s="11">
        <f>'Daily PnL Log'!E1221</f>
        <v>0</v>
      </c>
      <c r="F241" s="11">
        <f>'Daily PnL Log'!F1221</f>
        <v>12527.4</v>
      </c>
      <c r="G241" s="11">
        <f>'Daily PnL Log'!G1221</f>
        <v>34335.199999999997</v>
      </c>
      <c r="H241" s="11">
        <f>'Daily PnL Log'!H1221</f>
        <v>0</v>
      </c>
      <c r="I241" s="11">
        <f>'Daily PnL Log'!I1221</f>
        <v>0</v>
      </c>
      <c r="J241" s="11">
        <f>'Daily PnL Log'!J1221</f>
        <v>29048.299999999996</v>
      </c>
      <c r="K241" s="11">
        <f>'Daily PnL Log'!K1221</f>
        <v>-108.25</v>
      </c>
      <c r="L241" s="11">
        <f>'Daily PnL Log'!L1221</f>
        <v>-961.38</v>
      </c>
      <c r="M241" s="11">
        <f>'Daily PnL Log'!M1221</f>
        <v>-1069.6300000000001</v>
      </c>
      <c r="N241" s="11">
        <f>'Daily PnL Log'!N1221</f>
        <v>27978.669999999995</v>
      </c>
      <c r="O241" s="11">
        <f t="shared" si="42"/>
        <v>197532.79999999996</v>
      </c>
      <c r="P241" s="11">
        <f t="shared" si="43"/>
        <v>-258769.09999999995</v>
      </c>
      <c r="Q241" s="11">
        <f t="shared" si="44"/>
        <v>0</v>
      </c>
      <c r="R241" s="11">
        <f t="shared" si="45"/>
        <v>193148.89999999991</v>
      </c>
      <c r="S241" s="11">
        <f t="shared" si="46"/>
        <v>140295.90000000002</v>
      </c>
      <c r="T241" s="11">
        <f t="shared" si="47"/>
        <v>0</v>
      </c>
      <c r="U241" s="11">
        <f t="shared" si="48"/>
        <v>0</v>
      </c>
      <c r="V241" s="11">
        <f t="shared" si="49"/>
        <v>272208.49999999977</v>
      </c>
      <c r="W241" s="11">
        <f>IF('Daily PnL Log'!W1221&lt;&gt;"",'Daily PnL Log'!W1221,"")</f>
        <v>401410</v>
      </c>
      <c r="X241" s="119">
        <f>IF('Daily PnL Log'!X1221&lt;&gt;"",'Daily PnL Log'!X1221,"")</f>
        <v>6.9700979048852779E-2</v>
      </c>
      <c r="Y241" s="11" t="str">
        <f>IF('Daily PnL Log'!Y1221&lt;&gt;"",'Daily PnL Log'!Y1221,"")</f>
        <v/>
      </c>
      <c r="Z241" s="11" t="str">
        <f>IF('Daily PnL Log'!Z1221&lt;&gt;"",'Daily PnL Log'!Z1221,"")</f>
        <v/>
      </c>
      <c r="AA241" s="11" t="str">
        <f>IF('Daily PnL Log'!AA1221&lt;&gt;"",'Daily PnL Log'!AA1221,"")</f>
        <v/>
      </c>
      <c r="AB241" s="11" t="str">
        <f>IF('Daily PnL Log'!AB1221&lt;&gt;"",'Daily PnL Log'!AB1221,"")</f>
        <v/>
      </c>
      <c r="AC241" s="11">
        <f>IF('Daily PnL Log'!AC1221&lt;&gt;"",'Daily PnL Log'!AC1221,"")</f>
        <v>67748.789999999994</v>
      </c>
    </row>
    <row r="242" spans="1:29" x14ac:dyDescent="0.25">
      <c r="A242" s="47" t="str">
        <f t="shared" si="41"/>
        <v>Oct</v>
      </c>
      <c r="B242" s="14">
        <f>'Daily PnL Log'!B1222</f>
        <v>45938</v>
      </c>
      <c r="C242" s="13">
        <f>'Daily PnL Log'!C1222</f>
        <v>-7870</v>
      </c>
      <c r="D242" s="13">
        <f>'Daily PnL Log'!D1222</f>
        <v>-22757.5</v>
      </c>
      <c r="E242" s="13">
        <f>'Daily PnL Log'!E1222</f>
        <v>0</v>
      </c>
      <c r="F242" s="13">
        <f>'Daily PnL Log'!F1222</f>
        <v>3134.3</v>
      </c>
      <c r="G242" s="13">
        <f>'Daily PnL Log'!G1222</f>
        <v>-17107.5</v>
      </c>
      <c r="H242" s="13">
        <f>'Daily PnL Log'!H1222</f>
        <v>0</v>
      </c>
      <c r="I242" s="13">
        <f>'Daily PnL Log'!I1222</f>
        <v>0</v>
      </c>
      <c r="J242" s="13">
        <f>'Daily PnL Log'!J1222</f>
        <v>-44600.7</v>
      </c>
      <c r="K242" s="13">
        <f>'Daily PnL Log'!K1222</f>
        <v>-62.89</v>
      </c>
      <c r="L242" s="13">
        <f>'Daily PnL Log'!L1222</f>
        <v>-555.35</v>
      </c>
      <c r="M242" s="13">
        <f>'Daily PnL Log'!M1222</f>
        <v>-618.24</v>
      </c>
      <c r="N242" s="13">
        <f>'Daily PnL Log'!N1222</f>
        <v>-45218.939999999995</v>
      </c>
      <c r="O242" s="13">
        <f t="shared" si="42"/>
        <v>189662.79999999996</v>
      </c>
      <c r="P242" s="13">
        <f t="shared" si="43"/>
        <v>-281526.59999999998</v>
      </c>
      <c r="Q242" s="13">
        <f t="shared" si="44"/>
        <v>0</v>
      </c>
      <c r="R242" s="13">
        <f t="shared" si="45"/>
        <v>196283.1999999999</v>
      </c>
      <c r="S242" s="13">
        <f t="shared" si="46"/>
        <v>123188.40000000002</v>
      </c>
      <c r="T242" s="13">
        <f t="shared" si="47"/>
        <v>0</v>
      </c>
      <c r="U242" s="13">
        <f t="shared" si="48"/>
        <v>0</v>
      </c>
      <c r="V242" s="13">
        <f t="shared" si="49"/>
        <v>227607.79999999976</v>
      </c>
      <c r="W242" s="13">
        <f>IF('Daily PnL Log'!W1222&lt;&gt;"",'Daily PnL Log'!W1222,"")</f>
        <v>370462</v>
      </c>
      <c r="X242" s="13">
        <f>IF('Daily PnL Log'!X1222&lt;&gt;"",'Daily PnL Log'!X1222,"")</f>
        <v>-0.12206094012341345</v>
      </c>
      <c r="Y242" s="13" t="str">
        <f>IF('Daily PnL Log'!Y1222&lt;&gt;"",'Daily PnL Log'!Y1222,"")</f>
        <v/>
      </c>
      <c r="Z242" s="13" t="str">
        <f>IF('Daily PnL Log'!Z1222&lt;&gt;"",'Daily PnL Log'!Z1222,"")</f>
        <v/>
      </c>
      <c r="AA242" s="13" t="str">
        <f>IF('Daily PnL Log'!AA1222&lt;&gt;"",'Daily PnL Log'!AA1222,"")</f>
        <v/>
      </c>
      <c r="AB242" s="13" t="str">
        <f>IF('Daily PnL Log'!AB1222&lt;&gt;"",'Daily PnL Log'!AB1222,"")</f>
        <v/>
      </c>
      <c r="AC242" s="13">
        <f>IF('Daily PnL Log'!AC1222&lt;&gt;"",'Daily PnL Log'!AC1222,"")</f>
        <v>51846.8</v>
      </c>
    </row>
    <row r="243" spans="1:29" x14ac:dyDescent="0.25">
      <c r="A243" s="48" t="str">
        <f t="shared" si="41"/>
        <v>Oct</v>
      </c>
      <c r="B243" s="83">
        <f>'Daily PnL Log'!B1223</f>
        <v>45939</v>
      </c>
      <c r="C243" s="11">
        <f>'Daily PnL Log'!C1223</f>
        <v>-12243.7</v>
      </c>
      <c r="D243" s="11">
        <f>'Daily PnL Log'!D1223</f>
        <v>-67074</v>
      </c>
      <c r="E243" s="11">
        <f>'Daily PnL Log'!E1223</f>
        <v>0</v>
      </c>
      <c r="F243" s="11">
        <f>'Daily PnL Log'!F1223</f>
        <v>-13744.1</v>
      </c>
      <c r="G243" s="11">
        <f>'Daily PnL Log'!G1223</f>
        <v>-2059.6999999999998</v>
      </c>
      <c r="H243" s="11">
        <f>'Daily PnL Log'!H1223</f>
        <v>0</v>
      </c>
      <c r="I243" s="11">
        <f>'Daily PnL Log'!I1223</f>
        <v>0</v>
      </c>
      <c r="J243" s="11">
        <f>'Daily PnL Log'!J1223</f>
        <v>-95121.5</v>
      </c>
      <c r="K243" s="11">
        <f>'Daily PnL Log'!K1223</f>
        <v>-51.67</v>
      </c>
      <c r="L243" s="11">
        <f>'Daily PnL Log'!L1223</f>
        <v>-453.79</v>
      </c>
      <c r="M243" s="11">
        <f>'Daily PnL Log'!M1223</f>
        <v>-505.46000000000004</v>
      </c>
      <c r="N243" s="11">
        <f>'Daily PnL Log'!N1223</f>
        <v>-95626.96</v>
      </c>
      <c r="O243" s="11">
        <f t="shared" si="42"/>
        <v>177419.09999999995</v>
      </c>
      <c r="P243" s="11">
        <f t="shared" si="43"/>
        <v>-348600.6</v>
      </c>
      <c r="Q243" s="11">
        <f t="shared" si="44"/>
        <v>0</v>
      </c>
      <c r="R243" s="11">
        <f t="shared" si="45"/>
        <v>182539.09999999989</v>
      </c>
      <c r="S243" s="11">
        <f t="shared" si="46"/>
        <v>121128.70000000003</v>
      </c>
      <c r="T243" s="11">
        <f t="shared" si="47"/>
        <v>0</v>
      </c>
      <c r="U243" s="11">
        <f t="shared" si="48"/>
        <v>0</v>
      </c>
      <c r="V243" s="11">
        <f t="shared" si="49"/>
        <v>132486.29999999976</v>
      </c>
      <c r="W243" s="11">
        <f>IF('Daily PnL Log'!W1223&lt;&gt;"",'Daily PnL Log'!W1223,"")</f>
        <v>311148</v>
      </c>
      <c r="X243" s="119">
        <f>IF('Daily PnL Log'!X1223&lt;&gt;"",'Daily PnL Log'!X1223,"")</f>
        <v>-0.30733593016828009</v>
      </c>
      <c r="Y243" s="11" t="str">
        <f>IF('Daily PnL Log'!Y1223&lt;&gt;"",'Daily PnL Log'!Y1223,"")</f>
        <v/>
      </c>
      <c r="Z243" s="11" t="str">
        <f>IF('Daily PnL Log'!Z1223&lt;&gt;"",'Daily PnL Log'!Z1223,"")</f>
        <v/>
      </c>
      <c r="AA243" s="11" t="str">
        <f>IF('Daily PnL Log'!AA1223&lt;&gt;"",'Daily PnL Log'!AA1223,"")</f>
        <v/>
      </c>
      <c r="AB243" s="11" t="str">
        <f>IF('Daily PnL Log'!AB1223&lt;&gt;"",'Daily PnL Log'!AB1223,"")</f>
        <v/>
      </c>
      <c r="AC243" s="11">
        <f>IF('Daily PnL Log'!AC1223&lt;&gt;"",'Daily PnL Log'!AC1223,"")</f>
        <v>-69469.91</v>
      </c>
    </row>
    <row r="244" spans="1:29" x14ac:dyDescent="0.25">
      <c r="A244" s="47" t="str">
        <f t="shared" si="41"/>
        <v>Oct</v>
      </c>
      <c r="B244" s="14">
        <f>'Daily PnL Log'!B1224</f>
        <v>45940</v>
      </c>
      <c r="C244" s="13">
        <f>'Daily PnL Log'!C1224</f>
        <v>16237.9</v>
      </c>
      <c r="D244" s="13">
        <f>'Daily PnL Log'!D1224</f>
        <v>-17489.900000000001</v>
      </c>
      <c r="E244" s="13">
        <f>'Daily PnL Log'!E1224</f>
        <v>0</v>
      </c>
      <c r="F244" s="13">
        <f>'Daily PnL Log'!F1224</f>
        <v>-4540.7</v>
      </c>
      <c r="G244" s="13">
        <f>'Daily PnL Log'!G1224</f>
        <v>23246.2</v>
      </c>
      <c r="H244" s="13">
        <f>'Daily PnL Log'!H1224</f>
        <v>0</v>
      </c>
      <c r="I244" s="13">
        <f>'Daily PnL Log'!I1224</f>
        <v>0</v>
      </c>
      <c r="J244" s="13">
        <f>'Daily PnL Log'!J1224</f>
        <v>17453.5</v>
      </c>
      <c r="K244" s="13">
        <f>'Daily PnL Log'!K1224</f>
        <v>-105.12</v>
      </c>
      <c r="L244" s="13">
        <f>'Daily PnL Log'!L1224</f>
        <v>-928.63</v>
      </c>
      <c r="M244" s="13">
        <f>'Daily PnL Log'!M1224</f>
        <v>-1033.75</v>
      </c>
      <c r="N244" s="13">
        <f>'Daily PnL Log'!N1224</f>
        <v>16419.75</v>
      </c>
      <c r="O244" s="13">
        <f t="shared" si="42"/>
        <v>193656.99999999994</v>
      </c>
      <c r="P244" s="13">
        <f t="shared" si="43"/>
        <v>-366090.5</v>
      </c>
      <c r="Q244" s="13">
        <f t="shared" si="44"/>
        <v>0</v>
      </c>
      <c r="R244" s="13">
        <f t="shared" si="45"/>
        <v>177998.39999999988</v>
      </c>
      <c r="S244" s="13">
        <f t="shared" si="46"/>
        <v>144374.90000000002</v>
      </c>
      <c r="T244" s="13">
        <f t="shared" si="47"/>
        <v>0</v>
      </c>
      <c r="U244" s="13">
        <f t="shared" si="48"/>
        <v>0</v>
      </c>
      <c r="V244" s="13">
        <f t="shared" si="49"/>
        <v>149939.79999999976</v>
      </c>
      <c r="W244" s="13">
        <f>IF('Daily PnL Log'!W1224&lt;&gt;"",'Daily PnL Log'!W1224,"")</f>
        <v>283100</v>
      </c>
      <c r="X244" s="13">
        <f>IF('Daily PnL Log'!X1224&lt;&gt;"",'Daily PnL Log'!X1224,"")</f>
        <v>5.7999823383963263E-2</v>
      </c>
      <c r="Y244" s="13" t="str">
        <f>IF('Daily PnL Log'!Y1224&lt;&gt;"",'Daily PnL Log'!Y1224,"")</f>
        <v/>
      </c>
      <c r="Z244" s="13" t="str">
        <f>IF('Daily PnL Log'!Z1224&lt;&gt;"",'Daily PnL Log'!Z1224,"")</f>
        <v/>
      </c>
      <c r="AA244" s="13" t="str">
        <f>IF('Daily PnL Log'!AA1224&lt;&gt;"",'Daily PnL Log'!AA1224,"")</f>
        <v/>
      </c>
      <c r="AB244" s="13" t="str">
        <f>IF('Daily PnL Log'!AB1224&lt;&gt;"",'Daily PnL Log'!AB1224,"")</f>
        <v/>
      </c>
      <c r="AC244" s="13">
        <f>IF('Daily PnL Log'!AC1224&lt;&gt;"",'Daily PnL Log'!AC1224,"")</f>
        <v>-67881.16</v>
      </c>
    </row>
    <row r="245" spans="1:29" x14ac:dyDescent="0.25">
      <c r="A245" s="48" t="str">
        <f t="shared" si="41"/>
        <v>Oct</v>
      </c>
      <c r="B245" s="83">
        <f>'Daily PnL Log'!B1225</f>
        <v>45943</v>
      </c>
      <c r="C245" s="11">
        <f>'Daily PnL Log'!C1225</f>
        <v>-9209.7999999999993</v>
      </c>
      <c r="D245" s="11">
        <f>'Daily PnL Log'!D1225</f>
        <v>14353.6</v>
      </c>
      <c r="E245" s="11">
        <f>'Daily PnL Log'!E1225</f>
        <v>0</v>
      </c>
      <c r="F245" s="11">
        <f>'Daily PnL Log'!F1225</f>
        <v>-6392.2</v>
      </c>
      <c r="G245" s="11">
        <f>'Daily PnL Log'!G1225</f>
        <v>-5198.5</v>
      </c>
      <c r="H245" s="11">
        <f>'Daily PnL Log'!H1225</f>
        <v>0</v>
      </c>
      <c r="I245" s="11">
        <f>'Daily PnL Log'!I1225</f>
        <v>0</v>
      </c>
      <c r="J245" s="11">
        <f>'Daily PnL Log'!J1225</f>
        <v>-6446.8999999999987</v>
      </c>
      <c r="K245" s="11">
        <f>'Daily PnL Log'!K1225</f>
        <v>-47.49</v>
      </c>
      <c r="L245" s="11">
        <f>'Daily PnL Log'!L1225</f>
        <v>-420.61</v>
      </c>
      <c r="M245" s="11">
        <f>'Daily PnL Log'!M1225</f>
        <v>-468.1</v>
      </c>
      <c r="N245" s="11">
        <f>'Daily PnL Log'!N1225</f>
        <v>-6914.9999999999991</v>
      </c>
      <c r="O245" s="11">
        <f t="shared" si="42"/>
        <v>184447.19999999995</v>
      </c>
      <c r="P245" s="11">
        <f t="shared" si="43"/>
        <v>-351736.9</v>
      </c>
      <c r="Q245" s="11">
        <f t="shared" si="44"/>
        <v>0</v>
      </c>
      <c r="R245" s="11">
        <f t="shared" si="45"/>
        <v>171606.19999999987</v>
      </c>
      <c r="S245" s="11">
        <f t="shared" si="46"/>
        <v>139176.40000000002</v>
      </c>
      <c r="T245" s="11">
        <f t="shared" si="47"/>
        <v>0</v>
      </c>
      <c r="U245" s="11">
        <f t="shared" si="48"/>
        <v>0</v>
      </c>
      <c r="V245" s="11">
        <f t="shared" si="49"/>
        <v>143492.89999999976</v>
      </c>
      <c r="W245" s="11">
        <f>IF('Daily PnL Log'!W1225&lt;&gt;"",'Daily PnL Log'!W1225,"")</f>
        <v>294327</v>
      </c>
      <c r="X245" s="119">
        <f>IF('Daily PnL Log'!X1225&lt;&gt;"",'Daily PnL Log'!X1225,"")</f>
        <v>-2.349427677379241E-2</v>
      </c>
      <c r="Y245" s="11">
        <f>IF('Daily PnL Log'!Y1225&lt;&gt;"",'Daily PnL Log'!Y1225,"")</f>
        <v>-5216.3</v>
      </c>
      <c r="Z245" s="11" t="str">
        <f>IF('Daily PnL Log'!Z1225&lt;&gt;"",'Daily PnL Log'!Z1225,"")</f>
        <v/>
      </c>
      <c r="AA245" s="11" t="str">
        <f>IF('Daily PnL Log'!AA1225&lt;&gt;"",'Daily PnL Log'!AA1225,"")</f>
        <v/>
      </c>
      <c r="AB245" s="11" t="str">
        <f>IF('Daily PnL Log'!AB1225&lt;&gt;"",'Daily PnL Log'!AB1225,"")</f>
        <v/>
      </c>
      <c r="AC245" s="11">
        <f>IF('Daily PnL Log'!AC1225&lt;&gt;"",'Daily PnL Log'!AC1225,"")</f>
        <v>-70030.509999999995</v>
      </c>
    </row>
    <row r="246" spans="1:29" x14ac:dyDescent="0.25">
      <c r="A246" s="47" t="str">
        <f t="shared" si="41"/>
        <v>Oct</v>
      </c>
      <c r="B246" s="14">
        <f>'Daily PnL Log'!B1226</f>
        <v>45944</v>
      </c>
      <c r="C246" s="13">
        <f>'Daily PnL Log'!C1226</f>
        <v>10080.200000000001</v>
      </c>
      <c r="D246" s="13">
        <f>'Daily PnL Log'!D1226</f>
        <v>-10709.5</v>
      </c>
      <c r="E246" s="13">
        <f>'Daily PnL Log'!E1226</f>
        <v>0</v>
      </c>
      <c r="F246" s="13">
        <f>'Daily PnL Log'!F1226</f>
        <v>-4262.3999999999996</v>
      </c>
      <c r="G246" s="13">
        <f>'Daily PnL Log'!G1226</f>
        <v>-1419</v>
      </c>
      <c r="H246" s="13">
        <f>'Daily PnL Log'!H1226</f>
        <v>0</v>
      </c>
      <c r="I246" s="13">
        <f>'Daily PnL Log'!I1226</f>
        <v>0</v>
      </c>
      <c r="J246" s="13">
        <f>'Daily PnL Log'!J1226</f>
        <v>-6310.6999999999989</v>
      </c>
      <c r="K246" s="13">
        <f>'Daily PnL Log'!K1226</f>
        <v>-47.34</v>
      </c>
      <c r="L246" s="13">
        <f>'Daily PnL Log'!L1226</f>
        <v>-420.06</v>
      </c>
      <c r="M246" s="13">
        <f>'Daily PnL Log'!M1226</f>
        <v>-467.4</v>
      </c>
      <c r="N246" s="13">
        <f>'Daily PnL Log'!N1226</f>
        <v>-6778.0999999999985</v>
      </c>
      <c r="O246" s="13">
        <f t="shared" si="42"/>
        <v>194527.39999999997</v>
      </c>
      <c r="P246" s="13">
        <f t="shared" si="43"/>
        <v>-362446.4</v>
      </c>
      <c r="Q246" s="13">
        <f t="shared" si="44"/>
        <v>0</v>
      </c>
      <c r="R246" s="13">
        <f t="shared" si="45"/>
        <v>167343.79999999987</v>
      </c>
      <c r="S246" s="13">
        <f t="shared" si="46"/>
        <v>137757.40000000002</v>
      </c>
      <c r="T246" s="13">
        <f t="shared" si="47"/>
        <v>0</v>
      </c>
      <c r="U246" s="13">
        <f t="shared" si="48"/>
        <v>0</v>
      </c>
      <c r="V246" s="13">
        <f t="shared" si="49"/>
        <v>137182.19999999975</v>
      </c>
      <c r="W246" s="13">
        <f>IF('Daily PnL Log'!W1226&lt;&gt;"",'Daily PnL Log'!W1226,"")</f>
        <v>293830</v>
      </c>
      <c r="X246" s="13">
        <f>IF('Daily PnL Log'!X1226&lt;&gt;"",'Daily PnL Log'!X1226,"")</f>
        <v>-2.3068100602389133E-2</v>
      </c>
      <c r="Y246" s="13" t="str">
        <f>IF('Daily PnL Log'!Y1226&lt;&gt;"",'Daily PnL Log'!Y1226,"")</f>
        <v/>
      </c>
      <c r="Z246" s="13" t="str">
        <f>IF('Daily PnL Log'!Z1226&lt;&gt;"",'Daily PnL Log'!Z1226,"")</f>
        <v/>
      </c>
      <c r="AA246" s="13" t="str">
        <f>IF('Daily PnL Log'!AA1226&lt;&gt;"",'Daily PnL Log'!AA1226,"")</f>
        <v/>
      </c>
      <c r="AB246" s="13" t="str">
        <f>IF('Daily PnL Log'!AB1226&lt;&gt;"",'Daily PnL Log'!AB1226,"")</f>
        <v/>
      </c>
      <c r="AC246" s="13">
        <f>IF('Daily PnL Log'!AC1226&lt;&gt;"",'Daily PnL Log'!AC1226,"")</f>
        <v>-69965.41</v>
      </c>
    </row>
    <row r="247" spans="1:29" x14ac:dyDescent="0.25">
      <c r="A247" s="48" t="str">
        <f t="shared" si="41"/>
        <v>Oct</v>
      </c>
      <c r="B247" s="83">
        <f>'Daily PnL Log'!B1227</f>
        <v>45945</v>
      </c>
      <c r="C247" s="11">
        <f>'Daily PnL Log'!C1227</f>
        <v>-1314</v>
      </c>
      <c r="D247" s="11">
        <f>'Daily PnL Log'!D1227</f>
        <v>37652.6</v>
      </c>
      <c r="E247" s="11">
        <f>'Daily PnL Log'!E1227</f>
        <v>0</v>
      </c>
      <c r="F247" s="11">
        <f>'Daily PnL Log'!F1227</f>
        <v>965.8</v>
      </c>
      <c r="G247" s="11">
        <f>'Daily PnL Log'!G1227</f>
        <v>-11522.4</v>
      </c>
      <c r="H247" s="11">
        <f>'Daily PnL Log'!H1227</f>
        <v>0</v>
      </c>
      <c r="I247" s="11">
        <f>'Daily PnL Log'!I1227</f>
        <v>0</v>
      </c>
      <c r="J247" s="11">
        <f>'Daily PnL Log'!J1227</f>
        <v>25782</v>
      </c>
      <c r="K247" s="11">
        <f>'Daily PnL Log'!K1227</f>
        <v>-59.39</v>
      </c>
      <c r="L247" s="11">
        <f>'Daily PnL Log'!L1227</f>
        <v>-526.59</v>
      </c>
      <c r="M247" s="11">
        <f>'Daily PnL Log'!M1227</f>
        <v>-585.98</v>
      </c>
      <c r="N247" s="11">
        <f>'Daily PnL Log'!N1227</f>
        <v>25196.02</v>
      </c>
      <c r="O247" s="11">
        <f t="shared" si="42"/>
        <v>193213.39999999997</v>
      </c>
      <c r="P247" s="11">
        <f t="shared" si="43"/>
        <v>-324793.80000000005</v>
      </c>
      <c r="Q247" s="11">
        <f t="shared" si="44"/>
        <v>0</v>
      </c>
      <c r="R247" s="11">
        <f t="shared" si="45"/>
        <v>168309.59999999986</v>
      </c>
      <c r="S247" s="11">
        <f t="shared" si="46"/>
        <v>126235.00000000003</v>
      </c>
      <c r="T247" s="11">
        <f t="shared" si="47"/>
        <v>0</v>
      </c>
      <c r="U247" s="11">
        <f t="shared" si="48"/>
        <v>0</v>
      </c>
      <c r="V247" s="11">
        <f t="shared" si="49"/>
        <v>162964.19999999975</v>
      </c>
      <c r="W247" s="11">
        <f>IF('Daily PnL Log'!W1227&lt;&gt;"",'Daily PnL Log'!W1227,"")</f>
        <v>321135</v>
      </c>
      <c r="X247" s="119">
        <f>IF('Daily PnL Log'!X1227&lt;&gt;"",'Daily PnL Log'!X1227,"")</f>
        <v>7.8459277251000353E-2</v>
      </c>
      <c r="Y247" s="11" t="str">
        <f>IF('Daily PnL Log'!Y1227&lt;&gt;"",'Daily PnL Log'!Y1227,"")</f>
        <v/>
      </c>
      <c r="Z247" s="11">
        <f>IF('Daily PnL Log'!Z1227&lt;&gt;"",'Daily PnL Log'!Z1227,"")</f>
        <v>3018.66</v>
      </c>
      <c r="AA247" s="11" t="str">
        <f>IF('Daily PnL Log'!AA1227&lt;&gt;"",'Daily PnL Log'!AA1227,"")</f>
        <v/>
      </c>
      <c r="AB247" s="11" t="str">
        <f>IF('Daily PnL Log'!AB1227&lt;&gt;"",'Daily PnL Log'!AB1227,"")</f>
        <v/>
      </c>
      <c r="AC247" s="11">
        <f>IF('Daily PnL Log'!AC1227&lt;&gt;"",'Daily PnL Log'!AC1227,"")</f>
        <v>-38121.39</v>
      </c>
    </row>
    <row r="248" spans="1:29" x14ac:dyDescent="0.25">
      <c r="A248" s="47" t="str">
        <f t="shared" si="41"/>
        <v>Oct</v>
      </c>
      <c r="B248" s="14">
        <f>'Daily PnL Log'!B1228</f>
        <v>45946</v>
      </c>
      <c r="C248" s="13">
        <f>'Daily PnL Log'!C1228</f>
        <v>5433.1</v>
      </c>
      <c r="D248" s="13">
        <f>'Daily PnL Log'!D1228</f>
        <v>-17125.7</v>
      </c>
      <c r="E248" s="13">
        <f>'Daily PnL Log'!E1228</f>
        <v>0</v>
      </c>
      <c r="F248" s="13">
        <f>'Daily PnL Log'!F1228</f>
        <v>16164.5</v>
      </c>
      <c r="G248" s="13">
        <f>'Daily PnL Log'!G1228</f>
        <v>-18051.3</v>
      </c>
      <c r="H248" s="13">
        <f>'Daily PnL Log'!H1228</f>
        <v>0</v>
      </c>
      <c r="I248" s="13">
        <f>'Daily PnL Log'!I1228</f>
        <v>0</v>
      </c>
      <c r="J248" s="13">
        <f>'Daily PnL Log'!J1228</f>
        <v>-13579.4</v>
      </c>
      <c r="K248" s="13">
        <f>'Daily PnL Log'!K1228</f>
        <v>-101.51</v>
      </c>
      <c r="L248" s="13">
        <f>'Daily PnL Log'!L1228</f>
        <v>-901.55</v>
      </c>
      <c r="M248" s="13">
        <f>'Daily PnL Log'!M1228</f>
        <v>-1003.06</v>
      </c>
      <c r="N248" s="13">
        <f>'Daily PnL Log'!N1228</f>
        <v>-14582.46</v>
      </c>
      <c r="O248" s="13">
        <f t="shared" si="42"/>
        <v>198646.49999999997</v>
      </c>
      <c r="P248" s="13">
        <f t="shared" si="43"/>
        <v>-341919.50000000006</v>
      </c>
      <c r="Q248" s="13">
        <f t="shared" si="44"/>
        <v>0</v>
      </c>
      <c r="R248" s="13">
        <f t="shared" si="45"/>
        <v>184474.09999999986</v>
      </c>
      <c r="S248" s="13">
        <f t="shared" si="46"/>
        <v>108183.70000000003</v>
      </c>
      <c r="T248" s="13">
        <f t="shared" si="47"/>
        <v>0</v>
      </c>
      <c r="U248" s="13">
        <f t="shared" si="48"/>
        <v>0</v>
      </c>
      <c r="V248" s="13">
        <f t="shared" si="49"/>
        <v>149384.79999999976</v>
      </c>
      <c r="W248" s="13">
        <f>IF('Daily PnL Log'!W1228&lt;&gt;"",'Daily PnL Log'!W1228,"")</f>
        <v>368616</v>
      </c>
      <c r="X248" s="13">
        <f>IF('Daily PnL Log'!X1228&lt;&gt;"",'Daily PnL Log'!X1228,"")</f>
        <v>-3.9560029949866522E-2</v>
      </c>
      <c r="Y248" s="13" t="str">
        <f>IF('Daily PnL Log'!Y1228&lt;&gt;"",'Daily PnL Log'!Y1228,"")</f>
        <v/>
      </c>
      <c r="Z248" s="13" t="str">
        <f>IF('Daily PnL Log'!Z1228&lt;&gt;"",'Daily PnL Log'!Z1228,"")</f>
        <v/>
      </c>
      <c r="AA248" s="13" t="str">
        <f>IF('Daily PnL Log'!AA1228&lt;&gt;"",'Daily PnL Log'!AA1228,"")</f>
        <v/>
      </c>
      <c r="AB248" s="13" t="str">
        <f>IF('Daily PnL Log'!AB1228&lt;&gt;"",'Daily PnL Log'!AB1228,"")</f>
        <v/>
      </c>
      <c r="AC248" s="13">
        <f>IF('Daily PnL Log'!AC1228&lt;&gt;"",'Daily PnL Log'!AC1228,"")</f>
        <v>-44529.45</v>
      </c>
    </row>
    <row r="249" spans="1:29" x14ac:dyDescent="0.25">
      <c r="A249" s="48" t="str">
        <f t="shared" si="41"/>
        <v>Oct</v>
      </c>
      <c r="B249" s="83">
        <f>'Daily PnL Log'!B1229</f>
        <v>45947</v>
      </c>
      <c r="C249" s="11">
        <f>'Daily PnL Log'!C1229</f>
        <v>-7537.5</v>
      </c>
      <c r="D249" s="11">
        <f>'Daily PnL Log'!D1229</f>
        <v>17843.900000000001</v>
      </c>
      <c r="E249" s="11">
        <f>'Daily PnL Log'!E1229</f>
        <v>0</v>
      </c>
      <c r="F249" s="11">
        <f>'Daily PnL Log'!F1229</f>
        <v>13039</v>
      </c>
      <c r="G249" s="11">
        <f>'Daily PnL Log'!G1229</f>
        <v>9635.2999999999993</v>
      </c>
      <c r="H249" s="11">
        <f>'Daily PnL Log'!H1229</f>
        <v>0</v>
      </c>
      <c r="I249" s="11">
        <f>'Daily PnL Log'!I1229</f>
        <v>0</v>
      </c>
      <c r="J249" s="11">
        <f>'Daily PnL Log'!J1229</f>
        <v>32980.699999999997</v>
      </c>
      <c r="K249" s="11">
        <f>'Daily PnL Log'!K1229</f>
        <v>-75.78</v>
      </c>
      <c r="L249" s="11">
        <f>'Daily PnL Log'!L1229</f>
        <v>-670.05</v>
      </c>
      <c r="M249" s="11">
        <f>'Daily PnL Log'!M1229</f>
        <v>-745.82999999999993</v>
      </c>
      <c r="N249" s="11">
        <f>'Daily PnL Log'!N1229</f>
        <v>32234.869999999995</v>
      </c>
      <c r="O249" s="11">
        <f t="shared" si="42"/>
        <v>191108.99999999997</v>
      </c>
      <c r="P249" s="11">
        <f t="shared" si="43"/>
        <v>-324075.60000000003</v>
      </c>
      <c r="Q249" s="11">
        <f t="shared" si="44"/>
        <v>0</v>
      </c>
      <c r="R249" s="11">
        <f t="shared" si="45"/>
        <v>197513.09999999986</v>
      </c>
      <c r="S249" s="11">
        <f t="shared" si="46"/>
        <v>117819.00000000003</v>
      </c>
      <c r="T249" s="11">
        <f t="shared" si="47"/>
        <v>0</v>
      </c>
      <c r="U249" s="11">
        <f t="shared" si="48"/>
        <v>0</v>
      </c>
      <c r="V249" s="11">
        <f t="shared" si="49"/>
        <v>182365.49999999977</v>
      </c>
      <c r="W249" s="11">
        <f>IF('Daily PnL Log'!W1229&lt;&gt;"",'Daily PnL Log'!W1229,"")</f>
        <v>375420</v>
      </c>
      <c r="X249" s="119">
        <f>IF('Daily PnL Log'!X1229&lt;&gt;"",'Daily PnL Log'!X1229,"")</f>
        <v>8.5863486228757113E-2</v>
      </c>
      <c r="Y249" s="11" t="str">
        <f>IF('Daily PnL Log'!Y1229&lt;&gt;"",'Daily PnL Log'!Y1229,"")</f>
        <v/>
      </c>
      <c r="Z249" s="11" t="str">
        <f>IF('Daily PnL Log'!Z1229&lt;&gt;"",'Daily PnL Log'!Z1229,"")</f>
        <v/>
      </c>
      <c r="AA249" s="11" t="str">
        <f>IF('Daily PnL Log'!AA1229&lt;&gt;"",'Daily PnL Log'!AA1229,"")</f>
        <v/>
      </c>
      <c r="AB249" s="11" t="str">
        <f>IF('Daily PnL Log'!AB1229&lt;&gt;"",'Daily PnL Log'!AB1229,"")</f>
        <v/>
      </c>
      <c r="AC249" s="11">
        <f>IF('Daily PnL Log'!AC1229&lt;&gt;"",'Daily PnL Log'!AC1229,"")</f>
        <v>-31364.03</v>
      </c>
    </row>
    <row r="250" spans="1:29" x14ac:dyDescent="0.25">
      <c r="A250" s="47" t="str">
        <f t="shared" si="41"/>
        <v>Oct</v>
      </c>
      <c r="B250" s="14">
        <f>'Daily PnL Log'!B1230</f>
        <v>45950</v>
      </c>
      <c r="C250" s="13">
        <f>'Daily PnL Log'!C1230</f>
        <v>-8033.3</v>
      </c>
      <c r="D250" s="13">
        <f>'Daily PnL Log'!D1230</f>
        <v>-33591.699999999997</v>
      </c>
      <c r="E250" s="13">
        <f>'Daily PnL Log'!E1230</f>
        <v>0</v>
      </c>
      <c r="F250" s="13">
        <f>'Daily PnL Log'!F1230</f>
        <v>-10496.2</v>
      </c>
      <c r="G250" s="13">
        <f>'Daily PnL Log'!G1230</f>
        <v>10944.9</v>
      </c>
      <c r="H250" s="13">
        <f>'Daily PnL Log'!H1230</f>
        <v>0</v>
      </c>
      <c r="I250" s="13">
        <f>'Daily PnL Log'!I1230</f>
        <v>0</v>
      </c>
      <c r="J250" s="13">
        <f>'Daily PnL Log'!J1230</f>
        <v>-41176.299999999996</v>
      </c>
      <c r="K250" s="13">
        <f>'Daily PnL Log'!K1230</f>
        <v>-73.930000000000007</v>
      </c>
      <c r="L250" s="13">
        <f>'Daily PnL Log'!L1230</f>
        <v>-655.83</v>
      </c>
      <c r="M250" s="13">
        <f>'Daily PnL Log'!M1230</f>
        <v>-729.76</v>
      </c>
      <c r="N250" s="13">
        <f>'Daily PnL Log'!N1230</f>
        <v>-41906.06</v>
      </c>
      <c r="O250" s="13">
        <f t="shared" si="42"/>
        <v>183075.69999999998</v>
      </c>
      <c r="P250" s="13">
        <f t="shared" si="43"/>
        <v>-357667.30000000005</v>
      </c>
      <c r="Q250" s="13">
        <f t="shared" si="44"/>
        <v>0</v>
      </c>
      <c r="R250" s="13">
        <f t="shared" si="45"/>
        <v>187016.89999999985</v>
      </c>
      <c r="S250" s="13">
        <f t="shared" si="46"/>
        <v>128763.90000000002</v>
      </c>
      <c r="T250" s="13">
        <f t="shared" si="47"/>
        <v>0</v>
      </c>
      <c r="U250" s="13">
        <f t="shared" si="48"/>
        <v>0</v>
      </c>
      <c r="V250" s="13">
        <f t="shared" si="49"/>
        <v>141189.19999999978</v>
      </c>
      <c r="W250" s="13">
        <f>IF('Daily PnL Log'!W1230&lt;&gt;"",'Daily PnL Log'!W1230,"")</f>
        <v>394837</v>
      </c>
      <c r="X250" s="13">
        <f>IF('Daily PnL Log'!X1230&lt;&gt;"",'Daily PnL Log'!X1230,"")</f>
        <v>-0.10613508865683813</v>
      </c>
      <c r="Y250" s="13" t="str">
        <f>IF('Daily PnL Log'!Y1230&lt;&gt;"",'Daily PnL Log'!Y1230,"")</f>
        <v/>
      </c>
      <c r="Z250" s="13" t="str">
        <f>IF('Daily PnL Log'!Z1230&lt;&gt;"",'Daily PnL Log'!Z1230,"")</f>
        <v/>
      </c>
      <c r="AA250" s="13" t="str">
        <f>IF('Daily PnL Log'!AA1230&lt;&gt;"",'Daily PnL Log'!AA1230,"")</f>
        <v/>
      </c>
      <c r="AB250" s="13" t="str">
        <f>IF('Daily PnL Log'!AB1230&lt;&gt;"",'Daily PnL Log'!AB1230,"")</f>
        <v/>
      </c>
      <c r="AC250" s="13">
        <f>IF('Daily PnL Log'!AC1230&lt;&gt;"",'Daily PnL Log'!AC1230,"")</f>
        <v>-73607.539999999994</v>
      </c>
    </row>
    <row r="251" spans="1:29" x14ac:dyDescent="0.25">
      <c r="A251" s="48" t="str">
        <f t="shared" si="41"/>
        <v>Oct</v>
      </c>
      <c r="B251" s="83">
        <f>'Daily PnL Log'!B1231</f>
        <v>45951</v>
      </c>
      <c r="C251" s="11">
        <f>'Daily PnL Log'!C1231</f>
        <v>-17012.2</v>
      </c>
      <c r="D251" s="11">
        <f>'Daily PnL Log'!D1231</f>
        <v>1533.4</v>
      </c>
      <c r="E251" s="11">
        <f>'Daily PnL Log'!E1231</f>
        <v>0</v>
      </c>
      <c r="F251" s="11">
        <f>'Daily PnL Log'!F1231</f>
        <v>861.6</v>
      </c>
      <c r="G251" s="11">
        <f>'Daily PnL Log'!G1231</f>
        <v>-6717.8</v>
      </c>
      <c r="H251" s="11">
        <f>'Daily PnL Log'!H1231</f>
        <v>0</v>
      </c>
      <c r="I251" s="11">
        <f>'Daily PnL Log'!I1231</f>
        <v>0</v>
      </c>
      <c r="J251" s="11">
        <f>'Daily PnL Log'!J1231</f>
        <v>-21335</v>
      </c>
      <c r="K251" s="11">
        <f>'Daily PnL Log'!K1231</f>
        <v>-76.13</v>
      </c>
      <c r="L251" s="11">
        <f>'Daily PnL Log'!L1231</f>
        <v>-668.5</v>
      </c>
      <c r="M251" s="11">
        <f>'Daily PnL Log'!M1231</f>
        <v>-744.63</v>
      </c>
      <c r="N251" s="11">
        <f>'Daily PnL Log'!N1231</f>
        <v>-22079.63</v>
      </c>
      <c r="O251" s="11">
        <f t="shared" si="42"/>
        <v>166063.49999999997</v>
      </c>
      <c r="P251" s="11">
        <f t="shared" si="43"/>
        <v>-356133.9</v>
      </c>
      <c r="Q251" s="11">
        <f t="shared" si="44"/>
        <v>0</v>
      </c>
      <c r="R251" s="11">
        <f t="shared" si="45"/>
        <v>187878.49999999985</v>
      </c>
      <c r="S251" s="11">
        <f t="shared" si="46"/>
        <v>122046.10000000002</v>
      </c>
      <c r="T251" s="11">
        <f t="shared" si="47"/>
        <v>0</v>
      </c>
      <c r="U251" s="11">
        <f t="shared" si="48"/>
        <v>0</v>
      </c>
      <c r="V251" s="11">
        <f t="shared" si="49"/>
        <v>119854.19999999978</v>
      </c>
      <c r="W251" s="11">
        <f>IF('Daily PnL Log'!W1231&lt;&gt;"",'Daily PnL Log'!W1231,"")</f>
        <v>444956</v>
      </c>
      <c r="X251" s="119">
        <f>IF('Daily PnL Log'!X1231&lt;&gt;"",'Daily PnL Log'!X1231,"")</f>
        <v>-4.9622052517552299E-2</v>
      </c>
      <c r="Y251" s="11" t="str">
        <f>IF('Daily PnL Log'!Y1231&lt;&gt;"",'Daily PnL Log'!Y1231,"")</f>
        <v/>
      </c>
      <c r="Z251" s="11" t="str">
        <f>IF('Daily PnL Log'!Z1231&lt;&gt;"",'Daily PnL Log'!Z1231,"")</f>
        <v/>
      </c>
      <c r="AA251" s="11" t="str">
        <f>IF('Daily PnL Log'!AA1231&lt;&gt;"",'Daily PnL Log'!AA1231,"")</f>
        <v/>
      </c>
      <c r="AB251" s="11" t="str">
        <f>IF('Daily PnL Log'!AB1231&lt;&gt;"",'Daily PnL Log'!AB1231,"")</f>
        <v/>
      </c>
      <c r="AC251" s="11">
        <f>IF('Daily PnL Log'!AC1231&lt;&gt;"",'Daily PnL Log'!AC1231,"")</f>
        <v>-50759.67</v>
      </c>
    </row>
    <row r="252" spans="1:29" x14ac:dyDescent="0.25">
      <c r="A252" s="47" t="str">
        <f t="shared" si="41"/>
        <v>Oct</v>
      </c>
      <c r="B252" s="14">
        <f>'Daily PnL Log'!B1232</f>
        <v>45952</v>
      </c>
      <c r="C252" s="13">
        <f>'Daily PnL Log'!C1232</f>
        <v>-11772.1</v>
      </c>
      <c r="D252" s="13">
        <f>'Daily PnL Log'!D1232</f>
        <v>22391.7</v>
      </c>
      <c r="E252" s="13">
        <f>'Daily PnL Log'!E1232</f>
        <v>0</v>
      </c>
      <c r="F252" s="13">
        <f>'Daily PnL Log'!F1232</f>
        <v>1113.5999999999999</v>
      </c>
      <c r="G252" s="13">
        <f>'Daily PnL Log'!G1232</f>
        <v>13563.1</v>
      </c>
      <c r="H252" s="13">
        <f>'Daily PnL Log'!H1232</f>
        <v>0</v>
      </c>
      <c r="I252" s="13">
        <f>'Daily PnL Log'!I1232</f>
        <v>0</v>
      </c>
      <c r="J252" s="13">
        <f>'Daily PnL Log'!J1232</f>
        <v>25296.300000000003</v>
      </c>
      <c r="K252" s="13">
        <f>'Daily PnL Log'!K1232</f>
        <v>-84.44</v>
      </c>
      <c r="L252" s="13">
        <f>'Daily PnL Log'!L1232</f>
        <v>-746.28</v>
      </c>
      <c r="M252" s="13">
        <f>'Daily PnL Log'!M1232</f>
        <v>-830.72</v>
      </c>
      <c r="N252" s="13">
        <f>'Daily PnL Log'!N1232</f>
        <v>24465.58</v>
      </c>
      <c r="O252" s="13">
        <f t="shared" si="42"/>
        <v>154291.39999999997</v>
      </c>
      <c r="P252" s="13">
        <f t="shared" si="43"/>
        <v>-333742.2</v>
      </c>
      <c r="Q252" s="13">
        <f t="shared" si="44"/>
        <v>0</v>
      </c>
      <c r="R252" s="13">
        <f t="shared" si="45"/>
        <v>188992.09999999986</v>
      </c>
      <c r="S252" s="13">
        <f t="shared" si="46"/>
        <v>135609.20000000001</v>
      </c>
      <c r="T252" s="13">
        <f t="shared" si="47"/>
        <v>0</v>
      </c>
      <c r="U252" s="13">
        <f t="shared" si="48"/>
        <v>0</v>
      </c>
      <c r="V252" s="13">
        <f t="shared" si="49"/>
        <v>145150.49999999977</v>
      </c>
      <c r="W252" s="13">
        <f>IF('Daily PnL Log'!W1232&lt;&gt;"",'Daily PnL Log'!W1232,"")</f>
        <v>427576</v>
      </c>
      <c r="X252" s="13">
        <f>IF('Daily PnL Log'!X1232&lt;&gt;"",'Daily PnL Log'!X1232,"")</f>
        <v>5.7219254588657925E-2</v>
      </c>
      <c r="Y252" s="13" t="str">
        <f>IF('Daily PnL Log'!Y1232&lt;&gt;"",'Daily PnL Log'!Y1232,"")</f>
        <v/>
      </c>
      <c r="Z252" s="13" t="str">
        <f>IF('Daily PnL Log'!Z1232&lt;&gt;"",'Daily PnL Log'!Z1232,"")</f>
        <v/>
      </c>
      <c r="AA252" s="13" t="str">
        <f>IF('Daily PnL Log'!AA1232&lt;&gt;"",'Daily PnL Log'!AA1232,"")</f>
        <v/>
      </c>
      <c r="AB252" s="13" t="str">
        <f>IF('Daily PnL Log'!AB1232&lt;&gt;"",'Daily PnL Log'!AB1232,"")</f>
        <v/>
      </c>
      <c r="AC252" s="13">
        <f>IF('Daily PnL Log'!AC1232&lt;&gt;"",'Daily PnL Log'!AC1232,"")</f>
        <v>-66324.14</v>
      </c>
    </row>
    <row r="253" spans="1:29" x14ac:dyDescent="0.25">
      <c r="A253" s="48" t="str">
        <f t="shared" si="41"/>
        <v>Oct</v>
      </c>
      <c r="B253" s="83">
        <f>'Daily PnL Log'!B1233</f>
        <v>45953</v>
      </c>
      <c r="C253" s="11">
        <f>'Daily PnL Log'!C1233</f>
        <v>28697.8</v>
      </c>
      <c r="D253" s="11">
        <f>'Daily PnL Log'!D1233</f>
        <v>37073.800000000003</v>
      </c>
      <c r="E253" s="11">
        <f>'Daily PnL Log'!E1233</f>
        <v>0</v>
      </c>
      <c r="F253" s="11">
        <f>'Daily PnL Log'!F1233</f>
        <v>-22687</v>
      </c>
      <c r="G253" s="11">
        <f>'Daily PnL Log'!G1233</f>
        <v>-16860.8</v>
      </c>
      <c r="H253" s="11">
        <f>'Daily PnL Log'!H1233</f>
        <v>0</v>
      </c>
      <c r="I253" s="11">
        <f>'Daily PnL Log'!I1233</f>
        <v>0</v>
      </c>
      <c r="J253" s="11">
        <f>'Daily PnL Log'!J1233</f>
        <v>26223.800000000007</v>
      </c>
      <c r="K253" s="11">
        <f>'Daily PnL Log'!K1233</f>
        <v>-127.9</v>
      </c>
      <c r="L253" s="11">
        <f>'Daily PnL Log'!L1233</f>
        <v>-1127.32</v>
      </c>
      <c r="M253" s="11">
        <f>'Daily PnL Log'!M1233</f>
        <v>-1255.22</v>
      </c>
      <c r="N253" s="11">
        <f>'Daily PnL Log'!N1233</f>
        <v>24968.580000000005</v>
      </c>
      <c r="O253" s="11">
        <f t="shared" si="42"/>
        <v>182989.19999999995</v>
      </c>
      <c r="P253" s="11">
        <f t="shared" si="43"/>
        <v>-296668.40000000002</v>
      </c>
      <c r="Q253" s="11">
        <f t="shared" si="44"/>
        <v>0</v>
      </c>
      <c r="R253" s="11">
        <f t="shared" si="45"/>
        <v>166305.09999999986</v>
      </c>
      <c r="S253" s="11">
        <f t="shared" si="46"/>
        <v>118748.40000000001</v>
      </c>
      <c r="T253" s="11">
        <f t="shared" si="47"/>
        <v>0</v>
      </c>
      <c r="U253" s="11">
        <f t="shared" si="48"/>
        <v>0</v>
      </c>
      <c r="V253" s="11">
        <f t="shared" si="49"/>
        <v>171374.29999999978</v>
      </c>
      <c r="W253" s="11">
        <f>IF('Daily PnL Log'!W1233&lt;&gt;"",'Daily PnL Log'!W1233,"")</f>
        <v>330216</v>
      </c>
      <c r="X253" s="119">
        <f>IF('Daily PnL Log'!X1233&lt;&gt;"",'Daily PnL Log'!X1233,"")</f>
        <v>7.5612871574969126E-2</v>
      </c>
      <c r="Y253" s="11" t="str">
        <f>IF('Daily PnL Log'!Y1233&lt;&gt;"",'Daily PnL Log'!Y1233,"")</f>
        <v/>
      </c>
      <c r="Z253" s="11" t="str">
        <f>IF('Daily PnL Log'!Z1233&lt;&gt;"",'Daily PnL Log'!Z1233,"")</f>
        <v/>
      </c>
      <c r="AA253" s="11" t="str">
        <f>IF('Daily PnL Log'!AA1233&lt;&gt;"",'Daily PnL Log'!AA1233,"")</f>
        <v/>
      </c>
      <c r="AB253" s="11" t="str">
        <f>IF('Daily PnL Log'!AB1233&lt;&gt;"",'Daily PnL Log'!AB1233,"")</f>
        <v/>
      </c>
      <c r="AC253" s="11">
        <f>IF('Daily PnL Log'!AC1233&lt;&gt;"",'Daily PnL Log'!AC1233,"")</f>
        <v>-43475.61</v>
      </c>
    </row>
    <row r="254" spans="1:29" x14ac:dyDescent="0.25">
      <c r="A254" s="47" t="str">
        <f t="shared" si="41"/>
        <v>Oct</v>
      </c>
      <c r="B254" s="14">
        <f>'Daily PnL Log'!B1234</f>
        <v>45954</v>
      </c>
      <c r="C254" s="13">
        <f>'Daily PnL Log'!C1234</f>
        <v>-6305.5</v>
      </c>
      <c r="D254" s="13">
        <f>'Daily PnL Log'!D1234</f>
        <v>53806.7</v>
      </c>
      <c r="E254" s="13">
        <f>'Daily PnL Log'!E1234</f>
        <v>0</v>
      </c>
      <c r="F254" s="13">
        <f>'Daily PnL Log'!F1234</f>
        <v>-19498.900000000001</v>
      </c>
      <c r="G254" s="13">
        <f>'Daily PnL Log'!G1234</f>
        <v>4558.2</v>
      </c>
      <c r="H254" s="13">
        <f>'Daily PnL Log'!H1234</f>
        <v>0</v>
      </c>
      <c r="I254" s="13">
        <f>'Daily PnL Log'!I1234</f>
        <v>0</v>
      </c>
      <c r="J254" s="13">
        <f>'Daily PnL Log'!J1234</f>
        <v>32560.499999999996</v>
      </c>
      <c r="K254" s="13">
        <f>'Daily PnL Log'!K1234</f>
        <v>-438.17</v>
      </c>
      <c r="L254" s="13">
        <f>'Daily PnL Log'!L1234</f>
        <v>-2327.6999999999998</v>
      </c>
      <c r="M254" s="13">
        <f>'Daily PnL Log'!M1234</f>
        <v>-2765.87</v>
      </c>
      <c r="N254" s="13">
        <f>'Daily PnL Log'!N1234</f>
        <v>29794.629999999997</v>
      </c>
      <c r="O254" s="13">
        <f t="shared" si="42"/>
        <v>176683.69999999995</v>
      </c>
      <c r="P254" s="13">
        <f t="shared" si="43"/>
        <v>-242861.7</v>
      </c>
      <c r="Q254" s="13">
        <f t="shared" si="44"/>
        <v>0</v>
      </c>
      <c r="R254" s="13">
        <f t="shared" si="45"/>
        <v>146806.19999999987</v>
      </c>
      <c r="S254" s="13">
        <f t="shared" si="46"/>
        <v>123306.6</v>
      </c>
      <c r="T254" s="13">
        <f t="shared" si="47"/>
        <v>0</v>
      </c>
      <c r="U254" s="13">
        <f t="shared" si="48"/>
        <v>0</v>
      </c>
      <c r="V254" s="13">
        <f t="shared" si="49"/>
        <v>203934.79999999978</v>
      </c>
      <c r="W254" s="13">
        <f>IF('Daily PnL Log'!W1234&lt;&gt;"",'Daily PnL Log'!W1234,"")</f>
        <v>935067</v>
      </c>
      <c r="X254" s="13">
        <f>IF('Daily PnL Log'!X1234&lt;&gt;"",'Daily PnL Log'!X1234,"")</f>
        <v>3.186363116225896E-2</v>
      </c>
      <c r="Y254" s="13" t="str">
        <f>IF('Daily PnL Log'!Y1234&lt;&gt;"",'Daily PnL Log'!Y1234,"")</f>
        <v/>
      </c>
      <c r="Z254" s="13" t="str">
        <f>IF('Daily PnL Log'!Z1234&lt;&gt;"",'Daily PnL Log'!Z1234,"")</f>
        <v/>
      </c>
      <c r="AA254" s="13" t="str">
        <f>IF('Daily PnL Log'!AA1234&lt;&gt;"",'Daily PnL Log'!AA1234,"")</f>
        <v/>
      </c>
      <c r="AB254" s="13" t="str">
        <f>IF('Daily PnL Log'!AB1234&lt;&gt;"",'Daily PnL Log'!AB1234,"")</f>
        <v/>
      </c>
      <c r="AC254" s="13">
        <f>IF('Daily PnL Log'!AC1234&lt;&gt;"",'Daily PnL Log'!AC1234,"")</f>
        <v>-7928.98</v>
      </c>
    </row>
    <row r="255" spans="1:29" x14ac:dyDescent="0.25">
      <c r="A255" s="48" t="str">
        <f t="shared" si="41"/>
        <v>Oct</v>
      </c>
      <c r="B255" s="83">
        <f>'Daily PnL Log'!B1235</f>
        <v>45957</v>
      </c>
      <c r="C255" s="11">
        <f>'Daily PnL Log'!C1235</f>
        <v>76914</v>
      </c>
      <c r="D255" s="11">
        <f>'Daily PnL Log'!D1235</f>
        <v>32977.5</v>
      </c>
      <c r="E255" s="11">
        <f>'Daily PnL Log'!E1235</f>
        <v>0</v>
      </c>
      <c r="F255" s="11">
        <f>'Daily PnL Log'!F1235</f>
        <v>21321.9</v>
      </c>
      <c r="G255" s="11">
        <f>'Daily PnL Log'!G1235</f>
        <v>-15447.2</v>
      </c>
      <c r="H255" s="11">
        <f>'Daily PnL Log'!H1235</f>
        <v>0</v>
      </c>
      <c r="I255" s="11">
        <f>'Daily PnL Log'!I1235</f>
        <v>0</v>
      </c>
      <c r="J255" s="11">
        <f>'Daily PnL Log'!J1235</f>
        <v>115766.2</v>
      </c>
      <c r="K255" s="11">
        <f>'Daily PnL Log'!K1235</f>
        <v>-174.5</v>
      </c>
      <c r="L255" s="11">
        <f>'Daily PnL Log'!L1235</f>
        <v>-1524.5</v>
      </c>
      <c r="M255" s="11">
        <f>'Daily PnL Log'!M1235</f>
        <v>-1699</v>
      </c>
      <c r="N255" s="11">
        <f>'Daily PnL Log'!N1235</f>
        <v>114067.2</v>
      </c>
      <c r="O255" s="11">
        <f t="shared" si="42"/>
        <v>253597.69999999995</v>
      </c>
      <c r="P255" s="11">
        <f t="shared" si="43"/>
        <v>-209884.2</v>
      </c>
      <c r="Q255" s="11">
        <f t="shared" si="44"/>
        <v>0</v>
      </c>
      <c r="R255" s="11">
        <f t="shared" si="45"/>
        <v>168128.09999999986</v>
      </c>
      <c r="S255" s="11">
        <f t="shared" si="46"/>
        <v>107859.40000000001</v>
      </c>
      <c r="T255" s="11">
        <f t="shared" si="47"/>
        <v>0</v>
      </c>
      <c r="U255" s="11">
        <f t="shared" si="48"/>
        <v>0</v>
      </c>
      <c r="V255" s="11">
        <f t="shared" si="49"/>
        <v>319700.99999999977</v>
      </c>
      <c r="W255" s="11">
        <f>IF('Daily PnL Log'!W1235&lt;&gt;"",'Daily PnL Log'!W1235,"")</f>
        <v>762691</v>
      </c>
      <c r="X255" s="119">
        <f>IF('Daily PnL Log'!X1235&lt;&gt;"",'Daily PnL Log'!X1235,"")</f>
        <v>0.14955886459916271</v>
      </c>
      <c r="Y255" s="11" t="str">
        <f>IF('Daily PnL Log'!Y1235&lt;&gt;"",'Daily PnL Log'!Y1235,"")</f>
        <v/>
      </c>
      <c r="Z255" s="11" t="str">
        <f>IF('Daily PnL Log'!Z1235&lt;&gt;"",'Daily PnL Log'!Z1235,"")</f>
        <v/>
      </c>
      <c r="AA255" s="11" t="str">
        <f>IF('Daily PnL Log'!AA1235&lt;&gt;"",'Daily PnL Log'!AA1235,"")</f>
        <v/>
      </c>
      <c r="AB255" s="11" t="str">
        <f>IF('Daily PnL Log'!AB1235&lt;&gt;"",'Daily PnL Log'!AB1235,"")</f>
        <v/>
      </c>
      <c r="AC255" s="11">
        <f>IF('Daily PnL Log'!AC1235&lt;&gt;"",'Daily PnL Log'!AC1235,"")</f>
        <v>95458.27</v>
      </c>
    </row>
    <row r="256" spans="1:29" x14ac:dyDescent="0.25">
      <c r="A256" s="47" t="str">
        <f t="shared" si="41"/>
        <v>Oct</v>
      </c>
      <c r="B256" s="14">
        <f>'Daily PnL Log'!B1236</f>
        <v>45958</v>
      </c>
      <c r="C256" s="13">
        <f>'Daily PnL Log'!C1236</f>
        <v>51449.5</v>
      </c>
      <c r="D256" s="13">
        <f>'Daily PnL Log'!D1236</f>
        <v>34740</v>
      </c>
      <c r="E256" s="13">
        <f>'Daily PnL Log'!E1236</f>
        <v>0</v>
      </c>
      <c r="F256" s="13">
        <f>'Daily PnL Log'!F1236</f>
        <v>6677.5</v>
      </c>
      <c r="G256" s="13">
        <f>'Daily PnL Log'!G1236</f>
        <v>-7182.6</v>
      </c>
      <c r="H256" s="13">
        <f>'Daily PnL Log'!H1236</f>
        <v>0</v>
      </c>
      <c r="I256" s="13">
        <f>'Daily PnL Log'!I1236</f>
        <v>0</v>
      </c>
      <c r="J256" s="13">
        <f>'Daily PnL Log'!J1236</f>
        <v>85684.4</v>
      </c>
      <c r="K256" s="13">
        <f>'Daily PnL Log'!K1236</f>
        <v>-132.03</v>
      </c>
      <c r="L256" s="13">
        <f>'Daily PnL Log'!L1236</f>
        <v>-1159.93</v>
      </c>
      <c r="M256" s="13">
        <f>'Daily PnL Log'!M1236</f>
        <v>-1291.96</v>
      </c>
      <c r="N256" s="13">
        <f>'Daily PnL Log'!N1236</f>
        <v>84392.439999999988</v>
      </c>
      <c r="O256" s="13">
        <f t="shared" si="42"/>
        <v>305047.19999999995</v>
      </c>
      <c r="P256" s="13">
        <f t="shared" si="43"/>
        <v>-175144.2</v>
      </c>
      <c r="Q256" s="13">
        <f t="shared" si="44"/>
        <v>0</v>
      </c>
      <c r="R256" s="13">
        <f t="shared" si="45"/>
        <v>174805.59999999986</v>
      </c>
      <c r="S256" s="13">
        <f t="shared" si="46"/>
        <v>100676.8</v>
      </c>
      <c r="T256" s="13">
        <f t="shared" si="47"/>
        <v>0</v>
      </c>
      <c r="U256" s="13">
        <f t="shared" si="48"/>
        <v>0</v>
      </c>
      <c r="V256" s="13">
        <f t="shared" si="49"/>
        <v>405385.39999999979</v>
      </c>
      <c r="W256" s="13">
        <f>IF('Daily PnL Log'!W1236&lt;&gt;"",'Daily PnL Log'!W1236,"")</f>
        <v>727381</v>
      </c>
      <c r="X256" s="13">
        <f>IF('Daily PnL Log'!X1236&lt;&gt;"",'Daily PnL Log'!X1236,"")</f>
        <v>0.11602233217529738</v>
      </c>
      <c r="Y256" s="13">
        <f>IF('Daily PnL Log'!Y1236&lt;&gt;"",'Daily PnL Log'!Y1236,"")</f>
        <v>-9242.01</v>
      </c>
      <c r="Z256" s="13" t="str">
        <f>IF('Daily PnL Log'!Z1236&lt;&gt;"",'Daily PnL Log'!Z1236,"")</f>
        <v/>
      </c>
      <c r="AA256" s="13" t="str">
        <f>IF('Daily PnL Log'!AA1236&lt;&gt;"",'Daily PnL Log'!AA1236,"")</f>
        <v/>
      </c>
      <c r="AB256" s="13" t="str">
        <f>IF('Daily PnL Log'!AB1236&lt;&gt;"",'Daily PnL Log'!AB1236,"")</f>
        <v/>
      </c>
      <c r="AC256" s="13">
        <f>IF('Daily PnL Log'!AC1236&lt;&gt;"",'Daily PnL Log'!AC1236,"")</f>
        <v>167498.81</v>
      </c>
    </row>
    <row r="257" spans="1:29" x14ac:dyDescent="0.25">
      <c r="A257" s="48" t="str">
        <f t="shared" si="41"/>
        <v>Oct</v>
      </c>
      <c r="B257" s="83">
        <f>'Daily PnL Log'!B1237</f>
        <v>45959</v>
      </c>
      <c r="C257" s="11">
        <f>'Daily PnL Log'!C1237</f>
        <v>88294</v>
      </c>
      <c r="D257" s="11">
        <f>'Daily PnL Log'!D1237</f>
        <v>47414.6</v>
      </c>
      <c r="E257" s="11">
        <f>'Daily PnL Log'!E1237</f>
        <v>0</v>
      </c>
      <c r="F257" s="11">
        <f>'Daily PnL Log'!F1237</f>
        <v>638.6</v>
      </c>
      <c r="G257" s="11">
        <f>'Daily PnL Log'!G1237</f>
        <v>-1312.5</v>
      </c>
      <c r="H257" s="11">
        <f>'Daily PnL Log'!H1237</f>
        <v>0</v>
      </c>
      <c r="I257" s="11">
        <f>'Daily PnL Log'!I1237</f>
        <v>0</v>
      </c>
      <c r="J257" s="11">
        <f>'Daily PnL Log'!J1237</f>
        <v>135034.70000000001</v>
      </c>
      <c r="K257" s="11">
        <f>'Daily PnL Log'!K1237</f>
        <v>-136.16999999999999</v>
      </c>
      <c r="L257" s="11">
        <f>'Daily PnL Log'!L1237</f>
        <v>-1203.1300000000001</v>
      </c>
      <c r="M257" s="11">
        <f>'Daily PnL Log'!M1237</f>
        <v>-1339.3000000000002</v>
      </c>
      <c r="N257" s="11">
        <f>'Daily PnL Log'!N1237</f>
        <v>133695.40000000002</v>
      </c>
      <c r="O257" s="11">
        <f t="shared" si="42"/>
        <v>393341.19999999995</v>
      </c>
      <c r="P257" s="11">
        <f t="shared" si="43"/>
        <v>-127729.60000000001</v>
      </c>
      <c r="Q257" s="11">
        <f t="shared" si="44"/>
        <v>0</v>
      </c>
      <c r="R257" s="11">
        <f t="shared" si="45"/>
        <v>175444.19999999987</v>
      </c>
      <c r="S257" s="11">
        <f t="shared" si="46"/>
        <v>99364.3</v>
      </c>
      <c r="T257" s="11">
        <f t="shared" si="47"/>
        <v>0</v>
      </c>
      <c r="U257" s="11">
        <f t="shared" si="48"/>
        <v>0</v>
      </c>
      <c r="V257" s="11">
        <f t="shared" si="49"/>
        <v>540420.09999999986</v>
      </c>
      <c r="W257" s="11">
        <f>IF('Daily PnL Log'!W1237&lt;&gt;"",'Daily PnL Log'!W1237,"")</f>
        <v>688470</v>
      </c>
      <c r="X257" s="119">
        <f>IF('Daily PnL Log'!X1237&lt;&gt;"",'Daily PnL Log'!X1237,"")</f>
        <v>0.19419204903626885</v>
      </c>
      <c r="Y257" s="11" t="str">
        <f>IF('Daily PnL Log'!Y1237&lt;&gt;"",'Daily PnL Log'!Y1237,"")</f>
        <v/>
      </c>
      <c r="Z257" s="11" t="str">
        <f>IF('Daily PnL Log'!Z1237&lt;&gt;"",'Daily PnL Log'!Z1237,"")</f>
        <v/>
      </c>
      <c r="AA257" s="11" t="str">
        <f>IF('Daily PnL Log'!AA1237&lt;&gt;"",'Daily PnL Log'!AA1237,"")</f>
        <v/>
      </c>
      <c r="AB257" s="11" t="str">
        <f>IF('Daily PnL Log'!AB1237&lt;&gt;"",'Daily PnL Log'!AB1237,"")</f>
        <v/>
      </c>
      <c r="AC257" s="11">
        <f>IF('Daily PnL Log'!AC1237&lt;&gt;"",'Daily PnL Log'!AC1237,"")</f>
        <v>307697.01</v>
      </c>
    </row>
    <row r="258" spans="1:29" x14ac:dyDescent="0.25">
      <c r="A258" s="47" t="str">
        <f t="shared" si="41"/>
        <v>Oct</v>
      </c>
      <c r="B258" s="14">
        <f>'Daily PnL Log'!B1238</f>
        <v>45960</v>
      </c>
      <c r="C258" s="13">
        <f>'Daily PnL Log'!C1238</f>
        <v>-40009.300000000003</v>
      </c>
      <c r="D258" s="13">
        <f>'Daily PnL Log'!D1238</f>
        <v>-22416.2</v>
      </c>
      <c r="E258" s="13">
        <f>'Daily PnL Log'!E1238</f>
        <v>0</v>
      </c>
      <c r="F258" s="13">
        <f>'Daily PnL Log'!F1238</f>
        <v>20022.7</v>
      </c>
      <c r="G258" s="13">
        <f>'Daily PnL Log'!G1238</f>
        <v>4925</v>
      </c>
      <c r="H258" s="13">
        <f>'Daily PnL Log'!H1238</f>
        <v>0</v>
      </c>
      <c r="I258" s="13">
        <f>'Daily PnL Log'!I1238</f>
        <v>0</v>
      </c>
      <c r="J258" s="13">
        <f>'Daily PnL Log'!J1238</f>
        <v>-37477.800000000003</v>
      </c>
      <c r="K258" s="13">
        <f>'Daily PnL Log'!K1238</f>
        <v>-155.88</v>
      </c>
      <c r="L258" s="13">
        <f>'Daily PnL Log'!L1238</f>
        <v>-1376.86</v>
      </c>
      <c r="M258" s="13">
        <f>'Daily PnL Log'!M1238</f>
        <v>-1532.7399999999998</v>
      </c>
      <c r="N258" s="13">
        <f>'Daily PnL Log'!N1238</f>
        <v>-39010.54</v>
      </c>
      <c r="O258" s="13">
        <f t="shared" si="42"/>
        <v>353331.89999999997</v>
      </c>
      <c r="P258" s="13">
        <f t="shared" si="43"/>
        <v>-150145.80000000002</v>
      </c>
      <c r="Q258" s="13">
        <f t="shared" si="44"/>
        <v>0</v>
      </c>
      <c r="R258" s="13">
        <f t="shared" si="45"/>
        <v>195466.89999999988</v>
      </c>
      <c r="S258" s="13">
        <f t="shared" si="46"/>
        <v>104289.3</v>
      </c>
      <c r="T258" s="13">
        <f t="shared" si="47"/>
        <v>0</v>
      </c>
      <c r="U258" s="13">
        <f t="shared" si="48"/>
        <v>0</v>
      </c>
      <c r="V258" s="13">
        <f t="shared" si="49"/>
        <v>502942.29999999987</v>
      </c>
      <c r="W258" s="13">
        <f>IF('Daily PnL Log'!W1238&lt;&gt;"",'Daily PnL Log'!W1238,"")</f>
        <v>579204</v>
      </c>
      <c r="X258" s="13">
        <f>IF('Daily PnL Log'!X1238&lt;&gt;"",'Daily PnL Log'!X1238,"")</f>
        <v>-6.7351986519430113E-2</v>
      </c>
      <c r="Y258" s="13" t="str">
        <f>IF('Daily PnL Log'!Y1238&lt;&gt;"",'Daily PnL Log'!Y1238,"")</f>
        <v/>
      </c>
      <c r="Z258" s="13" t="str">
        <f>IF('Daily PnL Log'!Z1238&lt;&gt;"",'Daily PnL Log'!Z1238,"")</f>
        <v/>
      </c>
      <c r="AA258" s="13" t="str">
        <f>IF('Daily PnL Log'!AA1238&lt;&gt;"",'Daily PnL Log'!AA1238,"")</f>
        <v/>
      </c>
      <c r="AB258" s="13" t="str">
        <f>IF('Daily PnL Log'!AB1238&lt;&gt;"",'Daily PnL Log'!AB1238,"")</f>
        <v/>
      </c>
      <c r="AC258" s="13">
        <f>IF('Daily PnL Log'!AC1238&lt;&gt;"",'Daily PnL Log'!AC1238,"")</f>
        <v>300770.52</v>
      </c>
    </row>
    <row r="259" spans="1:29" x14ac:dyDescent="0.25">
      <c r="A259" s="48" t="str">
        <f t="shared" si="41"/>
        <v>Oct</v>
      </c>
      <c r="B259" s="83">
        <f>'Daily PnL Log'!B1239</f>
        <v>45961</v>
      </c>
      <c r="C259" s="11">
        <f>'Daily PnL Log'!C1239</f>
        <v>-8080</v>
      </c>
      <c r="D259" s="11">
        <f>'Daily PnL Log'!D1239</f>
        <v>-18659</v>
      </c>
      <c r="E259" s="11">
        <f>'Daily PnL Log'!E1239</f>
        <v>0</v>
      </c>
      <c r="F259" s="11">
        <f>'Daily PnL Log'!F1239</f>
        <v>-2897.8</v>
      </c>
      <c r="G259" s="11">
        <f>'Daily PnL Log'!G1239</f>
        <v>-18544.400000000001</v>
      </c>
      <c r="H259" s="11">
        <f>'Daily PnL Log'!H1239</f>
        <v>0</v>
      </c>
      <c r="I259" s="11">
        <f>'Daily PnL Log'!I1239</f>
        <v>0</v>
      </c>
      <c r="J259" s="11">
        <f>'Daily PnL Log'!J1239</f>
        <v>-48181.2</v>
      </c>
      <c r="K259" s="11">
        <f>'Daily PnL Log'!K1239</f>
        <v>-133.69999999999999</v>
      </c>
      <c r="L259" s="11">
        <f>'Daily PnL Log'!L1239</f>
        <v>-1179.67</v>
      </c>
      <c r="M259" s="11">
        <f>'Daily PnL Log'!M1239</f>
        <v>-1313.3700000000001</v>
      </c>
      <c r="N259" s="11">
        <f>'Daily PnL Log'!N1239</f>
        <v>-49494.57</v>
      </c>
      <c r="O259" s="11">
        <f t="shared" si="42"/>
        <v>345251.89999999997</v>
      </c>
      <c r="P259" s="11">
        <f t="shared" si="43"/>
        <v>-168804.80000000002</v>
      </c>
      <c r="Q259" s="11">
        <f t="shared" si="44"/>
        <v>0</v>
      </c>
      <c r="R259" s="11">
        <f t="shared" si="45"/>
        <v>192569.09999999989</v>
      </c>
      <c r="S259" s="11">
        <f t="shared" si="46"/>
        <v>85744.9</v>
      </c>
      <c r="T259" s="11">
        <f t="shared" si="47"/>
        <v>0</v>
      </c>
      <c r="U259" s="11">
        <f t="shared" si="48"/>
        <v>0</v>
      </c>
      <c r="V259" s="11">
        <f t="shared" si="49"/>
        <v>454761.09999999986</v>
      </c>
      <c r="W259" s="11">
        <f>IF('Daily PnL Log'!W1239&lt;&gt;"",'Daily PnL Log'!W1239,"")</f>
        <v>446273</v>
      </c>
      <c r="X259" s="119">
        <f>IF('Daily PnL Log'!X1239&lt;&gt;"",'Daily PnL Log'!X1239,"")</f>
        <v>-0.11090648549206428</v>
      </c>
      <c r="Y259" s="11" t="str">
        <f>IF('Daily PnL Log'!Y1239&lt;&gt;"",'Daily PnL Log'!Y1239,"")</f>
        <v/>
      </c>
      <c r="Z259" s="11" t="str">
        <f>IF('Daily PnL Log'!Z1239&lt;&gt;"",'Daily PnL Log'!Z1239,"")</f>
        <v/>
      </c>
      <c r="AA259" s="11" t="str">
        <f>IF('Daily PnL Log'!AA1239&lt;&gt;"",'Daily PnL Log'!AA1239,"")</f>
        <v/>
      </c>
      <c r="AB259" s="11" t="str">
        <f>IF('Daily PnL Log'!AB1239&lt;&gt;"",'Daily PnL Log'!AB1239,"")</f>
        <v/>
      </c>
      <c r="AC259" s="11">
        <f>IF('Daily PnL Log'!AC1239&lt;&gt;"",'Daily PnL Log'!AC1239,"")</f>
        <v>230993.4</v>
      </c>
    </row>
    <row r="260" spans="1:29" x14ac:dyDescent="0.25">
      <c r="A260" s="47" t="str">
        <f t="shared" si="41"/>
        <v>Nov</v>
      </c>
      <c r="B260" s="14">
        <f>'Daily PnL Log'!B1240</f>
        <v>45964</v>
      </c>
      <c r="C260" s="13">
        <f>'Daily PnL Log'!C1240</f>
        <v>18563.599999999999</v>
      </c>
      <c r="D260" s="13">
        <f>'Daily PnL Log'!D1240</f>
        <v>-17786.900000000001</v>
      </c>
      <c r="E260" s="13">
        <f>'Daily PnL Log'!E1240</f>
        <v>0</v>
      </c>
      <c r="F260" s="13">
        <f>'Daily PnL Log'!F1240</f>
        <v>24335.200000000001</v>
      </c>
      <c r="G260" s="13">
        <f>'Daily PnL Log'!G1240</f>
        <v>-10929.8</v>
      </c>
      <c r="H260" s="13">
        <f>'Daily PnL Log'!H1240</f>
        <v>0</v>
      </c>
      <c r="I260" s="13">
        <f>'Daily PnL Log'!I1240</f>
        <v>0</v>
      </c>
      <c r="J260" s="13">
        <f>'Daily PnL Log'!J1240</f>
        <v>14182.099999999999</v>
      </c>
      <c r="K260" s="13">
        <f>'Daily PnL Log'!K1240</f>
        <v>-80.760000000000005</v>
      </c>
      <c r="L260" s="13">
        <f>'Daily PnL Log'!L1240</f>
        <v>-711.98</v>
      </c>
      <c r="M260" s="13">
        <f>'Daily PnL Log'!M1240</f>
        <v>-792.74</v>
      </c>
      <c r="N260" s="13">
        <f>'Daily PnL Log'!N1240</f>
        <v>13389.359999999999</v>
      </c>
      <c r="O260" s="13">
        <f t="shared" si="42"/>
        <v>363815.49999999994</v>
      </c>
      <c r="P260" s="13">
        <f t="shared" si="43"/>
        <v>-186591.7</v>
      </c>
      <c r="Q260" s="13">
        <f t="shared" si="44"/>
        <v>0</v>
      </c>
      <c r="R260" s="13">
        <f t="shared" si="45"/>
        <v>216904.2999999999</v>
      </c>
      <c r="S260" s="13">
        <f t="shared" si="46"/>
        <v>74815.099999999991</v>
      </c>
      <c r="T260" s="13">
        <f t="shared" si="47"/>
        <v>0</v>
      </c>
      <c r="U260" s="13">
        <f t="shared" si="48"/>
        <v>0</v>
      </c>
      <c r="V260" s="13">
        <f t="shared" si="49"/>
        <v>468943.19999999984</v>
      </c>
      <c r="W260" s="13">
        <f>IF('Daily PnL Log'!W1240&lt;&gt;"",'Daily PnL Log'!W1240,"")</f>
        <v>533520</v>
      </c>
      <c r="X260" s="13">
        <f>IF('Daily PnL Log'!X1240&lt;&gt;"",'Daily PnL Log'!X1240,"")</f>
        <v>2.5096266306792622E-2</v>
      </c>
      <c r="Y260" s="13">
        <f>IF('Daily PnL Log'!Y1240&lt;&gt;"",'Daily PnL Log'!Y1240,"")</f>
        <v>-5666.7199999999993</v>
      </c>
      <c r="Z260" s="13" t="str">
        <f>IF('Daily PnL Log'!Z1240&lt;&gt;"",'Daily PnL Log'!Z1240,"")</f>
        <v/>
      </c>
      <c r="AA260" s="13" t="str">
        <f>IF('Daily PnL Log'!AA1240&lt;&gt;"",'Daily PnL Log'!AA1240,"")</f>
        <v/>
      </c>
      <c r="AB260" s="13" t="str">
        <f>IF('Daily PnL Log'!AB1240&lt;&gt;"",'Daily PnL Log'!AB1240,"")</f>
        <v/>
      </c>
      <c r="AC260" s="13">
        <f>IF('Daily PnL Log'!AC1240&lt;&gt;"",'Daily PnL Log'!AC1240,"")</f>
        <v>254319.41</v>
      </c>
    </row>
    <row r="261" spans="1:29" x14ac:dyDescent="0.25">
      <c r="A261" s="48" t="str">
        <f t="shared" si="41"/>
        <v>Nov</v>
      </c>
      <c r="B261" s="83">
        <f>'Daily PnL Log'!B1241</f>
        <v>45965</v>
      </c>
      <c r="C261" s="11">
        <f>'Daily PnL Log'!C1241</f>
        <v>-5168.3999999999996</v>
      </c>
      <c r="D261" s="11">
        <f>'Daily PnL Log'!D1241</f>
        <v>-8797.2000000000007</v>
      </c>
      <c r="E261" s="11">
        <f>'Daily PnL Log'!E1241</f>
        <v>0</v>
      </c>
      <c r="F261" s="11">
        <f>'Daily PnL Log'!F1241</f>
        <v>-2390</v>
      </c>
      <c r="G261" s="11">
        <f>'Daily PnL Log'!G1241</f>
        <v>-2114.4</v>
      </c>
      <c r="H261" s="11">
        <f>'Daily PnL Log'!H1241</f>
        <v>0</v>
      </c>
      <c r="I261" s="11">
        <f>'Daily PnL Log'!I1241</f>
        <v>0</v>
      </c>
      <c r="J261" s="11">
        <f>'Daily PnL Log'!J1241</f>
        <v>-18470</v>
      </c>
      <c r="K261" s="11">
        <f>'Daily PnL Log'!K1241</f>
        <v>-46.75</v>
      </c>
      <c r="L261" s="11">
        <f>'Daily PnL Log'!L1241</f>
        <v>-409.6</v>
      </c>
      <c r="M261" s="11">
        <f>'Daily PnL Log'!M1241</f>
        <v>-456.35</v>
      </c>
      <c r="N261" s="11">
        <f>'Daily PnL Log'!N1241</f>
        <v>-18926.349999999999</v>
      </c>
      <c r="O261" s="11">
        <f t="shared" si="42"/>
        <v>358647.09999999992</v>
      </c>
      <c r="P261" s="11">
        <f t="shared" si="43"/>
        <v>-195388.90000000002</v>
      </c>
      <c r="Q261" s="11">
        <f t="shared" si="44"/>
        <v>0</v>
      </c>
      <c r="R261" s="11">
        <f t="shared" si="45"/>
        <v>214514.2999999999</v>
      </c>
      <c r="S261" s="11">
        <f t="shared" si="46"/>
        <v>72700.7</v>
      </c>
      <c r="T261" s="11">
        <f t="shared" si="47"/>
        <v>0</v>
      </c>
      <c r="U261" s="11">
        <f t="shared" si="48"/>
        <v>0</v>
      </c>
      <c r="V261" s="11">
        <f t="shared" si="49"/>
        <v>450473.19999999984</v>
      </c>
      <c r="W261" s="11">
        <f>IF('Daily PnL Log'!W1241&lt;&gt;"",'Daily PnL Log'!W1241,"")</f>
        <v>503886</v>
      </c>
      <c r="X261" s="119">
        <f>IF('Daily PnL Log'!X1241&lt;&gt;"",'Daily PnL Log'!X1241,"")</f>
        <v>-3.7560777636211365E-2</v>
      </c>
      <c r="Y261" s="11" t="str">
        <f>IF('Daily PnL Log'!Y1241&lt;&gt;"",'Daily PnL Log'!Y1241,"")</f>
        <v/>
      </c>
      <c r="Z261" s="11" t="str">
        <f>IF('Daily PnL Log'!Z1241&lt;&gt;"",'Daily PnL Log'!Z1241,"")</f>
        <v/>
      </c>
      <c r="AA261" s="11" t="str">
        <f>IF('Daily PnL Log'!AA1241&lt;&gt;"",'Daily PnL Log'!AA1241,"")</f>
        <v/>
      </c>
      <c r="AB261" s="11" t="str">
        <f>IF('Daily PnL Log'!AB1241&lt;&gt;"",'Daily PnL Log'!AB1241,"")</f>
        <v/>
      </c>
      <c r="AC261" s="11">
        <f>IF('Daily PnL Log'!AC1241&lt;&gt;"",'Daily PnL Log'!AC1241,"")</f>
        <v>208239.31</v>
      </c>
    </row>
    <row r="262" spans="1:29" x14ac:dyDescent="0.25">
      <c r="A262" s="47" t="str">
        <f t="shared" si="41"/>
        <v>Nov</v>
      </c>
      <c r="B262" s="14">
        <f>'Daily PnL Log'!B1242</f>
        <v>45966</v>
      </c>
      <c r="C262" s="13">
        <f>'Daily PnL Log'!C1242</f>
        <v>-2007.7</v>
      </c>
      <c r="D262" s="13">
        <f>'Daily PnL Log'!D1242</f>
        <v>29440.3</v>
      </c>
      <c r="E262" s="13">
        <f>'Daily PnL Log'!E1242</f>
        <v>0</v>
      </c>
      <c r="F262" s="13">
        <f>'Daily PnL Log'!F1242</f>
        <v>-17574.2</v>
      </c>
      <c r="G262" s="13">
        <f>'Daily PnL Log'!G1242</f>
        <v>14356.4</v>
      </c>
      <c r="H262" s="13">
        <f>'Daily PnL Log'!H1242</f>
        <v>0</v>
      </c>
      <c r="I262" s="13">
        <f>'Daily PnL Log'!I1242</f>
        <v>0</v>
      </c>
      <c r="J262" s="13">
        <f>'Daily PnL Log'!J1242</f>
        <v>24214.799999999996</v>
      </c>
      <c r="K262" s="13">
        <f>'Daily PnL Log'!K1242</f>
        <v>-49.45</v>
      </c>
      <c r="L262" s="13">
        <f>'Daily PnL Log'!L1242</f>
        <v>-431.94</v>
      </c>
      <c r="M262" s="13">
        <f>'Daily PnL Log'!M1242</f>
        <v>-481.39</v>
      </c>
      <c r="N262" s="13">
        <f>'Daily PnL Log'!N1242</f>
        <v>23733.409999999996</v>
      </c>
      <c r="O262" s="13">
        <f t="shared" si="42"/>
        <v>356639.39999999991</v>
      </c>
      <c r="P262" s="13">
        <f t="shared" si="43"/>
        <v>-165948.60000000003</v>
      </c>
      <c r="Q262" s="13">
        <f t="shared" si="44"/>
        <v>0</v>
      </c>
      <c r="R262" s="13">
        <f t="shared" si="45"/>
        <v>196940.09999999989</v>
      </c>
      <c r="S262" s="13">
        <f t="shared" si="46"/>
        <v>87057.099999999991</v>
      </c>
      <c r="T262" s="13">
        <f t="shared" si="47"/>
        <v>0</v>
      </c>
      <c r="U262" s="13">
        <f t="shared" si="48"/>
        <v>0</v>
      </c>
      <c r="V262" s="13">
        <f t="shared" si="49"/>
        <v>474687.99999999983</v>
      </c>
      <c r="W262" s="13">
        <f>IF('Daily PnL Log'!W1242&lt;&gt;"",'Daily PnL Log'!W1242,"")</f>
        <v>589577</v>
      </c>
      <c r="X262" s="13">
        <f>IF('Daily PnL Log'!X1242&lt;&gt;"",'Daily PnL Log'!X1242,"")</f>
        <v>4.025497941744674E-2</v>
      </c>
      <c r="Y262" s="13" t="str">
        <f>IF('Daily PnL Log'!Y1242&lt;&gt;"",'Daily PnL Log'!Y1242,"")</f>
        <v/>
      </c>
      <c r="Z262" s="13" t="str">
        <f>IF('Daily PnL Log'!Z1242&lt;&gt;"",'Daily PnL Log'!Z1242,"")</f>
        <v/>
      </c>
      <c r="AA262" s="13" t="str">
        <f>IF('Daily PnL Log'!AA1242&lt;&gt;"",'Daily PnL Log'!AA1242,"")</f>
        <v/>
      </c>
      <c r="AB262" s="13" t="str">
        <f>IF('Daily PnL Log'!AB1242&lt;&gt;"",'Daily PnL Log'!AB1242,"")</f>
        <v/>
      </c>
      <c r="AC262" s="13">
        <f>IF('Daily PnL Log'!AC1242&lt;&gt;"",'Daily PnL Log'!AC1242,"")</f>
        <v>248077.92</v>
      </c>
    </row>
    <row r="263" spans="1:29" x14ac:dyDescent="0.25">
      <c r="A263" s="48" t="str">
        <f t="shared" si="41"/>
        <v>Nov</v>
      </c>
      <c r="B263" s="83">
        <f>'Daily PnL Log'!B1243</f>
        <v>45967</v>
      </c>
      <c r="C263" s="11">
        <f>'Daily PnL Log'!C1243</f>
        <v>56003.199999999997</v>
      </c>
      <c r="D263" s="11">
        <f>'Daily PnL Log'!D1243</f>
        <v>16768.099999999999</v>
      </c>
      <c r="E263" s="11">
        <f>'Daily PnL Log'!E1243</f>
        <v>0</v>
      </c>
      <c r="F263" s="11">
        <f>'Daily PnL Log'!F1243</f>
        <v>10685.2</v>
      </c>
      <c r="G263" s="11">
        <f>'Daily PnL Log'!G1243</f>
        <v>-22641.599999999999</v>
      </c>
      <c r="H263" s="11">
        <f>'Daily PnL Log'!H1243</f>
        <v>0</v>
      </c>
      <c r="I263" s="11">
        <f>'Daily PnL Log'!I1243</f>
        <v>0</v>
      </c>
      <c r="J263" s="11">
        <f>'Daily PnL Log'!J1243</f>
        <v>60814.899999999987</v>
      </c>
      <c r="K263" s="11">
        <f>'Daily PnL Log'!K1243</f>
        <v>-155</v>
      </c>
      <c r="L263" s="11">
        <f>'Daily PnL Log'!L1243</f>
        <v>-1365.43</v>
      </c>
      <c r="M263" s="11">
        <f>'Daily PnL Log'!M1243</f>
        <v>-1520.43</v>
      </c>
      <c r="N263" s="11">
        <f>'Daily PnL Log'!N1243</f>
        <v>59294.469999999987</v>
      </c>
      <c r="O263" s="11">
        <f t="shared" si="42"/>
        <v>412642.59999999992</v>
      </c>
      <c r="P263" s="11">
        <f t="shared" si="43"/>
        <v>-149180.50000000003</v>
      </c>
      <c r="Q263" s="11">
        <f t="shared" si="44"/>
        <v>0</v>
      </c>
      <c r="R263" s="11">
        <f t="shared" si="45"/>
        <v>207625.2999999999</v>
      </c>
      <c r="S263" s="11">
        <f t="shared" si="46"/>
        <v>64415.499999999993</v>
      </c>
      <c r="T263" s="11">
        <f t="shared" si="47"/>
        <v>0</v>
      </c>
      <c r="U263" s="11">
        <f t="shared" si="48"/>
        <v>0</v>
      </c>
      <c r="V263" s="11">
        <f t="shared" si="49"/>
        <v>535502.89999999979</v>
      </c>
      <c r="W263" s="11">
        <f>IF('Daily PnL Log'!W1243&lt;&gt;"",'Daily PnL Log'!W1243,"")</f>
        <v>554215</v>
      </c>
      <c r="X263" s="119">
        <f>IF('Daily PnL Log'!X1243&lt;&gt;"",'Daily PnL Log'!X1243,"")</f>
        <v>0.10698820854722443</v>
      </c>
      <c r="Y263" s="11" t="str">
        <f>IF('Daily PnL Log'!Y1243&lt;&gt;"",'Daily PnL Log'!Y1243,"")</f>
        <v/>
      </c>
      <c r="Z263" s="11" t="str">
        <f>IF('Daily PnL Log'!Z1243&lt;&gt;"",'Daily PnL Log'!Z1243,"")</f>
        <v/>
      </c>
      <c r="AA263" s="11" t="str">
        <f>IF('Daily PnL Log'!AA1243&lt;&gt;"",'Daily PnL Log'!AA1243,"")</f>
        <v/>
      </c>
      <c r="AB263" s="11" t="str">
        <f>IF('Daily PnL Log'!AB1243&lt;&gt;"",'Daily PnL Log'!AB1243,"")</f>
        <v/>
      </c>
      <c r="AC263" s="11">
        <f>IF('Daily PnL Log'!AC1243&lt;&gt;"",'Daily PnL Log'!AC1243,"")</f>
        <v>311204.99</v>
      </c>
    </row>
    <row r="264" spans="1:29" x14ac:dyDescent="0.25">
      <c r="A264" s="47" t="str">
        <f t="shared" si="41"/>
        <v>Nov</v>
      </c>
      <c r="B264" s="14">
        <f>'Daily PnL Log'!B1244</f>
        <v>45968</v>
      </c>
      <c r="C264" s="13">
        <f>'Daily PnL Log'!C1244</f>
        <v>7041.8</v>
      </c>
      <c r="D264" s="13">
        <f>'Daily PnL Log'!D1244</f>
        <v>9393.2000000000007</v>
      </c>
      <c r="E264" s="13">
        <f>'Daily PnL Log'!E1244</f>
        <v>0</v>
      </c>
      <c r="F264" s="13">
        <f>'Daily PnL Log'!F1244</f>
        <v>-6014.2</v>
      </c>
      <c r="G264" s="13">
        <f>'Daily PnL Log'!G1244</f>
        <v>-2135.1</v>
      </c>
      <c r="H264" s="13">
        <f>'Daily PnL Log'!H1244</f>
        <v>0</v>
      </c>
      <c r="I264" s="13">
        <f>'Daily PnL Log'!I1244</f>
        <v>0</v>
      </c>
      <c r="J264" s="13">
        <f>'Daily PnL Log'!J1244</f>
        <v>8285.6999999999989</v>
      </c>
      <c r="K264" s="13">
        <f>'Daily PnL Log'!K1244</f>
        <v>-146.5</v>
      </c>
      <c r="L264" s="13">
        <f>'Daily PnL Log'!L1244</f>
        <v>-146.5</v>
      </c>
      <c r="M264" s="13">
        <f>'Daily PnL Log'!M1244</f>
        <v>-293</v>
      </c>
      <c r="N264" s="13">
        <f>'Daily PnL Log'!N1244</f>
        <v>7992.6999999999989</v>
      </c>
      <c r="O264" s="13">
        <f t="shared" si="42"/>
        <v>419684.39999999991</v>
      </c>
      <c r="P264" s="13">
        <f t="shared" si="43"/>
        <v>-139787.30000000002</v>
      </c>
      <c r="Q264" s="13">
        <f t="shared" si="44"/>
        <v>0</v>
      </c>
      <c r="R264" s="13">
        <f t="shared" si="45"/>
        <v>201611.09999999989</v>
      </c>
      <c r="S264" s="13">
        <f t="shared" si="46"/>
        <v>62280.399999999994</v>
      </c>
      <c r="T264" s="13">
        <f t="shared" si="47"/>
        <v>0</v>
      </c>
      <c r="U264" s="13">
        <f t="shared" si="48"/>
        <v>0</v>
      </c>
      <c r="V264" s="13">
        <f t="shared" si="49"/>
        <v>543788.59999999974</v>
      </c>
      <c r="W264" s="13">
        <f>IF('Daily PnL Log'!W1244&lt;&gt;"",'Daily PnL Log'!W1244,"")</f>
        <v>531771</v>
      </c>
      <c r="X264" s="13">
        <f>IF('Daily PnL Log'!X1244&lt;&gt;"",'Daily PnL Log'!X1244,"")</f>
        <v>1.5030342008120035E-2</v>
      </c>
      <c r="Y264" s="13">
        <f>IF('Daily PnL Log'!Y1244&lt;&gt;"",'Daily PnL Log'!Y1244,"")</f>
        <v>-293</v>
      </c>
      <c r="Z264" s="13" t="str">
        <f>IF('Daily PnL Log'!Z1244&lt;&gt;"",'Daily PnL Log'!Z1244,"")</f>
        <v/>
      </c>
      <c r="AA264" s="13" t="str">
        <f>IF('Daily PnL Log'!AA1244&lt;&gt;"",'Daily PnL Log'!AA1244,"")</f>
        <v/>
      </c>
      <c r="AB264" s="13" t="str">
        <f>IF('Daily PnL Log'!AB1244&lt;&gt;"",'Daily PnL Log'!AB1244,"")</f>
        <v/>
      </c>
      <c r="AC264" s="13">
        <f>IF('Daily PnL Log'!AC1244&lt;&gt;"",'Daily PnL Log'!AC1244,"")</f>
        <v>297694.63</v>
      </c>
    </row>
    <row r="265" spans="1:29" x14ac:dyDescent="0.25">
      <c r="A265" s="48" t="str">
        <f t="shared" si="41"/>
        <v>Nov</v>
      </c>
      <c r="B265" s="83">
        <f>'Daily PnL Log'!B1245</f>
        <v>45971</v>
      </c>
      <c r="C265" s="11">
        <f>'Daily PnL Log'!C1245</f>
        <v>1226.4000000000001</v>
      </c>
      <c r="D265" s="11">
        <f>'Daily PnL Log'!D1245</f>
        <v>-4947.6000000000004</v>
      </c>
      <c r="E265" s="11">
        <f>'Daily PnL Log'!E1245</f>
        <v>0</v>
      </c>
      <c r="F265" s="11">
        <f>'Daily PnL Log'!F1245</f>
        <v>-10296.5</v>
      </c>
      <c r="G265" s="11">
        <f>'Daily PnL Log'!G1245</f>
        <v>-25036.5</v>
      </c>
      <c r="H265" s="11">
        <f>'Daily PnL Log'!H1245</f>
        <v>0</v>
      </c>
      <c r="I265" s="11">
        <f>'Daily PnL Log'!I1245</f>
        <v>0</v>
      </c>
      <c r="J265" s="11">
        <f>'Daily PnL Log'!J1245</f>
        <v>-39054.199999999997</v>
      </c>
      <c r="K265" s="11">
        <f>'Daily PnL Log'!K1245</f>
        <v>-66.94</v>
      </c>
      <c r="L265" s="11">
        <f>'Daily PnL Log'!L1245</f>
        <v>-590.17999999999995</v>
      </c>
      <c r="M265" s="11">
        <f>'Daily PnL Log'!M1245</f>
        <v>-657.11999999999989</v>
      </c>
      <c r="N265" s="11">
        <f>'Daily PnL Log'!N1245</f>
        <v>-39711.32</v>
      </c>
      <c r="O265" s="11">
        <f t="shared" si="42"/>
        <v>420910.79999999993</v>
      </c>
      <c r="P265" s="11">
        <f t="shared" si="43"/>
        <v>-144734.90000000002</v>
      </c>
      <c r="Q265" s="11">
        <f t="shared" si="44"/>
        <v>0</v>
      </c>
      <c r="R265" s="11">
        <f t="shared" si="45"/>
        <v>191314.59999999989</v>
      </c>
      <c r="S265" s="11">
        <f t="shared" si="46"/>
        <v>37243.899999999994</v>
      </c>
      <c r="T265" s="11">
        <f t="shared" si="47"/>
        <v>0</v>
      </c>
      <c r="U265" s="11">
        <f t="shared" si="48"/>
        <v>0</v>
      </c>
      <c r="V265" s="11">
        <f t="shared" si="49"/>
        <v>504734.39999999973</v>
      </c>
      <c r="W265" s="11">
        <f>IF('Daily PnL Log'!W1245&lt;&gt;"",'Daily PnL Log'!W1245,"")</f>
        <v>532791</v>
      </c>
      <c r="X265" s="119">
        <f>IF('Daily PnL Log'!X1245&lt;&gt;"",'Daily PnL Log'!X1245,"")</f>
        <v>-7.4534517287266483E-2</v>
      </c>
      <c r="Y265" s="11" t="str">
        <f>IF('Daily PnL Log'!Y1245&lt;&gt;"",'Daily PnL Log'!Y1245,"")</f>
        <v/>
      </c>
      <c r="Z265" s="11" t="str">
        <f>IF('Daily PnL Log'!Z1245&lt;&gt;"",'Daily PnL Log'!Z1245,"")</f>
        <v/>
      </c>
      <c r="AA265" s="11" t="str">
        <f>IF('Daily PnL Log'!AA1245&lt;&gt;"",'Daily PnL Log'!AA1245,"")</f>
        <v/>
      </c>
      <c r="AB265" s="11" t="str">
        <f>IF('Daily PnL Log'!AB1245&lt;&gt;"",'Daily PnL Log'!AB1245,"")</f>
        <v/>
      </c>
      <c r="AC265" s="11">
        <f>IF('Daily PnL Log'!AC1245&lt;&gt;"",'Daily PnL Log'!AC1245,"")</f>
        <v>283392.51</v>
      </c>
    </row>
    <row r="266" spans="1:29" x14ac:dyDescent="0.25">
      <c r="A266" s="47" t="str">
        <f t="shared" si="41"/>
        <v>Nov</v>
      </c>
      <c r="B266" s="14">
        <f>'Daily PnL Log'!B1246</f>
        <v>45972</v>
      </c>
      <c r="C266" s="13">
        <f>'Daily PnL Log'!C1246</f>
        <v>6900.7</v>
      </c>
      <c r="D266" s="13">
        <f>'Daily PnL Log'!D1246</f>
        <v>-10440.700000000001</v>
      </c>
      <c r="E266" s="13">
        <f>'Daily PnL Log'!E1246</f>
        <v>0</v>
      </c>
      <c r="F266" s="13">
        <f>'Daily PnL Log'!F1246</f>
        <v>-25539.9</v>
      </c>
      <c r="G266" s="13">
        <f>'Daily PnL Log'!G1246</f>
        <v>-27646.1</v>
      </c>
      <c r="H266" s="13">
        <f>'Daily PnL Log'!H1246</f>
        <v>0</v>
      </c>
      <c r="I266" s="13">
        <f>'Daily PnL Log'!I1246</f>
        <v>0</v>
      </c>
      <c r="J266" s="13">
        <f>'Daily PnL Log'!J1246</f>
        <v>-56726</v>
      </c>
      <c r="K266" s="13">
        <f>'Daily PnL Log'!K1246</f>
        <v>-63.96</v>
      </c>
      <c r="L266" s="13">
        <f>'Daily PnL Log'!L1246</f>
        <v>-559.59</v>
      </c>
      <c r="M266" s="13">
        <f>'Daily PnL Log'!M1246</f>
        <v>-623.55000000000007</v>
      </c>
      <c r="N266" s="13">
        <f>'Daily PnL Log'!N1246</f>
        <v>-57349.55</v>
      </c>
      <c r="O266" s="13">
        <f t="shared" si="42"/>
        <v>427811.49999999994</v>
      </c>
      <c r="P266" s="13">
        <f t="shared" si="43"/>
        <v>-155175.60000000003</v>
      </c>
      <c r="Q266" s="13">
        <f t="shared" si="44"/>
        <v>0</v>
      </c>
      <c r="R266" s="13">
        <f t="shared" si="45"/>
        <v>165774.6999999999</v>
      </c>
      <c r="S266" s="13">
        <f t="shared" si="46"/>
        <v>9597.7999999999956</v>
      </c>
      <c r="T266" s="13">
        <f t="shared" si="47"/>
        <v>0</v>
      </c>
      <c r="U266" s="13">
        <f t="shared" si="48"/>
        <v>0</v>
      </c>
      <c r="V266" s="13">
        <f t="shared" si="49"/>
        <v>448008.39999999973</v>
      </c>
      <c r="W266" s="13">
        <f>IF('Daily PnL Log'!W1246&lt;&gt;"",'Daily PnL Log'!W1246,"")</f>
        <v>394777</v>
      </c>
      <c r="X266" s="13">
        <f>IF('Daily PnL Log'!X1246&lt;&gt;"",'Daily PnL Log'!X1246,"")</f>
        <v>-0.14527074778925825</v>
      </c>
      <c r="Y266" s="13">
        <f>IF('Daily PnL Log'!Y1246&lt;&gt;"",'Daily PnL Log'!Y1246,"")</f>
        <v>-5216.3</v>
      </c>
      <c r="Z266" s="13" t="str">
        <f>IF('Daily PnL Log'!Z1246&lt;&gt;"",'Daily PnL Log'!Z1246,"")</f>
        <v/>
      </c>
      <c r="AA266" s="13" t="str">
        <f>IF('Daily PnL Log'!AA1246&lt;&gt;"",'Daily PnL Log'!AA1246,"")</f>
        <v/>
      </c>
      <c r="AB266" s="13" t="str">
        <f>IF('Daily PnL Log'!AB1246&lt;&gt;"",'Daily PnL Log'!AB1246,"")</f>
        <v/>
      </c>
      <c r="AC266" s="13">
        <f>IF('Daily PnL Log'!AC1246&lt;&gt;"",'Daily PnL Log'!AC1246,"")</f>
        <v>195498.84</v>
      </c>
    </row>
    <row r="267" spans="1:29" x14ac:dyDescent="0.25">
      <c r="A267" s="48" t="str">
        <f t="shared" si="41"/>
        <v>Nov</v>
      </c>
      <c r="B267" s="83">
        <f>'Daily PnL Log'!B1247</f>
        <v>45973</v>
      </c>
      <c r="C267" s="11">
        <f>'Daily PnL Log'!C1247</f>
        <v>-3429.4</v>
      </c>
      <c r="D267" s="11">
        <f>'Daily PnL Log'!D1247</f>
        <v>12513.3</v>
      </c>
      <c r="E267" s="11">
        <f>'Daily PnL Log'!E1247</f>
        <v>0</v>
      </c>
      <c r="F267" s="11">
        <f>'Daily PnL Log'!F1247</f>
        <v>7531.1</v>
      </c>
      <c r="G267" s="11">
        <f>'Daily PnL Log'!G1247</f>
        <v>-7168.8</v>
      </c>
      <c r="H267" s="11">
        <f>'Daily PnL Log'!H1247</f>
        <v>0</v>
      </c>
      <c r="I267" s="11">
        <f>'Daily PnL Log'!I1247</f>
        <v>0</v>
      </c>
      <c r="J267" s="11">
        <f>'Daily PnL Log'!J1247</f>
        <v>9446.2000000000007</v>
      </c>
      <c r="K267" s="11">
        <f>'Daily PnL Log'!K1247</f>
        <v>-89</v>
      </c>
      <c r="L267" s="11">
        <f>'Daily PnL Log'!L1247</f>
        <v>-786.62</v>
      </c>
      <c r="M267" s="11">
        <f>'Daily PnL Log'!M1247</f>
        <v>-875.62</v>
      </c>
      <c r="N267" s="11">
        <f>'Daily PnL Log'!N1247</f>
        <v>8570.58</v>
      </c>
      <c r="O267" s="11">
        <f t="shared" si="42"/>
        <v>424382.09999999992</v>
      </c>
      <c r="P267" s="11">
        <f t="shared" si="43"/>
        <v>-142662.30000000005</v>
      </c>
      <c r="Q267" s="11">
        <f t="shared" si="44"/>
        <v>0</v>
      </c>
      <c r="R267" s="11">
        <f t="shared" si="45"/>
        <v>173305.7999999999</v>
      </c>
      <c r="S267" s="11">
        <f t="shared" si="46"/>
        <v>2428.9999999999955</v>
      </c>
      <c r="T267" s="11">
        <f t="shared" si="47"/>
        <v>0</v>
      </c>
      <c r="U267" s="11">
        <f t="shared" si="48"/>
        <v>0</v>
      </c>
      <c r="V267" s="11">
        <f t="shared" si="49"/>
        <v>457454.59999999974</v>
      </c>
      <c r="W267" s="11">
        <f>IF('Daily PnL Log'!W1247&lt;&gt;"",'Daily PnL Log'!W1247,"")</f>
        <v>443805</v>
      </c>
      <c r="X267" s="119">
        <f>IF('Daily PnL Log'!X1247&lt;&gt;"",'Daily PnL Log'!X1247,"")</f>
        <v>1.9311589549464291E-2</v>
      </c>
      <c r="Y267" s="11">
        <f>IF('Daily PnL Log'!Y1247&lt;&gt;"",'Daily PnL Log'!Y1247,"")</f>
        <v>-4025.71</v>
      </c>
      <c r="Z267" s="11" t="str">
        <f>IF('Daily PnL Log'!Z1247&lt;&gt;"",'Daily PnL Log'!Z1247,"")</f>
        <v/>
      </c>
      <c r="AA267" s="11" t="str">
        <f>IF('Daily PnL Log'!AA1247&lt;&gt;"",'Daily PnL Log'!AA1247,"")</f>
        <v/>
      </c>
      <c r="AB267" s="11" t="str">
        <f>IF('Daily PnL Log'!AB1247&lt;&gt;"",'Daily PnL Log'!AB1247,"")</f>
        <v/>
      </c>
      <c r="AC267" s="11">
        <f>IF('Daily PnL Log'!AC1247&lt;&gt;"",'Daily PnL Log'!AC1247,"")</f>
        <v>188145.72</v>
      </c>
    </row>
    <row r="268" spans="1:29" x14ac:dyDescent="0.25">
      <c r="A268" s="47" t="str">
        <f t="shared" si="41"/>
        <v>Nov</v>
      </c>
      <c r="B268" s="14">
        <f>'Daily PnL Log'!B1248</f>
        <v>45974</v>
      </c>
      <c r="C268" s="13">
        <f>'Daily PnL Log'!C1248</f>
        <v>-46832.800000000003</v>
      </c>
      <c r="D268" s="13">
        <f>'Daily PnL Log'!D1248</f>
        <v>60695.3</v>
      </c>
      <c r="E268" s="13">
        <f>'Daily PnL Log'!E1248</f>
        <v>0</v>
      </c>
      <c r="F268" s="13">
        <f>'Daily PnL Log'!F1248</f>
        <v>-21107.3</v>
      </c>
      <c r="G268" s="13">
        <f>'Daily PnL Log'!G1248</f>
        <v>11079.9</v>
      </c>
      <c r="H268" s="13">
        <f>'Daily PnL Log'!H1248</f>
        <v>0</v>
      </c>
      <c r="I268" s="13">
        <f>'Daily PnL Log'!I1248</f>
        <v>0</v>
      </c>
      <c r="J268" s="13">
        <f>'Daily PnL Log'!J1248</f>
        <v>3835.1000000000004</v>
      </c>
      <c r="K268" s="13">
        <f>'Daily PnL Log'!K1248</f>
        <v>-141.80000000000001</v>
      </c>
      <c r="L268" s="13">
        <f>'Daily PnL Log'!L1248</f>
        <v>-1249.5999999999999</v>
      </c>
      <c r="M268" s="13">
        <f>'Daily PnL Log'!M1248</f>
        <v>-1391.3999999999999</v>
      </c>
      <c r="N268" s="13">
        <f>'Daily PnL Log'!N1248</f>
        <v>2443.7000000000007</v>
      </c>
      <c r="O268" s="13">
        <f t="shared" si="42"/>
        <v>377549.29999999993</v>
      </c>
      <c r="P268" s="13">
        <f t="shared" si="43"/>
        <v>-81967.000000000044</v>
      </c>
      <c r="Q268" s="13">
        <f t="shared" si="44"/>
        <v>0</v>
      </c>
      <c r="R268" s="13">
        <f t="shared" si="45"/>
        <v>152198.49999999991</v>
      </c>
      <c r="S268" s="13">
        <f t="shared" si="46"/>
        <v>13508.899999999994</v>
      </c>
      <c r="T268" s="13">
        <f t="shared" si="47"/>
        <v>0</v>
      </c>
      <c r="U268" s="13">
        <f t="shared" si="48"/>
        <v>0</v>
      </c>
      <c r="V268" s="13">
        <f t="shared" si="49"/>
        <v>461289.69999999972</v>
      </c>
      <c r="W268" s="13">
        <f>IF('Daily PnL Log'!W1248&lt;&gt;"",'Daily PnL Log'!W1248,"")</f>
        <v>428212</v>
      </c>
      <c r="X268" s="13">
        <f>IF('Daily PnL Log'!X1248&lt;&gt;"",'Daily PnL Log'!X1248,"")</f>
        <v>5.7067527299561917E-3</v>
      </c>
      <c r="Y268" s="13" t="str">
        <f>IF('Daily PnL Log'!Y1248&lt;&gt;"",'Daily PnL Log'!Y1248,"")</f>
        <v/>
      </c>
      <c r="Z268" s="13" t="str">
        <f>IF('Daily PnL Log'!Z1248&lt;&gt;"",'Daily PnL Log'!Z1248,"")</f>
        <v/>
      </c>
      <c r="AA268" s="13" t="str">
        <f>IF('Daily PnL Log'!AA1248&lt;&gt;"",'Daily PnL Log'!AA1248,"")</f>
        <v/>
      </c>
      <c r="AB268" s="13" t="str">
        <f>IF('Daily PnL Log'!AB1248&lt;&gt;"",'Daily PnL Log'!AB1248,"")</f>
        <v/>
      </c>
      <c r="AC268" s="13">
        <f>IF('Daily PnL Log'!AC1248&lt;&gt;"",'Daily PnL Log'!AC1248,"")</f>
        <v>185550.57</v>
      </c>
    </row>
    <row r="269" spans="1:29" x14ac:dyDescent="0.25">
      <c r="A269" s="48" t="str">
        <f t="shared" si="41"/>
        <v>Nov</v>
      </c>
      <c r="B269" s="83">
        <f>'Daily PnL Log'!B1249</f>
        <v>45975</v>
      </c>
      <c r="C269" s="11">
        <f>'Daily PnL Log'!C1249</f>
        <v>-27356.400000000001</v>
      </c>
      <c r="D269" s="11">
        <f>'Daily PnL Log'!D1249</f>
        <v>15998.1</v>
      </c>
      <c r="E269" s="11">
        <f>'Daily PnL Log'!E1249</f>
        <v>0</v>
      </c>
      <c r="F269" s="11">
        <f>'Daily PnL Log'!F1249</f>
        <v>6729.1</v>
      </c>
      <c r="G269" s="11">
        <f>'Daily PnL Log'!G1249</f>
        <v>16718.5</v>
      </c>
      <c r="H269" s="11">
        <f>'Daily PnL Log'!H1249</f>
        <v>0</v>
      </c>
      <c r="I269" s="11">
        <f>'Daily PnL Log'!I1249</f>
        <v>0</v>
      </c>
      <c r="J269" s="11">
        <f>'Daily PnL Log'!J1249</f>
        <v>12089.3</v>
      </c>
      <c r="K269" s="11">
        <f>'Daily PnL Log'!K1249</f>
        <v>-109.41</v>
      </c>
      <c r="L269" s="11">
        <f>'Daily PnL Log'!L1249</f>
        <v>-958.45</v>
      </c>
      <c r="M269" s="11">
        <f>'Daily PnL Log'!M1249</f>
        <v>-1067.8600000000001</v>
      </c>
      <c r="N269" s="11">
        <f>'Daily PnL Log'!N1249</f>
        <v>11021.439999999999</v>
      </c>
      <c r="O269" s="11">
        <f t="shared" si="42"/>
        <v>350192.89999999991</v>
      </c>
      <c r="P269" s="11">
        <f t="shared" si="43"/>
        <v>-65968.900000000038</v>
      </c>
      <c r="Q269" s="11">
        <f t="shared" si="44"/>
        <v>0</v>
      </c>
      <c r="R269" s="11">
        <f t="shared" si="45"/>
        <v>158927.59999999992</v>
      </c>
      <c r="S269" s="11">
        <f t="shared" si="46"/>
        <v>30227.399999999994</v>
      </c>
      <c r="T269" s="11">
        <f t="shared" si="47"/>
        <v>0</v>
      </c>
      <c r="U269" s="11">
        <f t="shared" si="48"/>
        <v>0</v>
      </c>
      <c r="V269" s="11">
        <f t="shared" si="49"/>
        <v>473378.99999999971</v>
      </c>
      <c r="W269" s="11">
        <f>IF('Daily PnL Log'!W1249&lt;&gt;"",'Daily PnL Log'!W1249,"")</f>
        <v>523848</v>
      </c>
      <c r="X269" s="119">
        <f>IF('Daily PnL Log'!X1249&lt;&gt;"",'Daily PnL Log'!X1249,"")</f>
        <v>2.1039385470594522E-2</v>
      </c>
      <c r="Y269" s="11" t="str">
        <f>IF('Daily PnL Log'!Y1249&lt;&gt;"",'Daily PnL Log'!Y1249,"")</f>
        <v/>
      </c>
      <c r="Z269" s="11">
        <f>IF('Daily PnL Log'!Z1249&lt;&gt;"",'Daily PnL Log'!Z1249,"")</f>
        <v>2633.25</v>
      </c>
      <c r="AA269" s="11" t="str">
        <f>IF('Daily PnL Log'!AA1249&lt;&gt;"",'Daily PnL Log'!AA1249,"")</f>
        <v/>
      </c>
      <c r="AB269" s="11" t="str">
        <f>IF('Daily PnL Log'!AB1249&lt;&gt;"",'Daily PnL Log'!AB1249,"")</f>
        <v/>
      </c>
      <c r="AC269" s="11">
        <f>IF('Daily PnL Log'!AC1249&lt;&gt;"",'Daily PnL Log'!AC1249,"")</f>
        <v>216425.21</v>
      </c>
    </row>
    <row r="270" spans="1:29" x14ac:dyDescent="0.25">
      <c r="A270" s="47" t="str">
        <f t="shared" si="41"/>
        <v>Nov</v>
      </c>
      <c r="B270" s="14">
        <f>'Daily PnL Log'!B1250</f>
        <v>45978</v>
      </c>
      <c r="C270" s="13">
        <f>'Daily PnL Log'!C1250</f>
        <v>1277.0999999999999</v>
      </c>
      <c r="D270" s="13">
        <f>'Daily PnL Log'!D1250</f>
        <v>11789.6</v>
      </c>
      <c r="E270" s="13">
        <f>'Daily PnL Log'!E1250</f>
        <v>0</v>
      </c>
      <c r="F270" s="13">
        <f>'Daily PnL Log'!F1250</f>
        <v>-12823.1</v>
      </c>
      <c r="G270" s="13">
        <f>'Daily PnL Log'!G1250</f>
        <v>48018.3</v>
      </c>
      <c r="H270" s="13">
        <f>'Daily PnL Log'!H1250</f>
        <v>0</v>
      </c>
      <c r="I270" s="13">
        <f>'Daily PnL Log'!I1250</f>
        <v>0</v>
      </c>
      <c r="J270" s="13">
        <f>'Daily PnL Log'!J1250</f>
        <v>48261.9</v>
      </c>
      <c r="K270" s="13">
        <f>'Daily PnL Log'!K1250</f>
        <v>-145.43</v>
      </c>
      <c r="L270" s="13">
        <f>'Daily PnL Log'!L1250</f>
        <v>-1268.05</v>
      </c>
      <c r="M270" s="13">
        <f>'Daily PnL Log'!M1250</f>
        <v>-1413.48</v>
      </c>
      <c r="N270" s="13">
        <f>'Daily PnL Log'!N1250</f>
        <v>46848.42</v>
      </c>
      <c r="O270" s="13">
        <f t="shared" si="42"/>
        <v>351469.99999999988</v>
      </c>
      <c r="P270" s="13">
        <f t="shared" si="43"/>
        <v>-54179.300000000039</v>
      </c>
      <c r="Q270" s="13">
        <f t="shared" si="44"/>
        <v>0</v>
      </c>
      <c r="R270" s="13">
        <f t="shared" si="45"/>
        <v>146104.49999999991</v>
      </c>
      <c r="S270" s="13">
        <f t="shared" si="46"/>
        <v>78245.7</v>
      </c>
      <c r="T270" s="13">
        <f t="shared" si="47"/>
        <v>0</v>
      </c>
      <c r="U270" s="13">
        <f t="shared" si="48"/>
        <v>0</v>
      </c>
      <c r="V270" s="13">
        <f t="shared" si="49"/>
        <v>521640.89999999973</v>
      </c>
      <c r="W270" s="13">
        <f>IF('Daily PnL Log'!W1250&lt;&gt;"",'Daily PnL Log'!W1250,"")</f>
        <v>421142</v>
      </c>
      <c r="X270" s="13">
        <f>IF('Daily PnL Log'!X1250&lt;&gt;"",'Daily PnL Log'!X1250,"")</f>
        <v>0.11124138651571204</v>
      </c>
      <c r="Y270" s="13" t="str">
        <f>IF('Daily PnL Log'!Y1250&lt;&gt;"",'Daily PnL Log'!Y1250,"")</f>
        <v/>
      </c>
      <c r="Z270" s="13" t="str">
        <f>IF('Daily PnL Log'!Z1250&lt;&gt;"",'Daily PnL Log'!Z1250,"")</f>
        <v/>
      </c>
      <c r="AA270" s="13" t="str">
        <f>IF('Daily PnL Log'!AA1250&lt;&gt;"",'Daily PnL Log'!AA1250,"")</f>
        <v/>
      </c>
      <c r="AB270" s="13" t="str">
        <f>IF('Daily PnL Log'!AB1250&lt;&gt;"",'Daily PnL Log'!AB1250,"")</f>
        <v/>
      </c>
      <c r="AC270" s="13">
        <f>IF('Daily PnL Log'!AC1250&lt;&gt;"",'Daily PnL Log'!AC1250,"")</f>
        <v>314770.48</v>
      </c>
    </row>
    <row r="271" spans="1:29" x14ac:dyDescent="0.25">
      <c r="A271" s="48" t="str">
        <f t="shared" si="41"/>
        <v>Nov</v>
      </c>
      <c r="B271" s="83">
        <f>'Daily PnL Log'!B1251</f>
        <v>45979</v>
      </c>
      <c r="C271" s="11">
        <f>'Daily PnL Log'!C1251</f>
        <v>-6754</v>
      </c>
      <c r="D271" s="11">
        <f>'Daily PnL Log'!D1251</f>
        <v>354.3</v>
      </c>
      <c r="E271" s="11">
        <f>'Daily PnL Log'!E1251</f>
        <v>0</v>
      </c>
      <c r="F271" s="11">
        <f>'Daily PnL Log'!F1251</f>
        <v>28456</v>
      </c>
      <c r="G271" s="11">
        <f>'Daily PnL Log'!G1251</f>
        <v>-13856</v>
      </c>
      <c r="H271" s="11">
        <f>'Daily PnL Log'!H1251</f>
        <v>0</v>
      </c>
      <c r="I271" s="11">
        <f>'Daily PnL Log'!I1251</f>
        <v>0</v>
      </c>
      <c r="J271" s="11">
        <f>'Daily PnL Log'!J1251</f>
        <v>8200.2999999999993</v>
      </c>
      <c r="K271" s="11">
        <f>'Daily PnL Log'!K1251</f>
        <v>-78.260000000000005</v>
      </c>
      <c r="L271" s="11">
        <f>'Daily PnL Log'!L1251</f>
        <v>-681.03</v>
      </c>
      <c r="M271" s="11">
        <f>'Daily PnL Log'!M1251</f>
        <v>-759.29</v>
      </c>
      <c r="N271" s="11">
        <f>'Daily PnL Log'!N1251</f>
        <v>7441.0099999999993</v>
      </c>
      <c r="O271" s="11">
        <f t="shared" si="42"/>
        <v>344715.99999999988</v>
      </c>
      <c r="P271" s="11">
        <f t="shared" si="43"/>
        <v>-53825.000000000036</v>
      </c>
      <c r="Q271" s="11">
        <f t="shared" si="44"/>
        <v>0</v>
      </c>
      <c r="R271" s="11">
        <f t="shared" si="45"/>
        <v>174560.49999999991</v>
      </c>
      <c r="S271" s="11">
        <f t="shared" si="46"/>
        <v>64389.7</v>
      </c>
      <c r="T271" s="11">
        <f t="shared" si="47"/>
        <v>0</v>
      </c>
      <c r="U271" s="11">
        <f t="shared" si="48"/>
        <v>0</v>
      </c>
      <c r="V271" s="11">
        <f t="shared" si="49"/>
        <v>529841.19999999972</v>
      </c>
      <c r="W271" s="11">
        <f>IF('Daily PnL Log'!W1251&lt;&gt;"",'Daily PnL Log'!W1251,"")</f>
        <v>421124</v>
      </c>
      <c r="X271" s="119">
        <f>IF('Daily PnL Log'!X1251&lt;&gt;"",'Daily PnL Log'!X1251,"")</f>
        <v>1.766940378605826E-2</v>
      </c>
      <c r="Y271" s="11">
        <f>IF('Daily PnL Log'!Y1251&lt;&gt;"",'Daily PnL Log'!Y1251,"")</f>
        <v>-2150</v>
      </c>
      <c r="Z271" s="11" t="str">
        <f>IF('Daily PnL Log'!Z1251&lt;&gt;"",'Daily PnL Log'!Z1251,"")</f>
        <v/>
      </c>
      <c r="AA271" s="11" t="str">
        <f>IF('Daily PnL Log'!AA1251&lt;&gt;"",'Daily PnL Log'!AA1251,"")</f>
        <v/>
      </c>
      <c r="AB271" s="11" t="str">
        <f>IF('Daily PnL Log'!AB1251&lt;&gt;"",'Daily PnL Log'!AB1251,"")</f>
        <v/>
      </c>
      <c r="AC271" s="11">
        <f>IF('Daily PnL Log'!AC1251&lt;&gt;"",'Daily PnL Log'!AC1251,"")</f>
        <v>317479.94</v>
      </c>
    </row>
    <row r="272" spans="1:29" x14ac:dyDescent="0.25">
      <c r="A272" s="47" t="str">
        <f t="shared" si="41"/>
        <v>Nov</v>
      </c>
      <c r="B272" s="14">
        <f>'Daily PnL Log'!B1252</f>
        <v>45980</v>
      </c>
      <c r="C272" s="13">
        <f>'Daily PnL Log'!C1252</f>
        <v>-4163.3999999999996</v>
      </c>
      <c r="D272" s="13">
        <f>'Daily PnL Log'!D1252</f>
        <v>-4294.2</v>
      </c>
      <c r="E272" s="13">
        <f>'Daily PnL Log'!E1252</f>
        <v>0</v>
      </c>
      <c r="F272" s="13">
        <f>'Daily PnL Log'!F1252</f>
        <v>7508.6</v>
      </c>
      <c r="G272" s="13">
        <f>'Daily PnL Log'!G1252</f>
        <v>3441.6</v>
      </c>
      <c r="H272" s="13">
        <f>'Daily PnL Log'!H1252</f>
        <v>0</v>
      </c>
      <c r="I272" s="13">
        <f>'Daily PnL Log'!I1252</f>
        <v>0</v>
      </c>
      <c r="J272" s="13">
        <f>'Daily PnL Log'!J1252</f>
        <v>2492.6000000000017</v>
      </c>
      <c r="K272" s="13">
        <f>'Daily PnL Log'!K1252</f>
        <v>-125.11</v>
      </c>
      <c r="L272" s="13">
        <f>'Daily PnL Log'!L1252</f>
        <v>-1089.19</v>
      </c>
      <c r="M272" s="13">
        <f>'Daily PnL Log'!M1252</f>
        <v>-1214.3</v>
      </c>
      <c r="N272" s="13">
        <f>'Daily PnL Log'!N1252</f>
        <v>1278.3000000000018</v>
      </c>
      <c r="O272" s="13">
        <f t="shared" si="42"/>
        <v>340552.59999999986</v>
      </c>
      <c r="P272" s="13">
        <f t="shared" si="43"/>
        <v>-58119.200000000033</v>
      </c>
      <c r="Q272" s="13">
        <f t="shared" si="44"/>
        <v>0</v>
      </c>
      <c r="R272" s="13">
        <f t="shared" si="45"/>
        <v>182069.09999999992</v>
      </c>
      <c r="S272" s="13">
        <f t="shared" si="46"/>
        <v>67831.3</v>
      </c>
      <c r="T272" s="13">
        <f t="shared" si="47"/>
        <v>0</v>
      </c>
      <c r="U272" s="13">
        <f t="shared" si="48"/>
        <v>0</v>
      </c>
      <c r="V272" s="13">
        <f t="shared" si="49"/>
        <v>532333.7999999997</v>
      </c>
      <c r="W272" s="13">
        <f>IF('Daily PnL Log'!W1252&lt;&gt;"",'Daily PnL Log'!W1252,"")</f>
        <v>496645</v>
      </c>
      <c r="X272" s="13">
        <f>IF('Daily PnL Log'!X1252&lt;&gt;"",'Daily PnL Log'!X1252,"")</f>
        <v>2.5738706722105362E-3</v>
      </c>
      <c r="Y272" s="13" t="str">
        <f>IF('Daily PnL Log'!Y1252&lt;&gt;"",'Daily PnL Log'!Y1252,"")</f>
        <v/>
      </c>
      <c r="Z272" s="13" t="str">
        <f>IF('Daily PnL Log'!Z1252&lt;&gt;"",'Daily PnL Log'!Z1252,"")</f>
        <v/>
      </c>
      <c r="AA272" s="13" t="str">
        <f>IF('Daily PnL Log'!AA1252&lt;&gt;"",'Daily PnL Log'!AA1252,"")</f>
        <v/>
      </c>
      <c r="AB272" s="13" t="str">
        <f>IF('Daily PnL Log'!AB1252&lt;&gt;"",'Daily PnL Log'!AB1252,"")</f>
        <v/>
      </c>
      <c r="AC272" s="13">
        <f>IF('Daily PnL Log'!AC1252&lt;&gt;"",'Daily PnL Log'!AC1252,"")</f>
        <v>275616.89</v>
      </c>
    </row>
    <row r="273" spans="1:29" x14ac:dyDescent="0.25">
      <c r="A273" s="48" t="str">
        <f t="shared" si="41"/>
        <v>Nov</v>
      </c>
      <c r="B273" s="83">
        <f>'Daily PnL Log'!B1253</f>
        <v>45981</v>
      </c>
      <c r="C273" s="11">
        <f>'Daily PnL Log'!C1253</f>
        <v>-11018.1</v>
      </c>
      <c r="D273" s="11">
        <f>'Daily PnL Log'!D1253</f>
        <v>584.6</v>
      </c>
      <c r="E273" s="11">
        <f>'Daily PnL Log'!E1253</f>
        <v>0</v>
      </c>
      <c r="F273" s="11">
        <f>'Daily PnL Log'!F1253</f>
        <v>5877.1</v>
      </c>
      <c r="G273" s="11">
        <f>'Daily PnL Log'!G1253</f>
        <v>-28436.7</v>
      </c>
      <c r="H273" s="11">
        <f>'Daily PnL Log'!H1253</f>
        <v>0</v>
      </c>
      <c r="I273" s="11">
        <f>'Daily PnL Log'!I1253</f>
        <v>0</v>
      </c>
      <c r="J273" s="11">
        <f>'Daily PnL Log'!J1253</f>
        <v>-32993.1</v>
      </c>
      <c r="K273" s="11">
        <f>'Daily PnL Log'!K1253</f>
        <v>-56.56</v>
      </c>
      <c r="L273" s="11">
        <f>'Daily PnL Log'!L1253</f>
        <v>-486.69</v>
      </c>
      <c r="M273" s="11">
        <f>'Daily PnL Log'!M1253</f>
        <v>-543.25</v>
      </c>
      <c r="N273" s="11">
        <f>'Daily PnL Log'!N1253</f>
        <v>-33536.35</v>
      </c>
      <c r="O273" s="11">
        <f t="shared" si="42"/>
        <v>329534.49999999988</v>
      </c>
      <c r="P273" s="11">
        <f t="shared" si="43"/>
        <v>-57534.600000000035</v>
      </c>
      <c r="Q273" s="11">
        <f t="shared" si="44"/>
        <v>0</v>
      </c>
      <c r="R273" s="11">
        <f t="shared" si="45"/>
        <v>187946.19999999992</v>
      </c>
      <c r="S273" s="11">
        <f t="shared" si="46"/>
        <v>39394.600000000006</v>
      </c>
      <c r="T273" s="11">
        <f t="shared" si="47"/>
        <v>0</v>
      </c>
      <c r="U273" s="11">
        <f t="shared" si="48"/>
        <v>0</v>
      </c>
      <c r="V273" s="11">
        <f t="shared" si="49"/>
        <v>499340.69999999972</v>
      </c>
      <c r="W273" s="11">
        <f>IF('Daily PnL Log'!W1253&lt;&gt;"",'Daily PnL Log'!W1253,"")</f>
        <v>523654</v>
      </c>
      <c r="X273" s="119">
        <f>IF('Daily PnL Log'!X1253&lt;&gt;"",'Daily PnL Log'!X1253,"")</f>
        <v>-6.4042955844889948E-2</v>
      </c>
      <c r="Y273" s="11" t="str">
        <f>IF('Daily PnL Log'!Y1253&lt;&gt;"",'Daily PnL Log'!Y1253,"")</f>
        <v/>
      </c>
      <c r="Z273" s="11" t="str">
        <f>IF('Daily PnL Log'!Z1253&lt;&gt;"",'Daily PnL Log'!Z1253,"")</f>
        <v/>
      </c>
      <c r="AA273" s="11" t="str">
        <f>IF('Daily PnL Log'!AA1253&lt;&gt;"",'Daily PnL Log'!AA1253,"")</f>
        <v/>
      </c>
      <c r="AB273" s="11" t="str">
        <f>IF('Daily PnL Log'!AB1253&lt;&gt;"",'Daily PnL Log'!AB1253,"")</f>
        <v/>
      </c>
      <c r="AC273" s="11">
        <f>IF('Daily PnL Log'!AC1253&lt;&gt;"",'Daily PnL Log'!AC1253,"")</f>
        <v>278819.89</v>
      </c>
    </row>
    <row r="274" spans="1:29" x14ac:dyDescent="0.25">
      <c r="A274" s="47" t="str">
        <f t="shared" si="41"/>
        <v>Nov</v>
      </c>
      <c r="B274" s="14">
        <f>'Daily PnL Log'!B1254</f>
        <v>45982</v>
      </c>
      <c r="C274" s="13">
        <f>'Daily PnL Log'!C1254</f>
        <v>-11444.6</v>
      </c>
      <c r="D274" s="13">
        <f>'Daily PnL Log'!D1254</f>
        <v>-5164.5</v>
      </c>
      <c r="E274" s="13">
        <f>'Daily PnL Log'!E1254</f>
        <v>0</v>
      </c>
      <c r="F274" s="13">
        <f>'Daily PnL Log'!F1254</f>
        <v>15993.6</v>
      </c>
      <c r="G274" s="13">
        <f>'Daily PnL Log'!G1254</f>
        <v>-8765.1</v>
      </c>
      <c r="H274" s="13">
        <f>'Daily PnL Log'!H1254</f>
        <v>0</v>
      </c>
      <c r="I274" s="13">
        <f>'Daily PnL Log'!I1254</f>
        <v>0</v>
      </c>
      <c r="J274" s="13">
        <f>'Daily PnL Log'!J1254</f>
        <v>-9380.5999999999985</v>
      </c>
      <c r="K274" s="13">
        <f>'Daily PnL Log'!K1254</f>
        <v>-359.17</v>
      </c>
      <c r="L274" s="13">
        <f>'Daily PnL Log'!L1254</f>
        <v>-1742.63</v>
      </c>
      <c r="M274" s="13">
        <f>'Daily PnL Log'!M1254</f>
        <v>-2101.8000000000002</v>
      </c>
      <c r="N274" s="13">
        <f>'Daily PnL Log'!N1254</f>
        <v>-11482.399999999998</v>
      </c>
      <c r="O274" s="13">
        <f t="shared" si="42"/>
        <v>318089.89999999991</v>
      </c>
      <c r="P274" s="13">
        <f t="shared" si="43"/>
        <v>-62699.100000000035</v>
      </c>
      <c r="Q274" s="13">
        <f t="shared" si="44"/>
        <v>0</v>
      </c>
      <c r="R274" s="13">
        <f t="shared" si="45"/>
        <v>203939.79999999993</v>
      </c>
      <c r="S274" s="13">
        <f t="shared" si="46"/>
        <v>30629.500000000007</v>
      </c>
      <c r="T274" s="13">
        <f t="shared" si="47"/>
        <v>0</v>
      </c>
      <c r="U274" s="13">
        <f t="shared" si="48"/>
        <v>0</v>
      </c>
      <c r="V274" s="13">
        <f t="shared" si="49"/>
        <v>489960.09999999974</v>
      </c>
      <c r="W274" s="13">
        <f>IF('Daily PnL Log'!W1254&lt;&gt;"",'Daily PnL Log'!W1254,"")</f>
        <v>442256</v>
      </c>
      <c r="X274" s="13">
        <f>IF('Daily PnL Log'!X1254&lt;&gt;"",'Daily PnL Log'!X1254,"")</f>
        <v>-2.5963243008574215E-2</v>
      </c>
      <c r="Y274" s="13" t="str">
        <f>IF('Daily PnL Log'!Y1254&lt;&gt;"",'Daily PnL Log'!Y1254,"")</f>
        <v/>
      </c>
      <c r="Z274" s="13" t="str">
        <f>IF('Daily PnL Log'!Z1254&lt;&gt;"",'Daily PnL Log'!Z1254,"")</f>
        <v/>
      </c>
      <c r="AA274" s="13" t="str">
        <f>IF('Daily PnL Log'!AA1254&lt;&gt;"",'Daily PnL Log'!AA1254,"")</f>
        <v/>
      </c>
      <c r="AB274" s="13" t="str">
        <f>IF('Daily PnL Log'!AB1254&lt;&gt;"",'Daily PnL Log'!AB1254,"")</f>
        <v/>
      </c>
      <c r="AC274" s="13">
        <f>IF('Daily PnL Log'!AC1254&lt;&gt;"",'Daily PnL Log'!AC1254,"")</f>
        <v>243861.84</v>
      </c>
    </row>
    <row r="275" spans="1:29" x14ac:dyDescent="0.25">
      <c r="A275" s="48" t="str">
        <f t="shared" si="41"/>
        <v>Nov</v>
      </c>
      <c r="B275" s="83">
        <f>'Daily PnL Log'!B1255</f>
        <v>45985</v>
      </c>
      <c r="C275" s="11">
        <f>'Daily PnL Log'!C1255</f>
        <v>23526.400000000001</v>
      </c>
      <c r="D275" s="11">
        <f>'Daily PnL Log'!D1255</f>
        <v>1794.8</v>
      </c>
      <c r="E275" s="11">
        <f>'Daily PnL Log'!E1255</f>
        <v>0</v>
      </c>
      <c r="F275" s="11">
        <f>'Daily PnL Log'!F1255</f>
        <v>-24373.7</v>
      </c>
      <c r="G275" s="11">
        <f>'Daily PnL Log'!G1255</f>
        <v>-13415.8</v>
      </c>
      <c r="H275" s="11">
        <f>'Daily PnL Log'!H1255</f>
        <v>0</v>
      </c>
      <c r="I275" s="11">
        <f>'Daily PnL Log'!I1255</f>
        <v>0</v>
      </c>
      <c r="J275" s="11">
        <f>'Daily PnL Log'!J1255</f>
        <v>-12468.3</v>
      </c>
      <c r="K275" s="11">
        <f>'Daily PnL Log'!K1255</f>
        <v>-39.53</v>
      </c>
      <c r="L275" s="11">
        <f>'Daily PnL Log'!L1255</f>
        <v>-348.28</v>
      </c>
      <c r="M275" s="11">
        <f>'Daily PnL Log'!M1255</f>
        <v>-387.80999999999995</v>
      </c>
      <c r="N275" s="11">
        <f>'Daily PnL Log'!N1255</f>
        <v>-12856.109999999999</v>
      </c>
      <c r="O275" s="11">
        <f t="shared" si="42"/>
        <v>341616.29999999993</v>
      </c>
      <c r="P275" s="11">
        <f t="shared" si="43"/>
        <v>-60904.300000000032</v>
      </c>
      <c r="Q275" s="11">
        <f t="shared" si="44"/>
        <v>0</v>
      </c>
      <c r="R275" s="11">
        <f t="shared" si="45"/>
        <v>179566.09999999992</v>
      </c>
      <c r="S275" s="11">
        <f t="shared" si="46"/>
        <v>17213.700000000008</v>
      </c>
      <c r="T275" s="11">
        <f t="shared" si="47"/>
        <v>0</v>
      </c>
      <c r="U275" s="11">
        <f t="shared" si="48"/>
        <v>0</v>
      </c>
      <c r="V275" s="11">
        <f t="shared" si="49"/>
        <v>477491.79999999976</v>
      </c>
      <c r="W275" s="11">
        <f>IF('Daily PnL Log'!W1255&lt;&gt;"",'Daily PnL Log'!W1255,"")</f>
        <v>388954</v>
      </c>
      <c r="X275" s="119">
        <f>IF('Daily PnL Log'!X1255&lt;&gt;"",'Daily PnL Log'!X1255,"")</f>
        <v>-3.3053034549072637E-2</v>
      </c>
      <c r="Y275" s="11">
        <f>IF('Daily PnL Log'!Y1255&lt;&gt;"",'Daily PnL Log'!Y1255,"")</f>
        <v>-5220.58</v>
      </c>
      <c r="Z275" s="11" t="str">
        <f>IF('Daily PnL Log'!Z1255&lt;&gt;"",'Daily PnL Log'!Z1255,"")</f>
        <v/>
      </c>
      <c r="AA275" s="11" t="str">
        <f>IF('Daily PnL Log'!AA1255&lt;&gt;"",'Daily PnL Log'!AA1255,"")</f>
        <v/>
      </c>
      <c r="AB275" s="11" t="str">
        <f>IF('Daily PnL Log'!AB1255&lt;&gt;"",'Daily PnL Log'!AB1255,"")</f>
        <v/>
      </c>
      <c r="AC275" s="11">
        <f>IF('Daily PnL Log'!AC1255&lt;&gt;"",'Daily PnL Log'!AC1255,"")</f>
        <v>206680.28</v>
      </c>
    </row>
    <row r="276" spans="1:29" x14ac:dyDescent="0.25">
      <c r="A276" s="47" t="str">
        <f t="shared" si="41"/>
        <v>Nov</v>
      </c>
      <c r="B276" s="14">
        <f>'Daily PnL Log'!B1256</f>
        <v>45986</v>
      </c>
      <c r="C276" s="13">
        <f>'Daily PnL Log'!C1256</f>
        <v>5329.2</v>
      </c>
      <c r="D276" s="13">
        <f>'Daily PnL Log'!D1256</f>
        <v>-33</v>
      </c>
      <c r="E276" s="13">
        <f>'Daily PnL Log'!E1256</f>
        <v>0</v>
      </c>
      <c r="F276" s="13">
        <f>'Daily PnL Log'!F1256</f>
        <v>4871.3999999999996</v>
      </c>
      <c r="G276" s="13">
        <f>'Daily PnL Log'!G1256</f>
        <v>-25202.9</v>
      </c>
      <c r="H276" s="13">
        <f>'Daily PnL Log'!H1256</f>
        <v>0</v>
      </c>
      <c r="I276" s="13">
        <f>'Daily PnL Log'!I1256</f>
        <v>0</v>
      </c>
      <c r="J276" s="13">
        <f>'Daily PnL Log'!J1256</f>
        <v>-15035.300000000003</v>
      </c>
      <c r="K276" s="13">
        <f>'Daily PnL Log'!K1256</f>
        <v>-27.35</v>
      </c>
      <c r="L276" s="13">
        <f>'Daily PnL Log'!L1256</f>
        <v>-240.49</v>
      </c>
      <c r="M276" s="13">
        <f>'Daily PnL Log'!M1256</f>
        <v>-267.84000000000003</v>
      </c>
      <c r="N276" s="13">
        <f>'Daily PnL Log'!N1256</f>
        <v>-15303.140000000003</v>
      </c>
      <c r="O276" s="13">
        <f t="shared" si="42"/>
        <v>346945.49999999994</v>
      </c>
      <c r="P276" s="13">
        <f t="shared" si="43"/>
        <v>-60937.300000000032</v>
      </c>
      <c r="Q276" s="13">
        <f t="shared" si="44"/>
        <v>0</v>
      </c>
      <c r="R276" s="13">
        <f t="shared" si="45"/>
        <v>184437.49999999991</v>
      </c>
      <c r="S276" s="13">
        <f t="shared" si="46"/>
        <v>-7989.1999999999935</v>
      </c>
      <c r="T276" s="13">
        <f t="shared" si="47"/>
        <v>0</v>
      </c>
      <c r="U276" s="13">
        <f t="shared" si="48"/>
        <v>0</v>
      </c>
      <c r="V276" s="13">
        <f t="shared" si="49"/>
        <v>462456.49999999977</v>
      </c>
      <c r="W276" s="13">
        <f>IF('Daily PnL Log'!W1256&lt;&gt;"",'Daily PnL Log'!W1256,"")</f>
        <v>432685</v>
      </c>
      <c r="X276" s="13">
        <f>IF('Daily PnL Log'!X1256&lt;&gt;"",'Daily PnL Log'!X1256,"")</f>
        <v>-3.536785421264893E-2</v>
      </c>
      <c r="Y276" s="13" t="str">
        <f>IF('Daily PnL Log'!Y1256&lt;&gt;"",'Daily PnL Log'!Y1256,"")</f>
        <v/>
      </c>
      <c r="Z276" s="13" t="str">
        <f>IF('Daily PnL Log'!Z1256&lt;&gt;"",'Daily PnL Log'!Z1256,"")</f>
        <v/>
      </c>
      <c r="AA276" s="13" t="str">
        <f>IF('Daily PnL Log'!AA1256&lt;&gt;"",'Daily PnL Log'!AA1256,"")</f>
        <v/>
      </c>
      <c r="AB276" s="13" t="str">
        <f>IF('Daily PnL Log'!AB1256&lt;&gt;"",'Daily PnL Log'!AB1256,"")</f>
        <v/>
      </c>
      <c r="AC276" s="13">
        <f>IF('Daily PnL Log'!AC1256&lt;&gt;"",'Daily PnL Log'!AC1256,"")</f>
        <v>218233.69</v>
      </c>
    </row>
    <row r="277" spans="1:29" x14ac:dyDescent="0.25">
      <c r="A277" s="48" t="str">
        <f t="shared" si="41"/>
        <v>Nov</v>
      </c>
      <c r="B277" s="83">
        <f>'Daily PnL Log'!B1257</f>
        <v>45987</v>
      </c>
      <c r="C277" s="11">
        <f>'Daily PnL Log'!C1257</f>
        <v>-23693.1</v>
      </c>
      <c r="D277" s="11">
        <f>'Daily PnL Log'!D1257</f>
        <v>9885.1</v>
      </c>
      <c r="E277" s="11">
        <f>'Daily PnL Log'!E1257</f>
        <v>0</v>
      </c>
      <c r="F277" s="11">
        <f>'Daily PnL Log'!F1257</f>
        <v>4828.2</v>
      </c>
      <c r="G277" s="11">
        <f>'Daily PnL Log'!G1257</f>
        <v>-28587.8</v>
      </c>
      <c r="H277" s="11">
        <f>'Daily PnL Log'!H1257</f>
        <v>0</v>
      </c>
      <c r="I277" s="11">
        <f>'Daily PnL Log'!I1257</f>
        <v>0</v>
      </c>
      <c r="J277" s="11">
        <f>'Daily PnL Log'!J1257</f>
        <v>-37567.599999999999</v>
      </c>
      <c r="K277" s="11">
        <f>'Daily PnL Log'!K1257</f>
        <v>-31.01</v>
      </c>
      <c r="L277" s="11">
        <f>'Daily PnL Log'!L1257</f>
        <v>-269.94</v>
      </c>
      <c r="M277" s="11">
        <f>'Daily PnL Log'!M1257</f>
        <v>-300.95</v>
      </c>
      <c r="N277" s="11">
        <f>'Daily PnL Log'!N1257</f>
        <v>-37868.549999999996</v>
      </c>
      <c r="O277" s="11">
        <f t="shared" si="42"/>
        <v>323252.39999999997</v>
      </c>
      <c r="P277" s="11">
        <f t="shared" si="43"/>
        <v>-51052.200000000033</v>
      </c>
      <c r="Q277" s="11">
        <f t="shared" si="44"/>
        <v>0</v>
      </c>
      <c r="R277" s="11">
        <f t="shared" si="45"/>
        <v>189265.69999999992</v>
      </c>
      <c r="S277" s="11">
        <f t="shared" si="46"/>
        <v>-36576.999999999993</v>
      </c>
      <c r="T277" s="11">
        <f t="shared" si="47"/>
        <v>0</v>
      </c>
      <c r="U277" s="11">
        <f t="shared" si="48"/>
        <v>0</v>
      </c>
      <c r="V277" s="11">
        <f t="shared" si="49"/>
        <v>424888.89999999979</v>
      </c>
      <c r="W277" s="11">
        <f>IF('Daily PnL Log'!W1257&lt;&gt;"",'Daily PnL Log'!W1257,"")</f>
        <v>503571</v>
      </c>
      <c r="X277" s="119">
        <f>IF('Daily PnL Log'!X1257&lt;&gt;"",'Daily PnL Log'!X1257,"")</f>
        <v>-7.5200021446826748E-2</v>
      </c>
      <c r="Y277" s="11" t="str">
        <f>IF('Daily PnL Log'!Y1257&lt;&gt;"",'Daily PnL Log'!Y1257,"")</f>
        <v/>
      </c>
      <c r="Z277" s="11" t="str">
        <f>IF('Daily PnL Log'!Z1257&lt;&gt;"",'Daily PnL Log'!Z1257,"")</f>
        <v/>
      </c>
      <c r="AA277" s="11" t="str">
        <f>IF('Daily PnL Log'!AA1257&lt;&gt;"",'Daily PnL Log'!AA1257,"")</f>
        <v/>
      </c>
      <c r="AB277" s="11" t="str">
        <f>IF('Daily PnL Log'!AB1257&lt;&gt;"",'Daily PnL Log'!AB1257,"")</f>
        <v/>
      </c>
      <c r="AC277" s="11">
        <f>IF('Daily PnL Log'!AC1257&lt;&gt;"",'Daily PnL Log'!AC1257,"")</f>
        <v>185370.23999999999</v>
      </c>
    </row>
    <row r="278" spans="1:29" x14ac:dyDescent="0.25">
      <c r="A278" s="47" t="str">
        <f t="shared" si="41"/>
        <v>Nov</v>
      </c>
      <c r="B278" s="14">
        <f>'Daily PnL Log'!B1258</f>
        <v>45989</v>
      </c>
      <c r="C278" s="13">
        <f>'Daily PnL Log'!C1258</f>
        <v>2955.6</v>
      </c>
      <c r="D278" s="13">
        <f>'Daily PnL Log'!D1258</f>
        <v>2595.6</v>
      </c>
      <c r="E278" s="13">
        <f>'Daily PnL Log'!E1258</f>
        <v>0</v>
      </c>
      <c r="F278" s="13">
        <f>'Daily PnL Log'!F1258</f>
        <v>-11354.6</v>
      </c>
      <c r="G278" s="13">
        <f>'Daily PnL Log'!G1258</f>
        <v>-9537.2000000000007</v>
      </c>
      <c r="H278" s="13">
        <f>'Daily PnL Log'!H1258</f>
        <v>0</v>
      </c>
      <c r="I278" s="13">
        <f>'Daily PnL Log'!I1258</f>
        <v>0</v>
      </c>
      <c r="J278" s="13">
        <f>'Daily PnL Log'!J1258</f>
        <v>-15340.600000000002</v>
      </c>
      <c r="K278" s="13">
        <f>'Daily PnL Log'!K1258</f>
        <v>-11.75</v>
      </c>
      <c r="L278" s="13">
        <f>'Daily PnL Log'!L1258</f>
        <v>-100.8</v>
      </c>
      <c r="M278" s="13">
        <f>'Daily PnL Log'!M1258</f>
        <v>-112.55</v>
      </c>
      <c r="N278" s="13">
        <f>'Daily PnL Log'!N1258</f>
        <v>-15453.150000000001</v>
      </c>
      <c r="O278" s="13">
        <f t="shared" si="42"/>
        <v>326207.99999999994</v>
      </c>
      <c r="P278" s="13">
        <f t="shared" si="43"/>
        <v>-48456.600000000035</v>
      </c>
      <c r="Q278" s="13">
        <f t="shared" si="44"/>
        <v>0</v>
      </c>
      <c r="R278" s="13">
        <f t="shared" si="45"/>
        <v>177911.09999999992</v>
      </c>
      <c r="S278" s="13">
        <f t="shared" si="46"/>
        <v>-46114.2</v>
      </c>
      <c r="T278" s="13">
        <f t="shared" si="47"/>
        <v>0</v>
      </c>
      <c r="U278" s="13">
        <f t="shared" si="48"/>
        <v>0</v>
      </c>
      <c r="V278" s="13">
        <f t="shared" si="49"/>
        <v>409548.29999999981</v>
      </c>
      <c r="W278" s="13">
        <f>IF('Daily PnL Log'!W1258&lt;&gt;"",'Daily PnL Log'!W1258,"")</f>
        <v>590758</v>
      </c>
      <c r="X278" s="13">
        <f>IF('Daily PnL Log'!X1258&lt;&gt;"",'Daily PnL Log'!X1258,"")</f>
        <v>-2.6158173059019092E-2</v>
      </c>
      <c r="Y278" s="13" t="str">
        <f>IF('Daily PnL Log'!Y1258&lt;&gt;"",'Daily PnL Log'!Y1258,"")</f>
        <v/>
      </c>
      <c r="Z278" s="13" t="str">
        <f>IF('Daily PnL Log'!Z1258&lt;&gt;"",'Daily PnL Log'!Z1258,"")</f>
        <v/>
      </c>
      <c r="AA278" s="13" t="str">
        <f>IF('Daily PnL Log'!AA1258&lt;&gt;"",'Daily PnL Log'!AA1258,"")</f>
        <v/>
      </c>
      <c r="AB278" s="13" t="str">
        <f>IF('Daily PnL Log'!AB1258&lt;&gt;"",'Daily PnL Log'!AB1258,"")</f>
        <v/>
      </c>
      <c r="AC278" s="13">
        <f>IF('Daily PnL Log'!AC1258&lt;&gt;"",'Daily PnL Log'!AC1258,"")</f>
        <v>145578.94</v>
      </c>
    </row>
    <row r="279" spans="1:29" x14ac:dyDescent="0.25">
      <c r="A279" s="48" t="str">
        <f t="shared" si="41"/>
        <v>Dec</v>
      </c>
      <c r="B279" s="83">
        <f>'Daily PnL Log'!B1259</f>
        <v>45992</v>
      </c>
      <c r="C279" s="11">
        <f>'Daily PnL Log'!C1259</f>
        <v>-11710</v>
      </c>
      <c r="D279" s="11">
        <f>'Daily PnL Log'!D1259</f>
        <v>-13207.6</v>
      </c>
      <c r="E279" s="11">
        <f>'Daily PnL Log'!E1259</f>
        <v>0</v>
      </c>
      <c r="F279" s="11">
        <f>'Daily PnL Log'!F1259</f>
        <v>11243.3</v>
      </c>
      <c r="G279" s="11">
        <f>'Daily PnL Log'!G1259</f>
        <v>-25465.3</v>
      </c>
      <c r="H279" s="11">
        <f>'Daily PnL Log'!H1259</f>
        <v>0</v>
      </c>
      <c r="I279" s="11">
        <f>'Daily PnL Log'!I1259</f>
        <v>0</v>
      </c>
      <c r="J279" s="11">
        <f>'Daily PnL Log'!J1259</f>
        <v>-39139.599999999999</v>
      </c>
      <c r="K279" s="11">
        <f>'Daily PnL Log'!K1259</f>
        <v>-70.75</v>
      </c>
      <c r="L279" s="11">
        <f>'Daily PnL Log'!L1259</f>
        <v>-623.03</v>
      </c>
      <c r="M279" s="11">
        <f>'Daily PnL Log'!M1259</f>
        <v>-693.78</v>
      </c>
      <c r="N279" s="11">
        <f>'Daily PnL Log'!N1259</f>
        <v>-39833.379999999997</v>
      </c>
      <c r="O279" s="11">
        <f t="shared" si="42"/>
        <v>314497.99999999994</v>
      </c>
      <c r="P279" s="11">
        <f t="shared" si="43"/>
        <v>-61664.200000000033</v>
      </c>
      <c r="Q279" s="11">
        <f t="shared" si="44"/>
        <v>0</v>
      </c>
      <c r="R279" s="11">
        <f t="shared" si="45"/>
        <v>189154.39999999991</v>
      </c>
      <c r="S279" s="11">
        <f t="shared" si="46"/>
        <v>-71579.5</v>
      </c>
      <c r="T279" s="11">
        <f t="shared" si="47"/>
        <v>0</v>
      </c>
      <c r="U279" s="11">
        <f t="shared" si="48"/>
        <v>0</v>
      </c>
      <c r="V279" s="11">
        <f t="shared" si="49"/>
        <v>370408.69999999984</v>
      </c>
      <c r="W279" s="11">
        <f>IF('Daily PnL Log'!W1259&lt;&gt;"",'Daily PnL Log'!W1259,"")</f>
        <v>486287</v>
      </c>
      <c r="X279" s="119">
        <f>IF('Daily PnL Log'!X1259&lt;&gt;"",'Daily PnL Log'!X1259,"")</f>
        <v>-8.1913314565267001E-2</v>
      </c>
      <c r="Y279" s="11">
        <f>IF('Daily PnL Log'!Y1259&lt;&gt;"",'Daily PnL Log'!Y1259,"")</f>
        <v>-5823.48</v>
      </c>
      <c r="Z279" s="11" t="str">
        <f>IF('Daily PnL Log'!Z1259&lt;&gt;"",'Daily PnL Log'!Z1259,"")</f>
        <v/>
      </c>
      <c r="AA279" s="11" t="str">
        <f>IF('Daily PnL Log'!AA1259&lt;&gt;"",'Daily PnL Log'!AA1259,"")</f>
        <v/>
      </c>
      <c r="AB279" s="11" t="str">
        <f>IF('Daily PnL Log'!AB1259&lt;&gt;"",'Daily PnL Log'!AB1259,"")</f>
        <v/>
      </c>
      <c r="AC279" s="11">
        <f>IF('Daily PnL Log'!AC1259&lt;&gt;"",'Daily PnL Log'!AC1259,"")</f>
        <v>92925.16</v>
      </c>
    </row>
    <row r="280" spans="1:29" x14ac:dyDescent="0.25">
      <c r="A280" s="47" t="str">
        <f t="shared" si="41"/>
        <v>Dec</v>
      </c>
      <c r="B280" s="14">
        <f>'Daily PnL Log'!B1260</f>
        <v>45993</v>
      </c>
      <c r="C280" s="13">
        <f>'Daily PnL Log'!C1260</f>
        <v>-4100.3999999999996</v>
      </c>
      <c r="D280" s="13">
        <f>'Daily PnL Log'!D1260</f>
        <v>4714.2</v>
      </c>
      <c r="E280" s="13">
        <f>'Daily PnL Log'!E1260</f>
        <v>0</v>
      </c>
      <c r="F280" s="13">
        <f>'Daily PnL Log'!F1260</f>
        <v>22766.799999999999</v>
      </c>
      <c r="G280" s="13">
        <f>'Daily PnL Log'!G1260</f>
        <v>14311.6</v>
      </c>
      <c r="H280" s="13">
        <f>'Daily PnL Log'!H1260</f>
        <v>0</v>
      </c>
      <c r="I280" s="13">
        <f>'Daily PnL Log'!I1260</f>
        <v>0</v>
      </c>
      <c r="J280" s="13">
        <f>'Daily PnL Log'!J1260</f>
        <v>37692.199999999997</v>
      </c>
      <c r="K280" s="13">
        <f>'Daily PnL Log'!K1260</f>
        <v>-65.33</v>
      </c>
      <c r="L280" s="13">
        <f>'Daily PnL Log'!L1260</f>
        <v>-573.86</v>
      </c>
      <c r="M280" s="13">
        <f>'Daily PnL Log'!M1260</f>
        <v>-639.19000000000005</v>
      </c>
      <c r="N280" s="13">
        <f>'Daily PnL Log'!N1260</f>
        <v>37053.009999999995</v>
      </c>
      <c r="O280" s="13">
        <f t="shared" si="42"/>
        <v>310397.59999999992</v>
      </c>
      <c r="P280" s="13">
        <f t="shared" si="43"/>
        <v>-56950.000000000036</v>
      </c>
      <c r="Q280" s="13">
        <f t="shared" si="44"/>
        <v>0</v>
      </c>
      <c r="R280" s="13">
        <f t="shared" si="45"/>
        <v>211921.1999999999</v>
      </c>
      <c r="S280" s="13">
        <f t="shared" si="46"/>
        <v>-57267.9</v>
      </c>
      <c r="T280" s="13">
        <f t="shared" si="47"/>
        <v>0</v>
      </c>
      <c r="U280" s="13">
        <f t="shared" si="48"/>
        <v>0</v>
      </c>
      <c r="V280" s="13">
        <f t="shared" si="49"/>
        <v>408100.89999999985</v>
      </c>
      <c r="W280" s="13">
        <f>IF('Daily PnL Log'!W1260&lt;&gt;"",'Daily PnL Log'!W1260,"")</f>
        <v>559294</v>
      </c>
      <c r="X280" s="13">
        <f>IF('Daily PnL Log'!X1260&lt;&gt;"",'Daily PnL Log'!X1260,"")</f>
        <v>6.6249611116872331E-2</v>
      </c>
      <c r="Y280" s="13">
        <f>IF('Daily PnL Log'!Y1260&lt;&gt;"",'Daily PnL Log'!Y1260,"")</f>
        <v>-368</v>
      </c>
      <c r="Z280" s="13" t="str">
        <f>IF('Daily PnL Log'!Z1260&lt;&gt;"",'Daily PnL Log'!Z1260,"")</f>
        <v/>
      </c>
      <c r="AA280" s="13" t="str">
        <f>IF('Daily PnL Log'!AA1260&lt;&gt;"",'Daily PnL Log'!AA1260,"")</f>
        <v/>
      </c>
      <c r="AB280" s="13" t="str">
        <f>IF('Daily PnL Log'!AB1260&lt;&gt;"",'Daily PnL Log'!AB1260,"")</f>
        <v/>
      </c>
      <c r="AC280" s="13">
        <f>IF('Daily PnL Log'!AC1260&lt;&gt;"",'Daily PnL Log'!AC1260,"")</f>
        <v>172762.22</v>
      </c>
    </row>
    <row r="281" spans="1:29" x14ac:dyDescent="0.25">
      <c r="A281" s="48" t="str">
        <f t="shared" ref="A281:A292" si="50">TEXT(B281,"mmm")</f>
        <v>Dec</v>
      </c>
      <c r="B281" s="83">
        <f>'Daily PnL Log'!B1261</f>
        <v>45994</v>
      </c>
      <c r="C281" s="11">
        <f>'Daily PnL Log'!C1261</f>
        <v>8489.7999999999993</v>
      </c>
      <c r="D281" s="11">
        <f>'Daily PnL Log'!D1261</f>
        <v>4435.3999999999996</v>
      </c>
      <c r="E281" s="11">
        <f>'Daily PnL Log'!E1261</f>
        <v>0</v>
      </c>
      <c r="F281" s="11">
        <f>'Daily PnL Log'!F1261</f>
        <v>8860.5</v>
      </c>
      <c r="G281" s="11">
        <f>'Daily PnL Log'!G1261</f>
        <v>-18449.7</v>
      </c>
      <c r="H281" s="11">
        <f>'Daily PnL Log'!H1261</f>
        <v>0</v>
      </c>
      <c r="I281" s="11">
        <f>'Daily PnL Log'!I1261</f>
        <v>0</v>
      </c>
      <c r="J281" s="11">
        <f>'Daily PnL Log'!J1261</f>
        <v>3335.9999999999964</v>
      </c>
      <c r="K281" s="11">
        <f>'Daily PnL Log'!K1261</f>
        <v>-73.849999999999994</v>
      </c>
      <c r="L281" s="11">
        <f>'Daily PnL Log'!L1261</f>
        <v>-649.01</v>
      </c>
      <c r="M281" s="11">
        <f>'Daily PnL Log'!M1261</f>
        <v>-722.86</v>
      </c>
      <c r="N281" s="11">
        <f>'Daily PnL Log'!N1261</f>
        <v>2613.1399999999962</v>
      </c>
      <c r="O281" s="11">
        <f t="shared" ref="O281:O292" si="51">IF(C281&lt;&gt;"",O280+C281,"")</f>
        <v>318887.39999999991</v>
      </c>
      <c r="P281" s="11">
        <f t="shared" ref="P281:P292" si="52">IF(D281&lt;&gt;"",P280+D281,"")</f>
        <v>-52514.600000000035</v>
      </c>
      <c r="Q281" s="11">
        <f t="shared" ref="Q281:Q292" si="53">IF(E281&lt;&gt;"",Q280+E281,"")</f>
        <v>0</v>
      </c>
      <c r="R281" s="11">
        <f t="shared" ref="R281:R292" si="54">IF(F281&lt;&gt;"",R280+F281,"")</f>
        <v>220781.6999999999</v>
      </c>
      <c r="S281" s="11">
        <f t="shared" ref="S281:S292" si="55">IF(G281&lt;&gt;"",S280+G281,"")</f>
        <v>-75717.600000000006</v>
      </c>
      <c r="T281" s="11">
        <f t="shared" ref="T281:T292" si="56">IF(H281&lt;&gt;"",T280+H281,"")</f>
        <v>0</v>
      </c>
      <c r="U281" s="11">
        <f t="shared" ref="U281:U292" si="57">IF(I281&lt;&gt;"",U280+I281,"")</f>
        <v>0</v>
      </c>
      <c r="V281" s="11">
        <f t="shared" ref="V281:V292" si="58">IF(J281&lt;&gt;"",V280+J281,"")</f>
        <v>411436.89999999985</v>
      </c>
      <c r="W281" s="11">
        <f>IF('Daily PnL Log'!W1261&lt;&gt;"",'Daily PnL Log'!W1261,"")</f>
        <v>527028</v>
      </c>
      <c r="X281" s="119">
        <f>IF('Daily PnL Log'!X1261&lt;&gt;"",'Daily PnL Log'!X1261,"")</f>
        <v>4.9582564873213494E-3</v>
      </c>
      <c r="Y281" s="11" t="str">
        <f>IF('Daily PnL Log'!Y1261&lt;&gt;"",'Daily PnL Log'!Y1261,"")</f>
        <v/>
      </c>
      <c r="Z281" s="11" t="str">
        <f>IF('Daily PnL Log'!Z1261&lt;&gt;"",'Daily PnL Log'!Z1261,"")</f>
        <v/>
      </c>
      <c r="AA281" s="11" t="str">
        <f>IF('Daily PnL Log'!AA1261&lt;&gt;"",'Daily PnL Log'!AA1261,"")</f>
        <v/>
      </c>
      <c r="AB281" s="11" t="str">
        <f>IF('Daily PnL Log'!AB1261&lt;&gt;"",'Daily PnL Log'!AB1261,"")</f>
        <v/>
      </c>
      <c r="AC281" s="11">
        <f>IF('Daily PnL Log'!AC1261&lt;&gt;"",'Daily PnL Log'!AC1261,"")</f>
        <v>207248.11</v>
      </c>
    </row>
    <row r="282" spans="1:29" x14ac:dyDescent="0.25">
      <c r="A282" s="47" t="str">
        <f t="shared" si="50"/>
        <v>Dec</v>
      </c>
      <c r="B282" s="14">
        <f>'Daily PnL Log'!B1262</f>
        <v>45995</v>
      </c>
      <c r="C282" s="13">
        <f>'Daily PnL Log'!C1262</f>
        <v>-2817.6</v>
      </c>
      <c r="D282" s="13">
        <f>'Daily PnL Log'!D1262</f>
        <v>10984.8</v>
      </c>
      <c r="E282" s="13">
        <f>'Daily PnL Log'!E1262</f>
        <v>0</v>
      </c>
      <c r="F282" s="13">
        <f>'Daily PnL Log'!F1262</f>
        <v>16328.3</v>
      </c>
      <c r="G282" s="13">
        <f>'Daily PnL Log'!G1262</f>
        <v>-6043</v>
      </c>
      <c r="H282" s="13">
        <f>'Daily PnL Log'!H1262</f>
        <v>0</v>
      </c>
      <c r="I282" s="13">
        <f>'Daily PnL Log'!I1262</f>
        <v>0</v>
      </c>
      <c r="J282" s="13">
        <f>'Daily PnL Log'!J1262</f>
        <v>18452.5</v>
      </c>
      <c r="K282" s="13">
        <f>'Daily PnL Log'!K1262</f>
        <v>-80.94</v>
      </c>
      <c r="L282" s="13">
        <f>'Daily PnL Log'!L1262</f>
        <v>-715.26</v>
      </c>
      <c r="M282" s="13">
        <f>'Daily PnL Log'!M1262</f>
        <v>-796.2</v>
      </c>
      <c r="N282" s="13">
        <f>'Daily PnL Log'!N1262</f>
        <v>17656.3</v>
      </c>
      <c r="O282" s="13">
        <f t="shared" si="51"/>
        <v>316069.79999999993</v>
      </c>
      <c r="P282" s="13">
        <f t="shared" si="52"/>
        <v>-41529.800000000032</v>
      </c>
      <c r="Q282" s="13">
        <f t="shared" si="53"/>
        <v>0</v>
      </c>
      <c r="R282" s="13">
        <f t="shared" si="54"/>
        <v>237109.99999999988</v>
      </c>
      <c r="S282" s="13">
        <f t="shared" si="55"/>
        <v>-81760.600000000006</v>
      </c>
      <c r="T282" s="13">
        <f t="shared" si="56"/>
        <v>0</v>
      </c>
      <c r="U282" s="13">
        <f t="shared" si="57"/>
        <v>0</v>
      </c>
      <c r="V282" s="13">
        <f t="shared" si="58"/>
        <v>429889.39999999985</v>
      </c>
      <c r="W282" s="13">
        <f>IF('Daily PnL Log'!W1262&lt;&gt;"",'Daily PnL Log'!W1262,"")</f>
        <v>581145</v>
      </c>
      <c r="X282" s="13">
        <f>IF('Daily PnL Log'!X1262&lt;&gt;"",'Daily PnL Log'!X1262,"")</f>
        <v>3.0381918454086328E-2</v>
      </c>
      <c r="Y282" s="13" t="str">
        <f>IF('Daily PnL Log'!Y1262&lt;&gt;"",'Daily PnL Log'!Y1262,"")</f>
        <v/>
      </c>
      <c r="Z282" s="13" t="str">
        <f>IF('Daily PnL Log'!Z1262&lt;&gt;"",'Daily PnL Log'!Z1262,"")</f>
        <v/>
      </c>
      <c r="AA282" s="13" t="str">
        <f>IF('Daily PnL Log'!AA1262&lt;&gt;"",'Daily PnL Log'!AA1262,"")</f>
        <v/>
      </c>
      <c r="AB282" s="13" t="str">
        <f>IF('Daily PnL Log'!AB1262&lt;&gt;"",'Daily PnL Log'!AB1262,"")</f>
        <v/>
      </c>
      <c r="AC282" s="13">
        <f>IF('Daily PnL Log'!AC1262&lt;&gt;"",'Daily PnL Log'!AC1262,"")</f>
        <v>196325.66</v>
      </c>
    </row>
    <row r="283" spans="1:29" x14ac:dyDescent="0.25">
      <c r="A283" s="48" t="str">
        <f t="shared" si="50"/>
        <v>Dec</v>
      </c>
      <c r="B283" s="83">
        <f>'Daily PnL Log'!B1263</f>
        <v>45996</v>
      </c>
      <c r="C283" s="11">
        <f>'Daily PnL Log'!C1263</f>
        <v>-19760.900000000001</v>
      </c>
      <c r="D283" s="11">
        <f>'Daily PnL Log'!D1263</f>
        <v>18690.400000000001</v>
      </c>
      <c r="E283" s="11">
        <f>'Daily PnL Log'!E1263</f>
        <v>0</v>
      </c>
      <c r="F283" s="11">
        <f>'Daily PnL Log'!F1263</f>
        <v>1010.4</v>
      </c>
      <c r="G283" s="11">
        <f>'Daily PnL Log'!G1263</f>
        <v>6212.8</v>
      </c>
      <c r="H283" s="11">
        <f>'Daily PnL Log'!H1263</f>
        <v>0</v>
      </c>
      <c r="I283" s="11">
        <f>'Daily PnL Log'!I1263</f>
        <v>0</v>
      </c>
      <c r="J283" s="11">
        <f>'Daily PnL Log'!J1263</f>
        <v>6152.7</v>
      </c>
      <c r="K283" s="11">
        <f>'Daily PnL Log'!K1263</f>
        <v>-57.13</v>
      </c>
      <c r="L283" s="11">
        <f>'Daily PnL Log'!L1263</f>
        <v>-504.27</v>
      </c>
      <c r="M283" s="11">
        <f>'Daily PnL Log'!M1263</f>
        <v>-561.4</v>
      </c>
      <c r="N283" s="11">
        <f>'Daily PnL Log'!N1263</f>
        <v>5591.3</v>
      </c>
      <c r="O283" s="11">
        <f t="shared" si="51"/>
        <v>296308.89999999991</v>
      </c>
      <c r="P283" s="11">
        <f t="shared" si="52"/>
        <v>-22839.400000000031</v>
      </c>
      <c r="Q283" s="11">
        <f t="shared" si="53"/>
        <v>0</v>
      </c>
      <c r="R283" s="11">
        <f t="shared" si="54"/>
        <v>238120.39999999988</v>
      </c>
      <c r="S283" s="11">
        <f t="shared" si="55"/>
        <v>-75547.8</v>
      </c>
      <c r="T283" s="11">
        <f t="shared" si="56"/>
        <v>0</v>
      </c>
      <c r="U283" s="11">
        <f t="shared" si="57"/>
        <v>0</v>
      </c>
      <c r="V283" s="11">
        <f t="shared" si="58"/>
        <v>436042.09999999986</v>
      </c>
      <c r="W283" s="11">
        <f>IF('Daily PnL Log'!W1263&lt;&gt;"",'Daily PnL Log'!W1263,"")</f>
        <v>534887</v>
      </c>
      <c r="X283" s="119">
        <f>IF('Daily PnL Log'!X1263&lt;&gt;"",'Daily PnL Log'!X1263,"")</f>
        <v>1.0453235917118943E-2</v>
      </c>
      <c r="Y283" s="11">
        <f>IF('Daily PnL Log'!Y1263&lt;&gt;"",'Daily PnL Log'!Y1263,"")</f>
        <v>-293</v>
      </c>
      <c r="Z283" s="11" t="str">
        <f>IF('Daily PnL Log'!Z1263&lt;&gt;"",'Daily PnL Log'!Z1263,"")</f>
        <v/>
      </c>
      <c r="AA283" s="11" t="str">
        <f>IF('Daily PnL Log'!AA1263&lt;&gt;"",'Daily PnL Log'!AA1263,"")</f>
        <v/>
      </c>
      <c r="AB283" s="11" t="str">
        <f>IF('Daily PnL Log'!AB1263&lt;&gt;"",'Daily PnL Log'!AB1263,"")</f>
        <v/>
      </c>
      <c r="AC283" s="11">
        <f>IF('Daily PnL Log'!AC1263&lt;&gt;"",'Daily PnL Log'!AC1263,"")</f>
        <v>202158.01</v>
      </c>
    </row>
    <row r="284" spans="1:29" x14ac:dyDescent="0.25">
      <c r="A284" s="47" t="str">
        <f t="shared" si="50"/>
        <v>Dec</v>
      </c>
      <c r="B284" s="14">
        <f>'Daily PnL Log'!B1264</f>
        <v>45999</v>
      </c>
      <c r="C284" s="13">
        <f>'Daily PnL Log'!C1264</f>
        <v>1868.6</v>
      </c>
      <c r="D284" s="13">
        <f>'Daily PnL Log'!D1264</f>
        <v>23911.8</v>
      </c>
      <c r="E284" s="13">
        <f>'Daily PnL Log'!E1264</f>
        <v>0</v>
      </c>
      <c r="F284" s="13">
        <f>'Daily PnL Log'!F1264</f>
        <v>33.200000000000003</v>
      </c>
      <c r="G284" s="13">
        <f>'Daily PnL Log'!G1264</f>
        <v>-14622.2</v>
      </c>
      <c r="H284" s="13">
        <f>'Daily PnL Log'!H1264</f>
        <v>0</v>
      </c>
      <c r="I284" s="13">
        <f>'Daily PnL Log'!I1264</f>
        <v>0</v>
      </c>
      <c r="J284" s="13">
        <f>'Daily PnL Log'!J1264</f>
        <v>11191.399999999998</v>
      </c>
      <c r="K284" s="13">
        <f>'Daily PnL Log'!K1264</f>
        <v>-58.73</v>
      </c>
      <c r="L284" s="13">
        <f>'Daily PnL Log'!L1264</f>
        <v>-519.09</v>
      </c>
      <c r="M284" s="13">
        <f>'Daily PnL Log'!M1264</f>
        <v>-577.82000000000005</v>
      </c>
      <c r="N284" s="13">
        <f>'Daily PnL Log'!N1264</f>
        <v>10613.579999999998</v>
      </c>
      <c r="O284" s="13">
        <f t="shared" si="51"/>
        <v>298177.49999999988</v>
      </c>
      <c r="P284" s="13">
        <f t="shared" si="52"/>
        <v>1072.3999999999687</v>
      </c>
      <c r="Q284" s="13">
        <f t="shared" si="53"/>
        <v>0</v>
      </c>
      <c r="R284" s="13">
        <f t="shared" si="54"/>
        <v>238153.59999999989</v>
      </c>
      <c r="S284" s="13">
        <f t="shared" si="55"/>
        <v>-90170</v>
      </c>
      <c r="T284" s="13">
        <f t="shared" si="56"/>
        <v>0</v>
      </c>
      <c r="U284" s="13">
        <f t="shared" si="57"/>
        <v>0</v>
      </c>
      <c r="V284" s="13">
        <f t="shared" si="58"/>
        <v>447233.49999999988</v>
      </c>
      <c r="W284" s="13">
        <f>IF('Daily PnL Log'!W1264&lt;&gt;"",'Daily PnL Log'!W1264,"")</f>
        <v>470455</v>
      </c>
      <c r="X284" s="13">
        <f>IF('Daily PnL Log'!X1264&lt;&gt;"",'Daily PnL Log'!X1264,"")</f>
        <v>2.2560244869328623E-2</v>
      </c>
      <c r="Y284" s="13" t="str">
        <f>IF('Daily PnL Log'!Y1264&lt;&gt;"",'Daily PnL Log'!Y1264,"")</f>
        <v/>
      </c>
      <c r="Z284" s="13" t="str">
        <f>IF('Daily PnL Log'!Z1264&lt;&gt;"",'Daily PnL Log'!Z1264,"")</f>
        <v/>
      </c>
      <c r="AA284" s="13" t="str">
        <f>IF('Daily PnL Log'!AA1264&lt;&gt;"",'Daily PnL Log'!AA1264,"")</f>
        <v/>
      </c>
      <c r="AB284" s="13" t="str">
        <f>IF('Daily PnL Log'!AB1264&lt;&gt;"",'Daily PnL Log'!AB1264,"")</f>
        <v/>
      </c>
      <c r="AC284" s="13">
        <f>IF('Daily PnL Log'!AC1264&lt;&gt;"",'Daily PnL Log'!AC1264,"")</f>
        <v>191435.45</v>
      </c>
    </row>
    <row r="285" spans="1:29" x14ac:dyDescent="0.25">
      <c r="A285" s="48" t="str">
        <f t="shared" si="50"/>
        <v>Dec</v>
      </c>
      <c r="B285" s="83">
        <f>'Daily PnL Log'!B1265</f>
        <v>46000</v>
      </c>
      <c r="C285" s="11">
        <f>'Daily PnL Log'!C1265</f>
        <v>-36926.199999999997</v>
      </c>
      <c r="D285" s="11">
        <f>'Daily PnL Log'!D1265</f>
        <v>27366.3</v>
      </c>
      <c r="E285" s="11">
        <f>'Daily PnL Log'!E1265</f>
        <v>0</v>
      </c>
      <c r="F285" s="11">
        <f>'Daily PnL Log'!F1265</f>
        <v>26657.7</v>
      </c>
      <c r="G285" s="11">
        <f>'Daily PnL Log'!G1265</f>
        <v>-11397.1</v>
      </c>
      <c r="H285" s="11">
        <f>'Daily PnL Log'!H1265</f>
        <v>0</v>
      </c>
      <c r="I285" s="11">
        <f>'Daily PnL Log'!I1265</f>
        <v>0</v>
      </c>
      <c r="J285" s="11">
        <f>'Daily PnL Log'!J1265</f>
        <v>5700.7000000000025</v>
      </c>
      <c r="K285" s="11">
        <f>'Daily PnL Log'!K1265</f>
        <v>-63.53</v>
      </c>
      <c r="L285" s="11">
        <f>'Daily PnL Log'!L1265</f>
        <v>-557.52</v>
      </c>
      <c r="M285" s="11">
        <f>'Daily PnL Log'!M1265</f>
        <v>-621.04999999999995</v>
      </c>
      <c r="N285" s="11">
        <f>'Daily PnL Log'!N1265</f>
        <v>5079.6500000000024</v>
      </c>
      <c r="O285" s="11">
        <f t="shared" si="51"/>
        <v>261251.29999999987</v>
      </c>
      <c r="P285" s="11">
        <f t="shared" si="52"/>
        <v>28438.699999999968</v>
      </c>
      <c r="Q285" s="11">
        <f t="shared" si="53"/>
        <v>0</v>
      </c>
      <c r="R285" s="11">
        <f t="shared" si="54"/>
        <v>264811.29999999987</v>
      </c>
      <c r="S285" s="11">
        <f t="shared" si="55"/>
        <v>-101567.1</v>
      </c>
      <c r="T285" s="11">
        <f t="shared" si="56"/>
        <v>0</v>
      </c>
      <c r="U285" s="11">
        <f t="shared" si="57"/>
        <v>0</v>
      </c>
      <c r="V285" s="11">
        <f t="shared" si="58"/>
        <v>452934.1999999999</v>
      </c>
      <c r="W285" s="11">
        <f>IF('Daily PnL Log'!W1265&lt;&gt;"",'Daily PnL Log'!W1265,"")</f>
        <v>501080</v>
      </c>
      <c r="X285" s="119">
        <f>IF('Daily PnL Log'!X1265&lt;&gt;"",'Daily PnL Log'!X1265,"")</f>
        <v>1.0137403209068417E-2</v>
      </c>
      <c r="Y285" s="11" t="str">
        <f>IF('Daily PnL Log'!Y1265&lt;&gt;"",'Daily PnL Log'!Y1265,"")</f>
        <v/>
      </c>
      <c r="Z285" s="11" t="str">
        <f>IF('Daily PnL Log'!Z1265&lt;&gt;"",'Daily PnL Log'!Z1265,"")</f>
        <v/>
      </c>
      <c r="AA285" s="11" t="str">
        <f>IF('Daily PnL Log'!AA1265&lt;&gt;"",'Daily PnL Log'!AA1265,"")</f>
        <v/>
      </c>
      <c r="AB285" s="11" t="str">
        <f>IF('Daily PnL Log'!AB1265&lt;&gt;"",'Daily PnL Log'!AB1265,"")</f>
        <v/>
      </c>
      <c r="AC285" s="11">
        <f>IF('Daily PnL Log'!AC1265&lt;&gt;"",'Daily PnL Log'!AC1265,"")</f>
        <v>240801.9</v>
      </c>
    </row>
    <row r="286" spans="1:29" x14ac:dyDescent="0.25">
      <c r="A286" s="47" t="str">
        <f t="shared" si="50"/>
        <v>Dec</v>
      </c>
      <c r="B286" s="14">
        <f>'Daily PnL Log'!B1266</f>
        <v>46001</v>
      </c>
      <c r="C286" s="13">
        <f>'Daily PnL Log'!C1266</f>
        <v>7542.4</v>
      </c>
      <c r="D286" s="13">
        <f>'Daily PnL Log'!D1266</f>
        <v>16026.5</v>
      </c>
      <c r="E286" s="13">
        <f>'Daily PnL Log'!E1266</f>
        <v>0</v>
      </c>
      <c r="F286" s="13">
        <f>'Daily PnL Log'!F1266</f>
        <v>-19720.3</v>
      </c>
      <c r="G286" s="13">
        <f>'Daily PnL Log'!G1266</f>
        <v>31957.200000000001</v>
      </c>
      <c r="H286" s="13">
        <f>'Daily PnL Log'!H1266</f>
        <v>0</v>
      </c>
      <c r="I286" s="13">
        <f>'Daily PnL Log'!I1266</f>
        <v>0</v>
      </c>
      <c r="J286" s="13">
        <f>'Daily PnL Log'!J1266</f>
        <v>35805.800000000003</v>
      </c>
      <c r="K286" s="13">
        <f>'Daily PnL Log'!K1266</f>
        <v>-70.94</v>
      </c>
      <c r="L286" s="13">
        <f>'Daily PnL Log'!L1266</f>
        <v>-622.79</v>
      </c>
      <c r="M286" s="13">
        <f>'Daily PnL Log'!M1266</f>
        <v>-693.73</v>
      </c>
      <c r="N286" s="13">
        <f>'Daily PnL Log'!N1266</f>
        <v>35112.07</v>
      </c>
      <c r="O286" s="13">
        <f t="shared" si="51"/>
        <v>268793.6999999999</v>
      </c>
      <c r="P286" s="13">
        <f t="shared" si="52"/>
        <v>44465.199999999968</v>
      </c>
      <c r="Q286" s="13">
        <f t="shared" si="53"/>
        <v>0</v>
      </c>
      <c r="R286" s="13">
        <f t="shared" si="54"/>
        <v>245090.99999999988</v>
      </c>
      <c r="S286" s="13">
        <f t="shared" si="55"/>
        <v>-69609.900000000009</v>
      </c>
      <c r="T286" s="13">
        <f t="shared" si="56"/>
        <v>0</v>
      </c>
      <c r="U286" s="13">
        <f t="shared" si="57"/>
        <v>0</v>
      </c>
      <c r="V286" s="13">
        <f t="shared" si="58"/>
        <v>488739.99999999988</v>
      </c>
      <c r="W286" s="13">
        <f>IF('Daily PnL Log'!W1266&lt;&gt;"",'Daily PnL Log'!W1266,"")</f>
        <v>422688</v>
      </c>
      <c r="X286" s="13">
        <f>IF('Daily PnL Log'!X1266&lt;&gt;"",'Daily PnL Log'!X1266,"")</f>
        <v>8.306852808691044E-2</v>
      </c>
      <c r="Y286" s="13" t="str">
        <f>IF('Daily PnL Log'!Y1266&lt;&gt;"",'Daily PnL Log'!Y1266,"")</f>
        <v/>
      </c>
      <c r="Z286" s="13" t="str">
        <f>IF('Daily PnL Log'!Z1266&lt;&gt;"",'Daily PnL Log'!Z1266,"")</f>
        <v/>
      </c>
      <c r="AA286" s="13" t="str">
        <f>IF('Daily PnL Log'!AA1266&lt;&gt;"",'Daily PnL Log'!AA1266,"")</f>
        <v/>
      </c>
      <c r="AB286" s="13" t="str">
        <f>IF('Daily PnL Log'!AB1266&lt;&gt;"",'Daily PnL Log'!AB1266,"")</f>
        <v/>
      </c>
      <c r="AC286" s="13">
        <f>IF('Daily PnL Log'!AC1266&lt;&gt;"",'Daily PnL Log'!AC1266,"")</f>
        <v>247929.42</v>
      </c>
    </row>
    <row r="287" spans="1:29" x14ac:dyDescent="0.25">
      <c r="A287" s="48" t="str">
        <f t="shared" si="50"/>
        <v>Dec</v>
      </c>
      <c r="B287" s="83">
        <f>'Daily PnL Log'!B1267</f>
        <v>46002</v>
      </c>
      <c r="C287" s="11">
        <f>'Daily PnL Log'!C1267</f>
        <v>679</v>
      </c>
      <c r="D287" s="11">
        <f>'Daily PnL Log'!D1267</f>
        <v>23600.799999999999</v>
      </c>
      <c r="E287" s="11">
        <f>'Daily PnL Log'!E1267</f>
        <v>0</v>
      </c>
      <c r="F287" s="11">
        <f>'Daily PnL Log'!F1267</f>
        <v>-13498.6</v>
      </c>
      <c r="G287" s="11">
        <f>'Daily PnL Log'!G1267</f>
        <v>1224.8</v>
      </c>
      <c r="H287" s="11">
        <f>'Daily PnL Log'!H1267</f>
        <v>0</v>
      </c>
      <c r="I287" s="11">
        <f>'Daily PnL Log'!H1267</f>
        <v>0</v>
      </c>
      <c r="J287" s="11">
        <f>'Daily PnL Log'!J1267</f>
        <v>12005.999999999998</v>
      </c>
      <c r="K287" s="11">
        <f>'Daily PnL Log'!K1267</f>
        <v>-64.709999999999994</v>
      </c>
      <c r="L287" s="11">
        <f>'Daily PnL Log'!L1267</f>
        <v>-571.94000000000005</v>
      </c>
      <c r="M287" s="11">
        <f>'Daily PnL Log'!M1267</f>
        <v>-636.65000000000009</v>
      </c>
      <c r="N287" s="11">
        <f>'Daily PnL Log'!N1267</f>
        <v>11369.349999999999</v>
      </c>
      <c r="O287" s="11">
        <f t="shared" si="51"/>
        <v>269472.6999999999</v>
      </c>
      <c r="P287" s="11">
        <f t="shared" si="52"/>
        <v>68065.999999999971</v>
      </c>
      <c r="Q287" s="11">
        <f t="shared" si="53"/>
        <v>0</v>
      </c>
      <c r="R287" s="11">
        <f t="shared" si="54"/>
        <v>231592.39999999988</v>
      </c>
      <c r="S287" s="11">
        <f t="shared" si="55"/>
        <v>-68385.100000000006</v>
      </c>
      <c r="T287" s="11">
        <f t="shared" si="56"/>
        <v>0</v>
      </c>
      <c r="U287" s="11">
        <f t="shared" si="57"/>
        <v>0</v>
      </c>
      <c r="V287" s="11">
        <f t="shared" si="58"/>
        <v>500745.99999999988</v>
      </c>
      <c r="W287" s="11">
        <f>IF('Daily PnL Log'!W1267&lt;&gt;"",'Daily PnL Log'!W1267,"")</f>
        <v>461918</v>
      </c>
      <c r="X287" s="119">
        <f>IF('Daily PnL Log'!X1267&lt;&gt;"",'Daily PnL Log'!X1267,"")</f>
        <v>2.4613351287457945E-2</v>
      </c>
      <c r="Y287" s="11" t="str">
        <f>IF('Daily PnL Log'!Y1267&lt;&gt;"",'Daily PnL Log'!Y1267,"")</f>
        <v/>
      </c>
      <c r="Z287" s="11" t="str">
        <f>IF('Daily PnL Log'!Z1267&lt;&gt;"",'Daily PnL Log'!Z1267,"")</f>
        <v/>
      </c>
      <c r="AA287" s="11" t="str">
        <f>IF('Daily PnL Log'!AA1267&lt;&gt;"",'Daily PnL Log'!AA1267,"")</f>
        <v/>
      </c>
      <c r="AB287" s="11" t="str">
        <f>IF('Daily PnL Log'!AB1267&lt;&gt;"",'Daily PnL Log'!AB1267,"")</f>
        <v/>
      </c>
      <c r="AC287" s="11">
        <f>IF('Daily PnL Log'!AC1267&lt;&gt;"",'Daily PnL Log'!AC1267,"")</f>
        <v>278427.77</v>
      </c>
    </row>
    <row r="288" spans="1:29" x14ac:dyDescent="0.25">
      <c r="A288" s="47" t="str">
        <f t="shared" si="50"/>
        <v>Dec</v>
      </c>
      <c r="B288" s="14">
        <f>'Daily PnL Log'!B1268</f>
        <v>46003</v>
      </c>
      <c r="C288" s="13">
        <f>'Daily PnL Log'!C1268</f>
        <v>-10519.4</v>
      </c>
      <c r="D288" s="13">
        <f>'Daily PnL Log'!D1268</f>
        <v>18351.8</v>
      </c>
      <c r="E288" s="13">
        <f>'Daily PnL Log'!E1268</f>
        <v>0</v>
      </c>
      <c r="F288" s="13">
        <f>'Daily PnL Log'!F1268</f>
        <v>-11690.4</v>
      </c>
      <c r="G288" s="13">
        <f>'Daily PnL Log'!G1268</f>
        <v>13735.7</v>
      </c>
      <c r="H288" s="13">
        <f>'Daily PnL Log'!H1268</f>
        <v>0</v>
      </c>
      <c r="I288" s="13">
        <f>'Daily PnL Log'!I1268</f>
        <v>0</v>
      </c>
      <c r="J288" s="13">
        <f>'Daily PnL Log'!J1268</f>
        <v>9877.7000000000007</v>
      </c>
      <c r="K288" s="13">
        <f>'Daily PnL Log'!K1268</f>
        <v>-84.81</v>
      </c>
      <c r="L288" s="13">
        <f>'Daily PnL Log'!L1268</f>
        <v>-742.64</v>
      </c>
      <c r="M288" s="13">
        <f>'Daily PnL Log'!M1268</f>
        <v>-827.45</v>
      </c>
      <c r="N288" s="13">
        <f>'Daily PnL Log'!N1268</f>
        <v>9050.25</v>
      </c>
      <c r="O288" s="13">
        <f t="shared" si="51"/>
        <v>258953.2999999999</v>
      </c>
      <c r="P288" s="13">
        <f t="shared" si="52"/>
        <v>86417.799999999974</v>
      </c>
      <c r="Q288" s="13">
        <f t="shared" si="53"/>
        <v>0</v>
      </c>
      <c r="R288" s="13">
        <f t="shared" si="54"/>
        <v>219901.99999999988</v>
      </c>
      <c r="S288" s="13">
        <f t="shared" si="55"/>
        <v>-54649.400000000009</v>
      </c>
      <c r="T288" s="13">
        <f t="shared" si="56"/>
        <v>0</v>
      </c>
      <c r="U288" s="13">
        <f t="shared" si="57"/>
        <v>0</v>
      </c>
      <c r="V288" s="13">
        <f t="shared" si="58"/>
        <v>510623.6999999999</v>
      </c>
      <c r="W288" s="13">
        <f>IF('Daily PnL Log'!W1268&lt;&gt;"",'Daily PnL Log'!W1268,"")</f>
        <v>359262</v>
      </c>
      <c r="X288" s="13">
        <f>IF('Daily PnL Log'!X1268&lt;&gt;"",'Daily PnL Log'!X1268,"")</f>
        <v>2.5191225345291179E-2</v>
      </c>
      <c r="Y288" s="13" t="str">
        <f>IF('Daily PnL Log'!Y1268&lt;&gt;"",'Daily PnL Log'!Y1268,"")</f>
        <v/>
      </c>
      <c r="Z288" s="13" t="str">
        <f>IF('Daily PnL Log'!Z1268&lt;&gt;"",'Daily PnL Log'!Z1268,"")</f>
        <v/>
      </c>
      <c r="AA288" s="13" t="str">
        <f>IF('Daily PnL Log'!AA1268&lt;&gt;"",'Daily PnL Log'!AA1268,"")</f>
        <v/>
      </c>
      <c r="AB288" s="13" t="str">
        <f>IF('Daily PnL Log'!AB1268&lt;&gt;"",'Daily PnL Log'!AB1268,"")</f>
        <v/>
      </c>
      <c r="AC288" s="13">
        <f>IF('Daily PnL Log'!AC1268&lt;&gt;"",'Daily PnL Log'!AC1268,"")</f>
        <v>239024.07</v>
      </c>
    </row>
    <row r="289" spans="1:29" x14ac:dyDescent="0.25">
      <c r="A289" s="48" t="str">
        <f t="shared" si="50"/>
        <v>Dec</v>
      </c>
      <c r="B289" s="83">
        <f>'Daily PnL Log'!B1269</f>
        <v>46006</v>
      </c>
      <c r="C289" s="11">
        <f>'Daily PnL Log'!C1269</f>
        <v>-6096.2</v>
      </c>
      <c r="D289" s="11">
        <f>'Daily PnL Log'!D1269</f>
        <v>-3702.9</v>
      </c>
      <c r="E289" s="11">
        <f>'Daily PnL Log'!E1269</f>
        <v>0</v>
      </c>
      <c r="F289" s="11">
        <f>'Daily PnL Log'!F1269</f>
        <v>-5491.6</v>
      </c>
      <c r="G289" s="11">
        <f>'Daily PnL Log'!G1269</f>
        <v>26672.5</v>
      </c>
      <c r="H289" s="11">
        <f>'Daily PnL Log'!H1269</f>
        <v>0</v>
      </c>
      <c r="I289" s="11">
        <f>'Daily PnL Log'!I1269</f>
        <v>0</v>
      </c>
      <c r="J289" s="11">
        <f>'Daily PnL Log'!J1269</f>
        <v>11381.8</v>
      </c>
      <c r="K289" s="11">
        <f>'Daily PnL Log'!K1269</f>
        <v>-85.47</v>
      </c>
      <c r="L289" s="11">
        <f>'Daily PnL Log'!L1269</f>
        <v>-756.92</v>
      </c>
      <c r="M289" s="11">
        <f>'Daily PnL Log'!M1269</f>
        <v>-842.39</v>
      </c>
      <c r="N289" s="11">
        <f>'Daily PnL Log'!N1269</f>
        <v>10539.41</v>
      </c>
      <c r="O289" s="11">
        <f t="shared" si="51"/>
        <v>252857.09999999989</v>
      </c>
      <c r="P289" s="11">
        <f t="shared" si="52"/>
        <v>82714.89999999998</v>
      </c>
      <c r="Q289" s="11">
        <f t="shared" si="53"/>
        <v>0</v>
      </c>
      <c r="R289" s="11">
        <f t="shared" si="54"/>
        <v>214410.39999999988</v>
      </c>
      <c r="S289" s="11">
        <f t="shared" si="55"/>
        <v>-27976.900000000009</v>
      </c>
      <c r="T289" s="11">
        <f t="shared" si="56"/>
        <v>0</v>
      </c>
      <c r="U289" s="11">
        <f t="shared" si="57"/>
        <v>0</v>
      </c>
      <c r="V289" s="11">
        <f t="shared" si="58"/>
        <v>522005.49999999988</v>
      </c>
      <c r="W289" s="11">
        <f>IF('Daily PnL Log'!W1269&lt;&gt;"",'Daily PnL Log'!W1269,"")</f>
        <v>371398</v>
      </c>
      <c r="X289" s="119">
        <f>IF('Daily PnL Log'!X1269&lt;&gt;"",'Daily PnL Log'!X1269,"")</f>
        <v>2.8377670315941388E-2</v>
      </c>
      <c r="Y289" s="11">
        <f>IF('Daily PnL Log'!Y1269&lt;&gt;"",'Daily PnL Log'!Y1269,"")</f>
        <v>-4025.71</v>
      </c>
      <c r="Z289" s="11">
        <f>IF('Daily PnL Log'!Z1269&lt;&gt;"",'Daily PnL Log'!Z1269,"")</f>
        <v>1546.56</v>
      </c>
      <c r="AA289" s="11" t="str">
        <f>IF('Daily PnL Log'!AA1269&lt;&gt;"",'Daily PnL Log'!AA1269,"")</f>
        <v/>
      </c>
      <c r="AB289" s="11" t="str">
        <f>IF('Daily PnL Log'!AB1269&lt;&gt;"",'Daily PnL Log'!AB1269,"")</f>
        <v/>
      </c>
      <c r="AC289" s="11">
        <f>IF('Daily PnL Log'!AC1269&lt;&gt;"",'Daily PnL Log'!AC1269,"")</f>
        <v>275791.68</v>
      </c>
    </row>
    <row r="290" spans="1:29" x14ac:dyDescent="0.25">
      <c r="A290" s="47" t="str">
        <f t="shared" si="50"/>
        <v>Dec</v>
      </c>
      <c r="B290" s="14">
        <f>'Daily PnL Log'!B1270</f>
        <v>46007</v>
      </c>
      <c r="C290" s="13">
        <f>'Daily PnL Log'!C1270</f>
        <v>9321.4</v>
      </c>
      <c r="D290" s="13">
        <f>'Daily PnL Log'!D1270</f>
        <v>-10567</v>
      </c>
      <c r="E290" s="13">
        <f>'Daily PnL Log'!E1270</f>
        <v>0</v>
      </c>
      <c r="F290" s="13">
        <f>'Daily PnL Log'!F1270</f>
        <v>16543.099999999999</v>
      </c>
      <c r="G290" s="13">
        <f>'Daily PnL Log'!G1270</f>
        <v>43484.4</v>
      </c>
      <c r="H290" s="13">
        <f>'Daily PnL Log'!H1270</f>
        <v>0</v>
      </c>
      <c r="I290" s="13">
        <f>'Daily PnL Log'!I1270</f>
        <v>0</v>
      </c>
      <c r="J290" s="13">
        <f>'Daily PnL Log'!J1270</f>
        <v>58781.9</v>
      </c>
      <c r="K290" s="13">
        <f>'Daily PnL Log'!K1270</f>
        <v>-135.04</v>
      </c>
      <c r="L290" s="13">
        <f>'Daily PnL Log'!L1270</f>
        <v>-1193.26</v>
      </c>
      <c r="M290" s="13">
        <f>'Daily PnL Log'!M1270</f>
        <v>-1328.3</v>
      </c>
      <c r="N290" s="13">
        <f>'Daily PnL Log'!N1270</f>
        <v>57453.599999999999</v>
      </c>
      <c r="O290" s="13">
        <f t="shared" si="51"/>
        <v>262178.49999999988</v>
      </c>
      <c r="P290" s="13">
        <f t="shared" si="52"/>
        <v>72147.89999999998</v>
      </c>
      <c r="Q290" s="13">
        <f t="shared" si="53"/>
        <v>0</v>
      </c>
      <c r="R290" s="13">
        <f t="shared" si="54"/>
        <v>230953.49999999988</v>
      </c>
      <c r="S290" s="13">
        <f t="shared" si="55"/>
        <v>15507.499999999993</v>
      </c>
      <c r="T290" s="13">
        <f t="shared" si="56"/>
        <v>0</v>
      </c>
      <c r="U290" s="13">
        <f t="shared" si="57"/>
        <v>0</v>
      </c>
      <c r="V290" s="13">
        <f t="shared" si="58"/>
        <v>580787.39999999991</v>
      </c>
      <c r="W290" s="13">
        <f>IF('Daily PnL Log'!W1270&lt;&gt;"",'Daily PnL Log'!W1270,"")</f>
        <v>301626</v>
      </c>
      <c r="X290" s="13">
        <f>IF('Daily PnL Log'!X1270&lt;&gt;"",'Daily PnL Log'!X1270,"")</f>
        <v>0.19047960056493804</v>
      </c>
      <c r="Y290" s="13">
        <f>IF('Daily PnL Log'!Y1270&lt;&gt;"",'Daily PnL Log'!Y1270,"")</f>
        <v>-5220.58</v>
      </c>
      <c r="Z290" s="13" t="str">
        <f>IF('Daily PnL Log'!Z1270&lt;&gt;"",'Daily PnL Log'!Z1270,"")</f>
        <v/>
      </c>
      <c r="AA290" s="13" t="str">
        <f>IF('Daily PnL Log'!AA1270&lt;&gt;"",'Daily PnL Log'!AA1270,"")</f>
        <v/>
      </c>
      <c r="AB290" s="13" t="str">
        <f>IF('Daily PnL Log'!AB1270&lt;&gt;"",'Daily PnL Log'!AB1270,"")</f>
        <v/>
      </c>
      <c r="AC290" s="13">
        <f>IF('Daily PnL Log'!AC1270&lt;&gt;"",'Daily PnL Log'!AC1270,"")</f>
        <v>353757.13</v>
      </c>
    </row>
    <row r="291" spans="1:29" x14ac:dyDescent="0.25">
      <c r="A291" s="48" t="str">
        <f t="shared" si="50"/>
        <v>Dec</v>
      </c>
      <c r="B291" s="83">
        <f>'Daily PnL Log'!B1271</f>
        <v>46008</v>
      </c>
      <c r="C291" s="11">
        <f>'Daily PnL Log'!C1271</f>
        <v>-13063.9</v>
      </c>
      <c r="D291" s="11">
        <f>'Daily PnL Log'!D1271</f>
        <v>2844.7</v>
      </c>
      <c r="E291" s="11">
        <f>'Daily PnL Log'!E1271</f>
        <v>0</v>
      </c>
      <c r="F291" s="11">
        <f>'Daily PnL Log'!F1271</f>
        <v>18707.400000000001</v>
      </c>
      <c r="G291" s="11">
        <f>'Daily PnL Log'!G1271</f>
        <v>12232.2</v>
      </c>
      <c r="H291" s="11">
        <f>'Daily PnL Log'!H1271</f>
        <v>0</v>
      </c>
      <c r="I291" s="11">
        <f>'Daily PnL Log'!I1271</f>
        <v>0</v>
      </c>
      <c r="J291" s="11">
        <f>'Daily PnL Log'!J1271</f>
        <v>20720.400000000001</v>
      </c>
      <c r="K291" s="11">
        <f>'Daily PnL Log'!K1271</f>
        <v>-103.21</v>
      </c>
      <c r="L291" s="11">
        <f>'Daily PnL Log'!L1271</f>
        <v>-911.54</v>
      </c>
      <c r="M291" s="11">
        <f>'Daily PnL Log'!M1271</f>
        <v>-1014.75</v>
      </c>
      <c r="N291" s="11">
        <f>'Daily PnL Log'!N1271</f>
        <v>19705.650000000001</v>
      </c>
      <c r="O291" s="11">
        <f t="shared" si="51"/>
        <v>249114.59999999989</v>
      </c>
      <c r="P291" s="11">
        <f t="shared" si="52"/>
        <v>74992.599999999977</v>
      </c>
      <c r="Q291" s="11">
        <f t="shared" si="53"/>
        <v>0</v>
      </c>
      <c r="R291" s="11">
        <f t="shared" si="54"/>
        <v>249660.89999999988</v>
      </c>
      <c r="S291" s="11">
        <f t="shared" si="55"/>
        <v>27739.699999999993</v>
      </c>
      <c r="T291" s="11">
        <f t="shared" si="56"/>
        <v>0</v>
      </c>
      <c r="U291" s="11">
        <f t="shared" si="57"/>
        <v>0</v>
      </c>
      <c r="V291" s="11">
        <f t="shared" si="58"/>
        <v>601507.79999999993</v>
      </c>
      <c r="W291" s="11">
        <f>IF('Daily PnL Log'!W1271&lt;&gt;"",'Daily PnL Log'!W1271,"")</f>
        <v>256740</v>
      </c>
      <c r="X291" s="119">
        <f>IF('Daily PnL Log'!X1271&lt;&gt;"",'Daily PnL Log'!X1271,"")</f>
        <v>7.6753330217340501E-2</v>
      </c>
      <c r="Y291" s="11" t="str">
        <f>IF('Daily PnL Log'!Y1271&lt;&gt;"",'Daily PnL Log'!Y1271,"")</f>
        <v/>
      </c>
      <c r="Z291" s="11" t="str">
        <f>IF('Daily PnL Log'!Z1271&lt;&gt;"",'Daily PnL Log'!Z1271,"")</f>
        <v/>
      </c>
      <c r="AA291" s="11" t="str">
        <f>IF('Daily PnL Log'!AA1271&lt;&gt;"",'Daily PnL Log'!AA1271,"")</f>
        <v/>
      </c>
      <c r="AB291" s="11" t="str">
        <f>IF('Daily PnL Log'!AB1271&lt;&gt;"",'Daily PnL Log'!AB1271,"")</f>
        <v/>
      </c>
      <c r="AC291" s="11">
        <f>IF('Daily PnL Log'!AC1271&lt;&gt;"",'Daily PnL Log'!AC1271,"")</f>
        <v>359096.13</v>
      </c>
    </row>
    <row r="292" spans="1:29" x14ac:dyDescent="0.25">
      <c r="A292" s="47" t="str">
        <f t="shared" si="50"/>
        <v>Dec</v>
      </c>
      <c r="B292" s="14">
        <f>'Daily PnL Log'!B1272</f>
        <v>46009</v>
      </c>
      <c r="C292" s="13">
        <f>'Daily PnL Log'!C1272</f>
        <v>7778.7</v>
      </c>
      <c r="D292" s="13">
        <f>'Daily PnL Log'!D1272</f>
        <v>-13636.8</v>
      </c>
      <c r="E292" s="13">
        <f>'Daily PnL Log'!E1272</f>
        <v>0</v>
      </c>
      <c r="F292" s="13">
        <f>'Daily PnL Log'!F1272</f>
        <v>-9429.1</v>
      </c>
      <c r="G292" s="13">
        <f>'Daily PnL Log'!G1272</f>
        <v>591</v>
      </c>
      <c r="H292" s="13">
        <f>'Daily PnL Log'!H1272</f>
        <v>0</v>
      </c>
      <c r="I292" s="13">
        <f>'Daily PnL Log'!I1272</f>
        <v>0</v>
      </c>
      <c r="J292" s="13">
        <f>'Daily PnL Log'!J1272</f>
        <v>-14696.2</v>
      </c>
      <c r="K292" s="13">
        <f>'Daily PnL Log'!K1272</f>
        <v>-60.21</v>
      </c>
      <c r="L292" s="13">
        <f>'Daily PnL Log'!L1272</f>
        <v>-531.34</v>
      </c>
      <c r="M292" s="13">
        <f>'Daily PnL Log'!M1272</f>
        <v>-591.55000000000007</v>
      </c>
      <c r="N292" s="13">
        <f>'Daily PnL Log'!N1272</f>
        <v>-15287.75</v>
      </c>
      <c r="O292" s="13">
        <f t="shared" si="51"/>
        <v>256893.2999999999</v>
      </c>
      <c r="P292" s="13">
        <f t="shared" si="52"/>
        <v>61355.799999999974</v>
      </c>
      <c r="Q292" s="13">
        <f t="shared" si="53"/>
        <v>0</v>
      </c>
      <c r="R292" s="13">
        <f t="shared" si="54"/>
        <v>240231.79999999987</v>
      </c>
      <c r="S292" s="13">
        <f t="shared" si="55"/>
        <v>28330.699999999993</v>
      </c>
      <c r="T292" s="13">
        <f t="shared" si="56"/>
        <v>0</v>
      </c>
      <c r="U292" s="13">
        <f t="shared" si="57"/>
        <v>0</v>
      </c>
      <c r="V292" s="13">
        <f t="shared" si="58"/>
        <v>586811.6</v>
      </c>
      <c r="W292" s="13">
        <f>IF('Daily PnL Log'!W1272&lt;&gt;"",'Daily PnL Log'!W1272,"")</f>
        <v>293344</v>
      </c>
      <c r="X292" s="13">
        <f>IF('Daily PnL Log'!X1272&lt;&gt;"",'Daily PnL Log'!X1272,"")</f>
        <v>-5.2115434438747679E-2</v>
      </c>
      <c r="Y292" s="13" t="str">
        <f>IF('Daily PnL Log'!Y1272&lt;&gt;"",'Daily PnL Log'!Y1272,"")</f>
        <v/>
      </c>
      <c r="Z292" s="13" t="str">
        <f>IF('Daily PnL Log'!Z1272&lt;&gt;"",'Daily PnL Log'!Z1272,"")</f>
        <v/>
      </c>
      <c r="AA292" s="13" t="str">
        <f>IF('Daily PnL Log'!AA1272&lt;&gt;"",'Daily PnL Log'!AA1272,"")</f>
        <v/>
      </c>
      <c r="AB292" s="13" t="str">
        <f>IF('Daily PnL Log'!AB1272&lt;&gt;"",'Daily PnL Log'!AB1272,"")</f>
        <v/>
      </c>
      <c r="AC292" s="13">
        <f>IF('Daily PnL Log'!AC1272&lt;&gt;"",'Daily PnL Log'!AC1272,"")</f>
        <v>350757.08</v>
      </c>
    </row>
    <row r="293" spans="1:29" x14ac:dyDescent="0.25">
      <c r="A293" s="48" t="str">
        <f t="shared" ref="A293:A300" si="59">TEXT(B293,"mmm")</f>
        <v>Dec</v>
      </c>
      <c r="B293" s="83">
        <f>'Daily PnL Log'!B1273</f>
        <v>46010</v>
      </c>
      <c r="C293" s="11">
        <f>'Daily PnL Log'!C1273</f>
        <v>-9607</v>
      </c>
      <c r="D293" s="11">
        <f>'Daily PnL Log'!D1273</f>
        <v>-763.8</v>
      </c>
      <c r="E293" s="11">
        <f>'Daily PnL Log'!E1273</f>
        <v>0</v>
      </c>
      <c r="F293" s="11">
        <f>'Daily PnL Log'!F1273</f>
        <v>1307.7</v>
      </c>
      <c r="G293" s="11">
        <f>'Daily PnL Log'!G1273</f>
        <v>-10596.8</v>
      </c>
      <c r="H293" s="11">
        <f>'Daily PnL Log'!H1273</f>
        <v>0</v>
      </c>
      <c r="I293" s="11">
        <f>'Daily PnL Log'!I1273</f>
        <v>0</v>
      </c>
      <c r="J293" s="11">
        <f>'Daily PnL Log'!J1273</f>
        <v>-19659.899999999998</v>
      </c>
      <c r="K293" s="11">
        <f>'Daily PnL Log'!K1273</f>
        <v>-58.5</v>
      </c>
      <c r="L293" s="11">
        <f>'Daily PnL Log'!L1273</f>
        <v>-515.44000000000005</v>
      </c>
      <c r="M293" s="11">
        <f>'Daily PnL Log'!M1273</f>
        <v>-573.94000000000005</v>
      </c>
      <c r="N293" s="11">
        <f>'Daily PnL Log'!N1273</f>
        <v>-20233.839999999997</v>
      </c>
      <c r="O293" s="11">
        <f t="shared" ref="O293:O300" si="60">IF(C293&lt;&gt;"",O292+C293,"")</f>
        <v>247286.2999999999</v>
      </c>
      <c r="P293" s="11">
        <f t="shared" ref="P293:P300" si="61">IF(D293&lt;&gt;"",P292+D293,"")</f>
        <v>60591.999999999971</v>
      </c>
      <c r="Q293" s="11">
        <f t="shared" ref="Q293:Q300" si="62">IF(E293&lt;&gt;"",Q292+E293,"")</f>
        <v>0</v>
      </c>
      <c r="R293" s="11">
        <f t="shared" ref="R293:R300" si="63">IF(F293&lt;&gt;"",R292+F293,"")</f>
        <v>241539.49999999988</v>
      </c>
      <c r="S293" s="11">
        <f t="shared" ref="S293:S300" si="64">IF(G293&lt;&gt;"",S292+G293,"")</f>
        <v>17733.899999999994</v>
      </c>
      <c r="T293" s="11">
        <f t="shared" ref="T293:T300" si="65">IF(H293&lt;&gt;"",T292+H293,"")</f>
        <v>0</v>
      </c>
      <c r="U293" s="11">
        <f t="shared" ref="U293:U300" si="66">IF(I293&lt;&gt;"",U292+I293,"")</f>
        <v>0</v>
      </c>
      <c r="V293" s="11">
        <f t="shared" ref="V293:V300" si="67">IF(J293&lt;&gt;"",V292+J293,"")</f>
        <v>567151.69999999995</v>
      </c>
      <c r="W293" s="11">
        <f>IF('Daily PnL Log'!W1273&lt;&gt;"",'Daily PnL Log'!W1273,"")</f>
        <v>322116</v>
      </c>
      <c r="X293" s="119">
        <f>IF('Daily PnL Log'!X1273&lt;&gt;"",'Daily PnL Log'!X1273,"")</f>
        <v>-6.2815383278073733E-2</v>
      </c>
      <c r="Y293" s="11" t="str">
        <f>IF('Daily PnL Log'!Y1273&lt;&gt;"",'Daily PnL Log'!Y1273,"")</f>
        <v/>
      </c>
      <c r="Z293" s="11" t="str">
        <f>IF('Daily PnL Log'!Z1273&lt;&gt;"",'Daily PnL Log'!Z1273,"")</f>
        <v/>
      </c>
      <c r="AA293" s="11" t="str">
        <f>IF('Daily PnL Log'!AA1273&lt;&gt;"",'Daily PnL Log'!AA1273,"")</f>
        <v/>
      </c>
      <c r="AB293" s="11" t="str">
        <f>IF('Daily PnL Log'!AB1273&lt;&gt;"",'Daily PnL Log'!AB1273,"")</f>
        <v/>
      </c>
      <c r="AC293" s="11">
        <f>IF('Daily PnL Log'!AC1273&lt;&gt;"",'Daily PnL Log'!AC1273,"")</f>
        <v>341036.89</v>
      </c>
    </row>
    <row r="294" spans="1:29" x14ac:dyDescent="0.25">
      <c r="A294" s="47" t="str">
        <f t="shared" si="59"/>
        <v>Dec</v>
      </c>
      <c r="B294" s="14">
        <f>'Daily PnL Log'!B1274</f>
        <v>46013</v>
      </c>
      <c r="C294" s="13">
        <f>'Daily PnL Log'!C1274</f>
        <v>22185.3</v>
      </c>
      <c r="D294" s="13">
        <f>'Daily PnL Log'!D1274</f>
        <v>-19086.5</v>
      </c>
      <c r="E294" s="13">
        <f>'Daily PnL Log'!E1274</f>
        <v>0</v>
      </c>
      <c r="F294" s="13">
        <f>'Daily PnL Log'!F1274</f>
        <v>-2760.6</v>
      </c>
      <c r="G294" s="13">
        <f>'Daily PnL Log'!G1274</f>
        <v>-8374.4</v>
      </c>
      <c r="H294" s="13">
        <f>'Daily PnL Log'!H1274</f>
        <v>0</v>
      </c>
      <c r="I294" s="13">
        <f>'Daily PnL Log'!I1274</f>
        <v>0</v>
      </c>
      <c r="J294" s="13">
        <f>'Daily PnL Log'!J1274</f>
        <v>-8036.2000000000007</v>
      </c>
      <c r="K294" s="13">
        <f>'Daily PnL Log'!K1274</f>
        <v>-68.16</v>
      </c>
      <c r="L294" s="13">
        <f>'Daily PnL Log'!L1274</f>
        <v>-601.14</v>
      </c>
      <c r="M294" s="13">
        <f>'Daily PnL Log'!M1274</f>
        <v>-669.3</v>
      </c>
      <c r="N294" s="13">
        <f>'Daily PnL Log'!N1274</f>
        <v>-8705.5</v>
      </c>
      <c r="O294" s="13">
        <f t="shared" si="60"/>
        <v>269471.59999999992</v>
      </c>
      <c r="P294" s="13">
        <f t="shared" si="61"/>
        <v>41505.499999999971</v>
      </c>
      <c r="Q294" s="13">
        <f t="shared" si="62"/>
        <v>0</v>
      </c>
      <c r="R294" s="13">
        <f t="shared" si="63"/>
        <v>238778.89999999988</v>
      </c>
      <c r="S294" s="13">
        <f t="shared" si="64"/>
        <v>9359.4999999999945</v>
      </c>
      <c r="T294" s="13">
        <f t="shared" si="65"/>
        <v>0</v>
      </c>
      <c r="U294" s="13">
        <f t="shared" si="66"/>
        <v>0</v>
      </c>
      <c r="V294" s="13">
        <f t="shared" si="67"/>
        <v>559115.5</v>
      </c>
      <c r="W294" s="13">
        <f>IF('Daily PnL Log'!W1274&lt;&gt;"",'Daily PnL Log'!W1274,"")</f>
        <v>324576.34000000003</v>
      </c>
      <c r="X294" s="13">
        <f>IF('Daily PnL Log'!X1274&lt;&gt;"",'Daily PnL Log'!X1274,"")</f>
        <v>-2.6821117029047773E-2</v>
      </c>
      <c r="Y294" s="13" t="str">
        <f>IF('Daily PnL Log'!Y1274&lt;&gt;"",'Daily PnL Log'!Y1274,"")</f>
        <v/>
      </c>
      <c r="Z294" s="13" t="str">
        <f>IF('Daily PnL Log'!Z1274&lt;&gt;"",'Daily PnL Log'!Z1274,"")</f>
        <v/>
      </c>
      <c r="AA294" s="13" t="str">
        <f>IF('Daily PnL Log'!AA1274&lt;&gt;"",'Daily PnL Log'!AA1274,"")</f>
        <v/>
      </c>
      <c r="AB294" s="13" t="str">
        <f>IF('Daily PnL Log'!AB1274&lt;&gt;"",'Daily PnL Log'!AB1274,"")</f>
        <v/>
      </c>
      <c r="AC294" s="13">
        <f>IF('Daily PnL Log'!AC1274&lt;&gt;"",'Daily PnL Log'!AC1274,"")</f>
        <v>320074</v>
      </c>
    </row>
    <row r="295" spans="1:29" ht="12.75" customHeight="1" x14ac:dyDescent="0.25">
      <c r="A295" s="48" t="str">
        <f t="shared" si="59"/>
        <v>Dec</v>
      </c>
      <c r="B295" s="83">
        <f>'Daily PnL Log'!B1275</f>
        <v>46014</v>
      </c>
      <c r="C295" s="11">
        <f>'Daily PnL Log'!C1275</f>
        <v>10225.700000000001</v>
      </c>
      <c r="D295" s="11">
        <f>'Daily PnL Log'!D1275</f>
        <v>2583.5</v>
      </c>
      <c r="E295" s="11">
        <f>'Daily PnL Log'!E1275</f>
        <v>0</v>
      </c>
      <c r="F295" s="11">
        <f>'Daily PnL Log'!F1275</f>
        <v>6007.9</v>
      </c>
      <c r="G295" s="11">
        <f>'Daily PnL Log'!G1275</f>
        <v>-8217</v>
      </c>
      <c r="H295" s="11">
        <f>'Daily PnL Log'!H1275</f>
        <v>0</v>
      </c>
      <c r="I295" s="11">
        <f>'Daily PnL Log'!I1275</f>
        <v>0</v>
      </c>
      <c r="J295" s="11">
        <f>'Daily PnL Log'!J1275</f>
        <v>10600.099999999999</v>
      </c>
      <c r="K295" s="11">
        <f>'Daily PnL Log'!K1275</f>
        <v>-61.29</v>
      </c>
      <c r="L295" s="11">
        <f>'Daily PnL Log'!L1275</f>
        <v>-527.03</v>
      </c>
      <c r="M295" s="11">
        <f>'Daily PnL Log'!M1275</f>
        <v>-588.31999999999994</v>
      </c>
      <c r="N295" s="11">
        <f>'Daily PnL Log'!N1275</f>
        <v>10011.779999999999</v>
      </c>
      <c r="O295" s="11">
        <f t="shared" si="60"/>
        <v>279697.29999999993</v>
      </c>
      <c r="P295" s="11">
        <f t="shared" si="61"/>
        <v>44088.999999999971</v>
      </c>
      <c r="Q295" s="11">
        <f t="shared" si="62"/>
        <v>0</v>
      </c>
      <c r="R295" s="11">
        <f t="shared" si="63"/>
        <v>244786.79999999987</v>
      </c>
      <c r="S295" s="11">
        <f t="shared" si="64"/>
        <v>1142.4999999999945</v>
      </c>
      <c r="T295" s="11">
        <f t="shared" si="65"/>
        <v>0</v>
      </c>
      <c r="U295" s="11">
        <f t="shared" si="66"/>
        <v>0</v>
      </c>
      <c r="V295" s="11">
        <f t="shared" si="67"/>
        <v>569715.6</v>
      </c>
      <c r="W295" s="11">
        <f>IF('Daily PnL Log'!W1275&lt;&gt;"",'Daily PnL Log'!W1275,"")</f>
        <v>323630</v>
      </c>
      <c r="X295" s="119">
        <f>IF('Daily PnL Log'!X1275&lt;&gt;"",'Daily PnL Log'!X1275,"")</f>
        <v>3.0935883570744366E-2</v>
      </c>
      <c r="Y295" s="11" t="str">
        <f>IF('Daily PnL Log'!Y1275&lt;&gt;"",'Daily PnL Log'!Y1275,"")</f>
        <v/>
      </c>
      <c r="Z295" s="11" t="str">
        <f>IF('Daily PnL Log'!Z1275&lt;&gt;"",'Daily PnL Log'!Z1275,"")</f>
        <v/>
      </c>
      <c r="AA295" s="11" t="str">
        <f>IF('Daily PnL Log'!AA1275&lt;&gt;"",'Daily PnL Log'!AA1275,"")</f>
        <v/>
      </c>
      <c r="AB295" s="11" t="str">
        <f>IF('Daily PnL Log'!AB1275&lt;&gt;"",'Daily PnL Log'!AB1275,"")</f>
        <v/>
      </c>
      <c r="AC295" s="11">
        <f>IF('Daily PnL Log'!AC1275&lt;&gt;"",'Daily PnL Log'!AC1275,"")</f>
        <v>317293.02</v>
      </c>
    </row>
    <row r="296" spans="1:29" ht="12.75" customHeight="1" x14ac:dyDescent="0.25">
      <c r="A296" s="47" t="str">
        <f t="shared" si="59"/>
        <v>Dec</v>
      </c>
      <c r="B296" s="14">
        <f>'Daily PnL Log'!B1276</f>
        <v>46015</v>
      </c>
      <c r="C296" s="13">
        <f>'Daily PnL Log'!C1276</f>
        <v>14815.1</v>
      </c>
      <c r="D296" s="13">
        <f>'Daily PnL Log'!D1276</f>
        <v>675.5</v>
      </c>
      <c r="E296" s="13">
        <f>'Daily PnL Log'!E1276</f>
        <v>0</v>
      </c>
      <c r="F296" s="13">
        <f>'Daily PnL Log'!F1276</f>
        <v>-15106.6</v>
      </c>
      <c r="G296" s="13">
        <f>'Daily PnL Log'!G1276</f>
        <v>7836.9</v>
      </c>
      <c r="H296" s="13">
        <f>'Daily PnL Log'!H1276</f>
        <v>0</v>
      </c>
      <c r="I296" s="13">
        <f>'Daily PnL Log'!I1276</f>
        <v>0</v>
      </c>
      <c r="J296" s="13">
        <f>'Daily PnL Log'!J1276</f>
        <v>8220.9</v>
      </c>
      <c r="K296" s="13">
        <f>'Daily PnL Log'!K1276</f>
        <v>-60.38</v>
      </c>
      <c r="L296" s="13">
        <f>'Daily PnL Log'!L1276</f>
        <v>-511.29</v>
      </c>
      <c r="M296" s="13">
        <f>'Daily PnL Log'!M1276</f>
        <v>-571.67000000000007</v>
      </c>
      <c r="N296" s="13">
        <f>'Daily PnL Log'!N1276</f>
        <v>7649.23</v>
      </c>
      <c r="O296" s="13">
        <f t="shared" si="60"/>
        <v>294512.39999999991</v>
      </c>
      <c r="P296" s="13">
        <f t="shared" si="61"/>
        <v>44764.499999999971</v>
      </c>
      <c r="Q296" s="13">
        <f t="shared" si="62"/>
        <v>0</v>
      </c>
      <c r="R296" s="13">
        <f t="shared" si="63"/>
        <v>229680.19999999987</v>
      </c>
      <c r="S296" s="13">
        <f t="shared" si="64"/>
        <v>8979.3999999999942</v>
      </c>
      <c r="T296" s="13">
        <f t="shared" si="65"/>
        <v>0</v>
      </c>
      <c r="U296" s="13">
        <f t="shared" si="66"/>
        <v>0</v>
      </c>
      <c r="V296" s="13">
        <f t="shared" si="67"/>
        <v>577936.5</v>
      </c>
      <c r="W296" s="13">
        <f>IF('Daily PnL Log'!W1276&lt;&gt;"",'Daily PnL Log'!W1276,"")</f>
        <v>347758</v>
      </c>
      <c r="X296" s="13">
        <f>IF('Daily PnL Log'!X1276&lt;&gt;"",'Daily PnL Log'!X1276,"")</f>
        <v>2.1995841936058982E-2</v>
      </c>
      <c r="Y296" s="13" t="str">
        <f>IF('Daily PnL Log'!Y1276&lt;&gt;"",'Daily PnL Log'!Y1276,"")</f>
        <v/>
      </c>
      <c r="Z296" s="13" t="str">
        <f>IF('Daily PnL Log'!Z1276&lt;&gt;"",'Daily PnL Log'!Z1276,"")</f>
        <v/>
      </c>
      <c r="AA296" s="13" t="str">
        <f>IF('Daily PnL Log'!AA1276&lt;&gt;"",'Daily PnL Log'!AA1276,"")</f>
        <v/>
      </c>
      <c r="AB296" s="13" t="str">
        <f>IF('Daily PnL Log'!AB1276&lt;&gt;"",'Daily PnL Log'!AB1276,"")</f>
        <v/>
      </c>
      <c r="AC296" s="13">
        <f>IF('Daily PnL Log'!AC1276&lt;&gt;"",'Daily PnL Log'!AC1276,"")</f>
        <v>356787.6</v>
      </c>
    </row>
    <row r="297" spans="1:29" ht="12.75" customHeight="1" x14ac:dyDescent="0.25">
      <c r="A297" s="48" t="str">
        <f t="shared" si="59"/>
        <v>Dec</v>
      </c>
      <c r="B297" s="83">
        <f>'Daily PnL Log'!B1277</f>
        <v>46017</v>
      </c>
      <c r="C297" s="11">
        <f>'Daily PnL Log'!C1277</f>
        <v>17740.400000000001</v>
      </c>
      <c r="D297" s="11">
        <f>'Daily PnL Log'!D1277</f>
        <v>1210.3</v>
      </c>
      <c r="E297" s="11">
        <f>'Daily PnL Log'!E1277</f>
        <v>0</v>
      </c>
      <c r="F297" s="11">
        <f>'Daily PnL Log'!F1277</f>
        <v>-1371.1</v>
      </c>
      <c r="G297" s="11">
        <f>'Daily PnL Log'!G1277</f>
        <v>-4917.3</v>
      </c>
      <c r="H297" s="11">
        <f>'Daily PnL Log'!H1277</f>
        <v>0</v>
      </c>
      <c r="I297" s="11">
        <f>'Daily PnL Log'!I1277</f>
        <v>0</v>
      </c>
      <c r="J297" s="11">
        <f>'Daily PnL Log'!J1277</f>
        <v>12662.300000000003</v>
      </c>
      <c r="K297" s="11">
        <f>'Daily PnL Log'!K1277</f>
        <v>-359</v>
      </c>
      <c r="L297" s="11">
        <f>'Daily PnL Log'!L1277</f>
        <v>-1627.74</v>
      </c>
      <c r="M297" s="11">
        <f>'Daily PnL Log'!M1277</f>
        <v>-1986.74</v>
      </c>
      <c r="N297" s="11">
        <f>'Daily PnL Log'!N1277</f>
        <v>10675.560000000003</v>
      </c>
      <c r="O297" s="11">
        <f t="shared" si="60"/>
        <v>312252.79999999993</v>
      </c>
      <c r="P297" s="11">
        <f t="shared" si="61"/>
        <v>45974.799999999974</v>
      </c>
      <c r="Q297" s="11">
        <f t="shared" si="62"/>
        <v>0</v>
      </c>
      <c r="R297" s="11">
        <f t="shared" si="63"/>
        <v>228309.09999999986</v>
      </c>
      <c r="S297" s="11">
        <f t="shared" si="64"/>
        <v>4062.099999999994</v>
      </c>
      <c r="T297" s="11">
        <f t="shared" si="65"/>
        <v>0</v>
      </c>
      <c r="U297" s="11">
        <f t="shared" si="66"/>
        <v>0</v>
      </c>
      <c r="V297" s="11">
        <f t="shared" si="67"/>
        <v>590598.80000000005</v>
      </c>
      <c r="W297" s="11">
        <f>IF('Daily PnL Log'!W1277&lt;&gt;"",'Daily PnL Log'!W1277,"")</f>
        <v>461505</v>
      </c>
      <c r="X297" s="119">
        <f>IF('Daily PnL Log'!X1277&lt;&gt;"",'Daily PnL Log'!X1277,"")</f>
        <v>2.3132057074137881E-2</v>
      </c>
      <c r="Y297" s="11" t="str">
        <f>IF('Daily PnL Log'!Y1277&lt;&gt;"",'Daily PnL Log'!Y1277,"")</f>
        <v/>
      </c>
      <c r="Z297" s="11" t="str">
        <f>IF('Daily PnL Log'!Z1277&lt;&gt;"",'Daily PnL Log'!Z1277,"")</f>
        <v/>
      </c>
      <c r="AA297" s="11" t="str">
        <f>IF('Daily PnL Log'!AA1277&lt;&gt;"",'Daily PnL Log'!AA1277,"")</f>
        <v/>
      </c>
      <c r="AB297" s="11" t="str">
        <f>IF('Daily PnL Log'!AB1277&lt;&gt;"",'Daily PnL Log'!AB1277,"")</f>
        <v/>
      </c>
      <c r="AC297" s="11">
        <f>IF('Daily PnL Log'!AC1277&lt;&gt;"",'Daily PnL Log'!AC1277,"")</f>
        <v>329770.86</v>
      </c>
    </row>
    <row r="298" spans="1:29" ht="12.75" customHeight="1" x14ac:dyDescent="0.25">
      <c r="A298" s="47" t="str">
        <f t="shared" si="59"/>
        <v>Dec</v>
      </c>
      <c r="B298" s="14">
        <f>'Daily PnL Log'!B1278</f>
        <v>46020</v>
      </c>
      <c r="C298" s="13">
        <f>'Daily PnL Log'!C1278</f>
        <v>-856.4</v>
      </c>
      <c r="D298" s="13">
        <f>'Daily PnL Log'!D1278</f>
        <v>894.4</v>
      </c>
      <c r="E298" s="13">
        <f>'Daily PnL Log'!E1278</f>
        <v>0</v>
      </c>
      <c r="F298" s="13">
        <f>'Daily PnL Log'!F1278</f>
        <v>4724.6000000000004</v>
      </c>
      <c r="G298" s="13">
        <f>'Daily PnL Log'!G1278</f>
        <v>1301.9000000000001</v>
      </c>
      <c r="H298" s="13">
        <f>'Daily PnL Log'!H1278</f>
        <v>0</v>
      </c>
      <c r="I298" s="13">
        <f>'Daily PnL Log'!I1278</f>
        <v>0</v>
      </c>
      <c r="J298" s="13">
        <f>'Daily PnL Log'!J1278</f>
        <v>6064.5</v>
      </c>
      <c r="K298" s="13">
        <f>'Daily PnL Log'!K1278</f>
        <v>-53.61</v>
      </c>
      <c r="L298" s="13">
        <f>'Daily PnL Log'!L1278</f>
        <v>-463.77</v>
      </c>
      <c r="M298" s="13">
        <f>'Daily PnL Log'!M1278</f>
        <v>-517.38</v>
      </c>
      <c r="N298" s="13">
        <f>'Daily PnL Log'!N1278</f>
        <v>5547.12</v>
      </c>
      <c r="O298" s="13">
        <f t="shared" si="60"/>
        <v>311396.39999999991</v>
      </c>
      <c r="P298" s="13">
        <f t="shared" si="61"/>
        <v>46869.199999999975</v>
      </c>
      <c r="Q298" s="13">
        <f t="shared" si="62"/>
        <v>0</v>
      </c>
      <c r="R298" s="13">
        <f t="shared" si="63"/>
        <v>233033.69999999987</v>
      </c>
      <c r="S298" s="13">
        <f t="shared" si="64"/>
        <v>5363.9999999999945</v>
      </c>
      <c r="T298" s="13">
        <f t="shared" si="65"/>
        <v>0</v>
      </c>
      <c r="U298" s="13">
        <f t="shared" si="66"/>
        <v>0</v>
      </c>
      <c r="V298" s="13">
        <f t="shared" si="67"/>
        <v>596663.30000000005</v>
      </c>
      <c r="W298" s="13">
        <f>IF('Daily PnL Log'!W1278&lt;&gt;"",'Daily PnL Log'!W1278,"")</f>
        <v>468634</v>
      </c>
      <c r="X298" s="13">
        <f>IF('Daily PnL Log'!X1278&lt;&gt;"",'Daily PnL Log'!X1278,"")</f>
        <v>1.1836785209779913E-2</v>
      </c>
      <c r="Y298" s="13" t="str">
        <f>IF('Daily PnL Log'!Y1278&lt;&gt;"",'Daily PnL Log'!Y1278,"")</f>
        <v/>
      </c>
      <c r="Z298" s="13" t="str">
        <f>IF('Daily PnL Log'!Z1278&lt;&gt;"",'Daily PnL Log'!Z1278,"")</f>
        <v/>
      </c>
      <c r="AA298" s="13" t="str">
        <f>IF('Daily PnL Log'!AA1278&lt;&gt;"",'Daily PnL Log'!AA1278,"")</f>
        <v/>
      </c>
      <c r="AB298" s="13" t="str">
        <f>IF('Daily PnL Log'!AB1278&lt;&gt;"",'Daily PnL Log'!AB1278,"")</f>
        <v/>
      </c>
      <c r="AC298" s="13">
        <f>IF('Daily PnL Log'!AC1278&lt;&gt;"",'Daily PnL Log'!AC1278,"")</f>
        <v>346687.23</v>
      </c>
    </row>
    <row r="299" spans="1:29" ht="12.75" customHeight="1" x14ac:dyDescent="0.25">
      <c r="A299" s="48" t="str">
        <f t="shared" si="59"/>
        <v>Dec</v>
      </c>
      <c r="B299" s="83">
        <f>'Daily PnL Log'!B1279</f>
        <v>46021</v>
      </c>
      <c r="C299" s="11">
        <f>'Daily PnL Log'!C1279</f>
        <v>-2647.9</v>
      </c>
      <c r="D299" s="11">
        <f>'Daily PnL Log'!D1279</f>
        <v>-6485.6</v>
      </c>
      <c r="E299" s="11">
        <f>'Daily PnL Log'!E1279</f>
        <v>0</v>
      </c>
      <c r="F299" s="11">
        <f>'Daily PnL Log'!F1279</f>
        <v>-4018.3</v>
      </c>
      <c r="G299" s="11">
        <f>'Daily PnL Log'!G1279</f>
        <v>-5833</v>
      </c>
      <c r="H299" s="11">
        <f>'Daily PnL Log'!H1279</f>
        <v>0</v>
      </c>
      <c r="I299" s="11">
        <f>'Daily PnL Log'!I1279</f>
        <v>0</v>
      </c>
      <c r="J299" s="11">
        <f>'Daily PnL Log'!J1279</f>
        <v>-18984.8</v>
      </c>
      <c r="K299" s="11">
        <f>'Daily PnL Log'!K1279</f>
        <v>-47.11</v>
      </c>
      <c r="L299" s="11">
        <f>'Daily PnL Log'!L1279</f>
        <v>-416.36</v>
      </c>
      <c r="M299" s="11">
        <f>'Daily PnL Log'!M1279</f>
        <v>-463.47</v>
      </c>
      <c r="N299" s="11">
        <f>'Daily PnL Log'!N1279</f>
        <v>-19448.27</v>
      </c>
      <c r="O299" s="11">
        <f t="shared" si="60"/>
        <v>308748.49999999988</v>
      </c>
      <c r="P299" s="11">
        <f t="shared" si="61"/>
        <v>40383.599999999977</v>
      </c>
      <c r="Q299" s="11">
        <f t="shared" si="62"/>
        <v>0</v>
      </c>
      <c r="R299" s="11">
        <f t="shared" si="63"/>
        <v>229015.39999999988</v>
      </c>
      <c r="S299" s="11">
        <f t="shared" si="64"/>
        <v>-469.00000000000546</v>
      </c>
      <c r="T299" s="11">
        <f t="shared" si="65"/>
        <v>0</v>
      </c>
      <c r="U299" s="11">
        <f t="shared" si="66"/>
        <v>0</v>
      </c>
      <c r="V299" s="11">
        <f t="shared" si="67"/>
        <v>577678.5</v>
      </c>
      <c r="W299" s="11">
        <f>IF('Daily PnL Log'!W1279&lt;&gt;"",'Daily PnL Log'!W1279,"")</f>
        <v>510385</v>
      </c>
      <c r="X299" s="119">
        <f>IF('Daily PnL Log'!X1279&lt;&gt;"",'Daily PnL Log'!X1279,"")</f>
        <v>-3.8105097132556796E-2</v>
      </c>
      <c r="Y299" s="11" t="str">
        <f>IF('Daily PnL Log'!Y1279&lt;&gt;"",'Daily PnL Log'!Y1279,"")</f>
        <v/>
      </c>
      <c r="Z299" s="11" t="str">
        <f>IF('Daily PnL Log'!Z1279&lt;&gt;"",'Daily PnL Log'!Z1279,"")</f>
        <v/>
      </c>
      <c r="AA299" s="11" t="str">
        <f>IF('Daily PnL Log'!AA1279&lt;&gt;"",'Daily PnL Log'!AA1279,"")</f>
        <v/>
      </c>
      <c r="AB299" s="11" t="str">
        <f>IF('Daily PnL Log'!AB1279&lt;&gt;"",'Daily PnL Log'!AB1279,"")</f>
        <v/>
      </c>
      <c r="AC299" s="11">
        <f>IF('Daily PnL Log'!AC1279&lt;&gt;"",'Daily PnL Log'!AC1279,"")</f>
        <v>325603.76</v>
      </c>
    </row>
    <row r="300" spans="1:29" ht="12.75" customHeight="1" x14ac:dyDescent="0.25">
      <c r="A300" s="47" t="str">
        <f t="shared" si="59"/>
        <v>Dec</v>
      </c>
      <c r="B300" s="14">
        <f>'Daily PnL Log'!B1280</f>
        <v>46022</v>
      </c>
      <c r="C300" s="13">
        <f>'Daily PnL Log'!C1280</f>
        <v>-31154.799999999999</v>
      </c>
      <c r="D300" s="13">
        <f>'Daily PnL Log'!D1280</f>
        <v>1622.9</v>
      </c>
      <c r="E300" s="13">
        <f>'Daily PnL Log'!E1280</f>
        <v>0</v>
      </c>
      <c r="F300" s="13">
        <f>'Daily PnL Log'!F1280</f>
        <v>-568.6</v>
      </c>
      <c r="G300" s="13">
        <f>'Daily PnL Log'!G1280</f>
        <v>-6173.3</v>
      </c>
      <c r="H300" s="13">
        <f>'Daily PnL Log'!H1280</f>
        <v>0</v>
      </c>
      <c r="I300" s="13">
        <f>'Daily PnL Log'!I1280</f>
        <v>0</v>
      </c>
      <c r="J300" s="13">
        <f>'Daily PnL Log'!J1280</f>
        <v>-36273.799999999996</v>
      </c>
      <c r="K300" s="13">
        <f>'Daily PnL Log'!K1280</f>
        <v>-46.75</v>
      </c>
      <c r="L300" s="13">
        <f>'Daily PnL Log'!L1280</f>
        <v>-410.04</v>
      </c>
      <c r="M300" s="13">
        <f>'Daily PnL Log'!M1280</f>
        <v>-456.79</v>
      </c>
      <c r="N300" s="13">
        <f>'Daily PnL Log'!N1280</f>
        <v>-36730.589999999997</v>
      </c>
      <c r="O300" s="13">
        <f t="shared" si="60"/>
        <v>277593.6999999999</v>
      </c>
      <c r="P300" s="13">
        <f t="shared" si="61"/>
        <v>42006.499999999978</v>
      </c>
      <c r="Q300" s="13">
        <f t="shared" si="62"/>
        <v>0</v>
      </c>
      <c r="R300" s="13">
        <f t="shared" si="63"/>
        <v>228446.79999999987</v>
      </c>
      <c r="S300" s="13">
        <f t="shared" si="64"/>
        <v>-6642.3000000000056</v>
      </c>
      <c r="T300" s="13">
        <f t="shared" si="65"/>
        <v>0</v>
      </c>
      <c r="U300" s="13">
        <f t="shared" si="66"/>
        <v>0</v>
      </c>
      <c r="V300" s="13">
        <f t="shared" si="67"/>
        <v>541404.69999999995</v>
      </c>
      <c r="W300" s="13">
        <f>IF('Daily PnL Log'!W1280&lt;&gt;"",'Daily PnL Log'!W1280,"")</f>
        <v>494063</v>
      </c>
      <c r="X300" s="13">
        <f>IF('Daily PnL Log'!X1280&lt;&gt;"",'Daily PnL Log'!X1280,"")</f>
        <v>-7.434393994288177E-2</v>
      </c>
      <c r="Y300" s="13" t="str">
        <f>IF('Daily PnL Log'!Y1280&lt;&gt;"",'Daily PnL Log'!Y1280,"")</f>
        <v/>
      </c>
      <c r="Z300" s="13" t="str">
        <f>IF('Daily PnL Log'!Z1280&lt;&gt;"",'Daily PnL Log'!Z1280,"")</f>
        <v/>
      </c>
      <c r="AA300" s="13" t="str">
        <f>IF('Daily PnL Log'!AA1280&lt;&gt;"",'Daily PnL Log'!AA1280,"")</f>
        <v/>
      </c>
      <c r="AB300" s="13" t="str">
        <f>IF('Daily PnL Log'!AB1280&lt;&gt;"",'Daily PnL Log'!AB1280,"")</f>
        <v/>
      </c>
      <c r="AC300" s="13">
        <f>IF('Daily PnL Log'!AC1280&lt;&gt;"",'Daily PnL Log'!AC1280,"")</f>
        <v>262055.72</v>
      </c>
    </row>
    <row r="301" spans="1:29" x14ac:dyDescent="0.25">
      <c r="A301" s="20" t="s">
        <v>35</v>
      </c>
      <c r="B301" s="25"/>
    </row>
    <row r="303" spans="1:29" x14ac:dyDescent="0.25">
      <c r="B303" s="25"/>
    </row>
    <row r="304" spans="1:29" x14ac:dyDescent="0.25">
      <c r="B304" s="25"/>
      <c r="F304" s="20" t="s">
        <v>35</v>
      </c>
    </row>
    <row r="305" spans="2:2" x14ac:dyDescent="0.25">
      <c r="B305" s="25"/>
    </row>
    <row r="306" spans="2:2" x14ac:dyDescent="0.25">
      <c r="B306" s="25"/>
    </row>
  </sheetData>
  <mergeCells count="1">
    <mergeCell ref="A2:B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941A-95B8-4D2A-8E2A-55AEA2B12541}">
  <sheetPr codeName="Sheet69"/>
  <dimension ref="A2:AA80"/>
  <sheetViews>
    <sheetView zoomScale="70" zoomScaleNormal="70" workbookViewId="0">
      <selection activeCell="H94" sqref="H94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131856.40000000002</v>
      </c>
    </row>
    <row r="8" spans="1:2" ht="18.75" x14ac:dyDescent="0.3">
      <c r="A8" s="55" t="s">
        <v>6</v>
      </c>
      <c r="B8" s="56">
        <f>K48</f>
        <v>-1829.45</v>
      </c>
    </row>
    <row r="9" spans="1:2" ht="18.75" x14ac:dyDescent="0.3">
      <c r="A9" s="55" t="s">
        <v>30</v>
      </c>
      <c r="B9" s="56">
        <f>L48</f>
        <v>-14545.280000000004</v>
      </c>
    </row>
    <row r="10" spans="1:2" ht="18.75" x14ac:dyDescent="0.3">
      <c r="A10" s="55" t="s">
        <v>11</v>
      </c>
      <c r="B10" s="56">
        <f>Y48</f>
        <v>-15730.769999999999</v>
      </c>
    </row>
    <row r="11" spans="1:2" ht="18.75" x14ac:dyDescent="0.3">
      <c r="A11" s="57" t="s">
        <v>18</v>
      </c>
      <c r="B11" s="54">
        <f>B7+(B8+B9+B10)</f>
        <v>99750.900000000023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426355.42454545456</v>
      </c>
    </row>
    <row r="15" spans="1:2" ht="18.75" x14ac:dyDescent="0.3">
      <c r="A15" s="60" t="s">
        <v>15</v>
      </c>
      <c r="B15" s="63">
        <f>B11/B14</f>
        <v>0.23396184088978417</v>
      </c>
    </row>
    <row r="16" spans="1:2" ht="18.75" x14ac:dyDescent="0.3">
      <c r="A16" s="60" t="s">
        <v>17</v>
      </c>
      <c r="B16" s="63">
        <f>X48</f>
        <v>1.4773211694355541E-2</v>
      </c>
    </row>
    <row r="17" spans="1:2" ht="18.75" x14ac:dyDescent="0.3">
      <c r="A17" s="60" t="s">
        <v>31</v>
      </c>
      <c r="B17" s="64">
        <f>B15/B16</f>
        <v>15.83689760427483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SUM(C50:C76)</f>
        <v>-48614.299999999996</v>
      </c>
      <c r="D48" s="41">
        <f t="shared" si="0"/>
        <v>90463.099999999977</v>
      </c>
      <c r="E48" s="41">
        <f t="shared" si="0"/>
        <v>0</v>
      </c>
      <c r="F48" s="41">
        <f t="shared" si="0"/>
        <v>50535.699999999983</v>
      </c>
      <c r="G48" s="41">
        <f t="shared" si="0"/>
        <v>39471.899999999987</v>
      </c>
      <c r="H48" s="41">
        <f t="shared" si="0"/>
        <v>0</v>
      </c>
      <c r="I48" s="41">
        <f t="shared" si="0"/>
        <v>0</v>
      </c>
      <c r="J48" s="41">
        <f t="shared" si="0"/>
        <v>131856.40000000002</v>
      </c>
      <c r="K48" s="41">
        <f t="shared" si="0"/>
        <v>-1829.45</v>
      </c>
      <c r="L48" s="41">
        <f t="shared" si="0"/>
        <v>-14545.280000000004</v>
      </c>
      <c r="M48" s="41">
        <f t="shared" si="0"/>
        <v>-16374.729999999998</v>
      </c>
      <c r="N48" s="41">
        <f t="shared" si="0"/>
        <v>115481.67000000001</v>
      </c>
      <c r="O48" s="42"/>
      <c r="P48" s="42"/>
      <c r="Q48" s="42"/>
      <c r="R48" s="42"/>
      <c r="S48" s="42"/>
      <c r="T48" s="42"/>
      <c r="U48" s="42"/>
      <c r="V48" s="42"/>
      <c r="W48" s="43">
        <f>AVERAGE(W50:W76)</f>
        <v>426355.42454545456</v>
      </c>
      <c r="X48" s="44">
        <f>AVERAGE(X50:X76)</f>
        <v>1.4773211694355541E-2</v>
      </c>
      <c r="Y48" s="41">
        <f>SUM(Y50:Y71)</f>
        <v>-15730.769999999999</v>
      </c>
      <c r="Z48" s="41">
        <f>SUM(Z50:Z71)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Dec</v>
      </c>
      <c r="B50" s="14">
        <f>'Daily PnL Log'!B1259</f>
        <v>45992</v>
      </c>
      <c r="C50" s="13">
        <f>IF('Daily PnL Log'!C1259&lt;&gt;"",'Daily PnL Log'!C1259,"")</f>
        <v>-11710</v>
      </c>
      <c r="D50" s="13">
        <f>IF('Daily PnL Log'!D1259&lt;&gt;"",'Daily PnL Log'!D1259,"")</f>
        <v>-13207.6</v>
      </c>
      <c r="E50" s="13">
        <f>IF('Daily PnL Log'!E1259&lt;&gt;"",'Daily PnL Log'!E1259,"")</f>
        <v>0</v>
      </c>
      <c r="F50" s="13">
        <f>IF('Daily PnL Log'!F1259&lt;&gt;"",'Daily PnL Log'!F1259,"")</f>
        <v>11243.3</v>
      </c>
      <c r="G50" s="13">
        <f>IF('Daily PnL Log'!G1259&lt;&gt;"",'Daily PnL Log'!G1259,"")</f>
        <v>-25465.3</v>
      </c>
      <c r="H50" s="13">
        <f>IF('Daily PnL Log'!H1259&lt;&gt;"",'Daily PnL Log'!H1259,"")</f>
        <v>0</v>
      </c>
      <c r="I50" s="13">
        <f>IF('Daily PnL Log'!I1259&lt;&gt;"",'Daily PnL Log'!I1259,"")</f>
        <v>0</v>
      </c>
      <c r="J50" s="13">
        <f>IF('Daily PnL Log'!J1259&lt;&gt;"",'Daily PnL Log'!J1259,"")</f>
        <v>-39139.599999999999</v>
      </c>
      <c r="K50" s="13">
        <f>IF('Daily PnL Log'!K1259&lt;&gt;"",'Daily PnL Log'!K1259,"")</f>
        <v>-70.75</v>
      </c>
      <c r="L50" s="13">
        <f>IF('Daily PnL Log'!L1259&lt;&gt;"",'Daily PnL Log'!L1259,"")</f>
        <v>-623.03</v>
      </c>
      <c r="M50" s="13">
        <f>IF('Daily PnL Log'!M1259&lt;&gt;"",'Daily PnL Log'!M1259,"")</f>
        <v>-693.78</v>
      </c>
      <c r="N50" s="13">
        <f>IF('Daily PnL Log'!N1259&lt;&gt;"",'Daily PnL Log'!N1259,"")</f>
        <v>-39833.379999999997</v>
      </c>
      <c r="O50" s="13">
        <f t="shared" ref="O50:U50" si="1">C50</f>
        <v>-11710</v>
      </c>
      <c r="P50" s="13">
        <f t="shared" si="1"/>
        <v>-13207.6</v>
      </c>
      <c r="Q50" s="13">
        <f t="shared" si="1"/>
        <v>0</v>
      </c>
      <c r="R50" s="13">
        <f t="shared" si="1"/>
        <v>11243.3</v>
      </c>
      <c r="S50" s="13">
        <f t="shared" si="1"/>
        <v>-25465.3</v>
      </c>
      <c r="T50" s="13">
        <f t="shared" si="1"/>
        <v>0</v>
      </c>
      <c r="U50" s="13">
        <f t="shared" si="1"/>
        <v>0</v>
      </c>
      <c r="V50" s="13">
        <f>SUM(O50:T50)</f>
        <v>-39139.599999999999</v>
      </c>
      <c r="W50" s="13">
        <f>IF('Daily PnL Log'!W1259&lt;&gt;"",'Daily PnL Log'!W1259,"")</f>
        <v>486287</v>
      </c>
      <c r="X50" s="128">
        <f>IF('Daily PnL Log'!X1259&lt;&gt;"",'Daily PnL Log'!X1259,"")</f>
        <v>-8.1913314565267001E-2</v>
      </c>
      <c r="Y50" s="13">
        <f>IF('Daily PnL Log'!Y1259&lt;&gt;"",'Daily PnL Log'!Y1259,"")</f>
        <v>-5823.48</v>
      </c>
      <c r="Z50" s="13" t="str">
        <f>IF('Daily PnL Log'!AA1259&lt;&gt;"",'Daily PnL Log'!AA1259,"")</f>
        <v/>
      </c>
      <c r="AA50" s="13">
        <f>IF('Daily PnL Log'!AC1259&lt;&gt;"",'Daily PnL Log'!AC1259,"")</f>
        <v>92925.16</v>
      </c>
    </row>
    <row r="51" spans="1:27" x14ac:dyDescent="0.25">
      <c r="A51" s="48" t="str">
        <f t="shared" ref="A51:A67" si="2">TEXT(B51,"mmm")</f>
        <v>Dec</v>
      </c>
      <c r="B51" s="2">
        <f>'Daily PnL Log'!B1260</f>
        <v>45993</v>
      </c>
      <c r="C51" s="11">
        <f>IF('Daily PnL Log'!C1260&lt;&gt;"",'Daily PnL Log'!C1260,"")</f>
        <v>-4100.3999999999996</v>
      </c>
      <c r="D51" s="11">
        <f>IF('Daily PnL Log'!D1260&lt;&gt;"",'Daily PnL Log'!D1260,"")</f>
        <v>4714.2</v>
      </c>
      <c r="E51" s="11">
        <f>IF('Daily PnL Log'!E1260&lt;&gt;"",'Daily PnL Log'!E1260,"")</f>
        <v>0</v>
      </c>
      <c r="F51" s="11">
        <f>IF('Daily PnL Log'!F1260&lt;&gt;"",'Daily PnL Log'!F1260,"")</f>
        <v>22766.799999999999</v>
      </c>
      <c r="G51" s="11">
        <f>IF('Daily PnL Log'!G1260&lt;&gt;"",'Daily PnL Log'!G1260,"")</f>
        <v>14311.6</v>
      </c>
      <c r="H51" s="11">
        <f>IF('Daily PnL Log'!H1260&lt;&gt;"",'Daily PnL Log'!H1260,"")</f>
        <v>0</v>
      </c>
      <c r="I51" s="11">
        <f>IF('Daily PnL Log'!I1260&lt;&gt;"",'Daily PnL Log'!I1260,"")</f>
        <v>0</v>
      </c>
      <c r="J51" s="11">
        <f>IF('Daily PnL Log'!J1260&lt;&gt;"",'Daily PnL Log'!J1260,"")</f>
        <v>37692.199999999997</v>
      </c>
      <c r="K51" s="11">
        <f>IF('Daily PnL Log'!K1260&lt;&gt;"",'Daily PnL Log'!K1260,"")</f>
        <v>-65.33</v>
      </c>
      <c r="L51" s="11">
        <f>IF('Daily PnL Log'!L1260&lt;&gt;"",'Daily PnL Log'!L1260,"")</f>
        <v>-573.86</v>
      </c>
      <c r="M51" s="11">
        <f>IF('Daily PnL Log'!M1260&lt;&gt;"",'Daily PnL Log'!M1260,"")</f>
        <v>-639.19000000000005</v>
      </c>
      <c r="N51" s="11">
        <f>IF('Daily PnL Log'!N1260&lt;&gt;"",'Daily PnL Log'!N1260,"")</f>
        <v>37053.009999999995</v>
      </c>
      <c r="O51" s="11">
        <f t="shared" ref="O51:V66" si="3">IF(C51&lt;&gt;"",O50+C51,"")</f>
        <v>-15810.4</v>
      </c>
      <c r="P51" s="11">
        <f t="shared" si="3"/>
        <v>-8493.4000000000015</v>
      </c>
      <c r="Q51" s="11">
        <f t="shared" si="3"/>
        <v>0</v>
      </c>
      <c r="R51" s="11">
        <f t="shared" si="3"/>
        <v>34010.1</v>
      </c>
      <c r="S51" s="11">
        <f t="shared" si="3"/>
        <v>-11153.699999999999</v>
      </c>
      <c r="T51" s="11">
        <f t="shared" si="3"/>
        <v>0</v>
      </c>
      <c r="U51" s="11">
        <f t="shared" si="3"/>
        <v>0</v>
      </c>
      <c r="V51" s="11">
        <f t="shared" si="3"/>
        <v>-1447.4000000000015</v>
      </c>
      <c r="W51" s="11">
        <f>IF('Daily PnL Log'!W1260&lt;&gt;"",'Daily PnL Log'!W1260,"")</f>
        <v>559294</v>
      </c>
      <c r="X51" s="129">
        <f>IF('Daily PnL Log'!X1260&lt;&gt;"",'Daily PnL Log'!X1260,"")</f>
        <v>6.6249611116872331E-2</v>
      </c>
      <c r="Y51" s="11">
        <f>IF('Daily PnL Log'!Y1260&lt;&gt;"",'Daily PnL Log'!Y1260,"")</f>
        <v>-368</v>
      </c>
      <c r="Z51" s="11" t="str">
        <f>IF('Daily PnL Log'!AA1260&lt;&gt;"",'Daily PnL Log'!AA1260,"")</f>
        <v/>
      </c>
      <c r="AA51" s="11">
        <f>IF('Daily PnL Log'!AC1241&lt;&gt;"",'Daily PnL Log'!AC1218,"")</f>
        <v>116410.45</v>
      </c>
    </row>
    <row r="52" spans="1:27" x14ac:dyDescent="0.25">
      <c r="A52" s="47" t="str">
        <f t="shared" si="2"/>
        <v>Dec</v>
      </c>
      <c r="B52" s="14">
        <f>'Daily PnL Log'!B1261</f>
        <v>45994</v>
      </c>
      <c r="C52" s="13">
        <f>IF('Daily PnL Log'!C1261&lt;&gt;"",'Daily PnL Log'!C1261,"")</f>
        <v>8489.7999999999993</v>
      </c>
      <c r="D52" s="13">
        <f>IF('Daily PnL Log'!D1261&lt;&gt;"",'Daily PnL Log'!D1261,"")</f>
        <v>4435.3999999999996</v>
      </c>
      <c r="E52" s="13">
        <f>IF('Daily PnL Log'!E1261&lt;&gt;"",'Daily PnL Log'!E1261,"")</f>
        <v>0</v>
      </c>
      <c r="F52" s="13">
        <f>IF('Daily PnL Log'!F1261&lt;&gt;"",'Daily PnL Log'!F1261,"")</f>
        <v>8860.5</v>
      </c>
      <c r="G52" s="13">
        <f>IF('Daily PnL Log'!G1261&lt;&gt;"",'Daily PnL Log'!G1261,"")</f>
        <v>-18449.7</v>
      </c>
      <c r="H52" s="13">
        <f>IF('Daily PnL Log'!H1261&lt;&gt;"",'Daily PnL Log'!H1261,"")</f>
        <v>0</v>
      </c>
      <c r="I52" s="13">
        <f>IF('Daily PnL Log'!I1261&lt;&gt;"",'Daily PnL Log'!I1261,"")</f>
        <v>0</v>
      </c>
      <c r="J52" s="13">
        <f>IF('Daily PnL Log'!J1261&lt;&gt;"",'Daily PnL Log'!J1261,"")</f>
        <v>3335.9999999999964</v>
      </c>
      <c r="K52" s="13">
        <f>IF('Daily PnL Log'!K1261&lt;&gt;"",'Daily PnL Log'!K1261,"")</f>
        <v>-73.849999999999994</v>
      </c>
      <c r="L52" s="13">
        <f>IF('Daily PnL Log'!L1261&lt;&gt;"",'Daily PnL Log'!L1261,"")</f>
        <v>-649.01</v>
      </c>
      <c r="M52" s="13">
        <f>IF('Daily PnL Log'!M1261&lt;&gt;"",'Daily PnL Log'!M1261,"")</f>
        <v>-722.86</v>
      </c>
      <c r="N52" s="13">
        <f>IF('Daily PnL Log'!N1261&lt;&gt;"",'Daily PnL Log'!N1261,"")</f>
        <v>2613.1399999999962</v>
      </c>
      <c r="O52" s="13">
        <f t="shared" si="3"/>
        <v>-7320.6</v>
      </c>
      <c r="P52" s="13">
        <f t="shared" si="3"/>
        <v>-4058.0000000000018</v>
      </c>
      <c r="Q52" s="13">
        <f t="shared" si="3"/>
        <v>0</v>
      </c>
      <c r="R52" s="13">
        <f t="shared" si="3"/>
        <v>42870.6</v>
      </c>
      <c r="S52" s="13">
        <f t="shared" si="3"/>
        <v>-29603.4</v>
      </c>
      <c r="T52" s="13">
        <f t="shared" si="3"/>
        <v>0</v>
      </c>
      <c r="U52" s="13">
        <f t="shared" si="3"/>
        <v>0</v>
      </c>
      <c r="V52" s="13">
        <f t="shared" si="3"/>
        <v>1888.5999999999949</v>
      </c>
      <c r="W52" s="13">
        <f>IF('Daily PnL Log'!W1261&lt;&gt;"",'Daily PnL Log'!W1261,"")</f>
        <v>527028</v>
      </c>
      <c r="X52" s="128">
        <f>IF('Daily PnL Log'!X1261&lt;&gt;"",'Daily PnL Log'!X1261,"")</f>
        <v>4.9582564873213494E-3</v>
      </c>
      <c r="Y52" s="13" t="str">
        <f>IF('Daily PnL Log'!Y1261&lt;&gt;"",'Daily PnL Log'!Y1261,"")</f>
        <v/>
      </c>
      <c r="Z52" s="13" t="str">
        <f>IF('Daily PnL Log'!AA1261&lt;&gt;"",'Daily PnL Log'!AA1261,"")</f>
        <v/>
      </c>
      <c r="AA52" s="13">
        <f>IF('Daily PnL Log'!AC1242&lt;&gt;"",'Daily PnL Log'!AC1219,"")</f>
        <v>51555.31</v>
      </c>
    </row>
    <row r="53" spans="1:27" x14ac:dyDescent="0.25">
      <c r="A53" s="48" t="str">
        <f t="shared" si="2"/>
        <v>Dec</v>
      </c>
      <c r="B53" s="2">
        <f>'Daily PnL Log'!B1262</f>
        <v>45995</v>
      </c>
      <c r="C53" s="11">
        <f>IF('Daily PnL Log'!C1262&lt;&gt;"",'Daily PnL Log'!C1262,"")</f>
        <v>-2817.6</v>
      </c>
      <c r="D53" s="11">
        <f>IF('Daily PnL Log'!D1262&lt;&gt;"",'Daily PnL Log'!D1262,"")</f>
        <v>10984.8</v>
      </c>
      <c r="E53" s="11">
        <f>IF('Daily PnL Log'!E1262&lt;&gt;"",'Daily PnL Log'!E1262,"")</f>
        <v>0</v>
      </c>
      <c r="F53" s="11">
        <f>IF('Daily PnL Log'!F1262&lt;&gt;"",'Daily PnL Log'!F1262,"")</f>
        <v>16328.3</v>
      </c>
      <c r="G53" s="11">
        <f>IF('Daily PnL Log'!G1262&lt;&gt;"",'Daily PnL Log'!G1262,"")</f>
        <v>-6043</v>
      </c>
      <c r="H53" s="11">
        <f>IF('Daily PnL Log'!H1262&lt;&gt;"",'Daily PnL Log'!H1262,"")</f>
        <v>0</v>
      </c>
      <c r="I53" s="11">
        <f>IF('Daily PnL Log'!I1262&lt;&gt;"",'Daily PnL Log'!I1262,"")</f>
        <v>0</v>
      </c>
      <c r="J53" s="11">
        <f>IF('Daily PnL Log'!J1262&lt;&gt;"",'Daily PnL Log'!J1262,"")</f>
        <v>18452.5</v>
      </c>
      <c r="K53" s="11">
        <f>IF('Daily PnL Log'!K1262&lt;&gt;"",'Daily PnL Log'!K1262,"")</f>
        <v>-80.94</v>
      </c>
      <c r="L53" s="11">
        <f>IF('Daily PnL Log'!L1262&lt;&gt;"",'Daily PnL Log'!L1262,"")</f>
        <v>-715.26</v>
      </c>
      <c r="M53" s="11">
        <f>IF('Daily PnL Log'!M1262&lt;&gt;"",'Daily PnL Log'!M1262,"")</f>
        <v>-796.2</v>
      </c>
      <c r="N53" s="11">
        <f>IF('Daily PnL Log'!N1262&lt;&gt;"",'Daily PnL Log'!N1262,"")</f>
        <v>17656.3</v>
      </c>
      <c r="O53" s="11">
        <f t="shared" si="3"/>
        <v>-10138.200000000001</v>
      </c>
      <c r="P53" s="11">
        <f t="shared" si="3"/>
        <v>6926.7999999999975</v>
      </c>
      <c r="Q53" s="11">
        <f t="shared" si="3"/>
        <v>0</v>
      </c>
      <c r="R53" s="11">
        <f t="shared" si="3"/>
        <v>59198.899999999994</v>
      </c>
      <c r="S53" s="11">
        <f t="shared" si="3"/>
        <v>-35646.400000000001</v>
      </c>
      <c r="T53" s="11">
        <f t="shared" si="3"/>
        <v>0</v>
      </c>
      <c r="U53" s="11">
        <f t="shared" si="3"/>
        <v>0</v>
      </c>
      <c r="V53" s="11">
        <f t="shared" si="3"/>
        <v>20341.099999999995</v>
      </c>
      <c r="W53" s="11">
        <f>IF('Daily PnL Log'!W1262&lt;&gt;"",'Daily PnL Log'!W1262,"")</f>
        <v>581145</v>
      </c>
      <c r="X53" s="129">
        <f>IF('Daily PnL Log'!X1262&lt;&gt;"",'Daily PnL Log'!X1262,"")</f>
        <v>3.0381918454086328E-2</v>
      </c>
      <c r="Y53" s="11" t="str">
        <f>IF('Daily PnL Log'!Y1262&lt;&gt;"",'Daily PnL Log'!Y1262,"")</f>
        <v/>
      </c>
      <c r="Z53" s="11" t="str">
        <f>IF('Daily PnL Log'!AA1262&lt;&gt;"",'Daily PnL Log'!AA1262,"")</f>
        <v/>
      </c>
      <c r="AA53" s="11">
        <f>IF('Daily PnL Log'!AC1243&lt;&gt;"",'Daily PnL Log'!AC1220,"")</f>
        <v>67229.42</v>
      </c>
    </row>
    <row r="54" spans="1:27" x14ac:dyDescent="0.25">
      <c r="A54" s="47" t="str">
        <f t="shared" si="2"/>
        <v>Dec</v>
      </c>
      <c r="B54" s="14">
        <f>'Daily PnL Log'!B1263</f>
        <v>45996</v>
      </c>
      <c r="C54" s="13">
        <f>IF('Daily PnL Log'!C1263&lt;&gt;"",'Daily PnL Log'!C1263,"")</f>
        <v>-19760.900000000001</v>
      </c>
      <c r="D54" s="13">
        <f>IF('Daily PnL Log'!D1263&lt;&gt;"",'Daily PnL Log'!D1263,"")</f>
        <v>18690.400000000001</v>
      </c>
      <c r="E54" s="13">
        <f>IF('Daily PnL Log'!E1263&lt;&gt;"",'Daily PnL Log'!E1263,"")</f>
        <v>0</v>
      </c>
      <c r="F54" s="13">
        <f>IF('Daily PnL Log'!F1263&lt;&gt;"",'Daily PnL Log'!F1263,"")</f>
        <v>1010.4</v>
      </c>
      <c r="G54" s="13">
        <f>IF('Daily PnL Log'!G1263&lt;&gt;"",'Daily PnL Log'!G1263,"")</f>
        <v>6212.8</v>
      </c>
      <c r="H54" s="13">
        <f>IF('Daily PnL Log'!H1263&lt;&gt;"",'Daily PnL Log'!H1263,"")</f>
        <v>0</v>
      </c>
      <c r="I54" s="13">
        <f>IF('Daily PnL Log'!I1263&lt;&gt;"",'Daily PnL Log'!I1263,"")</f>
        <v>0</v>
      </c>
      <c r="J54" s="13">
        <f>IF('Daily PnL Log'!J1263&lt;&gt;"",'Daily PnL Log'!J1263,"")</f>
        <v>6152.7</v>
      </c>
      <c r="K54" s="13">
        <f>IF('Daily PnL Log'!K1263&lt;&gt;"",'Daily PnL Log'!K1263,"")</f>
        <v>-57.13</v>
      </c>
      <c r="L54" s="13">
        <f>IF('Daily PnL Log'!L1263&lt;&gt;"",'Daily PnL Log'!L1263,"")</f>
        <v>-504.27</v>
      </c>
      <c r="M54" s="13">
        <f>IF('Daily PnL Log'!M1263&lt;&gt;"",'Daily PnL Log'!M1263,"")</f>
        <v>-561.4</v>
      </c>
      <c r="N54" s="13">
        <f>IF('Daily PnL Log'!N1263&lt;&gt;"",'Daily PnL Log'!N1263,"")</f>
        <v>5591.3</v>
      </c>
      <c r="O54" s="13">
        <f t="shared" si="3"/>
        <v>-29899.100000000002</v>
      </c>
      <c r="P54" s="13">
        <f t="shared" si="3"/>
        <v>25617.199999999997</v>
      </c>
      <c r="Q54" s="13">
        <f t="shared" si="3"/>
        <v>0</v>
      </c>
      <c r="R54" s="13">
        <f t="shared" si="3"/>
        <v>60209.299999999996</v>
      </c>
      <c r="S54" s="13">
        <f t="shared" si="3"/>
        <v>-29433.600000000002</v>
      </c>
      <c r="T54" s="13">
        <f t="shared" si="3"/>
        <v>0</v>
      </c>
      <c r="U54" s="13">
        <f t="shared" si="3"/>
        <v>0</v>
      </c>
      <c r="V54" s="13">
        <f t="shared" si="3"/>
        <v>26493.799999999996</v>
      </c>
      <c r="W54" s="13">
        <f>IF('Daily PnL Log'!W1263&lt;&gt;"",'Daily PnL Log'!W1263,"")</f>
        <v>534887</v>
      </c>
      <c r="X54" s="128">
        <f>IF('Daily PnL Log'!X1263&lt;&gt;"",'Daily PnL Log'!X1263,"")</f>
        <v>1.0453235917118943E-2</v>
      </c>
      <c r="Y54" s="13">
        <f>IF('Daily PnL Log'!Y1263&lt;&gt;"",'Daily PnL Log'!Y1263,"")</f>
        <v>-293</v>
      </c>
      <c r="Z54" s="13" t="str">
        <f>IF('Daily PnL Log'!AA1263&lt;&gt;"",'Daily PnL Log'!AA1263,"")</f>
        <v/>
      </c>
      <c r="AA54" s="13">
        <f>IF('Daily PnL Log'!AC1244&lt;&gt;"",'Daily PnL Log'!AC1221,"")</f>
        <v>67748.789999999994</v>
      </c>
    </row>
    <row r="55" spans="1:27" x14ac:dyDescent="0.25">
      <c r="A55" s="48" t="str">
        <f t="shared" si="2"/>
        <v>Dec</v>
      </c>
      <c r="B55" s="2">
        <f>'Daily PnL Log'!B1264</f>
        <v>45999</v>
      </c>
      <c r="C55" s="11">
        <f>IF('Daily PnL Log'!C1264&lt;&gt;"",'Daily PnL Log'!C1264,"")</f>
        <v>1868.6</v>
      </c>
      <c r="D55" s="11">
        <f>IF('Daily PnL Log'!D1264&lt;&gt;"",'Daily PnL Log'!D1264,"")</f>
        <v>23911.8</v>
      </c>
      <c r="E55" s="11">
        <f>IF('Daily PnL Log'!E1264&lt;&gt;"",'Daily PnL Log'!E1264,"")</f>
        <v>0</v>
      </c>
      <c r="F55" s="11">
        <f>IF('Daily PnL Log'!F1264&lt;&gt;"",'Daily PnL Log'!F1264,"")</f>
        <v>33.200000000000003</v>
      </c>
      <c r="G55" s="11">
        <f>IF('Daily PnL Log'!G1264&lt;&gt;"",'Daily PnL Log'!G1264,"")</f>
        <v>-14622.2</v>
      </c>
      <c r="H55" s="11">
        <f>IF('Daily PnL Log'!H1264&lt;&gt;"",'Daily PnL Log'!H1264,"")</f>
        <v>0</v>
      </c>
      <c r="I55" s="11">
        <f>IF('Daily PnL Log'!I1264&lt;&gt;"",'Daily PnL Log'!I1264,"")</f>
        <v>0</v>
      </c>
      <c r="J55" s="11">
        <f>IF('Daily PnL Log'!J1264&lt;&gt;"",'Daily PnL Log'!J1264,"")</f>
        <v>11191.399999999998</v>
      </c>
      <c r="K55" s="11">
        <f>IF('Daily PnL Log'!K1264&lt;&gt;"",'Daily PnL Log'!K1264,"")</f>
        <v>-58.73</v>
      </c>
      <c r="L55" s="11">
        <f>IF('Daily PnL Log'!L1264&lt;&gt;"",'Daily PnL Log'!L1264,"")</f>
        <v>-519.09</v>
      </c>
      <c r="M55" s="11">
        <f>IF('Daily PnL Log'!M1264&lt;&gt;"",'Daily PnL Log'!M1264,"")</f>
        <v>-577.82000000000005</v>
      </c>
      <c r="N55" s="11">
        <f>IF('Daily PnL Log'!N1264&lt;&gt;"",'Daily PnL Log'!N1264,"")</f>
        <v>10613.579999999998</v>
      </c>
      <c r="O55" s="11">
        <f t="shared" si="3"/>
        <v>-28030.500000000004</v>
      </c>
      <c r="P55" s="11">
        <f t="shared" si="3"/>
        <v>49529</v>
      </c>
      <c r="Q55" s="11">
        <f t="shared" si="3"/>
        <v>0</v>
      </c>
      <c r="R55" s="11">
        <f t="shared" si="3"/>
        <v>60242.499999999993</v>
      </c>
      <c r="S55" s="11">
        <f t="shared" si="3"/>
        <v>-44055.8</v>
      </c>
      <c r="T55" s="11">
        <f t="shared" si="3"/>
        <v>0</v>
      </c>
      <c r="U55" s="11">
        <f t="shared" si="3"/>
        <v>0</v>
      </c>
      <c r="V55" s="11">
        <f t="shared" si="3"/>
        <v>37685.199999999997</v>
      </c>
      <c r="W55" s="11">
        <f>IF('Daily PnL Log'!W1264&lt;&gt;"",'Daily PnL Log'!W1264,"")</f>
        <v>470455</v>
      </c>
      <c r="X55" s="129">
        <f>IF('Daily PnL Log'!X1264&lt;&gt;"",'Daily PnL Log'!X1264,"")</f>
        <v>2.2560244869328623E-2</v>
      </c>
      <c r="Y55" s="11" t="str">
        <f>IF('Daily PnL Log'!Y1264&lt;&gt;"",'Daily PnL Log'!Y1264,"")</f>
        <v/>
      </c>
      <c r="Z55" s="11" t="str">
        <f>IF('Daily PnL Log'!AA1264&lt;&gt;"",'Daily PnL Log'!AA1264,"")</f>
        <v/>
      </c>
      <c r="AA55" s="11">
        <f>IF('Daily PnL Log'!AC1245&lt;&gt;"",'Daily PnL Log'!AC1222,"")</f>
        <v>51846.8</v>
      </c>
    </row>
    <row r="56" spans="1:27" x14ac:dyDescent="0.25">
      <c r="A56" s="47" t="str">
        <f t="shared" si="2"/>
        <v>Dec</v>
      </c>
      <c r="B56" s="14">
        <f>'Daily PnL Log'!B1265</f>
        <v>46000</v>
      </c>
      <c r="C56" s="13">
        <f>IF('Daily PnL Log'!C1265&lt;&gt;"",'Daily PnL Log'!C1265,"")</f>
        <v>-36926.199999999997</v>
      </c>
      <c r="D56" s="13">
        <f>IF('Daily PnL Log'!D1265&lt;&gt;"",'Daily PnL Log'!D1265,"")</f>
        <v>27366.3</v>
      </c>
      <c r="E56" s="13">
        <f>IF('Daily PnL Log'!E1265&lt;&gt;"",'Daily PnL Log'!E1265,"")</f>
        <v>0</v>
      </c>
      <c r="F56" s="13">
        <f>IF('Daily PnL Log'!F1265&lt;&gt;"",'Daily PnL Log'!F1265,"")</f>
        <v>26657.7</v>
      </c>
      <c r="G56" s="13">
        <f>IF('Daily PnL Log'!G1265&lt;&gt;"",'Daily PnL Log'!G1265,"")</f>
        <v>-11397.1</v>
      </c>
      <c r="H56" s="13">
        <f>IF('Daily PnL Log'!H1265&lt;&gt;"",'Daily PnL Log'!H1265,"")</f>
        <v>0</v>
      </c>
      <c r="I56" s="13">
        <f>IF('Daily PnL Log'!I1265&lt;&gt;"",'Daily PnL Log'!I1265,"")</f>
        <v>0</v>
      </c>
      <c r="J56" s="13">
        <f>IF('Daily PnL Log'!J1265&lt;&gt;"",'Daily PnL Log'!J1265,"")</f>
        <v>5700.7000000000025</v>
      </c>
      <c r="K56" s="13">
        <f>IF('Daily PnL Log'!K1265&lt;&gt;"",'Daily PnL Log'!K1265,"")</f>
        <v>-63.53</v>
      </c>
      <c r="L56" s="13">
        <f>IF('Daily PnL Log'!L1265&lt;&gt;"",'Daily PnL Log'!L1265,"")</f>
        <v>-557.52</v>
      </c>
      <c r="M56" s="13">
        <f>IF('Daily PnL Log'!M1265&lt;&gt;"",'Daily PnL Log'!M1265,"")</f>
        <v>-621.04999999999995</v>
      </c>
      <c r="N56" s="13">
        <f>IF('Daily PnL Log'!N1265&lt;&gt;"",'Daily PnL Log'!N1265,"")</f>
        <v>5079.6500000000024</v>
      </c>
      <c r="O56" s="13">
        <f t="shared" si="3"/>
        <v>-64956.7</v>
      </c>
      <c r="P56" s="13">
        <f t="shared" si="3"/>
        <v>76895.3</v>
      </c>
      <c r="Q56" s="13">
        <f t="shared" si="3"/>
        <v>0</v>
      </c>
      <c r="R56" s="13">
        <f t="shared" si="3"/>
        <v>86900.2</v>
      </c>
      <c r="S56" s="13">
        <f t="shared" si="3"/>
        <v>-55452.9</v>
      </c>
      <c r="T56" s="13">
        <f t="shared" si="3"/>
        <v>0</v>
      </c>
      <c r="U56" s="13">
        <f t="shared" si="3"/>
        <v>0</v>
      </c>
      <c r="V56" s="13">
        <f t="shared" si="3"/>
        <v>43385.9</v>
      </c>
      <c r="W56" s="13">
        <f>IF('Daily PnL Log'!W1265&lt;&gt;"",'Daily PnL Log'!W1265,"")</f>
        <v>501080</v>
      </c>
      <c r="X56" s="128">
        <f>IF('Daily PnL Log'!X1265&lt;&gt;"",'Daily PnL Log'!X1265,"")</f>
        <v>1.0137403209068417E-2</v>
      </c>
      <c r="Y56" s="13" t="str">
        <f>IF('Daily PnL Log'!Y1265&lt;&gt;"",'Daily PnL Log'!Y1265,"")</f>
        <v/>
      </c>
      <c r="Z56" s="13" t="str">
        <f>IF('Daily PnL Log'!AA1265&lt;&gt;"",'Daily PnL Log'!AA1265,"")</f>
        <v/>
      </c>
      <c r="AA56" s="13">
        <f>IF('Daily PnL Log'!AC1246&lt;&gt;"",'Daily PnL Log'!AC1223,"")</f>
        <v>-69469.91</v>
      </c>
    </row>
    <row r="57" spans="1:27" x14ac:dyDescent="0.25">
      <c r="A57" s="48" t="str">
        <f t="shared" si="2"/>
        <v>Dec</v>
      </c>
      <c r="B57" s="2">
        <f>'Daily PnL Log'!B1266</f>
        <v>46001</v>
      </c>
      <c r="C57" s="11">
        <f>IF('Daily PnL Log'!C1266&lt;&gt;"",'Daily PnL Log'!C1266,"")</f>
        <v>7542.4</v>
      </c>
      <c r="D57" s="11">
        <f>IF('Daily PnL Log'!D1266&lt;&gt;"",'Daily PnL Log'!D1266,"")</f>
        <v>16026.5</v>
      </c>
      <c r="E57" s="11">
        <f>IF('Daily PnL Log'!E1266&lt;&gt;"",'Daily PnL Log'!E1266,"")</f>
        <v>0</v>
      </c>
      <c r="F57" s="11">
        <f>IF('Daily PnL Log'!F1266&lt;&gt;"",'Daily PnL Log'!F1266,"")</f>
        <v>-19720.3</v>
      </c>
      <c r="G57" s="11">
        <f>IF('Daily PnL Log'!G1266&lt;&gt;"",'Daily PnL Log'!G1266,"")</f>
        <v>31957.200000000001</v>
      </c>
      <c r="H57" s="11">
        <f>IF('Daily PnL Log'!H1266&lt;&gt;"",'Daily PnL Log'!H1266,"")</f>
        <v>0</v>
      </c>
      <c r="I57" s="11">
        <f>IF('Daily PnL Log'!I1266&lt;&gt;"",'Daily PnL Log'!I1266,"")</f>
        <v>0</v>
      </c>
      <c r="J57" s="11">
        <f>IF('Daily PnL Log'!J1266&lt;&gt;"",'Daily PnL Log'!J1266,"")</f>
        <v>35805.800000000003</v>
      </c>
      <c r="K57" s="11">
        <f>IF('Daily PnL Log'!K1266&lt;&gt;"",'Daily PnL Log'!K1266,"")</f>
        <v>-70.94</v>
      </c>
      <c r="L57" s="11">
        <f>IF('Daily PnL Log'!L1266&lt;&gt;"",'Daily PnL Log'!L1266,"")</f>
        <v>-622.79</v>
      </c>
      <c r="M57" s="11">
        <f>IF('Daily PnL Log'!M1266&lt;&gt;"",'Daily PnL Log'!M1266,"")</f>
        <v>-693.73</v>
      </c>
      <c r="N57" s="11">
        <f>IF('Daily PnL Log'!N1266&lt;&gt;"",'Daily PnL Log'!N1266,"")</f>
        <v>35112.07</v>
      </c>
      <c r="O57" s="11">
        <f t="shared" si="3"/>
        <v>-57414.299999999996</v>
      </c>
      <c r="P57" s="11">
        <f t="shared" si="3"/>
        <v>92921.8</v>
      </c>
      <c r="Q57" s="11">
        <f t="shared" si="3"/>
        <v>0</v>
      </c>
      <c r="R57" s="11">
        <f t="shared" si="3"/>
        <v>67179.899999999994</v>
      </c>
      <c r="S57" s="11">
        <f t="shared" si="3"/>
        <v>-23495.7</v>
      </c>
      <c r="T57" s="11">
        <f t="shared" si="3"/>
        <v>0</v>
      </c>
      <c r="U57" s="11">
        <f t="shared" si="3"/>
        <v>0</v>
      </c>
      <c r="V57" s="11">
        <f t="shared" si="3"/>
        <v>79191.700000000012</v>
      </c>
      <c r="W57" s="11">
        <f>IF('Daily PnL Log'!W1266&lt;&gt;"",'Daily PnL Log'!W1266,"")</f>
        <v>422688</v>
      </c>
      <c r="X57" s="129">
        <f>IF('Daily PnL Log'!X1266&lt;&gt;"",'Daily PnL Log'!X1266,"")</f>
        <v>8.306852808691044E-2</v>
      </c>
      <c r="Y57" s="11" t="str">
        <f>IF('Daily PnL Log'!Y1266&lt;&gt;"",'Daily PnL Log'!Y1266,"")</f>
        <v/>
      </c>
      <c r="Z57" s="11" t="str">
        <f>IF('Daily PnL Log'!AA1266&lt;&gt;"",'Daily PnL Log'!AA1266,"")</f>
        <v/>
      </c>
      <c r="AA57" s="11">
        <f>IF('Daily PnL Log'!AC1247&lt;&gt;"",'Daily PnL Log'!AC1224,"")</f>
        <v>-67881.16</v>
      </c>
    </row>
    <row r="58" spans="1:27" x14ac:dyDescent="0.25">
      <c r="A58" s="47" t="str">
        <f t="shared" si="2"/>
        <v>Dec</v>
      </c>
      <c r="B58" s="14">
        <f>'Daily PnL Log'!B1267</f>
        <v>46002</v>
      </c>
      <c r="C58" s="13">
        <f>IF('Daily PnL Log'!C1267&lt;&gt;"",'Daily PnL Log'!C1267,"")</f>
        <v>679</v>
      </c>
      <c r="D58" s="13">
        <f>IF('Daily PnL Log'!D1267&lt;&gt;"",'Daily PnL Log'!D1267,"")</f>
        <v>23600.799999999999</v>
      </c>
      <c r="E58" s="13">
        <f>IF('Daily PnL Log'!E1267&lt;&gt;"",'Daily PnL Log'!E1267,"")</f>
        <v>0</v>
      </c>
      <c r="F58" s="13">
        <f>IF('Daily PnL Log'!F1267&lt;&gt;"",'Daily PnL Log'!F1267,"")</f>
        <v>-13498.6</v>
      </c>
      <c r="G58" s="13">
        <f>IF('Daily PnL Log'!G1267&lt;&gt;"",'Daily PnL Log'!G1267,"")</f>
        <v>1224.8</v>
      </c>
      <c r="H58" s="13">
        <f>IF('Daily PnL Log'!H1267&lt;&gt;"",'Daily PnL Log'!H1267,"")</f>
        <v>0</v>
      </c>
      <c r="I58" s="13">
        <f>IF('Daily PnL Log'!H1267&lt;&gt;"",'Daily PnL Log'!H1267,"")</f>
        <v>0</v>
      </c>
      <c r="J58" s="13">
        <f>IF('Daily PnL Log'!J1267&lt;&gt;"",'Daily PnL Log'!J1267,"")</f>
        <v>12005.999999999998</v>
      </c>
      <c r="K58" s="13">
        <f>IF('Daily PnL Log'!K1267&lt;&gt;"",'Daily PnL Log'!K1267,"")</f>
        <v>-64.709999999999994</v>
      </c>
      <c r="L58" s="13">
        <f>IF('Daily PnL Log'!L1267&lt;&gt;"",'Daily PnL Log'!L1267,"")</f>
        <v>-571.94000000000005</v>
      </c>
      <c r="M58" s="13">
        <f>IF('Daily PnL Log'!M1267&lt;&gt;"",'Daily PnL Log'!M1267,"")</f>
        <v>-636.65000000000009</v>
      </c>
      <c r="N58" s="13">
        <f>IF('Daily PnL Log'!N1267&lt;&gt;"",'Daily PnL Log'!N1267,"")</f>
        <v>11369.349999999999</v>
      </c>
      <c r="O58" s="13">
        <f t="shared" si="3"/>
        <v>-56735.299999999996</v>
      </c>
      <c r="P58" s="13">
        <f t="shared" si="3"/>
        <v>116522.6</v>
      </c>
      <c r="Q58" s="13">
        <f t="shared" si="3"/>
        <v>0</v>
      </c>
      <c r="R58" s="13">
        <f t="shared" si="3"/>
        <v>53681.299999999996</v>
      </c>
      <c r="S58" s="13">
        <f t="shared" si="3"/>
        <v>-22270.9</v>
      </c>
      <c r="T58" s="13">
        <f t="shared" si="3"/>
        <v>0</v>
      </c>
      <c r="U58" s="13">
        <f t="shared" si="3"/>
        <v>0</v>
      </c>
      <c r="V58" s="13">
        <f t="shared" si="3"/>
        <v>91197.700000000012</v>
      </c>
      <c r="W58" s="13">
        <f>IF('Daily PnL Log'!W1267&lt;&gt;"",'Daily PnL Log'!W1267,"")</f>
        <v>461918</v>
      </c>
      <c r="X58" s="128">
        <f>IF('Daily PnL Log'!X1267&lt;&gt;"",'Daily PnL Log'!X1267,"")</f>
        <v>2.4613351287457945E-2</v>
      </c>
      <c r="Y58" s="13" t="str">
        <f>IF('Daily PnL Log'!Y1267&lt;&gt;"",'Daily PnL Log'!Y1267,"")</f>
        <v/>
      </c>
      <c r="Z58" s="13" t="str">
        <f>IF('Daily PnL Log'!AA1267&lt;&gt;"",'Daily PnL Log'!AA1267,"")</f>
        <v/>
      </c>
      <c r="AA58" s="13">
        <f>IF('Daily PnL Log'!AC1248&lt;&gt;"",'Daily PnL Log'!AC1225,"")</f>
        <v>-70030.509999999995</v>
      </c>
    </row>
    <row r="59" spans="1:27" x14ac:dyDescent="0.25">
      <c r="A59" s="48" t="str">
        <f t="shared" si="2"/>
        <v>Dec</v>
      </c>
      <c r="B59" s="2">
        <f>'Daily PnL Log'!B1268</f>
        <v>46003</v>
      </c>
      <c r="C59" s="11">
        <f>IF('Daily PnL Log'!C1268&lt;&gt;"",'Daily PnL Log'!C1268,"")</f>
        <v>-10519.4</v>
      </c>
      <c r="D59" s="11">
        <f>IF('Daily PnL Log'!D1268&lt;&gt;"",'Daily PnL Log'!D1268,"")</f>
        <v>18351.8</v>
      </c>
      <c r="E59" s="11">
        <f>IF('Daily PnL Log'!E1268&lt;&gt;"",'Daily PnL Log'!E1268,"")</f>
        <v>0</v>
      </c>
      <c r="F59" s="11">
        <f>IF('Daily PnL Log'!F1268&lt;&gt;"",'Daily PnL Log'!F1268,"")</f>
        <v>-11690.4</v>
      </c>
      <c r="G59" s="11">
        <f>IF('Daily PnL Log'!G1268&lt;&gt;"",'Daily PnL Log'!G1268,"")</f>
        <v>13735.7</v>
      </c>
      <c r="H59" s="11">
        <f>IF('Daily PnL Log'!H1268&lt;&gt;"",'Daily PnL Log'!H1268,"")</f>
        <v>0</v>
      </c>
      <c r="I59" s="11">
        <f>IF('Daily PnL Log'!I1268&lt;&gt;"",'Daily PnL Log'!I1268,"")</f>
        <v>0</v>
      </c>
      <c r="J59" s="11">
        <f>IF('Daily PnL Log'!J1268&lt;&gt;"",'Daily PnL Log'!J1268,"")</f>
        <v>9877.7000000000007</v>
      </c>
      <c r="K59" s="11">
        <f>IF('Daily PnL Log'!K1268&lt;&gt;"",'Daily PnL Log'!K1268,"")</f>
        <v>-84.81</v>
      </c>
      <c r="L59" s="11">
        <f>IF('Daily PnL Log'!L1268&lt;&gt;"",'Daily PnL Log'!L1268,"")</f>
        <v>-742.64</v>
      </c>
      <c r="M59" s="11">
        <f>IF('Daily PnL Log'!M1268&lt;&gt;"",'Daily PnL Log'!M1268,"")</f>
        <v>-827.45</v>
      </c>
      <c r="N59" s="11">
        <f>IF('Daily PnL Log'!N1268&lt;&gt;"",'Daily PnL Log'!N1268,"")</f>
        <v>9050.25</v>
      </c>
      <c r="O59" s="11">
        <f t="shared" si="3"/>
        <v>-67254.7</v>
      </c>
      <c r="P59" s="11">
        <f t="shared" si="3"/>
        <v>134874.4</v>
      </c>
      <c r="Q59" s="11">
        <f t="shared" si="3"/>
        <v>0</v>
      </c>
      <c r="R59" s="11">
        <f t="shared" si="3"/>
        <v>41990.899999999994</v>
      </c>
      <c r="S59" s="11">
        <f t="shared" si="3"/>
        <v>-8535.2000000000007</v>
      </c>
      <c r="T59" s="11">
        <f t="shared" si="3"/>
        <v>0</v>
      </c>
      <c r="U59" s="11">
        <f t="shared" si="3"/>
        <v>0</v>
      </c>
      <c r="V59" s="11">
        <f t="shared" si="3"/>
        <v>101075.40000000001</v>
      </c>
      <c r="W59" s="11">
        <f>IF('Daily PnL Log'!W1268&lt;&gt;"",'Daily PnL Log'!W1268,"")</f>
        <v>359262</v>
      </c>
      <c r="X59" s="129">
        <f>IF('Daily PnL Log'!X1268&lt;&gt;"",'Daily PnL Log'!X1268,"")</f>
        <v>2.5191225345291179E-2</v>
      </c>
      <c r="Y59" s="11" t="str">
        <f>IF('Daily PnL Log'!Y1268&lt;&gt;"",'Daily PnL Log'!Y1268,"")</f>
        <v/>
      </c>
      <c r="Z59" s="11" t="str">
        <f>IF('Daily PnL Log'!AA1268&lt;&gt;"",'Daily PnL Log'!AA1268,"")</f>
        <v/>
      </c>
      <c r="AA59" s="11">
        <f>IF('Daily PnL Log'!AC1249&lt;&gt;"",'Daily PnL Log'!AC1226,"")</f>
        <v>-69965.41</v>
      </c>
    </row>
    <row r="60" spans="1:27" x14ac:dyDescent="0.25">
      <c r="A60" s="47" t="str">
        <f t="shared" si="2"/>
        <v>Dec</v>
      </c>
      <c r="B60" s="14">
        <f>'Daily PnL Log'!B1269</f>
        <v>46006</v>
      </c>
      <c r="C60" s="13">
        <f>IF('Daily PnL Log'!C1269&lt;&gt;"",'Daily PnL Log'!C1269,"")</f>
        <v>-6096.2</v>
      </c>
      <c r="D60" s="13">
        <f>IF('Daily PnL Log'!D1269&lt;&gt;"",'Daily PnL Log'!D1269,"")</f>
        <v>-3702.9</v>
      </c>
      <c r="E60" s="13">
        <f>IF('Daily PnL Log'!E1269&lt;&gt;"",'Daily PnL Log'!E1269,"")</f>
        <v>0</v>
      </c>
      <c r="F60" s="13">
        <f>IF('Daily PnL Log'!F1269&lt;&gt;"",'Daily PnL Log'!F1269,"")</f>
        <v>-5491.6</v>
      </c>
      <c r="G60" s="13">
        <f>IF('Daily PnL Log'!G1269&lt;&gt;"",'Daily PnL Log'!G1269,"")</f>
        <v>26672.5</v>
      </c>
      <c r="H60" s="13">
        <f>IF('Daily PnL Log'!H1269&lt;&gt;"",'Daily PnL Log'!H1269,"")</f>
        <v>0</v>
      </c>
      <c r="I60" s="13">
        <f>IF('Daily PnL Log'!I1269&lt;&gt;"",'Daily PnL Log'!I1269,"")</f>
        <v>0</v>
      </c>
      <c r="J60" s="13">
        <f>IF('Daily PnL Log'!J1269&lt;&gt;"",'Daily PnL Log'!J1269,"")</f>
        <v>11381.8</v>
      </c>
      <c r="K60" s="13">
        <f>IF('Daily PnL Log'!K1269&lt;&gt;"",'Daily PnL Log'!K1269,"")</f>
        <v>-85.47</v>
      </c>
      <c r="L60" s="13">
        <f>IF('Daily PnL Log'!L1269&lt;&gt;"",'Daily PnL Log'!L1269,"")</f>
        <v>-756.92</v>
      </c>
      <c r="M60" s="13">
        <f>IF('Daily PnL Log'!M1269&lt;&gt;"",'Daily PnL Log'!M1269,"")</f>
        <v>-842.39</v>
      </c>
      <c r="N60" s="13">
        <f>IF('Daily PnL Log'!N1269&lt;&gt;"",'Daily PnL Log'!N1269,"")</f>
        <v>10539.41</v>
      </c>
      <c r="O60" s="13">
        <f t="shared" si="3"/>
        <v>-73350.899999999994</v>
      </c>
      <c r="P60" s="13">
        <f t="shared" si="3"/>
        <v>131171.5</v>
      </c>
      <c r="Q60" s="13">
        <f t="shared" si="3"/>
        <v>0</v>
      </c>
      <c r="R60" s="13">
        <f t="shared" si="3"/>
        <v>36499.299999999996</v>
      </c>
      <c r="S60" s="13">
        <f t="shared" si="3"/>
        <v>18137.3</v>
      </c>
      <c r="T60" s="13">
        <f t="shared" si="3"/>
        <v>0</v>
      </c>
      <c r="U60" s="13">
        <f t="shared" si="3"/>
        <v>0</v>
      </c>
      <c r="V60" s="13">
        <f t="shared" si="3"/>
        <v>112457.20000000001</v>
      </c>
      <c r="W60" s="13">
        <f>IF('Daily PnL Log'!W1269&lt;&gt;"",'Daily PnL Log'!W1269,"")</f>
        <v>371398</v>
      </c>
      <c r="X60" s="128">
        <f>IF('Daily PnL Log'!X1269&lt;&gt;"",'Daily PnL Log'!X1269,"")</f>
        <v>2.8377670315941388E-2</v>
      </c>
      <c r="Y60" s="13">
        <f>IF('Daily PnL Log'!Y1269&lt;&gt;"",'Daily PnL Log'!Y1269,"")</f>
        <v>-4025.71</v>
      </c>
      <c r="Z60" s="13" t="str">
        <f>IF('Daily PnL Log'!AA1269&lt;&gt;"",'Daily PnL Log'!AA1269,"")</f>
        <v/>
      </c>
      <c r="AA60" s="13">
        <f>IF('Daily PnL Log'!AC1250&lt;&gt;"",'Daily PnL Log'!AC1227,"")</f>
        <v>-38121.39</v>
      </c>
    </row>
    <row r="61" spans="1:27" x14ac:dyDescent="0.25">
      <c r="A61" s="48" t="str">
        <f t="shared" si="2"/>
        <v>Dec</v>
      </c>
      <c r="B61" s="2">
        <f>'Daily PnL Log'!B1270</f>
        <v>46007</v>
      </c>
      <c r="C61" s="11">
        <f>IF('Daily PnL Log'!C1270&lt;&gt;"",'Daily PnL Log'!C1270,"")</f>
        <v>9321.4</v>
      </c>
      <c r="D61" s="11">
        <f>IF('Daily PnL Log'!D1270&lt;&gt;"",'Daily PnL Log'!D1270,"")</f>
        <v>-10567</v>
      </c>
      <c r="E61" s="11">
        <f>IF('Daily PnL Log'!E1270&lt;&gt;"",'Daily PnL Log'!E1270,"")</f>
        <v>0</v>
      </c>
      <c r="F61" s="11">
        <f>IF('Daily PnL Log'!F1270&lt;&gt;"",'Daily PnL Log'!F1270,"")</f>
        <v>16543.099999999999</v>
      </c>
      <c r="G61" s="11">
        <f>IF('Daily PnL Log'!G1270&lt;&gt;"",'Daily PnL Log'!G1270,"")</f>
        <v>43484.4</v>
      </c>
      <c r="H61" s="11">
        <f>IF('Daily PnL Log'!H1270&lt;&gt;"",'Daily PnL Log'!H1270,"")</f>
        <v>0</v>
      </c>
      <c r="I61" s="11">
        <f>IF('Daily PnL Log'!I1270&lt;&gt;"",'Daily PnL Log'!I1270,"")</f>
        <v>0</v>
      </c>
      <c r="J61" s="11">
        <f>IF('Daily PnL Log'!J1270&lt;&gt;"",'Daily PnL Log'!J1270,"")</f>
        <v>58781.9</v>
      </c>
      <c r="K61" s="11">
        <f>IF('Daily PnL Log'!K1270&lt;&gt;"",'Daily PnL Log'!K1270,"")</f>
        <v>-135.04</v>
      </c>
      <c r="L61" s="11">
        <f>IF('Daily PnL Log'!L1270&lt;&gt;"",'Daily PnL Log'!L1270,"")</f>
        <v>-1193.26</v>
      </c>
      <c r="M61" s="11">
        <f>IF('Daily PnL Log'!M1270&lt;&gt;"",'Daily PnL Log'!M1270,"")</f>
        <v>-1328.3</v>
      </c>
      <c r="N61" s="11">
        <f>IF('Daily PnL Log'!N1270&lt;&gt;"",'Daily PnL Log'!N1270,"")</f>
        <v>57453.599999999999</v>
      </c>
      <c r="O61" s="11">
        <f t="shared" si="3"/>
        <v>-64029.499999999993</v>
      </c>
      <c r="P61" s="11">
        <f t="shared" si="3"/>
        <v>120604.5</v>
      </c>
      <c r="Q61" s="11">
        <f t="shared" si="3"/>
        <v>0</v>
      </c>
      <c r="R61" s="11">
        <f t="shared" si="3"/>
        <v>53042.399999999994</v>
      </c>
      <c r="S61" s="11">
        <f t="shared" si="3"/>
        <v>61621.7</v>
      </c>
      <c r="T61" s="11">
        <f t="shared" si="3"/>
        <v>0</v>
      </c>
      <c r="U61" s="11">
        <f t="shared" si="3"/>
        <v>0</v>
      </c>
      <c r="V61" s="11">
        <f t="shared" si="3"/>
        <v>171239.1</v>
      </c>
      <c r="W61" s="11">
        <f>IF('Daily PnL Log'!W1270&lt;&gt;"",'Daily PnL Log'!W1270,"")</f>
        <v>301626</v>
      </c>
      <c r="X61" s="129">
        <f>IF('Daily PnL Log'!X1270&lt;&gt;"",'Daily PnL Log'!X1270,"")</f>
        <v>0.19047960056493804</v>
      </c>
      <c r="Y61" s="11">
        <f>IF('Daily PnL Log'!Y1270&lt;&gt;"",'Daily PnL Log'!Y1270,"")</f>
        <v>-5220.58</v>
      </c>
      <c r="Z61" s="11" t="str">
        <f>IF('Daily PnL Log'!AA1270&lt;&gt;"",'Daily PnL Log'!AA1270,"")</f>
        <v/>
      </c>
      <c r="AA61" s="11">
        <f>IF('Daily PnL Log'!AC1251&lt;&gt;"",'Daily PnL Log'!AC1228,"")</f>
        <v>-44529.45</v>
      </c>
    </row>
    <row r="62" spans="1:27" x14ac:dyDescent="0.25">
      <c r="A62" s="47" t="str">
        <f t="shared" si="2"/>
        <v>Dec</v>
      </c>
      <c r="B62" s="14">
        <f>'Daily PnL Log'!B1271</f>
        <v>46008</v>
      </c>
      <c r="C62" s="13">
        <f>IF('Daily PnL Log'!C1271&lt;&gt;"",'Daily PnL Log'!C1271,"")</f>
        <v>-13063.9</v>
      </c>
      <c r="D62" s="13">
        <f>IF('Daily PnL Log'!D1271&lt;&gt;"",'Daily PnL Log'!D1271,"")</f>
        <v>2844.7</v>
      </c>
      <c r="E62" s="13">
        <f>IF('Daily PnL Log'!E1271&lt;&gt;"",'Daily PnL Log'!E1271,"")</f>
        <v>0</v>
      </c>
      <c r="F62" s="13">
        <f>IF('Daily PnL Log'!F1271&lt;&gt;"",'Daily PnL Log'!F1271,"")</f>
        <v>18707.400000000001</v>
      </c>
      <c r="G62" s="13">
        <f>IF('Daily PnL Log'!G1271&lt;&gt;"",'Daily PnL Log'!G1271,"")</f>
        <v>12232.2</v>
      </c>
      <c r="H62" s="13">
        <f>IF('Daily PnL Log'!H1271&lt;&gt;"",'Daily PnL Log'!H1271,"")</f>
        <v>0</v>
      </c>
      <c r="I62" s="13">
        <f>IF('Daily PnL Log'!I1271&lt;&gt;"",'Daily PnL Log'!I1271,"")</f>
        <v>0</v>
      </c>
      <c r="J62" s="13">
        <f>IF('Daily PnL Log'!J1271&lt;&gt;"",'Daily PnL Log'!J1271,"")</f>
        <v>20720.400000000001</v>
      </c>
      <c r="K62" s="13">
        <f>IF('Daily PnL Log'!K1271&lt;&gt;"",'Daily PnL Log'!K1271,"")</f>
        <v>-103.21</v>
      </c>
      <c r="L62" s="13">
        <f>IF('Daily PnL Log'!L1271&lt;&gt;"",'Daily PnL Log'!L1271,"")</f>
        <v>-911.54</v>
      </c>
      <c r="M62" s="13">
        <f>IF('Daily PnL Log'!M1271&lt;&gt;"",'Daily PnL Log'!M1271,"")</f>
        <v>-1014.75</v>
      </c>
      <c r="N62" s="13">
        <f>IF('Daily PnL Log'!N1271&lt;&gt;"",'Daily PnL Log'!N1271,"")</f>
        <v>19705.650000000001</v>
      </c>
      <c r="O62" s="13">
        <f t="shared" si="3"/>
        <v>-77093.399999999994</v>
      </c>
      <c r="P62" s="13">
        <f t="shared" si="3"/>
        <v>123449.2</v>
      </c>
      <c r="Q62" s="13">
        <f t="shared" si="3"/>
        <v>0</v>
      </c>
      <c r="R62" s="13">
        <f t="shared" si="3"/>
        <v>71749.799999999988</v>
      </c>
      <c r="S62" s="13">
        <f t="shared" si="3"/>
        <v>73853.899999999994</v>
      </c>
      <c r="T62" s="13">
        <f t="shared" si="3"/>
        <v>0</v>
      </c>
      <c r="U62" s="13">
        <f t="shared" si="3"/>
        <v>0</v>
      </c>
      <c r="V62" s="13">
        <f t="shared" si="3"/>
        <v>191959.5</v>
      </c>
      <c r="W62" s="13">
        <f>IF('Daily PnL Log'!W1271&lt;&gt;"",'Daily PnL Log'!W1271,"")</f>
        <v>256740</v>
      </c>
      <c r="X62" s="128">
        <f>IF('Daily PnL Log'!X1271&lt;&gt;"",'Daily PnL Log'!X1271,"")</f>
        <v>7.6753330217340501E-2</v>
      </c>
      <c r="Y62" s="13" t="str">
        <f>IF('Daily PnL Log'!Y1271&lt;&gt;"",'Daily PnL Log'!Y1271,"")</f>
        <v/>
      </c>
      <c r="Z62" s="13" t="str">
        <f>IF('Daily PnL Log'!AA1271&lt;&gt;"",'Daily PnL Log'!AA1271,"")</f>
        <v/>
      </c>
      <c r="AA62" s="13">
        <f>IF('Daily PnL Log'!AC1252&lt;&gt;"",'Daily PnL Log'!AC1229,"")</f>
        <v>-31364.03</v>
      </c>
    </row>
    <row r="63" spans="1:27" x14ac:dyDescent="0.25">
      <c r="A63" s="48" t="str">
        <f t="shared" si="2"/>
        <v>Dec</v>
      </c>
      <c r="B63" s="2">
        <f>'Daily PnL Log'!B1272</f>
        <v>46009</v>
      </c>
      <c r="C63" s="11">
        <f>IF('Daily PnL Log'!C1272&lt;&gt;"",'Daily PnL Log'!C1272,"")</f>
        <v>7778.7</v>
      </c>
      <c r="D63" s="11">
        <f>IF('Daily PnL Log'!D1272&lt;&gt;"",'Daily PnL Log'!D1272,"")</f>
        <v>-13636.8</v>
      </c>
      <c r="E63" s="11">
        <f>IF('Daily PnL Log'!E1272&lt;&gt;"",'Daily PnL Log'!E1272,"")</f>
        <v>0</v>
      </c>
      <c r="F63" s="11">
        <f>IF('Daily PnL Log'!F1272&lt;&gt;"",'Daily PnL Log'!F1272,"")</f>
        <v>-9429.1</v>
      </c>
      <c r="G63" s="11">
        <f>IF('Daily PnL Log'!G1272&lt;&gt;"",'Daily PnL Log'!G1272,"")</f>
        <v>591</v>
      </c>
      <c r="H63" s="11">
        <f>IF('Daily PnL Log'!H1272&lt;&gt;"",'Daily PnL Log'!H1272,"")</f>
        <v>0</v>
      </c>
      <c r="I63" s="11">
        <f>IF('Daily PnL Log'!I1272&lt;&gt;"",'Daily PnL Log'!I1272,"")</f>
        <v>0</v>
      </c>
      <c r="J63" s="11">
        <f>IF('Daily PnL Log'!J1272&lt;&gt;"",'Daily PnL Log'!J1272,"")</f>
        <v>-14696.2</v>
      </c>
      <c r="K63" s="11">
        <f>IF('Daily PnL Log'!K1272&lt;&gt;"",'Daily PnL Log'!K1272,"")</f>
        <v>-60.21</v>
      </c>
      <c r="L63" s="11">
        <f>IF('Daily PnL Log'!L1272&lt;&gt;"",'Daily PnL Log'!L1272,"")</f>
        <v>-531.34</v>
      </c>
      <c r="M63" s="11">
        <f>IF('Daily PnL Log'!M1272&lt;&gt;"",'Daily PnL Log'!M1272,"")</f>
        <v>-591.55000000000007</v>
      </c>
      <c r="N63" s="11">
        <f>IF('Daily PnL Log'!N1272&lt;&gt;"",'Daily PnL Log'!N1272,"")</f>
        <v>-15287.75</v>
      </c>
      <c r="O63" s="11">
        <f t="shared" si="3"/>
        <v>-69314.7</v>
      </c>
      <c r="P63" s="11">
        <f t="shared" si="3"/>
        <v>109812.4</v>
      </c>
      <c r="Q63" s="11">
        <f t="shared" si="3"/>
        <v>0</v>
      </c>
      <c r="R63" s="11">
        <f t="shared" si="3"/>
        <v>62320.69999999999</v>
      </c>
      <c r="S63" s="11">
        <f t="shared" si="3"/>
        <v>74444.899999999994</v>
      </c>
      <c r="T63" s="11">
        <f t="shared" si="3"/>
        <v>0</v>
      </c>
      <c r="U63" s="11">
        <f t="shared" si="3"/>
        <v>0</v>
      </c>
      <c r="V63" s="11">
        <f t="shared" si="3"/>
        <v>177263.3</v>
      </c>
      <c r="W63" s="11">
        <f>IF('Daily PnL Log'!W1272&lt;&gt;"",'Daily PnL Log'!W1272,"")</f>
        <v>293344</v>
      </c>
      <c r="X63" s="129">
        <f>IF('Daily PnL Log'!X1272&lt;&gt;"",'Daily PnL Log'!X1272,"")</f>
        <v>-5.2115434438747679E-2</v>
      </c>
      <c r="Y63" s="11" t="str">
        <f>IF('Daily PnL Log'!Y1272&lt;&gt;"",'Daily PnL Log'!Y1272,"")</f>
        <v/>
      </c>
      <c r="Z63" s="11" t="str">
        <f>IF('Daily PnL Log'!AA1272&lt;&gt;"",'Daily PnL Log'!AA1272,"")</f>
        <v/>
      </c>
      <c r="AA63" s="11">
        <f>IF('Daily PnL Log'!AC1253&lt;&gt;"",'Daily PnL Log'!AC1230,"")</f>
        <v>-73607.539999999994</v>
      </c>
    </row>
    <row r="64" spans="1:27" x14ac:dyDescent="0.25">
      <c r="A64" s="47" t="str">
        <f t="shared" si="2"/>
        <v>Dec</v>
      </c>
      <c r="B64" s="14">
        <f>'Daily PnL Log'!B1273</f>
        <v>46010</v>
      </c>
      <c r="C64" s="13">
        <f>IF('Daily PnL Log'!C1273&lt;&gt;"",'Daily PnL Log'!C1273,"")</f>
        <v>-9607</v>
      </c>
      <c r="D64" s="13">
        <f>IF('Daily PnL Log'!D1273&lt;&gt;"",'Daily PnL Log'!D1273,"")</f>
        <v>-763.8</v>
      </c>
      <c r="E64" s="13">
        <f>IF('Daily PnL Log'!E1273&lt;&gt;"",'Daily PnL Log'!E1273,"")</f>
        <v>0</v>
      </c>
      <c r="F64" s="13">
        <f>IF('Daily PnL Log'!F1273&lt;&gt;"",'Daily PnL Log'!F1273,"")</f>
        <v>1307.7</v>
      </c>
      <c r="G64" s="13">
        <f>IF('Daily PnL Log'!G1273&lt;&gt;"",'Daily PnL Log'!G1273,"")</f>
        <v>-10596.8</v>
      </c>
      <c r="H64" s="13">
        <f>IF('Daily PnL Log'!H1273&lt;&gt;"",'Daily PnL Log'!H1273,"")</f>
        <v>0</v>
      </c>
      <c r="I64" s="13">
        <f>IF('Daily PnL Log'!I1273&lt;&gt;"",'Daily PnL Log'!I1273,"")</f>
        <v>0</v>
      </c>
      <c r="J64" s="13">
        <f>IF('Daily PnL Log'!J1273&lt;&gt;"",'Daily PnL Log'!J1273,"")</f>
        <v>-19659.899999999998</v>
      </c>
      <c r="K64" s="13">
        <f>IF('Daily PnL Log'!K1273&lt;&gt;"",'Daily PnL Log'!K1273,"")</f>
        <v>-58.5</v>
      </c>
      <c r="L64" s="13">
        <f>IF('Daily PnL Log'!L1273&lt;&gt;"",'Daily PnL Log'!L1273,"")</f>
        <v>-515.44000000000005</v>
      </c>
      <c r="M64" s="13">
        <f>IF('Daily PnL Log'!M1273&lt;&gt;"",'Daily PnL Log'!M1273,"")</f>
        <v>-573.94000000000005</v>
      </c>
      <c r="N64" s="13">
        <f>IF('Daily PnL Log'!N1273&lt;&gt;"",'Daily PnL Log'!N1273,"")</f>
        <v>-20233.839999999997</v>
      </c>
      <c r="O64" s="13">
        <f t="shared" si="3"/>
        <v>-78921.7</v>
      </c>
      <c r="P64" s="13">
        <f t="shared" si="3"/>
        <v>109048.59999999999</v>
      </c>
      <c r="Q64" s="13">
        <f t="shared" si="3"/>
        <v>0</v>
      </c>
      <c r="R64" s="13">
        <f t="shared" si="3"/>
        <v>63628.399999999987</v>
      </c>
      <c r="S64" s="13">
        <f t="shared" si="3"/>
        <v>63848.099999999991</v>
      </c>
      <c r="T64" s="13">
        <f t="shared" si="3"/>
        <v>0</v>
      </c>
      <c r="U64" s="13">
        <f t="shared" si="3"/>
        <v>0</v>
      </c>
      <c r="V64" s="13">
        <f t="shared" si="3"/>
        <v>157603.4</v>
      </c>
      <c r="W64" s="13">
        <f>IF('Daily PnL Log'!W1273&lt;&gt;"",'Daily PnL Log'!W1273,"")</f>
        <v>322116</v>
      </c>
      <c r="X64" s="128">
        <f>IF('Daily PnL Log'!X1273&lt;&gt;"",'Daily PnL Log'!X1273,"")</f>
        <v>-6.2815383278073733E-2</v>
      </c>
      <c r="Y64" s="13" t="str">
        <f>IF('Daily PnL Log'!Y1273&lt;&gt;"",'Daily PnL Log'!Y1273,"")</f>
        <v/>
      </c>
      <c r="Z64" s="13" t="str">
        <f>IF('Daily PnL Log'!AA1273&lt;&gt;"",'Daily PnL Log'!AA1273,"")</f>
        <v/>
      </c>
      <c r="AA64" s="13">
        <f>IF('Daily PnL Log'!AC1254&lt;&gt;"",'Daily PnL Log'!AC1231,"")</f>
        <v>-50759.67</v>
      </c>
    </row>
    <row r="65" spans="1:27" x14ac:dyDescent="0.25">
      <c r="A65" s="48" t="str">
        <f t="shared" si="2"/>
        <v>Dec</v>
      </c>
      <c r="B65" s="2">
        <f>'Daily PnL Log'!B1274</f>
        <v>46013</v>
      </c>
      <c r="C65" s="11">
        <f>IF('Daily PnL Log'!C1274&lt;&gt;"",'Daily PnL Log'!C1274,"")</f>
        <v>22185.3</v>
      </c>
      <c r="D65" s="11">
        <f>IF('Daily PnL Log'!D1274&lt;&gt;"",'Daily PnL Log'!D1274,"")</f>
        <v>-19086.5</v>
      </c>
      <c r="E65" s="11">
        <f>IF('Daily PnL Log'!E1274&lt;&gt;"",'Daily PnL Log'!E1274,"")</f>
        <v>0</v>
      </c>
      <c r="F65" s="11">
        <f>IF('Daily PnL Log'!F1274&lt;&gt;"",'Daily PnL Log'!F1274,"")</f>
        <v>-2760.6</v>
      </c>
      <c r="G65" s="11">
        <f>IF('Daily PnL Log'!G1274&lt;&gt;"",'Daily PnL Log'!G1274,"")</f>
        <v>-8374.4</v>
      </c>
      <c r="H65" s="11">
        <f>IF('Daily PnL Log'!H1274&lt;&gt;"",'Daily PnL Log'!H1274,"")</f>
        <v>0</v>
      </c>
      <c r="I65" s="11">
        <f>IF('Daily PnL Log'!I1274&lt;&gt;"",'Daily PnL Log'!I1274,"")</f>
        <v>0</v>
      </c>
      <c r="J65" s="11">
        <f>IF('Daily PnL Log'!J1274&lt;&gt;"",'Daily PnL Log'!J1274,"")</f>
        <v>-8036.2000000000007</v>
      </c>
      <c r="K65" s="11">
        <f>IF('Daily PnL Log'!K1274&lt;&gt;"",'Daily PnL Log'!K1274,"")</f>
        <v>-68.16</v>
      </c>
      <c r="L65" s="11">
        <f>IF('Daily PnL Log'!L1274&lt;&gt;"",'Daily PnL Log'!L1274,"")</f>
        <v>-601.14</v>
      </c>
      <c r="M65" s="11">
        <f>IF('Daily PnL Log'!M1274&lt;&gt;"",'Daily PnL Log'!M1274,"")</f>
        <v>-669.3</v>
      </c>
      <c r="N65" s="11">
        <f>IF('Daily PnL Log'!N1274&lt;&gt;"",'Daily PnL Log'!N1274,"")</f>
        <v>-8705.5</v>
      </c>
      <c r="O65" s="11">
        <f t="shared" si="3"/>
        <v>-56736.399999999994</v>
      </c>
      <c r="P65" s="11">
        <f t="shared" si="3"/>
        <v>89962.099999999991</v>
      </c>
      <c r="Q65" s="11">
        <f t="shared" si="3"/>
        <v>0</v>
      </c>
      <c r="R65" s="11">
        <f t="shared" si="3"/>
        <v>60867.799999999988</v>
      </c>
      <c r="S65" s="11">
        <f t="shared" si="3"/>
        <v>55473.69999999999</v>
      </c>
      <c r="T65" s="11">
        <f t="shared" si="3"/>
        <v>0</v>
      </c>
      <c r="U65" s="11">
        <f t="shared" si="3"/>
        <v>0</v>
      </c>
      <c r="V65" s="11">
        <f t="shared" si="3"/>
        <v>149567.19999999998</v>
      </c>
      <c r="W65" s="11">
        <f>IF('Daily PnL Log'!W1274&lt;&gt;"",'Daily PnL Log'!W1274,"")</f>
        <v>324576.34000000003</v>
      </c>
      <c r="X65" s="129">
        <f>IF('Daily PnL Log'!X1274&lt;&gt;"",'Daily PnL Log'!X1274,"")</f>
        <v>-2.6821117029047773E-2</v>
      </c>
      <c r="Y65" s="11" t="str">
        <f>IF('Daily PnL Log'!Y1274&lt;&gt;"",'Daily PnL Log'!Y1274,"")</f>
        <v/>
      </c>
      <c r="Z65" s="11" t="str">
        <f>IF('Daily PnL Log'!AA1274&lt;&gt;"",'Daily PnL Log'!AA1274,"")</f>
        <v/>
      </c>
      <c r="AA65" s="11">
        <f>IF('Daily PnL Log'!AC1255&lt;&gt;"",'Daily PnL Log'!AC1232,"")</f>
        <v>-66324.14</v>
      </c>
    </row>
    <row r="66" spans="1:27" x14ac:dyDescent="0.25">
      <c r="A66" s="47" t="str">
        <f t="shared" si="2"/>
        <v>Dec</v>
      </c>
      <c r="B66" s="14">
        <f>'Daily PnL Log'!B1275</f>
        <v>46014</v>
      </c>
      <c r="C66" s="13">
        <f>IF('Daily PnL Log'!C1275&lt;&gt;"",'Daily PnL Log'!C1275,"")</f>
        <v>10225.700000000001</v>
      </c>
      <c r="D66" s="13">
        <f>IF('Daily PnL Log'!D1275&lt;&gt;"",'Daily PnL Log'!D1275,"")</f>
        <v>2583.5</v>
      </c>
      <c r="E66" s="13">
        <f>IF('Daily PnL Log'!E1275&lt;&gt;"",'Daily PnL Log'!E1275,"")</f>
        <v>0</v>
      </c>
      <c r="F66" s="13">
        <f>IF('Daily PnL Log'!F1275&lt;&gt;"",'Daily PnL Log'!F1275,"")</f>
        <v>6007.9</v>
      </c>
      <c r="G66" s="13">
        <f>IF('Daily PnL Log'!G1275&lt;&gt;"",'Daily PnL Log'!G1275,"")</f>
        <v>-8217</v>
      </c>
      <c r="H66" s="13">
        <f>IF('Daily PnL Log'!H1275&lt;&gt;"",'Daily PnL Log'!H1275,"")</f>
        <v>0</v>
      </c>
      <c r="I66" s="13">
        <f>IF('Daily PnL Log'!I1275&lt;&gt;"",'Daily PnL Log'!I1275,"")</f>
        <v>0</v>
      </c>
      <c r="J66" s="13">
        <f>IF('Daily PnL Log'!J1275&lt;&gt;"",'Daily PnL Log'!J1275,"")</f>
        <v>10600.099999999999</v>
      </c>
      <c r="K66" s="13">
        <f>IF('Daily PnL Log'!K1275&lt;&gt;"",'Daily PnL Log'!K1275,"")</f>
        <v>-61.29</v>
      </c>
      <c r="L66" s="13">
        <f>IF('Daily PnL Log'!L1275&lt;&gt;"",'Daily PnL Log'!L1275,"")</f>
        <v>-527.03</v>
      </c>
      <c r="M66" s="13">
        <f>IF('Daily PnL Log'!M1275&lt;&gt;"",'Daily PnL Log'!M1275,"")</f>
        <v>-588.31999999999994</v>
      </c>
      <c r="N66" s="13">
        <f>IF('Daily PnL Log'!N1275&lt;&gt;"",'Daily PnL Log'!N1275,"")</f>
        <v>10011.779999999999</v>
      </c>
      <c r="O66" s="13">
        <f t="shared" si="3"/>
        <v>-46510.7</v>
      </c>
      <c r="P66" s="13">
        <f t="shared" si="3"/>
        <v>92545.599999999991</v>
      </c>
      <c r="Q66" s="13">
        <f t="shared" si="3"/>
        <v>0</v>
      </c>
      <c r="R66" s="13">
        <f t="shared" si="3"/>
        <v>66875.699999999983</v>
      </c>
      <c r="S66" s="13">
        <f t="shared" si="3"/>
        <v>47256.69999999999</v>
      </c>
      <c r="T66" s="13">
        <f t="shared" si="3"/>
        <v>0</v>
      </c>
      <c r="U66" s="13">
        <f t="shared" si="3"/>
        <v>0</v>
      </c>
      <c r="V66" s="13">
        <f t="shared" si="3"/>
        <v>160167.29999999999</v>
      </c>
      <c r="W66" s="13">
        <f>IF('Daily PnL Log'!W1275&lt;&gt;"",'Daily PnL Log'!W1275,"")</f>
        <v>323630</v>
      </c>
      <c r="X66" s="128">
        <f>IF('Daily PnL Log'!X1275&lt;&gt;"",'Daily PnL Log'!X1275,"")</f>
        <v>3.0935883570744366E-2</v>
      </c>
      <c r="Y66" s="13" t="str">
        <f>IF('Daily PnL Log'!Y1275&lt;&gt;"",'Daily PnL Log'!Y1275,"")</f>
        <v/>
      </c>
      <c r="Z66" s="13" t="str">
        <f>IF('Daily PnL Log'!AA1275&lt;&gt;"",'Daily PnL Log'!AA1275,"")</f>
        <v/>
      </c>
      <c r="AA66" s="13">
        <f>IF('Daily PnL Log'!AC1256&lt;&gt;"",'Daily PnL Log'!AC1233,"")</f>
        <v>-43475.61</v>
      </c>
    </row>
    <row r="67" spans="1:27" x14ac:dyDescent="0.25">
      <c r="A67" s="48" t="str">
        <f t="shared" si="2"/>
        <v>Dec</v>
      </c>
      <c r="B67" s="2">
        <f>'Daily PnL Log'!B1276</f>
        <v>46015</v>
      </c>
      <c r="C67" s="11">
        <f>IF('Daily PnL Log'!C1276&lt;&gt;"",'Daily PnL Log'!C1276,"")</f>
        <v>14815.1</v>
      </c>
      <c r="D67" s="11">
        <f>IF('Daily PnL Log'!D1276&lt;&gt;"",'Daily PnL Log'!D1276,"")</f>
        <v>675.5</v>
      </c>
      <c r="E67" s="11">
        <f>IF('Daily PnL Log'!E1276&lt;&gt;"",'Daily PnL Log'!E1276,"")</f>
        <v>0</v>
      </c>
      <c r="F67" s="11">
        <f>IF('Daily PnL Log'!F1276&lt;&gt;"",'Daily PnL Log'!F1276,"")</f>
        <v>-15106.6</v>
      </c>
      <c r="G67" s="11">
        <f>IF('Daily PnL Log'!G1276&lt;&gt;"",'Daily PnL Log'!G1276,"")</f>
        <v>7836.9</v>
      </c>
      <c r="H67" s="11">
        <f>IF('Daily PnL Log'!H1276&lt;&gt;"",'Daily PnL Log'!H1276,"")</f>
        <v>0</v>
      </c>
      <c r="I67" s="11">
        <f>IF('Daily PnL Log'!I1276&lt;&gt;"",'Daily PnL Log'!I1276,"")</f>
        <v>0</v>
      </c>
      <c r="J67" s="11">
        <f>IF('Daily PnL Log'!J1276&lt;&gt;"",'Daily PnL Log'!J1276,"")</f>
        <v>8220.9</v>
      </c>
      <c r="K67" s="11">
        <f>IF('Daily PnL Log'!K1276&lt;&gt;"",'Daily PnL Log'!K1276,"")</f>
        <v>-60.38</v>
      </c>
      <c r="L67" s="11">
        <f>IF('Daily PnL Log'!L1276&lt;&gt;"",'Daily PnL Log'!L1276,"")</f>
        <v>-511.29</v>
      </c>
      <c r="M67" s="11">
        <f>IF('Daily PnL Log'!M1276&lt;&gt;"",'Daily PnL Log'!M1276,"")</f>
        <v>-571.67000000000007</v>
      </c>
      <c r="N67" s="11">
        <f>IF('Daily PnL Log'!N1276&lt;&gt;"",'Daily PnL Log'!N1276,"")</f>
        <v>7649.23</v>
      </c>
      <c r="O67" s="11">
        <f t="shared" ref="O67:V67" si="4">IF(C67&lt;&gt;"",O66+C67,"")</f>
        <v>-31695.599999999999</v>
      </c>
      <c r="P67" s="11">
        <f t="shared" si="4"/>
        <v>93221.099999999991</v>
      </c>
      <c r="Q67" s="11">
        <f t="shared" si="4"/>
        <v>0</v>
      </c>
      <c r="R67" s="11">
        <f t="shared" si="4"/>
        <v>51769.099999999984</v>
      </c>
      <c r="S67" s="11">
        <f t="shared" si="4"/>
        <v>55093.599999999991</v>
      </c>
      <c r="T67" s="11">
        <f t="shared" si="4"/>
        <v>0</v>
      </c>
      <c r="U67" s="11">
        <f t="shared" si="4"/>
        <v>0</v>
      </c>
      <c r="V67" s="11">
        <f t="shared" si="4"/>
        <v>168388.19999999998</v>
      </c>
      <c r="W67" s="11">
        <f>IF('Daily PnL Log'!W1276&lt;&gt;"",'Daily PnL Log'!W1276,"")</f>
        <v>347758</v>
      </c>
      <c r="X67" s="129">
        <f>IF('Daily PnL Log'!X1276&lt;&gt;"",'Daily PnL Log'!X1276,"")</f>
        <v>2.1995841936058982E-2</v>
      </c>
      <c r="Y67" s="11" t="str">
        <f>IF('Daily PnL Log'!Y1276&lt;&gt;"",'Daily PnL Log'!Y1276,"")</f>
        <v/>
      </c>
      <c r="Z67" s="11" t="str">
        <f>IF('Daily PnL Log'!AA1276&lt;&gt;"",'Daily PnL Log'!AA1276,"")</f>
        <v/>
      </c>
      <c r="AA67" s="11">
        <f>IF('Daily PnL Log'!AC1257&lt;&gt;"",'Daily PnL Log'!AC1234,"")</f>
        <v>-7928.98</v>
      </c>
    </row>
    <row r="68" spans="1:27" x14ac:dyDescent="0.25">
      <c r="A68" s="47" t="str">
        <f t="shared" ref="A68:A71" si="5">TEXT(B68,"mmm")</f>
        <v>Dec</v>
      </c>
      <c r="B68" s="14">
        <f>'Daily PnL Log'!B1277</f>
        <v>46017</v>
      </c>
      <c r="C68" s="13">
        <f>IF('Daily PnL Log'!C1277&lt;&gt;"",'Daily PnL Log'!C1277,"")</f>
        <v>17740.400000000001</v>
      </c>
      <c r="D68" s="13">
        <f>IF('Daily PnL Log'!D1277&lt;&gt;"",'Daily PnL Log'!D1277,"")</f>
        <v>1210.3</v>
      </c>
      <c r="E68" s="13">
        <f>IF('Daily PnL Log'!E1277&lt;&gt;"",'Daily PnL Log'!E1277,"")</f>
        <v>0</v>
      </c>
      <c r="F68" s="13">
        <f>IF('Daily PnL Log'!F1277&lt;&gt;"",'Daily PnL Log'!F1277,"")</f>
        <v>-1371.1</v>
      </c>
      <c r="G68" s="13">
        <f>IF('Daily PnL Log'!G1277&lt;&gt;"",'Daily PnL Log'!G1277,"")</f>
        <v>-4917.3</v>
      </c>
      <c r="H68" s="13">
        <f>IF('Daily PnL Log'!H1277&lt;&gt;"",'Daily PnL Log'!H1277,"")</f>
        <v>0</v>
      </c>
      <c r="I68" s="13">
        <f>IF('Daily PnL Log'!I1277&lt;&gt;"",'Daily PnL Log'!I1277,"")</f>
        <v>0</v>
      </c>
      <c r="J68" s="13">
        <f>IF('Daily PnL Log'!J1277&lt;&gt;"",'Daily PnL Log'!J1277,"")</f>
        <v>12662.300000000003</v>
      </c>
      <c r="K68" s="13">
        <f>IF('Daily PnL Log'!K1277&lt;&gt;"",'Daily PnL Log'!K1277,"")</f>
        <v>-359</v>
      </c>
      <c r="L68" s="13">
        <f>IF('Daily PnL Log'!L1277&lt;&gt;"",'Daily PnL Log'!L1277,"")</f>
        <v>-1627.74</v>
      </c>
      <c r="M68" s="13">
        <f>IF('Daily PnL Log'!M1277&lt;&gt;"",'Daily PnL Log'!M1277,"")</f>
        <v>-1986.74</v>
      </c>
      <c r="N68" s="13">
        <f>IF('Daily PnL Log'!N1277&lt;&gt;"",'Daily PnL Log'!N1277,"")</f>
        <v>10675.560000000003</v>
      </c>
      <c r="O68" s="13">
        <f t="shared" ref="O68:O71" si="6">IF(C68&lt;&gt;"",O67+C68,"")</f>
        <v>-13955.199999999997</v>
      </c>
      <c r="P68" s="13">
        <f t="shared" ref="P68:P71" si="7">IF(D68&lt;&gt;"",P67+D68,"")</f>
        <v>94431.4</v>
      </c>
      <c r="Q68" s="13">
        <f t="shared" ref="Q68:Q71" si="8">IF(E68&lt;&gt;"",Q67+E68,"")</f>
        <v>0</v>
      </c>
      <c r="R68" s="13">
        <f t="shared" ref="R68:R71" si="9">IF(F68&lt;&gt;"",R67+F68,"")</f>
        <v>50397.999999999985</v>
      </c>
      <c r="S68" s="13">
        <f t="shared" ref="S68:S71" si="10">IF(G68&lt;&gt;"",S67+G68,"")</f>
        <v>50176.299999999988</v>
      </c>
      <c r="T68" s="13">
        <f t="shared" ref="T68:T71" si="11">IF(H68&lt;&gt;"",T67+H68,"")</f>
        <v>0</v>
      </c>
      <c r="U68" s="13">
        <f t="shared" ref="U68:U71" si="12">IF(I68&lt;&gt;"",U67+I68,"")</f>
        <v>0</v>
      </c>
      <c r="V68" s="13">
        <f t="shared" ref="V68:V71" si="13">IF(J68&lt;&gt;"",V67+J68,"")</f>
        <v>181050.5</v>
      </c>
      <c r="W68" s="13">
        <f>IF('Daily PnL Log'!W1277&lt;&gt;"",'Daily PnL Log'!W1277,"")</f>
        <v>461505</v>
      </c>
      <c r="X68" s="128">
        <f>IF('Daily PnL Log'!X1277&lt;&gt;"",'Daily PnL Log'!X1277,"")</f>
        <v>2.3132057074137881E-2</v>
      </c>
      <c r="Y68" s="13" t="str">
        <f>IF('Daily PnL Log'!Y1277&lt;&gt;"",'Daily PnL Log'!Y1277,"")</f>
        <v/>
      </c>
      <c r="Z68" s="13" t="str">
        <f>IF('Daily PnL Log'!AA1277&lt;&gt;"",'Daily PnL Log'!AA1277,"")</f>
        <v/>
      </c>
      <c r="AA68" s="13">
        <f>IF('Daily PnL Log'!AC1258&lt;&gt;"",'Daily PnL Log'!AC1235,"")</f>
        <v>95458.27</v>
      </c>
    </row>
    <row r="69" spans="1:27" x14ac:dyDescent="0.25">
      <c r="A69" s="48" t="str">
        <f t="shared" si="5"/>
        <v>Dec</v>
      </c>
      <c r="B69" s="2">
        <f>'Daily PnL Log'!B1278</f>
        <v>46020</v>
      </c>
      <c r="C69" s="11">
        <f>IF('Daily PnL Log'!C1278&lt;&gt;"",'Daily PnL Log'!C1278,"")</f>
        <v>-856.4</v>
      </c>
      <c r="D69" s="11">
        <f>IF('Daily PnL Log'!D1278&lt;&gt;"",'Daily PnL Log'!D1278,"")</f>
        <v>894.4</v>
      </c>
      <c r="E69" s="11">
        <f>IF('Daily PnL Log'!E1278&lt;&gt;"",'Daily PnL Log'!E1278,"")</f>
        <v>0</v>
      </c>
      <c r="F69" s="11">
        <f>IF('Daily PnL Log'!F1278&lt;&gt;"",'Daily PnL Log'!F1278,"")</f>
        <v>4724.6000000000004</v>
      </c>
      <c r="G69" s="11">
        <f>IF('Daily PnL Log'!G1278&lt;&gt;"",'Daily PnL Log'!G1278,"")</f>
        <v>1301.9000000000001</v>
      </c>
      <c r="H69" s="11">
        <f>IF('Daily PnL Log'!H1278&lt;&gt;"",'Daily PnL Log'!H1278,"")</f>
        <v>0</v>
      </c>
      <c r="I69" s="11">
        <f>IF('Daily PnL Log'!I1278&lt;&gt;"",'Daily PnL Log'!I1278,"")</f>
        <v>0</v>
      </c>
      <c r="J69" s="11">
        <f>IF('Daily PnL Log'!J1278&lt;&gt;"",'Daily PnL Log'!J1278,"")</f>
        <v>6064.5</v>
      </c>
      <c r="K69" s="11">
        <f>IF('Daily PnL Log'!K1278&lt;&gt;"",'Daily PnL Log'!K1278,"")</f>
        <v>-53.61</v>
      </c>
      <c r="L69" s="11">
        <f>IF('Daily PnL Log'!L1278&lt;&gt;"",'Daily PnL Log'!L1278,"")</f>
        <v>-463.77</v>
      </c>
      <c r="M69" s="11">
        <f>IF('Daily PnL Log'!M1278&lt;&gt;"",'Daily PnL Log'!M1278,"")</f>
        <v>-517.38</v>
      </c>
      <c r="N69" s="11">
        <f>IF('Daily PnL Log'!N1278&lt;&gt;"",'Daily PnL Log'!N1278,"")</f>
        <v>5547.12</v>
      </c>
      <c r="O69" s="11">
        <f t="shared" si="6"/>
        <v>-14811.599999999997</v>
      </c>
      <c r="P69" s="11">
        <f t="shared" si="7"/>
        <v>95325.799999999988</v>
      </c>
      <c r="Q69" s="11">
        <f t="shared" si="8"/>
        <v>0</v>
      </c>
      <c r="R69" s="11">
        <f t="shared" si="9"/>
        <v>55122.599999999984</v>
      </c>
      <c r="S69" s="11">
        <f t="shared" si="10"/>
        <v>51478.19999999999</v>
      </c>
      <c r="T69" s="11">
        <f t="shared" si="11"/>
        <v>0</v>
      </c>
      <c r="U69" s="11">
        <f t="shared" si="12"/>
        <v>0</v>
      </c>
      <c r="V69" s="11">
        <f t="shared" si="13"/>
        <v>187115</v>
      </c>
      <c r="W69" s="11">
        <f>IF('Daily PnL Log'!W1278&lt;&gt;"",'Daily PnL Log'!W1278,"")</f>
        <v>468634</v>
      </c>
      <c r="X69" s="129">
        <f>IF('Daily PnL Log'!X1278&lt;&gt;"",'Daily PnL Log'!X1278,"")</f>
        <v>1.1836785209779913E-2</v>
      </c>
      <c r="Y69" s="11" t="str">
        <f>IF('Daily PnL Log'!Y1278&lt;&gt;"",'Daily PnL Log'!Y1278,"")</f>
        <v/>
      </c>
      <c r="Z69" s="11" t="str">
        <f>IF('Daily PnL Log'!AA1278&lt;&gt;"",'Daily PnL Log'!AA1278,"")</f>
        <v/>
      </c>
      <c r="AA69" s="11">
        <f>IF('Daily PnL Log'!AC1259&lt;&gt;"",'Daily PnL Log'!AC1236,"")</f>
        <v>167498.81</v>
      </c>
    </row>
    <row r="70" spans="1:27" x14ac:dyDescent="0.25">
      <c r="A70" s="47" t="str">
        <f t="shared" si="5"/>
        <v>Dec</v>
      </c>
      <c r="B70" s="14">
        <f>'Daily PnL Log'!B1279</f>
        <v>46021</v>
      </c>
      <c r="C70" s="13">
        <f>IF('Daily PnL Log'!C1279&lt;&gt;"",'Daily PnL Log'!C1279,"")</f>
        <v>-2647.9</v>
      </c>
      <c r="D70" s="13">
        <f>IF('Daily PnL Log'!D1279&lt;&gt;"",'Daily PnL Log'!D1279,"")</f>
        <v>-6485.6</v>
      </c>
      <c r="E70" s="13">
        <f>IF('Daily PnL Log'!E1279&lt;&gt;"",'Daily PnL Log'!E1279,"")</f>
        <v>0</v>
      </c>
      <c r="F70" s="13">
        <f>IF('Daily PnL Log'!F1279&lt;&gt;"",'Daily PnL Log'!F1279,"")</f>
        <v>-4018.3</v>
      </c>
      <c r="G70" s="13">
        <f>IF('Daily PnL Log'!G1279&lt;&gt;"",'Daily PnL Log'!G1279,"")</f>
        <v>-5833</v>
      </c>
      <c r="H70" s="13">
        <f>IF('Daily PnL Log'!H1279&lt;&gt;"",'Daily PnL Log'!H1279,"")</f>
        <v>0</v>
      </c>
      <c r="I70" s="13">
        <f>IF('Daily PnL Log'!I1279&lt;&gt;"",'Daily PnL Log'!I1279,"")</f>
        <v>0</v>
      </c>
      <c r="J70" s="13">
        <f>IF('Daily PnL Log'!J1279&lt;&gt;"",'Daily PnL Log'!J1279,"")</f>
        <v>-18984.8</v>
      </c>
      <c r="K70" s="13">
        <f>IF('Daily PnL Log'!K1279&lt;&gt;"",'Daily PnL Log'!K1279,"")</f>
        <v>-47.11</v>
      </c>
      <c r="L70" s="13">
        <f>IF('Daily PnL Log'!L1279&lt;&gt;"",'Daily PnL Log'!L1279,"")</f>
        <v>-416.36</v>
      </c>
      <c r="M70" s="13">
        <f>IF('Daily PnL Log'!M1279&lt;&gt;"",'Daily PnL Log'!M1279,"")</f>
        <v>-463.47</v>
      </c>
      <c r="N70" s="13">
        <f>IF('Daily PnL Log'!N1279&lt;&gt;"",'Daily PnL Log'!N1279,"")</f>
        <v>-19448.27</v>
      </c>
      <c r="O70" s="13">
        <f t="shared" si="6"/>
        <v>-17459.499999999996</v>
      </c>
      <c r="P70" s="13">
        <f t="shared" si="7"/>
        <v>88840.199999999983</v>
      </c>
      <c r="Q70" s="13">
        <f t="shared" si="8"/>
        <v>0</v>
      </c>
      <c r="R70" s="13">
        <f t="shared" si="9"/>
        <v>51104.299999999981</v>
      </c>
      <c r="S70" s="13">
        <f t="shared" si="10"/>
        <v>45645.19999999999</v>
      </c>
      <c r="T70" s="13">
        <f t="shared" si="11"/>
        <v>0</v>
      </c>
      <c r="U70" s="13">
        <f t="shared" si="12"/>
        <v>0</v>
      </c>
      <c r="V70" s="13">
        <f t="shared" si="13"/>
        <v>168130.2</v>
      </c>
      <c r="W70" s="13">
        <f>IF('Daily PnL Log'!W1279&lt;&gt;"",'Daily PnL Log'!W1279,"")</f>
        <v>510385</v>
      </c>
      <c r="X70" s="128">
        <f>IF('Daily PnL Log'!X1279&lt;&gt;"",'Daily PnL Log'!X1279,"")</f>
        <v>-3.8105097132556796E-2</v>
      </c>
      <c r="Y70" s="13" t="str">
        <f>IF('Daily PnL Log'!Y1279&lt;&gt;"",'Daily PnL Log'!Y1279,"")</f>
        <v/>
      </c>
      <c r="Z70" s="13" t="str">
        <f>IF('Daily PnL Log'!AA1279&lt;&gt;"",'Daily PnL Log'!AA1279,"")</f>
        <v/>
      </c>
      <c r="AA70" s="13">
        <f>IF('Daily PnL Log'!AC1260&lt;&gt;"",'Daily PnL Log'!AC1237,"")</f>
        <v>307697.01</v>
      </c>
    </row>
    <row r="71" spans="1:27" x14ac:dyDescent="0.25">
      <c r="A71" s="48" t="str">
        <f t="shared" si="5"/>
        <v>Dec</v>
      </c>
      <c r="B71" s="2">
        <f>'Daily PnL Log'!B1280</f>
        <v>46022</v>
      </c>
      <c r="C71" s="11">
        <f>IF('Daily PnL Log'!C1280&lt;&gt;"",'Daily PnL Log'!C1280,"")</f>
        <v>-31154.799999999999</v>
      </c>
      <c r="D71" s="11">
        <f>IF('Daily PnL Log'!D1280&lt;&gt;"",'Daily PnL Log'!D1280,"")</f>
        <v>1622.9</v>
      </c>
      <c r="E71" s="11">
        <f>IF('Daily PnL Log'!E1280&lt;&gt;"",'Daily PnL Log'!E1280,"")</f>
        <v>0</v>
      </c>
      <c r="F71" s="11">
        <f>IF('Daily PnL Log'!F1280&lt;&gt;"",'Daily PnL Log'!F1280,"")</f>
        <v>-568.6</v>
      </c>
      <c r="G71" s="11">
        <f>IF('Daily PnL Log'!G1280&lt;&gt;"",'Daily PnL Log'!G1280,"")</f>
        <v>-6173.3</v>
      </c>
      <c r="H71" s="11">
        <f>IF('Daily PnL Log'!H1280&lt;&gt;"",'Daily PnL Log'!H1280,"")</f>
        <v>0</v>
      </c>
      <c r="I71" s="11">
        <f>IF('Daily PnL Log'!I1280&lt;&gt;"",'Daily PnL Log'!I1280,"")</f>
        <v>0</v>
      </c>
      <c r="J71" s="11">
        <f>IF('Daily PnL Log'!J1280&lt;&gt;"",'Daily PnL Log'!J1280,"")</f>
        <v>-36273.799999999996</v>
      </c>
      <c r="K71" s="11">
        <f>IF('Daily PnL Log'!K1280&lt;&gt;"",'Daily PnL Log'!K1280,"")</f>
        <v>-46.75</v>
      </c>
      <c r="L71" s="11">
        <f>IF('Daily PnL Log'!L1280&lt;&gt;"",'Daily PnL Log'!L1280,"")</f>
        <v>-410.04</v>
      </c>
      <c r="M71" s="11">
        <f>IF('Daily PnL Log'!M1280&lt;&gt;"",'Daily PnL Log'!M1280,"")</f>
        <v>-456.79</v>
      </c>
      <c r="N71" s="11">
        <f>IF('Daily PnL Log'!N1280&lt;&gt;"",'Daily PnL Log'!N1280,"")</f>
        <v>-36730.589999999997</v>
      </c>
      <c r="O71" s="11">
        <f t="shared" si="6"/>
        <v>-48614.299999999996</v>
      </c>
      <c r="P71" s="11">
        <f t="shared" si="7"/>
        <v>90463.099999999977</v>
      </c>
      <c r="Q71" s="11">
        <f t="shared" si="8"/>
        <v>0</v>
      </c>
      <c r="R71" s="11">
        <f t="shared" si="9"/>
        <v>50535.699999999983</v>
      </c>
      <c r="S71" s="11">
        <f t="shared" si="10"/>
        <v>39471.899999999987</v>
      </c>
      <c r="T71" s="11">
        <f t="shared" si="11"/>
        <v>0</v>
      </c>
      <c r="U71" s="11">
        <f t="shared" si="12"/>
        <v>0</v>
      </c>
      <c r="V71" s="11">
        <f t="shared" si="13"/>
        <v>131856.40000000002</v>
      </c>
      <c r="W71" s="11">
        <f>IF('Daily PnL Log'!W1280&lt;&gt;"",'Daily PnL Log'!W1280,"")</f>
        <v>494063</v>
      </c>
      <c r="X71" s="129">
        <f>IF('Daily PnL Log'!X1280&lt;&gt;"",'Daily PnL Log'!X1280,"")</f>
        <v>-7.434393994288177E-2</v>
      </c>
      <c r="Y71" s="11" t="str">
        <f>IF('Daily PnL Log'!Y1280&lt;&gt;"",'Daily PnL Log'!Y1280,"")</f>
        <v/>
      </c>
      <c r="Z71" s="11" t="str">
        <f>IF('Daily PnL Log'!AA1280&lt;&gt;"",'Daily PnL Log'!AA1280,"")</f>
        <v/>
      </c>
      <c r="AA71" s="11">
        <f>IF('Daily PnL Log'!AC1261&lt;&gt;"",'Daily PnL Log'!AC1238,"")</f>
        <v>300770.52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44E6-ECF3-4BE8-906E-4D52807A7AE0}">
  <sheetPr codeName="Sheet67"/>
  <dimension ref="A2:AA77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-45212.800000000003</v>
      </c>
    </row>
    <row r="8" spans="1:2" ht="18.75" x14ac:dyDescent="0.3">
      <c r="A8" s="55" t="s">
        <v>6</v>
      </c>
      <c r="B8" s="56">
        <f>K48</f>
        <v>-1823.7399999999998</v>
      </c>
    </row>
    <row r="9" spans="1:2" ht="18.75" x14ac:dyDescent="0.3">
      <c r="A9" s="55" t="s">
        <v>30</v>
      </c>
      <c r="B9" s="56">
        <f>L48</f>
        <v>-13436.99</v>
      </c>
    </row>
    <row r="10" spans="1:2" ht="18.75" x14ac:dyDescent="0.3">
      <c r="A10" s="55" t="s">
        <v>11</v>
      </c>
      <c r="B10" s="56">
        <f>Y48</f>
        <v>-22572.309999999998</v>
      </c>
    </row>
    <row r="11" spans="1:2" ht="18.75" x14ac:dyDescent="0.3">
      <c r="A11" s="57" t="s">
        <v>18</v>
      </c>
      <c r="B11" s="54">
        <f>B7+(B8+B9+B10)</f>
        <v>-83045.84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425286.84210526315</v>
      </c>
    </row>
    <row r="15" spans="1:2" ht="18.75" x14ac:dyDescent="0.3">
      <c r="A15" s="60" t="s">
        <v>15</v>
      </c>
      <c r="B15" s="63">
        <f>B11/B14</f>
        <v>-0.19527018421003781</v>
      </c>
    </row>
    <row r="16" spans="1:2" ht="18.75" x14ac:dyDescent="0.3">
      <c r="A16" s="60" t="s">
        <v>17</v>
      </c>
      <c r="B16" s="63">
        <f>X48</f>
        <v>-8.0125863068520008E-3</v>
      </c>
    </row>
    <row r="17" spans="1:2" ht="18.75" x14ac:dyDescent="0.3">
      <c r="A17" s="60" t="s">
        <v>31</v>
      </c>
      <c r="B17" s="64">
        <f>B15/B16</f>
        <v>24.37043131043114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SUM(C50:C73)</f>
        <v>-19043.900000000005</v>
      </c>
      <c r="D48" s="41">
        <f t="shared" si="0"/>
        <v>120348.20000000003</v>
      </c>
      <c r="E48" s="41">
        <f t="shared" si="0"/>
        <v>0</v>
      </c>
      <c r="F48" s="41">
        <f t="shared" si="0"/>
        <v>-14658.000000000007</v>
      </c>
      <c r="G48" s="41">
        <f t="shared" si="0"/>
        <v>-131859.1</v>
      </c>
      <c r="H48" s="41">
        <f t="shared" si="0"/>
        <v>0</v>
      </c>
      <c r="I48" s="41">
        <f t="shared" si="0"/>
        <v>0</v>
      </c>
      <c r="J48" s="41">
        <f t="shared" si="0"/>
        <v>-45212.800000000003</v>
      </c>
      <c r="K48" s="41">
        <f t="shared" si="0"/>
        <v>-1823.7399999999998</v>
      </c>
      <c r="L48" s="41">
        <f t="shared" si="0"/>
        <v>-13436.99</v>
      </c>
      <c r="M48" s="41">
        <f t="shared" si="0"/>
        <v>-15260.729999999998</v>
      </c>
      <c r="N48" s="41">
        <f t="shared" si="0"/>
        <v>-60473.530000000013</v>
      </c>
      <c r="O48" s="42"/>
      <c r="P48" s="42"/>
      <c r="Q48" s="42"/>
      <c r="R48" s="42"/>
      <c r="S48" s="42"/>
      <c r="T48" s="42"/>
      <c r="U48" s="42"/>
      <c r="V48" s="42"/>
      <c r="W48" s="43">
        <f>AVERAGE(W50:W73)</f>
        <v>425286.84210526315</v>
      </c>
      <c r="X48" s="44">
        <f>AVERAGE(X50:X73)</f>
        <v>-8.0125863068520008E-3</v>
      </c>
      <c r="Y48" s="41">
        <f>SUM(Y50:Y68)</f>
        <v>-22572.309999999998</v>
      </c>
      <c r="Z48" s="41">
        <f>SUM(Z50:Z68)</f>
        <v>2633.25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Nov</v>
      </c>
      <c r="B50" s="14">
        <f>'Daily PnL Log'!B1240</f>
        <v>45964</v>
      </c>
      <c r="C50" s="13">
        <f>IF('Daily PnL Log'!C1240&lt;&gt;"",'Daily PnL Log'!C1240,"")</f>
        <v>18563.599999999999</v>
      </c>
      <c r="D50" s="13">
        <f>IF('Daily PnL Log'!D1240&lt;&gt;"",'Daily PnL Log'!D1240,"")</f>
        <v>-17786.900000000001</v>
      </c>
      <c r="E50" s="13">
        <f>IF('Daily PnL Log'!E1240&lt;&gt;"",'Daily PnL Log'!E1240,"")</f>
        <v>0</v>
      </c>
      <c r="F50" s="13">
        <f>IF('Daily PnL Log'!F1240&lt;&gt;"",'Daily PnL Log'!F1240,"")</f>
        <v>24335.200000000001</v>
      </c>
      <c r="G50" s="13">
        <f>IF('Daily PnL Log'!G1240&lt;&gt;"",'Daily PnL Log'!G1240,"")</f>
        <v>-10929.8</v>
      </c>
      <c r="H50" s="13">
        <f>IF('Daily PnL Log'!H1240&lt;&gt;"",'Daily PnL Log'!H1240,"")</f>
        <v>0</v>
      </c>
      <c r="I50" s="13">
        <f>IF('Daily PnL Log'!I1240&lt;&gt;"",'Daily PnL Log'!I1240,"")</f>
        <v>0</v>
      </c>
      <c r="J50" s="13">
        <f>IF('Daily PnL Log'!J1240&lt;&gt;"",'Daily PnL Log'!J1240,"")</f>
        <v>14182.099999999999</v>
      </c>
      <c r="K50" s="13">
        <f>IF('Daily PnL Log'!K1240&lt;&gt;"",'Daily PnL Log'!K1240,"")</f>
        <v>-80.760000000000005</v>
      </c>
      <c r="L50" s="13">
        <f>IF('Daily PnL Log'!L1240&lt;&gt;"",'Daily PnL Log'!L1240,"")</f>
        <v>-711.98</v>
      </c>
      <c r="M50" s="13">
        <f>IF('Daily PnL Log'!M1240&lt;&gt;"",'Daily PnL Log'!M1240,"")</f>
        <v>-792.74</v>
      </c>
      <c r="N50" s="13">
        <f>IF('Daily PnL Log'!N1240&lt;&gt;"",'Daily PnL Log'!N1240,"")</f>
        <v>13389.359999999999</v>
      </c>
      <c r="O50" s="13">
        <f t="shared" ref="O50:U50" si="1">C50</f>
        <v>18563.599999999999</v>
      </c>
      <c r="P50" s="13">
        <f t="shared" si="1"/>
        <v>-17786.900000000001</v>
      </c>
      <c r="Q50" s="13">
        <f t="shared" si="1"/>
        <v>0</v>
      </c>
      <c r="R50" s="13">
        <f t="shared" si="1"/>
        <v>24335.200000000001</v>
      </c>
      <c r="S50" s="13">
        <f t="shared" si="1"/>
        <v>-10929.8</v>
      </c>
      <c r="T50" s="13">
        <f t="shared" si="1"/>
        <v>0</v>
      </c>
      <c r="U50" s="13">
        <f t="shared" si="1"/>
        <v>0</v>
      </c>
      <c r="V50" s="13">
        <f>SUM(O50:T50)</f>
        <v>14182.099999999999</v>
      </c>
      <c r="W50" s="13">
        <f>IF('Daily PnL Log'!W1240&lt;&gt;"",'Daily PnL Log'!W1217,"")</f>
        <v>351670</v>
      </c>
      <c r="X50" s="128">
        <f>IF('Daily PnL Log'!X1240&lt;&gt;"",'Daily PnL Log'!X1240,"")</f>
        <v>2.5096266306792622E-2</v>
      </c>
      <c r="Y50" s="13">
        <f>IF('Daily PnL Log'!Y1240&lt;&gt;"",'Daily PnL Log'!Y1240,"")</f>
        <v>-5666.7199999999993</v>
      </c>
      <c r="Z50" s="13" t="str">
        <f>IF('Daily PnL Log'!Z1240&lt;&gt;"",'Daily PnL Log'!Z1240,"")</f>
        <v/>
      </c>
      <c r="AA50" s="13">
        <f>IF('Daily PnL Log'!AC1240&lt;&gt;"",'Daily PnL Log'!AC1240,"")</f>
        <v>254319.41</v>
      </c>
    </row>
    <row r="51" spans="1:27" x14ac:dyDescent="0.25">
      <c r="A51" s="48" t="str">
        <f t="shared" ref="A51:A68" si="2">TEXT(B51,"mmm")</f>
        <v>Nov</v>
      </c>
      <c r="B51" s="2">
        <f>'Daily PnL Log'!B1241</f>
        <v>45965</v>
      </c>
      <c r="C51" s="11">
        <f>IF('Daily PnL Log'!C1241&lt;&gt;"",'Daily PnL Log'!C1241,"")</f>
        <v>-5168.3999999999996</v>
      </c>
      <c r="D51" s="11">
        <f>IF('Daily PnL Log'!D1241&lt;&gt;"",'Daily PnL Log'!D1241,"")</f>
        <v>-8797.2000000000007</v>
      </c>
      <c r="E51" s="11">
        <f>IF('Daily PnL Log'!E1241&lt;&gt;"",'Daily PnL Log'!E1241,"")</f>
        <v>0</v>
      </c>
      <c r="F51" s="11">
        <f>IF('Daily PnL Log'!F1241&lt;&gt;"",'Daily PnL Log'!F1241,"")</f>
        <v>-2390</v>
      </c>
      <c r="G51" s="11">
        <f>IF('Daily PnL Log'!G1241&lt;&gt;"",'Daily PnL Log'!G1241,"")</f>
        <v>-2114.4</v>
      </c>
      <c r="H51" s="11">
        <f>IF('Daily PnL Log'!H1241&lt;&gt;"",'Daily PnL Log'!H1241,"")</f>
        <v>0</v>
      </c>
      <c r="I51" s="11">
        <f>IF('Daily PnL Log'!I1241&lt;&gt;"",'Daily PnL Log'!I1241,"")</f>
        <v>0</v>
      </c>
      <c r="J51" s="11">
        <f>IF('Daily PnL Log'!J1241&lt;&gt;"",'Daily PnL Log'!J1241,"")</f>
        <v>-18470</v>
      </c>
      <c r="K51" s="11">
        <f>IF('Daily PnL Log'!K1241&lt;&gt;"",'Daily PnL Log'!K1241,"")</f>
        <v>-46.75</v>
      </c>
      <c r="L51" s="11">
        <f>IF('Daily PnL Log'!L1241&lt;&gt;"",'Daily PnL Log'!L1241,"")</f>
        <v>-409.6</v>
      </c>
      <c r="M51" s="11">
        <f>IF('Daily PnL Log'!M1241&lt;&gt;"",'Daily PnL Log'!M1241,"")</f>
        <v>-456.35</v>
      </c>
      <c r="N51" s="11">
        <f>IF('Daily PnL Log'!N1241&lt;&gt;"",'Daily PnL Log'!N1241,"")</f>
        <v>-18926.349999999999</v>
      </c>
      <c r="O51" s="11">
        <f t="shared" ref="O51:V66" si="3">IF(C51&lt;&gt;"",O50+C51,"")</f>
        <v>13395.199999999999</v>
      </c>
      <c r="P51" s="11">
        <f t="shared" si="3"/>
        <v>-26584.100000000002</v>
      </c>
      <c r="Q51" s="11">
        <f t="shared" si="3"/>
        <v>0</v>
      </c>
      <c r="R51" s="11">
        <f t="shared" si="3"/>
        <v>21945.200000000001</v>
      </c>
      <c r="S51" s="11">
        <f t="shared" si="3"/>
        <v>-13044.199999999999</v>
      </c>
      <c r="T51" s="11">
        <f t="shared" si="3"/>
        <v>0</v>
      </c>
      <c r="U51" s="11">
        <f t="shared" si="3"/>
        <v>0</v>
      </c>
      <c r="V51" s="11">
        <f t="shared" si="3"/>
        <v>-4287.9000000000015</v>
      </c>
      <c r="W51" s="11">
        <f>IF('Daily PnL Log'!W1241&lt;&gt;"",'Daily PnL Log'!W1218,"")</f>
        <v>442771</v>
      </c>
      <c r="X51" s="129">
        <f>IF('Daily PnL Log'!X1241&lt;&gt;"",'Daily PnL Log'!X1241,"")</f>
        <v>-3.7560777636211365E-2</v>
      </c>
      <c r="Y51" s="11" t="str">
        <f>IF('Daily PnL Log'!Y1241&lt;&gt;"",'Daily PnL Log'!Y1241,"")</f>
        <v/>
      </c>
      <c r="Z51" s="11" t="str">
        <f>IF('Daily PnL Log'!Z1241&lt;&gt;"",'Daily PnL Log'!Z1241,"")</f>
        <v/>
      </c>
      <c r="AA51" s="11">
        <f>IF('Daily PnL Log'!AC1241&lt;&gt;"",'Daily PnL Log'!AC1241,"")</f>
        <v>208239.31</v>
      </c>
    </row>
    <row r="52" spans="1:27" x14ac:dyDescent="0.25">
      <c r="A52" s="47" t="str">
        <f t="shared" si="2"/>
        <v>Nov</v>
      </c>
      <c r="B52" s="14">
        <f>'Daily PnL Log'!B1242</f>
        <v>45966</v>
      </c>
      <c r="C52" s="13">
        <f>IF('Daily PnL Log'!C1242&lt;&gt;"",'Daily PnL Log'!C1242,"")</f>
        <v>-2007.7</v>
      </c>
      <c r="D52" s="13">
        <f>IF('Daily PnL Log'!D1242&lt;&gt;"",'Daily PnL Log'!D1242,"")</f>
        <v>29440.3</v>
      </c>
      <c r="E52" s="13">
        <f>IF('Daily PnL Log'!E1242&lt;&gt;"",'Daily PnL Log'!E1242,"")</f>
        <v>0</v>
      </c>
      <c r="F52" s="13">
        <f>IF('Daily PnL Log'!F1242&lt;&gt;"",'Daily PnL Log'!F1242,"")</f>
        <v>-17574.2</v>
      </c>
      <c r="G52" s="13">
        <f>IF('Daily PnL Log'!G1242&lt;&gt;"",'Daily PnL Log'!G1242,"")</f>
        <v>14356.4</v>
      </c>
      <c r="H52" s="13">
        <f>IF('Daily PnL Log'!H1242&lt;&gt;"",'Daily PnL Log'!H1242,"")</f>
        <v>0</v>
      </c>
      <c r="I52" s="13">
        <f>IF('Daily PnL Log'!I1242&lt;&gt;"",'Daily PnL Log'!I1242,"")</f>
        <v>0</v>
      </c>
      <c r="J52" s="13">
        <f>IF('Daily PnL Log'!J1242&lt;&gt;"",'Daily PnL Log'!J1242,"")</f>
        <v>24214.799999999996</v>
      </c>
      <c r="K52" s="13">
        <f>IF('Daily PnL Log'!K1242&lt;&gt;"",'Daily PnL Log'!K1242,"")</f>
        <v>-49.45</v>
      </c>
      <c r="L52" s="13">
        <f>IF('Daily PnL Log'!L1242&lt;&gt;"",'Daily PnL Log'!L1242,"")</f>
        <v>-431.94</v>
      </c>
      <c r="M52" s="13">
        <f>IF('Daily PnL Log'!M1242&lt;&gt;"",'Daily PnL Log'!M1242,"")</f>
        <v>-481.39</v>
      </c>
      <c r="N52" s="13">
        <f>IF('Daily PnL Log'!N1242&lt;&gt;"",'Daily PnL Log'!N1242,"")</f>
        <v>23733.409999999996</v>
      </c>
      <c r="O52" s="13">
        <f t="shared" si="3"/>
        <v>11387.499999999998</v>
      </c>
      <c r="P52" s="13">
        <f t="shared" si="3"/>
        <v>2856.1999999999971</v>
      </c>
      <c r="Q52" s="13">
        <f t="shared" si="3"/>
        <v>0</v>
      </c>
      <c r="R52" s="13">
        <f t="shared" si="3"/>
        <v>4371</v>
      </c>
      <c r="S52" s="13">
        <f t="shared" si="3"/>
        <v>1312.2000000000007</v>
      </c>
      <c r="T52" s="13">
        <f t="shared" si="3"/>
        <v>0</v>
      </c>
      <c r="U52" s="13">
        <f t="shared" si="3"/>
        <v>0</v>
      </c>
      <c r="V52" s="13">
        <f t="shared" si="3"/>
        <v>19926.899999999994</v>
      </c>
      <c r="W52" s="13">
        <f>IF('Daily PnL Log'!W1242&lt;&gt;"",'Daily PnL Log'!W1219,"")</f>
        <v>477328</v>
      </c>
      <c r="X52" s="128">
        <f>IF('Daily PnL Log'!X1242&lt;&gt;"",'Daily PnL Log'!X1242,"")</f>
        <v>4.025497941744674E-2</v>
      </c>
      <c r="Y52" s="13" t="str">
        <f>IF('Daily PnL Log'!Y1242&lt;&gt;"",'Daily PnL Log'!Y1242,"")</f>
        <v/>
      </c>
      <c r="Z52" s="13" t="str">
        <f>IF('Daily PnL Log'!Z1242&lt;&gt;"",'Daily PnL Log'!Z1242,"")</f>
        <v/>
      </c>
      <c r="AA52" s="13">
        <f>IF('Daily PnL Log'!AC1242&lt;&gt;"",'Daily PnL Log'!AC1242,"")</f>
        <v>248077.92</v>
      </c>
    </row>
    <row r="53" spans="1:27" x14ac:dyDescent="0.25">
      <c r="A53" s="48" t="str">
        <f t="shared" si="2"/>
        <v>Nov</v>
      </c>
      <c r="B53" s="2">
        <f>'Daily PnL Log'!B1243</f>
        <v>45967</v>
      </c>
      <c r="C53" s="11">
        <f>IF('Daily PnL Log'!C1243&lt;&gt;"",'Daily PnL Log'!C1243,"")</f>
        <v>56003.199999999997</v>
      </c>
      <c r="D53" s="11">
        <f>IF('Daily PnL Log'!D1243&lt;&gt;"",'Daily PnL Log'!D1243,"")</f>
        <v>16768.099999999999</v>
      </c>
      <c r="E53" s="11">
        <f>IF('Daily PnL Log'!E1243&lt;&gt;"",'Daily PnL Log'!E1243,"")</f>
        <v>0</v>
      </c>
      <c r="F53" s="11">
        <f>IF('Daily PnL Log'!F1243&lt;&gt;"",'Daily PnL Log'!F1243,"")</f>
        <v>10685.2</v>
      </c>
      <c r="G53" s="11">
        <f>IF('Daily PnL Log'!G1243&lt;&gt;"",'Daily PnL Log'!G1243,"")</f>
        <v>-22641.599999999999</v>
      </c>
      <c r="H53" s="11">
        <f>IF('Daily PnL Log'!H1243&lt;&gt;"",'Daily PnL Log'!H1243,"")</f>
        <v>0</v>
      </c>
      <c r="I53" s="11">
        <f>IF('Daily PnL Log'!I1243&lt;&gt;"",'Daily PnL Log'!I1243,"")</f>
        <v>0</v>
      </c>
      <c r="J53" s="11">
        <f>IF('Daily PnL Log'!J1243&lt;&gt;"",'Daily PnL Log'!J1243,"")</f>
        <v>60814.899999999987</v>
      </c>
      <c r="K53" s="11">
        <f>IF('Daily PnL Log'!K1243&lt;&gt;"",'Daily PnL Log'!K1243,"")</f>
        <v>-155</v>
      </c>
      <c r="L53" s="11">
        <f>IF('Daily PnL Log'!L1243&lt;&gt;"",'Daily PnL Log'!L1243,"")</f>
        <v>-1365.43</v>
      </c>
      <c r="M53" s="11">
        <f>IF('Daily PnL Log'!M1243&lt;&gt;"",'Daily PnL Log'!M1243,"")</f>
        <v>-1520.43</v>
      </c>
      <c r="N53" s="11">
        <f>IF('Daily PnL Log'!N1243&lt;&gt;"",'Daily PnL Log'!N1243,"")</f>
        <v>59294.469999999987</v>
      </c>
      <c r="O53" s="11">
        <f t="shared" si="3"/>
        <v>67390.7</v>
      </c>
      <c r="P53" s="11">
        <f t="shared" si="3"/>
        <v>19624.299999999996</v>
      </c>
      <c r="Q53" s="11">
        <f t="shared" si="3"/>
        <v>0</v>
      </c>
      <c r="R53" s="11">
        <f t="shared" si="3"/>
        <v>15056.2</v>
      </c>
      <c r="S53" s="11">
        <f t="shared" si="3"/>
        <v>-21329.399999999998</v>
      </c>
      <c r="T53" s="11">
        <f t="shared" si="3"/>
        <v>0</v>
      </c>
      <c r="U53" s="11">
        <f t="shared" si="3"/>
        <v>0</v>
      </c>
      <c r="V53" s="11">
        <f t="shared" si="3"/>
        <v>80741.799999999988</v>
      </c>
      <c r="W53" s="11">
        <f>IF('Daily PnL Log'!W1243&lt;&gt;"",'Daily PnL Log'!W1220,"")</f>
        <v>493890</v>
      </c>
      <c r="X53" s="129">
        <f>IF('Daily PnL Log'!X1243&lt;&gt;"",'Daily PnL Log'!X1243,"")</f>
        <v>0.10698820854722443</v>
      </c>
      <c r="Y53" s="11" t="str">
        <f>IF('Daily PnL Log'!Y1243&lt;&gt;"",'Daily PnL Log'!Y1243,"")</f>
        <v/>
      </c>
      <c r="Z53" s="11" t="str">
        <f>IF('Daily PnL Log'!Z1243&lt;&gt;"",'Daily PnL Log'!Z1243,"")</f>
        <v/>
      </c>
      <c r="AA53" s="11">
        <f>IF('Daily PnL Log'!AC1243&lt;&gt;"",'Daily PnL Log'!AC1243,"")</f>
        <v>311204.99</v>
      </c>
    </row>
    <row r="54" spans="1:27" x14ac:dyDescent="0.25">
      <c r="A54" s="47" t="str">
        <f t="shared" si="2"/>
        <v>Nov</v>
      </c>
      <c r="B54" s="14">
        <f>'Daily PnL Log'!B1244</f>
        <v>45968</v>
      </c>
      <c r="C54" s="13">
        <f>IF('Daily PnL Log'!C1244&lt;&gt;"",'Daily PnL Log'!C1244,"")</f>
        <v>7041.8</v>
      </c>
      <c r="D54" s="13">
        <f>IF('Daily PnL Log'!D1244&lt;&gt;"",'Daily PnL Log'!D1244,"")</f>
        <v>9393.2000000000007</v>
      </c>
      <c r="E54" s="13">
        <f>IF('Daily PnL Log'!E1244&lt;&gt;"",'Daily PnL Log'!E1244,"")</f>
        <v>0</v>
      </c>
      <c r="F54" s="13">
        <f>IF('Daily PnL Log'!F1244&lt;&gt;"",'Daily PnL Log'!F1244,"")</f>
        <v>-6014.2</v>
      </c>
      <c r="G54" s="13">
        <f>IF('Daily PnL Log'!G1244&lt;&gt;"",'Daily PnL Log'!G1244,"")</f>
        <v>-2135.1</v>
      </c>
      <c r="H54" s="13">
        <f>IF('Daily PnL Log'!H1244&lt;&gt;"",'Daily PnL Log'!H1244,"")</f>
        <v>0</v>
      </c>
      <c r="I54" s="13">
        <f>IF('Daily PnL Log'!I1244&lt;&gt;"",'Daily PnL Log'!I1244,"")</f>
        <v>0</v>
      </c>
      <c r="J54" s="13">
        <f>IF('Daily PnL Log'!J1244&lt;&gt;"",'Daily PnL Log'!J1244,"")</f>
        <v>8285.6999999999989</v>
      </c>
      <c r="K54" s="13">
        <f>IF('Daily PnL Log'!K1244&lt;&gt;"",'Daily PnL Log'!K1244,"")</f>
        <v>-146.5</v>
      </c>
      <c r="L54" s="13">
        <f>IF('Daily PnL Log'!L1244&lt;&gt;"",'Daily PnL Log'!L1244,"")</f>
        <v>-146.5</v>
      </c>
      <c r="M54" s="13">
        <f>IF('Daily PnL Log'!M1244&lt;&gt;"",'Daily PnL Log'!M1244,"")</f>
        <v>-293</v>
      </c>
      <c r="N54" s="13">
        <f>IF('Daily PnL Log'!N1244&lt;&gt;"",'Daily PnL Log'!N1244,"")</f>
        <v>7992.6999999999989</v>
      </c>
      <c r="O54" s="13">
        <f t="shared" si="3"/>
        <v>74432.5</v>
      </c>
      <c r="P54" s="13">
        <f t="shared" si="3"/>
        <v>29017.499999999996</v>
      </c>
      <c r="Q54" s="13">
        <f t="shared" si="3"/>
        <v>0</v>
      </c>
      <c r="R54" s="13">
        <f t="shared" si="3"/>
        <v>9042</v>
      </c>
      <c r="S54" s="13">
        <f t="shared" si="3"/>
        <v>-23464.499999999996</v>
      </c>
      <c r="T54" s="13">
        <f t="shared" si="3"/>
        <v>0</v>
      </c>
      <c r="U54" s="13">
        <f t="shared" si="3"/>
        <v>0</v>
      </c>
      <c r="V54" s="13">
        <f t="shared" si="3"/>
        <v>89027.499999999985</v>
      </c>
      <c r="W54" s="13">
        <f>IF('Daily PnL Log'!W1244&lt;&gt;"",'Daily PnL Log'!W1221,"")</f>
        <v>401410</v>
      </c>
      <c r="X54" s="128">
        <f>IF('Daily PnL Log'!X1244&lt;&gt;"",'Daily PnL Log'!X1244,"")</f>
        <v>1.5030342008120035E-2</v>
      </c>
      <c r="Y54" s="13">
        <f>IF('Daily PnL Log'!Y1244&lt;&gt;"",'Daily PnL Log'!Y1244,"")</f>
        <v>-293</v>
      </c>
      <c r="Z54" s="13" t="str">
        <f>IF('Daily PnL Log'!Z1244&lt;&gt;"",'Daily PnL Log'!Z1244,"")</f>
        <v/>
      </c>
      <c r="AA54" s="13">
        <f>IF('Daily PnL Log'!AC1244&lt;&gt;"",'Daily PnL Log'!AC1244,"")</f>
        <v>297694.63</v>
      </c>
    </row>
    <row r="55" spans="1:27" x14ac:dyDescent="0.25">
      <c r="A55" s="48" t="str">
        <f t="shared" si="2"/>
        <v>Nov</v>
      </c>
      <c r="B55" s="2">
        <f>'Daily PnL Log'!B1245</f>
        <v>45971</v>
      </c>
      <c r="C55" s="11">
        <f>IF('Daily PnL Log'!C1245&lt;&gt;"",'Daily PnL Log'!C1245,"")</f>
        <v>1226.4000000000001</v>
      </c>
      <c r="D55" s="11">
        <f>IF('Daily PnL Log'!D1245&lt;&gt;"",'Daily PnL Log'!D1245,"")</f>
        <v>-4947.6000000000004</v>
      </c>
      <c r="E55" s="11">
        <f>IF('Daily PnL Log'!E1245&lt;&gt;"",'Daily PnL Log'!E1245,"")</f>
        <v>0</v>
      </c>
      <c r="F55" s="11">
        <f>IF('Daily PnL Log'!F1245&lt;&gt;"",'Daily PnL Log'!F1245,"")</f>
        <v>-10296.5</v>
      </c>
      <c r="G55" s="11">
        <f>IF('Daily PnL Log'!G1245&lt;&gt;"",'Daily PnL Log'!G1245,"")</f>
        <v>-25036.5</v>
      </c>
      <c r="H55" s="11">
        <f>IF('Daily PnL Log'!H1245&lt;&gt;"",'Daily PnL Log'!H1245,"")</f>
        <v>0</v>
      </c>
      <c r="I55" s="11">
        <f>IF('Daily PnL Log'!I1245&lt;&gt;"",'Daily PnL Log'!I1245,"")</f>
        <v>0</v>
      </c>
      <c r="J55" s="11">
        <f>IF('Daily PnL Log'!J1245&lt;&gt;"",'Daily PnL Log'!J1245,"")</f>
        <v>-39054.199999999997</v>
      </c>
      <c r="K55" s="11">
        <f>IF('Daily PnL Log'!K1245&lt;&gt;"",'Daily PnL Log'!K1245,"")</f>
        <v>-66.94</v>
      </c>
      <c r="L55" s="11">
        <f>IF('Daily PnL Log'!L1245&lt;&gt;"",'Daily PnL Log'!L1245,"")</f>
        <v>-590.17999999999995</v>
      </c>
      <c r="M55" s="11">
        <f>IF('Daily PnL Log'!M1245&lt;&gt;"",'Daily PnL Log'!M1245,"")</f>
        <v>-657.11999999999989</v>
      </c>
      <c r="N55" s="11">
        <f>IF('Daily PnL Log'!N1245&lt;&gt;"",'Daily PnL Log'!N1245,"")</f>
        <v>-39711.32</v>
      </c>
      <c r="O55" s="11">
        <f t="shared" si="3"/>
        <v>75658.899999999994</v>
      </c>
      <c r="P55" s="11">
        <f t="shared" si="3"/>
        <v>24069.899999999994</v>
      </c>
      <c r="Q55" s="11">
        <f t="shared" si="3"/>
        <v>0</v>
      </c>
      <c r="R55" s="11">
        <f t="shared" si="3"/>
        <v>-1254.5</v>
      </c>
      <c r="S55" s="11">
        <f t="shared" si="3"/>
        <v>-48501</v>
      </c>
      <c r="T55" s="11">
        <f t="shared" si="3"/>
        <v>0</v>
      </c>
      <c r="U55" s="11">
        <f t="shared" si="3"/>
        <v>0</v>
      </c>
      <c r="V55" s="11">
        <f t="shared" si="3"/>
        <v>49973.299999999988</v>
      </c>
      <c r="W55" s="11">
        <f>IF('Daily PnL Log'!W1245&lt;&gt;"",'Daily PnL Log'!W1222,"")</f>
        <v>370462</v>
      </c>
      <c r="X55" s="129">
        <f>IF('Daily PnL Log'!X1245&lt;&gt;"",'Daily PnL Log'!X1245,"")</f>
        <v>-7.4534517287266483E-2</v>
      </c>
      <c r="Y55" s="11" t="str">
        <f>IF('Daily PnL Log'!Y1245&lt;&gt;"",'Daily PnL Log'!Y1245,"")</f>
        <v/>
      </c>
      <c r="Z55" s="11" t="str">
        <f>IF('Daily PnL Log'!Z1245&lt;&gt;"",'Daily PnL Log'!Z1245,"")</f>
        <v/>
      </c>
      <c r="AA55" s="11">
        <f>IF('Daily PnL Log'!AC1245&lt;&gt;"",'Daily PnL Log'!AC1245,"")</f>
        <v>283392.51</v>
      </c>
    </row>
    <row r="56" spans="1:27" x14ac:dyDescent="0.25">
      <c r="A56" s="47" t="str">
        <f t="shared" si="2"/>
        <v>Nov</v>
      </c>
      <c r="B56" s="14">
        <f>'Daily PnL Log'!B1246</f>
        <v>45972</v>
      </c>
      <c r="C56" s="13">
        <f>IF('Daily PnL Log'!C1246&lt;&gt;"",'Daily PnL Log'!C1246,"")</f>
        <v>6900.7</v>
      </c>
      <c r="D56" s="13">
        <f>IF('Daily PnL Log'!D1246&lt;&gt;"",'Daily PnL Log'!D1246,"")</f>
        <v>-10440.700000000001</v>
      </c>
      <c r="E56" s="13">
        <f>IF('Daily PnL Log'!E1246&lt;&gt;"",'Daily PnL Log'!E1246,"")</f>
        <v>0</v>
      </c>
      <c r="F56" s="13">
        <f>IF('Daily PnL Log'!F1246&lt;&gt;"",'Daily PnL Log'!F1246,"")</f>
        <v>-25539.9</v>
      </c>
      <c r="G56" s="13">
        <f>IF('Daily PnL Log'!G1246&lt;&gt;"",'Daily PnL Log'!G1246,"")</f>
        <v>-27646.1</v>
      </c>
      <c r="H56" s="13">
        <f>IF('Daily PnL Log'!H1246&lt;&gt;"",'Daily PnL Log'!H1246,"")</f>
        <v>0</v>
      </c>
      <c r="I56" s="13">
        <f>IF('Daily PnL Log'!I1246&lt;&gt;"",'Daily PnL Log'!I1246,"")</f>
        <v>0</v>
      </c>
      <c r="J56" s="13">
        <f>IF('Daily PnL Log'!J1246&lt;&gt;"",'Daily PnL Log'!J1246,"")</f>
        <v>-56726</v>
      </c>
      <c r="K56" s="13">
        <f>IF('Daily PnL Log'!K1246&lt;&gt;"",'Daily PnL Log'!K1246,"")</f>
        <v>-63.96</v>
      </c>
      <c r="L56" s="13">
        <f>IF('Daily PnL Log'!L1246&lt;&gt;"",'Daily PnL Log'!L1246,"")</f>
        <v>-559.59</v>
      </c>
      <c r="M56" s="13">
        <f>IF('Daily PnL Log'!M1246&lt;&gt;"",'Daily PnL Log'!M1246,"")</f>
        <v>-623.55000000000007</v>
      </c>
      <c r="N56" s="13">
        <f>IF('Daily PnL Log'!N1246&lt;&gt;"",'Daily PnL Log'!N1246,"")</f>
        <v>-57349.55</v>
      </c>
      <c r="O56" s="13">
        <f t="shared" si="3"/>
        <v>82559.599999999991</v>
      </c>
      <c r="P56" s="13">
        <f t="shared" si="3"/>
        <v>13629.199999999993</v>
      </c>
      <c r="Q56" s="13">
        <f t="shared" si="3"/>
        <v>0</v>
      </c>
      <c r="R56" s="13">
        <f t="shared" si="3"/>
        <v>-26794.400000000001</v>
      </c>
      <c r="S56" s="13">
        <f t="shared" si="3"/>
        <v>-76147.100000000006</v>
      </c>
      <c r="T56" s="13">
        <f t="shared" si="3"/>
        <v>0</v>
      </c>
      <c r="U56" s="13">
        <f t="shared" si="3"/>
        <v>0</v>
      </c>
      <c r="V56" s="13">
        <f t="shared" si="3"/>
        <v>-6752.7000000000116</v>
      </c>
      <c r="W56" s="13">
        <f>IF('Daily PnL Log'!W1246&lt;&gt;"",'Daily PnL Log'!W1223,"")</f>
        <v>311148</v>
      </c>
      <c r="X56" s="128">
        <f>IF('Daily PnL Log'!X1246&lt;&gt;"",'Daily PnL Log'!X1246,"")</f>
        <v>-0.14527074778925825</v>
      </c>
      <c r="Y56" s="13">
        <f>IF('Daily PnL Log'!Y1246&lt;&gt;"",'Daily PnL Log'!Y1246,"")</f>
        <v>-5216.3</v>
      </c>
      <c r="Z56" s="13" t="str">
        <f>IF('Daily PnL Log'!Z1246&lt;&gt;"",'Daily PnL Log'!Z1246,"")</f>
        <v/>
      </c>
      <c r="AA56" s="13">
        <f>IF('Daily PnL Log'!AC1246&lt;&gt;"",'Daily PnL Log'!AC1246,"")</f>
        <v>195498.84</v>
      </c>
    </row>
    <row r="57" spans="1:27" x14ac:dyDescent="0.25">
      <c r="A57" s="48" t="str">
        <f t="shared" si="2"/>
        <v>Nov</v>
      </c>
      <c r="B57" s="2">
        <f>'Daily PnL Log'!B1247</f>
        <v>45973</v>
      </c>
      <c r="C57" s="11">
        <f>IF('Daily PnL Log'!C1247&lt;&gt;"",'Daily PnL Log'!C1247,"")</f>
        <v>-3429.4</v>
      </c>
      <c r="D57" s="11">
        <f>IF('Daily PnL Log'!D1247&lt;&gt;"",'Daily PnL Log'!D1247,"")</f>
        <v>12513.3</v>
      </c>
      <c r="E57" s="11">
        <f>IF('Daily PnL Log'!E1247&lt;&gt;"",'Daily PnL Log'!E1247,"")</f>
        <v>0</v>
      </c>
      <c r="F57" s="11">
        <f>IF('Daily PnL Log'!F1247&lt;&gt;"",'Daily PnL Log'!F1247,"")</f>
        <v>7531.1</v>
      </c>
      <c r="G57" s="11">
        <f>IF('Daily PnL Log'!G1247&lt;&gt;"",'Daily PnL Log'!G1247,"")</f>
        <v>-7168.8</v>
      </c>
      <c r="H57" s="11">
        <f>IF('Daily PnL Log'!H1247&lt;&gt;"",'Daily PnL Log'!H1247,"")</f>
        <v>0</v>
      </c>
      <c r="I57" s="11">
        <f>IF('Daily PnL Log'!I1247&lt;&gt;"",'Daily PnL Log'!I1247,"")</f>
        <v>0</v>
      </c>
      <c r="J57" s="11">
        <f>IF('Daily PnL Log'!J1247&lt;&gt;"",'Daily PnL Log'!J1247,"")</f>
        <v>9446.2000000000007</v>
      </c>
      <c r="K57" s="11">
        <f>IF('Daily PnL Log'!K1247&lt;&gt;"",'Daily PnL Log'!K1247,"")</f>
        <v>-89</v>
      </c>
      <c r="L57" s="11">
        <f>IF('Daily PnL Log'!L1247&lt;&gt;"",'Daily PnL Log'!L1247,"")</f>
        <v>-786.62</v>
      </c>
      <c r="M57" s="11">
        <f>IF('Daily PnL Log'!M1247&lt;&gt;"",'Daily PnL Log'!M1247,"")</f>
        <v>-875.62</v>
      </c>
      <c r="N57" s="11">
        <f>IF('Daily PnL Log'!N1247&lt;&gt;"",'Daily PnL Log'!N1247,"")</f>
        <v>8570.58</v>
      </c>
      <c r="O57" s="11">
        <f t="shared" si="3"/>
        <v>79130.2</v>
      </c>
      <c r="P57" s="11">
        <f t="shared" si="3"/>
        <v>26142.499999999993</v>
      </c>
      <c r="Q57" s="11">
        <f t="shared" si="3"/>
        <v>0</v>
      </c>
      <c r="R57" s="11">
        <f t="shared" si="3"/>
        <v>-19263.300000000003</v>
      </c>
      <c r="S57" s="11">
        <f t="shared" si="3"/>
        <v>-83315.900000000009</v>
      </c>
      <c r="T57" s="11">
        <f t="shared" si="3"/>
        <v>0</v>
      </c>
      <c r="U57" s="11">
        <f t="shared" si="3"/>
        <v>0</v>
      </c>
      <c r="V57" s="11">
        <f t="shared" si="3"/>
        <v>2693.4999999999891</v>
      </c>
      <c r="W57" s="11">
        <f>IF('Daily PnL Log'!W1247&lt;&gt;"",'Daily PnL Log'!W1224,"")</f>
        <v>283100</v>
      </c>
      <c r="X57" s="129">
        <f>IF('Daily PnL Log'!X1247&lt;&gt;"",'Daily PnL Log'!X1247,"")</f>
        <v>1.9311589549464291E-2</v>
      </c>
      <c r="Y57" s="11">
        <f>IF('Daily PnL Log'!Y1247&lt;&gt;"",'Daily PnL Log'!Y1247,"")</f>
        <v>-4025.71</v>
      </c>
      <c r="Z57" s="11" t="str">
        <f>IF('Daily PnL Log'!Z1247&lt;&gt;"",'Daily PnL Log'!Z1247,"")</f>
        <v/>
      </c>
      <c r="AA57" s="11">
        <f>IF('Daily PnL Log'!AC1247&lt;&gt;"",'Daily PnL Log'!AC1247,"")</f>
        <v>188145.72</v>
      </c>
    </row>
    <row r="58" spans="1:27" x14ac:dyDescent="0.25">
      <c r="A58" s="47" t="str">
        <f t="shared" si="2"/>
        <v>Nov</v>
      </c>
      <c r="B58" s="14">
        <f>'Daily PnL Log'!B1248</f>
        <v>45974</v>
      </c>
      <c r="C58" s="13">
        <f>IF('Daily PnL Log'!C1248&lt;&gt;"",'Daily PnL Log'!C1248,"")</f>
        <v>-46832.800000000003</v>
      </c>
      <c r="D58" s="13">
        <f>IF('Daily PnL Log'!D1248&lt;&gt;"",'Daily PnL Log'!D1248,"")</f>
        <v>60695.3</v>
      </c>
      <c r="E58" s="13">
        <f>IF('Daily PnL Log'!E1248&lt;&gt;"",'Daily PnL Log'!E1248,"")</f>
        <v>0</v>
      </c>
      <c r="F58" s="13">
        <f>IF('Daily PnL Log'!F1248&lt;&gt;"",'Daily PnL Log'!F1248,"")</f>
        <v>-21107.3</v>
      </c>
      <c r="G58" s="13">
        <f>IF('Daily PnL Log'!G1248&lt;&gt;"",'Daily PnL Log'!G1248,"")</f>
        <v>11079.9</v>
      </c>
      <c r="H58" s="13">
        <f>IF('Daily PnL Log'!H1248&lt;&gt;"",'Daily PnL Log'!H1248,"")</f>
        <v>0</v>
      </c>
      <c r="I58" s="13">
        <f>IF('Daily PnL Log'!I1248&lt;&gt;"",'Daily PnL Log'!I1248,"")</f>
        <v>0</v>
      </c>
      <c r="J58" s="13">
        <f>IF('Daily PnL Log'!J1248&lt;&gt;"",'Daily PnL Log'!J1248,"")</f>
        <v>3835.1000000000004</v>
      </c>
      <c r="K58" s="13">
        <f>IF('Daily PnL Log'!K1248&lt;&gt;"",'Daily PnL Log'!K1248,"")</f>
        <v>-141.80000000000001</v>
      </c>
      <c r="L58" s="13">
        <f>IF('Daily PnL Log'!L1248&lt;&gt;"",'Daily PnL Log'!L1248,"")</f>
        <v>-1249.5999999999999</v>
      </c>
      <c r="M58" s="13">
        <f>IF('Daily PnL Log'!M1248&lt;&gt;"",'Daily PnL Log'!M1248,"")</f>
        <v>-1391.3999999999999</v>
      </c>
      <c r="N58" s="13">
        <f>IF('Daily PnL Log'!N1248&lt;&gt;"",'Daily PnL Log'!N1248,"")</f>
        <v>2443.7000000000007</v>
      </c>
      <c r="O58" s="13">
        <f t="shared" si="3"/>
        <v>32297.399999999994</v>
      </c>
      <c r="P58" s="13">
        <f t="shared" si="3"/>
        <v>86837.799999999988</v>
      </c>
      <c r="Q58" s="13">
        <f t="shared" si="3"/>
        <v>0</v>
      </c>
      <c r="R58" s="13">
        <f t="shared" si="3"/>
        <v>-40370.600000000006</v>
      </c>
      <c r="S58" s="13">
        <f t="shared" si="3"/>
        <v>-72236.000000000015</v>
      </c>
      <c r="T58" s="13">
        <f t="shared" si="3"/>
        <v>0</v>
      </c>
      <c r="U58" s="13">
        <f t="shared" si="3"/>
        <v>0</v>
      </c>
      <c r="V58" s="13">
        <f t="shared" si="3"/>
        <v>6528.5999999999894</v>
      </c>
      <c r="W58" s="13">
        <f>IF('Daily PnL Log'!W1248&lt;&gt;"",'Daily PnL Log'!W1225,"")</f>
        <v>294327</v>
      </c>
      <c r="X58" s="128">
        <f>IF('Daily PnL Log'!X1248&lt;&gt;"",'Daily PnL Log'!X1248,"")</f>
        <v>5.7067527299561917E-3</v>
      </c>
      <c r="Y58" s="13" t="str">
        <f>IF('Daily PnL Log'!Y1248&lt;&gt;"",'Daily PnL Log'!Y1248,"")</f>
        <v/>
      </c>
      <c r="Z58" s="13" t="str">
        <f>IF('Daily PnL Log'!Z1248&lt;&gt;"",'Daily PnL Log'!Z1248,"")</f>
        <v/>
      </c>
      <c r="AA58" s="13">
        <f>IF('Daily PnL Log'!AC1248&lt;&gt;"",'Daily PnL Log'!AC1248,"")</f>
        <v>185550.57</v>
      </c>
    </row>
    <row r="59" spans="1:27" x14ac:dyDescent="0.25">
      <c r="A59" s="48" t="str">
        <f t="shared" si="2"/>
        <v>Nov</v>
      </c>
      <c r="B59" s="2">
        <f>'Daily PnL Log'!B1249</f>
        <v>45975</v>
      </c>
      <c r="C59" s="11">
        <f>IF('Daily PnL Log'!C1249&lt;&gt;"",'Daily PnL Log'!C1249,"")</f>
        <v>-27356.400000000001</v>
      </c>
      <c r="D59" s="11">
        <f>IF('Daily PnL Log'!D1249&lt;&gt;"",'Daily PnL Log'!D1249,"")</f>
        <v>15998.1</v>
      </c>
      <c r="E59" s="11">
        <f>IF('Daily PnL Log'!E1249&lt;&gt;"",'Daily PnL Log'!E1249,"")</f>
        <v>0</v>
      </c>
      <c r="F59" s="11">
        <f>IF('Daily PnL Log'!F1249&lt;&gt;"",'Daily PnL Log'!F1249,"")</f>
        <v>6729.1</v>
      </c>
      <c r="G59" s="11">
        <f>IF('Daily PnL Log'!G1249&lt;&gt;"",'Daily PnL Log'!G1249,"")</f>
        <v>16718.5</v>
      </c>
      <c r="H59" s="11">
        <f>IF('Daily PnL Log'!H1249&lt;&gt;"",'Daily PnL Log'!H1249,"")</f>
        <v>0</v>
      </c>
      <c r="I59" s="11">
        <f>IF('Daily PnL Log'!I1249&lt;&gt;"",'Daily PnL Log'!I1249,"")</f>
        <v>0</v>
      </c>
      <c r="J59" s="11">
        <f>IF('Daily PnL Log'!J1249&lt;&gt;"",'Daily PnL Log'!J1249,"")</f>
        <v>12089.3</v>
      </c>
      <c r="K59" s="11">
        <f>IF('Daily PnL Log'!K1249&lt;&gt;"",'Daily PnL Log'!K1249,"")</f>
        <v>-109.41</v>
      </c>
      <c r="L59" s="11">
        <f>IF('Daily PnL Log'!L1249&lt;&gt;"",'Daily PnL Log'!L1249,"")</f>
        <v>-958.45</v>
      </c>
      <c r="M59" s="11">
        <f>IF('Daily PnL Log'!M1249&lt;&gt;"",'Daily PnL Log'!M1249,"")</f>
        <v>-1067.8600000000001</v>
      </c>
      <c r="N59" s="11">
        <f>IF('Daily PnL Log'!N1249&lt;&gt;"",'Daily PnL Log'!N1249,"")</f>
        <v>11021.439999999999</v>
      </c>
      <c r="O59" s="11">
        <f t="shared" si="3"/>
        <v>4940.9999999999927</v>
      </c>
      <c r="P59" s="11">
        <f t="shared" si="3"/>
        <v>102835.9</v>
      </c>
      <c r="Q59" s="11">
        <f t="shared" si="3"/>
        <v>0</v>
      </c>
      <c r="R59" s="11">
        <f t="shared" si="3"/>
        <v>-33641.500000000007</v>
      </c>
      <c r="S59" s="11">
        <f t="shared" si="3"/>
        <v>-55517.500000000015</v>
      </c>
      <c r="T59" s="11">
        <f t="shared" si="3"/>
        <v>0</v>
      </c>
      <c r="U59" s="11">
        <f t="shared" si="3"/>
        <v>0</v>
      </c>
      <c r="V59" s="11">
        <f t="shared" si="3"/>
        <v>18617.899999999987</v>
      </c>
      <c r="W59" s="11">
        <f>IF('Daily PnL Log'!W1249&lt;&gt;"",'Daily PnL Log'!W1226,"")</f>
        <v>293830</v>
      </c>
      <c r="X59" s="129">
        <f>IF('Daily PnL Log'!X1249&lt;&gt;"",'Daily PnL Log'!X1249,"")</f>
        <v>2.1039385470594522E-2</v>
      </c>
      <c r="Y59" s="11" t="str">
        <f>IF('Daily PnL Log'!Y1249&lt;&gt;"",'Daily PnL Log'!Y1249,"")</f>
        <v/>
      </c>
      <c r="Z59" s="11">
        <f>IF('Daily PnL Log'!Z1249&lt;&gt;"",'Daily PnL Log'!Z1249,"")</f>
        <v>2633.25</v>
      </c>
      <c r="AA59" s="11">
        <f>IF('Daily PnL Log'!AC1249&lt;&gt;"",'Daily PnL Log'!AC1249,"")</f>
        <v>216425.21</v>
      </c>
    </row>
    <row r="60" spans="1:27" x14ac:dyDescent="0.25">
      <c r="A60" s="47" t="str">
        <f t="shared" si="2"/>
        <v>Nov</v>
      </c>
      <c r="B60" s="14">
        <f>'Daily PnL Log'!B1250</f>
        <v>45978</v>
      </c>
      <c r="C60" s="13">
        <f>IF('Daily PnL Log'!C1250&lt;&gt;"",'Daily PnL Log'!C1250,"")</f>
        <v>1277.0999999999999</v>
      </c>
      <c r="D60" s="13">
        <f>IF('Daily PnL Log'!D1250&lt;&gt;"",'Daily PnL Log'!D1250,"")</f>
        <v>11789.6</v>
      </c>
      <c r="E60" s="13">
        <f>IF('Daily PnL Log'!E1250&lt;&gt;"",'Daily PnL Log'!E1250,"")</f>
        <v>0</v>
      </c>
      <c r="F60" s="13">
        <f>IF('Daily PnL Log'!F1250&lt;&gt;"",'Daily PnL Log'!F1250,"")</f>
        <v>-12823.1</v>
      </c>
      <c r="G60" s="13">
        <f>IF('Daily PnL Log'!G1250&lt;&gt;"",'Daily PnL Log'!G1250,"")</f>
        <v>48018.3</v>
      </c>
      <c r="H60" s="13">
        <f>IF('Daily PnL Log'!H1250&lt;&gt;"",'Daily PnL Log'!H1250,"")</f>
        <v>0</v>
      </c>
      <c r="I60" s="13">
        <f>IF('Daily PnL Log'!I1250&lt;&gt;"",'Daily PnL Log'!I1250,"")</f>
        <v>0</v>
      </c>
      <c r="J60" s="13">
        <f>IF('Daily PnL Log'!J1250&lt;&gt;"",'Daily PnL Log'!J1250,"")</f>
        <v>48261.9</v>
      </c>
      <c r="K60" s="13">
        <f>IF('Daily PnL Log'!K1250&lt;&gt;"",'Daily PnL Log'!K1250,"")</f>
        <v>-145.43</v>
      </c>
      <c r="L60" s="13">
        <f>IF('Daily PnL Log'!L1250&lt;&gt;"",'Daily PnL Log'!L1250,"")</f>
        <v>-1268.05</v>
      </c>
      <c r="M60" s="13">
        <f>IF('Daily PnL Log'!M1250&lt;&gt;"",'Daily PnL Log'!M1250,"")</f>
        <v>-1413.48</v>
      </c>
      <c r="N60" s="13">
        <f>IF('Daily PnL Log'!N1250&lt;&gt;"",'Daily PnL Log'!N1250,"")</f>
        <v>46848.42</v>
      </c>
      <c r="O60" s="13">
        <f t="shared" si="3"/>
        <v>6218.0999999999931</v>
      </c>
      <c r="P60" s="13">
        <f t="shared" si="3"/>
        <v>114625.5</v>
      </c>
      <c r="Q60" s="13">
        <f t="shared" si="3"/>
        <v>0</v>
      </c>
      <c r="R60" s="13">
        <f t="shared" si="3"/>
        <v>-46464.600000000006</v>
      </c>
      <c r="S60" s="13">
        <f t="shared" si="3"/>
        <v>-7499.2000000000116</v>
      </c>
      <c r="T60" s="13">
        <f t="shared" si="3"/>
        <v>0</v>
      </c>
      <c r="U60" s="13">
        <f t="shared" si="3"/>
        <v>0</v>
      </c>
      <c r="V60" s="13">
        <f t="shared" si="3"/>
        <v>66879.799999999988</v>
      </c>
      <c r="W60" s="13">
        <f>IF('Daily PnL Log'!W1250&lt;&gt;"",'Daily PnL Log'!W1227,"")</f>
        <v>321135</v>
      </c>
      <c r="X60" s="128">
        <f>IF('Daily PnL Log'!X1250&lt;&gt;"",'Daily PnL Log'!X1250,"")</f>
        <v>0.11124138651571204</v>
      </c>
      <c r="Y60" s="13" t="str">
        <f>IF('Daily PnL Log'!Y1250&lt;&gt;"",'Daily PnL Log'!Y1250,"")</f>
        <v/>
      </c>
      <c r="Z60" s="13" t="str">
        <f>IF('Daily PnL Log'!Z1250&lt;&gt;"",'Daily PnL Log'!Z1250,"")</f>
        <v/>
      </c>
      <c r="AA60" s="13">
        <f>IF('Daily PnL Log'!AC1250&lt;&gt;"",'Daily PnL Log'!AC1250,"")</f>
        <v>314770.48</v>
      </c>
    </row>
    <row r="61" spans="1:27" x14ac:dyDescent="0.25">
      <c r="A61" s="48" t="str">
        <f t="shared" si="2"/>
        <v>Nov</v>
      </c>
      <c r="B61" s="2">
        <f>'Daily PnL Log'!B1251</f>
        <v>45979</v>
      </c>
      <c r="C61" s="11">
        <f>IF('Daily PnL Log'!C1251&lt;&gt;"",'Daily PnL Log'!C1251,"")</f>
        <v>-6754</v>
      </c>
      <c r="D61" s="11">
        <f>IF('Daily PnL Log'!D1251&lt;&gt;"",'Daily PnL Log'!D1251,"")</f>
        <v>354.3</v>
      </c>
      <c r="E61" s="11">
        <f>IF('Daily PnL Log'!E1251&lt;&gt;"",'Daily PnL Log'!E1251,"")</f>
        <v>0</v>
      </c>
      <c r="F61" s="11">
        <f>IF('Daily PnL Log'!F1251&lt;&gt;"",'Daily PnL Log'!F1251,"")</f>
        <v>28456</v>
      </c>
      <c r="G61" s="11">
        <f>IF('Daily PnL Log'!G1251&lt;&gt;"",'Daily PnL Log'!G1251,"")</f>
        <v>-13856</v>
      </c>
      <c r="H61" s="11">
        <f>IF('Daily PnL Log'!H1251&lt;&gt;"",'Daily PnL Log'!H1251,"")</f>
        <v>0</v>
      </c>
      <c r="I61" s="11">
        <f>IF('Daily PnL Log'!I1251&lt;&gt;"",'Daily PnL Log'!I1251,"")</f>
        <v>0</v>
      </c>
      <c r="J61" s="11">
        <f>IF('Daily PnL Log'!J1251&lt;&gt;"",'Daily PnL Log'!J1251,"")</f>
        <v>8200.2999999999993</v>
      </c>
      <c r="K61" s="11">
        <f>IF('Daily PnL Log'!K1251&lt;&gt;"",'Daily PnL Log'!K1251,"")</f>
        <v>-78.260000000000005</v>
      </c>
      <c r="L61" s="11">
        <f>IF('Daily PnL Log'!L1251&lt;&gt;"",'Daily PnL Log'!L1251,"")</f>
        <v>-681.03</v>
      </c>
      <c r="M61" s="11">
        <f>IF('Daily PnL Log'!M1251&lt;&gt;"",'Daily PnL Log'!M1251,"")</f>
        <v>-759.29</v>
      </c>
      <c r="N61" s="11">
        <f>IF('Daily PnL Log'!N1251&lt;&gt;"",'Daily PnL Log'!N1251,"")</f>
        <v>7441.0099999999993</v>
      </c>
      <c r="O61" s="11">
        <f t="shared" si="3"/>
        <v>-535.90000000000691</v>
      </c>
      <c r="P61" s="11">
        <f t="shared" si="3"/>
        <v>114979.8</v>
      </c>
      <c r="Q61" s="11">
        <f t="shared" si="3"/>
        <v>0</v>
      </c>
      <c r="R61" s="11">
        <f t="shared" si="3"/>
        <v>-18008.600000000006</v>
      </c>
      <c r="S61" s="11">
        <f t="shared" si="3"/>
        <v>-21355.200000000012</v>
      </c>
      <c r="T61" s="11">
        <f t="shared" si="3"/>
        <v>0</v>
      </c>
      <c r="U61" s="11">
        <f t="shared" si="3"/>
        <v>0</v>
      </c>
      <c r="V61" s="11">
        <f t="shared" si="3"/>
        <v>75080.099999999991</v>
      </c>
      <c r="W61" s="11">
        <f>IF('Daily PnL Log'!W1251&lt;&gt;"",'Daily PnL Log'!W1228,"")</f>
        <v>368616</v>
      </c>
      <c r="X61" s="129">
        <f>IF('Daily PnL Log'!X1251&lt;&gt;"",'Daily PnL Log'!X1251,"")</f>
        <v>1.766940378605826E-2</v>
      </c>
      <c r="Y61" s="11">
        <f>IF('Daily PnL Log'!Y1251&lt;&gt;"",'Daily PnL Log'!Y1251,"")</f>
        <v>-2150</v>
      </c>
      <c r="Z61" s="11" t="str">
        <f>IF('Daily PnL Log'!Z1251&lt;&gt;"",'Daily PnL Log'!Z1251,"")</f>
        <v/>
      </c>
      <c r="AA61" s="11">
        <f>IF('Daily PnL Log'!AC1251&lt;&gt;"",'Daily PnL Log'!AC1251,"")</f>
        <v>317479.94</v>
      </c>
    </row>
    <row r="62" spans="1:27" x14ac:dyDescent="0.25">
      <c r="A62" s="47" t="str">
        <f t="shared" si="2"/>
        <v>Nov</v>
      </c>
      <c r="B62" s="14">
        <f>'Daily PnL Log'!B1252</f>
        <v>45980</v>
      </c>
      <c r="C62" s="13">
        <f>IF('Daily PnL Log'!C1252&lt;&gt;"",'Daily PnL Log'!C1252,"")</f>
        <v>-4163.3999999999996</v>
      </c>
      <c r="D62" s="13">
        <f>IF('Daily PnL Log'!D1252&lt;&gt;"",'Daily PnL Log'!D1252,"")</f>
        <v>-4294.2</v>
      </c>
      <c r="E62" s="13">
        <f>IF('Daily PnL Log'!E1252&lt;&gt;"",'Daily PnL Log'!E1252,"")</f>
        <v>0</v>
      </c>
      <c r="F62" s="13">
        <f>IF('Daily PnL Log'!F1252&lt;&gt;"",'Daily PnL Log'!F1252,"")</f>
        <v>7508.6</v>
      </c>
      <c r="G62" s="13">
        <f>IF('Daily PnL Log'!G1252&lt;&gt;"",'Daily PnL Log'!G1252,"")</f>
        <v>3441.6</v>
      </c>
      <c r="H62" s="13">
        <f>IF('Daily PnL Log'!H1252&lt;&gt;"",'Daily PnL Log'!H1252,"")</f>
        <v>0</v>
      </c>
      <c r="I62" s="13">
        <f>IF('Daily PnL Log'!I1252&lt;&gt;"",'Daily PnL Log'!I1252,"")</f>
        <v>0</v>
      </c>
      <c r="J62" s="13">
        <f>IF('Daily PnL Log'!J1252&lt;&gt;"",'Daily PnL Log'!J1252,"")</f>
        <v>2492.6000000000017</v>
      </c>
      <c r="K62" s="13">
        <f>IF('Daily PnL Log'!K1252&lt;&gt;"",'Daily PnL Log'!K1252,"")</f>
        <v>-125.11</v>
      </c>
      <c r="L62" s="13">
        <f>IF('Daily PnL Log'!L1252&lt;&gt;"",'Daily PnL Log'!L1252,"")</f>
        <v>-1089.19</v>
      </c>
      <c r="M62" s="13">
        <f>IF('Daily PnL Log'!M1252&lt;&gt;"",'Daily PnL Log'!M1252,"")</f>
        <v>-1214.3</v>
      </c>
      <c r="N62" s="13">
        <f>IF('Daily PnL Log'!N1252&lt;&gt;"",'Daily PnL Log'!N1252,"")</f>
        <v>1278.3000000000018</v>
      </c>
      <c r="O62" s="13">
        <f t="shared" si="3"/>
        <v>-4699.3000000000065</v>
      </c>
      <c r="P62" s="13">
        <f t="shared" si="3"/>
        <v>110685.6</v>
      </c>
      <c r="Q62" s="13">
        <f t="shared" si="3"/>
        <v>0</v>
      </c>
      <c r="R62" s="13">
        <f t="shared" si="3"/>
        <v>-10500.000000000005</v>
      </c>
      <c r="S62" s="13">
        <f t="shared" si="3"/>
        <v>-17913.600000000013</v>
      </c>
      <c r="T62" s="13">
        <f t="shared" si="3"/>
        <v>0</v>
      </c>
      <c r="U62" s="13">
        <f t="shared" si="3"/>
        <v>0</v>
      </c>
      <c r="V62" s="13">
        <f t="shared" si="3"/>
        <v>77572.7</v>
      </c>
      <c r="W62" s="13">
        <f>IF('Daily PnL Log'!W1252&lt;&gt;"",'Daily PnL Log'!W1229,"")</f>
        <v>375420</v>
      </c>
      <c r="X62" s="128">
        <f>IF('Daily PnL Log'!X1252&lt;&gt;"",'Daily PnL Log'!X1252,"")</f>
        <v>2.5738706722105362E-3</v>
      </c>
      <c r="Y62" s="13" t="str">
        <f>IF('Daily PnL Log'!Y1252&lt;&gt;"",'Daily PnL Log'!Y1252,"")</f>
        <v/>
      </c>
      <c r="Z62" s="13" t="str">
        <f>IF('Daily PnL Log'!Z1252&lt;&gt;"",'Daily PnL Log'!Z1252,"")</f>
        <v/>
      </c>
      <c r="AA62" s="13">
        <f>IF('Daily PnL Log'!AC1252&lt;&gt;"",'Daily PnL Log'!AC1252,"")</f>
        <v>275616.89</v>
      </c>
    </row>
    <row r="63" spans="1:27" x14ac:dyDescent="0.25">
      <c r="A63" s="48" t="str">
        <f t="shared" si="2"/>
        <v>Nov</v>
      </c>
      <c r="B63" s="2">
        <f>'Daily PnL Log'!B1253</f>
        <v>45981</v>
      </c>
      <c r="C63" s="11">
        <f>IF('Daily PnL Log'!C1253&lt;&gt;"",'Daily PnL Log'!C1253,"")</f>
        <v>-11018.1</v>
      </c>
      <c r="D63" s="11">
        <f>IF('Daily PnL Log'!D1253&lt;&gt;"",'Daily PnL Log'!D1253,"")</f>
        <v>584.6</v>
      </c>
      <c r="E63" s="11">
        <f>IF('Daily PnL Log'!E1253&lt;&gt;"",'Daily PnL Log'!E1253,"")</f>
        <v>0</v>
      </c>
      <c r="F63" s="11">
        <f>IF('Daily PnL Log'!F1253&lt;&gt;"",'Daily PnL Log'!F1253,"")</f>
        <v>5877.1</v>
      </c>
      <c r="G63" s="11">
        <f>IF('Daily PnL Log'!G1253&lt;&gt;"",'Daily PnL Log'!G1253,"")</f>
        <v>-28436.7</v>
      </c>
      <c r="H63" s="11">
        <f>IF('Daily PnL Log'!H1253&lt;&gt;"",'Daily PnL Log'!H1253,"")</f>
        <v>0</v>
      </c>
      <c r="I63" s="11">
        <f>IF('Daily PnL Log'!I1253&lt;&gt;"",'Daily PnL Log'!I1253,"")</f>
        <v>0</v>
      </c>
      <c r="J63" s="11">
        <f>IF('Daily PnL Log'!J1253&lt;&gt;"",'Daily PnL Log'!J1253,"")</f>
        <v>-32993.1</v>
      </c>
      <c r="K63" s="11">
        <f>IF('Daily PnL Log'!K1253&lt;&gt;"",'Daily PnL Log'!K1253,"")</f>
        <v>-56.56</v>
      </c>
      <c r="L63" s="11">
        <f>IF('Daily PnL Log'!L1253&lt;&gt;"",'Daily PnL Log'!L1253,"")</f>
        <v>-486.69</v>
      </c>
      <c r="M63" s="11">
        <f>IF('Daily PnL Log'!M1253&lt;&gt;"",'Daily PnL Log'!M1253,"")</f>
        <v>-543.25</v>
      </c>
      <c r="N63" s="11">
        <f>IF('Daily PnL Log'!N1253&lt;&gt;"",'Daily PnL Log'!N1253,"")</f>
        <v>-33536.35</v>
      </c>
      <c r="O63" s="11">
        <f t="shared" si="3"/>
        <v>-15717.400000000007</v>
      </c>
      <c r="P63" s="11">
        <f t="shared" si="3"/>
        <v>111270.20000000001</v>
      </c>
      <c r="Q63" s="11">
        <f t="shared" si="3"/>
        <v>0</v>
      </c>
      <c r="R63" s="11">
        <f t="shared" si="3"/>
        <v>-4622.9000000000051</v>
      </c>
      <c r="S63" s="11">
        <f t="shared" si="3"/>
        <v>-46350.300000000017</v>
      </c>
      <c r="T63" s="11">
        <f t="shared" si="3"/>
        <v>0</v>
      </c>
      <c r="U63" s="11">
        <f t="shared" si="3"/>
        <v>0</v>
      </c>
      <c r="V63" s="11">
        <f t="shared" si="3"/>
        <v>44579.6</v>
      </c>
      <c r="W63" s="11">
        <f>IF('Daily PnL Log'!W1253&lt;&gt;"",'Daily PnL Log'!W1230,"")</f>
        <v>394837</v>
      </c>
      <c r="X63" s="129">
        <f>IF('Daily PnL Log'!X1253&lt;&gt;"",'Daily PnL Log'!X1253,"")</f>
        <v>-6.4042955844889948E-2</v>
      </c>
      <c r="Y63" s="11" t="str">
        <f>IF('Daily PnL Log'!Y1253&lt;&gt;"",'Daily PnL Log'!Y1253,"")</f>
        <v/>
      </c>
      <c r="Z63" s="11" t="str">
        <f>IF('Daily PnL Log'!Z1253&lt;&gt;"",'Daily PnL Log'!Z1253,"")</f>
        <v/>
      </c>
      <c r="AA63" s="11">
        <f>IF('Daily PnL Log'!AC1253&lt;&gt;"",'Daily PnL Log'!AC1253,"")</f>
        <v>278819.89</v>
      </c>
    </row>
    <row r="64" spans="1:27" x14ac:dyDescent="0.25">
      <c r="A64" s="47" t="str">
        <f t="shared" si="2"/>
        <v>Nov</v>
      </c>
      <c r="B64" s="14">
        <f>'Daily PnL Log'!B1254</f>
        <v>45982</v>
      </c>
      <c r="C64" s="13">
        <f>IF('Daily PnL Log'!C1254&lt;&gt;"",'Daily PnL Log'!C1254,"")</f>
        <v>-11444.6</v>
      </c>
      <c r="D64" s="13">
        <f>IF('Daily PnL Log'!D1254&lt;&gt;"",'Daily PnL Log'!D1254,"")</f>
        <v>-5164.5</v>
      </c>
      <c r="E64" s="13">
        <f>IF('Daily PnL Log'!E1254&lt;&gt;"",'Daily PnL Log'!E1254,"")</f>
        <v>0</v>
      </c>
      <c r="F64" s="13">
        <f>IF('Daily PnL Log'!F1254&lt;&gt;"",'Daily PnL Log'!F1254,"")</f>
        <v>15993.6</v>
      </c>
      <c r="G64" s="13">
        <f>IF('Daily PnL Log'!G1254&lt;&gt;"",'Daily PnL Log'!G1254,"")</f>
        <v>-8765.1</v>
      </c>
      <c r="H64" s="13">
        <f>IF('Daily PnL Log'!H1254&lt;&gt;"",'Daily PnL Log'!H1254,"")</f>
        <v>0</v>
      </c>
      <c r="I64" s="13">
        <f>IF('Daily PnL Log'!I1254&lt;&gt;"",'Daily PnL Log'!I1254,"")</f>
        <v>0</v>
      </c>
      <c r="J64" s="13">
        <f>IF('Daily PnL Log'!J1254&lt;&gt;"",'Daily PnL Log'!J1254,"")</f>
        <v>-9380.5999999999985</v>
      </c>
      <c r="K64" s="13">
        <f>IF('Daily PnL Log'!K1254&lt;&gt;"",'Daily PnL Log'!K1254,"")</f>
        <v>-359.17</v>
      </c>
      <c r="L64" s="13">
        <f>IF('Daily PnL Log'!L1254&lt;&gt;"",'Daily PnL Log'!L1254,"")</f>
        <v>-1742.63</v>
      </c>
      <c r="M64" s="13">
        <f>IF('Daily PnL Log'!M1254&lt;&gt;"",'Daily PnL Log'!M1254,"")</f>
        <v>-2101.8000000000002</v>
      </c>
      <c r="N64" s="13">
        <f>IF('Daily PnL Log'!N1254&lt;&gt;"",'Daily PnL Log'!N1254,"")</f>
        <v>-11482.399999999998</v>
      </c>
      <c r="O64" s="13">
        <f t="shared" si="3"/>
        <v>-27162.000000000007</v>
      </c>
      <c r="P64" s="13">
        <f t="shared" si="3"/>
        <v>106105.70000000001</v>
      </c>
      <c r="Q64" s="13">
        <f t="shared" si="3"/>
        <v>0</v>
      </c>
      <c r="R64" s="13">
        <f t="shared" si="3"/>
        <v>11370.699999999995</v>
      </c>
      <c r="S64" s="13">
        <f t="shared" si="3"/>
        <v>-55115.400000000016</v>
      </c>
      <c r="T64" s="13">
        <f t="shared" si="3"/>
        <v>0</v>
      </c>
      <c r="U64" s="13">
        <f t="shared" si="3"/>
        <v>0</v>
      </c>
      <c r="V64" s="13">
        <f t="shared" si="3"/>
        <v>35199</v>
      </c>
      <c r="W64" s="13">
        <f>IF('Daily PnL Log'!W1254&lt;&gt;"",'Daily PnL Log'!W1231,"")</f>
        <v>444956</v>
      </c>
      <c r="X64" s="128">
        <f>IF('Daily PnL Log'!X1254&lt;&gt;"",'Daily PnL Log'!X1254,"")</f>
        <v>-2.5963243008574215E-2</v>
      </c>
      <c r="Y64" s="13" t="str">
        <f>IF('Daily PnL Log'!Y1254&lt;&gt;"",'Daily PnL Log'!Y1254,"")</f>
        <v/>
      </c>
      <c r="Z64" s="13" t="str">
        <f>IF('Daily PnL Log'!Z1254&lt;&gt;"",'Daily PnL Log'!Z1254,"")</f>
        <v/>
      </c>
      <c r="AA64" s="13">
        <f>IF('Daily PnL Log'!AC1254&lt;&gt;"",'Daily PnL Log'!AC1254,"")</f>
        <v>243861.84</v>
      </c>
    </row>
    <row r="65" spans="1:27" x14ac:dyDescent="0.25">
      <c r="A65" s="48" t="str">
        <f t="shared" si="2"/>
        <v>Nov</v>
      </c>
      <c r="B65" s="2">
        <f>'Daily PnL Log'!B1255</f>
        <v>45985</v>
      </c>
      <c r="C65" s="11">
        <f>IF('Daily PnL Log'!C1255&lt;&gt;"",'Daily PnL Log'!C1255,"")</f>
        <v>23526.400000000001</v>
      </c>
      <c r="D65" s="11">
        <f>IF('Daily PnL Log'!D1255&lt;&gt;"",'Daily PnL Log'!D1255,"")</f>
        <v>1794.8</v>
      </c>
      <c r="E65" s="11">
        <f>IF('Daily PnL Log'!E1255&lt;&gt;"",'Daily PnL Log'!E1255,"")</f>
        <v>0</v>
      </c>
      <c r="F65" s="11">
        <f>IF('Daily PnL Log'!F1255&lt;&gt;"",'Daily PnL Log'!F1255,"")</f>
        <v>-24373.7</v>
      </c>
      <c r="G65" s="11">
        <f>IF('Daily PnL Log'!G1255&lt;&gt;"",'Daily PnL Log'!G1255,"")</f>
        <v>-13415.8</v>
      </c>
      <c r="H65" s="11">
        <f>IF('Daily PnL Log'!H1255&lt;&gt;"",'Daily PnL Log'!H1255,"")</f>
        <v>0</v>
      </c>
      <c r="I65" s="11">
        <f>IF('Daily PnL Log'!I1255&lt;&gt;"",'Daily PnL Log'!I1255,"")</f>
        <v>0</v>
      </c>
      <c r="J65" s="11">
        <f>IF('Daily PnL Log'!J1255&lt;&gt;"",'Daily PnL Log'!J1255,"")</f>
        <v>-12468.3</v>
      </c>
      <c r="K65" s="11">
        <f>IF('Daily PnL Log'!K1255&lt;&gt;"",'Daily PnL Log'!K1255,"")</f>
        <v>-39.53</v>
      </c>
      <c r="L65" s="11">
        <f>IF('Daily PnL Log'!L1255&lt;&gt;"",'Daily PnL Log'!L1255,"")</f>
        <v>-348.28</v>
      </c>
      <c r="M65" s="11">
        <f>IF('Daily PnL Log'!M1255&lt;&gt;"",'Daily PnL Log'!M1255,"")</f>
        <v>-387.80999999999995</v>
      </c>
      <c r="N65" s="11">
        <f>IF('Daily PnL Log'!N1255&lt;&gt;"",'Daily PnL Log'!N1255,"")</f>
        <v>-12856.109999999999</v>
      </c>
      <c r="O65" s="11">
        <f t="shared" si="3"/>
        <v>-3635.6000000000058</v>
      </c>
      <c r="P65" s="11">
        <f t="shared" si="3"/>
        <v>107900.50000000001</v>
      </c>
      <c r="Q65" s="11">
        <f t="shared" si="3"/>
        <v>0</v>
      </c>
      <c r="R65" s="11">
        <f t="shared" si="3"/>
        <v>-13003.000000000005</v>
      </c>
      <c r="S65" s="11">
        <f t="shared" si="3"/>
        <v>-68531.200000000012</v>
      </c>
      <c r="T65" s="11">
        <f t="shared" si="3"/>
        <v>0</v>
      </c>
      <c r="U65" s="11">
        <f t="shared" si="3"/>
        <v>0</v>
      </c>
      <c r="V65" s="11">
        <f t="shared" si="3"/>
        <v>22730.7</v>
      </c>
      <c r="W65" s="11">
        <f>IF('Daily PnL Log'!W1255&lt;&gt;"",'Daily PnL Log'!W1232,"")</f>
        <v>427576</v>
      </c>
      <c r="X65" s="129">
        <f>IF('Daily PnL Log'!X1255&lt;&gt;"",'Daily PnL Log'!X1255,"")</f>
        <v>-3.3053034549072637E-2</v>
      </c>
      <c r="Y65" s="11">
        <f>IF('Daily PnL Log'!Y1255&lt;&gt;"",'Daily PnL Log'!Y1255,"")</f>
        <v>-5220.58</v>
      </c>
      <c r="Z65" s="11" t="str">
        <f>IF('Daily PnL Log'!Z1255&lt;&gt;"",'Daily PnL Log'!Z1255,"")</f>
        <v/>
      </c>
      <c r="AA65" s="11">
        <f>IF('Daily PnL Log'!AC1255&lt;&gt;"",'Daily PnL Log'!AC1255,"")</f>
        <v>206680.28</v>
      </c>
    </row>
    <row r="66" spans="1:27" x14ac:dyDescent="0.25">
      <c r="A66" s="47" t="str">
        <f t="shared" si="2"/>
        <v>Nov</v>
      </c>
      <c r="B66" s="14">
        <f>'Daily PnL Log'!B1256</f>
        <v>45986</v>
      </c>
      <c r="C66" s="13">
        <f>IF('Daily PnL Log'!C1256&lt;&gt;"",'Daily PnL Log'!C1256,"")</f>
        <v>5329.2</v>
      </c>
      <c r="D66" s="13">
        <f>IF('Daily PnL Log'!D1256&lt;&gt;"",'Daily PnL Log'!D1256,"")</f>
        <v>-33</v>
      </c>
      <c r="E66" s="13">
        <f>IF('Daily PnL Log'!E1256&lt;&gt;"",'Daily PnL Log'!E1256,"")</f>
        <v>0</v>
      </c>
      <c r="F66" s="13">
        <f>IF('Daily PnL Log'!F1256&lt;&gt;"",'Daily PnL Log'!F1256,"")</f>
        <v>4871.3999999999996</v>
      </c>
      <c r="G66" s="13">
        <f>IF('Daily PnL Log'!G1256&lt;&gt;"",'Daily PnL Log'!G1256,"")</f>
        <v>-25202.9</v>
      </c>
      <c r="H66" s="13">
        <f>IF('Daily PnL Log'!H1256&lt;&gt;"",'Daily PnL Log'!H1256,"")</f>
        <v>0</v>
      </c>
      <c r="I66" s="13">
        <f>IF('Daily PnL Log'!I1256&lt;&gt;"",'Daily PnL Log'!I1256,"")</f>
        <v>0</v>
      </c>
      <c r="J66" s="13">
        <f>IF('Daily PnL Log'!J1256&lt;&gt;"",'Daily PnL Log'!J1256,"")</f>
        <v>-15035.300000000003</v>
      </c>
      <c r="K66" s="13">
        <f>IF('Daily PnL Log'!K1256&lt;&gt;"",'Daily PnL Log'!K1256,"")</f>
        <v>-27.35</v>
      </c>
      <c r="L66" s="13">
        <f>IF('Daily PnL Log'!L1256&lt;&gt;"",'Daily PnL Log'!L1256,"")</f>
        <v>-240.49</v>
      </c>
      <c r="M66" s="13">
        <f>IF('Daily PnL Log'!M1256&lt;&gt;"",'Daily PnL Log'!M1256,"")</f>
        <v>-267.84000000000003</v>
      </c>
      <c r="N66" s="13">
        <f>IF('Daily PnL Log'!N1256&lt;&gt;"",'Daily PnL Log'!N1256,"")</f>
        <v>-15303.140000000003</v>
      </c>
      <c r="O66" s="13">
        <f t="shared" si="3"/>
        <v>1693.599999999994</v>
      </c>
      <c r="P66" s="13">
        <f t="shared" si="3"/>
        <v>107867.50000000001</v>
      </c>
      <c r="Q66" s="13">
        <f t="shared" si="3"/>
        <v>0</v>
      </c>
      <c r="R66" s="13">
        <f t="shared" si="3"/>
        <v>-8131.6000000000058</v>
      </c>
      <c r="S66" s="13">
        <f t="shared" si="3"/>
        <v>-93734.1</v>
      </c>
      <c r="T66" s="13">
        <f t="shared" si="3"/>
        <v>0</v>
      </c>
      <c r="U66" s="13">
        <f t="shared" si="3"/>
        <v>0</v>
      </c>
      <c r="V66" s="13">
        <f t="shared" si="3"/>
        <v>7695.3999999999978</v>
      </c>
      <c r="W66" s="13">
        <f>IF('Daily PnL Log'!W1256&lt;&gt;"",'Daily PnL Log'!W1233,"")</f>
        <v>330216</v>
      </c>
      <c r="X66" s="128">
        <f>IF('Daily PnL Log'!X1256&lt;&gt;"",'Daily PnL Log'!X1256,"")</f>
        <v>-3.536785421264893E-2</v>
      </c>
      <c r="Y66" s="13" t="str">
        <f>IF('Daily PnL Log'!Y1256&lt;&gt;"",'Daily PnL Log'!Y1256,"")</f>
        <v/>
      </c>
      <c r="Z66" s="13" t="str">
        <f>IF('Daily PnL Log'!Z1256&lt;&gt;"",'Daily PnL Log'!Z1256,"")</f>
        <v/>
      </c>
      <c r="AA66" s="13">
        <f>IF('Daily PnL Log'!AC1256&lt;&gt;"",'Daily PnL Log'!AC1256,"")</f>
        <v>218233.69</v>
      </c>
    </row>
    <row r="67" spans="1:27" x14ac:dyDescent="0.25">
      <c r="A67" s="48" t="str">
        <f t="shared" si="2"/>
        <v>Nov</v>
      </c>
      <c r="B67" s="2">
        <f>'Daily PnL Log'!B1257</f>
        <v>45987</v>
      </c>
      <c r="C67" s="11">
        <f>IF('Daily PnL Log'!C1257&lt;&gt;"",'Daily PnL Log'!C1257,"")</f>
        <v>-23693.1</v>
      </c>
      <c r="D67" s="11">
        <f>IF('Daily PnL Log'!D1257&lt;&gt;"",'Daily PnL Log'!D1257,"")</f>
        <v>9885.1</v>
      </c>
      <c r="E67" s="11">
        <f>IF('Daily PnL Log'!E1257&lt;&gt;"",'Daily PnL Log'!E1257,"")</f>
        <v>0</v>
      </c>
      <c r="F67" s="11">
        <f>IF('Daily PnL Log'!F1257&lt;&gt;"",'Daily PnL Log'!F1257,"")</f>
        <v>4828.2</v>
      </c>
      <c r="G67" s="11">
        <f>IF('Daily PnL Log'!G1257&lt;&gt;"",'Daily PnL Log'!G1257,"")</f>
        <v>-28587.8</v>
      </c>
      <c r="H67" s="11">
        <f>IF('Daily PnL Log'!H1257&lt;&gt;"",'Daily PnL Log'!H1257,"")</f>
        <v>0</v>
      </c>
      <c r="I67" s="11">
        <f>IF('Daily PnL Log'!I1257&lt;&gt;"",'Daily PnL Log'!I1257,"")</f>
        <v>0</v>
      </c>
      <c r="J67" s="11">
        <f>IF('Daily PnL Log'!J1257&lt;&gt;"",'Daily PnL Log'!J1257,"")</f>
        <v>-37567.599999999999</v>
      </c>
      <c r="K67" s="11">
        <f>IF('Daily PnL Log'!K1257&lt;&gt;"",'Daily PnL Log'!K1257,"")</f>
        <v>-31.01</v>
      </c>
      <c r="L67" s="11">
        <f>IF('Daily PnL Log'!L1257&lt;&gt;"",'Daily PnL Log'!L1257,"")</f>
        <v>-269.94</v>
      </c>
      <c r="M67" s="11">
        <f>IF('Daily PnL Log'!M1257&lt;&gt;"",'Daily PnL Log'!M1257,"")</f>
        <v>-300.95</v>
      </c>
      <c r="N67" s="11">
        <f>IF('Daily PnL Log'!N1257&lt;&gt;"",'Daily PnL Log'!N1257,"")</f>
        <v>-37868.549999999996</v>
      </c>
      <c r="O67" s="11">
        <f t="shared" ref="O67:V68" si="4">IF(C67&lt;&gt;"",O66+C67,"")</f>
        <v>-21999.500000000004</v>
      </c>
      <c r="P67" s="11">
        <f t="shared" si="4"/>
        <v>117752.60000000002</v>
      </c>
      <c r="Q67" s="11">
        <f t="shared" si="4"/>
        <v>0</v>
      </c>
      <c r="R67" s="11">
        <f t="shared" si="4"/>
        <v>-3303.400000000006</v>
      </c>
      <c r="S67" s="11">
        <f t="shared" si="4"/>
        <v>-122321.90000000001</v>
      </c>
      <c r="T67" s="11">
        <f t="shared" si="4"/>
        <v>0</v>
      </c>
      <c r="U67" s="11">
        <f t="shared" si="4"/>
        <v>0</v>
      </c>
      <c r="V67" s="11">
        <f t="shared" si="4"/>
        <v>-29872.2</v>
      </c>
      <c r="W67" s="11">
        <f>IF('Daily PnL Log'!W1257&lt;&gt;"",'Daily PnL Log'!W1234,"")</f>
        <v>935067</v>
      </c>
      <c r="X67" s="129">
        <f>IF('Daily PnL Log'!X1257&lt;&gt;"",'Daily PnL Log'!X1257,"")</f>
        <v>-7.5200021446826748E-2</v>
      </c>
      <c r="Y67" s="11" t="str">
        <f>IF('Daily PnL Log'!Y1257&lt;&gt;"",'Daily PnL Log'!Y1257,"")</f>
        <v/>
      </c>
      <c r="Z67" s="11" t="str">
        <f>IF('Daily PnL Log'!Z1257&lt;&gt;"",'Daily PnL Log'!Z1257,"")</f>
        <v/>
      </c>
      <c r="AA67" s="11">
        <f>IF('Daily PnL Log'!AC1257&lt;&gt;"",'Daily PnL Log'!AC1257,"")</f>
        <v>185370.23999999999</v>
      </c>
    </row>
    <row r="68" spans="1:27" x14ac:dyDescent="0.25">
      <c r="A68" s="47" t="str">
        <f t="shared" si="2"/>
        <v>Nov</v>
      </c>
      <c r="B68" s="14">
        <f>'Daily PnL Log'!B1258</f>
        <v>45989</v>
      </c>
      <c r="C68" s="13">
        <f>IF('Daily PnL Log'!C1258&lt;&gt;"",'Daily PnL Log'!C1258,"")</f>
        <v>2955.6</v>
      </c>
      <c r="D68" s="13">
        <f>IF('Daily PnL Log'!D1258&lt;&gt;"",'Daily PnL Log'!D1258,"")</f>
        <v>2595.6</v>
      </c>
      <c r="E68" s="13">
        <f>IF('Daily PnL Log'!E1258&lt;&gt;"",'Daily PnL Log'!E1258,"")</f>
        <v>0</v>
      </c>
      <c r="F68" s="13">
        <f>IF('Daily PnL Log'!F1258&lt;&gt;"",'Daily PnL Log'!F1258,"")</f>
        <v>-11354.6</v>
      </c>
      <c r="G68" s="13">
        <f>IF('Daily PnL Log'!G1258&lt;&gt;"",'Daily PnL Log'!G1258,"")</f>
        <v>-9537.2000000000007</v>
      </c>
      <c r="H68" s="13">
        <f>IF('Daily PnL Log'!H1258&lt;&gt;"",'Daily PnL Log'!H1258,"")</f>
        <v>0</v>
      </c>
      <c r="I68" s="13">
        <f>IF('Daily PnL Log'!I1258&lt;&gt;"",'Daily PnL Log'!I1258,"")</f>
        <v>0</v>
      </c>
      <c r="J68" s="13">
        <f>IF('Daily PnL Log'!J1258&lt;&gt;"",'Daily PnL Log'!J1258,"")</f>
        <v>-15340.600000000002</v>
      </c>
      <c r="K68" s="13">
        <f>IF('Daily PnL Log'!K1258&lt;&gt;"",'Daily PnL Log'!K1258,"")</f>
        <v>-11.75</v>
      </c>
      <c r="L68" s="13">
        <f>IF('Daily PnL Log'!L1258&lt;&gt;"",'Daily PnL Log'!L1258,"")</f>
        <v>-100.8</v>
      </c>
      <c r="M68" s="13">
        <f>IF('Daily PnL Log'!M1258&lt;&gt;"",'Daily PnL Log'!M1258,"")</f>
        <v>-112.55</v>
      </c>
      <c r="N68" s="13">
        <f>IF('Daily PnL Log'!N1258&lt;&gt;"",'Daily PnL Log'!N1258,"")</f>
        <v>-15453.150000000001</v>
      </c>
      <c r="O68" s="13">
        <f t="shared" si="4"/>
        <v>-19043.900000000005</v>
      </c>
      <c r="P68" s="13">
        <f t="shared" si="4"/>
        <v>120348.20000000003</v>
      </c>
      <c r="Q68" s="13">
        <f t="shared" si="4"/>
        <v>0</v>
      </c>
      <c r="R68" s="13">
        <f t="shared" si="4"/>
        <v>-14658.000000000007</v>
      </c>
      <c r="S68" s="13">
        <f t="shared" si="4"/>
        <v>-131859.1</v>
      </c>
      <c r="T68" s="13">
        <f t="shared" si="4"/>
        <v>0</v>
      </c>
      <c r="U68" s="13">
        <f t="shared" si="4"/>
        <v>0</v>
      </c>
      <c r="V68" s="13">
        <f t="shared" si="4"/>
        <v>-45212.800000000003</v>
      </c>
      <c r="W68" s="13">
        <f>IF('Daily PnL Log'!W1258&lt;&gt;"",'Daily PnL Log'!W1235,"")</f>
        <v>762691</v>
      </c>
      <c r="X68" s="128">
        <f>IF('Daily PnL Log'!X1258&lt;&gt;"",'Daily PnL Log'!X1258,"")</f>
        <v>-2.6158173059019092E-2</v>
      </c>
      <c r="Y68" s="13" t="str">
        <f>IF('Daily PnL Log'!Y1258&lt;&gt;"",'Daily PnL Log'!Y1258,"")</f>
        <v/>
      </c>
      <c r="Z68" s="13" t="str">
        <f>IF('Daily PnL Log'!Z1258&lt;&gt;"",'Daily PnL Log'!Z1258,"")</f>
        <v/>
      </c>
      <c r="AA68" s="13">
        <f>IF('Daily PnL Log'!AC1258&lt;&gt;"",'Daily PnL Log'!AC1258,"")</f>
        <v>145578.94</v>
      </c>
    </row>
    <row r="71" spans="1:27" x14ac:dyDescent="0.25">
      <c r="B71" s="25"/>
    </row>
    <row r="72" spans="1:27" x14ac:dyDescent="0.25">
      <c r="B72" s="25"/>
    </row>
    <row r="74" spans="1:27" x14ac:dyDescent="0.25">
      <c r="B74" s="25"/>
    </row>
    <row r="75" spans="1:27" x14ac:dyDescent="0.25">
      <c r="B75" s="25"/>
      <c r="F75" s="20" t="s">
        <v>35</v>
      </c>
    </row>
    <row r="76" spans="1:27" x14ac:dyDescent="0.25">
      <c r="B76" s="25"/>
    </row>
    <row r="77" spans="1:27" x14ac:dyDescent="0.25">
      <c r="B77" s="25"/>
    </row>
  </sheetData>
  <mergeCells count="1">
    <mergeCell ref="A2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6E53-E44E-4838-8E1B-8740FE77FB6F}">
  <sheetPr codeName="Sheet68"/>
  <dimension ref="A2:AA81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237841.5</v>
      </c>
    </row>
    <row r="8" spans="1:2" ht="18.75" x14ac:dyDescent="0.3">
      <c r="A8" s="55" t="s">
        <v>6</v>
      </c>
      <c r="B8" s="56">
        <f>K48</f>
        <v>-2642.2700000000004</v>
      </c>
    </row>
    <row r="9" spans="1:2" ht="18.75" x14ac:dyDescent="0.3">
      <c r="A9" s="55" t="s">
        <v>30</v>
      </c>
      <c r="B9" s="56">
        <f>L48</f>
        <v>-21801.059999999998</v>
      </c>
    </row>
    <row r="10" spans="1:2" ht="18.75" x14ac:dyDescent="0.3">
      <c r="A10" s="55" t="s">
        <v>11</v>
      </c>
      <c r="B10" s="56">
        <f>Y48</f>
        <v>-20702.449999999997</v>
      </c>
    </row>
    <row r="11" spans="1:2" ht="18.75" x14ac:dyDescent="0.3">
      <c r="A11" s="57" t="s">
        <v>18</v>
      </c>
      <c r="B11" s="54">
        <f>B7+(B8+B9+B10)</f>
        <v>192695.72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457468.60869565216</v>
      </c>
    </row>
    <row r="15" spans="1:2" ht="18.75" x14ac:dyDescent="0.3">
      <c r="A15" s="60" t="s">
        <v>15</v>
      </c>
      <c r="B15" s="63">
        <f>B11/B14</f>
        <v>0.42122173267673962</v>
      </c>
    </row>
    <row r="16" spans="1:2" ht="18.75" x14ac:dyDescent="0.3">
      <c r="A16" s="60" t="s">
        <v>17</v>
      </c>
      <c r="B16" s="63">
        <f>X48</f>
        <v>6.6084813372917547E-3</v>
      </c>
    </row>
    <row r="17" spans="1:2" ht="18.75" x14ac:dyDescent="0.3">
      <c r="A17" s="60" t="s">
        <v>31</v>
      </c>
      <c r="B17" s="64">
        <f>B15/B16</f>
        <v>63.739566048220389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SUM(C50:C77)</f>
        <v>175817.5</v>
      </c>
      <c r="D48" s="41">
        <f t="shared" ref="D48:N48" si="0">SUM(D50:D77)</f>
        <v>145873.69999999998</v>
      </c>
      <c r="E48" s="41">
        <f t="shared" si="0"/>
        <v>0</v>
      </c>
      <c r="F48" s="41">
        <f t="shared" si="0"/>
        <v>-22131.1</v>
      </c>
      <c r="G48" s="41">
        <f t="shared" si="0"/>
        <v>-61718.600000000006</v>
      </c>
      <c r="H48" s="41">
        <f t="shared" si="0"/>
        <v>0</v>
      </c>
      <c r="I48" s="41">
        <f t="shared" si="0"/>
        <v>0</v>
      </c>
      <c r="J48" s="41">
        <f t="shared" si="0"/>
        <v>237841.5</v>
      </c>
      <c r="K48" s="41">
        <f t="shared" si="0"/>
        <v>-2642.2700000000004</v>
      </c>
      <c r="L48" s="41">
        <f t="shared" si="0"/>
        <v>-21801.059999999998</v>
      </c>
      <c r="M48" s="41">
        <f t="shared" si="0"/>
        <v>-24443.329999999998</v>
      </c>
      <c r="N48" s="41">
        <f t="shared" si="0"/>
        <v>213398.16999999998</v>
      </c>
      <c r="O48" s="42"/>
      <c r="P48" s="42"/>
      <c r="Q48" s="42"/>
      <c r="R48" s="42"/>
      <c r="S48" s="42"/>
      <c r="T48" s="42"/>
      <c r="U48" s="42"/>
      <c r="V48" s="42"/>
      <c r="W48" s="43">
        <f>AVERAGE(W50:W77)</f>
        <v>457468.60869565216</v>
      </c>
      <c r="X48" s="44">
        <f t="shared" ref="X48" si="1">AVERAGE(X50:X77)</f>
        <v>6.6084813372917547E-3</v>
      </c>
      <c r="Y48" s="41">
        <f>SUM(Y50:Y72)</f>
        <v>-20702.449999999997</v>
      </c>
      <c r="Z48" s="41">
        <f>SUM(Z50:Z72)</f>
        <v>3018.66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Oct</v>
      </c>
      <c r="B50" s="14">
        <f>'Daily PnL Log'!B1217</f>
        <v>45931</v>
      </c>
      <c r="C50" s="13">
        <f>IF('Daily PnL Log'!C1217&lt;&gt;"",'Daily PnL Log'!C1217,"")</f>
        <v>35764.699999999997</v>
      </c>
      <c r="D50" s="13">
        <f>IF('Daily PnL Log'!D1217&lt;&gt;"",'Daily PnL Log'!D1217,"")</f>
        <v>46728</v>
      </c>
      <c r="E50" s="13">
        <f>IF('Daily PnL Log'!E1217&lt;&gt;"",'Daily PnL Log'!E1217,"")</f>
        <v>0</v>
      </c>
      <c r="F50" s="13">
        <f>IF('Daily PnL Log'!F1217&lt;&gt;"",'Daily PnL Log'!F1217,"")</f>
        <v>-19795.3</v>
      </c>
      <c r="G50" s="13">
        <f>IF('Daily PnL Log'!G1217&lt;&gt;"",'Daily PnL Log'!G1217,"")</f>
        <v>-23131.9</v>
      </c>
      <c r="H50" s="13">
        <f>IF('Daily PnL Log'!H1217&lt;&gt;"",'Daily PnL Log'!H1217,"")</f>
        <v>0</v>
      </c>
      <c r="I50" s="13">
        <f>IF('Daily PnL Log'!I1217&lt;&gt;"",'Daily PnL Log'!I1217,"")</f>
        <v>0</v>
      </c>
      <c r="J50" s="13">
        <f>IF('Daily PnL Log'!J1217&lt;&gt;"",'Daily PnL Log'!J1217,"")</f>
        <v>39565.499999999993</v>
      </c>
      <c r="K50" s="13">
        <f>IF('Daily PnL Log'!K1217&lt;&gt;"",'Daily PnL Log'!K1217,"")</f>
        <v>-145.15</v>
      </c>
      <c r="L50" s="13">
        <f>IF('Daily PnL Log'!L1217&lt;&gt;"",'Daily PnL Log'!L1217,"")</f>
        <v>-1290.32</v>
      </c>
      <c r="M50" s="13">
        <f>IF('Daily PnL Log'!M1217&lt;&gt;"",'Daily PnL Log'!M1217,"")</f>
        <v>-1435.47</v>
      </c>
      <c r="N50" s="13">
        <f>IF('Daily PnL Log'!N1217&lt;&gt;"",'Daily PnL Log'!N1217,"")</f>
        <v>38130.029999999992</v>
      </c>
      <c r="O50" s="13">
        <f t="shared" ref="O50:U50" si="2">C50</f>
        <v>35764.699999999997</v>
      </c>
      <c r="P50" s="13">
        <f t="shared" si="2"/>
        <v>46728</v>
      </c>
      <c r="Q50" s="13">
        <f t="shared" si="2"/>
        <v>0</v>
      </c>
      <c r="R50" s="13">
        <f t="shared" si="2"/>
        <v>-19795.3</v>
      </c>
      <c r="S50" s="13">
        <f t="shared" si="2"/>
        <v>-23131.9</v>
      </c>
      <c r="T50" s="13">
        <f t="shared" si="2"/>
        <v>0</v>
      </c>
      <c r="U50" s="13">
        <f t="shared" si="2"/>
        <v>0</v>
      </c>
      <c r="V50" s="13">
        <f>SUM(O50:T50)</f>
        <v>39565.499999999993</v>
      </c>
      <c r="W50" s="13">
        <f>IF('Daily PnL Log'!W1217&lt;&gt;"",'Daily PnL Log'!W1217,"")</f>
        <v>351670</v>
      </c>
      <c r="X50" s="118">
        <f>IF('Daily PnL Log'!X1217&lt;&gt;"",'Daily PnL Log'!X1217,"")</f>
        <v>0.10842559786163163</v>
      </c>
      <c r="Y50" s="13">
        <f>IF('Daily PnL Log'!Y1217&lt;&gt;"",'Daily PnL Log'!Y1217,"")</f>
        <v>-5951.1399999999994</v>
      </c>
      <c r="Z50" s="13" t="str">
        <f>IF('Daily PnL Log'!Z1217&lt;&gt;"",'Daily PnL Log'!Z1217,"")</f>
        <v/>
      </c>
      <c r="AA50" s="13">
        <f>IF('Daily PnL Log'!AC1217&lt;&gt;"",'Daily PnL Log'!AC1217,"")</f>
        <v>62677.26</v>
      </c>
    </row>
    <row r="51" spans="1:27" x14ac:dyDescent="0.25">
      <c r="A51" s="48" t="str">
        <f t="shared" ref="A51:A72" si="3">TEXT(B51,"mmm")</f>
        <v>Oct</v>
      </c>
      <c r="B51" s="2">
        <f>'Daily PnL Log'!B1218</f>
        <v>45932</v>
      </c>
      <c r="C51" s="11">
        <f>IF('Daily PnL Log'!C1218&lt;&gt;"",'Daily PnL Log'!C1218,"")</f>
        <v>22913.5</v>
      </c>
      <c r="D51" s="11">
        <f>IF('Daily PnL Log'!D1218&lt;&gt;"",'Daily PnL Log'!D1218,"")</f>
        <v>43173.1</v>
      </c>
      <c r="E51" s="11">
        <f>IF('Daily PnL Log'!E1218&lt;&gt;"",'Daily PnL Log'!E1218,"")</f>
        <v>0</v>
      </c>
      <c r="F51" s="11">
        <f>IF('Daily PnL Log'!F1218&lt;&gt;"",'Daily PnL Log'!F1218,"")</f>
        <v>7667.9</v>
      </c>
      <c r="G51" s="11">
        <f>IF('Daily PnL Log'!G1218&lt;&gt;"",'Daily PnL Log'!G1218,"")</f>
        <v>-17852</v>
      </c>
      <c r="H51" s="11">
        <f>IF('Daily PnL Log'!H1218&lt;&gt;"",'Daily PnL Log'!H1218,"")</f>
        <v>0</v>
      </c>
      <c r="I51" s="11">
        <f>IF('Daily PnL Log'!I1218&lt;&gt;"",'Daily PnL Log'!I1218,"")</f>
        <v>0</v>
      </c>
      <c r="J51" s="11">
        <f>IF('Daily PnL Log'!J1218&lt;&gt;"",'Daily PnL Log'!J1218,"")</f>
        <v>55902.5</v>
      </c>
      <c r="K51" s="11">
        <f>IF('Daily PnL Log'!K1218&lt;&gt;"",'Daily PnL Log'!K1218,"")</f>
        <v>-98.62</v>
      </c>
      <c r="L51" s="11">
        <f>IF('Daily PnL Log'!L1218&lt;&gt;"",'Daily PnL Log'!L1218,"")</f>
        <v>-869.44</v>
      </c>
      <c r="M51" s="11">
        <f>IF('Daily PnL Log'!M1218&lt;&gt;"",'Daily PnL Log'!M1218,"")</f>
        <v>-968.06000000000006</v>
      </c>
      <c r="N51" s="11">
        <f>IF('Daily PnL Log'!N1218&lt;&gt;"",'Daily PnL Log'!N1218,"")</f>
        <v>54934.44</v>
      </c>
      <c r="O51" s="11">
        <f t="shared" ref="O51:V66" si="4">IF(C51&lt;&gt;"",O50+C51,"")</f>
        <v>58678.2</v>
      </c>
      <c r="P51" s="11">
        <f t="shared" si="4"/>
        <v>89901.1</v>
      </c>
      <c r="Q51" s="11">
        <f t="shared" si="4"/>
        <v>0</v>
      </c>
      <c r="R51" s="11">
        <f t="shared" si="4"/>
        <v>-12127.4</v>
      </c>
      <c r="S51" s="11">
        <f t="shared" si="4"/>
        <v>-40983.9</v>
      </c>
      <c r="T51" s="11">
        <f t="shared" si="4"/>
        <v>0</v>
      </c>
      <c r="U51" s="11">
        <f t="shared" si="4"/>
        <v>0</v>
      </c>
      <c r="V51" s="11">
        <f t="shared" si="4"/>
        <v>95468</v>
      </c>
      <c r="W51" s="11">
        <f>IF('Daily PnL Log'!W1218&lt;&gt;"",'Daily PnL Log'!W1218,"")</f>
        <v>442771</v>
      </c>
      <c r="X51" s="119">
        <f>IF('Daily PnL Log'!X1218&lt;&gt;"",'Daily PnL Log'!X1218,"")</f>
        <v>0.12406964322414973</v>
      </c>
      <c r="Y51" s="11" t="str">
        <f>IF('Daily PnL Log'!Y1218&lt;&gt;"",'Daily PnL Log'!Y1218,"")</f>
        <v/>
      </c>
      <c r="Z51" s="11" t="str">
        <f>IF('Daily PnL Log'!Z1218&lt;&gt;"",'Daily PnL Log'!Z1218,"")</f>
        <v/>
      </c>
      <c r="AA51" s="11">
        <f>IF('Daily PnL Log'!AC1218&lt;&gt;"",'Daily PnL Log'!AC1218,"")</f>
        <v>116410.45</v>
      </c>
    </row>
    <row r="52" spans="1:27" x14ac:dyDescent="0.25">
      <c r="A52" s="47" t="str">
        <f t="shared" si="3"/>
        <v>Oct</v>
      </c>
      <c r="B52" s="14">
        <f>'Daily PnL Log'!B1219</f>
        <v>45933</v>
      </c>
      <c r="C52" s="13">
        <f>IF('Daily PnL Log'!C1219&lt;&gt;"",'Daily PnL Log'!C1219,"")</f>
        <v>-17412.7</v>
      </c>
      <c r="D52" s="13">
        <f>IF('Daily PnL Log'!D1219&lt;&gt;"",'Daily PnL Log'!D1219,"")</f>
        <v>-15038.1</v>
      </c>
      <c r="E52" s="13">
        <f>IF('Daily PnL Log'!E1219&lt;&gt;"",'Daily PnL Log'!E1219,"")</f>
        <v>0</v>
      </c>
      <c r="F52" s="13">
        <f>IF('Daily PnL Log'!F1219&lt;&gt;"",'Daily PnL Log'!F1219,"")</f>
        <v>-7261.6</v>
      </c>
      <c r="G52" s="13">
        <f>IF('Daily PnL Log'!G1219&lt;&gt;"",'Daily PnL Log'!G1219,"")</f>
        <v>-3927.6</v>
      </c>
      <c r="H52" s="13">
        <f>IF('Daily PnL Log'!H1219&lt;&gt;"",'Daily PnL Log'!H1219,"")</f>
        <v>0</v>
      </c>
      <c r="I52" s="13">
        <f>IF('Daily PnL Log'!I1219&lt;&gt;"",'Daily PnL Log'!I1219,"")</f>
        <v>0</v>
      </c>
      <c r="J52" s="13">
        <f>IF('Daily PnL Log'!J1219&lt;&gt;"",'Daily PnL Log'!J1219,"")</f>
        <v>-43640</v>
      </c>
      <c r="K52" s="13">
        <f>IF('Daily PnL Log'!K1219&lt;&gt;"",'Daily PnL Log'!K1219,"")</f>
        <v>-135.78</v>
      </c>
      <c r="L52" s="13">
        <f>IF('Daily PnL Log'!L1219&lt;&gt;"",'Daily PnL Log'!L1219,"")</f>
        <v>-1206.8599999999999</v>
      </c>
      <c r="M52" s="13">
        <f>IF('Daily PnL Log'!M1219&lt;&gt;"",'Daily PnL Log'!M1219,"")</f>
        <v>-1342.6399999999999</v>
      </c>
      <c r="N52" s="13">
        <f>IF('Daily PnL Log'!N1219&lt;&gt;"",'Daily PnL Log'!N1219,"")</f>
        <v>-44982.64</v>
      </c>
      <c r="O52" s="13">
        <f t="shared" si="4"/>
        <v>41265.5</v>
      </c>
      <c r="P52" s="13">
        <f t="shared" si="4"/>
        <v>74863</v>
      </c>
      <c r="Q52" s="13">
        <f t="shared" si="4"/>
        <v>0</v>
      </c>
      <c r="R52" s="13">
        <f t="shared" si="4"/>
        <v>-19389</v>
      </c>
      <c r="S52" s="13">
        <f t="shared" si="4"/>
        <v>-44911.5</v>
      </c>
      <c r="T52" s="13">
        <f t="shared" si="4"/>
        <v>0</v>
      </c>
      <c r="U52" s="13">
        <f t="shared" si="4"/>
        <v>0</v>
      </c>
      <c r="V52" s="13">
        <f t="shared" si="4"/>
        <v>51828</v>
      </c>
      <c r="W52" s="13">
        <f>IF('Daily PnL Log'!W1219&lt;&gt;"",'Daily PnL Log'!W1219,"")</f>
        <v>477328</v>
      </c>
      <c r="X52" s="118">
        <f>IF('Daily PnL Log'!X1219&lt;&gt;"",'Daily PnL Log'!X1219,"")</f>
        <v>-9.4238427244997147E-2</v>
      </c>
      <c r="Y52" s="13" t="str">
        <f>IF('Daily PnL Log'!Y1219&lt;&gt;"",'Daily PnL Log'!Y1219,"")</f>
        <v/>
      </c>
      <c r="Z52" s="13" t="str">
        <f>IF('Daily PnL Log'!Z1219&lt;&gt;"",'Daily PnL Log'!Z1219,"")</f>
        <v/>
      </c>
      <c r="AA52" s="13">
        <f>IF('Daily PnL Log'!AC1219&lt;&gt;"",'Daily PnL Log'!AC1219,"")</f>
        <v>51555.31</v>
      </c>
    </row>
    <row r="53" spans="1:27" x14ac:dyDescent="0.25">
      <c r="A53" s="48" t="str">
        <f t="shared" si="3"/>
        <v>Oct</v>
      </c>
      <c r="B53" s="2">
        <f>'Daily PnL Log'!B1220</f>
        <v>45936</v>
      </c>
      <c r="C53" s="11">
        <f>IF('Daily PnL Log'!C1220&lt;&gt;"",'Daily PnL Log'!C1220,"")</f>
        <v>-10327.9</v>
      </c>
      <c r="D53" s="11">
        <f>IF('Daily PnL Log'!D1220&lt;&gt;"",'Daily PnL Log'!D1220,"")</f>
        <v>-3978.5</v>
      </c>
      <c r="E53" s="11">
        <f>IF('Daily PnL Log'!E1220&lt;&gt;"",'Daily PnL Log'!E1220,"")</f>
        <v>0</v>
      </c>
      <c r="F53" s="11">
        <f>IF('Daily PnL Log'!F1220&lt;&gt;"",'Daily PnL Log'!F1220,"")</f>
        <v>-14689.7</v>
      </c>
      <c r="G53" s="11">
        <f>IF('Daily PnL Log'!G1220&lt;&gt;"",'Daily PnL Log'!G1220,"")</f>
        <v>3408.7</v>
      </c>
      <c r="H53" s="11">
        <f>IF('Daily PnL Log'!H1220&lt;&gt;"",'Daily PnL Log'!H1220,"")</f>
        <v>0</v>
      </c>
      <c r="I53" s="11">
        <f>IF('Daily PnL Log'!I1220&lt;&gt;"",'Daily PnL Log'!I1220,"")</f>
        <v>0</v>
      </c>
      <c r="J53" s="11">
        <f>IF('Daily PnL Log'!J1220&lt;&gt;"",'Daily PnL Log'!J1220,"")</f>
        <v>-25587.399999999998</v>
      </c>
      <c r="K53" s="11">
        <f>IF('Daily PnL Log'!K1220&lt;&gt;"",'Daily PnL Log'!K1220,"")</f>
        <v>-70.430000000000007</v>
      </c>
      <c r="L53" s="11">
        <f>IF('Daily PnL Log'!L1220&lt;&gt;"",'Daily PnL Log'!L1220,"")</f>
        <v>-626.71</v>
      </c>
      <c r="M53" s="11">
        <f>IF('Daily PnL Log'!M1220&lt;&gt;"",'Daily PnL Log'!M1220,"")</f>
        <v>-697.1400000000001</v>
      </c>
      <c r="N53" s="11">
        <f>IF('Daily PnL Log'!N1220&lt;&gt;"",'Daily PnL Log'!N1220,"")</f>
        <v>-26284.539999999997</v>
      </c>
      <c r="O53" s="11">
        <f t="shared" si="4"/>
        <v>30937.599999999999</v>
      </c>
      <c r="P53" s="11">
        <f t="shared" si="4"/>
        <v>70884.5</v>
      </c>
      <c r="Q53" s="11">
        <f t="shared" si="4"/>
        <v>0</v>
      </c>
      <c r="R53" s="11">
        <f t="shared" si="4"/>
        <v>-34078.699999999997</v>
      </c>
      <c r="S53" s="11">
        <f t="shared" si="4"/>
        <v>-41502.800000000003</v>
      </c>
      <c r="T53" s="11">
        <f t="shared" si="4"/>
        <v>0</v>
      </c>
      <c r="U53" s="11">
        <f t="shared" si="4"/>
        <v>0</v>
      </c>
      <c r="V53" s="11">
        <f t="shared" si="4"/>
        <v>26240.600000000002</v>
      </c>
      <c r="W53" s="11">
        <f>IF('Daily PnL Log'!W1220&lt;&gt;"",'Daily PnL Log'!W1220,"")</f>
        <v>493890</v>
      </c>
      <c r="X53" s="119">
        <f>IF('Daily PnL Log'!X1220&lt;&gt;"",'Daily PnL Log'!X1220,"")</f>
        <v>-5.3219421328635927E-2</v>
      </c>
      <c r="Y53" s="11">
        <f>IF('Daily PnL Log'!Y1220&lt;&gt;"",'Daily PnL Log'!Y1220,"")</f>
        <v>-293</v>
      </c>
      <c r="Z53" s="11" t="str">
        <f>IF('Daily PnL Log'!Z1220&lt;&gt;"",'Daily PnL Log'!Z1220,"")</f>
        <v/>
      </c>
      <c r="AA53" s="11">
        <f>IF('Daily PnL Log'!AC1220&lt;&gt;"",'Daily PnL Log'!AC1220,"")</f>
        <v>67229.42</v>
      </c>
    </row>
    <row r="54" spans="1:27" x14ac:dyDescent="0.25">
      <c r="A54" s="47" t="str">
        <f t="shared" si="3"/>
        <v>Oct</v>
      </c>
      <c r="B54" s="14">
        <f>'Daily PnL Log'!B1221</f>
        <v>45937</v>
      </c>
      <c r="C54" s="13">
        <f>IF('Daily PnL Log'!C1221&lt;&gt;"",'Daily PnL Log'!C1221,"")</f>
        <v>-2839.2</v>
      </c>
      <c r="D54" s="13">
        <f>IF('Daily PnL Log'!D1221&lt;&gt;"",'Daily PnL Log'!D1221,"")</f>
        <v>-14975.1</v>
      </c>
      <c r="E54" s="13">
        <f>IF('Daily PnL Log'!E1221&lt;&gt;"",'Daily PnL Log'!E1221,"")</f>
        <v>0</v>
      </c>
      <c r="F54" s="13">
        <f>IF('Daily PnL Log'!F1221&lt;&gt;"",'Daily PnL Log'!F1221,"")</f>
        <v>12527.4</v>
      </c>
      <c r="G54" s="13">
        <f>IF('Daily PnL Log'!G1221&lt;&gt;"",'Daily PnL Log'!G1221,"")</f>
        <v>34335.199999999997</v>
      </c>
      <c r="H54" s="13">
        <f>IF('Daily PnL Log'!H1221&lt;&gt;"",'Daily PnL Log'!H1221,"")</f>
        <v>0</v>
      </c>
      <c r="I54" s="13">
        <f>IF('Daily PnL Log'!I1221&lt;&gt;"",'Daily PnL Log'!I1221,"")</f>
        <v>0</v>
      </c>
      <c r="J54" s="13">
        <f>IF('Daily PnL Log'!J1221&lt;&gt;"",'Daily PnL Log'!J1221,"")</f>
        <v>29048.299999999996</v>
      </c>
      <c r="K54" s="13">
        <f>IF('Daily PnL Log'!K1221&lt;&gt;"",'Daily PnL Log'!K1221,"")</f>
        <v>-108.25</v>
      </c>
      <c r="L54" s="13">
        <f>IF('Daily PnL Log'!L1221&lt;&gt;"",'Daily PnL Log'!L1221,"")</f>
        <v>-961.38</v>
      </c>
      <c r="M54" s="13">
        <f>IF('Daily PnL Log'!M1221&lt;&gt;"",'Daily PnL Log'!M1221,"")</f>
        <v>-1069.6300000000001</v>
      </c>
      <c r="N54" s="13">
        <f>IF('Daily PnL Log'!N1221&lt;&gt;"",'Daily PnL Log'!N1221,"")</f>
        <v>27978.669999999995</v>
      </c>
      <c r="O54" s="13">
        <f t="shared" si="4"/>
        <v>28098.399999999998</v>
      </c>
      <c r="P54" s="13">
        <f t="shared" si="4"/>
        <v>55909.4</v>
      </c>
      <c r="Q54" s="13">
        <f t="shared" si="4"/>
        <v>0</v>
      </c>
      <c r="R54" s="13">
        <f t="shared" si="4"/>
        <v>-21551.299999999996</v>
      </c>
      <c r="S54" s="13">
        <f t="shared" si="4"/>
        <v>-7167.6000000000058</v>
      </c>
      <c r="T54" s="13">
        <f t="shared" si="4"/>
        <v>0</v>
      </c>
      <c r="U54" s="13">
        <f t="shared" si="4"/>
        <v>0</v>
      </c>
      <c r="V54" s="13">
        <f t="shared" si="4"/>
        <v>55288.899999999994</v>
      </c>
      <c r="W54" s="13">
        <f>IF('Daily PnL Log'!W1221&lt;&gt;"",'Daily PnL Log'!W1221,"")</f>
        <v>401410</v>
      </c>
      <c r="X54" s="118">
        <f>IF('Daily PnL Log'!X1221&lt;&gt;"",'Daily PnL Log'!X1221,"")</f>
        <v>6.9700979048852779E-2</v>
      </c>
      <c r="Y54" s="13" t="str">
        <f>IF('Daily PnL Log'!Y1221&lt;&gt;"",'Daily PnL Log'!Y1221,"")</f>
        <v/>
      </c>
      <c r="Z54" s="13" t="str">
        <f>IF('Daily PnL Log'!Z1221&lt;&gt;"",'Daily PnL Log'!Z1221,"")</f>
        <v/>
      </c>
      <c r="AA54" s="13">
        <f>IF('Daily PnL Log'!AC1221&lt;&gt;"",'Daily PnL Log'!AC1221,"")</f>
        <v>67748.789999999994</v>
      </c>
    </row>
    <row r="55" spans="1:27" x14ac:dyDescent="0.25">
      <c r="A55" s="48" t="str">
        <f t="shared" si="3"/>
        <v>Oct</v>
      </c>
      <c r="B55" s="2">
        <f>'Daily PnL Log'!B1222</f>
        <v>45938</v>
      </c>
      <c r="C55" s="11">
        <f>IF('Daily PnL Log'!C1222&lt;&gt;"",'Daily PnL Log'!C1222,"")</f>
        <v>-7870</v>
      </c>
      <c r="D55" s="11">
        <f>IF('Daily PnL Log'!D1222&lt;&gt;"",'Daily PnL Log'!D1222,"")</f>
        <v>-22757.5</v>
      </c>
      <c r="E55" s="11">
        <f>IF('Daily PnL Log'!E1222&lt;&gt;"",'Daily PnL Log'!E1222,"")</f>
        <v>0</v>
      </c>
      <c r="F55" s="11">
        <f>IF('Daily PnL Log'!F1222&lt;&gt;"",'Daily PnL Log'!F1222,"")</f>
        <v>3134.3</v>
      </c>
      <c r="G55" s="11">
        <f>IF('Daily PnL Log'!G1222&lt;&gt;"",'Daily PnL Log'!G1222,"")</f>
        <v>-17107.5</v>
      </c>
      <c r="H55" s="11">
        <f>IF('Daily PnL Log'!H1222&lt;&gt;"",'Daily PnL Log'!H1222,"")</f>
        <v>0</v>
      </c>
      <c r="I55" s="11">
        <f>IF('Daily PnL Log'!I1222&lt;&gt;"",'Daily PnL Log'!I1222,"")</f>
        <v>0</v>
      </c>
      <c r="J55" s="11">
        <f>IF('Daily PnL Log'!J1222&lt;&gt;"",'Daily PnL Log'!J1222,"")</f>
        <v>-44600.7</v>
      </c>
      <c r="K55" s="11">
        <f>IF('Daily PnL Log'!K1222&lt;&gt;"",'Daily PnL Log'!K1222,"")</f>
        <v>-62.89</v>
      </c>
      <c r="L55" s="11">
        <f>IF('Daily PnL Log'!L1222&lt;&gt;"",'Daily PnL Log'!L1222,"")</f>
        <v>-555.35</v>
      </c>
      <c r="M55" s="11">
        <f>IF('Daily PnL Log'!M1222&lt;&gt;"",'Daily PnL Log'!M1222,"")</f>
        <v>-618.24</v>
      </c>
      <c r="N55" s="11">
        <f>IF('Daily PnL Log'!N1222&lt;&gt;"",'Daily PnL Log'!N1222,"")</f>
        <v>-45218.939999999995</v>
      </c>
      <c r="O55" s="11">
        <f t="shared" si="4"/>
        <v>20228.399999999998</v>
      </c>
      <c r="P55" s="11">
        <f t="shared" si="4"/>
        <v>33151.9</v>
      </c>
      <c r="Q55" s="11">
        <f t="shared" si="4"/>
        <v>0</v>
      </c>
      <c r="R55" s="11">
        <f t="shared" si="4"/>
        <v>-18416.999999999996</v>
      </c>
      <c r="S55" s="11">
        <f t="shared" si="4"/>
        <v>-24275.100000000006</v>
      </c>
      <c r="T55" s="11">
        <f t="shared" si="4"/>
        <v>0</v>
      </c>
      <c r="U55" s="11">
        <f t="shared" si="4"/>
        <v>0</v>
      </c>
      <c r="V55" s="11">
        <f t="shared" si="4"/>
        <v>10688.199999999997</v>
      </c>
      <c r="W55" s="11">
        <f>IF('Daily PnL Log'!W1222&lt;&gt;"",'Daily PnL Log'!W1222,"")</f>
        <v>370462</v>
      </c>
      <c r="X55" s="119">
        <f>IF('Daily PnL Log'!X1222&lt;&gt;"",'Daily PnL Log'!X1222,"")</f>
        <v>-0.12206094012341345</v>
      </c>
      <c r="Y55" s="11" t="str">
        <f>IF('Daily PnL Log'!Y1222&lt;&gt;"",'Daily PnL Log'!Y1222,"")</f>
        <v/>
      </c>
      <c r="Z55" s="11" t="str">
        <f>IF('Daily PnL Log'!Z1222&lt;&gt;"",'Daily PnL Log'!Z1222,"")</f>
        <v/>
      </c>
      <c r="AA55" s="11">
        <f>IF('Daily PnL Log'!AC1222&lt;&gt;"",'Daily PnL Log'!AC1222,"")</f>
        <v>51846.8</v>
      </c>
    </row>
    <row r="56" spans="1:27" x14ac:dyDescent="0.25">
      <c r="A56" s="47" t="str">
        <f t="shared" si="3"/>
        <v>Oct</v>
      </c>
      <c r="B56" s="14">
        <f>'Daily PnL Log'!B1223</f>
        <v>45939</v>
      </c>
      <c r="C56" s="13">
        <f>IF('Daily PnL Log'!C1223&lt;&gt;"",'Daily PnL Log'!C1223,"")</f>
        <v>-12243.7</v>
      </c>
      <c r="D56" s="13">
        <f>IF('Daily PnL Log'!D1223&lt;&gt;"",'Daily PnL Log'!D1223,"")</f>
        <v>-67074</v>
      </c>
      <c r="E56" s="13">
        <f>IF('Daily PnL Log'!E1223&lt;&gt;"",'Daily PnL Log'!E1223,"")</f>
        <v>0</v>
      </c>
      <c r="F56" s="13">
        <f>IF('Daily PnL Log'!F1223&lt;&gt;"",'Daily PnL Log'!F1223,"")</f>
        <v>-13744.1</v>
      </c>
      <c r="G56" s="13">
        <f>IF('Daily PnL Log'!G1223&lt;&gt;"",'Daily PnL Log'!G1223,"")</f>
        <v>-2059.6999999999998</v>
      </c>
      <c r="H56" s="13">
        <f>IF('Daily PnL Log'!H1223&lt;&gt;"",'Daily PnL Log'!H1223,"")</f>
        <v>0</v>
      </c>
      <c r="I56" s="13">
        <f>IF('Daily PnL Log'!I1223&lt;&gt;"",'Daily PnL Log'!I1223,"")</f>
        <v>0</v>
      </c>
      <c r="J56" s="13">
        <f>IF('Daily PnL Log'!J1223&lt;&gt;"",'Daily PnL Log'!J1223,"")</f>
        <v>-95121.5</v>
      </c>
      <c r="K56" s="13">
        <f>IF('Daily PnL Log'!K1223&lt;&gt;"",'Daily PnL Log'!K1223,"")</f>
        <v>-51.67</v>
      </c>
      <c r="L56" s="13">
        <f>IF('Daily PnL Log'!L1223&lt;&gt;"",'Daily PnL Log'!L1223,"")</f>
        <v>-453.79</v>
      </c>
      <c r="M56" s="13">
        <f>IF('Daily PnL Log'!M1223&lt;&gt;"",'Daily PnL Log'!M1223,"")</f>
        <v>-505.46000000000004</v>
      </c>
      <c r="N56" s="13">
        <f>IF('Daily PnL Log'!N1223&lt;&gt;"",'Daily PnL Log'!N1223,"")</f>
        <v>-95626.96</v>
      </c>
      <c r="O56" s="13">
        <f t="shared" si="4"/>
        <v>7984.6999999999971</v>
      </c>
      <c r="P56" s="13">
        <f t="shared" si="4"/>
        <v>-33922.1</v>
      </c>
      <c r="Q56" s="13">
        <f t="shared" si="4"/>
        <v>0</v>
      </c>
      <c r="R56" s="13">
        <f t="shared" si="4"/>
        <v>-32161.1</v>
      </c>
      <c r="S56" s="13">
        <f t="shared" si="4"/>
        <v>-26334.800000000007</v>
      </c>
      <c r="T56" s="13">
        <f t="shared" si="4"/>
        <v>0</v>
      </c>
      <c r="U56" s="13">
        <f t="shared" si="4"/>
        <v>0</v>
      </c>
      <c r="V56" s="13">
        <f t="shared" si="4"/>
        <v>-84433.3</v>
      </c>
      <c r="W56" s="13">
        <f>IF('Daily PnL Log'!W1223&lt;&gt;"",'Daily PnL Log'!W1223,"")</f>
        <v>311148</v>
      </c>
      <c r="X56" s="118">
        <f>IF('Daily PnL Log'!X1223&lt;&gt;"",'Daily PnL Log'!X1223,"")</f>
        <v>-0.30733593016828009</v>
      </c>
      <c r="Y56" s="13" t="str">
        <f>IF('Daily PnL Log'!Y1223&lt;&gt;"",'Daily PnL Log'!Y1223,"")</f>
        <v/>
      </c>
      <c r="Z56" s="13" t="str">
        <f>IF('Daily PnL Log'!Z1223&lt;&gt;"",'Daily PnL Log'!Z1223,"")</f>
        <v/>
      </c>
      <c r="AA56" s="13">
        <f>IF('Daily PnL Log'!AC1223&lt;&gt;"",'Daily PnL Log'!AC1223,"")</f>
        <v>-69469.91</v>
      </c>
    </row>
    <row r="57" spans="1:27" x14ac:dyDescent="0.25">
      <c r="A57" s="48" t="str">
        <f t="shared" si="3"/>
        <v>Oct</v>
      </c>
      <c r="B57" s="2">
        <f>'Daily PnL Log'!B1224</f>
        <v>45940</v>
      </c>
      <c r="C57" s="11">
        <f>IF('Daily PnL Log'!C1224&lt;&gt;"",'Daily PnL Log'!C1224,"")</f>
        <v>16237.9</v>
      </c>
      <c r="D57" s="11">
        <f>IF('Daily PnL Log'!D1224&lt;&gt;"",'Daily PnL Log'!D1224,"")</f>
        <v>-17489.900000000001</v>
      </c>
      <c r="E57" s="11">
        <f>IF('Daily PnL Log'!E1224&lt;&gt;"",'Daily PnL Log'!E1224,"")</f>
        <v>0</v>
      </c>
      <c r="F57" s="11">
        <f>IF('Daily PnL Log'!F1224&lt;&gt;"",'Daily PnL Log'!F1224,"")</f>
        <v>-4540.7</v>
      </c>
      <c r="G57" s="11">
        <f>IF('Daily PnL Log'!G1224&lt;&gt;"",'Daily PnL Log'!G1224,"")</f>
        <v>23246.2</v>
      </c>
      <c r="H57" s="11">
        <f>IF('Daily PnL Log'!H1224&lt;&gt;"",'Daily PnL Log'!H1224,"")</f>
        <v>0</v>
      </c>
      <c r="I57" s="11">
        <f>IF('Daily PnL Log'!I1224&lt;&gt;"",'Daily PnL Log'!I1224,"")</f>
        <v>0</v>
      </c>
      <c r="J57" s="11">
        <f>IF('Daily PnL Log'!J1224&lt;&gt;"",'Daily PnL Log'!J1224,"")</f>
        <v>17453.5</v>
      </c>
      <c r="K57" s="11">
        <f>IF('Daily PnL Log'!K1224&lt;&gt;"",'Daily PnL Log'!K1224,"")</f>
        <v>-105.12</v>
      </c>
      <c r="L57" s="11">
        <f>IF('Daily PnL Log'!L1224&lt;&gt;"",'Daily PnL Log'!L1224,"")</f>
        <v>-928.63</v>
      </c>
      <c r="M57" s="11">
        <f>IF('Daily PnL Log'!M1224&lt;&gt;"",'Daily PnL Log'!M1224,"")</f>
        <v>-1033.75</v>
      </c>
      <c r="N57" s="11">
        <f>IF('Daily PnL Log'!N1224&lt;&gt;"",'Daily PnL Log'!N1224,"")</f>
        <v>16419.75</v>
      </c>
      <c r="O57" s="11">
        <f t="shared" si="4"/>
        <v>24222.6</v>
      </c>
      <c r="P57" s="11">
        <f t="shared" si="4"/>
        <v>-51412</v>
      </c>
      <c r="Q57" s="11">
        <f t="shared" si="4"/>
        <v>0</v>
      </c>
      <c r="R57" s="11">
        <f t="shared" si="4"/>
        <v>-36701.799999999996</v>
      </c>
      <c r="S57" s="11">
        <f t="shared" si="4"/>
        <v>-3088.6000000000058</v>
      </c>
      <c r="T57" s="11">
        <f t="shared" si="4"/>
        <v>0</v>
      </c>
      <c r="U57" s="11">
        <f t="shared" si="4"/>
        <v>0</v>
      </c>
      <c r="V57" s="11">
        <f t="shared" si="4"/>
        <v>-66979.8</v>
      </c>
      <c r="W57" s="11">
        <f>IF('Daily PnL Log'!W1224&lt;&gt;"",'Daily PnL Log'!W1224,"")</f>
        <v>283100</v>
      </c>
      <c r="X57" s="119">
        <f>IF('Daily PnL Log'!X1224&lt;&gt;"",'Daily PnL Log'!X1224,"")</f>
        <v>5.7999823383963263E-2</v>
      </c>
      <c r="Y57" s="11" t="str">
        <f>IF('Daily PnL Log'!Y1224&lt;&gt;"",'Daily PnL Log'!Y1224,"")</f>
        <v/>
      </c>
      <c r="Z57" s="11" t="str">
        <f>IF('Daily PnL Log'!Z1224&lt;&gt;"",'Daily PnL Log'!Z1224,"")</f>
        <v/>
      </c>
      <c r="AA57" s="11">
        <f>IF('Daily PnL Log'!AC1224&lt;&gt;"",'Daily PnL Log'!AC1224,"")</f>
        <v>-67881.16</v>
      </c>
    </row>
    <row r="58" spans="1:27" x14ac:dyDescent="0.25">
      <c r="A58" s="47" t="str">
        <f t="shared" si="3"/>
        <v>Oct</v>
      </c>
      <c r="B58" s="14">
        <f>'Daily PnL Log'!B1225</f>
        <v>45943</v>
      </c>
      <c r="C58" s="13">
        <f>IF('Daily PnL Log'!C1225&lt;&gt;"",'Daily PnL Log'!C1225,"")</f>
        <v>-9209.7999999999993</v>
      </c>
      <c r="D58" s="13">
        <f>IF('Daily PnL Log'!D1225&lt;&gt;"",'Daily PnL Log'!D1225,"")</f>
        <v>14353.6</v>
      </c>
      <c r="E58" s="13">
        <f>IF('Daily PnL Log'!E1225&lt;&gt;"",'Daily PnL Log'!E1225,"")</f>
        <v>0</v>
      </c>
      <c r="F58" s="13">
        <f>IF('Daily PnL Log'!F1225&lt;&gt;"",'Daily PnL Log'!F1225,"")</f>
        <v>-6392.2</v>
      </c>
      <c r="G58" s="13">
        <f>IF('Daily PnL Log'!G1225&lt;&gt;"",'Daily PnL Log'!G1225,"")</f>
        <v>-5198.5</v>
      </c>
      <c r="H58" s="13">
        <f>IF('Daily PnL Log'!H1225&lt;&gt;"",'Daily PnL Log'!H1225,"")</f>
        <v>0</v>
      </c>
      <c r="I58" s="13">
        <f>IF('Daily PnL Log'!I1225&lt;&gt;"",'Daily PnL Log'!I1225,"")</f>
        <v>0</v>
      </c>
      <c r="J58" s="13">
        <f>IF('Daily PnL Log'!J1225&lt;&gt;"",'Daily PnL Log'!J1225,"")</f>
        <v>-6446.8999999999987</v>
      </c>
      <c r="K58" s="13">
        <f>IF('Daily PnL Log'!K1225&lt;&gt;"",'Daily PnL Log'!K1225,"")</f>
        <v>-47.49</v>
      </c>
      <c r="L58" s="13">
        <f>IF('Daily PnL Log'!L1225&lt;&gt;"",'Daily PnL Log'!L1225,"")</f>
        <v>-420.61</v>
      </c>
      <c r="M58" s="13">
        <f>IF('Daily PnL Log'!M1225&lt;&gt;"",'Daily PnL Log'!M1225,"")</f>
        <v>-468.1</v>
      </c>
      <c r="N58" s="13">
        <f>IF('Daily PnL Log'!N1225&lt;&gt;"",'Daily PnL Log'!N1225,"")</f>
        <v>-6914.9999999999991</v>
      </c>
      <c r="O58" s="13">
        <f t="shared" si="4"/>
        <v>15012.8</v>
      </c>
      <c r="P58" s="13">
        <f t="shared" si="4"/>
        <v>-37058.400000000001</v>
      </c>
      <c r="Q58" s="13">
        <f t="shared" si="4"/>
        <v>0</v>
      </c>
      <c r="R58" s="13">
        <f t="shared" si="4"/>
        <v>-43093.999999999993</v>
      </c>
      <c r="S58" s="13">
        <f t="shared" si="4"/>
        <v>-8287.1000000000058</v>
      </c>
      <c r="T58" s="13">
        <f t="shared" si="4"/>
        <v>0</v>
      </c>
      <c r="U58" s="13">
        <f t="shared" si="4"/>
        <v>0</v>
      </c>
      <c r="V58" s="13">
        <f t="shared" si="4"/>
        <v>-73426.7</v>
      </c>
      <c r="W58" s="13">
        <f>IF('Daily PnL Log'!W1225&lt;&gt;"",'Daily PnL Log'!W1225,"")</f>
        <v>294327</v>
      </c>
      <c r="X58" s="118">
        <f>IF('Daily PnL Log'!X1225&lt;&gt;"",'Daily PnL Log'!X1225,"")</f>
        <v>-2.349427677379241E-2</v>
      </c>
      <c r="Y58" s="13">
        <f>IF('Daily PnL Log'!Y1225&lt;&gt;"",'Daily PnL Log'!Y1225,"")</f>
        <v>-5216.3</v>
      </c>
      <c r="Z58" s="13" t="str">
        <f>IF('Daily PnL Log'!Z1225&lt;&gt;"",'Daily PnL Log'!Z1225,"")</f>
        <v/>
      </c>
      <c r="AA58" s="13">
        <f>IF('Daily PnL Log'!AC1225&lt;&gt;"",'Daily PnL Log'!AC1225,"")</f>
        <v>-70030.509999999995</v>
      </c>
    </row>
    <row r="59" spans="1:27" x14ac:dyDescent="0.25">
      <c r="A59" s="48" t="str">
        <f t="shared" si="3"/>
        <v>Oct</v>
      </c>
      <c r="B59" s="2">
        <f>'Daily PnL Log'!B1226</f>
        <v>45944</v>
      </c>
      <c r="C59" s="11">
        <f>IF('Daily PnL Log'!C1226&lt;&gt;"",'Daily PnL Log'!C1226,"")</f>
        <v>10080.200000000001</v>
      </c>
      <c r="D59" s="11">
        <f>IF('Daily PnL Log'!D1226&lt;&gt;"",'Daily PnL Log'!D1226,"")</f>
        <v>-10709.5</v>
      </c>
      <c r="E59" s="11">
        <f>IF('Daily PnL Log'!E1226&lt;&gt;"",'Daily PnL Log'!E1226,"")</f>
        <v>0</v>
      </c>
      <c r="F59" s="11">
        <f>IF('Daily PnL Log'!F1226&lt;&gt;"",'Daily PnL Log'!F1226,"")</f>
        <v>-4262.3999999999996</v>
      </c>
      <c r="G59" s="11">
        <f>IF('Daily PnL Log'!G1226&lt;&gt;"",'Daily PnL Log'!G1226,"")</f>
        <v>-1419</v>
      </c>
      <c r="H59" s="11">
        <f>IF('Daily PnL Log'!H1226&lt;&gt;"",'Daily PnL Log'!H1226,"")</f>
        <v>0</v>
      </c>
      <c r="I59" s="11">
        <f>IF('Daily PnL Log'!I1226&lt;&gt;"",'Daily PnL Log'!I1226,"")</f>
        <v>0</v>
      </c>
      <c r="J59" s="11">
        <f>IF('Daily PnL Log'!J1226&lt;&gt;"",'Daily PnL Log'!J1226,"")</f>
        <v>-6310.6999999999989</v>
      </c>
      <c r="K59" s="11">
        <f>IF('Daily PnL Log'!K1226&lt;&gt;"",'Daily PnL Log'!K1226,"")</f>
        <v>-47.34</v>
      </c>
      <c r="L59" s="11">
        <f>IF('Daily PnL Log'!L1226&lt;&gt;"",'Daily PnL Log'!L1226,"")</f>
        <v>-420.06</v>
      </c>
      <c r="M59" s="11">
        <f>IF('Daily PnL Log'!M1226&lt;&gt;"",'Daily PnL Log'!M1226,"")</f>
        <v>-467.4</v>
      </c>
      <c r="N59" s="11">
        <f>IF('Daily PnL Log'!N1226&lt;&gt;"",'Daily PnL Log'!N1226,"")</f>
        <v>-6778.0999999999985</v>
      </c>
      <c r="O59" s="11">
        <f t="shared" si="4"/>
        <v>25093</v>
      </c>
      <c r="P59" s="11">
        <f t="shared" si="4"/>
        <v>-47767.9</v>
      </c>
      <c r="Q59" s="11">
        <f t="shared" si="4"/>
        <v>0</v>
      </c>
      <c r="R59" s="11">
        <f t="shared" si="4"/>
        <v>-47356.399999999994</v>
      </c>
      <c r="S59" s="11">
        <f t="shared" si="4"/>
        <v>-9706.1000000000058</v>
      </c>
      <c r="T59" s="11">
        <f t="shared" si="4"/>
        <v>0</v>
      </c>
      <c r="U59" s="11">
        <f t="shared" si="4"/>
        <v>0</v>
      </c>
      <c r="V59" s="11">
        <f t="shared" si="4"/>
        <v>-79737.399999999994</v>
      </c>
      <c r="W59" s="11">
        <f>IF('Daily PnL Log'!W1226&lt;&gt;"",'Daily PnL Log'!W1226,"")</f>
        <v>293830</v>
      </c>
      <c r="X59" s="119">
        <f>IF('Daily PnL Log'!X1226&lt;&gt;"",'Daily PnL Log'!X1226,"")</f>
        <v>-2.3068100602389133E-2</v>
      </c>
      <c r="Y59" s="11" t="str">
        <f>IF('Daily PnL Log'!Y1226&lt;&gt;"",'Daily PnL Log'!Y1226,"")</f>
        <v/>
      </c>
      <c r="Z59" s="11" t="str">
        <f>IF('Daily PnL Log'!Z1226&lt;&gt;"",'Daily PnL Log'!Z1226,"")</f>
        <v/>
      </c>
      <c r="AA59" s="11">
        <f>IF('Daily PnL Log'!AC1226&lt;&gt;"",'Daily PnL Log'!AC1226,"")</f>
        <v>-69965.41</v>
      </c>
    </row>
    <row r="60" spans="1:27" x14ac:dyDescent="0.25">
      <c r="A60" s="47" t="str">
        <f t="shared" si="3"/>
        <v>Oct</v>
      </c>
      <c r="B60" s="14">
        <f>'Daily PnL Log'!B1227</f>
        <v>45945</v>
      </c>
      <c r="C60" s="13">
        <f>IF('Daily PnL Log'!C1227&lt;&gt;"",'Daily PnL Log'!C1227,"")</f>
        <v>-1314</v>
      </c>
      <c r="D60" s="13">
        <f>IF('Daily PnL Log'!D1227&lt;&gt;"",'Daily PnL Log'!D1227,"")</f>
        <v>37652.6</v>
      </c>
      <c r="E60" s="13">
        <f>IF('Daily PnL Log'!E1227&lt;&gt;"",'Daily PnL Log'!E1227,"")</f>
        <v>0</v>
      </c>
      <c r="F60" s="13">
        <f>IF('Daily PnL Log'!F1227&lt;&gt;"",'Daily PnL Log'!F1227,"")</f>
        <v>965.8</v>
      </c>
      <c r="G60" s="13">
        <f>IF('Daily PnL Log'!G1227&lt;&gt;"",'Daily PnL Log'!G1227,"")</f>
        <v>-11522.4</v>
      </c>
      <c r="H60" s="13">
        <f>IF('Daily PnL Log'!H1227&lt;&gt;"",'Daily PnL Log'!H1227,"")</f>
        <v>0</v>
      </c>
      <c r="I60" s="13">
        <f>IF('Daily PnL Log'!I1227&lt;&gt;"",'Daily PnL Log'!I1227,"")</f>
        <v>0</v>
      </c>
      <c r="J60" s="13">
        <f>IF('Daily PnL Log'!J1227&lt;&gt;"",'Daily PnL Log'!J1227,"")</f>
        <v>25782</v>
      </c>
      <c r="K60" s="13">
        <f>IF('Daily PnL Log'!K1227&lt;&gt;"",'Daily PnL Log'!K1227,"")</f>
        <v>-59.39</v>
      </c>
      <c r="L60" s="13">
        <f>IF('Daily PnL Log'!L1227&lt;&gt;"",'Daily PnL Log'!L1227,"")</f>
        <v>-526.59</v>
      </c>
      <c r="M60" s="13">
        <f>IF('Daily PnL Log'!M1227&lt;&gt;"",'Daily PnL Log'!M1227,"")</f>
        <v>-585.98</v>
      </c>
      <c r="N60" s="13">
        <f>IF('Daily PnL Log'!N1227&lt;&gt;"",'Daily PnL Log'!N1227,"")</f>
        <v>25196.02</v>
      </c>
      <c r="O60" s="13">
        <f t="shared" si="4"/>
        <v>23779</v>
      </c>
      <c r="P60" s="13">
        <f t="shared" si="4"/>
        <v>-10115.300000000003</v>
      </c>
      <c r="Q60" s="13">
        <f t="shared" si="4"/>
        <v>0</v>
      </c>
      <c r="R60" s="13">
        <f t="shared" si="4"/>
        <v>-46390.599999999991</v>
      </c>
      <c r="S60" s="13">
        <f t="shared" si="4"/>
        <v>-21228.500000000007</v>
      </c>
      <c r="T60" s="13">
        <f t="shared" si="4"/>
        <v>0</v>
      </c>
      <c r="U60" s="13">
        <f t="shared" si="4"/>
        <v>0</v>
      </c>
      <c r="V60" s="13">
        <f t="shared" si="4"/>
        <v>-53955.399999999994</v>
      </c>
      <c r="W60" s="13">
        <f>IF('Daily PnL Log'!W1227&lt;&gt;"",'Daily PnL Log'!W1227,"")</f>
        <v>321135</v>
      </c>
      <c r="X60" s="118">
        <f>IF('Daily PnL Log'!X1227&lt;&gt;"",'Daily PnL Log'!X1227,"")</f>
        <v>7.8459277251000353E-2</v>
      </c>
      <c r="Y60" s="13" t="str">
        <f>IF('Daily PnL Log'!Y1227&lt;&gt;"",'Daily PnL Log'!Y1227,"")</f>
        <v/>
      </c>
      <c r="Z60" s="13">
        <f>IF('Daily PnL Log'!Z1227&lt;&gt;"",'Daily PnL Log'!Z1227,"")</f>
        <v>3018.66</v>
      </c>
      <c r="AA60" s="13">
        <f>IF('Daily PnL Log'!AC1227&lt;&gt;"",'Daily PnL Log'!AC1227,"")</f>
        <v>-38121.39</v>
      </c>
    </row>
    <row r="61" spans="1:27" x14ac:dyDescent="0.25">
      <c r="A61" s="48" t="str">
        <f t="shared" si="3"/>
        <v>Oct</v>
      </c>
      <c r="B61" s="2">
        <f>'Daily PnL Log'!B1228</f>
        <v>45946</v>
      </c>
      <c r="C61" s="11">
        <f>IF('Daily PnL Log'!C1228&lt;&gt;"",'Daily PnL Log'!C1228,"")</f>
        <v>5433.1</v>
      </c>
      <c r="D61" s="11">
        <f>IF('Daily PnL Log'!D1228&lt;&gt;"",'Daily PnL Log'!D1228,"")</f>
        <v>-17125.7</v>
      </c>
      <c r="E61" s="11">
        <f>IF('Daily PnL Log'!E1228&lt;&gt;"",'Daily PnL Log'!E1228,"")</f>
        <v>0</v>
      </c>
      <c r="F61" s="11">
        <f>IF('Daily PnL Log'!F1228&lt;&gt;"",'Daily PnL Log'!F1228,"")</f>
        <v>16164.5</v>
      </c>
      <c r="G61" s="11">
        <f>IF('Daily PnL Log'!G1228&lt;&gt;"",'Daily PnL Log'!G1228,"")</f>
        <v>-18051.3</v>
      </c>
      <c r="H61" s="11">
        <f>IF('Daily PnL Log'!H1228&lt;&gt;"",'Daily PnL Log'!H1228,"")</f>
        <v>0</v>
      </c>
      <c r="I61" s="11">
        <f>IF('Daily PnL Log'!I1228&lt;&gt;"",'Daily PnL Log'!I1228,"")</f>
        <v>0</v>
      </c>
      <c r="J61" s="11">
        <f>IF('Daily PnL Log'!J1228&lt;&gt;"",'Daily PnL Log'!J1228,"")</f>
        <v>-13579.4</v>
      </c>
      <c r="K61" s="11">
        <f>IF('Daily PnL Log'!K1228&lt;&gt;"",'Daily PnL Log'!K1228,"")</f>
        <v>-101.51</v>
      </c>
      <c r="L61" s="11">
        <f>IF('Daily PnL Log'!L1228&lt;&gt;"",'Daily PnL Log'!L1228,"")</f>
        <v>-901.55</v>
      </c>
      <c r="M61" s="11">
        <f>IF('Daily PnL Log'!M1228&lt;&gt;"",'Daily PnL Log'!M1228,"")</f>
        <v>-1003.06</v>
      </c>
      <c r="N61" s="11">
        <f>IF('Daily PnL Log'!N1228&lt;&gt;"",'Daily PnL Log'!N1228,"")</f>
        <v>-14582.46</v>
      </c>
      <c r="O61" s="11">
        <f t="shared" si="4"/>
        <v>29212.1</v>
      </c>
      <c r="P61" s="11">
        <f t="shared" si="4"/>
        <v>-27241.000000000004</v>
      </c>
      <c r="Q61" s="11">
        <f t="shared" si="4"/>
        <v>0</v>
      </c>
      <c r="R61" s="11">
        <f t="shared" si="4"/>
        <v>-30226.099999999991</v>
      </c>
      <c r="S61" s="11">
        <f t="shared" si="4"/>
        <v>-39279.800000000003</v>
      </c>
      <c r="T61" s="11">
        <f t="shared" si="4"/>
        <v>0</v>
      </c>
      <c r="U61" s="11">
        <f t="shared" si="4"/>
        <v>0</v>
      </c>
      <c r="V61" s="11">
        <f t="shared" si="4"/>
        <v>-67534.799999999988</v>
      </c>
      <c r="W61" s="11">
        <f>IF('Daily PnL Log'!W1228&lt;&gt;"",'Daily PnL Log'!W1228,"")</f>
        <v>368616</v>
      </c>
      <c r="X61" s="119">
        <f>IF('Daily PnL Log'!X1228&lt;&gt;"",'Daily PnL Log'!X1228,"")</f>
        <v>-3.9560029949866522E-2</v>
      </c>
      <c r="Y61" s="11" t="str">
        <f>IF('Daily PnL Log'!Y1228&lt;&gt;"",'Daily PnL Log'!Y1228,"")</f>
        <v/>
      </c>
      <c r="Z61" s="11" t="str">
        <f>IF('Daily PnL Log'!Z1228&lt;&gt;"",'Daily PnL Log'!Z1228,"")</f>
        <v/>
      </c>
      <c r="AA61" s="11">
        <f>IF('Daily PnL Log'!AC1228&lt;&gt;"",'Daily PnL Log'!AC1228,"")</f>
        <v>-44529.45</v>
      </c>
    </row>
    <row r="62" spans="1:27" x14ac:dyDescent="0.25">
      <c r="A62" s="47" t="str">
        <f t="shared" si="3"/>
        <v>Oct</v>
      </c>
      <c r="B62" s="14">
        <f>'Daily PnL Log'!B1229</f>
        <v>45947</v>
      </c>
      <c r="C62" s="13">
        <f>IF('Daily PnL Log'!C1229&lt;&gt;"",'Daily PnL Log'!C1229,"")</f>
        <v>-7537.5</v>
      </c>
      <c r="D62" s="13">
        <f>IF('Daily PnL Log'!D1229&lt;&gt;"",'Daily PnL Log'!D1229,"")</f>
        <v>17843.900000000001</v>
      </c>
      <c r="E62" s="13">
        <f>IF('Daily PnL Log'!E1229&lt;&gt;"",'Daily PnL Log'!E1229,"")</f>
        <v>0</v>
      </c>
      <c r="F62" s="13">
        <f>IF('Daily PnL Log'!F1229&lt;&gt;"",'Daily PnL Log'!F1229,"")</f>
        <v>13039</v>
      </c>
      <c r="G62" s="13">
        <f>IF('Daily PnL Log'!G1229&lt;&gt;"",'Daily PnL Log'!G1229,"")</f>
        <v>9635.2999999999993</v>
      </c>
      <c r="H62" s="13">
        <f>IF('Daily PnL Log'!H1229&lt;&gt;"",'Daily PnL Log'!H1229,"")</f>
        <v>0</v>
      </c>
      <c r="I62" s="13">
        <f>IF('Daily PnL Log'!I1229&lt;&gt;"",'Daily PnL Log'!I1229,"")</f>
        <v>0</v>
      </c>
      <c r="J62" s="13">
        <f>IF('Daily PnL Log'!J1229&lt;&gt;"",'Daily PnL Log'!J1229,"")</f>
        <v>32980.699999999997</v>
      </c>
      <c r="K62" s="13">
        <f>IF('Daily PnL Log'!K1229&lt;&gt;"",'Daily PnL Log'!K1229,"")</f>
        <v>-75.78</v>
      </c>
      <c r="L62" s="13">
        <f>IF('Daily PnL Log'!L1229&lt;&gt;"",'Daily PnL Log'!L1229,"")</f>
        <v>-670.05</v>
      </c>
      <c r="M62" s="13">
        <f>IF('Daily PnL Log'!M1229&lt;&gt;"",'Daily PnL Log'!M1229,"")</f>
        <v>-745.82999999999993</v>
      </c>
      <c r="N62" s="13">
        <f>IF('Daily PnL Log'!N1229&lt;&gt;"",'Daily PnL Log'!N1229,"")</f>
        <v>32234.869999999995</v>
      </c>
      <c r="O62" s="13">
        <f t="shared" si="4"/>
        <v>21674.6</v>
      </c>
      <c r="P62" s="13">
        <f t="shared" si="4"/>
        <v>-9397.1000000000022</v>
      </c>
      <c r="Q62" s="13">
        <f t="shared" si="4"/>
        <v>0</v>
      </c>
      <c r="R62" s="13">
        <f t="shared" si="4"/>
        <v>-17187.099999999991</v>
      </c>
      <c r="S62" s="13">
        <f t="shared" si="4"/>
        <v>-29644.500000000004</v>
      </c>
      <c r="T62" s="13">
        <f t="shared" si="4"/>
        <v>0</v>
      </c>
      <c r="U62" s="13">
        <f t="shared" si="4"/>
        <v>0</v>
      </c>
      <c r="V62" s="13">
        <f t="shared" si="4"/>
        <v>-34554.099999999991</v>
      </c>
      <c r="W62" s="13">
        <f>IF('Daily PnL Log'!W1229&lt;&gt;"",'Daily PnL Log'!W1229,"")</f>
        <v>375420</v>
      </c>
      <c r="X62" s="118">
        <f>IF('Daily PnL Log'!X1229&lt;&gt;"",'Daily PnL Log'!X1229,"")</f>
        <v>8.5863486228757113E-2</v>
      </c>
      <c r="Y62" s="13" t="str">
        <f>IF('Daily PnL Log'!Y1229&lt;&gt;"",'Daily PnL Log'!Y1229,"")</f>
        <v/>
      </c>
      <c r="Z62" s="13" t="str">
        <f>IF('Daily PnL Log'!Z1229&lt;&gt;"",'Daily PnL Log'!Z1229,"")</f>
        <v/>
      </c>
      <c r="AA62" s="13">
        <f>IF('Daily PnL Log'!AC1229&lt;&gt;"",'Daily PnL Log'!AC1229,"")</f>
        <v>-31364.03</v>
      </c>
    </row>
    <row r="63" spans="1:27" x14ac:dyDescent="0.25">
      <c r="A63" s="48" t="str">
        <f t="shared" si="3"/>
        <v>Oct</v>
      </c>
      <c r="B63" s="2">
        <f>'Daily PnL Log'!B1230</f>
        <v>45950</v>
      </c>
      <c r="C63" s="11">
        <f>IF('Daily PnL Log'!C1230&lt;&gt;"",'Daily PnL Log'!C1230,"")</f>
        <v>-8033.3</v>
      </c>
      <c r="D63" s="11">
        <f>IF('Daily PnL Log'!D1230&lt;&gt;"",'Daily PnL Log'!D1230,"")</f>
        <v>-33591.699999999997</v>
      </c>
      <c r="E63" s="11">
        <f>IF('Daily PnL Log'!E1230&lt;&gt;"",'Daily PnL Log'!E1230,"")</f>
        <v>0</v>
      </c>
      <c r="F63" s="11">
        <f>IF('Daily PnL Log'!F1230&lt;&gt;"",'Daily PnL Log'!F1230,"")</f>
        <v>-10496.2</v>
      </c>
      <c r="G63" s="11">
        <f>IF('Daily PnL Log'!G1230&lt;&gt;"",'Daily PnL Log'!G1230,"")</f>
        <v>10944.9</v>
      </c>
      <c r="H63" s="11">
        <f>IF('Daily PnL Log'!H1230&lt;&gt;"",'Daily PnL Log'!H1230,"")</f>
        <v>0</v>
      </c>
      <c r="I63" s="11">
        <f>IF('Daily PnL Log'!I1230&lt;&gt;"",'Daily PnL Log'!I1230,"")</f>
        <v>0</v>
      </c>
      <c r="J63" s="11">
        <f>IF('Daily PnL Log'!J1230&lt;&gt;"",'Daily PnL Log'!J1230,"")</f>
        <v>-41176.299999999996</v>
      </c>
      <c r="K63" s="11">
        <f>IF('Daily PnL Log'!K1230&lt;&gt;"",'Daily PnL Log'!K1230,"")</f>
        <v>-73.930000000000007</v>
      </c>
      <c r="L63" s="11">
        <f>IF('Daily PnL Log'!L1230&lt;&gt;"",'Daily PnL Log'!L1230,"")</f>
        <v>-655.83</v>
      </c>
      <c r="M63" s="11">
        <f>IF('Daily PnL Log'!M1230&lt;&gt;"",'Daily PnL Log'!M1230,"")</f>
        <v>-729.76</v>
      </c>
      <c r="N63" s="11">
        <f>IF('Daily PnL Log'!N1230&lt;&gt;"",'Daily PnL Log'!N1230,"")</f>
        <v>-41906.06</v>
      </c>
      <c r="O63" s="11">
        <f t="shared" si="4"/>
        <v>13641.3</v>
      </c>
      <c r="P63" s="11">
        <f t="shared" si="4"/>
        <v>-42988.800000000003</v>
      </c>
      <c r="Q63" s="11">
        <f t="shared" si="4"/>
        <v>0</v>
      </c>
      <c r="R63" s="11">
        <f t="shared" si="4"/>
        <v>-27683.299999999992</v>
      </c>
      <c r="S63" s="11">
        <f t="shared" si="4"/>
        <v>-18699.600000000006</v>
      </c>
      <c r="T63" s="11">
        <f t="shared" si="4"/>
        <v>0</v>
      </c>
      <c r="U63" s="11">
        <f t="shared" si="4"/>
        <v>0</v>
      </c>
      <c r="V63" s="11">
        <f t="shared" si="4"/>
        <v>-75730.399999999994</v>
      </c>
      <c r="W63" s="11">
        <f>IF('Daily PnL Log'!W1230&lt;&gt;"",'Daily PnL Log'!W1230,"")</f>
        <v>394837</v>
      </c>
      <c r="X63" s="119">
        <f>IF('Daily PnL Log'!X1230&lt;&gt;"",'Daily PnL Log'!X1230,"")</f>
        <v>-0.10613508865683813</v>
      </c>
      <c r="Y63" s="11" t="str">
        <f>IF('Daily PnL Log'!Y1230&lt;&gt;"",'Daily PnL Log'!Y1230,"")</f>
        <v/>
      </c>
      <c r="Z63" s="11" t="str">
        <f>IF('Daily PnL Log'!Z1230&lt;&gt;"",'Daily PnL Log'!Z1230,"")</f>
        <v/>
      </c>
      <c r="AA63" s="11">
        <f>IF('Daily PnL Log'!AC1230&lt;&gt;"",'Daily PnL Log'!AC1230,"")</f>
        <v>-73607.539999999994</v>
      </c>
    </row>
    <row r="64" spans="1:27" x14ac:dyDescent="0.25">
      <c r="A64" s="47" t="str">
        <f t="shared" si="3"/>
        <v>Oct</v>
      </c>
      <c r="B64" s="14">
        <f>'Daily PnL Log'!B1231</f>
        <v>45951</v>
      </c>
      <c r="C64" s="13">
        <f>IF('Daily PnL Log'!C1231&lt;&gt;"",'Daily PnL Log'!C1231,"")</f>
        <v>-17012.2</v>
      </c>
      <c r="D64" s="13">
        <f>IF('Daily PnL Log'!D1231&lt;&gt;"",'Daily PnL Log'!D1231,"")</f>
        <v>1533.4</v>
      </c>
      <c r="E64" s="13">
        <f>IF('Daily PnL Log'!E1231&lt;&gt;"",'Daily PnL Log'!E1231,"")</f>
        <v>0</v>
      </c>
      <c r="F64" s="13">
        <f>IF('Daily PnL Log'!F1231&lt;&gt;"",'Daily PnL Log'!F1231,"")</f>
        <v>861.6</v>
      </c>
      <c r="G64" s="13">
        <f>IF('Daily PnL Log'!G1231&lt;&gt;"",'Daily PnL Log'!G1231,"")</f>
        <v>-6717.8</v>
      </c>
      <c r="H64" s="13">
        <f>IF('Daily PnL Log'!H1231&lt;&gt;"",'Daily PnL Log'!H1231,"")</f>
        <v>0</v>
      </c>
      <c r="I64" s="13">
        <f>IF('Daily PnL Log'!I1231&lt;&gt;"",'Daily PnL Log'!I1231,"")</f>
        <v>0</v>
      </c>
      <c r="J64" s="13">
        <f>IF('Daily PnL Log'!J1231&lt;&gt;"",'Daily PnL Log'!J1231,"")</f>
        <v>-21335</v>
      </c>
      <c r="K64" s="13">
        <f>IF('Daily PnL Log'!K1231&lt;&gt;"",'Daily PnL Log'!K1231,"")</f>
        <v>-76.13</v>
      </c>
      <c r="L64" s="13">
        <f>IF('Daily PnL Log'!L1231&lt;&gt;"",'Daily PnL Log'!L1231,"")</f>
        <v>-668.5</v>
      </c>
      <c r="M64" s="13">
        <f>IF('Daily PnL Log'!M1231&lt;&gt;"",'Daily PnL Log'!M1231,"")</f>
        <v>-744.63</v>
      </c>
      <c r="N64" s="13">
        <f>IF('Daily PnL Log'!N1231&lt;&gt;"",'Daily PnL Log'!N1231,"")</f>
        <v>-22079.63</v>
      </c>
      <c r="O64" s="13">
        <f t="shared" si="4"/>
        <v>-3370.9000000000015</v>
      </c>
      <c r="P64" s="13">
        <f t="shared" si="4"/>
        <v>-41455.4</v>
      </c>
      <c r="Q64" s="13">
        <f t="shared" si="4"/>
        <v>0</v>
      </c>
      <c r="R64" s="13">
        <f t="shared" si="4"/>
        <v>-26821.699999999993</v>
      </c>
      <c r="S64" s="13">
        <f t="shared" si="4"/>
        <v>-25417.400000000005</v>
      </c>
      <c r="T64" s="13">
        <f t="shared" si="4"/>
        <v>0</v>
      </c>
      <c r="U64" s="13">
        <f t="shared" si="4"/>
        <v>0</v>
      </c>
      <c r="V64" s="13">
        <f t="shared" si="4"/>
        <v>-97065.4</v>
      </c>
      <c r="W64" s="13">
        <f>IF('Daily PnL Log'!W1231&lt;&gt;"",'Daily PnL Log'!W1231,"")</f>
        <v>444956</v>
      </c>
      <c r="X64" s="118">
        <f>IF('Daily PnL Log'!X1231&lt;&gt;"",'Daily PnL Log'!X1231,"")</f>
        <v>-4.9622052517552299E-2</v>
      </c>
      <c r="Y64" s="13" t="str">
        <f>IF('Daily PnL Log'!Y1231&lt;&gt;"",'Daily PnL Log'!Y1231,"")</f>
        <v/>
      </c>
      <c r="Z64" s="13" t="str">
        <f>IF('Daily PnL Log'!Z1231&lt;&gt;"",'Daily PnL Log'!Z1231,"")</f>
        <v/>
      </c>
      <c r="AA64" s="13">
        <f>IF('Daily PnL Log'!AC1231&lt;&gt;"",'Daily PnL Log'!AC1231,"")</f>
        <v>-50759.67</v>
      </c>
    </row>
    <row r="65" spans="1:27" x14ac:dyDescent="0.25">
      <c r="A65" s="48" t="str">
        <f t="shared" si="3"/>
        <v>Oct</v>
      </c>
      <c r="B65" s="2">
        <f>'Daily PnL Log'!B1232</f>
        <v>45952</v>
      </c>
      <c r="C65" s="11">
        <f>IF('Daily PnL Log'!C1232&lt;&gt;"",'Daily PnL Log'!C1232,"")</f>
        <v>-11772.1</v>
      </c>
      <c r="D65" s="11">
        <f>IF('Daily PnL Log'!D1232&lt;&gt;"",'Daily PnL Log'!D1232,"")</f>
        <v>22391.7</v>
      </c>
      <c r="E65" s="11">
        <f>IF('Daily PnL Log'!E1232&lt;&gt;"",'Daily PnL Log'!E1232,"")</f>
        <v>0</v>
      </c>
      <c r="F65" s="11">
        <f>IF('Daily PnL Log'!F1232&lt;&gt;"",'Daily PnL Log'!F1232,"")</f>
        <v>1113.5999999999999</v>
      </c>
      <c r="G65" s="11">
        <f>IF('Daily PnL Log'!G1232&lt;&gt;"",'Daily PnL Log'!G1232,"")</f>
        <v>13563.1</v>
      </c>
      <c r="H65" s="11">
        <f>IF('Daily PnL Log'!H1232&lt;&gt;"",'Daily PnL Log'!H1232,"")</f>
        <v>0</v>
      </c>
      <c r="I65" s="11">
        <f>IF('Daily PnL Log'!I1232&lt;&gt;"",'Daily PnL Log'!I1232,"")</f>
        <v>0</v>
      </c>
      <c r="J65" s="11">
        <f>IF('Daily PnL Log'!J1232&lt;&gt;"",'Daily PnL Log'!J1232,"")</f>
        <v>25296.300000000003</v>
      </c>
      <c r="K65" s="11">
        <f>IF('Daily PnL Log'!K1232&lt;&gt;"",'Daily PnL Log'!K1232,"")</f>
        <v>-84.44</v>
      </c>
      <c r="L65" s="11">
        <f>IF('Daily PnL Log'!L1232&lt;&gt;"",'Daily PnL Log'!L1232,"")</f>
        <v>-746.28</v>
      </c>
      <c r="M65" s="11">
        <f>IF('Daily PnL Log'!M1232&lt;&gt;"",'Daily PnL Log'!M1232,"")</f>
        <v>-830.72</v>
      </c>
      <c r="N65" s="11">
        <f>IF('Daily PnL Log'!N1232&lt;&gt;"",'Daily PnL Log'!N1232,"")</f>
        <v>24465.58</v>
      </c>
      <c r="O65" s="11">
        <f t="shared" si="4"/>
        <v>-15143.000000000002</v>
      </c>
      <c r="P65" s="11">
        <f t="shared" si="4"/>
        <v>-19063.7</v>
      </c>
      <c r="Q65" s="11">
        <f t="shared" si="4"/>
        <v>0</v>
      </c>
      <c r="R65" s="11">
        <f t="shared" si="4"/>
        <v>-25708.099999999995</v>
      </c>
      <c r="S65" s="11">
        <f t="shared" si="4"/>
        <v>-11854.300000000005</v>
      </c>
      <c r="T65" s="11">
        <f t="shared" si="4"/>
        <v>0</v>
      </c>
      <c r="U65" s="11">
        <f t="shared" si="4"/>
        <v>0</v>
      </c>
      <c r="V65" s="11">
        <f t="shared" si="4"/>
        <v>-71769.099999999991</v>
      </c>
      <c r="W65" s="11">
        <f>IF('Daily PnL Log'!W1232&lt;&gt;"",'Daily PnL Log'!W1232,"")</f>
        <v>427576</v>
      </c>
      <c r="X65" s="119">
        <f>IF('Daily PnL Log'!X1232&lt;&gt;"",'Daily PnL Log'!X1232,"")</f>
        <v>5.7219254588657925E-2</v>
      </c>
      <c r="Y65" s="11" t="str">
        <f>IF('Daily PnL Log'!Y1232&lt;&gt;"",'Daily PnL Log'!Y1232,"")</f>
        <v/>
      </c>
      <c r="Z65" s="11" t="str">
        <f>IF('Daily PnL Log'!Z1232&lt;&gt;"",'Daily PnL Log'!Z1232,"")</f>
        <v/>
      </c>
      <c r="AA65" s="11">
        <f>IF('Daily PnL Log'!AC1232&lt;&gt;"",'Daily PnL Log'!AC1232,"")</f>
        <v>-66324.14</v>
      </c>
    </row>
    <row r="66" spans="1:27" x14ac:dyDescent="0.25">
      <c r="A66" s="47" t="str">
        <f t="shared" si="3"/>
        <v>Oct</v>
      </c>
      <c r="B66" s="14">
        <f>'Daily PnL Log'!B1233</f>
        <v>45953</v>
      </c>
      <c r="C66" s="13">
        <f>IF('Daily PnL Log'!C1233&lt;&gt;"",'Daily PnL Log'!C1233,"")</f>
        <v>28697.8</v>
      </c>
      <c r="D66" s="13">
        <f>IF('Daily PnL Log'!D1233&lt;&gt;"",'Daily PnL Log'!D1233,"")</f>
        <v>37073.800000000003</v>
      </c>
      <c r="E66" s="13">
        <f>IF('Daily PnL Log'!E1233&lt;&gt;"",'Daily PnL Log'!E1233,"")</f>
        <v>0</v>
      </c>
      <c r="F66" s="13">
        <f>IF('Daily PnL Log'!F1233&lt;&gt;"",'Daily PnL Log'!F1233,"")</f>
        <v>-22687</v>
      </c>
      <c r="G66" s="13">
        <f>IF('Daily PnL Log'!G1233&lt;&gt;"",'Daily PnL Log'!G1233,"")</f>
        <v>-16860.8</v>
      </c>
      <c r="H66" s="13">
        <f>IF('Daily PnL Log'!H1233&lt;&gt;"",'Daily PnL Log'!H1233,"")</f>
        <v>0</v>
      </c>
      <c r="I66" s="13">
        <f>IF('Daily PnL Log'!I1233&lt;&gt;"",'Daily PnL Log'!I1233,"")</f>
        <v>0</v>
      </c>
      <c r="J66" s="13">
        <f>IF('Daily PnL Log'!J1233&lt;&gt;"",'Daily PnL Log'!J1233,"")</f>
        <v>26223.800000000007</v>
      </c>
      <c r="K66" s="13">
        <f>IF('Daily PnL Log'!K1233&lt;&gt;"",'Daily PnL Log'!K1233,"")</f>
        <v>-127.9</v>
      </c>
      <c r="L66" s="13">
        <f>IF('Daily PnL Log'!L1233&lt;&gt;"",'Daily PnL Log'!L1233,"")</f>
        <v>-1127.32</v>
      </c>
      <c r="M66" s="13">
        <f>IF('Daily PnL Log'!M1233&lt;&gt;"",'Daily PnL Log'!M1233,"")</f>
        <v>-1255.22</v>
      </c>
      <c r="N66" s="13">
        <f>IF('Daily PnL Log'!N1233&lt;&gt;"",'Daily PnL Log'!N1233,"")</f>
        <v>24968.580000000005</v>
      </c>
      <c r="O66" s="13">
        <f t="shared" si="4"/>
        <v>13554.799999999997</v>
      </c>
      <c r="P66" s="13">
        <f t="shared" si="4"/>
        <v>18010.100000000002</v>
      </c>
      <c r="Q66" s="13">
        <f t="shared" si="4"/>
        <v>0</v>
      </c>
      <c r="R66" s="13">
        <f t="shared" si="4"/>
        <v>-48395.099999999991</v>
      </c>
      <c r="S66" s="13">
        <f t="shared" si="4"/>
        <v>-28715.100000000006</v>
      </c>
      <c r="T66" s="13">
        <f t="shared" si="4"/>
        <v>0</v>
      </c>
      <c r="U66" s="13">
        <f t="shared" si="4"/>
        <v>0</v>
      </c>
      <c r="V66" s="13">
        <f t="shared" si="4"/>
        <v>-45545.299999999988</v>
      </c>
      <c r="W66" s="13">
        <f>IF('Daily PnL Log'!W1233&lt;&gt;"",'Daily PnL Log'!W1233,"")</f>
        <v>330216</v>
      </c>
      <c r="X66" s="118">
        <f>IF('Daily PnL Log'!X1233&lt;&gt;"",'Daily PnL Log'!X1233,"")</f>
        <v>7.5612871574969126E-2</v>
      </c>
      <c r="Y66" s="13" t="str">
        <f>IF('Daily PnL Log'!Y1233&lt;&gt;"",'Daily PnL Log'!Y1233,"")</f>
        <v/>
      </c>
      <c r="Z66" s="13" t="str">
        <f>IF('Daily PnL Log'!Z1233&lt;&gt;"",'Daily PnL Log'!Z1233,"")</f>
        <v/>
      </c>
      <c r="AA66" s="13">
        <f>IF('Daily PnL Log'!AC1233&lt;&gt;"",'Daily PnL Log'!AC1233,"")</f>
        <v>-43475.61</v>
      </c>
    </row>
    <row r="67" spans="1:27" x14ac:dyDescent="0.25">
      <c r="A67" s="48" t="str">
        <f t="shared" si="3"/>
        <v>Oct</v>
      </c>
      <c r="B67" s="2">
        <f>'Daily PnL Log'!B1234</f>
        <v>45954</v>
      </c>
      <c r="C67" s="11">
        <f>IF('Daily PnL Log'!C1234&lt;&gt;"",'Daily PnL Log'!C1234,"")</f>
        <v>-6305.5</v>
      </c>
      <c r="D67" s="11">
        <f>IF('Daily PnL Log'!D1234&lt;&gt;"",'Daily PnL Log'!D1234,"")</f>
        <v>53806.7</v>
      </c>
      <c r="E67" s="11">
        <f>IF('Daily PnL Log'!E1234&lt;&gt;"",'Daily PnL Log'!E1234,"")</f>
        <v>0</v>
      </c>
      <c r="F67" s="11">
        <f>IF('Daily PnL Log'!F1234&lt;&gt;"",'Daily PnL Log'!F1234,"")</f>
        <v>-19498.900000000001</v>
      </c>
      <c r="G67" s="11">
        <f>IF('Daily PnL Log'!G1234&lt;&gt;"",'Daily PnL Log'!G1234,"")</f>
        <v>4558.2</v>
      </c>
      <c r="H67" s="11">
        <f>IF('Daily PnL Log'!H1234&lt;&gt;"",'Daily PnL Log'!H1234,"")</f>
        <v>0</v>
      </c>
      <c r="I67" s="11">
        <f>IF('Daily PnL Log'!I1234&lt;&gt;"",'Daily PnL Log'!I1234,"")</f>
        <v>0</v>
      </c>
      <c r="J67" s="11">
        <f>IF('Daily PnL Log'!J1234&lt;&gt;"",'Daily PnL Log'!J1234,"")</f>
        <v>32560.499999999996</v>
      </c>
      <c r="K67" s="11">
        <f>IF('Daily PnL Log'!K1234&lt;&gt;"",'Daily PnL Log'!K1234,"")</f>
        <v>-438.17</v>
      </c>
      <c r="L67" s="11">
        <f>IF('Daily PnL Log'!L1234&lt;&gt;"",'Daily PnL Log'!L1234,"")</f>
        <v>-2327.6999999999998</v>
      </c>
      <c r="M67" s="11">
        <f>IF('Daily PnL Log'!M1234&lt;&gt;"",'Daily PnL Log'!M1234,"")</f>
        <v>-2765.87</v>
      </c>
      <c r="N67" s="11">
        <f>IF('Daily PnL Log'!N1234&lt;&gt;"",'Daily PnL Log'!N1234,"")</f>
        <v>29794.629999999997</v>
      </c>
      <c r="O67" s="11">
        <f t="shared" ref="O67:V69" si="5">IF(C67&lt;&gt;"",O66+C67,"")</f>
        <v>7249.2999999999975</v>
      </c>
      <c r="P67" s="11">
        <f t="shared" si="5"/>
        <v>71816.800000000003</v>
      </c>
      <c r="Q67" s="11">
        <f t="shared" si="5"/>
        <v>0</v>
      </c>
      <c r="R67" s="11">
        <f t="shared" si="5"/>
        <v>-67894</v>
      </c>
      <c r="S67" s="11">
        <f t="shared" si="5"/>
        <v>-24156.900000000005</v>
      </c>
      <c r="T67" s="11">
        <f t="shared" si="5"/>
        <v>0</v>
      </c>
      <c r="U67" s="11">
        <f t="shared" si="5"/>
        <v>0</v>
      </c>
      <c r="V67" s="11">
        <f t="shared" si="5"/>
        <v>-12984.799999999992</v>
      </c>
      <c r="W67" s="11">
        <f>IF('Daily PnL Log'!W1234&lt;&gt;"",'Daily PnL Log'!W1234,"")</f>
        <v>935067</v>
      </c>
      <c r="X67" s="119">
        <f>IF('Daily PnL Log'!X1234&lt;&gt;"",'Daily PnL Log'!X1234,"")</f>
        <v>3.186363116225896E-2</v>
      </c>
      <c r="Y67" s="11" t="str">
        <f>IF('Daily PnL Log'!Y1234&lt;&gt;"",'Daily PnL Log'!Y1234,"")</f>
        <v/>
      </c>
      <c r="Z67" s="11" t="str">
        <f>IF('Daily PnL Log'!Z1234&lt;&gt;"",'Daily PnL Log'!Z1234,"")</f>
        <v/>
      </c>
      <c r="AA67" s="11">
        <f>IF('Daily PnL Log'!AC1234&lt;&gt;"",'Daily PnL Log'!AC1234,"")</f>
        <v>-7928.98</v>
      </c>
    </row>
    <row r="68" spans="1:27" x14ac:dyDescent="0.25">
      <c r="A68" s="47" t="str">
        <f t="shared" si="3"/>
        <v>Oct</v>
      </c>
      <c r="B68" s="14">
        <f>'Daily PnL Log'!B1235</f>
        <v>45957</v>
      </c>
      <c r="C68" s="13">
        <f>IF('Daily PnL Log'!C1235&lt;&gt;"",'Daily PnL Log'!C1235,"")</f>
        <v>76914</v>
      </c>
      <c r="D68" s="13">
        <f>IF('Daily PnL Log'!D1235&lt;&gt;"",'Daily PnL Log'!D1235,"")</f>
        <v>32977.5</v>
      </c>
      <c r="E68" s="13">
        <f>IF('Daily PnL Log'!E1235&lt;&gt;"",'Daily PnL Log'!E1235,"")</f>
        <v>0</v>
      </c>
      <c r="F68" s="13">
        <f>IF('Daily PnL Log'!F1235&lt;&gt;"",'Daily PnL Log'!F1235,"")</f>
        <v>21321.9</v>
      </c>
      <c r="G68" s="13">
        <f>IF('Daily PnL Log'!G1235&lt;&gt;"",'Daily PnL Log'!G1235,"")</f>
        <v>-15447.2</v>
      </c>
      <c r="H68" s="13">
        <f>IF('Daily PnL Log'!H1235&lt;&gt;"",'Daily PnL Log'!H1235,"")</f>
        <v>0</v>
      </c>
      <c r="I68" s="13">
        <f>IF('Daily PnL Log'!I1235&lt;&gt;"",'Daily PnL Log'!I1235,"")</f>
        <v>0</v>
      </c>
      <c r="J68" s="13">
        <f>IF('Daily PnL Log'!J1235&lt;&gt;"",'Daily PnL Log'!J1235,"")</f>
        <v>115766.2</v>
      </c>
      <c r="K68" s="13">
        <f>IF('Daily PnL Log'!K1235&lt;&gt;"",'Daily PnL Log'!K1235,"")</f>
        <v>-174.5</v>
      </c>
      <c r="L68" s="13">
        <f>IF('Daily PnL Log'!L1235&lt;&gt;"",'Daily PnL Log'!L1235,"")</f>
        <v>-1524.5</v>
      </c>
      <c r="M68" s="13">
        <f>IF('Daily PnL Log'!M1235&lt;&gt;"",'Daily PnL Log'!M1235,"")</f>
        <v>-1699</v>
      </c>
      <c r="N68" s="13">
        <f>IF('Daily PnL Log'!N1235&lt;&gt;"",'Daily PnL Log'!N1235,"")</f>
        <v>114067.2</v>
      </c>
      <c r="O68" s="13">
        <f t="shared" si="5"/>
        <v>84163.3</v>
      </c>
      <c r="P68" s="13">
        <f t="shared" si="5"/>
        <v>104794.3</v>
      </c>
      <c r="Q68" s="13">
        <f t="shared" si="5"/>
        <v>0</v>
      </c>
      <c r="R68" s="13">
        <f t="shared" si="5"/>
        <v>-46572.1</v>
      </c>
      <c r="S68" s="13">
        <f t="shared" si="5"/>
        <v>-39604.100000000006</v>
      </c>
      <c r="T68" s="13">
        <f t="shared" si="5"/>
        <v>0</v>
      </c>
      <c r="U68" s="13">
        <f t="shared" si="5"/>
        <v>0</v>
      </c>
      <c r="V68" s="13">
        <f t="shared" si="5"/>
        <v>102781.40000000001</v>
      </c>
      <c r="W68" s="13">
        <f>IF('Daily PnL Log'!W1235&lt;&gt;"",'Daily PnL Log'!W1235,"")</f>
        <v>762691</v>
      </c>
      <c r="X68" s="118">
        <f>IF('Daily PnL Log'!X1235&lt;&gt;"",'Daily PnL Log'!X1235,"")</f>
        <v>0.14955886459916271</v>
      </c>
      <c r="Y68" s="13" t="str">
        <f>IF('Daily PnL Log'!Y1235&lt;&gt;"",'Daily PnL Log'!Y1235,"")</f>
        <v/>
      </c>
      <c r="Z68" s="13" t="str">
        <f>IF('Daily PnL Log'!Z1235&lt;&gt;"",'Daily PnL Log'!Z1235,"")</f>
        <v/>
      </c>
      <c r="AA68" s="13">
        <f>IF('Daily PnL Log'!AC1235&lt;&gt;"",'Daily PnL Log'!AC1235,"")</f>
        <v>95458.27</v>
      </c>
    </row>
    <row r="69" spans="1:27" x14ac:dyDescent="0.25">
      <c r="A69" s="48" t="str">
        <f t="shared" si="3"/>
        <v>Oct</v>
      </c>
      <c r="B69" s="2">
        <f>'Daily PnL Log'!B1236</f>
        <v>45958</v>
      </c>
      <c r="C69" s="11">
        <f>IF('Daily PnL Log'!C1236&lt;&gt;"",'Daily PnL Log'!C1236,"")</f>
        <v>51449.5</v>
      </c>
      <c r="D69" s="11">
        <f>IF('Daily PnL Log'!D1236&lt;&gt;"",'Daily PnL Log'!D1236,"")</f>
        <v>34740</v>
      </c>
      <c r="E69" s="11">
        <f>IF('Daily PnL Log'!E1236&lt;&gt;"",'Daily PnL Log'!E1236,"")</f>
        <v>0</v>
      </c>
      <c r="F69" s="11">
        <f>IF('Daily PnL Log'!F1236&lt;&gt;"",'Daily PnL Log'!F1236,"")</f>
        <v>6677.5</v>
      </c>
      <c r="G69" s="11">
        <f>IF('Daily PnL Log'!G1236&lt;&gt;"",'Daily PnL Log'!G1236,"")</f>
        <v>-7182.6</v>
      </c>
      <c r="H69" s="11">
        <f>IF('Daily PnL Log'!H1236&lt;&gt;"",'Daily PnL Log'!H1236,"")</f>
        <v>0</v>
      </c>
      <c r="I69" s="11">
        <f>IF('Daily PnL Log'!I1236&lt;&gt;"",'Daily PnL Log'!I1236,"")</f>
        <v>0</v>
      </c>
      <c r="J69" s="11">
        <f>IF('Daily PnL Log'!J1236&lt;&gt;"",'Daily PnL Log'!J1236,"")</f>
        <v>85684.4</v>
      </c>
      <c r="K69" s="11">
        <f>IF('Daily PnL Log'!K1236&lt;&gt;"",'Daily PnL Log'!K1236,"")</f>
        <v>-132.03</v>
      </c>
      <c r="L69" s="11">
        <f>IF('Daily PnL Log'!L1236&lt;&gt;"",'Daily PnL Log'!L1236,"")</f>
        <v>-1159.93</v>
      </c>
      <c r="M69" s="11">
        <f>IF('Daily PnL Log'!M1236&lt;&gt;"",'Daily PnL Log'!M1236,"")</f>
        <v>-1291.96</v>
      </c>
      <c r="N69" s="11">
        <f>IF('Daily PnL Log'!N1236&lt;&gt;"",'Daily PnL Log'!N1236,"")</f>
        <v>84392.439999999988</v>
      </c>
      <c r="O69" s="11">
        <f t="shared" si="5"/>
        <v>135612.79999999999</v>
      </c>
      <c r="P69" s="11">
        <f t="shared" si="5"/>
        <v>139534.29999999999</v>
      </c>
      <c r="Q69" s="11">
        <f t="shared" si="5"/>
        <v>0</v>
      </c>
      <c r="R69" s="11">
        <f t="shared" si="5"/>
        <v>-39894.6</v>
      </c>
      <c r="S69" s="11">
        <f t="shared" si="5"/>
        <v>-46786.700000000004</v>
      </c>
      <c r="T69" s="11">
        <f t="shared" si="5"/>
        <v>0</v>
      </c>
      <c r="U69" s="11">
        <f t="shared" si="5"/>
        <v>0</v>
      </c>
      <c r="V69" s="11">
        <f t="shared" si="5"/>
        <v>188465.8</v>
      </c>
      <c r="W69" s="11">
        <f>IF('Daily PnL Log'!W1236&lt;&gt;"",'Daily PnL Log'!W1236,"")</f>
        <v>727381</v>
      </c>
      <c r="X69" s="119">
        <f>IF('Daily PnL Log'!X1236&lt;&gt;"",'Daily PnL Log'!X1236,"")</f>
        <v>0.11602233217529738</v>
      </c>
      <c r="Y69" s="11">
        <f>IF('Daily PnL Log'!Y1236&lt;&gt;"",'Daily PnL Log'!Y1236,"")</f>
        <v>-9242.01</v>
      </c>
      <c r="Z69" s="11" t="str">
        <f>IF('Daily PnL Log'!Z1236&lt;&gt;"",'Daily PnL Log'!Z1236,"")</f>
        <v/>
      </c>
      <c r="AA69" s="11">
        <f>IF('Daily PnL Log'!AC1236&lt;&gt;"",'Daily PnL Log'!AC1236,"")</f>
        <v>167498.81</v>
      </c>
    </row>
    <row r="70" spans="1:27" x14ac:dyDescent="0.25">
      <c r="A70" s="47" t="str">
        <f t="shared" si="3"/>
        <v>Oct</v>
      </c>
      <c r="B70" s="14">
        <f>'Daily PnL Log'!B1237</f>
        <v>45959</v>
      </c>
      <c r="C70" s="13">
        <f>IF('Daily PnL Log'!C1237&lt;&gt;"",'Daily PnL Log'!C1237,"")</f>
        <v>88294</v>
      </c>
      <c r="D70" s="13">
        <f>IF('Daily PnL Log'!D1237&lt;&gt;"",'Daily PnL Log'!D1237,"")</f>
        <v>47414.6</v>
      </c>
      <c r="E70" s="13">
        <f>IF('Daily PnL Log'!E1237&lt;&gt;"",'Daily PnL Log'!E1237,"")</f>
        <v>0</v>
      </c>
      <c r="F70" s="13">
        <f>IF('Daily PnL Log'!F1237&lt;&gt;"",'Daily PnL Log'!F1237,"")</f>
        <v>638.6</v>
      </c>
      <c r="G70" s="13">
        <f>IF('Daily PnL Log'!G1237&lt;&gt;"",'Daily PnL Log'!G1237,"")</f>
        <v>-1312.5</v>
      </c>
      <c r="H70" s="13">
        <f>IF('Daily PnL Log'!H1237&lt;&gt;"",'Daily PnL Log'!H1237,"")</f>
        <v>0</v>
      </c>
      <c r="I70" s="13">
        <f>IF('Daily PnL Log'!I1237&lt;&gt;"",'Daily PnL Log'!I1237,"")</f>
        <v>0</v>
      </c>
      <c r="J70" s="13">
        <f>IF('Daily PnL Log'!J1237&lt;&gt;"",'Daily PnL Log'!J1237,"")</f>
        <v>135034.70000000001</v>
      </c>
      <c r="K70" s="13">
        <f>IF('Daily PnL Log'!K1237&lt;&gt;"",'Daily PnL Log'!K1237,"")</f>
        <v>-136.16999999999999</v>
      </c>
      <c r="L70" s="13">
        <f>IF('Daily PnL Log'!L1237&lt;&gt;"",'Daily PnL Log'!L1237,"")</f>
        <v>-1203.1300000000001</v>
      </c>
      <c r="M70" s="13">
        <f>IF('Daily PnL Log'!M1237&lt;&gt;"",'Daily PnL Log'!M1237,"")</f>
        <v>-1339.3000000000002</v>
      </c>
      <c r="N70" s="13">
        <f>IF('Daily PnL Log'!N1237&lt;&gt;"",'Daily PnL Log'!N1237,"")</f>
        <v>133695.40000000002</v>
      </c>
      <c r="O70" s="13">
        <f t="shared" ref="O70:O72" si="6">IF(C70&lt;&gt;"",O69+C70,"")</f>
        <v>223906.8</v>
      </c>
      <c r="P70" s="13">
        <f t="shared" ref="P70:P72" si="7">IF(D70&lt;&gt;"",P69+D70,"")</f>
        <v>186948.9</v>
      </c>
      <c r="Q70" s="13">
        <f t="shared" ref="Q70:Q72" si="8">IF(E70&lt;&gt;"",Q69+E70,"")</f>
        <v>0</v>
      </c>
      <c r="R70" s="13">
        <f t="shared" ref="R70:R72" si="9">IF(F70&lt;&gt;"",R69+F70,"")</f>
        <v>-39256</v>
      </c>
      <c r="S70" s="13">
        <f t="shared" ref="S70:S72" si="10">IF(G70&lt;&gt;"",S69+G70,"")</f>
        <v>-48099.200000000004</v>
      </c>
      <c r="T70" s="13">
        <f t="shared" ref="T70:T72" si="11">IF(H70&lt;&gt;"",T69+H70,"")</f>
        <v>0</v>
      </c>
      <c r="U70" s="13">
        <f t="shared" ref="U70:U72" si="12">IF(I70&lt;&gt;"",U69+I70,"")</f>
        <v>0</v>
      </c>
      <c r="V70" s="13">
        <f t="shared" ref="V70:V72" si="13">IF(J70&lt;&gt;"",V69+J70,"")</f>
        <v>323500.5</v>
      </c>
      <c r="W70" s="13">
        <f>IF('Daily PnL Log'!W1237&lt;&gt;"",'Daily PnL Log'!W1237,"")</f>
        <v>688470</v>
      </c>
      <c r="X70" s="118">
        <f>IF('Daily PnL Log'!X1237&lt;&gt;"",'Daily PnL Log'!X1237,"")</f>
        <v>0.19419204903626885</v>
      </c>
      <c r="Y70" s="13" t="str">
        <f>IF('Daily PnL Log'!Y1237&lt;&gt;"",'Daily PnL Log'!Y1237,"")</f>
        <v/>
      </c>
      <c r="Z70" s="13" t="str">
        <f>IF('Daily PnL Log'!Z1237&lt;&gt;"",'Daily PnL Log'!Z1237,"")</f>
        <v/>
      </c>
      <c r="AA70" s="13">
        <f>IF('Daily PnL Log'!AC1237&lt;&gt;"",'Daily PnL Log'!AC1237,"")</f>
        <v>307697.01</v>
      </c>
    </row>
    <row r="71" spans="1:27" x14ac:dyDescent="0.25">
      <c r="A71" s="48" t="str">
        <f t="shared" si="3"/>
        <v>Oct</v>
      </c>
      <c r="B71" s="2">
        <f>'Daily PnL Log'!B1238</f>
        <v>45960</v>
      </c>
      <c r="C71" s="11">
        <f>IF('Daily PnL Log'!C1238&lt;&gt;"",'Daily PnL Log'!C1238,"")</f>
        <v>-40009.300000000003</v>
      </c>
      <c r="D71" s="11">
        <f>IF('Daily PnL Log'!D1238&lt;&gt;"",'Daily PnL Log'!D1238,"")</f>
        <v>-22416.2</v>
      </c>
      <c r="E71" s="11">
        <f>IF('Daily PnL Log'!E1238&lt;&gt;"",'Daily PnL Log'!E1238,"")</f>
        <v>0</v>
      </c>
      <c r="F71" s="11">
        <f>IF('Daily PnL Log'!F1238&lt;&gt;"",'Daily PnL Log'!F1238,"")</f>
        <v>20022.7</v>
      </c>
      <c r="G71" s="11">
        <f>IF('Daily PnL Log'!G1238&lt;&gt;"",'Daily PnL Log'!G1238,"")</f>
        <v>4925</v>
      </c>
      <c r="H71" s="11">
        <f>IF('Daily PnL Log'!H1238&lt;&gt;"",'Daily PnL Log'!H1238,"")</f>
        <v>0</v>
      </c>
      <c r="I71" s="11">
        <f>IF('Daily PnL Log'!I1238&lt;&gt;"",'Daily PnL Log'!I1238,"")</f>
        <v>0</v>
      </c>
      <c r="J71" s="11">
        <f>IF('Daily PnL Log'!J1238&lt;&gt;"",'Daily PnL Log'!J1238,"")</f>
        <v>-37477.800000000003</v>
      </c>
      <c r="K71" s="11">
        <f>IF('Daily PnL Log'!K1238&lt;&gt;"",'Daily PnL Log'!K1238,"")</f>
        <v>-155.88</v>
      </c>
      <c r="L71" s="11">
        <f>IF('Daily PnL Log'!L1238&lt;&gt;"",'Daily PnL Log'!L1238,"")</f>
        <v>-1376.86</v>
      </c>
      <c r="M71" s="11">
        <f>IF('Daily PnL Log'!M1238&lt;&gt;"",'Daily PnL Log'!M1238,"")</f>
        <v>-1532.7399999999998</v>
      </c>
      <c r="N71" s="11">
        <f>IF('Daily PnL Log'!N1238&lt;&gt;"",'Daily PnL Log'!N1238,"")</f>
        <v>-39010.54</v>
      </c>
      <c r="O71" s="11">
        <f t="shared" si="6"/>
        <v>183897.5</v>
      </c>
      <c r="P71" s="11">
        <f t="shared" si="7"/>
        <v>164532.69999999998</v>
      </c>
      <c r="Q71" s="11">
        <f t="shared" si="8"/>
        <v>0</v>
      </c>
      <c r="R71" s="11">
        <f t="shared" si="9"/>
        <v>-19233.3</v>
      </c>
      <c r="S71" s="11">
        <f t="shared" si="10"/>
        <v>-43174.200000000004</v>
      </c>
      <c r="T71" s="11">
        <f t="shared" si="11"/>
        <v>0</v>
      </c>
      <c r="U71" s="11">
        <f t="shared" si="12"/>
        <v>0</v>
      </c>
      <c r="V71" s="11">
        <f t="shared" si="13"/>
        <v>286022.7</v>
      </c>
      <c r="W71" s="11">
        <f>IF('Daily PnL Log'!W1238&lt;&gt;"",'Daily PnL Log'!W1238,"")</f>
        <v>579204</v>
      </c>
      <c r="X71" s="119">
        <f>IF('Daily PnL Log'!X1238&lt;&gt;"",'Daily PnL Log'!X1238,"")</f>
        <v>-6.7351986519430113E-2</v>
      </c>
      <c r="Y71" s="11" t="str">
        <f>IF('Daily PnL Log'!Y1238&lt;&gt;"",'Daily PnL Log'!Y1238,"")</f>
        <v/>
      </c>
      <c r="Z71" s="11" t="str">
        <f>IF('Daily PnL Log'!Z1238&lt;&gt;"",'Daily PnL Log'!Z1238,"")</f>
        <v/>
      </c>
      <c r="AA71" s="11">
        <f>IF('Daily PnL Log'!AC1238&lt;&gt;"",'Daily PnL Log'!AC1238,"")</f>
        <v>300770.52</v>
      </c>
    </row>
    <row r="72" spans="1:27" x14ac:dyDescent="0.25">
      <c r="A72" s="47" t="str">
        <f t="shared" si="3"/>
        <v>Oct</v>
      </c>
      <c r="B72" s="14">
        <f>'Daily PnL Log'!B1239</f>
        <v>45961</v>
      </c>
      <c r="C72" s="13">
        <f>IF('Daily PnL Log'!C1239&lt;&gt;"",'Daily PnL Log'!C1239,"")</f>
        <v>-8080</v>
      </c>
      <c r="D72" s="13">
        <f>IF('Daily PnL Log'!D1239&lt;&gt;"",'Daily PnL Log'!D1239,"")</f>
        <v>-18659</v>
      </c>
      <c r="E72" s="13">
        <f>IF('Daily PnL Log'!E1239&lt;&gt;"",'Daily PnL Log'!E1239,"")</f>
        <v>0</v>
      </c>
      <c r="F72" s="13">
        <f>IF('Daily PnL Log'!F1239&lt;&gt;"",'Daily PnL Log'!F1239,"")</f>
        <v>-2897.8</v>
      </c>
      <c r="G72" s="13">
        <f>IF('Daily PnL Log'!G1239&lt;&gt;"",'Daily PnL Log'!G1239,"")</f>
        <v>-18544.400000000001</v>
      </c>
      <c r="H72" s="13">
        <f>IF('Daily PnL Log'!H1239&lt;&gt;"",'Daily PnL Log'!H1239,"")</f>
        <v>0</v>
      </c>
      <c r="I72" s="13">
        <f>IF('Daily PnL Log'!I1239&lt;&gt;"",'Daily PnL Log'!I1239,"")</f>
        <v>0</v>
      </c>
      <c r="J72" s="13">
        <f>IF('Daily PnL Log'!J1239&lt;&gt;"",'Daily PnL Log'!J1239,"")</f>
        <v>-48181.2</v>
      </c>
      <c r="K72" s="13">
        <f>IF('Daily PnL Log'!K1239&lt;&gt;"",'Daily PnL Log'!K1239,"")</f>
        <v>-133.69999999999999</v>
      </c>
      <c r="L72" s="13">
        <f>IF('Daily PnL Log'!L1239&lt;&gt;"",'Daily PnL Log'!L1239,"")</f>
        <v>-1179.67</v>
      </c>
      <c r="M72" s="13">
        <f>IF('Daily PnL Log'!M1239&lt;&gt;"",'Daily PnL Log'!M1239,"")</f>
        <v>-1313.3700000000001</v>
      </c>
      <c r="N72" s="13">
        <f>IF('Daily PnL Log'!N1239&lt;&gt;"",'Daily PnL Log'!N1239,"")</f>
        <v>-49494.57</v>
      </c>
      <c r="O72" s="13">
        <f t="shared" si="6"/>
        <v>175817.5</v>
      </c>
      <c r="P72" s="13">
        <f t="shared" si="7"/>
        <v>145873.69999999998</v>
      </c>
      <c r="Q72" s="13">
        <f t="shared" si="8"/>
        <v>0</v>
      </c>
      <c r="R72" s="13">
        <f t="shared" si="9"/>
        <v>-22131.1</v>
      </c>
      <c r="S72" s="13">
        <f t="shared" si="10"/>
        <v>-61718.600000000006</v>
      </c>
      <c r="T72" s="13">
        <f t="shared" si="11"/>
        <v>0</v>
      </c>
      <c r="U72" s="13">
        <f t="shared" si="12"/>
        <v>0</v>
      </c>
      <c r="V72" s="13">
        <f t="shared" si="13"/>
        <v>237841.5</v>
      </c>
      <c r="W72" s="13">
        <f>IF('Daily PnL Log'!W1239&lt;&gt;"",'Daily PnL Log'!W1239,"")</f>
        <v>446273</v>
      </c>
      <c r="X72" s="118">
        <f>IF('Daily PnL Log'!X1239&lt;&gt;"",'Daily PnL Log'!X1239,"")</f>
        <v>-0.11090648549206428</v>
      </c>
      <c r="Y72" s="13" t="str">
        <f>IF('Daily PnL Log'!Y1239&lt;&gt;"",'Daily PnL Log'!Y1239,"")</f>
        <v/>
      </c>
      <c r="Z72" s="13" t="str">
        <f>IF('Daily PnL Log'!Z1239&lt;&gt;"",'Daily PnL Log'!Z1239,"")</f>
        <v/>
      </c>
      <c r="AA72" s="13">
        <f>IF('Daily PnL Log'!AC1239&lt;&gt;"",'Daily PnL Log'!AC1239,"")</f>
        <v>230993.4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D083-3E9C-4DE3-A91F-C9BA9AC54995}">
  <sheetPr codeName="Sheet65"/>
  <dimension ref="A2:AA79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-130332.69999999998</v>
      </c>
    </row>
    <row r="8" spans="1:2" ht="18.75" x14ac:dyDescent="0.3">
      <c r="A8" s="55" t="s">
        <v>6</v>
      </c>
      <c r="B8" s="56">
        <f>K48</f>
        <v>-1452.38</v>
      </c>
    </row>
    <row r="9" spans="1:2" ht="18.75" x14ac:dyDescent="0.3">
      <c r="A9" s="55" t="s">
        <v>30</v>
      </c>
      <c r="B9" s="56">
        <f>L48</f>
        <v>-12242.379999999997</v>
      </c>
    </row>
    <row r="10" spans="1:2" ht="18.75" x14ac:dyDescent="0.3">
      <c r="A10" s="55" t="s">
        <v>11</v>
      </c>
      <c r="B10" s="56">
        <f>Y48</f>
        <v>-20475.37</v>
      </c>
    </row>
    <row r="11" spans="1:2" ht="18.75" x14ac:dyDescent="0.3">
      <c r="A11" s="57" t="s">
        <v>18</v>
      </c>
      <c r="B11" s="54">
        <f>B7+(B8+B9+B10)</f>
        <v>-164502.82999999999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469046.76190476189</v>
      </c>
    </row>
    <row r="15" spans="1:2" ht="18.75" x14ac:dyDescent="0.3">
      <c r="A15" s="60" t="s">
        <v>15</v>
      </c>
      <c r="B15" s="63">
        <f>B11/B14</f>
        <v>-0.35071733430578855</v>
      </c>
    </row>
    <row r="16" spans="1:2" ht="18.75" x14ac:dyDescent="0.3">
      <c r="A16" s="60" t="s">
        <v>17</v>
      </c>
      <c r="B16" s="63">
        <f>X48</f>
        <v>-1.3841942931271559E-2</v>
      </c>
    </row>
    <row r="17" spans="1:2" ht="18.75" x14ac:dyDescent="0.3">
      <c r="A17" s="60" t="s">
        <v>31</v>
      </c>
      <c r="B17" s="64">
        <f>B15/B16</f>
        <v>25.337290873628149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SUM(C50:C75)</f>
        <v>-28221.5</v>
      </c>
      <c r="D48" s="41">
        <f t="shared" ref="D48:N48" si="0">SUM(D50:D75)</f>
        <v>-112027.5</v>
      </c>
      <c r="E48" s="41">
        <f t="shared" si="0"/>
        <v>0</v>
      </c>
      <c r="F48" s="41">
        <f t="shared" si="0"/>
        <v>-25930.600000000006</v>
      </c>
      <c r="G48" s="41">
        <f t="shared" si="0"/>
        <v>35846.9</v>
      </c>
      <c r="H48" s="41">
        <f t="shared" si="0"/>
        <v>0</v>
      </c>
      <c r="I48" s="41">
        <f t="shared" si="0"/>
        <v>0</v>
      </c>
      <c r="J48" s="41">
        <f t="shared" si="0"/>
        <v>-130332.69999999998</v>
      </c>
      <c r="K48" s="41">
        <f t="shared" si="0"/>
        <v>-1452.38</v>
      </c>
      <c r="L48" s="41">
        <f t="shared" si="0"/>
        <v>-12242.379999999997</v>
      </c>
      <c r="M48" s="41">
        <f t="shared" si="0"/>
        <v>-13694.759999999998</v>
      </c>
      <c r="N48" s="41">
        <f t="shared" si="0"/>
        <v>-144027.46</v>
      </c>
      <c r="O48" s="42"/>
      <c r="P48" s="42"/>
      <c r="Q48" s="42"/>
      <c r="R48" s="42"/>
      <c r="S48" s="42"/>
      <c r="T48" s="42"/>
      <c r="U48" s="42"/>
      <c r="V48" s="42"/>
      <c r="W48" s="43">
        <f>AVERAGE(W50:W75)</f>
        <v>469046.76190476189</v>
      </c>
      <c r="X48" s="44">
        <f t="shared" ref="X48" si="1">AVERAGE(X50:X75)</f>
        <v>-1.3841942931271559E-2</v>
      </c>
      <c r="Y48" s="41">
        <f>SUM(Y50:Y70)</f>
        <v>-20475.37</v>
      </c>
      <c r="Z48" s="41">
        <f>SUM(Z50:Z70)</f>
        <v>2513.79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Sep</v>
      </c>
      <c r="B50" s="14">
        <f>'Daily PnL Log'!B1196</f>
        <v>45902</v>
      </c>
      <c r="C50" s="13">
        <f>IF('Daily PnL Log'!C1196&lt;&gt;"",'Daily PnL Log'!C1196,"")</f>
        <v>-14565.5</v>
      </c>
      <c r="D50" s="13">
        <f>IF('Daily PnL Log'!D1196&lt;&gt;"",'Daily PnL Log'!D1196,"")</f>
        <v>-17905.5</v>
      </c>
      <c r="E50" s="13">
        <f>IF('Daily PnL Log'!E1196&lt;&gt;"",'Daily PnL Log'!E1196,"")</f>
        <v>0</v>
      </c>
      <c r="F50" s="13">
        <f>IF('Daily PnL Log'!F1196&lt;&gt;"",'Daily PnL Log'!F1196,"")</f>
        <v>-7839.6</v>
      </c>
      <c r="G50" s="13">
        <f>IF('Daily PnL Log'!G1196&lt;&gt;"",'Daily PnL Log'!G1196,"")</f>
        <v>5059.5</v>
      </c>
      <c r="H50" s="13">
        <f>IF('Daily PnL Log'!H1196&lt;&gt;"",'Daily PnL Log'!H1196,"")</f>
        <v>0</v>
      </c>
      <c r="I50" s="13">
        <f>IF('Daily PnL Log'!I1196&lt;&gt;"",'Daily PnL Log'!I1196,"")</f>
        <v>0</v>
      </c>
      <c r="J50" s="13">
        <f>IF('Daily PnL Log'!J1196&lt;&gt;"",'Daily PnL Log'!J1196,"")</f>
        <v>-35251.1</v>
      </c>
      <c r="K50" s="13">
        <f>IF('Daily PnL Log'!K1196&lt;&gt;"",'Daily PnL Log'!K1196,"")</f>
        <v>-85.12</v>
      </c>
      <c r="L50" s="13">
        <f>IF('Daily PnL Log'!L1196&lt;&gt;"",'Daily PnL Log'!L1196,"")</f>
        <v>-753.15</v>
      </c>
      <c r="M50" s="13">
        <f>IF('Daily PnL Log'!M1196&lt;&gt;"",'Daily PnL Log'!M1196,"")</f>
        <v>-838.27</v>
      </c>
      <c r="N50" s="13">
        <f>IF('Daily PnL Log'!N1196&lt;&gt;"",'Daily PnL Log'!N1196,"")</f>
        <v>-36089.369999999995</v>
      </c>
      <c r="O50" s="13">
        <f t="shared" ref="O50:U50" si="2">C50</f>
        <v>-14565.5</v>
      </c>
      <c r="P50" s="13">
        <f t="shared" si="2"/>
        <v>-17905.5</v>
      </c>
      <c r="Q50" s="13">
        <f t="shared" si="2"/>
        <v>0</v>
      </c>
      <c r="R50" s="13">
        <f t="shared" si="2"/>
        <v>-7839.6</v>
      </c>
      <c r="S50" s="13">
        <f t="shared" si="2"/>
        <v>5059.5</v>
      </c>
      <c r="T50" s="13">
        <f t="shared" si="2"/>
        <v>0</v>
      </c>
      <c r="U50" s="13">
        <f t="shared" si="2"/>
        <v>0</v>
      </c>
      <c r="V50" s="13">
        <f>SUM(O50:T50)</f>
        <v>-35251.1</v>
      </c>
      <c r="W50" s="13">
        <f>IF('Daily PnL Log'!W1196&lt;&gt;"",'Daily PnL Log'!W1196,"")</f>
        <v>556801</v>
      </c>
      <c r="X50" s="118">
        <f>IF('Daily PnL Log'!X1196&lt;&gt;"",'Daily PnL Log'!X1196,"")</f>
        <v>-6.4815562472050156E-2</v>
      </c>
      <c r="Y50" s="13">
        <f>IF('Daily PnL Log'!Y1196&lt;&gt;"",'Daily PnL Log'!Y1196,"")</f>
        <v>-5724.0599999999995</v>
      </c>
      <c r="Z50" s="13" t="str">
        <f>IF('Daily PnL Log'!Z1196&lt;&gt;"",'Daily PnL Log'!Z1196,"")</f>
        <v/>
      </c>
      <c r="AA50" s="13">
        <f>IF('Daily PnL Log'!AC1196&lt;&gt;"",'Daily PnL Log'!AC196,"")</f>
        <v>230591.622</v>
      </c>
    </row>
    <row r="51" spans="1:27" x14ac:dyDescent="0.25">
      <c r="A51" s="48" t="str">
        <f t="shared" ref="A51:A70" si="3">TEXT(B51,"mmm")</f>
        <v>Sep</v>
      </c>
      <c r="B51" s="2">
        <f>'Daily PnL Log'!B1197</f>
        <v>45903</v>
      </c>
      <c r="C51" s="11">
        <f>IF('Daily PnL Log'!C1197&lt;&gt;"",'Daily PnL Log'!C1197,"")</f>
        <v>-4848.3999999999996</v>
      </c>
      <c r="D51" s="11">
        <f>IF('Daily PnL Log'!D1197&lt;&gt;"",'Daily PnL Log'!D1197,"")</f>
        <v>-20224</v>
      </c>
      <c r="E51" s="11">
        <f>IF('Daily PnL Log'!E1197&lt;&gt;"",'Daily PnL Log'!E1197,"")</f>
        <v>0</v>
      </c>
      <c r="F51" s="11">
        <f>IF('Daily PnL Log'!F1197&lt;&gt;"",'Daily PnL Log'!F1197,"")</f>
        <v>-10578.3</v>
      </c>
      <c r="G51" s="11">
        <f>IF('Daily PnL Log'!G1197&lt;&gt;"",'Daily PnL Log'!G1197,"")</f>
        <v>3768</v>
      </c>
      <c r="H51" s="11">
        <f>IF('Daily PnL Log'!H1197&lt;&gt;"",'Daily PnL Log'!H1197,"")</f>
        <v>0</v>
      </c>
      <c r="I51" s="11">
        <f>IF('Daily PnL Log'!I1197&lt;&gt;"",'Daily PnL Log'!I1197,"")</f>
        <v>0</v>
      </c>
      <c r="J51" s="11">
        <f>IF('Daily PnL Log'!J1197&lt;&gt;"",'Daily PnL Log'!J1197,"")</f>
        <v>-31882.699999999997</v>
      </c>
      <c r="K51" s="11">
        <f>IF('Daily PnL Log'!K1197&lt;&gt;"",'Daily PnL Log'!K1197,"")</f>
        <v>-73.91</v>
      </c>
      <c r="L51" s="11">
        <f>IF('Daily PnL Log'!L1197&lt;&gt;"",'Daily PnL Log'!L1197,"")</f>
        <v>-655.97</v>
      </c>
      <c r="M51" s="11">
        <f>IF('Daily PnL Log'!M1197&lt;&gt;"",'Daily PnL Log'!M1197,"")</f>
        <v>-729.88</v>
      </c>
      <c r="N51" s="11">
        <f>IF('Daily PnL Log'!N1197&lt;&gt;"",'Daily PnL Log'!N1197,"")</f>
        <v>-32612.579999999998</v>
      </c>
      <c r="O51" s="11">
        <f t="shared" ref="O51:V66" si="4">IF(C51&lt;&gt;"",O50+C51,"")</f>
        <v>-19413.900000000001</v>
      </c>
      <c r="P51" s="11">
        <f t="shared" si="4"/>
        <v>-38129.5</v>
      </c>
      <c r="Q51" s="11">
        <f t="shared" si="4"/>
        <v>0</v>
      </c>
      <c r="R51" s="11">
        <f t="shared" si="4"/>
        <v>-18417.900000000001</v>
      </c>
      <c r="S51" s="11">
        <f t="shared" si="4"/>
        <v>8827.5</v>
      </c>
      <c r="T51" s="11">
        <f t="shared" si="4"/>
        <v>0</v>
      </c>
      <c r="U51" s="11">
        <f t="shared" si="4"/>
        <v>0</v>
      </c>
      <c r="V51" s="11">
        <f t="shared" si="4"/>
        <v>-67133.799999999988</v>
      </c>
      <c r="W51" s="11">
        <f>IF('Daily PnL Log'!W1197&lt;&gt;"",'Daily PnL Log'!W1197,"")</f>
        <v>558743</v>
      </c>
      <c r="X51" s="119">
        <f>IF('Daily PnL Log'!X1197&lt;&gt;"",'Daily PnL Log'!X1197,"")</f>
        <v>-5.8367764786314995E-2</v>
      </c>
      <c r="Y51" s="11" t="str">
        <f>IF('Daily PnL Log'!Y1197&lt;&gt;"",'Daily PnL Log'!Y1197,"")</f>
        <v/>
      </c>
      <c r="Z51" s="11" t="str">
        <f>IF('Daily PnL Log'!Z1197&lt;&gt;"",'Daily PnL Log'!Z1197,"")</f>
        <v/>
      </c>
      <c r="AA51" s="11">
        <f>IF('Daily PnL Log'!AC1197&lt;&gt;"",'Daily PnL Log'!AC197,"")</f>
        <v>314409.09999999998</v>
      </c>
    </row>
    <row r="52" spans="1:27" x14ac:dyDescent="0.25">
      <c r="A52" s="47" t="str">
        <f t="shared" si="3"/>
        <v>Sep</v>
      </c>
      <c r="B52" s="14">
        <f>'Daily PnL Log'!B1198</f>
        <v>45904</v>
      </c>
      <c r="C52" s="13">
        <f>IF('Daily PnL Log'!C1198&lt;&gt;"",'Daily PnL Log'!C1198,"")</f>
        <v>-1438.3</v>
      </c>
      <c r="D52" s="13">
        <f>IF('Daily PnL Log'!D1198&lt;&gt;"",'Daily PnL Log'!D1198,"")</f>
        <v>-16981.2</v>
      </c>
      <c r="E52" s="13">
        <f>IF('Daily PnL Log'!E1198&lt;&gt;"",'Daily PnL Log'!E1198,"")</f>
        <v>0</v>
      </c>
      <c r="F52" s="13">
        <f>IF('Daily PnL Log'!F1198&lt;&gt;"",'Daily PnL Log'!F1198,"")</f>
        <v>-6868.7</v>
      </c>
      <c r="G52" s="13">
        <f>IF('Daily PnL Log'!G1198&lt;&gt;"",'Daily PnL Log'!G1198,"")</f>
        <v>2683.6</v>
      </c>
      <c r="H52" s="13">
        <f>IF('Daily PnL Log'!H1198&lt;&gt;"",'Daily PnL Log'!H1198,"")</f>
        <v>0</v>
      </c>
      <c r="I52" s="13">
        <f>IF('Daily PnL Log'!I1198&lt;&gt;"",'Daily PnL Log'!I1198,"")</f>
        <v>0</v>
      </c>
      <c r="J52" s="13">
        <f>IF('Daily PnL Log'!J1198&lt;&gt;"",'Daily PnL Log'!J1198,"")</f>
        <v>-22604.600000000002</v>
      </c>
      <c r="K52" s="13">
        <f>IF('Daily PnL Log'!K1198&lt;&gt;"",'Daily PnL Log'!K1198,"")</f>
        <v>-71.19</v>
      </c>
      <c r="L52" s="13">
        <f>IF('Daily PnL Log'!L1198&lt;&gt;"",'Daily PnL Log'!L1198,"")</f>
        <v>-631.17999999999995</v>
      </c>
      <c r="M52" s="13">
        <f>IF('Daily PnL Log'!M1198&lt;&gt;"",'Daily PnL Log'!M1198,"")</f>
        <v>-702.36999999999989</v>
      </c>
      <c r="N52" s="13">
        <f>IF('Daily PnL Log'!N1198&lt;&gt;"",'Daily PnL Log'!N1198,"")</f>
        <v>-23306.97</v>
      </c>
      <c r="O52" s="13">
        <f t="shared" si="4"/>
        <v>-20852.2</v>
      </c>
      <c r="P52" s="13">
        <f t="shared" si="4"/>
        <v>-55110.7</v>
      </c>
      <c r="Q52" s="13">
        <f t="shared" si="4"/>
        <v>0</v>
      </c>
      <c r="R52" s="13">
        <f t="shared" si="4"/>
        <v>-25286.600000000002</v>
      </c>
      <c r="S52" s="13">
        <f t="shared" si="4"/>
        <v>11511.1</v>
      </c>
      <c r="T52" s="13">
        <f t="shared" si="4"/>
        <v>0</v>
      </c>
      <c r="U52" s="13">
        <f t="shared" si="4"/>
        <v>0</v>
      </c>
      <c r="V52" s="13">
        <f t="shared" si="4"/>
        <v>-89738.4</v>
      </c>
      <c r="W52" s="13">
        <f>IF('Daily PnL Log'!W1198&lt;&gt;"",'Daily PnL Log'!W1198,"")</f>
        <v>500887</v>
      </c>
      <c r="X52" s="118">
        <f>IF('Daily PnL Log'!X1198&lt;&gt;"",'Daily PnL Log'!X1198,"")</f>
        <v>-4.6531393308271128E-2</v>
      </c>
      <c r="Y52" s="13" t="str">
        <f>IF('Daily PnL Log'!Y1198&lt;&gt;"",'Daily PnL Log'!Y1198,"")</f>
        <v/>
      </c>
      <c r="Z52" s="13" t="str">
        <f>IF('Daily PnL Log'!Z1198&lt;&gt;"",'Daily PnL Log'!Z1198,"")</f>
        <v/>
      </c>
      <c r="AA52" s="13">
        <f>IF('Daily PnL Log'!AC1198&lt;&gt;"",'Daily PnL Log'!AC198,"")</f>
        <v>318960.34999999998</v>
      </c>
    </row>
    <row r="53" spans="1:27" x14ac:dyDescent="0.25">
      <c r="A53" s="48" t="str">
        <f t="shared" si="3"/>
        <v>Sep</v>
      </c>
      <c r="B53" s="2">
        <f>'Daily PnL Log'!B1199</f>
        <v>45905</v>
      </c>
      <c r="C53" s="11">
        <f>IF('Daily PnL Log'!C1199&lt;&gt;"",'Daily PnL Log'!C1199,"")</f>
        <v>-4161.1000000000004</v>
      </c>
      <c r="D53" s="11">
        <f>IF('Daily PnL Log'!D1199&lt;&gt;"",'Daily PnL Log'!D1199,"")</f>
        <v>-18706.599999999999</v>
      </c>
      <c r="E53" s="11">
        <f>IF('Daily PnL Log'!E1199&lt;&gt;"",'Daily PnL Log'!E1199,"")</f>
        <v>0</v>
      </c>
      <c r="F53" s="11">
        <f>IF('Daily PnL Log'!F1199&lt;&gt;"",'Daily PnL Log'!F1199,"")</f>
        <v>-5184.2</v>
      </c>
      <c r="G53" s="11">
        <f>IF('Daily PnL Log'!G1199&lt;&gt;"",'Daily PnL Log'!G1199,"")</f>
        <v>4272.3</v>
      </c>
      <c r="H53" s="11">
        <f>IF('Daily PnL Log'!H1199&lt;&gt;"",'Daily PnL Log'!H1199,"")</f>
        <v>0</v>
      </c>
      <c r="I53" s="11">
        <f>IF('Daily PnL Log'!I1199&lt;&gt;"",'Daily PnL Log'!I1199,"")</f>
        <v>0</v>
      </c>
      <c r="J53" s="11">
        <f>IF('Daily PnL Log'!J1199&lt;&gt;"",'Daily PnL Log'!J1199,"")</f>
        <v>-23779.599999999999</v>
      </c>
      <c r="K53" s="11">
        <f>IF('Daily PnL Log'!K1199&lt;&gt;"",'Daily PnL Log'!K1199,"")</f>
        <v>-44.2</v>
      </c>
      <c r="L53" s="11">
        <f>IF('Daily PnL Log'!L1199&lt;&gt;"",'Daily PnL Log'!L1199,"")</f>
        <v>-391.15</v>
      </c>
      <c r="M53" s="11">
        <f>IF('Daily PnL Log'!M1199&lt;&gt;"",'Daily PnL Log'!M1199,"")</f>
        <v>-435.34999999999997</v>
      </c>
      <c r="N53" s="11">
        <f>IF('Daily PnL Log'!N1199&lt;&gt;"",'Daily PnL Log'!N1199,"")</f>
        <v>-24214.949999999997</v>
      </c>
      <c r="O53" s="11">
        <f t="shared" si="4"/>
        <v>-25013.300000000003</v>
      </c>
      <c r="P53" s="11">
        <f t="shared" si="4"/>
        <v>-73817.299999999988</v>
      </c>
      <c r="Q53" s="11">
        <f t="shared" si="4"/>
        <v>0</v>
      </c>
      <c r="R53" s="11">
        <f t="shared" si="4"/>
        <v>-30470.800000000003</v>
      </c>
      <c r="S53" s="11">
        <f t="shared" si="4"/>
        <v>15783.400000000001</v>
      </c>
      <c r="T53" s="11">
        <f t="shared" si="4"/>
        <v>0</v>
      </c>
      <c r="U53" s="11">
        <f t="shared" si="4"/>
        <v>0</v>
      </c>
      <c r="V53" s="11">
        <f t="shared" si="4"/>
        <v>-113518</v>
      </c>
      <c r="W53" s="11">
        <f>IF('Daily PnL Log'!W1199&lt;&gt;"",'Daily PnL Log'!W1199,"")</f>
        <v>507715</v>
      </c>
      <c r="X53" s="119">
        <f>IF('Daily PnL Log'!X1199&lt;&gt;"",'Daily PnL Log'!X1199,"")</f>
        <v>-4.7693981859901709E-2</v>
      </c>
      <c r="Y53" s="11" t="str">
        <f>IF('Daily PnL Log'!Y1199&lt;&gt;"",'Daily PnL Log'!Y1199,"")</f>
        <v/>
      </c>
      <c r="Z53" s="11" t="str">
        <f>IF('Daily PnL Log'!Z1199&lt;&gt;"",'Daily PnL Log'!Z1199,"")</f>
        <v/>
      </c>
      <c r="AA53" s="11">
        <f>IF('Daily PnL Log'!AC1199&lt;&gt;"",'Daily PnL Log'!AC199,"")</f>
        <v>305477</v>
      </c>
    </row>
    <row r="54" spans="1:27" x14ac:dyDescent="0.25">
      <c r="A54" s="47" t="str">
        <f t="shared" si="3"/>
        <v>Sep</v>
      </c>
      <c r="B54" s="14">
        <f>'Daily PnL Log'!B1200</f>
        <v>45908</v>
      </c>
      <c r="C54" s="13">
        <f>IF('Daily PnL Log'!C1200&lt;&gt;"",'Daily PnL Log'!C1200,"")</f>
        <v>15008.5</v>
      </c>
      <c r="D54" s="13">
        <f>IF('Daily PnL Log'!D1200&lt;&gt;"",'Daily PnL Log'!D1200,"")</f>
        <v>30373</v>
      </c>
      <c r="E54" s="13">
        <f>IF('Daily PnL Log'!E1200&lt;&gt;"",'Daily PnL Log'!E1200,"")</f>
        <v>0</v>
      </c>
      <c r="F54" s="13">
        <f>IF('Daily PnL Log'!F1200&lt;&gt;"",'Daily PnL Log'!F1200,"")</f>
        <v>-5909.6</v>
      </c>
      <c r="G54" s="13">
        <f>IF('Daily PnL Log'!G1200&lt;&gt;"",'Daily PnL Log'!G1200,"")</f>
        <v>11410.4</v>
      </c>
      <c r="H54" s="13">
        <f>IF('Daily PnL Log'!H1200&lt;&gt;"",'Daily PnL Log'!H1200,"")</f>
        <v>0</v>
      </c>
      <c r="I54" s="13">
        <f>IF('Daily PnL Log'!I1200&lt;&gt;"",'Daily PnL Log'!I1200,"")</f>
        <v>0</v>
      </c>
      <c r="J54" s="13">
        <f>IF('Daily PnL Log'!J1200&lt;&gt;"",'Daily PnL Log'!J1200,"")</f>
        <v>50882.3</v>
      </c>
      <c r="K54" s="13">
        <f>IF('Daily PnL Log'!K1200&lt;&gt;"",'Daily PnL Log'!K1200,"")</f>
        <v>-29.64</v>
      </c>
      <c r="L54" s="13">
        <f>IF('Daily PnL Log'!L1200&lt;&gt;"",'Daily PnL Log'!L1200,"")</f>
        <v>-260.77999999999997</v>
      </c>
      <c r="M54" s="13">
        <f>IF('Daily PnL Log'!M1200&lt;&gt;"",'Daily PnL Log'!M1200,"")</f>
        <v>-290.41999999999996</v>
      </c>
      <c r="N54" s="13">
        <f>IF('Daily PnL Log'!N1200&lt;&gt;"",'Daily PnL Log'!N1200,"")</f>
        <v>50591.880000000005</v>
      </c>
      <c r="O54" s="13">
        <f t="shared" si="4"/>
        <v>-10004.800000000003</v>
      </c>
      <c r="P54" s="13">
        <f t="shared" si="4"/>
        <v>-43444.299999999988</v>
      </c>
      <c r="Q54" s="13">
        <f t="shared" si="4"/>
        <v>0</v>
      </c>
      <c r="R54" s="13">
        <f t="shared" si="4"/>
        <v>-36380.400000000001</v>
      </c>
      <c r="S54" s="13">
        <f t="shared" si="4"/>
        <v>27193.800000000003</v>
      </c>
      <c r="T54" s="13">
        <f t="shared" si="4"/>
        <v>0</v>
      </c>
      <c r="U54" s="13">
        <f t="shared" si="4"/>
        <v>0</v>
      </c>
      <c r="V54" s="13">
        <f t="shared" si="4"/>
        <v>-62635.7</v>
      </c>
      <c r="W54" s="13">
        <f>IF('Daily PnL Log'!W1200&lt;&gt;"",'Daily PnL Log'!W1200,"")</f>
        <v>523184</v>
      </c>
      <c r="X54" s="118">
        <f>IF('Daily PnL Log'!X1200&lt;&gt;"",'Daily PnL Log'!X1200,"")</f>
        <v>9.6699975534420016E-2</v>
      </c>
      <c r="Y54" s="13" t="str">
        <f>IF('Daily PnL Log'!Y1200&lt;&gt;"",'Daily PnL Log'!Y1200,"")</f>
        <v/>
      </c>
      <c r="Z54" s="13" t="str">
        <f>IF('Daily PnL Log'!Z1200&lt;&gt;"",'Daily PnL Log'!Z1200,"")</f>
        <v/>
      </c>
      <c r="AA54" s="13">
        <f>IF('Daily PnL Log'!AC1200&lt;&gt;"",'Daily PnL Log'!AC200,"")</f>
        <v>348589.15</v>
      </c>
    </row>
    <row r="55" spans="1:27" x14ac:dyDescent="0.25">
      <c r="A55" s="48" t="str">
        <f t="shared" si="3"/>
        <v>Sep</v>
      </c>
      <c r="B55" s="2">
        <f>'Daily PnL Log'!B1201</f>
        <v>45909</v>
      </c>
      <c r="C55" s="11">
        <f>IF('Daily PnL Log'!C1201&lt;&gt;"",'Daily PnL Log'!C1201,"")</f>
        <v>66.400000000000006</v>
      </c>
      <c r="D55" s="11">
        <f>IF('Daily PnL Log'!D1201&lt;&gt;"",'Daily PnL Log'!D1201,"")</f>
        <v>-14589</v>
      </c>
      <c r="E55" s="11">
        <f>IF('Daily PnL Log'!E1201&lt;&gt;"",'Daily PnL Log'!E1201,"")</f>
        <v>0</v>
      </c>
      <c r="F55" s="11">
        <f>IF('Daily PnL Log'!F1201&lt;&gt;"",'Daily PnL Log'!F1201,"")</f>
        <v>11777.1</v>
      </c>
      <c r="G55" s="11">
        <f>IF('Daily PnL Log'!G1201&lt;&gt;"",'Daily PnL Log'!G1201,"")</f>
        <v>8127.2</v>
      </c>
      <c r="H55" s="11">
        <f>IF('Daily PnL Log'!H1201&lt;&gt;"",'Daily PnL Log'!H1201,"")</f>
        <v>0</v>
      </c>
      <c r="I55" s="11">
        <f>IF('Daily PnL Log'!I1201&lt;&gt;"",'Daily PnL Log'!I1201,"")</f>
        <v>0</v>
      </c>
      <c r="J55" s="11">
        <f>IF('Daily PnL Log'!J1201&lt;&gt;"",'Daily PnL Log'!J1201,"")</f>
        <v>5381.7</v>
      </c>
      <c r="K55" s="11">
        <f>IF('Daily PnL Log'!K1201&lt;&gt;"",'Daily PnL Log'!K1201,"")</f>
        <v>-51.14</v>
      </c>
      <c r="L55" s="11">
        <f>IF('Daily PnL Log'!L1201&lt;&gt;"",'Daily PnL Log'!L1201,"")</f>
        <v>-450.96</v>
      </c>
      <c r="M55" s="11">
        <f>IF('Daily PnL Log'!M1201&lt;&gt;"",'Daily PnL Log'!M1201,"")</f>
        <v>-502.09999999999997</v>
      </c>
      <c r="N55" s="11">
        <f>IF('Daily PnL Log'!N1201&lt;&gt;"",'Daily PnL Log'!N1201,"")</f>
        <v>4879.5999999999995</v>
      </c>
      <c r="O55" s="11">
        <f t="shared" si="4"/>
        <v>-9938.4000000000033</v>
      </c>
      <c r="P55" s="11">
        <f t="shared" si="4"/>
        <v>-58033.299999999988</v>
      </c>
      <c r="Q55" s="11">
        <f t="shared" si="4"/>
        <v>0</v>
      </c>
      <c r="R55" s="11">
        <f t="shared" si="4"/>
        <v>-24603.300000000003</v>
      </c>
      <c r="S55" s="11">
        <f t="shared" si="4"/>
        <v>35321</v>
      </c>
      <c r="T55" s="11">
        <f t="shared" si="4"/>
        <v>0</v>
      </c>
      <c r="U55" s="11">
        <f t="shared" si="4"/>
        <v>0</v>
      </c>
      <c r="V55" s="11">
        <f t="shared" si="4"/>
        <v>-57254</v>
      </c>
      <c r="W55" s="11">
        <f>IF('Daily PnL Log'!W1201&lt;&gt;"",'Daily PnL Log'!W1201,"")</f>
        <v>543160</v>
      </c>
      <c r="X55" s="119">
        <f>IF('Daily PnL Log'!X1201&lt;&gt;"",'Daily PnL Log'!X1201,"")</f>
        <v>8.983724869283451E-3</v>
      </c>
      <c r="Y55" s="11" t="str">
        <f>IF('Daily PnL Log'!Y1201&lt;&gt;"",'Daily PnL Log'!Y1201,"")</f>
        <v/>
      </c>
      <c r="Z55" s="11" t="str">
        <f>IF('Daily PnL Log'!Z1201&lt;&gt;"",'Daily PnL Log'!Z1201,"")</f>
        <v/>
      </c>
      <c r="AA55" s="11">
        <f>IF('Daily PnL Log'!AC1201&lt;&gt;"",'Daily PnL Log'!AC201,"")</f>
        <v>324779.63</v>
      </c>
    </row>
    <row r="56" spans="1:27" x14ac:dyDescent="0.25">
      <c r="A56" s="47" t="str">
        <f t="shared" si="3"/>
        <v>Sep</v>
      </c>
      <c r="B56" s="14">
        <f>'Daily PnL Log'!B1202</f>
        <v>45910</v>
      </c>
      <c r="C56" s="13">
        <f>IF('Daily PnL Log'!C1202&lt;&gt;"",'Daily PnL Log'!C1202,"")</f>
        <v>-1186.8</v>
      </c>
      <c r="D56" s="13">
        <f>IF('Daily PnL Log'!D1202&lt;&gt;"",'Daily PnL Log'!D1202,"")</f>
        <v>-11816.6</v>
      </c>
      <c r="E56" s="13">
        <f>IF('Daily PnL Log'!E1202&lt;&gt;"",'Daily PnL Log'!E1202,"")</f>
        <v>0</v>
      </c>
      <c r="F56" s="13">
        <f>IF('Daily PnL Log'!F1202&lt;&gt;"",'Daily PnL Log'!F1202,"")</f>
        <v>14787.6</v>
      </c>
      <c r="G56" s="13">
        <f>IF('Daily PnL Log'!G1202&lt;&gt;"",'Daily PnL Log'!G1202,"")</f>
        <v>1969.4</v>
      </c>
      <c r="H56" s="13">
        <f>IF('Daily PnL Log'!H1202&lt;&gt;"",'Daily PnL Log'!H1202,"")</f>
        <v>0</v>
      </c>
      <c r="I56" s="13">
        <f>IF('Daily PnL Log'!I1202&lt;&gt;"",'Daily PnL Log'!I1202,"")</f>
        <v>0</v>
      </c>
      <c r="J56" s="13">
        <f>IF('Daily PnL Log'!J1202&lt;&gt;"",'Daily PnL Log'!J1202,"")</f>
        <v>3753.6000000000008</v>
      </c>
      <c r="K56" s="13">
        <f>IF('Daily PnL Log'!K1202&lt;&gt;"",'Daily PnL Log'!K1202,"")</f>
        <v>-76.25</v>
      </c>
      <c r="L56" s="13">
        <f>IF('Daily PnL Log'!L1202&lt;&gt;"",'Daily PnL Log'!L1202,"")</f>
        <v>-674.2</v>
      </c>
      <c r="M56" s="13">
        <f>IF('Daily PnL Log'!M1202&lt;&gt;"",'Daily PnL Log'!M1202,"")</f>
        <v>-750.45</v>
      </c>
      <c r="N56" s="13">
        <f>IF('Daily PnL Log'!N1202&lt;&gt;"",'Daily PnL Log'!N1202,"")</f>
        <v>3003.1500000000005</v>
      </c>
      <c r="O56" s="13">
        <f t="shared" si="4"/>
        <v>-11125.200000000003</v>
      </c>
      <c r="P56" s="13">
        <f t="shared" si="4"/>
        <v>-69849.899999999994</v>
      </c>
      <c r="Q56" s="13">
        <f t="shared" si="4"/>
        <v>0</v>
      </c>
      <c r="R56" s="13">
        <f t="shared" si="4"/>
        <v>-9815.7000000000025</v>
      </c>
      <c r="S56" s="13">
        <f t="shared" si="4"/>
        <v>37290.400000000001</v>
      </c>
      <c r="T56" s="13">
        <f t="shared" si="4"/>
        <v>0</v>
      </c>
      <c r="U56" s="13">
        <f t="shared" si="4"/>
        <v>0</v>
      </c>
      <c r="V56" s="13">
        <f t="shared" si="4"/>
        <v>-53500.4</v>
      </c>
      <c r="W56" s="13">
        <f>IF('Daily PnL Log'!W1202&lt;&gt;"",'Daily PnL Log'!W1202,"")</f>
        <v>527902</v>
      </c>
      <c r="X56" s="118">
        <f>IF('Daily PnL Log'!X1202&lt;&gt;"",'Daily PnL Log'!X1202,"")</f>
        <v>5.6888399740861002E-3</v>
      </c>
      <c r="Y56" s="13">
        <f>IF('Daily PnL Log'!Y1202&lt;&gt;"",'Daily PnL Log'!Y1202,"")</f>
        <v>-5509.3</v>
      </c>
      <c r="Z56" s="13" t="str">
        <f>IF('Daily PnL Log'!Z1202&lt;&gt;"",'Daily PnL Log'!Z1202,"")</f>
        <v/>
      </c>
      <c r="AA56" s="13">
        <f>IF('Daily PnL Log'!AC1202&lt;&gt;"",'Daily PnL Log'!AC202,"")</f>
        <v>278647.27</v>
      </c>
    </row>
    <row r="57" spans="1:27" x14ac:dyDescent="0.25">
      <c r="A57" s="48" t="str">
        <f t="shared" si="3"/>
        <v>Sep</v>
      </c>
      <c r="B57" s="2">
        <f>'Daily PnL Log'!B1203</f>
        <v>45911</v>
      </c>
      <c r="C57" s="11">
        <f>IF('Daily PnL Log'!C1203&lt;&gt;"",'Daily PnL Log'!C1203,"")</f>
        <v>-3961.7</v>
      </c>
      <c r="D57" s="11">
        <f>IF('Daily PnL Log'!D1203&lt;&gt;"",'Daily PnL Log'!D1203,"")</f>
        <v>23737.599999999999</v>
      </c>
      <c r="E57" s="11">
        <f>IF('Daily PnL Log'!E1203&lt;&gt;"",'Daily PnL Log'!E1203,"")</f>
        <v>0</v>
      </c>
      <c r="F57" s="11">
        <f>IF('Daily PnL Log'!F1203&lt;&gt;"",'Daily PnL Log'!F1203,"")</f>
        <v>-1562</v>
      </c>
      <c r="G57" s="11">
        <f>IF('Daily PnL Log'!G1203&lt;&gt;"",'Daily PnL Log'!G1203,"")</f>
        <v>2055.5</v>
      </c>
      <c r="H57" s="11">
        <f>IF('Daily PnL Log'!H1203&lt;&gt;"",'Daily PnL Log'!H1203,"")</f>
        <v>0</v>
      </c>
      <c r="I57" s="11">
        <f>IF('Daily PnL Log'!I1203&lt;&gt;"",'Daily PnL Log'!I1203,"")</f>
        <v>0</v>
      </c>
      <c r="J57" s="11">
        <f>IF('Daily PnL Log'!J1203&lt;&gt;"",'Daily PnL Log'!J1203,"")</f>
        <v>20269.399999999998</v>
      </c>
      <c r="K57" s="11">
        <f>IF('Daily PnL Log'!K1203&lt;&gt;"",'Daily PnL Log'!K1203,"")</f>
        <v>-46.89</v>
      </c>
      <c r="L57" s="11">
        <f>IF('Daily PnL Log'!L1203&lt;&gt;"",'Daily PnL Log'!L1203,"")</f>
        <v>-414.8</v>
      </c>
      <c r="M57" s="11">
        <f>IF('Daily PnL Log'!M1203&lt;&gt;"",'Daily PnL Log'!M1203,"")</f>
        <v>-461.69</v>
      </c>
      <c r="N57" s="11">
        <f>IF('Daily PnL Log'!N1203&lt;&gt;"",'Daily PnL Log'!N1203,"")</f>
        <v>19807.71</v>
      </c>
      <c r="O57" s="11">
        <f t="shared" si="4"/>
        <v>-15086.900000000001</v>
      </c>
      <c r="P57" s="11">
        <f t="shared" si="4"/>
        <v>-46112.299999999996</v>
      </c>
      <c r="Q57" s="11">
        <f t="shared" si="4"/>
        <v>0</v>
      </c>
      <c r="R57" s="11">
        <f t="shared" si="4"/>
        <v>-11377.700000000003</v>
      </c>
      <c r="S57" s="11">
        <f t="shared" si="4"/>
        <v>39345.9</v>
      </c>
      <c r="T57" s="11">
        <f t="shared" si="4"/>
        <v>0</v>
      </c>
      <c r="U57" s="11">
        <f t="shared" si="4"/>
        <v>0</v>
      </c>
      <c r="V57" s="11">
        <f t="shared" si="4"/>
        <v>-33231</v>
      </c>
      <c r="W57" s="11">
        <f>IF('Daily PnL Log'!W1203&lt;&gt;"",'Daily PnL Log'!W1203,"")</f>
        <v>536898</v>
      </c>
      <c r="X57" s="119">
        <f>IF('Daily PnL Log'!X1203&lt;&gt;"",'Daily PnL Log'!X1203,"")</f>
        <v>3.6892873506699592E-2</v>
      </c>
      <c r="Y57" s="11" t="str">
        <f>IF('Daily PnL Log'!Y1203&lt;&gt;"",'Daily PnL Log'!Y1203,"")</f>
        <v/>
      </c>
      <c r="Z57" s="11" t="str">
        <f>IF('Daily PnL Log'!Z1203&lt;&gt;"",'Daily PnL Log'!Z1203,"")</f>
        <v/>
      </c>
      <c r="AA57" s="11">
        <f>IF('Daily PnL Log'!AC1203&lt;&gt;"",'Daily PnL Log'!AC203,"")</f>
        <v>258907.32</v>
      </c>
    </row>
    <row r="58" spans="1:27" x14ac:dyDescent="0.25">
      <c r="A58" s="47" t="str">
        <f t="shared" si="3"/>
        <v>Sep</v>
      </c>
      <c r="B58" s="14">
        <f>'Daily PnL Log'!B1204</f>
        <v>45912</v>
      </c>
      <c r="C58" s="13">
        <f>IF('Daily PnL Log'!C1204&lt;&gt;"",'Daily PnL Log'!C1204,"")</f>
        <v>11133</v>
      </c>
      <c r="D58" s="13">
        <f>IF('Daily PnL Log'!D1204&lt;&gt;"",'Daily PnL Log'!D1204,"")</f>
        <v>-6903</v>
      </c>
      <c r="E58" s="13">
        <f>IF('Daily PnL Log'!E1204&lt;&gt;"",'Daily PnL Log'!E1204,"")</f>
        <v>0</v>
      </c>
      <c r="F58" s="13">
        <f>IF('Daily PnL Log'!F1204&lt;&gt;"",'Daily PnL Log'!F1204,"")</f>
        <v>9287.5</v>
      </c>
      <c r="G58" s="13">
        <f>IF('Daily PnL Log'!G1204&lt;&gt;"",'Daily PnL Log'!G1204,"")</f>
        <v>-10501</v>
      </c>
      <c r="H58" s="13">
        <f>IF('Daily PnL Log'!H1204&lt;&gt;"",'Daily PnL Log'!H1204,"")</f>
        <v>0</v>
      </c>
      <c r="I58" s="13">
        <f>IF('Daily PnL Log'!I1204&lt;&gt;"",'Daily PnL Log'!I1204,"")</f>
        <v>0</v>
      </c>
      <c r="J58" s="13">
        <f>IF('Daily PnL Log'!J1204&lt;&gt;"",'Daily PnL Log'!J1204,"")</f>
        <v>3016.5</v>
      </c>
      <c r="K58" s="13">
        <f>IF('Daily PnL Log'!K1204&lt;&gt;"",'Daily PnL Log'!K1204,"")</f>
        <v>-96.93</v>
      </c>
      <c r="L58" s="13">
        <f>IF('Daily PnL Log'!L1204&lt;&gt;"",'Daily PnL Log'!L1204,"")</f>
        <v>-856.52</v>
      </c>
      <c r="M58" s="13">
        <f>IF('Daily PnL Log'!M1204&lt;&gt;"",'Daily PnL Log'!M1204,"")</f>
        <v>-953.45</v>
      </c>
      <c r="N58" s="13">
        <f>IF('Daily PnL Log'!N1204&lt;&gt;"",'Daily PnL Log'!N1204,"")</f>
        <v>2063.0500000000002</v>
      </c>
      <c r="O58" s="13">
        <f t="shared" si="4"/>
        <v>-3953.9000000000015</v>
      </c>
      <c r="P58" s="13">
        <f t="shared" si="4"/>
        <v>-53015.299999999996</v>
      </c>
      <c r="Q58" s="13">
        <f t="shared" si="4"/>
        <v>0</v>
      </c>
      <c r="R58" s="13">
        <f t="shared" si="4"/>
        <v>-2090.2000000000025</v>
      </c>
      <c r="S58" s="13">
        <f t="shared" si="4"/>
        <v>28844.9</v>
      </c>
      <c r="T58" s="13">
        <f t="shared" si="4"/>
        <v>0</v>
      </c>
      <c r="U58" s="13">
        <f t="shared" si="4"/>
        <v>0</v>
      </c>
      <c r="V58" s="13">
        <f t="shared" si="4"/>
        <v>-30214.5</v>
      </c>
      <c r="W58" s="13">
        <f>IF('Daily PnL Log'!W1204&lt;&gt;"",'Daily PnL Log'!W1204,"")</f>
        <v>452396</v>
      </c>
      <c r="X58" s="118">
        <f>IF('Daily PnL Log'!X1204&lt;&gt;"",'Daily PnL Log'!X1204,"")</f>
        <v>4.5602746266545247E-3</v>
      </c>
      <c r="Y58" s="13" t="str">
        <f>IF('Daily PnL Log'!Y1204&lt;&gt;"",'Daily PnL Log'!Y1204,"")</f>
        <v/>
      </c>
      <c r="Z58" s="13" t="str">
        <f>IF('Daily PnL Log'!Z1204&lt;&gt;"",'Daily PnL Log'!Z1204,"")</f>
        <v/>
      </c>
      <c r="AA58" s="13">
        <f>IF('Daily PnL Log'!AC1204&lt;&gt;"",'Daily PnL Log'!AC204,"")</f>
        <v>341069.8</v>
      </c>
    </row>
    <row r="59" spans="1:27" x14ac:dyDescent="0.25">
      <c r="A59" s="48" t="str">
        <f t="shared" si="3"/>
        <v>Sep</v>
      </c>
      <c r="B59" s="2">
        <f>'Daily PnL Log'!B1205</f>
        <v>45915</v>
      </c>
      <c r="C59" s="11">
        <f>IF('Daily PnL Log'!C1205&lt;&gt;"",'Daily PnL Log'!C1205,"")</f>
        <v>-8312.5</v>
      </c>
      <c r="D59" s="11">
        <f>IF('Daily PnL Log'!D1205&lt;&gt;"",'Daily PnL Log'!D1205,"")</f>
        <v>-11549.4</v>
      </c>
      <c r="E59" s="11">
        <f>IF('Daily PnL Log'!E1205&lt;&gt;"",'Daily PnL Log'!E1205,"")</f>
        <v>0</v>
      </c>
      <c r="F59" s="11">
        <f>IF('Daily PnL Log'!F1205&lt;&gt;"",'Daily PnL Log'!F1205,"")</f>
        <v>-15555.9</v>
      </c>
      <c r="G59" s="11">
        <f>IF('Daily PnL Log'!G1205&lt;&gt;"",'Daily PnL Log'!G1205,"")</f>
        <v>3272.7</v>
      </c>
      <c r="H59" s="11">
        <f>IF('Daily PnL Log'!H1205&lt;&gt;"",'Daily PnL Log'!H1205,"")</f>
        <v>0</v>
      </c>
      <c r="I59" s="11">
        <f>IF('Daily PnL Log'!I1205&lt;&gt;"",'Daily PnL Log'!I1205,"")</f>
        <v>0</v>
      </c>
      <c r="J59" s="11">
        <f>IF('Daily PnL Log'!J1205&lt;&gt;"",'Daily PnL Log'!J1205,"")</f>
        <v>-32145.100000000002</v>
      </c>
      <c r="K59" s="11">
        <f>IF('Daily PnL Log'!K1205&lt;&gt;"",'Daily PnL Log'!K1205,"")</f>
        <v>-68.260000000000005</v>
      </c>
      <c r="L59" s="11">
        <f>IF('Daily PnL Log'!L1205&lt;&gt;"",'Daily PnL Log'!L1205,"")</f>
        <v>-604.54999999999995</v>
      </c>
      <c r="M59" s="11">
        <f>IF('Daily PnL Log'!M1205&lt;&gt;"",'Daily PnL Log'!M1205,"")</f>
        <v>-672.81</v>
      </c>
      <c r="N59" s="11">
        <f>IF('Daily PnL Log'!N1205&lt;&gt;"",'Daily PnL Log'!N1205,"")</f>
        <v>-32817.910000000003</v>
      </c>
      <c r="O59" s="11">
        <f t="shared" si="4"/>
        <v>-12266.400000000001</v>
      </c>
      <c r="P59" s="11">
        <f t="shared" si="4"/>
        <v>-64564.7</v>
      </c>
      <c r="Q59" s="11">
        <f t="shared" si="4"/>
        <v>0</v>
      </c>
      <c r="R59" s="11">
        <f t="shared" si="4"/>
        <v>-17646.100000000002</v>
      </c>
      <c r="S59" s="11">
        <f t="shared" si="4"/>
        <v>32117.600000000002</v>
      </c>
      <c r="T59" s="11">
        <f t="shared" si="4"/>
        <v>0</v>
      </c>
      <c r="U59" s="11">
        <f t="shared" si="4"/>
        <v>0</v>
      </c>
      <c r="V59" s="11">
        <f t="shared" si="4"/>
        <v>-62359.600000000006</v>
      </c>
      <c r="W59" s="11">
        <f>IF('Daily PnL Log'!W1205&lt;&gt;"",'Daily PnL Log'!W1205,"")</f>
        <v>385752</v>
      </c>
      <c r="X59" s="119">
        <f>IF('Daily PnL Log'!X1205&lt;&gt;"",'Daily PnL Log'!X1205,"")</f>
        <v>-8.5075151911072414E-2</v>
      </c>
      <c r="Y59" s="11" t="str">
        <f>IF('Daily PnL Log'!Y1205&lt;&gt;"",'Daily PnL Log'!Y1205,"")</f>
        <v/>
      </c>
      <c r="Z59" s="11">
        <f>IF('Daily PnL Log'!Z1205&lt;&gt;"",'Daily PnL Log'!Z1205,"")</f>
        <v>2513.79</v>
      </c>
      <c r="AA59" s="11">
        <f>IF('Daily PnL Log'!AC1205&lt;&gt;"",'Daily PnL Log'!AC205,"")</f>
        <v>361130.5</v>
      </c>
    </row>
    <row r="60" spans="1:27" x14ac:dyDescent="0.25">
      <c r="A60" s="47" t="str">
        <f t="shared" si="3"/>
        <v>Sep</v>
      </c>
      <c r="B60" s="14">
        <f>'Daily PnL Log'!B1206</f>
        <v>45916</v>
      </c>
      <c r="C60" s="13">
        <f>IF('Daily PnL Log'!C1206&lt;&gt;"",'Daily PnL Log'!C1206,"")</f>
        <v>-6313.6</v>
      </c>
      <c r="D60" s="13">
        <f>IF('Daily PnL Log'!D1206&lt;&gt;"",'Daily PnL Log'!D1206,"")</f>
        <v>11500.7</v>
      </c>
      <c r="E60" s="13">
        <f>IF('Daily PnL Log'!E1206&lt;&gt;"",'Daily PnL Log'!E1206,"")</f>
        <v>0</v>
      </c>
      <c r="F60" s="13">
        <f>IF('Daily PnL Log'!F1206&lt;&gt;"",'Daily PnL Log'!F1206,"")</f>
        <v>17653.2</v>
      </c>
      <c r="G60" s="13">
        <f>IF('Daily PnL Log'!G1206&lt;&gt;"",'Daily PnL Log'!G1206,"")</f>
        <v>-24045.9</v>
      </c>
      <c r="H60" s="13">
        <f>IF('Daily PnL Log'!H1206&lt;&gt;"",'Daily PnL Log'!H1206,"")</f>
        <v>0</v>
      </c>
      <c r="I60" s="13">
        <f>IF('Daily PnL Log'!I1206&lt;&gt;"",'Daily PnL Log'!I1206,"")</f>
        <v>0</v>
      </c>
      <c r="J60" s="13">
        <f>IF('Daily PnL Log'!J1206&lt;&gt;"",'Daily PnL Log'!J1206,"")</f>
        <v>-1205.5999999999985</v>
      </c>
      <c r="K60" s="13">
        <f>IF('Daily PnL Log'!K1206&lt;&gt;"",'Daily PnL Log'!K1206,"")</f>
        <v>-54.96</v>
      </c>
      <c r="L60" s="13">
        <f>IF('Daily PnL Log'!L1206&lt;&gt;"",'Daily PnL Log'!L1206,"")</f>
        <v>-486.25</v>
      </c>
      <c r="M60" s="13">
        <f>IF('Daily PnL Log'!M1206&lt;&gt;"",'Daily PnL Log'!M1206,"")</f>
        <v>-541.21</v>
      </c>
      <c r="N60" s="13">
        <f>IF('Daily PnL Log'!N1206&lt;&gt;"",'Daily PnL Log'!N1206,"")</f>
        <v>-1746.8099999999986</v>
      </c>
      <c r="O60" s="13">
        <f t="shared" si="4"/>
        <v>-18580</v>
      </c>
      <c r="P60" s="13">
        <f t="shared" si="4"/>
        <v>-53064</v>
      </c>
      <c r="Q60" s="13">
        <f t="shared" si="4"/>
        <v>0</v>
      </c>
      <c r="R60" s="13">
        <f t="shared" si="4"/>
        <v>7.0999999999985448</v>
      </c>
      <c r="S60" s="13">
        <f t="shared" si="4"/>
        <v>8071.7000000000007</v>
      </c>
      <c r="T60" s="13">
        <f t="shared" si="4"/>
        <v>0</v>
      </c>
      <c r="U60" s="13">
        <f t="shared" si="4"/>
        <v>0</v>
      </c>
      <c r="V60" s="13">
        <f t="shared" si="4"/>
        <v>-63565.200000000004</v>
      </c>
      <c r="W60" s="13">
        <f>IF('Daily PnL Log'!W1206&lt;&gt;"",'Daily PnL Log'!W1206,"")</f>
        <v>433085</v>
      </c>
      <c r="X60" s="118">
        <f>IF('Daily PnL Log'!X1206&lt;&gt;"",'Daily PnL Log'!X1206,"")</f>
        <v>-4.0334114550261467E-3</v>
      </c>
      <c r="Y60" s="13" t="str">
        <f>IF('Daily PnL Log'!Y1206&lt;&gt;"",'Daily PnL Log'!Y1206,"")</f>
        <v/>
      </c>
      <c r="Z60" s="13" t="str">
        <f>IF('Daily PnL Log'!Z1206&lt;&gt;"",'Daily PnL Log'!Z1206,"")</f>
        <v/>
      </c>
      <c r="AA60" s="13">
        <f>IF('Daily PnL Log'!AC1206&lt;&gt;"",'Daily PnL Log'!AC206,"")</f>
        <v>348448.83</v>
      </c>
    </row>
    <row r="61" spans="1:27" x14ac:dyDescent="0.25">
      <c r="A61" s="48" t="str">
        <f t="shared" si="3"/>
        <v>Sep</v>
      </c>
      <c r="B61" s="2">
        <f>'Daily PnL Log'!B1207</f>
        <v>45917</v>
      </c>
      <c r="C61" s="11">
        <f>IF('Daily PnL Log'!C1207&lt;&gt;"",'Daily PnL Log'!C1207,"")</f>
        <v>17894.7</v>
      </c>
      <c r="D61" s="11">
        <f>IF('Daily PnL Log'!D1207&lt;&gt;"",'Daily PnL Log'!D1207,"")</f>
        <v>16002.3</v>
      </c>
      <c r="E61" s="11">
        <f>IF('Daily PnL Log'!E1207&lt;&gt;"",'Daily PnL Log'!E1207,"")</f>
        <v>0</v>
      </c>
      <c r="F61" s="11">
        <f>IF('Daily PnL Log'!F1207&lt;&gt;"",'Daily PnL Log'!F1207,"")</f>
        <v>4018.3</v>
      </c>
      <c r="G61" s="11">
        <f>IF('Daily PnL Log'!G1207&lt;&gt;"",'Daily PnL Log'!G1207,"")</f>
        <v>21630</v>
      </c>
      <c r="H61" s="11">
        <f>IF('Daily PnL Log'!H1207&lt;&gt;"",'Daily PnL Log'!H1207,"")</f>
        <v>0</v>
      </c>
      <c r="I61" s="11">
        <f>IF('Daily PnL Log'!I1207&lt;&gt;"",'Daily PnL Log'!I1207,"")</f>
        <v>0</v>
      </c>
      <c r="J61" s="11">
        <f>IF('Daily PnL Log'!J1207&lt;&gt;"",'Daily PnL Log'!J1207,"")</f>
        <v>59545.3</v>
      </c>
      <c r="K61" s="11">
        <f>IF('Daily PnL Log'!K1207&lt;&gt;"",'Daily PnL Log'!K1207,"")</f>
        <v>-69.53</v>
      </c>
      <c r="L61" s="11">
        <f>IF('Daily PnL Log'!L1207&lt;&gt;"",'Daily PnL Log'!L1207,"")</f>
        <v>-616.32000000000005</v>
      </c>
      <c r="M61" s="11">
        <f>IF('Daily PnL Log'!M1207&lt;&gt;"",'Daily PnL Log'!M1207,"")</f>
        <v>-685.85</v>
      </c>
      <c r="N61" s="11">
        <f>IF('Daily PnL Log'!N1207&lt;&gt;"",'Daily PnL Log'!N1207,"")</f>
        <v>58859.450000000004</v>
      </c>
      <c r="O61" s="11">
        <f t="shared" si="4"/>
        <v>-685.29999999999927</v>
      </c>
      <c r="P61" s="11">
        <f t="shared" si="4"/>
        <v>-37061.699999999997</v>
      </c>
      <c r="Q61" s="11">
        <f t="shared" si="4"/>
        <v>0</v>
      </c>
      <c r="R61" s="11">
        <f t="shared" si="4"/>
        <v>4025.3999999999987</v>
      </c>
      <c r="S61" s="11">
        <f t="shared" si="4"/>
        <v>29701.7</v>
      </c>
      <c r="T61" s="11">
        <f t="shared" si="4"/>
        <v>0</v>
      </c>
      <c r="U61" s="11">
        <f t="shared" si="4"/>
        <v>0</v>
      </c>
      <c r="V61" s="11">
        <f t="shared" si="4"/>
        <v>-4019.9000000000015</v>
      </c>
      <c r="W61" s="11">
        <f>IF('Daily PnL Log'!W1207&lt;&gt;"",'Daily PnL Log'!W1207,"")</f>
        <v>429357</v>
      </c>
      <c r="X61" s="119">
        <f>IF('Daily PnL Log'!X1207&lt;&gt;"",'Daily PnL Log'!X1207,"")</f>
        <v>0.13708743539758292</v>
      </c>
      <c r="Y61" s="11">
        <f>IF('Daily PnL Log'!Y1207&lt;&gt;"",'Daily PnL Log'!Y1207,"")</f>
        <v>-4025.71</v>
      </c>
      <c r="Z61" s="11" t="str">
        <f>IF('Daily PnL Log'!Z1207&lt;&gt;"",'Daily PnL Log'!Z1207,"")</f>
        <v/>
      </c>
      <c r="AA61" s="11">
        <f>IF('Daily PnL Log'!AC1207&lt;&gt;"",'Daily PnL Log'!AC207,"")</f>
        <v>319363.57</v>
      </c>
    </row>
    <row r="62" spans="1:27" x14ac:dyDescent="0.25">
      <c r="A62" s="47" t="str">
        <f t="shared" si="3"/>
        <v>Sep</v>
      </c>
      <c r="B62" s="14">
        <f>'Daily PnL Log'!B1208</f>
        <v>45918</v>
      </c>
      <c r="C62" s="13">
        <f>IF('Daily PnL Log'!C1208&lt;&gt;"",'Daily PnL Log'!C1208,"")</f>
        <v>-2055.8000000000002</v>
      </c>
      <c r="D62" s="13">
        <f>IF('Daily PnL Log'!D1208&lt;&gt;"",'Daily PnL Log'!D1208,"")</f>
        <v>-6754.9</v>
      </c>
      <c r="E62" s="13">
        <f>IF('Daily PnL Log'!E1208&lt;&gt;"",'Daily PnL Log'!E1208,"")</f>
        <v>0</v>
      </c>
      <c r="F62" s="13">
        <f>IF('Daily PnL Log'!F1208&lt;&gt;"",'Daily PnL Log'!F1208,"")</f>
        <v>-1626.8</v>
      </c>
      <c r="G62" s="13">
        <f>IF('Daily PnL Log'!G1208&lt;&gt;"",'Daily PnL Log'!G1208,"")</f>
        <v>-10494.2</v>
      </c>
      <c r="H62" s="13">
        <f>IF('Daily PnL Log'!H1208&lt;&gt;"",'Daily PnL Log'!H1208,"")</f>
        <v>0</v>
      </c>
      <c r="I62" s="13">
        <f>IF('Daily PnL Log'!I1208&lt;&gt;"",'Daily PnL Log'!I1208,"")</f>
        <v>0</v>
      </c>
      <c r="J62" s="13">
        <f>IF('Daily PnL Log'!J1208&lt;&gt;"",'Daily PnL Log'!J1208,"")</f>
        <v>-20931.7</v>
      </c>
      <c r="K62" s="13">
        <f>IF('Daily PnL Log'!K1208&lt;&gt;"",'Daily PnL Log'!K1208,"")</f>
        <v>-38.51</v>
      </c>
      <c r="L62" s="13">
        <f>IF('Daily PnL Log'!L1208&lt;&gt;"",'Daily PnL Log'!L1208,"")</f>
        <v>-338.69</v>
      </c>
      <c r="M62" s="13">
        <f>IF('Daily PnL Log'!M1208&lt;&gt;"",'Daily PnL Log'!M1208,"")</f>
        <v>-377.2</v>
      </c>
      <c r="N62" s="13">
        <f>IF('Daily PnL Log'!N1208&lt;&gt;"",'Daily PnL Log'!N1208,"")</f>
        <v>-21308.9</v>
      </c>
      <c r="O62" s="13">
        <f t="shared" si="4"/>
        <v>-2741.0999999999995</v>
      </c>
      <c r="P62" s="13">
        <f t="shared" si="4"/>
        <v>-43816.6</v>
      </c>
      <c r="Q62" s="13">
        <f t="shared" si="4"/>
        <v>0</v>
      </c>
      <c r="R62" s="13">
        <f t="shared" si="4"/>
        <v>2398.5999999999985</v>
      </c>
      <c r="S62" s="13">
        <f t="shared" si="4"/>
        <v>19207.5</v>
      </c>
      <c r="T62" s="13">
        <f t="shared" si="4"/>
        <v>0</v>
      </c>
      <c r="U62" s="13">
        <f t="shared" si="4"/>
        <v>0</v>
      </c>
      <c r="V62" s="13">
        <f t="shared" si="4"/>
        <v>-24951.600000000002</v>
      </c>
      <c r="W62" s="13">
        <f>IF('Daily PnL Log'!W1208&lt;&gt;"",'Daily PnL Log'!W1208,"")</f>
        <v>426024</v>
      </c>
      <c r="X62" s="118">
        <f>IF('Daily PnL Log'!X1208&lt;&gt;"",'Daily PnL Log'!X1208,"")</f>
        <v>-5.0018074099111791E-2</v>
      </c>
      <c r="Y62" s="13" t="str">
        <f>IF('Daily PnL Log'!Y1208&lt;&gt;"",'Daily PnL Log'!Y1208,"")</f>
        <v/>
      </c>
      <c r="Z62" s="13" t="str">
        <f>IF('Daily PnL Log'!Z1208&lt;&gt;"",'Daily PnL Log'!Z1208,"")</f>
        <v/>
      </c>
      <c r="AA62" s="13">
        <f>IF('Daily PnL Log'!AC1208&lt;&gt;"",'Daily PnL Log'!AC208,"")</f>
        <v>302205.99</v>
      </c>
    </row>
    <row r="63" spans="1:27" x14ac:dyDescent="0.25">
      <c r="A63" s="48" t="str">
        <f t="shared" si="3"/>
        <v>Sep</v>
      </c>
      <c r="B63" s="2">
        <f>'Daily PnL Log'!B1209</f>
        <v>45919</v>
      </c>
      <c r="C63" s="11">
        <f>IF('Daily PnL Log'!C1209&lt;&gt;"",'Daily PnL Log'!C1209,"")</f>
        <v>-3440.9</v>
      </c>
      <c r="D63" s="11">
        <f>IF('Daily PnL Log'!D1209&lt;&gt;"",'Daily PnL Log'!D1209,"")</f>
        <v>-35627.599999999999</v>
      </c>
      <c r="E63" s="11">
        <f>IF('Daily PnL Log'!E1209&lt;&gt;"",'Daily PnL Log'!E1209,"")</f>
        <v>0</v>
      </c>
      <c r="F63" s="11">
        <f>IF('Daily PnL Log'!F1209&lt;&gt;"",'Daily PnL Log'!F1209,"")</f>
        <v>-5421.3</v>
      </c>
      <c r="G63" s="11">
        <f>IF('Daily PnL Log'!G1209&lt;&gt;"",'Daily PnL Log'!G1209,"")</f>
        <v>3044.6</v>
      </c>
      <c r="H63" s="11">
        <f>IF('Daily PnL Log'!H1209&lt;&gt;"",'Daily PnL Log'!H1209,"")</f>
        <v>0</v>
      </c>
      <c r="I63" s="11">
        <f>IF('Daily PnL Log'!I1209&lt;&gt;"",'Daily PnL Log'!I1209,"")</f>
        <v>0</v>
      </c>
      <c r="J63" s="11">
        <f>IF('Daily PnL Log'!J1209&lt;&gt;"",'Daily PnL Log'!J1209,"")</f>
        <v>-41445.200000000004</v>
      </c>
      <c r="K63" s="11">
        <f>IF('Daily PnL Log'!K1209&lt;&gt;"",'Daily PnL Log'!K1209,"")</f>
        <v>-36.270000000000003</v>
      </c>
      <c r="L63" s="11">
        <f>IF('Daily PnL Log'!L1209&lt;&gt;"",'Daily PnL Log'!L1209,"")</f>
        <v>-320.83999999999997</v>
      </c>
      <c r="M63" s="11">
        <f>IF('Daily PnL Log'!M1209&lt;&gt;"",'Daily PnL Log'!M1209,"")</f>
        <v>-357.10999999999996</v>
      </c>
      <c r="N63" s="11">
        <f>IF('Daily PnL Log'!N1209&lt;&gt;"",'Daily PnL Log'!N1209,"")</f>
        <v>-41802.310000000005</v>
      </c>
      <c r="O63" s="11">
        <f t="shared" si="4"/>
        <v>-6182</v>
      </c>
      <c r="P63" s="11">
        <f t="shared" si="4"/>
        <v>-79444.2</v>
      </c>
      <c r="Q63" s="11">
        <f t="shared" si="4"/>
        <v>0</v>
      </c>
      <c r="R63" s="11">
        <f t="shared" si="4"/>
        <v>-3022.7000000000016</v>
      </c>
      <c r="S63" s="11">
        <f t="shared" si="4"/>
        <v>22252.1</v>
      </c>
      <c r="T63" s="11">
        <f t="shared" si="4"/>
        <v>0</v>
      </c>
      <c r="U63" s="11">
        <f t="shared" si="4"/>
        <v>0</v>
      </c>
      <c r="V63" s="11">
        <f t="shared" si="4"/>
        <v>-66396.800000000003</v>
      </c>
      <c r="W63" s="11">
        <f>IF('Daily PnL Log'!W1209&lt;&gt;"",'Daily PnL Log'!W1209,"")</f>
        <v>454406</v>
      </c>
      <c r="X63" s="119">
        <f>IF('Daily PnL Log'!X1209&lt;&gt;"",'Daily PnL Log'!X1209,"")</f>
        <v>-9.1993305546141574E-2</v>
      </c>
      <c r="Y63" s="11" t="str">
        <f>IF('Daily PnL Log'!Y1209&lt;&gt;"",'Daily PnL Log'!Y1209,"")</f>
        <v/>
      </c>
      <c r="Z63" s="11" t="str">
        <f>IF('Daily PnL Log'!Z1209&lt;&gt;"",'Daily PnL Log'!Z1209,"")</f>
        <v/>
      </c>
      <c r="AA63" s="11">
        <f>IF('Daily PnL Log'!AC1209&lt;&gt;"",'Daily PnL Log'!AC209,"")</f>
        <v>316079.77</v>
      </c>
    </row>
    <row r="64" spans="1:27" x14ac:dyDescent="0.25">
      <c r="A64" s="47" t="str">
        <f t="shared" si="3"/>
        <v>Sep</v>
      </c>
      <c r="B64" s="14">
        <f>'Daily PnL Log'!B1210</f>
        <v>45922</v>
      </c>
      <c r="C64" s="13">
        <f>IF('Daily PnL Log'!C1210&lt;&gt;"",'Daily PnL Log'!C1210,"")</f>
        <v>4235.6000000000004</v>
      </c>
      <c r="D64" s="13">
        <f>IF('Daily PnL Log'!D1210&lt;&gt;"",'Daily PnL Log'!D1210,"")</f>
        <v>31880.2</v>
      </c>
      <c r="E64" s="13">
        <f>IF('Daily PnL Log'!E1210&lt;&gt;"",'Daily PnL Log'!E1210,"")</f>
        <v>0</v>
      </c>
      <c r="F64" s="13">
        <f>IF('Daily PnL Log'!F1210&lt;&gt;"",'Daily PnL Log'!F1210,"")</f>
        <v>-6598</v>
      </c>
      <c r="G64" s="13">
        <f>IF('Daily PnL Log'!G1210&lt;&gt;"",'Daily PnL Log'!G1210,"")</f>
        <v>17130.400000000001</v>
      </c>
      <c r="H64" s="13">
        <f>IF('Daily PnL Log'!H1210&lt;&gt;"",'Daily PnL Log'!H1210,"")</f>
        <v>0</v>
      </c>
      <c r="I64" s="13">
        <f>IF('Daily PnL Log'!I1210&lt;&gt;"",'Daily PnL Log'!I1210,"")</f>
        <v>0</v>
      </c>
      <c r="J64" s="13">
        <f>IF('Daily PnL Log'!J1210&lt;&gt;"",'Daily PnL Log'!J1210,"")</f>
        <v>46648.200000000004</v>
      </c>
      <c r="K64" s="13">
        <f>IF('Daily PnL Log'!K1210&lt;&gt;"",'Daily PnL Log'!K1210,"")</f>
        <v>-110.97</v>
      </c>
      <c r="L64" s="13">
        <f>IF('Daily PnL Log'!L1210&lt;&gt;"",'Daily PnL Log'!L1210,"")</f>
        <v>-981.68</v>
      </c>
      <c r="M64" s="13">
        <f>IF('Daily PnL Log'!M1210&lt;&gt;"",'Daily PnL Log'!M1210,"")</f>
        <v>-1092.6499999999999</v>
      </c>
      <c r="N64" s="13">
        <f>IF('Daily PnL Log'!N1210&lt;&gt;"",'Daily PnL Log'!N1210,"")</f>
        <v>45555.55</v>
      </c>
      <c r="O64" s="13">
        <f t="shared" si="4"/>
        <v>-1946.3999999999996</v>
      </c>
      <c r="P64" s="13">
        <f t="shared" si="4"/>
        <v>-47564</v>
      </c>
      <c r="Q64" s="13">
        <f t="shared" si="4"/>
        <v>0</v>
      </c>
      <c r="R64" s="13">
        <f t="shared" si="4"/>
        <v>-9620.7000000000007</v>
      </c>
      <c r="S64" s="13">
        <f t="shared" si="4"/>
        <v>39382.5</v>
      </c>
      <c r="T64" s="13">
        <f t="shared" si="4"/>
        <v>0</v>
      </c>
      <c r="U64" s="13">
        <f t="shared" si="4"/>
        <v>0</v>
      </c>
      <c r="V64" s="13">
        <f t="shared" si="4"/>
        <v>-19748.599999999999</v>
      </c>
      <c r="W64" s="13">
        <f>IF('Daily PnL Log'!W1210&lt;&gt;"",'Daily PnL Log'!W1210,"")</f>
        <v>441241</v>
      </c>
      <c r="X64" s="118">
        <f>IF('Daily PnL Log'!X1210&lt;&gt;"",'Daily PnL Log'!X1210,"")</f>
        <v>0.10324414548965305</v>
      </c>
      <c r="Y64" s="13" t="str">
        <f>IF('Daily PnL Log'!Y1210&lt;&gt;"",'Daily PnL Log'!Y1210,"")</f>
        <v/>
      </c>
      <c r="Z64" s="13" t="str">
        <f>IF('Daily PnL Log'!Z1210&lt;&gt;"",'Daily PnL Log'!Z1210,"")</f>
        <v/>
      </c>
      <c r="AA64" s="13">
        <f>IF('Daily PnL Log'!AC1210&lt;&gt;"",'Daily PnL Log'!AC210,"")</f>
        <v>322412.06</v>
      </c>
    </row>
    <row r="65" spans="1:27" x14ac:dyDescent="0.25">
      <c r="A65" s="48" t="str">
        <f t="shared" si="3"/>
        <v>Sep</v>
      </c>
      <c r="B65" s="2">
        <f>'Daily PnL Log'!B1211</f>
        <v>45923</v>
      </c>
      <c r="C65" s="11">
        <f>IF('Daily PnL Log'!C1211&lt;&gt;"",'Daily PnL Log'!C1211,"")</f>
        <v>3896.3</v>
      </c>
      <c r="D65" s="11">
        <f>IF('Daily PnL Log'!D1211&lt;&gt;"",'Daily PnL Log'!D1211,"")</f>
        <v>-23.6</v>
      </c>
      <c r="E65" s="11">
        <f>IF('Daily PnL Log'!E1211&lt;&gt;"",'Daily PnL Log'!E1211,"")</f>
        <v>0</v>
      </c>
      <c r="F65" s="11">
        <f>IF('Daily PnL Log'!F1211&lt;&gt;"",'Daily PnL Log'!F1211,"")</f>
        <v>-2102.4</v>
      </c>
      <c r="G65" s="11">
        <f>IF('Daily PnL Log'!G1211&lt;&gt;"",'Daily PnL Log'!G1211,"")</f>
        <v>-4204.8</v>
      </c>
      <c r="H65" s="11">
        <f>IF('Daily PnL Log'!H1211&lt;&gt;"",'Daily PnL Log'!H1211,"")</f>
        <v>0</v>
      </c>
      <c r="I65" s="11">
        <f>IF('Daily PnL Log'!I1211&lt;&gt;"",'Daily PnL Log'!I1211,"")</f>
        <v>0</v>
      </c>
      <c r="J65" s="11">
        <f>IF('Daily PnL Log'!J1211&lt;&gt;"",'Daily PnL Log'!J1211,"")</f>
        <v>-2434.5</v>
      </c>
      <c r="K65" s="11">
        <f>IF('Daily PnL Log'!K1211&lt;&gt;"",'Daily PnL Log'!K1211,"")</f>
        <v>-40.1</v>
      </c>
      <c r="L65" s="11">
        <f>IF('Daily PnL Log'!L1211&lt;&gt;"",'Daily PnL Log'!L1211,"")</f>
        <v>-351.82</v>
      </c>
      <c r="M65" s="11">
        <f>IF('Daily PnL Log'!M1211&lt;&gt;"",'Daily PnL Log'!M1211,"")</f>
        <v>-391.92</v>
      </c>
      <c r="N65" s="11">
        <f>IF('Daily PnL Log'!N1211&lt;&gt;"",'Daily PnL Log'!N1211,"")</f>
        <v>-2826.42</v>
      </c>
      <c r="O65" s="11">
        <f t="shared" si="4"/>
        <v>1949.9000000000005</v>
      </c>
      <c r="P65" s="11">
        <f t="shared" si="4"/>
        <v>-47587.6</v>
      </c>
      <c r="Q65" s="11">
        <f t="shared" si="4"/>
        <v>0</v>
      </c>
      <c r="R65" s="11">
        <f t="shared" si="4"/>
        <v>-11723.1</v>
      </c>
      <c r="S65" s="11">
        <f t="shared" si="4"/>
        <v>35177.699999999997</v>
      </c>
      <c r="T65" s="11">
        <f t="shared" si="4"/>
        <v>0</v>
      </c>
      <c r="U65" s="11">
        <f t="shared" si="4"/>
        <v>0</v>
      </c>
      <c r="V65" s="11">
        <f t="shared" si="4"/>
        <v>-22183.1</v>
      </c>
      <c r="W65" s="11">
        <f>IF('Daily PnL Log'!W1211&lt;&gt;"",'Daily PnL Log'!W1211,"")</f>
        <v>496722</v>
      </c>
      <c r="X65" s="119">
        <f>IF('Daily PnL Log'!X1211&lt;&gt;"",'Daily PnL Log'!X1211,"")</f>
        <v>-5.6901445879183931E-3</v>
      </c>
      <c r="Y65" s="11" t="str">
        <f>IF('Daily PnL Log'!Y1211&lt;&gt;"",'Daily PnL Log'!Y1211,"")</f>
        <v/>
      </c>
      <c r="Z65" s="11" t="str">
        <f>IF('Daily PnL Log'!Z1211&lt;&gt;"",'Daily PnL Log'!Z1211,"")</f>
        <v/>
      </c>
      <c r="AA65" s="11">
        <f>IF('Daily PnL Log'!AC1211&lt;&gt;"",'Daily PnL Log'!AC211,"")</f>
        <v>316695.07</v>
      </c>
    </row>
    <row r="66" spans="1:27" x14ac:dyDescent="0.25">
      <c r="A66" s="47" t="str">
        <f t="shared" si="3"/>
        <v>Sep</v>
      </c>
      <c r="B66" s="14">
        <f>'Daily PnL Log'!B1212</f>
        <v>45924</v>
      </c>
      <c r="C66" s="13">
        <f>IF('Daily PnL Log'!C1212&lt;&gt;"",'Daily PnL Log'!C1212,"")</f>
        <v>-7088.8</v>
      </c>
      <c r="D66" s="13">
        <f>IF('Daily PnL Log'!D1212&lt;&gt;"",'Daily PnL Log'!D1212,"")</f>
        <v>-23752.9</v>
      </c>
      <c r="E66" s="13">
        <f>IF('Daily PnL Log'!E1212&lt;&gt;"",'Daily PnL Log'!E1212,"")</f>
        <v>0</v>
      </c>
      <c r="F66" s="13">
        <f>IF('Daily PnL Log'!F1212&lt;&gt;"",'Daily PnL Log'!F1212,"")</f>
        <v>-10027.299999999999</v>
      </c>
      <c r="G66" s="13">
        <f>IF('Daily PnL Log'!G1212&lt;&gt;"",'Daily PnL Log'!G1212,"")</f>
        <v>3322.9</v>
      </c>
      <c r="H66" s="13">
        <f>IF('Daily PnL Log'!H1212&lt;&gt;"",'Daily PnL Log'!H1212,"")</f>
        <v>0</v>
      </c>
      <c r="I66" s="13">
        <f>IF('Daily PnL Log'!I1212&lt;&gt;"",'Daily PnL Log'!I1212,"")</f>
        <v>0</v>
      </c>
      <c r="J66" s="13">
        <f>IF('Daily PnL Log'!J1212&lt;&gt;"",'Daily PnL Log'!J1212,"")</f>
        <v>-37546.1</v>
      </c>
      <c r="K66" s="13">
        <f>IF('Daily PnL Log'!K1212&lt;&gt;"",'Daily PnL Log'!K1212,"")</f>
        <v>-22.57</v>
      </c>
      <c r="L66" s="13">
        <f>IF('Daily PnL Log'!L1212&lt;&gt;"",'Daily PnL Log'!L1212,"")</f>
        <v>-199.14</v>
      </c>
      <c r="M66" s="13">
        <f>IF('Daily PnL Log'!M1212&lt;&gt;"",'Daily PnL Log'!M1212,"")</f>
        <v>-221.70999999999998</v>
      </c>
      <c r="N66" s="13">
        <f>IF('Daily PnL Log'!N1212&lt;&gt;"",'Daily PnL Log'!N1212,"")</f>
        <v>-37767.81</v>
      </c>
      <c r="O66" s="13">
        <f t="shared" si="4"/>
        <v>-5138.8999999999996</v>
      </c>
      <c r="P66" s="13">
        <f t="shared" si="4"/>
        <v>-71340.5</v>
      </c>
      <c r="Q66" s="13">
        <f t="shared" si="4"/>
        <v>0</v>
      </c>
      <c r="R66" s="13">
        <f t="shared" si="4"/>
        <v>-21750.400000000001</v>
      </c>
      <c r="S66" s="13">
        <f t="shared" si="4"/>
        <v>38500.6</v>
      </c>
      <c r="T66" s="13">
        <f t="shared" si="4"/>
        <v>0</v>
      </c>
      <c r="U66" s="13">
        <f t="shared" si="4"/>
        <v>0</v>
      </c>
      <c r="V66" s="13">
        <f t="shared" si="4"/>
        <v>-59729.2</v>
      </c>
      <c r="W66" s="13">
        <f>IF('Daily PnL Log'!W1212&lt;&gt;"",'Daily PnL Log'!W1212,"")</f>
        <v>435635</v>
      </c>
      <c r="X66" s="118">
        <f>IF('Daily PnL Log'!X1212&lt;&gt;"",'Daily PnL Log'!X1212,"")</f>
        <v>-8.6695995500820633E-2</v>
      </c>
      <c r="Y66" s="13" t="str">
        <f>IF('Daily PnL Log'!Y1212&lt;&gt;"",'Daily PnL Log'!Y1212,"")</f>
        <v/>
      </c>
      <c r="Z66" s="13" t="str">
        <f>IF('Daily PnL Log'!Z1212&lt;&gt;"",'Daily PnL Log'!Z1212,"")</f>
        <v/>
      </c>
      <c r="AA66" s="13">
        <f>IF('Daily PnL Log'!AC1212&lt;&gt;"",'Daily PnL Log'!AC212,"")</f>
        <v>317719.32</v>
      </c>
    </row>
    <row r="67" spans="1:27" x14ac:dyDescent="0.25">
      <c r="A67" s="48" t="str">
        <f t="shared" si="3"/>
        <v>Sep</v>
      </c>
      <c r="B67" s="2">
        <f>'Daily PnL Log'!B1213</f>
        <v>45925</v>
      </c>
      <c r="C67" s="11">
        <f>IF('Daily PnL Log'!C1213&lt;&gt;"",'Daily PnL Log'!C1213,"")</f>
        <v>993.2</v>
      </c>
      <c r="D67" s="11">
        <f>IF('Daily PnL Log'!D1213&lt;&gt;"",'Daily PnL Log'!D1213,"")</f>
        <v>33456.199999999997</v>
      </c>
      <c r="E67" s="11">
        <f>IF('Daily PnL Log'!E1213&lt;&gt;"",'Daily PnL Log'!E1213,"")</f>
        <v>0</v>
      </c>
      <c r="F67" s="11">
        <f>IF('Daily PnL Log'!F1213&lt;&gt;"",'Daily PnL Log'!F1213,"")</f>
        <v>9896.2999999999993</v>
      </c>
      <c r="G67" s="11">
        <f>IF('Daily PnL Log'!G1213&lt;&gt;"",'Daily PnL Log'!G1213,"")</f>
        <v>-20044</v>
      </c>
      <c r="H67" s="11">
        <f>IF('Daily PnL Log'!H1213&lt;&gt;"",'Daily PnL Log'!H1213,"")</f>
        <v>0</v>
      </c>
      <c r="I67" s="11">
        <f>IF('Daily PnL Log'!I1213&lt;&gt;"",'Daily PnL Log'!I1213,"")</f>
        <v>0</v>
      </c>
      <c r="J67" s="11">
        <f>IF('Daily PnL Log'!J1213&lt;&gt;"",'Daily PnL Log'!J1213,"")</f>
        <v>24301.699999999997</v>
      </c>
      <c r="K67" s="11">
        <f>IF('Daily PnL Log'!K1213&lt;&gt;"",'Daily PnL Log'!K1213,"")</f>
        <v>-61.84</v>
      </c>
      <c r="L67" s="11">
        <f>IF('Daily PnL Log'!L1213&lt;&gt;"",'Daily PnL Log'!L1213,"")</f>
        <v>-545.54</v>
      </c>
      <c r="M67" s="11">
        <f>IF('Daily PnL Log'!M1213&lt;&gt;"",'Daily PnL Log'!M1213,"")</f>
        <v>-607.38</v>
      </c>
      <c r="N67" s="11">
        <f>IF('Daily PnL Log'!N1213&lt;&gt;"",'Daily PnL Log'!N1213,"")</f>
        <v>23694.319999999996</v>
      </c>
      <c r="O67" s="11">
        <f t="shared" ref="O67:V70" si="5">IF(C67&lt;&gt;"",O66+C67,"")</f>
        <v>-4145.7</v>
      </c>
      <c r="P67" s="11">
        <f t="shared" si="5"/>
        <v>-37884.300000000003</v>
      </c>
      <c r="Q67" s="11">
        <f t="shared" si="5"/>
        <v>0</v>
      </c>
      <c r="R67" s="11">
        <f t="shared" si="5"/>
        <v>-11854.100000000002</v>
      </c>
      <c r="S67" s="11">
        <f t="shared" si="5"/>
        <v>18456.599999999999</v>
      </c>
      <c r="T67" s="11">
        <f t="shared" si="5"/>
        <v>0</v>
      </c>
      <c r="U67" s="11">
        <f t="shared" si="5"/>
        <v>0</v>
      </c>
      <c r="V67" s="11">
        <f t="shared" si="5"/>
        <v>-35427.5</v>
      </c>
      <c r="W67" s="11">
        <f>IF('Daily PnL Log'!W1213&lt;&gt;"",'Daily PnL Log'!W1213,"")</f>
        <v>496456</v>
      </c>
      <c r="X67" s="119">
        <f>IF('Daily PnL Log'!X1213&lt;&gt;"",'Daily PnL Log'!X1213,"")</f>
        <v>4.7726928468988183E-2</v>
      </c>
      <c r="Y67" s="11">
        <f>IF('Daily PnL Log'!Y1213&lt;&gt;"",'Daily PnL Log'!Y1213,"")</f>
        <v>-5216.3</v>
      </c>
      <c r="Z67" s="11" t="str">
        <f>IF('Daily PnL Log'!Z1213&lt;&gt;"",'Daily PnL Log'!Z1213,"")</f>
        <v/>
      </c>
      <c r="AA67" s="11">
        <f>IF('Daily PnL Log'!AC1213&lt;&gt;"",'Daily PnL Log'!AC213,"")</f>
        <v>99841.39</v>
      </c>
    </row>
    <row r="68" spans="1:27" x14ac:dyDescent="0.25">
      <c r="A68" s="47" t="str">
        <f t="shared" si="3"/>
        <v>Sep</v>
      </c>
      <c r="B68" s="14">
        <f>'Daily PnL Log'!B1214</f>
        <v>45926</v>
      </c>
      <c r="C68" s="13">
        <f>IF('Daily PnL Log'!C1214&lt;&gt;"",'Daily PnL Log'!C1214,"")</f>
        <v>-8105.2</v>
      </c>
      <c r="D68" s="13">
        <f>IF('Daily PnL Log'!D1214&lt;&gt;"",'Daily PnL Log'!D1214,"")</f>
        <v>-47583</v>
      </c>
      <c r="E68" s="13">
        <f>IF('Daily PnL Log'!E1214&lt;&gt;"",'Daily PnL Log'!E1214,"")</f>
        <v>0</v>
      </c>
      <c r="F68" s="13">
        <f>IF('Daily PnL Log'!F1214&lt;&gt;"",'Daily PnL Log'!F1214,"")</f>
        <v>-6094.6</v>
      </c>
      <c r="G68" s="13">
        <f>IF('Daily PnL Log'!G1214&lt;&gt;"",'Daily PnL Log'!G1214,"")</f>
        <v>-16515.099999999999</v>
      </c>
      <c r="H68" s="13">
        <f>IF('Daily PnL Log'!H1214&lt;&gt;"",'Daily PnL Log'!H1214,"")</f>
        <v>0</v>
      </c>
      <c r="I68" s="13">
        <f>IF('Daily PnL Log'!I1214&lt;&gt;"",'Daily PnL Log'!I1214,"")</f>
        <v>0</v>
      </c>
      <c r="J68" s="13">
        <f>IF('Daily PnL Log'!J1214&lt;&gt;"",'Daily PnL Log'!J1214,"")</f>
        <v>-78297.899999999994</v>
      </c>
      <c r="K68" s="13">
        <f>IF('Daily PnL Log'!K1214&lt;&gt;"",'Daily PnL Log'!K1214,"")</f>
        <v>-207.66</v>
      </c>
      <c r="L68" s="13">
        <f>IF('Daily PnL Log'!L1214&lt;&gt;"",'Daily PnL Log'!L1214,"")</f>
        <v>-1237.4000000000001</v>
      </c>
      <c r="M68" s="13">
        <f>IF('Daily PnL Log'!M1214&lt;&gt;"",'Daily PnL Log'!M1214,"")</f>
        <v>-1445.0600000000002</v>
      </c>
      <c r="N68" s="13">
        <f>IF('Daily PnL Log'!N1214&lt;&gt;"",'Daily PnL Log'!N1214,"")</f>
        <v>-79742.959999999992</v>
      </c>
      <c r="O68" s="13">
        <f t="shared" si="5"/>
        <v>-12250.9</v>
      </c>
      <c r="P68" s="13">
        <f t="shared" si="5"/>
        <v>-85467.3</v>
      </c>
      <c r="Q68" s="13">
        <f t="shared" si="5"/>
        <v>0</v>
      </c>
      <c r="R68" s="13">
        <f t="shared" si="5"/>
        <v>-17948.700000000004</v>
      </c>
      <c r="S68" s="13">
        <f t="shared" si="5"/>
        <v>1941.5</v>
      </c>
      <c r="T68" s="13">
        <f t="shared" si="5"/>
        <v>0</v>
      </c>
      <c r="U68" s="13">
        <f t="shared" si="5"/>
        <v>0</v>
      </c>
      <c r="V68" s="13">
        <f t="shared" si="5"/>
        <v>-113725.4</v>
      </c>
      <c r="W68" s="13">
        <f>IF('Daily PnL Log'!W1214&lt;&gt;"",'Daily PnL Log'!W1214,"")</f>
        <v>463857</v>
      </c>
      <c r="X68" s="118">
        <f>IF('Daily PnL Log'!X1214&lt;&gt;"",'Daily PnL Log'!X1214,"")</f>
        <v>-0.17191280933563574</v>
      </c>
      <c r="Y68" s="13" t="str">
        <f>IF('Daily PnL Log'!Y1214&lt;&gt;"",'Daily PnL Log'!Y1214,"")</f>
        <v/>
      </c>
      <c r="Z68" s="13" t="str">
        <f>IF('Daily PnL Log'!Z1214&lt;&gt;"",'Daily PnL Log'!Z1214,"")</f>
        <v/>
      </c>
      <c r="AA68" s="13">
        <f>IF('Daily PnL Log'!AC1214&lt;&gt;"",'Daily PnL Log'!AC214,"")</f>
        <v>125786.85</v>
      </c>
    </row>
    <row r="69" spans="1:27" x14ac:dyDescent="0.25">
      <c r="A69" s="48" t="str">
        <f t="shared" si="3"/>
        <v>Sep</v>
      </c>
      <c r="B69" s="2">
        <f>'Daily PnL Log'!B1215</f>
        <v>45929</v>
      </c>
      <c r="C69" s="11">
        <f>IF('Daily PnL Log'!C1215&lt;&gt;"",'Daily PnL Log'!C1215,"")</f>
        <v>-19994.2</v>
      </c>
      <c r="D69" s="11">
        <f>IF('Daily PnL Log'!D1215&lt;&gt;"",'Daily PnL Log'!D1215,"")</f>
        <v>-37604.800000000003</v>
      </c>
      <c r="E69" s="11">
        <f>IF('Daily PnL Log'!E1215&lt;&gt;"",'Daily PnL Log'!E1215,"")</f>
        <v>0</v>
      </c>
      <c r="F69" s="11">
        <f>IF('Daily PnL Log'!F1215&lt;&gt;"",'Daily PnL Log'!F1215,"")</f>
        <v>-18999</v>
      </c>
      <c r="G69" s="11">
        <f>IF('Daily PnL Log'!G1215&lt;&gt;"",'Daily PnL Log'!G1215,"")</f>
        <v>10920.1</v>
      </c>
      <c r="H69" s="11">
        <f>IF('Daily PnL Log'!H1215&lt;&gt;"",'Daily PnL Log'!H1215,"")</f>
        <v>0</v>
      </c>
      <c r="I69" s="11">
        <f>IF('Daily PnL Log'!I1215&lt;&gt;"",'Daily PnL Log'!I1215,"")</f>
        <v>0</v>
      </c>
      <c r="J69" s="11">
        <f>IF('Daily PnL Log'!J1215&lt;&gt;"",'Daily PnL Log'!J1215,"")</f>
        <v>-65677.899999999994</v>
      </c>
      <c r="K69" s="11">
        <f>IF('Daily PnL Log'!K1215&lt;&gt;"",'Daily PnL Log'!K1215,"")</f>
        <v>-46.44</v>
      </c>
      <c r="L69" s="11">
        <f>IF('Daily PnL Log'!L1215&lt;&gt;"",'Daily PnL Log'!L1215,"")</f>
        <v>-409.81</v>
      </c>
      <c r="M69" s="11">
        <f>IF('Daily PnL Log'!M1215&lt;&gt;"",'Daily PnL Log'!M1215,"")</f>
        <v>-456.25</v>
      </c>
      <c r="N69" s="11">
        <f>IF('Daily PnL Log'!N1215&lt;&gt;"",'Daily PnL Log'!N1215,"")</f>
        <v>-66134.149999999994</v>
      </c>
      <c r="O69" s="11">
        <f t="shared" si="5"/>
        <v>-32245.1</v>
      </c>
      <c r="P69" s="11">
        <f t="shared" si="5"/>
        <v>-123072.1</v>
      </c>
      <c r="Q69" s="11">
        <f t="shared" si="5"/>
        <v>0</v>
      </c>
      <c r="R69" s="11">
        <f t="shared" si="5"/>
        <v>-36947.700000000004</v>
      </c>
      <c r="S69" s="11">
        <f t="shared" si="5"/>
        <v>12861.6</v>
      </c>
      <c r="T69" s="11">
        <f t="shared" si="5"/>
        <v>0</v>
      </c>
      <c r="U69" s="11">
        <f t="shared" si="5"/>
        <v>0</v>
      </c>
      <c r="V69" s="11">
        <f t="shared" si="5"/>
        <v>-179403.3</v>
      </c>
      <c r="W69" s="11">
        <f>IF('Daily PnL Log'!W1215&lt;&gt;"",'Daily PnL Log'!W1215,"")</f>
        <v>375491</v>
      </c>
      <c r="X69" s="119">
        <f>IF('Daily PnL Log'!X1215&lt;&gt;"",'Daily PnL Log'!X1215,"")</f>
        <v>-0.17612712421868965</v>
      </c>
      <c r="Y69" s="11" t="str">
        <f>IF('Daily PnL Log'!Y1215&lt;&gt;"",'Daily PnL Log'!Y1215,"")</f>
        <v/>
      </c>
      <c r="Z69" s="11" t="str">
        <f>IF('Daily PnL Log'!Z1215&lt;&gt;"",'Daily PnL Log'!Z1215,"")</f>
        <v/>
      </c>
      <c r="AA69" s="11">
        <f>IF('Daily PnL Log'!AC1215&lt;&gt;"",'Daily PnL Log'!AC215,"")</f>
        <v>183826.44</v>
      </c>
    </row>
    <row r="70" spans="1:27" x14ac:dyDescent="0.25">
      <c r="A70" s="47" t="str">
        <f t="shared" si="3"/>
        <v>Sep</v>
      </c>
      <c r="B70" s="14">
        <f>'Daily PnL Log'!B1216</f>
        <v>45930</v>
      </c>
      <c r="C70" s="13">
        <f>IF('Daily PnL Log'!C1216&lt;&gt;"",'Daily PnL Log'!C1216,"")</f>
        <v>4023.6</v>
      </c>
      <c r="D70" s="13">
        <f>IF('Daily PnL Log'!D1216&lt;&gt;"",'Daily PnL Log'!D1216,"")</f>
        <v>11044.6</v>
      </c>
      <c r="E70" s="13">
        <f>IF('Daily PnL Log'!E1216&lt;&gt;"",'Daily PnL Log'!E1216,"")</f>
        <v>0</v>
      </c>
      <c r="F70" s="13">
        <f>IF('Daily PnL Log'!F1216&lt;&gt;"",'Daily PnL Log'!F1216,"")</f>
        <v>11017.1</v>
      </c>
      <c r="G70" s="13">
        <f>IF('Daily PnL Log'!G1216&lt;&gt;"",'Daily PnL Log'!G1216,"")</f>
        <v>22985.3</v>
      </c>
      <c r="H70" s="13">
        <f>IF('Daily PnL Log'!H1216&lt;&gt;"",'Daily PnL Log'!H1216,"")</f>
        <v>0</v>
      </c>
      <c r="I70" s="13">
        <f>IF('Daily PnL Log'!I1216&lt;&gt;"",'Daily PnL Log'!I1216,"")</f>
        <v>0</v>
      </c>
      <c r="J70" s="13">
        <f>IF('Daily PnL Log'!J1216&lt;&gt;"",'Daily PnL Log'!J1216,"")</f>
        <v>49070.600000000006</v>
      </c>
      <c r="K70" s="13">
        <f>IF('Daily PnL Log'!K1216&lt;&gt;"",'Daily PnL Log'!K1216,"")</f>
        <v>-120</v>
      </c>
      <c r="L70" s="13">
        <f>IF('Daily PnL Log'!L1216&lt;&gt;"",'Daily PnL Log'!L1216,"")</f>
        <v>-1061.6300000000001</v>
      </c>
      <c r="M70" s="13">
        <f>IF('Daily PnL Log'!M1216&lt;&gt;"",'Daily PnL Log'!M1216,"")</f>
        <v>-1181.6300000000001</v>
      </c>
      <c r="N70" s="13">
        <f>IF('Daily PnL Log'!N1216&lt;&gt;"",'Daily PnL Log'!N1216,"")</f>
        <v>47888.970000000008</v>
      </c>
      <c r="O70" s="13">
        <f t="shared" si="5"/>
        <v>-28221.5</v>
      </c>
      <c r="P70" s="13">
        <f t="shared" si="5"/>
        <v>-112027.5</v>
      </c>
      <c r="Q70" s="13">
        <f t="shared" si="5"/>
        <v>0</v>
      </c>
      <c r="R70" s="13">
        <f t="shared" si="5"/>
        <v>-25930.600000000006</v>
      </c>
      <c r="S70" s="13">
        <f t="shared" si="5"/>
        <v>35846.9</v>
      </c>
      <c r="T70" s="13">
        <f t="shared" si="5"/>
        <v>0</v>
      </c>
      <c r="U70" s="13">
        <f t="shared" si="5"/>
        <v>0</v>
      </c>
      <c r="V70" s="13">
        <f t="shared" si="5"/>
        <v>-130332.69999999998</v>
      </c>
      <c r="W70" s="13">
        <f>IF('Daily PnL Log'!W1216&lt;&gt;"",'Daily PnL Log'!W1216,"")</f>
        <v>304270</v>
      </c>
      <c r="X70" s="118">
        <f>IF('Daily PnL Log'!X1216&lt;&gt;"",'Daily PnL Log'!X1216,"")</f>
        <v>0.15738971965688373</v>
      </c>
      <c r="Y70" s="13" t="str">
        <f>IF('Daily PnL Log'!Y1216&lt;&gt;"",'Daily PnL Log'!Y1216,"")</f>
        <v/>
      </c>
      <c r="Z70" s="13" t="str">
        <f>IF('Daily PnL Log'!Z1216&lt;&gt;"",'Daily PnL Log'!Z1216,"")</f>
        <v/>
      </c>
      <c r="AA70" s="13">
        <f>IF('Daily PnL Log'!AC1216&lt;&gt;"",'Daily PnL Log'!AC216,"")</f>
        <v>164692.85999999999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3F1D-01CB-4C94-83A7-DFABDE36B26E}">
  <sheetPr codeName="Sheet66"/>
  <dimension ref="A2:AA79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154046.79999999993</v>
      </c>
    </row>
    <row r="8" spans="1:2" ht="18.75" x14ac:dyDescent="0.3">
      <c r="A8" s="55" t="s">
        <v>6</v>
      </c>
      <c r="B8" s="56">
        <f>K48</f>
        <v>-2012.46</v>
      </c>
    </row>
    <row r="9" spans="1:2" ht="18.75" x14ac:dyDescent="0.3">
      <c r="A9" s="55" t="s">
        <v>30</v>
      </c>
      <c r="B9" s="56">
        <f>L48</f>
        <v>-16105.629999999997</v>
      </c>
    </row>
    <row r="10" spans="1:2" ht="18.75" x14ac:dyDescent="0.3">
      <c r="A10" s="55" t="s">
        <v>11</v>
      </c>
      <c r="B10" s="56">
        <f>Y48</f>
        <v>-20486.489999999998</v>
      </c>
    </row>
    <row r="11" spans="1:2" ht="18.75" x14ac:dyDescent="0.3">
      <c r="A11" s="57" t="s">
        <v>18</v>
      </c>
      <c r="B11" s="54">
        <f>B7+(B8+B9+B10)</f>
        <v>115442.21999999994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628884.90476190473</v>
      </c>
    </row>
    <row r="15" spans="1:2" ht="18.75" x14ac:dyDescent="0.3">
      <c r="A15" s="60" t="s">
        <v>15</v>
      </c>
      <c r="B15" s="63">
        <f>B11/B14</f>
        <v>0.1835665304189584</v>
      </c>
    </row>
    <row r="16" spans="1:2" ht="18.75" x14ac:dyDescent="0.3">
      <c r="A16" s="60" t="s">
        <v>17</v>
      </c>
      <c r="B16" s="63">
        <f>X48</f>
        <v>1.1730981705034291E-2</v>
      </c>
    </row>
    <row r="17" spans="1:2" ht="18.75" x14ac:dyDescent="0.3">
      <c r="A17" s="60" t="s">
        <v>31</v>
      </c>
      <c r="B17" s="64">
        <f>B15/B16</f>
        <v>15.648010970827936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SUM(C50:C75)</f>
        <v>112908.19999999998</v>
      </c>
      <c r="D48" s="41">
        <f>SUM(D50:D75)</f>
        <v>55951.7</v>
      </c>
      <c r="E48" s="41">
        <f>SUM(E50:E75)</f>
        <v>0</v>
      </c>
      <c r="F48" s="41">
        <f t="shared" ref="F48:N48" si="0">SUM(F50:F75)</f>
        <v>6948.4999999999964</v>
      </c>
      <c r="G48" s="41">
        <f t="shared" si="0"/>
        <v>-21761.599999999999</v>
      </c>
      <c r="H48" s="41">
        <f t="shared" si="0"/>
        <v>0</v>
      </c>
      <c r="I48" s="41">
        <f t="shared" si="0"/>
        <v>0</v>
      </c>
      <c r="J48" s="41">
        <f t="shared" si="0"/>
        <v>154046.79999999993</v>
      </c>
      <c r="K48" s="41">
        <f t="shared" si="0"/>
        <v>-2012.46</v>
      </c>
      <c r="L48" s="41">
        <f t="shared" si="0"/>
        <v>-16105.629999999997</v>
      </c>
      <c r="M48" s="41">
        <f t="shared" si="0"/>
        <v>-18118.090000000004</v>
      </c>
      <c r="N48" s="41">
        <f t="shared" si="0"/>
        <v>135928.70999999993</v>
      </c>
      <c r="O48" s="42"/>
      <c r="P48" s="42"/>
      <c r="Q48" s="42"/>
      <c r="R48" s="42"/>
      <c r="S48" s="42"/>
      <c r="T48" s="42"/>
      <c r="U48" s="42"/>
      <c r="V48" s="42"/>
      <c r="W48" s="43">
        <f>AVERAGE(W50:W75)</f>
        <v>628884.90476190473</v>
      </c>
      <c r="X48" s="44">
        <f t="shared" ref="X48" si="1">AVERAGE(X50:X75)</f>
        <v>1.1730981705034291E-2</v>
      </c>
      <c r="Y48" s="41">
        <f>SUM(Y50:Y70)</f>
        <v>-20486.489999999998</v>
      </c>
      <c r="Z48" s="41">
        <f>SUM(Z49:Z70)</f>
        <v>6515.44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Aug</v>
      </c>
      <c r="B50" s="14">
        <f>'Daily PnL Log'!B1175</f>
        <v>45870</v>
      </c>
      <c r="C50" s="13">
        <f>IF('Daily PnL Log'!C1175&lt;&gt;"",'Daily PnL Log'!C1175,"")</f>
        <v>-10898</v>
      </c>
      <c r="D50" s="13">
        <f>IF('Daily PnL Log'!D1175&lt;&gt;"",'Daily PnL Log'!D1175,"")</f>
        <v>32527.200000000001</v>
      </c>
      <c r="E50" s="13">
        <f>IF('Daily PnL Log'!E1175&lt;&gt;"",'Daily PnL Log'!E1175,"")</f>
        <v>0</v>
      </c>
      <c r="F50" s="13">
        <f>IF('Daily PnL Log'!F1175&lt;&gt;"",'Daily PnL Log'!F1175,"")</f>
        <v>-7190.4</v>
      </c>
      <c r="G50" s="13">
        <f>IF('Daily PnL Log'!G1175&lt;&gt;"",'Daily PnL Log'!G1175,"")</f>
        <v>-3552</v>
      </c>
      <c r="H50" s="13">
        <f>IF('Daily PnL Log'!H1175&lt;&gt;"",'Daily PnL Log'!H1175,"")</f>
        <v>0</v>
      </c>
      <c r="I50" s="13">
        <f>IF('Daily PnL Log'!I1175&lt;&gt;"",'Daily PnL Log'!I1175,"")</f>
        <v>0</v>
      </c>
      <c r="J50" s="13">
        <f>IF('Daily PnL Log'!J1175&lt;&gt;"",'Daily PnL Log'!J1175,"")</f>
        <v>10886.800000000001</v>
      </c>
      <c r="K50" s="13">
        <f>IF('Daily PnL Log'!K1175&lt;&gt;"",'Daily PnL Log'!K1175,"")</f>
        <v>-40.1</v>
      </c>
      <c r="L50" s="13">
        <f>IF('Daily PnL Log'!L1175&lt;&gt;"",'Daily PnL Log'!L1175,"")</f>
        <v>-352.06</v>
      </c>
      <c r="M50" s="13">
        <f>IF('Daily PnL Log'!M1175&lt;&gt;"",'Daily PnL Log'!M1175,"")</f>
        <v>-392.16</v>
      </c>
      <c r="N50" s="13">
        <f>IF('Daily PnL Log'!N1175&lt;&gt;"",'Daily PnL Log'!N1175,"")</f>
        <v>10494.640000000001</v>
      </c>
      <c r="O50" s="13">
        <f t="shared" ref="O50:U50" si="2">C50</f>
        <v>-10898</v>
      </c>
      <c r="P50" s="13">
        <f t="shared" si="2"/>
        <v>32527.200000000001</v>
      </c>
      <c r="Q50" s="13">
        <f t="shared" si="2"/>
        <v>0</v>
      </c>
      <c r="R50" s="13">
        <f t="shared" si="2"/>
        <v>-7190.4</v>
      </c>
      <c r="S50" s="13">
        <f t="shared" si="2"/>
        <v>-3552</v>
      </c>
      <c r="T50" s="13">
        <f t="shared" si="2"/>
        <v>0</v>
      </c>
      <c r="U50" s="13">
        <f t="shared" si="2"/>
        <v>0</v>
      </c>
      <c r="V50" s="13">
        <f>SUM(O50:T50)</f>
        <v>10886.800000000001</v>
      </c>
      <c r="W50" s="13">
        <f>IF('Daily PnL Log'!W1175&lt;&gt;"",'Daily PnL Log'!W1175,"")</f>
        <v>684849</v>
      </c>
      <c r="X50" s="118">
        <f>IF('Daily PnL Log'!X1175&lt;&gt;"",'Daily PnL Log'!X1175,"")</f>
        <v>1.5324020331489134E-2</v>
      </c>
      <c r="Y50" s="13">
        <f>IF('Daily PnL Log'!Y1175&lt;&gt;"",'Daily PnL Log'!Y1175,"")</f>
        <v>-5735.18</v>
      </c>
      <c r="Z50" s="13" t="str">
        <f>IF('Daily PnL Log'!Z1175&lt;&gt;"",'Daily PnL Log'!Z1175,"")</f>
        <v/>
      </c>
      <c r="AA50" s="13">
        <f>IF('Daily PnL Log'!AC1175&lt;&gt;"",'Daily PnL Log'!AC175,"")</f>
        <v>-107692.43</v>
      </c>
    </row>
    <row r="51" spans="1:27" x14ac:dyDescent="0.25">
      <c r="A51" s="48" t="str">
        <f t="shared" ref="A51:A70" si="3">TEXT(B51,"mmm")</f>
        <v>Aug</v>
      </c>
      <c r="B51" s="2">
        <f>'Daily PnL Log'!B1176</f>
        <v>45873</v>
      </c>
      <c r="C51" s="11">
        <f>IF('Daily PnL Log'!C1176&lt;&gt;"",'Daily PnL Log'!C1176,"")</f>
        <v>11800.9</v>
      </c>
      <c r="D51" s="11">
        <f>IF('Daily PnL Log'!D1176&lt;&gt;"",'Daily PnL Log'!D1176,"")</f>
        <v>22851.9</v>
      </c>
      <c r="E51" s="11">
        <f>IF('Daily PnL Log'!E1176&lt;&gt;"",'Daily PnL Log'!E1176,"")</f>
        <v>0</v>
      </c>
      <c r="F51" s="11">
        <f>IF('Daily PnL Log'!F1176&lt;&gt;"",'Daily PnL Log'!F1176,"")</f>
        <v>2886.7</v>
      </c>
      <c r="G51" s="11">
        <f>IF('Daily PnL Log'!G1176&lt;&gt;"",'Daily PnL Log'!G1176,"")</f>
        <v>796.1</v>
      </c>
      <c r="H51" s="11">
        <f>IF('Daily PnL Log'!H1176&lt;&gt;"",'Daily PnL Log'!H1176,"")</f>
        <v>0</v>
      </c>
      <c r="I51" s="11">
        <f>IF('Daily PnL Log'!I1176&lt;&gt;"",'Daily PnL Log'!I1176,"")</f>
        <v>0</v>
      </c>
      <c r="J51" s="11">
        <f>IF('Daily PnL Log'!J1176&lt;&gt;"",'Daily PnL Log'!J1176,"")</f>
        <v>38335.599999999999</v>
      </c>
      <c r="K51" s="11">
        <f>IF('Daily PnL Log'!K1176&lt;&gt;"",'Daily PnL Log'!K1176,"")</f>
        <v>-68.64</v>
      </c>
      <c r="L51" s="11">
        <f>IF('Daily PnL Log'!L1176&lt;&gt;"",'Daily PnL Log'!L1176,"")</f>
        <v>-604.17999999999995</v>
      </c>
      <c r="M51" s="11">
        <f>IF('Daily PnL Log'!M1176&lt;&gt;"",'Daily PnL Log'!M1176,"")</f>
        <v>-672.81999999999994</v>
      </c>
      <c r="N51" s="11">
        <f>IF('Daily PnL Log'!N1176&lt;&gt;"",'Daily PnL Log'!N1176,"")</f>
        <v>37662.78</v>
      </c>
      <c r="O51" s="11">
        <f t="shared" ref="O51:V66" si="4">IF(C51&lt;&gt;"",O50+C51,"")</f>
        <v>902.89999999999964</v>
      </c>
      <c r="P51" s="11">
        <f t="shared" si="4"/>
        <v>55379.100000000006</v>
      </c>
      <c r="Q51" s="11">
        <f t="shared" si="4"/>
        <v>0</v>
      </c>
      <c r="R51" s="11">
        <f t="shared" si="4"/>
        <v>-4303.7</v>
      </c>
      <c r="S51" s="11">
        <f t="shared" si="4"/>
        <v>-2755.9</v>
      </c>
      <c r="T51" s="11">
        <f t="shared" si="4"/>
        <v>0</v>
      </c>
      <c r="U51" s="11">
        <f t="shared" si="4"/>
        <v>0</v>
      </c>
      <c r="V51" s="11">
        <f t="shared" si="4"/>
        <v>49222.400000000001</v>
      </c>
      <c r="W51" s="11">
        <f>IF('Daily PnL Log'!W1176&lt;&gt;"",'Daily PnL Log'!W1176,"")</f>
        <v>682214</v>
      </c>
      <c r="X51" s="119">
        <f>IF('Daily PnL Log'!X1176&lt;&gt;"",'Daily PnL Log'!X1176,"")</f>
        <v>5.5206694673518866E-2</v>
      </c>
      <c r="Y51" s="11" t="str">
        <f>IF('Daily PnL Log'!Y1176&lt;&gt;"",'Daily PnL Log'!Y1176,"")</f>
        <v/>
      </c>
      <c r="Z51" s="11" t="str">
        <f>IF('Daily PnL Log'!Z1176&lt;&gt;"",'Daily PnL Log'!Z1176,"")</f>
        <v/>
      </c>
      <c r="AA51" s="11">
        <f>IF('Daily PnL Log'!AC1176&lt;&gt;"",'Daily PnL Log'!AC176,"")</f>
        <v>-89292.56</v>
      </c>
    </row>
    <row r="52" spans="1:27" x14ac:dyDescent="0.25">
      <c r="A52" s="47" t="str">
        <f t="shared" si="3"/>
        <v>Aug</v>
      </c>
      <c r="B52" s="14">
        <f>'Daily PnL Log'!B1177</f>
        <v>45874</v>
      </c>
      <c r="C52" s="13">
        <f>IF('Daily PnL Log'!C1177&lt;&gt;"",'Daily PnL Log'!C1177,"")</f>
        <v>-786.6</v>
      </c>
      <c r="D52" s="13">
        <f>IF('Daily PnL Log'!D1177&lt;&gt;"",'Daily PnL Log'!D1177,"")</f>
        <v>-9009.7000000000007</v>
      </c>
      <c r="E52" s="13">
        <f>IF('Daily PnL Log'!E1177&lt;&gt;"",'Daily PnL Log'!E1177,"")</f>
        <v>0</v>
      </c>
      <c r="F52" s="13">
        <f>IF('Daily PnL Log'!F1177&lt;&gt;"",'Daily PnL Log'!F1177,"")</f>
        <v>3665.1</v>
      </c>
      <c r="G52" s="13">
        <f>IF('Daily PnL Log'!G1177&lt;&gt;"",'Daily PnL Log'!G1177,"")</f>
        <v>11750.7</v>
      </c>
      <c r="H52" s="13">
        <f>IF('Daily PnL Log'!H1177&lt;&gt;"",'Daily PnL Log'!H1177,"")</f>
        <v>0</v>
      </c>
      <c r="I52" s="13">
        <f>IF('Daily PnL Log'!I1177&lt;&gt;"",'Daily PnL Log'!I1177,"")</f>
        <v>0</v>
      </c>
      <c r="J52" s="13">
        <f>IF('Daily PnL Log'!J1177&lt;&gt;"",'Daily PnL Log'!J1177,"")</f>
        <v>5619.5</v>
      </c>
      <c r="K52" s="13">
        <f>IF('Daily PnL Log'!K1177&lt;&gt;"",'Daily PnL Log'!K1177,"")</f>
        <v>-74.62</v>
      </c>
      <c r="L52" s="13">
        <f>IF('Daily PnL Log'!L1177&lt;&gt;"",'Daily PnL Log'!L1177,"")</f>
        <v>-659.05</v>
      </c>
      <c r="M52" s="13">
        <f>IF('Daily PnL Log'!M1177&lt;&gt;"",'Daily PnL Log'!M1177,"")</f>
        <v>-733.67</v>
      </c>
      <c r="N52" s="13">
        <f>IF('Daily PnL Log'!N1177&lt;&gt;"",'Daily PnL Log'!N1177,"")</f>
        <v>4885.83</v>
      </c>
      <c r="O52" s="13">
        <f t="shared" si="4"/>
        <v>116.29999999999961</v>
      </c>
      <c r="P52" s="13">
        <f t="shared" si="4"/>
        <v>46369.400000000009</v>
      </c>
      <c r="Q52" s="13">
        <f t="shared" si="4"/>
        <v>0</v>
      </c>
      <c r="R52" s="13">
        <f t="shared" si="4"/>
        <v>-638.59999999999991</v>
      </c>
      <c r="S52" s="13">
        <f t="shared" si="4"/>
        <v>8994.8000000000011</v>
      </c>
      <c r="T52" s="13">
        <f t="shared" si="4"/>
        <v>0</v>
      </c>
      <c r="U52" s="13">
        <f t="shared" si="4"/>
        <v>0</v>
      </c>
      <c r="V52" s="13">
        <f t="shared" si="4"/>
        <v>54841.9</v>
      </c>
      <c r="W52" s="13">
        <f>IF('Daily PnL Log'!W1177&lt;&gt;"",'Daily PnL Log'!W1177,"")</f>
        <v>666922</v>
      </c>
      <c r="X52" s="118">
        <f>IF('Daily PnL Log'!X1177&lt;&gt;"",'Daily PnL Log'!X1177,"")</f>
        <v>7.3259391652996898E-3</v>
      </c>
      <c r="Y52" s="13" t="str">
        <f>IF('Daily PnL Log'!Y1177&lt;&gt;"",'Daily PnL Log'!Y1177,"")</f>
        <v/>
      </c>
      <c r="Z52" s="13" t="str">
        <f>IF('Daily PnL Log'!Z1177&lt;&gt;"",'Daily PnL Log'!Z1177,"")</f>
        <v/>
      </c>
      <c r="AA52" s="13">
        <f>IF('Daily PnL Log'!AC1177&lt;&gt;"",'Daily PnL Log'!AC177,"")</f>
        <v>-80224.12</v>
      </c>
    </row>
    <row r="53" spans="1:27" x14ac:dyDescent="0.25">
      <c r="A53" s="48" t="str">
        <f t="shared" si="3"/>
        <v>Aug</v>
      </c>
      <c r="B53" s="2">
        <f>'Daily PnL Log'!B1178</f>
        <v>45875</v>
      </c>
      <c r="C53" s="11">
        <f>IF('Daily PnL Log'!C1178&lt;&gt;"",'Daily PnL Log'!C1178,"")</f>
        <v>1838.3</v>
      </c>
      <c r="D53" s="11">
        <f>IF('Daily PnL Log'!D1178&lt;&gt;"",'Daily PnL Log'!D1178,"")</f>
        <v>-12544.6</v>
      </c>
      <c r="E53" s="11">
        <f>IF('Daily PnL Log'!E1178&lt;&gt;"",'Daily PnL Log'!E1178,"")</f>
        <v>0</v>
      </c>
      <c r="F53" s="11">
        <f>IF('Daily PnL Log'!F1178&lt;&gt;"",'Daily PnL Log'!F1178,"")</f>
        <v>-749</v>
      </c>
      <c r="G53" s="11">
        <f>IF('Daily PnL Log'!G1178&lt;&gt;"",'Daily PnL Log'!G1178,"")</f>
        <v>-3560.9</v>
      </c>
      <c r="H53" s="11">
        <f>IF('Daily PnL Log'!H1178&lt;&gt;"",'Daily PnL Log'!H1178,"")</f>
        <v>0</v>
      </c>
      <c r="I53" s="11">
        <f>IF('Daily PnL Log'!I1178&lt;&gt;"",'Daily PnL Log'!I1178,"")</f>
        <v>0</v>
      </c>
      <c r="J53" s="11">
        <f>IF('Daily PnL Log'!J1178&lt;&gt;"",'Daily PnL Log'!J1178,"")</f>
        <v>-15016.2</v>
      </c>
      <c r="K53" s="11">
        <f>IF('Daily PnL Log'!K1178&lt;&gt;"",'Daily PnL Log'!K1178,"")</f>
        <v>-107.56</v>
      </c>
      <c r="L53" s="11">
        <f>IF('Daily PnL Log'!L1178&lt;&gt;"",'Daily PnL Log'!L1178,"")</f>
        <v>-950.6</v>
      </c>
      <c r="M53" s="11">
        <f>IF('Daily PnL Log'!M1178&lt;&gt;"",'Daily PnL Log'!M1178,"")</f>
        <v>-1058.1600000000001</v>
      </c>
      <c r="N53" s="11">
        <f>IF('Daily PnL Log'!N1178&lt;&gt;"",'Daily PnL Log'!N1178,"")</f>
        <v>-16074.36</v>
      </c>
      <c r="O53" s="11">
        <f t="shared" si="4"/>
        <v>1954.5999999999995</v>
      </c>
      <c r="P53" s="11">
        <f t="shared" si="4"/>
        <v>33824.80000000001</v>
      </c>
      <c r="Q53" s="11">
        <f t="shared" si="4"/>
        <v>0</v>
      </c>
      <c r="R53" s="11">
        <f t="shared" si="4"/>
        <v>-1387.6</v>
      </c>
      <c r="S53" s="11">
        <f t="shared" si="4"/>
        <v>5433.9000000000015</v>
      </c>
      <c r="T53" s="11">
        <f t="shared" si="4"/>
        <v>0</v>
      </c>
      <c r="U53" s="11">
        <f t="shared" si="4"/>
        <v>0</v>
      </c>
      <c r="V53" s="11">
        <f t="shared" si="4"/>
        <v>39825.699999999997</v>
      </c>
      <c r="W53" s="11">
        <f>IF('Daily PnL Log'!W1178&lt;&gt;"",'Daily PnL Log'!W1178,"")</f>
        <v>602454</v>
      </c>
      <c r="X53" s="119">
        <f>IF('Daily PnL Log'!X1178&lt;&gt;"",'Daily PnL Log'!X1178,"")</f>
        <v>-2.668147277634475E-2</v>
      </c>
      <c r="Y53" s="11" t="str">
        <f>IF('Daily PnL Log'!Y1178&lt;&gt;"",'Daily PnL Log'!Y1178,"")</f>
        <v/>
      </c>
      <c r="Z53" s="11" t="str">
        <f>IF('Daily PnL Log'!Z1178&lt;&gt;"",'Daily PnL Log'!Z1178,"")</f>
        <v/>
      </c>
      <c r="AA53" s="11">
        <f>IF('Daily PnL Log'!AC1178&lt;&gt;"",'Daily PnL Log'!AC178,"")</f>
        <v>-39150.660000000003</v>
      </c>
    </row>
    <row r="54" spans="1:27" x14ac:dyDescent="0.25">
      <c r="A54" s="47" t="str">
        <f t="shared" si="3"/>
        <v>Aug</v>
      </c>
      <c r="B54" s="14">
        <f>'Daily PnL Log'!B1179</f>
        <v>45876</v>
      </c>
      <c r="C54" s="13">
        <f>IF('Daily PnL Log'!C1179&lt;&gt;"",'Daily PnL Log'!C1179,"")</f>
        <v>-8451.2000000000007</v>
      </c>
      <c r="D54" s="13">
        <f>IF('Daily PnL Log'!D1179&lt;&gt;"",'Daily PnL Log'!D1179,"")</f>
        <v>42718.6</v>
      </c>
      <c r="E54" s="13">
        <f>IF('Daily PnL Log'!E1179&lt;&gt;"",'Daily PnL Log'!E1179,"")</f>
        <v>0</v>
      </c>
      <c r="F54" s="13">
        <f>IF('Daily PnL Log'!F1179&lt;&gt;"",'Daily PnL Log'!F1179,"")</f>
        <v>1431.2</v>
      </c>
      <c r="G54" s="13">
        <f>IF('Daily PnL Log'!G1179&lt;&gt;"",'Daily PnL Log'!G1179,"")</f>
        <v>-16213.9</v>
      </c>
      <c r="H54" s="13">
        <f>IF('Daily PnL Log'!H1179&lt;&gt;"",'Daily PnL Log'!H1179,"")</f>
        <v>0</v>
      </c>
      <c r="I54" s="13">
        <f>IF('Daily PnL Log'!I1179&lt;&gt;"",'Daily PnL Log'!I1179,"")</f>
        <v>0</v>
      </c>
      <c r="J54" s="13">
        <f>IF('Daily PnL Log'!J1179&lt;&gt;"",'Daily PnL Log'!J1179,"")</f>
        <v>19484.69999999999</v>
      </c>
      <c r="K54" s="13">
        <f>IF('Daily PnL Log'!K1179&lt;&gt;"",'Daily PnL Log'!K1179,"")</f>
        <v>-114.5</v>
      </c>
      <c r="L54" s="13">
        <f>IF('Daily PnL Log'!L1179&lt;&gt;"",'Daily PnL Log'!L1179,"")</f>
        <v>-1009.23</v>
      </c>
      <c r="M54" s="13">
        <f>IF('Daily PnL Log'!M1179&lt;&gt;"",'Daily PnL Log'!M1179,"")</f>
        <v>-1123.73</v>
      </c>
      <c r="N54" s="13">
        <f>IF('Daily PnL Log'!N1179&lt;&gt;"",'Daily PnL Log'!N1179,"")</f>
        <v>18360.96999999999</v>
      </c>
      <c r="O54" s="13">
        <f t="shared" si="4"/>
        <v>-6496.6000000000013</v>
      </c>
      <c r="P54" s="13">
        <f t="shared" si="4"/>
        <v>76543.400000000009</v>
      </c>
      <c r="Q54" s="13">
        <f t="shared" si="4"/>
        <v>0</v>
      </c>
      <c r="R54" s="13">
        <f t="shared" si="4"/>
        <v>43.600000000000136</v>
      </c>
      <c r="S54" s="13">
        <f t="shared" si="4"/>
        <v>-10779.999999999998</v>
      </c>
      <c r="T54" s="13">
        <f t="shared" si="4"/>
        <v>0</v>
      </c>
      <c r="U54" s="13">
        <f t="shared" si="4"/>
        <v>0</v>
      </c>
      <c r="V54" s="13">
        <f t="shared" si="4"/>
        <v>59310.399999999987</v>
      </c>
      <c r="W54" s="13">
        <f>IF('Daily PnL Log'!W1179&lt;&gt;"",'Daily PnL Log'!W1179,"")</f>
        <v>577088</v>
      </c>
      <c r="X54" s="118">
        <f>IF('Daily PnL Log'!X1179&lt;&gt;"",'Daily PnL Log'!X1179,"")</f>
        <v>3.1816586031939653E-2</v>
      </c>
      <c r="Y54" s="13" t="str">
        <f>IF('Daily PnL Log'!Y1179&lt;&gt;"",'Daily PnL Log'!Y1179,"")</f>
        <v/>
      </c>
      <c r="Z54" s="13" t="str">
        <f>IF('Daily PnL Log'!Z1179&lt;&gt;"",'Daily PnL Log'!Z1179,"")</f>
        <v/>
      </c>
      <c r="AA54" s="13">
        <f>IF('Daily PnL Log'!AC1179&lt;&gt;"",'Daily PnL Log'!AC179,"")</f>
        <v>-126528.94</v>
      </c>
    </row>
    <row r="55" spans="1:27" x14ac:dyDescent="0.25">
      <c r="A55" s="48" t="str">
        <f t="shared" si="3"/>
        <v>Aug</v>
      </c>
      <c r="B55" s="2">
        <f>'Daily PnL Log'!B1180</f>
        <v>45877</v>
      </c>
      <c r="C55" s="11">
        <f>IF('Daily PnL Log'!C1180&lt;&gt;"",'Daily PnL Log'!C1180,"")</f>
        <v>-9946</v>
      </c>
      <c r="D55" s="11">
        <f>IF('Daily PnL Log'!D1180&lt;&gt;"",'Daily PnL Log'!D1180,"")</f>
        <v>-19982.7</v>
      </c>
      <c r="E55" s="11">
        <f>IF('Daily PnL Log'!E1180&lt;&gt;"",'Daily PnL Log'!E1180,"")</f>
        <v>0</v>
      </c>
      <c r="F55" s="11">
        <f>IF('Daily PnL Log'!F1180&lt;&gt;"",'Daily PnL Log'!F1180,"")</f>
        <v>8003.1</v>
      </c>
      <c r="G55" s="11">
        <f>IF('Daily PnL Log'!G1180&lt;&gt;"",'Daily PnL Log'!G1180,"")</f>
        <v>3062.6</v>
      </c>
      <c r="H55" s="11">
        <f>IF('Daily PnL Log'!H1180&lt;&gt;"",'Daily PnL Log'!H1180,"")</f>
        <v>0</v>
      </c>
      <c r="I55" s="11">
        <f>IF('Daily PnL Log'!I1180&lt;&gt;"",'Daily PnL Log'!I1180,"")</f>
        <v>0</v>
      </c>
      <c r="J55" s="11">
        <f>IF('Daily PnL Log'!J1180&lt;&gt;"",'Daily PnL Log'!J1180,"")</f>
        <v>-18863</v>
      </c>
      <c r="K55" s="11">
        <f>IF('Daily PnL Log'!K1180&lt;&gt;"",'Daily PnL Log'!K1180,"")</f>
        <v>-49.65</v>
      </c>
      <c r="L55" s="11">
        <f>IF('Daily PnL Log'!L1180&lt;&gt;"",'Daily PnL Log'!L1180,"")</f>
        <v>-440.12</v>
      </c>
      <c r="M55" s="11">
        <f>IF('Daily PnL Log'!M1180&lt;&gt;"",'Daily PnL Log'!M1180,"")</f>
        <v>-489.77</v>
      </c>
      <c r="N55" s="11">
        <f>IF('Daily PnL Log'!N1180&lt;&gt;"",'Daily PnL Log'!N1180,"")</f>
        <v>-19352.77</v>
      </c>
      <c r="O55" s="11">
        <f t="shared" si="4"/>
        <v>-16442.600000000002</v>
      </c>
      <c r="P55" s="11">
        <f t="shared" si="4"/>
        <v>56560.700000000012</v>
      </c>
      <c r="Q55" s="11">
        <f t="shared" si="4"/>
        <v>0</v>
      </c>
      <c r="R55" s="11">
        <f t="shared" si="4"/>
        <v>8046.7000000000007</v>
      </c>
      <c r="S55" s="11">
        <f t="shared" si="4"/>
        <v>-7717.3999999999978</v>
      </c>
      <c r="T55" s="11">
        <f t="shared" si="4"/>
        <v>0</v>
      </c>
      <c r="U55" s="11">
        <f t="shared" si="4"/>
        <v>0</v>
      </c>
      <c r="V55" s="11">
        <f t="shared" si="4"/>
        <v>40447.399999999987</v>
      </c>
      <c r="W55" s="11">
        <f>IF('Daily PnL Log'!W1180&lt;&gt;"",'Daily PnL Log'!W1180,"")</f>
        <v>565809</v>
      </c>
      <c r="X55" s="119">
        <f>IF('Daily PnL Log'!X1180&lt;&gt;"",'Daily PnL Log'!X1180,"")</f>
        <v>-3.420371538805498E-2</v>
      </c>
      <c r="Y55" s="11" t="str">
        <f>IF('Daily PnL Log'!Y1180&lt;&gt;"",'Daily PnL Log'!Y1180,"")</f>
        <v/>
      </c>
      <c r="Z55" s="11" t="str">
        <f>IF('Daily PnL Log'!Z1180&lt;&gt;"",'Daily PnL Log'!Z1180,"")</f>
        <v/>
      </c>
      <c r="AA55" s="11">
        <f>IF('Daily PnL Log'!AC1180&lt;&gt;"",'Daily PnL Log'!AC180,"")</f>
        <v>-39531.71</v>
      </c>
    </row>
    <row r="56" spans="1:27" x14ac:dyDescent="0.25">
      <c r="A56" s="47" t="str">
        <f t="shared" si="3"/>
        <v>Aug</v>
      </c>
      <c r="B56" s="14">
        <f>'Daily PnL Log'!B1181</f>
        <v>45880</v>
      </c>
      <c r="C56" s="13">
        <f>IF('Daily PnL Log'!C1181&lt;&gt;"",'Daily PnL Log'!C1181,"")</f>
        <v>37015</v>
      </c>
      <c r="D56" s="13">
        <f>IF('Daily PnL Log'!D1181&lt;&gt;"",'Daily PnL Log'!D1181,"")</f>
        <v>16757.3</v>
      </c>
      <c r="E56" s="13">
        <f>IF('Daily PnL Log'!E1181&lt;&gt;"",'Daily PnL Log'!E1181,"")</f>
        <v>0</v>
      </c>
      <c r="F56" s="13">
        <f>IF('Daily PnL Log'!F1181&lt;&gt;"",'Daily PnL Log'!F1181,"")</f>
        <v>-1028.0999999999999</v>
      </c>
      <c r="G56" s="13">
        <f>IF('Daily PnL Log'!G1181&lt;&gt;"",'Daily PnL Log'!G1181,"")</f>
        <v>998</v>
      </c>
      <c r="H56" s="13">
        <f>IF('Daily PnL Log'!H1181&lt;&gt;"",'Daily PnL Log'!H1181,"")</f>
        <v>0</v>
      </c>
      <c r="I56" s="13">
        <f>IF('Daily PnL Log'!I1181&lt;&gt;"",'Daily PnL Log'!I1181,"")</f>
        <v>0</v>
      </c>
      <c r="J56" s="13">
        <f>IF('Daily PnL Log'!J1181&lt;&gt;"",'Daily PnL Log'!J1181,"")</f>
        <v>53742.200000000004</v>
      </c>
      <c r="K56" s="13">
        <f>IF('Daily PnL Log'!K1181&lt;&gt;"",'Daily PnL Log'!K1181,"")</f>
        <v>-135.59</v>
      </c>
      <c r="L56" s="13">
        <f>IF('Daily PnL Log'!L1181&lt;&gt;"",'Daily PnL Log'!L1181,"")</f>
        <v>-1197.78</v>
      </c>
      <c r="M56" s="13">
        <f>IF('Daily PnL Log'!M1181&lt;&gt;"",'Daily PnL Log'!M1181,"")</f>
        <v>-1333.37</v>
      </c>
      <c r="N56" s="13">
        <f>IF('Daily PnL Log'!N1181&lt;&gt;"",'Daily PnL Log'!N1181,"")</f>
        <v>52408.83</v>
      </c>
      <c r="O56" s="13">
        <f t="shared" si="4"/>
        <v>20572.399999999998</v>
      </c>
      <c r="P56" s="13">
        <f t="shared" si="4"/>
        <v>73318.000000000015</v>
      </c>
      <c r="Q56" s="13">
        <f t="shared" si="4"/>
        <v>0</v>
      </c>
      <c r="R56" s="13">
        <f t="shared" si="4"/>
        <v>7018.6</v>
      </c>
      <c r="S56" s="13">
        <f t="shared" si="4"/>
        <v>-6719.3999999999978</v>
      </c>
      <c r="T56" s="13">
        <f t="shared" si="4"/>
        <v>0</v>
      </c>
      <c r="U56" s="13">
        <f t="shared" si="4"/>
        <v>0</v>
      </c>
      <c r="V56" s="13">
        <f t="shared" si="4"/>
        <v>94189.599999999991</v>
      </c>
      <c r="W56" s="13">
        <f>IF('Daily PnL Log'!W1181&lt;&gt;"",'Daily PnL Log'!W1181,"")</f>
        <v>530847</v>
      </c>
      <c r="X56" s="118">
        <f>IF('Daily PnL Log'!X1181&lt;&gt;"",'Daily PnL Log'!X1181,"")</f>
        <v>9.8726808289394119E-2</v>
      </c>
      <c r="Y56" s="13" t="str">
        <f>IF('Daily PnL Log'!Y1181&lt;&gt;"",'Daily PnL Log'!Y1181,"")</f>
        <v/>
      </c>
      <c r="Z56" s="13" t="str">
        <f>IF('Daily PnL Log'!Z1181&lt;&gt;"",'Daily PnL Log'!Z1181,"")</f>
        <v/>
      </c>
      <c r="AA56" s="13">
        <f>IF('Daily PnL Log'!AC1181&lt;&gt;"",'Daily PnL Log'!AC181,"")</f>
        <v>43465.06</v>
      </c>
    </row>
    <row r="57" spans="1:27" x14ac:dyDescent="0.25">
      <c r="A57" s="48" t="str">
        <f t="shared" si="3"/>
        <v>Aug</v>
      </c>
      <c r="B57" s="2">
        <f>'Daily PnL Log'!B1182</f>
        <v>45881</v>
      </c>
      <c r="C57" s="11">
        <f>IF('Daily PnL Log'!C1182&lt;&gt;"",'Daily PnL Log'!C1182,"")</f>
        <v>39594</v>
      </c>
      <c r="D57" s="11">
        <f>IF('Daily PnL Log'!D1182&lt;&gt;"",'Daily PnL Log'!D1182,"")</f>
        <v>13250.1</v>
      </c>
      <c r="E57" s="11">
        <f>IF('Daily PnL Log'!E1182&lt;&gt;"",'Daily PnL Log'!E1182,"")</f>
        <v>0</v>
      </c>
      <c r="F57" s="11">
        <f>IF('Daily PnL Log'!F1182&lt;&gt;"",'Daily PnL Log'!F1182,"")</f>
        <v>18447.599999999999</v>
      </c>
      <c r="G57" s="11">
        <f>IF('Daily PnL Log'!G1182&lt;&gt;"",'Daily PnL Log'!G1182,"")</f>
        <v>2246.5</v>
      </c>
      <c r="H57" s="11">
        <f>IF('Daily PnL Log'!H1182&lt;&gt;"",'Daily PnL Log'!H1182,"")</f>
        <v>0</v>
      </c>
      <c r="I57" s="11">
        <f>IF('Daily PnL Log'!I1182&lt;&gt;"",'Daily PnL Log'!I1182,"")</f>
        <v>0</v>
      </c>
      <c r="J57" s="11">
        <f>IF('Daily PnL Log'!J1182&lt;&gt;"",'Daily PnL Log'!J1182,"")</f>
        <v>73538.2</v>
      </c>
      <c r="K57" s="11">
        <f>IF('Daily PnL Log'!K1182&lt;&gt;"",'Daily PnL Log'!K1182,"")</f>
        <v>-167.76</v>
      </c>
      <c r="L57" s="11">
        <f>IF('Daily PnL Log'!L1182&lt;&gt;"",'Daily PnL Log'!L1182,"")</f>
        <v>-1466.27</v>
      </c>
      <c r="M57" s="11">
        <f>IF('Daily PnL Log'!M1182&lt;&gt;"",'Daily PnL Log'!M1182,"")</f>
        <v>-1634.03</v>
      </c>
      <c r="N57" s="11">
        <f>IF('Daily PnL Log'!N1182&lt;&gt;"",'Daily PnL Log'!N1182,"")</f>
        <v>71904.17</v>
      </c>
      <c r="O57" s="11">
        <f t="shared" si="4"/>
        <v>60166.399999999994</v>
      </c>
      <c r="P57" s="11">
        <f t="shared" si="4"/>
        <v>86568.10000000002</v>
      </c>
      <c r="Q57" s="11">
        <f t="shared" si="4"/>
        <v>0</v>
      </c>
      <c r="R57" s="11">
        <f t="shared" si="4"/>
        <v>25466.199999999997</v>
      </c>
      <c r="S57" s="11">
        <f t="shared" si="4"/>
        <v>-4472.8999999999978</v>
      </c>
      <c r="T57" s="11">
        <f t="shared" si="4"/>
        <v>0</v>
      </c>
      <c r="U57" s="11">
        <f t="shared" si="4"/>
        <v>0</v>
      </c>
      <c r="V57" s="11">
        <f t="shared" si="4"/>
        <v>167727.79999999999</v>
      </c>
      <c r="W57" s="11">
        <f>IF('Daily PnL Log'!W1182&lt;&gt;"",'Daily PnL Log'!W1182,"")</f>
        <v>540847</v>
      </c>
      <c r="X57" s="119">
        <f>IF('Daily PnL Log'!X1182&lt;&gt;"",'Daily PnL Log'!X1182,"")</f>
        <v>0.13294734000558384</v>
      </c>
      <c r="Y57" s="11" t="str">
        <f>IF('Daily PnL Log'!Y1182&lt;&gt;"",'Daily PnL Log'!Y1182,"")</f>
        <v/>
      </c>
      <c r="Z57" s="11" t="str">
        <f>IF('Daily PnL Log'!Z1182&lt;&gt;"",'Daily PnL Log'!Z1182,"")</f>
        <v/>
      </c>
      <c r="AA57" s="11">
        <f>IF('Daily PnL Log'!AC1182&lt;&gt;"",'Daily PnL Log'!AC182,"")</f>
        <v>59747.69</v>
      </c>
    </row>
    <row r="58" spans="1:27" x14ac:dyDescent="0.25">
      <c r="A58" s="47" t="str">
        <f t="shared" si="3"/>
        <v>Aug</v>
      </c>
      <c r="B58" s="14">
        <f>'Daily PnL Log'!B1183</f>
        <v>45882</v>
      </c>
      <c r="C58" s="13">
        <f>IF('Daily PnL Log'!C1183&lt;&gt;"",'Daily PnL Log'!C1183,"")</f>
        <v>16826.900000000001</v>
      </c>
      <c r="D58" s="13">
        <f>IF('Daily PnL Log'!D1183&lt;&gt;"",'Daily PnL Log'!D1183,"")</f>
        <v>24932.5</v>
      </c>
      <c r="E58" s="13">
        <f>IF('Daily PnL Log'!E1183&lt;&gt;"",'Daily PnL Log'!E1183,"")</f>
        <v>0</v>
      </c>
      <c r="F58" s="13">
        <f>IF('Daily PnL Log'!F1183&lt;&gt;"",'Daily PnL Log'!F1183,"")</f>
        <v>-429.7</v>
      </c>
      <c r="G58" s="13">
        <f>IF('Daily PnL Log'!G1183&lt;&gt;"",'Daily PnL Log'!G1183,"")</f>
        <v>-10096.200000000001</v>
      </c>
      <c r="H58" s="13">
        <f>IF('Daily PnL Log'!H1183&lt;&gt;"",'Daily PnL Log'!H1183,"")</f>
        <v>0</v>
      </c>
      <c r="I58" s="13">
        <f>IF('Daily PnL Log'!I1183&lt;&gt;"",'Daily PnL Log'!I1183,"")</f>
        <v>0</v>
      </c>
      <c r="J58" s="13">
        <f>IF('Daily PnL Log'!J1183&lt;&gt;"",'Daily PnL Log'!J1183,"")</f>
        <v>31233.500000000004</v>
      </c>
      <c r="K58" s="13">
        <f>IF('Daily PnL Log'!K1183&lt;&gt;"",'Daily PnL Log'!K1183,"")</f>
        <v>-96.68</v>
      </c>
      <c r="L58" s="13">
        <f>IF('Daily PnL Log'!L1183&lt;&gt;"",'Daily PnL Log'!L1183,"")</f>
        <v>-852.68</v>
      </c>
      <c r="M58" s="13">
        <f>IF('Daily PnL Log'!M1183&lt;&gt;"",'Daily PnL Log'!M1183,"")</f>
        <v>-949.3599999999999</v>
      </c>
      <c r="N58" s="13">
        <f>IF('Daily PnL Log'!N1183&lt;&gt;"",'Daily PnL Log'!N1183,"")</f>
        <v>30284.140000000003</v>
      </c>
      <c r="O58" s="13">
        <f t="shared" si="4"/>
        <v>76993.299999999988</v>
      </c>
      <c r="P58" s="13">
        <f t="shared" si="4"/>
        <v>111500.60000000002</v>
      </c>
      <c r="Q58" s="13">
        <f t="shared" si="4"/>
        <v>0</v>
      </c>
      <c r="R58" s="13">
        <f t="shared" si="4"/>
        <v>25036.499999999996</v>
      </c>
      <c r="S58" s="13">
        <f t="shared" si="4"/>
        <v>-14569.099999999999</v>
      </c>
      <c r="T58" s="13">
        <f t="shared" si="4"/>
        <v>0</v>
      </c>
      <c r="U58" s="13">
        <f t="shared" si="4"/>
        <v>0</v>
      </c>
      <c r="V58" s="13">
        <f t="shared" si="4"/>
        <v>198961.3</v>
      </c>
      <c r="W58" s="13">
        <f>IF('Daily PnL Log'!W1183&lt;&gt;"",'Daily PnL Log'!W1183,"")</f>
        <v>548712</v>
      </c>
      <c r="X58" s="118">
        <f>IF('Daily PnL Log'!X1183&lt;&gt;"",'Daily PnL Log'!X1183,"")</f>
        <v>5.5191320765720454E-2</v>
      </c>
      <c r="Y58" s="13" t="str">
        <f>IF('Daily PnL Log'!Y1183&lt;&gt;"",'Daily PnL Log'!Y1183,"")</f>
        <v/>
      </c>
      <c r="Z58" s="13" t="str">
        <f>IF('Daily PnL Log'!Z1183&lt;&gt;"",'Daily PnL Log'!Z1183,"")</f>
        <v/>
      </c>
      <c r="AA58" s="13">
        <f>IF('Daily PnL Log'!AC1183&lt;&gt;"",'Daily PnL Log'!AC183,"")</f>
        <v>31765.47</v>
      </c>
    </row>
    <row r="59" spans="1:27" x14ac:dyDescent="0.25">
      <c r="A59" s="48" t="str">
        <f t="shared" si="3"/>
        <v>Aug</v>
      </c>
      <c r="B59" s="2">
        <f>'Daily PnL Log'!B1184</f>
        <v>45883</v>
      </c>
      <c r="C59" s="11">
        <f>IF('Daily PnL Log'!C1184&lt;&gt;"",'Daily PnL Log'!C1184,"")</f>
        <v>2160.8000000000002</v>
      </c>
      <c r="D59" s="11">
        <f>IF('Daily PnL Log'!D1184&lt;&gt;"",'Daily PnL Log'!D1184,"")</f>
        <v>-34510.300000000003</v>
      </c>
      <c r="E59" s="11">
        <f>IF('Daily PnL Log'!E1184&lt;&gt;"",'Daily PnL Log'!E1184,"")</f>
        <v>0</v>
      </c>
      <c r="F59" s="11">
        <f>IF('Daily PnL Log'!F1184&lt;&gt;"",'Daily PnL Log'!F1184,"")</f>
        <v>-7181.2</v>
      </c>
      <c r="G59" s="11">
        <f>IF('Daily PnL Log'!G1184&lt;&gt;"",'Daily PnL Log'!G1184,"")</f>
        <v>2329.8000000000002</v>
      </c>
      <c r="H59" s="11">
        <f>IF('Daily PnL Log'!H1184&lt;&gt;"",'Daily PnL Log'!H1184,"")</f>
        <v>0</v>
      </c>
      <c r="I59" s="11">
        <f>IF('Daily PnL Log'!I1184&lt;&gt;"",'Daily PnL Log'!I1184,"")</f>
        <v>0</v>
      </c>
      <c r="J59" s="11">
        <f>IF('Daily PnL Log'!J1184&lt;&gt;"",'Daily PnL Log'!J1184,"")</f>
        <v>-37200.9</v>
      </c>
      <c r="K59" s="11">
        <f>IF('Daily PnL Log'!K1184&lt;&gt;"",'Daily PnL Log'!K1184,"")</f>
        <v>-86.14</v>
      </c>
      <c r="L59" s="11">
        <f>IF('Daily PnL Log'!L1184&lt;&gt;"",'Daily PnL Log'!L1184,"")</f>
        <v>-759.94</v>
      </c>
      <c r="M59" s="11">
        <f>IF('Daily PnL Log'!M1184&lt;&gt;"",'Daily PnL Log'!M1184,"")</f>
        <v>-846.08</v>
      </c>
      <c r="N59" s="11">
        <f>IF('Daily PnL Log'!N1184&lt;&gt;"",'Daily PnL Log'!N1184,"")</f>
        <v>-38046.980000000003</v>
      </c>
      <c r="O59" s="11">
        <f t="shared" si="4"/>
        <v>79154.099999999991</v>
      </c>
      <c r="P59" s="11">
        <f t="shared" si="4"/>
        <v>76990.300000000017</v>
      </c>
      <c r="Q59" s="11">
        <f t="shared" si="4"/>
        <v>0</v>
      </c>
      <c r="R59" s="11">
        <f t="shared" si="4"/>
        <v>17855.299999999996</v>
      </c>
      <c r="S59" s="11">
        <f t="shared" si="4"/>
        <v>-12239.3</v>
      </c>
      <c r="T59" s="11">
        <f t="shared" si="4"/>
        <v>0</v>
      </c>
      <c r="U59" s="11">
        <f t="shared" si="4"/>
        <v>0</v>
      </c>
      <c r="V59" s="11">
        <f t="shared" si="4"/>
        <v>161760.4</v>
      </c>
      <c r="W59" s="11">
        <f>IF('Daily PnL Log'!W1184&lt;&gt;"",'Daily PnL Log'!W1184,"")</f>
        <v>554724</v>
      </c>
      <c r="X59" s="119">
        <f>IF('Daily PnL Log'!X1184&lt;&gt;"",'Daily PnL Log'!X1184,"")</f>
        <v>-6.8587225358917231E-2</v>
      </c>
      <c r="Y59" s="11" t="str">
        <f>IF('Daily PnL Log'!Y1184&lt;&gt;"",'Daily PnL Log'!Y1184,"")</f>
        <v/>
      </c>
      <c r="Z59" s="11" t="str">
        <f>IF('Daily PnL Log'!Z1184&lt;&gt;"",'Daily PnL Log'!Z1184,"")</f>
        <v/>
      </c>
      <c r="AA59" s="11">
        <f>IF('Daily PnL Log'!AC1184&lt;&gt;"",'Daily PnL Log'!AC184,"")</f>
        <v>12216.99</v>
      </c>
    </row>
    <row r="60" spans="1:27" x14ac:dyDescent="0.25">
      <c r="A60" s="47" t="str">
        <f t="shared" si="3"/>
        <v>Aug</v>
      </c>
      <c r="B60" s="14">
        <f>'Daily PnL Log'!B1185</f>
        <v>45884</v>
      </c>
      <c r="C60" s="13">
        <f>IF('Daily PnL Log'!C1185&lt;&gt;"",'Daily PnL Log'!C1185,"")</f>
        <v>12847.8</v>
      </c>
      <c r="D60" s="13">
        <f>IF('Daily PnL Log'!D1185&lt;&gt;"",'Daily PnL Log'!D1185,"")</f>
        <v>-5264.8</v>
      </c>
      <c r="E60" s="13">
        <f>IF('Daily PnL Log'!E1185&lt;&gt;"",'Daily PnL Log'!E1185,"")</f>
        <v>0</v>
      </c>
      <c r="F60" s="13">
        <f>IF('Daily PnL Log'!F1185&lt;&gt;"",'Daily PnL Log'!F1185,"")</f>
        <v>11362.6</v>
      </c>
      <c r="G60" s="13">
        <f>IF('Daily PnL Log'!G1185&lt;&gt;"",'Daily PnL Log'!G1185,"")</f>
        <v>-6856.3</v>
      </c>
      <c r="H60" s="13">
        <f>IF('Daily PnL Log'!H1185&lt;&gt;"",'Daily PnL Log'!H1185,"")</f>
        <v>0</v>
      </c>
      <c r="I60" s="13">
        <f>IF('Daily PnL Log'!I1185&lt;&gt;"",'Daily PnL Log'!I1185,"")</f>
        <v>0</v>
      </c>
      <c r="J60" s="13">
        <f>IF('Daily PnL Log'!J1185&lt;&gt;"",'Daily PnL Log'!J1185,"")</f>
        <v>12089.3</v>
      </c>
      <c r="K60" s="13">
        <f>IF('Daily PnL Log'!K1185&lt;&gt;"",'Daily PnL Log'!K1185,"")</f>
        <v>-48.32</v>
      </c>
      <c r="L60" s="13">
        <f>IF('Daily PnL Log'!L1185&lt;&gt;"",'Daily PnL Log'!L1185,"")</f>
        <v>-422.63</v>
      </c>
      <c r="M60" s="13">
        <f>IF('Daily PnL Log'!M1185&lt;&gt;"",'Daily PnL Log'!M1185,"")</f>
        <v>-470.95</v>
      </c>
      <c r="N60" s="13">
        <f>IF('Daily PnL Log'!N1185&lt;&gt;"",'Daily PnL Log'!N1185,"")</f>
        <v>11618.349999999999</v>
      </c>
      <c r="O60" s="13">
        <f t="shared" si="4"/>
        <v>92001.9</v>
      </c>
      <c r="P60" s="13">
        <f t="shared" si="4"/>
        <v>71725.500000000015</v>
      </c>
      <c r="Q60" s="13">
        <f t="shared" si="4"/>
        <v>0</v>
      </c>
      <c r="R60" s="13">
        <f t="shared" si="4"/>
        <v>29217.899999999994</v>
      </c>
      <c r="S60" s="13">
        <f t="shared" si="4"/>
        <v>-19095.599999999999</v>
      </c>
      <c r="T60" s="13">
        <f t="shared" si="4"/>
        <v>0</v>
      </c>
      <c r="U60" s="13">
        <f t="shared" si="4"/>
        <v>0</v>
      </c>
      <c r="V60" s="13">
        <f t="shared" si="4"/>
        <v>173849.69999999998</v>
      </c>
      <c r="W60" s="13">
        <f>IF('Daily PnL Log'!W1185&lt;&gt;"",'Daily PnL Log'!W1185,"")</f>
        <v>656413</v>
      </c>
      <c r="X60" s="118">
        <f>IF('Daily PnL Log'!X1185&lt;&gt;"",'Daily PnL Log'!X1185,"")</f>
        <v>1.7699756098675679E-2</v>
      </c>
      <c r="Y60" s="13">
        <f>IF('Daily PnL Log'!Y1185&lt;&gt;"",'Daily PnL Log'!Y1185,"")</f>
        <v>-293</v>
      </c>
      <c r="Z60" s="13">
        <f>IF('Daily PnL Log'!Z1185&lt;&gt;"",'Daily PnL Log'!Z1185,"")</f>
        <v>6515.44</v>
      </c>
      <c r="AA60" s="13">
        <f>IF('Daily PnL Log'!AC1185&lt;&gt;"",'Daily PnL Log'!AC185,"")</f>
        <v>-44397.47</v>
      </c>
    </row>
    <row r="61" spans="1:27" x14ac:dyDescent="0.25">
      <c r="A61" s="48" t="str">
        <f t="shared" si="3"/>
        <v>Aug</v>
      </c>
      <c r="B61" s="2">
        <f>'Daily PnL Log'!B1186</f>
        <v>45887</v>
      </c>
      <c r="C61" s="11">
        <f>IF('Daily PnL Log'!C1186&lt;&gt;"",'Daily PnL Log'!C1186,"")</f>
        <v>-13541.4</v>
      </c>
      <c r="D61" s="11">
        <f>IF('Daily PnL Log'!D1186&lt;&gt;"",'Daily PnL Log'!D1186,"")</f>
        <v>6246.9</v>
      </c>
      <c r="E61" s="11">
        <f>IF('Daily PnL Log'!E1186&lt;&gt;"",'Daily PnL Log'!E1186,"")</f>
        <v>0</v>
      </c>
      <c r="F61" s="11">
        <f>IF('Daily PnL Log'!F1186&lt;&gt;"",'Daily PnL Log'!F1186,"")</f>
        <v>-1665.9</v>
      </c>
      <c r="G61" s="11">
        <f>IF('Daily PnL Log'!G1186&lt;&gt;"",'Daily PnL Log'!G1186,"")</f>
        <v>-6647.7</v>
      </c>
      <c r="H61" s="11">
        <f>IF('Daily PnL Log'!H1186&lt;&gt;"",'Daily PnL Log'!H1186,"")</f>
        <v>0</v>
      </c>
      <c r="I61" s="11">
        <f>IF('Daily PnL Log'!I1186&lt;&gt;"",'Daily PnL Log'!I1186,"")</f>
        <v>0</v>
      </c>
      <c r="J61" s="11">
        <f>IF('Daily PnL Log'!J1186&lt;&gt;"",'Daily PnL Log'!J1186,"")</f>
        <v>-15608.099999999999</v>
      </c>
      <c r="K61" s="11">
        <f>IF('Daily PnL Log'!K1186&lt;&gt;"",'Daily PnL Log'!K1186,"")</f>
        <v>-52.25</v>
      </c>
      <c r="L61" s="11">
        <f>IF('Daily PnL Log'!L1186&lt;&gt;"",'Daily PnL Log'!L1186,"")</f>
        <v>-453.58</v>
      </c>
      <c r="M61" s="11">
        <f>IF('Daily PnL Log'!M1186&lt;&gt;"",'Daily PnL Log'!M1186,"")</f>
        <v>-505.83</v>
      </c>
      <c r="N61" s="11">
        <f>IF('Daily PnL Log'!N1186&lt;&gt;"",'Daily PnL Log'!N1186,"")</f>
        <v>-16113.929999999998</v>
      </c>
      <c r="O61" s="11">
        <f t="shared" si="4"/>
        <v>78460.5</v>
      </c>
      <c r="P61" s="11">
        <f t="shared" si="4"/>
        <v>77972.400000000009</v>
      </c>
      <c r="Q61" s="11">
        <f t="shared" si="4"/>
        <v>0</v>
      </c>
      <c r="R61" s="11">
        <f t="shared" si="4"/>
        <v>27551.999999999993</v>
      </c>
      <c r="S61" s="11">
        <f t="shared" si="4"/>
        <v>-25743.3</v>
      </c>
      <c r="T61" s="11">
        <f t="shared" si="4"/>
        <v>0</v>
      </c>
      <c r="U61" s="11">
        <f t="shared" si="4"/>
        <v>0</v>
      </c>
      <c r="V61" s="11">
        <f t="shared" si="4"/>
        <v>158241.59999999998</v>
      </c>
      <c r="W61" s="11">
        <f>IF('Daily PnL Log'!W1186&lt;&gt;"",'Daily PnL Log'!W1186,"")</f>
        <v>646055</v>
      </c>
      <c r="X61" s="119">
        <f>IF('Daily PnL Log'!X1186&lt;&gt;"",'Daily PnL Log'!X1186,"")</f>
        <v>-2.4942040538344257E-2</v>
      </c>
      <c r="Y61" s="11" t="str">
        <f>IF('Daily PnL Log'!Y1186&lt;&gt;"",'Daily PnL Log'!Y1186,"")</f>
        <v/>
      </c>
      <c r="Z61" s="11" t="str">
        <f>IF('Daily PnL Log'!Z1186&lt;&gt;"",'Daily PnL Log'!Z1186,"")</f>
        <v/>
      </c>
      <c r="AA61" s="11">
        <f>IF('Daily PnL Log'!AC1186&lt;&gt;"",'Daily PnL Log'!AC186,"")</f>
        <v>64098.59</v>
      </c>
    </row>
    <row r="62" spans="1:27" x14ac:dyDescent="0.25">
      <c r="A62" s="47" t="str">
        <f t="shared" si="3"/>
        <v>Aug</v>
      </c>
      <c r="B62" s="14">
        <f>'Daily PnL Log'!B1187</f>
        <v>45888</v>
      </c>
      <c r="C62" s="13">
        <f>IF('Daily PnL Log'!C1187&lt;&gt;"",'Daily PnL Log'!C1187,"")</f>
        <v>-12515.2</v>
      </c>
      <c r="D62" s="13">
        <f>IF('Daily PnL Log'!D1187&lt;&gt;"",'Daily PnL Log'!D1187,"")</f>
        <v>-17410.2</v>
      </c>
      <c r="E62" s="13">
        <f>IF('Daily PnL Log'!E1187&lt;&gt;"",'Daily PnL Log'!E1187,"")</f>
        <v>0</v>
      </c>
      <c r="F62" s="13">
        <f>IF('Daily PnL Log'!F1187&lt;&gt;"",'Daily PnL Log'!F1187,"")</f>
        <v>-899</v>
      </c>
      <c r="G62" s="13">
        <f>IF('Daily PnL Log'!G1187&lt;&gt;"",'Daily PnL Log'!G1187,"")</f>
        <v>13115.9</v>
      </c>
      <c r="H62" s="13">
        <f>IF('Daily PnL Log'!H1187&lt;&gt;"",'Daily PnL Log'!H1187,"")</f>
        <v>0</v>
      </c>
      <c r="I62" s="13">
        <f>IF('Daily PnL Log'!I1187&lt;&gt;"",'Daily PnL Log'!I1187,"")</f>
        <v>0</v>
      </c>
      <c r="J62" s="13">
        <f>IF('Daily PnL Log'!J1187&lt;&gt;"",'Daily PnL Log'!J1187,"")</f>
        <v>-17708.5</v>
      </c>
      <c r="K62" s="13">
        <f>IF('Daily PnL Log'!K1187&lt;&gt;"",'Daily PnL Log'!K1187,"")</f>
        <v>-70.39</v>
      </c>
      <c r="L62" s="13">
        <f>IF('Daily PnL Log'!L1187&lt;&gt;"",'Daily PnL Log'!L1187,"")</f>
        <v>-577.95000000000005</v>
      </c>
      <c r="M62" s="13">
        <f>IF('Daily PnL Log'!M1187&lt;&gt;"",'Daily PnL Log'!M1187,"")</f>
        <v>-648.34</v>
      </c>
      <c r="N62" s="13">
        <f>IF('Daily PnL Log'!N1187&lt;&gt;"",'Daily PnL Log'!N1187,"")</f>
        <v>-18356.84</v>
      </c>
      <c r="O62" s="13">
        <f t="shared" si="4"/>
        <v>65945.3</v>
      </c>
      <c r="P62" s="13">
        <f t="shared" si="4"/>
        <v>60562.200000000012</v>
      </c>
      <c r="Q62" s="13">
        <f t="shared" si="4"/>
        <v>0</v>
      </c>
      <c r="R62" s="13">
        <f t="shared" si="4"/>
        <v>26652.999999999993</v>
      </c>
      <c r="S62" s="13">
        <f t="shared" si="4"/>
        <v>-12627.4</v>
      </c>
      <c r="T62" s="13">
        <f t="shared" si="4"/>
        <v>0</v>
      </c>
      <c r="U62" s="13">
        <f t="shared" si="4"/>
        <v>0</v>
      </c>
      <c r="V62" s="13">
        <f t="shared" si="4"/>
        <v>140533.09999999998</v>
      </c>
      <c r="W62" s="13">
        <f>IF('Daily PnL Log'!W1187&lt;&gt;"",'Daily PnL Log'!W1187,"")</f>
        <v>632364</v>
      </c>
      <c r="X62" s="118">
        <f>IF('Daily PnL Log'!X1187&lt;&gt;"",'Daily PnL Log'!X1187,"")</f>
        <v>-2.9028913726904124E-2</v>
      </c>
      <c r="Y62" s="13">
        <f>IF('Daily PnL Log'!Y1187&lt;&gt;"",'Daily PnL Log'!Y1187,"")</f>
        <v>-5216.3</v>
      </c>
      <c r="Z62" s="13" t="str">
        <f>IF('Daily PnL Log'!Z1187&lt;&gt;"",'Daily PnL Log'!Z1187,"")</f>
        <v/>
      </c>
      <c r="AA62" s="13">
        <f>IF('Daily PnL Log'!AC1187&lt;&gt;"",'Daily PnL Log'!AC187,"")</f>
        <v>13104.06</v>
      </c>
    </row>
    <row r="63" spans="1:27" x14ac:dyDescent="0.25">
      <c r="A63" s="48" t="str">
        <f t="shared" si="3"/>
        <v>Aug</v>
      </c>
      <c r="B63" s="2">
        <f>'Daily PnL Log'!B1188</f>
        <v>45889</v>
      </c>
      <c r="C63" s="11">
        <f>IF('Daily PnL Log'!C1188&lt;&gt;"",'Daily PnL Log'!C1188,"")</f>
        <v>-13069.4</v>
      </c>
      <c r="D63" s="11">
        <f>IF('Daily PnL Log'!D1188&lt;&gt;"",'Daily PnL Log'!D1188,"")</f>
        <v>12524.3</v>
      </c>
      <c r="E63" s="11">
        <f>IF('Daily PnL Log'!E1188&lt;&gt;"",'Daily PnL Log'!E1188,"")</f>
        <v>0</v>
      </c>
      <c r="F63" s="11">
        <f>IF('Daily PnL Log'!F1188&lt;&gt;"",'Daily PnL Log'!F1188,"")</f>
        <v>-10717</v>
      </c>
      <c r="G63" s="11">
        <f>IF('Daily PnL Log'!G1188&lt;&gt;"",'Daily PnL Log'!G1188,"")</f>
        <v>-12672.8</v>
      </c>
      <c r="H63" s="11">
        <f>IF('Daily PnL Log'!H1188&lt;&gt;"",'Daily PnL Log'!H1188,"")</f>
        <v>0</v>
      </c>
      <c r="I63" s="11">
        <f>IF('Daily PnL Log'!I1188&lt;&gt;"",'Daily PnL Log'!I1188,"")</f>
        <v>0</v>
      </c>
      <c r="J63" s="11">
        <f>IF('Daily PnL Log'!J1188&lt;&gt;"",'Daily PnL Log'!J1188,"")</f>
        <v>-23934.9</v>
      </c>
      <c r="K63" s="11">
        <f>IF('Daily PnL Log'!K1188&lt;&gt;"",'Daily PnL Log'!K1188,"")</f>
        <v>-95</v>
      </c>
      <c r="L63" s="11">
        <f>IF('Daily PnL Log'!L1188&lt;&gt;"",'Daily PnL Log'!L1188,"")</f>
        <v>-840.05</v>
      </c>
      <c r="M63" s="11">
        <f>IF('Daily PnL Log'!M1188&lt;&gt;"",'Daily PnL Log'!M1188,"")</f>
        <v>-935.05</v>
      </c>
      <c r="N63" s="11">
        <f>IF('Daily PnL Log'!N1188&lt;&gt;"",'Daily PnL Log'!N1188,"")</f>
        <v>-24869.95</v>
      </c>
      <c r="O63" s="11">
        <f t="shared" si="4"/>
        <v>52875.9</v>
      </c>
      <c r="P63" s="11">
        <f t="shared" si="4"/>
        <v>73086.500000000015</v>
      </c>
      <c r="Q63" s="11">
        <f t="shared" si="4"/>
        <v>0</v>
      </c>
      <c r="R63" s="11">
        <f t="shared" si="4"/>
        <v>15935.999999999993</v>
      </c>
      <c r="S63" s="11">
        <f t="shared" si="4"/>
        <v>-25300.199999999997</v>
      </c>
      <c r="T63" s="11">
        <f t="shared" si="4"/>
        <v>0</v>
      </c>
      <c r="U63" s="11">
        <f t="shared" si="4"/>
        <v>0</v>
      </c>
      <c r="V63" s="11">
        <f t="shared" si="4"/>
        <v>116598.19999999998</v>
      </c>
      <c r="W63" s="11">
        <f>IF('Daily PnL Log'!W1188&lt;&gt;"",'Daily PnL Log'!W1188,"")</f>
        <v>641730</v>
      </c>
      <c r="X63" s="119">
        <f>IF('Daily PnL Log'!X1188&lt;&gt;"",'Daily PnL Log'!X1188,"")</f>
        <v>-3.8754538513081825E-2</v>
      </c>
      <c r="Y63" s="11" t="str">
        <f>IF('Daily PnL Log'!Y1188&lt;&gt;"",'Daily PnL Log'!Y1188,"")</f>
        <v/>
      </c>
      <c r="Z63" s="11" t="str">
        <f>IF('Daily PnL Log'!Z1188&lt;&gt;"",'Daily PnL Log'!Z1188,"")</f>
        <v/>
      </c>
      <c r="AA63" s="11">
        <f>IF('Daily PnL Log'!AC1188&lt;&gt;"",'Daily PnL Log'!AC188,"")</f>
        <v>23522.86</v>
      </c>
    </row>
    <row r="64" spans="1:27" x14ac:dyDescent="0.25">
      <c r="A64" s="47" t="str">
        <f t="shared" si="3"/>
        <v>Aug</v>
      </c>
      <c r="B64" s="14">
        <f>'Daily PnL Log'!B1189</f>
        <v>45890</v>
      </c>
      <c r="C64" s="13">
        <f>IF('Daily PnL Log'!C1189&lt;&gt;"",'Daily PnL Log'!C1189,"")</f>
        <v>60845</v>
      </c>
      <c r="D64" s="13">
        <f>IF('Daily PnL Log'!D1189&lt;&gt;"",'Daily PnL Log'!D1189,"")</f>
        <v>22096.2</v>
      </c>
      <c r="E64" s="13">
        <f>IF('Daily PnL Log'!E1189&lt;&gt;"",'Daily PnL Log'!E1189,"")</f>
        <v>0</v>
      </c>
      <c r="F64" s="13">
        <f>IF('Daily PnL Log'!F1189&lt;&gt;"",'Daily PnL Log'!F1189,"")</f>
        <v>18881.7</v>
      </c>
      <c r="G64" s="13">
        <f>IF('Daily PnL Log'!G1189&lt;&gt;"",'Daily PnL Log'!G1189,"")</f>
        <v>304.5</v>
      </c>
      <c r="H64" s="13">
        <f>IF('Daily PnL Log'!H1189&lt;&gt;"",'Daily PnL Log'!H1189,"")</f>
        <v>0</v>
      </c>
      <c r="I64" s="13">
        <f>IF('Daily PnL Log'!I1189&lt;&gt;"",'Daily PnL Log'!I1189,"")</f>
        <v>0</v>
      </c>
      <c r="J64" s="13">
        <f>IF('Daily PnL Log'!J1189&lt;&gt;"",'Daily PnL Log'!J1189,"")</f>
        <v>102127.4</v>
      </c>
      <c r="K64" s="13">
        <f>IF('Daily PnL Log'!K1189&lt;&gt;"",'Daily PnL Log'!K1189,"")</f>
        <v>-148.91999999999999</v>
      </c>
      <c r="L64" s="13">
        <f>IF('Daily PnL Log'!L1189&lt;&gt;"",'Daily PnL Log'!L1189,"")</f>
        <v>-1301.46</v>
      </c>
      <c r="M64" s="13">
        <f>IF('Daily PnL Log'!M1189&lt;&gt;"",'Daily PnL Log'!M1189,"")</f>
        <v>-1450.38</v>
      </c>
      <c r="N64" s="13">
        <f>IF('Daily PnL Log'!N1189&lt;&gt;"",'Daily PnL Log'!N1189,"")</f>
        <v>100677.01999999999</v>
      </c>
      <c r="O64" s="13">
        <f t="shared" si="4"/>
        <v>113720.9</v>
      </c>
      <c r="P64" s="13">
        <f t="shared" si="4"/>
        <v>95182.700000000012</v>
      </c>
      <c r="Q64" s="13">
        <f t="shared" si="4"/>
        <v>0</v>
      </c>
      <c r="R64" s="13">
        <f t="shared" si="4"/>
        <v>34817.699999999997</v>
      </c>
      <c r="S64" s="13">
        <f t="shared" si="4"/>
        <v>-24995.699999999997</v>
      </c>
      <c r="T64" s="13">
        <f t="shared" si="4"/>
        <v>0</v>
      </c>
      <c r="U64" s="13">
        <f t="shared" si="4"/>
        <v>0</v>
      </c>
      <c r="V64" s="13">
        <f t="shared" si="4"/>
        <v>218725.59999999998</v>
      </c>
      <c r="W64" s="13">
        <f>IF('Daily PnL Log'!W1189&lt;&gt;"",'Daily PnL Log'!W1189,"")</f>
        <v>712920</v>
      </c>
      <c r="X64" s="118">
        <f>IF('Daily PnL Log'!X1189&lt;&gt;"",'Daily PnL Log'!X1189,"")</f>
        <v>0.14121783650339448</v>
      </c>
      <c r="Y64" s="13" t="str">
        <f>IF('Daily PnL Log'!Y1189&lt;&gt;"",'Daily PnL Log'!Y1189,"")</f>
        <v/>
      </c>
      <c r="Z64" s="13" t="str">
        <f>IF('Daily PnL Log'!Z1189&lt;&gt;"",'Daily PnL Log'!Z1189,"")</f>
        <v/>
      </c>
      <c r="AA64" s="13">
        <f>IF('Daily PnL Log'!AC1189&lt;&gt;"",'Daily PnL Log'!AC189,"")</f>
        <v>20142.41</v>
      </c>
    </row>
    <row r="65" spans="1:27" x14ac:dyDescent="0.25">
      <c r="A65" s="48" t="str">
        <f t="shared" si="3"/>
        <v>Aug</v>
      </c>
      <c r="B65" s="2">
        <f>'Daily PnL Log'!B1190</f>
        <v>45891</v>
      </c>
      <c r="C65" s="11">
        <f>IF('Daily PnL Log'!C1190&lt;&gt;"",'Daily PnL Log'!C1190,"")</f>
        <v>-11303.5</v>
      </c>
      <c r="D65" s="11">
        <f>IF('Daily PnL Log'!D1190&lt;&gt;"",'Daily PnL Log'!D1190,"")</f>
        <v>-4026.6</v>
      </c>
      <c r="E65" s="11">
        <f>IF('Daily PnL Log'!E1190&lt;&gt;"",'Daily PnL Log'!E1190,"")</f>
        <v>0</v>
      </c>
      <c r="F65" s="11">
        <f>IF('Daily PnL Log'!F1190&lt;&gt;"",'Daily PnL Log'!F1190,"")</f>
        <v>-31719.3</v>
      </c>
      <c r="G65" s="11">
        <f>IF('Daily PnL Log'!G1190&lt;&gt;"",'Daily PnL Log'!G1190,"")</f>
        <v>-6638.6</v>
      </c>
      <c r="H65" s="11">
        <f>IF('Daily PnL Log'!H1190&lt;&gt;"",'Daily PnL Log'!H1190,"")</f>
        <v>0</v>
      </c>
      <c r="I65" s="11">
        <f>IF('Daily PnL Log'!I1190&lt;&gt;"",'Daily PnL Log'!I1190,"")</f>
        <v>0</v>
      </c>
      <c r="J65" s="11">
        <f>IF('Daily PnL Log'!J1190&lt;&gt;"",'Daily PnL Log'!J1190,"")</f>
        <v>-53688</v>
      </c>
      <c r="K65" s="11">
        <f>IF('Daily PnL Log'!K1190&lt;&gt;"",'Daily PnL Log'!K1190,"")</f>
        <v>-377.06</v>
      </c>
      <c r="L65" s="11">
        <f>IF('Daily PnL Log'!L1190&lt;&gt;"",'Daily PnL Log'!L1190,"")</f>
        <v>-1753.94</v>
      </c>
      <c r="M65" s="11">
        <f>IF('Daily PnL Log'!M1190&lt;&gt;"",'Daily PnL Log'!M1190,"")</f>
        <v>-2131</v>
      </c>
      <c r="N65" s="11">
        <f>IF('Daily PnL Log'!N1190&lt;&gt;"",'Daily PnL Log'!N1190,"")</f>
        <v>-55819</v>
      </c>
      <c r="O65" s="11">
        <f t="shared" si="4"/>
        <v>102417.4</v>
      </c>
      <c r="P65" s="11">
        <f t="shared" si="4"/>
        <v>91156.1</v>
      </c>
      <c r="Q65" s="11">
        <f t="shared" si="4"/>
        <v>0</v>
      </c>
      <c r="R65" s="11">
        <f t="shared" si="4"/>
        <v>3098.3999999999978</v>
      </c>
      <c r="S65" s="11">
        <f t="shared" si="4"/>
        <v>-31634.299999999996</v>
      </c>
      <c r="T65" s="11">
        <f t="shared" si="4"/>
        <v>0</v>
      </c>
      <c r="U65" s="11">
        <f t="shared" si="4"/>
        <v>0</v>
      </c>
      <c r="V65" s="11">
        <f t="shared" si="4"/>
        <v>165037.59999999998</v>
      </c>
      <c r="W65" s="11">
        <f>IF('Daily PnL Log'!W1190&lt;&gt;"",'Daily PnL Log'!W1190,"")</f>
        <v>751843</v>
      </c>
      <c r="X65" s="119">
        <f>IF('Daily PnL Log'!X1190&lt;&gt;"",'Daily PnL Log'!X1190,"")</f>
        <v>-7.4242893795646164E-2</v>
      </c>
      <c r="Y65" s="11" t="str">
        <f>IF('Daily PnL Log'!Y1190&lt;&gt;"",'Daily PnL Log'!Y1190,"")</f>
        <v/>
      </c>
      <c r="Z65" s="11" t="str">
        <f>IF('Daily PnL Log'!Z1190&lt;&gt;"",'Daily PnL Log'!Z1190,"")</f>
        <v/>
      </c>
      <c r="AA65" s="11">
        <f>IF('Daily PnL Log'!AC1190&lt;&gt;"",'Daily PnL Log'!AC190,"")</f>
        <v>200186.76</v>
      </c>
    </row>
    <row r="66" spans="1:27" x14ac:dyDescent="0.25">
      <c r="A66" s="47" t="str">
        <f t="shared" si="3"/>
        <v>Aug</v>
      </c>
      <c r="B66" s="14">
        <f>'Daily PnL Log'!B1191</f>
        <v>45894</v>
      </c>
      <c r="C66" s="13">
        <f>IF('Daily PnL Log'!C1191&lt;&gt;"",'Daily PnL Log'!C1191,"")</f>
        <v>-24342</v>
      </c>
      <c r="D66" s="13">
        <f>IF('Daily PnL Log'!D1191&lt;&gt;"",'Daily PnL Log'!D1191,"")</f>
        <v>-28330.6</v>
      </c>
      <c r="E66" s="13">
        <f>IF('Daily PnL Log'!E1191&lt;&gt;"",'Daily PnL Log'!E1191,"")</f>
        <v>0</v>
      </c>
      <c r="F66" s="13">
        <f>IF('Daily PnL Log'!F1191&lt;&gt;"",'Daily PnL Log'!F1191,"")</f>
        <v>-21420.2</v>
      </c>
      <c r="G66" s="13">
        <f>IF('Daily PnL Log'!G1191&lt;&gt;"",'Daily PnL Log'!G1191,"")</f>
        <v>-13546.5</v>
      </c>
      <c r="H66" s="13">
        <f>IF('Daily PnL Log'!H1191&lt;&gt;"",'Daily PnL Log'!H1191,"")</f>
        <v>0</v>
      </c>
      <c r="I66" s="13">
        <f>IF('Daily PnL Log'!I1191&lt;&gt;"",'Daily PnL Log'!I1191,"")</f>
        <v>0</v>
      </c>
      <c r="J66" s="13">
        <f>IF('Daily PnL Log'!J1191&lt;&gt;"",'Daily PnL Log'!J1191,"")</f>
        <v>-87639.3</v>
      </c>
      <c r="K66" s="13">
        <f>IF('Daily PnL Log'!K1191&lt;&gt;"",'Daily PnL Log'!K1191,"")</f>
        <v>-44.89</v>
      </c>
      <c r="L66" s="13">
        <f>IF('Daily PnL Log'!L1191&lt;&gt;"",'Daily PnL Log'!L1191,"")</f>
        <v>-397.47</v>
      </c>
      <c r="M66" s="13">
        <f>IF('Daily PnL Log'!M1191&lt;&gt;"",'Daily PnL Log'!M1191,"")</f>
        <v>-442.36</v>
      </c>
      <c r="N66" s="13">
        <f>IF('Daily PnL Log'!N1191&lt;&gt;"",'Daily PnL Log'!N1191,"")</f>
        <v>-88081.66</v>
      </c>
      <c r="O66" s="13">
        <f t="shared" si="4"/>
        <v>78075.399999999994</v>
      </c>
      <c r="P66" s="13">
        <f t="shared" si="4"/>
        <v>62825.500000000007</v>
      </c>
      <c r="Q66" s="13">
        <f t="shared" si="4"/>
        <v>0</v>
      </c>
      <c r="R66" s="13">
        <f t="shared" si="4"/>
        <v>-18321.800000000003</v>
      </c>
      <c r="S66" s="13">
        <f t="shared" si="4"/>
        <v>-45180.799999999996</v>
      </c>
      <c r="T66" s="13">
        <f t="shared" si="4"/>
        <v>0</v>
      </c>
      <c r="U66" s="13">
        <f t="shared" si="4"/>
        <v>0</v>
      </c>
      <c r="V66" s="13">
        <f t="shared" si="4"/>
        <v>77398.299999999974</v>
      </c>
      <c r="W66" s="13">
        <f>IF('Daily PnL Log'!W1191&lt;&gt;"",'Daily PnL Log'!W1191,"")</f>
        <v>715731</v>
      </c>
      <c r="X66" s="118">
        <f>IF('Daily PnL Log'!X1191&lt;&gt;"",'Daily PnL Log'!X1191,"")</f>
        <v>-0.12306531364437198</v>
      </c>
      <c r="Y66" s="13">
        <f>IF('Daily PnL Log'!Y1191&lt;&gt;"",'Daily PnL Log'!Y1191,"")</f>
        <v>-4025.71</v>
      </c>
      <c r="Z66" s="13" t="str">
        <f>IF('Daily PnL Log'!Z1191&lt;&gt;"",'Daily PnL Log'!Z1191,"")</f>
        <v/>
      </c>
      <c r="AA66" s="13">
        <f>IF('Daily PnL Log'!AC1191&lt;&gt;"",'Daily PnL Log'!AC191,"")</f>
        <v>197532.75</v>
      </c>
    </row>
    <row r="67" spans="1:27" x14ac:dyDescent="0.25">
      <c r="A67" s="48" t="str">
        <f t="shared" si="3"/>
        <v>Aug</v>
      </c>
      <c r="B67" s="2">
        <f>'Daily PnL Log'!B1192</f>
        <v>45895</v>
      </c>
      <c r="C67" s="11">
        <f>IF('Daily PnL Log'!C1192&lt;&gt;"",'Daily PnL Log'!C1192,"")</f>
        <v>20971.400000000001</v>
      </c>
      <c r="D67" s="11">
        <f>IF('Daily PnL Log'!D1192&lt;&gt;"",'Daily PnL Log'!D1192,"")</f>
        <v>44691.5</v>
      </c>
      <c r="E67" s="11">
        <f>IF('Daily PnL Log'!E1192&lt;&gt;"",'Daily PnL Log'!E1192,"")</f>
        <v>0</v>
      </c>
      <c r="F67" s="11">
        <f>IF('Daily PnL Log'!F1192&lt;&gt;"",'Daily PnL Log'!F1192,"")</f>
        <v>4057.9</v>
      </c>
      <c r="G67" s="11">
        <f>IF('Daily PnL Log'!G1192&lt;&gt;"",'Daily PnL Log'!G1192,"")</f>
        <v>11639.9</v>
      </c>
      <c r="H67" s="11">
        <f>IF('Daily PnL Log'!H1192&lt;&gt;"",'Daily PnL Log'!H1192,"")</f>
        <v>0</v>
      </c>
      <c r="I67" s="11">
        <f>IF('Daily PnL Log'!I1192&lt;&gt;"",'Daily PnL Log'!I1192,"")</f>
        <v>0</v>
      </c>
      <c r="J67" s="11">
        <f>IF('Daily PnL Log'!J1192&lt;&gt;"",'Daily PnL Log'!J1192,"")</f>
        <v>81360.699999999983</v>
      </c>
      <c r="K67" s="11">
        <f>IF('Daily PnL Log'!K1192&lt;&gt;"",'Daily PnL Log'!K1192,"")</f>
        <v>-102.58</v>
      </c>
      <c r="L67" s="11">
        <f>IF('Daily PnL Log'!L1192&lt;&gt;"",'Daily PnL Log'!L1192,"")</f>
        <v>-907.52</v>
      </c>
      <c r="M67" s="11">
        <f>IF('Daily PnL Log'!M1192&lt;&gt;"",'Daily PnL Log'!M1192,"")</f>
        <v>-1010.1</v>
      </c>
      <c r="N67" s="11">
        <f>IF('Daily PnL Log'!N1192&lt;&gt;"",'Daily PnL Log'!N1192,"")</f>
        <v>80350.599999999977</v>
      </c>
      <c r="O67" s="11">
        <f t="shared" ref="O67:V70" si="5">IF(C67&lt;&gt;"",O66+C67,"")</f>
        <v>99046.799999999988</v>
      </c>
      <c r="P67" s="11">
        <f t="shared" si="5"/>
        <v>107517</v>
      </c>
      <c r="Q67" s="11">
        <f t="shared" si="5"/>
        <v>0</v>
      </c>
      <c r="R67" s="11">
        <f t="shared" si="5"/>
        <v>-14263.900000000003</v>
      </c>
      <c r="S67" s="11">
        <f t="shared" si="5"/>
        <v>-33540.899999999994</v>
      </c>
      <c r="T67" s="11">
        <f t="shared" si="5"/>
        <v>0</v>
      </c>
      <c r="U67" s="11">
        <f t="shared" si="5"/>
        <v>0</v>
      </c>
      <c r="V67" s="11">
        <f t="shared" si="5"/>
        <v>158758.99999999994</v>
      </c>
      <c r="W67" s="11">
        <f>IF('Daily PnL Log'!W1192&lt;&gt;"",'Daily PnL Log'!W1192,"")</f>
        <v>651748</v>
      </c>
      <c r="X67" s="119">
        <f>IF('Daily PnL Log'!X1192&lt;&gt;"",'Daily PnL Log'!X1192,"")</f>
        <v>0.12328476650484539</v>
      </c>
      <c r="Y67" s="11" t="str">
        <f>IF('Daily PnL Log'!Y1192&lt;&gt;"",'Daily PnL Log'!Y1192,"")</f>
        <v/>
      </c>
      <c r="Z67" s="11" t="str">
        <f>IF('Daily PnL Log'!Z1192&lt;&gt;"",'Daily PnL Log'!Z1192,"")</f>
        <v/>
      </c>
      <c r="AA67" s="11">
        <f>IF('Daily PnL Log'!AC1192&lt;&gt;"",'Daily PnL Log'!AC192,"")</f>
        <v>205931.03</v>
      </c>
    </row>
    <row r="68" spans="1:27" x14ac:dyDescent="0.25">
      <c r="A68" s="47" t="str">
        <f t="shared" si="3"/>
        <v>Aug</v>
      </c>
      <c r="B68" s="14">
        <f>'Daily PnL Log'!B1193</f>
        <v>45896</v>
      </c>
      <c r="C68" s="13">
        <f>IF('Daily PnL Log'!C1193&lt;&gt;"",'Daily PnL Log'!C1193,"")</f>
        <v>-3866.5</v>
      </c>
      <c r="D68" s="13">
        <f>IF('Daily PnL Log'!D1193&lt;&gt;"",'Daily PnL Log'!D1193,"")</f>
        <v>-4645.1000000000004</v>
      </c>
      <c r="E68" s="13">
        <f>IF('Daily PnL Log'!E1193&lt;&gt;"",'Daily PnL Log'!E1193,"")</f>
        <v>0</v>
      </c>
      <c r="F68" s="13">
        <f>IF('Daily PnL Log'!F1193&lt;&gt;"",'Daily PnL Log'!F1193,"")</f>
        <v>-1538.8</v>
      </c>
      <c r="G68" s="13">
        <f>IF('Daily PnL Log'!G1193&lt;&gt;"",'Daily PnL Log'!G1193,"")</f>
        <v>4839.8</v>
      </c>
      <c r="H68" s="13">
        <f>IF('Daily PnL Log'!H1193&lt;&gt;"",'Daily PnL Log'!H1193,"")</f>
        <v>0</v>
      </c>
      <c r="I68" s="13">
        <f>IF('Daily PnL Log'!I1193&lt;&gt;"",'Daily PnL Log'!I1193,"")</f>
        <v>0</v>
      </c>
      <c r="J68" s="13">
        <f>IF('Daily PnL Log'!J1193&lt;&gt;"",'Daily PnL Log'!J1193,"")</f>
        <v>-5210.5999999999995</v>
      </c>
      <c r="K68" s="13">
        <f>IF('Daily PnL Log'!K1193&lt;&gt;"",'Daily PnL Log'!K1193,"")</f>
        <v>-51.99</v>
      </c>
      <c r="L68" s="13">
        <f>IF('Daily PnL Log'!L1193&lt;&gt;"",'Daily PnL Log'!L1193,"")</f>
        <v>-458.34</v>
      </c>
      <c r="M68" s="13">
        <f>IF('Daily PnL Log'!M1193&lt;&gt;"",'Daily PnL Log'!M1193,"")</f>
        <v>-510.33</v>
      </c>
      <c r="N68" s="13">
        <f>IF('Daily PnL Log'!N1193&lt;&gt;"",'Daily PnL Log'!N1193,"")</f>
        <v>-5720.9299999999994</v>
      </c>
      <c r="O68" s="13">
        <f t="shared" si="5"/>
        <v>95180.299999999988</v>
      </c>
      <c r="P68" s="13">
        <f t="shared" si="5"/>
        <v>102871.9</v>
      </c>
      <c r="Q68" s="13">
        <f t="shared" si="5"/>
        <v>0</v>
      </c>
      <c r="R68" s="13">
        <f t="shared" si="5"/>
        <v>-15802.700000000003</v>
      </c>
      <c r="S68" s="13">
        <f t="shared" si="5"/>
        <v>-28701.099999999995</v>
      </c>
      <c r="T68" s="13">
        <f t="shared" si="5"/>
        <v>0</v>
      </c>
      <c r="U68" s="13">
        <f t="shared" si="5"/>
        <v>0</v>
      </c>
      <c r="V68" s="13">
        <f t="shared" si="5"/>
        <v>153548.39999999994</v>
      </c>
      <c r="W68" s="13">
        <f>IF('Daily PnL Log'!W1193&lt;&gt;"",'Daily PnL Log'!W1193,"")</f>
        <v>631988</v>
      </c>
      <c r="X68" s="118">
        <f>IF('Daily PnL Log'!X1193&lt;&gt;"",'Daily PnL Log'!X1193,"")</f>
        <v>-9.0522763090438423E-3</v>
      </c>
      <c r="Y68" s="13">
        <f>IF('Daily PnL Log'!Y1193&lt;&gt;"",'Daily PnL Log'!Y1193,"")</f>
        <v>-5216.3</v>
      </c>
      <c r="Z68" s="13" t="str">
        <f>IF('Daily PnL Log'!Z1193&lt;&gt;"",'Daily PnL Log'!Z1193,"")</f>
        <v/>
      </c>
      <c r="AA68" s="13">
        <f>IF('Daily PnL Log'!AC1193&lt;&gt;"",'Daily PnL Log'!AC193,"")</f>
        <v>188756.91</v>
      </c>
    </row>
    <row r="69" spans="1:27" x14ac:dyDescent="0.25">
      <c r="A69" s="48" t="str">
        <f t="shared" si="3"/>
        <v>Aug</v>
      </c>
      <c r="B69" s="2">
        <f>'Daily PnL Log'!B1194</f>
        <v>45897</v>
      </c>
      <c r="C69" s="11">
        <f>IF('Daily PnL Log'!C1194&lt;&gt;"",'Daily PnL Log'!C1194,"")</f>
        <v>-3530.6</v>
      </c>
      <c r="D69" s="11">
        <f>IF('Daily PnL Log'!D1194&lt;&gt;"",'Daily PnL Log'!D1194,"")</f>
        <v>-53786</v>
      </c>
      <c r="E69" s="11">
        <f>IF('Daily PnL Log'!E1194&lt;&gt;"",'Daily PnL Log'!E1194,"")</f>
        <v>0</v>
      </c>
      <c r="F69" s="11">
        <f>IF('Daily PnL Log'!F1194&lt;&gt;"",'Daily PnL Log'!F1194,"")</f>
        <v>-6188.9</v>
      </c>
      <c r="G69" s="11">
        <f>IF('Daily PnL Log'!G1194&lt;&gt;"",'Daily PnL Log'!G1194,"")</f>
        <v>5530.4</v>
      </c>
      <c r="H69" s="11">
        <f>IF('Daily PnL Log'!H1194&lt;&gt;"",'Daily PnL Log'!H1194,"")</f>
        <v>0</v>
      </c>
      <c r="I69" s="11">
        <f>IF('Daily PnL Log'!I1194&lt;&gt;"",'Daily PnL Log'!I1194,"")</f>
        <v>0</v>
      </c>
      <c r="J69" s="11">
        <f>IF('Daily PnL Log'!J1194&lt;&gt;"",'Daily PnL Log'!J1194,"")</f>
        <v>-57975.1</v>
      </c>
      <c r="K69" s="11">
        <f>IF('Daily PnL Log'!K1194&lt;&gt;"",'Daily PnL Log'!K1194,"")</f>
        <v>-35.57</v>
      </c>
      <c r="L69" s="11">
        <f>IF('Daily PnL Log'!L1194&lt;&gt;"",'Daily PnL Log'!L1194,"")</f>
        <v>-313.56</v>
      </c>
      <c r="M69" s="11">
        <f>IF('Daily PnL Log'!M1194&lt;&gt;"",'Daily PnL Log'!M1194,"")</f>
        <v>-349.13</v>
      </c>
      <c r="N69" s="11">
        <f>IF('Daily PnL Log'!N1194&lt;&gt;"",'Daily PnL Log'!N1194,"")</f>
        <v>-58324.229999999996</v>
      </c>
      <c r="O69" s="11">
        <f t="shared" si="5"/>
        <v>91649.699999999983</v>
      </c>
      <c r="P69" s="11">
        <f t="shared" si="5"/>
        <v>49085.899999999994</v>
      </c>
      <c r="Q69" s="11">
        <f t="shared" si="5"/>
        <v>0</v>
      </c>
      <c r="R69" s="11">
        <f t="shared" si="5"/>
        <v>-21991.600000000002</v>
      </c>
      <c r="S69" s="11">
        <f t="shared" si="5"/>
        <v>-23170.699999999997</v>
      </c>
      <c r="T69" s="11">
        <f t="shared" si="5"/>
        <v>0</v>
      </c>
      <c r="U69" s="11">
        <f t="shared" si="5"/>
        <v>0</v>
      </c>
      <c r="V69" s="11">
        <f t="shared" si="5"/>
        <v>95573.29999999993</v>
      </c>
      <c r="W69" s="11">
        <f>IF('Daily PnL Log'!W1194&lt;&gt;"",'Daily PnL Log'!W1194,"")</f>
        <v>595055</v>
      </c>
      <c r="X69" s="119">
        <f>IF('Daily PnL Log'!X1194&lt;&gt;"",'Daily PnL Log'!X1194,"")</f>
        <v>-9.8014855769634729E-2</v>
      </c>
      <c r="Y69" s="11" t="str">
        <f>IF('Daily PnL Log'!Y1194&lt;&gt;"",'Daily PnL Log'!Y1194,"")</f>
        <v/>
      </c>
      <c r="Z69" s="11" t="str">
        <f>IF('Daily PnL Log'!Z1194&lt;&gt;"",'Daily PnL Log'!Z1194,"")</f>
        <v/>
      </c>
      <c r="AA69" s="11">
        <f>IF('Daily PnL Log'!AC1194&lt;&gt;"",'Daily PnL Log'!AC194,"")</f>
        <v>209206.23</v>
      </c>
    </row>
    <row r="70" spans="1:27" x14ac:dyDescent="0.25">
      <c r="A70" s="47" t="str">
        <f t="shared" si="3"/>
        <v>Aug</v>
      </c>
      <c r="B70" s="14">
        <f>'Daily PnL Log'!B1195</f>
        <v>45898</v>
      </c>
      <c r="C70" s="13">
        <f>IF('Daily PnL Log'!C1195&lt;&gt;"",'Daily PnL Log'!C1195,"")</f>
        <v>21258.5</v>
      </c>
      <c r="D70" s="13">
        <f>IF('Daily PnL Log'!D1195&lt;&gt;"",'Daily PnL Log'!D1195,"")</f>
        <v>6865.8</v>
      </c>
      <c r="E70" s="13">
        <f>IF('Daily PnL Log'!E1195&lt;&gt;"",'Daily PnL Log'!E1195,"")</f>
        <v>0</v>
      </c>
      <c r="F70" s="13">
        <f>IF('Daily PnL Log'!F1195&lt;&gt;"",'Daily PnL Log'!F1195,"")</f>
        <v>28940.1</v>
      </c>
      <c r="G70" s="13">
        <f>IF('Daily PnL Log'!G1195&lt;&gt;"",'Daily PnL Log'!G1195,"")</f>
        <v>1409.1</v>
      </c>
      <c r="H70" s="13">
        <f>IF('Daily PnL Log'!H1195&lt;&gt;"",'Daily PnL Log'!H1195,"")</f>
        <v>0</v>
      </c>
      <c r="I70" s="13">
        <f>IF('Daily PnL Log'!I1195&lt;&gt;"",'Daily PnL Log'!I1195,"")</f>
        <v>0</v>
      </c>
      <c r="J70" s="13">
        <f>IF('Daily PnL Log'!J1195&lt;&gt;"",'Daily PnL Log'!J1195,"")</f>
        <v>58473.499999999993</v>
      </c>
      <c r="K70" s="13">
        <f>IF('Daily PnL Log'!K1195&lt;&gt;"",'Daily PnL Log'!K1195,"")</f>
        <v>-44.25</v>
      </c>
      <c r="L70" s="13">
        <f>IF('Daily PnL Log'!L1195&lt;&gt;"",'Daily PnL Log'!L1195,"")</f>
        <v>-387.22</v>
      </c>
      <c r="M70" s="13">
        <f>IF('Daily PnL Log'!M1195&lt;&gt;"",'Daily PnL Log'!M1195,"")</f>
        <v>-431.47</v>
      </c>
      <c r="N70" s="13">
        <f>IF('Daily PnL Log'!N1195&lt;&gt;"",'Daily PnL Log'!N1195,"")</f>
        <v>58042.029999999992</v>
      </c>
      <c r="O70" s="13">
        <f t="shared" si="5"/>
        <v>112908.19999999998</v>
      </c>
      <c r="P70" s="13">
        <f t="shared" si="5"/>
        <v>55951.7</v>
      </c>
      <c r="Q70" s="13">
        <f t="shared" si="5"/>
        <v>0</v>
      </c>
      <c r="R70" s="13">
        <f t="shared" si="5"/>
        <v>6948.4999999999964</v>
      </c>
      <c r="S70" s="13">
        <f t="shared" si="5"/>
        <v>-21761.599999999999</v>
      </c>
      <c r="T70" s="13">
        <f t="shared" si="5"/>
        <v>0</v>
      </c>
      <c r="U70" s="13">
        <f t="shared" si="5"/>
        <v>0</v>
      </c>
      <c r="V70" s="13">
        <f t="shared" si="5"/>
        <v>154046.79999999993</v>
      </c>
      <c r="W70" s="13">
        <f>IF('Daily PnL Log'!W1195&lt;&gt;"",'Daily PnL Log'!W1195,"")</f>
        <v>616270</v>
      </c>
      <c r="X70" s="118">
        <f>IF('Daily PnL Log'!X1195&lt;&gt;"",'Daily PnL Log'!X1195,"")</f>
        <v>9.4182793256202629E-2</v>
      </c>
      <c r="Y70" s="13" t="str">
        <f>IF('Daily PnL Log'!Y1195&lt;&gt;"",'Daily PnL Log'!Y1195,"")</f>
        <v/>
      </c>
      <c r="Z70" s="13" t="str">
        <f>IF('Daily PnL Log'!Z1195&lt;&gt;"",'Daily PnL Log'!Z1195,"")</f>
        <v/>
      </c>
      <c r="AA70" s="13">
        <f>IF('Daily PnL Log'!AC1195&lt;&gt;"",'Daily PnL Log'!AC195,"")</f>
        <v>158755.39000000001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472C-32B0-4125-8333-8A19D5DD51C1}">
  <sheetPr codeName="Sheet5"/>
  <dimension ref="A2:AA79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-4984.4999999999927</v>
      </c>
    </row>
    <row r="8" spans="1:2" ht="18.75" x14ac:dyDescent="0.3">
      <c r="A8" s="55" t="s">
        <v>6</v>
      </c>
      <c r="B8" s="56">
        <f>K48</f>
        <v>-1635.3799999999999</v>
      </c>
    </row>
    <row r="9" spans="1:2" ht="18.75" x14ac:dyDescent="0.3">
      <c r="A9" s="55" t="s">
        <v>30</v>
      </c>
      <c r="B9" s="56">
        <f>L48</f>
        <v>-13533.220000000001</v>
      </c>
    </row>
    <row r="10" spans="1:2" ht="18.75" x14ac:dyDescent="0.3">
      <c r="A10" s="55" t="s">
        <v>11</v>
      </c>
      <c r="B10" s="56">
        <f>Y48</f>
        <v>-20579.230000000003</v>
      </c>
    </row>
    <row r="11" spans="1:2" ht="18.75" x14ac:dyDescent="0.3">
      <c r="A11" s="57" t="s">
        <v>18</v>
      </c>
      <c r="B11" s="54">
        <f>B7+(B8+B9+B10)</f>
        <v>-40732.329999999994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481746.80952380953</v>
      </c>
    </row>
    <row r="15" spans="1:2" ht="18.75" x14ac:dyDescent="0.3">
      <c r="A15" s="60" t="s">
        <v>15</v>
      </c>
      <c r="B15" s="63">
        <f>B11/B14</f>
        <v>-8.4551322800170761E-2</v>
      </c>
    </row>
    <row r="16" spans="1:2" ht="18.75" x14ac:dyDescent="0.3">
      <c r="A16" s="60" t="s">
        <v>17</v>
      </c>
      <c r="B16" s="63">
        <f>X48</f>
        <v>-4.7001147296110062E-3</v>
      </c>
    </row>
    <row r="17" spans="1:2" ht="18.75" x14ac:dyDescent="0.3">
      <c r="A17" s="60" t="s">
        <v>31</v>
      </c>
      <c r="B17" s="64">
        <f>B15/B16</f>
        <v>17.989204022508712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SUM(C50:C75)</f>
        <v>23927</v>
      </c>
      <c r="D48" s="41">
        <f t="shared" ref="D48:N48" si="0">SUM(D50:D75)</f>
        <v>3147.4000000000037</v>
      </c>
      <c r="E48" s="41">
        <f t="shared" si="0"/>
        <v>0</v>
      </c>
      <c r="F48" s="41">
        <f t="shared" si="0"/>
        <v>-36302.5</v>
      </c>
      <c r="G48" s="41">
        <f t="shared" si="0"/>
        <v>4243.6000000000076</v>
      </c>
      <c r="H48" s="41">
        <f t="shared" si="0"/>
        <v>0</v>
      </c>
      <c r="I48" s="41">
        <f t="shared" si="0"/>
        <v>0</v>
      </c>
      <c r="J48" s="41">
        <f t="shared" si="0"/>
        <v>-4984.4999999999927</v>
      </c>
      <c r="K48" s="41">
        <f t="shared" si="0"/>
        <v>-1635.3799999999999</v>
      </c>
      <c r="L48" s="41">
        <f t="shared" si="0"/>
        <v>-13533.220000000001</v>
      </c>
      <c r="M48" s="41">
        <f t="shared" si="0"/>
        <v>-15168.600000000002</v>
      </c>
      <c r="N48" s="41">
        <f t="shared" si="0"/>
        <v>-20153.099999999991</v>
      </c>
      <c r="O48" s="42"/>
      <c r="P48" s="42"/>
      <c r="Q48" s="42"/>
      <c r="R48" s="42"/>
      <c r="S48" s="42"/>
      <c r="T48" s="42"/>
      <c r="U48" s="42"/>
      <c r="V48" s="42"/>
      <c r="W48" s="43">
        <f>AVERAGE(W50:W75)</f>
        <v>481746.80952380953</v>
      </c>
      <c r="X48" s="44">
        <f t="shared" ref="X48" si="1">AVERAGE(X50:X75)</f>
        <v>-4.7001147296110062E-3</v>
      </c>
      <c r="Y48" s="41">
        <f>SUM(Y50:Y70)</f>
        <v>-20579.230000000003</v>
      </c>
      <c r="Z48" s="41">
        <f>SUM(Z50:Z70)</f>
        <v>3831.16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Jul</v>
      </c>
      <c r="B50" s="14">
        <f>'Daily PnL Log'!B1153</f>
        <v>45839</v>
      </c>
      <c r="C50" s="13">
        <f>IF('Daily PnL Log'!C1153&lt;&gt;"",'Daily PnL Log'!C1153,"")</f>
        <v>22636.7</v>
      </c>
      <c r="D50" s="13">
        <f>IF('Daily PnL Log'!D1153&lt;&gt;"",'Daily PnL Log'!D1153,"")</f>
        <v>-11595.5</v>
      </c>
      <c r="E50" s="13">
        <f>IF('Daily PnL Log'!E1153&lt;&gt;"",'Daily PnL Log'!E1153,"")</f>
        <v>0</v>
      </c>
      <c r="F50" s="13">
        <f>IF('Daily PnL Log'!F1153&lt;&gt;"",'Daily PnL Log'!F1153,"")</f>
        <v>7177.8</v>
      </c>
      <c r="G50" s="13">
        <f>IF('Daily PnL Log'!G1153&lt;&gt;"",'Daily PnL Log'!G1153,"")</f>
        <v>9513.7999999999993</v>
      </c>
      <c r="H50" s="13">
        <f>IF('Daily PnL Log'!H1153&lt;&gt;"",'Daily PnL Log'!H1153,"")</f>
        <v>0</v>
      </c>
      <c r="I50" s="13">
        <f>IF('Daily PnL Log'!I1153&lt;&gt;"",'Daily PnL Log'!I1153,"")</f>
        <v>0</v>
      </c>
      <c r="J50" s="13">
        <f>IF('Daily PnL Log'!J1153&lt;&gt;"",'Daily PnL Log'!J1153,"")</f>
        <v>27732.799999999999</v>
      </c>
      <c r="K50" s="13">
        <f>IF('Daily PnL Log'!K1153&lt;&gt;"",'Daily PnL Log'!K1153,"")</f>
        <v>-51.33</v>
      </c>
      <c r="L50" s="13">
        <f>IF('Daily PnL Log'!L1153&lt;&gt;"",'Daily PnL Log'!L1153,"")</f>
        <v>-452.24</v>
      </c>
      <c r="M50" s="13">
        <f>IF('Daily PnL Log'!M1153&lt;&gt;"",'Daily PnL Log'!M1153,"")</f>
        <v>-503.57</v>
      </c>
      <c r="N50" s="13">
        <f>IF('Daily PnL Log'!N1153&lt;&gt;"",'Daily PnL Log'!N1153,"")</f>
        <v>27229.23</v>
      </c>
      <c r="O50" s="13">
        <f t="shared" ref="O50:U50" si="2">C50</f>
        <v>22636.7</v>
      </c>
      <c r="P50" s="13">
        <f t="shared" si="2"/>
        <v>-11595.5</v>
      </c>
      <c r="Q50" s="13">
        <f t="shared" si="2"/>
        <v>0</v>
      </c>
      <c r="R50" s="13">
        <f t="shared" si="2"/>
        <v>7177.8</v>
      </c>
      <c r="S50" s="13">
        <f t="shared" si="2"/>
        <v>9513.7999999999993</v>
      </c>
      <c r="T50" s="13">
        <f t="shared" si="2"/>
        <v>0</v>
      </c>
      <c r="U50" s="13">
        <f t="shared" si="2"/>
        <v>0</v>
      </c>
      <c r="V50" s="13">
        <f>SUM(O50:T50)</f>
        <v>27732.799999999999</v>
      </c>
      <c r="W50" s="13">
        <f>IF('Daily PnL Log'!W1153&lt;&gt;"",'Daily PnL Log'!W1153,"")</f>
        <v>240666</v>
      </c>
      <c r="X50" s="118">
        <f>IF('Daily PnL Log'!X1153&lt;&gt;"",'Daily PnL Log'!X1153,"")</f>
        <v>0.11314115828575702</v>
      </c>
      <c r="Y50" s="13">
        <f>IF('Daily PnL Log'!Y1153&lt;&gt;"",'Daily PnL Log'!Y1153,"")</f>
        <v>-5812.92</v>
      </c>
      <c r="Z50" s="13" t="str">
        <f>IF('Daily PnL Log'!Z1153&lt;&gt;"",'Daily PnL Log'!Z1153,"")</f>
        <v/>
      </c>
      <c r="AA50" s="13">
        <f>IF('Daily PnL Log'!AC1153&lt;&gt;"",'Daily PnL Log'!AC153,"")</f>
        <v>5005.05</v>
      </c>
    </row>
    <row r="51" spans="1:27" x14ac:dyDescent="0.25">
      <c r="A51" s="48" t="str">
        <f t="shared" ref="A51:A69" si="3">TEXT(B51,"mmm")</f>
        <v>Jul</v>
      </c>
      <c r="B51" s="2">
        <f>'Daily PnL Log'!B1154</f>
        <v>45840</v>
      </c>
      <c r="C51" s="11">
        <f>IF('Daily PnL Log'!C1154&lt;&gt;"",'Daily PnL Log'!C1154,"")</f>
        <v>23300.2</v>
      </c>
      <c r="D51" s="11">
        <f>IF('Daily PnL Log'!D1154&lt;&gt;"",'Daily PnL Log'!D1154,"")</f>
        <v>-1819.9</v>
      </c>
      <c r="E51" s="11">
        <f>IF('Daily PnL Log'!E1154&lt;&gt;"",'Daily PnL Log'!E1154,"")</f>
        <v>0</v>
      </c>
      <c r="F51" s="11">
        <f>IF('Daily PnL Log'!F1154&lt;&gt;"",'Daily PnL Log'!F1154,"")</f>
        <v>-2162.6</v>
      </c>
      <c r="G51" s="11">
        <f>IF('Daily PnL Log'!G1154&lt;&gt;"",'Daily PnL Log'!G1154,"")</f>
        <v>14942</v>
      </c>
      <c r="H51" s="11">
        <f>IF('Daily PnL Log'!H1154&lt;&gt;"",'Daily PnL Log'!H1154,"")</f>
        <v>0</v>
      </c>
      <c r="I51" s="11">
        <f>IF('Daily PnL Log'!I1154&lt;&gt;"",'Daily PnL Log'!I1154,"")</f>
        <v>0</v>
      </c>
      <c r="J51" s="11">
        <f>IF('Daily PnL Log'!J1154&lt;&gt;"",'Daily PnL Log'!J1154,"")</f>
        <v>34259.699999999997</v>
      </c>
      <c r="K51" s="11">
        <f>IF('Daily PnL Log'!K1154&lt;&gt;"",'Daily PnL Log'!K1154,"")</f>
        <v>-124.87</v>
      </c>
      <c r="L51" s="11">
        <f>IF('Daily PnL Log'!L1154&lt;&gt;"",'Daily PnL Log'!L1154,"")</f>
        <v>-1104.47</v>
      </c>
      <c r="M51" s="11">
        <f>IF('Daily PnL Log'!M1154&lt;&gt;"",'Daily PnL Log'!M1154,"")</f>
        <v>-1229.3400000000001</v>
      </c>
      <c r="N51" s="11">
        <f>IF('Daily PnL Log'!N1154&lt;&gt;"",'Daily PnL Log'!N1154,"")</f>
        <v>33030.36</v>
      </c>
      <c r="O51" s="11">
        <f t="shared" ref="O51:V66" si="4">IF(C51&lt;&gt;"",O50+C51,"")</f>
        <v>45936.9</v>
      </c>
      <c r="P51" s="11">
        <f t="shared" si="4"/>
        <v>-13415.4</v>
      </c>
      <c r="Q51" s="11">
        <f t="shared" si="4"/>
        <v>0</v>
      </c>
      <c r="R51" s="11">
        <f t="shared" si="4"/>
        <v>5015.2000000000007</v>
      </c>
      <c r="S51" s="11">
        <f t="shared" si="4"/>
        <v>24455.8</v>
      </c>
      <c r="T51" s="11">
        <f t="shared" si="4"/>
        <v>0</v>
      </c>
      <c r="U51" s="11">
        <f t="shared" si="4"/>
        <v>0</v>
      </c>
      <c r="V51" s="11">
        <f t="shared" si="4"/>
        <v>61992.5</v>
      </c>
      <c r="W51" s="11">
        <f>IF('Daily PnL Log'!W1154&lt;&gt;"",'Daily PnL Log'!W1154,"")</f>
        <v>249035</v>
      </c>
      <c r="X51" s="119">
        <f>IF('Daily PnL Log'!X1154&lt;&gt;"",'Daily PnL Log'!X1154,"")</f>
        <v>0.13263340494308029</v>
      </c>
      <c r="Y51" s="11" t="str">
        <f>IF('Daily PnL Log'!Y1154&lt;&gt;"",'Daily PnL Log'!Y1154,"")</f>
        <v/>
      </c>
      <c r="Z51" s="11" t="str">
        <f>IF('Daily PnL Log'!Z1154&lt;&gt;"",'Daily PnL Log'!Z1154,"")</f>
        <v/>
      </c>
      <c r="AA51" s="11">
        <f>IF('Daily PnL Log'!AC1154&lt;&gt;"",'Daily PnL Log'!AC154,"")</f>
        <v>24319.06</v>
      </c>
    </row>
    <row r="52" spans="1:27" x14ac:dyDescent="0.25">
      <c r="A52" s="47" t="str">
        <f t="shared" si="3"/>
        <v>Jul</v>
      </c>
      <c r="B52" s="14">
        <f>'Daily PnL Log'!B1155</f>
        <v>45841</v>
      </c>
      <c r="C52" s="13">
        <f>IF('Daily PnL Log'!C1155&lt;&gt;"",'Daily PnL Log'!C1155,"")</f>
        <v>2931.3</v>
      </c>
      <c r="D52" s="13">
        <f>IF('Daily PnL Log'!D1155&lt;&gt;"",'Daily PnL Log'!D1155,"")</f>
        <v>2325.9</v>
      </c>
      <c r="E52" s="13">
        <f>IF('Daily PnL Log'!E1155&lt;&gt;"",'Daily PnL Log'!E1155,"")</f>
        <v>0</v>
      </c>
      <c r="F52" s="13">
        <f>IF('Daily PnL Log'!F1155&lt;&gt;"",'Daily PnL Log'!F1155,"")</f>
        <v>9561.2000000000007</v>
      </c>
      <c r="G52" s="13">
        <f>IF('Daily PnL Log'!G1155&lt;&gt;"",'Daily PnL Log'!G1155,"")</f>
        <v>-13353.9</v>
      </c>
      <c r="H52" s="13">
        <f>IF('Daily PnL Log'!H1155&lt;&gt;"",'Daily PnL Log'!H1155,"")</f>
        <v>0</v>
      </c>
      <c r="I52" s="13">
        <f>IF('Daily PnL Log'!I1155&lt;&gt;"",'Daily PnL Log'!I1155,"")</f>
        <v>0</v>
      </c>
      <c r="J52" s="13">
        <f>IF('Daily PnL Log'!J1155&lt;&gt;"",'Daily PnL Log'!J1155,"")</f>
        <v>1464.5000000000018</v>
      </c>
      <c r="K52" s="13">
        <f>IF('Daily PnL Log'!K1155&lt;&gt;"",'Daily PnL Log'!K1155,"")</f>
        <v>-93.26</v>
      </c>
      <c r="L52" s="13">
        <f>IF('Daily PnL Log'!L1155&lt;&gt;"",'Daily PnL Log'!L1155,"")</f>
        <v>-823.61</v>
      </c>
      <c r="M52" s="13">
        <f>IF('Daily PnL Log'!M1155&lt;&gt;"",'Daily PnL Log'!M1155,"")</f>
        <v>-916.87</v>
      </c>
      <c r="N52" s="13">
        <f>IF('Daily PnL Log'!N1155&lt;&gt;"",'Daily PnL Log'!N1155,"")</f>
        <v>547.63000000000181</v>
      </c>
      <c r="O52" s="13">
        <f t="shared" si="4"/>
        <v>48868.200000000004</v>
      </c>
      <c r="P52" s="13">
        <f t="shared" si="4"/>
        <v>-11089.5</v>
      </c>
      <c r="Q52" s="13">
        <f t="shared" si="4"/>
        <v>0</v>
      </c>
      <c r="R52" s="13">
        <f t="shared" si="4"/>
        <v>14576.400000000001</v>
      </c>
      <c r="S52" s="13">
        <f t="shared" si="4"/>
        <v>11101.9</v>
      </c>
      <c r="T52" s="13">
        <f t="shared" si="4"/>
        <v>0</v>
      </c>
      <c r="U52" s="13">
        <f t="shared" si="4"/>
        <v>0</v>
      </c>
      <c r="V52" s="13">
        <f t="shared" si="4"/>
        <v>63457</v>
      </c>
      <c r="W52" s="13">
        <f>IF('Daily PnL Log'!W1155&lt;&gt;"",'Daily PnL Log'!W1155,"")</f>
        <v>258996</v>
      </c>
      <c r="X52" s="118">
        <f>IF('Daily PnL Log'!X1155&lt;&gt;"",'Daily PnL Log'!X1155,"")</f>
        <v>2.1144341997559879E-3</v>
      </c>
      <c r="Y52" s="13" t="str">
        <f>IF('Daily PnL Log'!Y1155&lt;&gt;"",'Daily PnL Log'!Y1155,"")</f>
        <v/>
      </c>
      <c r="Z52" s="13" t="str">
        <f>IF('Daily PnL Log'!Z1155&lt;&gt;"",'Daily PnL Log'!Z1155,"")</f>
        <v/>
      </c>
      <c r="AA52" s="13">
        <f>IF('Daily PnL Log'!AC1155&lt;&gt;"",'Daily PnL Log'!AC155,"")</f>
        <v>1765.21</v>
      </c>
    </row>
    <row r="53" spans="1:27" x14ac:dyDescent="0.25">
      <c r="A53" s="48" t="str">
        <f t="shared" si="3"/>
        <v>Jul</v>
      </c>
      <c r="B53" s="2">
        <f>'Daily PnL Log'!B1156</f>
        <v>45845</v>
      </c>
      <c r="C53" s="11">
        <f>IF('Daily PnL Log'!C1156&lt;&gt;"",'Daily PnL Log'!C1156,"")</f>
        <v>4168.7</v>
      </c>
      <c r="D53" s="11">
        <f>IF('Daily PnL Log'!D1156&lt;&gt;"",'Daily PnL Log'!D1156,"")</f>
        <v>-21703.7</v>
      </c>
      <c r="E53" s="11">
        <f>IF('Daily PnL Log'!E1156&lt;&gt;"",'Daily PnL Log'!E1156,"")</f>
        <v>0</v>
      </c>
      <c r="F53" s="11">
        <f>IF('Daily PnL Log'!F1156&lt;&gt;"",'Daily PnL Log'!F1156,"")</f>
        <v>-9033.4</v>
      </c>
      <c r="G53" s="11">
        <f>IF('Daily PnL Log'!G1156&lt;&gt;"",'Daily PnL Log'!G1156,"")</f>
        <v>-12969.1</v>
      </c>
      <c r="H53" s="11">
        <f>IF('Daily PnL Log'!H1156&lt;&gt;"",'Daily PnL Log'!H1156,"")</f>
        <v>0</v>
      </c>
      <c r="I53" s="11">
        <f>IF('Daily PnL Log'!I1156&lt;&gt;"",'Daily PnL Log'!I1156,"")</f>
        <v>0</v>
      </c>
      <c r="J53" s="11">
        <f>IF('Daily PnL Log'!J1156&lt;&gt;"",'Daily PnL Log'!J1156,"")</f>
        <v>-39537.5</v>
      </c>
      <c r="K53" s="11">
        <f>IF('Daily PnL Log'!K1156&lt;&gt;"",'Daily PnL Log'!K1156,"")</f>
        <v>-83.81</v>
      </c>
      <c r="L53" s="11">
        <f>IF('Daily PnL Log'!L1156&lt;&gt;"",'Daily PnL Log'!L1156,"")</f>
        <v>-735.77</v>
      </c>
      <c r="M53" s="11">
        <f>IF('Daily PnL Log'!M1156&lt;&gt;"",'Daily PnL Log'!M1156,"")</f>
        <v>-819.57999999999993</v>
      </c>
      <c r="N53" s="11">
        <f>IF('Daily PnL Log'!N1156&lt;&gt;"",'Daily PnL Log'!N1156,"")</f>
        <v>-40357.08</v>
      </c>
      <c r="O53" s="11">
        <f t="shared" si="4"/>
        <v>53036.9</v>
      </c>
      <c r="P53" s="11">
        <f t="shared" si="4"/>
        <v>-32793.199999999997</v>
      </c>
      <c r="Q53" s="11">
        <f t="shared" si="4"/>
        <v>0</v>
      </c>
      <c r="R53" s="11">
        <f t="shared" si="4"/>
        <v>5543.0000000000018</v>
      </c>
      <c r="S53" s="11">
        <f t="shared" si="4"/>
        <v>-1867.2000000000007</v>
      </c>
      <c r="T53" s="11">
        <f t="shared" si="4"/>
        <v>0</v>
      </c>
      <c r="U53" s="11">
        <f t="shared" si="4"/>
        <v>0</v>
      </c>
      <c r="V53" s="11">
        <f t="shared" si="4"/>
        <v>23919.5</v>
      </c>
      <c r="W53" s="11">
        <f>IF('Daily PnL Log'!W1156&lt;&gt;"",'Daily PnL Log'!W1156,"")</f>
        <v>221962</v>
      </c>
      <c r="X53" s="119">
        <f>IF('Daily PnL Log'!X1156&lt;&gt;"",'Daily PnL Log'!X1156,"")</f>
        <v>-0.18181977095178456</v>
      </c>
      <c r="Y53" s="11" t="str">
        <f>IF('Daily PnL Log'!Y1156&lt;&gt;"",'Daily PnL Log'!Y1156,"")</f>
        <v/>
      </c>
      <c r="Z53" s="11" t="str">
        <f>IF('Daily PnL Log'!Z1156&lt;&gt;"",'Daily PnL Log'!Z1156,"")</f>
        <v/>
      </c>
      <c r="AA53" s="11">
        <f>IF('Daily PnL Log'!AC1156&lt;&gt;"",'Daily PnL Log'!AC156,"")</f>
        <v>4654.83</v>
      </c>
    </row>
    <row r="54" spans="1:27" x14ac:dyDescent="0.25">
      <c r="A54" s="47" t="str">
        <f t="shared" si="3"/>
        <v>Jul</v>
      </c>
      <c r="B54" s="14">
        <f>'Daily PnL Log'!B1157</f>
        <v>45846</v>
      </c>
      <c r="C54" s="13">
        <f>IF('Daily PnL Log'!C1157&lt;&gt;"",'Daily PnL Log'!C1157,"")</f>
        <v>10144.5</v>
      </c>
      <c r="D54" s="13">
        <f>IF('Daily PnL Log'!D1157&lt;&gt;"",'Daily PnL Log'!D1157,"")</f>
        <v>-7992.6</v>
      </c>
      <c r="E54" s="13">
        <f>IF('Daily PnL Log'!E1157&lt;&gt;"",'Daily PnL Log'!E1157,"")</f>
        <v>0</v>
      </c>
      <c r="F54" s="13">
        <f>IF('Daily PnL Log'!F1157&lt;&gt;"",'Daily PnL Log'!F1157,"")</f>
        <v>-7404.9</v>
      </c>
      <c r="G54" s="13">
        <f>IF('Daily PnL Log'!G1157&lt;&gt;"",'Daily PnL Log'!G1157,"")</f>
        <v>-20539</v>
      </c>
      <c r="H54" s="13">
        <f>IF('Daily PnL Log'!H1157&lt;&gt;"",'Daily PnL Log'!H1157,"")</f>
        <v>0</v>
      </c>
      <c r="I54" s="13">
        <f>IF('Daily PnL Log'!I1157&lt;&gt;"",'Daily PnL Log'!I1157,"")</f>
        <v>0</v>
      </c>
      <c r="J54" s="13">
        <f>IF('Daily PnL Log'!J1157&lt;&gt;"",'Daily PnL Log'!J1157,"")</f>
        <v>-25792</v>
      </c>
      <c r="K54" s="13">
        <f>IF('Daily PnL Log'!K1157&lt;&gt;"",'Daily PnL Log'!K1157,"")</f>
        <v>-74.930000000000007</v>
      </c>
      <c r="L54" s="13">
        <f>IF('Daily PnL Log'!L1157&lt;&gt;"",'Daily PnL Log'!L1157,"")</f>
        <v>-661.12</v>
      </c>
      <c r="M54" s="13">
        <f>IF('Daily PnL Log'!M1157&lt;&gt;"",'Daily PnL Log'!M1157,"")</f>
        <v>-736.05</v>
      </c>
      <c r="N54" s="13">
        <f>IF('Daily PnL Log'!N1157&lt;&gt;"",'Daily PnL Log'!N1157,"")</f>
        <v>-26528.05</v>
      </c>
      <c r="O54" s="13">
        <f t="shared" si="4"/>
        <v>63181.4</v>
      </c>
      <c r="P54" s="13">
        <f t="shared" si="4"/>
        <v>-40785.799999999996</v>
      </c>
      <c r="Q54" s="13">
        <f t="shared" si="4"/>
        <v>0</v>
      </c>
      <c r="R54" s="13">
        <f t="shared" si="4"/>
        <v>-1861.8999999999978</v>
      </c>
      <c r="S54" s="13">
        <f t="shared" si="4"/>
        <v>-22406.2</v>
      </c>
      <c r="T54" s="13">
        <f t="shared" si="4"/>
        <v>0</v>
      </c>
      <c r="U54" s="13">
        <f t="shared" si="4"/>
        <v>0</v>
      </c>
      <c r="V54" s="13">
        <f t="shared" si="4"/>
        <v>-1872.5</v>
      </c>
      <c r="W54" s="13">
        <f>IF('Daily PnL Log'!W1157&lt;&gt;"",'Daily PnL Log'!W1157,"")</f>
        <v>250672</v>
      </c>
      <c r="X54" s="118">
        <f>IF('Daily PnL Log'!X1157&lt;&gt;"",'Daily PnL Log'!X1157,"")</f>
        <v>-0.10582773504819046</v>
      </c>
      <c r="Y54" s="13" t="str">
        <f>IF('Daily PnL Log'!Y1157&lt;&gt;"",'Daily PnL Log'!Y1157,"")</f>
        <v/>
      </c>
      <c r="Z54" s="13" t="str">
        <f>IF('Daily PnL Log'!Z1157&lt;&gt;"",'Daily PnL Log'!Z1157,"")</f>
        <v/>
      </c>
      <c r="AA54" s="13">
        <f>IF('Daily PnL Log'!AC1157&lt;&gt;"",'Daily PnL Log'!AC157,"")</f>
        <v>3297.48</v>
      </c>
    </row>
    <row r="55" spans="1:27" x14ac:dyDescent="0.25">
      <c r="A55" s="48" t="str">
        <f t="shared" si="3"/>
        <v>Jul</v>
      </c>
      <c r="B55" s="2">
        <f>'Daily PnL Log'!B1158</f>
        <v>45847</v>
      </c>
      <c r="C55" s="11">
        <f>IF('Daily PnL Log'!C1158&lt;&gt;"",'Daily PnL Log'!C1158,"")</f>
        <v>11875.5</v>
      </c>
      <c r="D55" s="11">
        <f>IF('Daily PnL Log'!D1158&lt;&gt;"",'Daily PnL Log'!D1158,"")</f>
        <v>1611.4</v>
      </c>
      <c r="E55" s="11">
        <f>IF('Daily PnL Log'!E1158&lt;&gt;"",'Daily PnL Log'!E1158,"")</f>
        <v>0</v>
      </c>
      <c r="F55" s="11">
        <f>IF('Daily PnL Log'!F1158&lt;&gt;"",'Daily PnL Log'!F1158,"")</f>
        <v>-2351.5</v>
      </c>
      <c r="G55" s="11">
        <f>IF('Daily PnL Log'!G1158&lt;&gt;"",'Daily PnL Log'!G1158,"")</f>
        <v>-10566.4</v>
      </c>
      <c r="H55" s="11">
        <f>IF('Daily PnL Log'!H1158&lt;&gt;"",'Daily PnL Log'!H1158,"")</f>
        <v>0</v>
      </c>
      <c r="I55" s="11">
        <f>IF('Daily PnL Log'!I1158&lt;&gt;"",'Daily PnL Log'!I1158,"")</f>
        <v>0</v>
      </c>
      <c r="J55" s="11">
        <f>IF('Daily PnL Log'!J1158&lt;&gt;"",'Daily PnL Log'!J1158,"")</f>
        <v>569</v>
      </c>
      <c r="K55" s="11">
        <f>IF('Daily PnL Log'!K1158&lt;&gt;"",'Daily PnL Log'!K1158,"")</f>
        <v>-55.98</v>
      </c>
      <c r="L55" s="11">
        <f>IF('Daily PnL Log'!L1158&lt;&gt;"",'Daily PnL Log'!L1158,"")</f>
        <v>-495.15</v>
      </c>
      <c r="M55" s="11">
        <f>IF('Daily PnL Log'!M1158&lt;&gt;"",'Daily PnL Log'!M1158,"")</f>
        <v>-551.13</v>
      </c>
      <c r="N55" s="11">
        <f>IF('Daily PnL Log'!N1158&lt;&gt;"",'Daily PnL Log'!N1158,"")</f>
        <v>17.870000000000005</v>
      </c>
      <c r="O55" s="11">
        <f t="shared" si="4"/>
        <v>75056.899999999994</v>
      </c>
      <c r="P55" s="11">
        <f t="shared" si="4"/>
        <v>-39174.399999999994</v>
      </c>
      <c r="Q55" s="11">
        <f t="shared" si="4"/>
        <v>0</v>
      </c>
      <c r="R55" s="11">
        <f t="shared" si="4"/>
        <v>-4213.3999999999978</v>
      </c>
      <c r="S55" s="11">
        <f t="shared" si="4"/>
        <v>-32972.6</v>
      </c>
      <c r="T55" s="11">
        <f t="shared" si="4"/>
        <v>0</v>
      </c>
      <c r="U55" s="11">
        <f t="shared" si="4"/>
        <v>0</v>
      </c>
      <c r="V55" s="11">
        <f t="shared" si="4"/>
        <v>-1303.5</v>
      </c>
      <c r="W55" s="11">
        <f>IF('Daily PnL Log'!W1158&lt;&gt;"",'Daily PnL Log'!W1158,"")</f>
        <v>255766</v>
      </c>
      <c r="X55" s="119">
        <f>IF('Daily PnL Log'!X1158&lt;&gt;"",'Daily PnL Log'!X1158,"")</f>
        <v>6.9868551723059372E-5</v>
      </c>
      <c r="Y55" s="11" t="str">
        <f>IF('Daily PnL Log'!Y1158&lt;&gt;"",'Daily PnL Log'!Y1158,"")</f>
        <v/>
      </c>
      <c r="Z55" s="11" t="str">
        <f>IF('Daily PnL Log'!Z1158&lt;&gt;"",'Daily PnL Log'!Z1158,"")</f>
        <v/>
      </c>
      <c r="AA55" s="11">
        <f>IF('Daily PnL Log'!AC1158&lt;&gt;"",'Daily PnL Log'!AC158,"")</f>
        <v>-4208.26</v>
      </c>
    </row>
    <row r="56" spans="1:27" x14ac:dyDescent="0.25">
      <c r="A56" s="47" t="str">
        <f t="shared" si="3"/>
        <v>Jul</v>
      </c>
      <c r="B56" s="14">
        <f>'Daily PnL Log'!B1159</f>
        <v>45848</v>
      </c>
      <c r="C56" s="13">
        <f>IF('Daily PnL Log'!C1159&lt;&gt;"",'Daily PnL Log'!C1159,"")</f>
        <v>4841.8999999999996</v>
      </c>
      <c r="D56" s="13">
        <f>IF('Daily PnL Log'!D1159&lt;&gt;"",'Daily PnL Log'!D1159,"")</f>
        <v>1486.4</v>
      </c>
      <c r="E56" s="13">
        <f>IF('Daily PnL Log'!E1159&lt;&gt;"",'Daily PnL Log'!E1159,"")</f>
        <v>0</v>
      </c>
      <c r="F56" s="13">
        <f>IF('Daily PnL Log'!F1159&lt;&gt;"",'Daily PnL Log'!F1159,"")</f>
        <v>-11577.6</v>
      </c>
      <c r="G56" s="13">
        <f>IF('Daily PnL Log'!G1159&lt;&gt;"",'Daily PnL Log'!G1159,"")</f>
        <v>15981.3</v>
      </c>
      <c r="H56" s="13">
        <f>IF('Daily PnL Log'!H1159&lt;&gt;"",'Daily PnL Log'!H1159,"")</f>
        <v>0</v>
      </c>
      <c r="I56" s="13">
        <f>IF('Daily PnL Log'!I1159&lt;&gt;"",'Daily PnL Log'!I1159,"")</f>
        <v>0</v>
      </c>
      <c r="J56" s="13">
        <f>IF('Daily PnL Log'!J1159&lt;&gt;"",'Daily PnL Log'!J1159,"")</f>
        <v>10731.999999999998</v>
      </c>
      <c r="K56" s="13">
        <f>IF('Daily PnL Log'!K1159&lt;&gt;"",'Daily PnL Log'!K1159,"")</f>
        <v>-92.88</v>
      </c>
      <c r="L56" s="13">
        <f>IF('Daily PnL Log'!L1159&lt;&gt;"",'Daily PnL Log'!L1159,"")</f>
        <v>-821.12</v>
      </c>
      <c r="M56" s="13">
        <f>IF('Daily PnL Log'!M1159&lt;&gt;"",'Daily PnL Log'!M1159,"")</f>
        <v>-914</v>
      </c>
      <c r="N56" s="13">
        <f>IF('Daily PnL Log'!N1159&lt;&gt;"",'Daily PnL Log'!N1159,"")</f>
        <v>9817.9999999999982</v>
      </c>
      <c r="O56" s="13">
        <f t="shared" si="4"/>
        <v>79898.799999999988</v>
      </c>
      <c r="P56" s="13">
        <f t="shared" si="4"/>
        <v>-37687.999999999993</v>
      </c>
      <c r="Q56" s="13">
        <f t="shared" si="4"/>
        <v>0</v>
      </c>
      <c r="R56" s="13">
        <f t="shared" si="4"/>
        <v>-15790.999999999998</v>
      </c>
      <c r="S56" s="13">
        <f t="shared" si="4"/>
        <v>-16991.3</v>
      </c>
      <c r="T56" s="13">
        <f t="shared" si="4"/>
        <v>0</v>
      </c>
      <c r="U56" s="13">
        <f t="shared" si="4"/>
        <v>0</v>
      </c>
      <c r="V56" s="13">
        <f t="shared" si="4"/>
        <v>9428.4999999999982</v>
      </c>
      <c r="W56" s="13">
        <f>IF('Daily PnL Log'!W1159&lt;&gt;"",'Daily PnL Log'!W1159,"")</f>
        <v>276480</v>
      </c>
      <c r="X56" s="118">
        <f>IF('Daily PnL Log'!X1159&lt;&gt;"",'Daily PnL Log'!X1159,"")</f>
        <v>3.5510706018518509E-2</v>
      </c>
      <c r="Y56" s="13" t="str">
        <f>IF('Daily PnL Log'!Y1159&lt;&gt;"",'Daily PnL Log'!Y1159,"")</f>
        <v/>
      </c>
      <c r="Z56" s="13" t="str">
        <f>IF('Daily PnL Log'!Z1159&lt;&gt;"",'Daily PnL Log'!Z1159,"")</f>
        <v/>
      </c>
      <c r="AA56" s="13">
        <f>IF('Daily PnL Log'!AC1159&lt;&gt;"",'Daily PnL Log'!AC159,"")</f>
        <v>-43151.19</v>
      </c>
    </row>
    <row r="57" spans="1:27" x14ac:dyDescent="0.25">
      <c r="A57" s="48" t="str">
        <f t="shared" si="3"/>
        <v>Jul</v>
      </c>
      <c r="B57" s="2">
        <f>'Daily PnL Log'!B1160</f>
        <v>45849</v>
      </c>
      <c r="C57" s="11">
        <f>IF('Daily PnL Log'!C1160&lt;&gt;"",'Daily PnL Log'!C1160,"")</f>
        <v>-9684.5</v>
      </c>
      <c r="D57" s="11">
        <f>IF('Daily PnL Log'!D1160&lt;&gt;"",'Daily PnL Log'!D1160,"")</f>
        <v>-2030.6</v>
      </c>
      <c r="E57" s="11">
        <f>IF('Daily PnL Log'!E1160&lt;&gt;"",'Daily PnL Log'!E1160,"")</f>
        <v>0</v>
      </c>
      <c r="F57" s="11">
        <f>IF('Daily PnL Log'!F1160&lt;&gt;"",'Daily PnL Log'!F1160,"")</f>
        <v>-7314.5</v>
      </c>
      <c r="G57" s="11">
        <f>IF('Daily PnL Log'!G1160&lt;&gt;"",'Daily PnL Log'!G1160,"")</f>
        <v>486.2</v>
      </c>
      <c r="H57" s="11">
        <f>IF('Daily PnL Log'!H1160&lt;&gt;"",'Daily PnL Log'!H1160,"")</f>
        <v>0</v>
      </c>
      <c r="I57" s="11">
        <f>IF('Daily PnL Log'!I1160&lt;&gt;"",'Daily PnL Log'!I1160,"")</f>
        <v>0</v>
      </c>
      <c r="J57" s="11">
        <f>IF('Daily PnL Log'!J1160&lt;&gt;"",'Daily PnL Log'!J1160,"")</f>
        <v>-18543.399999999998</v>
      </c>
      <c r="K57" s="11">
        <f>IF('Daily PnL Log'!K1160&lt;&gt;"",'Daily PnL Log'!K1160,"")</f>
        <v>-105.89</v>
      </c>
      <c r="L57" s="11">
        <f>IF('Daily PnL Log'!L1160&lt;&gt;"",'Daily PnL Log'!L1160,"")</f>
        <v>-933.64</v>
      </c>
      <c r="M57" s="11">
        <f>IF('Daily PnL Log'!M1160&lt;&gt;"",'Daily PnL Log'!M1160,"")</f>
        <v>-1039.53</v>
      </c>
      <c r="N57" s="11">
        <f>IF('Daily PnL Log'!N1160&lt;&gt;"",'Daily PnL Log'!N1160,"")</f>
        <v>-19582.929999999997</v>
      </c>
      <c r="O57" s="11">
        <f t="shared" si="4"/>
        <v>70214.299999999988</v>
      </c>
      <c r="P57" s="11">
        <f t="shared" si="4"/>
        <v>-39718.599999999991</v>
      </c>
      <c r="Q57" s="11">
        <f t="shared" si="4"/>
        <v>0</v>
      </c>
      <c r="R57" s="11">
        <f t="shared" si="4"/>
        <v>-23105.5</v>
      </c>
      <c r="S57" s="11">
        <f t="shared" si="4"/>
        <v>-16505.099999999999</v>
      </c>
      <c r="T57" s="11">
        <f t="shared" si="4"/>
        <v>0</v>
      </c>
      <c r="U57" s="11">
        <f t="shared" si="4"/>
        <v>0</v>
      </c>
      <c r="V57" s="11">
        <f t="shared" si="4"/>
        <v>-9114.9</v>
      </c>
      <c r="W57" s="11">
        <f>IF('Daily PnL Log'!W1160&lt;&gt;"",'Daily PnL Log'!W1160,"")</f>
        <v>331172</v>
      </c>
      <c r="X57" s="119">
        <f>IF('Daily PnL Log'!X1160&lt;&gt;"",'Daily PnL Log'!X1160,"")</f>
        <v>-5.9132203205585002E-2</v>
      </c>
      <c r="Y57" s="11" t="str">
        <f>IF('Daily PnL Log'!Y1160&lt;&gt;"",'Daily PnL Log'!Y1160,"")</f>
        <v/>
      </c>
      <c r="Z57" s="11" t="str">
        <f>IF('Daily PnL Log'!Z1160&lt;&gt;"",'Daily PnL Log'!Z1160,"")</f>
        <v/>
      </c>
      <c r="AA57" s="11">
        <f>IF('Daily PnL Log'!AC1160&lt;&gt;"",'Daily PnL Log'!AC160,"")</f>
        <v>-28996.57</v>
      </c>
    </row>
    <row r="58" spans="1:27" x14ac:dyDescent="0.25">
      <c r="A58" s="47" t="str">
        <f t="shared" si="3"/>
        <v>Jul</v>
      </c>
      <c r="B58" s="14">
        <f>'Daily PnL Log'!B1161</f>
        <v>45852</v>
      </c>
      <c r="C58" s="13">
        <f>IF('Daily PnL Log'!C1161&lt;&gt;"",'Daily PnL Log'!C1161,"")</f>
        <v>-18935.599999999999</v>
      </c>
      <c r="D58" s="13">
        <f>IF('Daily PnL Log'!D1161&lt;&gt;"",'Daily PnL Log'!D1161,"")</f>
        <v>-35348.699999999997</v>
      </c>
      <c r="E58" s="13">
        <f>IF('Daily PnL Log'!E1161&lt;&gt;"",'Daily PnL Log'!E1161,"")</f>
        <v>0</v>
      </c>
      <c r="F58" s="13">
        <f>IF('Daily PnL Log'!F1161&lt;&gt;"",'Daily PnL Log'!F1161,"")</f>
        <v>51.8</v>
      </c>
      <c r="G58" s="13">
        <f>IF('Daily PnL Log'!G1161&lt;&gt;"",'Daily PnL Log'!G1161,"")</f>
        <v>23944.9</v>
      </c>
      <c r="H58" s="13">
        <f>IF('Daily PnL Log'!H1161&lt;&gt;"",'Daily PnL Log'!H1161,"")</f>
        <v>0</v>
      </c>
      <c r="I58" s="13">
        <f>IF('Daily PnL Log'!I1161&lt;&gt;"",'Daily PnL Log'!I1161,"")</f>
        <v>0</v>
      </c>
      <c r="J58" s="13">
        <f>IF('Daily PnL Log'!J1161&lt;&gt;"",'Daily PnL Log'!J1161,"")</f>
        <v>-30287.599999999991</v>
      </c>
      <c r="K58" s="13">
        <f>IF('Daily PnL Log'!K1161&lt;&gt;"",'Daily PnL Log'!K1161,"")</f>
        <v>-34.67</v>
      </c>
      <c r="L58" s="13">
        <f>IF('Daily PnL Log'!L1161&lt;&gt;"",'Daily PnL Log'!L1161,"")</f>
        <v>-304.06</v>
      </c>
      <c r="M58" s="13">
        <f>IF('Daily PnL Log'!M1161&lt;&gt;"",'Daily PnL Log'!M1161,"")</f>
        <v>-338.73</v>
      </c>
      <c r="N58" s="13">
        <f>IF('Daily PnL Log'!N1161&lt;&gt;"",'Daily PnL Log'!N1161,"")</f>
        <v>-30626.329999999991</v>
      </c>
      <c r="O58" s="13">
        <f t="shared" si="4"/>
        <v>51278.69999999999</v>
      </c>
      <c r="P58" s="13">
        <f t="shared" si="4"/>
        <v>-75067.299999999988</v>
      </c>
      <c r="Q58" s="13">
        <f t="shared" si="4"/>
        <v>0</v>
      </c>
      <c r="R58" s="13">
        <f t="shared" si="4"/>
        <v>-23053.7</v>
      </c>
      <c r="S58" s="13">
        <f t="shared" si="4"/>
        <v>7439.8000000000029</v>
      </c>
      <c r="T58" s="13">
        <f t="shared" si="4"/>
        <v>0</v>
      </c>
      <c r="U58" s="13">
        <f t="shared" si="4"/>
        <v>0</v>
      </c>
      <c r="V58" s="13">
        <f t="shared" si="4"/>
        <v>-39402.499999999993</v>
      </c>
      <c r="W58" s="13">
        <f>IF('Daily PnL Log'!W1161&lt;&gt;"",'Daily PnL Log'!W1161,"")</f>
        <v>516470</v>
      </c>
      <c r="X58" s="118">
        <f>IF('Daily PnL Log'!X1161&lt;&gt;"",'Daily PnL Log'!X1161,"")</f>
        <v>-5.9299339748678515E-2</v>
      </c>
      <c r="Y58" s="13" t="str">
        <f>IF('Daily PnL Log'!Y1161&lt;&gt;"",'Daily PnL Log'!Y1161,"")</f>
        <v/>
      </c>
      <c r="Z58" s="13" t="str">
        <f>IF('Daily PnL Log'!Z1161&lt;&gt;"",'Daily PnL Log'!Z1161,"")</f>
        <v/>
      </c>
      <c r="AA58" s="13">
        <f>IF('Daily PnL Log'!AC1161&lt;&gt;"",'Daily PnL Log'!AC161,"")</f>
        <v>-44396.44</v>
      </c>
    </row>
    <row r="59" spans="1:27" x14ac:dyDescent="0.25">
      <c r="A59" s="48" t="str">
        <f t="shared" si="3"/>
        <v>Jul</v>
      </c>
      <c r="B59" s="2">
        <f>'Daily PnL Log'!B1162</f>
        <v>45853</v>
      </c>
      <c r="C59" s="11">
        <f>IF('Daily PnL Log'!C1162&lt;&gt;"",'Daily PnL Log'!C1162,"")</f>
        <v>956.1</v>
      </c>
      <c r="D59" s="11">
        <f>IF('Daily PnL Log'!D1162&lt;&gt;"",'Daily PnL Log'!D1162,"")</f>
        <v>-141.1</v>
      </c>
      <c r="E59" s="11">
        <f>IF('Daily PnL Log'!E1162&lt;&gt;"",'Daily PnL Log'!E1162,"")</f>
        <v>0</v>
      </c>
      <c r="F59" s="11">
        <f>IF('Daily PnL Log'!F1162&lt;&gt;"",'Daily PnL Log'!F1162,"")</f>
        <v>3436.7</v>
      </c>
      <c r="G59" s="11">
        <f>IF('Daily PnL Log'!G1162&lt;&gt;"",'Daily PnL Log'!G1162,"")</f>
        <v>-6267.9</v>
      </c>
      <c r="H59" s="11">
        <f>IF('Daily PnL Log'!H1162&lt;&gt;"",'Daily PnL Log'!H1162,"")</f>
        <v>0</v>
      </c>
      <c r="I59" s="11">
        <f>IF('Daily PnL Log'!I1162&lt;&gt;"",'Daily PnL Log'!I1162,"")</f>
        <v>0</v>
      </c>
      <c r="J59" s="11">
        <f>IF('Daily PnL Log'!J1162&lt;&gt;"",'Daily PnL Log'!J1162,"")</f>
        <v>-2016.1999999999998</v>
      </c>
      <c r="K59" s="11">
        <f>IF('Daily PnL Log'!K1162&lt;&gt;"",'Daily PnL Log'!K1162,"")</f>
        <v>-46.12</v>
      </c>
      <c r="L59" s="11">
        <f>IF('Daily PnL Log'!L1162&lt;&gt;"",'Daily PnL Log'!L1162,"")</f>
        <v>-406.97</v>
      </c>
      <c r="M59" s="11">
        <f>IF('Daily PnL Log'!M1162&lt;&gt;"",'Daily PnL Log'!M1162,"")</f>
        <v>-453.09000000000003</v>
      </c>
      <c r="N59" s="11">
        <f>IF('Daily PnL Log'!N1162&lt;&gt;"",'Daily PnL Log'!N1162,"")</f>
        <v>-2469.29</v>
      </c>
      <c r="O59" s="11">
        <f t="shared" si="4"/>
        <v>52234.799999999988</v>
      </c>
      <c r="P59" s="11">
        <f t="shared" si="4"/>
        <v>-75208.399999999994</v>
      </c>
      <c r="Q59" s="11">
        <f t="shared" si="4"/>
        <v>0</v>
      </c>
      <c r="R59" s="11">
        <f t="shared" si="4"/>
        <v>-19617</v>
      </c>
      <c r="S59" s="11">
        <f t="shared" si="4"/>
        <v>1171.9000000000033</v>
      </c>
      <c r="T59" s="11">
        <f t="shared" si="4"/>
        <v>0</v>
      </c>
      <c r="U59" s="11">
        <f t="shared" si="4"/>
        <v>0</v>
      </c>
      <c r="V59" s="11">
        <f t="shared" si="4"/>
        <v>-41418.69999999999</v>
      </c>
      <c r="W59" s="11">
        <f>IF('Daily PnL Log'!W1162&lt;&gt;"",'Daily PnL Log'!W1162,"")</f>
        <v>510928</v>
      </c>
      <c r="X59" s="119">
        <f>IF('Daily PnL Log'!X1162&lt;&gt;"",'Daily PnL Log'!X1162,"")</f>
        <v>-4.8329510224532617E-3</v>
      </c>
      <c r="Y59" s="11">
        <f>IF('Daily PnL Log'!Y1162&lt;&gt;"",'Daily PnL Log'!Y1162,"")</f>
        <v>-293</v>
      </c>
      <c r="Z59" s="11">
        <f>IF('Daily PnL Log'!Z1162&lt;&gt;"",'Daily PnL Log'!Z1162,"")</f>
        <v>3831.16</v>
      </c>
      <c r="AA59" s="11">
        <f>IF('Daily PnL Log'!AC1162&lt;&gt;"",'Daily PnL Log'!AC162,"")</f>
        <v>-90810.17</v>
      </c>
    </row>
    <row r="60" spans="1:27" x14ac:dyDescent="0.25">
      <c r="A60" s="47" t="str">
        <f t="shared" si="3"/>
        <v>Jul</v>
      </c>
      <c r="B60" s="14">
        <f>'Daily PnL Log'!B1163</f>
        <v>45854</v>
      </c>
      <c r="C60" s="13">
        <f>IF('Daily PnL Log'!C1163&lt;&gt;"",'Daily PnL Log'!C1163,"")</f>
        <v>49377.599999999999</v>
      </c>
      <c r="D60" s="13">
        <f>IF('Daily PnL Log'!D1163&lt;&gt;"",'Daily PnL Log'!D1163,"")</f>
        <v>115383.5</v>
      </c>
      <c r="E60" s="13">
        <f>IF('Daily PnL Log'!E1163&lt;&gt;"",'Daily PnL Log'!E1163,"")</f>
        <v>0</v>
      </c>
      <c r="F60" s="13">
        <f>IF('Daily PnL Log'!F1163&lt;&gt;"",'Daily PnL Log'!F1163,"")</f>
        <v>-277.8</v>
      </c>
      <c r="G60" s="13">
        <f>IF('Daily PnL Log'!G1163&lt;&gt;"",'Daily PnL Log'!G1163,"")</f>
        <v>-517.70000000000005</v>
      </c>
      <c r="H60" s="13">
        <f>IF('Daily PnL Log'!H1163&lt;&gt;"",'Daily PnL Log'!H1163,"")</f>
        <v>0</v>
      </c>
      <c r="I60" s="13">
        <f>IF('Daily PnL Log'!I1163&lt;&gt;"",'Daily PnL Log'!I1163,"")</f>
        <v>0</v>
      </c>
      <c r="J60" s="13">
        <f>IF('Daily PnL Log'!J1163&lt;&gt;"",'Daily PnL Log'!J1163,"")</f>
        <v>163965.6</v>
      </c>
      <c r="K60" s="13">
        <f>IF('Daily PnL Log'!K1163&lt;&gt;"",'Daily PnL Log'!K1163,"")</f>
        <v>-106.66</v>
      </c>
      <c r="L60" s="13">
        <f>IF('Daily PnL Log'!L1163&lt;&gt;"",'Daily PnL Log'!L1163,"")</f>
        <v>-941.27</v>
      </c>
      <c r="M60" s="13">
        <f>IF('Daily PnL Log'!M1163&lt;&gt;"",'Daily PnL Log'!M1163,"")</f>
        <v>-1047.93</v>
      </c>
      <c r="N60" s="13">
        <f>IF('Daily PnL Log'!N1163&lt;&gt;"",'Daily PnL Log'!N1163,"")</f>
        <v>162917.67000000001</v>
      </c>
      <c r="O60" s="13">
        <f t="shared" si="4"/>
        <v>101612.4</v>
      </c>
      <c r="P60" s="13">
        <f t="shared" si="4"/>
        <v>40175.100000000006</v>
      </c>
      <c r="Q60" s="13">
        <f t="shared" si="4"/>
        <v>0</v>
      </c>
      <c r="R60" s="13">
        <f t="shared" si="4"/>
        <v>-19894.8</v>
      </c>
      <c r="S60" s="13">
        <f t="shared" si="4"/>
        <v>654.20000000000323</v>
      </c>
      <c r="T60" s="13">
        <f t="shared" si="4"/>
        <v>0</v>
      </c>
      <c r="U60" s="13">
        <f t="shared" si="4"/>
        <v>0</v>
      </c>
      <c r="V60" s="13">
        <f t="shared" si="4"/>
        <v>122546.90000000002</v>
      </c>
      <c r="W60" s="13">
        <f>IF('Daily PnL Log'!W1163&lt;&gt;"",'Daily PnL Log'!W1163,"")</f>
        <v>635116</v>
      </c>
      <c r="X60" s="118">
        <f>IF('Daily PnL Log'!X1163&lt;&gt;"",'Daily PnL Log'!X1163,"")</f>
        <v>0.25651640015367272</v>
      </c>
      <c r="Y60" s="13" t="str">
        <f>IF('Daily PnL Log'!Y1163&lt;&gt;"",'Daily PnL Log'!Y1163,"")</f>
        <v/>
      </c>
      <c r="Z60" s="13" t="str">
        <f>IF('Daily PnL Log'!Z1163&lt;&gt;"",'Daily PnL Log'!Z1163,"")</f>
        <v/>
      </c>
      <c r="AA60" s="13">
        <f>IF('Daily PnL Log'!AC1163&lt;&gt;"",'Daily PnL Log'!AC163,"")</f>
        <v>-91867.59</v>
      </c>
    </row>
    <row r="61" spans="1:27" x14ac:dyDescent="0.25">
      <c r="A61" s="48" t="str">
        <f t="shared" si="3"/>
        <v>Jul</v>
      </c>
      <c r="B61" s="2">
        <f>'Daily PnL Log'!B1164</f>
        <v>45855</v>
      </c>
      <c r="C61" s="11">
        <f>IF('Daily PnL Log'!C1164&lt;&gt;"",'Daily PnL Log'!C1164,"")</f>
        <v>-12842.7</v>
      </c>
      <c r="D61" s="11">
        <f>IF('Daily PnL Log'!D1164&lt;&gt;"",'Daily PnL Log'!D1164,"")</f>
        <v>-10801.6</v>
      </c>
      <c r="E61" s="11">
        <f>IF('Daily PnL Log'!E1164&lt;&gt;"",'Daily PnL Log'!E1164,"")</f>
        <v>0</v>
      </c>
      <c r="F61" s="11">
        <f>IF('Daily PnL Log'!F1164&lt;&gt;"",'Daily PnL Log'!F1164,"")</f>
        <v>5459.5</v>
      </c>
      <c r="G61" s="11">
        <f>IF('Daily PnL Log'!G1164&lt;&gt;"",'Daily PnL Log'!G1164,"")</f>
        <v>843.5</v>
      </c>
      <c r="H61" s="11">
        <f>IF('Daily PnL Log'!H1164&lt;&gt;"",'Daily PnL Log'!H1164,"")</f>
        <v>0</v>
      </c>
      <c r="I61" s="11">
        <f>IF('Daily PnL Log'!I1164&lt;&gt;"",'Daily PnL Log'!I1164,"")</f>
        <v>0</v>
      </c>
      <c r="J61" s="11">
        <f>IF('Daily PnL Log'!J1164&lt;&gt;"",'Daily PnL Log'!J1164,"")</f>
        <v>-17341.300000000003</v>
      </c>
      <c r="K61" s="11">
        <f>IF('Daily PnL Log'!K1164&lt;&gt;"",'Daily PnL Log'!K1164,"")</f>
        <v>-40.049999999999997</v>
      </c>
      <c r="L61" s="11">
        <f>IF('Daily PnL Log'!L1164&lt;&gt;"",'Daily PnL Log'!L1164,"")</f>
        <v>-353.51</v>
      </c>
      <c r="M61" s="11">
        <f>IF('Daily PnL Log'!M1164&lt;&gt;"",'Daily PnL Log'!M1164,"")</f>
        <v>-393.56</v>
      </c>
      <c r="N61" s="11">
        <f>IF('Daily PnL Log'!N1164&lt;&gt;"",'Daily PnL Log'!N1164,"")</f>
        <v>-17734.860000000004</v>
      </c>
      <c r="O61" s="11">
        <f t="shared" si="4"/>
        <v>88769.7</v>
      </c>
      <c r="P61" s="11">
        <f t="shared" si="4"/>
        <v>29373.500000000007</v>
      </c>
      <c r="Q61" s="11">
        <f t="shared" si="4"/>
        <v>0</v>
      </c>
      <c r="R61" s="11">
        <f t="shared" si="4"/>
        <v>-14435.3</v>
      </c>
      <c r="S61" s="11">
        <f t="shared" si="4"/>
        <v>1497.7000000000032</v>
      </c>
      <c r="T61" s="11">
        <f t="shared" si="4"/>
        <v>0</v>
      </c>
      <c r="U61" s="11">
        <f t="shared" si="4"/>
        <v>0</v>
      </c>
      <c r="V61" s="11">
        <f t="shared" si="4"/>
        <v>105205.60000000002</v>
      </c>
      <c r="W61" s="11">
        <f>IF('Daily PnL Log'!W1164&lt;&gt;"",'Daily PnL Log'!W1164,"")</f>
        <v>639034</v>
      </c>
      <c r="X61" s="119">
        <f>IF('Daily PnL Log'!X1164&lt;&gt;"",'Daily PnL Log'!X1164,"")</f>
        <v>-2.7752607842462224E-2</v>
      </c>
      <c r="Y61" s="11">
        <f>IF('Daily PnL Log'!Y1164&lt;&gt;"",'Daily PnL Log'!Y1164,"")</f>
        <v>-5216.3</v>
      </c>
      <c r="Z61" s="11" t="str">
        <f>IF('Daily PnL Log'!Z1164&lt;&gt;"",'Daily PnL Log'!Z1164,"")</f>
        <v/>
      </c>
      <c r="AA61" s="11">
        <f>IF('Daily PnL Log'!AC1164&lt;&gt;"",'Daily PnL Log'!AC164,"")</f>
        <v>-58579.88</v>
      </c>
    </row>
    <row r="62" spans="1:27" x14ac:dyDescent="0.25">
      <c r="A62" s="47" t="str">
        <f t="shared" si="3"/>
        <v>Jul</v>
      </c>
      <c r="B62" s="14">
        <f>'Daily PnL Log'!B1165</f>
        <v>45856</v>
      </c>
      <c r="C62" s="13">
        <f>IF('Daily PnL Log'!C1165&lt;&gt;"",'Daily PnL Log'!C1165,"")</f>
        <v>4204.3</v>
      </c>
      <c r="D62" s="13">
        <f>IF('Daily PnL Log'!D1165&lt;&gt;"",'Daily PnL Log'!D1165,"")</f>
        <v>27719.5</v>
      </c>
      <c r="E62" s="13">
        <f>IF('Daily PnL Log'!E1165&lt;&gt;"",'Daily PnL Log'!E1165,"")</f>
        <v>0</v>
      </c>
      <c r="F62" s="13">
        <f>IF('Daily PnL Log'!F1165&lt;&gt;"",'Daily PnL Log'!F1165,"")</f>
        <v>-4408.8</v>
      </c>
      <c r="G62" s="13">
        <f>IF('Daily PnL Log'!G1165&lt;&gt;"",'Daily PnL Log'!G1165,"")</f>
        <v>27964.799999999999</v>
      </c>
      <c r="H62" s="13">
        <f>IF('Daily PnL Log'!H1165&lt;&gt;"",'Daily PnL Log'!H1165,"")</f>
        <v>0</v>
      </c>
      <c r="I62" s="13">
        <f>IF('Daily PnL Log'!I1165&lt;&gt;"",'Daily PnL Log'!I1165,"")</f>
        <v>0</v>
      </c>
      <c r="J62" s="13">
        <f>IF('Daily PnL Log'!J1165&lt;&gt;"",'Daily PnL Log'!J1165,"")</f>
        <v>55479.8</v>
      </c>
      <c r="K62" s="13">
        <f>IF('Daily PnL Log'!K1165&lt;&gt;"",'Daily PnL Log'!K1165,"")</f>
        <v>-89.81</v>
      </c>
      <c r="L62" s="13">
        <f>IF('Daily PnL Log'!L1165&lt;&gt;"",'Daily PnL Log'!L1165,"")</f>
        <v>-788.15</v>
      </c>
      <c r="M62" s="13">
        <f>IF('Daily PnL Log'!M1165&lt;&gt;"",'Daily PnL Log'!M1165,"")</f>
        <v>-877.96</v>
      </c>
      <c r="N62" s="13">
        <f>IF('Daily PnL Log'!N1165&lt;&gt;"",'Daily PnL Log'!N1165,"")</f>
        <v>54601.840000000004</v>
      </c>
      <c r="O62" s="13">
        <f t="shared" si="4"/>
        <v>92974</v>
      </c>
      <c r="P62" s="13">
        <f t="shared" si="4"/>
        <v>57093.000000000007</v>
      </c>
      <c r="Q62" s="13">
        <f t="shared" si="4"/>
        <v>0</v>
      </c>
      <c r="R62" s="13">
        <f t="shared" si="4"/>
        <v>-18844.099999999999</v>
      </c>
      <c r="S62" s="13">
        <f t="shared" si="4"/>
        <v>29462.500000000004</v>
      </c>
      <c r="T62" s="13">
        <f t="shared" si="4"/>
        <v>0</v>
      </c>
      <c r="U62" s="13">
        <f t="shared" si="4"/>
        <v>0</v>
      </c>
      <c r="V62" s="13">
        <f t="shared" si="4"/>
        <v>160685.40000000002</v>
      </c>
      <c r="W62" s="13">
        <f>IF('Daily PnL Log'!W1165&lt;&gt;"",'Daily PnL Log'!W1165,"")</f>
        <v>682118</v>
      </c>
      <c r="X62" s="118">
        <f>IF('Daily PnL Log'!X1165&lt;&gt;"",'Daily PnL Log'!X1165,"")</f>
        <v>8.0047499113056697E-2</v>
      </c>
      <c r="Y62" s="13" t="str">
        <f>IF('Daily PnL Log'!Y1165&lt;&gt;"",'Daily PnL Log'!Y1165,"")</f>
        <v/>
      </c>
      <c r="Z62" s="13" t="str">
        <f>IF('Daily PnL Log'!Z1165&lt;&gt;"",'Daily PnL Log'!Z1165,"")</f>
        <v/>
      </c>
      <c r="AA62" s="13">
        <f>IF('Daily PnL Log'!AC1165&lt;&gt;"",'Daily PnL Log'!AC165,"")</f>
        <v>-24243.96</v>
      </c>
    </row>
    <row r="63" spans="1:27" x14ac:dyDescent="0.25">
      <c r="A63" s="48" t="str">
        <f t="shared" si="3"/>
        <v>Jul</v>
      </c>
      <c r="B63" s="2">
        <f>'Daily PnL Log'!B1166</f>
        <v>45859</v>
      </c>
      <c r="C63" s="11">
        <f>IF('Daily PnL Log'!C1166&lt;&gt;"",'Daily PnL Log'!C1166,"")</f>
        <v>-27237</v>
      </c>
      <c r="D63" s="11">
        <f>IF('Daily PnL Log'!D1166&lt;&gt;"",'Daily PnL Log'!D1166,"")</f>
        <v>10013.799999999999</v>
      </c>
      <c r="E63" s="11">
        <f>IF('Daily PnL Log'!E1166&lt;&gt;"",'Daily PnL Log'!E1166,"")</f>
        <v>0</v>
      </c>
      <c r="F63" s="11">
        <f>IF('Daily PnL Log'!F1166&lt;&gt;"",'Daily PnL Log'!F1166,"")</f>
        <v>4506.3999999999996</v>
      </c>
      <c r="G63" s="11">
        <f>IF('Daily PnL Log'!G1166&lt;&gt;"",'Daily PnL Log'!G1166,"")</f>
        <v>-6995.4</v>
      </c>
      <c r="H63" s="11">
        <f>IF('Daily PnL Log'!H1166&lt;&gt;"",'Daily PnL Log'!H1166,"")</f>
        <v>0</v>
      </c>
      <c r="I63" s="11">
        <f>IF('Daily PnL Log'!I1166&lt;&gt;"",'Daily PnL Log'!I1166,"")</f>
        <v>0</v>
      </c>
      <c r="J63" s="11">
        <f>IF('Daily PnL Log'!J1166&lt;&gt;"",'Daily PnL Log'!J1166,"")</f>
        <v>-19712.2</v>
      </c>
      <c r="K63" s="11">
        <f>IF('Daily PnL Log'!K1166&lt;&gt;"",'Daily PnL Log'!K1166,"")</f>
        <v>-62.63</v>
      </c>
      <c r="L63" s="11">
        <f>IF('Daily PnL Log'!L1166&lt;&gt;"",'Daily PnL Log'!L1166,"")</f>
        <v>-550.36</v>
      </c>
      <c r="M63" s="11">
        <f>IF('Daily PnL Log'!M1166&lt;&gt;"",'Daily PnL Log'!M1166,"")</f>
        <v>-612.99</v>
      </c>
      <c r="N63" s="11">
        <f>IF('Daily PnL Log'!N1166&lt;&gt;"",'Daily PnL Log'!N1166,"")</f>
        <v>-20325.190000000002</v>
      </c>
      <c r="O63" s="11">
        <f t="shared" si="4"/>
        <v>65737</v>
      </c>
      <c r="P63" s="11">
        <f t="shared" si="4"/>
        <v>67106.8</v>
      </c>
      <c r="Q63" s="11">
        <f t="shared" si="4"/>
        <v>0</v>
      </c>
      <c r="R63" s="11">
        <f t="shared" si="4"/>
        <v>-14337.699999999999</v>
      </c>
      <c r="S63" s="11">
        <f t="shared" si="4"/>
        <v>22467.100000000006</v>
      </c>
      <c r="T63" s="11">
        <f t="shared" si="4"/>
        <v>0</v>
      </c>
      <c r="U63" s="11">
        <f t="shared" si="4"/>
        <v>0</v>
      </c>
      <c r="V63" s="11">
        <f t="shared" si="4"/>
        <v>140973.20000000001</v>
      </c>
      <c r="W63" s="11">
        <f>IF('Daily PnL Log'!W1166&lt;&gt;"",'Daily PnL Log'!W1166,"")</f>
        <v>681599</v>
      </c>
      <c r="X63" s="119">
        <f>IF('Daily PnL Log'!X1166&lt;&gt;"",'Daily PnL Log'!X1166,"")</f>
        <v>-2.9819864759191256E-2</v>
      </c>
      <c r="Y63" s="11" t="str">
        <f>IF('Daily PnL Log'!Y1166&lt;&gt;"",'Daily PnL Log'!Y1166,"")</f>
        <v/>
      </c>
      <c r="Z63" s="11" t="str">
        <f>IF('Daily PnL Log'!Z1166&lt;&gt;"",'Daily PnL Log'!Z1166,"")</f>
        <v/>
      </c>
      <c r="AA63" s="11">
        <f>IF('Daily PnL Log'!AC1166&lt;&gt;"",'Daily PnL Log'!AC166,"")</f>
        <v>2629.63</v>
      </c>
    </row>
    <row r="64" spans="1:27" x14ac:dyDescent="0.25">
      <c r="A64" s="47" t="str">
        <f t="shared" si="3"/>
        <v>Jul</v>
      </c>
      <c r="B64" s="14">
        <f>'Daily PnL Log'!B1167</f>
        <v>45860</v>
      </c>
      <c r="C64" s="13">
        <f>IF('Daily PnL Log'!C1167&lt;&gt;"",'Daily PnL Log'!C1167,"")</f>
        <v>-16616.599999999999</v>
      </c>
      <c r="D64" s="13">
        <f>IF('Daily PnL Log'!D1167&lt;&gt;"",'Daily PnL Log'!D1167,"")</f>
        <v>16096.2</v>
      </c>
      <c r="E64" s="13">
        <f>IF('Daily PnL Log'!E1167&lt;&gt;"",'Daily PnL Log'!E1167,"")</f>
        <v>0</v>
      </c>
      <c r="F64" s="13">
        <f>IF('Daily PnL Log'!F1167&lt;&gt;"",'Daily PnL Log'!F1167,"")</f>
        <v>6107.2</v>
      </c>
      <c r="G64" s="13">
        <f>IF('Daily PnL Log'!G1167&lt;&gt;"",'Daily PnL Log'!G1167,"")</f>
        <v>-12322.3</v>
      </c>
      <c r="H64" s="13">
        <f>IF('Daily PnL Log'!H1167&lt;&gt;"",'Daily PnL Log'!H1167,"")</f>
        <v>0</v>
      </c>
      <c r="I64" s="13">
        <f>IF('Daily PnL Log'!I1167&lt;&gt;"",'Daily PnL Log'!I1167,"")</f>
        <v>0</v>
      </c>
      <c r="J64" s="13">
        <f>IF('Daily PnL Log'!J1167&lt;&gt;"",'Daily PnL Log'!J1167,"")</f>
        <v>-6735.4999999999973</v>
      </c>
      <c r="K64" s="13">
        <f>IF('Daily PnL Log'!K1167&lt;&gt;"",'Daily PnL Log'!K1167,"")</f>
        <v>-62.35</v>
      </c>
      <c r="L64" s="13">
        <f>IF('Daily PnL Log'!L1167&lt;&gt;"",'Daily PnL Log'!L1167,"")</f>
        <v>-545.09</v>
      </c>
      <c r="M64" s="13">
        <f>IF('Daily PnL Log'!M1167&lt;&gt;"",'Daily PnL Log'!M1167,"")</f>
        <v>-607.44000000000005</v>
      </c>
      <c r="N64" s="13">
        <f>IF('Daily PnL Log'!N1167&lt;&gt;"",'Daily PnL Log'!N1167,"")</f>
        <v>-7342.9399999999969</v>
      </c>
      <c r="O64" s="13">
        <f t="shared" si="4"/>
        <v>49120.4</v>
      </c>
      <c r="P64" s="13">
        <f t="shared" si="4"/>
        <v>83203</v>
      </c>
      <c r="Q64" s="13">
        <f t="shared" si="4"/>
        <v>0</v>
      </c>
      <c r="R64" s="13">
        <f t="shared" si="4"/>
        <v>-8230.5</v>
      </c>
      <c r="S64" s="13">
        <f t="shared" si="4"/>
        <v>10144.800000000007</v>
      </c>
      <c r="T64" s="13">
        <f t="shared" si="4"/>
        <v>0</v>
      </c>
      <c r="U64" s="13">
        <f t="shared" si="4"/>
        <v>0</v>
      </c>
      <c r="V64" s="13">
        <f t="shared" si="4"/>
        <v>134237.70000000001</v>
      </c>
      <c r="W64" s="13">
        <f>IF('Daily PnL Log'!W1167&lt;&gt;"",'Daily PnL Log'!W1167,"")</f>
        <v>701226</v>
      </c>
      <c r="X64" s="118">
        <f>IF('Daily PnL Log'!X1167&lt;&gt;"",'Daily PnL Log'!X1167,"")</f>
        <v>-1.0471574071697279E-2</v>
      </c>
      <c r="Y64" s="13" t="str">
        <f>IF('Daily PnL Log'!Y1167&lt;&gt;"",'Daily PnL Log'!Y1167,"")</f>
        <v/>
      </c>
      <c r="Z64" s="13" t="str">
        <f>IF('Daily PnL Log'!Z1167&lt;&gt;"",'Daily PnL Log'!Z1167,"")</f>
        <v/>
      </c>
      <c r="AA64" s="13">
        <f>IF('Daily PnL Log'!AC1167&lt;&gt;"",'Daily PnL Log'!AC167,"")</f>
        <v>69082.12</v>
      </c>
    </row>
    <row r="65" spans="1:27" x14ac:dyDescent="0.25">
      <c r="A65" s="48" t="str">
        <f t="shared" si="3"/>
        <v>Jul</v>
      </c>
      <c r="B65" s="2">
        <f>'Daily PnL Log'!B1168</f>
        <v>45861</v>
      </c>
      <c r="C65" s="11">
        <f>IF('Daily PnL Log'!C1168&lt;&gt;"",'Daily PnL Log'!C1168,"")</f>
        <v>-31678.1</v>
      </c>
      <c r="D65" s="11">
        <f>IF('Daily PnL Log'!D1168&lt;&gt;"",'Daily PnL Log'!D1168,"")</f>
        <v>-26010.9</v>
      </c>
      <c r="E65" s="11">
        <f>IF('Daily PnL Log'!E1168&lt;&gt;"",'Daily PnL Log'!E1168,"")</f>
        <v>0</v>
      </c>
      <c r="F65" s="11">
        <f>IF('Daily PnL Log'!F1168&lt;&gt;"",'Daily PnL Log'!F1168,"")</f>
        <v>-2098.1</v>
      </c>
      <c r="G65" s="11">
        <f>IF('Daily PnL Log'!G1168&lt;&gt;"",'Daily PnL Log'!G1168,"")</f>
        <v>-3810.9</v>
      </c>
      <c r="H65" s="11">
        <f>IF('Daily PnL Log'!H1168&lt;&gt;"",'Daily PnL Log'!H1168,"")</f>
        <v>0</v>
      </c>
      <c r="I65" s="11">
        <f>IF('Daily PnL Log'!I1168&lt;&gt;"",'Daily PnL Log'!I1168,"")</f>
        <v>0</v>
      </c>
      <c r="J65" s="11">
        <f>IF('Daily PnL Log'!J1168&lt;&gt;"",'Daily PnL Log'!J1168,"")</f>
        <v>-63598</v>
      </c>
      <c r="K65" s="11">
        <f>IF('Daily PnL Log'!K1168&lt;&gt;"",'Daily PnL Log'!K1168,"")</f>
        <v>-31.63</v>
      </c>
      <c r="L65" s="11">
        <f>IF('Daily PnL Log'!L1168&lt;&gt;"",'Daily PnL Log'!L1168,"")</f>
        <v>-278.22000000000003</v>
      </c>
      <c r="M65" s="11">
        <f>IF('Daily PnL Log'!M1168&lt;&gt;"",'Daily PnL Log'!M1168,"")</f>
        <v>-309.85000000000002</v>
      </c>
      <c r="N65" s="11">
        <f>IF('Daily PnL Log'!N1168&lt;&gt;"",'Daily PnL Log'!N1168,"")</f>
        <v>-63907.85</v>
      </c>
      <c r="O65" s="11">
        <f t="shared" si="4"/>
        <v>17442.300000000003</v>
      </c>
      <c r="P65" s="11">
        <f t="shared" si="4"/>
        <v>57192.1</v>
      </c>
      <c r="Q65" s="11">
        <f t="shared" si="4"/>
        <v>0</v>
      </c>
      <c r="R65" s="11">
        <f t="shared" si="4"/>
        <v>-10328.6</v>
      </c>
      <c r="S65" s="11">
        <f t="shared" si="4"/>
        <v>6333.9000000000069</v>
      </c>
      <c r="T65" s="11">
        <f t="shared" si="4"/>
        <v>0</v>
      </c>
      <c r="U65" s="11">
        <f t="shared" si="4"/>
        <v>0</v>
      </c>
      <c r="V65" s="11">
        <f t="shared" si="4"/>
        <v>70639.700000000012</v>
      </c>
      <c r="W65" s="11">
        <f>IF('Daily PnL Log'!W1168&lt;&gt;"",'Daily PnL Log'!W1168,"")</f>
        <v>657006</v>
      </c>
      <c r="X65" s="119">
        <f>IF('Daily PnL Log'!X1168&lt;&gt;"",'Daily PnL Log'!X1168,"")</f>
        <v>-9.7271333899538209E-2</v>
      </c>
      <c r="Y65" s="11" t="str">
        <f>IF('Daily PnL Log'!Y1168&lt;&gt;"",'Daily PnL Log'!Y1168,"")</f>
        <v/>
      </c>
      <c r="Z65" s="11" t="str">
        <f>IF('Daily PnL Log'!Z1168&lt;&gt;"",'Daily PnL Log'!Z1168,"")</f>
        <v/>
      </c>
      <c r="AA65" s="11">
        <f>IF('Daily PnL Log'!AC1168&lt;&gt;"",'Daily PnL Log'!AC168,"")</f>
        <v>22222.42</v>
      </c>
    </row>
    <row r="66" spans="1:27" x14ac:dyDescent="0.25">
      <c r="A66" s="47" t="str">
        <f t="shared" si="3"/>
        <v>Jul</v>
      </c>
      <c r="B66" s="14">
        <f>'Daily PnL Log'!B1169</f>
        <v>45862</v>
      </c>
      <c r="C66" s="13">
        <f>IF('Daily PnL Log'!C1169&lt;&gt;"",'Daily PnL Log'!C1169,"")</f>
        <v>-12234.4</v>
      </c>
      <c r="D66" s="13">
        <f>IF('Daily PnL Log'!D1169&lt;&gt;"",'Daily PnL Log'!D1169,"")</f>
        <v>-10664.8</v>
      </c>
      <c r="E66" s="13">
        <f>IF('Daily PnL Log'!E1169&lt;&gt;"",'Daily PnL Log'!E1169,"")</f>
        <v>0</v>
      </c>
      <c r="F66" s="13">
        <f>IF('Daily PnL Log'!F1169&lt;&gt;"",'Daily PnL Log'!F1169,"")</f>
        <v>506.6</v>
      </c>
      <c r="G66" s="13">
        <f>IF('Daily PnL Log'!G1169&lt;&gt;"",'Daily PnL Log'!G1169,"")</f>
        <v>1562.1</v>
      </c>
      <c r="H66" s="13">
        <f>IF('Daily PnL Log'!H1169&lt;&gt;"",'Daily PnL Log'!H1169,"")</f>
        <v>0</v>
      </c>
      <c r="I66" s="13">
        <f>IF('Daily PnL Log'!I1169&lt;&gt;"",'Daily PnL Log'!I1169,"")</f>
        <v>0</v>
      </c>
      <c r="J66" s="13">
        <f>IF('Daily PnL Log'!J1169&lt;&gt;"",'Daily PnL Log'!J1169,"")</f>
        <v>-20830.5</v>
      </c>
      <c r="K66" s="13">
        <f>IF('Daily PnL Log'!K1169&lt;&gt;"",'Daily PnL Log'!K1169,"")</f>
        <v>-32.21</v>
      </c>
      <c r="L66" s="13">
        <f>IF('Daily PnL Log'!L1169&lt;&gt;"",'Daily PnL Log'!L1169,"")</f>
        <v>-267.41000000000003</v>
      </c>
      <c r="M66" s="13">
        <f>IF('Daily PnL Log'!M1169&lt;&gt;"",'Daily PnL Log'!M1169,"")</f>
        <v>-299.62</v>
      </c>
      <c r="N66" s="13">
        <f>IF('Daily PnL Log'!N1169&lt;&gt;"",'Daily PnL Log'!N1169,"")</f>
        <v>-21130.12</v>
      </c>
      <c r="O66" s="13">
        <f t="shared" si="4"/>
        <v>5207.9000000000033</v>
      </c>
      <c r="P66" s="13">
        <f t="shared" si="4"/>
        <v>46527.3</v>
      </c>
      <c r="Q66" s="13">
        <f t="shared" si="4"/>
        <v>0</v>
      </c>
      <c r="R66" s="13">
        <f t="shared" si="4"/>
        <v>-9822</v>
      </c>
      <c r="S66" s="13">
        <f t="shared" si="4"/>
        <v>7896.0000000000073</v>
      </c>
      <c r="T66" s="13">
        <f t="shared" si="4"/>
        <v>0</v>
      </c>
      <c r="U66" s="13">
        <f t="shared" si="4"/>
        <v>0</v>
      </c>
      <c r="V66" s="13">
        <f t="shared" si="4"/>
        <v>49809.200000000012</v>
      </c>
      <c r="W66" s="13">
        <f>IF('Daily PnL Log'!W1169&lt;&gt;"",'Daily PnL Log'!W1169,"")</f>
        <v>628756</v>
      </c>
      <c r="X66" s="118">
        <f>IF('Daily PnL Log'!X1169&lt;&gt;"",'Daily PnL Log'!X1169,"")</f>
        <v>-3.3606231988243453E-2</v>
      </c>
      <c r="Y66" s="13" t="str">
        <f>IF('Daily PnL Log'!Y1169&lt;&gt;"",'Daily PnL Log'!Y1169,"")</f>
        <v/>
      </c>
      <c r="Z66" s="13" t="str">
        <f>IF('Daily PnL Log'!Z1169&lt;&gt;"",'Daily PnL Log'!Z1169,"")</f>
        <v/>
      </c>
      <c r="AA66" s="13">
        <f>IF('Daily PnL Log'!AC1169&lt;&gt;"",'Daily PnL Log'!AC169,"")</f>
        <v>29256.02</v>
      </c>
    </row>
    <row r="67" spans="1:27" x14ac:dyDescent="0.25">
      <c r="A67" s="48" t="str">
        <f t="shared" si="3"/>
        <v>Jul</v>
      </c>
      <c r="B67" s="2">
        <f>'Daily PnL Log'!B1170</f>
        <v>45863</v>
      </c>
      <c r="C67" s="11">
        <f>IF('Daily PnL Log'!C1170&lt;&gt;"",'Daily PnL Log'!C1170,"")</f>
        <v>-2140.6</v>
      </c>
      <c r="D67" s="11">
        <f>IF('Daily PnL Log'!D1170&lt;&gt;"",'Daily PnL Log'!D1170,"")</f>
        <v>-6958.2</v>
      </c>
      <c r="E67" s="11">
        <f>IF('Daily PnL Log'!E1170&lt;&gt;"",'Daily PnL Log'!E1170,"")</f>
        <v>0</v>
      </c>
      <c r="F67" s="11">
        <f>IF('Daily PnL Log'!F1170&lt;&gt;"",'Daily PnL Log'!F1170,"")</f>
        <v>297.5</v>
      </c>
      <c r="G67" s="11">
        <f>IF('Daily PnL Log'!G1170&lt;&gt;"",'Daily PnL Log'!G1170,"")</f>
        <v>479.6</v>
      </c>
      <c r="H67" s="11">
        <f>IF('Daily PnL Log'!H1170&lt;&gt;"",'Daily PnL Log'!H1170,"")</f>
        <v>0</v>
      </c>
      <c r="I67" s="11">
        <f>IF('Daily PnL Log'!I1170&lt;&gt;"",'Daily PnL Log'!I1170,"")</f>
        <v>0</v>
      </c>
      <c r="J67" s="11">
        <f>IF('Daily PnL Log'!J1170&lt;&gt;"",'Daily PnL Log'!J1170,"")</f>
        <v>-8321.6999999999989</v>
      </c>
      <c r="K67" s="11">
        <f>IF('Daily PnL Log'!K1170&lt;&gt;"",'Daily PnL Log'!K1170,"")</f>
        <v>-222.45</v>
      </c>
      <c r="L67" s="11">
        <f>IF('Daily PnL Log'!L1170&lt;&gt;"",'Daily PnL Log'!L1170,"")</f>
        <v>-1100.42</v>
      </c>
      <c r="M67" s="11">
        <f>IF('Daily PnL Log'!M1170&lt;&gt;"",'Daily PnL Log'!M1170,"")</f>
        <v>-1322.8700000000001</v>
      </c>
      <c r="N67" s="11">
        <f>IF('Daily PnL Log'!N1170&lt;&gt;"",'Daily PnL Log'!N1170,"")</f>
        <v>-9644.57</v>
      </c>
      <c r="O67" s="11">
        <f t="shared" ref="O67:V68" si="5">IF(C67&lt;&gt;"",O66+C67,"")</f>
        <v>3067.3000000000034</v>
      </c>
      <c r="P67" s="11">
        <f t="shared" si="5"/>
        <v>39569.100000000006</v>
      </c>
      <c r="Q67" s="11">
        <f t="shared" si="5"/>
        <v>0</v>
      </c>
      <c r="R67" s="11">
        <f t="shared" si="5"/>
        <v>-9524.5</v>
      </c>
      <c r="S67" s="11">
        <f t="shared" si="5"/>
        <v>8375.6000000000076</v>
      </c>
      <c r="T67" s="11">
        <f t="shared" si="5"/>
        <v>0</v>
      </c>
      <c r="U67" s="11">
        <f t="shared" si="5"/>
        <v>0</v>
      </c>
      <c r="V67" s="11">
        <f t="shared" si="5"/>
        <v>41487.500000000015</v>
      </c>
      <c r="W67" s="11">
        <f>IF('Daily PnL Log'!W1170&lt;&gt;"",'Daily PnL Log'!W1170,"")</f>
        <v>591724</v>
      </c>
      <c r="X67" s="119">
        <f>IF('Daily PnL Log'!X1170&lt;&gt;"",'Daily PnL Log'!X1170,"")</f>
        <v>-1.6299102284173025E-2</v>
      </c>
      <c r="Y67" s="11">
        <f>IF('Daily PnL Log'!Y1170&lt;&gt;"",'Daily PnL Log'!Y1170,"")</f>
        <v>-15</v>
      </c>
      <c r="Z67" s="11" t="str">
        <f>IF('Daily PnL Log'!Z1170&lt;&gt;"",'Daily PnL Log'!Z1170,"")</f>
        <v/>
      </c>
      <c r="AA67" s="11">
        <f>IF('Daily PnL Log'!AC1170&lt;&gt;"",'Daily PnL Log'!AC170,"")</f>
        <v>-21885.52</v>
      </c>
    </row>
    <row r="68" spans="1:27" x14ac:dyDescent="0.25">
      <c r="A68" s="47" t="str">
        <f t="shared" si="3"/>
        <v>Jul</v>
      </c>
      <c r="B68" s="14">
        <f>'Daily PnL Log'!B1171</f>
        <v>45866</v>
      </c>
      <c r="C68" s="13">
        <f>IF('Daily PnL Log'!C1171&lt;&gt;"",'Daily PnL Log'!C1171,"")</f>
        <v>-1106.5999999999999</v>
      </c>
      <c r="D68" s="13">
        <f>IF('Daily PnL Log'!D1171&lt;&gt;"",'Daily PnL Log'!D1171,"")</f>
        <v>-20602.900000000001</v>
      </c>
      <c r="E68" s="13">
        <f>IF('Daily PnL Log'!E1171&lt;&gt;"",'Daily PnL Log'!E1171,"")</f>
        <v>0</v>
      </c>
      <c r="F68" s="13">
        <f>IF('Daily PnL Log'!F1171&lt;&gt;"",'Daily PnL Log'!F1171,"")</f>
        <v>-12187.9</v>
      </c>
      <c r="G68" s="13">
        <f>IF('Daily PnL Log'!G1171&lt;&gt;"",'Daily PnL Log'!G1171,"")</f>
        <v>-6067.1</v>
      </c>
      <c r="H68" s="13">
        <f>IF('Daily PnL Log'!H1171&lt;&gt;"",'Daily PnL Log'!H1171,"")</f>
        <v>0</v>
      </c>
      <c r="I68" s="13">
        <f>IF('Daily PnL Log'!I1171&lt;&gt;"",'Daily PnL Log'!I1171,"")</f>
        <v>0</v>
      </c>
      <c r="J68" s="13">
        <f>IF('Daily PnL Log'!J1171&lt;&gt;"",'Daily PnL Log'!J1171,"")</f>
        <v>-39964.5</v>
      </c>
      <c r="K68" s="13">
        <f>IF('Daily PnL Log'!K1171&lt;&gt;"",'Daily PnL Log'!K1171,"")</f>
        <v>-51.56</v>
      </c>
      <c r="L68" s="13">
        <f>IF('Daily PnL Log'!L1171&lt;&gt;"",'Daily PnL Log'!L1171,"")</f>
        <v>-452.77</v>
      </c>
      <c r="M68" s="13">
        <f>IF('Daily PnL Log'!M1171&lt;&gt;"",'Daily PnL Log'!M1171,"")</f>
        <v>-504.33</v>
      </c>
      <c r="N68" s="13">
        <f>IF('Daily PnL Log'!N1171&lt;&gt;"",'Daily PnL Log'!N1171,"")</f>
        <v>-40468.83</v>
      </c>
      <c r="O68" s="13">
        <f t="shared" si="5"/>
        <v>1960.7000000000035</v>
      </c>
      <c r="P68" s="13">
        <f t="shared" si="5"/>
        <v>18966.200000000004</v>
      </c>
      <c r="Q68" s="13">
        <f t="shared" si="5"/>
        <v>0</v>
      </c>
      <c r="R68" s="13">
        <f t="shared" si="5"/>
        <v>-21712.400000000001</v>
      </c>
      <c r="S68" s="13">
        <f t="shared" si="5"/>
        <v>2308.5000000000073</v>
      </c>
      <c r="T68" s="13">
        <f t="shared" si="5"/>
        <v>0</v>
      </c>
      <c r="U68" s="13">
        <f t="shared" si="5"/>
        <v>0</v>
      </c>
      <c r="V68" s="13">
        <f t="shared" si="5"/>
        <v>1523.0000000000146</v>
      </c>
      <c r="W68" s="13">
        <f>IF('Daily PnL Log'!W1171&lt;&gt;"",'Daily PnL Log'!W1171,"")</f>
        <v>546417</v>
      </c>
      <c r="X68" s="118">
        <f>IF('Daily PnL Log'!X1171&lt;&gt;"",'Daily PnL Log'!X1171,"")</f>
        <v>-7.4062172296981976E-2</v>
      </c>
      <c r="Y68" s="13" t="str">
        <f>IF('Daily PnL Log'!Y1171&lt;&gt;"",'Daily PnL Log'!Y1171,"")</f>
        <v/>
      </c>
      <c r="Z68" s="13" t="str">
        <f>IF('Daily PnL Log'!Z1171&lt;&gt;"",'Daily PnL Log'!Z1171,"")</f>
        <v/>
      </c>
      <c r="AA68" s="13">
        <f>IF('Daily PnL Log'!AC1171&lt;&gt;"",'Daily PnL Log'!AC171,"")</f>
        <v>-83318.09</v>
      </c>
    </row>
    <row r="69" spans="1:27" x14ac:dyDescent="0.25">
      <c r="A69" s="48" t="str">
        <f t="shared" si="3"/>
        <v>Jul</v>
      </c>
      <c r="B69" s="2">
        <f>'Daily PnL Log'!B1172</f>
        <v>45867</v>
      </c>
      <c r="C69" s="11">
        <f>IF('Daily PnL Log'!C1172&lt;&gt;"",'Daily PnL Log'!C1172,"")</f>
        <v>-17673.900000000001</v>
      </c>
      <c r="D69" s="11">
        <f>IF('Daily PnL Log'!D1172&lt;&gt;"",'Daily PnL Log'!D1172,"")</f>
        <v>-11847.2</v>
      </c>
      <c r="E69" s="11">
        <f>IF('Daily PnL Log'!E1172&lt;&gt;"",'Daily PnL Log'!E1172,"")</f>
        <v>0</v>
      </c>
      <c r="F69" s="11">
        <f>IF('Daily PnL Log'!F1172&lt;&gt;"",'Daily PnL Log'!F1172,"")</f>
        <v>-10067</v>
      </c>
      <c r="G69" s="11">
        <f>IF('Daily PnL Log'!G1172&lt;&gt;"",'Daily PnL Log'!G1172,"")</f>
        <v>10908</v>
      </c>
      <c r="H69" s="11">
        <f>IF('Daily PnL Log'!H1172&lt;&gt;"",'Daily PnL Log'!H1172,"")</f>
        <v>0</v>
      </c>
      <c r="I69" s="11">
        <f>IF('Daily PnL Log'!I1172&lt;&gt;"",'Daily PnL Log'!I1172,"")</f>
        <v>0</v>
      </c>
      <c r="J69" s="11">
        <f>IF('Daily PnL Log'!J1172&lt;&gt;"",'Daily PnL Log'!J1172,"")</f>
        <v>-28680.100000000006</v>
      </c>
      <c r="K69" s="11">
        <f>IF('Daily PnL Log'!K1172&lt;&gt;"",'Daily PnL Log'!K1172,"")</f>
        <v>-110.51</v>
      </c>
      <c r="L69" s="11">
        <f>IF('Daily PnL Log'!L1172&lt;&gt;"",'Daily PnL Log'!L1172,"")</f>
        <v>-972.83</v>
      </c>
      <c r="M69" s="11">
        <f>IF('Daily PnL Log'!M1172&lt;&gt;"",'Daily PnL Log'!M1172,"")</f>
        <v>-1083.3400000000001</v>
      </c>
      <c r="N69" s="11">
        <f>IF('Daily PnL Log'!N1172&lt;&gt;"",'Daily PnL Log'!N1172,"")</f>
        <v>-29763.440000000006</v>
      </c>
      <c r="O69" s="11">
        <f t="shared" ref="O69:V70" si="6">IF(C69&lt;&gt;"",O68+C69,"")</f>
        <v>-15713.199999999997</v>
      </c>
      <c r="P69" s="11">
        <f t="shared" si="6"/>
        <v>7119.0000000000036</v>
      </c>
      <c r="Q69" s="11">
        <f t="shared" si="6"/>
        <v>0</v>
      </c>
      <c r="R69" s="11">
        <f t="shared" si="6"/>
        <v>-31779.4</v>
      </c>
      <c r="S69" s="11">
        <f t="shared" si="6"/>
        <v>13216.500000000007</v>
      </c>
      <c r="T69" s="11">
        <f t="shared" si="6"/>
        <v>0</v>
      </c>
      <c r="U69" s="11">
        <f t="shared" si="6"/>
        <v>0</v>
      </c>
      <c r="V69" s="11">
        <f t="shared" si="6"/>
        <v>-27157.099999999991</v>
      </c>
      <c r="W69" s="11">
        <f>IF('Daily PnL Log'!W1172&lt;&gt;"",'Daily PnL Log'!W1172,"")</f>
        <v>581278</v>
      </c>
      <c r="X69" s="119">
        <f>IF('Daily PnL Log'!X1172&lt;&gt;"",'Daily PnL Log'!X1172,"")</f>
        <v>-5.1203451704692086E-2</v>
      </c>
      <c r="Y69" s="11">
        <f>IF('Daily PnL Log'!Y1172&lt;&gt;"",'Daily PnL Log'!Y1172,"")</f>
        <v>-9242.01</v>
      </c>
      <c r="Z69" s="11" t="str">
        <f>IF('Daily PnL Log'!Z1172&lt;&gt;"",'Daily PnL Log'!Z1172,"")</f>
        <v/>
      </c>
      <c r="AA69" s="11">
        <f>IF('Daily PnL Log'!AC1172&lt;&gt;"",'Daily PnL Log'!AC172,"")</f>
        <v>-75293.27</v>
      </c>
    </row>
    <row r="70" spans="1:27" x14ac:dyDescent="0.25">
      <c r="A70" s="47" t="str">
        <f t="shared" ref="A70" si="7">TEXT(B70,"mmm")</f>
        <v>Jul</v>
      </c>
      <c r="B70" s="14">
        <f>'Daily PnL Log'!B1173</f>
        <v>45868</v>
      </c>
      <c r="C70" s="13">
        <f>IF('Daily PnL Log'!C1173&lt;&gt;"",'Daily PnL Log'!C1173,"")</f>
        <v>39640.199999999997</v>
      </c>
      <c r="D70" s="13">
        <f>IF('Daily PnL Log'!D1173&lt;&gt;"",'Daily PnL Log'!D1173,"")</f>
        <v>-3971.6</v>
      </c>
      <c r="E70" s="13">
        <f>IF('Daily PnL Log'!E1173&lt;&gt;"",'Daily PnL Log'!E1173,"")</f>
        <v>0</v>
      </c>
      <c r="F70" s="13">
        <f>IF('Daily PnL Log'!F1173&lt;&gt;"",'Daily PnL Log'!F1173,"")</f>
        <v>-4523.1000000000004</v>
      </c>
      <c r="G70" s="13">
        <f>IF('Daily PnL Log'!G1173&lt;&gt;"",'Daily PnL Log'!G1173,"")</f>
        <v>-8972.9</v>
      </c>
      <c r="H70" s="13">
        <f>IF('Daily PnL Log'!H1173&lt;&gt;"",'Daily PnL Log'!H1173,"")</f>
        <v>0</v>
      </c>
      <c r="I70" s="13">
        <f>IF('Daily PnL Log'!I1173&lt;&gt;"",'Daily PnL Log'!I1173,"")</f>
        <v>0</v>
      </c>
      <c r="J70" s="13">
        <f>IF('Daily PnL Log'!J1173&lt;&gt;"",'Daily PnL Log'!J1173,"")</f>
        <v>22172.6</v>
      </c>
      <c r="K70" s="13">
        <f>IF('Daily PnL Log'!K1173&lt;&gt;"",'Daily PnL Log'!K1173,"")</f>
        <v>-61.78</v>
      </c>
      <c r="L70" s="13">
        <f>IF('Daily PnL Log'!L1173&lt;&gt;"",'Daily PnL Log'!L1173,"")</f>
        <v>-545.04</v>
      </c>
      <c r="M70" s="13">
        <f>IF('Daily PnL Log'!M1173&lt;&gt;"",'Daily PnL Log'!M1173,"")</f>
        <v>-606.81999999999994</v>
      </c>
      <c r="N70" s="13">
        <f>IF('Daily PnL Log'!N1173&lt;&gt;"",'Daily PnL Log'!N1173,"")</f>
        <v>21565.78</v>
      </c>
      <c r="O70" s="13">
        <f t="shared" si="6"/>
        <v>23927</v>
      </c>
      <c r="P70" s="13">
        <f t="shared" si="6"/>
        <v>3147.4000000000037</v>
      </c>
      <c r="Q70" s="13">
        <f t="shared" si="6"/>
        <v>0</v>
      </c>
      <c r="R70" s="13">
        <f t="shared" si="6"/>
        <v>-36302.5</v>
      </c>
      <c r="S70" s="13">
        <f t="shared" si="6"/>
        <v>4243.6000000000076</v>
      </c>
      <c r="T70" s="13">
        <f t="shared" si="6"/>
        <v>0</v>
      </c>
      <c r="U70" s="13">
        <f t="shared" si="6"/>
        <v>0</v>
      </c>
      <c r="V70" s="13">
        <f t="shared" si="6"/>
        <v>-4984.4999999999927</v>
      </c>
      <c r="W70" s="13">
        <f>IF('Daily PnL Log'!W1173&lt;&gt;"",'Daily PnL Log'!W1173,"")</f>
        <v>660262</v>
      </c>
      <c r="X70" s="118">
        <f>IF('Daily PnL Log'!X1173&lt;&gt;"",'Daily PnL Log'!X1173,"")</f>
        <v>3.26624582362759E-2</v>
      </c>
      <c r="Y70" s="13" t="str">
        <f>IF('Daily PnL Log'!Y1173&lt;&gt;"",'Daily PnL Log'!Y1173,"")</f>
        <v/>
      </c>
      <c r="Z70" s="13" t="str">
        <f>IF('Daily PnL Log'!Z1173&lt;&gt;"",'Daily PnL Log'!Z1173,"")</f>
        <v/>
      </c>
      <c r="AA70" s="13">
        <f>IF('Daily PnL Log'!AC1173&lt;&gt;"",'Daily PnL Log'!AC173,"")</f>
        <v>-51163.98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327A-18EB-4B73-B157-B6D13F3DD479}">
  <sheetPr codeName="Sheet6"/>
  <dimension ref="A2:AA78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-105958.5</v>
      </c>
    </row>
    <row r="8" spans="1:2" ht="18.75" x14ac:dyDescent="0.3">
      <c r="A8" s="55" t="s">
        <v>6</v>
      </c>
      <c r="B8" s="56">
        <f>K48</f>
        <v>-2167.4900000000002</v>
      </c>
    </row>
    <row r="9" spans="1:2" ht="18.75" x14ac:dyDescent="0.3">
      <c r="A9" s="55" t="s">
        <v>30</v>
      </c>
      <c r="B9" s="56">
        <f>L48</f>
        <v>-17071.68</v>
      </c>
    </row>
    <row r="10" spans="1:2" ht="18.75" x14ac:dyDescent="0.3">
      <c r="A10" s="55" t="s">
        <v>11</v>
      </c>
      <c r="B10" s="56">
        <f>Y48</f>
        <v>-20547.89</v>
      </c>
    </row>
    <row r="11" spans="1:2" ht="18.75" x14ac:dyDescent="0.3">
      <c r="A11" s="57" t="s">
        <v>18</v>
      </c>
      <c r="B11" s="54">
        <f>B7+(B8+B9+B10)</f>
        <v>-145745.56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479669.95</v>
      </c>
    </row>
    <row r="15" spans="1:2" ht="18.75" x14ac:dyDescent="0.3">
      <c r="A15" s="60" t="s">
        <v>15</v>
      </c>
      <c r="B15" s="63">
        <f>B11/B14</f>
        <v>-0.30384550877118732</v>
      </c>
    </row>
    <row r="16" spans="1:2" ht="18.75" x14ac:dyDescent="0.3">
      <c r="A16" s="60" t="s">
        <v>17</v>
      </c>
      <c r="B16" s="63">
        <f>X48</f>
        <v>-2.133904606873268E-2</v>
      </c>
    </row>
    <row r="17" spans="1:2" ht="18.75" x14ac:dyDescent="0.3">
      <c r="A17" s="60" t="s">
        <v>31</v>
      </c>
      <c r="B17" s="64">
        <f>B15/B16</f>
        <v>14.238945255214617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SUM(C50:C75)</f>
        <v>-32750.19999999999</v>
      </c>
      <c r="D48" s="41">
        <f t="shared" ref="D48:N48" si="0">SUM(D50:D75)</f>
        <v>-96298</v>
      </c>
      <c r="E48" s="41">
        <f t="shared" si="0"/>
        <v>0</v>
      </c>
      <c r="F48" s="41">
        <f t="shared" si="0"/>
        <v>40577.399999999994</v>
      </c>
      <c r="G48" s="41">
        <f t="shared" si="0"/>
        <v>-17487.700000000012</v>
      </c>
      <c r="H48" s="41">
        <f t="shared" si="0"/>
        <v>0</v>
      </c>
      <c r="I48" s="41">
        <f t="shared" si="0"/>
        <v>0</v>
      </c>
      <c r="J48" s="41">
        <f t="shared" si="0"/>
        <v>-105958.5</v>
      </c>
      <c r="K48" s="41">
        <f t="shared" si="0"/>
        <v>-2167.4900000000002</v>
      </c>
      <c r="L48" s="41">
        <f t="shared" si="0"/>
        <v>-17071.68</v>
      </c>
      <c r="M48" s="41">
        <f t="shared" si="0"/>
        <v>-19239.170000000002</v>
      </c>
      <c r="N48" s="41">
        <f t="shared" si="0"/>
        <v>-125197.66999999997</v>
      </c>
      <c r="O48" s="42"/>
      <c r="P48" s="42"/>
      <c r="Q48" s="42"/>
      <c r="R48" s="42"/>
      <c r="S48" s="42"/>
      <c r="T48" s="42"/>
      <c r="U48" s="42"/>
      <c r="V48" s="42"/>
      <c r="W48" s="43">
        <f>AVERAGE(W50:W75)</f>
        <v>479669.95</v>
      </c>
      <c r="X48" s="44">
        <f>AVERAGE(X50:X75)</f>
        <v>-2.133904606873268E-2</v>
      </c>
      <c r="Y48" s="41">
        <f>SUM(Y50:Y75)</f>
        <v>-20547.89</v>
      </c>
      <c r="Z48" s="41">
        <f>SUM(Z50:Z75)</f>
        <v>5013.95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Jun</v>
      </c>
      <c r="B50" s="14">
        <f>'Daily PnL Log'!B1133</f>
        <v>45810</v>
      </c>
      <c r="C50" s="13">
        <f>IF('Daily PnL Log'!C1133&lt;&gt;"",'Daily PnL Log'!C1133,"")</f>
        <v>-19246.599999999999</v>
      </c>
      <c r="D50" s="13">
        <f>IF('Daily PnL Log'!D1133&lt;&gt;"",'Daily PnL Log'!D1133,"")</f>
        <v>-7657.6</v>
      </c>
      <c r="E50" s="13">
        <f>IF('Daily PnL Log'!E1133&lt;&gt;"",'Daily PnL Log'!E1133,"")</f>
        <v>0</v>
      </c>
      <c r="F50" s="13">
        <f>IF('Daily PnL Log'!F1133&lt;&gt;"",'Daily PnL Log'!F1133,"")</f>
        <v>-836</v>
      </c>
      <c r="G50" s="13">
        <f>IF('Daily PnL Log'!G1133&lt;&gt;"",'Daily PnL Log'!G1133,"")</f>
        <v>10409</v>
      </c>
      <c r="H50" s="13">
        <f>IF('Daily PnL Log'!H1133&lt;&gt;"",'Daily PnL Log'!H1133,"")</f>
        <v>0</v>
      </c>
      <c r="I50" s="13">
        <f>IF('Daily PnL Log'!I1133&lt;&gt;"",'Daily PnL Log'!I1133,"")</f>
        <v>0</v>
      </c>
      <c r="J50" s="13">
        <f>IF('Daily PnL Log'!J1133&lt;&gt;"",'Daily PnL Log'!J1133,"")</f>
        <v>-17331.199999999997</v>
      </c>
      <c r="K50" s="13">
        <f>IF('Daily PnL Log'!K1133&lt;&gt;"",'Daily PnL Log'!K1133,"")</f>
        <v>-69.510000000000005</v>
      </c>
      <c r="L50" s="13">
        <f>IF('Daily PnL Log'!L1133&lt;&gt;"",'Daily PnL Log'!L1133,"")</f>
        <v>-611.88</v>
      </c>
      <c r="M50" s="13">
        <f>IF('Daily PnL Log'!M1133&lt;&gt;"",'Daily PnL Log'!M1133,"")</f>
        <v>-681.39</v>
      </c>
      <c r="N50" s="13">
        <f>IF('Daily PnL Log'!N1133&lt;&gt;"",'Daily PnL Log'!N1133,"")</f>
        <v>-18012.589999999997</v>
      </c>
      <c r="O50" s="13">
        <f t="shared" ref="O50:U50" si="1">C50</f>
        <v>-19246.599999999999</v>
      </c>
      <c r="P50" s="13">
        <f t="shared" si="1"/>
        <v>-7657.6</v>
      </c>
      <c r="Q50" s="13">
        <f t="shared" si="1"/>
        <v>0</v>
      </c>
      <c r="R50" s="13">
        <f t="shared" si="1"/>
        <v>-836</v>
      </c>
      <c r="S50" s="13">
        <f t="shared" si="1"/>
        <v>10409</v>
      </c>
      <c r="T50" s="13">
        <f t="shared" si="1"/>
        <v>0</v>
      </c>
      <c r="U50" s="13">
        <f t="shared" si="1"/>
        <v>0</v>
      </c>
      <c r="V50" s="13">
        <f>SUM(O50:T50)</f>
        <v>-17331.199999999997</v>
      </c>
      <c r="W50" s="13">
        <f>IF('Daily PnL Log'!W1133&lt;&gt;"",'Daily PnL Log'!W1133,"")</f>
        <v>651423</v>
      </c>
      <c r="X50" s="118">
        <f>IF('Daily PnL Log'!X1133&lt;&gt;"",'Daily PnL Log'!X1133,"")</f>
        <v>-2.7651142191786285E-2</v>
      </c>
      <c r="Y50" s="13">
        <f>IF('Daily PnL Log'!Y1133&lt;&gt;"",'Daily PnL Log'!Y1133,"")</f>
        <v>-5796.58</v>
      </c>
      <c r="Z50" s="13" t="str">
        <f>IF('Daily PnL Log'!Z1133&lt;&gt;"",'Daily PnL Log'!Z1133,"")</f>
        <v/>
      </c>
      <c r="AA50" s="13">
        <f>IF('Daily PnL Log'!AC1133&lt;&gt;"",'Daily PnL Log'!AC1133,"")</f>
        <v>177724.71</v>
      </c>
    </row>
    <row r="51" spans="1:27" x14ac:dyDescent="0.25">
      <c r="A51" s="48" t="str">
        <f t="shared" ref="A51:A69" si="2">TEXT(B51,"mmm")</f>
        <v>Jun</v>
      </c>
      <c r="B51" s="2">
        <f>'Daily PnL Log'!B1134</f>
        <v>45811</v>
      </c>
      <c r="C51" s="11">
        <f>IF('Daily PnL Log'!C1134&lt;&gt;"",'Daily PnL Log'!C1134,"")</f>
        <v>41.9</v>
      </c>
      <c r="D51" s="11">
        <f>IF('Daily PnL Log'!D1134&lt;&gt;"",'Daily PnL Log'!D1134,"")</f>
        <v>609.79999999999995</v>
      </c>
      <c r="E51" s="11">
        <f>IF('Daily PnL Log'!E1134&lt;&gt;"",'Daily PnL Log'!E1134,"")</f>
        <v>0</v>
      </c>
      <c r="F51" s="11">
        <f>IF('Daily PnL Log'!F1134&lt;&gt;"",'Daily PnL Log'!F1134,"")</f>
        <v>9086.9</v>
      </c>
      <c r="G51" s="11">
        <f>IF('Daily PnL Log'!G1134&lt;&gt;"",'Daily PnL Log'!G1134,"")</f>
        <v>-28394.2</v>
      </c>
      <c r="H51" s="11">
        <f>IF('Daily PnL Log'!H1134&lt;&gt;"",'Daily PnL Log'!H1134,"")</f>
        <v>0</v>
      </c>
      <c r="I51" s="11">
        <f>IF('Daily PnL Log'!I1134&lt;&gt;"",'Daily PnL Log'!I1134,"")</f>
        <v>0</v>
      </c>
      <c r="J51" s="11">
        <f>IF('Daily PnL Log'!J1134&lt;&gt;"",'Daily PnL Log'!J1134,"")</f>
        <v>-18655.599999999999</v>
      </c>
      <c r="K51" s="11">
        <f>IF('Daily PnL Log'!K1134&lt;&gt;"",'Daily PnL Log'!K1134,"")</f>
        <v>-28.86</v>
      </c>
      <c r="L51" s="11">
        <f>IF('Daily PnL Log'!L1134&lt;&gt;"",'Daily PnL Log'!L1134,"")</f>
        <v>-254.39</v>
      </c>
      <c r="M51" s="11">
        <f>IF('Daily PnL Log'!M1134&lt;&gt;"",'Daily PnL Log'!M1134,"")</f>
        <v>-283.25</v>
      </c>
      <c r="N51" s="11">
        <f>IF('Daily PnL Log'!N1134&lt;&gt;"",'Daily PnL Log'!N1134,"")</f>
        <v>-18938.849999999999</v>
      </c>
      <c r="O51" s="11">
        <f t="shared" ref="O51:V66" si="3">IF(C51&lt;&gt;"",O50+C51,"")</f>
        <v>-19204.699999999997</v>
      </c>
      <c r="P51" s="11">
        <f t="shared" si="3"/>
        <v>-7047.8</v>
      </c>
      <c r="Q51" s="11">
        <f t="shared" si="3"/>
        <v>0</v>
      </c>
      <c r="R51" s="11">
        <f t="shared" si="3"/>
        <v>8250.9</v>
      </c>
      <c r="S51" s="11">
        <f t="shared" si="3"/>
        <v>-17985.2</v>
      </c>
      <c r="T51" s="11">
        <f t="shared" si="3"/>
        <v>0</v>
      </c>
      <c r="U51" s="11">
        <f t="shared" si="3"/>
        <v>0</v>
      </c>
      <c r="V51" s="11">
        <f t="shared" si="3"/>
        <v>-35986.799999999996</v>
      </c>
      <c r="W51" s="11">
        <f>IF('Daily PnL Log'!W1134&lt;&gt;"",'Daily PnL Log'!W1134,"")</f>
        <v>678258</v>
      </c>
      <c r="X51" s="119">
        <f>IF('Daily PnL Log'!X1134&lt;&gt;"",'Daily PnL Log'!X1134,"")</f>
        <v>-2.7922781596383676E-2</v>
      </c>
      <c r="Y51" s="11" t="str">
        <f>IF('Daily PnL Log'!Y1134&lt;&gt;"",'Daily PnL Log'!Y1134,"")</f>
        <v/>
      </c>
      <c r="Z51" s="11" t="str">
        <f>IF('Daily PnL Log'!Z1134&lt;&gt;"",'Daily PnL Log'!Z1134,"")</f>
        <v/>
      </c>
      <c r="AA51" s="11">
        <f>IF('Daily PnL Log'!AC1134&lt;&gt;"",'Daily PnL Log'!AC1134,"")</f>
        <v>158538.96</v>
      </c>
    </row>
    <row r="52" spans="1:27" x14ac:dyDescent="0.25">
      <c r="A52" s="47" t="str">
        <f t="shared" si="2"/>
        <v>Jun</v>
      </c>
      <c r="B52" s="14">
        <f>'Daily PnL Log'!B1135</f>
        <v>45812</v>
      </c>
      <c r="C52" s="13">
        <f>IF('Daily PnL Log'!C1135&lt;&gt;"",'Daily PnL Log'!C1135,"")</f>
        <v>-3860</v>
      </c>
      <c r="D52" s="13">
        <f>IF('Daily PnL Log'!D1135&lt;&gt;"",'Daily PnL Log'!D1135,"")</f>
        <v>-6226.7</v>
      </c>
      <c r="E52" s="13">
        <f>IF('Daily PnL Log'!E1135&lt;&gt;"",'Daily PnL Log'!E1135,"")</f>
        <v>0</v>
      </c>
      <c r="F52" s="13">
        <f>IF('Daily PnL Log'!F1135&lt;&gt;"",'Daily PnL Log'!F1135,"")</f>
        <v>-355.7</v>
      </c>
      <c r="G52" s="13">
        <f>IF('Daily PnL Log'!G1135&lt;&gt;"",'Daily PnL Log'!G1135,"")</f>
        <v>29050.5</v>
      </c>
      <c r="H52" s="13">
        <f>IF('Daily PnL Log'!H1135&lt;&gt;"",'Daily PnL Log'!H1135,"")</f>
        <v>0</v>
      </c>
      <c r="I52" s="13">
        <f>IF('Daily PnL Log'!I1135&lt;&gt;"",'Daily PnL Log'!I1135,"")</f>
        <v>0</v>
      </c>
      <c r="J52" s="13">
        <f>IF('Daily PnL Log'!J1135&lt;&gt;"",'Daily PnL Log'!J1135,"")</f>
        <v>18608.099999999999</v>
      </c>
      <c r="K52" s="13">
        <f>IF('Daily PnL Log'!K1135&lt;&gt;"",'Daily PnL Log'!K1135,"")</f>
        <v>-67.33</v>
      </c>
      <c r="L52" s="13">
        <f>IF('Daily PnL Log'!L1135&lt;&gt;"",'Daily PnL Log'!L1135,"")</f>
        <v>-594.01</v>
      </c>
      <c r="M52" s="13">
        <f>IF('Daily PnL Log'!M1135&lt;&gt;"",'Daily PnL Log'!M1135,"")</f>
        <v>-661.34</v>
      </c>
      <c r="N52" s="13">
        <f>IF('Daily PnL Log'!N1135&lt;&gt;"",'Daily PnL Log'!N1135,"")</f>
        <v>17946.759999999998</v>
      </c>
      <c r="O52" s="13">
        <f t="shared" si="3"/>
        <v>-23064.699999999997</v>
      </c>
      <c r="P52" s="13">
        <f t="shared" si="3"/>
        <v>-13274.5</v>
      </c>
      <c r="Q52" s="13">
        <f t="shared" si="3"/>
        <v>0</v>
      </c>
      <c r="R52" s="13">
        <f t="shared" si="3"/>
        <v>7895.2</v>
      </c>
      <c r="S52" s="13">
        <f t="shared" si="3"/>
        <v>11065.3</v>
      </c>
      <c r="T52" s="13">
        <f t="shared" si="3"/>
        <v>0</v>
      </c>
      <c r="U52" s="13">
        <f t="shared" si="3"/>
        <v>0</v>
      </c>
      <c r="V52" s="13">
        <f t="shared" si="3"/>
        <v>-17378.699999999997</v>
      </c>
      <c r="W52" s="13">
        <f>IF('Daily PnL Log'!W1135&lt;&gt;"",'Daily PnL Log'!W1135,"")</f>
        <v>718585</v>
      </c>
      <c r="X52" s="118">
        <f>IF('Daily PnL Log'!X1135&lt;&gt;"",'Daily PnL Log'!X1135,"")</f>
        <v>2.4975138640522691E-2</v>
      </c>
      <c r="Y52" s="13" t="str">
        <f>IF('Daily PnL Log'!Y1135&lt;&gt;"",'Daily PnL Log'!Y1135,"")</f>
        <v/>
      </c>
      <c r="Z52" s="13" t="str">
        <f>IF('Daily PnL Log'!Z1135&lt;&gt;"",'Daily PnL Log'!Z1135,"")</f>
        <v/>
      </c>
      <c r="AA52" s="13">
        <f>IF('Daily PnL Log'!AC1135&lt;&gt;"",'Daily PnL Log'!AC1135,"")</f>
        <v>181200.12</v>
      </c>
    </row>
    <row r="53" spans="1:27" x14ac:dyDescent="0.25">
      <c r="A53" s="48" t="str">
        <f t="shared" si="2"/>
        <v>Jun</v>
      </c>
      <c r="B53" s="2">
        <f>'Daily PnL Log'!B1136</f>
        <v>45813</v>
      </c>
      <c r="C53" s="11">
        <f>IF('Daily PnL Log'!C1136&lt;&gt;"",'Daily PnL Log'!C1136,"")</f>
        <v>9209.2999999999993</v>
      </c>
      <c r="D53" s="11">
        <f>IF('Daily PnL Log'!D1136&lt;&gt;"",'Daily PnL Log'!D1136,"")</f>
        <v>-12514.6</v>
      </c>
      <c r="E53" s="11">
        <f>IF('Daily PnL Log'!E1136&lt;&gt;"",'Daily PnL Log'!E1136,"")</f>
        <v>0</v>
      </c>
      <c r="F53" s="11">
        <f>IF('Daily PnL Log'!F1136&lt;&gt;"",'Daily PnL Log'!F1136,"")</f>
        <v>-6461</v>
      </c>
      <c r="G53" s="11">
        <f>IF('Daily PnL Log'!G1136&lt;&gt;"",'Daily PnL Log'!G1136,"")</f>
        <v>13332.5</v>
      </c>
      <c r="H53" s="11">
        <f>IF('Daily PnL Log'!H1136&lt;&gt;"",'Daily PnL Log'!H1136,"")</f>
        <v>0</v>
      </c>
      <c r="I53" s="11">
        <f>IF('Daily PnL Log'!I1136&lt;&gt;"",'Daily PnL Log'!I1136,"")</f>
        <v>0</v>
      </c>
      <c r="J53" s="11">
        <f>IF('Daily PnL Log'!J1136&lt;&gt;"",'Daily PnL Log'!J1136,"")</f>
        <v>3566.1999999999989</v>
      </c>
      <c r="K53" s="11">
        <f>IF('Daily PnL Log'!K1136&lt;&gt;"",'Daily PnL Log'!K1136,"")</f>
        <v>-124.89</v>
      </c>
      <c r="L53" s="11">
        <f>IF('Daily PnL Log'!L1136&lt;&gt;"",'Daily PnL Log'!L1136,"")</f>
        <v>-1104.52</v>
      </c>
      <c r="M53" s="11">
        <f>IF('Daily PnL Log'!M1136&lt;&gt;"",'Daily PnL Log'!M1136,"")</f>
        <v>-1229.4100000000001</v>
      </c>
      <c r="N53" s="11">
        <f>IF('Daily PnL Log'!N1136&lt;&gt;"",'Daily PnL Log'!N1136,"")</f>
        <v>2336.7899999999991</v>
      </c>
      <c r="O53" s="11">
        <f t="shared" si="3"/>
        <v>-13855.399999999998</v>
      </c>
      <c r="P53" s="11">
        <f t="shared" si="3"/>
        <v>-25789.1</v>
      </c>
      <c r="Q53" s="11">
        <f t="shared" si="3"/>
        <v>0</v>
      </c>
      <c r="R53" s="11">
        <f t="shared" si="3"/>
        <v>1434.1999999999998</v>
      </c>
      <c r="S53" s="11">
        <f t="shared" si="3"/>
        <v>24397.8</v>
      </c>
      <c r="T53" s="11">
        <f t="shared" si="3"/>
        <v>0</v>
      </c>
      <c r="U53" s="11">
        <f t="shared" si="3"/>
        <v>0</v>
      </c>
      <c r="V53" s="11">
        <f t="shared" si="3"/>
        <v>-13812.499999999998</v>
      </c>
      <c r="W53" s="11">
        <f>IF('Daily PnL Log'!W1136&lt;&gt;"",'Daily PnL Log'!W1136,"")</f>
        <v>721600</v>
      </c>
      <c r="X53" s="119">
        <f>IF('Daily PnL Log'!X1136&lt;&gt;"",'Daily PnL Log'!X1136,"")</f>
        <v>3.2383453436807081E-3</v>
      </c>
      <c r="Y53" s="11" t="str">
        <f>IF('Daily PnL Log'!Y1136&lt;&gt;"",'Daily PnL Log'!Y1136,"")</f>
        <v/>
      </c>
      <c r="Z53" s="11" t="str">
        <f>IF('Daily PnL Log'!Z1136&lt;&gt;"",'Daily PnL Log'!Z1136,"")</f>
        <v/>
      </c>
      <c r="AA53" s="11">
        <f>IF('Daily PnL Log'!AC1136&lt;&gt;"",'Daily PnL Log'!AC1136,"")</f>
        <v>205293.21</v>
      </c>
    </row>
    <row r="54" spans="1:27" x14ac:dyDescent="0.25">
      <c r="A54" s="47" t="str">
        <f t="shared" si="2"/>
        <v>Jun</v>
      </c>
      <c r="B54" s="14">
        <f>'Daily PnL Log'!B1137</f>
        <v>45814</v>
      </c>
      <c r="C54" s="13">
        <f>IF('Daily PnL Log'!C1137&lt;&gt;"",'Daily PnL Log'!C1137,"")</f>
        <v>841.4</v>
      </c>
      <c r="D54" s="13">
        <f>IF('Daily PnL Log'!D1137&lt;&gt;"",'Daily PnL Log'!D1137,"")</f>
        <v>3408.9</v>
      </c>
      <c r="E54" s="13">
        <f>IF('Daily PnL Log'!E1137&lt;&gt;"",'Daily PnL Log'!E1137,"")</f>
        <v>0</v>
      </c>
      <c r="F54" s="13">
        <f>IF('Daily PnL Log'!F1137&lt;&gt;"",'Daily PnL Log'!F1137,"")</f>
        <v>-6060.8</v>
      </c>
      <c r="G54" s="13">
        <f>IF('Daily PnL Log'!G1137&lt;&gt;"",'Daily PnL Log'!G1137,"")</f>
        <v>24356.799999999999</v>
      </c>
      <c r="H54" s="13">
        <f>IF('Daily PnL Log'!H1137&lt;&gt;"",'Daily PnL Log'!H1137,"")</f>
        <v>0</v>
      </c>
      <c r="I54" s="13">
        <f>IF('Daily PnL Log'!I1137&lt;&gt;"",'Daily PnL Log'!I1137,"")</f>
        <v>0</v>
      </c>
      <c r="J54" s="13">
        <f>IF('Daily PnL Log'!J1137&lt;&gt;"",'Daily PnL Log'!J1137,"")</f>
        <v>22546.3</v>
      </c>
      <c r="K54" s="13">
        <f>IF('Daily PnL Log'!K1137&lt;&gt;"",'Daily PnL Log'!K1137,"")</f>
        <v>-53.06</v>
      </c>
      <c r="L54" s="13">
        <f>IF('Daily PnL Log'!L1137&lt;&gt;"",'Daily PnL Log'!L1137,"")</f>
        <v>-467.58</v>
      </c>
      <c r="M54" s="13">
        <f>IF('Daily PnL Log'!M1137&lt;&gt;"",'Daily PnL Log'!M1137,"")</f>
        <v>-520.64</v>
      </c>
      <c r="N54" s="13">
        <f>IF('Daily PnL Log'!N1137&lt;&gt;"",'Daily PnL Log'!N1137,"")</f>
        <v>22025.66</v>
      </c>
      <c r="O54" s="13">
        <f t="shared" si="3"/>
        <v>-13013.999999999998</v>
      </c>
      <c r="P54" s="13">
        <f t="shared" si="3"/>
        <v>-22380.199999999997</v>
      </c>
      <c r="Q54" s="13">
        <f t="shared" si="3"/>
        <v>0</v>
      </c>
      <c r="R54" s="13">
        <f t="shared" si="3"/>
        <v>-4626.6000000000004</v>
      </c>
      <c r="S54" s="13">
        <f t="shared" si="3"/>
        <v>48754.6</v>
      </c>
      <c r="T54" s="13">
        <f t="shared" si="3"/>
        <v>0</v>
      </c>
      <c r="U54" s="13">
        <f t="shared" si="3"/>
        <v>0</v>
      </c>
      <c r="V54" s="13">
        <f t="shared" si="3"/>
        <v>8733.8000000000011</v>
      </c>
      <c r="W54" s="13">
        <f>IF('Daily PnL Log'!W1137&lt;&gt;"",'Daily PnL Log'!W1137,"")</f>
        <v>710455</v>
      </c>
      <c r="X54" s="118">
        <f>IF('Daily PnL Log'!X1137&lt;&gt;"",'Daily PnL Log'!X1137,"")</f>
        <v>3.1002188738202981E-2</v>
      </c>
      <c r="Y54" s="13">
        <f>IF('Daily PnL Log'!Y1137&lt;&gt;"",'Daily PnL Log'!Y1137,"")</f>
        <v>-293</v>
      </c>
      <c r="Z54" s="13" t="str">
        <f>IF('Daily PnL Log'!Z1137&lt;&gt;"",'Daily PnL Log'!Z1137,"")</f>
        <v/>
      </c>
      <c r="AA54" s="13">
        <f>IF('Daily PnL Log'!AC1137&lt;&gt;"",'Daily PnL Log'!AC1137,"")</f>
        <v>175407.57</v>
      </c>
    </row>
    <row r="55" spans="1:27" x14ac:dyDescent="0.25">
      <c r="A55" s="48" t="str">
        <f t="shared" si="2"/>
        <v>Jun</v>
      </c>
      <c r="B55" s="2">
        <f>'Daily PnL Log'!B1138</f>
        <v>45817</v>
      </c>
      <c r="C55" s="11">
        <f>IF('Daily PnL Log'!C1138&lt;&gt;"",'Daily PnL Log'!C1138,"")</f>
        <v>-22795.9</v>
      </c>
      <c r="D55" s="11">
        <f>IF('Daily PnL Log'!D1138&lt;&gt;"",'Daily PnL Log'!D1138,"")</f>
        <v>-19901.900000000001</v>
      </c>
      <c r="E55" s="11">
        <f>IF('Daily PnL Log'!E1138&lt;&gt;"",'Daily PnL Log'!E1138,"")</f>
        <v>0</v>
      </c>
      <c r="F55" s="11">
        <f>IF('Daily PnL Log'!F1138&lt;&gt;"",'Daily PnL Log'!F1138,"")</f>
        <v>6545.8</v>
      </c>
      <c r="G55" s="11">
        <f>IF('Daily PnL Log'!G1138&lt;&gt;"",'Daily PnL Log'!G1138,"")</f>
        <v>-29216.2</v>
      </c>
      <c r="H55" s="11">
        <f>IF('Daily PnL Log'!H1138&lt;&gt;"",'Daily PnL Log'!H1138,"")</f>
        <v>0</v>
      </c>
      <c r="I55" s="11">
        <f>IF('Daily PnL Log'!I1138&lt;&gt;"",'Daily PnL Log'!I1138,"")</f>
        <v>0</v>
      </c>
      <c r="J55" s="11">
        <f>IF('Daily PnL Log'!J1138&lt;&gt;"",'Daily PnL Log'!J1138,"")</f>
        <v>-65368.2</v>
      </c>
      <c r="K55" s="11">
        <f>IF('Daily PnL Log'!K1138&lt;&gt;"",'Daily PnL Log'!K1138,"")</f>
        <v>-62.43</v>
      </c>
      <c r="L55" s="11">
        <f>IF('Daily PnL Log'!L1138&lt;&gt;"",'Daily PnL Log'!L1138,"")</f>
        <v>-546.76</v>
      </c>
      <c r="M55" s="11">
        <f>IF('Daily PnL Log'!M1138&lt;&gt;"",'Daily PnL Log'!M1138,"")</f>
        <v>-609.18999999999994</v>
      </c>
      <c r="N55" s="11">
        <f>IF('Daily PnL Log'!N1138&lt;&gt;"",'Daily PnL Log'!N1138,"")</f>
        <v>-65977.39</v>
      </c>
      <c r="O55" s="11">
        <f t="shared" si="3"/>
        <v>-35809.9</v>
      </c>
      <c r="P55" s="11">
        <f t="shared" si="3"/>
        <v>-42282.1</v>
      </c>
      <c r="Q55" s="11">
        <f t="shared" si="3"/>
        <v>0</v>
      </c>
      <c r="R55" s="11">
        <f t="shared" si="3"/>
        <v>1919.1999999999998</v>
      </c>
      <c r="S55" s="11">
        <f t="shared" si="3"/>
        <v>19538.399999999998</v>
      </c>
      <c r="T55" s="11">
        <f t="shared" si="3"/>
        <v>0</v>
      </c>
      <c r="U55" s="11">
        <f t="shared" si="3"/>
        <v>0</v>
      </c>
      <c r="V55" s="11">
        <f t="shared" si="3"/>
        <v>-56634.399999999994</v>
      </c>
      <c r="W55" s="11">
        <f>IF('Daily PnL Log'!W1138&lt;&gt;"",'Daily PnL Log'!W1138,"")</f>
        <v>650511</v>
      </c>
      <c r="X55" s="119">
        <f>IF('Daily PnL Log'!X1138&lt;&gt;"",'Daily PnL Log'!X1138,"")</f>
        <v>-0.10142394210090221</v>
      </c>
      <c r="Y55" s="11" t="str">
        <f>IF('Daily PnL Log'!Y1138&lt;&gt;"",'Daily PnL Log'!Y1138,"")</f>
        <v/>
      </c>
      <c r="Z55" s="11" t="str">
        <f>IF('Daily PnL Log'!Z1138&lt;&gt;"",'Daily PnL Log'!Z1138,"")</f>
        <v/>
      </c>
      <c r="AA55" s="11">
        <f>IF('Daily PnL Log'!AC1138&lt;&gt;"",'Daily PnL Log'!AC1138,"")</f>
        <v>139197.13</v>
      </c>
    </row>
    <row r="56" spans="1:27" x14ac:dyDescent="0.25">
      <c r="A56" s="47" t="str">
        <f t="shared" si="2"/>
        <v>Jun</v>
      </c>
      <c r="B56" s="14">
        <f>'Daily PnL Log'!B1139</f>
        <v>45818</v>
      </c>
      <c r="C56" s="13">
        <f>IF('Daily PnL Log'!C1139&lt;&gt;"",'Daily PnL Log'!C1139,"")</f>
        <v>-12376</v>
      </c>
      <c r="D56" s="13">
        <f>IF('Daily PnL Log'!D1139&lt;&gt;"",'Daily PnL Log'!D1139,"")</f>
        <v>-2829.8</v>
      </c>
      <c r="E56" s="13">
        <f>IF('Daily PnL Log'!E1139&lt;&gt;"",'Daily PnL Log'!E1139,"")</f>
        <v>0</v>
      </c>
      <c r="F56" s="13">
        <f>IF('Daily PnL Log'!F1139&lt;&gt;"",'Daily PnL Log'!F1139,"")</f>
        <v>3206.1</v>
      </c>
      <c r="G56" s="13">
        <f>IF('Daily PnL Log'!G1139&lt;&gt;"",'Daily PnL Log'!G1139,"")</f>
        <v>-44114.1</v>
      </c>
      <c r="H56" s="13">
        <f>IF('Daily PnL Log'!H1139&lt;&gt;"",'Daily PnL Log'!H1139,"")</f>
        <v>0</v>
      </c>
      <c r="I56" s="13">
        <f>IF('Daily PnL Log'!I1139&lt;&gt;"",'Daily PnL Log'!I1139,"")</f>
        <v>0</v>
      </c>
      <c r="J56" s="13">
        <f>IF('Daily PnL Log'!J1139&lt;&gt;"",'Daily PnL Log'!J1139,"")</f>
        <v>-56113.799999999996</v>
      </c>
      <c r="K56" s="13">
        <f>IF('Daily PnL Log'!K1139&lt;&gt;"",'Daily PnL Log'!K1139,"")</f>
        <v>-33.590000000000003</v>
      </c>
      <c r="L56" s="13">
        <f>IF('Daily PnL Log'!L1139&lt;&gt;"",'Daily PnL Log'!L1139,"")</f>
        <v>-294.44</v>
      </c>
      <c r="M56" s="13">
        <f>IF('Daily PnL Log'!M1139&lt;&gt;"",'Daily PnL Log'!M1139,"")</f>
        <v>-328.03</v>
      </c>
      <c r="N56" s="13">
        <f>IF('Daily PnL Log'!N1139&lt;&gt;"",'Daily PnL Log'!N1139,"")</f>
        <v>-56441.829999999994</v>
      </c>
      <c r="O56" s="13">
        <f t="shared" si="3"/>
        <v>-48185.9</v>
      </c>
      <c r="P56" s="13">
        <f t="shared" si="3"/>
        <v>-45111.9</v>
      </c>
      <c r="Q56" s="13">
        <f t="shared" si="3"/>
        <v>0</v>
      </c>
      <c r="R56" s="13">
        <f t="shared" si="3"/>
        <v>5125.2999999999993</v>
      </c>
      <c r="S56" s="13">
        <f t="shared" si="3"/>
        <v>-24575.7</v>
      </c>
      <c r="T56" s="13">
        <f t="shared" si="3"/>
        <v>0</v>
      </c>
      <c r="U56" s="13">
        <f t="shared" si="3"/>
        <v>0</v>
      </c>
      <c r="V56" s="13">
        <f t="shared" si="3"/>
        <v>-112748.19999999998</v>
      </c>
      <c r="W56" s="13">
        <f>IF('Daily PnL Log'!W1139&lt;&gt;"",'Daily PnL Log'!W1139,"")</f>
        <v>622165</v>
      </c>
      <c r="X56" s="118">
        <f>IF('Daily PnL Log'!X1139&lt;&gt;"",'Daily PnL Log'!X1139,"")</f>
        <v>-9.071842678389172E-2</v>
      </c>
      <c r="Y56" s="13" t="str">
        <f>IF('Daily PnL Log'!Y1139&lt;&gt;"",'Daily PnL Log'!Y1139,"")</f>
        <v/>
      </c>
      <c r="Z56" s="13" t="str">
        <f>IF('Daily PnL Log'!Z1139&lt;&gt;"",'Daily PnL Log'!Z1139,"")</f>
        <v/>
      </c>
      <c r="AA56" s="13">
        <f>IF('Daily PnL Log'!AC1139&lt;&gt;"",'Daily PnL Log'!AC1139,"")</f>
        <v>88430.41</v>
      </c>
    </row>
    <row r="57" spans="1:27" x14ac:dyDescent="0.25">
      <c r="A57" s="48" t="str">
        <f t="shared" si="2"/>
        <v>Jun</v>
      </c>
      <c r="B57" s="2">
        <f>'Daily PnL Log'!B1140</f>
        <v>45819</v>
      </c>
      <c r="C57" s="11">
        <f>IF('Daily PnL Log'!C1140&lt;&gt;"",'Daily PnL Log'!C1140,"")</f>
        <v>-45345.1</v>
      </c>
      <c r="D57" s="11">
        <f>IF('Daily PnL Log'!D1140&lt;&gt;"",'Daily PnL Log'!D1140,"")</f>
        <v>5167.8999999999996</v>
      </c>
      <c r="E57" s="11">
        <f>IF('Daily PnL Log'!E1140&lt;&gt;"",'Daily PnL Log'!E1140,"")</f>
        <v>0</v>
      </c>
      <c r="F57" s="11">
        <f>IF('Daily PnL Log'!F1140&lt;&gt;"",'Daily PnL Log'!F1140,"")</f>
        <v>537</v>
      </c>
      <c r="G57" s="11">
        <f>IF('Daily PnL Log'!G1140&lt;&gt;"",'Daily PnL Log'!G1140,"")</f>
        <v>-22623.8</v>
      </c>
      <c r="H57" s="11">
        <f>IF('Daily PnL Log'!H1140&lt;&gt;"",'Daily PnL Log'!H1140,"")</f>
        <v>0</v>
      </c>
      <c r="I57" s="11">
        <f>IF('Daily PnL Log'!I1140&lt;&gt;"",'Daily PnL Log'!I1140,"")</f>
        <v>0</v>
      </c>
      <c r="J57" s="11">
        <f>IF('Daily PnL Log'!J1140&lt;&gt;"",'Daily PnL Log'!J1140,"")</f>
        <v>-62264</v>
      </c>
      <c r="K57" s="11">
        <f>IF('Daily PnL Log'!K1140&lt;&gt;"",'Daily PnL Log'!K1140,"")</f>
        <v>-50.85</v>
      </c>
      <c r="L57" s="11">
        <f>IF('Daily PnL Log'!L1140&lt;&gt;"",'Daily PnL Log'!L1140,"")</f>
        <v>-448.43</v>
      </c>
      <c r="M57" s="11">
        <f>IF('Daily PnL Log'!M1140&lt;&gt;"",'Daily PnL Log'!M1140,"")</f>
        <v>-499.28000000000003</v>
      </c>
      <c r="N57" s="11">
        <f>IF('Daily PnL Log'!N1140&lt;&gt;"",'Daily PnL Log'!N1140,"")</f>
        <v>-62763.28</v>
      </c>
      <c r="O57" s="11">
        <f t="shared" si="3"/>
        <v>-93531</v>
      </c>
      <c r="P57" s="11">
        <f t="shared" si="3"/>
        <v>-39944</v>
      </c>
      <c r="Q57" s="11">
        <f t="shared" si="3"/>
        <v>0</v>
      </c>
      <c r="R57" s="11">
        <f t="shared" si="3"/>
        <v>5662.2999999999993</v>
      </c>
      <c r="S57" s="11">
        <f t="shared" si="3"/>
        <v>-47199.5</v>
      </c>
      <c r="T57" s="11">
        <f t="shared" si="3"/>
        <v>0</v>
      </c>
      <c r="U57" s="11">
        <f t="shared" si="3"/>
        <v>0</v>
      </c>
      <c r="V57" s="11">
        <f t="shared" si="3"/>
        <v>-175012.19999999998</v>
      </c>
      <c r="W57" s="11">
        <f>IF('Daily PnL Log'!W1140&lt;&gt;"",'Daily PnL Log'!W1140,"")</f>
        <v>560983</v>
      </c>
      <c r="X57" s="119">
        <f>IF('Daily PnL Log'!X1140&lt;&gt;"",'Daily PnL Log'!X1140,"")</f>
        <v>-0.11188089478647303</v>
      </c>
      <c r="Y57" s="11" t="str">
        <f>IF('Daily PnL Log'!Y1140&lt;&gt;"",'Daily PnL Log'!Y1140,"")</f>
        <v/>
      </c>
      <c r="Z57" s="11" t="str">
        <f>IF('Daily PnL Log'!Z1140&lt;&gt;"",'Daily PnL Log'!Z1140,"")</f>
        <v/>
      </c>
      <c r="AA57" s="11">
        <f>IF('Daily PnL Log'!AC1140&lt;&gt;"",'Daily PnL Log'!AC1140,"")</f>
        <v>5087.38</v>
      </c>
    </row>
    <row r="58" spans="1:27" x14ac:dyDescent="0.25">
      <c r="A58" s="47" t="str">
        <f t="shared" si="2"/>
        <v>Jun</v>
      </c>
      <c r="B58" s="14">
        <f>'Daily PnL Log'!B1141</f>
        <v>45820</v>
      </c>
      <c r="C58" s="13">
        <f>IF('Daily PnL Log'!C1141&lt;&gt;"",'Daily PnL Log'!C1141,"")</f>
        <v>5578.7</v>
      </c>
      <c r="D58" s="13">
        <f>IF('Daily PnL Log'!D1141&lt;&gt;"",'Daily PnL Log'!D1141,"")</f>
        <v>-736.5</v>
      </c>
      <c r="E58" s="13">
        <f>IF('Daily PnL Log'!E1141&lt;&gt;"",'Daily PnL Log'!E1141,"")</f>
        <v>0</v>
      </c>
      <c r="F58" s="13">
        <f>IF('Daily PnL Log'!F1141&lt;&gt;"",'Daily PnL Log'!F1141,"")</f>
        <v>486.8</v>
      </c>
      <c r="G58" s="13">
        <f>IF('Daily PnL Log'!G1141&lt;&gt;"",'Daily PnL Log'!G1141,"")</f>
        <v>-28040.9</v>
      </c>
      <c r="H58" s="13">
        <f>IF('Daily PnL Log'!H1141&lt;&gt;"",'Daily PnL Log'!H1141,"")</f>
        <v>0</v>
      </c>
      <c r="I58" s="13">
        <f>IF('Daily PnL Log'!I1141&lt;&gt;"",'Daily PnL Log'!I1141,"")</f>
        <v>0</v>
      </c>
      <c r="J58" s="13">
        <f>IF('Daily PnL Log'!J1141&lt;&gt;"",'Daily PnL Log'!J1141,"")</f>
        <v>-22711.9</v>
      </c>
      <c r="K58" s="13">
        <f>IF('Daily PnL Log'!K1141&lt;&gt;"",'Daily PnL Log'!K1141,"")</f>
        <v>-102.28</v>
      </c>
      <c r="L58" s="13">
        <f>IF('Daily PnL Log'!L1141&lt;&gt;"",'Daily PnL Log'!L1141,"")</f>
        <v>-904.84</v>
      </c>
      <c r="M58" s="13">
        <f>IF('Daily PnL Log'!M1141&lt;&gt;"",'Daily PnL Log'!M1141,"")</f>
        <v>-1007.12</v>
      </c>
      <c r="N58" s="13">
        <f>IF('Daily PnL Log'!N1141&lt;&gt;"",'Daily PnL Log'!N1141,"")</f>
        <v>-23719.02</v>
      </c>
      <c r="O58" s="13">
        <f t="shared" si="3"/>
        <v>-87952.3</v>
      </c>
      <c r="P58" s="13">
        <f t="shared" si="3"/>
        <v>-40680.5</v>
      </c>
      <c r="Q58" s="13">
        <f t="shared" si="3"/>
        <v>0</v>
      </c>
      <c r="R58" s="13">
        <f t="shared" si="3"/>
        <v>6149.0999999999995</v>
      </c>
      <c r="S58" s="13">
        <f t="shared" si="3"/>
        <v>-75240.399999999994</v>
      </c>
      <c r="T58" s="13">
        <f t="shared" si="3"/>
        <v>0</v>
      </c>
      <c r="U58" s="13">
        <f t="shared" si="3"/>
        <v>0</v>
      </c>
      <c r="V58" s="13">
        <f t="shared" si="3"/>
        <v>-197724.09999999998</v>
      </c>
      <c r="W58" s="13">
        <f>IF('Daily PnL Log'!W1141&lt;&gt;"",'Daily PnL Log'!W1141,"")</f>
        <v>373281</v>
      </c>
      <c r="X58" s="118">
        <f>IF('Daily PnL Log'!X1141&lt;&gt;"",'Daily PnL Log'!X1141,"")</f>
        <v>-6.3541996512011062E-2</v>
      </c>
      <c r="Y58" s="13" t="str">
        <f>IF('Daily PnL Log'!Y1141&lt;&gt;"",'Daily PnL Log'!Y1141,"")</f>
        <v/>
      </c>
      <c r="Z58" s="13" t="str">
        <f>IF('Daily PnL Log'!Z1141&lt;&gt;"",'Daily PnL Log'!Z1141,"")</f>
        <v/>
      </c>
      <c r="AA58" s="13">
        <f>IF('Daily PnL Log'!AC1141&lt;&gt;"",'Daily PnL Log'!AC1141,"")</f>
        <v>-21888.49</v>
      </c>
    </row>
    <row r="59" spans="1:27" x14ac:dyDescent="0.25">
      <c r="A59" s="48" t="str">
        <f t="shared" si="2"/>
        <v>Jun</v>
      </c>
      <c r="B59" s="2">
        <f>'Daily PnL Log'!B1142</f>
        <v>45821</v>
      </c>
      <c r="C59" s="11">
        <f>IF('Daily PnL Log'!C1142&lt;&gt;"",'Daily PnL Log'!C1142,"")</f>
        <v>61870.1</v>
      </c>
      <c r="D59" s="11">
        <f>IF('Daily PnL Log'!D1142&lt;&gt;"",'Daily PnL Log'!D1142,"")</f>
        <v>-9071.9</v>
      </c>
      <c r="E59" s="11">
        <f>IF('Daily PnL Log'!E1142&lt;&gt;"",'Daily PnL Log'!E1142,"")</f>
        <v>0</v>
      </c>
      <c r="F59" s="11">
        <f>IF('Daily PnL Log'!F1142&lt;&gt;"",'Daily PnL Log'!F1142,"")</f>
        <v>-12012.7</v>
      </c>
      <c r="G59" s="11">
        <f>IF('Daily PnL Log'!G1142&lt;&gt;"",'Daily PnL Log'!G1142,"")</f>
        <v>63023.3</v>
      </c>
      <c r="H59" s="11">
        <f>IF('Daily PnL Log'!H1142&lt;&gt;"",'Daily PnL Log'!H1142,"")</f>
        <v>0</v>
      </c>
      <c r="I59" s="11">
        <f>IF('Daily PnL Log'!I1142&lt;&gt;"",'Daily PnL Log'!I1142,"")</f>
        <v>0</v>
      </c>
      <c r="J59" s="11">
        <f>IF('Daily PnL Log'!J1142&lt;&gt;"",'Daily PnL Log'!J1142,"")</f>
        <v>103808.8</v>
      </c>
      <c r="K59" s="11">
        <f>IF('Daily PnL Log'!K1142&lt;&gt;"",'Daily PnL Log'!K1142,"")</f>
        <v>-145.54</v>
      </c>
      <c r="L59" s="11">
        <f>IF('Daily PnL Log'!L1142&lt;&gt;"",'Daily PnL Log'!L1142,"")</f>
        <v>-1279.72</v>
      </c>
      <c r="M59" s="11">
        <f>IF('Daily PnL Log'!M1142&lt;&gt;"",'Daily PnL Log'!M1142,"")</f>
        <v>-1425.26</v>
      </c>
      <c r="N59" s="11">
        <f>IF('Daily PnL Log'!N1142&lt;&gt;"",'Daily PnL Log'!N1142,"")</f>
        <v>102383.54000000001</v>
      </c>
      <c r="O59" s="11">
        <f t="shared" si="3"/>
        <v>-26082.200000000004</v>
      </c>
      <c r="P59" s="11">
        <f t="shared" si="3"/>
        <v>-49752.4</v>
      </c>
      <c r="Q59" s="11">
        <f t="shared" si="3"/>
        <v>0</v>
      </c>
      <c r="R59" s="11">
        <f t="shared" si="3"/>
        <v>-5863.6000000000013</v>
      </c>
      <c r="S59" s="11">
        <f t="shared" si="3"/>
        <v>-12217.099999999991</v>
      </c>
      <c r="T59" s="11">
        <f t="shared" si="3"/>
        <v>0</v>
      </c>
      <c r="U59" s="11">
        <f t="shared" si="3"/>
        <v>0</v>
      </c>
      <c r="V59" s="11">
        <f t="shared" si="3"/>
        <v>-93915.299999999974</v>
      </c>
      <c r="W59" s="11">
        <f>IF('Daily PnL Log'!W1142&lt;&gt;"",'Daily PnL Log'!W1142,"")</f>
        <v>478406</v>
      </c>
      <c r="X59" s="119">
        <f>IF('Daily PnL Log'!X1142&lt;&gt;"",'Daily PnL Log'!X1142,"")</f>
        <v>0.21400973231941073</v>
      </c>
      <c r="Y59" s="11" t="str">
        <f>IF('Daily PnL Log'!Y1142&lt;&gt;"",'Daily PnL Log'!Y1142,"")</f>
        <v/>
      </c>
      <c r="Z59" s="11" t="str">
        <f>IF('Daily PnL Log'!Z1142&lt;&gt;"",'Daily PnL Log'!Z1142,"")</f>
        <v/>
      </c>
      <c r="AA59" s="11">
        <f>IF('Daily PnL Log'!AC1142&lt;&gt;"",'Daily PnL Log'!AC1142,"")</f>
        <v>76933.75</v>
      </c>
    </row>
    <row r="60" spans="1:27" x14ac:dyDescent="0.25">
      <c r="A60" s="47" t="str">
        <f t="shared" si="2"/>
        <v>Jun</v>
      </c>
      <c r="B60" s="14">
        <f>'Daily PnL Log'!B1143</f>
        <v>45824</v>
      </c>
      <c r="C60" s="13">
        <f>IF('Daily PnL Log'!C1143&lt;&gt;"",'Daily PnL Log'!C1143,"")</f>
        <v>-22665.8</v>
      </c>
      <c r="D60" s="13">
        <f>IF('Daily PnL Log'!D1143&lt;&gt;"",'Daily PnL Log'!D1143,"")</f>
        <v>69430.8</v>
      </c>
      <c r="E60" s="13">
        <f>IF('Daily PnL Log'!E1143&lt;&gt;"",'Daily PnL Log'!E1143,"")</f>
        <v>0</v>
      </c>
      <c r="F60" s="13">
        <f>IF('Daily PnL Log'!F1143&lt;&gt;"",'Daily PnL Log'!F1143,"")</f>
        <v>5834.6</v>
      </c>
      <c r="G60" s="13">
        <f>IF('Daily PnL Log'!G1143&lt;&gt;"",'Daily PnL Log'!G1143,"")</f>
        <v>-2335</v>
      </c>
      <c r="H60" s="13">
        <f>IF('Daily PnL Log'!H1143&lt;&gt;"",'Daily PnL Log'!H1143,"")</f>
        <v>0</v>
      </c>
      <c r="I60" s="13">
        <f>IF('Daily PnL Log'!I1143&lt;&gt;"",'Daily PnL Log'!I1143,"")</f>
        <v>0</v>
      </c>
      <c r="J60" s="13">
        <f>IF('Daily PnL Log'!J1143&lt;&gt;"",'Daily PnL Log'!J1143,"")</f>
        <v>50264.6</v>
      </c>
      <c r="K60" s="13">
        <f>IF('Daily PnL Log'!K1143&lt;&gt;"",'Daily PnL Log'!K1143,"")</f>
        <v>-175.9</v>
      </c>
      <c r="L60" s="13">
        <f>IF('Daily PnL Log'!L1143&lt;&gt;"",'Daily PnL Log'!L1143,"")</f>
        <v>-1555.65</v>
      </c>
      <c r="M60" s="13">
        <f>IF('Daily PnL Log'!M1143&lt;&gt;"",'Daily PnL Log'!M1143,"")</f>
        <v>-1731.5500000000002</v>
      </c>
      <c r="N60" s="13">
        <f>IF('Daily PnL Log'!N1143&lt;&gt;"",'Daily PnL Log'!N1143,"")</f>
        <v>48533.049999999996</v>
      </c>
      <c r="O60" s="13">
        <f t="shared" si="3"/>
        <v>-48748</v>
      </c>
      <c r="P60" s="13">
        <f t="shared" si="3"/>
        <v>19678.400000000001</v>
      </c>
      <c r="Q60" s="13">
        <f t="shared" si="3"/>
        <v>0</v>
      </c>
      <c r="R60" s="13">
        <f t="shared" si="3"/>
        <v>-29.000000000000909</v>
      </c>
      <c r="S60" s="13">
        <f t="shared" si="3"/>
        <v>-14552.099999999991</v>
      </c>
      <c r="T60" s="13">
        <f t="shared" si="3"/>
        <v>0</v>
      </c>
      <c r="U60" s="13">
        <f t="shared" si="3"/>
        <v>0</v>
      </c>
      <c r="V60" s="13">
        <f t="shared" si="3"/>
        <v>-43650.699999999975</v>
      </c>
      <c r="W60" s="13">
        <f>IF('Daily PnL Log'!W1143&lt;&gt;"",'Daily PnL Log'!W1143,"")</f>
        <v>499513</v>
      </c>
      <c r="X60" s="118">
        <f>IF('Daily PnL Log'!X1143&lt;&gt;"",'Daily PnL Log'!X1143,"")</f>
        <v>9.7160734555457012E-2</v>
      </c>
      <c r="Y60" s="13" t="str">
        <f>IF('Daily PnL Log'!Y1143&lt;&gt;"",'Daily PnL Log'!Y1143,"")</f>
        <v/>
      </c>
      <c r="Z60" s="13">
        <f>IF('Daily PnL Log'!Z1143&lt;&gt;"",'Daily PnL Log'!Z1143,"")</f>
        <v>5013.95</v>
      </c>
      <c r="AA60" s="13">
        <f>IF('Daily PnL Log'!AC1143&lt;&gt;"",'Daily PnL Log'!AC1143,"")</f>
        <v>151177.20000000001</v>
      </c>
    </row>
    <row r="61" spans="1:27" x14ac:dyDescent="0.25">
      <c r="A61" s="48" t="str">
        <f t="shared" si="2"/>
        <v>Jun</v>
      </c>
      <c r="B61" s="2">
        <f>'Daily PnL Log'!B1144</f>
        <v>45825</v>
      </c>
      <c r="C61" s="11">
        <f>IF('Daily PnL Log'!C1144&lt;&gt;"",'Daily PnL Log'!C1144,"")</f>
        <v>-7110</v>
      </c>
      <c r="D61" s="11">
        <f>IF('Daily PnL Log'!D1144&lt;&gt;"",'Daily PnL Log'!D1144,"")</f>
        <v>-20199.3</v>
      </c>
      <c r="E61" s="11">
        <f>IF('Daily PnL Log'!E1144&lt;&gt;"",'Daily PnL Log'!E1144,"")</f>
        <v>0</v>
      </c>
      <c r="F61" s="11">
        <f>IF('Daily PnL Log'!F1144&lt;&gt;"",'Daily PnL Log'!F1144,"")</f>
        <v>9993.4</v>
      </c>
      <c r="G61" s="11">
        <f>IF('Daily PnL Log'!G1144&lt;&gt;"",'Daily PnL Log'!G1144,"")</f>
        <v>32221.4</v>
      </c>
      <c r="H61" s="11">
        <f>IF('Daily PnL Log'!H1144&lt;&gt;"",'Daily PnL Log'!H1144,"")</f>
        <v>0</v>
      </c>
      <c r="I61" s="11">
        <f>IF('Daily PnL Log'!I1144&lt;&gt;"",'Daily PnL Log'!I1144,"")</f>
        <v>0</v>
      </c>
      <c r="J61" s="11">
        <f>IF('Daily PnL Log'!J1144&lt;&gt;"",'Daily PnL Log'!J1144,"")</f>
        <v>14905.5</v>
      </c>
      <c r="K61" s="11">
        <f>IF('Daily PnL Log'!K1144&lt;&gt;"",'Daily PnL Log'!K1144,"")</f>
        <v>-78.69</v>
      </c>
      <c r="L61" s="11">
        <f>IF('Daily PnL Log'!L1144&lt;&gt;"",'Daily PnL Log'!L1144,"")</f>
        <v>-678.83</v>
      </c>
      <c r="M61" s="11">
        <f>IF('Daily PnL Log'!M1144&lt;&gt;"",'Daily PnL Log'!M1144,"")</f>
        <v>-757.52</v>
      </c>
      <c r="N61" s="11">
        <f>IF('Daily PnL Log'!N1144&lt;&gt;"",'Daily PnL Log'!N1144,"")</f>
        <v>14147.98</v>
      </c>
      <c r="O61" s="11">
        <f t="shared" si="3"/>
        <v>-55858</v>
      </c>
      <c r="P61" s="11">
        <f t="shared" si="3"/>
        <v>-520.89999999999782</v>
      </c>
      <c r="Q61" s="11">
        <f t="shared" si="3"/>
        <v>0</v>
      </c>
      <c r="R61" s="11">
        <f t="shared" si="3"/>
        <v>9964.3999999999978</v>
      </c>
      <c r="S61" s="11">
        <f t="shared" si="3"/>
        <v>17669.30000000001</v>
      </c>
      <c r="T61" s="11">
        <f t="shared" si="3"/>
        <v>0</v>
      </c>
      <c r="U61" s="11">
        <f t="shared" si="3"/>
        <v>0</v>
      </c>
      <c r="V61" s="11">
        <f t="shared" si="3"/>
        <v>-28745.199999999975</v>
      </c>
      <c r="W61" s="11">
        <f>IF('Daily PnL Log'!W1144&lt;&gt;"",'Daily PnL Log'!W1144,"")</f>
        <v>464381</v>
      </c>
      <c r="X61" s="119">
        <f>IF('Daily PnL Log'!X1144&lt;&gt;"",'Daily PnL Log'!X1144,"")</f>
        <v>3.046631968146845E-2</v>
      </c>
      <c r="Y61" s="11">
        <f>IF('Daily PnL Log'!Y1144&lt;&gt;"",'Daily PnL Log'!Y1144,"")</f>
        <v>-5216.3</v>
      </c>
      <c r="Z61" s="11" t="str">
        <f>IF('Daily PnL Log'!Z1144&lt;&gt;"",'Daily PnL Log'!Z1144,"")</f>
        <v/>
      </c>
      <c r="AA61" s="11">
        <f>IF('Daily PnL Log'!AC1144&lt;&gt;"",'Daily PnL Log'!AC1144,"")</f>
        <v>156757.18</v>
      </c>
    </row>
    <row r="62" spans="1:27" x14ac:dyDescent="0.25">
      <c r="A62" s="47" t="str">
        <f t="shared" si="2"/>
        <v>Jun</v>
      </c>
      <c r="B62" s="14">
        <f>'Daily PnL Log'!B1145</f>
        <v>45826</v>
      </c>
      <c r="C62" s="13">
        <f>IF('Daily PnL Log'!C1145&lt;&gt;"",'Daily PnL Log'!C1145,"")</f>
        <v>3955.3</v>
      </c>
      <c r="D62" s="13">
        <f>IF('Daily PnL Log'!D1145&lt;&gt;"",'Daily PnL Log'!D1145,"")</f>
        <v>-9920.2999999999993</v>
      </c>
      <c r="E62" s="13">
        <f>IF('Daily PnL Log'!E1145&lt;&gt;"",'Daily PnL Log'!E1145,"")</f>
        <v>0</v>
      </c>
      <c r="F62" s="13">
        <f>IF('Daily PnL Log'!F1145&lt;&gt;"",'Daily PnL Log'!F1145,"")</f>
        <v>-3893.4</v>
      </c>
      <c r="G62" s="13">
        <f>IF('Daily PnL Log'!G1145&lt;&gt;"",'Daily PnL Log'!G1145,"")</f>
        <v>48200.1</v>
      </c>
      <c r="H62" s="13">
        <f>IF('Daily PnL Log'!H1145&lt;&gt;"",'Daily PnL Log'!H1145,"")</f>
        <v>0</v>
      </c>
      <c r="I62" s="13">
        <f>IF('Daily PnL Log'!I1145&lt;&gt;"",'Daily PnL Log'!I1145,"")</f>
        <v>0</v>
      </c>
      <c r="J62" s="13">
        <f>IF('Daily PnL Log'!J1145&lt;&gt;"",'Daily PnL Log'!J1145,"")</f>
        <v>38341.699999999997</v>
      </c>
      <c r="K62" s="13">
        <f>IF('Daily PnL Log'!K1145&lt;&gt;"",'Daily PnL Log'!K1145,"")</f>
        <v>-116.28</v>
      </c>
      <c r="L62" s="13">
        <f>IF('Daily PnL Log'!L1145&lt;&gt;"",'Daily PnL Log'!L1145,"")</f>
        <v>-1017.72</v>
      </c>
      <c r="M62" s="13">
        <f>IF('Daily PnL Log'!M1145&lt;&gt;"",'Daily PnL Log'!M1145,"")</f>
        <v>-1134</v>
      </c>
      <c r="N62" s="13">
        <f>IF('Daily PnL Log'!N1145&lt;&gt;"",'Daily PnL Log'!N1145,"")</f>
        <v>37207.699999999997</v>
      </c>
      <c r="O62" s="13">
        <f t="shared" si="3"/>
        <v>-51902.7</v>
      </c>
      <c r="P62" s="13">
        <f t="shared" si="3"/>
        <v>-10441.199999999997</v>
      </c>
      <c r="Q62" s="13">
        <f t="shared" si="3"/>
        <v>0</v>
      </c>
      <c r="R62" s="13">
        <f t="shared" si="3"/>
        <v>6070.9999999999982</v>
      </c>
      <c r="S62" s="13">
        <f t="shared" si="3"/>
        <v>65869.400000000009</v>
      </c>
      <c r="T62" s="13">
        <f t="shared" si="3"/>
        <v>0</v>
      </c>
      <c r="U62" s="13">
        <f t="shared" si="3"/>
        <v>0</v>
      </c>
      <c r="V62" s="13">
        <f t="shared" si="3"/>
        <v>9596.5000000000218</v>
      </c>
      <c r="W62" s="13">
        <f>IF('Daily PnL Log'!W1145&lt;&gt;"",'Daily PnL Log'!W1145,"")</f>
        <v>420897</v>
      </c>
      <c r="X62" s="118">
        <f>IF('Daily PnL Log'!X1145&lt;&gt;"",'Daily PnL Log'!X1145,"")</f>
        <v>8.8400962705840136E-2</v>
      </c>
      <c r="Y62" s="13" t="str">
        <f>IF('Daily PnL Log'!Y1145&lt;&gt;"",'Daily PnL Log'!Y1145,"")</f>
        <v/>
      </c>
      <c r="Z62" s="13" t="str">
        <f>IF('Daily PnL Log'!Z1145&lt;&gt;"",'Daily PnL Log'!Z1145,"")</f>
        <v/>
      </c>
      <c r="AA62" s="13">
        <f>IF('Daily PnL Log'!AC1145&lt;&gt;"",'Daily PnL Log'!AC1145,"")</f>
        <v>201908.18</v>
      </c>
    </row>
    <row r="63" spans="1:27" x14ac:dyDescent="0.25">
      <c r="A63" s="48" t="str">
        <f t="shared" si="2"/>
        <v>Jun</v>
      </c>
      <c r="B63" s="2">
        <f>'Daily PnL Log'!B1146</f>
        <v>45828</v>
      </c>
      <c r="C63" s="11">
        <f>IF('Daily PnL Log'!C1146&lt;&gt;"",'Daily PnL Log'!C1146,"")</f>
        <v>1940.4</v>
      </c>
      <c r="D63" s="11">
        <f>IF('Daily PnL Log'!D1146&lt;&gt;"",'Daily PnL Log'!D1146,"")</f>
        <v>364.5</v>
      </c>
      <c r="E63" s="11">
        <f>IF('Daily PnL Log'!E1146&lt;&gt;"",'Daily PnL Log'!E1146,"")</f>
        <v>0</v>
      </c>
      <c r="F63" s="11">
        <f>IF('Daily PnL Log'!F1146&lt;&gt;"",'Daily PnL Log'!F1146,"")</f>
        <v>688.6</v>
      </c>
      <c r="G63" s="11">
        <f>IF('Daily PnL Log'!G1146&lt;&gt;"",'Daily PnL Log'!G1146,"")</f>
        <v>20827.599999999999</v>
      </c>
      <c r="H63" s="11">
        <f>IF('Daily PnL Log'!H1146&lt;&gt;"",'Daily PnL Log'!H1146,"")</f>
        <v>0</v>
      </c>
      <c r="I63" s="11">
        <f>IF('Daily PnL Log'!I1146&lt;&gt;"",'Daily PnL Log'!I1146,"")</f>
        <v>0</v>
      </c>
      <c r="J63" s="11">
        <f>IF('Daily PnL Log'!J1146&lt;&gt;"",'Daily PnL Log'!J1146,"")</f>
        <v>23821.1</v>
      </c>
      <c r="K63" s="11">
        <f>IF('Daily PnL Log'!K1146&lt;&gt;"",'Daily PnL Log'!K1146,"")</f>
        <v>-517.21</v>
      </c>
      <c r="L63" s="11">
        <f>IF('Daily PnL Log'!L1146&lt;&gt;"",'Daily PnL Log'!L1146,"")</f>
        <v>-2534.77</v>
      </c>
      <c r="M63" s="11">
        <f>IF('Daily PnL Log'!M1146&lt;&gt;"",'Daily PnL Log'!M1146,"")</f>
        <v>-3051.98</v>
      </c>
      <c r="N63" s="11">
        <f>IF('Daily PnL Log'!N1146&lt;&gt;"",'Daily PnL Log'!N1146,"")</f>
        <v>20769.12</v>
      </c>
      <c r="O63" s="11">
        <f t="shared" si="3"/>
        <v>-49962.299999999996</v>
      </c>
      <c r="P63" s="11">
        <f t="shared" si="3"/>
        <v>-10076.699999999997</v>
      </c>
      <c r="Q63" s="11">
        <f t="shared" si="3"/>
        <v>0</v>
      </c>
      <c r="R63" s="11">
        <f t="shared" si="3"/>
        <v>6759.5999999999985</v>
      </c>
      <c r="S63" s="11">
        <f t="shared" si="3"/>
        <v>86697</v>
      </c>
      <c r="T63" s="11">
        <f t="shared" si="3"/>
        <v>0</v>
      </c>
      <c r="U63" s="11">
        <f t="shared" si="3"/>
        <v>0</v>
      </c>
      <c r="V63" s="11">
        <f t="shared" si="3"/>
        <v>33417.60000000002</v>
      </c>
      <c r="W63" s="11">
        <f>IF('Daily PnL Log'!W1146&lt;&gt;"",'Daily PnL Log'!W1146,"")</f>
        <v>372136</v>
      </c>
      <c r="X63" s="119">
        <f>IF('Daily PnL Log'!X1146&lt;&gt;"",'Daily PnL Log'!X1146,"")</f>
        <v>5.581056387987187E-2</v>
      </c>
      <c r="Y63" s="11" t="str">
        <f>IF('Daily PnL Log'!Y1146&lt;&gt;"",'Daily PnL Log'!Y1146,"")</f>
        <v/>
      </c>
      <c r="Z63" s="11" t="str">
        <f>IF('Daily PnL Log'!Z1146&lt;&gt;"",'Daily PnL Log'!Z1146,"")</f>
        <v/>
      </c>
      <c r="AA63" s="11">
        <f>IF('Daily PnL Log'!AC1146&lt;&gt;"",'Daily PnL Log'!AC1146,"")</f>
        <v>216589.95</v>
      </c>
    </row>
    <row r="64" spans="1:27" x14ac:dyDescent="0.25">
      <c r="A64" s="47" t="str">
        <f t="shared" si="2"/>
        <v>Jun</v>
      </c>
      <c r="B64" s="14">
        <f>'Daily PnL Log'!B1147</f>
        <v>45831</v>
      </c>
      <c r="C64" s="13">
        <f>IF('Daily PnL Log'!C1147&lt;&gt;"",'Daily PnL Log'!C1147,"")</f>
        <v>-10987</v>
      </c>
      <c r="D64" s="13">
        <f>IF('Daily PnL Log'!D1147&lt;&gt;"",'Daily PnL Log'!D1147,"")</f>
        <v>-27758.6</v>
      </c>
      <c r="E64" s="13">
        <f>IF('Daily PnL Log'!E1147&lt;&gt;"",'Daily PnL Log'!E1147,"")</f>
        <v>0</v>
      </c>
      <c r="F64" s="13">
        <f>IF('Daily PnL Log'!F1147&lt;&gt;"",'Daily PnL Log'!F1147,"")</f>
        <v>10856.5</v>
      </c>
      <c r="G64" s="13">
        <f>IF('Daily PnL Log'!G1147&lt;&gt;"",'Daily PnL Log'!G1147,"")</f>
        <v>-22451.3</v>
      </c>
      <c r="H64" s="13">
        <f>IF('Daily PnL Log'!H1147&lt;&gt;"",'Daily PnL Log'!H1147,"")</f>
        <v>0</v>
      </c>
      <c r="I64" s="13">
        <f>IF('Daily PnL Log'!I1147&lt;&gt;"",'Daily PnL Log'!I1147,"")</f>
        <v>0</v>
      </c>
      <c r="J64" s="13">
        <f>IF('Daily PnL Log'!J1147&lt;&gt;"",'Daily PnL Log'!J1147,"")</f>
        <v>-50340.399999999994</v>
      </c>
      <c r="K64" s="13">
        <f>IF('Daily PnL Log'!K1147&lt;&gt;"",'Daily PnL Log'!K1147,"")</f>
        <v>-68.72</v>
      </c>
      <c r="L64" s="13">
        <f>IF('Daily PnL Log'!L1147&lt;&gt;"",'Daily PnL Log'!L1147,"")</f>
        <v>-607.97</v>
      </c>
      <c r="M64" s="13">
        <f>IF('Daily PnL Log'!M1147&lt;&gt;"",'Daily PnL Log'!M1147,"")</f>
        <v>-676.69</v>
      </c>
      <c r="N64" s="13">
        <f>IF('Daily PnL Log'!N1147&lt;&gt;"",'Daily PnL Log'!N1147,"")</f>
        <v>-51017.09</v>
      </c>
      <c r="O64" s="13">
        <f t="shared" si="3"/>
        <v>-60949.299999999996</v>
      </c>
      <c r="P64" s="13">
        <f t="shared" si="3"/>
        <v>-37835.299999999996</v>
      </c>
      <c r="Q64" s="13">
        <f t="shared" si="3"/>
        <v>0</v>
      </c>
      <c r="R64" s="13">
        <f t="shared" si="3"/>
        <v>17616.099999999999</v>
      </c>
      <c r="S64" s="13">
        <f t="shared" si="3"/>
        <v>64245.7</v>
      </c>
      <c r="T64" s="13">
        <f t="shared" si="3"/>
        <v>0</v>
      </c>
      <c r="U64" s="13">
        <f t="shared" si="3"/>
        <v>0</v>
      </c>
      <c r="V64" s="13">
        <f t="shared" si="3"/>
        <v>-16922.799999999974</v>
      </c>
      <c r="W64" s="13">
        <f>IF('Daily PnL Log'!W1147&lt;&gt;"",'Daily PnL Log'!W1147,"")</f>
        <v>274117</v>
      </c>
      <c r="X64" s="118">
        <f>IF('Daily PnL Log'!X1147&lt;&gt;"",'Daily PnL Log'!X1147,"")</f>
        <v>-0.18611428696505505</v>
      </c>
      <c r="Y64" s="13" t="str">
        <f>IF('Daily PnL Log'!Y1147&lt;&gt;"",'Daily PnL Log'!Y1147,"")</f>
        <v/>
      </c>
      <c r="Z64" s="13" t="str">
        <f>IF('Daily PnL Log'!Z1147&lt;&gt;"",'Daily PnL Log'!Z1147,"")</f>
        <v/>
      </c>
      <c r="AA64" s="13">
        <f>IF('Daily PnL Log'!AC1147&lt;&gt;"",'Daily PnL Log'!AC1147,"")</f>
        <v>164690.76</v>
      </c>
    </row>
    <row r="65" spans="1:27" x14ac:dyDescent="0.25">
      <c r="A65" s="48" t="str">
        <f t="shared" si="2"/>
        <v>Jun</v>
      </c>
      <c r="B65" s="2">
        <f>'Daily PnL Log'!B1148</f>
        <v>45832</v>
      </c>
      <c r="C65" s="11">
        <f>IF('Daily PnL Log'!C1148&lt;&gt;"",'Daily PnL Log'!C1148,"")</f>
        <v>-6781.8</v>
      </c>
      <c r="D65" s="11">
        <f>IF('Daily PnL Log'!D1148&lt;&gt;"",'Daily PnL Log'!D1148,"")</f>
        <v>-19453.7</v>
      </c>
      <c r="E65" s="11">
        <f>IF('Daily PnL Log'!E1148&lt;&gt;"",'Daily PnL Log'!E1148,"")</f>
        <v>0</v>
      </c>
      <c r="F65" s="11">
        <f>IF('Daily PnL Log'!F1148&lt;&gt;"",'Daily PnL Log'!F1148,"")</f>
        <v>-48.4</v>
      </c>
      <c r="G65" s="11">
        <f>IF('Daily PnL Log'!G1148&lt;&gt;"",'Daily PnL Log'!G1148,"")</f>
        <v>1289.8</v>
      </c>
      <c r="H65" s="11">
        <f>IF('Daily PnL Log'!H1148&lt;&gt;"",'Daily PnL Log'!H1148,"")</f>
        <v>0</v>
      </c>
      <c r="I65" s="11">
        <f>IF('Daily PnL Log'!I1148&lt;&gt;"",'Daily PnL Log'!I1148,"")</f>
        <v>0</v>
      </c>
      <c r="J65" s="11">
        <f>IF('Daily PnL Log'!J1148&lt;&gt;"",'Daily PnL Log'!J1148,"")</f>
        <v>-24994.100000000002</v>
      </c>
      <c r="K65" s="11">
        <f>IF('Daily PnL Log'!K1148&lt;&gt;"",'Daily PnL Log'!K1148,"")</f>
        <v>-87.91</v>
      </c>
      <c r="L65" s="11">
        <f>IF('Daily PnL Log'!L1148&lt;&gt;"",'Daily PnL Log'!L1148,"")</f>
        <v>-774.13</v>
      </c>
      <c r="M65" s="11">
        <f>IF('Daily PnL Log'!M1148&lt;&gt;"",'Daily PnL Log'!M1148,"")</f>
        <v>-862.04</v>
      </c>
      <c r="N65" s="11">
        <f>IF('Daily PnL Log'!N1148&lt;&gt;"",'Daily PnL Log'!N1148,"")</f>
        <v>-25856.140000000003</v>
      </c>
      <c r="O65" s="11">
        <f t="shared" si="3"/>
        <v>-67731.099999999991</v>
      </c>
      <c r="P65" s="11">
        <f t="shared" si="3"/>
        <v>-57289</v>
      </c>
      <c r="Q65" s="11">
        <f t="shared" si="3"/>
        <v>0</v>
      </c>
      <c r="R65" s="11">
        <f t="shared" si="3"/>
        <v>17567.699999999997</v>
      </c>
      <c r="S65" s="11">
        <f t="shared" si="3"/>
        <v>65535.5</v>
      </c>
      <c r="T65" s="11">
        <f t="shared" si="3"/>
        <v>0</v>
      </c>
      <c r="U65" s="11">
        <f t="shared" si="3"/>
        <v>0</v>
      </c>
      <c r="V65" s="11">
        <f t="shared" si="3"/>
        <v>-41916.89999999998</v>
      </c>
      <c r="W65" s="11">
        <f>IF('Daily PnL Log'!W1148&lt;&gt;"",'Daily PnL Log'!W1148,"")</f>
        <v>238203</v>
      </c>
      <c r="X65" s="119">
        <f>IF('Daily PnL Log'!X1148&lt;&gt;"",'Daily PnL Log'!X1148,"")</f>
        <v>-0.10854665978178278</v>
      </c>
      <c r="Y65" s="11">
        <f>IF('Daily PnL Log'!Y1148&lt;&gt;"",'Daily PnL Log'!Y1148,"")</f>
        <v>-4025.71</v>
      </c>
      <c r="Z65" s="11" t="str">
        <f>IF('Daily PnL Log'!Z1148&lt;&gt;"",'Daily PnL Log'!Z1148,"")</f>
        <v/>
      </c>
      <c r="AA65" s="11">
        <f>IF('Daily PnL Log'!AC1148&lt;&gt;"",'Daily PnL Log'!AC1148,"")</f>
        <v>127497.47</v>
      </c>
    </row>
    <row r="66" spans="1:27" x14ac:dyDescent="0.25">
      <c r="A66" s="47" t="str">
        <f t="shared" si="2"/>
        <v>Jun</v>
      </c>
      <c r="B66" s="14">
        <f>'Daily PnL Log'!B1149</f>
        <v>45833</v>
      </c>
      <c r="C66" s="13">
        <f>IF('Daily PnL Log'!C1149&lt;&gt;"",'Daily PnL Log'!C1149,"")</f>
        <v>28871</v>
      </c>
      <c r="D66" s="13">
        <f>IF('Daily PnL Log'!D1149&lt;&gt;"",'Daily PnL Log'!D1149,"")</f>
        <v>29733.8</v>
      </c>
      <c r="E66" s="13">
        <f>IF('Daily PnL Log'!E1149&lt;&gt;"",'Daily PnL Log'!E1149,"")</f>
        <v>0</v>
      </c>
      <c r="F66" s="13">
        <f>IF('Daily PnL Log'!F1149&lt;&gt;"",'Daily PnL Log'!F1149,"")</f>
        <v>-4024.9</v>
      </c>
      <c r="G66" s="13">
        <f>IF('Daily PnL Log'!G1149&lt;&gt;"",'Daily PnL Log'!G1149,"")</f>
        <v>-6100</v>
      </c>
      <c r="H66" s="13">
        <f>IF('Daily PnL Log'!H1149&lt;&gt;"",'Daily PnL Log'!H1149,"")</f>
        <v>0</v>
      </c>
      <c r="I66" s="13">
        <f>IF('Daily PnL Log'!I1149&lt;&gt;"",'Daily PnL Log'!I1149,"")</f>
        <v>0</v>
      </c>
      <c r="J66" s="13">
        <f>IF('Daily PnL Log'!J1149&lt;&gt;"",'Daily PnL Log'!J1149,"")</f>
        <v>48479.9</v>
      </c>
      <c r="K66" s="13">
        <f>IF('Daily PnL Log'!K1149&lt;&gt;"",'Daily PnL Log'!K1149,"")</f>
        <v>-143.51</v>
      </c>
      <c r="L66" s="13">
        <f>IF('Daily PnL Log'!L1149&lt;&gt;"",'Daily PnL Log'!L1149,"")</f>
        <v>-1269.26</v>
      </c>
      <c r="M66" s="13">
        <f>IF('Daily PnL Log'!M1149&lt;&gt;"",'Daily PnL Log'!M1149,"")</f>
        <v>-1412.77</v>
      </c>
      <c r="N66" s="13">
        <f>IF('Daily PnL Log'!N1149&lt;&gt;"",'Daily PnL Log'!N1149,"")</f>
        <v>47067.130000000005</v>
      </c>
      <c r="O66" s="13">
        <f t="shared" si="3"/>
        <v>-38860.099999999991</v>
      </c>
      <c r="P66" s="13">
        <f t="shared" si="3"/>
        <v>-27555.200000000001</v>
      </c>
      <c r="Q66" s="13">
        <f t="shared" si="3"/>
        <v>0</v>
      </c>
      <c r="R66" s="13">
        <f t="shared" si="3"/>
        <v>13542.799999999997</v>
      </c>
      <c r="S66" s="13">
        <f t="shared" si="3"/>
        <v>59435.5</v>
      </c>
      <c r="T66" s="13">
        <f t="shared" si="3"/>
        <v>0</v>
      </c>
      <c r="U66" s="13">
        <f t="shared" si="3"/>
        <v>0</v>
      </c>
      <c r="V66" s="13">
        <f t="shared" si="3"/>
        <v>6563.0000000000218</v>
      </c>
      <c r="W66" s="13">
        <f>IF('Daily PnL Log'!W1149&lt;&gt;"",'Daily PnL Log'!W1149,"")</f>
        <v>264626</v>
      </c>
      <c r="X66" s="118">
        <f>IF('Daily PnL Log'!X1149&lt;&gt;"",'Daily PnL Log'!X1149,"")</f>
        <v>0.17786283282821796</v>
      </c>
      <c r="Y66" s="13" t="str">
        <f>IF('Daily PnL Log'!Y1149&lt;&gt;"",'Daily PnL Log'!Y1149,"")</f>
        <v/>
      </c>
      <c r="Z66" s="13" t="str">
        <f>IF('Daily PnL Log'!Z1149&lt;&gt;"",'Daily PnL Log'!Z1149,"")</f>
        <v/>
      </c>
      <c r="AA66" s="13">
        <f>IF('Daily PnL Log'!AC1149&lt;&gt;"",'Daily PnL Log'!AC1149,"")</f>
        <v>190274.7</v>
      </c>
    </row>
    <row r="67" spans="1:27" x14ac:dyDescent="0.25">
      <c r="A67" s="48" t="str">
        <f t="shared" si="2"/>
        <v>Jun</v>
      </c>
      <c r="B67" s="2">
        <f>'Daily PnL Log'!B1150</f>
        <v>45834</v>
      </c>
      <c r="C67" s="11">
        <f>IF('Daily PnL Log'!C1150&lt;&gt;"",'Daily PnL Log'!C1150,"")</f>
        <v>-2663.2</v>
      </c>
      <c r="D67" s="11">
        <f>IF('Daily PnL Log'!D1150&lt;&gt;"",'Daily PnL Log'!D1150,"")</f>
        <v>23623.9</v>
      </c>
      <c r="E67" s="11">
        <f>IF('Daily PnL Log'!E1150&lt;&gt;"",'Daily PnL Log'!E1150,"")</f>
        <v>0</v>
      </c>
      <c r="F67" s="11">
        <f>IF('Daily PnL Log'!F1150&lt;&gt;"",'Daily PnL Log'!F1150,"")</f>
        <v>-2105.6999999999998</v>
      </c>
      <c r="G67" s="11">
        <f>IF('Daily PnL Log'!G1150&lt;&gt;"",'Daily PnL Log'!G1150,"")</f>
        <v>-9717.4</v>
      </c>
      <c r="H67" s="11">
        <f>IF('Daily PnL Log'!H1150&lt;&gt;"",'Daily PnL Log'!H1150,"")</f>
        <v>0</v>
      </c>
      <c r="I67" s="11">
        <f>IF('Daily PnL Log'!I1150&lt;&gt;"",'Daily PnL Log'!I1150,"")</f>
        <v>0</v>
      </c>
      <c r="J67" s="11">
        <f>IF('Daily PnL Log'!J1150&lt;&gt;"",'Daily PnL Log'!J1150,"")</f>
        <v>9137.6</v>
      </c>
      <c r="K67" s="11">
        <f>IF('Daily PnL Log'!K1150&lt;&gt;"",'Daily PnL Log'!K1150,"")</f>
        <v>-106.33</v>
      </c>
      <c r="L67" s="11">
        <f>IF('Daily PnL Log'!L1150&lt;&gt;"",'Daily PnL Log'!L1150,"")</f>
        <v>-940.41</v>
      </c>
      <c r="M67" s="11">
        <f>IF('Daily PnL Log'!M1150&lt;&gt;"",'Daily PnL Log'!M1150,"")</f>
        <v>-1046.74</v>
      </c>
      <c r="N67" s="11">
        <f>IF('Daily PnL Log'!N1150&lt;&gt;"",'Daily PnL Log'!N1150,"")</f>
        <v>8090.8600000000006</v>
      </c>
      <c r="O67" s="11">
        <f t="shared" ref="O67:V69" si="4">IF(C67&lt;&gt;"",O66+C67,"")</f>
        <v>-41523.299999999988</v>
      </c>
      <c r="P67" s="11">
        <f t="shared" si="4"/>
        <v>-3931.2999999999993</v>
      </c>
      <c r="Q67" s="11">
        <f t="shared" si="4"/>
        <v>0</v>
      </c>
      <c r="R67" s="11">
        <f t="shared" si="4"/>
        <v>11437.099999999999</v>
      </c>
      <c r="S67" s="11">
        <f t="shared" si="4"/>
        <v>49718.1</v>
      </c>
      <c r="T67" s="11">
        <f t="shared" si="4"/>
        <v>0</v>
      </c>
      <c r="U67" s="11">
        <f t="shared" si="4"/>
        <v>0</v>
      </c>
      <c r="V67" s="11">
        <f t="shared" si="4"/>
        <v>15700.600000000022</v>
      </c>
      <c r="W67" s="11">
        <f>IF('Daily PnL Log'!W1150&lt;&gt;"",'Daily PnL Log'!W1150,"")</f>
        <v>286271</v>
      </c>
      <c r="X67" s="119">
        <f>IF('Daily PnL Log'!X1150&lt;&gt;"",'Daily PnL Log'!X1150,"")</f>
        <v>2.8262939662068463E-2</v>
      </c>
      <c r="Y67" s="11">
        <f>IF('Daily PnL Log'!Y1150&lt;&gt;"",'Daily PnL Log'!Y1150,"")</f>
        <v>-5216.3</v>
      </c>
      <c r="Z67" s="11" t="str">
        <f>IF('Daily PnL Log'!Z1150&lt;&gt;"",'Daily PnL Log'!Z1150,"")</f>
        <v/>
      </c>
      <c r="AA67" s="11">
        <f>IF('Daily PnL Log'!AC1150&lt;&gt;"",'Daily PnL Log'!AC1150,"")</f>
        <v>198366.71</v>
      </c>
    </row>
    <row r="68" spans="1:27" x14ac:dyDescent="0.25">
      <c r="A68" s="47" t="str">
        <f t="shared" si="2"/>
        <v>Jun</v>
      </c>
      <c r="B68" s="14">
        <f>'Daily PnL Log'!B1151</f>
        <v>45835</v>
      </c>
      <c r="C68" s="13">
        <f>IF('Daily PnL Log'!C1151&lt;&gt;"",'Daily PnL Log'!C1151,"")</f>
        <v>22636.7</v>
      </c>
      <c r="D68" s="13">
        <f>IF('Daily PnL Log'!D1151&lt;&gt;"",'Daily PnL Log'!D1151,"")</f>
        <v>-11595.5</v>
      </c>
      <c r="E68" s="13">
        <f>IF('Daily PnL Log'!E1151&lt;&gt;"",'Daily PnL Log'!E1151,"")</f>
        <v>0</v>
      </c>
      <c r="F68" s="13">
        <f>IF('Daily PnL Log'!F1151&lt;&gt;"",'Daily PnL Log'!F1151,"")</f>
        <v>7177.8</v>
      </c>
      <c r="G68" s="13">
        <f>IF('Daily PnL Log'!G1151&lt;&gt;"",'Daily PnL Log'!G1151,"")</f>
        <v>9513.7999999999993</v>
      </c>
      <c r="H68" s="13">
        <f>IF('Daily PnL Log'!H1151&lt;&gt;"",'Daily PnL Log'!H1151,"")</f>
        <v>0</v>
      </c>
      <c r="I68" s="13">
        <f>IF('Daily PnL Log'!I1151&lt;&gt;"",'Daily PnL Log'!I1151,"")</f>
        <v>0</v>
      </c>
      <c r="J68" s="13">
        <f>IF('Daily PnL Log'!J1151&lt;&gt;"",'Daily PnL Log'!J1151,"")</f>
        <v>27732.799999999999</v>
      </c>
      <c r="K68" s="13">
        <f>IF('Daily PnL Log'!K1151&lt;&gt;"",'Daily PnL Log'!K1151,"")</f>
        <v>-63.51</v>
      </c>
      <c r="L68" s="13">
        <f>IF('Daily PnL Log'!L1151&lt;&gt;"",'Daily PnL Log'!L1151,"")</f>
        <v>-560.38</v>
      </c>
      <c r="M68" s="13">
        <f>IF('Daily PnL Log'!M1151&lt;&gt;"",'Daily PnL Log'!M1151,"")</f>
        <v>-623.89</v>
      </c>
      <c r="N68" s="13">
        <f>IF('Daily PnL Log'!N1151&lt;&gt;"",'Daily PnL Log'!N1151,"")</f>
        <v>27108.91</v>
      </c>
      <c r="O68" s="13">
        <f t="shared" si="4"/>
        <v>-18886.599999999988</v>
      </c>
      <c r="P68" s="13">
        <f t="shared" si="4"/>
        <v>-15526.8</v>
      </c>
      <c r="Q68" s="13">
        <f t="shared" si="4"/>
        <v>0</v>
      </c>
      <c r="R68" s="13">
        <f t="shared" si="4"/>
        <v>18614.899999999998</v>
      </c>
      <c r="S68" s="13">
        <f t="shared" si="4"/>
        <v>59231.899999999994</v>
      </c>
      <c r="T68" s="13">
        <f t="shared" si="4"/>
        <v>0</v>
      </c>
      <c r="U68" s="13">
        <f t="shared" si="4"/>
        <v>0</v>
      </c>
      <c r="V68" s="13">
        <f t="shared" si="4"/>
        <v>43433.400000000023</v>
      </c>
      <c r="W68" s="13">
        <f>IF('Daily PnL Log'!W1151&lt;&gt;"",'Daily PnL Log'!W1151,"")</f>
        <v>330740</v>
      </c>
      <c r="X68" s="118">
        <f>IF('Daily PnL Log'!X1151&lt;&gt;"",'Daily PnL Log'!X1151,"")</f>
        <v>8.1964413134183955E-2</v>
      </c>
      <c r="Y68" s="13" t="str">
        <f>IF('Daily PnL Log'!Y1151&lt;&gt;"",'Daily PnL Log'!Y1151,"")</f>
        <v/>
      </c>
      <c r="Z68" s="13" t="str">
        <f>IF('Daily PnL Log'!Z1151&lt;&gt;"",'Daily PnL Log'!Z1151,"")</f>
        <v/>
      </c>
      <c r="AA68" s="13">
        <f>IF('Daily PnL Log'!AC1151&lt;&gt;"",'Daily PnL Log'!AC1151,"")</f>
        <v>222467.82</v>
      </c>
    </row>
    <row r="69" spans="1:27" x14ac:dyDescent="0.25">
      <c r="A69" s="48" t="str">
        <f t="shared" si="2"/>
        <v>Jun</v>
      </c>
      <c r="B69" s="2">
        <f>'Daily PnL Log'!B1152</f>
        <v>45838</v>
      </c>
      <c r="C69" s="11">
        <f>IF('Daily PnL Log'!C1152&lt;&gt;"",'Daily PnL Log'!C1152,"")</f>
        <v>-13863.6</v>
      </c>
      <c r="D69" s="11">
        <f>IF('Daily PnL Log'!D1152&lt;&gt;"",'Daily PnL Log'!D1152,"")</f>
        <v>-80771.199999999997</v>
      </c>
      <c r="E69" s="11">
        <f>IF('Daily PnL Log'!E1152&lt;&gt;"",'Daily PnL Log'!E1152,"")</f>
        <v>0</v>
      </c>
      <c r="F69" s="11">
        <f>IF('Daily PnL Log'!F1152&lt;&gt;"",'Daily PnL Log'!F1152,"")</f>
        <v>21962.5</v>
      </c>
      <c r="G69" s="11">
        <f>IF('Daily PnL Log'!G1152&lt;&gt;"",'Daily PnL Log'!G1152,"")</f>
        <v>-76719.600000000006</v>
      </c>
      <c r="H69" s="11">
        <f>IF('Daily PnL Log'!H1152&lt;&gt;"",'Daily PnL Log'!H1152,"")</f>
        <v>0</v>
      </c>
      <c r="I69" s="11">
        <f>IF('Daily PnL Log'!I1152&lt;&gt;"",'Daily PnL Log'!I1152,"")</f>
        <v>0</v>
      </c>
      <c r="J69" s="11">
        <f>IF('Daily PnL Log'!J1152&lt;&gt;"",'Daily PnL Log'!J1152,"")</f>
        <v>-149391.90000000002</v>
      </c>
      <c r="K69" s="11">
        <f>IF('Daily PnL Log'!K1152&lt;&gt;"",'Daily PnL Log'!K1152,"")</f>
        <v>-71.09</v>
      </c>
      <c r="L69" s="11">
        <f>IF('Daily PnL Log'!L1152&lt;&gt;"",'Daily PnL Log'!L1152,"")</f>
        <v>-625.99</v>
      </c>
      <c r="M69" s="11">
        <f>IF('Daily PnL Log'!M1152&lt;&gt;"",'Daily PnL Log'!M1152,"")</f>
        <v>-697.08</v>
      </c>
      <c r="N69" s="11">
        <f>IF('Daily PnL Log'!N1152&lt;&gt;"",'Daily PnL Log'!N1152,"")</f>
        <v>-150088.98000000001</v>
      </c>
      <c r="O69" s="11">
        <f t="shared" si="4"/>
        <v>-32750.19999999999</v>
      </c>
      <c r="P69" s="11">
        <f t="shared" si="4"/>
        <v>-96298</v>
      </c>
      <c r="Q69" s="11">
        <f t="shared" si="4"/>
        <v>0</v>
      </c>
      <c r="R69" s="11">
        <f t="shared" si="4"/>
        <v>40577.399999999994</v>
      </c>
      <c r="S69" s="11">
        <f t="shared" si="4"/>
        <v>-17487.700000000012</v>
      </c>
      <c r="T69" s="11">
        <f t="shared" si="4"/>
        <v>0</v>
      </c>
      <c r="U69" s="11">
        <f t="shared" si="4"/>
        <v>0</v>
      </c>
      <c r="V69" s="11">
        <f t="shared" si="4"/>
        <v>-105958.5</v>
      </c>
      <c r="W69" s="11">
        <f>IF('Daily PnL Log'!W1152&lt;&gt;"",'Daily PnL Log'!W1152,"")</f>
        <v>276848</v>
      </c>
      <c r="X69" s="119">
        <f>IF('Daily PnL Log'!X1152&lt;&gt;"",'Daily PnL Log'!X1152,"")</f>
        <v>-0.54213496214529278</v>
      </c>
      <c r="Y69" s="11" t="str">
        <f>IF('Daily PnL Log'!Y1152&lt;&gt;"",'Daily PnL Log'!Y1152,"")</f>
        <v/>
      </c>
      <c r="Z69" s="11" t="str">
        <f>IF('Daily PnL Log'!Z1152&lt;&gt;"",'Daily PnL Log'!Z1152,"")</f>
        <v/>
      </c>
      <c r="AA69" s="11">
        <f>IF('Daily PnL Log'!AC1152&lt;&gt;"",'Daily PnL Log'!AC1152,"")</f>
        <v>62073.24</v>
      </c>
    </row>
    <row r="72" spans="1:27" x14ac:dyDescent="0.25">
      <c r="B72" s="25"/>
    </row>
    <row r="73" spans="1:27" x14ac:dyDescent="0.25">
      <c r="B73" s="25"/>
    </row>
    <row r="75" spans="1:27" x14ac:dyDescent="0.25">
      <c r="B75" s="25"/>
    </row>
    <row r="76" spans="1:27" x14ac:dyDescent="0.25">
      <c r="B76" s="25"/>
      <c r="F76" s="20" t="s">
        <v>35</v>
      </c>
    </row>
    <row r="77" spans="1:27" x14ac:dyDescent="0.25">
      <c r="B77" s="25"/>
    </row>
    <row r="78" spans="1:27" x14ac:dyDescent="0.25">
      <c r="B78" s="25"/>
    </row>
  </sheetData>
  <mergeCells count="1">
    <mergeCell ref="A2:B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EF60-94F7-438F-B402-129376911B7D}">
  <sheetPr codeName="Sheet7"/>
  <dimension ref="A2:AA79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-341709.2</v>
      </c>
    </row>
    <row r="8" spans="1:2" ht="18.75" x14ac:dyDescent="0.3">
      <c r="A8" s="55" t="s">
        <v>6</v>
      </c>
      <c r="B8" s="56">
        <f>K48</f>
        <v>-1669.2099999999998</v>
      </c>
    </row>
    <row r="9" spans="1:2" ht="18.75" x14ac:dyDescent="0.3">
      <c r="A9" s="55" t="s">
        <v>30</v>
      </c>
      <c r="B9" s="56">
        <f>L48</f>
        <v>-13905.499999999998</v>
      </c>
    </row>
    <row r="10" spans="1:2" ht="18.75" x14ac:dyDescent="0.3">
      <c r="A10" s="55" t="s">
        <v>11</v>
      </c>
      <c r="B10" s="56">
        <f>Y48</f>
        <v>-20526.53</v>
      </c>
    </row>
    <row r="11" spans="1:2" ht="18.75" x14ac:dyDescent="0.3">
      <c r="A11" s="57" t="s">
        <v>18</v>
      </c>
      <c r="B11" s="54">
        <f>B7+(B8+B9+B10)</f>
        <v>-377810.44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505596.96380952385</v>
      </c>
    </row>
    <row r="15" spans="1:2" ht="18.75" x14ac:dyDescent="0.3">
      <c r="A15" s="60" t="s">
        <v>15</v>
      </c>
      <c r="B15" s="63">
        <f>B11/B14</f>
        <v>-0.74725614875791557</v>
      </c>
    </row>
    <row r="16" spans="1:2" ht="18.75" x14ac:dyDescent="0.3">
      <c r="A16" s="60" t="s">
        <v>17</v>
      </c>
      <c r="B16" s="63">
        <f>X48</f>
        <v>5.783924497479577E-2</v>
      </c>
    </row>
    <row r="17" spans="1:2" ht="18.75" x14ac:dyDescent="0.3">
      <c r="A17" s="60" t="s">
        <v>31</v>
      </c>
      <c r="B17" s="64">
        <f>B15/B16</f>
        <v>-12.919534981543112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SUM(C50:C70)</f>
        <v>-80186.8</v>
      </c>
      <c r="D48" s="41">
        <f t="shared" ref="D48:N48" si="0">SUM(D50:D70)</f>
        <v>-117834.4</v>
      </c>
      <c r="E48" s="41">
        <f t="shared" si="0"/>
        <v>0</v>
      </c>
      <c r="F48" s="41">
        <f t="shared" si="0"/>
        <v>-28991.3</v>
      </c>
      <c r="G48" s="41">
        <f t="shared" si="0"/>
        <v>-114696.70000000001</v>
      </c>
      <c r="H48" s="41">
        <f t="shared" si="0"/>
        <v>0</v>
      </c>
      <c r="I48" s="41">
        <f t="shared" si="0"/>
        <v>0</v>
      </c>
      <c r="J48" s="41">
        <f t="shared" si="0"/>
        <v>-341709.2</v>
      </c>
      <c r="K48" s="41">
        <f t="shared" si="0"/>
        <v>-1669.2099999999998</v>
      </c>
      <c r="L48" s="41">
        <f t="shared" si="0"/>
        <v>-13905.499999999998</v>
      </c>
      <c r="M48" s="41">
        <f t="shared" si="0"/>
        <v>-15574.710000000001</v>
      </c>
      <c r="N48" s="41">
        <f t="shared" si="0"/>
        <v>-357283.91000000003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505596.96380952385</v>
      </c>
      <c r="X48" s="44">
        <f>_xlfn.STDEV.P(X50:X70)</f>
        <v>5.783924497479577E-2</v>
      </c>
      <c r="Y48" s="41">
        <f>SUM(Y50:Y70)</f>
        <v>-20526.53</v>
      </c>
      <c r="Z48" s="41">
        <f>SUM(Z50:Z70)</f>
        <v>6469.99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May</v>
      </c>
      <c r="B50" s="14">
        <f>'Daily PnL Log'!B1112</f>
        <v>45778</v>
      </c>
      <c r="C50" s="13">
        <f>IF('Daily PnL Log'!C1112&lt;&gt;"",'Daily PnL Log'!C1112,"")</f>
        <v>-11022.1</v>
      </c>
      <c r="D50" s="13">
        <f>IF('Daily PnL Log'!D1112&lt;&gt;"",'Daily PnL Log'!D1112,"")</f>
        <v>-11462.7</v>
      </c>
      <c r="E50" s="13">
        <f>IF('Daily PnL Log'!E1112&lt;&gt;"",'Daily PnL Log'!E1112,"")</f>
        <v>0</v>
      </c>
      <c r="F50" s="13">
        <f>IF('Daily PnL Log'!F1112&lt;&gt;"",'Daily PnL Log'!F1112,"")</f>
        <v>5938.4</v>
      </c>
      <c r="G50" s="13">
        <f>IF('Daily PnL Log'!G1112&lt;&gt;"",'Daily PnL Log'!G1112,"")</f>
        <v>-5110.8</v>
      </c>
      <c r="H50" s="13">
        <f>IF('Daily PnL Log'!H1112&lt;&gt;"",'Daily PnL Log'!H1112,"")</f>
        <v>0</v>
      </c>
      <c r="I50" s="13">
        <f>IF('Daily PnL Log'!I1112&lt;&gt;"",'Daily PnL Log'!I1112,"")</f>
        <v>0</v>
      </c>
      <c r="J50" s="13">
        <f>IF('Daily PnL Log'!J1112&lt;&gt;"",'Daily PnL Log'!J1112,"")</f>
        <v>-21657.200000000001</v>
      </c>
      <c r="K50" s="13">
        <f>IF('Daily PnL Log'!K1112&lt;&gt;"",'Daily PnL Log'!K1112,"")</f>
        <v>-53.73</v>
      </c>
      <c r="L50" s="13">
        <f>IF('Daily PnL Log'!L1112&lt;&gt;"",'Daily PnL Log'!L1112,"")</f>
        <v>-476.4</v>
      </c>
      <c r="M50" s="13">
        <f>IF('Daily PnL Log'!M1112&lt;&gt;"",'Daily PnL Log'!M1112,"")</f>
        <v>-530.13</v>
      </c>
      <c r="N50" s="13">
        <f>IF('Daily PnL Log'!N1112&lt;&gt;"",'Daily PnL Log'!N1112,"")</f>
        <v>-22187.33</v>
      </c>
      <c r="O50" s="13">
        <f t="shared" ref="O50:U50" si="1">C50</f>
        <v>-11022.1</v>
      </c>
      <c r="P50" s="13">
        <f t="shared" si="1"/>
        <v>-11462.7</v>
      </c>
      <c r="Q50" s="13">
        <f t="shared" si="1"/>
        <v>0</v>
      </c>
      <c r="R50" s="13">
        <f t="shared" si="1"/>
        <v>5938.4</v>
      </c>
      <c r="S50" s="13">
        <f t="shared" si="1"/>
        <v>-5110.8</v>
      </c>
      <c r="T50" s="13">
        <f t="shared" si="1"/>
        <v>0</v>
      </c>
      <c r="U50" s="13">
        <f t="shared" si="1"/>
        <v>0</v>
      </c>
      <c r="V50" s="13">
        <f>SUM(O50:T50)</f>
        <v>-21657.200000000001</v>
      </c>
      <c r="W50" s="13">
        <f>IF('Daily PnL Log'!W1112&lt;&gt;"",'Daily PnL Log'!W1112,"")</f>
        <v>314899</v>
      </c>
      <c r="X50" s="13">
        <f>IF('Daily PnL Log'!X1112&lt;&gt;"",'Daily PnL Log'!X1112,"")</f>
        <v>-7.0458559728674916E-2</v>
      </c>
      <c r="Y50" s="13">
        <f>IF('Daily PnL Log'!Y1112&lt;&gt;"",'Daily PnL Log'!Y1112,"")</f>
        <v>-5775.2199999999993</v>
      </c>
      <c r="Z50" s="13" t="str">
        <f>IF('Daily PnL Log'!Z1112&lt;&gt;"",'Daily PnL Log'!Z1112,"")</f>
        <v/>
      </c>
      <c r="AA50" s="13">
        <f>IF('Daily PnL Log'!AC1112&lt;&gt;"",'Daily PnL Log'!AC1112,"")</f>
        <v>530782.05000000005</v>
      </c>
    </row>
    <row r="51" spans="1:27" x14ac:dyDescent="0.25">
      <c r="A51" s="48" t="str">
        <f t="shared" ref="A51:A70" si="2">TEXT(B51,"mmm")</f>
        <v>May</v>
      </c>
      <c r="B51" s="2">
        <f>'Daily PnL Log'!B1113</f>
        <v>45779</v>
      </c>
      <c r="C51" s="11">
        <f>IF('Daily PnL Log'!C1113&lt;&gt;"",'Daily PnL Log'!C1113,"")</f>
        <v>32246.3</v>
      </c>
      <c r="D51" s="11">
        <f>IF('Daily PnL Log'!D1113&lt;&gt;"",'Daily PnL Log'!D1113,"")</f>
        <v>-29578.400000000001</v>
      </c>
      <c r="E51" s="11">
        <f>IF('Daily PnL Log'!E1113&lt;&gt;"",'Daily PnL Log'!E1113,"")</f>
        <v>0</v>
      </c>
      <c r="F51" s="11">
        <f>IF('Daily PnL Log'!F1113&lt;&gt;"",'Daily PnL Log'!F1113,"")</f>
        <v>-3388.9</v>
      </c>
      <c r="G51" s="11">
        <f>IF('Daily PnL Log'!G1113&lt;&gt;"",'Daily PnL Log'!G1113,"")</f>
        <v>10688.4</v>
      </c>
      <c r="H51" s="11">
        <f>IF('Daily PnL Log'!H1113&lt;&gt;"",'Daily PnL Log'!H1113,"")</f>
        <v>0</v>
      </c>
      <c r="I51" s="11">
        <f>IF('Daily PnL Log'!I1113&lt;&gt;"",'Daily PnL Log'!I1113,"")</f>
        <v>0</v>
      </c>
      <c r="J51" s="11">
        <f>IF('Daily PnL Log'!J1113&lt;&gt;"",'Daily PnL Log'!J1113,"")</f>
        <v>9967.3999999999978</v>
      </c>
      <c r="K51" s="11">
        <f>IF('Daily PnL Log'!K1113&lt;&gt;"",'Daily PnL Log'!K1113,"")</f>
        <v>-73.45</v>
      </c>
      <c r="L51" s="11">
        <f>IF('Daily PnL Log'!L1113&lt;&gt;"",'Daily PnL Log'!L1113,"")</f>
        <v>-650.15</v>
      </c>
      <c r="M51" s="11">
        <f>IF('Daily PnL Log'!M1113&lt;&gt;"",'Daily PnL Log'!M1113,"")</f>
        <v>-723.6</v>
      </c>
      <c r="N51" s="11">
        <f>IF('Daily PnL Log'!N1113&lt;&gt;"",'Daily PnL Log'!N1113,"")</f>
        <v>9243.7999999999975</v>
      </c>
      <c r="O51" s="11">
        <f t="shared" ref="O51:V66" si="3">IF(C51&lt;&gt;"",O50+C51,"")</f>
        <v>21224.199999999997</v>
      </c>
      <c r="P51" s="11">
        <f t="shared" si="3"/>
        <v>-41041.100000000006</v>
      </c>
      <c r="Q51" s="11">
        <f t="shared" si="3"/>
        <v>0</v>
      </c>
      <c r="R51" s="11">
        <f t="shared" si="3"/>
        <v>2549.4999999999995</v>
      </c>
      <c r="S51" s="11">
        <f t="shared" si="3"/>
        <v>5577.5999999999995</v>
      </c>
      <c r="T51" s="11">
        <f t="shared" si="3"/>
        <v>0</v>
      </c>
      <c r="U51" s="11">
        <f t="shared" si="3"/>
        <v>0</v>
      </c>
      <c r="V51" s="11">
        <f t="shared" si="3"/>
        <v>-11689.800000000003</v>
      </c>
      <c r="W51" s="11">
        <f>IF('Daily PnL Log'!W1113&lt;&gt;"",'Daily PnL Log'!W1113,"")</f>
        <v>358802</v>
      </c>
      <c r="X51" s="11">
        <f>IF('Daily PnL Log'!X1113&lt;&gt;"",'Daily PnL Log'!X1113,"")</f>
        <v>2.5762955613402371E-2</v>
      </c>
      <c r="Y51" s="11" t="str">
        <f>IF('Daily PnL Log'!Y1113&lt;&gt;"",'Daily PnL Log'!Y1113,"")</f>
        <v/>
      </c>
      <c r="Z51" s="11" t="str">
        <f>IF('Daily PnL Log'!Z1113&lt;&gt;"",'Daily PnL Log'!Z1113,"")</f>
        <v/>
      </c>
      <c r="AA51" s="11">
        <f>IF('Daily PnL Log'!AC1113&lt;&gt;"",'Daily PnL Log'!AC1113,"")</f>
        <v>514657.2</v>
      </c>
    </row>
    <row r="52" spans="1:27" x14ac:dyDescent="0.25">
      <c r="A52" s="47" t="str">
        <f t="shared" si="2"/>
        <v>May</v>
      </c>
      <c r="B52" s="14">
        <f>'Daily PnL Log'!B1114</f>
        <v>45782</v>
      </c>
      <c r="C52" s="13">
        <f>IF('Daily PnL Log'!C1114&lt;&gt;"",'Daily PnL Log'!C1114,"")</f>
        <v>6485.9</v>
      </c>
      <c r="D52" s="13">
        <f>IF('Daily PnL Log'!D1114&lt;&gt;"",'Daily PnL Log'!D1114,"")</f>
        <v>-21608</v>
      </c>
      <c r="E52" s="13">
        <f>IF('Daily PnL Log'!E1114&lt;&gt;"",'Daily PnL Log'!E1114,"")</f>
        <v>0</v>
      </c>
      <c r="F52" s="13">
        <f>IF('Daily PnL Log'!F1114&lt;&gt;"",'Daily PnL Log'!F1114,"")</f>
        <v>-6949.5</v>
      </c>
      <c r="G52" s="13">
        <f>IF('Daily PnL Log'!G1114&lt;&gt;"",'Daily PnL Log'!G1114,"")</f>
        <v>-18081.2</v>
      </c>
      <c r="H52" s="13">
        <f>IF('Daily PnL Log'!H1114&lt;&gt;"",'Daily PnL Log'!H1114,"")</f>
        <v>0</v>
      </c>
      <c r="I52" s="13">
        <f>IF('Daily PnL Log'!I1114&lt;&gt;"",'Daily PnL Log'!I1114,"")</f>
        <v>0</v>
      </c>
      <c r="J52" s="13">
        <f>IF('Daily PnL Log'!J1114&lt;&gt;"",'Daily PnL Log'!J1114,"")</f>
        <v>-40152.800000000003</v>
      </c>
      <c r="K52" s="13">
        <f>IF('Daily PnL Log'!K1114&lt;&gt;"",'Daily PnL Log'!K1114,"")</f>
        <v>-71.52</v>
      </c>
      <c r="L52" s="13">
        <f>IF('Daily PnL Log'!L1114&lt;&gt;"",'Daily PnL Log'!L1114,"")</f>
        <v>-634.57000000000005</v>
      </c>
      <c r="M52" s="13">
        <f>IF('Daily PnL Log'!M1114&lt;&gt;"",'Daily PnL Log'!M1114,"")</f>
        <v>-706.09</v>
      </c>
      <c r="N52" s="13">
        <f>IF('Daily PnL Log'!N1114&lt;&gt;"",'Daily PnL Log'!N1114,"")</f>
        <v>-40858.89</v>
      </c>
      <c r="O52" s="13">
        <f t="shared" si="3"/>
        <v>27710.1</v>
      </c>
      <c r="P52" s="13">
        <f t="shared" si="3"/>
        <v>-62649.100000000006</v>
      </c>
      <c r="Q52" s="13">
        <f t="shared" si="3"/>
        <v>0</v>
      </c>
      <c r="R52" s="13">
        <f t="shared" si="3"/>
        <v>-4400</v>
      </c>
      <c r="S52" s="13">
        <f t="shared" si="3"/>
        <v>-12503.600000000002</v>
      </c>
      <c r="T52" s="13">
        <f t="shared" si="3"/>
        <v>0</v>
      </c>
      <c r="U52" s="13">
        <f t="shared" si="3"/>
        <v>0</v>
      </c>
      <c r="V52" s="13">
        <f t="shared" si="3"/>
        <v>-51842.600000000006</v>
      </c>
      <c r="W52" s="13">
        <f>IF('Daily PnL Log'!W1114&lt;&gt;"",'Daily PnL Log'!W1114,"")</f>
        <v>387886</v>
      </c>
      <c r="X52" s="13">
        <f>IF('Daily PnL Log'!X1114&lt;&gt;"",'Daily PnL Log'!X1114,"")</f>
        <v>-0.10533736716457928</v>
      </c>
      <c r="Y52" s="13" t="str">
        <f>IF('Daily PnL Log'!Y1114&lt;&gt;"",'Daily PnL Log'!Y1114,"")</f>
        <v/>
      </c>
      <c r="Z52" s="13" t="str">
        <f>IF('Daily PnL Log'!Z1114&lt;&gt;"",'Daily PnL Log'!Z1114,"")</f>
        <v/>
      </c>
      <c r="AA52" s="13">
        <f>IF('Daily PnL Log'!AC1114&lt;&gt;"",'Daily PnL Log'!AC1114,"")</f>
        <v>492869.86</v>
      </c>
    </row>
    <row r="53" spans="1:27" x14ac:dyDescent="0.25">
      <c r="A53" s="48" t="str">
        <f t="shared" si="2"/>
        <v>May</v>
      </c>
      <c r="B53" s="2">
        <f>'Daily PnL Log'!B1115</f>
        <v>45783</v>
      </c>
      <c r="C53" s="11">
        <f>IF('Daily PnL Log'!C1115&lt;&gt;"",'Daily PnL Log'!C1115,"")</f>
        <v>-5261.7</v>
      </c>
      <c r="D53" s="11">
        <f>IF('Daily PnL Log'!D1115&lt;&gt;"",'Daily PnL Log'!D1115,"")</f>
        <v>-20966.900000000001</v>
      </c>
      <c r="E53" s="11">
        <f>IF('Daily PnL Log'!E1115&lt;&gt;"",'Daily PnL Log'!E1115,"")</f>
        <v>0</v>
      </c>
      <c r="F53" s="11">
        <f>IF('Daily PnL Log'!F1115&lt;&gt;"",'Daily PnL Log'!F1115,"")</f>
        <v>8709.6</v>
      </c>
      <c r="G53" s="11">
        <f>IF('Daily PnL Log'!G1115&lt;&gt;"",'Daily PnL Log'!G1115,"")</f>
        <v>-11479.7</v>
      </c>
      <c r="H53" s="11">
        <f>IF('Daily PnL Log'!H1115&lt;&gt;"",'Daily PnL Log'!H1115,"")</f>
        <v>0</v>
      </c>
      <c r="I53" s="11">
        <f>IF('Daily PnL Log'!I1115&lt;&gt;"",'Daily PnL Log'!I1115,"")</f>
        <v>0</v>
      </c>
      <c r="J53" s="11">
        <f>IF('Daily PnL Log'!J1115&lt;&gt;"",'Daily PnL Log'!J1115,"")</f>
        <v>-28998.7</v>
      </c>
      <c r="K53" s="11">
        <f>IF('Daily PnL Log'!K1115&lt;&gt;"",'Daily PnL Log'!K1115,"")</f>
        <v>-68.39</v>
      </c>
      <c r="L53" s="11">
        <f>IF('Daily PnL Log'!L1115&lt;&gt;"",'Daily PnL Log'!L1115,"")</f>
        <v>-605.62</v>
      </c>
      <c r="M53" s="11">
        <f>IF('Daily PnL Log'!M1115&lt;&gt;"",'Daily PnL Log'!M1115,"")</f>
        <v>-674.01</v>
      </c>
      <c r="N53" s="11">
        <f>IF('Daily PnL Log'!N1115&lt;&gt;"",'Daily PnL Log'!N1115,"")</f>
        <v>-29672.71</v>
      </c>
      <c r="O53" s="11">
        <f t="shared" si="3"/>
        <v>22448.399999999998</v>
      </c>
      <c r="P53" s="11">
        <f t="shared" si="3"/>
        <v>-83616</v>
      </c>
      <c r="Q53" s="11">
        <f t="shared" si="3"/>
        <v>0</v>
      </c>
      <c r="R53" s="11">
        <f t="shared" si="3"/>
        <v>4309.6000000000004</v>
      </c>
      <c r="S53" s="11">
        <f t="shared" si="3"/>
        <v>-23983.300000000003</v>
      </c>
      <c r="T53" s="11">
        <f t="shared" si="3"/>
        <v>0</v>
      </c>
      <c r="U53" s="11">
        <f t="shared" si="3"/>
        <v>0</v>
      </c>
      <c r="V53" s="11">
        <f t="shared" si="3"/>
        <v>-80841.3</v>
      </c>
      <c r="W53" s="11">
        <f>IF('Daily PnL Log'!W1115&lt;&gt;"",'Daily PnL Log'!W1115,"")</f>
        <v>317895</v>
      </c>
      <c r="X53" s="11">
        <f>IF('Daily PnL Log'!X1115&lt;&gt;"",'Daily PnL Log'!X1115,"")</f>
        <v>-9.3341229022161409E-2</v>
      </c>
      <c r="Y53" s="11" t="str">
        <f>IF('Daily PnL Log'!Y1115&lt;&gt;"",'Daily PnL Log'!Y1115,"")</f>
        <v/>
      </c>
      <c r="Z53" s="11" t="str">
        <f>IF('Daily PnL Log'!Z1115&lt;&gt;"",'Daily PnL Log'!Z1115,"")</f>
        <v/>
      </c>
      <c r="AA53" s="11">
        <f>IF('Daily PnL Log'!AC1115&lt;&gt;"",'Daily PnL Log'!AC1115,"")</f>
        <v>452152.1</v>
      </c>
    </row>
    <row r="54" spans="1:27" x14ac:dyDescent="0.25">
      <c r="A54" s="47" t="str">
        <f t="shared" si="2"/>
        <v>May</v>
      </c>
      <c r="B54" s="14">
        <f>'Daily PnL Log'!B1116</f>
        <v>45784</v>
      </c>
      <c r="C54" s="13">
        <f>IF('Daily PnL Log'!C1116&lt;&gt;"",'Daily PnL Log'!C1116,"")</f>
        <v>-6571.4</v>
      </c>
      <c r="D54" s="13">
        <f>IF('Daily PnL Log'!D1116&lt;&gt;"",'Daily PnL Log'!D1116,"")</f>
        <v>20993.9</v>
      </c>
      <c r="E54" s="13">
        <f>IF('Daily PnL Log'!E1116&lt;&gt;"",'Daily PnL Log'!E1116,"")</f>
        <v>0</v>
      </c>
      <c r="F54" s="13">
        <f>IF('Daily PnL Log'!F1116&lt;&gt;"",'Daily PnL Log'!F1116,"")</f>
        <v>-2483.4</v>
      </c>
      <c r="G54" s="13">
        <f>IF('Daily PnL Log'!G1116&lt;&gt;"",'Daily PnL Log'!G1116,"")</f>
        <v>-4864.1000000000004</v>
      </c>
      <c r="H54" s="13">
        <f>IF('Daily PnL Log'!H1116&lt;&gt;"",'Daily PnL Log'!H1116,"")</f>
        <v>0</v>
      </c>
      <c r="I54" s="13">
        <f>IF('Daily PnL Log'!I1116&lt;&gt;"",'Daily PnL Log'!I1116,"")</f>
        <v>0</v>
      </c>
      <c r="J54" s="13">
        <f>IF('Daily PnL Log'!J1116&lt;&gt;"",'Daily PnL Log'!J1116,"")</f>
        <v>7075.0000000000018</v>
      </c>
      <c r="K54" s="13">
        <f>IF('Daily PnL Log'!K1116&lt;&gt;"",'Daily PnL Log'!K1116,"")</f>
        <v>-76.33</v>
      </c>
      <c r="L54" s="13">
        <f>IF('Daily PnL Log'!L1116&lt;&gt;"",'Daily PnL Log'!L1116,"")</f>
        <v>-676.27</v>
      </c>
      <c r="M54" s="13">
        <f>IF('Daily PnL Log'!M1116&lt;&gt;"",'Daily PnL Log'!M1116,"")</f>
        <v>-752.6</v>
      </c>
      <c r="N54" s="13">
        <f>IF('Daily PnL Log'!N1116&lt;&gt;"",'Daily PnL Log'!N1116,"")</f>
        <v>6322.4000000000015</v>
      </c>
      <c r="O54" s="13">
        <f t="shared" si="3"/>
        <v>15876.999999999998</v>
      </c>
      <c r="P54" s="13">
        <f t="shared" si="3"/>
        <v>-62622.1</v>
      </c>
      <c r="Q54" s="13">
        <f t="shared" si="3"/>
        <v>0</v>
      </c>
      <c r="R54" s="13">
        <f t="shared" si="3"/>
        <v>1826.2000000000003</v>
      </c>
      <c r="S54" s="13">
        <f t="shared" si="3"/>
        <v>-28847.4</v>
      </c>
      <c r="T54" s="13">
        <f t="shared" si="3"/>
        <v>0</v>
      </c>
      <c r="U54" s="13">
        <f t="shared" si="3"/>
        <v>0</v>
      </c>
      <c r="V54" s="13">
        <f t="shared" si="3"/>
        <v>-73766.3</v>
      </c>
      <c r="W54" s="13">
        <f>IF('Daily PnL Log'!W1116&lt;&gt;"",'Daily PnL Log'!W1116,"")</f>
        <v>317954</v>
      </c>
      <c r="X54" s="13">
        <f>IF('Daily PnL Log'!X1116&lt;&gt;"",'Daily PnL Log'!X1116,"")</f>
        <v>1.9884637400378675E-2</v>
      </c>
      <c r="Y54" s="13">
        <f>IF('Daily PnL Log'!Y1116&lt;&gt;"",'Daily PnL Log'!Y1116,"")</f>
        <v>-4025.71</v>
      </c>
      <c r="Z54" s="13" t="str">
        <f>IF('Daily PnL Log'!Z1116&lt;&gt;"",'Daily PnL Log'!Z1116,"")</f>
        <v/>
      </c>
      <c r="AA54" s="13">
        <f>IF('Daily PnL Log'!AC1116&lt;&gt;"",'Daily PnL Log'!AC1116,"")</f>
        <v>448108.25</v>
      </c>
    </row>
    <row r="55" spans="1:27" x14ac:dyDescent="0.25">
      <c r="A55" s="48" t="str">
        <f t="shared" si="2"/>
        <v>May</v>
      </c>
      <c r="B55" s="2">
        <f>'Daily PnL Log'!B1117</f>
        <v>45785</v>
      </c>
      <c r="C55" s="11">
        <f>IF('Daily PnL Log'!C1117&lt;&gt;"",'Daily PnL Log'!C1117,"")</f>
        <v>-4377.3999999999996</v>
      </c>
      <c r="D55" s="11">
        <f>IF('Daily PnL Log'!D1117&lt;&gt;"",'Daily PnL Log'!D1117,"")</f>
        <v>-2674.2</v>
      </c>
      <c r="E55" s="11">
        <f>IF('Daily PnL Log'!E1117&lt;&gt;"",'Daily PnL Log'!E1117,"")</f>
        <v>0</v>
      </c>
      <c r="F55" s="11">
        <f>IF('Daily PnL Log'!F1117&lt;&gt;"",'Daily PnL Log'!F1117,"")</f>
        <v>-7616.6</v>
      </c>
      <c r="G55" s="11">
        <f>IF('Daily PnL Log'!G1117&lt;&gt;"",'Daily PnL Log'!G1117,"")</f>
        <v>4305.8999999999996</v>
      </c>
      <c r="H55" s="11">
        <f>IF('Daily PnL Log'!H1117&lt;&gt;"",'Daily PnL Log'!H1117,"")</f>
        <v>0</v>
      </c>
      <c r="I55" s="11">
        <f>IF('Daily PnL Log'!I1117&lt;&gt;"",'Daily PnL Log'!I1117,"")</f>
        <v>0</v>
      </c>
      <c r="J55" s="11">
        <f>IF('Daily PnL Log'!J1117&lt;&gt;"",'Daily PnL Log'!J1117,"")</f>
        <v>-10362.300000000001</v>
      </c>
      <c r="K55" s="11">
        <f>IF('Daily PnL Log'!K1117&lt;&gt;"",'Daily PnL Log'!K1117,"")</f>
        <v>-67.75</v>
      </c>
      <c r="L55" s="11">
        <f>IF('Daily PnL Log'!L1117&lt;&gt;"",'Daily PnL Log'!L1117,"")</f>
        <v>-602.07000000000005</v>
      </c>
      <c r="M55" s="11">
        <f>IF('Daily PnL Log'!M1117&lt;&gt;"",'Daily PnL Log'!M1117,"")</f>
        <v>-669.82</v>
      </c>
      <c r="N55" s="11">
        <f>IF('Daily PnL Log'!N1117&lt;&gt;"",'Daily PnL Log'!N1117,"")</f>
        <v>-11032.12</v>
      </c>
      <c r="O55" s="11">
        <f t="shared" si="3"/>
        <v>11499.599999999999</v>
      </c>
      <c r="P55" s="11">
        <f t="shared" si="3"/>
        <v>-65296.299999999996</v>
      </c>
      <c r="Q55" s="11">
        <f t="shared" si="3"/>
        <v>0</v>
      </c>
      <c r="R55" s="11">
        <f t="shared" si="3"/>
        <v>-5790.4</v>
      </c>
      <c r="S55" s="11">
        <f t="shared" si="3"/>
        <v>-24541.5</v>
      </c>
      <c r="T55" s="11">
        <f t="shared" si="3"/>
        <v>0</v>
      </c>
      <c r="U55" s="11">
        <f t="shared" si="3"/>
        <v>0</v>
      </c>
      <c r="V55" s="11">
        <f t="shared" si="3"/>
        <v>-84128.6</v>
      </c>
      <c r="W55" s="11">
        <f>IF('Daily PnL Log'!W1117&lt;&gt;"",'Daily PnL Log'!W1117,"")</f>
        <v>362730</v>
      </c>
      <c r="X55" s="11">
        <f>IF('Daily PnL Log'!X1117&lt;&gt;"",'Daily PnL Log'!X1117,"")</f>
        <v>-3.0414137237063384E-2</v>
      </c>
      <c r="Y55" s="11" t="str">
        <f>IF('Daily PnL Log'!Y1117&lt;&gt;"",'Daily PnL Log'!Y1117,"")</f>
        <v/>
      </c>
      <c r="Z55" s="11" t="str">
        <f>IF('Daily PnL Log'!Z1117&lt;&gt;"",'Daily PnL Log'!Z1117,"")</f>
        <v/>
      </c>
      <c r="AA55" s="11">
        <f>IF('Daily PnL Log'!AC1117&lt;&gt;"",'Daily PnL Log'!AC1117,"")</f>
        <v>461769.68</v>
      </c>
    </row>
    <row r="56" spans="1:27" x14ac:dyDescent="0.25">
      <c r="A56" s="47" t="str">
        <f t="shared" si="2"/>
        <v>May</v>
      </c>
      <c r="B56" s="14">
        <f>'Daily PnL Log'!B1118</f>
        <v>45786</v>
      </c>
      <c r="C56" s="13">
        <f>IF('Daily PnL Log'!C1118&lt;&gt;"",'Daily PnL Log'!C1118,"")</f>
        <v>2919.4</v>
      </c>
      <c r="D56" s="13">
        <f>IF('Daily PnL Log'!D1118&lt;&gt;"",'Daily PnL Log'!D1118,"")</f>
        <v>-20911.3</v>
      </c>
      <c r="E56" s="13">
        <f>IF('Daily PnL Log'!E1118&lt;&gt;"",'Daily PnL Log'!E1118,"")</f>
        <v>0</v>
      </c>
      <c r="F56" s="13">
        <f>IF('Daily PnL Log'!F1118&lt;&gt;"",'Daily PnL Log'!F1118,"")</f>
        <v>-3635.2</v>
      </c>
      <c r="G56" s="13">
        <f>IF('Daily PnL Log'!G1118&lt;&gt;"",'Daily PnL Log'!G1118,"")</f>
        <v>-28180.3</v>
      </c>
      <c r="H56" s="13">
        <f>IF('Daily PnL Log'!H1118&lt;&gt;"",'Daily PnL Log'!H1118,"")</f>
        <v>0</v>
      </c>
      <c r="I56" s="13">
        <f>IF('Daily PnL Log'!I1118&lt;&gt;"",'Daily PnL Log'!I1118,"")</f>
        <v>0</v>
      </c>
      <c r="J56" s="13">
        <f>IF('Daily PnL Log'!J1118&lt;&gt;"",'Daily PnL Log'!J1118,"")</f>
        <v>-49807.399999999994</v>
      </c>
      <c r="K56" s="13">
        <f>IF('Daily PnL Log'!K1118&lt;&gt;"",'Daily PnL Log'!K1118,"")</f>
        <v>-100.78</v>
      </c>
      <c r="L56" s="13">
        <f>IF('Daily PnL Log'!L1118&lt;&gt;"",'Daily PnL Log'!L1118,"")</f>
        <v>-891.94</v>
      </c>
      <c r="M56" s="13">
        <f>IF('Daily PnL Log'!M1118&lt;&gt;"",'Daily PnL Log'!M1118,"")</f>
        <v>-992.72</v>
      </c>
      <c r="N56" s="13">
        <f>IF('Daily PnL Log'!N1118&lt;&gt;"",'Daily PnL Log'!N1118,"")</f>
        <v>-50800.119999999995</v>
      </c>
      <c r="O56" s="13">
        <f t="shared" si="3"/>
        <v>14418.999999999998</v>
      </c>
      <c r="P56" s="13">
        <f t="shared" si="3"/>
        <v>-86207.599999999991</v>
      </c>
      <c r="Q56" s="13">
        <f t="shared" si="3"/>
        <v>0</v>
      </c>
      <c r="R56" s="13">
        <f t="shared" si="3"/>
        <v>-9425.5999999999985</v>
      </c>
      <c r="S56" s="13">
        <f t="shared" si="3"/>
        <v>-52721.8</v>
      </c>
      <c r="T56" s="13">
        <f t="shared" si="3"/>
        <v>0</v>
      </c>
      <c r="U56" s="13">
        <f t="shared" si="3"/>
        <v>0</v>
      </c>
      <c r="V56" s="13">
        <f t="shared" si="3"/>
        <v>-133936</v>
      </c>
      <c r="W56" s="13">
        <f>IF('Daily PnL Log'!W1118&lt;&gt;"",'Daily PnL Log'!W1118,"")</f>
        <v>324989</v>
      </c>
      <c r="X56" s="13">
        <f>IF('Daily PnL Log'!X1118&lt;&gt;"",'Daily PnL Log'!X1118,"")</f>
        <v>-0.1563133521442264</v>
      </c>
      <c r="Y56" s="13" t="str">
        <f>IF('Daily PnL Log'!Y1118&lt;&gt;"",'Daily PnL Log'!Y1118,"")</f>
        <v/>
      </c>
      <c r="Z56" s="13" t="str">
        <f>IF('Daily PnL Log'!Z1118&lt;&gt;"",'Daily PnL Log'!Z1118,"")</f>
        <v/>
      </c>
      <c r="AA56" s="13">
        <f>IF('Daily PnL Log'!AC1118&lt;&gt;"",'Daily PnL Log'!AC1118,"")</f>
        <v>409958.13</v>
      </c>
    </row>
    <row r="57" spans="1:27" x14ac:dyDescent="0.25">
      <c r="A57" s="48" t="str">
        <f t="shared" si="2"/>
        <v>May</v>
      </c>
      <c r="B57" s="2">
        <f>'Daily PnL Log'!B1119</f>
        <v>45789</v>
      </c>
      <c r="C57" s="11">
        <f>IF('Daily PnL Log'!C1119&lt;&gt;"",'Daily PnL Log'!C1119,"")</f>
        <v>23124.2</v>
      </c>
      <c r="D57" s="11">
        <f>IF('Daily PnL Log'!D1119&lt;&gt;"",'Daily PnL Log'!D1119,"")</f>
        <v>15394</v>
      </c>
      <c r="E57" s="11">
        <f>IF('Daily PnL Log'!E1119&lt;&gt;"",'Daily PnL Log'!E1119,"")</f>
        <v>0</v>
      </c>
      <c r="F57" s="11">
        <f>IF('Daily PnL Log'!F1119&lt;&gt;"",'Daily PnL Log'!F1119,"")</f>
        <v>7139.9</v>
      </c>
      <c r="G57" s="11">
        <f>IF('Daily PnL Log'!G1119&lt;&gt;"",'Daily PnL Log'!G1119,"")</f>
        <v>-23087</v>
      </c>
      <c r="H57" s="11">
        <f>IF('Daily PnL Log'!H1119&lt;&gt;"",'Daily PnL Log'!H1119,"")</f>
        <v>0</v>
      </c>
      <c r="I57" s="11">
        <f>IF('Daily PnL Log'!I1119&lt;&gt;"",'Daily PnL Log'!I1119,"")</f>
        <v>0</v>
      </c>
      <c r="J57" s="11">
        <f>IF('Daily PnL Log'!J1119&lt;&gt;"",'Daily PnL Log'!J1119,"")</f>
        <v>22571.1</v>
      </c>
      <c r="K57" s="11">
        <f>IF('Daily PnL Log'!K1119&lt;&gt;"",'Daily PnL Log'!K1119,"")</f>
        <v>-89.54</v>
      </c>
      <c r="L57" s="11">
        <f>IF('Daily PnL Log'!L1119&lt;&gt;"",'Daily PnL Log'!L1119,"")</f>
        <v>-788.52</v>
      </c>
      <c r="M57" s="11">
        <f>IF('Daily PnL Log'!M1119&lt;&gt;"",'Daily PnL Log'!M1119,"")</f>
        <v>-878.06</v>
      </c>
      <c r="N57" s="11">
        <f>IF('Daily PnL Log'!N1119&lt;&gt;"",'Daily PnL Log'!N1119,"")</f>
        <v>21693.039999999997</v>
      </c>
      <c r="O57" s="11">
        <f t="shared" si="3"/>
        <v>37543.199999999997</v>
      </c>
      <c r="P57" s="11">
        <f t="shared" si="3"/>
        <v>-70813.599999999991</v>
      </c>
      <c r="Q57" s="11">
        <f t="shared" si="3"/>
        <v>0</v>
      </c>
      <c r="R57" s="11">
        <f t="shared" si="3"/>
        <v>-2285.6999999999989</v>
      </c>
      <c r="S57" s="11">
        <f t="shared" si="3"/>
        <v>-75808.800000000003</v>
      </c>
      <c r="T57" s="11">
        <f t="shared" si="3"/>
        <v>0</v>
      </c>
      <c r="U57" s="11">
        <f t="shared" si="3"/>
        <v>0</v>
      </c>
      <c r="V57" s="11">
        <f t="shared" si="3"/>
        <v>-111364.9</v>
      </c>
      <c r="W57" s="11">
        <f>IF('Daily PnL Log'!W1119&lt;&gt;"",'Daily PnL Log'!W1119,"")</f>
        <v>364140</v>
      </c>
      <c r="X57" s="11">
        <f>IF('Daily PnL Log'!X1119&lt;&gt;"",'Daily PnL Log'!X1119,"")</f>
        <v>5.9573350908991039E-2</v>
      </c>
      <c r="Y57" s="11" t="str">
        <f>IF('Daily PnL Log'!Y1119&lt;&gt;"",'Daily PnL Log'!Y1119,"")</f>
        <v/>
      </c>
      <c r="Z57" s="11" t="str">
        <f>IF('Daily PnL Log'!Z1119&lt;&gt;"",'Daily PnL Log'!Z1119,"")</f>
        <v/>
      </c>
      <c r="AA57" s="11">
        <f>IF('Daily PnL Log'!AC1119&lt;&gt;"",'Daily PnL Log'!AC1119,"")</f>
        <v>446246.32</v>
      </c>
    </row>
    <row r="58" spans="1:27" x14ac:dyDescent="0.25">
      <c r="A58" s="47" t="str">
        <f t="shared" si="2"/>
        <v>May</v>
      </c>
      <c r="B58" s="14">
        <f>'Daily PnL Log'!B1120</f>
        <v>45790</v>
      </c>
      <c r="C58" s="13">
        <f>IF('Daily PnL Log'!C1120&lt;&gt;"",'Daily PnL Log'!C1120,"")</f>
        <v>1988.2</v>
      </c>
      <c r="D58" s="13">
        <f>IF('Daily PnL Log'!D1120&lt;&gt;"",'Daily PnL Log'!D1120,"")</f>
        <v>-5409.1</v>
      </c>
      <c r="E58" s="13">
        <f>IF('Daily PnL Log'!E1120&lt;&gt;"",'Daily PnL Log'!E1120,"")</f>
        <v>0</v>
      </c>
      <c r="F58" s="13">
        <f>IF('Daily PnL Log'!F1120&lt;&gt;"",'Daily PnL Log'!F1120,"")</f>
        <v>2067.6</v>
      </c>
      <c r="G58" s="13">
        <f>IF('Daily PnL Log'!G1120&lt;&gt;"",'Daily PnL Log'!G1120,"")</f>
        <v>-20</v>
      </c>
      <c r="H58" s="13">
        <f>IF('Daily PnL Log'!H1120&lt;&gt;"",'Daily PnL Log'!H1120,"")</f>
        <v>0</v>
      </c>
      <c r="I58" s="13">
        <f>IF('Daily PnL Log'!I1120&lt;&gt;"",'Daily PnL Log'!I1120,"")</f>
        <v>0</v>
      </c>
      <c r="J58" s="13">
        <f>IF('Daily PnL Log'!J1120&lt;&gt;"",'Daily PnL Log'!J1120,"")</f>
        <v>-1373.3000000000006</v>
      </c>
      <c r="K58" s="13">
        <f>IF('Daily PnL Log'!K1120&lt;&gt;"",'Daily PnL Log'!K1120,"")</f>
        <v>-106.14</v>
      </c>
      <c r="L58" s="13">
        <f>IF('Daily PnL Log'!L1120&lt;&gt;"",'Daily PnL Log'!L1120,"")</f>
        <v>-939.95</v>
      </c>
      <c r="M58" s="13">
        <f>IF('Daily PnL Log'!M1120&lt;&gt;"",'Daily PnL Log'!M1120,"")</f>
        <v>-1046.0900000000001</v>
      </c>
      <c r="N58" s="13">
        <f>IF('Daily PnL Log'!N1120&lt;&gt;"",'Daily PnL Log'!N1120,"")</f>
        <v>-2419.3900000000008</v>
      </c>
      <c r="O58" s="13">
        <f t="shared" si="3"/>
        <v>39531.399999999994</v>
      </c>
      <c r="P58" s="13">
        <f t="shared" si="3"/>
        <v>-76222.7</v>
      </c>
      <c r="Q58" s="13">
        <f t="shared" si="3"/>
        <v>0</v>
      </c>
      <c r="R58" s="13">
        <f t="shared" si="3"/>
        <v>-218.099999999999</v>
      </c>
      <c r="S58" s="13">
        <f t="shared" si="3"/>
        <v>-75828.800000000003</v>
      </c>
      <c r="T58" s="13">
        <f t="shared" si="3"/>
        <v>0</v>
      </c>
      <c r="U58" s="13">
        <f t="shared" si="3"/>
        <v>0</v>
      </c>
      <c r="V58" s="13">
        <f t="shared" si="3"/>
        <v>-112738.2</v>
      </c>
      <c r="W58" s="13">
        <f>IF('Daily PnL Log'!W1120&lt;&gt;"",'Daily PnL Log'!W1120,"")</f>
        <v>288752</v>
      </c>
      <c r="X58" s="13">
        <f>IF('Daily PnL Log'!X1120&lt;&gt;"",'Daily PnL Log'!X1120,"")</f>
        <v>-8.3787817919875902E-3</v>
      </c>
      <c r="Y58" s="13">
        <f>IF('Daily PnL Log'!Y1120&lt;&gt;"",'Daily PnL Log'!Y1120,"")</f>
        <v>-5509.3</v>
      </c>
      <c r="Z58" s="13" t="str">
        <f>IF('Daily PnL Log'!Z1120&lt;&gt;"",'Daily PnL Log'!Z1120,"")</f>
        <v/>
      </c>
      <c r="AA58" s="13">
        <f>IF('Daily PnL Log'!AC1120&lt;&gt;"",'Daily PnL Log'!AC1120,"")</f>
        <v>427903.98</v>
      </c>
    </row>
    <row r="59" spans="1:27" x14ac:dyDescent="0.25">
      <c r="A59" s="48" t="str">
        <f t="shared" si="2"/>
        <v>May</v>
      </c>
      <c r="B59" s="2">
        <f>'Daily PnL Log'!B1121</f>
        <v>45791</v>
      </c>
      <c r="C59" s="11">
        <f>IF('Daily PnL Log'!C1121&lt;&gt;"",'Daily PnL Log'!C1121,"")</f>
        <v>-15547</v>
      </c>
      <c r="D59" s="11">
        <f>IF('Daily PnL Log'!D1121&lt;&gt;"",'Daily PnL Log'!D1121,"")</f>
        <v>-2764.8</v>
      </c>
      <c r="E59" s="11">
        <f>IF('Daily PnL Log'!E1121&lt;&gt;"",'Daily PnL Log'!E1121,"")</f>
        <v>0</v>
      </c>
      <c r="F59" s="11">
        <f>IF('Daily PnL Log'!F1121&lt;&gt;"",'Daily PnL Log'!F1121,"")</f>
        <v>-1270.5</v>
      </c>
      <c r="G59" s="11">
        <f>IF('Daily PnL Log'!G1121&lt;&gt;"",'Daily PnL Log'!G1121,"")</f>
        <v>8288.2999999999993</v>
      </c>
      <c r="H59" s="11">
        <f>IF('Daily PnL Log'!H1121&lt;&gt;"",'Daily PnL Log'!H1121,"")</f>
        <v>0</v>
      </c>
      <c r="I59" s="11">
        <f>IF('Daily PnL Log'!I1121&lt;&gt;"",'Daily PnL Log'!I1121,"")</f>
        <v>0</v>
      </c>
      <c r="J59" s="11">
        <f>IF('Daily PnL Log'!J1121&lt;&gt;"",'Daily PnL Log'!J1121,"")</f>
        <v>-11294</v>
      </c>
      <c r="K59" s="11">
        <f>IF('Daily PnL Log'!K1121&lt;&gt;"",'Daily PnL Log'!K1121,"")</f>
        <v>-80.41</v>
      </c>
      <c r="L59" s="11">
        <f>IF('Daily PnL Log'!L1121&lt;&gt;"",'Daily PnL Log'!L1121,"")</f>
        <v>-712.41</v>
      </c>
      <c r="M59" s="11">
        <f>IF('Daily PnL Log'!M1121&lt;&gt;"",'Daily PnL Log'!M1121,"")</f>
        <v>-792.81999999999994</v>
      </c>
      <c r="N59" s="11">
        <f>IF('Daily PnL Log'!N1121&lt;&gt;"",'Daily PnL Log'!N1121,"")</f>
        <v>-12086.82</v>
      </c>
      <c r="O59" s="11">
        <f t="shared" si="3"/>
        <v>23984.399999999994</v>
      </c>
      <c r="P59" s="11">
        <f t="shared" si="3"/>
        <v>-78987.5</v>
      </c>
      <c r="Q59" s="11">
        <f t="shared" si="3"/>
        <v>0</v>
      </c>
      <c r="R59" s="11">
        <f t="shared" si="3"/>
        <v>-1488.599999999999</v>
      </c>
      <c r="S59" s="11">
        <f t="shared" si="3"/>
        <v>-67540.5</v>
      </c>
      <c r="T59" s="11">
        <f t="shared" si="3"/>
        <v>0</v>
      </c>
      <c r="U59" s="11">
        <f t="shared" si="3"/>
        <v>0</v>
      </c>
      <c r="V59" s="11">
        <f t="shared" si="3"/>
        <v>-124032.2</v>
      </c>
      <c r="W59" s="11">
        <f>IF('Daily PnL Log'!W1121&lt;&gt;"",'Daily PnL Log'!W1121,"")</f>
        <v>577826</v>
      </c>
      <c r="X59" s="11">
        <f>IF('Daily PnL Log'!X1121&lt;&gt;"",'Daily PnL Log'!X1121,"")</f>
        <v>-2.0917750326222773E-2</v>
      </c>
      <c r="Y59" s="11" t="str">
        <f>IF('Daily PnL Log'!Y1121&lt;&gt;"",'Daily PnL Log'!Y1121,"")</f>
        <v/>
      </c>
      <c r="Z59" s="11" t="str">
        <f>IF('Daily PnL Log'!Z1121&lt;&gt;"",'Daily PnL Log'!Z1121,"")</f>
        <v/>
      </c>
      <c r="AA59" s="11">
        <f>IF('Daily PnL Log'!AC1121&lt;&gt;"",'Daily PnL Log'!AC1121,"")</f>
        <v>411492.41</v>
      </c>
    </row>
    <row r="60" spans="1:27" x14ac:dyDescent="0.25">
      <c r="A60" s="47" t="str">
        <f t="shared" si="2"/>
        <v>May</v>
      </c>
      <c r="B60" s="14">
        <f>'Daily PnL Log'!B1122</f>
        <v>45792</v>
      </c>
      <c r="C60" s="13">
        <f>IF('Daily PnL Log'!C1122&lt;&gt;"",'Daily PnL Log'!C1122,"")</f>
        <v>38067.699999999997</v>
      </c>
      <c r="D60" s="13">
        <f>IF('Daily PnL Log'!D1122&lt;&gt;"",'Daily PnL Log'!D1122,"")</f>
        <v>21406.3</v>
      </c>
      <c r="E60" s="13">
        <f>IF('Daily PnL Log'!E1122&lt;&gt;"",'Daily PnL Log'!E1122,"")</f>
        <v>0</v>
      </c>
      <c r="F60" s="13">
        <f>IF('Daily PnL Log'!F1122&lt;&gt;"",'Daily PnL Log'!F1122,"")</f>
        <v>-1670.8</v>
      </c>
      <c r="G60" s="13">
        <f>IF('Daily PnL Log'!G1122&lt;&gt;"",'Daily PnL Log'!G1122,"")</f>
        <v>2195.5</v>
      </c>
      <c r="H60" s="13">
        <f>IF('Daily PnL Log'!H1122&lt;&gt;"",'Daily PnL Log'!H1122,"")</f>
        <v>0</v>
      </c>
      <c r="I60" s="13">
        <f>IF('Daily PnL Log'!I1122&lt;&gt;"",'Daily PnL Log'!I1122,"")</f>
        <v>0</v>
      </c>
      <c r="J60" s="13">
        <f>IF('Daily PnL Log'!J1122&lt;&gt;"",'Daily PnL Log'!J1122,"")</f>
        <v>59998.7</v>
      </c>
      <c r="K60" s="13">
        <f>IF('Daily PnL Log'!K1122&lt;&gt;"",'Daily PnL Log'!K1122,"")</f>
        <v>-92.65</v>
      </c>
      <c r="L60" s="13">
        <f>IF('Daily PnL Log'!L1122&lt;&gt;"",'Daily PnL Log'!L1122,"")</f>
        <v>-815.16</v>
      </c>
      <c r="M60" s="13">
        <f>IF('Daily PnL Log'!M1122&lt;&gt;"",'Daily PnL Log'!M1122,"")</f>
        <v>-907.81</v>
      </c>
      <c r="N60" s="13">
        <f>IF('Daily PnL Log'!N1122&lt;&gt;"",'Daily PnL Log'!N1122,"")</f>
        <v>59090.89</v>
      </c>
      <c r="O60" s="13">
        <f t="shared" si="3"/>
        <v>62052.099999999991</v>
      </c>
      <c r="P60" s="13">
        <f t="shared" si="3"/>
        <v>-57581.2</v>
      </c>
      <c r="Q60" s="13">
        <f t="shared" si="3"/>
        <v>0</v>
      </c>
      <c r="R60" s="13">
        <f t="shared" si="3"/>
        <v>-3159.3999999999987</v>
      </c>
      <c r="S60" s="13">
        <f t="shared" si="3"/>
        <v>-65345</v>
      </c>
      <c r="T60" s="13">
        <f t="shared" si="3"/>
        <v>0</v>
      </c>
      <c r="U60" s="13">
        <f t="shared" si="3"/>
        <v>0</v>
      </c>
      <c r="V60" s="13">
        <f t="shared" si="3"/>
        <v>-64033.5</v>
      </c>
      <c r="W60" s="13">
        <f>IF('Daily PnL Log'!W1122&lt;&gt;"",'Daily PnL Log'!W1122,"")</f>
        <v>600936</v>
      </c>
      <c r="X60" s="13">
        <f>IF('Daily PnL Log'!X1122&lt;&gt;"",'Daily PnL Log'!X1122,"")</f>
        <v>9.8331419652009533E-2</v>
      </c>
      <c r="Y60" s="13" t="str">
        <f>IF('Daily PnL Log'!Y1122&lt;&gt;"",'Daily PnL Log'!Y1122,"")</f>
        <v/>
      </c>
      <c r="Z60" s="13">
        <f>IF('Daily PnL Log'!Z1122&lt;&gt;"",'Daily PnL Log'!Z1122,"")</f>
        <v>6469.99</v>
      </c>
      <c r="AA60" s="13">
        <f>IF('Daily PnL Log'!AC1122&lt;&gt;"",'Daily PnL Log'!AC1122,"")</f>
        <v>482725.85</v>
      </c>
    </row>
    <row r="61" spans="1:27" x14ac:dyDescent="0.25">
      <c r="A61" s="48" t="str">
        <f t="shared" si="2"/>
        <v>May</v>
      </c>
      <c r="B61" s="2">
        <f>'Daily PnL Log'!B1123</f>
        <v>45793</v>
      </c>
      <c r="C61" s="11">
        <f>IF('Daily PnL Log'!C1123&lt;&gt;"",'Daily PnL Log'!C1123,"")</f>
        <v>-21421.200000000001</v>
      </c>
      <c r="D61" s="11">
        <f>IF('Daily PnL Log'!D1123&lt;&gt;"",'Daily PnL Log'!D1123,"")</f>
        <v>16195.8</v>
      </c>
      <c r="E61" s="11">
        <f>IF('Daily PnL Log'!E1123&lt;&gt;"",'Daily PnL Log'!E1123,"")</f>
        <v>0</v>
      </c>
      <c r="F61" s="11">
        <f>IF('Daily PnL Log'!F1123&lt;&gt;"",'Daily PnL Log'!F1123,"")</f>
        <v>-5506.8</v>
      </c>
      <c r="G61" s="11">
        <f>IF('Daily PnL Log'!G1123&lt;&gt;"",'Daily PnL Log'!G1123,"")</f>
        <v>-4899.3</v>
      </c>
      <c r="H61" s="11">
        <f>IF('Daily PnL Log'!H1123&lt;&gt;"",'Daily PnL Log'!H1123,"")</f>
        <v>0</v>
      </c>
      <c r="I61" s="11">
        <f>IF('Daily PnL Log'!I1123&lt;&gt;"",'Daily PnL Log'!I1123,"")</f>
        <v>0</v>
      </c>
      <c r="J61" s="11">
        <f>IF('Daily PnL Log'!J1123&lt;&gt;"",'Daily PnL Log'!J1123,"")</f>
        <v>-15631.5</v>
      </c>
      <c r="K61" s="11">
        <f>IF('Daily PnL Log'!K1123&lt;&gt;"",'Daily PnL Log'!K1123,"")</f>
        <v>-76.05</v>
      </c>
      <c r="L61" s="11">
        <f>IF('Daily PnL Log'!L1123&lt;&gt;"",'Daily PnL Log'!L1123,"")</f>
        <v>-670.99</v>
      </c>
      <c r="M61" s="11">
        <f>IF('Daily PnL Log'!M1123&lt;&gt;"",'Daily PnL Log'!M1123,"")</f>
        <v>-747.04</v>
      </c>
      <c r="N61" s="11">
        <f>IF('Daily PnL Log'!N1123&lt;&gt;"",'Daily PnL Log'!N1123,"")</f>
        <v>-16378.54</v>
      </c>
      <c r="O61" s="11">
        <f t="shared" si="3"/>
        <v>40630.899999999994</v>
      </c>
      <c r="P61" s="11">
        <f t="shared" si="3"/>
        <v>-41385.399999999994</v>
      </c>
      <c r="Q61" s="11">
        <f t="shared" si="3"/>
        <v>0</v>
      </c>
      <c r="R61" s="11">
        <f t="shared" si="3"/>
        <v>-8666.1999999999989</v>
      </c>
      <c r="S61" s="11">
        <f t="shared" si="3"/>
        <v>-70244.3</v>
      </c>
      <c r="T61" s="11">
        <f t="shared" si="3"/>
        <v>0</v>
      </c>
      <c r="U61" s="11">
        <f t="shared" si="3"/>
        <v>0</v>
      </c>
      <c r="V61" s="11">
        <f t="shared" si="3"/>
        <v>-79665</v>
      </c>
      <c r="W61" s="11">
        <f>IF('Daily PnL Log'!W1123&lt;&gt;"",'Daily PnL Log'!W1123,"")</f>
        <v>610874</v>
      </c>
      <c r="X61" s="11">
        <f>IF('Daily PnL Log'!X1123&lt;&gt;"",'Daily PnL Log'!X1123,"")</f>
        <v>-2.6811650193002159E-2</v>
      </c>
      <c r="Y61" s="11" t="str">
        <f>IF('Daily PnL Log'!Y1123&lt;&gt;"",'Daily PnL Log'!Y1123,"")</f>
        <v/>
      </c>
      <c r="Z61" s="11" t="str">
        <f>IF('Daily PnL Log'!Z1123&lt;&gt;"",'Daily PnL Log'!Z1123,"")</f>
        <v/>
      </c>
      <c r="AA61" s="11">
        <f>IF('Daily PnL Log'!AC1123&lt;&gt;"",'Daily PnL Log'!AC1123,"")</f>
        <v>439867.56</v>
      </c>
    </row>
    <row r="62" spans="1:27" x14ac:dyDescent="0.25">
      <c r="A62" s="47" t="str">
        <f t="shared" si="2"/>
        <v>May</v>
      </c>
      <c r="B62" s="14">
        <f>'Daily PnL Log'!B1124</f>
        <v>45796</v>
      </c>
      <c r="C62" s="13">
        <f>IF('Daily PnL Log'!C1124&lt;&gt;"",'Daily PnL Log'!C1124,"")</f>
        <v>-19870.5</v>
      </c>
      <c r="D62" s="13">
        <f>IF('Daily PnL Log'!D1124&lt;&gt;"",'Daily PnL Log'!D1124,"")</f>
        <v>-34129.599999999999</v>
      </c>
      <c r="E62" s="13">
        <f>IF('Daily PnL Log'!E1124&lt;&gt;"",'Daily PnL Log'!E1124,"")</f>
        <v>0</v>
      </c>
      <c r="F62" s="13">
        <f>IF('Daily PnL Log'!F1124&lt;&gt;"",'Daily PnL Log'!F1124,"")</f>
        <v>2871.6</v>
      </c>
      <c r="G62" s="13">
        <f>IF('Daily PnL Log'!G1124&lt;&gt;"",'Daily PnL Log'!G1124,"")</f>
        <v>8129.1</v>
      </c>
      <c r="H62" s="13">
        <f>IF('Daily PnL Log'!H1124&lt;&gt;"",'Daily PnL Log'!H1124,"")</f>
        <v>0</v>
      </c>
      <c r="I62" s="13">
        <f>IF('Daily PnL Log'!I1124&lt;&gt;"",'Daily PnL Log'!I1124,"")</f>
        <v>0</v>
      </c>
      <c r="J62" s="13">
        <f>IF('Daily PnL Log'!J1124&lt;&gt;"",'Daily PnL Log'!J1124,"")</f>
        <v>-42999.4</v>
      </c>
      <c r="K62" s="13">
        <f>IF('Daily PnL Log'!K1124&lt;&gt;"",'Daily PnL Log'!K1124,"")</f>
        <v>-60.04</v>
      </c>
      <c r="L62" s="13">
        <f>IF('Daily PnL Log'!L1124&lt;&gt;"",'Daily PnL Log'!L1124,"")</f>
        <v>-531.91999999999996</v>
      </c>
      <c r="M62" s="13">
        <f>IF('Daily PnL Log'!M1124&lt;&gt;"",'Daily PnL Log'!M1124,"")</f>
        <v>-591.95999999999992</v>
      </c>
      <c r="N62" s="13">
        <f>IF('Daily PnL Log'!N1124&lt;&gt;"",'Daily PnL Log'!N1124,"")</f>
        <v>-43591.360000000001</v>
      </c>
      <c r="O62" s="13">
        <f t="shared" si="3"/>
        <v>20760.399999999994</v>
      </c>
      <c r="P62" s="13">
        <f t="shared" si="3"/>
        <v>-75515</v>
      </c>
      <c r="Q62" s="13">
        <f t="shared" si="3"/>
        <v>0</v>
      </c>
      <c r="R62" s="13">
        <f t="shared" si="3"/>
        <v>-5794.5999999999985</v>
      </c>
      <c r="S62" s="13">
        <f t="shared" si="3"/>
        <v>-62115.200000000004</v>
      </c>
      <c r="T62" s="13">
        <f t="shared" si="3"/>
        <v>0</v>
      </c>
      <c r="U62" s="13">
        <f t="shared" si="3"/>
        <v>0</v>
      </c>
      <c r="V62" s="13">
        <f t="shared" si="3"/>
        <v>-122664.4</v>
      </c>
      <c r="W62" s="13">
        <f>IF('Daily PnL Log'!W1124&lt;&gt;"",'Daily PnL Log'!W1124,"")</f>
        <v>599382</v>
      </c>
      <c r="X62" s="13">
        <f>IF('Daily PnL Log'!X1124&lt;&gt;"",'Daily PnL Log'!X1124,"")</f>
        <v>-7.2727175657593984E-2</v>
      </c>
      <c r="Y62" s="13" t="str">
        <f>IF('Daily PnL Log'!Y1124&lt;&gt;"",'Daily PnL Log'!Y1124,"")</f>
        <v/>
      </c>
      <c r="Z62" s="13" t="str">
        <f>IF('Daily PnL Log'!Z1124&lt;&gt;"",'Daily PnL Log'!Z1124,"")</f>
        <v/>
      </c>
      <c r="AA62" s="13">
        <f>IF('Daily PnL Log'!AC1124&lt;&gt;"",'Daily PnL Log'!AC1124,"")</f>
        <v>418726.85</v>
      </c>
    </row>
    <row r="63" spans="1:27" x14ac:dyDescent="0.25">
      <c r="A63" s="48" t="str">
        <f t="shared" si="2"/>
        <v>May</v>
      </c>
      <c r="B63" s="2">
        <f>'Daily PnL Log'!B1125</f>
        <v>45797</v>
      </c>
      <c r="C63" s="11">
        <f>IF('Daily PnL Log'!C1125&lt;&gt;"",'Daily PnL Log'!C1125,"")</f>
        <v>-26107.8</v>
      </c>
      <c r="D63" s="11">
        <f>IF('Daily PnL Log'!D1125&lt;&gt;"",'Daily PnL Log'!D1125,"")</f>
        <v>-10873.5</v>
      </c>
      <c r="E63" s="11">
        <f>IF('Daily PnL Log'!E1125&lt;&gt;"",'Daily PnL Log'!E1125,"")</f>
        <v>0</v>
      </c>
      <c r="F63" s="11">
        <f>IF('Daily PnL Log'!F1125&lt;&gt;"",'Daily PnL Log'!F1125,"")</f>
        <v>-6053.1</v>
      </c>
      <c r="G63" s="11">
        <f>IF('Daily PnL Log'!G1125&lt;&gt;"",'Daily PnL Log'!G1125,"")</f>
        <v>24037.8</v>
      </c>
      <c r="H63" s="11">
        <f>IF('Daily PnL Log'!H1125&lt;&gt;"",'Daily PnL Log'!H1125,"")</f>
        <v>0</v>
      </c>
      <c r="I63" s="11">
        <f>IF('Daily PnL Log'!I1125&lt;&gt;"",'Daily PnL Log'!I1125,"")</f>
        <v>0</v>
      </c>
      <c r="J63" s="11">
        <f>IF('Daily PnL Log'!J1125&lt;&gt;"",'Daily PnL Log'!J1125,"")</f>
        <v>-18996.600000000002</v>
      </c>
      <c r="K63" s="11">
        <f>IF('Daily PnL Log'!K1125&lt;&gt;"",'Daily PnL Log'!K1125,"")</f>
        <v>-59.62</v>
      </c>
      <c r="L63" s="11">
        <f>IF('Daily PnL Log'!L1125&lt;&gt;"",'Daily PnL Log'!L1125,"")</f>
        <v>-524.79999999999995</v>
      </c>
      <c r="M63" s="11">
        <f>IF('Daily PnL Log'!M1125&lt;&gt;"",'Daily PnL Log'!M1125,"")</f>
        <v>-584.41999999999996</v>
      </c>
      <c r="N63" s="11">
        <f>IF('Daily PnL Log'!N1125&lt;&gt;"",'Daily PnL Log'!N1125,"")</f>
        <v>-19581.02</v>
      </c>
      <c r="O63" s="11">
        <f t="shared" si="3"/>
        <v>-5347.4000000000051</v>
      </c>
      <c r="P63" s="11">
        <f t="shared" si="3"/>
        <v>-86388.5</v>
      </c>
      <c r="Q63" s="11">
        <f t="shared" si="3"/>
        <v>0</v>
      </c>
      <c r="R63" s="11">
        <f t="shared" si="3"/>
        <v>-11847.699999999999</v>
      </c>
      <c r="S63" s="11">
        <f t="shared" si="3"/>
        <v>-38077.400000000009</v>
      </c>
      <c r="T63" s="11">
        <f t="shared" si="3"/>
        <v>0</v>
      </c>
      <c r="U63" s="11">
        <f t="shared" si="3"/>
        <v>0</v>
      </c>
      <c r="V63" s="11">
        <f t="shared" si="3"/>
        <v>-141661</v>
      </c>
      <c r="W63" s="11">
        <f>IF('Daily PnL Log'!W1125&lt;&gt;"",'Daily PnL Log'!W1125,"")</f>
        <v>653477</v>
      </c>
      <c r="X63" s="11">
        <f>IF('Daily PnL Log'!X1125&lt;&gt;"",'Daily PnL Log'!X1125,"")</f>
        <v>-2.9964359878006417E-2</v>
      </c>
      <c r="Y63" s="11" t="str">
        <f>IF('Daily PnL Log'!Y1125&lt;&gt;"",'Daily PnL Log'!Y1125,"")</f>
        <v/>
      </c>
      <c r="Z63" s="11" t="str">
        <f>IF('Daily PnL Log'!Z1125&lt;&gt;"",'Daily PnL Log'!Z1125,"")</f>
        <v/>
      </c>
      <c r="AA63" s="11">
        <f>IF('Daily PnL Log'!AC1125&lt;&gt;"",'Daily PnL Log'!AC1125,"")</f>
        <v>387029.93</v>
      </c>
    </row>
    <row r="64" spans="1:27" x14ac:dyDescent="0.25">
      <c r="A64" s="47" t="str">
        <f t="shared" si="2"/>
        <v>May</v>
      </c>
      <c r="B64" s="14">
        <f>'Daily PnL Log'!B1126</f>
        <v>45798</v>
      </c>
      <c r="C64" s="13">
        <f>IF('Daily PnL Log'!C1126&lt;&gt;"",'Daily PnL Log'!C1126,"")</f>
        <v>4326.2</v>
      </c>
      <c r="D64" s="13">
        <f>IF('Daily PnL Log'!D1126&lt;&gt;"",'Daily PnL Log'!D1126,"")</f>
        <v>18193.5</v>
      </c>
      <c r="E64" s="13">
        <f>IF('Daily PnL Log'!E1126&lt;&gt;"",'Daily PnL Log'!E1126,"")</f>
        <v>0</v>
      </c>
      <c r="F64" s="13">
        <f>IF('Daily PnL Log'!F1126&lt;&gt;"",'Daily PnL Log'!F1126,"")</f>
        <v>-486.4</v>
      </c>
      <c r="G64" s="13">
        <f>IF('Daily PnL Log'!G1126&lt;&gt;"",'Daily PnL Log'!G1126,"")</f>
        <v>1530.2</v>
      </c>
      <c r="H64" s="13">
        <f>IF('Daily PnL Log'!H1126&lt;&gt;"",'Daily PnL Log'!H1126,"")</f>
        <v>0</v>
      </c>
      <c r="I64" s="13">
        <f>IF('Daily PnL Log'!I1126&lt;&gt;"",'Daily PnL Log'!I1126,"")</f>
        <v>0</v>
      </c>
      <c r="J64" s="13">
        <f>IF('Daily PnL Log'!J1126&lt;&gt;"",'Daily PnL Log'!J1126,"")</f>
        <v>23563.5</v>
      </c>
      <c r="K64" s="13">
        <f>IF('Daily PnL Log'!K1126&lt;&gt;"",'Daily PnL Log'!K1126,"")</f>
        <v>-99.23</v>
      </c>
      <c r="L64" s="13">
        <f>IF('Daily PnL Log'!L1126&lt;&gt;"",'Daily PnL Log'!L1126,"")</f>
        <v>-877.13</v>
      </c>
      <c r="M64" s="13">
        <f>IF('Daily PnL Log'!M1126&lt;&gt;"",'Daily PnL Log'!M1126,"")</f>
        <v>-976.36</v>
      </c>
      <c r="N64" s="13">
        <f>IF('Daily PnL Log'!N1126&lt;&gt;"",'Daily PnL Log'!N1126,"")</f>
        <v>22587.14</v>
      </c>
      <c r="O64" s="13">
        <f t="shared" si="3"/>
        <v>-1021.2000000000053</v>
      </c>
      <c r="P64" s="13">
        <f t="shared" si="3"/>
        <v>-68195</v>
      </c>
      <c r="Q64" s="13">
        <f t="shared" si="3"/>
        <v>0</v>
      </c>
      <c r="R64" s="13">
        <f t="shared" si="3"/>
        <v>-12334.099999999999</v>
      </c>
      <c r="S64" s="13">
        <f t="shared" si="3"/>
        <v>-36547.200000000012</v>
      </c>
      <c r="T64" s="13">
        <f t="shared" si="3"/>
        <v>0</v>
      </c>
      <c r="U64" s="13">
        <f t="shared" si="3"/>
        <v>0</v>
      </c>
      <c r="V64" s="13">
        <f t="shared" si="3"/>
        <v>-118097.5</v>
      </c>
      <c r="W64" s="13">
        <f>IF('Daily PnL Log'!W1126&lt;&gt;"",'Daily PnL Log'!W1126,"")</f>
        <v>703705</v>
      </c>
      <c r="X64" s="13">
        <f>IF('Daily PnL Log'!X1126&lt;&gt;"",'Daily PnL Log'!X1126,"")</f>
        <v>3.2097455609950191E-2</v>
      </c>
      <c r="Y64" s="13" t="str">
        <f>IF('Daily PnL Log'!Y1126&lt;&gt;"",'Daily PnL Log'!Y1126,"")</f>
        <v/>
      </c>
      <c r="Z64" s="13" t="str">
        <f>IF('Daily PnL Log'!Z1126&lt;&gt;"",'Daily PnL Log'!Z1126,"")</f>
        <v/>
      </c>
      <c r="AA64" s="13">
        <f>IF('Daily PnL Log'!AC1126&lt;&gt;"",'Daily PnL Log'!AC1126,"")</f>
        <v>417329.82</v>
      </c>
    </row>
    <row r="65" spans="1:27" x14ac:dyDescent="0.25">
      <c r="A65" s="48" t="str">
        <f t="shared" si="2"/>
        <v>May</v>
      </c>
      <c r="B65" s="2">
        <f>'Daily PnL Log'!B1127</f>
        <v>45799</v>
      </c>
      <c r="C65" s="11">
        <f>IF('Daily PnL Log'!C1127&lt;&gt;"",'Daily PnL Log'!C1127,"")</f>
        <v>-6800.8</v>
      </c>
      <c r="D65" s="11">
        <f>IF('Daily PnL Log'!D1127&lt;&gt;"",'Daily PnL Log'!D1127,"")</f>
        <v>10801.9</v>
      </c>
      <c r="E65" s="11">
        <f>IF('Daily PnL Log'!E1127&lt;&gt;"",'Daily PnL Log'!E1127,"")</f>
        <v>0</v>
      </c>
      <c r="F65" s="11">
        <f>IF('Daily PnL Log'!F1127&lt;&gt;"",'Daily PnL Log'!F1127,"")</f>
        <v>-3314.9</v>
      </c>
      <c r="G65" s="11">
        <f>IF('Daily PnL Log'!G1127&lt;&gt;"",'Daily PnL Log'!G1127,"")</f>
        <v>-13986.2</v>
      </c>
      <c r="H65" s="11">
        <f>IF('Daily PnL Log'!H1127&lt;&gt;"",'Daily PnL Log'!H1127,"")</f>
        <v>0</v>
      </c>
      <c r="I65" s="11">
        <f>IF('Daily PnL Log'!I1127&lt;&gt;"",'Daily PnL Log'!I1127,"")</f>
        <v>0</v>
      </c>
      <c r="J65" s="11">
        <f>IF('Daily PnL Log'!J1127&lt;&gt;"",'Daily PnL Log'!J1127,"")</f>
        <v>-13300.000000000002</v>
      </c>
      <c r="K65" s="11">
        <f>IF('Daily PnL Log'!K1127&lt;&gt;"",'Daily PnL Log'!K1127,"")</f>
        <v>-86.13</v>
      </c>
      <c r="L65" s="11">
        <f>IF('Daily PnL Log'!L1127&lt;&gt;"",'Daily PnL Log'!L1127,"")</f>
        <v>-747.45</v>
      </c>
      <c r="M65" s="11">
        <f>IF('Daily PnL Log'!M1127&lt;&gt;"",'Daily PnL Log'!M1127,"")</f>
        <v>-833.58</v>
      </c>
      <c r="N65" s="11">
        <f>IF('Daily PnL Log'!N1127&lt;&gt;"",'Daily PnL Log'!N1127,"")</f>
        <v>-14133.580000000002</v>
      </c>
      <c r="O65" s="11">
        <f t="shared" si="3"/>
        <v>-7822.0000000000055</v>
      </c>
      <c r="P65" s="11">
        <f t="shared" si="3"/>
        <v>-57393.1</v>
      </c>
      <c r="Q65" s="11">
        <f t="shared" si="3"/>
        <v>0</v>
      </c>
      <c r="R65" s="11">
        <f t="shared" si="3"/>
        <v>-15648.999999999998</v>
      </c>
      <c r="S65" s="11">
        <f t="shared" si="3"/>
        <v>-50533.400000000009</v>
      </c>
      <c r="T65" s="11">
        <f t="shared" si="3"/>
        <v>0</v>
      </c>
      <c r="U65" s="11">
        <f t="shared" si="3"/>
        <v>0</v>
      </c>
      <c r="V65" s="11">
        <f t="shared" si="3"/>
        <v>-131397.5</v>
      </c>
      <c r="W65" s="11">
        <f>IF('Daily PnL Log'!W1127&lt;&gt;"",'Daily PnL Log'!W1127,"")</f>
        <v>417336.24</v>
      </c>
      <c r="X65" s="11">
        <f>IF('Daily PnL Log'!X1127&lt;&gt;"",'Daily PnL Log'!X1127,"")</f>
        <v>-3.3866169877794464E-2</v>
      </c>
      <c r="Y65" s="11" t="str">
        <f>IF('Daily PnL Log'!Y1127&lt;&gt;"",'Daily PnL Log'!Y1127,"")</f>
        <v/>
      </c>
      <c r="Z65" s="11" t="str">
        <f>IF('Daily PnL Log'!Z1127&lt;&gt;"",'Daily PnL Log'!Z1127,"")</f>
        <v/>
      </c>
      <c r="AA65" s="11">
        <f>IF('Daily PnL Log'!AC1127&lt;&gt;"",'Daily PnL Log'!AC1127,"")</f>
        <v>417336.24</v>
      </c>
    </row>
    <row r="66" spans="1:27" x14ac:dyDescent="0.25">
      <c r="A66" s="47" t="str">
        <f t="shared" si="2"/>
        <v>May</v>
      </c>
      <c r="B66" s="14">
        <f>'Daily PnL Log'!B1128</f>
        <v>45800</v>
      </c>
      <c r="C66" s="13">
        <f>IF('Daily PnL Log'!C1128&lt;&gt;"",'Daily PnL Log'!C1128,"")</f>
        <v>5855</v>
      </c>
      <c r="D66" s="13">
        <f>IF('Daily PnL Log'!D1128&lt;&gt;"",'Daily PnL Log'!D1128,"")</f>
        <v>-1063.9000000000001</v>
      </c>
      <c r="E66" s="13">
        <f>IF('Daily PnL Log'!E1128&lt;&gt;"",'Daily PnL Log'!E1128,"")</f>
        <v>0</v>
      </c>
      <c r="F66" s="13">
        <f>IF('Daily PnL Log'!F1128&lt;&gt;"",'Daily PnL Log'!F1128,"")</f>
        <v>310.39999999999998</v>
      </c>
      <c r="G66" s="13">
        <f>IF('Daily PnL Log'!G1128&lt;&gt;"",'Daily PnL Log'!G1128,"")</f>
        <v>-21234.9</v>
      </c>
      <c r="H66" s="13">
        <f>IF('Daily PnL Log'!H1128&lt;&gt;"",'Daily PnL Log'!H1128,"")</f>
        <v>0</v>
      </c>
      <c r="I66" s="13">
        <f>IF('Daily PnL Log'!I1128&lt;&gt;"",'Daily PnL Log'!I1128,"")</f>
        <v>0</v>
      </c>
      <c r="J66" s="13">
        <f>IF('Daily PnL Log'!J1128&lt;&gt;"",'Daily PnL Log'!J1128,"")</f>
        <v>-16133.400000000001</v>
      </c>
      <c r="K66" s="13">
        <f>IF('Daily PnL Log'!K1128&lt;&gt;"",'Daily PnL Log'!K1128,"")</f>
        <v>-215.67</v>
      </c>
      <c r="L66" s="13">
        <f>IF('Daily PnL Log'!L1128&lt;&gt;"",'Daily PnL Log'!L1128,"")</f>
        <v>-1070.3</v>
      </c>
      <c r="M66" s="13">
        <f>IF('Daily PnL Log'!M1128&lt;&gt;"",'Daily PnL Log'!M1128,"")</f>
        <v>-1285.97</v>
      </c>
      <c r="N66" s="13">
        <f>IF('Daily PnL Log'!N1128&lt;&gt;"",'Daily PnL Log'!N1128,"")</f>
        <v>-17419.370000000003</v>
      </c>
      <c r="O66" s="13">
        <f t="shared" si="3"/>
        <v>-1967.0000000000055</v>
      </c>
      <c r="P66" s="13">
        <f t="shared" si="3"/>
        <v>-58457</v>
      </c>
      <c r="Q66" s="13">
        <f t="shared" si="3"/>
        <v>0</v>
      </c>
      <c r="R66" s="13">
        <f t="shared" si="3"/>
        <v>-15338.599999999999</v>
      </c>
      <c r="S66" s="13">
        <f t="shared" si="3"/>
        <v>-71768.300000000017</v>
      </c>
      <c r="T66" s="13">
        <f t="shared" si="3"/>
        <v>0</v>
      </c>
      <c r="U66" s="13">
        <f t="shared" si="3"/>
        <v>0</v>
      </c>
      <c r="V66" s="13">
        <f t="shared" si="3"/>
        <v>-147530.9</v>
      </c>
      <c r="W66" s="13">
        <f>IF('Daily PnL Log'!W1128&lt;&gt;"",'Daily PnL Log'!W1128,"")</f>
        <v>659572</v>
      </c>
      <c r="X66" s="13">
        <f>IF('Daily PnL Log'!X1128&lt;&gt;"",'Daily PnL Log'!X1128,"")</f>
        <v>-2.6410111405578168E-2</v>
      </c>
      <c r="Y66" s="13" t="str">
        <f>IF('Daily PnL Log'!Y1128&lt;&gt;"",'Daily PnL Log'!Y1128,"")</f>
        <v/>
      </c>
      <c r="Z66" s="13" t="str">
        <f>IF('Daily PnL Log'!Z1128&lt;&gt;"",'Daily PnL Log'!Z1128,"")</f>
        <v/>
      </c>
      <c r="AA66" s="13">
        <f>IF('Daily PnL Log'!AC1128&lt;&gt;"",'Daily PnL Log'!AC1128,"")</f>
        <v>389164.02</v>
      </c>
    </row>
    <row r="67" spans="1:27" x14ac:dyDescent="0.25">
      <c r="A67" s="48" t="str">
        <f t="shared" si="2"/>
        <v>May</v>
      </c>
      <c r="B67" s="2">
        <f>'Daily PnL Log'!B1129</f>
        <v>45804</v>
      </c>
      <c r="C67" s="11">
        <f>IF('Daily PnL Log'!C1129&lt;&gt;"",'Daily PnL Log'!C1129,"")</f>
        <v>-13371.9</v>
      </c>
      <c r="D67" s="11">
        <f>IF('Daily PnL Log'!D1129&lt;&gt;"",'Daily PnL Log'!D1129,"")</f>
        <v>-17617.900000000001</v>
      </c>
      <c r="E67" s="11">
        <f>IF('Daily PnL Log'!E1129&lt;&gt;"",'Daily PnL Log'!E1129,"")</f>
        <v>0</v>
      </c>
      <c r="F67" s="11">
        <f>IF('Daily PnL Log'!F1129&lt;&gt;"",'Daily PnL Log'!F1129,"")</f>
        <v>837.1</v>
      </c>
      <c r="G67" s="11">
        <f>IF('Daily PnL Log'!G1129&lt;&gt;"",'Daily PnL Log'!G1129,"")</f>
        <v>-19069.5</v>
      </c>
      <c r="H67" s="11">
        <f>IF('Daily PnL Log'!H1129&lt;&gt;"",'Daily PnL Log'!H1129,"")</f>
        <v>0</v>
      </c>
      <c r="I67" s="11">
        <f>IF('Daily PnL Log'!I1129&lt;&gt;"",'Daily PnL Log'!I1129,"")</f>
        <v>0</v>
      </c>
      <c r="J67" s="11">
        <f>IF('Daily PnL Log'!J1129&lt;&gt;"",'Daily PnL Log'!J1129,"")</f>
        <v>-49222.200000000004</v>
      </c>
      <c r="K67" s="11">
        <f>IF('Daily PnL Log'!K1129&lt;&gt;"",'Daily PnL Log'!K1129,"")</f>
        <v>-48.59</v>
      </c>
      <c r="L67" s="11">
        <f>IF('Daily PnL Log'!L1129&lt;&gt;"",'Daily PnL Log'!L1129,"")</f>
        <v>-427.1</v>
      </c>
      <c r="M67" s="11">
        <f>IF('Daily PnL Log'!M1129&lt;&gt;"",'Daily PnL Log'!M1129,"")</f>
        <v>-475.69000000000005</v>
      </c>
      <c r="N67" s="11">
        <f>IF('Daily PnL Log'!N1129&lt;&gt;"",'Daily PnL Log'!N1129,"")</f>
        <v>-49697.890000000007</v>
      </c>
      <c r="O67" s="11">
        <f t="shared" ref="O67:V69" si="4">IF(C67&lt;&gt;"",O66+C67,"")</f>
        <v>-15338.900000000005</v>
      </c>
      <c r="P67" s="11">
        <f t="shared" si="4"/>
        <v>-76074.899999999994</v>
      </c>
      <c r="Q67" s="11">
        <f t="shared" si="4"/>
        <v>0</v>
      </c>
      <c r="R67" s="11">
        <f t="shared" si="4"/>
        <v>-14501.499999999998</v>
      </c>
      <c r="S67" s="11">
        <f t="shared" si="4"/>
        <v>-90837.800000000017</v>
      </c>
      <c r="T67" s="11">
        <f t="shared" si="4"/>
        <v>0</v>
      </c>
      <c r="U67" s="11">
        <f t="shared" si="4"/>
        <v>0</v>
      </c>
      <c r="V67" s="11">
        <f t="shared" si="4"/>
        <v>-196753.1</v>
      </c>
      <c r="W67" s="11">
        <f>IF('Daily PnL Log'!W1129&lt;&gt;"",'Daily PnL Log'!W1129,"")</f>
        <v>647846</v>
      </c>
      <c r="X67" s="11">
        <f>IF('Daily PnL Log'!X1129&lt;&gt;"",'Daily PnL Log'!X1129,"")</f>
        <v>-7.6712505749823273E-2</v>
      </c>
      <c r="Y67" s="11">
        <f>IF('Daily PnL Log'!Y1129&lt;&gt;"",'Daily PnL Log'!Y1129,"")</f>
        <v>-5216.3</v>
      </c>
      <c r="Z67" s="11" t="str">
        <f>IF('Daily PnL Log'!Z1129&lt;&gt;"",'Daily PnL Log'!Z1129,"")</f>
        <v/>
      </c>
      <c r="AA67" s="11">
        <f>IF('Daily PnL Log'!AC1129&lt;&gt;"",'Daily PnL Log'!AC1129,"")</f>
        <v>324793.33</v>
      </c>
    </row>
    <row r="68" spans="1:27" x14ac:dyDescent="0.25">
      <c r="A68" s="47" t="str">
        <f t="shared" si="2"/>
        <v>May</v>
      </c>
      <c r="B68" s="14">
        <f>'Daily PnL Log'!B1130</f>
        <v>45805</v>
      </c>
      <c r="C68" s="13">
        <f>IF('Daily PnL Log'!C1130&lt;&gt;"",'Daily PnL Log'!C1130,"")</f>
        <v>-17155.099999999999</v>
      </c>
      <c r="D68" s="13">
        <f>IF('Daily PnL Log'!D1130&lt;&gt;"",'Daily PnL Log'!D1130,"")</f>
        <v>-16789.2</v>
      </c>
      <c r="E68" s="13">
        <f>IF('Daily PnL Log'!E1130&lt;&gt;"",'Daily PnL Log'!E1130,"")</f>
        <v>0</v>
      </c>
      <c r="F68" s="13">
        <f>IF('Daily PnL Log'!F1130&lt;&gt;"",'Daily PnL Log'!F1130,"")</f>
        <v>-3095.6</v>
      </c>
      <c r="G68" s="13">
        <f>IF('Daily PnL Log'!G1130&lt;&gt;"",'Daily PnL Log'!G1130,"")</f>
        <v>-5778.8</v>
      </c>
      <c r="H68" s="13">
        <f>IF('Daily PnL Log'!H1130&lt;&gt;"",'Daily PnL Log'!H1130,"")</f>
        <v>0</v>
      </c>
      <c r="I68" s="13">
        <f>IF('Daily PnL Log'!I1130&lt;&gt;"",'Daily PnL Log'!I1130,"")</f>
        <v>0</v>
      </c>
      <c r="J68" s="13">
        <f>IF('Daily PnL Log'!J1130&lt;&gt;"",'Daily PnL Log'!J1130,"")</f>
        <v>-42818.700000000004</v>
      </c>
      <c r="K68" s="13">
        <f>IF('Daily PnL Log'!K1130&lt;&gt;"",'Daily PnL Log'!K1130,"")</f>
        <v>-46.69</v>
      </c>
      <c r="L68" s="13">
        <f>IF('Daily PnL Log'!L1130&lt;&gt;"",'Daily PnL Log'!L1130,"")</f>
        <v>-411.4</v>
      </c>
      <c r="M68" s="13">
        <f>IF('Daily PnL Log'!M1130&lt;&gt;"",'Daily PnL Log'!M1130,"")</f>
        <v>-458.09</v>
      </c>
      <c r="N68" s="13">
        <f>IF('Daily PnL Log'!N1130&lt;&gt;"",'Daily PnL Log'!N1130,"")</f>
        <v>-43276.79</v>
      </c>
      <c r="O68" s="13">
        <f t="shared" si="4"/>
        <v>-32494.000000000004</v>
      </c>
      <c r="P68" s="13">
        <f t="shared" si="4"/>
        <v>-92864.099999999991</v>
      </c>
      <c r="Q68" s="13">
        <f t="shared" si="4"/>
        <v>0</v>
      </c>
      <c r="R68" s="13">
        <f t="shared" si="4"/>
        <v>-17597.099999999999</v>
      </c>
      <c r="S68" s="13">
        <f t="shared" si="4"/>
        <v>-96616.60000000002</v>
      </c>
      <c r="T68" s="13">
        <f t="shared" si="4"/>
        <v>0</v>
      </c>
      <c r="U68" s="13">
        <f t="shared" si="4"/>
        <v>0</v>
      </c>
      <c r="V68" s="13">
        <f t="shared" si="4"/>
        <v>-239571.80000000002</v>
      </c>
      <c r="W68" s="13">
        <f>IF('Daily PnL Log'!W1130&lt;&gt;"",'Daily PnL Log'!W1130,"")</f>
        <v>706579</v>
      </c>
      <c r="X68" s="13">
        <f>IF('Daily PnL Log'!X1130&lt;&gt;"",'Daily PnL Log'!X1130,"")</f>
        <v>-6.1248338826939384E-2</v>
      </c>
      <c r="Y68" s="13" t="str">
        <f>IF('Daily PnL Log'!Y1130&lt;&gt;"",'Daily PnL Log'!Y1130,"")</f>
        <v/>
      </c>
      <c r="Z68" s="13" t="str">
        <f>IF('Daily PnL Log'!Z1130&lt;&gt;"",'Daily PnL Log'!Z1130,"")</f>
        <v/>
      </c>
      <c r="AA68" s="13">
        <f>IF('Daily PnL Log'!AC1130&lt;&gt;"",'Daily PnL Log'!AC1130,"")</f>
        <v>285652.7</v>
      </c>
    </row>
    <row r="69" spans="1:27" x14ac:dyDescent="0.25">
      <c r="A69" s="48" t="str">
        <f t="shared" si="2"/>
        <v>May</v>
      </c>
      <c r="B69" s="2">
        <f>'Daily PnL Log'!B1131</f>
        <v>45806</v>
      </c>
      <c r="C69" s="11">
        <f>IF('Daily PnL Log'!C1131&lt;&gt;"",'Daily PnL Log'!C1131,"")</f>
        <v>-20027.3</v>
      </c>
      <c r="D69" s="11">
        <f>IF('Daily PnL Log'!D1131&lt;&gt;"",'Daily PnL Log'!D1131,"")</f>
        <v>-12801.5</v>
      </c>
      <c r="E69" s="11">
        <f>IF('Daily PnL Log'!E1131&lt;&gt;"",'Daily PnL Log'!E1131,"")</f>
        <v>0</v>
      </c>
      <c r="F69" s="11">
        <f>IF('Daily PnL Log'!F1131&lt;&gt;"",'Daily PnL Log'!F1131,"")</f>
        <v>-8844.2000000000007</v>
      </c>
      <c r="G69" s="11">
        <f>IF('Daily PnL Log'!G1131&lt;&gt;"",'Daily PnL Log'!G1131,"")</f>
        <v>-4673.7</v>
      </c>
      <c r="H69" s="11">
        <f>IF('Daily PnL Log'!H1131&lt;&gt;"",'Daily PnL Log'!H1131,"")</f>
        <v>0</v>
      </c>
      <c r="I69" s="11">
        <f>IF('Daily PnL Log'!I1131&lt;&gt;"",'Daily PnL Log'!I1131,"")</f>
        <v>0</v>
      </c>
      <c r="J69" s="11">
        <f>IF('Daily PnL Log'!J1131&lt;&gt;"",'Daily PnL Log'!J1131,"")</f>
        <v>-46346.7</v>
      </c>
      <c r="K69" s="11">
        <f>IF('Daily PnL Log'!K1131&lt;&gt;"",'Daily PnL Log'!K1131,"")</f>
        <v>-42.27</v>
      </c>
      <c r="L69" s="11">
        <f>IF('Daily PnL Log'!L1131&lt;&gt;"",'Daily PnL Log'!L1131,"")</f>
        <v>-373.8</v>
      </c>
      <c r="M69" s="11">
        <f>IF('Daily PnL Log'!M1131&lt;&gt;"",'Daily PnL Log'!M1131,"")</f>
        <v>-416.07</v>
      </c>
      <c r="N69" s="11">
        <f>IF('Daily PnL Log'!N1131&lt;&gt;"",'Daily PnL Log'!N1131,"")</f>
        <v>-46762.77</v>
      </c>
      <c r="O69" s="11">
        <f t="shared" si="4"/>
        <v>-52521.3</v>
      </c>
      <c r="P69" s="11">
        <f t="shared" si="4"/>
        <v>-105665.59999999999</v>
      </c>
      <c r="Q69" s="11">
        <f t="shared" si="4"/>
        <v>0</v>
      </c>
      <c r="R69" s="11">
        <f t="shared" si="4"/>
        <v>-26441.3</v>
      </c>
      <c r="S69" s="11">
        <f t="shared" si="4"/>
        <v>-101290.30000000002</v>
      </c>
      <c r="T69" s="11">
        <f t="shared" si="4"/>
        <v>0</v>
      </c>
      <c r="U69" s="11">
        <f t="shared" si="4"/>
        <v>0</v>
      </c>
      <c r="V69" s="11">
        <f t="shared" si="4"/>
        <v>-285918.5</v>
      </c>
      <c r="W69" s="11">
        <f>IF('Daily PnL Log'!W1131&lt;&gt;"",'Daily PnL Log'!W1131,"")</f>
        <v>699911</v>
      </c>
      <c r="X69" s="11">
        <f>IF('Daily PnL Log'!X1131&lt;&gt;"",'Daily PnL Log'!X1131,"")</f>
        <v>-6.6812451868880463E-2</v>
      </c>
      <c r="Y69" s="11" t="str">
        <f>IF('Daily PnL Log'!Y1131&lt;&gt;"",'Daily PnL Log'!Y1131,"")</f>
        <v/>
      </c>
      <c r="Z69" s="11" t="str">
        <f>IF('Daily PnL Log'!Z1131&lt;&gt;"",'Daily PnL Log'!Z1131,"")</f>
        <v/>
      </c>
      <c r="AA69" s="11">
        <f>IF('Daily PnL Log'!AC1131&lt;&gt;"",'Daily PnL Log'!AC1131,"")</f>
        <v>239220.38</v>
      </c>
    </row>
    <row r="70" spans="1:27" x14ac:dyDescent="0.25">
      <c r="A70" s="47" t="str">
        <f t="shared" si="2"/>
        <v>May</v>
      </c>
      <c r="B70" s="14">
        <f>'Daily PnL Log'!B1132</f>
        <v>45807</v>
      </c>
      <c r="C70" s="13">
        <f>IF('Daily PnL Log'!C1132&lt;&gt;"",'Daily PnL Log'!C1132,"")</f>
        <v>-27665.5</v>
      </c>
      <c r="D70" s="13">
        <f>IF('Daily PnL Log'!D1132&lt;&gt;"",'Daily PnL Log'!D1132,"")</f>
        <v>-12168.8</v>
      </c>
      <c r="E70" s="13">
        <f>IF('Daily PnL Log'!E1132&lt;&gt;"",'Daily PnL Log'!E1132,"")</f>
        <v>0</v>
      </c>
      <c r="F70" s="13">
        <f>IF('Daily PnL Log'!F1132&lt;&gt;"",'Daily PnL Log'!F1132,"")</f>
        <v>-2550</v>
      </c>
      <c r="G70" s="13">
        <f>IF('Daily PnL Log'!G1132&lt;&gt;"",'Daily PnL Log'!G1132,"")</f>
        <v>-13406.4</v>
      </c>
      <c r="H70" s="13">
        <f>IF('Daily PnL Log'!H1132&lt;&gt;"",'Daily PnL Log'!H1132,"")</f>
        <v>0</v>
      </c>
      <c r="I70" s="13">
        <f>IF('Daily PnL Log'!I1132&lt;&gt;"",'Daily PnL Log'!I1132,"")</f>
        <v>0</v>
      </c>
      <c r="J70" s="13">
        <f>IF('Daily PnL Log'!J1132&lt;&gt;"",'Daily PnL Log'!J1132,"")</f>
        <v>-55790.700000000004</v>
      </c>
      <c r="K70" s="13">
        <f>IF('Daily PnL Log'!K1132&lt;&gt;"",'Daily PnL Log'!K1132,"")</f>
        <v>-54.23</v>
      </c>
      <c r="L70" s="13">
        <f>IF('Daily PnL Log'!L1132&lt;&gt;"",'Daily PnL Log'!L1132,"")</f>
        <v>-477.55</v>
      </c>
      <c r="M70" s="13">
        <f>IF('Daily PnL Log'!M1132&lt;&gt;"",'Daily PnL Log'!M1132,"")</f>
        <v>-531.78</v>
      </c>
      <c r="N70" s="13">
        <f>IF('Daily PnL Log'!N1132&lt;&gt;"",'Daily PnL Log'!N1132,"")</f>
        <v>-56322.48</v>
      </c>
      <c r="O70" s="13">
        <f t="shared" ref="O70:V70" si="5">IF(C70&lt;&gt;"",O68+C70,"")</f>
        <v>-60159.5</v>
      </c>
      <c r="P70" s="13">
        <f t="shared" si="5"/>
        <v>-105032.9</v>
      </c>
      <c r="Q70" s="13">
        <f t="shared" si="5"/>
        <v>0</v>
      </c>
      <c r="R70" s="13">
        <f t="shared" si="5"/>
        <v>-20147.099999999999</v>
      </c>
      <c r="S70" s="13">
        <f t="shared" si="5"/>
        <v>-110023.00000000001</v>
      </c>
      <c r="T70" s="13">
        <f t="shared" si="5"/>
        <v>0</v>
      </c>
      <c r="U70" s="13">
        <f t="shared" si="5"/>
        <v>0</v>
      </c>
      <c r="V70" s="13">
        <f t="shared" si="5"/>
        <v>-295362.5</v>
      </c>
      <c r="W70" s="13">
        <f>IF('Daily PnL Log'!W1132&lt;&gt;"",'Daily PnL Log'!W1132,"")</f>
        <v>702045</v>
      </c>
      <c r="X70" s="13">
        <f>IF('Daily PnL Log'!X1132&lt;&gt;"",'Daily PnL Log'!X1132,"")</f>
        <v>-8.0226310279255614E-2</v>
      </c>
      <c r="Y70" s="13" t="str">
        <f>IF('Daily PnL Log'!Y1132&lt;&gt;"",'Daily PnL Log'!Y1132,"")</f>
        <v/>
      </c>
      <c r="Z70" s="13" t="str">
        <f>IF('Daily PnL Log'!Z1132&lt;&gt;"",'Daily PnL Log'!Z1132,"")</f>
        <v/>
      </c>
      <c r="AA70" s="13">
        <f>IF('Daily PnL Log'!AC1132&lt;&gt;"",'Daily PnL Log'!AC1132,"")</f>
        <v>191806.1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EB99-D473-414C-AEF5-4F4C02B808BF}">
  <sheetPr codeName="Sheet8"/>
  <dimension ref="A2:AA79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233269.3</v>
      </c>
    </row>
    <row r="8" spans="1:2" ht="18.75" x14ac:dyDescent="0.3">
      <c r="A8" s="55" t="s">
        <v>6</v>
      </c>
      <c r="B8" s="56">
        <f>K48</f>
        <v>-2316.5100000000002</v>
      </c>
    </row>
    <row r="9" spans="1:2" ht="18.75" x14ac:dyDescent="0.3">
      <c r="A9" s="55" t="s">
        <v>30</v>
      </c>
      <c r="B9" s="56">
        <f>L48</f>
        <v>-18524.16</v>
      </c>
    </row>
    <row r="10" spans="1:2" ht="18.75" x14ac:dyDescent="0.3">
      <c r="A10" s="55" t="s">
        <v>11</v>
      </c>
      <c r="B10" s="56">
        <f>Y48</f>
        <v>-21619.37</v>
      </c>
    </row>
    <row r="11" spans="1:2" ht="18.75" x14ac:dyDescent="0.3">
      <c r="A11" s="57" t="s">
        <v>18</v>
      </c>
      <c r="B11" s="54">
        <f>B7+(B8+B9+B10)</f>
        <v>190809.26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373989.38095238095</v>
      </c>
    </row>
    <row r="15" spans="1:2" ht="18.75" x14ac:dyDescent="0.3">
      <c r="A15" s="60" t="s">
        <v>15</v>
      </c>
      <c r="B15" s="63">
        <f>B11/B14</f>
        <v>0.51019967335461658</v>
      </c>
    </row>
    <row r="16" spans="1:2" ht="18.75" x14ac:dyDescent="0.3">
      <c r="A16" s="60" t="s">
        <v>17</v>
      </c>
      <c r="B16" s="63">
        <f>X48</f>
        <v>8.6202340420866219E-2</v>
      </c>
    </row>
    <row r="17" spans="1:2" ht="18.75" x14ac:dyDescent="0.3">
      <c r="A17" s="60" t="s">
        <v>31</v>
      </c>
      <c r="B17" s="64">
        <f>B15/B16</f>
        <v>5.9186290170738474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104061.7</v>
      </c>
      <c r="D48" s="41">
        <f t="shared" si="0"/>
        <v>52934.3</v>
      </c>
      <c r="E48" s="41">
        <f t="shared" si="0"/>
        <v>0</v>
      </c>
      <c r="F48" s="41">
        <f t="shared" si="0"/>
        <v>37003.800000000003</v>
      </c>
      <c r="G48" s="41">
        <f t="shared" si="0"/>
        <v>39269.500000000007</v>
      </c>
      <c r="H48" s="41">
        <f t="shared" si="0"/>
        <v>0</v>
      </c>
      <c r="I48" s="41">
        <f t="shared" si="0"/>
        <v>0</v>
      </c>
      <c r="J48" s="41">
        <f t="shared" si="0"/>
        <v>233269.3</v>
      </c>
      <c r="K48" s="41">
        <f t="shared" si="0"/>
        <v>-2316.5100000000002</v>
      </c>
      <c r="L48" s="41">
        <f t="shared" si="0"/>
        <v>-18524.16</v>
      </c>
      <c r="M48" s="41">
        <f t="shared" si="0"/>
        <v>-20840.669999999998</v>
      </c>
      <c r="N48" s="41">
        <f t="shared" si="0"/>
        <v>212428.63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373989.38095238095</v>
      </c>
      <c r="X48" s="44">
        <f>_xlfn.STDEV.P(X50:X70)</f>
        <v>8.6202340420866219E-2</v>
      </c>
      <c r="Y48" s="41">
        <f>SUM(Y50:Y70)</f>
        <v>-21619.37</v>
      </c>
      <c r="Z48" s="41">
        <f>SUM(Z50:Z70)</f>
        <v>2168.52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Apr</v>
      </c>
      <c r="B50" s="14">
        <f>'Daily PnL Log'!B1091</f>
        <v>45748</v>
      </c>
      <c r="C50" s="13">
        <f>IF('Daily PnL Log'!C1091&lt;&gt;"",'Daily PnL Log'!C1091,"")</f>
        <v>27498</v>
      </c>
      <c r="D50" s="13">
        <f>IF('Daily PnL Log'!D1091&lt;&gt;"",'Daily PnL Log'!D1091,"")</f>
        <v>-13259.2</v>
      </c>
      <c r="E50" s="13">
        <f>IF('Daily PnL Log'!E1091&lt;&gt;"",'Daily PnL Log'!E1091,"")</f>
        <v>0</v>
      </c>
      <c r="F50" s="13">
        <f>IF('Daily PnL Log'!F1091&lt;&gt;"",'Daily PnL Log'!F1091,"")</f>
        <v>19348.7</v>
      </c>
      <c r="G50" s="13">
        <f>IF('Daily PnL Log'!G1091&lt;&gt;"",'Daily PnL Log'!G1091,"")</f>
        <v>-2016</v>
      </c>
      <c r="H50" s="13">
        <f>IF('Daily PnL Log'!H1091&lt;&gt;"",'Daily PnL Log'!H1091,"")</f>
        <v>0</v>
      </c>
      <c r="I50" s="13">
        <f>IF('Daily PnL Log'!I1091&lt;&gt;"",'Daily PnL Log'!I1091,"")</f>
        <v>0</v>
      </c>
      <c r="J50" s="13">
        <f>IF('Daily PnL Log'!J1091&lt;&gt;"",'Daily PnL Log'!J1091,"")</f>
        <v>31571.5</v>
      </c>
      <c r="K50" s="13">
        <f>IF('Daily PnL Log'!K1091&lt;&gt;"",'Daily PnL Log'!K1091,"")</f>
        <v>-92.46</v>
      </c>
      <c r="L50" s="13">
        <f>IF('Daily PnL Log'!L1091&lt;&gt;"",'Daily PnL Log'!L1091,"")</f>
        <v>-818.76</v>
      </c>
      <c r="M50" s="13">
        <f>IF('Daily PnL Log'!M1091&lt;&gt;"",'Daily PnL Log'!M1091,"")</f>
        <v>-911.22</v>
      </c>
      <c r="N50" s="13">
        <f>IF('Daily PnL Log'!N1091&lt;&gt;"",'Daily PnL Log'!N1091,"")</f>
        <v>30660.28</v>
      </c>
      <c r="O50" s="13">
        <f t="shared" ref="O50:U50" si="1">C50</f>
        <v>27498</v>
      </c>
      <c r="P50" s="13">
        <f t="shared" si="1"/>
        <v>-13259.2</v>
      </c>
      <c r="Q50" s="13">
        <f t="shared" si="1"/>
        <v>0</v>
      </c>
      <c r="R50" s="13">
        <f t="shared" si="1"/>
        <v>19348.7</v>
      </c>
      <c r="S50" s="13">
        <f t="shared" si="1"/>
        <v>-2016</v>
      </c>
      <c r="T50" s="13">
        <f t="shared" si="1"/>
        <v>0</v>
      </c>
      <c r="U50" s="13">
        <f t="shared" si="1"/>
        <v>0</v>
      </c>
      <c r="V50" s="13">
        <f>SUM(O50:T50)</f>
        <v>31571.5</v>
      </c>
      <c r="W50" s="13">
        <f>IF('Daily PnL Log'!W1091&lt;&gt;"",'Daily PnL Log'!W1091,"")</f>
        <v>671311</v>
      </c>
      <c r="X50" s="13">
        <f>IF('Daily PnL Log'!X1091&lt;&gt;"",'Daily PnL Log'!X1091,"")</f>
        <v>4.5672244310014286E-2</v>
      </c>
      <c r="Y50" s="13">
        <f>IF('Daily PnL Log'!Y1091&lt;&gt;"",'Daily PnL Log'!Y1091,"")</f>
        <v>-5764.82</v>
      </c>
      <c r="Z50" s="13" t="str">
        <f>IF('Daily PnL Log'!Z1091&lt;&gt;"",'Daily PnL Log'!Z1091,"")</f>
        <v/>
      </c>
      <c r="AA50" s="13">
        <f>IF('Daily PnL Log'!AC1091&lt;&gt;"",'Daily PnL Log'!AC1091,"")</f>
        <v>397949.89</v>
      </c>
    </row>
    <row r="51" spans="1:27" x14ac:dyDescent="0.25">
      <c r="A51" s="48" t="str">
        <f t="shared" ref="A51:A70" si="2">TEXT(B51,"mmm")</f>
        <v>Apr</v>
      </c>
      <c r="B51" s="2">
        <f>'Daily PnL Log'!B1092</f>
        <v>45749</v>
      </c>
      <c r="C51" s="11">
        <f>IF('Daily PnL Log'!C1092&lt;&gt;"",'Daily PnL Log'!C1092,"")</f>
        <v>12315.8</v>
      </c>
      <c r="D51" s="11">
        <f>IF('Daily PnL Log'!D1092&lt;&gt;"",'Daily PnL Log'!D1092,"")</f>
        <v>24699.8</v>
      </c>
      <c r="E51" s="11">
        <f>IF('Daily PnL Log'!E1092&lt;&gt;"",'Daily PnL Log'!E1092,"")</f>
        <v>0</v>
      </c>
      <c r="F51" s="11">
        <f>IF('Daily PnL Log'!F1092&lt;&gt;"",'Daily PnL Log'!F1092,"")</f>
        <v>2381.1999999999998</v>
      </c>
      <c r="G51" s="11">
        <f>IF('Daily PnL Log'!G1092&lt;&gt;"",'Daily PnL Log'!G1092,"")</f>
        <v>-1723</v>
      </c>
      <c r="H51" s="11">
        <f>IF('Daily PnL Log'!H1092&lt;&gt;"",'Daily PnL Log'!H1092,"")</f>
        <v>0</v>
      </c>
      <c r="I51" s="11">
        <f>IF('Daily PnL Log'!I1092&lt;&gt;"",'Daily PnL Log'!I1092,"")</f>
        <v>0</v>
      </c>
      <c r="J51" s="11">
        <f>IF('Daily PnL Log'!J1092&lt;&gt;"",'Daily PnL Log'!J1092,"")</f>
        <v>37673.799999999996</v>
      </c>
      <c r="K51" s="11">
        <f>IF('Daily PnL Log'!K1092&lt;&gt;"",'Daily PnL Log'!K1092,"")</f>
        <v>-139.02000000000001</v>
      </c>
      <c r="L51" s="11">
        <f>IF('Daily PnL Log'!L1092&lt;&gt;"",'Daily PnL Log'!L1092,"")</f>
        <v>-1229.51</v>
      </c>
      <c r="M51" s="11">
        <f>IF('Daily PnL Log'!M1092&lt;&gt;"",'Daily PnL Log'!M1092,"")</f>
        <v>-1368.53</v>
      </c>
      <c r="N51" s="11">
        <f>IF('Daily PnL Log'!N1092&lt;&gt;"",'Daily PnL Log'!N1092,"")</f>
        <v>36305.269999999997</v>
      </c>
      <c r="O51" s="11">
        <f t="shared" ref="O51:V66" si="3">IF(C51&lt;&gt;"",O50+C51,"")</f>
        <v>39813.800000000003</v>
      </c>
      <c r="P51" s="11">
        <f t="shared" si="3"/>
        <v>11440.599999999999</v>
      </c>
      <c r="Q51" s="11">
        <f t="shared" si="3"/>
        <v>0</v>
      </c>
      <c r="R51" s="11">
        <f t="shared" si="3"/>
        <v>21729.9</v>
      </c>
      <c r="S51" s="11">
        <f t="shared" si="3"/>
        <v>-3739</v>
      </c>
      <c r="T51" s="11">
        <f t="shared" si="3"/>
        <v>0</v>
      </c>
      <c r="U51" s="11">
        <f t="shared" si="3"/>
        <v>0</v>
      </c>
      <c r="V51" s="11">
        <f t="shared" si="3"/>
        <v>69245.299999999988</v>
      </c>
      <c r="W51" s="11">
        <f>IF('Daily PnL Log'!W1092&lt;&gt;"",'Daily PnL Log'!W1092,"")</f>
        <v>648243</v>
      </c>
      <c r="X51" s="11">
        <f>IF('Daily PnL Log'!X1092&lt;&gt;"",'Daily PnL Log'!X1092,"")</f>
        <v>5.6005649116149338E-2</v>
      </c>
      <c r="Y51" s="11" t="str">
        <f>IF('Daily PnL Log'!Y1092&lt;&gt;"",'Daily PnL Log'!Y1092,"")</f>
        <v/>
      </c>
      <c r="Z51" s="11" t="str">
        <f>IF('Daily PnL Log'!Z1092&lt;&gt;"",'Daily PnL Log'!Z1092,"")</f>
        <v/>
      </c>
      <c r="AA51" s="11">
        <f>IF('Daily PnL Log'!AC1092&lt;&gt;"",'Daily PnL Log'!AC1092,"")</f>
        <v>420088.86</v>
      </c>
    </row>
    <row r="52" spans="1:27" x14ac:dyDescent="0.25">
      <c r="A52" s="47" t="str">
        <f t="shared" si="2"/>
        <v>Apr</v>
      </c>
      <c r="B52" s="14">
        <f>'Daily PnL Log'!B1093</f>
        <v>45750</v>
      </c>
      <c r="C52" s="13">
        <f>IF('Daily PnL Log'!C1093&lt;&gt;"",'Daily PnL Log'!C1093,"")</f>
        <v>9284.2999999999993</v>
      </c>
      <c r="D52" s="13">
        <f>IF('Daily PnL Log'!D1093&lt;&gt;"",'Daily PnL Log'!D1093,"")</f>
        <v>15186.1</v>
      </c>
      <c r="E52" s="13">
        <f>IF('Daily PnL Log'!E1093&lt;&gt;"",'Daily PnL Log'!E1093,"")</f>
        <v>0</v>
      </c>
      <c r="F52" s="13">
        <f>IF('Daily PnL Log'!F1093&lt;&gt;"",'Daily PnL Log'!F1093,"")</f>
        <v>-1560.1</v>
      </c>
      <c r="G52" s="13">
        <f>IF('Daily PnL Log'!G1093&lt;&gt;"",'Daily PnL Log'!G1093,"")</f>
        <v>-18043.8</v>
      </c>
      <c r="H52" s="13">
        <f>IF('Daily PnL Log'!H1093&lt;&gt;"",'Daily PnL Log'!H1093,"")</f>
        <v>0</v>
      </c>
      <c r="I52" s="13">
        <f>IF('Daily PnL Log'!I1093&lt;&gt;"",'Daily PnL Log'!I1093,"")</f>
        <v>0</v>
      </c>
      <c r="J52" s="13">
        <f>IF('Daily PnL Log'!J1093&lt;&gt;"",'Daily PnL Log'!J1093,"")</f>
        <v>4866.5000000000036</v>
      </c>
      <c r="K52" s="13">
        <f>IF('Daily PnL Log'!K1093&lt;&gt;"",'Daily PnL Log'!K1093,"")</f>
        <v>-127.8</v>
      </c>
      <c r="L52" s="13">
        <f>IF('Daily PnL Log'!L1093&lt;&gt;"",'Daily PnL Log'!L1093,"")</f>
        <v>-1129.1300000000001</v>
      </c>
      <c r="M52" s="13">
        <f>IF('Daily PnL Log'!M1093&lt;&gt;"",'Daily PnL Log'!M1093,"")</f>
        <v>-1256.93</v>
      </c>
      <c r="N52" s="13">
        <f>IF('Daily PnL Log'!N1093&lt;&gt;"",'Daily PnL Log'!N1093,"")</f>
        <v>3609.5700000000033</v>
      </c>
      <c r="O52" s="13">
        <f t="shared" si="3"/>
        <v>49098.100000000006</v>
      </c>
      <c r="P52" s="13">
        <f t="shared" si="3"/>
        <v>26626.699999999997</v>
      </c>
      <c r="Q52" s="13">
        <f t="shared" si="3"/>
        <v>0</v>
      </c>
      <c r="R52" s="13">
        <f t="shared" si="3"/>
        <v>20169.800000000003</v>
      </c>
      <c r="S52" s="13">
        <f t="shared" si="3"/>
        <v>-21782.799999999999</v>
      </c>
      <c r="T52" s="13">
        <f t="shared" si="3"/>
        <v>0</v>
      </c>
      <c r="U52" s="13">
        <f t="shared" si="3"/>
        <v>0</v>
      </c>
      <c r="V52" s="13">
        <f t="shared" si="3"/>
        <v>74111.799999999988</v>
      </c>
      <c r="W52" s="13">
        <f>IF('Daily PnL Log'!W1093&lt;&gt;"",'Daily PnL Log'!W1093,"")</f>
        <v>560987</v>
      </c>
      <c r="X52" s="13">
        <f>IF('Daily PnL Log'!X1093&lt;&gt;"",'Daily PnL Log'!X1093,"")</f>
        <v>6.4343202248893531E-3</v>
      </c>
      <c r="Y52" s="13" t="str">
        <f>IF('Daily PnL Log'!Y1093&lt;&gt;"",'Daily PnL Log'!Y1093,"")</f>
        <v/>
      </c>
      <c r="Z52" s="13" t="str">
        <f>IF('Daily PnL Log'!Z1093&lt;&gt;"",'Daily PnL Log'!Z1093,"")</f>
        <v/>
      </c>
      <c r="AA52" s="13">
        <f>IF('Daily PnL Log'!AC1093&lt;&gt;"",'Daily PnL Log'!AC1093,"")</f>
        <v>401870.68</v>
      </c>
    </row>
    <row r="53" spans="1:27" x14ac:dyDescent="0.25">
      <c r="A53" s="48" t="str">
        <f t="shared" si="2"/>
        <v>Apr</v>
      </c>
      <c r="B53" s="2">
        <f>'Daily PnL Log'!B1094</f>
        <v>45751</v>
      </c>
      <c r="C53" s="11">
        <f>IF('Daily PnL Log'!C1094&lt;&gt;"",'Daily PnL Log'!C1094,"")</f>
        <v>42935.9</v>
      </c>
      <c r="D53" s="11">
        <f>IF('Daily PnL Log'!D1094&lt;&gt;"",'Daily PnL Log'!D1094,"")</f>
        <v>37111.9</v>
      </c>
      <c r="E53" s="11">
        <f>IF('Daily PnL Log'!E1094&lt;&gt;"",'Daily PnL Log'!E1094,"")</f>
        <v>0</v>
      </c>
      <c r="F53" s="11">
        <f>IF('Daily PnL Log'!F1094&lt;&gt;"",'Daily PnL Log'!F1094,"")</f>
        <v>-20323.900000000001</v>
      </c>
      <c r="G53" s="11">
        <f>IF('Daily PnL Log'!G1094&lt;&gt;"",'Daily PnL Log'!G1094,"")</f>
        <v>-10039.299999999999</v>
      </c>
      <c r="H53" s="11">
        <f>IF('Daily PnL Log'!H1094&lt;&gt;"",'Daily PnL Log'!H1094,"")</f>
        <v>0</v>
      </c>
      <c r="I53" s="11">
        <f>IF('Daily PnL Log'!I1094&lt;&gt;"",'Daily PnL Log'!I1094,"")</f>
        <v>0</v>
      </c>
      <c r="J53" s="11">
        <f>IF('Daily PnL Log'!J1094&lt;&gt;"",'Daily PnL Log'!J1094,"")</f>
        <v>49684.600000000006</v>
      </c>
      <c r="K53" s="11">
        <f>IF('Daily PnL Log'!K1094&lt;&gt;"",'Daily PnL Log'!K1094,"")</f>
        <v>-178.5</v>
      </c>
      <c r="L53" s="11">
        <f>IF('Daily PnL Log'!L1094&lt;&gt;"",'Daily PnL Log'!L1094,"")</f>
        <v>-1579.77</v>
      </c>
      <c r="M53" s="11">
        <f>IF('Daily PnL Log'!M1094&lt;&gt;"",'Daily PnL Log'!M1094,"")</f>
        <v>-1758.27</v>
      </c>
      <c r="N53" s="11">
        <f>IF('Daily PnL Log'!N1094&lt;&gt;"",'Daily PnL Log'!N1094,"")</f>
        <v>47926.330000000009</v>
      </c>
      <c r="O53" s="11">
        <f t="shared" si="3"/>
        <v>92034</v>
      </c>
      <c r="P53" s="11">
        <f t="shared" si="3"/>
        <v>63738.6</v>
      </c>
      <c r="Q53" s="11">
        <f t="shared" si="3"/>
        <v>0</v>
      </c>
      <c r="R53" s="11">
        <f t="shared" si="3"/>
        <v>-154.09999999999854</v>
      </c>
      <c r="S53" s="11">
        <f t="shared" si="3"/>
        <v>-31822.1</v>
      </c>
      <c r="T53" s="11">
        <f t="shared" si="3"/>
        <v>0</v>
      </c>
      <c r="U53" s="11">
        <f t="shared" si="3"/>
        <v>0</v>
      </c>
      <c r="V53" s="11">
        <f t="shared" si="3"/>
        <v>123796.4</v>
      </c>
      <c r="W53" s="11">
        <f>IF('Daily PnL Log'!W1094&lt;&gt;"",'Daily PnL Log'!W1094,"")</f>
        <v>559710</v>
      </c>
      <c r="X53" s="11">
        <f>IF('Daily PnL Log'!X1094&lt;&gt;"",'Daily PnL Log'!X1094,"")</f>
        <v>8.5627074735130704E-2</v>
      </c>
      <c r="Y53" s="11" t="str">
        <f>IF('Daily PnL Log'!Y1094&lt;&gt;"",'Daily PnL Log'!Y1094,"")</f>
        <v/>
      </c>
      <c r="Z53" s="11" t="str">
        <f>IF('Daily PnL Log'!Z1094&lt;&gt;"",'Daily PnL Log'!Z1094,"")</f>
        <v/>
      </c>
      <c r="AA53" s="11">
        <f>IF('Daily PnL Log'!AC1094&lt;&gt;"",'Daily PnL Log'!AC1094,"")</f>
        <v>462543.66</v>
      </c>
    </row>
    <row r="54" spans="1:27" x14ac:dyDescent="0.25">
      <c r="A54" s="47" t="str">
        <f t="shared" si="2"/>
        <v>Apr</v>
      </c>
      <c r="B54" s="14">
        <f>'Daily PnL Log'!B1095</f>
        <v>45754</v>
      </c>
      <c r="C54" s="13">
        <f>IF('Daily PnL Log'!C1095&lt;&gt;"",'Daily PnL Log'!C1095,"")</f>
        <v>18731.099999999999</v>
      </c>
      <c r="D54" s="13">
        <f>IF('Daily PnL Log'!D1095&lt;&gt;"",'Daily PnL Log'!D1095,"")</f>
        <v>45246.400000000001</v>
      </c>
      <c r="E54" s="13">
        <f>IF('Daily PnL Log'!E1095&lt;&gt;"",'Daily PnL Log'!E1095,"")</f>
        <v>0</v>
      </c>
      <c r="F54" s="13">
        <f>IF('Daily PnL Log'!F1095&lt;&gt;"",'Daily PnL Log'!F1095,"")</f>
        <v>14898.8</v>
      </c>
      <c r="G54" s="13">
        <f>IF('Daily PnL Log'!G1095&lt;&gt;"",'Daily PnL Log'!G1095,"")</f>
        <v>-9305.2999999999993</v>
      </c>
      <c r="H54" s="13">
        <f>IF('Daily PnL Log'!H1095&lt;&gt;"",'Daily PnL Log'!H1095,"")</f>
        <v>0</v>
      </c>
      <c r="I54" s="13">
        <f>IF('Daily PnL Log'!I1095&lt;&gt;"",'Daily PnL Log'!I1095,"")</f>
        <v>0</v>
      </c>
      <c r="J54" s="13">
        <f>IF('Daily PnL Log'!J1095&lt;&gt;"",'Daily PnL Log'!J1095,"")</f>
        <v>69571</v>
      </c>
      <c r="K54" s="13">
        <f>IF('Daily PnL Log'!K1095&lt;&gt;"",'Daily PnL Log'!K1095,"")</f>
        <v>-130.12</v>
      </c>
      <c r="L54" s="13">
        <f>IF('Daily PnL Log'!L1095&lt;&gt;"",'Daily PnL Log'!L1095,"")</f>
        <v>-1153.21</v>
      </c>
      <c r="M54" s="13">
        <f>IF('Daily PnL Log'!M1095&lt;&gt;"",'Daily PnL Log'!M1095,"")</f>
        <v>-1283.33</v>
      </c>
      <c r="N54" s="13">
        <f>IF('Daily PnL Log'!N1095&lt;&gt;"",'Daily PnL Log'!N1095,"")</f>
        <v>68287.67</v>
      </c>
      <c r="O54" s="13">
        <f t="shared" si="3"/>
        <v>110765.1</v>
      </c>
      <c r="P54" s="13">
        <f t="shared" si="3"/>
        <v>108985</v>
      </c>
      <c r="Q54" s="13">
        <f t="shared" si="3"/>
        <v>0</v>
      </c>
      <c r="R54" s="13">
        <f t="shared" si="3"/>
        <v>14744.7</v>
      </c>
      <c r="S54" s="13">
        <f t="shared" si="3"/>
        <v>-41127.399999999994</v>
      </c>
      <c r="T54" s="13">
        <f t="shared" si="3"/>
        <v>0</v>
      </c>
      <c r="U54" s="13">
        <f t="shared" si="3"/>
        <v>0</v>
      </c>
      <c r="V54" s="13">
        <f t="shared" si="3"/>
        <v>193367.4</v>
      </c>
      <c r="W54" s="13">
        <f>IF('Daily PnL Log'!W1095&lt;&gt;"",'Daily PnL Log'!W1095,"")</f>
        <v>498926</v>
      </c>
      <c r="X54" s="13">
        <f>IF('Daily PnL Log'!X1095&lt;&gt;"",'Daily PnL Log'!X1095,"")</f>
        <v>0.13686933533229376</v>
      </c>
      <c r="Y54" s="13">
        <f>IF('Daily PnL Log'!Y1095&lt;&gt;"",'Daily PnL Log'!Y1095,"")</f>
        <v>-653.24</v>
      </c>
      <c r="Z54" s="13" t="str">
        <f>IF('Daily PnL Log'!Z1095&lt;&gt;"",'Daily PnL Log'!Z1095,"")</f>
        <v/>
      </c>
      <c r="AA54" s="13">
        <f>IF('Daily PnL Log'!AC1095&lt;&gt;"",'Daily PnL Log'!AC1095,"")</f>
        <v>516235.79</v>
      </c>
    </row>
    <row r="55" spans="1:27" x14ac:dyDescent="0.25">
      <c r="A55" s="48" t="str">
        <f t="shared" si="2"/>
        <v>Apr</v>
      </c>
      <c r="B55" s="2">
        <f>'Daily PnL Log'!B1096</f>
        <v>45755</v>
      </c>
      <c r="C55" s="11">
        <f>IF('Daily PnL Log'!C1096&lt;&gt;"",'Daily PnL Log'!C1096,"")</f>
        <v>8408.7000000000007</v>
      </c>
      <c r="D55" s="11">
        <f>IF('Daily PnL Log'!D1096&lt;&gt;"",'Daily PnL Log'!D1096,"")</f>
        <v>-5268.3</v>
      </c>
      <c r="E55" s="11">
        <f>IF('Daily PnL Log'!E1096&lt;&gt;"",'Daily PnL Log'!E1096,"")</f>
        <v>0</v>
      </c>
      <c r="F55" s="11">
        <f>IF('Daily PnL Log'!F1096&lt;&gt;"",'Daily PnL Log'!F1096,"")</f>
        <v>-3680.6</v>
      </c>
      <c r="G55" s="11">
        <f>IF('Daily PnL Log'!G1096&lt;&gt;"",'Daily PnL Log'!G1096,"")</f>
        <v>19730.099999999999</v>
      </c>
      <c r="H55" s="11">
        <f>IF('Daily PnL Log'!H1096&lt;&gt;"",'Daily PnL Log'!H1096,"")</f>
        <v>0</v>
      </c>
      <c r="I55" s="11">
        <f>IF('Daily PnL Log'!I1096&lt;&gt;"",'Daily PnL Log'!I1096,"")</f>
        <v>0</v>
      </c>
      <c r="J55" s="11">
        <f>IF('Daily PnL Log'!J1096&lt;&gt;"",'Daily PnL Log'!J1096,"")</f>
        <v>19189.899999999998</v>
      </c>
      <c r="K55" s="11">
        <f>IF('Daily PnL Log'!K1096&lt;&gt;"",'Daily PnL Log'!K1096,"")</f>
        <v>-81.63</v>
      </c>
      <c r="L55" s="11">
        <f>IF('Daily PnL Log'!L1096&lt;&gt;"",'Daily PnL Log'!L1096,"")</f>
        <v>-720.45</v>
      </c>
      <c r="M55" s="11">
        <f>IF('Daily PnL Log'!M1096&lt;&gt;"",'Daily PnL Log'!M1096,"")</f>
        <v>-802.08</v>
      </c>
      <c r="N55" s="11">
        <f>IF('Daily PnL Log'!N1096&lt;&gt;"",'Daily PnL Log'!N1096,"")</f>
        <v>18387.819999999996</v>
      </c>
      <c r="O55" s="11">
        <f t="shared" si="3"/>
        <v>119173.8</v>
      </c>
      <c r="P55" s="11">
        <f t="shared" si="3"/>
        <v>103716.7</v>
      </c>
      <c r="Q55" s="11">
        <f t="shared" si="3"/>
        <v>0</v>
      </c>
      <c r="R55" s="11">
        <f t="shared" si="3"/>
        <v>11064.1</v>
      </c>
      <c r="S55" s="11">
        <f t="shared" si="3"/>
        <v>-21397.299999999996</v>
      </c>
      <c r="T55" s="11">
        <f t="shared" si="3"/>
        <v>0</v>
      </c>
      <c r="U55" s="11">
        <f t="shared" si="3"/>
        <v>0</v>
      </c>
      <c r="V55" s="11">
        <f t="shared" si="3"/>
        <v>212557.3</v>
      </c>
      <c r="W55" s="11">
        <f>IF('Daily PnL Log'!W1096&lt;&gt;"",'Daily PnL Log'!W1096,"")</f>
        <v>317885</v>
      </c>
      <c r="X55" s="11">
        <f>IF('Daily PnL Log'!X1096&lt;&gt;"",'Daily PnL Log'!X1096,"")</f>
        <v>5.784425185208486E-2</v>
      </c>
      <c r="Y55" s="11" t="str">
        <f>IF('Daily PnL Log'!Y1096&lt;&gt;"",'Daily PnL Log'!Y1096,"")</f>
        <v/>
      </c>
      <c r="Z55" s="11" t="str">
        <f>IF('Daily PnL Log'!Z1096&lt;&gt;"",'Daily PnL Log'!Z1096,"")</f>
        <v/>
      </c>
      <c r="AA55" s="11">
        <f>IF('Daily PnL Log'!AC1096&lt;&gt;"",'Daily PnL Log'!AC1096,"")</f>
        <v>537662.46</v>
      </c>
    </row>
    <row r="56" spans="1:27" x14ac:dyDescent="0.25">
      <c r="A56" s="47" t="str">
        <f t="shared" si="2"/>
        <v>Apr</v>
      </c>
      <c r="B56" s="14">
        <f>'Daily PnL Log'!B1097</f>
        <v>45756</v>
      </c>
      <c r="C56" s="13">
        <f>IF('Daily PnL Log'!C1097&lt;&gt;"",'Daily PnL Log'!C1097,"")</f>
        <v>-9596.7000000000007</v>
      </c>
      <c r="D56" s="13">
        <f>IF('Daily PnL Log'!D1097&lt;&gt;"",'Daily PnL Log'!D1097,"")</f>
        <v>13001.7</v>
      </c>
      <c r="E56" s="13">
        <f>IF('Daily PnL Log'!E1097&lt;&gt;"",'Daily PnL Log'!E1097,"")</f>
        <v>0</v>
      </c>
      <c r="F56" s="13">
        <f>IF('Daily PnL Log'!F1097&lt;&gt;"",'Daily PnL Log'!F1097,"")</f>
        <v>3786.4</v>
      </c>
      <c r="G56" s="13">
        <f>IF('Daily PnL Log'!G1097&lt;&gt;"",'Daily PnL Log'!G1097,"")</f>
        <v>8359.4</v>
      </c>
      <c r="H56" s="13">
        <f>IF('Daily PnL Log'!H1097&lt;&gt;"",'Daily PnL Log'!H1097,"")</f>
        <v>0</v>
      </c>
      <c r="I56" s="13">
        <f>IF('Daily PnL Log'!I1097&lt;&gt;"",'Daily PnL Log'!I1097,"")</f>
        <v>0</v>
      </c>
      <c r="J56" s="13">
        <f>IF('Daily PnL Log'!J1097&lt;&gt;"",'Daily PnL Log'!J1097,"")</f>
        <v>15550.8</v>
      </c>
      <c r="K56" s="13">
        <f>IF('Daily PnL Log'!K1097&lt;&gt;"",'Daily PnL Log'!K1097,"")</f>
        <v>-116.91</v>
      </c>
      <c r="L56" s="13">
        <f>IF('Daily PnL Log'!L1097&lt;&gt;"",'Daily PnL Log'!L1097,"")</f>
        <v>-1035.74</v>
      </c>
      <c r="M56" s="13">
        <f>IF('Daily PnL Log'!M1097&lt;&gt;"",'Daily PnL Log'!M1097,"")</f>
        <v>-1152.6500000000001</v>
      </c>
      <c r="N56" s="13">
        <f>IF('Daily PnL Log'!N1097&lt;&gt;"",'Daily PnL Log'!N1097,"")</f>
        <v>14398.15</v>
      </c>
      <c r="O56" s="13">
        <f t="shared" si="3"/>
        <v>109577.1</v>
      </c>
      <c r="P56" s="13">
        <f t="shared" si="3"/>
        <v>116718.39999999999</v>
      </c>
      <c r="Q56" s="13">
        <f t="shared" si="3"/>
        <v>0</v>
      </c>
      <c r="R56" s="13">
        <f t="shared" si="3"/>
        <v>14850.5</v>
      </c>
      <c r="S56" s="13">
        <f t="shared" si="3"/>
        <v>-13037.899999999996</v>
      </c>
      <c r="T56" s="13">
        <f t="shared" si="3"/>
        <v>0</v>
      </c>
      <c r="U56" s="13">
        <f t="shared" si="3"/>
        <v>0</v>
      </c>
      <c r="V56" s="13">
        <f t="shared" si="3"/>
        <v>228108.09999999998</v>
      </c>
      <c r="W56" s="13">
        <f>IF('Daily PnL Log'!W1097&lt;&gt;"",'Daily PnL Log'!W1097,"")</f>
        <v>302308</v>
      </c>
      <c r="X56" s="13">
        <f>IF('Daily PnL Log'!X1097&lt;&gt;"",'Daily PnL Log'!X1097,"")</f>
        <v>4.7627419717638966E-2</v>
      </c>
      <c r="Y56" s="13">
        <f>IF('Daily PnL Log'!Y1097&lt;&gt;"",'Daily PnL Log'!Y1097,"")</f>
        <v>-293</v>
      </c>
      <c r="Z56" s="13" t="str">
        <f>IF('Daily PnL Log'!Z1097&lt;&gt;"",'Daily PnL Log'!Z1097,"")</f>
        <v/>
      </c>
      <c r="AA56" s="13">
        <f>IF('Daily PnL Log'!AC1097&lt;&gt;"",'Daily PnL Log'!AC1097,"")</f>
        <v>585468.56000000006</v>
      </c>
    </row>
    <row r="57" spans="1:27" x14ac:dyDescent="0.25">
      <c r="A57" s="48" t="str">
        <f t="shared" si="2"/>
        <v>Apr</v>
      </c>
      <c r="B57" s="2">
        <f>'Daily PnL Log'!B1098</f>
        <v>45757</v>
      </c>
      <c r="C57" s="11">
        <f>IF('Daily PnL Log'!C1098&lt;&gt;"",'Daily PnL Log'!C1098,"")</f>
        <v>-18658.8</v>
      </c>
      <c r="D57" s="11">
        <f>IF('Daily PnL Log'!D1098&lt;&gt;"",'Daily PnL Log'!D1098,"")</f>
        <v>-8299.2000000000007</v>
      </c>
      <c r="E57" s="11">
        <f>IF('Daily PnL Log'!E1098&lt;&gt;"",'Daily PnL Log'!E1098,"")</f>
        <v>0</v>
      </c>
      <c r="F57" s="11">
        <f>IF('Daily PnL Log'!F1098&lt;&gt;"",'Daily PnL Log'!F1098,"")</f>
        <v>11551.2</v>
      </c>
      <c r="G57" s="11">
        <f>IF('Daily PnL Log'!G1098&lt;&gt;"",'Daily PnL Log'!G1098,"")</f>
        <v>6326.3</v>
      </c>
      <c r="H57" s="11">
        <f>IF('Daily PnL Log'!H1098&lt;&gt;"",'Daily PnL Log'!H1098,"")</f>
        <v>0</v>
      </c>
      <c r="I57" s="11">
        <f>IF('Daily PnL Log'!I1098&lt;&gt;"",'Daily PnL Log'!I1098,"")</f>
        <v>0</v>
      </c>
      <c r="J57" s="11">
        <f>IF('Daily PnL Log'!J1098&lt;&gt;"",'Daily PnL Log'!J1098,"")</f>
        <v>-9080.5</v>
      </c>
      <c r="K57" s="11">
        <f>IF('Daily PnL Log'!K1098&lt;&gt;"",'Daily PnL Log'!K1098,"")</f>
        <v>-54.51</v>
      </c>
      <c r="L57" s="11">
        <f>IF('Daily PnL Log'!L1098&lt;&gt;"",'Daily PnL Log'!L1098,"")</f>
        <v>-480.6</v>
      </c>
      <c r="M57" s="11">
        <f>IF('Daily PnL Log'!M1098&lt;&gt;"",'Daily PnL Log'!M1098,"")</f>
        <v>-535.11</v>
      </c>
      <c r="N57" s="11">
        <f>IF('Daily PnL Log'!N1098&lt;&gt;"",'Daily PnL Log'!N1098,"")</f>
        <v>-9615.61</v>
      </c>
      <c r="O57" s="11">
        <f t="shared" si="3"/>
        <v>90918.3</v>
      </c>
      <c r="P57" s="11">
        <f t="shared" si="3"/>
        <v>108419.2</v>
      </c>
      <c r="Q57" s="11">
        <f t="shared" si="3"/>
        <v>0</v>
      </c>
      <c r="R57" s="11">
        <f t="shared" si="3"/>
        <v>26401.7</v>
      </c>
      <c r="S57" s="11">
        <f t="shared" si="3"/>
        <v>-6711.5999999999958</v>
      </c>
      <c r="T57" s="11">
        <f t="shared" si="3"/>
        <v>0</v>
      </c>
      <c r="U57" s="11">
        <f t="shared" si="3"/>
        <v>0</v>
      </c>
      <c r="V57" s="11">
        <f t="shared" si="3"/>
        <v>219027.59999999998</v>
      </c>
      <c r="W57" s="11">
        <f>IF('Daily PnL Log'!W1098&lt;&gt;"",'Daily PnL Log'!W1098,"")</f>
        <v>270984</v>
      </c>
      <c r="X57" s="11">
        <f>IF('Daily PnL Log'!X1098&lt;&gt;"",'Daily PnL Log'!X1098,"")</f>
        <v>-3.5484050718861633E-2</v>
      </c>
      <c r="Y57" s="11" t="str">
        <f>IF('Daily PnL Log'!Y1098&lt;&gt;"",'Daily PnL Log'!Y1098,"")</f>
        <v/>
      </c>
      <c r="Z57" s="11" t="str">
        <f>IF('Daily PnL Log'!Z1098&lt;&gt;"",'Daily PnL Log'!Z1098,"")</f>
        <v/>
      </c>
      <c r="AA57" s="11">
        <f>IF('Daily PnL Log'!AC1098&lt;&gt;"",'Daily PnL Log'!AC1098,"")</f>
        <v>555090.94999999995</v>
      </c>
    </row>
    <row r="58" spans="1:27" x14ac:dyDescent="0.25">
      <c r="A58" s="47" t="str">
        <f t="shared" si="2"/>
        <v>Apr</v>
      </c>
      <c r="B58" s="14">
        <f>'Daily PnL Log'!B1099</f>
        <v>45758</v>
      </c>
      <c r="C58" s="13">
        <f>IF('Daily PnL Log'!C1099&lt;&gt;"",'Daily PnL Log'!C1099,"")</f>
        <v>48406.400000000001</v>
      </c>
      <c r="D58" s="13">
        <f>IF('Daily PnL Log'!D1099&lt;&gt;"",'Daily PnL Log'!D1099,"")</f>
        <v>-12313.8</v>
      </c>
      <c r="E58" s="13">
        <f>IF('Daily PnL Log'!E1099&lt;&gt;"",'Daily PnL Log'!E1099,"")</f>
        <v>0</v>
      </c>
      <c r="F58" s="13">
        <f>IF('Daily PnL Log'!F1099&lt;&gt;"",'Daily PnL Log'!F1099,"")</f>
        <v>37437.300000000003</v>
      </c>
      <c r="G58" s="13">
        <f>IF('Daily PnL Log'!G1099&lt;&gt;"",'Daily PnL Log'!G1099,"")</f>
        <v>-3751.4</v>
      </c>
      <c r="H58" s="13">
        <f>IF('Daily PnL Log'!H1099&lt;&gt;"",'Daily PnL Log'!H1099,"")</f>
        <v>0</v>
      </c>
      <c r="I58" s="13">
        <f>IF('Daily PnL Log'!I1099&lt;&gt;"",'Daily PnL Log'!I1099,"")</f>
        <v>0</v>
      </c>
      <c r="J58" s="13">
        <f>IF('Daily PnL Log'!J1099&lt;&gt;"",'Daily PnL Log'!J1099,"")</f>
        <v>69778.500000000015</v>
      </c>
      <c r="K58" s="13">
        <f>IF('Daily PnL Log'!K1099&lt;&gt;"",'Daily PnL Log'!K1099,"")</f>
        <v>-99.78</v>
      </c>
      <c r="L58" s="13">
        <f>IF('Daily PnL Log'!L1099&lt;&gt;"",'Daily PnL Log'!L1099,"")</f>
        <v>-880.65</v>
      </c>
      <c r="M58" s="13">
        <f>IF('Daily PnL Log'!M1099&lt;&gt;"",'Daily PnL Log'!M1099,"")</f>
        <v>-980.43</v>
      </c>
      <c r="N58" s="13">
        <f>IF('Daily PnL Log'!N1099&lt;&gt;"",'Daily PnL Log'!N1099,"")</f>
        <v>68798.070000000022</v>
      </c>
      <c r="O58" s="13">
        <f t="shared" si="3"/>
        <v>139324.70000000001</v>
      </c>
      <c r="P58" s="13">
        <f t="shared" si="3"/>
        <v>96105.4</v>
      </c>
      <c r="Q58" s="13">
        <f t="shared" si="3"/>
        <v>0</v>
      </c>
      <c r="R58" s="13">
        <f t="shared" si="3"/>
        <v>63839</v>
      </c>
      <c r="S58" s="13">
        <f t="shared" si="3"/>
        <v>-10462.999999999996</v>
      </c>
      <c r="T58" s="13">
        <f t="shared" si="3"/>
        <v>0</v>
      </c>
      <c r="U58" s="13">
        <f t="shared" si="3"/>
        <v>0</v>
      </c>
      <c r="V58" s="13">
        <f t="shared" si="3"/>
        <v>288806.09999999998</v>
      </c>
      <c r="W58" s="13">
        <f>IF('Daily PnL Log'!W1099&lt;&gt;"",'Daily PnL Log'!W1099,"")</f>
        <v>285218</v>
      </c>
      <c r="X58" s="13">
        <f>IF('Daily PnL Log'!X1099&lt;&gt;"",'Daily PnL Log'!X1099,"")</f>
        <v>0.24121223064462979</v>
      </c>
      <c r="Y58" s="13">
        <f>IF('Daily PnL Log'!Y1099&lt;&gt;"",'Daily PnL Log'!Y1099,"")</f>
        <v>-5216.3</v>
      </c>
      <c r="Z58" s="13" t="str">
        <f>IF('Daily PnL Log'!Z1099&lt;&gt;"",'Daily PnL Log'!Z1099,"")</f>
        <v/>
      </c>
      <c r="AA58" s="13">
        <f>IF('Daily PnL Log'!AC1099&lt;&gt;"",'Daily PnL Log'!AC1099,"")</f>
        <v>642179.27</v>
      </c>
    </row>
    <row r="59" spans="1:27" x14ac:dyDescent="0.25">
      <c r="A59" s="48" t="str">
        <f t="shared" si="2"/>
        <v>Apr</v>
      </c>
      <c r="B59" s="2">
        <f>'Daily PnL Log'!B1100</f>
        <v>45761</v>
      </c>
      <c r="C59" s="11">
        <f>IF('Daily PnL Log'!C1100&lt;&gt;"",'Daily PnL Log'!C1100,"")</f>
        <v>-33380.199999999997</v>
      </c>
      <c r="D59" s="11">
        <f>IF('Daily PnL Log'!D1100&lt;&gt;"",'Daily PnL Log'!D1100,"")</f>
        <v>-21032.400000000001</v>
      </c>
      <c r="E59" s="11">
        <f>IF('Daily PnL Log'!E1100&lt;&gt;"",'Daily PnL Log'!E1100,"")</f>
        <v>0</v>
      </c>
      <c r="F59" s="11">
        <f>IF('Daily PnL Log'!F1100&lt;&gt;"",'Daily PnL Log'!F1100,"")</f>
        <v>-8215</v>
      </c>
      <c r="G59" s="11">
        <f>IF('Daily PnL Log'!G1100&lt;&gt;"",'Daily PnL Log'!G1100,"")</f>
        <v>12509.2</v>
      </c>
      <c r="H59" s="11">
        <f>IF('Daily PnL Log'!H1100&lt;&gt;"",'Daily PnL Log'!H1100,"")</f>
        <v>0</v>
      </c>
      <c r="I59" s="11">
        <f>IF('Daily PnL Log'!I1100&lt;&gt;"",'Daily PnL Log'!I1100,"")</f>
        <v>0</v>
      </c>
      <c r="J59" s="11">
        <f>IF('Daily PnL Log'!J1100&lt;&gt;"",'Daily PnL Log'!J1100,"")</f>
        <v>-50118.399999999994</v>
      </c>
      <c r="K59" s="11">
        <f>IF('Daily PnL Log'!K1100&lt;&gt;"",'Daily PnL Log'!K1100,"")</f>
        <v>-51.78</v>
      </c>
      <c r="L59" s="11">
        <f>IF('Daily PnL Log'!L1100&lt;&gt;"",'Daily PnL Log'!L1100,"")</f>
        <v>-456.76</v>
      </c>
      <c r="M59" s="11">
        <f>IF('Daily PnL Log'!M1100&lt;&gt;"",'Daily PnL Log'!M1100,"")</f>
        <v>-508.53999999999996</v>
      </c>
      <c r="N59" s="11">
        <f>IF('Daily PnL Log'!N1100&lt;&gt;"",'Daily PnL Log'!N1100,"")</f>
        <v>-50626.939999999995</v>
      </c>
      <c r="O59" s="11">
        <f t="shared" si="3"/>
        <v>105944.50000000001</v>
      </c>
      <c r="P59" s="11">
        <f t="shared" si="3"/>
        <v>75073</v>
      </c>
      <c r="Q59" s="11">
        <f t="shared" si="3"/>
        <v>0</v>
      </c>
      <c r="R59" s="11">
        <f t="shared" si="3"/>
        <v>55624</v>
      </c>
      <c r="S59" s="11">
        <f t="shared" si="3"/>
        <v>2046.2000000000044</v>
      </c>
      <c r="T59" s="11">
        <f t="shared" si="3"/>
        <v>0</v>
      </c>
      <c r="U59" s="11">
        <f t="shared" si="3"/>
        <v>0</v>
      </c>
      <c r="V59" s="11">
        <f t="shared" si="3"/>
        <v>238687.69999999998</v>
      </c>
      <c r="W59" s="11">
        <f>IF('Daily PnL Log'!W1100&lt;&gt;"",'Daily PnL Log'!W1100,"")</f>
        <v>257973</v>
      </c>
      <c r="X59" s="11">
        <f>IF('Daily PnL Log'!X1100&lt;&gt;"",'Daily PnL Log'!X1100,"")</f>
        <v>-0.19624898729712023</v>
      </c>
      <c r="Y59" s="11" t="str">
        <f>IF('Daily PnL Log'!Y1100&lt;&gt;"",'Daily PnL Log'!Y1100,"")</f>
        <v/>
      </c>
      <c r="Z59" s="11" t="str">
        <f>IF('Daily PnL Log'!Z1100&lt;&gt;"",'Daily PnL Log'!Z1100,"")</f>
        <v/>
      </c>
      <c r="AA59" s="11">
        <f>IF('Daily PnL Log'!AC1100&lt;&gt;"",'Daily PnL Log'!AC1100,"")</f>
        <v>574173.23</v>
      </c>
    </row>
    <row r="60" spans="1:27" x14ac:dyDescent="0.25">
      <c r="A60" s="47" t="str">
        <f t="shared" si="2"/>
        <v>Apr</v>
      </c>
      <c r="B60" s="14">
        <f>'Daily PnL Log'!B1101</f>
        <v>45762</v>
      </c>
      <c r="C60" s="13">
        <f>IF('Daily PnL Log'!C1101&lt;&gt;"",'Daily PnL Log'!C1101,"")</f>
        <v>-20402.400000000001</v>
      </c>
      <c r="D60" s="13">
        <f>IF('Daily PnL Log'!D1101&lt;&gt;"",'Daily PnL Log'!D1101,"")</f>
        <v>-6610.1</v>
      </c>
      <c r="E60" s="13">
        <f>IF('Daily PnL Log'!E1101&lt;&gt;"",'Daily PnL Log'!E1101,"")</f>
        <v>0</v>
      </c>
      <c r="F60" s="13">
        <f>IF('Daily PnL Log'!F1101&lt;&gt;"",'Daily PnL Log'!F1101,"")</f>
        <v>4115</v>
      </c>
      <c r="G60" s="13">
        <f>IF('Daily PnL Log'!G1101&lt;&gt;"",'Daily PnL Log'!G1101,"")</f>
        <v>16263.8</v>
      </c>
      <c r="H60" s="13">
        <f>IF('Daily PnL Log'!H1101&lt;&gt;"",'Daily PnL Log'!H1101,"")</f>
        <v>0</v>
      </c>
      <c r="I60" s="13">
        <f>IF('Daily PnL Log'!I1101&lt;&gt;"",'Daily PnL Log'!I1101,"")</f>
        <v>0</v>
      </c>
      <c r="J60" s="13">
        <f>IF('Daily PnL Log'!J1101&lt;&gt;"",'Daily PnL Log'!J1101,"")</f>
        <v>-6633.7000000000007</v>
      </c>
      <c r="K60" s="13">
        <f>IF('Daily PnL Log'!K1101&lt;&gt;"",'Daily PnL Log'!K1101,"")</f>
        <v>-40.1</v>
      </c>
      <c r="L60" s="13">
        <f>IF('Daily PnL Log'!L1101&lt;&gt;"",'Daily PnL Log'!L1101,"")</f>
        <v>-350.66</v>
      </c>
      <c r="M60" s="13">
        <f>IF('Daily PnL Log'!M1101&lt;&gt;"",'Daily PnL Log'!M1101,"")</f>
        <v>-390.76000000000005</v>
      </c>
      <c r="N60" s="13">
        <f>IF('Daily PnL Log'!N1101&lt;&gt;"",'Daily PnL Log'!N1101,"")</f>
        <v>-7024.4600000000009</v>
      </c>
      <c r="O60" s="13">
        <f t="shared" si="3"/>
        <v>85542.1</v>
      </c>
      <c r="P60" s="13">
        <f t="shared" si="3"/>
        <v>68462.899999999994</v>
      </c>
      <c r="Q60" s="13">
        <f t="shared" si="3"/>
        <v>0</v>
      </c>
      <c r="R60" s="13">
        <f t="shared" si="3"/>
        <v>59739</v>
      </c>
      <c r="S60" s="13">
        <f t="shared" si="3"/>
        <v>18310.000000000004</v>
      </c>
      <c r="T60" s="13">
        <f t="shared" si="3"/>
        <v>0</v>
      </c>
      <c r="U60" s="13">
        <f t="shared" si="3"/>
        <v>0</v>
      </c>
      <c r="V60" s="13">
        <f t="shared" si="3"/>
        <v>232053.99999999997</v>
      </c>
      <c r="W60" s="13">
        <f>IF('Daily PnL Log'!W1101&lt;&gt;"",'Daily PnL Log'!W1101,"")</f>
        <v>269704</v>
      </c>
      <c r="X60" s="13">
        <f>IF('Daily PnL Log'!X1101&lt;&gt;"",'Daily PnL Log'!X1101,"")</f>
        <v>-2.6045071634087744E-2</v>
      </c>
      <c r="Y60" s="13" t="str">
        <f>IF('Daily PnL Log'!Y1101&lt;&gt;"",'Daily PnL Log'!Y1101,"")</f>
        <v/>
      </c>
      <c r="Z60" s="13">
        <f>IF('Daily PnL Log'!Z1101&lt;&gt;"",'Daily PnL Log'!Z1101,"")</f>
        <v>2168.52</v>
      </c>
      <c r="AA60" s="13">
        <f>IF('Daily PnL Log'!AC1101&lt;&gt;"",'Daily PnL Log'!AC1101,"")</f>
        <v>567254.97</v>
      </c>
    </row>
    <row r="61" spans="1:27" x14ac:dyDescent="0.25">
      <c r="A61" s="48" t="str">
        <f t="shared" si="2"/>
        <v>Apr</v>
      </c>
      <c r="B61" s="2">
        <f>'Daily PnL Log'!B1102</f>
        <v>45763</v>
      </c>
      <c r="C61" s="11">
        <f>IF('Daily PnL Log'!C1102&lt;&gt;"",'Daily PnL Log'!C1102,"")</f>
        <v>-3553.4</v>
      </c>
      <c r="D61" s="11">
        <f>IF('Daily PnL Log'!D1102&lt;&gt;"",'Daily PnL Log'!D1102,"")</f>
        <v>-9712.5</v>
      </c>
      <c r="E61" s="11">
        <f>IF('Daily PnL Log'!E1102&lt;&gt;"",'Daily PnL Log'!E1102,"")</f>
        <v>0</v>
      </c>
      <c r="F61" s="11">
        <f>IF('Daily PnL Log'!F1102&lt;&gt;"",'Daily PnL Log'!F1102,"")</f>
        <v>5364.9</v>
      </c>
      <c r="G61" s="11">
        <f>IF('Daily PnL Log'!G1102&lt;&gt;"",'Daily PnL Log'!G1102,"")</f>
        <v>-4300.8</v>
      </c>
      <c r="H61" s="11">
        <f>IF('Daily PnL Log'!H1102&lt;&gt;"",'Daily PnL Log'!H1102,"")</f>
        <v>0</v>
      </c>
      <c r="I61" s="11">
        <f>IF('Daily PnL Log'!I1102&lt;&gt;"",'Daily PnL Log'!I1102,"")</f>
        <v>0</v>
      </c>
      <c r="J61" s="11">
        <f>IF('Daily PnL Log'!J1102&lt;&gt;"",'Daily PnL Log'!J1102,"")</f>
        <v>-12201.8</v>
      </c>
      <c r="K61" s="11">
        <f>IF('Daily PnL Log'!K1102&lt;&gt;"",'Daily PnL Log'!K1102,"")</f>
        <v>-124.22</v>
      </c>
      <c r="L61" s="11">
        <f>IF('Daily PnL Log'!L1102&lt;&gt;"",'Daily PnL Log'!L1102,"")</f>
        <v>-1096.42</v>
      </c>
      <c r="M61" s="11">
        <f>IF('Daily PnL Log'!M1102&lt;&gt;"",'Daily PnL Log'!M1102,"")</f>
        <v>-1220.6400000000001</v>
      </c>
      <c r="N61" s="11">
        <f>IF('Daily PnL Log'!N1102&lt;&gt;"",'Daily PnL Log'!N1102,"")</f>
        <v>-13422.439999999999</v>
      </c>
      <c r="O61" s="11">
        <f t="shared" si="3"/>
        <v>81988.700000000012</v>
      </c>
      <c r="P61" s="11">
        <f t="shared" si="3"/>
        <v>58750.399999999994</v>
      </c>
      <c r="Q61" s="11">
        <f t="shared" si="3"/>
        <v>0</v>
      </c>
      <c r="R61" s="11">
        <f t="shared" si="3"/>
        <v>65103.9</v>
      </c>
      <c r="S61" s="11">
        <f t="shared" si="3"/>
        <v>14009.200000000004</v>
      </c>
      <c r="T61" s="11">
        <f t="shared" si="3"/>
        <v>0</v>
      </c>
      <c r="U61" s="11">
        <f t="shared" si="3"/>
        <v>0</v>
      </c>
      <c r="V61" s="11">
        <f t="shared" si="3"/>
        <v>219852.19999999998</v>
      </c>
      <c r="W61" s="11">
        <f>IF('Daily PnL Log'!W1102&lt;&gt;"",'Daily PnL Log'!W1102,"")</f>
        <v>300795</v>
      </c>
      <c r="X61" s="11">
        <f>IF('Daily PnL Log'!X1102&lt;&gt;"",'Daily PnL Log'!X1102,"")</f>
        <v>-4.462321514652836E-2</v>
      </c>
      <c r="Y61" s="11" t="str">
        <f>IF('Daily PnL Log'!Y1102&lt;&gt;"",'Daily PnL Log'!Y1102,"")</f>
        <v/>
      </c>
      <c r="Z61" s="11" t="str">
        <f>IF('Daily PnL Log'!Z1102&lt;&gt;"",'Daily PnL Log'!Z1102,"")</f>
        <v/>
      </c>
      <c r="AA61" s="11">
        <f>IF('Daily PnL Log'!AC1102&lt;&gt;"",'Daily PnL Log'!AC1102,"")</f>
        <v>548816.82999999996</v>
      </c>
    </row>
    <row r="62" spans="1:27" x14ac:dyDescent="0.25">
      <c r="A62" s="47" t="str">
        <f t="shared" si="2"/>
        <v>Apr</v>
      </c>
      <c r="B62" s="14">
        <f>'Daily PnL Log'!B1103</f>
        <v>45764</v>
      </c>
      <c r="C62" s="13">
        <f>IF('Daily PnL Log'!C1103&lt;&gt;"",'Daily PnL Log'!C1103,"")</f>
        <v>6669.2</v>
      </c>
      <c r="D62" s="13">
        <f>IF('Daily PnL Log'!D1103&lt;&gt;"",'Daily PnL Log'!D1103,"")</f>
        <v>4038.8</v>
      </c>
      <c r="E62" s="13">
        <f>IF('Daily PnL Log'!E1103&lt;&gt;"",'Daily PnL Log'!E1103,"")</f>
        <v>0</v>
      </c>
      <c r="F62" s="13">
        <f>IF('Daily PnL Log'!F1103&lt;&gt;"",'Daily PnL Log'!F1103,"")</f>
        <v>-13238.5</v>
      </c>
      <c r="G62" s="13">
        <f>IF('Daily PnL Log'!G1103&lt;&gt;"",'Daily PnL Log'!G1103,"")</f>
        <v>-9742.7000000000007</v>
      </c>
      <c r="H62" s="13">
        <f>IF('Daily PnL Log'!H1103&lt;&gt;"",'Daily PnL Log'!H1103,"")</f>
        <v>0</v>
      </c>
      <c r="I62" s="13">
        <f>IF('Daily PnL Log'!I1103&lt;&gt;"",'Daily PnL Log'!I1103,"")</f>
        <v>0</v>
      </c>
      <c r="J62" s="13">
        <f>IF('Daily PnL Log'!J1103&lt;&gt;"",'Daily PnL Log'!J1103,"")</f>
        <v>-12273.2</v>
      </c>
      <c r="K62" s="13">
        <f>IF('Daily PnL Log'!K1103&lt;&gt;"",'Daily PnL Log'!K1103,"")</f>
        <v>-83.14</v>
      </c>
      <c r="L62" s="13">
        <f>IF('Daily PnL Log'!L1103&lt;&gt;"",'Daily PnL Log'!L1103,"")</f>
        <v>-730.7</v>
      </c>
      <c r="M62" s="13">
        <f>IF('Daily PnL Log'!M1103&lt;&gt;"",'Daily PnL Log'!M1103,"")</f>
        <v>-813.84</v>
      </c>
      <c r="N62" s="13">
        <f>IF('Daily PnL Log'!N1103&lt;&gt;"",'Daily PnL Log'!N1103,"")</f>
        <v>-13087.04</v>
      </c>
      <c r="O62" s="13">
        <f t="shared" si="3"/>
        <v>88657.900000000009</v>
      </c>
      <c r="P62" s="13">
        <f t="shared" si="3"/>
        <v>62789.2</v>
      </c>
      <c r="Q62" s="13">
        <f t="shared" si="3"/>
        <v>0</v>
      </c>
      <c r="R62" s="13">
        <f t="shared" si="3"/>
        <v>51865.4</v>
      </c>
      <c r="S62" s="13">
        <f t="shared" si="3"/>
        <v>4266.5000000000036</v>
      </c>
      <c r="T62" s="13">
        <f t="shared" si="3"/>
        <v>0</v>
      </c>
      <c r="U62" s="13">
        <f t="shared" si="3"/>
        <v>0</v>
      </c>
      <c r="V62" s="13">
        <f t="shared" si="3"/>
        <v>207578.99999999997</v>
      </c>
      <c r="W62" s="13">
        <f>IF('Daily PnL Log'!W1103&lt;&gt;"",'Daily PnL Log'!W1103,"")</f>
        <v>356209</v>
      </c>
      <c r="X62" s="13">
        <f>IF('Daily PnL Log'!X1103&lt;&gt;"",'Daily PnL Log'!X1103,"")</f>
        <v>-3.6739779174585707E-2</v>
      </c>
      <c r="Y62" s="13">
        <f>IF('Daily PnL Log'!Y1103&lt;&gt;"",'Daily PnL Log'!Y1103,"")</f>
        <v>-4025.71</v>
      </c>
      <c r="Z62" s="13" t="str">
        <f>IF('Daily PnL Log'!Z1103&lt;&gt;"",'Daily PnL Log'!Z1103,"")</f>
        <v/>
      </c>
      <c r="AA62" s="13">
        <f>IF('Daily PnL Log'!AC1103&lt;&gt;"",'Daily PnL Log'!AC1103,"")</f>
        <v>542935.49</v>
      </c>
    </row>
    <row r="63" spans="1:27" x14ac:dyDescent="0.25">
      <c r="A63" s="48" t="str">
        <f t="shared" si="2"/>
        <v>Apr</v>
      </c>
      <c r="B63" s="2">
        <f>'Daily PnL Log'!B1104</f>
        <v>45768</v>
      </c>
      <c r="C63" s="11">
        <f>IF('Daily PnL Log'!C1104&lt;&gt;"",'Daily PnL Log'!C1104,"")</f>
        <v>-5278.5</v>
      </c>
      <c r="D63" s="11">
        <f>IF('Daily PnL Log'!D1104&lt;&gt;"",'Daily PnL Log'!D1104,"")</f>
        <v>-13097.8</v>
      </c>
      <c r="E63" s="11">
        <f>IF('Daily PnL Log'!E1104&lt;&gt;"",'Daily PnL Log'!E1104,"")</f>
        <v>0</v>
      </c>
      <c r="F63" s="11">
        <f>IF('Daily PnL Log'!F1104&lt;&gt;"",'Daily PnL Log'!F1104,"")</f>
        <v>-6640.5</v>
      </c>
      <c r="G63" s="11">
        <f>IF('Daily PnL Log'!G1104&lt;&gt;"",'Daily PnL Log'!G1104,"")</f>
        <v>5666.9</v>
      </c>
      <c r="H63" s="11">
        <f>IF('Daily PnL Log'!H1104&lt;&gt;"",'Daily PnL Log'!H1104,"")</f>
        <v>0</v>
      </c>
      <c r="I63" s="11">
        <f>IF('Daily PnL Log'!I1104&lt;&gt;"",'Daily PnL Log'!I1104,"")</f>
        <v>0</v>
      </c>
      <c r="J63" s="11">
        <f>IF('Daily PnL Log'!J1104&lt;&gt;"",'Daily PnL Log'!J1104,"")</f>
        <v>-19349.900000000001</v>
      </c>
      <c r="K63" s="11">
        <f>IF('Daily PnL Log'!K1104&lt;&gt;"",'Daily PnL Log'!K1104,"")</f>
        <v>-92.01</v>
      </c>
      <c r="L63" s="11">
        <f>IF('Daily PnL Log'!L1104&lt;&gt;"",'Daily PnL Log'!L1104,"")</f>
        <v>-810.62</v>
      </c>
      <c r="M63" s="11">
        <f>IF('Daily PnL Log'!M1104&lt;&gt;"",'Daily PnL Log'!M1104,"")</f>
        <v>-902.63</v>
      </c>
      <c r="N63" s="11">
        <f>IF('Daily PnL Log'!N1104&lt;&gt;"",'Daily PnL Log'!N1104,"")</f>
        <v>-20252.530000000002</v>
      </c>
      <c r="O63" s="11">
        <f t="shared" si="3"/>
        <v>83379.400000000009</v>
      </c>
      <c r="P63" s="11">
        <f t="shared" si="3"/>
        <v>49691.399999999994</v>
      </c>
      <c r="Q63" s="11">
        <f t="shared" si="3"/>
        <v>0</v>
      </c>
      <c r="R63" s="11">
        <f t="shared" si="3"/>
        <v>45224.9</v>
      </c>
      <c r="S63" s="11">
        <f t="shared" si="3"/>
        <v>9933.4000000000033</v>
      </c>
      <c r="T63" s="11">
        <f t="shared" si="3"/>
        <v>0</v>
      </c>
      <c r="U63" s="11">
        <f t="shared" si="3"/>
        <v>0</v>
      </c>
      <c r="V63" s="11">
        <f t="shared" si="3"/>
        <v>188229.09999999998</v>
      </c>
      <c r="W63" s="11">
        <f>IF('Daily PnL Log'!W1104&lt;&gt;"",'Daily PnL Log'!W1104,"")</f>
        <v>329943</v>
      </c>
      <c r="X63" s="11">
        <f>IF('Daily PnL Log'!X1104&lt;&gt;"",'Daily PnL Log'!X1104,"")</f>
        <v>-6.1381905359410571E-2</v>
      </c>
      <c r="Y63" s="11" t="str">
        <f>IF('Daily PnL Log'!Y1104&lt;&gt;"",'Daily PnL Log'!Y1104,"")</f>
        <v/>
      </c>
      <c r="Z63" s="11" t="str">
        <f>IF('Daily PnL Log'!Z1104&lt;&gt;"",'Daily PnL Log'!Z1104,"")</f>
        <v/>
      </c>
      <c r="AA63" s="11">
        <f>IF('Daily PnL Log'!AC1104&lt;&gt;"",'Daily PnL Log'!AC1104,"")</f>
        <v>536357.86</v>
      </c>
    </row>
    <row r="64" spans="1:27" x14ac:dyDescent="0.25">
      <c r="A64" s="47" t="str">
        <f t="shared" si="2"/>
        <v>Apr</v>
      </c>
      <c r="B64" s="14">
        <f>'Daily PnL Log'!B1105</f>
        <v>45769</v>
      </c>
      <c r="C64" s="13">
        <f>IF('Daily PnL Log'!C1105&lt;&gt;"",'Daily PnL Log'!C1105,"")</f>
        <v>-7162.5</v>
      </c>
      <c r="D64" s="13">
        <f>IF('Daily PnL Log'!D1105&lt;&gt;"",'Daily PnL Log'!D1105,"")</f>
        <v>-9608</v>
      </c>
      <c r="E64" s="13">
        <f>IF('Daily PnL Log'!E1105&lt;&gt;"",'Daily PnL Log'!E1105,"")</f>
        <v>0</v>
      </c>
      <c r="F64" s="13">
        <f>IF('Daily PnL Log'!F1105&lt;&gt;"",'Daily PnL Log'!F1105,"")</f>
        <v>4927.3999999999996</v>
      </c>
      <c r="G64" s="13">
        <f>IF('Daily PnL Log'!G1105&lt;&gt;"",'Daily PnL Log'!G1105,"")</f>
        <v>1310.3</v>
      </c>
      <c r="H64" s="13">
        <f>IF('Daily PnL Log'!H1105&lt;&gt;"",'Daily PnL Log'!H1105,"")</f>
        <v>0</v>
      </c>
      <c r="I64" s="13">
        <f>IF('Daily PnL Log'!I1105&lt;&gt;"",'Daily PnL Log'!I1105,"")</f>
        <v>0</v>
      </c>
      <c r="J64" s="13">
        <f>IF('Daily PnL Log'!J1105&lt;&gt;"",'Daily PnL Log'!J1105,"")</f>
        <v>-10532.800000000001</v>
      </c>
      <c r="K64" s="13">
        <f>IF('Daily PnL Log'!K1105&lt;&gt;"",'Daily PnL Log'!K1105,"")</f>
        <v>-75.33</v>
      </c>
      <c r="L64" s="13">
        <f>IF('Daily PnL Log'!L1105&lt;&gt;"",'Daily PnL Log'!L1105,"")</f>
        <v>-663.89</v>
      </c>
      <c r="M64" s="13">
        <f>IF('Daily PnL Log'!M1105&lt;&gt;"",'Daily PnL Log'!M1105,"")</f>
        <v>-739.22</v>
      </c>
      <c r="N64" s="13">
        <f>IF('Daily PnL Log'!N1105&lt;&gt;"",'Daily PnL Log'!N1105,"")</f>
        <v>-11272.02</v>
      </c>
      <c r="O64" s="13">
        <f t="shared" si="3"/>
        <v>76216.900000000009</v>
      </c>
      <c r="P64" s="13">
        <f t="shared" si="3"/>
        <v>40083.399999999994</v>
      </c>
      <c r="Q64" s="13">
        <f t="shared" si="3"/>
        <v>0</v>
      </c>
      <c r="R64" s="13">
        <f t="shared" si="3"/>
        <v>50152.3</v>
      </c>
      <c r="S64" s="13">
        <f t="shared" si="3"/>
        <v>11243.700000000003</v>
      </c>
      <c r="T64" s="13">
        <f t="shared" si="3"/>
        <v>0</v>
      </c>
      <c r="U64" s="13">
        <f t="shared" si="3"/>
        <v>0</v>
      </c>
      <c r="V64" s="13">
        <f t="shared" si="3"/>
        <v>177696.3</v>
      </c>
      <c r="W64" s="13">
        <f>IF('Daily PnL Log'!W1105&lt;&gt;"",'Daily PnL Log'!W1105,"")</f>
        <v>304416</v>
      </c>
      <c r="X64" s="13">
        <f>IF('Daily PnL Log'!X1105&lt;&gt;"",'Daily PnL Log'!X1105,"")</f>
        <v>-3.7028342794071273E-2</v>
      </c>
      <c r="Y64" s="13" t="str">
        <f>IF('Daily PnL Log'!Y1105&lt;&gt;"",'Daily PnL Log'!Y1105,"")</f>
        <v/>
      </c>
      <c r="Z64" s="13" t="str">
        <f>IF('Daily PnL Log'!Z1105&lt;&gt;"",'Daily PnL Log'!Z1105,"")</f>
        <v/>
      </c>
      <c r="AA64" s="13">
        <f>IF('Daily PnL Log'!AC1105&lt;&gt;"",'Daily PnL Log'!AC1105,"")</f>
        <v>509399.89</v>
      </c>
    </row>
    <row r="65" spans="1:27" x14ac:dyDescent="0.25">
      <c r="A65" s="48" t="str">
        <f t="shared" si="2"/>
        <v>Apr</v>
      </c>
      <c r="B65" s="2">
        <f>'Daily PnL Log'!B1106</f>
        <v>45770</v>
      </c>
      <c r="C65" s="11">
        <f>IF('Daily PnL Log'!C1106&lt;&gt;"",'Daily PnL Log'!C1106,"")</f>
        <v>-14203.8</v>
      </c>
      <c r="D65" s="11">
        <f>IF('Daily PnL Log'!D1106&lt;&gt;"",'Daily PnL Log'!D1106,"")</f>
        <v>-6607.7</v>
      </c>
      <c r="E65" s="11">
        <f>IF('Daily PnL Log'!E1106&lt;&gt;"",'Daily PnL Log'!E1106,"")</f>
        <v>0</v>
      </c>
      <c r="F65" s="11">
        <f>IF('Daily PnL Log'!F1106&lt;&gt;"",'Daily PnL Log'!F1106,"")</f>
        <v>2228.6999999999998</v>
      </c>
      <c r="G65" s="11">
        <f>IF('Daily PnL Log'!G1106&lt;&gt;"",'Daily PnL Log'!G1106,"")</f>
        <v>17734</v>
      </c>
      <c r="H65" s="11">
        <f>IF('Daily PnL Log'!H1106&lt;&gt;"",'Daily PnL Log'!H1106,"")</f>
        <v>0</v>
      </c>
      <c r="I65" s="11">
        <f>IF('Daily PnL Log'!I1106&lt;&gt;"",'Daily PnL Log'!I1106,"")</f>
        <v>0</v>
      </c>
      <c r="J65" s="11">
        <f>IF('Daily PnL Log'!J1106&lt;&gt;"",'Daily PnL Log'!J1106,"")</f>
        <v>-848.79999999999927</v>
      </c>
      <c r="K65" s="11">
        <f>IF('Daily PnL Log'!K1106&lt;&gt;"",'Daily PnL Log'!K1106,"")</f>
        <v>-50.61</v>
      </c>
      <c r="L65" s="11">
        <f>IF('Daily PnL Log'!L1106&lt;&gt;"",'Daily PnL Log'!L1106,"")</f>
        <v>-437.73</v>
      </c>
      <c r="M65" s="11">
        <f>IF('Daily PnL Log'!M1106&lt;&gt;"",'Daily PnL Log'!M1106,"")</f>
        <v>-488.34000000000003</v>
      </c>
      <c r="N65" s="11">
        <f>IF('Daily PnL Log'!N1106&lt;&gt;"",'Daily PnL Log'!N1106,"")</f>
        <v>-1337.1399999999994</v>
      </c>
      <c r="O65" s="11">
        <f t="shared" si="3"/>
        <v>62013.100000000006</v>
      </c>
      <c r="P65" s="11">
        <f t="shared" si="3"/>
        <v>33475.699999999997</v>
      </c>
      <c r="Q65" s="11">
        <f t="shared" si="3"/>
        <v>0</v>
      </c>
      <c r="R65" s="11">
        <f t="shared" si="3"/>
        <v>52381</v>
      </c>
      <c r="S65" s="11">
        <f t="shared" si="3"/>
        <v>28977.700000000004</v>
      </c>
      <c r="T65" s="11">
        <f t="shared" si="3"/>
        <v>0</v>
      </c>
      <c r="U65" s="11">
        <f t="shared" si="3"/>
        <v>0</v>
      </c>
      <c r="V65" s="11">
        <f t="shared" si="3"/>
        <v>176847.5</v>
      </c>
      <c r="W65" s="11">
        <f>IF('Daily PnL Log'!W1106&lt;&gt;"",'Daily PnL Log'!W1106,"")</f>
        <v>311523</v>
      </c>
      <c r="X65" s="11">
        <f>IF('Daily PnL Log'!X1106&lt;&gt;"",'Daily PnL Log'!X1106,"")</f>
        <v>-4.2922673446262379E-3</v>
      </c>
      <c r="Y65" s="11" t="str">
        <f>IF('Daily PnL Log'!Y1106&lt;&gt;"",'Daily PnL Log'!Y1106,"")</f>
        <v/>
      </c>
      <c r="Z65" s="11" t="str">
        <f>IF('Daily PnL Log'!Z1106&lt;&gt;"",'Daily PnL Log'!Z1106,"")</f>
        <v/>
      </c>
      <c r="AA65" s="11">
        <f>IF('Daily PnL Log'!AC1106&lt;&gt;"",'Daily PnL Log'!AC1106,"")</f>
        <v>529982.80000000005</v>
      </c>
    </row>
    <row r="66" spans="1:27" x14ac:dyDescent="0.25">
      <c r="A66" s="47" t="str">
        <f t="shared" si="2"/>
        <v>Apr</v>
      </c>
      <c r="B66" s="14">
        <f>'Daily PnL Log'!B1107</f>
        <v>45771</v>
      </c>
      <c r="C66" s="13">
        <f>IF('Daily PnL Log'!C1107&lt;&gt;"",'Daily PnL Log'!C1107,"")</f>
        <v>27209.7</v>
      </c>
      <c r="D66" s="13">
        <f>IF('Daily PnL Log'!D1107&lt;&gt;"",'Daily PnL Log'!D1107,"")</f>
        <v>-11653.1</v>
      </c>
      <c r="E66" s="13">
        <f>IF('Daily PnL Log'!E1107&lt;&gt;"",'Daily PnL Log'!E1107,"")</f>
        <v>0</v>
      </c>
      <c r="F66" s="13">
        <f>IF('Daily PnL Log'!F1107&lt;&gt;"",'Daily PnL Log'!F1107,"")</f>
        <v>3012</v>
      </c>
      <c r="G66" s="13">
        <f>IF('Daily PnL Log'!G1107&lt;&gt;"",'Daily PnL Log'!G1107,"")</f>
        <v>-9297.2999999999993</v>
      </c>
      <c r="H66" s="13">
        <f>IF('Daily PnL Log'!H1107&lt;&gt;"",'Daily PnL Log'!H1107,"")</f>
        <v>0</v>
      </c>
      <c r="I66" s="13">
        <f>IF('Daily PnL Log'!I1107&lt;&gt;"",'Daily PnL Log'!I1107,"")</f>
        <v>0</v>
      </c>
      <c r="J66" s="13">
        <f>IF('Daily PnL Log'!J1107&lt;&gt;"",'Daily PnL Log'!J1107,"")</f>
        <v>9271.2999999999993</v>
      </c>
      <c r="K66" s="13">
        <f>IF('Daily PnL Log'!K1107&lt;&gt;"",'Daily PnL Log'!K1107,"")</f>
        <v>-74.97</v>
      </c>
      <c r="L66" s="13">
        <f>IF('Daily PnL Log'!L1107&lt;&gt;"",'Daily PnL Log'!L1107,"")</f>
        <v>-637.92999999999995</v>
      </c>
      <c r="M66" s="13">
        <f>IF('Daily PnL Log'!M1107&lt;&gt;"",'Daily PnL Log'!M1107,"")</f>
        <v>-712.9</v>
      </c>
      <c r="N66" s="13">
        <f>IF('Daily PnL Log'!N1107&lt;&gt;"",'Daily PnL Log'!N1107,"")</f>
        <v>8558.4</v>
      </c>
      <c r="O66" s="13">
        <f t="shared" si="3"/>
        <v>89222.8</v>
      </c>
      <c r="P66" s="13">
        <f t="shared" si="3"/>
        <v>21822.6</v>
      </c>
      <c r="Q66" s="13">
        <f t="shared" si="3"/>
        <v>0</v>
      </c>
      <c r="R66" s="13">
        <f t="shared" si="3"/>
        <v>55393</v>
      </c>
      <c r="S66" s="13">
        <f t="shared" si="3"/>
        <v>19680.400000000005</v>
      </c>
      <c r="T66" s="13">
        <f t="shared" si="3"/>
        <v>0</v>
      </c>
      <c r="U66" s="13">
        <f t="shared" si="3"/>
        <v>0</v>
      </c>
      <c r="V66" s="13">
        <f t="shared" si="3"/>
        <v>186118.8</v>
      </c>
      <c r="W66" s="13">
        <f>IF('Daily PnL Log'!W1107&lt;&gt;"",'Daily PnL Log'!W1107,"")</f>
        <v>260414</v>
      </c>
      <c r="X66" s="13">
        <f>IF('Daily PnL Log'!X1107&lt;&gt;"",'Daily PnL Log'!X1107,"")</f>
        <v>3.2864592533427543E-2</v>
      </c>
      <c r="Y66" s="13">
        <f>IF('Daily PnL Log'!Y1107&lt;&gt;"",'Daily PnL Log'!Y1107,"")</f>
        <v>-5216.3</v>
      </c>
      <c r="Z66" s="13" t="str">
        <f>IF('Daily PnL Log'!Z1107&lt;&gt;"",'Daily PnL Log'!Z1107,"")</f>
        <v/>
      </c>
      <c r="AA66" s="13">
        <f>IF('Daily PnL Log'!AC1107&lt;&gt;"",'Daily PnL Log'!AC1107,"")</f>
        <v>532949.93000000005</v>
      </c>
    </row>
    <row r="67" spans="1:27" x14ac:dyDescent="0.25">
      <c r="A67" s="48" t="str">
        <f t="shared" si="2"/>
        <v>Apr</v>
      </c>
      <c r="B67" s="2">
        <f>'Daily PnL Log'!B1108</f>
        <v>45772</v>
      </c>
      <c r="C67" s="11">
        <f>IF('Daily PnL Log'!C1108&lt;&gt;"",'Daily PnL Log'!C1108,"")</f>
        <v>-14377.5</v>
      </c>
      <c r="D67" s="11">
        <f>IF('Daily PnL Log'!D1108&lt;&gt;"",'Daily PnL Log'!D1108,"")</f>
        <v>261.89999999999998</v>
      </c>
      <c r="E67" s="11">
        <f>IF('Daily PnL Log'!E1108&lt;&gt;"",'Daily PnL Log'!E1108,"")</f>
        <v>0</v>
      </c>
      <c r="F67" s="11">
        <f>IF('Daily PnL Log'!F1108&lt;&gt;"",'Daily PnL Log'!F1108,"")</f>
        <v>-4993.5</v>
      </c>
      <c r="G67" s="11">
        <f>IF('Daily PnL Log'!G1108&lt;&gt;"",'Daily PnL Log'!G1108,"")</f>
        <v>12251.2</v>
      </c>
      <c r="H67" s="11">
        <f>IF('Daily PnL Log'!H1108&lt;&gt;"",'Daily PnL Log'!H1108,"")</f>
        <v>0</v>
      </c>
      <c r="I67" s="11">
        <f>IF('Daily PnL Log'!I1108&lt;&gt;"",'Daily PnL Log'!I1108,"")</f>
        <v>0</v>
      </c>
      <c r="J67" s="11">
        <f>IF('Daily PnL Log'!J1108&lt;&gt;"",'Daily PnL Log'!J1108,"")</f>
        <v>-6857.8999999999978</v>
      </c>
      <c r="K67" s="11">
        <f>IF('Daily PnL Log'!K1108&lt;&gt;"",'Daily PnL Log'!K1108,"")</f>
        <v>-491.81</v>
      </c>
      <c r="L67" s="11">
        <f>IF('Daily PnL Log'!L1108&lt;&gt;"",'Daily PnL Log'!L1108,"")</f>
        <v>-2434.25</v>
      </c>
      <c r="M67" s="11">
        <f>IF('Daily PnL Log'!M1108&lt;&gt;"",'Daily PnL Log'!M1108,"")</f>
        <v>-2926.06</v>
      </c>
      <c r="N67" s="11">
        <f>IF('Daily PnL Log'!N1108&lt;&gt;"",'Daily PnL Log'!N1108,"")</f>
        <v>-9783.9599999999973</v>
      </c>
      <c r="O67" s="11">
        <f t="shared" ref="O67:V69" si="4">IF(C67&lt;&gt;"",O66+C67,"")</f>
        <v>74845.3</v>
      </c>
      <c r="P67" s="11">
        <f t="shared" si="4"/>
        <v>22084.5</v>
      </c>
      <c r="Q67" s="11">
        <f t="shared" si="4"/>
        <v>0</v>
      </c>
      <c r="R67" s="11">
        <f t="shared" si="4"/>
        <v>50399.5</v>
      </c>
      <c r="S67" s="11">
        <f t="shared" si="4"/>
        <v>31931.600000000006</v>
      </c>
      <c r="T67" s="11">
        <f t="shared" si="4"/>
        <v>0</v>
      </c>
      <c r="U67" s="11">
        <f t="shared" si="4"/>
        <v>0</v>
      </c>
      <c r="V67" s="11">
        <f t="shared" si="4"/>
        <v>179260.9</v>
      </c>
      <c r="W67" s="11">
        <f>IF('Daily PnL Log'!W1108&lt;&gt;"",'Daily PnL Log'!W1108,"")</f>
        <v>392330</v>
      </c>
      <c r="X67" s="11">
        <f>IF('Daily PnL Log'!X1108&lt;&gt;"",'Daily PnL Log'!X1108,"")</f>
        <v>-2.4938087834221183E-2</v>
      </c>
      <c r="Y67" s="11">
        <f>IF('Daily PnL Log'!Y1108&lt;&gt;"",'Daily PnL Log'!Y1108,"")</f>
        <v>-450</v>
      </c>
      <c r="Z67" s="11" t="str">
        <f>IF('Daily PnL Log'!Z1108&lt;&gt;"",'Daily PnL Log'!Z1108,"")</f>
        <v/>
      </c>
      <c r="AA67" s="11">
        <f>IF('Daily PnL Log'!AC1108&lt;&gt;"",'Daily PnL Log'!AC1108,"")</f>
        <v>465641.37</v>
      </c>
    </row>
    <row r="68" spans="1:27" x14ac:dyDescent="0.25">
      <c r="A68" s="47" t="str">
        <f t="shared" si="2"/>
        <v>Apr</v>
      </c>
      <c r="B68" s="14">
        <f>'Daily PnL Log'!B1109</f>
        <v>45775</v>
      </c>
      <c r="C68" s="13">
        <f>IF('Daily PnL Log'!C1109&lt;&gt;"",'Daily PnL Log'!C1109,"")</f>
        <v>9896.9</v>
      </c>
      <c r="D68" s="13">
        <f>IF('Daily PnL Log'!D1109&lt;&gt;"",'Daily PnL Log'!D1109,"")</f>
        <v>4609.5</v>
      </c>
      <c r="E68" s="13">
        <f>IF('Daily PnL Log'!E1109&lt;&gt;"",'Daily PnL Log'!E1109,"")</f>
        <v>0</v>
      </c>
      <c r="F68" s="13">
        <f>IF('Daily PnL Log'!F1109&lt;&gt;"",'Daily PnL Log'!F1109,"")</f>
        <v>1272.4000000000001</v>
      </c>
      <c r="G68" s="13">
        <f>IF('Daily PnL Log'!G1109&lt;&gt;"",'Daily PnL Log'!G1109,"")</f>
        <v>-22904.1</v>
      </c>
      <c r="H68" s="13">
        <f>IF('Daily PnL Log'!H1109&lt;&gt;"",'Daily PnL Log'!H1109,"")</f>
        <v>0</v>
      </c>
      <c r="I68" s="13">
        <f>IF('Daily PnL Log'!I1109&lt;&gt;"",'Daily PnL Log'!I1109,"")</f>
        <v>0</v>
      </c>
      <c r="J68" s="13">
        <f>IF('Daily PnL Log'!J1109&lt;&gt;"",'Daily PnL Log'!J1109,"")</f>
        <v>-7125.2999999999993</v>
      </c>
      <c r="K68" s="13">
        <f>IF('Daily PnL Log'!K1109&lt;&gt;"",'Daily PnL Log'!K1109,"")</f>
        <v>-37.049999999999997</v>
      </c>
      <c r="L68" s="13">
        <f>IF('Daily PnL Log'!L1109&lt;&gt;"",'Daily PnL Log'!L1109,"")</f>
        <v>-325.61</v>
      </c>
      <c r="M68" s="13">
        <f>IF('Daily PnL Log'!M1109&lt;&gt;"",'Daily PnL Log'!M1109,"")</f>
        <v>-362.66</v>
      </c>
      <c r="N68" s="13">
        <f>IF('Daily PnL Log'!N1109&lt;&gt;"",'Daily PnL Log'!N1109,"")</f>
        <v>-7487.9599999999991</v>
      </c>
      <c r="O68" s="13">
        <f t="shared" si="4"/>
        <v>84742.2</v>
      </c>
      <c r="P68" s="13">
        <f t="shared" si="4"/>
        <v>26694</v>
      </c>
      <c r="Q68" s="13">
        <f t="shared" si="4"/>
        <v>0</v>
      </c>
      <c r="R68" s="13">
        <f t="shared" si="4"/>
        <v>51671.9</v>
      </c>
      <c r="S68" s="13">
        <f t="shared" si="4"/>
        <v>9027.5000000000073</v>
      </c>
      <c r="T68" s="13">
        <f t="shared" si="4"/>
        <v>0</v>
      </c>
      <c r="U68" s="13">
        <f t="shared" si="4"/>
        <v>0</v>
      </c>
      <c r="V68" s="13">
        <f t="shared" si="4"/>
        <v>172135.6</v>
      </c>
      <c r="W68" s="13">
        <f>IF('Daily PnL Log'!W1109&lt;&gt;"",'Daily PnL Log'!W1109,"")</f>
        <v>302279</v>
      </c>
      <c r="X68" s="13">
        <f>IF('Daily PnL Log'!X1109&lt;&gt;"",'Daily PnL Log'!X1109,"")</f>
        <v>-2.477168443722521E-2</v>
      </c>
      <c r="Y68" s="13" t="str">
        <f>IF('Daily PnL Log'!Y1109&lt;&gt;"",'Daily PnL Log'!Y1109,"")</f>
        <v/>
      </c>
      <c r="Z68" s="13" t="str">
        <f>IF('Daily PnL Log'!Z1109&lt;&gt;"",'Daily PnL Log'!Z1109,"")</f>
        <v/>
      </c>
      <c r="AA68" s="13">
        <f>IF('Daily PnL Log'!AC1109&lt;&gt;"",'Daily PnL Log'!AC1109,"")</f>
        <v>459427.46</v>
      </c>
    </row>
    <row r="69" spans="1:27" x14ac:dyDescent="0.25">
      <c r="A69" s="48" t="str">
        <f t="shared" si="2"/>
        <v>Apr</v>
      </c>
      <c r="B69" s="2">
        <f>'Daily PnL Log'!B1110</f>
        <v>45776</v>
      </c>
      <c r="C69" s="11">
        <f>IF('Daily PnL Log'!C1110&lt;&gt;"",'Daily PnL Log'!C1110,"")</f>
        <v>-5557</v>
      </c>
      <c r="D69" s="11">
        <f>IF('Daily PnL Log'!D1110&lt;&gt;"",'Daily PnL Log'!D1110,"")</f>
        <v>14811</v>
      </c>
      <c r="E69" s="11">
        <f>IF('Daily PnL Log'!E1110&lt;&gt;"",'Daily PnL Log'!E1110,"")</f>
        <v>0</v>
      </c>
      <c r="F69" s="11">
        <f>IF('Daily PnL Log'!F1110&lt;&gt;"",'Daily PnL Log'!F1110,"")</f>
        <v>-8918.5</v>
      </c>
      <c r="G69" s="11">
        <f>IF('Daily PnL Log'!G1110&lt;&gt;"",'Daily PnL Log'!G1110,"")</f>
        <v>37890.9</v>
      </c>
      <c r="H69" s="11">
        <f>IF('Daily PnL Log'!H1110&lt;&gt;"",'Daily PnL Log'!H1110,"")</f>
        <v>0</v>
      </c>
      <c r="I69" s="11">
        <f>IF('Daily PnL Log'!I1110&lt;&gt;"",'Daily PnL Log'!I1110,"")</f>
        <v>0</v>
      </c>
      <c r="J69" s="11">
        <f>IF('Daily PnL Log'!J1110&lt;&gt;"",'Daily PnL Log'!J1110,"")</f>
        <v>38226.400000000001</v>
      </c>
      <c r="K69" s="11">
        <f>IF('Daily PnL Log'!K1110&lt;&gt;"",'Daily PnL Log'!K1110,"")</f>
        <v>-84.23</v>
      </c>
      <c r="L69" s="11">
        <f>IF('Daily PnL Log'!L1110&lt;&gt;"",'Daily PnL Log'!L1110,"")</f>
        <v>-748.44</v>
      </c>
      <c r="M69" s="11">
        <f>IF('Daily PnL Log'!M1110&lt;&gt;"",'Daily PnL Log'!M1110,"")</f>
        <v>-832.67000000000007</v>
      </c>
      <c r="N69" s="11">
        <f>IF('Daily PnL Log'!N1110&lt;&gt;"",'Daily PnL Log'!N1110,"")</f>
        <v>37393.730000000003</v>
      </c>
      <c r="O69" s="11">
        <f t="shared" si="4"/>
        <v>79185.2</v>
      </c>
      <c r="P69" s="11">
        <f t="shared" si="4"/>
        <v>41505</v>
      </c>
      <c r="Q69" s="11">
        <f t="shared" si="4"/>
        <v>0</v>
      </c>
      <c r="R69" s="11">
        <f t="shared" si="4"/>
        <v>42753.4</v>
      </c>
      <c r="S69" s="11">
        <f t="shared" si="4"/>
        <v>46918.400000000009</v>
      </c>
      <c r="T69" s="11">
        <f t="shared" si="4"/>
        <v>0</v>
      </c>
      <c r="U69" s="11">
        <f t="shared" si="4"/>
        <v>0</v>
      </c>
      <c r="V69" s="11">
        <f t="shared" si="4"/>
        <v>210362</v>
      </c>
      <c r="W69" s="11">
        <f>IF('Daily PnL Log'!W1110&lt;&gt;"",'Daily PnL Log'!W1110,"")</f>
        <v>335155</v>
      </c>
      <c r="X69" s="11">
        <f>IF('Daily PnL Log'!X1110&lt;&gt;"",'Daily PnL Log'!X1110,"")</f>
        <v>0.11157145201473946</v>
      </c>
      <c r="Y69" s="11" t="str">
        <f>IF('Daily PnL Log'!Y1110&lt;&gt;"",'Daily PnL Log'!Y1110,"")</f>
        <v/>
      </c>
      <c r="Z69" s="11" t="str">
        <f>IF('Daily PnL Log'!Z1110&lt;&gt;"",'Daily PnL Log'!Z1110,"")</f>
        <v/>
      </c>
      <c r="AA69" s="11">
        <f>IF('Daily PnL Log'!AC1110&lt;&gt;"",'Daily PnL Log'!AC1110,"")</f>
        <v>540538.54</v>
      </c>
    </row>
    <row r="70" spans="1:27" x14ac:dyDescent="0.25">
      <c r="A70" s="47" t="str">
        <f t="shared" si="2"/>
        <v>Apr</v>
      </c>
      <c r="B70" s="14">
        <f>'Daily PnL Log'!B1111</f>
        <v>45777</v>
      </c>
      <c r="C70" s="13">
        <f>IF('Daily PnL Log'!C1111&lt;&gt;"",'Daily PnL Log'!C1111,"")</f>
        <v>24876.5</v>
      </c>
      <c r="D70" s="13">
        <f>IF('Daily PnL Log'!D1111&lt;&gt;"",'Daily PnL Log'!D1111,"")</f>
        <v>11429.3</v>
      </c>
      <c r="E70" s="13">
        <f>IF('Daily PnL Log'!E1111&lt;&gt;"",'Daily PnL Log'!E1111,"")</f>
        <v>0</v>
      </c>
      <c r="F70" s="13">
        <f>IF('Daily PnL Log'!F1111&lt;&gt;"",'Daily PnL Log'!F1111,"")</f>
        <v>-5749.6</v>
      </c>
      <c r="G70" s="13">
        <f>IF('Daily PnL Log'!G1111&lt;&gt;"",'Daily PnL Log'!G1111,"")</f>
        <v>-7648.9</v>
      </c>
      <c r="H70" s="13">
        <f>IF('Daily PnL Log'!H1111&lt;&gt;"",'Daily PnL Log'!H1111,"")</f>
        <v>0</v>
      </c>
      <c r="I70" s="13">
        <f>IF('Daily PnL Log'!I1111&lt;&gt;"",'Daily PnL Log'!I1111,"")</f>
        <v>0</v>
      </c>
      <c r="J70" s="13">
        <f>IF('Daily PnL Log'!J1111&lt;&gt;"",'Daily PnL Log'!J1111,"")</f>
        <v>22907.300000000003</v>
      </c>
      <c r="K70" s="13">
        <f>IF('Daily PnL Log'!K1111&lt;&gt;"",'Daily PnL Log'!K1111,"")</f>
        <v>-90.53</v>
      </c>
      <c r="L70" s="13">
        <f>IF('Daily PnL Log'!L1111&lt;&gt;"",'Daily PnL Log'!L1111,"")</f>
        <v>-803.33</v>
      </c>
      <c r="M70" s="13">
        <f>IF('Daily PnL Log'!M1111&lt;&gt;"",'Daily PnL Log'!M1111,"")</f>
        <v>-893.86</v>
      </c>
      <c r="N70" s="13">
        <f>IF('Daily PnL Log'!N1111&lt;&gt;"",'Daily PnL Log'!N1111,"")</f>
        <v>22013.440000000002</v>
      </c>
      <c r="O70" s="13">
        <f t="shared" ref="O70:V70" si="5">IF(C70&lt;&gt;"",O68+C70,"")</f>
        <v>109618.7</v>
      </c>
      <c r="P70" s="13">
        <f t="shared" si="5"/>
        <v>38123.300000000003</v>
      </c>
      <c r="Q70" s="13">
        <f t="shared" si="5"/>
        <v>0</v>
      </c>
      <c r="R70" s="13">
        <f t="shared" si="5"/>
        <v>45922.3</v>
      </c>
      <c r="S70" s="13">
        <f t="shared" si="5"/>
        <v>1378.6000000000076</v>
      </c>
      <c r="T70" s="13">
        <f t="shared" si="5"/>
        <v>0</v>
      </c>
      <c r="U70" s="13">
        <f t="shared" si="5"/>
        <v>0</v>
      </c>
      <c r="V70" s="13">
        <f t="shared" si="5"/>
        <v>195042.90000000002</v>
      </c>
      <c r="W70" s="13">
        <f>IF('Daily PnL Log'!W1111&lt;&gt;"",'Daily PnL Log'!W1111,"")</f>
        <v>317464</v>
      </c>
      <c r="X70" s="13">
        <f>IF('Daily PnL Log'!X1111&lt;&gt;"",'Daily PnL Log'!X1111,"")</f>
        <v>6.9341531638233006E-2</v>
      </c>
      <c r="Y70" s="13" t="str">
        <f>IF('Daily PnL Log'!Y1111&lt;&gt;"",'Daily PnL Log'!Y1111,"")</f>
        <v/>
      </c>
      <c r="Z70" s="13" t="str">
        <f>IF('Daily PnL Log'!Z1111&lt;&gt;"",'Daily PnL Log'!Z1111,"")</f>
        <v/>
      </c>
      <c r="AA70" s="13">
        <f>IF('Daily PnL Log'!AC1111&lt;&gt;"",'Daily PnL Log'!AC1111,"")</f>
        <v>559542.18000000005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2:AA79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73843.399999999994</v>
      </c>
    </row>
    <row r="8" spans="1:2" ht="18.75" x14ac:dyDescent="0.3">
      <c r="A8" s="55" t="s">
        <v>6</v>
      </c>
      <c r="B8" s="56">
        <f>K48</f>
        <v>-2491.63</v>
      </c>
    </row>
    <row r="9" spans="1:2" ht="18.75" x14ac:dyDescent="0.3">
      <c r="A9" s="55" t="s">
        <v>30</v>
      </c>
      <c r="B9" s="56">
        <f>L48</f>
        <v>-20479.009999999998</v>
      </c>
    </row>
    <row r="10" spans="1:2" ht="18.75" x14ac:dyDescent="0.3">
      <c r="A10" s="55" t="s">
        <v>11</v>
      </c>
      <c r="B10" s="56">
        <f>Y48</f>
        <v>-20540.21</v>
      </c>
    </row>
    <row r="11" spans="1:2" ht="18.75" x14ac:dyDescent="0.3">
      <c r="A11" s="57" t="s">
        <v>18</v>
      </c>
      <c r="B11" s="54">
        <f>B7+(B8+B9+B10)</f>
        <v>30332.549999999996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628564.47619047621</v>
      </c>
    </row>
    <row r="15" spans="1:2" ht="18.75" x14ac:dyDescent="0.3">
      <c r="A15" s="60" t="s">
        <v>15</v>
      </c>
      <c r="B15" s="63">
        <f>B11/B14</f>
        <v>4.8256863295609173E-2</v>
      </c>
    </row>
    <row r="16" spans="1:2" ht="18.75" x14ac:dyDescent="0.3">
      <c r="A16" s="60" t="s">
        <v>17</v>
      </c>
      <c r="B16" s="63">
        <f>X48</f>
        <v>5.4899432067795899E-2</v>
      </c>
    </row>
    <row r="17" spans="1:2" ht="18.75" x14ac:dyDescent="0.3">
      <c r="A17" s="60" t="s">
        <v>31</v>
      </c>
      <c r="B17" s="64">
        <f>B15/B16</f>
        <v>0.87900478161625162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-71548.000000000015</v>
      </c>
      <c r="D48" s="41">
        <f t="shared" si="0"/>
        <v>-32689.300000000017</v>
      </c>
      <c r="E48" s="41">
        <f t="shared" si="0"/>
        <v>0</v>
      </c>
      <c r="F48" s="41">
        <f t="shared" si="0"/>
        <v>65201.4</v>
      </c>
      <c r="G48" s="41">
        <f t="shared" si="0"/>
        <v>112879.29999999999</v>
      </c>
      <c r="H48" s="41">
        <f t="shared" si="0"/>
        <v>0</v>
      </c>
      <c r="I48" s="41">
        <f t="shared" si="0"/>
        <v>0</v>
      </c>
      <c r="J48" s="41">
        <f t="shared" si="0"/>
        <v>73843.399999999994</v>
      </c>
      <c r="K48" s="41">
        <f t="shared" si="0"/>
        <v>-2491.63</v>
      </c>
      <c r="L48" s="41">
        <f t="shared" si="0"/>
        <v>-20479.009999999998</v>
      </c>
      <c r="M48" s="41">
        <f t="shared" si="0"/>
        <v>-22970.639999999992</v>
      </c>
      <c r="N48" s="41">
        <f t="shared" si="0"/>
        <v>50872.75999999998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628564.47619047621</v>
      </c>
      <c r="X48" s="44">
        <f>_xlfn.STDEV.P(X50:X70)</f>
        <v>5.4899432067795899E-2</v>
      </c>
      <c r="Y48" s="41">
        <f>SUM(Y50:Y70)</f>
        <v>-20540.21</v>
      </c>
      <c r="Z48" s="41">
        <f>SUM(Z50:Z70)</f>
        <v>10366.799999999999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Mar</v>
      </c>
      <c r="B50" s="14">
        <f>'Daily PnL Log'!B1070</f>
        <v>45719</v>
      </c>
      <c r="C50" s="13">
        <f>IF('Daily PnL Log'!C1070&lt;&gt;"",'Daily PnL Log'!C1070,"")</f>
        <v>8311.4</v>
      </c>
      <c r="D50" s="13">
        <f>IF('Daily PnL Log'!D1070&lt;&gt;"",'Daily PnL Log'!D1070,"")</f>
        <v>15890.1</v>
      </c>
      <c r="E50" s="13">
        <f>IF('Daily PnL Log'!E1070&lt;&gt;"",'Daily PnL Log'!E1070,"")</f>
        <v>0</v>
      </c>
      <c r="F50" s="13">
        <f>IF('Daily PnL Log'!F1070&lt;&gt;"",'Daily PnL Log'!F1070,"")</f>
        <v>18389.900000000001</v>
      </c>
      <c r="G50" s="13">
        <f>IF('Daily PnL Log'!G1070&lt;&gt;"",'Daily PnL Log'!G1070,"")</f>
        <v>-7572.4</v>
      </c>
      <c r="H50" s="13">
        <f>IF('Daily PnL Log'!H1070&lt;&gt;"",'Daily PnL Log'!H1070,"")</f>
        <v>0</v>
      </c>
      <c r="I50" s="13">
        <f>IF('Daily PnL Log'!I1070&lt;&gt;"",'Daily PnL Log'!I1070,"")</f>
        <v>0</v>
      </c>
      <c r="J50" s="13">
        <f>IF('Daily PnL Log'!J1070&lt;&gt;"",'Daily PnL Log'!J1070,"")</f>
        <v>35019</v>
      </c>
      <c r="K50" s="13">
        <f>IF('Daily PnL Log'!K1070&lt;&gt;"",'Daily PnL Log'!K1070,"")</f>
        <v>-181.78</v>
      </c>
      <c r="L50" s="13">
        <f>IF('Daily PnL Log'!L1070&lt;&gt;"",'Daily PnL Log'!L1070,"")</f>
        <v>-1612.2</v>
      </c>
      <c r="M50" s="13">
        <f>IF('Daily PnL Log'!M1070&lt;&gt;"",'Daily PnL Log'!M1070,"")</f>
        <v>-1793.98</v>
      </c>
      <c r="N50" s="13">
        <f>IF('Daily PnL Log'!N1070&lt;&gt;"",'Daily PnL Log'!N1070,"")</f>
        <v>33225.019999999997</v>
      </c>
      <c r="O50" s="13">
        <f t="shared" ref="O50:U50" si="1">C50</f>
        <v>8311.4</v>
      </c>
      <c r="P50" s="13">
        <f t="shared" si="1"/>
        <v>15890.1</v>
      </c>
      <c r="Q50" s="13">
        <f t="shared" si="1"/>
        <v>0</v>
      </c>
      <c r="R50" s="13">
        <f t="shared" si="1"/>
        <v>18389.900000000001</v>
      </c>
      <c r="S50" s="13">
        <f t="shared" si="1"/>
        <v>-7572.4</v>
      </c>
      <c r="T50" s="13">
        <f t="shared" si="1"/>
        <v>0</v>
      </c>
      <c r="U50" s="13">
        <f t="shared" si="1"/>
        <v>0</v>
      </c>
      <c r="V50" s="13">
        <f>SUM(O50:T50)</f>
        <v>35019</v>
      </c>
      <c r="W50" s="13">
        <f>IF('Daily PnL Log'!W1070&lt;&gt;"",'Daily PnL Log'!W1070,"")</f>
        <v>619574</v>
      </c>
      <c r="X50" s="13">
        <f>IF('Daily PnL Log'!X1070&lt;&gt;"",'Daily PnL Log'!X1070,"")</f>
        <v>5.3625587903946899E-2</v>
      </c>
      <c r="Y50" s="13">
        <f>IF('Daily PnL Log'!Y1070&lt;&gt;"",'Daily PnL Log'!Y1070,"")</f>
        <v>-5788.9</v>
      </c>
      <c r="Z50" s="13" t="str">
        <f>IF('Daily PnL Log'!Z1070&lt;&gt;"",'Daily PnL Log'!Z1070,"")</f>
        <v/>
      </c>
      <c r="AA50" s="13">
        <f>IF('Daily PnL Log'!AC1070&lt;&gt;"",'Daily PnL Log'!AC1070,"")</f>
        <v>309790.3</v>
      </c>
    </row>
    <row r="51" spans="1:27" x14ac:dyDescent="0.25">
      <c r="A51" s="48" t="str">
        <f t="shared" ref="A51:A70" si="2">TEXT(B51,"mmm")</f>
        <v>Mar</v>
      </c>
      <c r="B51" s="2">
        <f>'Daily PnL Log'!B1071</f>
        <v>45720</v>
      </c>
      <c r="C51" s="11">
        <f>IF('Daily PnL Log'!C1071&lt;&gt;"",'Daily PnL Log'!C1071,"")</f>
        <v>29188.6</v>
      </c>
      <c r="D51" s="11">
        <f>IF('Daily PnL Log'!D1071&lt;&gt;"",'Daily PnL Log'!D1071,"")</f>
        <v>54380.6</v>
      </c>
      <c r="E51" s="11">
        <f>IF('Daily PnL Log'!E1071&lt;&gt;"",'Daily PnL Log'!E1071,"")</f>
        <v>0</v>
      </c>
      <c r="F51" s="11">
        <f>IF('Daily PnL Log'!F1071&lt;&gt;"",'Daily PnL Log'!F1071,"")</f>
        <v>-28080.2</v>
      </c>
      <c r="G51" s="11">
        <f>IF('Daily PnL Log'!G1071&lt;&gt;"",'Daily PnL Log'!G1071,"")</f>
        <v>3593.6</v>
      </c>
      <c r="H51" s="11">
        <f>IF('Daily PnL Log'!H1071&lt;&gt;"",'Daily PnL Log'!H1071,"")</f>
        <v>0</v>
      </c>
      <c r="I51" s="11">
        <f>IF('Daily PnL Log'!I1071&lt;&gt;"",'Daily PnL Log'!I1071,"")</f>
        <v>0</v>
      </c>
      <c r="J51" s="11">
        <f>IF('Daily PnL Log'!J1071&lt;&gt;"",'Daily PnL Log'!J1071,"")</f>
        <v>59082.6</v>
      </c>
      <c r="K51" s="11">
        <f>IF('Daily PnL Log'!K1071&lt;&gt;"",'Daily PnL Log'!K1071,"")</f>
        <v>-177.45</v>
      </c>
      <c r="L51" s="11">
        <f>IF('Daily PnL Log'!L1071&lt;&gt;"",'Daily PnL Log'!L1071,"")</f>
        <v>-1565.49</v>
      </c>
      <c r="M51" s="11">
        <f>IF('Daily PnL Log'!M1071&lt;&gt;"",'Daily PnL Log'!M1071,"")</f>
        <v>-1742.94</v>
      </c>
      <c r="N51" s="11">
        <f>IF('Daily PnL Log'!N1071&lt;&gt;"",'Daily PnL Log'!N1071,"")</f>
        <v>57339.659999999996</v>
      </c>
      <c r="O51" s="11">
        <f t="shared" ref="O51:V66" si="3">IF(C51&lt;&gt;"",O50+C51,"")</f>
        <v>37500</v>
      </c>
      <c r="P51" s="11">
        <f t="shared" si="3"/>
        <v>70270.7</v>
      </c>
      <c r="Q51" s="11">
        <f t="shared" si="3"/>
        <v>0</v>
      </c>
      <c r="R51" s="11">
        <f t="shared" si="3"/>
        <v>-9690.2999999999993</v>
      </c>
      <c r="S51" s="11">
        <f t="shared" si="3"/>
        <v>-3978.7999999999997</v>
      </c>
      <c r="T51" s="11">
        <f t="shared" si="3"/>
        <v>0</v>
      </c>
      <c r="U51" s="11">
        <f t="shared" si="3"/>
        <v>0</v>
      </c>
      <c r="V51" s="11">
        <f t="shared" si="3"/>
        <v>94101.6</v>
      </c>
      <c r="W51" s="11">
        <f>IF('Daily PnL Log'!W1071&lt;&gt;"",'Daily PnL Log'!W1071,"")</f>
        <v>585320</v>
      </c>
      <c r="X51" s="11">
        <f>IF('Daily PnL Log'!X1071&lt;&gt;"",'Daily PnL Log'!X1071,"")</f>
        <v>9.7962926262557232E-2</v>
      </c>
      <c r="Y51" s="11" t="str">
        <f>IF('Daily PnL Log'!Y1071&lt;&gt;"",'Daily PnL Log'!Y1071,"")</f>
        <v/>
      </c>
      <c r="Z51" s="11" t="str">
        <f>IF('Daily PnL Log'!Z1071&lt;&gt;"",'Daily PnL Log'!Z1071,"")</f>
        <v/>
      </c>
      <c r="AA51" s="11">
        <f>IF('Daily PnL Log'!AC1071&lt;&gt;"",'Daily PnL Log'!AC1071,"")</f>
        <v>398657.36</v>
      </c>
    </row>
    <row r="52" spans="1:27" x14ac:dyDescent="0.25">
      <c r="A52" s="47" t="str">
        <f t="shared" si="2"/>
        <v>Mar</v>
      </c>
      <c r="B52" s="14">
        <f>'Daily PnL Log'!B1072</f>
        <v>45721</v>
      </c>
      <c r="C52" s="13">
        <f>IF('Daily PnL Log'!C1072&lt;&gt;"",'Daily PnL Log'!C1072,"")</f>
        <v>3944.5</v>
      </c>
      <c r="D52" s="13">
        <f>IF('Daily PnL Log'!D1072&lt;&gt;"",'Daily PnL Log'!D1072,"")</f>
        <v>-4638.5</v>
      </c>
      <c r="E52" s="13">
        <f>IF('Daily PnL Log'!E1072&lt;&gt;"",'Daily PnL Log'!E1072,"")</f>
        <v>0</v>
      </c>
      <c r="F52" s="13">
        <f>IF('Daily PnL Log'!F1072&lt;&gt;"",'Daily PnL Log'!F1072,"")</f>
        <v>28852.400000000001</v>
      </c>
      <c r="G52" s="13">
        <f>IF('Daily PnL Log'!G1072&lt;&gt;"",'Daily PnL Log'!G1072,"")</f>
        <v>-12715.8</v>
      </c>
      <c r="H52" s="13">
        <f>IF('Daily PnL Log'!H1072&lt;&gt;"",'Daily PnL Log'!H1072,"")</f>
        <v>0</v>
      </c>
      <c r="I52" s="13">
        <f>IF('Daily PnL Log'!I1072&lt;&gt;"",'Daily PnL Log'!I1072,"")</f>
        <v>0</v>
      </c>
      <c r="J52" s="13">
        <f>IF('Daily PnL Log'!J1072&lt;&gt;"",'Daily PnL Log'!J1072,"")</f>
        <v>15442.600000000002</v>
      </c>
      <c r="K52" s="13">
        <f>IF('Daily PnL Log'!K1072&lt;&gt;"",'Daily PnL Log'!K1072,"")</f>
        <v>-111.77</v>
      </c>
      <c r="L52" s="13">
        <f>IF('Daily PnL Log'!L1072&lt;&gt;"",'Daily PnL Log'!L1072,"")</f>
        <v>-988.64</v>
      </c>
      <c r="M52" s="13">
        <f>IF('Daily PnL Log'!M1072&lt;&gt;"",'Daily PnL Log'!M1072,"")</f>
        <v>-1100.4100000000001</v>
      </c>
      <c r="N52" s="13">
        <f>IF('Daily PnL Log'!N1072&lt;&gt;"",'Daily PnL Log'!N1072,"")</f>
        <v>14342.190000000002</v>
      </c>
      <c r="O52" s="13">
        <f t="shared" si="3"/>
        <v>41444.5</v>
      </c>
      <c r="P52" s="13">
        <f t="shared" si="3"/>
        <v>65632.2</v>
      </c>
      <c r="Q52" s="13">
        <f t="shared" si="3"/>
        <v>0</v>
      </c>
      <c r="R52" s="13">
        <f t="shared" si="3"/>
        <v>19162.100000000002</v>
      </c>
      <c r="S52" s="13">
        <f t="shared" si="3"/>
        <v>-16694.599999999999</v>
      </c>
      <c r="T52" s="13">
        <f t="shared" si="3"/>
        <v>0</v>
      </c>
      <c r="U52" s="13">
        <f t="shared" si="3"/>
        <v>0</v>
      </c>
      <c r="V52" s="13">
        <f t="shared" si="3"/>
        <v>109544.20000000001</v>
      </c>
      <c r="W52" s="13">
        <f>IF('Daily PnL Log'!W1072&lt;&gt;"",'Daily PnL Log'!W1072,"")</f>
        <v>578958</v>
      </c>
      <c r="X52" s="13">
        <f>IF('Daily PnL Log'!X1072&lt;&gt;"",'Daily PnL Log'!X1072,"")</f>
        <v>2.4772418724674332E-2</v>
      </c>
      <c r="Y52" s="13" t="str">
        <f>IF('Daily PnL Log'!Y1072&lt;&gt;"",'Daily PnL Log'!Y1072,"")</f>
        <v/>
      </c>
      <c r="Z52" s="13" t="str">
        <f>IF('Daily PnL Log'!Z1072&lt;&gt;"",'Daily PnL Log'!Z1072,"")</f>
        <v/>
      </c>
      <c r="AA52" s="13">
        <f>IF('Daily PnL Log'!AC1072&lt;&gt;"",'Daily PnL Log'!AC1072,"")</f>
        <v>421066.95</v>
      </c>
    </row>
    <row r="53" spans="1:27" x14ac:dyDescent="0.25">
      <c r="A53" s="48" t="str">
        <f t="shared" si="2"/>
        <v>Mar</v>
      </c>
      <c r="B53" s="2">
        <f>'Daily PnL Log'!B1073</f>
        <v>45722</v>
      </c>
      <c r="C53" s="11">
        <f>IF('Daily PnL Log'!C1073&lt;&gt;"",'Daily PnL Log'!C1073,"")</f>
        <v>-14479.9</v>
      </c>
      <c r="D53" s="11">
        <f>IF('Daily PnL Log'!D1073&lt;&gt;"",'Daily PnL Log'!D1073,"")</f>
        <v>5341.6</v>
      </c>
      <c r="E53" s="11">
        <f>IF('Daily PnL Log'!E1073&lt;&gt;"",'Daily PnL Log'!E1073,"")</f>
        <v>0</v>
      </c>
      <c r="F53" s="11">
        <f>IF('Daily PnL Log'!F1073&lt;&gt;"",'Daily PnL Log'!F1073,"")</f>
        <v>-4584.5</v>
      </c>
      <c r="G53" s="11">
        <f>IF('Daily PnL Log'!G1073&lt;&gt;"",'Daily PnL Log'!G1073,"")</f>
        <v>47553.1</v>
      </c>
      <c r="H53" s="11">
        <f>IF('Daily PnL Log'!H1073&lt;&gt;"",'Daily PnL Log'!H1073,"")</f>
        <v>0</v>
      </c>
      <c r="I53" s="11">
        <f>IF('Daily PnL Log'!I1073&lt;&gt;"",'Daily PnL Log'!I1073,"")</f>
        <v>0</v>
      </c>
      <c r="J53" s="11">
        <f>IF('Daily PnL Log'!J1073&lt;&gt;"",'Daily PnL Log'!J1073,"")</f>
        <v>33830.300000000003</v>
      </c>
      <c r="K53" s="11">
        <f>IF('Daily PnL Log'!K1073&lt;&gt;"",'Daily PnL Log'!K1073,"")</f>
        <v>-198.55</v>
      </c>
      <c r="L53" s="11">
        <f>IF('Daily PnL Log'!L1073&lt;&gt;"",'Daily PnL Log'!L1073,"")</f>
        <v>-1757</v>
      </c>
      <c r="M53" s="11">
        <f>IF('Daily PnL Log'!M1073&lt;&gt;"",'Daily PnL Log'!M1073,"")</f>
        <v>-1955.55</v>
      </c>
      <c r="N53" s="11">
        <f>IF('Daily PnL Log'!N1073&lt;&gt;"",'Daily PnL Log'!N1073,"")</f>
        <v>31874.750000000004</v>
      </c>
      <c r="O53" s="11">
        <f t="shared" si="3"/>
        <v>26964.6</v>
      </c>
      <c r="P53" s="11">
        <f t="shared" si="3"/>
        <v>70973.8</v>
      </c>
      <c r="Q53" s="11">
        <f t="shared" si="3"/>
        <v>0</v>
      </c>
      <c r="R53" s="11">
        <f t="shared" si="3"/>
        <v>14577.600000000002</v>
      </c>
      <c r="S53" s="11">
        <f t="shared" si="3"/>
        <v>30858.5</v>
      </c>
      <c r="T53" s="11">
        <f t="shared" si="3"/>
        <v>0</v>
      </c>
      <c r="U53" s="11">
        <f t="shared" si="3"/>
        <v>0</v>
      </c>
      <c r="V53" s="11">
        <f t="shared" si="3"/>
        <v>143374.5</v>
      </c>
      <c r="W53" s="11">
        <f>IF('Daily PnL Log'!W1073&lt;&gt;"",'Daily PnL Log'!W1073,"")</f>
        <v>543895</v>
      </c>
      <c r="X53" s="11">
        <f>IF('Daily PnL Log'!X1073&lt;&gt;"",'Daily PnL Log'!X1073,"")</f>
        <v>5.8604601991193161E-2</v>
      </c>
      <c r="Y53" s="11" t="str">
        <f>IF('Daily PnL Log'!Y1073&lt;&gt;"",'Daily PnL Log'!Y1073,"")</f>
        <v/>
      </c>
      <c r="Z53" s="11" t="str">
        <f>IF('Daily PnL Log'!Z1073&lt;&gt;"",'Daily PnL Log'!Z1073,"")</f>
        <v/>
      </c>
      <c r="AA53" s="11">
        <f>IF('Daily PnL Log'!AC1073&lt;&gt;"",'Daily PnL Log'!AC1073,"")</f>
        <v>429556.4</v>
      </c>
    </row>
    <row r="54" spans="1:27" x14ac:dyDescent="0.25">
      <c r="A54" s="47" t="str">
        <f t="shared" si="2"/>
        <v>Mar</v>
      </c>
      <c r="B54" s="14">
        <f>'Daily PnL Log'!B1074</f>
        <v>45723</v>
      </c>
      <c r="C54" s="13">
        <f>IF('Daily PnL Log'!C1074&lt;&gt;"",'Daily PnL Log'!C1074,"")</f>
        <v>-2373.5</v>
      </c>
      <c r="D54" s="13">
        <f>IF('Daily PnL Log'!D1074&lt;&gt;"",'Daily PnL Log'!D1074,"")</f>
        <v>-2707.3</v>
      </c>
      <c r="E54" s="13">
        <f>IF('Daily PnL Log'!E1074&lt;&gt;"",'Daily PnL Log'!E1074,"")</f>
        <v>0</v>
      </c>
      <c r="F54" s="13">
        <f>IF('Daily PnL Log'!F1074&lt;&gt;"",'Daily PnL Log'!F1074,"")</f>
        <v>-1063.9000000000001</v>
      </c>
      <c r="G54" s="13">
        <f>IF('Daily PnL Log'!G1074&lt;&gt;"",'Daily PnL Log'!G1074,"")</f>
        <v>-3848.8</v>
      </c>
      <c r="H54" s="13">
        <f>IF('Daily PnL Log'!H1074&lt;&gt;"",'Daily PnL Log'!H1074,"")</f>
        <v>0</v>
      </c>
      <c r="I54" s="13">
        <f>IF('Daily PnL Log'!I1074&lt;&gt;"",'Daily PnL Log'!I1074,"")</f>
        <v>0</v>
      </c>
      <c r="J54" s="13">
        <f>IF('Daily PnL Log'!J1074&lt;&gt;"",'Daily PnL Log'!J1074,"")</f>
        <v>-9993.5</v>
      </c>
      <c r="K54" s="13">
        <f>IF('Daily PnL Log'!K1074&lt;&gt;"",'Daily PnL Log'!K1074,"")</f>
        <v>-104.15</v>
      </c>
      <c r="L54" s="13">
        <f>IF('Daily PnL Log'!L1074&lt;&gt;"",'Daily PnL Log'!L1074,"")</f>
        <v>-924.14</v>
      </c>
      <c r="M54" s="13">
        <f>IF('Daily PnL Log'!M1074&lt;&gt;"",'Daily PnL Log'!M1074,"")</f>
        <v>-1028.29</v>
      </c>
      <c r="N54" s="13">
        <f>IF('Daily PnL Log'!N1074&lt;&gt;"",'Daily PnL Log'!N1074,"")</f>
        <v>-11021.79</v>
      </c>
      <c r="O54" s="13">
        <f t="shared" si="3"/>
        <v>24591.1</v>
      </c>
      <c r="P54" s="13">
        <f t="shared" si="3"/>
        <v>68266.5</v>
      </c>
      <c r="Q54" s="13">
        <f t="shared" si="3"/>
        <v>0</v>
      </c>
      <c r="R54" s="13">
        <f t="shared" si="3"/>
        <v>13513.700000000003</v>
      </c>
      <c r="S54" s="13">
        <f t="shared" si="3"/>
        <v>27009.7</v>
      </c>
      <c r="T54" s="13">
        <f t="shared" si="3"/>
        <v>0</v>
      </c>
      <c r="U54" s="13">
        <f t="shared" si="3"/>
        <v>0</v>
      </c>
      <c r="V54" s="13">
        <f t="shared" si="3"/>
        <v>133381</v>
      </c>
      <c r="W54" s="13">
        <f>IF('Daily PnL Log'!W1074&lt;&gt;"",'Daily PnL Log'!W1074,"")</f>
        <v>478039</v>
      </c>
      <c r="X54" s="13">
        <f>IF('Daily PnL Log'!X1074&lt;&gt;"",'Daily PnL Log'!X1074,"")</f>
        <v>-2.3056256916276708E-2</v>
      </c>
      <c r="Y54" s="13">
        <f>IF('Daily PnL Log'!Y1074&lt;&gt;"",'Daily PnL Log'!Y1074,"")</f>
        <v>-293</v>
      </c>
      <c r="Z54" s="13" t="str">
        <f>IF('Daily PnL Log'!Z1074&lt;&gt;"",'Daily PnL Log'!Z1074,"")</f>
        <v/>
      </c>
      <c r="AA54" s="13">
        <f>IF('Daily PnL Log'!AC1074&lt;&gt;"",'Daily PnL Log'!AC1074,"")</f>
        <v>426328.11</v>
      </c>
    </row>
    <row r="55" spans="1:27" x14ac:dyDescent="0.25">
      <c r="A55" s="48" t="str">
        <f t="shared" si="2"/>
        <v>Mar</v>
      </c>
      <c r="B55" s="2">
        <f>'Daily PnL Log'!B1075</f>
        <v>45726</v>
      </c>
      <c r="C55" s="11">
        <f>IF('Daily PnL Log'!C1075&lt;&gt;"",'Daily PnL Log'!C1075,"")</f>
        <v>-10223.4</v>
      </c>
      <c r="D55" s="11">
        <f>IF('Daily PnL Log'!D1075&lt;&gt;"",'Daily PnL Log'!D1075,"")</f>
        <v>-9027.2000000000007</v>
      </c>
      <c r="E55" s="11">
        <f>IF('Daily PnL Log'!E1075&lt;&gt;"",'Daily PnL Log'!E1075,"")</f>
        <v>0</v>
      </c>
      <c r="F55" s="11">
        <f>IF('Daily PnL Log'!F1075&lt;&gt;"",'Daily PnL Log'!F1075,"")</f>
        <v>-13394.1</v>
      </c>
      <c r="G55" s="11">
        <f>IF('Daily PnL Log'!G1075&lt;&gt;"",'Daily PnL Log'!G1075,"")</f>
        <v>33572.699999999997</v>
      </c>
      <c r="H55" s="11">
        <f>IF('Daily PnL Log'!H1075&lt;&gt;"",'Daily PnL Log'!H1075,"")</f>
        <v>0</v>
      </c>
      <c r="I55" s="11">
        <f>IF('Daily PnL Log'!I1075&lt;&gt;"",'Daily PnL Log'!I1075,"")</f>
        <v>0</v>
      </c>
      <c r="J55" s="11">
        <f>IF('Daily PnL Log'!J1075&lt;&gt;"",'Daily PnL Log'!J1075,"")</f>
        <v>928</v>
      </c>
      <c r="K55" s="11">
        <f>IF('Daily PnL Log'!K1075&lt;&gt;"",'Daily PnL Log'!K1075,"")</f>
        <v>-77.55</v>
      </c>
      <c r="L55" s="11">
        <f>IF('Daily PnL Log'!L1075&lt;&gt;"",'Daily PnL Log'!L1075,"")</f>
        <v>-683.17</v>
      </c>
      <c r="M55" s="11">
        <f>IF('Daily PnL Log'!M1075&lt;&gt;"",'Daily PnL Log'!M1075,"")</f>
        <v>-760.71999999999991</v>
      </c>
      <c r="N55" s="11">
        <f>IF('Daily PnL Log'!N1075&lt;&gt;"",'Daily PnL Log'!N1075,"")</f>
        <v>167.28000000000009</v>
      </c>
      <c r="O55" s="11">
        <f t="shared" si="3"/>
        <v>14367.699999999999</v>
      </c>
      <c r="P55" s="11">
        <f t="shared" si="3"/>
        <v>59239.3</v>
      </c>
      <c r="Q55" s="11">
        <f t="shared" si="3"/>
        <v>0</v>
      </c>
      <c r="R55" s="11">
        <f t="shared" si="3"/>
        <v>119.60000000000218</v>
      </c>
      <c r="S55" s="11">
        <f t="shared" si="3"/>
        <v>60582.399999999994</v>
      </c>
      <c r="T55" s="11">
        <f t="shared" si="3"/>
        <v>0</v>
      </c>
      <c r="U55" s="11">
        <f t="shared" si="3"/>
        <v>0</v>
      </c>
      <c r="V55" s="11">
        <f t="shared" si="3"/>
        <v>134309</v>
      </c>
      <c r="W55" s="11">
        <f>IF('Daily PnL Log'!W1075&lt;&gt;"",'Daily PnL Log'!W1075,"")</f>
        <v>443145</v>
      </c>
      <c r="X55" s="11">
        <f>IF('Daily PnL Log'!X1075&lt;&gt;"",'Daily PnL Log'!X1075,"")</f>
        <v>3.7748366787394665E-4</v>
      </c>
      <c r="Y55" s="11">
        <f>IF('Daily PnL Log'!Y1075&lt;&gt;"",'Daily PnL Log'!Y1075,"")</f>
        <v>-4025.71</v>
      </c>
      <c r="Z55" s="11" t="str">
        <f>IF('Daily PnL Log'!Z1075&lt;&gt;"",'Daily PnL Log'!Z1075,"")</f>
        <v/>
      </c>
      <c r="AA55" s="11">
        <f>IF('Daily PnL Log'!AC1075&lt;&gt;"",'Daily PnL Log'!AC1075,"")</f>
        <v>401574.89</v>
      </c>
    </row>
    <row r="56" spans="1:27" x14ac:dyDescent="0.25">
      <c r="A56" s="47" t="str">
        <f t="shared" si="2"/>
        <v>Mar</v>
      </c>
      <c r="B56" s="14">
        <f>'Daily PnL Log'!B1076</f>
        <v>45727</v>
      </c>
      <c r="C56" s="13">
        <f>IF('Daily PnL Log'!C1076&lt;&gt;"",'Daily PnL Log'!C1076,"")</f>
        <v>-11063</v>
      </c>
      <c r="D56" s="13">
        <f>IF('Daily PnL Log'!D1076&lt;&gt;"",'Daily PnL Log'!D1076,"")</f>
        <v>-19178.3</v>
      </c>
      <c r="E56" s="13">
        <f>IF('Daily PnL Log'!E1076&lt;&gt;"",'Daily PnL Log'!E1076,"")</f>
        <v>0</v>
      </c>
      <c r="F56" s="13">
        <f>IF('Daily PnL Log'!F1076&lt;&gt;"",'Daily PnL Log'!F1076,"")</f>
        <v>36882.9</v>
      </c>
      <c r="G56" s="13">
        <f>IF('Daily PnL Log'!G1076&lt;&gt;"",'Daily PnL Log'!G1076,"")</f>
        <v>-5315.3</v>
      </c>
      <c r="H56" s="13">
        <f>IF('Daily PnL Log'!H1076&lt;&gt;"",'Daily PnL Log'!H1076,"")</f>
        <v>0</v>
      </c>
      <c r="I56" s="13">
        <f>IF('Daily PnL Log'!I1076&lt;&gt;"",'Daily PnL Log'!I1076,"")</f>
        <v>0</v>
      </c>
      <c r="J56" s="13">
        <f>IF('Daily PnL Log'!J1076&lt;&gt;"",'Daily PnL Log'!J1076,"")</f>
        <v>1326.300000000002</v>
      </c>
      <c r="K56" s="13">
        <f>IF('Daily PnL Log'!K1076&lt;&gt;"",'Daily PnL Log'!K1076,"")</f>
        <v>-107.32</v>
      </c>
      <c r="L56" s="13">
        <f>IF('Daily PnL Log'!L1076&lt;&gt;"",'Daily PnL Log'!L1076,"")</f>
        <v>-949.07</v>
      </c>
      <c r="M56" s="13">
        <f>IF('Daily PnL Log'!M1076&lt;&gt;"",'Daily PnL Log'!M1076,"")</f>
        <v>-1056.3900000000001</v>
      </c>
      <c r="N56" s="13">
        <f>IF('Daily PnL Log'!N1076&lt;&gt;"",'Daily PnL Log'!N1076,"")</f>
        <v>269.9100000000019</v>
      </c>
      <c r="O56" s="13">
        <f t="shared" si="3"/>
        <v>3304.6999999999989</v>
      </c>
      <c r="P56" s="13">
        <f t="shared" si="3"/>
        <v>40061</v>
      </c>
      <c r="Q56" s="13">
        <f t="shared" si="3"/>
        <v>0</v>
      </c>
      <c r="R56" s="13">
        <f t="shared" si="3"/>
        <v>37002.5</v>
      </c>
      <c r="S56" s="13">
        <f t="shared" si="3"/>
        <v>55267.099999999991</v>
      </c>
      <c r="T56" s="13">
        <f t="shared" si="3"/>
        <v>0</v>
      </c>
      <c r="U56" s="13">
        <f t="shared" si="3"/>
        <v>0</v>
      </c>
      <c r="V56" s="13">
        <f t="shared" si="3"/>
        <v>135635.29999999999</v>
      </c>
      <c r="W56" s="13">
        <f>IF('Daily PnL Log'!W1076&lt;&gt;"",'Daily PnL Log'!W1076,"")</f>
        <v>388121</v>
      </c>
      <c r="X56" s="13">
        <f>IF('Daily PnL Log'!X1076&lt;&gt;"",'Daily PnL Log'!X1076,"")</f>
        <v>6.9542745690133207E-4</v>
      </c>
      <c r="Y56" s="13">
        <f>IF('Daily PnL Log'!Y1076&lt;&gt;"",'Daily PnL Log'!Y1076,"")</f>
        <v>-5216.3</v>
      </c>
      <c r="Z56" s="13" t="str">
        <f>IF('Daily PnL Log'!Z1076&lt;&gt;"",'Daily PnL Log'!Z1076,"")</f>
        <v/>
      </c>
      <c r="AA56" s="13">
        <f>IF('Daily PnL Log'!AC1076&lt;&gt;"",'Daily PnL Log'!AC1076,"")</f>
        <v>424314.72</v>
      </c>
    </row>
    <row r="57" spans="1:27" x14ac:dyDescent="0.25">
      <c r="A57" s="48" t="str">
        <f t="shared" si="2"/>
        <v>Mar</v>
      </c>
      <c r="B57" s="2">
        <f>'Daily PnL Log'!B1077</f>
        <v>45728</v>
      </c>
      <c r="C57" s="11">
        <f>IF('Daily PnL Log'!C1077&lt;&gt;"",'Daily PnL Log'!C1077,"")</f>
        <v>-74.5</v>
      </c>
      <c r="D57" s="11">
        <f>IF('Daily PnL Log'!D1077&lt;&gt;"",'Daily PnL Log'!D1077,"")</f>
        <v>10499.2</v>
      </c>
      <c r="E57" s="11">
        <f>IF('Daily PnL Log'!E1077&lt;&gt;"",'Daily PnL Log'!E1077,"")</f>
        <v>0</v>
      </c>
      <c r="F57" s="11">
        <f>IF('Daily PnL Log'!F1077&lt;&gt;"",'Daily PnL Log'!F1077,"")</f>
        <v>24308.799999999999</v>
      </c>
      <c r="G57" s="11">
        <f>IF('Daily PnL Log'!G1077&lt;&gt;"",'Daily PnL Log'!G1077,"")</f>
        <v>-9805.4</v>
      </c>
      <c r="H57" s="11">
        <f>IF('Daily PnL Log'!H1077&lt;&gt;"",'Daily PnL Log'!H1077,"")</f>
        <v>0</v>
      </c>
      <c r="I57" s="11">
        <f>IF('Daily PnL Log'!I1077&lt;&gt;"",'Daily PnL Log'!I1077,"")</f>
        <v>0</v>
      </c>
      <c r="J57" s="11">
        <f>IF('Daily PnL Log'!J1077&lt;&gt;"",'Daily PnL Log'!J1077,"")</f>
        <v>24928.1</v>
      </c>
      <c r="K57" s="11">
        <f>IF('Daily PnL Log'!K1077&lt;&gt;"",'Daily PnL Log'!K1077,"")</f>
        <v>-93.35</v>
      </c>
      <c r="L57" s="11">
        <f>IF('Daily PnL Log'!L1077&lt;&gt;"",'Daily PnL Log'!L1077,"")</f>
        <v>-823.95</v>
      </c>
      <c r="M57" s="11">
        <f>IF('Daily PnL Log'!M1077&lt;&gt;"",'Daily PnL Log'!M1077,"")</f>
        <v>-917.30000000000007</v>
      </c>
      <c r="N57" s="11">
        <f>IF('Daily PnL Log'!N1077&lt;&gt;"",'Daily PnL Log'!N1077,"")</f>
        <v>24010.799999999999</v>
      </c>
      <c r="O57" s="11">
        <f t="shared" si="3"/>
        <v>3230.1999999999989</v>
      </c>
      <c r="P57" s="11">
        <f t="shared" si="3"/>
        <v>50560.2</v>
      </c>
      <c r="Q57" s="11">
        <f t="shared" si="3"/>
        <v>0</v>
      </c>
      <c r="R57" s="11">
        <f t="shared" si="3"/>
        <v>61311.3</v>
      </c>
      <c r="S57" s="11">
        <f t="shared" si="3"/>
        <v>45461.69999999999</v>
      </c>
      <c r="T57" s="11">
        <f t="shared" si="3"/>
        <v>0</v>
      </c>
      <c r="U57" s="11">
        <f t="shared" si="3"/>
        <v>0</v>
      </c>
      <c r="V57" s="11">
        <f t="shared" si="3"/>
        <v>160563.4</v>
      </c>
      <c r="W57" s="11">
        <f>IF('Daily PnL Log'!W1077&lt;&gt;"",'Daily PnL Log'!W1077,"")</f>
        <v>486128</v>
      </c>
      <c r="X57" s="11">
        <f>IF('Daily PnL Log'!X1077&lt;&gt;"",'Daily PnL Log'!X1077,"")</f>
        <v>4.9391929697528224E-2</v>
      </c>
      <c r="Y57" s="11" t="str">
        <f>IF('Daily PnL Log'!Y1077&lt;&gt;"",'Daily PnL Log'!Y1077,"")</f>
        <v/>
      </c>
      <c r="Z57" s="11" t="str">
        <f>IF('Daily PnL Log'!Z1077&lt;&gt;"",'Daily PnL Log'!Z1077,"")</f>
        <v/>
      </c>
      <c r="AA57" s="11">
        <f>IF('Daily PnL Log'!AC1077&lt;&gt;"",'Daily PnL Log'!AC1077,"")</f>
        <v>464836.17</v>
      </c>
    </row>
    <row r="58" spans="1:27" x14ac:dyDescent="0.25">
      <c r="A58" s="47" t="str">
        <f t="shared" si="2"/>
        <v>Mar</v>
      </c>
      <c r="B58" s="14">
        <f>'Daily PnL Log'!B1078</f>
        <v>45729</v>
      </c>
      <c r="C58" s="13">
        <f>IF('Daily PnL Log'!C1078&lt;&gt;"",'Daily PnL Log'!C1078,"")</f>
        <v>-4191.6000000000004</v>
      </c>
      <c r="D58" s="13">
        <f>IF('Daily PnL Log'!D1078&lt;&gt;"",'Daily PnL Log'!D1078,"")</f>
        <v>53765.8</v>
      </c>
      <c r="E58" s="13">
        <f>IF('Daily PnL Log'!E1078&lt;&gt;"",'Daily PnL Log'!E1078,"")</f>
        <v>0</v>
      </c>
      <c r="F58" s="13">
        <f>IF('Daily PnL Log'!F1078&lt;&gt;"",'Daily PnL Log'!F1078,"")</f>
        <v>-8857.2000000000007</v>
      </c>
      <c r="G58" s="13">
        <f>IF('Daily PnL Log'!G1078&lt;&gt;"",'Daily PnL Log'!G1078,"")</f>
        <v>2681.8</v>
      </c>
      <c r="H58" s="13">
        <f>IF('Daily PnL Log'!H1078&lt;&gt;"",'Daily PnL Log'!H1078,"")</f>
        <v>0</v>
      </c>
      <c r="I58" s="13">
        <f>IF('Daily PnL Log'!I1078&lt;&gt;"",'Daily PnL Log'!I1078,"")</f>
        <v>0</v>
      </c>
      <c r="J58" s="13">
        <f>IF('Daily PnL Log'!J1078&lt;&gt;"",'Daily PnL Log'!J1078,"")</f>
        <v>43398.8</v>
      </c>
      <c r="K58" s="13">
        <f>IF('Daily PnL Log'!K1078&lt;&gt;"",'Daily PnL Log'!K1078,"")</f>
        <v>-64.92</v>
      </c>
      <c r="L58" s="13">
        <f>IF('Daily PnL Log'!L1078&lt;&gt;"",'Daily PnL Log'!L1078,"")</f>
        <v>-567.66</v>
      </c>
      <c r="M58" s="13">
        <f>IF('Daily PnL Log'!M1078&lt;&gt;"",'Daily PnL Log'!M1078,"")</f>
        <v>-632.57999999999993</v>
      </c>
      <c r="N58" s="13">
        <f>IF('Daily PnL Log'!N1078&lt;&gt;"",'Daily PnL Log'!N1078,"")</f>
        <v>42766.22</v>
      </c>
      <c r="O58" s="13">
        <f t="shared" si="3"/>
        <v>-961.40000000000146</v>
      </c>
      <c r="P58" s="13">
        <f t="shared" si="3"/>
        <v>104326</v>
      </c>
      <c r="Q58" s="13">
        <f t="shared" si="3"/>
        <v>0</v>
      </c>
      <c r="R58" s="13">
        <f t="shared" si="3"/>
        <v>52454.100000000006</v>
      </c>
      <c r="S58" s="13">
        <f t="shared" si="3"/>
        <v>48143.499999999993</v>
      </c>
      <c r="T58" s="13">
        <f t="shared" si="3"/>
        <v>0</v>
      </c>
      <c r="U58" s="13">
        <f t="shared" si="3"/>
        <v>0</v>
      </c>
      <c r="V58" s="13">
        <f t="shared" si="3"/>
        <v>203962.2</v>
      </c>
      <c r="W58" s="13">
        <f>IF('Daily PnL Log'!W1078&lt;&gt;"",'Daily PnL Log'!W1078,"")</f>
        <v>433952</v>
      </c>
      <c r="X58" s="13">
        <f>IF('Daily PnL Log'!X1078&lt;&gt;"",'Daily PnL Log'!X1078,"")</f>
        <v>9.8550577022343488E-2</v>
      </c>
      <c r="Y58" s="13" t="str">
        <f>IF('Daily PnL Log'!Y1078&lt;&gt;"",'Daily PnL Log'!Y1078,"")</f>
        <v/>
      </c>
      <c r="Z58" s="13" t="str">
        <f>IF('Daily PnL Log'!Z1078&lt;&gt;"",'Daily PnL Log'!Z1078,"")</f>
        <v/>
      </c>
      <c r="AA58" s="13">
        <f>IF('Daily PnL Log'!AC1078&lt;&gt;"",'Daily PnL Log'!AC1078,"")</f>
        <v>499352.34</v>
      </c>
    </row>
    <row r="59" spans="1:27" x14ac:dyDescent="0.25">
      <c r="A59" s="48" t="str">
        <f t="shared" si="2"/>
        <v>Mar</v>
      </c>
      <c r="B59" s="2">
        <f>'Daily PnL Log'!B1079</f>
        <v>45730</v>
      </c>
      <c r="C59" s="11">
        <f>IF('Daily PnL Log'!C1079&lt;&gt;"",'Daily PnL Log'!C1079,"")</f>
        <v>5202.8</v>
      </c>
      <c r="D59" s="11">
        <f>IF('Daily PnL Log'!D1079&lt;&gt;"",'Daily PnL Log'!D1079,"")</f>
        <v>201.4</v>
      </c>
      <c r="E59" s="11">
        <f>IF('Daily PnL Log'!E1079&lt;&gt;"",'Daily PnL Log'!E1079,"")</f>
        <v>0</v>
      </c>
      <c r="F59" s="11">
        <f>IF('Daily PnL Log'!F1079&lt;&gt;"",'Daily PnL Log'!F1079,"")</f>
        <v>28770.400000000001</v>
      </c>
      <c r="G59" s="11">
        <f>IF('Daily PnL Log'!G1079&lt;&gt;"",'Daily PnL Log'!G1079,"")</f>
        <v>-3005.2</v>
      </c>
      <c r="H59" s="11">
        <f>IF('Daily PnL Log'!H1079&lt;&gt;"",'Daily PnL Log'!H1079,"")</f>
        <v>0</v>
      </c>
      <c r="I59" s="11">
        <f>IF('Daily PnL Log'!I1079&lt;&gt;"",'Daily PnL Log'!I1079,"")</f>
        <v>0</v>
      </c>
      <c r="J59" s="11">
        <f>IF('Daily PnL Log'!J1079&lt;&gt;"",'Daily PnL Log'!J1079,"")</f>
        <v>31169.399999999998</v>
      </c>
      <c r="K59" s="11">
        <f>IF('Daily PnL Log'!K1079&lt;&gt;"",'Daily PnL Log'!K1079,"")</f>
        <v>-64.06</v>
      </c>
      <c r="L59" s="11">
        <f>IF('Daily PnL Log'!L1079&lt;&gt;"",'Daily PnL Log'!L1079,"")</f>
        <v>-566.16</v>
      </c>
      <c r="M59" s="11">
        <f>IF('Daily PnL Log'!M1079&lt;&gt;"",'Daily PnL Log'!M1079,"")</f>
        <v>-630.22</v>
      </c>
      <c r="N59" s="11">
        <f>IF('Daily PnL Log'!N1079&lt;&gt;"",'Daily PnL Log'!N1079,"")</f>
        <v>30539.179999999997</v>
      </c>
      <c r="O59" s="11">
        <f t="shared" si="3"/>
        <v>4241.3999999999987</v>
      </c>
      <c r="P59" s="11">
        <f t="shared" si="3"/>
        <v>104527.4</v>
      </c>
      <c r="Q59" s="11">
        <f t="shared" si="3"/>
        <v>0</v>
      </c>
      <c r="R59" s="11">
        <f t="shared" si="3"/>
        <v>81224.5</v>
      </c>
      <c r="S59" s="11">
        <f t="shared" si="3"/>
        <v>45138.299999999996</v>
      </c>
      <c r="T59" s="11">
        <f t="shared" si="3"/>
        <v>0</v>
      </c>
      <c r="U59" s="11">
        <f t="shared" si="3"/>
        <v>0</v>
      </c>
      <c r="V59" s="11">
        <f t="shared" si="3"/>
        <v>235131.6</v>
      </c>
      <c r="W59" s="11">
        <f>IF('Daily PnL Log'!W1079&lt;&gt;"",'Daily PnL Log'!W1079,"")</f>
        <v>551256</v>
      </c>
      <c r="X59" s="11">
        <f>IF('Daily PnL Log'!X1079&lt;&gt;"",'Daily PnL Log'!X1079,"")</f>
        <v>5.5399270030620978E-2</v>
      </c>
      <c r="Y59" s="11" t="str">
        <f>IF('Daily PnL Log'!Y1079&lt;&gt;"",'Daily PnL Log'!Y1079,"")</f>
        <v/>
      </c>
      <c r="Z59" s="11">
        <f>IF('Daily PnL Log'!Z1079&lt;&gt;"",'Daily PnL Log'!Z1079,"")</f>
        <v>10366.799999999999</v>
      </c>
      <c r="AA59" s="11">
        <f>IF('Daily PnL Log'!AC1079&lt;&gt;"",'Daily PnL Log'!AC1079,"")</f>
        <v>524917.12</v>
      </c>
    </row>
    <row r="60" spans="1:27" x14ac:dyDescent="0.25">
      <c r="A60" s="47" t="str">
        <f t="shared" si="2"/>
        <v>Mar</v>
      </c>
      <c r="B60" s="14">
        <f>'Daily PnL Log'!B1080</f>
        <v>45733</v>
      </c>
      <c r="C60" s="13">
        <f>IF('Daily PnL Log'!C1080&lt;&gt;"",'Daily PnL Log'!C1080,"")</f>
        <v>-23584.9</v>
      </c>
      <c r="D60" s="13">
        <f>IF('Daily PnL Log'!D1080&lt;&gt;"",'Daily PnL Log'!D1080,"")</f>
        <v>-24617.3</v>
      </c>
      <c r="E60" s="13">
        <f>IF('Daily PnL Log'!E1080&lt;&gt;"",'Daily PnL Log'!E1080,"")</f>
        <v>0</v>
      </c>
      <c r="F60" s="13">
        <f>IF('Daily PnL Log'!F1080&lt;&gt;"",'Daily PnL Log'!F1080,"")</f>
        <v>11294.2</v>
      </c>
      <c r="G60" s="13">
        <f>IF('Daily PnL Log'!G1080&lt;&gt;"",'Daily PnL Log'!G1080,"")</f>
        <v>-23167.5</v>
      </c>
      <c r="H60" s="13">
        <f>IF('Daily PnL Log'!H1080&lt;&gt;"",'Daily PnL Log'!H1080,"")</f>
        <v>0</v>
      </c>
      <c r="I60" s="13">
        <f>IF('Daily PnL Log'!I1080&lt;&gt;"",'Daily PnL Log'!I1080,"")</f>
        <v>0</v>
      </c>
      <c r="J60" s="13">
        <f>IF('Daily PnL Log'!J1080&lt;&gt;"",'Daily PnL Log'!J1080,"")</f>
        <v>-60075.5</v>
      </c>
      <c r="K60" s="13">
        <f>IF('Daily PnL Log'!K1080&lt;&gt;"",'Daily PnL Log'!K1080,"")</f>
        <v>-105.29</v>
      </c>
      <c r="L60" s="13">
        <f>IF('Daily PnL Log'!L1080&lt;&gt;"",'Daily PnL Log'!L1080,"")</f>
        <v>-930.4</v>
      </c>
      <c r="M60" s="13">
        <f>IF('Daily PnL Log'!M1080&lt;&gt;"",'Daily PnL Log'!M1080,"")</f>
        <v>-1035.69</v>
      </c>
      <c r="N60" s="13">
        <f>IF('Daily PnL Log'!N1080&lt;&gt;"",'Daily PnL Log'!N1080,"")</f>
        <v>-61111.19</v>
      </c>
      <c r="O60" s="13">
        <f t="shared" si="3"/>
        <v>-19343.500000000004</v>
      </c>
      <c r="P60" s="13">
        <f t="shared" si="3"/>
        <v>79910.099999999991</v>
      </c>
      <c r="Q60" s="13">
        <f t="shared" si="3"/>
        <v>0</v>
      </c>
      <c r="R60" s="13">
        <f t="shared" si="3"/>
        <v>92518.7</v>
      </c>
      <c r="S60" s="13">
        <f t="shared" si="3"/>
        <v>21970.799999999996</v>
      </c>
      <c r="T60" s="13">
        <f t="shared" si="3"/>
        <v>0</v>
      </c>
      <c r="U60" s="13">
        <f t="shared" si="3"/>
        <v>0</v>
      </c>
      <c r="V60" s="13">
        <f t="shared" si="3"/>
        <v>175056.1</v>
      </c>
      <c r="W60" s="13">
        <f>IF('Daily PnL Log'!W1080&lt;&gt;"",'Daily PnL Log'!W1080,"")</f>
        <v>498914</v>
      </c>
      <c r="X60" s="13">
        <f>IF('Daily PnL Log'!X1080&lt;&gt;"",'Daily PnL Log'!X1080,"")</f>
        <v>-0.1224884248587933</v>
      </c>
      <c r="Y60" s="13" t="str">
        <f>IF('Daily PnL Log'!Y1080&lt;&gt;"",'Daily PnL Log'!Y1080,"")</f>
        <v/>
      </c>
      <c r="Z60" s="13" t="str">
        <f>IF('Daily PnL Log'!Z1080&lt;&gt;"",'Daily PnL Log'!Z1080,"")</f>
        <v/>
      </c>
      <c r="AA60" s="13">
        <f>IF('Daily PnL Log'!AC1080&lt;&gt;"",'Daily PnL Log'!AC1080,"")</f>
        <v>446300.18</v>
      </c>
    </row>
    <row r="61" spans="1:27" x14ac:dyDescent="0.25">
      <c r="A61" s="48" t="str">
        <f t="shared" si="2"/>
        <v>Mar</v>
      </c>
      <c r="B61" s="2">
        <f>'Daily PnL Log'!B1081</f>
        <v>45734</v>
      </c>
      <c r="C61" s="11">
        <f>IF('Daily PnL Log'!C1081&lt;&gt;"",'Daily PnL Log'!C1081,"")</f>
        <v>-9158.5</v>
      </c>
      <c r="D61" s="11">
        <f>IF('Daily PnL Log'!D1081&lt;&gt;"",'Daily PnL Log'!D1081,"")</f>
        <v>-18327.5</v>
      </c>
      <c r="E61" s="11">
        <f>IF('Daily PnL Log'!E1081&lt;&gt;"",'Daily PnL Log'!E1081,"")</f>
        <v>0</v>
      </c>
      <c r="F61" s="11">
        <f>IF('Daily PnL Log'!F1081&lt;&gt;"",'Daily PnL Log'!F1081,"")</f>
        <v>8888.4</v>
      </c>
      <c r="G61" s="11">
        <f>IF('Daily PnL Log'!G1081&lt;&gt;"",'Daily PnL Log'!G1081,"")</f>
        <v>-14589.2</v>
      </c>
      <c r="H61" s="11">
        <f>IF('Daily PnL Log'!H1081&lt;&gt;"",'Daily PnL Log'!H1081,"")</f>
        <v>0</v>
      </c>
      <c r="I61" s="11">
        <f>IF('Daily PnL Log'!I1081&lt;&gt;"",'Daily PnL Log'!I1081,"")</f>
        <v>0</v>
      </c>
      <c r="J61" s="11">
        <f>IF('Daily PnL Log'!J1081&lt;&gt;"",'Daily PnL Log'!J1081,"")</f>
        <v>-33186.800000000003</v>
      </c>
      <c r="K61" s="11">
        <f>IF('Daily PnL Log'!K1081&lt;&gt;"",'Daily PnL Log'!K1081,"")</f>
        <v>-149.47</v>
      </c>
      <c r="L61" s="11">
        <f>IF('Daily PnL Log'!L1081&lt;&gt;"",'Daily PnL Log'!L1081,"")</f>
        <v>-1322.93</v>
      </c>
      <c r="M61" s="11">
        <f>IF('Daily PnL Log'!M1081&lt;&gt;"",'Daily PnL Log'!M1081,"")</f>
        <v>-1472.4</v>
      </c>
      <c r="N61" s="11">
        <f>IF('Daily PnL Log'!N1081&lt;&gt;"",'Daily PnL Log'!N1081,"")</f>
        <v>-34659.200000000004</v>
      </c>
      <c r="O61" s="11">
        <f t="shared" si="3"/>
        <v>-28502.000000000004</v>
      </c>
      <c r="P61" s="11">
        <f t="shared" si="3"/>
        <v>61582.599999999991</v>
      </c>
      <c r="Q61" s="11">
        <f t="shared" si="3"/>
        <v>0</v>
      </c>
      <c r="R61" s="11">
        <f t="shared" si="3"/>
        <v>101407.09999999999</v>
      </c>
      <c r="S61" s="11">
        <f t="shared" si="3"/>
        <v>7381.5999999999949</v>
      </c>
      <c r="T61" s="11">
        <f t="shared" si="3"/>
        <v>0</v>
      </c>
      <c r="U61" s="11">
        <f t="shared" si="3"/>
        <v>0</v>
      </c>
      <c r="V61" s="11">
        <f t="shared" si="3"/>
        <v>141869.29999999999</v>
      </c>
      <c r="W61" s="11">
        <f>IF('Daily PnL Log'!W1081&lt;&gt;"",'Daily PnL Log'!W1081,"")</f>
        <v>524881</v>
      </c>
      <c r="X61" s="11">
        <f>IF('Daily PnL Log'!X1081&lt;&gt;"",'Daily PnL Log'!X1081,"")</f>
        <v>-6.6032491174189967E-2</v>
      </c>
      <c r="Y61" s="11" t="str">
        <f>IF('Daily PnL Log'!Y1081&lt;&gt;"",'Daily PnL Log'!Y1081,"")</f>
        <v/>
      </c>
      <c r="Z61" s="11" t="str">
        <f>IF('Daily PnL Log'!Z1081&lt;&gt;"",'Daily PnL Log'!Z1081,"")</f>
        <v/>
      </c>
      <c r="AA61" s="11">
        <f>IF('Daily PnL Log'!AC1081&lt;&gt;"",'Daily PnL Log'!AC1081,"")</f>
        <v>421600.28</v>
      </c>
    </row>
    <row r="62" spans="1:27" x14ac:dyDescent="0.25">
      <c r="A62" s="47" t="str">
        <f t="shared" si="2"/>
        <v>Mar</v>
      </c>
      <c r="B62" s="14">
        <f>'Daily PnL Log'!B1082</f>
        <v>45735</v>
      </c>
      <c r="C62" s="13">
        <f>IF('Daily PnL Log'!C1082&lt;&gt;"",'Daily PnL Log'!C1082,"")</f>
        <v>1878.7</v>
      </c>
      <c r="D62" s="13">
        <f>IF('Daily PnL Log'!D1082&lt;&gt;"",'Daily PnL Log'!D1082,"")</f>
        <v>-7482.4</v>
      </c>
      <c r="E62" s="13">
        <f>IF('Daily PnL Log'!E1082&lt;&gt;"",'Daily PnL Log'!E1082,"")</f>
        <v>0</v>
      </c>
      <c r="F62" s="13">
        <f>IF('Daily PnL Log'!F1082&lt;&gt;"",'Daily PnL Log'!F1082,"")</f>
        <v>-4254.3999999999996</v>
      </c>
      <c r="G62" s="13">
        <f>IF('Daily PnL Log'!G1082&lt;&gt;"",'Daily PnL Log'!G1082,"")</f>
        <v>3994.8</v>
      </c>
      <c r="H62" s="13">
        <f>IF('Daily PnL Log'!H1082&lt;&gt;"",'Daily PnL Log'!H1082,"")</f>
        <v>0</v>
      </c>
      <c r="I62" s="13">
        <f>IF('Daily PnL Log'!I1082&lt;&gt;"",'Daily PnL Log'!I1082,"")</f>
        <v>0</v>
      </c>
      <c r="J62" s="13">
        <f>IF('Daily PnL Log'!J1082&lt;&gt;"",'Daily PnL Log'!J1082,"")</f>
        <v>-5863.2999999999984</v>
      </c>
      <c r="K62" s="13">
        <f>IF('Daily PnL Log'!K1082&lt;&gt;"",'Daily PnL Log'!K1082,"")</f>
        <v>-78.36</v>
      </c>
      <c r="L62" s="13">
        <f>IF('Daily PnL Log'!L1082&lt;&gt;"",'Daily PnL Log'!L1082,"")</f>
        <v>-678.03</v>
      </c>
      <c r="M62" s="13">
        <f>IF('Daily PnL Log'!M1082&lt;&gt;"",'Daily PnL Log'!M1082,"")</f>
        <v>-756.39</v>
      </c>
      <c r="N62" s="13">
        <f>IF('Daily PnL Log'!N1082&lt;&gt;"",'Daily PnL Log'!N1082,"")</f>
        <v>-6619.6899999999987</v>
      </c>
      <c r="O62" s="13">
        <f t="shared" si="3"/>
        <v>-26623.300000000003</v>
      </c>
      <c r="P62" s="13">
        <f t="shared" si="3"/>
        <v>54100.19999999999</v>
      </c>
      <c r="Q62" s="13">
        <f t="shared" si="3"/>
        <v>0</v>
      </c>
      <c r="R62" s="13">
        <f t="shared" si="3"/>
        <v>97152.7</v>
      </c>
      <c r="S62" s="13">
        <f t="shared" si="3"/>
        <v>11376.399999999994</v>
      </c>
      <c r="T62" s="13">
        <f t="shared" si="3"/>
        <v>0</v>
      </c>
      <c r="U62" s="13">
        <f t="shared" si="3"/>
        <v>0</v>
      </c>
      <c r="V62" s="13">
        <f t="shared" si="3"/>
        <v>136006</v>
      </c>
      <c r="W62" s="13">
        <f>IF('Daily PnL Log'!W1082&lt;&gt;"",'Daily PnL Log'!W1082,"")</f>
        <v>544992</v>
      </c>
      <c r="X62" s="13">
        <f>IF('Daily PnL Log'!X1082&lt;&gt;"",'Daily PnL Log'!X1082,"")</f>
        <v>-1.2146398479243729E-2</v>
      </c>
      <c r="Y62" s="13" t="str">
        <f>IF('Daily PnL Log'!Y1082&lt;&gt;"",'Daily PnL Log'!Y1082,"")</f>
        <v/>
      </c>
      <c r="Z62" s="13" t="str">
        <f>IF('Daily PnL Log'!Z1082&lt;&gt;"",'Daily PnL Log'!Z1082,"")</f>
        <v/>
      </c>
      <c r="AA62" s="13">
        <f>IF('Daily PnL Log'!AC1082&lt;&gt;"",'Daily PnL Log'!AC1082,"")</f>
        <v>416780.14</v>
      </c>
    </row>
    <row r="63" spans="1:27" x14ac:dyDescent="0.25">
      <c r="A63" s="48" t="str">
        <f t="shared" si="2"/>
        <v>Mar</v>
      </c>
      <c r="B63" s="2">
        <f>'Daily PnL Log'!B1083</f>
        <v>45736</v>
      </c>
      <c r="C63" s="11">
        <f>IF('Daily PnL Log'!C1083&lt;&gt;"",'Daily PnL Log'!C1083,"")</f>
        <v>-11214.8</v>
      </c>
      <c r="D63" s="11">
        <f>IF('Daily PnL Log'!D1083&lt;&gt;"",'Daily PnL Log'!D1083,"")</f>
        <v>-9810.5</v>
      </c>
      <c r="E63" s="11">
        <f>IF('Daily PnL Log'!E1083&lt;&gt;"",'Daily PnL Log'!E1083,"")</f>
        <v>0</v>
      </c>
      <c r="F63" s="11">
        <f>IF('Daily PnL Log'!F1083&lt;&gt;"",'Daily PnL Log'!F1083,"")</f>
        <v>-7957.3</v>
      </c>
      <c r="G63" s="11">
        <f>IF('Daily PnL Log'!G1083&lt;&gt;"",'Daily PnL Log'!G1083,"")</f>
        <v>6669</v>
      </c>
      <c r="H63" s="11">
        <f>IF('Daily PnL Log'!H1083&lt;&gt;"",'Daily PnL Log'!H1083,"")</f>
        <v>0</v>
      </c>
      <c r="I63" s="11">
        <f>IF('Daily PnL Log'!I1083&lt;&gt;"",'Daily PnL Log'!I1083,"")</f>
        <v>0</v>
      </c>
      <c r="J63" s="11">
        <f>IF('Daily PnL Log'!J1083&lt;&gt;"",'Daily PnL Log'!J1083,"")</f>
        <v>-22313.599999999999</v>
      </c>
      <c r="K63" s="11">
        <f>IF('Daily PnL Log'!K1083&lt;&gt;"",'Daily PnL Log'!K1083,"")</f>
        <v>-95.53</v>
      </c>
      <c r="L63" s="11">
        <f>IF('Daily PnL Log'!L1083&lt;&gt;"",'Daily PnL Log'!L1083,"")</f>
        <v>-834.49</v>
      </c>
      <c r="M63" s="11">
        <f>IF('Daily PnL Log'!M1083&lt;&gt;"",'Daily PnL Log'!M1083,"")</f>
        <v>-930.02</v>
      </c>
      <c r="N63" s="11">
        <f>IF('Daily PnL Log'!N1083&lt;&gt;"",'Daily PnL Log'!N1083,"")</f>
        <v>-23243.62</v>
      </c>
      <c r="O63" s="11">
        <f t="shared" si="3"/>
        <v>-37838.100000000006</v>
      </c>
      <c r="P63" s="11">
        <f t="shared" si="3"/>
        <v>44289.69999999999</v>
      </c>
      <c r="Q63" s="11">
        <f t="shared" si="3"/>
        <v>0</v>
      </c>
      <c r="R63" s="11">
        <f t="shared" si="3"/>
        <v>89195.4</v>
      </c>
      <c r="S63" s="11">
        <f t="shared" si="3"/>
        <v>18045.399999999994</v>
      </c>
      <c r="T63" s="11">
        <f t="shared" si="3"/>
        <v>0</v>
      </c>
      <c r="U63" s="11">
        <f t="shared" si="3"/>
        <v>0</v>
      </c>
      <c r="V63" s="11">
        <f t="shared" si="3"/>
        <v>113692.4</v>
      </c>
      <c r="W63" s="11">
        <f>IF('Daily PnL Log'!W1083&lt;&gt;"",'Daily PnL Log'!W1083,"")</f>
        <v>612235</v>
      </c>
      <c r="X63" s="11">
        <f>IF('Daily PnL Log'!X1083&lt;&gt;"",'Daily PnL Log'!X1083,"")</f>
        <v>-3.7965193103955179E-2</v>
      </c>
      <c r="Y63" s="11" t="str">
        <f>IF('Daily PnL Log'!Y1083&lt;&gt;"",'Daily PnL Log'!Y1083,"")</f>
        <v/>
      </c>
      <c r="Z63" s="11" t="str">
        <f>IF('Daily PnL Log'!Z1083&lt;&gt;"",'Daily PnL Log'!Z1083,"")</f>
        <v/>
      </c>
      <c r="AA63" s="11">
        <f>IF('Daily PnL Log'!AC1083&lt;&gt;"",'Daily PnL Log'!AC1083,"")</f>
        <v>438882.62</v>
      </c>
    </row>
    <row r="64" spans="1:27" x14ac:dyDescent="0.25">
      <c r="A64" s="47" t="str">
        <f t="shared" si="2"/>
        <v>Mar</v>
      </c>
      <c r="B64" s="14">
        <f>'Daily PnL Log'!B1084</f>
        <v>45737</v>
      </c>
      <c r="C64" s="13">
        <f>IF('Daily PnL Log'!C1084&lt;&gt;"",'Daily PnL Log'!C1084,"")</f>
        <v>1825.6</v>
      </c>
      <c r="D64" s="13">
        <f>IF('Daily PnL Log'!D1084&lt;&gt;"",'Daily PnL Log'!D1084,"")</f>
        <v>12983.8</v>
      </c>
      <c r="E64" s="13">
        <f>IF('Daily PnL Log'!E1084&lt;&gt;"",'Daily PnL Log'!E1084,"")</f>
        <v>0</v>
      </c>
      <c r="F64" s="13">
        <f>IF('Daily PnL Log'!F1084&lt;&gt;"",'Daily PnL Log'!F1084,"")</f>
        <v>-4861.8999999999996</v>
      </c>
      <c r="G64" s="13">
        <f>IF('Daily PnL Log'!G1084&lt;&gt;"",'Daily PnL Log'!G1084,"")</f>
        <v>-3165</v>
      </c>
      <c r="H64" s="13">
        <f>IF('Daily PnL Log'!H1084&lt;&gt;"",'Daily PnL Log'!H1084,"")</f>
        <v>0</v>
      </c>
      <c r="I64" s="13">
        <f>IF('Daily PnL Log'!I1084&lt;&gt;"",'Daily PnL Log'!I1084,"")</f>
        <v>0</v>
      </c>
      <c r="J64" s="13">
        <f>IF('Daily PnL Log'!J1084&lt;&gt;"",'Daily PnL Log'!J1084,"")</f>
        <v>6782.5</v>
      </c>
      <c r="K64" s="13">
        <f>IF('Daily PnL Log'!K1084&lt;&gt;"",'Daily PnL Log'!K1084,"")</f>
        <v>-357.92</v>
      </c>
      <c r="L64" s="13">
        <f>IF('Daily PnL Log'!L1084&lt;&gt;"",'Daily PnL Log'!L1084,"")</f>
        <v>-1647.95</v>
      </c>
      <c r="M64" s="13">
        <f>IF('Daily PnL Log'!M1084&lt;&gt;"",'Daily PnL Log'!M1084,"")</f>
        <v>-2005.8700000000001</v>
      </c>
      <c r="N64" s="13">
        <f>IF('Daily PnL Log'!N1084&lt;&gt;"",'Daily PnL Log'!N1084,"")</f>
        <v>4776.63</v>
      </c>
      <c r="O64" s="13">
        <f t="shared" si="3"/>
        <v>-36012.500000000007</v>
      </c>
      <c r="P64" s="13">
        <f t="shared" si="3"/>
        <v>57273.499999999985</v>
      </c>
      <c r="Q64" s="13">
        <f t="shared" si="3"/>
        <v>0</v>
      </c>
      <c r="R64" s="13">
        <f t="shared" si="3"/>
        <v>84333.5</v>
      </c>
      <c r="S64" s="13">
        <f t="shared" si="3"/>
        <v>14880.399999999994</v>
      </c>
      <c r="T64" s="13">
        <f t="shared" si="3"/>
        <v>0</v>
      </c>
      <c r="U64" s="13">
        <f t="shared" si="3"/>
        <v>0</v>
      </c>
      <c r="V64" s="13">
        <f t="shared" si="3"/>
        <v>120474.9</v>
      </c>
      <c r="W64" s="13">
        <f>IF('Daily PnL Log'!W1084&lt;&gt;"",'Daily PnL Log'!W1084,"")</f>
        <v>891789</v>
      </c>
      <c r="X64" s="13">
        <f>IF('Daily PnL Log'!X1084&lt;&gt;"",'Daily PnL Log'!X1084,"")</f>
        <v>5.3562333691041268E-3</v>
      </c>
      <c r="Y64" s="13" t="str">
        <f>IF('Daily PnL Log'!Y1084&lt;&gt;"",'Daily PnL Log'!Y1084,"")</f>
        <v/>
      </c>
      <c r="Z64" s="13" t="str">
        <f>IF('Daily PnL Log'!Z1084&lt;&gt;"",'Daily PnL Log'!Z1084,"")</f>
        <v/>
      </c>
      <c r="AA64" s="13">
        <f>IF('Daily PnL Log'!AC1084&lt;&gt;"",'Daily PnL Log'!AC1084,"")</f>
        <v>398178</v>
      </c>
    </row>
    <row r="65" spans="1:27" x14ac:dyDescent="0.25">
      <c r="A65" s="48" t="str">
        <f t="shared" si="2"/>
        <v>Mar</v>
      </c>
      <c r="B65" s="2">
        <f>'Daily PnL Log'!B1085</f>
        <v>45740</v>
      </c>
      <c r="C65" s="11">
        <f>IF('Daily PnL Log'!C1085&lt;&gt;"",'Daily PnL Log'!C1085,"")</f>
        <v>-870.6</v>
      </c>
      <c r="D65" s="11">
        <f>IF('Daily PnL Log'!D1085&lt;&gt;"",'Daily PnL Log'!D1085,"")</f>
        <v>-2838.3</v>
      </c>
      <c r="E65" s="11">
        <f>IF('Daily PnL Log'!E1085&lt;&gt;"",'Daily PnL Log'!E1085,"")</f>
        <v>0</v>
      </c>
      <c r="F65" s="11">
        <f>IF('Daily PnL Log'!F1085&lt;&gt;"",'Daily PnL Log'!F1085,"")</f>
        <v>-6596.3</v>
      </c>
      <c r="G65" s="11">
        <f>IF('Daily PnL Log'!G1085&lt;&gt;"",'Daily PnL Log'!G1085,"")</f>
        <v>11071</v>
      </c>
      <c r="H65" s="11">
        <f>IF('Daily PnL Log'!H1085&lt;&gt;"",'Daily PnL Log'!H1085,"")</f>
        <v>0</v>
      </c>
      <c r="I65" s="11">
        <f>IF('Daily PnL Log'!I1085&lt;&gt;"",'Daily PnL Log'!I1085,"")</f>
        <v>0</v>
      </c>
      <c r="J65" s="11">
        <f>IF('Daily PnL Log'!J1085&lt;&gt;"",'Daily PnL Log'!J1085,"")</f>
        <v>765.79999999999927</v>
      </c>
      <c r="K65" s="11">
        <f>IF('Daily PnL Log'!K1085&lt;&gt;"",'Daily PnL Log'!K1085,"")</f>
        <v>-53.71</v>
      </c>
      <c r="L65" s="11">
        <f>IF('Daily PnL Log'!L1085&lt;&gt;"",'Daily PnL Log'!L1085,"")</f>
        <v>-474.99</v>
      </c>
      <c r="M65" s="11">
        <f>IF('Daily PnL Log'!M1085&lt;&gt;"",'Daily PnL Log'!M1085,"")</f>
        <v>-528.70000000000005</v>
      </c>
      <c r="N65" s="11">
        <f>IF('Daily PnL Log'!N1085&lt;&gt;"",'Daily PnL Log'!N1085,"")</f>
        <v>237.09999999999923</v>
      </c>
      <c r="O65" s="11">
        <f t="shared" si="3"/>
        <v>-36883.100000000006</v>
      </c>
      <c r="P65" s="11">
        <f t="shared" si="3"/>
        <v>54435.199999999983</v>
      </c>
      <c r="Q65" s="11">
        <f t="shared" si="3"/>
        <v>0</v>
      </c>
      <c r="R65" s="11">
        <f t="shared" si="3"/>
        <v>77737.2</v>
      </c>
      <c r="S65" s="11">
        <f t="shared" si="3"/>
        <v>25951.399999999994</v>
      </c>
      <c r="T65" s="11">
        <f t="shared" si="3"/>
        <v>0</v>
      </c>
      <c r="U65" s="11">
        <f t="shared" si="3"/>
        <v>0</v>
      </c>
      <c r="V65" s="11">
        <f t="shared" si="3"/>
        <v>121240.7</v>
      </c>
      <c r="W65" s="11">
        <f>IF('Daily PnL Log'!W1085&lt;&gt;"",'Daily PnL Log'!W1085,"")</f>
        <v>799382</v>
      </c>
      <c r="X65" s="11">
        <f>IF('Daily PnL Log'!X1085&lt;&gt;"",'Daily PnL Log'!X1085,"")</f>
        <v>2.9660412668786539E-4</v>
      </c>
      <c r="Y65" s="11" t="str">
        <f>IF('Daily PnL Log'!Y1085&lt;&gt;"",'Daily PnL Log'!Y1085,"")</f>
        <v/>
      </c>
      <c r="Z65" s="11" t="str">
        <f>IF('Daily PnL Log'!Z1085&lt;&gt;"",'Daily PnL Log'!Z1085,"")</f>
        <v/>
      </c>
      <c r="AA65" s="11">
        <f>IF('Daily PnL Log'!AC1085&lt;&gt;"",'Daily PnL Log'!AC1085,"")</f>
        <v>430086.8</v>
      </c>
    </row>
    <row r="66" spans="1:27" x14ac:dyDescent="0.25">
      <c r="A66" s="47" t="str">
        <f t="shared" si="2"/>
        <v>Mar</v>
      </c>
      <c r="B66" s="14">
        <f>'Daily PnL Log'!B1086</f>
        <v>45741</v>
      </c>
      <c r="C66" s="13">
        <f>IF('Daily PnL Log'!C1086&lt;&gt;"",'Daily PnL Log'!C1086,"")</f>
        <v>-1558.5</v>
      </c>
      <c r="D66" s="13">
        <f>IF('Daily PnL Log'!D1086&lt;&gt;"",'Daily PnL Log'!D1086,"")</f>
        <v>-35507.599999999999</v>
      </c>
      <c r="E66" s="13">
        <f>IF('Daily PnL Log'!E1086&lt;&gt;"",'Daily PnL Log'!E1086,"")</f>
        <v>0</v>
      </c>
      <c r="F66" s="13">
        <f>IF('Daily PnL Log'!F1086&lt;&gt;"",'Daily PnL Log'!F1086,"")</f>
        <v>13530.5</v>
      </c>
      <c r="G66" s="13">
        <f>IF('Daily PnL Log'!G1086&lt;&gt;"",'Daily PnL Log'!G1086,"")</f>
        <v>7294.5</v>
      </c>
      <c r="H66" s="13">
        <f>IF('Daily PnL Log'!H1086&lt;&gt;"",'Daily PnL Log'!H1086,"")</f>
        <v>0</v>
      </c>
      <c r="I66" s="13">
        <f>IF('Daily PnL Log'!I1086&lt;&gt;"",'Daily PnL Log'!I1086,"")</f>
        <v>0</v>
      </c>
      <c r="J66" s="13">
        <f>IF('Daily PnL Log'!J1086&lt;&gt;"",'Daily PnL Log'!J1086,"")</f>
        <v>-16241.099999999999</v>
      </c>
      <c r="K66" s="13">
        <f>IF('Daily PnL Log'!K1086&lt;&gt;"",'Daily PnL Log'!K1086,"")</f>
        <v>-112.98</v>
      </c>
      <c r="L66" s="13">
        <f>IF('Daily PnL Log'!L1086&lt;&gt;"",'Daily PnL Log'!L1086,"")</f>
        <v>-998.96</v>
      </c>
      <c r="M66" s="13">
        <f>IF('Daily PnL Log'!M1086&lt;&gt;"",'Daily PnL Log'!M1086,"")</f>
        <v>-1111.94</v>
      </c>
      <c r="N66" s="13">
        <f>IF('Daily PnL Log'!N1086&lt;&gt;"",'Daily PnL Log'!N1086,"")</f>
        <v>-17353.039999999997</v>
      </c>
      <c r="O66" s="13">
        <f t="shared" si="3"/>
        <v>-38441.600000000006</v>
      </c>
      <c r="P66" s="13">
        <f t="shared" si="3"/>
        <v>18927.599999999984</v>
      </c>
      <c r="Q66" s="13">
        <f t="shared" si="3"/>
        <v>0</v>
      </c>
      <c r="R66" s="13">
        <f t="shared" si="3"/>
        <v>91267.7</v>
      </c>
      <c r="S66" s="13">
        <f t="shared" si="3"/>
        <v>33245.899999999994</v>
      </c>
      <c r="T66" s="13">
        <f t="shared" si="3"/>
        <v>0</v>
      </c>
      <c r="U66" s="13">
        <f t="shared" si="3"/>
        <v>0</v>
      </c>
      <c r="V66" s="13">
        <f t="shared" si="3"/>
        <v>104999.6</v>
      </c>
      <c r="W66" s="13">
        <f>IF('Daily PnL Log'!W1086&lt;&gt;"",'Daily PnL Log'!W1086,"")</f>
        <v>847493</v>
      </c>
      <c r="X66" s="13">
        <f>IF('Daily PnL Log'!X1086&lt;&gt;"",'Daily PnL Log'!X1086,"")</f>
        <v>-2.0475732542923654E-2</v>
      </c>
      <c r="Y66" s="13" t="str">
        <f>IF('Daily PnL Log'!Y1086&lt;&gt;"",'Daily PnL Log'!Y1086,"")</f>
        <v/>
      </c>
      <c r="Z66" s="13" t="str">
        <f>IF('Daily PnL Log'!Z1086&lt;&gt;"",'Daily PnL Log'!Z1086,"")</f>
        <v/>
      </c>
      <c r="AA66" s="13">
        <f>IF('Daily PnL Log'!AC1086&lt;&gt;"",'Daily PnL Log'!AC1086,"")</f>
        <v>387483.61</v>
      </c>
    </row>
    <row r="67" spans="1:27" x14ac:dyDescent="0.25">
      <c r="A67" s="48" t="str">
        <f t="shared" si="2"/>
        <v>Mar</v>
      </c>
      <c r="B67" s="2">
        <f>'Daily PnL Log'!B1087</f>
        <v>45742</v>
      </c>
      <c r="C67" s="11">
        <f>IF('Daily PnL Log'!C1087&lt;&gt;"",'Daily PnL Log'!C1087,"")</f>
        <v>-70.099999999999994</v>
      </c>
      <c r="D67" s="11">
        <f>IF('Daily PnL Log'!D1087&lt;&gt;"",'Daily PnL Log'!D1087,"")</f>
        <v>-19897.400000000001</v>
      </c>
      <c r="E67" s="11">
        <f>IF('Daily PnL Log'!E1087&lt;&gt;"",'Daily PnL Log'!E1087,"")</f>
        <v>0</v>
      </c>
      <c r="F67" s="11">
        <f>IF('Daily PnL Log'!F1087&lt;&gt;"",'Daily PnL Log'!F1087,"")</f>
        <v>-15304.2</v>
      </c>
      <c r="G67" s="11">
        <f>IF('Daily PnL Log'!G1087&lt;&gt;"",'Daily PnL Log'!G1087,"")</f>
        <v>9508.2000000000007</v>
      </c>
      <c r="H67" s="11">
        <f>IF('Daily PnL Log'!H1087&lt;&gt;"",'Daily PnL Log'!H1087,"")</f>
        <v>0</v>
      </c>
      <c r="I67" s="11">
        <f>IF('Daily PnL Log'!I1087&lt;&gt;"",'Daily PnL Log'!I1087,"")</f>
        <v>0</v>
      </c>
      <c r="J67" s="11">
        <f>IF('Daily PnL Log'!J1087&lt;&gt;"",'Daily PnL Log'!J1087,"")</f>
        <v>-25763.499999999996</v>
      </c>
      <c r="K67" s="11">
        <f>IF('Daily PnL Log'!K1087&lt;&gt;"",'Daily PnL Log'!K1087,"")</f>
        <v>-39.770000000000003</v>
      </c>
      <c r="L67" s="11">
        <f>IF('Daily PnL Log'!L1087&lt;&gt;"",'Daily PnL Log'!L1087,"")</f>
        <v>-349.17</v>
      </c>
      <c r="M67" s="11">
        <f>IF('Daily PnL Log'!M1087&lt;&gt;"",'Daily PnL Log'!M1087,"")</f>
        <v>-388.94</v>
      </c>
      <c r="N67" s="11">
        <f>IF('Daily PnL Log'!N1087&lt;&gt;"",'Daily PnL Log'!N1087,"")</f>
        <v>-26152.439999999995</v>
      </c>
      <c r="O67" s="11">
        <f t="shared" ref="O67:V69" si="4">IF(C67&lt;&gt;"",O66+C67,"")</f>
        <v>-38511.700000000004</v>
      </c>
      <c r="P67" s="11">
        <f t="shared" si="4"/>
        <v>-969.80000000001746</v>
      </c>
      <c r="Q67" s="11">
        <f t="shared" si="4"/>
        <v>0</v>
      </c>
      <c r="R67" s="11">
        <f t="shared" si="4"/>
        <v>75963.5</v>
      </c>
      <c r="S67" s="11">
        <f t="shared" si="4"/>
        <v>42754.099999999991</v>
      </c>
      <c r="T67" s="11">
        <f t="shared" si="4"/>
        <v>0</v>
      </c>
      <c r="U67" s="11">
        <f t="shared" si="4"/>
        <v>0</v>
      </c>
      <c r="V67" s="11">
        <f t="shared" si="4"/>
        <v>79236.100000000006</v>
      </c>
      <c r="W67" s="11">
        <f>IF('Daily PnL Log'!W1087&lt;&gt;"",'Daily PnL Log'!W1087,"")</f>
        <v>861891</v>
      </c>
      <c r="X67" s="11">
        <f>IF('Daily PnL Log'!X1087&lt;&gt;"",'Daily PnL Log'!X1087,"")</f>
        <v>-3.0343094428413795E-2</v>
      </c>
      <c r="Y67" s="11" t="str">
        <f>IF('Daily PnL Log'!Y1087&lt;&gt;"",'Daily PnL Log'!Y1087,"")</f>
        <v/>
      </c>
      <c r="Z67" s="11" t="str">
        <f>IF('Daily PnL Log'!Z1087&lt;&gt;"",'Daily PnL Log'!Z1087,"")</f>
        <v/>
      </c>
      <c r="AA67" s="11">
        <f>IF('Daily PnL Log'!AC1087&lt;&gt;"",'Daily PnL Log'!AC1087,"")</f>
        <v>353889.67</v>
      </c>
    </row>
    <row r="68" spans="1:27" x14ac:dyDescent="0.25">
      <c r="A68" s="47" t="str">
        <f t="shared" si="2"/>
        <v>Mar</v>
      </c>
      <c r="B68" s="14">
        <f>'Daily PnL Log'!B1088</f>
        <v>45743</v>
      </c>
      <c r="C68" s="13">
        <f>IF('Daily PnL Log'!C1088&lt;&gt;"",'Daily PnL Log'!C1088,"")</f>
        <v>-11557.4</v>
      </c>
      <c r="D68" s="13">
        <f>IF('Daily PnL Log'!D1088&lt;&gt;"",'Daily PnL Log'!D1088,"")</f>
        <v>14973.6</v>
      </c>
      <c r="E68" s="13">
        <f>IF('Daily PnL Log'!E1088&lt;&gt;"",'Daily PnL Log'!E1088,"")</f>
        <v>0</v>
      </c>
      <c r="F68" s="13">
        <f>IF('Daily PnL Log'!F1088&lt;&gt;"",'Daily PnL Log'!F1088,"")</f>
        <v>-23229.200000000001</v>
      </c>
      <c r="G68" s="13">
        <f>IF('Daily PnL Log'!G1088&lt;&gt;"",'Daily PnL Log'!G1088,"")</f>
        <v>34786.699999999997</v>
      </c>
      <c r="H68" s="13">
        <f>IF('Daily PnL Log'!H1088&lt;&gt;"",'Daily PnL Log'!H1088,"")</f>
        <v>0</v>
      </c>
      <c r="I68" s="13">
        <f>IF('Daily PnL Log'!I1088&lt;&gt;"",'Daily PnL Log'!I1088,"")</f>
        <v>0</v>
      </c>
      <c r="J68" s="13">
        <f>IF('Daily PnL Log'!J1088&lt;&gt;"",'Daily PnL Log'!J1088,"")</f>
        <v>14973.699999999997</v>
      </c>
      <c r="K68" s="13">
        <f>IF('Daily PnL Log'!K1088&lt;&gt;"",'Daily PnL Log'!K1088,"")</f>
        <v>-69.8</v>
      </c>
      <c r="L68" s="13">
        <f>IF('Daily PnL Log'!L1088&lt;&gt;"",'Daily PnL Log'!L1088,"")</f>
        <v>-614.62</v>
      </c>
      <c r="M68" s="13">
        <f>IF('Daily PnL Log'!M1088&lt;&gt;"",'Daily PnL Log'!M1088,"")</f>
        <v>-684.42</v>
      </c>
      <c r="N68" s="13">
        <f>IF('Daily PnL Log'!N1088&lt;&gt;"",'Daily PnL Log'!N1088,"")</f>
        <v>14289.279999999997</v>
      </c>
      <c r="O68" s="13">
        <f t="shared" si="4"/>
        <v>-50069.100000000006</v>
      </c>
      <c r="P68" s="13">
        <f t="shared" si="4"/>
        <v>14003.799999999983</v>
      </c>
      <c r="Q68" s="13">
        <f t="shared" si="4"/>
        <v>0</v>
      </c>
      <c r="R68" s="13">
        <f t="shared" si="4"/>
        <v>52734.3</v>
      </c>
      <c r="S68" s="13">
        <f t="shared" si="4"/>
        <v>77540.799999999988</v>
      </c>
      <c r="T68" s="13">
        <f t="shared" si="4"/>
        <v>0</v>
      </c>
      <c r="U68" s="13">
        <f t="shared" si="4"/>
        <v>0</v>
      </c>
      <c r="V68" s="13">
        <f t="shared" si="4"/>
        <v>94209.8</v>
      </c>
      <c r="W68" s="13">
        <f>IF('Daily PnL Log'!W1088&lt;&gt;"",'Daily PnL Log'!W1088,"")</f>
        <v>771617</v>
      </c>
      <c r="X68" s="13">
        <f>IF('Daily PnL Log'!X1088&lt;&gt;"",'Daily PnL Log'!X1088,"")</f>
        <v>1.8518617396972848E-2</v>
      </c>
      <c r="Y68" s="13">
        <f>IF('Daily PnL Log'!Y1088&lt;&gt;"",'Daily PnL Log'!Y1088,"")</f>
        <v>-5216.3</v>
      </c>
      <c r="Z68" s="13" t="str">
        <f>IF('Daily PnL Log'!Z1088&lt;&gt;"",'Daily PnL Log'!Z1088,"")</f>
        <v/>
      </c>
      <c r="AA68" s="13">
        <f>IF('Daily PnL Log'!AC1088&lt;&gt;"",'Daily PnL Log'!AC1088,"")</f>
        <v>385016.5</v>
      </c>
    </row>
    <row r="69" spans="1:27" x14ac:dyDescent="0.25">
      <c r="A69" s="48" t="str">
        <f t="shared" si="2"/>
        <v>Mar</v>
      </c>
      <c r="B69" s="2">
        <f>'Daily PnL Log'!B1089</f>
        <v>45744</v>
      </c>
      <c r="C69" s="11">
        <f>IF('Daily PnL Log'!C1089&lt;&gt;"",'Daily PnL Log'!C1089,"")</f>
        <v>-20026.099999999999</v>
      </c>
      <c r="D69" s="11">
        <f>IF('Daily PnL Log'!D1089&lt;&gt;"",'Daily PnL Log'!D1089,"")</f>
        <v>-26430.799999999999</v>
      </c>
      <c r="E69" s="11">
        <f>IF('Daily PnL Log'!E1089&lt;&gt;"",'Daily PnL Log'!E1089,"")</f>
        <v>0</v>
      </c>
      <c r="F69" s="11">
        <f>IF('Daily PnL Log'!F1089&lt;&gt;"",'Daily PnL Log'!F1089,"")</f>
        <v>-48487.3</v>
      </c>
      <c r="G69" s="11">
        <f>IF('Daily PnL Log'!G1089&lt;&gt;"",'Daily PnL Log'!G1089,"")</f>
        <v>26603.1</v>
      </c>
      <c r="H69" s="11">
        <f>IF('Daily PnL Log'!H1089&lt;&gt;"",'Daily PnL Log'!H1089,"")</f>
        <v>0</v>
      </c>
      <c r="I69" s="11">
        <f>IF('Daily PnL Log'!I1089&lt;&gt;"",'Daily PnL Log'!I1089,"")</f>
        <v>0</v>
      </c>
      <c r="J69" s="11">
        <f>IF('Daily PnL Log'!J1089&lt;&gt;"",'Daily PnL Log'!J1089,"")</f>
        <v>-68341.100000000006</v>
      </c>
      <c r="K69" s="11">
        <f>IF('Daily PnL Log'!K1089&lt;&gt;"",'Daily PnL Log'!K1089,"")</f>
        <v>-103.86</v>
      </c>
      <c r="L69" s="11">
        <f>IF('Daily PnL Log'!L1089&lt;&gt;"",'Daily PnL Log'!L1089,"")</f>
        <v>-917.37</v>
      </c>
      <c r="M69" s="11">
        <f>IF('Daily PnL Log'!M1089&lt;&gt;"",'Daily PnL Log'!M1089,"")</f>
        <v>-1021.23</v>
      </c>
      <c r="N69" s="11">
        <f>IF('Daily PnL Log'!N1089&lt;&gt;"",'Daily PnL Log'!N1089,"")</f>
        <v>-69362.33</v>
      </c>
      <c r="O69" s="11">
        <f t="shared" si="4"/>
        <v>-70095.200000000012</v>
      </c>
      <c r="P69" s="11">
        <f t="shared" si="4"/>
        <v>-12427.000000000016</v>
      </c>
      <c r="Q69" s="11">
        <f t="shared" si="4"/>
        <v>0</v>
      </c>
      <c r="R69" s="11">
        <f t="shared" si="4"/>
        <v>4247</v>
      </c>
      <c r="S69" s="11">
        <f t="shared" si="4"/>
        <v>104143.9</v>
      </c>
      <c r="T69" s="11">
        <f t="shared" si="4"/>
        <v>0</v>
      </c>
      <c r="U69" s="11">
        <f t="shared" si="4"/>
        <v>0</v>
      </c>
      <c r="V69" s="11">
        <f t="shared" si="4"/>
        <v>25868.699999999997</v>
      </c>
      <c r="W69" s="11">
        <f>IF('Daily PnL Log'!W1089&lt;&gt;"",'Daily PnL Log'!W1089,"")</f>
        <v>884334</v>
      </c>
      <c r="X69" s="11">
        <f>IF('Daily PnL Log'!X1089&lt;&gt;"",'Daily PnL Log'!X1089,"")</f>
        <v>-7.843453943871885E-2</v>
      </c>
      <c r="Y69" s="11" t="str">
        <f>IF('Daily PnL Log'!Y1089&lt;&gt;"",'Daily PnL Log'!Y1089,"")</f>
        <v/>
      </c>
      <c r="Z69" s="11" t="str">
        <f>IF('Daily PnL Log'!Z1089&lt;&gt;"",'Daily PnL Log'!Z1089,"")</f>
        <v/>
      </c>
      <c r="AA69" s="11">
        <f>IF('Daily PnL Log'!AC1089&lt;&gt;"",'Daily PnL Log'!AC1089,"")</f>
        <v>295559.02</v>
      </c>
    </row>
    <row r="70" spans="1:27" x14ac:dyDescent="0.25">
      <c r="A70" s="47" t="str">
        <f t="shared" si="2"/>
        <v>Mar</v>
      </c>
      <c r="B70" s="14">
        <f>'Daily PnL Log'!B1090</f>
        <v>45747</v>
      </c>
      <c r="C70" s="13">
        <f>IF('Daily PnL Log'!C1090&lt;&gt;"",'Daily PnL Log'!C1090,"")</f>
        <v>-1452.8</v>
      </c>
      <c r="D70" s="13">
        <f>IF('Daily PnL Log'!D1090&lt;&gt;"",'Daily PnL Log'!D1090,"")</f>
        <v>-20262.3</v>
      </c>
      <c r="E70" s="13">
        <f>IF('Daily PnL Log'!E1090&lt;&gt;"",'Daily PnL Log'!E1090,"")</f>
        <v>0</v>
      </c>
      <c r="F70" s="13">
        <f>IF('Daily PnL Log'!F1090&lt;&gt;"",'Daily PnL Log'!F1090,"")</f>
        <v>60954.400000000001</v>
      </c>
      <c r="G70" s="13">
        <f>IF('Daily PnL Log'!G1090&lt;&gt;"",'Daily PnL Log'!G1090,"")</f>
        <v>8735.4</v>
      </c>
      <c r="H70" s="13">
        <f>IF('Daily PnL Log'!H1090&lt;&gt;"",'Daily PnL Log'!H1090,"")</f>
        <v>0</v>
      </c>
      <c r="I70" s="13">
        <f>IF('Daily PnL Log'!I1090&lt;&gt;"",'Daily PnL Log'!I1090,"")</f>
        <v>0</v>
      </c>
      <c r="J70" s="13">
        <f>IF('Daily PnL Log'!J1090&lt;&gt;"",'Daily PnL Log'!J1090,"")</f>
        <v>47974.700000000004</v>
      </c>
      <c r="K70" s="13">
        <f>IF('Daily PnL Log'!K1090&lt;&gt;"",'Daily PnL Log'!K1090,"")</f>
        <v>-144.04</v>
      </c>
      <c r="L70" s="13">
        <f>IF('Daily PnL Log'!L1090&lt;&gt;"",'Daily PnL Log'!L1090,"")</f>
        <v>-1272.6199999999999</v>
      </c>
      <c r="M70" s="13">
        <f>IF('Daily PnL Log'!M1090&lt;&gt;"",'Daily PnL Log'!M1090,"")</f>
        <v>-1416.6599999999999</v>
      </c>
      <c r="N70" s="13">
        <f>IF('Daily PnL Log'!N1090&lt;&gt;"",'Daily PnL Log'!N1090,"")</f>
        <v>46558.040000000008</v>
      </c>
      <c r="O70" s="13">
        <f t="shared" ref="O70:V70" si="5">IF(C70&lt;&gt;"",O68+C70,"")</f>
        <v>-51521.900000000009</v>
      </c>
      <c r="P70" s="13">
        <f t="shared" si="5"/>
        <v>-6258.5000000000164</v>
      </c>
      <c r="Q70" s="13">
        <f t="shared" si="5"/>
        <v>0</v>
      </c>
      <c r="R70" s="13">
        <f t="shared" si="5"/>
        <v>113688.70000000001</v>
      </c>
      <c r="S70" s="13">
        <f t="shared" si="5"/>
        <v>86276.199999999983</v>
      </c>
      <c r="T70" s="13">
        <f t="shared" si="5"/>
        <v>0</v>
      </c>
      <c r="U70" s="13">
        <f t="shared" si="5"/>
        <v>0</v>
      </c>
      <c r="V70" s="13">
        <f t="shared" si="5"/>
        <v>142184.5</v>
      </c>
      <c r="W70" s="13">
        <f>IF('Daily PnL Log'!W1090&lt;&gt;"",'Daily PnL Log'!W1090,"")</f>
        <v>853938</v>
      </c>
      <c r="X70" s="13">
        <f>IF('Daily PnL Log'!X1090&lt;&gt;"",'Daily PnL Log'!X1090,"")</f>
        <v>5.4521569481625141E-2</v>
      </c>
      <c r="Y70" s="13" t="str">
        <f>IF('Daily PnL Log'!Y1090&lt;&gt;"",'Daily PnL Log'!Y1090,"")</f>
        <v/>
      </c>
      <c r="Z70" s="13" t="str">
        <f>IF('Daily PnL Log'!Z1090&lt;&gt;"",'Daily PnL Log'!Z1090,"")</f>
        <v/>
      </c>
      <c r="AA70" s="13">
        <f>IF('Daily PnL Log'!AC1090&lt;&gt;"",'Daily PnL Log'!AC1090,"")</f>
        <v>378903.61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2:AA77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4135.6999999999825</v>
      </c>
    </row>
    <row r="8" spans="1:2" ht="18.75" x14ac:dyDescent="0.3">
      <c r="A8" s="55" t="s">
        <v>6</v>
      </c>
      <c r="B8" s="56">
        <f>K48</f>
        <v>-2430.9700000000003</v>
      </c>
    </row>
    <row r="9" spans="1:2" ht="18.75" x14ac:dyDescent="0.3">
      <c r="A9" s="55" t="s">
        <v>30</v>
      </c>
      <c r="B9" s="56">
        <f>L48</f>
        <v>-18710.159999999996</v>
      </c>
    </row>
    <row r="10" spans="1:2" ht="18.75" x14ac:dyDescent="0.3">
      <c r="A10" s="55" t="s">
        <v>11</v>
      </c>
      <c r="B10" s="56">
        <f>Y48</f>
        <v>-22828.19</v>
      </c>
    </row>
    <row r="11" spans="1:2" ht="18.75" x14ac:dyDescent="0.3">
      <c r="A11" s="57" t="s">
        <v>18</v>
      </c>
      <c r="B11" s="54">
        <f>B7+(B8+B9+B10)</f>
        <v>-39833.62000000001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435859.68421052629</v>
      </c>
    </row>
    <row r="15" spans="1:2" ht="18.75" x14ac:dyDescent="0.3">
      <c r="A15" s="60" t="s">
        <v>15</v>
      </c>
      <c r="B15" s="63">
        <f>B11/B14</f>
        <v>-9.1390925664874792E-2</v>
      </c>
    </row>
    <row r="16" spans="1:2" ht="18.75" x14ac:dyDescent="0.3">
      <c r="A16" s="60" t="s">
        <v>17</v>
      </c>
      <c r="B16" s="63">
        <f>X48</f>
        <v>5.8398175398343702E-2</v>
      </c>
    </row>
    <row r="17" spans="1:2" ht="18.75" x14ac:dyDescent="0.3">
      <c r="A17" s="60" t="s">
        <v>31</v>
      </c>
      <c r="B17" s="64">
        <f>B15/B16</f>
        <v>-1.5649620050880362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SUM(C50:C68)</f>
        <v>69703.599999999991</v>
      </c>
      <c r="D48" s="41">
        <f t="shared" si="0"/>
        <v>-87647.900000000023</v>
      </c>
      <c r="E48" s="41">
        <f t="shared" si="0"/>
        <v>0</v>
      </c>
      <c r="F48" s="41">
        <f t="shared" si="0"/>
        <v>17769.600000000013</v>
      </c>
      <c r="G48" s="41">
        <f t="shared" si="0"/>
        <v>4310.4000000000124</v>
      </c>
      <c r="H48" s="41">
        <f t="shared" si="0"/>
        <v>0</v>
      </c>
      <c r="I48" s="41">
        <f t="shared" si="0"/>
        <v>0</v>
      </c>
      <c r="J48" s="41">
        <f t="shared" si="0"/>
        <v>4135.6999999999825</v>
      </c>
      <c r="K48" s="41">
        <f t="shared" si="0"/>
        <v>-2430.9700000000003</v>
      </c>
      <c r="L48" s="41">
        <f t="shared" si="0"/>
        <v>-18710.159999999996</v>
      </c>
      <c r="M48" s="41">
        <f t="shared" si="0"/>
        <v>-21141.129999999997</v>
      </c>
      <c r="N48" s="41">
        <f t="shared" si="0"/>
        <v>-17005.430000000015</v>
      </c>
      <c r="O48" s="42"/>
      <c r="P48" s="42"/>
      <c r="Q48" s="42"/>
      <c r="R48" s="42"/>
      <c r="S48" s="42"/>
      <c r="T48" s="42"/>
      <c r="U48" s="42"/>
      <c r="V48" s="42"/>
      <c r="W48" s="43">
        <f>AVERAGE(W50:W68)</f>
        <v>435859.68421052629</v>
      </c>
      <c r="X48" s="44">
        <f>_xlfn.STDEV.P(X50:X68)</f>
        <v>5.8398175398343702E-2</v>
      </c>
      <c r="Y48" s="41">
        <f>SUM(Y50:Y68)</f>
        <v>-22828.19</v>
      </c>
      <c r="Z48" s="41">
        <f>SUM(Z50:Z68)</f>
        <v>9775.65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Feb</v>
      </c>
      <c r="B50" s="14">
        <f>'Daily PnL Log'!B1051</f>
        <v>45691</v>
      </c>
      <c r="C50" s="13">
        <f>IF('Daily PnL Log'!C1051&lt;&gt;"",'Daily PnL Log'!C1051,"")</f>
        <v>1284</v>
      </c>
      <c r="D50" s="13">
        <f>IF('Daily PnL Log'!D1051&lt;&gt;"",'Daily PnL Log'!D1051,"")</f>
        <v>9353.7999999999993</v>
      </c>
      <c r="E50" s="13">
        <f>IF('Daily PnL Log'!E1051&lt;&gt;"",'Daily PnL Log'!E1051,"")</f>
        <v>0</v>
      </c>
      <c r="F50" s="13">
        <f>IF('Daily PnL Log'!F1051&lt;&gt;"",'Daily PnL Log'!F1051,"")</f>
        <v>18285.3</v>
      </c>
      <c r="G50" s="13">
        <f>IF('Daily PnL Log'!G1051&lt;&gt;"",'Daily PnL Log'!G1051,"")</f>
        <v>-2187.1</v>
      </c>
      <c r="H50" s="13">
        <f>IF('Daily PnL Log'!H1051&lt;&gt;"",'Daily PnL Log'!H1051,"")</f>
        <v>0</v>
      </c>
      <c r="I50" s="13">
        <f>IF('Daily PnL Log'!I1051&lt;&gt;"",'Daily PnL Log'!I1051,"")</f>
        <v>0</v>
      </c>
      <c r="J50" s="13">
        <f>IF('Daily PnL Log'!J1051&lt;&gt;"",'Daily PnL Log'!J1051,"")</f>
        <v>26736</v>
      </c>
      <c r="K50" s="13">
        <f>IF('Daily PnL Log'!K1051&lt;&gt;"",'Daily PnL Log'!K1051,"")</f>
        <v>-92.01</v>
      </c>
      <c r="L50" s="13">
        <f>IF('Daily PnL Log'!L1051&lt;&gt;"",'Daily PnL Log'!L1051,"")</f>
        <v>-809.9</v>
      </c>
      <c r="M50" s="13">
        <f>IF('Daily PnL Log'!M1051&lt;&gt;"",'Daily PnL Log'!M1051,"")</f>
        <v>-901.91</v>
      </c>
      <c r="N50" s="13">
        <f>IF('Daily PnL Log'!N1051&lt;&gt;"",'Daily PnL Log'!N1051,"")</f>
        <v>25834.09</v>
      </c>
      <c r="O50" s="13">
        <f t="shared" ref="O50:U50" si="1">C50</f>
        <v>1284</v>
      </c>
      <c r="P50" s="13">
        <f t="shared" si="1"/>
        <v>9353.7999999999993</v>
      </c>
      <c r="Q50" s="13">
        <f t="shared" si="1"/>
        <v>0</v>
      </c>
      <c r="R50" s="13">
        <f t="shared" si="1"/>
        <v>18285.3</v>
      </c>
      <c r="S50" s="13">
        <f t="shared" si="1"/>
        <v>-2187.1</v>
      </c>
      <c r="T50" s="13">
        <f t="shared" si="1"/>
        <v>0</v>
      </c>
      <c r="U50" s="13">
        <f t="shared" si="1"/>
        <v>0</v>
      </c>
      <c r="V50" s="13">
        <f>SUM(O50:T50)</f>
        <v>26736</v>
      </c>
      <c r="W50" s="13">
        <f>IF('Daily PnL Log'!W1051&lt;&gt;"",'Daily PnL Log'!W1051,"")</f>
        <v>507036</v>
      </c>
      <c r="X50" s="13">
        <f>IF('Daily PnL Log'!X1051&lt;&gt;"",'Daily PnL Log'!X1051,"")</f>
        <v>5.0951194786957928E-2</v>
      </c>
      <c r="Y50" s="13">
        <f>IF('Daily PnL Log'!Y1051&lt;&gt;"",'Daily PnL Log'!Y1051,"")</f>
        <v>-5779.6399999999994</v>
      </c>
      <c r="Z50" s="13" t="str">
        <f>IF('Daily PnL Log'!Z1051&lt;&gt;"",'Daily PnL Log'!Z1051,"")</f>
        <v/>
      </c>
      <c r="AA50" s="13">
        <f>IF('Daily PnL Log'!AC1051&lt;&gt;"",'Daily PnL Log'!AC1051,"")</f>
        <v>334814.31</v>
      </c>
    </row>
    <row r="51" spans="1:27" x14ac:dyDescent="0.25">
      <c r="A51" s="48" t="str">
        <f t="shared" ref="A51:A68" si="2">TEXT(B51,"mmm")</f>
        <v>Feb</v>
      </c>
      <c r="B51" s="2">
        <f>'Daily PnL Log'!B1052</f>
        <v>45692</v>
      </c>
      <c r="C51" s="11">
        <f>IF('Daily PnL Log'!C1052&lt;&gt;"",'Daily PnL Log'!C1052,"")</f>
        <v>8124.6</v>
      </c>
      <c r="D51" s="11">
        <f>IF('Daily PnL Log'!D1052&lt;&gt;"",'Daily PnL Log'!D1052,"")</f>
        <v>24325.3</v>
      </c>
      <c r="E51" s="11">
        <f>IF('Daily PnL Log'!E1052&lt;&gt;"",'Daily PnL Log'!E1052,"")</f>
        <v>0</v>
      </c>
      <c r="F51" s="11">
        <f>IF('Daily PnL Log'!F1052&lt;&gt;"",'Daily PnL Log'!F1052,"")</f>
        <v>2410.1999999999998</v>
      </c>
      <c r="G51" s="11">
        <f>IF('Daily PnL Log'!G1052&lt;&gt;"",'Daily PnL Log'!G1052,"")</f>
        <v>-5045</v>
      </c>
      <c r="H51" s="11">
        <f>IF('Daily PnL Log'!H1052&lt;&gt;"",'Daily PnL Log'!H1052,"")</f>
        <v>0</v>
      </c>
      <c r="I51" s="11">
        <f>IF('Daily PnL Log'!I1052&lt;&gt;"",'Daily PnL Log'!I1052,"")</f>
        <v>0</v>
      </c>
      <c r="J51" s="11">
        <f>IF('Daily PnL Log'!J1052&lt;&gt;"",'Daily PnL Log'!J1052,"")</f>
        <v>29815.1</v>
      </c>
      <c r="K51" s="11">
        <f>IF('Daily PnL Log'!K1052&lt;&gt;"",'Daily PnL Log'!K1052,"")</f>
        <v>-120.43</v>
      </c>
      <c r="L51" s="11">
        <f>IF('Daily PnL Log'!L1052&lt;&gt;"",'Daily PnL Log'!L1052,"")</f>
        <v>-1058.96</v>
      </c>
      <c r="M51" s="11">
        <f>IF('Daily PnL Log'!M1052&lt;&gt;"",'Daily PnL Log'!M1052,"")</f>
        <v>-1179.3900000000001</v>
      </c>
      <c r="N51" s="11">
        <f>IF('Daily PnL Log'!N1052&lt;&gt;"",'Daily PnL Log'!N1052,"")</f>
        <v>28635.71</v>
      </c>
      <c r="O51" s="11">
        <f t="shared" ref="O51:V66" si="3">IF(C51&lt;&gt;"",O50+C51,"")</f>
        <v>9408.6</v>
      </c>
      <c r="P51" s="11">
        <f t="shared" si="3"/>
        <v>33679.1</v>
      </c>
      <c r="Q51" s="11">
        <f t="shared" si="3"/>
        <v>0</v>
      </c>
      <c r="R51" s="11">
        <f t="shared" si="3"/>
        <v>20695.5</v>
      </c>
      <c r="S51" s="11">
        <f t="shared" si="3"/>
        <v>-7232.1</v>
      </c>
      <c r="T51" s="11">
        <f t="shared" si="3"/>
        <v>0</v>
      </c>
      <c r="U51" s="11">
        <f t="shared" si="3"/>
        <v>0</v>
      </c>
      <c r="V51" s="11">
        <f t="shared" si="3"/>
        <v>56551.1</v>
      </c>
      <c r="W51" s="11">
        <f>IF('Daily PnL Log'!W1052&lt;&gt;"",'Daily PnL Log'!W1052,"")</f>
        <v>478807</v>
      </c>
      <c r="X51" s="11">
        <f>IF('Daily PnL Log'!X1052&lt;&gt;"",'Daily PnL Log'!X1052,"")</f>
        <v>5.9806372922701627E-2</v>
      </c>
      <c r="Y51" s="11" t="str">
        <f>IF('Daily PnL Log'!Y1052&lt;&gt;"",'Daily PnL Log'!Y1052,"")</f>
        <v/>
      </c>
      <c r="Z51" s="11" t="str">
        <f>IF('Daily PnL Log'!Z1052&lt;&gt;"",'Daily PnL Log'!Z1052,"")</f>
        <v/>
      </c>
      <c r="AA51" s="11">
        <f>IF('Daily PnL Log'!AC1052&lt;&gt;"",'Daily PnL Log'!AC1052,"")</f>
        <v>367883.67</v>
      </c>
    </row>
    <row r="52" spans="1:27" x14ac:dyDescent="0.25">
      <c r="A52" s="47" t="str">
        <f t="shared" si="2"/>
        <v>Feb</v>
      </c>
      <c r="B52" s="14">
        <f>'Daily PnL Log'!B1053</f>
        <v>45693</v>
      </c>
      <c r="C52" s="13">
        <f>IF('Daily PnL Log'!C1053&lt;&gt;"",'Daily PnL Log'!C1053,"")</f>
        <v>-26540</v>
      </c>
      <c r="D52" s="13">
        <f>IF('Daily PnL Log'!D1053&lt;&gt;"",'Daily PnL Log'!D1053,"")</f>
        <v>-14725</v>
      </c>
      <c r="E52" s="13">
        <f>IF('Daily PnL Log'!E1053&lt;&gt;"",'Daily PnL Log'!E1053,"")</f>
        <v>0</v>
      </c>
      <c r="F52" s="13">
        <f>IF('Daily PnL Log'!F1053&lt;&gt;"",'Daily PnL Log'!F1053,"")</f>
        <v>-4171</v>
      </c>
      <c r="G52" s="13">
        <f>IF('Daily PnL Log'!G1053&lt;&gt;"",'Daily PnL Log'!G1053,"")</f>
        <v>8633</v>
      </c>
      <c r="H52" s="13">
        <f>IF('Daily PnL Log'!H1053&lt;&gt;"",'Daily PnL Log'!H1053,"")</f>
        <v>0</v>
      </c>
      <c r="I52" s="13">
        <f>IF('Daily PnL Log'!I1053&lt;&gt;"",'Daily PnL Log'!I1053,"")</f>
        <v>0</v>
      </c>
      <c r="J52" s="13">
        <f>IF('Daily PnL Log'!J1053&lt;&gt;"",'Daily PnL Log'!J1053,"")</f>
        <v>-36803</v>
      </c>
      <c r="K52" s="13">
        <f>IF('Daily PnL Log'!K1053&lt;&gt;"",'Daily PnL Log'!K1053,"")</f>
        <v>-106.65</v>
      </c>
      <c r="L52" s="13">
        <f>IF('Daily PnL Log'!L1053&lt;&gt;"",'Daily PnL Log'!L1053,"")</f>
        <v>-945.47</v>
      </c>
      <c r="M52" s="13">
        <f>IF('Daily PnL Log'!M1053&lt;&gt;"",'Daily PnL Log'!M1053,"")</f>
        <v>-1052.1200000000001</v>
      </c>
      <c r="N52" s="13">
        <f>IF('Daily PnL Log'!N1053&lt;&gt;"",'Daily PnL Log'!N1053,"")</f>
        <v>-37855.120000000003</v>
      </c>
      <c r="O52" s="13">
        <f t="shared" si="3"/>
        <v>-17131.400000000001</v>
      </c>
      <c r="P52" s="13">
        <f t="shared" si="3"/>
        <v>18954.099999999999</v>
      </c>
      <c r="Q52" s="13">
        <f t="shared" si="3"/>
        <v>0</v>
      </c>
      <c r="R52" s="13">
        <f t="shared" si="3"/>
        <v>16524.5</v>
      </c>
      <c r="S52" s="13">
        <f t="shared" si="3"/>
        <v>1400.8999999999996</v>
      </c>
      <c r="T52" s="13">
        <f t="shared" si="3"/>
        <v>0</v>
      </c>
      <c r="U52" s="13">
        <f t="shared" si="3"/>
        <v>0</v>
      </c>
      <c r="V52" s="13">
        <f t="shared" si="3"/>
        <v>19748.099999999999</v>
      </c>
      <c r="W52" s="13">
        <f>IF('Daily PnL Log'!W1053&lt;&gt;"",'Daily PnL Log'!W1053,"")</f>
        <v>417767</v>
      </c>
      <c r="X52" s="13">
        <f>IF('Daily PnL Log'!X1053&lt;&gt;"",'Daily PnL Log'!X1053,"")</f>
        <v>-9.0612997197002165E-2</v>
      </c>
      <c r="Y52" s="13" t="str">
        <f>IF('Daily PnL Log'!Y1053&lt;&gt;"",'Daily PnL Log'!Y1053,"")</f>
        <v/>
      </c>
      <c r="Z52" s="13" t="str">
        <f>IF('Daily PnL Log'!Z1053&lt;&gt;"",'Daily PnL Log'!Z1053,"")</f>
        <v/>
      </c>
      <c r="AA52" s="13">
        <f>IF('Daily PnL Log'!AC1053&lt;&gt;"",'Daily PnL Log'!AC1053,"")</f>
        <v>305840.3</v>
      </c>
    </row>
    <row r="53" spans="1:27" x14ac:dyDescent="0.25">
      <c r="A53" s="48" t="str">
        <f t="shared" si="2"/>
        <v>Feb</v>
      </c>
      <c r="B53" s="2">
        <f>'Daily PnL Log'!B1054</f>
        <v>45694</v>
      </c>
      <c r="C53" s="11">
        <f>IF('Daily PnL Log'!C1054&lt;&gt;"",'Daily PnL Log'!C1054,"")</f>
        <v>21367.8</v>
      </c>
      <c r="D53" s="11">
        <f>IF('Daily PnL Log'!D1054&lt;&gt;"",'Daily PnL Log'!D1054,"")</f>
        <v>-4189.2</v>
      </c>
      <c r="E53" s="11">
        <f>IF('Daily PnL Log'!E1054&lt;&gt;"",'Daily PnL Log'!E1054,"")</f>
        <v>0</v>
      </c>
      <c r="F53" s="11">
        <f>IF('Daily PnL Log'!F1054&lt;&gt;"",'Daily PnL Log'!F1054,"")</f>
        <v>-1706.2</v>
      </c>
      <c r="G53" s="11">
        <f>IF('Daily PnL Log'!G1054&lt;&gt;"",'Daily PnL Log'!G1054,"")</f>
        <v>-12242.6</v>
      </c>
      <c r="H53" s="11">
        <f>IF('Daily PnL Log'!H1054&lt;&gt;"",'Daily PnL Log'!H1054,"")</f>
        <v>0</v>
      </c>
      <c r="I53" s="11">
        <f>IF('Daily PnL Log'!I1054&lt;&gt;"",'Daily PnL Log'!I1054,"")</f>
        <v>0</v>
      </c>
      <c r="J53" s="11">
        <f>IF('Daily PnL Log'!J1054&lt;&gt;"",'Daily PnL Log'!J1054,"")</f>
        <v>3229.7999999999975</v>
      </c>
      <c r="K53" s="11">
        <f>IF('Daily PnL Log'!K1054&lt;&gt;"",'Daily PnL Log'!K1054,"")</f>
        <v>-57.11</v>
      </c>
      <c r="L53" s="11">
        <f>IF('Daily PnL Log'!L1054&lt;&gt;"",'Daily PnL Log'!L1054,"")</f>
        <v>-497.04</v>
      </c>
      <c r="M53" s="11">
        <f>IF('Daily PnL Log'!M1054&lt;&gt;"",'Daily PnL Log'!M1054,"")</f>
        <v>-554.15</v>
      </c>
      <c r="N53" s="11">
        <f>IF('Daily PnL Log'!N1054&lt;&gt;"",'Daily PnL Log'!N1054,"")</f>
        <v>2675.6499999999974</v>
      </c>
      <c r="O53" s="11">
        <f t="shared" si="3"/>
        <v>4236.3999999999978</v>
      </c>
      <c r="P53" s="11">
        <f t="shared" si="3"/>
        <v>14764.899999999998</v>
      </c>
      <c r="Q53" s="11">
        <f t="shared" si="3"/>
        <v>0</v>
      </c>
      <c r="R53" s="11">
        <f t="shared" si="3"/>
        <v>14818.3</v>
      </c>
      <c r="S53" s="11">
        <f t="shared" si="3"/>
        <v>-10841.7</v>
      </c>
      <c r="T53" s="11">
        <f t="shared" si="3"/>
        <v>0</v>
      </c>
      <c r="U53" s="11">
        <f t="shared" si="3"/>
        <v>0</v>
      </c>
      <c r="V53" s="11">
        <f t="shared" si="3"/>
        <v>22977.899999999994</v>
      </c>
      <c r="W53" s="11">
        <f>IF('Daily PnL Log'!W1054&lt;&gt;"",'Daily PnL Log'!W1054,"")</f>
        <v>360250</v>
      </c>
      <c r="X53" s="11">
        <f>IF('Daily PnL Log'!X1054&lt;&gt;"",'Daily PnL Log'!X1054,"")</f>
        <v>7.4272033310201178E-3</v>
      </c>
      <c r="Y53" s="11" t="str">
        <f>IF('Daily PnL Log'!Y1054&lt;&gt;"",'Daily PnL Log'!Y1054,"")</f>
        <v/>
      </c>
      <c r="Z53" s="11" t="str">
        <f>IF('Daily PnL Log'!Z1054&lt;&gt;"",'Daily PnL Log'!Z1054,"")</f>
        <v/>
      </c>
      <c r="AA53" s="11">
        <f>IF('Daily PnL Log'!AC1054&lt;&gt;"",'Daily PnL Log'!AC1054,"")</f>
        <v>309684.90000000002</v>
      </c>
    </row>
    <row r="54" spans="1:27" x14ac:dyDescent="0.25">
      <c r="A54" s="47" t="str">
        <f t="shared" si="2"/>
        <v>Feb</v>
      </c>
      <c r="B54" s="14">
        <f>'Daily PnL Log'!B1055</f>
        <v>45695</v>
      </c>
      <c r="C54" s="13">
        <f>IF('Daily PnL Log'!C1055&lt;&gt;"",'Daily PnL Log'!C1055,"")</f>
        <v>-2790.7</v>
      </c>
      <c r="D54" s="13">
        <f>IF('Daily PnL Log'!D1055&lt;&gt;"",'Daily PnL Log'!D1055,"")</f>
        <v>11069.5</v>
      </c>
      <c r="E54" s="13">
        <f>IF('Daily PnL Log'!E1055&lt;&gt;"",'Daily PnL Log'!E1055,"")</f>
        <v>0</v>
      </c>
      <c r="F54" s="13">
        <f>IF('Daily PnL Log'!F1055&lt;&gt;"",'Daily PnL Log'!F1055,"")</f>
        <v>-15787.4</v>
      </c>
      <c r="G54" s="13">
        <f>IF('Daily PnL Log'!G1055&lt;&gt;"",'Daily PnL Log'!G1055,"")</f>
        <v>-6090.8</v>
      </c>
      <c r="H54" s="13">
        <f>IF('Daily PnL Log'!H1055&lt;&gt;"",'Daily PnL Log'!H1055,"")</f>
        <v>0</v>
      </c>
      <c r="I54" s="13">
        <f>IF('Daily PnL Log'!I1055&lt;&gt;"",'Daily PnL Log'!I1055,"")</f>
        <v>0</v>
      </c>
      <c r="J54" s="13">
        <f>IF('Daily PnL Log'!J1055&lt;&gt;"",'Daily PnL Log'!J1055,"")</f>
        <v>-13599.400000000001</v>
      </c>
      <c r="K54" s="13">
        <f>IF('Daily PnL Log'!K1055&lt;&gt;"",'Daily PnL Log'!K1055,"")</f>
        <v>-95.7</v>
      </c>
      <c r="L54" s="13">
        <f>IF('Daily PnL Log'!L1055&lt;&gt;"",'Daily PnL Log'!L1055,"")</f>
        <v>-839.19</v>
      </c>
      <c r="M54" s="13">
        <f>IF('Daily PnL Log'!M1055&lt;&gt;"",'Daily PnL Log'!M1055,"")</f>
        <v>-934.8900000000001</v>
      </c>
      <c r="N54" s="13">
        <f>IF('Daily PnL Log'!N1055&lt;&gt;"",'Daily PnL Log'!N1055,"")</f>
        <v>-14534.29</v>
      </c>
      <c r="O54" s="13">
        <f t="shared" si="3"/>
        <v>1445.699999999998</v>
      </c>
      <c r="P54" s="13">
        <f t="shared" si="3"/>
        <v>25834.399999999998</v>
      </c>
      <c r="Q54" s="13">
        <f t="shared" si="3"/>
        <v>0</v>
      </c>
      <c r="R54" s="13">
        <f t="shared" si="3"/>
        <v>-969.10000000000036</v>
      </c>
      <c r="S54" s="13">
        <f t="shared" si="3"/>
        <v>-16932.5</v>
      </c>
      <c r="T54" s="13">
        <f t="shared" si="3"/>
        <v>0</v>
      </c>
      <c r="U54" s="13">
        <f t="shared" si="3"/>
        <v>0</v>
      </c>
      <c r="V54" s="13">
        <f t="shared" si="3"/>
        <v>9378.4999999999927</v>
      </c>
      <c r="W54" s="13">
        <f>IF('Daily PnL Log'!W1055&lt;&gt;"",'Daily PnL Log'!W1055,"")</f>
        <v>404381</v>
      </c>
      <c r="X54" s="13">
        <f>IF('Daily PnL Log'!X1055&lt;&gt;"",'Daily PnL Log'!X1055,"")</f>
        <v>-3.5942069483976748E-2</v>
      </c>
      <c r="Y54" s="13" t="str">
        <f>IF('Daily PnL Log'!Y1055&lt;&gt;"",'Daily PnL Log'!Y1055,"")</f>
        <v/>
      </c>
      <c r="Z54" s="13" t="str">
        <f>IF('Daily PnL Log'!Z1055&lt;&gt;"",'Daily PnL Log'!Z1055,"")</f>
        <v/>
      </c>
      <c r="AA54" s="13">
        <f>IF('Daily PnL Log'!AC1055&lt;&gt;"",'Daily PnL Log'!AC1055,"")</f>
        <v>302032.95</v>
      </c>
    </row>
    <row r="55" spans="1:27" x14ac:dyDescent="0.25">
      <c r="A55" s="48" t="str">
        <f t="shared" si="2"/>
        <v>Feb</v>
      </c>
      <c r="B55" s="2">
        <f>'Daily PnL Log'!B1056</f>
        <v>45698</v>
      </c>
      <c r="C55" s="11">
        <f>IF('Daily PnL Log'!C1056&lt;&gt;"",'Daily PnL Log'!C1056,"")</f>
        <v>-3480.7</v>
      </c>
      <c r="D55" s="11">
        <f>IF('Daily PnL Log'!D1056&lt;&gt;"",'Daily PnL Log'!D1056,"")</f>
        <v>-25669.4</v>
      </c>
      <c r="E55" s="11">
        <f>IF('Daily PnL Log'!E1056&lt;&gt;"",'Daily PnL Log'!E1056,"")</f>
        <v>0</v>
      </c>
      <c r="F55" s="11">
        <f>IF('Daily PnL Log'!F1056&lt;&gt;"",'Daily PnL Log'!F1056,"")</f>
        <v>-15530.2</v>
      </c>
      <c r="G55" s="11">
        <f>IF('Daily PnL Log'!G1056&lt;&gt;"",'Daily PnL Log'!G1056,"")</f>
        <v>9612.5</v>
      </c>
      <c r="H55" s="11">
        <f>IF('Daily PnL Log'!H1056&lt;&gt;"",'Daily PnL Log'!H1056,"")</f>
        <v>0</v>
      </c>
      <c r="I55" s="11">
        <f>IF('Daily PnL Log'!I1056&lt;&gt;"",'Daily PnL Log'!I1056,"")</f>
        <v>0</v>
      </c>
      <c r="J55" s="11">
        <f>IF('Daily PnL Log'!J1056&lt;&gt;"",'Daily PnL Log'!J1056,"")</f>
        <v>-35067.800000000003</v>
      </c>
      <c r="K55" s="11">
        <f>IF('Daily PnL Log'!K1056&lt;&gt;"",'Daily PnL Log'!K1056,"")</f>
        <v>-48.56</v>
      </c>
      <c r="L55" s="11">
        <f>IF('Daily PnL Log'!L1056&lt;&gt;"",'Daily PnL Log'!L1056,"")</f>
        <v>-420.26</v>
      </c>
      <c r="M55" s="11">
        <f>IF('Daily PnL Log'!M1056&lt;&gt;"",'Daily PnL Log'!M1056,"")</f>
        <v>-468.82</v>
      </c>
      <c r="N55" s="11">
        <f>IF('Daily PnL Log'!N1056&lt;&gt;"",'Daily PnL Log'!N1056,"")</f>
        <v>-35536.620000000003</v>
      </c>
      <c r="O55" s="11">
        <f t="shared" si="3"/>
        <v>-2035.0000000000018</v>
      </c>
      <c r="P55" s="11">
        <f t="shared" si="3"/>
        <v>164.99999999999636</v>
      </c>
      <c r="Q55" s="11">
        <f t="shared" si="3"/>
        <v>0</v>
      </c>
      <c r="R55" s="11">
        <f t="shared" si="3"/>
        <v>-16499.300000000003</v>
      </c>
      <c r="S55" s="11">
        <f t="shared" si="3"/>
        <v>-7320</v>
      </c>
      <c r="T55" s="11">
        <f t="shared" si="3"/>
        <v>0</v>
      </c>
      <c r="U55" s="11">
        <f t="shared" si="3"/>
        <v>0</v>
      </c>
      <c r="V55" s="11">
        <f t="shared" si="3"/>
        <v>-25689.30000000001</v>
      </c>
      <c r="W55" s="11">
        <f>IF('Daily PnL Log'!W1056&lt;&gt;"",'Daily PnL Log'!W1056,"")</f>
        <v>357273</v>
      </c>
      <c r="X55" s="11">
        <f>IF('Daily PnL Log'!X1056&lt;&gt;"",'Daily PnL Log'!X1056,"")</f>
        <v>-9.9466290483747735E-2</v>
      </c>
      <c r="Y55" s="11" t="str">
        <f>IF('Daily PnL Log'!Y1056&lt;&gt;"",'Daily PnL Log'!Y1056,"")</f>
        <v/>
      </c>
      <c r="Z55" s="11" t="str">
        <f>IF('Daily PnL Log'!Z1056&lt;&gt;"",'Daily PnL Log'!Z1056,"")</f>
        <v/>
      </c>
      <c r="AA55" s="11">
        <f>IF('Daily PnL Log'!AC1056&lt;&gt;"",'Daily PnL Log'!AC1056,"")</f>
        <v>291950.38</v>
      </c>
    </row>
    <row r="56" spans="1:27" x14ac:dyDescent="0.25">
      <c r="A56" s="47" t="str">
        <f t="shared" si="2"/>
        <v>Feb</v>
      </c>
      <c r="B56" s="14">
        <f>'Daily PnL Log'!B1057</f>
        <v>45699</v>
      </c>
      <c r="C56" s="13">
        <f>IF('Daily PnL Log'!C1057&lt;&gt;"",'Daily PnL Log'!C1057,"")</f>
        <v>32881.1</v>
      </c>
      <c r="D56" s="13">
        <f>IF('Daily PnL Log'!D1057&lt;&gt;"",'Daily PnL Log'!D1057,"")</f>
        <v>-18664.599999999999</v>
      </c>
      <c r="E56" s="13">
        <f>IF('Daily PnL Log'!E1057&lt;&gt;"",'Daily PnL Log'!E1057,"")</f>
        <v>0</v>
      </c>
      <c r="F56" s="13">
        <f>IF('Daily PnL Log'!F1057&lt;&gt;"",'Daily PnL Log'!F1057,"")</f>
        <v>26308.2</v>
      </c>
      <c r="G56" s="13">
        <f>IF('Daily PnL Log'!G1057&lt;&gt;"",'Daily PnL Log'!G1057,"")</f>
        <v>-9084.2999999999993</v>
      </c>
      <c r="H56" s="13">
        <f>IF('Daily PnL Log'!H1057&lt;&gt;"",'Daily PnL Log'!H1057,"")</f>
        <v>0</v>
      </c>
      <c r="I56" s="13">
        <f>IF('Daily PnL Log'!I1057&lt;&gt;"",'Daily PnL Log'!I1057,"")</f>
        <v>0</v>
      </c>
      <c r="J56" s="13">
        <f>IF('Daily PnL Log'!J1057&lt;&gt;"",'Daily PnL Log'!J1057,"")</f>
        <v>31440.399999999998</v>
      </c>
      <c r="K56" s="13">
        <f>IF('Daily PnL Log'!K1057&lt;&gt;"",'Daily PnL Log'!K1057,"")</f>
        <v>-84.18</v>
      </c>
      <c r="L56" s="13">
        <f>IF('Daily PnL Log'!L1057&lt;&gt;"",'Daily PnL Log'!L1057,"")</f>
        <v>-743</v>
      </c>
      <c r="M56" s="13">
        <f>IF('Daily PnL Log'!M1057&lt;&gt;"",'Daily PnL Log'!M1057,"")</f>
        <v>-827.18000000000006</v>
      </c>
      <c r="N56" s="13">
        <f>IF('Daily PnL Log'!N1057&lt;&gt;"",'Daily PnL Log'!N1057,"")</f>
        <v>30613.219999999998</v>
      </c>
      <c r="O56" s="13">
        <f t="shared" si="3"/>
        <v>30846.1</v>
      </c>
      <c r="P56" s="13">
        <f t="shared" si="3"/>
        <v>-18499.600000000002</v>
      </c>
      <c r="Q56" s="13">
        <f t="shared" si="3"/>
        <v>0</v>
      </c>
      <c r="R56" s="13">
        <f t="shared" si="3"/>
        <v>9808.8999999999978</v>
      </c>
      <c r="S56" s="13">
        <f t="shared" si="3"/>
        <v>-16404.3</v>
      </c>
      <c r="T56" s="13">
        <f t="shared" si="3"/>
        <v>0</v>
      </c>
      <c r="U56" s="13">
        <f t="shared" si="3"/>
        <v>0</v>
      </c>
      <c r="V56" s="13">
        <f t="shared" si="3"/>
        <v>5751.0999999999876</v>
      </c>
      <c r="W56" s="13">
        <f>IF('Daily PnL Log'!W1057&lt;&gt;"",'Daily PnL Log'!W1057,"")</f>
        <v>407027</v>
      </c>
      <c r="X56" s="13">
        <f>IF('Daily PnL Log'!X1057&lt;&gt;"",'Daily PnL Log'!X1057,"")</f>
        <v>7.5211767278337796E-2</v>
      </c>
      <c r="Y56" s="13" t="str">
        <f>IF('Daily PnL Log'!Y1057&lt;&gt;"",'Daily PnL Log'!Y1057,"")</f>
        <v/>
      </c>
      <c r="Z56" s="13" t="str">
        <f>IF('Daily PnL Log'!Z1057&lt;&gt;"",'Daily PnL Log'!Z1057,"")</f>
        <v/>
      </c>
      <c r="AA56" s="13">
        <f>IF('Daily PnL Log'!AC1057&lt;&gt;"",'Daily PnL Log'!AC1057,"")</f>
        <v>311169.45</v>
      </c>
    </row>
    <row r="57" spans="1:27" x14ac:dyDescent="0.25">
      <c r="A57" s="48" t="str">
        <f t="shared" si="2"/>
        <v>Feb</v>
      </c>
      <c r="B57" s="2">
        <f>'Daily PnL Log'!B1058</f>
        <v>45700</v>
      </c>
      <c r="C57" s="11">
        <f>IF('Daily PnL Log'!C1058&lt;&gt;"",'Daily PnL Log'!C1058,"")</f>
        <v>-57.1</v>
      </c>
      <c r="D57" s="11">
        <f>IF('Daily PnL Log'!D1058&lt;&gt;"",'Daily PnL Log'!D1058,"")</f>
        <v>-9512.1</v>
      </c>
      <c r="E57" s="11">
        <f>IF('Daily PnL Log'!E1058&lt;&gt;"",'Daily PnL Log'!E1058,"")</f>
        <v>0</v>
      </c>
      <c r="F57" s="11">
        <f>IF('Daily PnL Log'!F1058&lt;&gt;"",'Daily PnL Log'!F1058,"")</f>
        <v>8443.7999999999993</v>
      </c>
      <c r="G57" s="11">
        <f>IF('Daily PnL Log'!G1058&lt;&gt;"",'Daily PnL Log'!G1058,"")</f>
        <v>6721.1</v>
      </c>
      <c r="H57" s="11">
        <f>IF('Daily PnL Log'!H1058&lt;&gt;"",'Daily PnL Log'!H1058,"")</f>
        <v>0</v>
      </c>
      <c r="I57" s="11">
        <f>IF('Daily PnL Log'!I1058&lt;&gt;"",'Daily PnL Log'!I1058,"")</f>
        <v>0</v>
      </c>
      <c r="J57" s="11">
        <f>IF('Daily PnL Log'!J1058&lt;&gt;"",'Daily PnL Log'!J1058,"")</f>
        <v>5595.6999999999989</v>
      </c>
      <c r="K57" s="11">
        <f>IF('Daily PnL Log'!K1058&lt;&gt;"",'Daily PnL Log'!K1058,"")</f>
        <v>-183.05</v>
      </c>
      <c r="L57" s="11">
        <f>IF('Daily PnL Log'!L1058&lt;&gt;"",'Daily PnL Log'!L1058,"")</f>
        <v>-1613.98</v>
      </c>
      <c r="M57" s="11">
        <f>IF('Daily PnL Log'!M1058&lt;&gt;"",'Daily PnL Log'!M1058,"")</f>
        <v>-1797.03</v>
      </c>
      <c r="N57" s="11">
        <f>IF('Daily PnL Log'!N1058&lt;&gt;"",'Daily PnL Log'!N1058,"")</f>
        <v>3798.6699999999992</v>
      </c>
      <c r="O57" s="11">
        <f t="shared" si="3"/>
        <v>30789</v>
      </c>
      <c r="P57" s="11">
        <f t="shared" si="3"/>
        <v>-28011.700000000004</v>
      </c>
      <c r="Q57" s="11">
        <f t="shared" si="3"/>
        <v>0</v>
      </c>
      <c r="R57" s="11">
        <f t="shared" si="3"/>
        <v>18252.699999999997</v>
      </c>
      <c r="S57" s="11">
        <f t="shared" si="3"/>
        <v>-9683.1999999999989</v>
      </c>
      <c r="T57" s="11">
        <f t="shared" si="3"/>
        <v>0</v>
      </c>
      <c r="U57" s="11">
        <f t="shared" si="3"/>
        <v>0</v>
      </c>
      <c r="V57" s="11">
        <f t="shared" si="3"/>
        <v>11346.799999999987</v>
      </c>
      <c r="W57" s="11">
        <f>IF('Daily PnL Log'!W1058&lt;&gt;"",'Daily PnL Log'!W1058,"")</f>
        <v>346294</v>
      </c>
      <c r="X57" s="11">
        <f>IF('Daily PnL Log'!X1058&lt;&gt;"",'Daily PnL Log'!X1058,"")</f>
        <v>1.0969494129265881E-2</v>
      </c>
      <c r="Y57" s="11">
        <f>IF('Daily PnL Log'!Y1058&lt;&gt;"",'Daily PnL Log'!Y1058,"")</f>
        <v>-293</v>
      </c>
      <c r="Z57" s="11" t="str">
        <f>IF('Daily PnL Log'!Z1058&lt;&gt;"",'Daily PnL Log'!Z1058,"")</f>
        <v/>
      </c>
      <c r="AA57" s="11">
        <f>IF('Daily PnL Log'!AC1058&lt;&gt;"",'Daily PnL Log'!AC1058,"")</f>
        <v>310199.92</v>
      </c>
    </row>
    <row r="58" spans="1:27" x14ac:dyDescent="0.25">
      <c r="A58" s="47" t="str">
        <f t="shared" si="2"/>
        <v>Feb</v>
      </c>
      <c r="B58" s="14">
        <f>'Daily PnL Log'!B1059</f>
        <v>45701</v>
      </c>
      <c r="C58" s="13">
        <f>IF('Daily PnL Log'!C1059&lt;&gt;"",'Daily PnL Log'!C1059,"")</f>
        <v>-18620.599999999999</v>
      </c>
      <c r="D58" s="13">
        <f>IF('Daily PnL Log'!D1059&lt;&gt;"",'Daily PnL Log'!D1059,"")</f>
        <v>-8180.8</v>
      </c>
      <c r="E58" s="13">
        <f>IF('Daily PnL Log'!E1059&lt;&gt;"",'Daily PnL Log'!E1059,"")</f>
        <v>0</v>
      </c>
      <c r="F58" s="13">
        <f>IF('Daily PnL Log'!F1059&lt;&gt;"",'Daily PnL Log'!F1059,"")</f>
        <v>18668.8</v>
      </c>
      <c r="G58" s="13">
        <f>IF('Daily PnL Log'!G1059&lt;&gt;"",'Daily PnL Log'!G1059,"")</f>
        <v>8575.2000000000007</v>
      </c>
      <c r="H58" s="13">
        <f>IF('Daily PnL Log'!H1059&lt;&gt;"",'Daily PnL Log'!H1059,"")</f>
        <v>0</v>
      </c>
      <c r="I58" s="13">
        <f>IF('Daily PnL Log'!I1059&lt;&gt;"",'Daily PnL Log'!I1059,"")</f>
        <v>0</v>
      </c>
      <c r="J58" s="13">
        <f>IF('Daily PnL Log'!J1059&lt;&gt;"",'Daily PnL Log'!J1059,"")</f>
        <v>442.60000000000218</v>
      </c>
      <c r="K58" s="13">
        <f>IF('Daily PnL Log'!K1059&lt;&gt;"",'Daily PnL Log'!K1059,"")</f>
        <v>-82.39</v>
      </c>
      <c r="L58" s="13">
        <f>IF('Daily PnL Log'!L1059&lt;&gt;"",'Daily PnL Log'!L1059,"")</f>
        <v>-696.64</v>
      </c>
      <c r="M58" s="13">
        <f>IF('Daily PnL Log'!M1059&lt;&gt;"",'Daily PnL Log'!M1059,"")</f>
        <v>-779.03</v>
      </c>
      <c r="N58" s="13">
        <f>IF('Daily PnL Log'!N1059&lt;&gt;"",'Daily PnL Log'!N1059,"")</f>
        <v>-336.42999999999779</v>
      </c>
      <c r="O58" s="13">
        <f t="shared" si="3"/>
        <v>12168.400000000001</v>
      </c>
      <c r="P58" s="13">
        <f t="shared" si="3"/>
        <v>-36192.500000000007</v>
      </c>
      <c r="Q58" s="13">
        <f t="shared" si="3"/>
        <v>0</v>
      </c>
      <c r="R58" s="13">
        <f t="shared" si="3"/>
        <v>36921.5</v>
      </c>
      <c r="S58" s="13">
        <f t="shared" si="3"/>
        <v>-1107.9999999999982</v>
      </c>
      <c r="T58" s="13">
        <f t="shared" si="3"/>
        <v>0</v>
      </c>
      <c r="U58" s="13">
        <f t="shared" si="3"/>
        <v>0</v>
      </c>
      <c r="V58" s="13">
        <f t="shared" si="3"/>
        <v>11789.399999999989</v>
      </c>
      <c r="W58" s="13">
        <f>IF('Daily PnL Log'!W1059&lt;&gt;"",'Daily PnL Log'!W1059,"")</f>
        <v>426218</v>
      </c>
      <c r="X58" s="13">
        <f>IF('Daily PnL Log'!X1059&lt;&gt;"",'Daily PnL Log'!X1059,"")</f>
        <v>-7.8933785058349902E-4</v>
      </c>
      <c r="Y58" s="13">
        <f>IF('Daily PnL Log'!Y1059&lt;&gt;"",'Daily PnL Log'!Y1059,"")</f>
        <v>-9242.01</v>
      </c>
      <c r="Z58" s="13" t="str">
        <f>IF('Daily PnL Log'!Z1059&lt;&gt;"",'Daily PnL Log'!Z1059,"")</f>
        <v/>
      </c>
      <c r="AA58" s="13">
        <f>IF('Daily PnL Log'!AC1059&lt;&gt;"",'Daily PnL Log'!AC1059,"")</f>
        <v>325270.89</v>
      </c>
    </row>
    <row r="59" spans="1:27" x14ac:dyDescent="0.25">
      <c r="A59" s="48" t="str">
        <f t="shared" si="2"/>
        <v>Feb</v>
      </c>
      <c r="B59" s="2">
        <f>'Daily PnL Log'!B1060</f>
        <v>45702</v>
      </c>
      <c r="C59" s="11">
        <f>IF('Daily PnL Log'!C1060&lt;&gt;"",'Daily PnL Log'!C1060,"")</f>
        <v>10097.799999999999</v>
      </c>
      <c r="D59" s="11">
        <f>IF('Daily PnL Log'!D1060&lt;&gt;"",'Daily PnL Log'!D1060,"")</f>
        <v>11133.2</v>
      </c>
      <c r="E59" s="11">
        <f>IF('Daily PnL Log'!E1060&lt;&gt;"",'Daily PnL Log'!E1060,"")</f>
        <v>0</v>
      </c>
      <c r="F59" s="11">
        <f>IF('Daily PnL Log'!F1060&lt;&gt;"",'Daily PnL Log'!F1060,"")</f>
        <v>-182.2</v>
      </c>
      <c r="G59" s="11">
        <f>IF('Daily PnL Log'!G1060&lt;&gt;"",'Daily PnL Log'!G1060,"")</f>
        <v>-26154.7</v>
      </c>
      <c r="H59" s="11">
        <f>IF('Daily PnL Log'!H1060&lt;&gt;"",'Daily PnL Log'!H1060,"")</f>
        <v>0</v>
      </c>
      <c r="I59" s="11">
        <f>IF('Daily PnL Log'!I1060&lt;&gt;"",'Daily PnL Log'!I1060,"")</f>
        <v>0</v>
      </c>
      <c r="J59" s="11">
        <f>IF('Daily PnL Log'!J1060&lt;&gt;"",'Daily PnL Log'!J1060,"")</f>
        <v>-5105.9000000000015</v>
      </c>
      <c r="K59" s="11">
        <f>IF('Daily PnL Log'!K1060&lt;&gt;"",'Daily PnL Log'!K1060,"")</f>
        <v>-134.05000000000001</v>
      </c>
      <c r="L59" s="11">
        <f>IF('Daily PnL Log'!L1060&lt;&gt;"",'Daily PnL Log'!L1060,"")</f>
        <v>-1178.75</v>
      </c>
      <c r="M59" s="11">
        <f>IF('Daily PnL Log'!M1060&lt;&gt;"",'Daily PnL Log'!M1060,"")</f>
        <v>-1312.8</v>
      </c>
      <c r="N59" s="11">
        <f>IF('Daily PnL Log'!N1060&lt;&gt;"",'Daily PnL Log'!N1060,"")</f>
        <v>-6418.7000000000016</v>
      </c>
      <c r="O59" s="11">
        <f t="shared" si="3"/>
        <v>22266.2</v>
      </c>
      <c r="P59" s="11">
        <f t="shared" si="3"/>
        <v>-25059.300000000007</v>
      </c>
      <c r="Q59" s="11">
        <f t="shared" si="3"/>
        <v>0</v>
      </c>
      <c r="R59" s="11">
        <f t="shared" si="3"/>
        <v>36739.300000000003</v>
      </c>
      <c r="S59" s="11">
        <f t="shared" si="3"/>
        <v>-27262.699999999997</v>
      </c>
      <c r="T59" s="11">
        <f t="shared" si="3"/>
        <v>0</v>
      </c>
      <c r="U59" s="11">
        <f t="shared" si="3"/>
        <v>0</v>
      </c>
      <c r="V59" s="11">
        <f t="shared" si="3"/>
        <v>6683.4999999999873</v>
      </c>
      <c r="W59" s="11">
        <f>IF('Daily PnL Log'!W1060&lt;&gt;"",'Daily PnL Log'!W1060,"")</f>
        <v>410950</v>
      </c>
      <c r="X59" s="11">
        <f>IF('Daily PnL Log'!X1060&lt;&gt;"",'Daily PnL Log'!X1060,"")</f>
        <v>-1.5619175082126784E-2</v>
      </c>
      <c r="Y59" s="11" t="str">
        <f>IF('Daily PnL Log'!Y1060&lt;&gt;"",'Daily PnL Log'!Y1060,"")</f>
        <v/>
      </c>
      <c r="Z59" s="11">
        <f>IF('Daily PnL Log'!Z1060&lt;&gt;"",'Daily PnL Log'!Z1060,"")</f>
        <v>9775.65</v>
      </c>
      <c r="AA59" s="11">
        <f>IF('Daily PnL Log'!AC1060&lt;&gt;"",'Daily PnL Log'!AC1060,"")</f>
        <v>358341.84</v>
      </c>
    </row>
    <row r="60" spans="1:27" x14ac:dyDescent="0.25">
      <c r="A60" s="47" t="str">
        <f t="shared" si="2"/>
        <v>Feb</v>
      </c>
      <c r="B60" s="14">
        <f>'Daily PnL Log'!B1061</f>
        <v>45706</v>
      </c>
      <c r="C60" s="13">
        <f>IF('Daily PnL Log'!C1061&lt;&gt;"",'Daily PnL Log'!C1061,"")</f>
        <v>5813.7</v>
      </c>
      <c r="D60" s="13">
        <f>IF('Daily PnL Log'!D1061&lt;&gt;"",'Daily PnL Log'!D1061,"")</f>
        <v>-24783.4</v>
      </c>
      <c r="E60" s="13">
        <f>IF('Daily PnL Log'!E1061&lt;&gt;"",'Daily PnL Log'!E1061,"")</f>
        <v>0</v>
      </c>
      <c r="F60" s="13">
        <f>IF('Daily PnL Log'!F1061&lt;&gt;"",'Daily PnL Log'!F1061,"")</f>
        <v>-6010.5</v>
      </c>
      <c r="G60" s="13">
        <f>IF('Daily PnL Log'!G1061&lt;&gt;"",'Daily PnL Log'!G1061,"")</f>
        <v>-15786.7</v>
      </c>
      <c r="H60" s="13">
        <f>IF('Daily PnL Log'!H1061&lt;&gt;"",'Daily PnL Log'!H1061,"")</f>
        <v>0</v>
      </c>
      <c r="I60" s="13">
        <f>IF('Daily PnL Log'!I1061&lt;&gt;"",'Daily PnL Log'!I1061,"")</f>
        <v>0</v>
      </c>
      <c r="J60" s="13">
        <f>IF('Daily PnL Log'!J1061&lt;&gt;"",'Daily PnL Log'!J1061,"")</f>
        <v>-40766.9</v>
      </c>
      <c r="K60" s="13">
        <f>IF('Daily PnL Log'!K1061&lt;&gt;"",'Daily PnL Log'!K1061,"")</f>
        <v>-78.91</v>
      </c>
      <c r="L60" s="13">
        <f>IF('Daily PnL Log'!L1061&lt;&gt;"",'Daily PnL Log'!L1061,"")</f>
        <v>-655.43</v>
      </c>
      <c r="M60" s="13">
        <f>IF('Daily PnL Log'!M1061&lt;&gt;"",'Daily PnL Log'!M1061,"")</f>
        <v>-734.33999999999992</v>
      </c>
      <c r="N60" s="13">
        <f>IF('Daily PnL Log'!N1061&lt;&gt;"",'Daily PnL Log'!N1061,"")</f>
        <v>-41501.24</v>
      </c>
      <c r="O60" s="13">
        <f t="shared" si="3"/>
        <v>28079.9</v>
      </c>
      <c r="P60" s="13">
        <f t="shared" si="3"/>
        <v>-49842.700000000012</v>
      </c>
      <c r="Q60" s="13">
        <f t="shared" si="3"/>
        <v>0</v>
      </c>
      <c r="R60" s="13">
        <f t="shared" si="3"/>
        <v>30728.800000000003</v>
      </c>
      <c r="S60" s="13">
        <f t="shared" si="3"/>
        <v>-43049.399999999994</v>
      </c>
      <c r="T60" s="13">
        <f t="shared" si="3"/>
        <v>0</v>
      </c>
      <c r="U60" s="13">
        <f t="shared" si="3"/>
        <v>0</v>
      </c>
      <c r="V60" s="13">
        <f t="shared" si="3"/>
        <v>-34083.400000000016</v>
      </c>
      <c r="W60" s="13">
        <f>IF('Daily PnL Log'!W1061&lt;&gt;"",'Daily PnL Log'!W1061,"")</f>
        <v>371916</v>
      </c>
      <c r="X60" s="13">
        <f>IF('Daily PnL Log'!X1061&lt;&gt;"",'Daily PnL Log'!X1061,"")</f>
        <v>-0.11158767033416148</v>
      </c>
      <c r="Y60" s="13" t="str">
        <f>IF('Daily PnL Log'!Y1061&lt;&gt;"",'Daily PnL Log'!Y1061,"")</f>
        <v/>
      </c>
      <c r="Z60" s="13" t="str">
        <f>IF('Daily PnL Log'!Z1061&lt;&gt;"",'Daily PnL Log'!Z1061,"")</f>
        <v/>
      </c>
      <c r="AA60" s="13">
        <f>IF('Daily PnL Log'!AC1061&lt;&gt;"",'Daily PnL Log'!AC1061,"")</f>
        <v>286867.5</v>
      </c>
    </row>
    <row r="61" spans="1:27" x14ac:dyDescent="0.25">
      <c r="A61" s="48" t="str">
        <f t="shared" si="2"/>
        <v>Feb</v>
      </c>
      <c r="B61" s="2">
        <f>'Daily PnL Log'!B1062</f>
        <v>45707</v>
      </c>
      <c r="C61" s="11">
        <f>IF('Daily PnL Log'!C1062&lt;&gt;"",'Daily PnL Log'!C1062,"")</f>
        <v>-16542.599999999999</v>
      </c>
      <c r="D61" s="11">
        <f>IF('Daily PnL Log'!D1062&lt;&gt;"",'Daily PnL Log'!D1062,"")</f>
        <v>1988.1</v>
      </c>
      <c r="E61" s="11">
        <f>IF('Daily PnL Log'!E1062&lt;&gt;"",'Daily PnL Log'!E1062,"")</f>
        <v>0</v>
      </c>
      <c r="F61" s="11">
        <f>IF('Daily PnL Log'!F1062&lt;&gt;"",'Daily PnL Log'!F1062,"")</f>
        <v>26324.3</v>
      </c>
      <c r="G61" s="11">
        <f>IF('Daily PnL Log'!G1062&lt;&gt;"",'Daily PnL Log'!G1062,"")</f>
        <v>-14522.1</v>
      </c>
      <c r="H61" s="11">
        <f>IF('Daily PnL Log'!H1062&lt;&gt;"",'Daily PnL Log'!H1062,"")</f>
        <v>0</v>
      </c>
      <c r="I61" s="11">
        <f>IF('Daily PnL Log'!I1062&lt;&gt;"",'Daily PnL Log'!I1062,"")</f>
        <v>0</v>
      </c>
      <c r="J61" s="11">
        <f>IF('Daily PnL Log'!J1062&lt;&gt;"",'Daily PnL Log'!J1062,"")</f>
        <v>-2752.2999999999993</v>
      </c>
      <c r="K61" s="11">
        <f>IF('Daily PnL Log'!K1062&lt;&gt;"",'Daily PnL Log'!K1062,"")</f>
        <v>-67.13</v>
      </c>
      <c r="L61" s="11">
        <f>IF('Daily PnL Log'!L1062&lt;&gt;"",'Daily PnL Log'!L1062,"")</f>
        <v>-569.98</v>
      </c>
      <c r="M61" s="11">
        <f>IF('Daily PnL Log'!M1062&lt;&gt;"",'Daily PnL Log'!M1062,"")</f>
        <v>-637.11</v>
      </c>
      <c r="N61" s="11">
        <f>IF('Daily PnL Log'!N1062&lt;&gt;"",'Daily PnL Log'!N1062,"")</f>
        <v>-3389.4099999999994</v>
      </c>
      <c r="O61" s="11">
        <f t="shared" si="3"/>
        <v>11537.300000000003</v>
      </c>
      <c r="P61" s="11">
        <f t="shared" si="3"/>
        <v>-47854.600000000013</v>
      </c>
      <c r="Q61" s="11">
        <f t="shared" si="3"/>
        <v>0</v>
      </c>
      <c r="R61" s="11">
        <f t="shared" si="3"/>
        <v>57053.100000000006</v>
      </c>
      <c r="S61" s="11">
        <f t="shared" si="3"/>
        <v>-57571.499999999993</v>
      </c>
      <c r="T61" s="11">
        <f t="shared" si="3"/>
        <v>0</v>
      </c>
      <c r="U61" s="11">
        <f t="shared" si="3"/>
        <v>0</v>
      </c>
      <c r="V61" s="11">
        <f t="shared" si="3"/>
        <v>-36835.700000000012</v>
      </c>
      <c r="W61" s="11">
        <f>IF('Daily PnL Log'!W1062&lt;&gt;"",'Daily PnL Log'!W1062,"")</f>
        <v>372297</v>
      </c>
      <c r="X61" s="11">
        <f>IF('Daily PnL Log'!X1062&lt;&gt;"",'Daily PnL Log'!X1062,"")</f>
        <v>-9.1040486493310438E-3</v>
      </c>
      <c r="Y61" s="11" t="str">
        <f>IF('Daily PnL Log'!Y1062&lt;&gt;"",'Daily PnL Log'!Y1062,"")</f>
        <v/>
      </c>
      <c r="Z61" s="11" t="str">
        <f>IF('Daily PnL Log'!Z1062&lt;&gt;"",'Daily PnL Log'!Z1062,"")</f>
        <v/>
      </c>
      <c r="AA61" s="11">
        <f>IF('Daily PnL Log'!AC1062&lt;&gt;"",'Daily PnL Log'!AC1062,"")</f>
        <v>283555.39</v>
      </c>
    </row>
    <row r="62" spans="1:27" x14ac:dyDescent="0.25">
      <c r="A62" s="47" t="str">
        <f t="shared" si="2"/>
        <v>Feb</v>
      </c>
      <c r="B62" s="14">
        <f>'Daily PnL Log'!B1063</f>
        <v>45708</v>
      </c>
      <c r="C62" s="13">
        <f>IF('Daily PnL Log'!C1063&lt;&gt;"",'Daily PnL Log'!C1063,"")</f>
        <v>-6200</v>
      </c>
      <c r="D62" s="13">
        <f>IF('Daily PnL Log'!D1063&lt;&gt;"",'Daily PnL Log'!D1063,"")</f>
        <v>-3677.3</v>
      </c>
      <c r="E62" s="13">
        <f>IF('Daily PnL Log'!E1063&lt;&gt;"",'Daily PnL Log'!E1063,"")</f>
        <v>0</v>
      </c>
      <c r="F62" s="13">
        <f>IF('Daily PnL Log'!F1063&lt;&gt;"",'Daily PnL Log'!F1063,"")</f>
        <v>1044.4000000000001</v>
      </c>
      <c r="G62" s="13">
        <f>IF('Daily PnL Log'!G1063&lt;&gt;"",'Daily PnL Log'!G1063,"")</f>
        <v>-3602.2</v>
      </c>
      <c r="H62" s="13">
        <f>IF('Daily PnL Log'!H1063&lt;&gt;"",'Daily PnL Log'!H1063,"")</f>
        <v>0</v>
      </c>
      <c r="I62" s="13">
        <f>IF('Daily PnL Log'!I1063&lt;&gt;"",'Daily PnL Log'!I1063,"")</f>
        <v>0</v>
      </c>
      <c r="J62" s="13">
        <f>IF('Daily PnL Log'!J1063&lt;&gt;"",'Daily PnL Log'!J1063,"")</f>
        <v>-12435.099999999999</v>
      </c>
      <c r="K62" s="13">
        <f>IF('Daily PnL Log'!K1063&lt;&gt;"",'Daily PnL Log'!K1063,"")</f>
        <v>-56.63</v>
      </c>
      <c r="L62" s="13">
        <f>IF('Daily PnL Log'!L1063&lt;&gt;"",'Daily PnL Log'!L1063,"")</f>
        <v>-455.52</v>
      </c>
      <c r="M62" s="13">
        <f>IF('Daily PnL Log'!M1063&lt;&gt;"",'Daily PnL Log'!M1063,"")</f>
        <v>-512.15</v>
      </c>
      <c r="N62" s="13">
        <f>IF('Daily PnL Log'!N1063&lt;&gt;"",'Daily PnL Log'!N1063,"")</f>
        <v>-12947.249999999998</v>
      </c>
      <c r="O62" s="13">
        <f t="shared" si="3"/>
        <v>5337.3000000000029</v>
      </c>
      <c r="P62" s="13">
        <f t="shared" si="3"/>
        <v>-51531.900000000016</v>
      </c>
      <c r="Q62" s="13">
        <f t="shared" si="3"/>
        <v>0</v>
      </c>
      <c r="R62" s="13">
        <f t="shared" si="3"/>
        <v>58097.500000000007</v>
      </c>
      <c r="S62" s="13">
        <f t="shared" si="3"/>
        <v>-61173.69999999999</v>
      </c>
      <c r="T62" s="13">
        <f t="shared" si="3"/>
        <v>0</v>
      </c>
      <c r="U62" s="13">
        <f t="shared" si="3"/>
        <v>0</v>
      </c>
      <c r="V62" s="13">
        <f t="shared" si="3"/>
        <v>-49270.80000000001</v>
      </c>
      <c r="W62" s="13">
        <f>IF('Daily PnL Log'!W1063&lt;&gt;"",'Daily PnL Log'!W1063,"")</f>
        <v>310887</v>
      </c>
      <c r="X62" s="13">
        <f>IF('Daily PnL Log'!X1063&lt;&gt;"",'Daily PnL Log'!X1063,"")</f>
        <v>-4.1646160823707645E-2</v>
      </c>
      <c r="Y62" s="13">
        <f>IF('Daily PnL Log'!Y1063&lt;&gt;"",'Daily PnL Log'!Y1063,"")</f>
        <v>-2297.2400000000002</v>
      </c>
      <c r="Z62" s="13" t="str">
        <f>IF('Daily PnL Log'!Z1063&lt;&gt;"",'Daily PnL Log'!Z1063,"")</f>
        <v/>
      </c>
      <c r="AA62" s="13">
        <f>IF('Daily PnL Log'!AC1063&lt;&gt;"",'Daily PnL Log'!AC1063,"")</f>
        <v>255390.74</v>
      </c>
    </row>
    <row r="63" spans="1:27" x14ac:dyDescent="0.25">
      <c r="A63" s="48" t="str">
        <f t="shared" si="2"/>
        <v>Feb</v>
      </c>
      <c r="B63" s="2">
        <f>'Daily PnL Log'!B1064</f>
        <v>45709</v>
      </c>
      <c r="C63" s="11">
        <f>IF('Daily PnL Log'!C1064&lt;&gt;"",'Daily PnL Log'!C1064,"")</f>
        <v>-5904.1</v>
      </c>
      <c r="D63" s="11">
        <f>IF('Daily PnL Log'!D1064&lt;&gt;"",'Daily PnL Log'!D1064,"")</f>
        <v>-6589.1</v>
      </c>
      <c r="E63" s="11">
        <f>IF('Daily PnL Log'!E1064&lt;&gt;"",'Daily PnL Log'!E1064,"")</f>
        <v>0</v>
      </c>
      <c r="F63" s="11">
        <f>IF('Daily PnL Log'!F1064&lt;&gt;"",'Daily PnL Log'!F1064,"")</f>
        <v>-462.6</v>
      </c>
      <c r="G63" s="11">
        <f>IF('Daily PnL Log'!G1064&lt;&gt;"",'Daily PnL Log'!G1064,"")</f>
        <v>35555.300000000003</v>
      </c>
      <c r="H63" s="11">
        <f>IF('Daily PnL Log'!H1064&lt;&gt;"",'Daily PnL Log'!H1064,"")</f>
        <v>0</v>
      </c>
      <c r="I63" s="11">
        <f>IF('Daily PnL Log'!I1064&lt;&gt;"",'Daily PnL Log'!I1064,"")</f>
        <v>0</v>
      </c>
      <c r="J63" s="11">
        <f>IF('Daily PnL Log'!J1064&lt;&gt;"",'Daily PnL Log'!J1064,"")</f>
        <v>22599.5</v>
      </c>
      <c r="K63" s="11">
        <f>IF('Daily PnL Log'!K1064&lt;&gt;"",'Daily PnL Log'!K1064,"")</f>
        <v>-590.73</v>
      </c>
      <c r="L63" s="11">
        <f>IF('Daily PnL Log'!L1064&lt;&gt;"",'Daily PnL Log'!L1064,"")</f>
        <v>-2618.5100000000002</v>
      </c>
      <c r="M63" s="11">
        <f>IF('Daily PnL Log'!M1064&lt;&gt;"",'Daily PnL Log'!M1064,"")</f>
        <v>-3209.2400000000002</v>
      </c>
      <c r="N63" s="11">
        <f>IF('Daily PnL Log'!N1064&lt;&gt;"",'Daily PnL Log'!N1064,"")</f>
        <v>19390.259999999998</v>
      </c>
      <c r="O63" s="11">
        <f t="shared" si="3"/>
        <v>-566.79999999999745</v>
      </c>
      <c r="P63" s="11">
        <f t="shared" si="3"/>
        <v>-58121.000000000015</v>
      </c>
      <c r="Q63" s="11">
        <f t="shared" si="3"/>
        <v>0</v>
      </c>
      <c r="R63" s="11">
        <f t="shared" si="3"/>
        <v>57634.900000000009</v>
      </c>
      <c r="S63" s="11">
        <f t="shared" si="3"/>
        <v>-25618.399999999987</v>
      </c>
      <c r="T63" s="11">
        <f t="shared" si="3"/>
        <v>0</v>
      </c>
      <c r="U63" s="11">
        <f t="shared" si="3"/>
        <v>0</v>
      </c>
      <c r="V63" s="11">
        <f t="shared" si="3"/>
        <v>-26671.30000000001</v>
      </c>
      <c r="W63" s="11">
        <f>IF('Daily PnL Log'!W1064&lt;&gt;"",'Daily PnL Log'!W1064,"")</f>
        <v>501188</v>
      </c>
      <c r="X63" s="11">
        <f>IF('Daily PnL Log'!X1064&lt;&gt;"",'Daily PnL Log'!X1064,"")</f>
        <v>3.8688595896150743E-2</v>
      </c>
      <c r="Y63" s="11" t="str">
        <f>IF('Daily PnL Log'!Y1064&lt;&gt;"",'Daily PnL Log'!Y1064,"")</f>
        <v/>
      </c>
      <c r="Z63" s="11" t="str">
        <f>IF('Daily PnL Log'!Z1064&lt;&gt;"",'Daily PnL Log'!Z1064,"")</f>
        <v/>
      </c>
      <c r="AA63" s="11">
        <f>IF('Daily PnL Log'!AC1064&lt;&gt;"",'Daily PnL Log'!AC1064,"")</f>
        <v>194480.25</v>
      </c>
    </row>
    <row r="64" spans="1:27" x14ac:dyDescent="0.25">
      <c r="A64" s="47" t="str">
        <f t="shared" si="2"/>
        <v>Feb</v>
      </c>
      <c r="B64" s="14">
        <f>'Daily PnL Log'!B1065</f>
        <v>45712</v>
      </c>
      <c r="C64" s="13">
        <f>IF('Daily PnL Log'!C1065&lt;&gt;"",'Daily PnL Log'!C1065,"")</f>
        <v>2668.2</v>
      </c>
      <c r="D64" s="13">
        <f>IF('Daily PnL Log'!D1065&lt;&gt;"",'Daily PnL Log'!D1065,"")</f>
        <v>-28854.400000000001</v>
      </c>
      <c r="E64" s="13">
        <f>IF('Daily PnL Log'!E1065&lt;&gt;"",'Daily PnL Log'!E1065,"")</f>
        <v>0</v>
      </c>
      <c r="F64" s="13">
        <f>IF('Daily PnL Log'!F1065&lt;&gt;"",'Daily PnL Log'!F1065,"")</f>
        <v>-8299.1</v>
      </c>
      <c r="G64" s="13">
        <f>IF('Daily PnL Log'!G1065&lt;&gt;"",'Daily PnL Log'!G1065,"")</f>
        <v>79.400000000000006</v>
      </c>
      <c r="H64" s="13">
        <f>IF('Daily PnL Log'!H1065&lt;&gt;"",'Daily PnL Log'!H1065,"")</f>
        <v>0</v>
      </c>
      <c r="I64" s="13">
        <f>IF('Daily PnL Log'!I1065&lt;&gt;"",'Daily PnL Log'!I1065,"")</f>
        <v>0</v>
      </c>
      <c r="J64" s="13">
        <f>IF('Daily PnL Log'!J1065&lt;&gt;"",'Daily PnL Log'!J1065,"")</f>
        <v>-34405.9</v>
      </c>
      <c r="K64" s="13">
        <f>IF('Daily PnL Log'!K1065&lt;&gt;"",'Daily PnL Log'!K1065,"")</f>
        <v>-75.14</v>
      </c>
      <c r="L64" s="13">
        <f>IF('Daily PnL Log'!L1065&lt;&gt;"",'Daily PnL Log'!L1065,"")</f>
        <v>-662.17</v>
      </c>
      <c r="M64" s="13">
        <f>IF('Daily PnL Log'!M1065&lt;&gt;"",'Daily PnL Log'!M1065,"")</f>
        <v>-737.31</v>
      </c>
      <c r="N64" s="13">
        <f>IF('Daily PnL Log'!N1065&lt;&gt;"",'Daily PnL Log'!N1065,"")</f>
        <v>-35143.21</v>
      </c>
      <c r="O64" s="13">
        <f t="shared" si="3"/>
        <v>2101.4000000000024</v>
      </c>
      <c r="P64" s="13">
        <f t="shared" si="3"/>
        <v>-86975.400000000023</v>
      </c>
      <c r="Q64" s="13">
        <f t="shared" si="3"/>
        <v>0</v>
      </c>
      <c r="R64" s="13">
        <f t="shared" si="3"/>
        <v>49335.80000000001</v>
      </c>
      <c r="S64" s="13">
        <f t="shared" si="3"/>
        <v>-25538.999999999985</v>
      </c>
      <c r="T64" s="13">
        <f t="shared" si="3"/>
        <v>0</v>
      </c>
      <c r="U64" s="13">
        <f t="shared" si="3"/>
        <v>0</v>
      </c>
      <c r="V64" s="13">
        <f t="shared" si="3"/>
        <v>-61077.200000000012</v>
      </c>
      <c r="W64" s="13">
        <f>IF('Daily PnL Log'!W1065&lt;&gt;"",'Daily PnL Log'!W1065,"")</f>
        <v>421796</v>
      </c>
      <c r="X64" s="13">
        <f>IF('Daily PnL Log'!X1065&lt;&gt;"",'Daily PnL Log'!X1065,"")</f>
        <v>-8.3318025775493368E-2</v>
      </c>
      <c r="Y64" s="13" t="str">
        <f>IF('Daily PnL Log'!Y1065&lt;&gt;"",'Daily PnL Log'!Y1065,"")</f>
        <v/>
      </c>
      <c r="Z64" s="13" t="str">
        <f>IF('Daily PnL Log'!Z1065&lt;&gt;"",'Daily PnL Log'!Z1065,"")</f>
        <v/>
      </c>
      <c r="AA64" s="13">
        <f>IF('Daily PnL Log'!AC1065&lt;&gt;"",'Daily PnL Log'!AC1065,"")</f>
        <v>215439.19</v>
      </c>
    </row>
    <row r="65" spans="1:27" x14ac:dyDescent="0.25">
      <c r="A65" s="48" t="str">
        <f t="shared" si="2"/>
        <v>Feb</v>
      </c>
      <c r="B65" s="2">
        <f>'Daily PnL Log'!B1066</f>
        <v>45713</v>
      </c>
      <c r="C65" s="11">
        <f>IF('Daily PnL Log'!C1066&lt;&gt;"",'Daily PnL Log'!C1066,"")</f>
        <v>24064.6</v>
      </c>
      <c r="D65" s="11">
        <f>IF('Daily PnL Log'!D1066&lt;&gt;"",'Daily PnL Log'!D1066,"")</f>
        <v>-10063.700000000001</v>
      </c>
      <c r="E65" s="11">
        <f>IF('Daily PnL Log'!E1066&lt;&gt;"",'Daily PnL Log'!E1066,"")</f>
        <v>0</v>
      </c>
      <c r="F65" s="11">
        <f>IF('Daily PnL Log'!F1066&lt;&gt;"",'Daily PnL Log'!F1066,"")</f>
        <v>5143.8</v>
      </c>
      <c r="G65" s="11">
        <f>IF('Daily PnL Log'!G1066&lt;&gt;"",'Daily PnL Log'!G1066,"")</f>
        <v>-5798.9</v>
      </c>
      <c r="H65" s="11">
        <f>IF('Daily PnL Log'!H1066&lt;&gt;"",'Daily PnL Log'!H1066,"")</f>
        <v>0</v>
      </c>
      <c r="I65" s="11">
        <f>IF('Daily PnL Log'!I1066&lt;&gt;"",'Daily PnL Log'!I1066,"")</f>
        <v>0</v>
      </c>
      <c r="J65" s="11">
        <f>IF('Daily PnL Log'!J1066&lt;&gt;"",'Daily PnL Log'!J1066,"")</f>
        <v>13345.799999999997</v>
      </c>
      <c r="K65" s="11">
        <f>IF('Daily PnL Log'!K1066&lt;&gt;"",'Daily PnL Log'!K1066,"")</f>
        <v>-121.57</v>
      </c>
      <c r="L65" s="11">
        <f>IF('Daily PnL Log'!L1066&lt;&gt;"",'Daily PnL Log'!L1066,"")</f>
        <v>-1078.1400000000001</v>
      </c>
      <c r="M65" s="11">
        <f>IF('Daily PnL Log'!M1066&lt;&gt;"",'Daily PnL Log'!M1066,"")</f>
        <v>-1199.71</v>
      </c>
      <c r="N65" s="11">
        <f>IF('Daily PnL Log'!N1066&lt;&gt;"",'Daily PnL Log'!N1066,"")</f>
        <v>12146.089999999997</v>
      </c>
      <c r="O65" s="11">
        <f t="shared" si="3"/>
        <v>26166</v>
      </c>
      <c r="P65" s="11">
        <f t="shared" si="3"/>
        <v>-97039.10000000002</v>
      </c>
      <c r="Q65" s="11">
        <f t="shared" si="3"/>
        <v>0</v>
      </c>
      <c r="R65" s="11">
        <f t="shared" si="3"/>
        <v>54479.600000000013</v>
      </c>
      <c r="S65" s="11">
        <f t="shared" si="3"/>
        <v>-31337.899999999987</v>
      </c>
      <c r="T65" s="11">
        <f t="shared" si="3"/>
        <v>0</v>
      </c>
      <c r="U65" s="11">
        <f t="shared" si="3"/>
        <v>0</v>
      </c>
      <c r="V65" s="11">
        <f t="shared" si="3"/>
        <v>-47731.400000000016</v>
      </c>
      <c r="W65" s="11">
        <f>IF('Daily PnL Log'!W1066&lt;&gt;"",'Daily PnL Log'!W1066,"")</f>
        <v>458821</v>
      </c>
      <c r="X65" s="11">
        <f>IF('Daily PnL Log'!X1066&lt;&gt;"",'Daily PnL Log'!X1066,"")</f>
        <v>2.6472393373450642E-2</v>
      </c>
      <c r="Y65" s="11">
        <f>IF('Daily PnL Log'!Y1066&lt;&gt;"",'Daily PnL Log'!Y1066,"")</f>
        <v>-5216.3</v>
      </c>
      <c r="Z65" s="11" t="str">
        <f>IF('Daily PnL Log'!Z1066&lt;&gt;"",'Daily PnL Log'!Z1066,"")</f>
        <v/>
      </c>
      <c r="AA65" s="11">
        <f>IF('Daily PnL Log'!AC1066&lt;&gt;"",'Daily PnL Log'!AC1066,"")</f>
        <v>254959.48</v>
      </c>
    </row>
    <row r="66" spans="1:27" x14ac:dyDescent="0.25">
      <c r="A66" s="47" t="str">
        <f t="shared" si="2"/>
        <v>Feb</v>
      </c>
      <c r="B66" s="14">
        <f>'Daily PnL Log'!B1067</f>
        <v>45714</v>
      </c>
      <c r="C66" s="13">
        <f>IF('Daily PnL Log'!C1067&lt;&gt;"",'Daily PnL Log'!C1067,"")</f>
        <v>18295.7</v>
      </c>
      <c r="D66" s="13">
        <f>IF('Daily PnL Log'!D1067&lt;&gt;"",'Daily PnL Log'!D1067,"")</f>
        <v>1046.9000000000001</v>
      </c>
      <c r="E66" s="13">
        <f>IF('Daily PnL Log'!E1067&lt;&gt;"",'Daily PnL Log'!E1067,"")</f>
        <v>0</v>
      </c>
      <c r="F66" s="13">
        <f>IF('Daily PnL Log'!F1067&lt;&gt;"",'Daily PnL Log'!F1067,"")</f>
        <v>-15860.5</v>
      </c>
      <c r="G66" s="13">
        <f>IF('Daily PnL Log'!G1067&lt;&gt;"",'Daily PnL Log'!G1067,"")</f>
        <v>11387.9</v>
      </c>
      <c r="H66" s="13">
        <f>IF('Daily PnL Log'!H1067&lt;&gt;"",'Daily PnL Log'!H1067,"")</f>
        <v>0</v>
      </c>
      <c r="I66" s="13">
        <f>IF('Daily PnL Log'!I1067&lt;&gt;"",'Daily PnL Log'!I1067,"")</f>
        <v>0</v>
      </c>
      <c r="J66" s="13">
        <f>IF('Daily PnL Log'!J1067&lt;&gt;"",'Daily PnL Log'!J1067,"")</f>
        <v>14870.000000000002</v>
      </c>
      <c r="K66" s="13">
        <f>IF('Daily PnL Log'!K1067&lt;&gt;"",'Daily PnL Log'!K1067,"")</f>
        <v>-110.02</v>
      </c>
      <c r="L66" s="13">
        <f>IF('Daily PnL Log'!L1067&lt;&gt;"",'Daily PnL Log'!L1067,"")</f>
        <v>-976.76</v>
      </c>
      <c r="M66" s="13">
        <f>IF('Daily PnL Log'!M1067&lt;&gt;"",'Daily PnL Log'!M1067,"")</f>
        <v>-1086.78</v>
      </c>
      <c r="N66" s="13">
        <f>IF('Daily PnL Log'!N1067&lt;&gt;"",'Daily PnL Log'!N1067,"")</f>
        <v>13783.220000000001</v>
      </c>
      <c r="O66" s="13">
        <f t="shared" si="3"/>
        <v>44461.7</v>
      </c>
      <c r="P66" s="13">
        <f t="shared" si="3"/>
        <v>-95992.200000000026</v>
      </c>
      <c r="Q66" s="13">
        <f t="shared" si="3"/>
        <v>0</v>
      </c>
      <c r="R66" s="13">
        <f t="shared" si="3"/>
        <v>38619.100000000013</v>
      </c>
      <c r="S66" s="13">
        <f t="shared" si="3"/>
        <v>-19949.999999999985</v>
      </c>
      <c r="T66" s="13">
        <f t="shared" si="3"/>
        <v>0</v>
      </c>
      <c r="U66" s="13">
        <f t="shared" si="3"/>
        <v>0</v>
      </c>
      <c r="V66" s="13">
        <f t="shared" si="3"/>
        <v>-32861.400000000016</v>
      </c>
      <c r="W66" s="13">
        <f>IF('Daily PnL Log'!W1067&lt;&gt;"",'Daily PnL Log'!W1067,"")</f>
        <v>497894</v>
      </c>
      <c r="X66" s="13">
        <f>IF('Daily PnL Log'!X1067&lt;&gt;"",'Daily PnL Log'!X1067,"")</f>
        <v>2.7683040968559575E-2</v>
      </c>
      <c r="Y66" s="13" t="str">
        <f>IF('Daily PnL Log'!Y1067&lt;&gt;"",'Daily PnL Log'!Y1067,"")</f>
        <v/>
      </c>
      <c r="Z66" s="13" t="str">
        <f>IF('Daily PnL Log'!Z1067&lt;&gt;"",'Daily PnL Log'!Z1067,"")</f>
        <v/>
      </c>
      <c r="AA66" s="13">
        <f>IF('Daily PnL Log'!AC1067&lt;&gt;"",'Daily PnL Log'!AC1067,"")</f>
        <v>274676.45</v>
      </c>
    </row>
    <row r="67" spans="1:27" x14ac:dyDescent="0.25">
      <c r="A67" s="48" t="str">
        <f t="shared" si="2"/>
        <v>Feb</v>
      </c>
      <c r="B67" s="2">
        <f>'Daily PnL Log'!B1068</f>
        <v>45715</v>
      </c>
      <c r="C67" s="11">
        <f>IF('Daily PnL Log'!C1068&lt;&gt;"",'Daily PnL Log'!C1068,"")</f>
        <v>14308.6</v>
      </c>
      <c r="D67" s="11">
        <f>IF('Daily PnL Log'!D1068&lt;&gt;"",'Daily PnL Log'!D1068,"")</f>
        <v>15819.1</v>
      </c>
      <c r="E67" s="11">
        <f>IF('Daily PnL Log'!E1068&lt;&gt;"",'Daily PnL Log'!E1068,"")</f>
        <v>0</v>
      </c>
      <c r="F67" s="11">
        <f>IF('Daily PnL Log'!F1068&lt;&gt;"",'Daily PnL Log'!F1068,"")</f>
        <v>-11329.7</v>
      </c>
      <c r="G67" s="11">
        <f>IF('Daily PnL Log'!G1068&lt;&gt;"",'Daily PnL Log'!G1068,"")</f>
        <v>36800.699999999997</v>
      </c>
      <c r="H67" s="11">
        <f>IF('Daily PnL Log'!H1068&lt;&gt;"",'Daily PnL Log'!H1068,"")</f>
        <v>0</v>
      </c>
      <c r="I67" s="11">
        <f>IF('Daily PnL Log'!I1068&lt;&gt;"",'Daily PnL Log'!I1068,"")</f>
        <v>0</v>
      </c>
      <c r="J67" s="11">
        <f>IF('Daily PnL Log'!J1068&lt;&gt;"",'Daily PnL Log'!J1068,"")</f>
        <v>55598.7</v>
      </c>
      <c r="K67" s="11">
        <f>IF('Daily PnL Log'!K1068&lt;&gt;"",'Daily PnL Log'!K1068,"")</f>
        <v>-188.14</v>
      </c>
      <c r="L67" s="11">
        <f>IF('Daily PnL Log'!L1068&lt;&gt;"",'Daily PnL Log'!L1068,"")</f>
        <v>-1663.61</v>
      </c>
      <c r="M67" s="11">
        <f>IF('Daily PnL Log'!M1068&lt;&gt;"",'Daily PnL Log'!M1068,"")</f>
        <v>-1851.75</v>
      </c>
      <c r="N67" s="11">
        <f>IF('Daily PnL Log'!N1068&lt;&gt;"",'Daily PnL Log'!N1068,"")</f>
        <v>53746.95</v>
      </c>
      <c r="O67" s="11">
        <f t="shared" ref="O67:V68" si="4">IF(C67&lt;&gt;"",O66+C67,"")</f>
        <v>58770.299999999996</v>
      </c>
      <c r="P67" s="11">
        <f t="shared" si="4"/>
        <v>-80173.10000000002</v>
      </c>
      <c r="Q67" s="11">
        <f t="shared" si="4"/>
        <v>0</v>
      </c>
      <c r="R67" s="11">
        <f t="shared" si="4"/>
        <v>27289.400000000012</v>
      </c>
      <c r="S67" s="11">
        <f t="shared" si="4"/>
        <v>16850.700000000012</v>
      </c>
      <c r="T67" s="11">
        <f t="shared" si="4"/>
        <v>0</v>
      </c>
      <c r="U67" s="11">
        <f t="shared" si="4"/>
        <v>0</v>
      </c>
      <c r="V67" s="11">
        <f t="shared" si="4"/>
        <v>22737.299999999981</v>
      </c>
      <c r="W67" s="11">
        <f>IF('Daily PnL Log'!W1068&lt;&gt;"",'Daily PnL Log'!W1068,"")</f>
        <v>569447</v>
      </c>
      <c r="X67" s="11">
        <f>IF('Daily PnL Log'!X1068&lt;&gt;"",'Daily PnL Log'!X1068,"")</f>
        <v>9.4384464225819073E-2</v>
      </c>
      <c r="Y67" s="11" t="str">
        <f>IF('Daily PnL Log'!Y1068&lt;&gt;"",'Daily PnL Log'!Y1068,"")</f>
        <v/>
      </c>
      <c r="Z67" s="11" t="str">
        <f>IF('Daily PnL Log'!Z1068&lt;&gt;"",'Daily PnL Log'!Z1068,"")</f>
        <v/>
      </c>
      <c r="AA67" s="11">
        <f>IF('Daily PnL Log'!AC1068&lt;&gt;"",'Daily PnL Log'!AC1068,"")</f>
        <v>312898.45</v>
      </c>
    </row>
    <row r="68" spans="1:27" x14ac:dyDescent="0.25">
      <c r="A68" s="47" t="str">
        <f t="shared" si="2"/>
        <v>Feb</v>
      </c>
      <c r="B68" s="14">
        <f>'Daily PnL Log'!B1069</f>
        <v>45716</v>
      </c>
      <c r="C68" s="13">
        <f>IF('Daily PnL Log'!C1069&lt;&gt;"",'Daily PnL Log'!C1069,"")</f>
        <v>10933.3</v>
      </c>
      <c r="D68" s="13">
        <f>IF('Daily PnL Log'!D1069&lt;&gt;"",'Daily PnL Log'!D1069,"")</f>
        <v>-7474.8</v>
      </c>
      <c r="E68" s="13">
        <f>IF('Daily PnL Log'!E1069&lt;&gt;"",'Daily PnL Log'!E1069,"")</f>
        <v>0</v>
      </c>
      <c r="F68" s="13">
        <f>IF('Daily PnL Log'!F1069&lt;&gt;"",'Daily PnL Log'!F1069,"")</f>
        <v>-9519.7999999999993</v>
      </c>
      <c r="G68" s="13">
        <f>IF('Daily PnL Log'!G1069&lt;&gt;"",'Daily PnL Log'!G1069,"")</f>
        <v>-12540.3</v>
      </c>
      <c r="H68" s="13">
        <f>IF('Daily PnL Log'!H1069&lt;&gt;"",'Daily PnL Log'!H1069,"")</f>
        <v>0</v>
      </c>
      <c r="I68" s="13">
        <f>IF('Daily PnL Log'!I1069&lt;&gt;"",'Daily PnL Log'!I1069,"")</f>
        <v>0</v>
      </c>
      <c r="J68" s="13">
        <f>IF('Daily PnL Log'!J1069&lt;&gt;"",'Daily PnL Log'!J1069,"")</f>
        <v>-18601.599999999999</v>
      </c>
      <c r="K68" s="13">
        <f>IF('Daily PnL Log'!K1069&lt;&gt;"",'Daily PnL Log'!K1069,"")</f>
        <v>-138.57</v>
      </c>
      <c r="L68" s="13">
        <f>IF('Daily PnL Log'!L1069&lt;&gt;"",'Daily PnL Log'!L1069,"")</f>
        <v>-1226.8499999999999</v>
      </c>
      <c r="M68" s="13">
        <f>IF('Daily PnL Log'!M1069&lt;&gt;"",'Daily PnL Log'!M1069,"")</f>
        <v>-1365.4199999999998</v>
      </c>
      <c r="N68" s="13">
        <f>IF('Daily PnL Log'!N1069&lt;&gt;"",'Daily PnL Log'!N1069,"")</f>
        <v>-19967.019999999997</v>
      </c>
      <c r="O68" s="13">
        <f t="shared" si="4"/>
        <v>69703.599999999991</v>
      </c>
      <c r="P68" s="13">
        <f t="shared" si="4"/>
        <v>-87647.900000000023</v>
      </c>
      <c r="Q68" s="13">
        <f t="shared" si="4"/>
        <v>0</v>
      </c>
      <c r="R68" s="13">
        <f t="shared" si="4"/>
        <v>17769.600000000013</v>
      </c>
      <c r="S68" s="13">
        <f t="shared" si="4"/>
        <v>4310.4000000000124</v>
      </c>
      <c r="T68" s="13">
        <f t="shared" si="4"/>
        <v>0</v>
      </c>
      <c r="U68" s="13">
        <f t="shared" si="4"/>
        <v>0</v>
      </c>
      <c r="V68" s="13">
        <f t="shared" si="4"/>
        <v>4135.6999999999825</v>
      </c>
      <c r="W68" s="13">
        <f>IF('Daily PnL Log'!W1069&lt;&gt;"",'Daily PnL Log'!W1069,"")</f>
        <v>661085</v>
      </c>
      <c r="X68" s="13">
        <f>IF('Daily PnL Log'!X1069&lt;&gt;"",'Daily PnL Log'!X1069,"")</f>
        <v>-3.0203408033762674E-2</v>
      </c>
      <c r="Y68" s="13" t="str">
        <f>IF('Daily PnL Log'!Y1069&lt;&gt;"",'Daily PnL Log'!Y1069,"")</f>
        <v/>
      </c>
      <c r="Z68" s="13" t="str">
        <f>IF('Daily PnL Log'!Z1069&lt;&gt;"",'Daily PnL Log'!Z1069,"")</f>
        <v/>
      </c>
      <c r="AA68" s="13">
        <f>IF('Daily PnL Log'!AC1069&lt;&gt;"",'Daily PnL Log'!AC1069,"")</f>
        <v>298238.03000000003</v>
      </c>
    </row>
    <row r="71" spans="1:27" x14ac:dyDescent="0.25">
      <c r="B71" s="25"/>
    </row>
    <row r="72" spans="1:27" x14ac:dyDescent="0.25">
      <c r="B72" s="25"/>
    </row>
    <row r="74" spans="1:27" x14ac:dyDescent="0.25">
      <c r="B74" s="25"/>
    </row>
    <row r="75" spans="1:27" x14ac:dyDescent="0.25">
      <c r="B75" s="25"/>
      <c r="F75" s="20" t="s">
        <v>35</v>
      </c>
    </row>
    <row r="76" spans="1:27" x14ac:dyDescent="0.25">
      <c r="B76" s="25"/>
    </row>
    <row r="77" spans="1:27" x14ac:dyDescent="0.25">
      <c r="B77" s="25"/>
    </row>
  </sheetData>
  <mergeCells count="1">
    <mergeCell ref="A2:B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2:AA79"/>
  <sheetViews>
    <sheetView showRowColHeaders="0" zoomScale="70" zoomScaleNormal="70" workbookViewId="0">
      <selection activeCell="H93" sqref="H93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353465.4</v>
      </c>
    </row>
    <row r="8" spans="1:2" ht="18.75" x14ac:dyDescent="0.3">
      <c r="A8" s="55" t="s">
        <v>6</v>
      </c>
      <c r="B8" s="56">
        <f>K48</f>
        <v>-2990.2799999999997</v>
      </c>
    </row>
    <row r="9" spans="1:2" ht="18.75" x14ac:dyDescent="0.3">
      <c r="A9" s="55" t="s">
        <v>30</v>
      </c>
      <c r="B9" s="56">
        <f>L48</f>
        <v>-25077.349999999995</v>
      </c>
    </row>
    <row r="10" spans="1:2" ht="18.75" x14ac:dyDescent="0.3">
      <c r="A10" s="55" t="s">
        <v>11</v>
      </c>
      <c r="B10" s="56">
        <f>Y48</f>
        <v>-21382.559999999998</v>
      </c>
    </row>
    <row r="11" spans="1:2" ht="18.75" x14ac:dyDescent="0.3">
      <c r="A11" s="57" t="s">
        <v>18</v>
      </c>
      <c r="B11" s="54">
        <f>B7+(B8+B9+B10)</f>
        <v>304015.21000000002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528680.09523809527</v>
      </c>
    </row>
    <row r="15" spans="1:2" ht="18.75" x14ac:dyDescent="0.3">
      <c r="A15" s="60" t="s">
        <v>15</v>
      </c>
      <c r="B15" s="63">
        <f>B11/B14</f>
        <v>0.57504568970595416</v>
      </c>
    </row>
    <row r="16" spans="1:2" ht="18.75" x14ac:dyDescent="0.3">
      <c r="A16" s="60" t="s">
        <v>17</v>
      </c>
      <c r="B16" s="63">
        <f>X48</f>
        <v>8.7606554549937057E-2</v>
      </c>
    </row>
    <row r="17" spans="1:2" ht="18.75" x14ac:dyDescent="0.3">
      <c r="A17" s="60" t="s">
        <v>31</v>
      </c>
      <c r="B17" s="64">
        <f>B15/B16</f>
        <v>6.5639573735110135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89510.7</v>
      </c>
      <c r="D48" s="41">
        <f t="shared" si="0"/>
        <v>27626.899999999991</v>
      </c>
      <c r="E48" s="41">
        <f t="shared" si="0"/>
        <v>0</v>
      </c>
      <c r="F48" s="41">
        <f t="shared" si="0"/>
        <v>136600</v>
      </c>
      <c r="G48" s="41">
        <f t="shared" si="0"/>
        <v>99727.799999999959</v>
      </c>
      <c r="H48" s="41">
        <f t="shared" si="0"/>
        <v>0</v>
      </c>
      <c r="I48" s="41">
        <f t="shared" si="0"/>
        <v>0</v>
      </c>
      <c r="J48" s="41">
        <f t="shared" si="0"/>
        <v>353465.4</v>
      </c>
      <c r="K48" s="41">
        <f t="shared" si="0"/>
        <v>-2990.2799999999997</v>
      </c>
      <c r="L48" s="41">
        <f t="shared" si="0"/>
        <v>-25077.349999999995</v>
      </c>
      <c r="M48" s="41">
        <f t="shared" si="0"/>
        <v>-28067.630000000005</v>
      </c>
      <c r="N48" s="41">
        <f t="shared" si="0"/>
        <v>325397.77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528680.09523809527</v>
      </c>
      <c r="X48" s="44">
        <f>_xlfn.STDEV.P(X50:X70)</f>
        <v>8.7606554549937057E-2</v>
      </c>
      <c r="Y48" s="41">
        <f>SUM(Y50:Y70)</f>
        <v>-21382.559999999998</v>
      </c>
      <c r="Z48" s="41">
        <f>SUM(Z50:Z70)</f>
        <v>19877.41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Log'!B1030</f>
        <v>45659</v>
      </c>
      <c r="C50" s="13">
        <f>IF('Daily PnL Log'!C1030&lt;&gt;"",'Daily PnL Log'!C1030,"")</f>
        <v>3331</v>
      </c>
      <c r="D50" s="13">
        <f>IF('Daily PnL Log'!D1030&lt;&gt;"",'Daily PnL Log'!D1030,"")</f>
        <v>7649.5</v>
      </c>
      <c r="E50" s="13">
        <f>IF('Daily PnL Log'!E1030&lt;&gt;"",'Daily PnL Log'!E1030,"")</f>
        <v>0</v>
      </c>
      <c r="F50" s="13">
        <f>IF('Daily PnL Log'!F1030&lt;&gt;"",'Daily PnL Log'!F1030,"")</f>
        <v>-2447.3000000000002</v>
      </c>
      <c r="G50" s="13">
        <f>IF('Daily PnL Log'!G1030&lt;&gt;"",'Daily PnL Log'!G1030,"")</f>
        <v>456.8</v>
      </c>
      <c r="H50" s="13">
        <f>IF('Daily PnL Log'!H1030&lt;&gt;"",'Daily PnL Log'!H1030,"")</f>
        <v>0</v>
      </c>
      <c r="I50" s="13">
        <f>IF('Daily PnL Log'!I1030&lt;&gt;"",'Daily PnL Log'!I1030,"")</f>
        <v>0</v>
      </c>
      <c r="J50" s="13">
        <f>IF('Daily PnL Log'!J1030&lt;&gt;"",'Daily PnL Log'!J1030,"")</f>
        <v>8990</v>
      </c>
      <c r="K50" s="13">
        <f>IF('Daily PnL Log'!K1030&lt;&gt;"",'Daily PnL Log'!K1030,"")</f>
        <v>-24.08</v>
      </c>
      <c r="L50" s="13">
        <f>IF('Daily PnL Log'!L1030&lt;&gt;"",'Daily PnL Log'!L1030,"")</f>
        <v>-214.01</v>
      </c>
      <c r="M50" s="13">
        <f>IF('Daily PnL Log'!M1030&lt;&gt;"",'Daily PnL Log'!M1030,"")</f>
        <v>-238.08999999999997</v>
      </c>
      <c r="N50" s="13">
        <f>IF('Daily PnL Log'!N1030&lt;&gt;"",'Daily PnL Log'!N1030,"")</f>
        <v>8751.91</v>
      </c>
      <c r="O50" s="13">
        <f t="shared" ref="O50:U50" si="1">C50</f>
        <v>3331</v>
      </c>
      <c r="P50" s="13">
        <f t="shared" si="1"/>
        <v>7649.5</v>
      </c>
      <c r="Q50" s="13">
        <f t="shared" si="1"/>
        <v>0</v>
      </c>
      <c r="R50" s="13">
        <f t="shared" si="1"/>
        <v>-2447.3000000000002</v>
      </c>
      <c r="S50" s="13">
        <f t="shared" si="1"/>
        <v>456.8</v>
      </c>
      <c r="T50" s="13">
        <f t="shared" si="1"/>
        <v>0</v>
      </c>
      <c r="U50" s="13">
        <f t="shared" si="1"/>
        <v>0</v>
      </c>
      <c r="V50" s="13">
        <f>SUM(O50:T50)</f>
        <v>8990</v>
      </c>
      <c r="W50" s="13">
        <f>IF('Daily PnL Log'!W1030&lt;&gt;"",'Daily PnL Log'!W1030,"")</f>
        <v>609826</v>
      </c>
      <c r="X50" s="13">
        <f>IF('Daily PnL Log'!X1030&lt;&gt;"",'Daily PnL Log'!X1030,"")</f>
        <v>1.4351487145513639E-2</v>
      </c>
      <c r="Y50" s="13">
        <f>IF('Daily PnL Log'!Y1030&lt;&gt;"",'Daily PnL Log'!Y1030,"")</f>
        <v>-6165.26</v>
      </c>
      <c r="Z50" s="13" t="str">
        <f>IF('Daily PnL Log'!Z1030&lt;&gt;"",'Daily PnL Log'!Z1030,"")</f>
        <v/>
      </c>
      <c r="AA50" s="13">
        <f>IF('Daily PnL Log'!AC1030&lt;&gt;"",'Daily PnL Log'!AC1030,"")</f>
        <v>742485.61</v>
      </c>
    </row>
    <row r="51" spans="1:27" x14ac:dyDescent="0.25">
      <c r="A51" s="48" t="str">
        <f t="shared" ref="A51:A70" si="2">TEXT(B51,"mmm")</f>
        <v>Jan</v>
      </c>
      <c r="B51" s="2">
        <f>'Daily PnL Log'!B1031</f>
        <v>45660</v>
      </c>
      <c r="C51" s="11">
        <f>IF('Daily PnL Log'!C1031&lt;&gt;"",'Daily PnL Log'!C1031,"")</f>
        <v>26317.200000000001</v>
      </c>
      <c r="D51" s="11">
        <f>IF('Daily PnL Log'!D1031&lt;&gt;"",'Daily PnL Log'!D1031,"")</f>
        <v>5461.6</v>
      </c>
      <c r="E51" s="11">
        <f>IF('Daily PnL Log'!E1031&lt;&gt;"",'Daily PnL Log'!E1031,"")</f>
        <v>0</v>
      </c>
      <c r="F51" s="11">
        <f>IF('Daily PnL Log'!F1031&lt;&gt;"",'Daily PnL Log'!F1031,"")</f>
        <v>8454.7999999999993</v>
      </c>
      <c r="G51" s="11">
        <f>IF('Daily PnL Log'!G1031&lt;&gt;"",'Daily PnL Log'!G1031,"")</f>
        <v>71791.899999999994</v>
      </c>
      <c r="H51" s="11">
        <f>IF('Daily PnL Log'!H1031&lt;&gt;"",'Daily PnL Log'!H1031,"")</f>
        <v>0</v>
      </c>
      <c r="I51" s="11">
        <f>IF('Daily PnL Log'!I1031&lt;&gt;"",'Daily PnL Log'!I1031,"")</f>
        <v>0</v>
      </c>
      <c r="J51" s="11">
        <f>IF('Daily PnL Log'!J1031&lt;&gt;"",'Daily PnL Log'!J1031,"")</f>
        <v>112025.5</v>
      </c>
      <c r="K51" s="11">
        <f>IF('Daily PnL Log'!K1031&lt;&gt;"",'Daily PnL Log'!K1031,"")</f>
        <v>-87.47</v>
      </c>
      <c r="L51" s="11">
        <f>IF('Daily PnL Log'!L1031&lt;&gt;"",'Daily PnL Log'!L1031,"")</f>
        <v>-772.37</v>
      </c>
      <c r="M51" s="11">
        <f>IF('Daily PnL Log'!M1031&lt;&gt;"",'Daily PnL Log'!M1031,"")</f>
        <v>-859.84</v>
      </c>
      <c r="N51" s="11">
        <f>IF('Daily PnL Log'!N1031&lt;&gt;"",'Daily PnL Log'!N1031,"")</f>
        <v>111165.66</v>
      </c>
      <c r="O51" s="11">
        <f t="shared" ref="O51:V66" si="3">IF(C51&lt;&gt;"",O50+C51,"")</f>
        <v>29648.2</v>
      </c>
      <c r="P51" s="11">
        <f t="shared" si="3"/>
        <v>13111.1</v>
      </c>
      <c r="Q51" s="11">
        <f t="shared" si="3"/>
        <v>0</v>
      </c>
      <c r="R51" s="11">
        <f t="shared" si="3"/>
        <v>6007.4999999999991</v>
      </c>
      <c r="S51" s="11">
        <f t="shared" si="3"/>
        <v>72248.7</v>
      </c>
      <c r="T51" s="11">
        <f t="shared" si="3"/>
        <v>0</v>
      </c>
      <c r="U51" s="11">
        <f t="shared" si="3"/>
        <v>0</v>
      </c>
      <c r="V51" s="11">
        <f t="shared" si="3"/>
        <v>121015.5</v>
      </c>
      <c r="W51" s="11">
        <f>IF('Daily PnL Log'!W1031&lt;&gt;"",'Daily PnL Log'!W1031,"")</f>
        <v>511648</v>
      </c>
      <c r="X51" s="11">
        <f>IF('Daily PnL Log'!X1031&lt;&gt;"",'Daily PnL Log'!X1031,"")</f>
        <v>0.21726980267684035</v>
      </c>
      <c r="Y51" s="11" t="str">
        <f>IF('Daily PnL Log'!Y1031&lt;&gt;"",'Daily PnL Log'!Y1031,"")</f>
        <v/>
      </c>
      <c r="Z51" s="11" t="str">
        <f>IF('Daily PnL Log'!Z1031&lt;&gt;"",'Daily PnL Log'!Z1031,"")</f>
        <v/>
      </c>
      <c r="AA51" s="11">
        <f>IF('Daily PnL Log'!AC1031&lt;&gt;"",'Daily PnL Log'!AC1031,"")</f>
        <v>122923.32</v>
      </c>
    </row>
    <row r="52" spans="1:27" x14ac:dyDescent="0.25">
      <c r="A52" s="47" t="str">
        <f t="shared" si="2"/>
        <v>Jan</v>
      </c>
      <c r="B52" s="14">
        <f>'Daily PnL Log'!B1032</f>
        <v>45663</v>
      </c>
      <c r="C52" s="13">
        <f>IF('Daily PnL Log'!C1032&lt;&gt;"",'Daily PnL Log'!C1032,"")</f>
        <v>3190.5</v>
      </c>
      <c r="D52" s="13">
        <f>IF('Daily PnL Log'!D1032&lt;&gt;"",'Daily PnL Log'!D1032,"")</f>
        <v>2188.6</v>
      </c>
      <c r="E52" s="13">
        <f>IF('Daily PnL Log'!E1032&lt;&gt;"",'Daily PnL Log'!E1032,"")</f>
        <v>0</v>
      </c>
      <c r="F52" s="13">
        <f>IF('Daily PnL Log'!F1032&lt;&gt;"",'Daily PnL Log'!F1032,"")</f>
        <v>4137.8</v>
      </c>
      <c r="G52" s="13">
        <f>IF('Daily PnL Log'!G1032&lt;&gt;"",'Daily PnL Log'!G1032,"")</f>
        <v>-1459.3</v>
      </c>
      <c r="H52" s="13">
        <f>IF('Daily PnL Log'!H1032&lt;&gt;"",'Daily PnL Log'!H1032,"")</f>
        <v>0</v>
      </c>
      <c r="I52" s="13">
        <f>IF('Daily PnL Log'!I1032&lt;&gt;"",'Daily PnL Log'!I1032,"")</f>
        <v>0</v>
      </c>
      <c r="J52" s="13">
        <f>IF('Daily PnL Log'!J1032&lt;&gt;"",'Daily PnL Log'!J1032,"")</f>
        <v>8057.6000000000013</v>
      </c>
      <c r="K52" s="13">
        <f>IF('Daily PnL Log'!K1032&lt;&gt;"",'Daily PnL Log'!K1032,"")</f>
        <v>-110.85</v>
      </c>
      <c r="L52" s="13">
        <f>IF('Daily PnL Log'!L1032&lt;&gt;"",'Daily PnL Log'!L1032,"")</f>
        <v>-984</v>
      </c>
      <c r="M52" s="13">
        <f>IF('Daily PnL Log'!M1032&lt;&gt;"",'Daily PnL Log'!M1032,"")</f>
        <v>-1094.8499999999999</v>
      </c>
      <c r="N52" s="13">
        <f>IF('Daily PnL Log'!N1032&lt;&gt;"",'Daily PnL Log'!N1032,"")</f>
        <v>6962.7500000000018</v>
      </c>
      <c r="O52" s="13">
        <f t="shared" si="3"/>
        <v>32838.699999999997</v>
      </c>
      <c r="P52" s="13">
        <f t="shared" si="3"/>
        <v>15299.7</v>
      </c>
      <c r="Q52" s="13">
        <f t="shared" si="3"/>
        <v>0</v>
      </c>
      <c r="R52" s="13">
        <f t="shared" si="3"/>
        <v>10145.299999999999</v>
      </c>
      <c r="S52" s="13">
        <f t="shared" si="3"/>
        <v>70789.399999999994</v>
      </c>
      <c r="T52" s="13">
        <f t="shared" si="3"/>
        <v>0</v>
      </c>
      <c r="U52" s="13">
        <f t="shared" si="3"/>
        <v>0</v>
      </c>
      <c r="V52" s="13">
        <f t="shared" si="3"/>
        <v>129073.1</v>
      </c>
      <c r="W52" s="13">
        <f>IF('Daily PnL Log'!W1032&lt;&gt;"",'Daily PnL Log'!W1032,"")</f>
        <v>513854</v>
      </c>
      <c r="X52" s="13">
        <f>IF('Daily PnL Log'!X1032&lt;&gt;"",'Daily PnL Log'!X1032,"")</f>
        <v>1.3550055074009353E-2</v>
      </c>
      <c r="Y52" s="13" t="str">
        <f>IF('Daily PnL Log'!Y1032&lt;&gt;"",'Daily PnL Log'!Y1032,"")</f>
        <v/>
      </c>
      <c r="Z52" s="13" t="str">
        <f>IF('Daily PnL Log'!Z1032&lt;&gt;"",'Daily PnL Log'!Z1032,"")</f>
        <v/>
      </c>
      <c r="AA52" s="13">
        <f>IF('Daily PnL Log'!AC1032&lt;&gt;"",'Daily PnL Log'!AC1032,"")</f>
        <v>92605.97</v>
      </c>
    </row>
    <row r="53" spans="1:27" x14ac:dyDescent="0.25">
      <c r="A53" s="48" t="str">
        <f t="shared" si="2"/>
        <v>Jan</v>
      </c>
      <c r="B53" s="2">
        <f>'Daily PnL Log'!B1033</f>
        <v>45664</v>
      </c>
      <c r="C53" s="11">
        <f>IF('Daily PnL Log'!C1033&lt;&gt;"",'Daily PnL Log'!C1033,"")</f>
        <v>-15065.7</v>
      </c>
      <c r="D53" s="11">
        <f>IF('Daily PnL Log'!D1033&lt;&gt;"",'Daily PnL Log'!D1033,"")</f>
        <v>-1916.3</v>
      </c>
      <c r="E53" s="11">
        <f>IF('Daily PnL Log'!E1033&lt;&gt;"",'Daily PnL Log'!E1033,"")</f>
        <v>0</v>
      </c>
      <c r="F53" s="11">
        <f>IF('Daily PnL Log'!F1033&lt;&gt;"",'Daily PnL Log'!F1033,"")</f>
        <v>5447</v>
      </c>
      <c r="G53" s="11">
        <f>IF('Daily PnL Log'!G1033&lt;&gt;"",'Daily PnL Log'!G1033,"")</f>
        <v>13752.6</v>
      </c>
      <c r="H53" s="11">
        <f>IF('Daily PnL Log'!H1033&lt;&gt;"",'Daily PnL Log'!H1033,"")</f>
        <v>0</v>
      </c>
      <c r="I53" s="11">
        <f>IF('Daily PnL Log'!I1033&lt;&gt;"",'Daily PnL Log'!I1033,"")</f>
        <v>0</v>
      </c>
      <c r="J53" s="11">
        <f>IF('Daily PnL Log'!J1033&lt;&gt;"",'Daily PnL Log'!J1033,"")</f>
        <v>2217.6000000000004</v>
      </c>
      <c r="K53" s="11">
        <f>IF('Daily PnL Log'!K1033&lt;&gt;"",'Daily PnL Log'!K1033,"")</f>
        <v>-102.03</v>
      </c>
      <c r="L53" s="11">
        <f>IF('Daily PnL Log'!L1033&lt;&gt;"",'Daily PnL Log'!L1033,"")</f>
        <v>-909.51</v>
      </c>
      <c r="M53" s="11">
        <f>IF('Daily PnL Log'!M1033&lt;&gt;"",'Daily PnL Log'!M1033,"")</f>
        <v>-1011.54</v>
      </c>
      <c r="N53" s="11">
        <f>IF('Daily PnL Log'!N1033&lt;&gt;"",'Daily PnL Log'!N1033,"")</f>
        <v>1206.0600000000004</v>
      </c>
      <c r="O53" s="11">
        <f t="shared" si="3"/>
        <v>17772.999999999996</v>
      </c>
      <c r="P53" s="11">
        <f t="shared" si="3"/>
        <v>13383.400000000001</v>
      </c>
      <c r="Q53" s="11">
        <f t="shared" si="3"/>
        <v>0</v>
      </c>
      <c r="R53" s="11">
        <f t="shared" si="3"/>
        <v>15592.3</v>
      </c>
      <c r="S53" s="11">
        <f t="shared" si="3"/>
        <v>84542</v>
      </c>
      <c r="T53" s="11">
        <f t="shared" si="3"/>
        <v>0</v>
      </c>
      <c r="U53" s="11">
        <f t="shared" si="3"/>
        <v>0</v>
      </c>
      <c r="V53" s="11">
        <f t="shared" si="3"/>
        <v>131290.70000000001</v>
      </c>
      <c r="W53" s="11">
        <f>IF('Daily PnL Log'!W1033&lt;&gt;"",'Daily PnL Log'!W1033,"")</f>
        <v>486965</v>
      </c>
      <c r="X53" s="11">
        <f>IF('Daily PnL Log'!X1033&lt;&gt;"",'Daily PnL Log'!X1033,"")</f>
        <v>2.4766872362490125E-3</v>
      </c>
      <c r="Y53" s="11" t="str">
        <f>IF('Daily PnL Log'!Y1033&lt;&gt;"",'Daily PnL Log'!Y1033,"")</f>
        <v/>
      </c>
      <c r="Z53" s="11" t="str">
        <f>IF('Daily PnL Log'!Z1033&lt;&gt;"",'Daily PnL Log'!Z1033,"")</f>
        <v/>
      </c>
      <c r="AA53" s="11">
        <f>IF('Daily PnL Log'!AC1033&lt;&gt;"",'Daily PnL Log'!AC1033,"")</f>
        <v>118295.67999999999</v>
      </c>
    </row>
    <row r="54" spans="1:27" x14ac:dyDescent="0.25">
      <c r="A54" s="47" t="str">
        <f t="shared" si="2"/>
        <v>Jan</v>
      </c>
      <c r="B54" s="14">
        <f>'Daily PnL Log'!B1034</f>
        <v>45665</v>
      </c>
      <c r="C54" s="13">
        <f>IF('Daily PnL Log'!C1034&lt;&gt;"",'Daily PnL Log'!C1034,"")</f>
        <v>347.9</v>
      </c>
      <c r="D54" s="13">
        <f>IF('Daily PnL Log'!D1034&lt;&gt;"",'Daily PnL Log'!D1034,"")</f>
        <v>1252.5</v>
      </c>
      <c r="E54" s="13">
        <f>IF('Daily PnL Log'!E1034&lt;&gt;"",'Daily PnL Log'!E1034,"")</f>
        <v>0</v>
      </c>
      <c r="F54" s="13">
        <f>IF('Daily PnL Log'!F1034&lt;&gt;"",'Daily PnL Log'!F1034,"")</f>
        <v>19068</v>
      </c>
      <c r="G54" s="13">
        <f>IF('Daily PnL Log'!G1034&lt;&gt;"",'Daily PnL Log'!G1034,"")</f>
        <v>32396</v>
      </c>
      <c r="H54" s="13">
        <f>IF('Daily PnL Log'!H1034&lt;&gt;"",'Daily PnL Log'!H1034,"")</f>
        <v>0</v>
      </c>
      <c r="I54" s="13">
        <f>IF('Daily PnL Log'!I1034&lt;&gt;"",'Daily PnL Log'!I1034,"")</f>
        <v>0</v>
      </c>
      <c r="J54" s="13">
        <f>IF('Daily PnL Log'!J1034&lt;&gt;"",'Daily PnL Log'!J1034,"")</f>
        <v>53064.4</v>
      </c>
      <c r="K54" s="13">
        <f>IF('Daily PnL Log'!K1034&lt;&gt;"",'Daily PnL Log'!K1034,"")</f>
        <v>-187.97</v>
      </c>
      <c r="L54" s="13">
        <f>IF('Daily PnL Log'!L1034&lt;&gt;"",'Daily PnL Log'!L1034,"")</f>
        <v>-1641.21</v>
      </c>
      <c r="M54" s="13">
        <f>IF('Daily PnL Log'!M1034&lt;&gt;"",'Daily PnL Log'!M1034,"")</f>
        <v>-1829.18</v>
      </c>
      <c r="N54" s="13">
        <f>IF('Daily PnL Log'!N1034&lt;&gt;"",'Daily PnL Log'!N1034,"")</f>
        <v>51235.22</v>
      </c>
      <c r="O54" s="13">
        <f t="shared" si="3"/>
        <v>18120.899999999998</v>
      </c>
      <c r="P54" s="13">
        <f t="shared" si="3"/>
        <v>14635.900000000001</v>
      </c>
      <c r="Q54" s="13">
        <f t="shared" si="3"/>
        <v>0</v>
      </c>
      <c r="R54" s="13">
        <f t="shared" si="3"/>
        <v>34660.300000000003</v>
      </c>
      <c r="S54" s="13">
        <f t="shared" si="3"/>
        <v>116938</v>
      </c>
      <c r="T54" s="13">
        <f t="shared" si="3"/>
        <v>0</v>
      </c>
      <c r="U54" s="13">
        <f t="shared" si="3"/>
        <v>0</v>
      </c>
      <c r="V54" s="13">
        <f t="shared" si="3"/>
        <v>184355.1</v>
      </c>
      <c r="W54" s="13">
        <f>IF('Daily PnL Log'!W1034&lt;&gt;"",'Daily PnL Log'!W1034,"")</f>
        <v>437490</v>
      </c>
      <c r="X54" s="13">
        <f>IF('Daily PnL Log'!X1034&lt;&gt;"",'Daily PnL Log'!X1034,"")</f>
        <v>0.11711175112574002</v>
      </c>
      <c r="Y54" s="13">
        <f>IF('Daily PnL Log'!Y1034&lt;&gt;"",'Daily PnL Log'!Y1034,"")</f>
        <v>-284</v>
      </c>
      <c r="Z54" s="13" t="str">
        <f>IF('Daily PnL Log'!Z1034&lt;&gt;"",'Daily PnL Log'!Z1034,"")</f>
        <v/>
      </c>
      <c r="AA54" s="13">
        <f>IF('Daily PnL Log'!AC1034&lt;&gt;"",'Daily PnL Log'!AC1034,"")</f>
        <v>168025.75</v>
      </c>
    </row>
    <row r="55" spans="1:27" x14ac:dyDescent="0.25">
      <c r="A55" s="48" t="str">
        <f t="shared" si="2"/>
        <v>Jan</v>
      </c>
      <c r="B55" s="2">
        <f>'Daily PnL Log'!B1035</f>
        <v>45666</v>
      </c>
      <c r="C55" s="11">
        <f>IF('Daily PnL Log'!C1035&lt;&gt;"",'Daily PnL Log'!C1035,"")</f>
        <v>-10519.2</v>
      </c>
      <c r="D55" s="11">
        <f>IF('Daily PnL Log'!D1035&lt;&gt;"",'Daily PnL Log'!D1035,"")</f>
        <v>478.2</v>
      </c>
      <c r="E55" s="11">
        <f>IF('Daily PnL Log'!E1035&lt;&gt;"",'Daily PnL Log'!E1035,"")</f>
        <v>0</v>
      </c>
      <c r="F55" s="11">
        <f>IF('Daily PnL Log'!F1035&lt;&gt;"",'Daily PnL Log'!F1035,"")</f>
        <v>6622.1</v>
      </c>
      <c r="G55" s="11">
        <f>IF('Daily PnL Log'!G1035&lt;&gt;"",'Daily PnL Log'!G1035,"")</f>
        <v>12135.9</v>
      </c>
      <c r="H55" s="11">
        <f>IF('Daily PnL Log'!H1035&lt;&gt;"",'Daily PnL Log'!H1035,"")</f>
        <v>0</v>
      </c>
      <c r="I55" s="11">
        <f>IF('Daily PnL Log'!I1035&lt;&gt;"",'Daily PnL Log'!I1035,"")</f>
        <v>0</v>
      </c>
      <c r="J55" s="11">
        <f>IF('Daily PnL Log'!J1035&lt;&gt;"",'Daily PnL Log'!J1035,"")</f>
        <v>8717</v>
      </c>
      <c r="K55" s="11">
        <f>IF('Daily PnL Log'!K1035&lt;&gt;"",'Daily PnL Log'!K1035,"")</f>
        <v>-158.88</v>
      </c>
      <c r="L55" s="11">
        <f>IF('Daily PnL Log'!L1035&lt;&gt;"",'Daily PnL Log'!L1035,"")</f>
        <v>-1415.37</v>
      </c>
      <c r="M55" s="11">
        <f>IF('Daily PnL Log'!M1035&lt;&gt;"",'Daily PnL Log'!M1035,"")</f>
        <v>-1574.25</v>
      </c>
      <c r="N55" s="11">
        <f>IF('Daily PnL Log'!N1035&lt;&gt;"",'Daily PnL Log'!N1035,"")</f>
        <v>7142.75</v>
      </c>
      <c r="O55" s="11">
        <f t="shared" si="3"/>
        <v>7601.6999999999971</v>
      </c>
      <c r="P55" s="11">
        <f t="shared" si="3"/>
        <v>15114.100000000002</v>
      </c>
      <c r="Q55" s="11">
        <f t="shared" si="3"/>
        <v>0</v>
      </c>
      <c r="R55" s="11">
        <f t="shared" si="3"/>
        <v>41282.400000000001</v>
      </c>
      <c r="S55" s="11">
        <f t="shared" si="3"/>
        <v>129073.9</v>
      </c>
      <c r="T55" s="11">
        <f t="shared" si="3"/>
        <v>0</v>
      </c>
      <c r="U55" s="11">
        <f t="shared" si="3"/>
        <v>0</v>
      </c>
      <c r="V55" s="11">
        <f t="shared" si="3"/>
        <v>193072.1</v>
      </c>
      <c r="W55" s="11">
        <f>IF('Daily PnL Log'!W1035&lt;&gt;"",'Daily PnL Log'!W1035,"")</f>
        <v>503460</v>
      </c>
      <c r="X55" s="11">
        <f>IF('Daily PnL Log'!X1035&lt;&gt;"",'Daily PnL Log'!X1035,"")</f>
        <v>1.4187323719858579E-2</v>
      </c>
      <c r="Y55" s="11" t="str">
        <f>IF('Daily PnL Log'!Y1035&lt;&gt;"",'Daily PnL Log'!Y1035,"")</f>
        <v/>
      </c>
      <c r="Z55" s="11" t="str">
        <f>IF('Daily PnL Log'!Z1035&lt;&gt;"",'Daily PnL Log'!Z1035,"")</f>
        <v/>
      </c>
      <c r="AA55" s="11">
        <f>IF('Daily PnL Log'!AC1035&lt;&gt;"",'Daily PnL Log'!AC1035,"")</f>
        <v>196831.5</v>
      </c>
    </row>
    <row r="56" spans="1:27" x14ac:dyDescent="0.25">
      <c r="A56" s="47" t="str">
        <f t="shared" si="2"/>
        <v>Jan</v>
      </c>
      <c r="B56" s="14">
        <f>'Daily PnL Log'!B1036</f>
        <v>45667</v>
      </c>
      <c r="C56" s="13">
        <f>IF('Daily PnL Log'!C1036&lt;&gt;"",'Daily PnL Log'!C1036,"")</f>
        <v>84627.6</v>
      </c>
      <c r="D56" s="13">
        <f>IF('Daily PnL Log'!D1036&lt;&gt;"",'Daily PnL Log'!D1036,"")</f>
        <v>29598.9</v>
      </c>
      <c r="E56" s="13">
        <f>IF('Daily PnL Log'!E1036&lt;&gt;"",'Daily PnL Log'!E1036,"")</f>
        <v>0</v>
      </c>
      <c r="F56" s="13">
        <f>IF('Daily PnL Log'!F1036&lt;&gt;"",'Daily PnL Log'!F1036,"")</f>
        <v>28168.5</v>
      </c>
      <c r="G56" s="13">
        <f>IF('Daily PnL Log'!G1036&lt;&gt;"",'Daily PnL Log'!G1036,"")</f>
        <v>20215.400000000001</v>
      </c>
      <c r="H56" s="13">
        <f>IF('Daily PnL Log'!H1036&lt;&gt;"",'Daily PnL Log'!H1036,"")</f>
        <v>0</v>
      </c>
      <c r="I56" s="13">
        <f>IF('Daily PnL Log'!I1036&lt;&gt;"",'Daily PnL Log'!I1036,"")</f>
        <v>0</v>
      </c>
      <c r="J56" s="13">
        <f>IF('Daily PnL Log'!J1036&lt;&gt;"",'Daily PnL Log'!J1036,"")</f>
        <v>162610.4</v>
      </c>
      <c r="K56" s="13">
        <f>IF('Daily PnL Log'!K1036&lt;&gt;"",'Daily PnL Log'!K1036,"")</f>
        <v>-394.44</v>
      </c>
      <c r="L56" s="13">
        <f>IF('Daily PnL Log'!L1036&lt;&gt;"",'Daily PnL Log'!L1036,"")</f>
        <v>-3504.25</v>
      </c>
      <c r="M56" s="13">
        <f>IF('Daily PnL Log'!M1036&lt;&gt;"",'Daily PnL Log'!M1036,"")</f>
        <v>-3898.69</v>
      </c>
      <c r="N56" s="13">
        <f>IF('Daily PnL Log'!N1036&lt;&gt;"",'Daily PnL Log'!N1036,"")</f>
        <v>158711.71</v>
      </c>
      <c r="O56" s="13">
        <f t="shared" si="3"/>
        <v>92229.3</v>
      </c>
      <c r="P56" s="13">
        <f t="shared" si="3"/>
        <v>44713</v>
      </c>
      <c r="Q56" s="13">
        <f t="shared" si="3"/>
        <v>0</v>
      </c>
      <c r="R56" s="13">
        <f t="shared" si="3"/>
        <v>69450.899999999994</v>
      </c>
      <c r="S56" s="13">
        <f t="shared" si="3"/>
        <v>149289.29999999999</v>
      </c>
      <c r="T56" s="13">
        <f t="shared" si="3"/>
        <v>0</v>
      </c>
      <c r="U56" s="13">
        <f t="shared" si="3"/>
        <v>0</v>
      </c>
      <c r="V56" s="13">
        <f t="shared" si="3"/>
        <v>355682.5</v>
      </c>
      <c r="W56" s="13">
        <f>IF('Daily PnL Log'!W1036&lt;&gt;"",'Daily PnL Log'!W1036,"")</f>
        <v>572855</v>
      </c>
      <c r="X56" s="13">
        <f>IF('Daily PnL Log'!X1036&lt;&gt;"",'Daily PnL Log'!X1036,"")</f>
        <v>0.27705389671033681</v>
      </c>
      <c r="Y56" s="13" t="str">
        <f>IF('Daily PnL Log'!Y1036&lt;&gt;"",'Daily PnL Log'!Y1036,"")</f>
        <v/>
      </c>
      <c r="Z56" s="13" t="str">
        <f>IF('Daily PnL Log'!Z1036&lt;&gt;"",'Daily PnL Log'!Z1036,"")</f>
        <v/>
      </c>
      <c r="AA56" s="13">
        <f>IF('Daily PnL Log'!AC1036&lt;&gt;"",'Daily PnL Log'!AC1036,"")</f>
        <v>336042.41</v>
      </c>
    </row>
    <row r="57" spans="1:27" x14ac:dyDescent="0.25">
      <c r="A57" s="48" t="str">
        <f t="shared" si="2"/>
        <v>Jan</v>
      </c>
      <c r="B57" s="2">
        <f>'Daily PnL Log'!B1037</f>
        <v>45670</v>
      </c>
      <c r="C57" s="11">
        <f>IF('Daily PnL Log'!C1037&lt;&gt;"",'Daily PnL Log'!C1037,"")</f>
        <v>8706</v>
      </c>
      <c r="D57" s="11">
        <f>IF('Daily PnL Log'!D1037&lt;&gt;"",'Daily PnL Log'!D1037,"")</f>
        <v>-25087.200000000001</v>
      </c>
      <c r="E57" s="11">
        <f>IF('Daily PnL Log'!E1037&lt;&gt;"",'Daily PnL Log'!E1037,"")</f>
        <v>0</v>
      </c>
      <c r="F57" s="11">
        <f>IF('Daily PnL Log'!F1037&lt;&gt;"",'Daily PnL Log'!F1037,"")</f>
        <v>-3629.2</v>
      </c>
      <c r="G57" s="11">
        <f>IF('Daily PnL Log'!G1037&lt;&gt;"",'Daily PnL Log'!G1037,"")</f>
        <v>-21274.3</v>
      </c>
      <c r="H57" s="11">
        <f>IF('Daily PnL Log'!H1037&lt;&gt;"",'Daily PnL Log'!H1037,"")</f>
        <v>0</v>
      </c>
      <c r="I57" s="11">
        <f>IF('Daily PnL Log'!I1037&lt;&gt;"",'Daily PnL Log'!I1037,"")</f>
        <v>0</v>
      </c>
      <c r="J57" s="11">
        <f>IF('Daily PnL Log'!J1037&lt;&gt;"",'Daily PnL Log'!J1037,"")</f>
        <v>-41284.699999999997</v>
      </c>
      <c r="K57" s="11">
        <f>IF('Daily PnL Log'!K1037&lt;&gt;"",'Daily PnL Log'!K1037,"")</f>
        <v>-201.55</v>
      </c>
      <c r="L57" s="11">
        <f>IF('Daily PnL Log'!L1037&lt;&gt;"",'Daily PnL Log'!L1037,"")</f>
        <v>-1784.24</v>
      </c>
      <c r="M57" s="11">
        <f>IF('Daily PnL Log'!M1037&lt;&gt;"",'Daily PnL Log'!M1037,"")</f>
        <v>-1985.79</v>
      </c>
      <c r="N57" s="11">
        <f>IF('Daily PnL Log'!N1037&lt;&gt;"",'Daily PnL Log'!N1037,"")</f>
        <v>-43270.49</v>
      </c>
      <c r="O57" s="11">
        <f t="shared" si="3"/>
        <v>100935.3</v>
      </c>
      <c r="P57" s="11">
        <f t="shared" si="3"/>
        <v>19625.8</v>
      </c>
      <c r="Q57" s="11">
        <f t="shared" si="3"/>
        <v>0</v>
      </c>
      <c r="R57" s="11">
        <f t="shared" si="3"/>
        <v>65821.7</v>
      </c>
      <c r="S57" s="11">
        <f t="shared" si="3"/>
        <v>128014.99999999999</v>
      </c>
      <c r="T57" s="11">
        <f t="shared" si="3"/>
        <v>0</v>
      </c>
      <c r="U57" s="11">
        <f t="shared" si="3"/>
        <v>0</v>
      </c>
      <c r="V57" s="11">
        <f t="shared" si="3"/>
        <v>314397.8</v>
      </c>
      <c r="W57" s="11">
        <f>IF('Daily PnL Log'!W1037&lt;&gt;"",'Daily PnL Log'!W1037,"")</f>
        <v>705664</v>
      </c>
      <c r="X57" s="11">
        <f>IF('Daily PnL Log'!X1037&lt;&gt;"",'Daily PnL Log'!X1037,"")</f>
        <v>-6.1318828791039358E-2</v>
      </c>
      <c r="Y57" s="11" t="str">
        <f>IF('Daily PnL Log'!Y1037&lt;&gt;"",'Daily PnL Log'!Y1037,"")</f>
        <v/>
      </c>
      <c r="Z57" s="11" t="str">
        <f>IF('Daily PnL Log'!Z1037&lt;&gt;"",'Daily PnL Log'!Z1037,"")</f>
        <v/>
      </c>
      <c r="AA57" s="11">
        <f>IF('Daily PnL Log'!AC1037&lt;&gt;"",'Daily PnL Log'!AC1037,"")</f>
        <v>309121.62</v>
      </c>
    </row>
    <row r="58" spans="1:27" x14ac:dyDescent="0.25">
      <c r="A58" s="47" t="str">
        <f t="shared" si="2"/>
        <v>Jan</v>
      </c>
      <c r="B58" s="14">
        <f>'Daily PnL Log'!B1038</f>
        <v>45671</v>
      </c>
      <c r="C58" s="13">
        <f>IF('Daily PnL Log'!C1038&lt;&gt;"",'Daily PnL Log'!C1038,"")</f>
        <v>-23718</v>
      </c>
      <c r="D58" s="13">
        <f>IF('Daily PnL Log'!D1038&lt;&gt;"",'Daily PnL Log'!D1038,"")</f>
        <v>24515.1</v>
      </c>
      <c r="E58" s="13">
        <f>IF('Daily PnL Log'!E1038&lt;&gt;"",'Daily PnL Log'!E1038,"")</f>
        <v>0</v>
      </c>
      <c r="F58" s="13">
        <f>IF('Daily PnL Log'!F1038&lt;&gt;"",'Daily PnL Log'!F1038,"")</f>
        <v>-4119.5</v>
      </c>
      <c r="G58" s="13">
        <f>IF('Daily PnL Log'!G1038&lt;&gt;"",'Daily PnL Log'!G1038,"")</f>
        <v>-22018.799999999999</v>
      </c>
      <c r="H58" s="13">
        <f>IF('Daily PnL Log'!H1038&lt;&gt;"",'Daily PnL Log'!H1038,"")</f>
        <v>0</v>
      </c>
      <c r="I58" s="13">
        <f>IF('Daily PnL Log'!I1038&lt;&gt;"",'Daily PnL Log'!I1038,"")</f>
        <v>0</v>
      </c>
      <c r="J58" s="13">
        <f>IF('Daily PnL Log'!J1038&lt;&gt;"",'Daily PnL Log'!J1038,"")</f>
        <v>-25341.200000000001</v>
      </c>
      <c r="K58" s="13">
        <f>IF('Daily PnL Log'!K1038&lt;&gt;"",'Daily PnL Log'!K1038,"")</f>
        <v>-114.11</v>
      </c>
      <c r="L58" s="13">
        <f>IF('Daily PnL Log'!L1038&lt;&gt;"",'Daily PnL Log'!L1038,"")</f>
        <v>-1011.4</v>
      </c>
      <c r="M58" s="13">
        <f>IF('Daily PnL Log'!M1038&lt;&gt;"",'Daily PnL Log'!M1038,"")</f>
        <v>-1125.51</v>
      </c>
      <c r="N58" s="13">
        <f>IF('Daily PnL Log'!N1038&lt;&gt;"",'Daily PnL Log'!N1038,"")</f>
        <v>-26466.71</v>
      </c>
      <c r="O58" s="13">
        <f t="shared" si="3"/>
        <v>77217.3</v>
      </c>
      <c r="P58" s="13">
        <f t="shared" si="3"/>
        <v>44140.899999999994</v>
      </c>
      <c r="Q58" s="13">
        <f t="shared" si="3"/>
        <v>0</v>
      </c>
      <c r="R58" s="13">
        <f t="shared" si="3"/>
        <v>61702.2</v>
      </c>
      <c r="S58" s="13">
        <f t="shared" si="3"/>
        <v>105996.19999999998</v>
      </c>
      <c r="T58" s="13">
        <f t="shared" si="3"/>
        <v>0</v>
      </c>
      <c r="U58" s="13">
        <f t="shared" si="3"/>
        <v>0</v>
      </c>
      <c r="V58" s="13">
        <f t="shared" si="3"/>
        <v>289056.59999999998</v>
      </c>
      <c r="W58" s="13">
        <f>IF('Daily PnL Log'!W1038&lt;&gt;"",'Daily PnL Log'!W1038,"")</f>
        <v>666657</v>
      </c>
      <c r="X58" s="13">
        <f>IF('Daily PnL Log'!X1038&lt;&gt;"",'Daily PnL Log'!X1038,"")</f>
        <v>-3.9700640659289556E-2</v>
      </c>
      <c r="Y58" s="13" t="str">
        <f>IF('Daily PnL Log'!Y1038&lt;&gt;"",'Daily PnL Log'!Y1038,"")</f>
        <v/>
      </c>
      <c r="Z58" s="13" t="str">
        <f>IF('Daily PnL Log'!Z1038&lt;&gt;"",'Daily PnL Log'!Z1038,"")</f>
        <v/>
      </c>
      <c r="AA58" s="13">
        <f>IF('Daily PnL Log'!AC1038&lt;&gt;"",'Daily PnL Log'!AC1038,"")</f>
        <v>289703.61</v>
      </c>
    </row>
    <row r="59" spans="1:27" x14ac:dyDescent="0.25">
      <c r="A59" s="48" t="str">
        <f t="shared" si="2"/>
        <v>Jan</v>
      </c>
      <c r="B59" s="2">
        <f>'Daily PnL Log'!B1039</f>
        <v>45672</v>
      </c>
      <c r="C59" s="11">
        <f>IF('Daily PnL Log'!C1039&lt;&gt;"",'Daily PnL Log'!C1039,"")</f>
        <v>-18887.8</v>
      </c>
      <c r="D59" s="11">
        <f>IF('Daily PnL Log'!D1039&lt;&gt;"",'Daily PnL Log'!D1039,"")</f>
        <v>547.79999999999995</v>
      </c>
      <c r="E59" s="11">
        <f>IF('Daily PnL Log'!E1039&lt;&gt;"",'Daily PnL Log'!E1039,"")</f>
        <v>0</v>
      </c>
      <c r="F59" s="11">
        <f>IF('Daily PnL Log'!F1039&lt;&gt;"",'Daily PnL Log'!F1039,"")</f>
        <v>21737.7</v>
      </c>
      <c r="G59" s="11">
        <f>IF('Daily PnL Log'!G1039&lt;&gt;"",'Daily PnL Log'!G1039,"")</f>
        <v>-11791.8</v>
      </c>
      <c r="H59" s="11">
        <f>IF('Daily PnL Log'!H1039&lt;&gt;"",'Daily PnL Log'!H1039,"")</f>
        <v>0</v>
      </c>
      <c r="I59" s="11">
        <f>IF('Daily PnL Log'!I1039&lt;&gt;"",'Daily PnL Log'!I1039,"")</f>
        <v>0</v>
      </c>
      <c r="J59" s="11">
        <f>IF('Daily PnL Log'!J1039&lt;&gt;"",'Daily PnL Log'!J1039,"")</f>
        <v>-8394.0999999999985</v>
      </c>
      <c r="K59" s="11">
        <f>IF('Daily PnL Log'!K1039&lt;&gt;"",'Daily PnL Log'!K1039,"")</f>
        <v>-80.599999999999994</v>
      </c>
      <c r="L59" s="11">
        <f>IF('Daily PnL Log'!L1039&lt;&gt;"",'Daily PnL Log'!L1039,"")</f>
        <v>-714.65</v>
      </c>
      <c r="M59" s="11">
        <f>IF('Daily PnL Log'!M1039&lt;&gt;"",'Daily PnL Log'!M1039,"")</f>
        <v>-795.25</v>
      </c>
      <c r="N59" s="11">
        <f>IF('Daily PnL Log'!N1039&lt;&gt;"",'Daily PnL Log'!N1039,"")</f>
        <v>-9189.3499999999985</v>
      </c>
      <c r="O59" s="11">
        <f t="shared" si="3"/>
        <v>58329.5</v>
      </c>
      <c r="P59" s="11">
        <f t="shared" si="3"/>
        <v>44688.7</v>
      </c>
      <c r="Q59" s="11">
        <f t="shared" si="3"/>
        <v>0</v>
      </c>
      <c r="R59" s="11">
        <f t="shared" si="3"/>
        <v>83439.899999999994</v>
      </c>
      <c r="S59" s="11">
        <f t="shared" si="3"/>
        <v>94204.39999999998</v>
      </c>
      <c r="T59" s="11">
        <f t="shared" si="3"/>
        <v>0</v>
      </c>
      <c r="U59" s="11">
        <f t="shared" si="3"/>
        <v>0</v>
      </c>
      <c r="V59" s="11">
        <f t="shared" si="3"/>
        <v>280662.5</v>
      </c>
      <c r="W59" s="11">
        <f>IF('Daily PnL Log'!W1039&lt;&gt;"",'Daily PnL Log'!W1039,"")</f>
        <v>692862</v>
      </c>
      <c r="X59" s="11">
        <f>IF('Daily PnL Log'!X1039&lt;&gt;"",'Daily PnL Log'!X1039,"")</f>
        <v>-1.3262886404507677E-2</v>
      </c>
      <c r="Y59" s="11">
        <f>IF('Daily PnL Log'!Y1039&lt;&gt;"",'Daily PnL Log'!Y1039,"")</f>
        <v>-5646.84</v>
      </c>
      <c r="Z59" s="11">
        <f>IF('Daily PnL Log'!Z1039&lt;&gt;"",'Daily PnL Log'!Z1039,"")</f>
        <v>19877.41</v>
      </c>
      <c r="AA59" s="11">
        <f>IF('Daily PnL Log'!AC1039&lt;&gt;"",'Daily PnL Log'!AC1039,"")</f>
        <v>260978.36</v>
      </c>
    </row>
    <row r="60" spans="1:27" x14ac:dyDescent="0.25">
      <c r="A60" s="47" t="str">
        <f t="shared" si="2"/>
        <v>Jan</v>
      </c>
      <c r="B60" s="14">
        <f>'Daily PnL Log'!B1040</f>
        <v>45673</v>
      </c>
      <c r="C60" s="13">
        <f>IF('Daily PnL Log'!C1040&lt;&gt;"",'Daily PnL Log'!C1040,"")</f>
        <v>-21597.599999999999</v>
      </c>
      <c r="D60" s="13">
        <f>IF('Daily PnL Log'!D1040&lt;&gt;"",'Daily PnL Log'!D1040,"")</f>
        <v>-9550.7999999999993</v>
      </c>
      <c r="E60" s="13">
        <f>IF('Daily PnL Log'!E1040&lt;&gt;"",'Daily PnL Log'!E1040,"")</f>
        <v>0</v>
      </c>
      <c r="F60" s="13">
        <f>IF('Daily PnL Log'!F1040&lt;&gt;"",'Daily PnL Log'!F1040,"")</f>
        <v>6118</v>
      </c>
      <c r="G60" s="13">
        <f>IF('Daily PnL Log'!G1040&lt;&gt;"",'Daily PnL Log'!G1040,"")</f>
        <v>14941</v>
      </c>
      <c r="H60" s="13">
        <f>IF('Daily PnL Log'!H1040&lt;&gt;"",'Daily PnL Log'!H1040,"")</f>
        <v>0</v>
      </c>
      <c r="I60" s="13">
        <f>IF('Daily PnL Log'!I1040&lt;&gt;"",'Daily PnL Log'!I1040,"")</f>
        <v>0</v>
      </c>
      <c r="J60" s="13">
        <f>IF('Daily PnL Log'!J1040&lt;&gt;"",'Daily PnL Log'!J1040,"")</f>
        <v>-10089.399999999998</v>
      </c>
      <c r="K60" s="13">
        <f>IF('Daily PnL Log'!K1040&lt;&gt;"",'Daily PnL Log'!K1040,"")</f>
        <v>-139.96</v>
      </c>
      <c r="L60" s="13">
        <f>IF('Daily PnL Log'!L1040&lt;&gt;"",'Daily PnL Log'!L1040,"")</f>
        <v>-1239.53</v>
      </c>
      <c r="M60" s="13">
        <f>IF('Daily PnL Log'!M1040&lt;&gt;"",'Daily PnL Log'!M1040,"")</f>
        <v>-1379.49</v>
      </c>
      <c r="N60" s="13">
        <f>IF('Daily PnL Log'!N1040&lt;&gt;"",'Daily PnL Log'!N1040,"")</f>
        <v>-11468.889999999998</v>
      </c>
      <c r="O60" s="13">
        <f t="shared" si="3"/>
        <v>36731.9</v>
      </c>
      <c r="P60" s="13">
        <f t="shared" si="3"/>
        <v>35137.899999999994</v>
      </c>
      <c r="Q60" s="13">
        <f t="shared" si="3"/>
        <v>0</v>
      </c>
      <c r="R60" s="13">
        <f t="shared" si="3"/>
        <v>89557.9</v>
      </c>
      <c r="S60" s="13">
        <f t="shared" si="3"/>
        <v>109145.39999999998</v>
      </c>
      <c r="T60" s="13">
        <f t="shared" si="3"/>
        <v>0</v>
      </c>
      <c r="U60" s="13">
        <f t="shared" si="3"/>
        <v>0</v>
      </c>
      <c r="V60" s="13">
        <f t="shared" si="3"/>
        <v>270573.09999999998</v>
      </c>
      <c r="W60" s="13">
        <f>IF('Daily PnL Log'!W1040&lt;&gt;"",'Daily PnL Log'!W1040,"")</f>
        <v>521152</v>
      </c>
      <c r="X60" s="13">
        <f>IF('Daily PnL Log'!X1040&lt;&gt;"",'Daily PnL Log'!X1040,"")</f>
        <v>-2.2006804156944611E-2</v>
      </c>
      <c r="Y60" s="13" t="str">
        <f>IF('Daily PnL Log'!Y1040&lt;&gt;"",'Daily PnL Log'!Y1040,"")</f>
        <v/>
      </c>
      <c r="Z60" s="13" t="str">
        <f>IF('Daily PnL Log'!Z1040&lt;&gt;"",'Daily PnL Log'!Z1040,"")</f>
        <v/>
      </c>
      <c r="AA60" s="13">
        <f>IF('Daily PnL Log'!AC1040&lt;&gt;"",'Daily PnL Log'!AC1040,"")</f>
        <v>261442.62</v>
      </c>
    </row>
    <row r="61" spans="1:27" x14ac:dyDescent="0.25">
      <c r="A61" s="48" t="str">
        <f t="shared" si="2"/>
        <v>Jan</v>
      </c>
      <c r="B61" s="2">
        <f>'Daily PnL Log'!B1041</f>
        <v>45674</v>
      </c>
      <c r="C61" s="11">
        <f>IF('Daily PnL Log'!C1041&lt;&gt;"",'Daily PnL Log'!C1041,"")</f>
        <v>-3136.9</v>
      </c>
      <c r="D61" s="11">
        <f>IF('Daily PnL Log'!D1041&lt;&gt;"",'Daily PnL Log'!D1041,"")</f>
        <v>628.9</v>
      </c>
      <c r="E61" s="11">
        <f>IF('Daily PnL Log'!E1041&lt;&gt;"",'Daily PnL Log'!E1041,"")</f>
        <v>0</v>
      </c>
      <c r="F61" s="11">
        <f>IF('Daily PnL Log'!F1041&lt;&gt;"",'Daily PnL Log'!F1041,"")</f>
        <v>-3028.7</v>
      </c>
      <c r="G61" s="11">
        <f>IF('Daily PnL Log'!G1041&lt;&gt;"",'Daily PnL Log'!G1041,"")</f>
        <v>-3748.3</v>
      </c>
      <c r="H61" s="11">
        <f>IF('Daily PnL Log'!H1041&lt;&gt;"",'Daily PnL Log'!H1041,"")</f>
        <v>0</v>
      </c>
      <c r="I61" s="11">
        <f>IF('Daily PnL Log'!I1041&lt;&gt;"",'Daily PnL Log'!I1041,"")</f>
        <v>0</v>
      </c>
      <c r="J61" s="11">
        <f>IF('Daily PnL Log'!J1041&lt;&gt;"",'Daily PnL Log'!J1041,"")</f>
        <v>-9285</v>
      </c>
      <c r="K61" s="11">
        <f>IF('Daily PnL Log'!K1041&lt;&gt;"",'Daily PnL Log'!K1041,"")</f>
        <v>-121.33</v>
      </c>
      <c r="L61" s="11">
        <f>IF('Daily PnL Log'!L1041&lt;&gt;"",'Daily PnL Log'!L1041,"")</f>
        <v>-1074.8599999999999</v>
      </c>
      <c r="M61" s="11">
        <f>IF('Daily PnL Log'!M1041&lt;&gt;"",'Daily PnL Log'!M1041,"")</f>
        <v>-1196.1899999999998</v>
      </c>
      <c r="N61" s="11">
        <f>IF('Daily PnL Log'!N1041&lt;&gt;"",'Daily PnL Log'!N1041,"")</f>
        <v>-10481.19</v>
      </c>
      <c r="O61" s="11">
        <f t="shared" si="3"/>
        <v>33595</v>
      </c>
      <c r="P61" s="11">
        <f t="shared" si="3"/>
        <v>35766.799999999996</v>
      </c>
      <c r="Q61" s="11">
        <f t="shared" si="3"/>
        <v>0</v>
      </c>
      <c r="R61" s="11">
        <f t="shared" si="3"/>
        <v>86529.2</v>
      </c>
      <c r="S61" s="11">
        <f t="shared" si="3"/>
        <v>105397.09999999998</v>
      </c>
      <c r="T61" s="11">
        <f t="shared" si="3"/>
        <v>0</v>
      </c>
      <c r="U61" s="11">
        <f t="shared" si="3"/>
        <v>0</v>
      </c>
      <c r="V61" s="11">
        <f t="shared" si="3"/>
        <v>261288.09999999998</v>
      </c>
      <c r="W61" s="11">
        <f>IF('Daily PnL Log'!W1041&lt;&gt;"",'Daily PnL Log'!W1041,"")</f>
        <v>563500</v>
      </c>
      <c r="X61" s="11">
        <f>IF('Daily PnL Log'!X1041&lt;&gt;"",'Daily PnL Log'!X1041,"")</f>
        <v>-1.8600159716060338E-2</v>
      </c>
      <c r="Y61" s="11" t="str">
        <f>IF('Daily PnL Log'!Y1041&lt;&gt;"",'Daily PnL Log'!Y1041,"")</f>
        <v/>
      </c>
      <c r="Z61" s="11" t="str">
        <f>IF('Daily PnL Log'!Z1041&lt;&gt;"",'Daily PnL Log'!Z1041,"")</f>
        <v/>
      </c>
      <c r="AA61" s="11">
        <f>IF('Daily PnL Log'!AC1041&lt;&gt;"",'Daily PnL Log'!AC1041,"")</f>
        <v>235597.68</v>
      </c>
    </row>
    <row r="62" spans="1:27" x14ac:dyDescent="0.25">
      <c r="A62" s="47" t="str">
        <f t="shared" si="2"/>
        <v>Jan</v>
      </c>
      <c r="B62" s="14">
        <f>'Daily PnL Log'!B1042</f>
        <v>45678</v>
      </c>
      <c r="C62" s="13">
        <f>IF('Daily PnL Log'!C1042&lt;&gt;"",'Daily PnL Log'!C1042,"")</f>
        <v>19064.2</v>
      </c>
      <c r="D62" s="13">
        <f>IF('Daily PnL Log'!D1042&lt;&gt;"",'Daily PnL Log'!D1042,"")</f>
        <v>4303.1000000000004</v>
      </c>
      <c r="E62" s="13">
        <f>IF('Daily PnL Log'!E1042&lt;&gt;"",'Daily PnL Log'!E1042,"")</f>
        <v>0</v>
      </c>
      <c r="F62" s="13">
        <f>IF('Daily PnL Log'!F1042&lt;&gt;"",'Daily PnL Log'!F1042,"")</f>
        <v>12221.4</v>
      </c>
      <c r="G62" s="13">
        <f>IF('Daily PnL Log'!G1042&lt;&gt;"",'Daily PnL Log'!G1042,"")</f>
        <v>14441.9</v>
      </c>
      <c r="H62" s="13">
        <f>IF('Daily PnL Log'!H1042&lt;&gt;"",'Daily PnL Log'!H1042,"")</f>
        <v>0</v>
      </c>
      <c r="I62" s="13">
        <f>IF('Daily PnL Log'!I1042&lt;&gt;"",'Daily PnL Log'!I1042,"")</f>
        <v>0</v>
      </c>
      <c r="J62" s="13">
        <f>IF('Daily PnL Log'!J1042&lt;&gt;"",'Daily PnL Log'!J1042,"")</f>
        <v>50030.600000000006</v>
      </c>
      <c r="K62" s="13">
        <f>IF('Daily PnL Log'!K1042&lt;&gt;"",'Daily PnL Log'!K1042,"")</f>
        <v>-122.67</v>
      </c>
      <c r="L62" s="13">
        <f>IF('Daily PnL Log'!L1042&lt;&gt;"",'Daily PnL Log'!L1042,"")</f>
        <v>-1082.1400000000001</v>
      </c>
      <c r="M62" s="13">
        <f>IF('Daily PnL Log'!M1042&lt;&gt;"",'Daily PnL Log'!M1042,"")</f>
        <v>-1204.8100000000002</v>
      </c>
      <c r="N62" s="13">
        <f>IF('Daily PnL Log'!N1042&lt;&gt;"",'Daily PnL Log'!N1042,"")</f>
        <v>48825.790000000008</v>
      </c>
      <c r="O62" s="13">
        <f t="shared" si="3"/>
        <v>52659.199999999997</v>
      </c>
      <c r="P62" s="13">
        <f t="shared" si="3"/>
        <v>40069.899999999994</v>
      </c>
      <c r="Q62" s="13">
        <f t="shared" si="3"/>
        <v>0</v>
      </c>
      <c r="R62" s="13">
        <f t="shared" si="3"/>
        <v>98750.599999999991</v>
      </c>
      <c r="S62" s="13">
        <f t="shared" si="3"/>
        <v>119838.99999999997</v>
      </c>
      <c r="T62" s="13">
        <f t="shared" si="3"/>
        <v>0</v>
      </c>
      <c r="U62" s="13">
        <f t="shared" si="3"/>
        <v>0</v>
      </c>
      <c r="V62" s="13">
        <f t="shared" si="3"/>
        <v>311318.69999999995</v>
      </c>
      <c r="W62" s="13">
        <f>IF('Daily PnL Log'!W1042&lt;&gt;"",'Daily PnL Log'!W1042,"")</f>
        <v>608342</v>
      </c>
      <c r="X62" s="13">
        <f>IF('Daily PnL Log'!X1042&lt;&gt;"",'Daily PnL Log'!X1042,"")</f>
        <v>8.0260429166488595E-2</v>
      </c>
      <c r="Y62" s="13" t="str">
        <f>IF('Daily PnL Log'!Y1042&lt;&gt;"",'Daily PnL Log'!Y1042,"")</f>
        <v/>
      </c>
      <c r="Z62" s="13" t="str">
        <f>IF('Daily PnL Log'!Z1042&lt;&gt;"",'Daily PnL Log'!Z1042,"")</f>
        <v/>
      </c>
      <c r="AA62" s="13">
        <f>IF('Daily PnL Log'!AC1042&lt;&gt;"",'Daily PnL Log'!AC1042,"")</f>
        <v>302229.12</v>
      </c>
    </row>
    <row r="63" spans="1:27" x14ac:dyDescent="0.25">
      <c r="A63" s="48" t="str">
        <f t="shared" si="2"/>
        <v>Jan</v>
      </c>
      <c r="B63" s="2">
        <f>'Daily PnL Log'!B1043</f>
        <v>45679</v>
      </c>
      <c r="C63" s="11">
        <f>IF('Daily PnL Log'!C1043&lt;&gt;"",'Daily PnL Log'!C1043,"")</f>
        <v>-25104.5</v>
      </c>
      <c r="D63" s="11">
        <f>IF('Daily PnL Log'!D1043&lt;&gt;"",'Daily PnL Log'!D1043,"")</f>
        <v>10601.1</v>
      </c>
      <c r="E63" s="11">
        <f>IF('Daily PnL Log'!E1043&lt;&gt;"",'Daily PnL Log'!E1043,"")</f>
        <v>0</v>
      </c>
      <c r="F63" s="11">
        <f>IF('Daily PnL Log'!F1043&lt;&gt;"",'Daily PnL Log'!F1043,"")</f>
        <v>13024.9</v>
      </c>
      <c r="G63" s="11">
        <f>IF('Daily PnL Log'!G1043&lt;&gt;"",'Daily PnL Log'!G1043,"")</f>
        <v>-11319.6</v>
      </c>
      <c r="H63" s="11">
        <f>IF('Daily PnL Log'!H1043&lt;&gt;"",'Daily PnL Log'!H1043,"")</f>
        <v>0</v>
      </c>
      <c r="I63" s="11">
        <f>IF('Daily PnL Log'!I1043&lt;&gt;"",'Daily PnL Log'!I1043,"")</f>
        <v>0</v>
      </c>
      <c r="J63" s="11">
        <f>IF('Daily PnL Log'!J1043&lt;&gt;"",'Daily PnL Log'!J1043,"")</f>
        <v>-12798.1</v>
      </c>
      <c r="K63" s="11">
        <f>IF('Daily PnL Log'!K1043&lt;&gt;"",'Daily PnL Log'!K1043,"")</f>
        <v>-93.06</v>
      </c>
      <c r="L63" s="11">
        <f>IF('Daily PnL Log'!L1043&lt;&gt;"",'Daily PnL Log'!L1043,"")</f>
        <v>-821.19</v>
      </c>
      <c r="M63" s="11">
        <f>IF('Daily PnL Log'!M1043&lt;&gt;"",'Daily PnL Log'!M1043,"")</f>
        <v>-914.25</v>
      </c>
      <c r="N63" s="11">
        <f>IF('Daily PnL Log'!N1043&lt;&gt;"",'Daily PnL Log'!N1043,"")</f>
        <v>-13712.35</v>
      </c>
      <c r="O63" s="11">
        <f t="shared" si="3"/>
        <v>27554.699999999997</v>
      </c>
      <c r="P63" s="11">
        <f t="shared" si="3"/>
        <v>50670.999999999993</v>
      </c>
      <c r="Q63" s="11">
        <f t="shared" si="3"/>
        <v>0</v>
      </c>
      <c r="R63" s="11">
        <f t="shared" si="3"/>
        <v>111775.49999999999</v>
      </c>
      <c r="S63" s="11">
        <f t="shared" si="3"/>
        <v>108519.39999999997</v>
      </c>
      <c r="T63" s="11">
        <f t="shared" si="3"/>
        <v>0</v>
      </c>
      <c r="U63" s="11">
        <f t="shared" si="3"/>
        <v>0</v>
      </c>
      <c r="V63" s="11">
        <f t="shared" si="3"/>
        <v>298520.59999999998</v>
      </c>
      <c r="W63" s="11">
        <f>IF('Daily PnL Log'!W1043&lt;&gt;"",'Daily PnL Log'!W1043,"")</f>
        <v>329576</v>
      </c>
      <c r="X63" s="11">
        <f>IF('Daily PnL Log'!X1043&lt;&gt;"",'Daily PnL Log'!X1043,"")</f>
        <v>-4.1606033206301428E-2</v>
      </c>
      <c r="Y63" s="11" t="str">
        <f>IF('Daily PnL Log'!Y1043&lt;&gt;"",'Daily PnL Log'!Y1043,"")</f>
        <v/>
      </c>
      <c r="Z63" s="11" t="str">
        <f>IF('Daily PnL Log'!Z1043&lt;&gt;"",'Daily PnL Log'!Z1043,"")</f>
        <v/>
      </c>
      <c r="AA63" s="11">
        <f>IF('Daily PnL Log'!AC1043&lt;&gt;"",'Daily PnL Log'!AC1043,"")</f>
        <v>282048.62</v>
      </c>
    </row>
    <row r="64" spans="1:27" x14ac:dyDescent="0.25">
      <c r="A64" s="47" t="str">
        <f t="shared" si="2"/>
        <v>Jan</v>
      </c>
      <c r="B64" s="14">
        <f>'Daily PnL Log'!B1044</f>
        <v>45680</v>
      </c>
      <c r="C64" s="13">
        <f>IF('Daily PnL Log'!C1044&lt;&gt;"",'Daily PnL Log'!C1044,"")</f>
        <v>-4745.8999999999996</v>
      </c>
      <c r="D64" s="13">
        <f>IF('Daily PnL Log'!D1044&lt;&gt;"",'Daily PnL Log'!D1044,"")</f>
        <v>-7725.5</v>
      </c>
      <c r="E64" s="13">
        <f>IF('Daily PnL Log'!E1044&lt;&gt;"",'Daily PnL Log'!E1044,"")</f>
        <v>0</v>
      </c>
      <c r="F64" s="13">
        <f>IF('Daily PnL Log'!F1044&lt;&gt;"",'Daily PnL Log'!F1044,"")</f>
        <v>-6780.3</v>
      </c>
      <c r="G64" s="13">
        <f>IF('Daily PnL Log'!G1044&lt;&gt;"",'Daily PnL Log'!G1044,"")</f>
        <v>-25906.7</v>
      </c>
      <c r="H64" s="13">
        <f>IF('Daily PnL Log'!H1044&lt;&gt;"",'Daily PnL Log'!H1044,"")</f>
        <v>0</v>
      </c>
      <c r="I64" s="13">
        <f>IF('Daily PnL Log'!I1044&lt;&gt;"",'Daily PnL Log'!I1044,"")</f>
        <v>0</v>
      </c>
      <c r="J64" s="13">
        <f>IF('Daily PnL Log'!J1044&lt;&gt;"",'Daily PnL Log'!J1044,"")</f>
        <v>-45158.400000000001</v>
      </c>
      <c r="K64" s="13">
        <f>IF('Daily PnL Log'!K1044&lt;&gt;"",'Daily PnL Log'!K1044,"")</f>
        <v>-131</v>
      </c>
      <c r="L64" s="13">
        <f>IF('Daily PnL Log'!L1044&lt;&gt;"",'Daily PnL Log'!L1044,"")</f>
        <v>-1056.4000000000001</v>
      </c>
      <c r="M64" s="13">
        <f>IF('Daily PnL Log'!M1044&lt;&gt;"",'Daily PnL Log'!M1044,"")</f>
        <v>-1187.4000000000001</v>
      </c>
      <c r="N64" s="13">
        <f>IF('Daily PnL Log'!N1044&lt;&gt;"",'Daily PnL Log'!N1044,"")</f>
        <v>-46345.8</v>
      </c>
      <c r="O64" s="13">
        <f t="shared" si="3"/>
        <v>22808.799999999996</v>
      </c>
      <c r="P64" s="13">
        <f t="shared" si="3"/>
        <v>42945.499999999993</v>
      </c>
      <c r="Q64" s="13">
        <f t="shared" si="3"/>
        <v>0</v>
      </c>
      <c r="R64" s="13">
        <f t="shared" si="3"/>
        <v>104995.19999999998</v>
      </c>
      <c r="S64" s="13">
        <f t="shared" si="3"/>
        <v>82612.699999999968</v>
      </c>
      <c r="T64" s="13">
        <f t="shared" si="3"/>
        <v>0</v>
      </c>
      <c r="U64" s="13">
        <f t="shared" si="3"/>
        <v>0</v>
      </c>
      <c r="V64" s="13">
        <f t="shared" si="3"/>
        <v>253362.19999999998</v>
      </c>
      <c r="W64" s="13">
        <f>IF('Daily PnL Log'!W1044&lt;&gt;"",'Daily PnL Log'!W1044,"")</f>
        <v>476436</v>
      </c>
      <c r="X64" s="13">
        <f>IF('Daily PnL Log'!X1044&lt;&gt;"",'Daily PnL Log'!X1044,"")</f>
        <v>-9.7276024481777204E-2</v>
      </c>
      <c r="Y64" s="13" t="str">
        <f>IF('Daily PnL Log'!Y1044&lt;&gt;"",'Daily PnL Log'!Y1044,"")</f>
        <v/>
      </c>
      <c r="Z64" s="13" t="str">
        <f>IF('Daily PnL Log'!Z1044&lt;&gt;"",'Daily PnL Log'!Z1044,"")</f>
        <v/>
      </c>
      <c r="AA64" s="13">
        <f>IF('Daily PnL Log'!AC1044&lt;&gt;"",'Daily PnL Log'!AC1044,"")</f>
        <v>235041.22</v>
      </c>
    </row>
    <row r="65" spans="1:27" x14ac:dyDescent="0.25">
      <c r="A65" s="48" t="str">
        <f t="shared" si="2"/>
        <v>Jan</v>
      </c>
      <c r="B65" s="2">
        <f>'Daily PnL Log'!B1045</f>
        <v>45681</v>
      </c>
      <c r="C65" s="11">
        <f>IF('Daily PnL Log'!C1045&lt;&gt;"",'Daily PnL Log'!C1045,"")</f>
        <v>18296.599999999999</v>
      </c>
      <c r="D65" s="11">
        <f>IF('Daily PnL Log'!D1045&lt;&gt;"",'Daily PnL Log'!D1045,"")</f>
        <v>6665.7</v>
      </c>
      <c r="E65" s="11">
        <f>IF('Daily PnL Log'!E1045&lt;&gt;"",'Daily PnL Log'!E1045,"")</f>
        <v>0</v>
      </c>
      <c r="F65" s="11">
        <f>IF('Daily PnL Log'!F1045&lt;&gt;"",'Daily PnL Log'!F1045,"")</f>
        <v>18092.400000000001</v>
      </c>
      <c r="G65" s="11">
        <f>IF('Daily PnL Log'!G1045&lt;&gt;"",'Daily PnL Log'!G1045,"")</f>
        <v>15948.7</v>
      </c>
      <c r="H65" s="11">
        <f>IF('Daily PnL Log'!H1045&lt;&gt;"",'Daily PnL Log'!H1045,"")</f>
        <v>0</v>
      </c>
      <c r="I65" s="11">
        <f>IF('Daily PnL Log'!I1045&lt;&gt;"",'Daily PnL Log'!I1045,"")</f>
        <v>0</v>
      </c>
      <c r="J65" s="11">
        <f>IF('Daily PnL Log'!J1045&lt;&gt;"",'Daily PnL Log'!J1045,"")</f>
        <v>59003.399999999994</v>
      </c>
      <c r="K65" s="11">
        <f>IF('Daily PnL Log'!K1045&lt;&gt;"",'Daily PnL Log'!K1045,"")</f>
        <v>-407.5</v>
      </c>
      <c r="L65" s="11">
        <f>IF('Daily PnL Log'!L1045&lt;&gt;"",'Daily PnL Log'!L1045,"")</f>
        <v>-2320.2600000000002</v>
      </c>
      <c r="M65" s="11">
        <f>IF('Daily PnL Log'!M1045&lt;&gt;"",'Daily PnL Log'!M1045,"")</f>
        <v>-2727.76</v>
      </c>
      <c r="N65" s="11">
        <f>IF('Daily PnL Log'!N1045&lt;&gt;"",'Daily PnL Log'!N1045,"")</f>
        <v>56275.639999999992</v>
      </c>
      <c r="O65" s="11">
        <f t="shared" si="3"/>
        <v>41105.399999999994</v>
      </c>
      <c r="P65" s="11">
        <f t="shared" si="3"/>
        <v>49611.19999999999</v>
      </c>
      <c r="Q65" s="11">
        <f t="shared" si="3"/>
        <v>0</v>
      </c>
      <c r="R65" s="11">
        <f t="shared" si="3"/>
        <v>123087.59999999998</v>
      </c>
      <c r="S65" s="11">
        <f t="shared" si="3"/>
        <v>98561.399999999965</v>
      </c>
      <c r="T65" s="11">
        <f t="shared" si="3"/>
        <v>0</v>
      </c>
      <c r="U65" s="11">
        <f t="shared" si="3"/>
        <v>0</v>
      </c>
      <c r="V65" s="11">
        <f t="shared" si="3"/>
        <v>312365.59999999998</v>
      </c>
      <c r="W65" s="11">
        <f>IF('Daily PnL Log'!W1045&lt;&gt;"",'Daily PnL Log'!W1045,"")</f>
        <v>504668</v>
      </c>
      <c r="X65" s="11">
        <f>IF('Daily PnL Log'!X1045&lt;&gt;"",'Daily PnL Log'!X1045,"")</f>
        <v>0.11151022058065896</v>
      </c>
      <c r="Y65" s="11" t="str">
        <f>IF('Daily PnL Log'!Y1045&lt;&gt;"",'Daily PnL Log'!Y1045,"")</f>
        <v/>
      </c>
      <c r="Z65" s="11" t="str">
        <f>IF('Daily PnL Log'!Z1045&lt;&gt;"",'Daily PnL Log'!Z1045,"")</f>
        <v/>
      </c>
      <c r="AA65" s="11">
        <f>IF('Daily PnL Log'!AC1045&lt;&gt;"",'Daily PnL Log'!AC1045,"")</f>
        <v>278685.96000000002</v>
      </c>
    </row>
    <row r="66" spans="1:27" x14ac:dyDescent="0.25">
      <c r="A66" s="47" t="str">
        <f t="shared" si="2"/>
        <v>Jan</v>
      </c>
      <c r="B66" s="14">
        <f>'Daily PnL Log'!B1046</f>
        <v>45684</v>
      </c>
      <c r="C66" s="13">
        <f>IF('Daily PnL Log'!C1046&lt;&gt;"",'Daily PnL Log'!C1046,"")</f>
        <v>11419.3</v>
      </c>
      <c r="D66" s="13">
        <f>IF('Daily PnL Log'!D1046&lt;&gt;"",'Daily PnL Log'!D1046,"")</f>
        <v>-1837.9</v>
      </c>
      <c r="E66" s="13">
        <f>IF('Daily PnL Log'!E1046&lt;&gt;"",'Daily PnL Log'!E1046,"")</f>
        <v>0</v>
      </c>
      <c r="F66" s="13">
        <f>IF('Daily PnL Log'!F1046&lt;&gt;"",'Daily PnL Log'!F1046,"")</f>
        <v>11081.7</v>
      </c>
      <c r="G66" s="13">
        <f>IF('Daily PnL Log'!G1046&lt;&gt;"",'Daily PnL Log'!G1046,"")</f>
        <v>-9226.7000000000007</v>
      </c>
      <c r="H66" s="13">
        <f>IF('Daily PnL Log'!H1046&lt;&gt;"",'Daily PnL Log'!H1046,"")</f>
        <v>0</v>
      </c>
      <c r="I66" s="13">
        <f>IF('Daily PnL Log'!I1046&lt;&gt;"",'Daily PnL Log'!I1046,"")</f>
        <v>0</v>
      </c>
      <c r="J66" s="13">
        <f>IF('Daily PnL Log'!J1046&lt;&gt;"",'Daily PnL Log'!J1046,"")</f>
        <v>11436.399999999998</v>
      </c>
      <c r="K66" s="13">
        <f>IF('Daily PnL Log'!K1046&lt;&gt;"",'Daily PnL Log'!K1046,"")</f>
        <v>-126.96</v>
      </c>
      <c r="L66" s="13">
        <f>IF('Daily PnL Log'!L1046&lt;&gt;"",'Daily PnL Log'!L1046,"")</f>
        <v>-1126.69</v>
      </c>
      <c r="M66" s="13">
        <f>IF('Daily PnL Log'!M1046&lt;&gt;"",'Daily PnL Log'!M1046,"")</f>
        <v>-1253.6500000000001</v>
      </c>
      <c r="N66" s="13">
        <f>IF('Daily PnL Log'!N1046&lt;&gt;"",'Daily PnL Log'!N1046,"")</f>
        <v>10182.749999999998</v>
      </c>
      <c r="O66" s="13">
        <f t="shared" si="3"/>
        <v>52524.7</v>
      </c>
      <c r="P66" s="13">
        <f t="shared" si="3"/>
        <v>47773.299999999988</v>
      </c>
      <c r="Q66" s="13">
        <f t="shared" si="3"/>
        <v>0</v>
      </c>
      <c r="R66" s="13">
        <f t="shared" si="3"/>
        <v>134169.29999999999</v>
      </c>
      <c r="S66" s="13">
        <f t="shared" si="3"/>
        <v>89334.699999999968</v>
      </c>
      <c r="T66" s="13">
        <f t="shared" si="3"/>
        <v>0</v>
      </c>
      <c r="U66" s="13">
        <f t="shared" si="3"/>
        <v>0</v>
      </c>
      <c r="V66" s="13">
        <f t="shared" si="3"/>
        <v>323802</v>
      </c>
      <c r="W66" s="13">
        <f>IF('Daily PnL Log'!W1046&lt;&gt;"",'Daily PnL Log'!W1046,"")</f>
        <v>500740</v>
      </c>
      <c r="X66" s="13">
        <f>IF('Daily PnL Log'!X1046&lt;&gt;"",'Daily PnL Log'!X1046,"")</f>
        <v>2.0335403602668049E-2</v>
      </c>
      <c r="Y66" s="13" t="str">
        <f>IF('Daily PnL Log'!Y1046&lt;&gt;"",'Daily PnL Log'!Y1046,"")</f>
        <v/>
      </c>
      <c r="Z66" s="13" t="str">
        <f>IF('Daily PnL Log'!Z1046&lt;&gt;"",'Daily PnL Log'!Z1046,"")</f>
        <v/>
      </c>
      <c r="AA66" s="13">
        <f>IF('Daily PnL Log'!AC1046&lt;&gt;"",'Daily PnL Log'!AC1046,"")</f>
        <v>284343.56</v>
      </c>
    </row>
    <row r="67" spans="1:27" x14ac:dyDescent="0.25">
      <c r="A67" s="48" t="str">
        <f t="shared" si="2"/>
        <v>Jan</v>
      </c>
      <c r="B67" s="2">
        <f>'Daily PnL Log'!B1047</f>
        <v>45685</v>
      </c>
      <c r="C67" s="11">
        <f>IF('Daily PnL Log'!C1047&lt;&gt;"",'Daily PnL Log'!C1047,"")</f>
        <v>32066.2</v>
      </c>
      <c r="D67" s="11">
        <f>IF('Daily PnL Log'!D1047&lt;&gt;"",'Daily PnL Log'!D1047,"")</f>
        <v>-18826.2</v>
      </c>
      <c r="E67" s="11">
        <f>IF('Daily PnL Log'!E1047&lt;&gt;"",'Daily PnL Log'!E1047,"")</f>
        <v>0</v>
      </c>
      <c r="F67" s="11">
        <f>IF('Daily PnL Log'!F1047&lt;&gt;"",'Daily PnL Log'!F1047,"")</f>
        <v>-19096.099999999999</v>
      </c>
      <c r="G67" s="11">
        <f>IF('Daily PnL Log'!G1047&lt;&gt;"",'Daily PnL Log'!G1047,"")</f>
        <v>-8977.5</v>
      </c>
      <c r="H67" s="11">
        <f>IF('Daily PnL Log'!H1047&lt;&gt;"",'Daily PnL Log'!H1047,"")</f>
        <v>0</v>
      </c>
      <c r="I67" s="11">
        <f>IF('Daily PnL Log'!I1047&lt;&gt;"",'Daily PnL Log'!I1047,"")</f>
        <v>0</v>
      </c>
      <c r="J67" s="11">
        <f>IF('Daily PnL Log'!J1047&lt;&gt;"",'Daily PnL Log'!J1047,"")</f>
        <v>-14833.599999999999</v>
      </c>
      <c r="K67" s="11">
        <f>IF('Daily PnL Log'!K1047&lt;&gt;"",'Daily PnL Log'!K1047,"")</f>
        <v>-112.95</v>
      </c>
      <c r="L67" s="11">
        <f>IF('Daily PnL Log'!L1047&lt;&gt;"",'Daily PnL Log'!L1047,"")</f>
        <v>-998.16</v>
      </c>
      <c r="M67" s="11">
        <f>IF('Daily PnL Log'!M1047&lt;&gt;"",'Daily PnL Log'!M1047,"")</f>
        <v>-1111.1099999999999</v>
      </c>
      <c r="N67" s="11">
        <f>IF('Daily PnL Log'!N1047&lt;&gt;"",'Daily PnL Log'!N1047,"")</f>
        <v>-15944.71</v>
      </c>
      <c r="O67" s="11">
        <f t="shared" ref="O67:V68" si="4">IF(C67&lt;&gt;"",O66+C67,"")</f>
        <v>84590.9</v>
      </c>
      <c r="P67" s="11">
        <f t="shared" si="4"/>
        <v>28947.099999999988</v>
      </c>
      <c r="Q67" s="11">
        <f t="shared" si="4"/>
        <v>0</v>
      </c>
      <c r="R67" s="11">
        <f t="shared" si="4"/>
        <v>115073.19999999998</v>
      </c>
      <c r="S67" s="11">
        <f t="shared" si="4"/>
        <v>80357.199999999968</v>
      </c>
      <c r="T67" s="11">
        <f t="shared" si="4"/>
        <v>0</v>
      </c>
      <c r="U67" s="11">
        <f t="shared" si="4"/>
        <v>0</v>
      </c>
      <c r="V67" s="11">
        <f t="shared" si="4"/>
        <v>308968.40000000002</v>
      </c>
      <c r="W67" s="11">
        <f>IF('Daily PnL Log'!W1047&lt;&gt;"",'Daily PnL Log'!W1047,"")</f>
        <v>534628</v>
      </c>
      <c r="X67" s="11">
        <f>IF('Daily PnL Log'!X1047&lt;&gt;"",'Daily PnL Log'!X1047,"")</f>
        <v>-2.9823933651062045E-2</v>
      </c>
      <c r="Y67" s="11" t="str">
        <f>IF('Daily PnL Log'!Y1047&lt;&gt;"",'Daily PnL Log'!Y1047,"")</f>
        <v/>
      </c>
      <c r="Z67" s="11" t="str">
        <f>IF('Daily PnL Log'!Z1047&lt;&gt;"",'Daily PnL Log'!Z1047,"")</f>
        <v/>
      </c>
      <c r="AA67" s="11">
        <f>IF('Daily PnL Log'!AC1047&lt;&gt;"",'Daily PnL Log'!AC1047,"")</f>
        <v>289457.45</v>
      </c>
    </row>
    <row r="68" spans="1:27" x14ac:dyDescent="0.25">
      <c r="A68" s="47" t="str">
        <f t="shared" si="2"/>
        <v>Jan</v>
      </c>
      <c r="B68" s="14">
        <f>'Daily PnL Log'!B1048</f>
        <v>45686</v>
      </c>
      <c r="C68" s="13">
        <f>IF('Daily PnL Log'!C1048&lt;&gt;"",'Daily PnL Log'!C1048,"")</f>
        <v>23014.3</v>
      </c>
      <c r="D68" s="13">
        <f>IF('Daily PnL Log'!D1048&lt;&gt;"",'Daily PnL Log'!D1048,"")</f>
        <v>9009</v>
      </c>
      <c r="E68" s="13">
        <f>IF('Daily PnL Log'!E1048&lt;&gt;"",'Daily PnL Log'!E1048,"")</f>
        <v>0</v>
      </c>
      <c r="F68" s="13">
        <f>IF('Daily PnL Log'!F1048&lt;&gt;"",'Daily PnL Log'!F1048,"")</f>
        <v>-932</v>
      </c>
      <c r="G68" s="13">
        <f>IF('Daily PnL Log'!G1048&lt;&gt;"",'Daily PnL Log'!G1048,"")</f>
        <v>1629.8</v>
      </c>
      <c r="H68" s="13">
        <f>IF('Daily PnL Log'!H1048&lt;&gt;"",'Daily PnL Log'!H1048,"")</f>
        <v>0</v>
      </c>
      <c r="I68" s="13">
        <f>IF('Daily PnL Log'!I1048&lt;&gt;"",'Daily PnL Log'!I1048,"")</f>
        <v>0</v>
      </c>
      <c r="J68" s="13">
        <f>IF('Daily PnL Log'!J1048&lt;&gt;"",'Daily PnL Log'!J1048,"")</f>
        <v>32721.1</v>
      </c>
      <c r="K68" s="13">
        <f>IF('Daily PnL Log'!K1048&lt;&gt;"",'Daily PnL Log'!K1048,"")</f>
        <v>-82.49</v>
      </c>
      <c r="L68" s="13">
        <f>IF('Daily PnL Log'!L1048&lt;&gt;"",'Daily PnL Log'!L1048,"")</f>
        <v>-724.57</v>
      </c>
      <c r="M68" s="13">
        <f>IF('Daily PnL Log'!M1048&lt;&gt;"",'Daily PnL Log'!M1048,"")</f>
        <v>-807.06000000000006</v>
      </c>
      <c r="N68" s="13">
        <f>IF('Daily PnL Log'!N1048&lt;&gt;"",'Daily PnL Log'!N1048,"")</f>
        <v>31914.039999999997</v>
      </c>
      <c r="O68" s="13">
        <f t="shared" si="4"/>
        <v>107605.2</v>
      </c>
      <c r="P68" s="13">
        <f t="shared" si="4"/>
        <v>37956.099999999991</v>
      </c>
      <c r="Q68" s="13">
        <f t="shared" si="4"/>
        <v>0</v>
      </c>
      <c r="R68" s="13">
        <f t="shared" si="4"/>
        <v>114141.19999999998</v>
      </c>
      <c r="S68" s="13">
        <f t="shared" si="4"/>
        <v>81986.999999999971</v>
      </c>
      <c r="T68" s="13">
        <f t="shared" si="4"/>
        <v>0</v>
      </c>
      <c r="U68" s="13">
        <f t="shared" si="4"/>
        <v>0</v>
      </c>
      <c r="V68" s="13">
        <f t="shared" si="4"/>
        <v>341689.5</v>
      </c>
      <c r="W68" s="13">
        <f>IF('Daily PnL Log'!W1048&lt;&gt;"",'Daily PnL Log'!W1048,"")</f>
        <v>529697</v>
      </c>
      <c r="X68" s="13">
        <f>IF('Daily PnL Log'!X1048&lt;&gt;"",'Daily PnL Log'!X1048,"")</f>
        <v>6.0249614402195964E-2</v>
      </c>
      <c r="Y68" s="13">
        <f>IF('Daily PnL Log'!Y1048&lt;&gt;"",'Daily PnL Log'!Y1048,"")</f>
        <v>-9286.4599999999991</v>
      </c>
      <c r="Z68" s="13" t="str">
        <f>IF('Daily PnL Log'!Z1048&lt;&gt;"",'Daily PnL Log'!Z1048,"")</f>
        <v/>
      </c>
      <c r="AA68" s="13">
        <f>IF('Daily PnL Log'!AC1048&lt;&gt;"",'Daily PnL Log'!AC1048,"")</f>
        <v>296621.64</v>
      </c>
    </row>
    <row r="69" spans="1:27" x14ac:dyDescent="0.25">
      <c r="A69" s="48" t="str">
        <f t="shared" si="2"/>
        <v>Jan</v>
      </c>
      <c r="B69" s="2">
        <f>'Daily PnL Log'!B1049</f>
        <v>45687</v>
      </c>
      <c r="C69" s="11">
        <f>IF('Daily PnL Log'!C1049&lt;&gt;"",'Daily PnL Log'!C1049,"")</f>
        <v>-11265.2</v>
      </c>
      <c r="D69" s="11">
        <f>IF('Daily PnL Log'!D1049&lt;&gt;"",'Daily PnL Log'!D1049,"")</f>
        <v>-12476.9</v>
      </c>
      <c r="E69" s="11">
        <f>IF('Daily PnL Log'!E1049&lt;&gt;"",'Daily PnL Log'!E1049,"")</f>
        <v>0</v>
      </c>
      <c r="F69" s="11">
        <f>IF('Daily PnL Log'!F1049&lt;&gt;"",'Daily PnL Log'!F1049,"")</f>
        <v>5387.1</v>
      </c>
      <c r="G69" s="11">
        <f>IF('Daily PnL Log'!G1049&lt;&gt;"",'Daily PnL Log'!G1049,"")</f>
        <v>21423.9</v>
      </c>
      <c r="H69" s="11">
        <f>IF('Daily PnL Log'!H1049&lt;&gt;"",'Daily PnL Log'!H1049,"")</f>
        <v>0</v>
      </c>
      <c r="I69" s="11">
        <f>IF('Daily PnL Log'!I1049&lt;&gt;"",'Daily PnL Log'!I1049,"")</f>
        <v>0</v>
      </c>
      <c r="J69" s="11">
        <f>IF('Daily PnL Log'!J1049&lt;&gt;"",'Daily PnL Log'!J1049,"")</f>
        <v>3068.9000000000015</v>
      </c>
      <c r="K69" s="11">
        <f>IF('Daily PnL Log'!K1049&lt;&gt;"",'Daily PnL Log'!K1049,"")</f>
        <v>-57.78</v>
      </c>
      <c r="L69" s="11">
        <f>IF('Daily PnL Log'!L1049&lt;&gt;"",'Daily PnL Log'!L1049,"")</f>
        <v>-508.69</v>
      </c>
      <c r="M69" s="11">
        <f>IF('Daily PnL Log'!M1049&lt;&gt;"",'Daily PnL Log'!M1049,"")</f>
        <v>-566.47</v>
      </c>
      <c r="N69" s="11">
        <f>IF('Daily PnL Log'!N1049&lt;&gt;"",'Daily PnL Log'!N1049,"")</f>
        <v>2502.4300000000012</v>
      </c>
      <c r="O69" s="11">
        <f t="shared" ref="O69" si="5">IF(C69&lt;&gt;"",O68+C69,"")</f>
        <v>96340</v>
      </c>
      <c r="P69" s="11">
        <f t="shared" ref="P69" si="6">IF(D69&lt;&gt;"",P68+D69,"")</f>
        <v>25479.19999999999</v>
      </c>
      <c r="Q69" s="11">
        <f t="shared" ref="Q69" si="7">IF(E69&lt;&gt;"",Q68+E69,"")</f>
        <v>0</v>
      </c>
      <c r="R69" s="11">
        <f t="shared" ref="R69" si="8">IF(F69&lt;&gt;"",R68+F69,"")</f>
        <v>119528.29999999999</v>
      </c>
      <c r="S69" s="11">
        <f t="shared" ref="S69" si="9">IF(G69&lt;&gt;"",S68+G69,"")</f>
        <v>103410.89999999997</v>
      </c>
      <c r="T69" s="11">
        <f t="shared" ref="T69" si="10">IF(H69&lt;&gt;"",T68+H69,"")</f>
        <v>0</v>
      </c>
      <c r="U69" s="11">
        <f t="shared" ref="U69" si="11">IF(I69&lt;&gt;"",U68+I69,"")</f>
        <v>0</v>
      </c>
      <c r="V69" s="11">
        <f t="shared" ref="V69" si="12">IF(J69&lt;&gt;"",V68+J69,"")</f>
        <v>344758.4</v>
      </c>
      <c r="W69" s="11">
        <f>IF('Daily PnL Log'!W1049&lt;&gt;"",'Daily PnL Log'!W1049,"")</f>
        <v>342329</v>
      </c>
      <c r="X69" s="11">
        <f>IF('Daily PnL Log'!X1049&lt;&gt;"",'Daily PnL Log'!X1049,"")</f>
        <v>7.3100146350440695E-3</v>
      </c>
      <c r="Y69" s="11" t="str">
        <f>IF('Daily PnL Log'!Y1049&lt;&gt;"",'Daily PnL Log'!Y1049,"")</f>
        <v/>
      </c>
      <c r="Z69" s="11" t="str">
        <f>IF('Daily PnL Log'!Z1049&lt;&gt;"",'Daily PnL Log'!Z1049,"")</f>
        <v/>
      </c>
      <c r="AA69" s="11">
        <f>IF('Daily PnL Log'!AC1049&lt;&gt;"",'Daily PnL Log'!AC1049,"")</f>
        <v>280742.67</v>
      </c>
    </row>
    <row r="70" spans="1:27" x14ac:dyDescent="0.25">
      <c r="A70" s="47" t="str">
        <f t="shared" si="2"/>
        <v>Jan</v>
      </c>
      <c r="B70" s="14">
        <f>'Daily PnL Log'!B1050</f>
        <v>45688</v>
      </c>
      <c r="C70" s="13">
        <f>IF('Daily PnL Log'!C1050&lt;&gt;"",'Daily PnL Log'!C1050,"")</f>
        <v>-6829.3</v>
      </c>
      <c r="D70" s="13">
        <f>IF('Daily PnL Log'!D1050&lt;&gt;"",'Daily PnL Log'!D1050,"")</f>
        <v>2147.6999999999998</v>
      </c>
      <c r="E70" s="13">
        <f>IF('Daily PnL Log'!E1050&lt;&gt;"",'Daily PnL Log'!E1050,"")</f>
        <v>0</v>
      </c>
      <c r="F70" s="13">
        <f>IF('Daily PnL Log'!F1050&lt;&gt;"",'Daily PnL Log'!F1050,"")</f>
        <v>17071.7</v>
      </c>
      <c r="G70" s="13">
        <f>IF('Daily PnL Log'!G1050&lt;&gt;"",'Daily PnL Log'!G1050,"")</f>
        <v>-3683.1</v>
      </c>
      <c r="H70" s="13">
        <f>IF('Daily PnL Log'!H1050&lt;&gt;"",'Daily PnL Log'!H1050,"")</f>
        <v>0</v>
      </c>
      <c r="I70" s="13">
        <f>IF('Daily PnL Log'!I1050&lt;&gt;"",'Daily PnL Log'!I1050,"")</f>
        <v>0</v>
      </c>
      <c r="J70" s="13">
        <f>IF('Daily PnL Log'!J1050&lt;&gt;"",'Daily PnL Log'!J1050,"")</f>
        <v>8707</v>
      </c>
      <c r="K70" s="13">
        <f>IF('Daily PnL Log'!K1050&lt;&gt;"",'Daily PnL Log'!K1050,"")</f>
        <v>-132.6</v>
      </c>
      <c r="L70" s="13">
        <f>IF('Daily PnL Log'!L1050&lt;&gt;"",'Daily PnL Log'!L1050,"")</f>
        <v>-1173.8499999999999</v>
      </c>
      <c r="M70" s="13">
        <f>IF('Daily PnL Log'!M1050&lt;&gt;"",'Daily PnL Log'!M1050,"")</f>
        <v>-1306.4499999999998</v>
      </c>
      <c r="N70" s="13">
        <f>IF('Daily PnL Log'!N1050&lt;&gt;"",'Daily PnL Log'!N1050,"")</f>
        <v>7400.55</v>
      </c>
      <c r="O70" s="13">
        <f t="shared" ref="O70:V70" si="13">IF(C70&lt;&gt;"",O68+C70,"")</f>
        <v>100775.9</v>
      </c>
      <c r="P70" s="13">
        <f t="shared" si="13"/>
        <v>40103.799999999988</v>
      </c>
      <c r="Q70" s="13">
        <f t="shared" si="13"/>
        <v>0</v>
      </c>
      <c r="R70" s="13">
        <f t="shared" si="13"/>
        <v>131212.9</v>
      </c>
      <c r="S70" s="13">
        <f t="shared" si="13"/>
        <v>78303.899999999965</v>
      </c>
      <c r="T70" s="13">
        <f t="shared" si="13"/>
        <v>0</v>
      </c>
      <c r="U70" s="13">
        <f t="shared" si="13"/>
        <v>0</v>
      </c>
      <c r="V70" s="13">
        <f t="shared" si="13"/>
        <v>350396.5</v>
      </c>
      <c r="W70" s="13">
        <f>IF('Daily PnL Log'!W1050&lt;&gt;"",'Daily PnL Log'!W1050,"")</f>
        <v>489933</v>
      </c>
      <c r="X70" s="13">
        <f>IF('Daily PnL Log'!X1050&lt;&gt;"",'Daily PnL Log'!X1050,"")</f>
        <v>1.5105228674124829E-2</v>
      </c>
      <c r="Y70" s="13" t="str">
        <f>IF('Daily PnL Log'!Y1050&lt;&gt;"",'Daily PnL Log'!Y1050,"")</f>
        <v/>
      </c>
      <c r="Z70" s="13" t="str">
        <f>IF('Daily PnL Log'!Z1050&lt;&gt;"",'Daily PnL Log'!Z1050,"")</f>
        <v/>
      </c>
      <c r="AA70" s="13">
        <f>IF('Daily PnL Log'!AC1050&lt;&gt;"",'Daily PnL Log'!AC1050,"")</f>
        <v>315269.96999999997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theme="5" tint="0.39997558519241921"/>
  </sheetPr>
  <dimension ref="A2:AC307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19.140625" style="20" bestFit="1" customWidth="1"/>
    <col min="2" max="2" width="16" style="23" bestFit="1" customWidth="1"/>
    <col min="3" max="3" width="13" style="20" bestFit="1" customWidth="1"/>
    <col min="4" max="4" width="11.140625" style="20" bestFit="1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1.4257812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3" width="12.5703125" style="20" bestFit="1" customWidth="1"/>
    <col min="24" max="24" width="8.140625" style="20" bestFit="1" customWidth="1"/>
    <col min="25" max="25" width="12.5703125" style="20" bestFit="1" customWidth="1"/>
    <col min="26" max="26" width="12.5703125" style="20" customWidth="1"/>
    <col min="27" max="27" width="15.85546875" style="20" bestFit="1" customWidth="1"/>
    <col min="28" max="28" width="15.85546875" style="20" customWidth="1"/>
    <col min="29" max="29" width="12.5703125" style="20" bestFit="1" customWidth="1"/>
    <col min="30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993008.16099999973</v>
      </c>
    </row>
    <row r="8" spans="1:2" ht="18.75" x14ac:dyDescent="0.3">
      <c r="A8" s="55" t="s">
        <v>6</v>
      </c>
      <c r="B8" s="56">
        <f>K48</f>
        <v>-29079.799999999985</v>
      </c>
    </row>
    <row r="9" spans="1:2" ht="18.75" x14ac:dyDescent="0.3">
      <c r="A9" s="55" t="s">
        <v>30</v>
      </c>
      <c r="B9" s="56">
        <f>L48</f>
        <v>-230233.71000000002</v>
      </c>
    </row>
    <row r="10" spans="1:2" ht="18.75" x14ac:dyDescent="0.3">
      <c r="A10" s="55" t="s">
        <v>11</v>
      </c>
      <c r="B10" s="56">
        <f>Y48</f>
        <v>-237011.96000000011</v>
      </c>
    </row>
    <row r="11" spans="1:2" ht="18.75" x14ac:dyDescent="0.3">
      <c r="A11" s="122" t="s">
        <v>78</v>
      </c>
      <c r="B11" s="54">
        <f>Z48</f>
        <v>280879.25</v>
      </c>
    </row>
    <row r="12" spans="1:2" ht="28.5" customHeight="1" x14ac:dyDescent="0.25">
      <c r="A12" s="123" t="s">
        <v>18</v>
      </c>
      <c r="B12" s="124">
        <f>B7+(B8+B9+B10+B11)</f>
        <v>777561.94099999964</v>
      </c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662586.87650602404</v>
      </c>
    </row>
    <row r="15" spans="1:2" ht="18.75" x14ac:dyDescent="0.3">
      <c r="A15" s="60" t="s">
        <v>15</v>
      </c>
      <c r="B15" s="63">
        <f>B12/B14</f>
        <v>1.1735245121368327</v>
      </c>
    </row>
    <row r="16" spans="1:2" ht="18.75" x14ac:dyDescent="0.3">
      <c r="A16" s="60" t="s">
        <v>17</v>
      </c>
      <c r="B16" s="63">
        <f>X48</f>
        <v>7.1504958658318282E-2</v>
      </c>
    </row>
    <row r="17" spans="1:2" ht="18.75" x14ac:dyDescent="0.3">
      <c r="A17" s="60" t="s">
        <v>31</v>
      </c>
      <c r="B17" s="64">
        <f>(B15-0.045)/B16</f>
        <v>15.782465066925115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9" ht="15.75" thickBot="1" x14ac:dyDescent="0.3">
      <c r="W47" s="24"/>
    </row>
    <row r="48" spans="1:29" x14ac:dyDescent="0.25">
      <c r="A48" s="39"/>
      <c r="B48" s="40" t="s">
        <v>29</v>
      </c>
      <c r="C48" s="41">
        <f>SUM(C50:C301)</f>
        <v>527606.9</v>
      </c>
      <c r="D48" s="41">
        <f t="shared" ref="D48:N48" si="0">SUM(D50:D301)</f>
        <v>621209.90000000049</v>
      </c>
      <c r="E48" s="41">
        <f t="shared" si="0"/>
        <v>-88176.7</v>
      </c>
      <c r="F48" s="41">
        <f t="shared" si="0"/>
        <v>-22260.039000000033</v>
      </c>
      <c r="G48" s="41">
        <f t="shared" si="0"/>
        <v>-17744.400000000016</v>
      </c>
      <c r="H48" s="41">
        <f t="shared" si="0"/>
        <v>-27627.500000000004</v>
      </c>
      <c r="I48" s="41">
        <f t="shared" si="0"/>
        <v>0</v>
      </c>
      <c r="J48" s="41">
        <f t="shared" si="0"/>
        <v>993008.16099999973</v>
      </c>
      <c r="K48" s="41">
        <f t="shared" si="0"/>
        <v>-29079.799999999985</v>
      </c>
      <c r="L48" s="41">
        <f t="shared" si="0"/>
        <v>-230233.71000000002</v>
      </c>
      <c r="M48" s="41">
        <f t="shared" si="0"/>
        <v>-259313.51000000015</v>
      </c>
      <c r="N48" s="41">
        <f t="shared" si="0"/>
        <v>733694.65099999995</v>
      </c>
      <c r="O48" s="42"/>
      <c r="P48" s="42"/>
      <c r="Q48" s="42"/>
      <c r="R48" s="42"/>
      <c r="S48" s="42"/>
      <c r="T48" s="42"/>
      <c r="U48" s="42"/>
      <c r="V48" s="42"/>
      <c r="W48" s="43">
        <f>AVERAGE(W50:W298)</f>
        <v>662586.87650602404</v>
      </c>
      <c r="X48" s="44">
        <f>_xlfn.STDEV.P(X50:X298)</f>
        <v>7.1504958658318282E-2</v>
      </c>
      <c r="Y48" s="41">
        <f>SUM(Y50:Y298)</f>
        <v>-237011.96000000011</v>
      </c>
      <c r="Z48" s="41">
        <f>SUM(Z50:Z298)</f>
        <v>280879.25</v>
      </c>
      <c r="AA48" s="41">
        <f>SUM(AA50:AA298)</f>
        <v>0</v>
      </c>
      <c r="AB48" s="41">
        <f>SUM(AB50:AB298)</f>
        <v>64000</v>
      </c>
      <c r="AC48" s="42"/>
    </row>
    <row r="49" spans="1:29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39</v>
      </c>
      <c r="AA49" s="46" t="s">
        <v>28</v>
      </c>
      <c r="AB49" s="46" t="s">
        <v>38</v>
      </c>
      <c r="AC49" s="46" t="s">
        <v>14</v>
      </c>
    </row>
    <row r="50" spans="1:29" x14ac:dyDescent="0.25">
      <c r="A50" s="47" t="str">
        <f>TEXT(B50,"mmm")</f>
        <v>Jan</v>
      </c>
      <c r="B50" s="14">
        <f>'Daily PnL Log'!B778</f>
        <v>45293</v>
      </c>
      <c r="C50" s="13">
        <f>'Daily PnL Log'!C778</f>
        <v>60889.8</v>
      </c>
      <c r="D50" s="13">
        <f>'Daily PnL Log'!D778</f>
        <v>34047.300000000003</v>
      </c>
      <c r="E50" s="13">
        <f>'Daily PnL Log'!E778</f>
        <v>-237.7</v>
      </c>
      <c r="F50" s="13">
        <f>'Daily PnL Log'!F778</f>
        <v>-21754</v>
      </c>
      <c r="G50" s="13">
        <f>'Daily PnL Log'!G778</f>
        <v>-12300.8</v>
      </c>
      <c r="H50" s="13">
        <f>'Daily PnL Log'!H778</f>
        <v>1031.5999999999999</v>
      </c>
      <c r="I50" s="13">
        <f>'Daily PnL Log'!I778</f>
        <v>0</v>
      </c>
      <c r="J50" s="13">
        <f>'Daily PnL Log'!J778</f>
        <v>61676.200000000004</v>
      </c>
      <c r="K50" s="13">
        <f>'Daily PnL Log'!K778</f>
        <v>-131.37</v>
      </c>
      <c r="L50" s="13">
        <f>'Daily PnL Log'!L778</f>
        <v>-930.12</v>
      </c>
      <c r="M50" s="13">
        <f>'Daily PnL Log'!M778</f>
        <v>-1061.49</v>
      </c>
      <c r="N50" s="13">
        <f>'Daily PnL Log'!N778</f>
        <v>60614.710000000006</v>
      </c>
      <c r="O50" s="13">
        <f t="shared" ref="O50:U50" si="1">C50</f>
        <v>60889.8</v>
      </c>
      <c r="P50" s="13">
        <f t="shared" si="1"/>
        <v>34047.300000000003</v>
      </c>
      <c r="Q50" s="13">
        <f t="shared" si="1"/>
        <v>-237.7</v>
      </c>
      <c r="R50" s="13">
        <f t="shared" si="1"/>
        <v>-21754</v>
      </c>
      <c r="S50" s="13">
        <f t="shared" si="1"/>
        <v>-12300.8</v>
      </c>
      <c r="T50" s="13">
        <f t="shared" si="1"/>
        <v>1031.5999999999999</v>
      </c>
      <c r="U50" s="13">
        <f t="shared" si="1"/>
        <v>0</v>
      </c>
      <c r="V50" s="13">
        <f>SUM(O50:T50)</f>
        <v>61676.200000000004</v>
      </c>
      <c r="W50" s="13">
        <f>IF('Daily PnL Log'!W778&lt;&gt;"",'Daily PnL Log'!W778,"")</f>
        <v>661502</v>
      </c>
      <c r="X50" s="118">
        <f>IF('Daily PnL Log'!X778&lt;&gt;"",'Daily PnL Log'!X778,"")</f>
        <v>9.163193762074795E-2</v>
      </c>
      <c r="Y50" s="13" t="str">
        <f>IF('Daily PnL Log'!Y778&lt;&gt;"",'Daily PnL Log'!Y778,"")</f>
        <v/>
      </c>
      <c r="Z50" s="13" t="str">
        <f>IF('Daily PnL Log'!Z778&lt;&gt;"",'Daily PnL Log'!Z778,"")</f>
        <v/>
      </c>
      <c r="AA50" s="13" t="str">
        <f>IF('Daily PnL Log'!AA778&lt;&gt;"",'Daily PnL Log'!AA778,"")</f>
        <v/>
      </c>
      <c r="AB50" s="13" t="str">
        <f>IF('Daily PnL Log'!AB778&lt;&gt;"",'Daily PnL Log'!AB778,"")</f>
        <v/>
      </c>
      <c r="AC50" s="13">
        <f>IF('Daily PnL Log'!AC778&lt;&gt;"",'Daily PnL Log'!AC778,"")</f>
        <v>55184.01</v>
      </c>
    </row>
    <row r="51" spans="1:29" x14ac:dyDescent="0.25">
      <c r="A51" s="48" t="str">
        <f t="shared" ref="A51:A113" si="2">TEXT(B51,"mmm")</f>
        <v>Jan</v>
      </c>
      <c r="B51" s="83">
        <f>'Daily PnL Log'!B779</f>
        <v>45294</v>
      </c>
      <c r="C51" s="11">
        <f>'Daily PnL Log'!C779</f>
        <v>-28525.1</v>
      </c>
      <c r="D51" s="11">
        <f>'Daily PnL Log'!D779</f>
        <v>-4821</v>
      </c>
      <c r="E51" s="11">
        <f>'Daily PnL Log'!E779</f>
        <v>-2648.3</v>
      </c>
      <c r="F51" s="11">
        <f>'Daily PnL Log'!F779</f>
        <v>-3429.7</v>
      </c>
      <c r="G51" s="11">
        <f>'Daily PnL Log'!G779</f>
        <v>-2798.5</v>
      </c>
      <c r="H51" s="11">
        <f>'Daily PnL Log'!H779</f>
        <v>61.2</v>
      </c>
      <c r="I51" s="11">
        <f>'Daily PnL Log'!I779</f>
        <v>0</v>
      </c>
      <c r="J51" s="11">
        <f>'Daily PnL Log'!J779</f>
        <v>-42161.4</v>
      </c>
      <c r="K51" s="11">
        <f>'Daily PnL Log'!K779</f>
        <v>-45.53</v>
      </c>
      <c r="L51" s="11">
        <f>'Daily PnL Log'!L779</f>
        <v>-322.45999999999998</v>
      </c>
      <c r="M51" s="11">
        <f>'Daily PnL Log'!M779</f>
        <v>-367.99</v>
      </c>
      <c r="N51" s="11">
        <f>'Daily PnL Log'!N779</f>
        <v>-42529.39</v>
      </c>
      <c r="O51" s="11">
        <f t="shared" ref="O51:V66" si="3">IF(C51&lt;&gt;"",O50+C51,"")</f>
        <v>32364.700000000004</v>
      </c>
      <c r="P51" s="11">
        <f t="shared" si="3"/>
        <v>29226.300000000003</v>
      </c>
      <c r="Q51" s="11">
        <f t="shared" si="3"/>
        <v>-2886</v>
      </c>
      <c r="R51" s="11">
        <f t="shared" si="3"/>
        <v>-25183.7</v>
      </c>
      <c r="S51" s="11">
        <f t="shared" si="3"/>
        <v>-15099.3</v>
      </c>
      <c r="T51" s="11">
        <f t="shared" si="3"/>
        <v>1092.8</v>
      </c>
      <c r="U51" s="11">
        <f t="shared" si="3"/>
        <v>0</v>
      </c>
      <c r="V51" s="11">
        <f t="shared" si="3"/>
        <v>19514.800000000003</v>
      </c>
      <c r="W51" s="11">
        <f>IF('Daily PnL Log'!W779&lt;&gt;"",'Daily PnL Log'!W779,"")</f>
        <v>681789</v>
      </c>
      <c r="X51" s="119">
        <f>IF('Daily PnL Log'!X779&lt;&gt;"",'Daily PnL Log'!X779,"")</f>
        <v>-6.2379108492510146E-2</v>
      </c>
      <c r="Y51" s="11">
        <f>IF('Daily PnL Log'!Y779&lt;&gt;"",'Daily PnL Log'!Y779,"")</f>
        <v>-2944.92</v>
      </c>
      <c r="Z51" s="11" t="str">
        <f>IF('Daily PnL Log'!Z779&lt;&gt;"",'Daily PnL Log'!Z779,"")</f>
        <v/>
      </c>
      <c r="AA51" s="11" t="str">
        <f>IF('Daily PnL Log'!AA779&lt;&gt;"",'Daily PnL Log'!AA779,"")</f>
        <v/>
      </c>
      <c r="AB51" s="11">
        <f>IF('Daily PnL Log'!AB779&lt;&gt;"",'Daily PnL Log'!AB779,"")</f>
        <v>50000</v>
      </c>
      <c r="AC51" s="11">
        <f>IF('Daily PnL Log'!AC779&lt;&gt;"",'Daily PnL Log'!AC779,"")</f>
        <v>3241.77</v>
      </c>
    </row>
    <row r="52" spans="1:29" x14ac:dyDescent="0.25">
      <c r="A52" s="47" t="str">
        <f t="shared" si="2"/>
        <v>Jan</v>
      </c>
      <c r="B52" s="14">
        <f>'Daily PnL Log'!B780</f>
        <v>45295</v>
      </c>
      <c r="C52" s="13">
        <f>'Daily PnL Log'!C780</f>
        <v>-1898</v>
      </c>
      <c r="D52" s="13">
        <f>'Daily PnL Log'!D780</f>
        <v>-300.7</v>
      </c>
      <c r="E52" s="13">
        <f>'Daily PnL Log'!E780</f>
        <v>663</v>
      </c>
      <c r="F52" s="13">
        <f>'Daily PnL Log'!F780</f>
        <v>-3664.7</v>
      </c>
      <c r="G52" s="13">
        <f>'Daily PnL Log'!G780</f>
        <v>20345.3</v>
      </c>
      <c r="H52" s="13">
        <f>'Daily PnL Log'!H780</f>
        <v>1615.8</v>
      </c>
      <c r="I52" s="13">
        <f>'Daily PnL Log'!I780</f>
        <v>0</v>
      </c>
      <c r="J52" s="13">
        <f>'Daily PnL Log'!J780</f>
        <v>16760.7</v>
      </c>
      <c r="K52" s="13">
        <f>'Daily PnL Log'!K780</f>
        <v>-74.069999999999993</v>
      </c>
      <c r="L52" s="13">
        <f>'Daily PnL Log'!L780</f>
        <v>-524.4</v>
      </c>
      <c r="M52" s="13">
        <f>'Daily PnL Log'!M780</f>
        <v>-598.47</v>
      </c>
      <c r="N52" s="13">
        <f>'Daily PnL Log'!N780</f>
        <v>16162.230000000001</v>
      </c>
      <c r="O52" s="13">
        <f t="shared" si="3"/>
        <v>30466.700000000004</v>
      </c>
      <c r="P52" s="13">
        <f t="shared" si="3"/>
        <v>28925.600000000002</v>
      </c>
      <c r="Q52" s="13">
        <f t="shared" si="3"/>
        <v>-2223</v>
      </c>
      <c r="R52" s="13">
        <f t="shared" si="3"/>
        <v>-28848.400000000001</v>
      </c>
      <c r="S52" s="13">
        <f t="shared" si="3"/>
        <v>5246</v>
      </c>
      <c r="T52" s="13">
        <f t="shared" si="3"/>
        <v>2708.6</v>
      </c>
      <c r="U52" s="13">
        <f t="shared" si="3"/>
        <v>0</v>
      </c>
      <c r="V52" s="13">
        <f t="shared" si="3"/>
        <v>36275.5</v>
      </c>
      <c r="W52" s="13">
        <f>IF('Daily PnL Log'!W780&lt;&gt;"",'Daily PnL Log'!W780,"")</f>
        <v>659646</v>
      </c>
      <c r="X52" s="118">
        <f>IF('Daily PnL Log'!X780&lt;&gt;"",'Daily PnL Log'!X780,"")</f>
        <v>2.4501368916054977E-2</v>
      </c>
      <c r="Y52" s="13" t="str">
        <f>IF('Daily PnL Log'!Y780&lt;&gt;"",'Daily PnL Log'!Y780,"")</f>
        <v/>
      </c>
      <c r="Z52" s="13" t="str">
        <f>IF('Daily PnL Log'!Z780&lt;&gt;"",'Daily PnL Log'!Z780,"")</f>
        <v/>
      </c>
      <c r="AA52" s="13" t="str">
        <f>IF('Daily PnL Log'!AA780&lt;&gt;"",'Daily PnL Log'!AA780,"")</f>
        <v/>
      </c>
      <c r="AB52" s="13" t="str">
        <f>IF('Daily PnL Log'!AB780&lt;&gt;"",'Daily PnL Log'!AB780,"")</f>
        <v/>
      </c>
      <c r="AC52" s="13">
        <f>IF('Daily PnL Log'!AC780&lt;&gt;"",'Daily PnL Log'!AC780,"")</f>
        <v>33476.550000000003</v>
      </c>
    </row>
    <row r="53" spans="1:29" x14ac:dyDescent="0.25">
      <c r="A53" s="48" t="str">
        <f t="shared" si="2"/>
        <v>Jan</v>
      </c>
      <c r="B53" s="83">
        <f>'Daily PnL Log'!B781</f>
        <v>45296</v>
      </c>
      <c r="C53" s="11">
        <f>'Daily PnL Log'!C781</f>
        <v>261.39999999999998</v>
      </c>
      <c r="D53" s="11">
        <f>'Daily PnL Log'!D781</f>
        <v>1411.3</v>
      </c>
      <c r="E53" s="11">
        <f>'Daily PnL Log'!E781</f>
        <v>3002.7</v>
      </c>
      <c r="F53" s="11">
        <f>'Daily PnL Log'!F781</f>
        <v>19251</v>
      </c>
      <c r="G53" s="11">
        <f>'Daily PnL Log'!G781</f>
        <v>-6504.1</v>
      </c>
      <c r="H53" s="11">
        <f>'Daily PnL Log'!H781</f>
        <v>-715</v>
      </c>
      <c r="I53" s="11">
        <f>'Daily PnL Log'!I781</f>
        <v>0</v>
      </c>
      <c r="J53" s="11">
        <f>'Daily PnL Log'!J781</f>
        <v>16707.300000000003</v>
      </c>
      <c r="K53" s="11">
        <f>'Daily PnL Log'!K781</f>
        <v>-55.88</v>
      </c>
      <c r="L53" s="11">
        <f>'Daily PnL Log'!L781</f>
        <v>-395.38</v>
      </c>
      <c r="M53" s="11">
        <f>'Daily PnL Log'!M781</f>
        <v>-451.26</v>
      </c>
      <c r="N53" s="11">
        <f>'Daily PnL Log'!N781</f>
        <v>16256.040000000003</v>
      </c>
      <c r="O53" s="11">
        <f t="shared" si="3"/>
        <v>30728.100000000006</v>
      </c>
      <c r="P53" s="11">
        <f t="shared" si="3"/>
        <v>30336.9</v>
      </c>
      <c r="Q53" s="11">
        <f t="shared" si="3"/>
        <v>779.69999999999982</v>
      </c>
      <c r="R53" s="11">
        <f t="shared" si="3"/>
        <v>-9597.4000000000015</v>
      </c>
      <c r="S53" s="11">
        <f t="shared" si="3"/>
        <v>-1258.1000000000004</v>
      </c>
      <c r="T53" s="11">
        <f t="shared" si="3"/>
        <v>1993.6</v>
      </c>
      <c r="U53" s="11">
        <f t="shared" si="3"/>
        <v>0</v>
      </c>
      <c r="V53" s="11">
        <f t="shared" si="3"/>
        <v>52982.8</v>
      </c>
      <c r="W53" s="11">
        <f>IF('Daily PnL Log'!W781&lt;&gt;"",'Daily PnL Log'!W781,"")</f>
        <v>726823</v>
      </c>
      <c r="X53" s="119">
        <f>IF('Daily PnL Log'!X781&lt;&gt;"",'Daily PnL Log'!X781,"")</f>
        <v>2.2365885504448818E-2</v>
      </c>
      <c r="Y53" s="11" t="str">
        <f>IF('Daily PnL Log'!Y781&lt;&gt;"",'Daily PnL Log'!Y781,"")</f>
        <v/>
      </c>
      <c r="Z53" s="11" t="str">
        <f>IF('Daily PnL Log'!Z781&lt;&gt;"",'Daily PnL Log'!Z781,"")</f>
        <v/>
      </c>
      <c r="AA53" s="11" t="str">
        <f>IF('Daily PnL Log'!AA781&lt;&gt;"",'Daily PnL Log'!AA781,"")</f>
        <v/>
      </c>
      <c r="AB53" s="11" t="str">
        <f>IF('Daily PnL Log'!AB781&lt;&gt;"",'Daily PnL Log'!AB781,"")</f>
        <v/>
      </c>
      <c r="AC53" s="11">
        <f>IF('Daily PnL Log'!AC781&lt;&gt;"",'Daily PnL Log'!AC781,"")</f>
        <v>39284.29</v>
      </c>
    </row>
    <row r="54" spans="1:29" x14ac:dyDescent="0.25">
      <c r="A54" s="47" t="str">
        <f t="shared" si="2"/>
        <v>Jan</v>
      </c>
      <c r="B54" s="14">
        <f>'Daily PnL Log'!B782</f>
        <v>45299</v>
      </c>
      <c r="C54" s="13">
        <f>'Daily PnL Log'!C782</f>
        <v>47788.5</v>
      </c>
      <c r="D54" s="13">
        <f>'Daily PnL Log'!D782</f>
        <v>4853.8</v>
      </c>
      <c r="E54" s="13">
        <f>'Daily PnL Log'!E782</f>
        <v>-863.8</v>
      </c>
      <c r="F54" s="13">
        <f>'Daily PnL Log'!F782</f>
        <v>16543.400000000001</v>
      </c>
      <c r="G54" s="13">
        <f>'Daily PnL Log'!G782</f>
        <v>-14515</v>
      </c>
      <c r="H54" s="13">
        <f>'Daily PnL Log'!H782</f>
        <v>-355.3</v>
      </c>
      <c r="I54" s="13">
        <f>'Daily PnL Log'!I782</f>
        <v>0</v>
      </c>
      <c r="J54" s="13">
        <f>'Daily PnL Log'!J782</f>
        <v>53451.599999999991</v>
      </c>
      <c r="K54" s="13">
        <f>'Daily PnL Log'!K782</f>
        <v>-117.66</v>
      </c>
      <c r="L54" s="13">
        <f>'Daily PnL Log'!L782</f>
        <v>-832.15</v>
      </c>
      <c r="M54" s="13">
        <f>'Daily PnL Log'!M782</f>
        <v>-949.81</v>
      </c>
      <c r="N54" s="13">
        <f>'Daily PnL Log'!N782</f>
        <v>52501.789999999994</v>
      </c>
      <c r="O54" s="13">
        <f t="shared" si="3"/>
        <v>78516.600000000006</v>
      </c>
      <c r="P54" s="13">
        <f t="shared" si="3"/>
        <v>35190.700000000004</v>
      </c>
      <c r="Q54" s="13">
        <f t="shared" si="3"/>
        <v>-84.100000000000136</v>
      </c>
      <c r="R54" s="13">
        <f t="shared" si="3"/>
        <v>6946</v>
      </c>
      <c r="S54" s="13">
        <f t="shared" si="3"/>
        <v>-15773.1</v>
      </c>
      <c r="T54" s="13">
        <f t="shared" si="3"/>
        <v>1638.3</v>
      </c>
      <c r="U54" s="13">
        <f t="shared" si="3"/>
        <v>0</v>
      </c>
      <c r="V54" s="13">
        <f t="shared" si="3"/>
        <v>106434.4</v>
      </c>
      <c r="W54" s="13">
        <f>IF('Daily PnL Log'!W782&lt;&gt;"",'Daily PnL Log'!W782,"")</f>
        <v>535210</v>
      </c>
      <c r="X54" s="118">
        <f>IF('Daily PnL Log'!X782&lt;&gt;"",'Daily PnL Log'!X782,"")</f>
        <v>9.8095682068720672E-2</v>
      </c>
      <c r="Y54" s="13">
        <f>IF('Daily PnL Log'!Y782&lt;&gt;"",'Daily PnL Log'!Y782,"")</f>
        <v>-3957.85</v>
      </c>
      <c r="Z54" s="13" t="str">
        <f>IF('Daily PnL Log'!Z782&lt;&gt;"",'Daily PnL Log'!Z782,"")</f>
        <v/>
      </c>
      <c r="AA54" s="13" t="str">
        <f>IF('Daily PnL Log'!AA782&lt;&gt;"",'Daily PnL Log'!AA782,"")</f>
        <v/>
      </c>
      <c r="AB54" s="13" t="str">
        <f>IF('Daily PnL Log'!AB782&lt;&gt;"",'Daily PnL Log'!AB782,"")</f>
        <v/>
      </c>
      <c r="AC54" s="13">
        <f>IF('Daily PnL Log'!AC782&lt;&gt;"",'Daily PnL Log'!AC782,"")</f>
        <v>102534.23</v>
      </c>
    </row>
    <row r="55" spans="1:29" x14ac:dyDescent="0.25">
      <c r="A55" s="48" t="str">
        <f t="shared" si="2"/>
        <v>Jan</v>
      </c>
      <c r="B55" s="83">
        <f>'Daily PnL Log'!B783</f>
        <v>45300</v>
      </c>
      <c r="C55" s="11">
        <f>'Daily PnL Log'!C783</f>
        <v>31.1</v>
      </c>
      <c r="D55" s="11">
        <f>'Daily PnL Log'!D783</f>
        <v>4453.3</v>
      </c>
      <c r="E55" s="11">
        <f>'Daily PnL Log'!E783</f>
        <v>2066.6</v>
      </c>
      <c r="F55" s="11">
        <f>'Daily PnL Log'!F783</f>
        <v>-644.4</v>
      </c>
      <c r="G55" s="11">
        <f>'Daily PnL Log'!G783</f>
        <v>9874.2000000000007</v>
      </c>
      <c r="H55" s="11">
        <f>'Daily PnL Log'!H783</f>
        <v>787.4</v>
      </c>
      <c r="I55" s="11">
        <f>'Daily PnL Log'!I783</f>
        <v>0</v>
      </c>
      <c r="J55" s="11">
        <f>'Daily PnL Log'!J783</f>
        <v>16568.2</v>
      </c>
      <c r="K55" s="11">
        <f>'Daily PnL Log'!K783</f>
        <v>-100.47</v>
      </c>
      <c r="L55" s="11">
        <f>'Daily PnL Log'!L783</f>
        <v>-710.7</v>
      </c>
      <c r="M55" s="11">
        <f>'Daily PnL Log'!M783</f>
        <v>-811.17000000000007</v>
      </c>
      <c r="N55" s="11">
        <f>'Daily PnL Log'!N783</f>
        <v>15757.03</v>
      </c>
      <c r="O55" s="11">
        <f t="shared" si="3"/>
        <v>78547.700000000012</v>
      </c>
      <c r="P55" s="11">
        <f t="shared" si="3"/>
        <v>39644.000000000007</v>
      </c>
      <c r="Q55" s="11">
        <f t="shared" si="3"/>
        <v>1982.4999999999998</v>
      </c>
      <c r="R55" s="11">
        <f t="shared" si="3"/>
        <v>6301.6</v>
      </c>
      <c r="S55" s="11">
        <f t="shared" si="3"/>
        <v>-5898.9</v>
      </c>
      <c r="T55" s="11">
        <f t="shared" si="3"/>
        <v>2425.6999999999998</v>
      </c>
      <c r="U55" s="11">
        <f t="shared" si="3"/>
        <v>0</v>
      </c>
      <c r="V55" s="11">
        <f t="shared" si="3"/>
        <v>123002.59999999999</v>
      </c>
      <c r="W55" s="11">
        <f>IF('Daily PnL Log'!W783&lt;&gt;"",'Daily PnL Log'!W783,"")</f>
        <v>517657</v>
      </c>
      <c r="X55" s="119">
        <f>IF('Daily PnL Log'!X783&lt;&gt;"",'Daily PnL Log'!X783,"")</f>
        <v>3.0439132475751318E-2</v>
      </c>
      <c r="Y55" s="11" t="str">
        <f>IF('Daily PnL Log'!Y783&lt;&gt;"",'Daily PnL Log'!Y783,"")</f>
        <v/>
      </c>
      <c r="Z55" s="11" t="str">
        <f>IF('Daily PnL Log'!Z783&lt;&gt;"",'Daily PnL Log'!Z783,"")</f>
        <v/>
      </c>
      <c r="AA55" s="11" t="str">
        <f>IF('Daily PnL Log'!AA783&lt;&gt;"",'Daily PnL Log'!AA783,"")</f>
        <v/>
      </c>
      <c r="AB55" s="11" t="str">
        <f>IF('Daily PnL Log'!AB783&lt;&gt;"",'Daily PnL Log'!AB783,"")</f>
        <v/>
      </c>
      <c r="AC55" s="11">
        <f>IF('Daily PnL Log'!AC783&lt;&gt;"",'Daily PnL Log'!AC783,"")</f>
        <v>137893.31</v>
      </c>
    </row>
    <row r="56" spans="1:29" x14ac:dyDescent="0.25">
      <c r="A56" s="47" t="str">
        <f t="shared" si="2"/>
        <v>Jan</v>
      </c>
      <c r="B56" s="14">
        <f>'Daily PnL Log'!B784</f>
        <v>45301</v>
      </c>
      <c r="C56" s="13">
        <f>'Daily PnL Log'!C784</f>
        <v>19277.599999999999</v>
      </c>
      <c r="D56" s="13">
        <f>'Daily PnL Log'!D784</f>
        <v>3716.1</v>
      </c>
      <c r="E56" s="13">
        <f>'Daily PnL Log'!E784</f>
        <v>-367.8</v>
      </c>
      <c r="F56" s="13">
        <f>'Daily PnL Log'!F784</f>
        <v>8273.5</v>
      </c>
      <c r="G56" s="13">
        <f>'Daily PnL Log'!G784</f>
        <v>1737</v>
      </c>
      <c r="H56" s="13">
        <f>'Daily PnL Log'!H784</f>
        <v>-305.7</v>
      </c>
      <c r="I56" s="13">
        <f>'Daily PnL Log'!I784</f>
        <v>0</v>
      </c>
      <c r="J56" s="13">
        <f>'Daily PnL Log'!J784</f>
        <v>32330.699999999997</v>
      </c>
      <c r="K56" s="13">
        <f>'Daily PnL Log'!K784</f>
        <v>-140.87</v>
      </c>
      <c r="L56" s="13">
        <f>'Daily PnL Log'!L784</f>
        <v>-997.28</v>
      </c>
      <c r="M56" s="13">
        <f>'Daily PnL Log'!M784</f>
        <v>-1138.1500000000001</v>
      </c>
      <c r="N56" s="13">
        <f>'Daily PnL Log'!N784</f>
        <v>31192.549999999996</v>
      </c>
      <c r="O56" s="13">
        <f t="shared" si="3"/>
        <v>97825.300000000017</v>
      </c>
      <c r="P56" s="13">
        <f t="shared" si="3"/>
        <v>43360.100000000006</v>
      </c>
      <c r="Q56" s="13">
        <f t="shared" si="3"/>
        <v>1614.6999999999998</v>
      </c>
      <c r="R56" s="13">
        <f t="shared" si="3"/>
        <v>14575.1</v>
      </c>
      <c r="S56" s="13">
        <f t="shared" si="3"/>
        <v>-4161.8999999999996</v>
      </c>
      <c r="T56" s="13">
        <f t="shared" si="3"/>
        <v>2120</v>
      </c>
      <c r="U56" s="13">
        <f t="shared" si="3"/>
        <v>0</v>
      </c>
      <c r="V56" s="13">
        <f t="shared" si="3"/>
        <v>155333.29999999999</v>
      </c>
      <c r="W56" s="13">
        <f>IF('Daily PnL Log'!W784&lt;&gt;"",'Daily PnL Log'!W784,"")</f>
        <v>527369</v>
      </c>
      <c r="X56" s="118">
        <f>IF('Daily PnL Log'!X784&lt;&gt;"",'Daily PnL Log'!X784,"")</f>
        <v>5.9147484967830864E-2</v>
      </c>
      <c r="Y56" s="13" t="str">
        <f>IF('Daily PnL Log'!Y784&lt;&gt;"",'Daily PnL Log'!Y784,"")</f>
        <v/>
      </c>
      <c r="Z56" s="13" t="str">
        <f>IF('Daily PnL Log'!Z784&lt;&gt;"",'Daily PnL Log'!Z784,"")</f>
        <v/>
      </c>
      <c r="AA56" s="13" t="str">
        <f>IF('Daily PnL Log'!AA784&lt;&gt;"",'Daily PnL Log'!AA784,"")</f>
        <v/>
      </c>
      <c r="AB56" s="13" t="str">
        <f>IF('Daily PnL Log'!AB784&lt;&gt;"",'Daily PnL Log'!AB784,"")</f>
        <v/>
      </c>
      <c r="AC56" s="13">
        <f>IF('Daily PnL Log'!AC784&lt;&gt;"",'Daily PnL Log'!AC784,"")</f>
        <v>157934.91</v>
      </c>
    </row>
    <row r="57" spans="1:29" x14ac:dyDescent="0.25">
      <c r="A57" s="48" t="str">
        <f t="shared" si="2"/>
        <v>Jan</v>
      </c>
      <c r="B57" s="83">
        <f>'Daily PnL Log'!B785</f>
        <v>45302</v>
      </c>
      <c r="C57" s="11">
        <f>'Daily PnL Log'!C785</f>
        <v>-18101.2</v>
      </c>
      <c r="D57" s="11">
        <f>'Daily PnL Log'!D785</f>
        <v>35047.300000000003</v>
      </c>
      <c r="E57" s="11">
        <f>'Daily PnL Log'!E785</f>
        <v>-3256</v>
      </c>
      <c r="F57" s="11">
        <f>'Daily PnL Log'!F785</f>
        <v>-11926.2</v>
      </c>
      <c r="G57" s="11">
        <f>'Daily PnL Log'!G785</f>
        <v>119.1</v>
      </c>
      <c r="H57" s="11">
        <f>'Daily PnL Log'!H785</f>
        <v>795.8</v>
      </c>
      <c r="I57" s="11">
        <f>'Daily PnL Log'!I785</f>
        <v>0</v>
      </c>
      <c r="J57" s="11">
        <f>'Daily PnL Log'!J785</f>
        <v>2678.8000000000011</v>
      </c>
      <c r="K57" s="11">
        <f>'Daily PnL Log'!K785</f>
        <v>-207.48</v>
      </c>
      <c r="L57" s="11">
        <f>'Daily PnL Log'!L785</f>
        <v>-1469.38</v>
      </c>
      <c r="M57" s="11">
        <f>'Daily PnL Log'!M785</f>
        <v>-1676.8600000000001</v>
      </c>
      <c r="N57" s="11">
        <f>'Daily PnL Log'!N785</f>
        <v>1001.940000000001</v>
      </c>
      <c r="O57" s="11">
        <f t="shared" si="3"/>
        <v>79724.10000000002</v>
      </c>
      <c r="P57" s="11">
        <f t="shared" si="3"/>
        <v>78407.400000000009</v>
      </c>
      <c r="Q57" s="11">
        <f t="shared" si="3"/>
        <v>-1641.3000000000002</v>
      </c>
      <c r="R57" s="11">
        <f t="shared" si="3"/>
        <v>2648.8999999999996</v>
      </c>
      <c r="S57" s="11">
        <f t="shared" si="3"/>
        <v>-4042.7999999999997</v>
      </c>
      <c r="T57" s="11">
        <f t="shared" si="3"/>
        <v>2915.8</v>
      </c>
      <c r="U57" s="11">
        <f t="shared" si="3"/>
        <v>0</v>
      </c>
      <c r="V57" s="11">
        <f t="shared" si="3"/>
        <v>158012.09999999998</v>
      </c>
      <c r="W57" s="11">
        <f>IF('Daily PnL Log'!W785&lt;&gt;"",'Daily PnL Log'!W785,"")</f>
        <v>543870</v>
      </c>
      <c r="X57" s="119">
        <f>IF('Daily PnL Log'!X785&lt;&gt;"",'Daily PnL Log'!X785,"")</f>
        <v>1.8422417121738669E-3</v>
      </c>
      <c r="Y57" s="11">
        <f>IF('Daily PnL Log'!Y785&lt;&gt;"",'Daily PnL Log'!Y785,"")</f>
        <v>-5287.61</v>
      </c>
      <c r="Z57" s="11" t="str">
        <f>IF('Daily PnL Log'!Z785&lt;&gt;"",'Daily PnL Log'!Z785,"")</f>
        <v/>
      </c>
      <c r="AA57" s="11" t="str">
        <f>IF('Daily PnL Log'!AA785&lt;&gt;"",'Daily PnL Log'!AA785,"")</f>
        <v/>
      </c>
      <c r="AB57" s="11" t="str">
        <f>IF('Daily PnL Log'!AB785&lt;&gt;"",'Daily PnL Log'!AB785,"")</f>
        <v/>
      </c>
      <c r="AC57" s="11">
        <f>IF('Daily PnL Log'!AC785&lt;&gt;"",'Daily PnL Log'!AC785,"")</f>
        <v>182055.55</v>
      </c>
    </row>
    <row r="58" spans="1:29" x14ac:dyDescent="0.25">
      <c r="A58" s="47" t="str">
        <f t="shared" si="2"/>
        <v>Jan</v>
      </c>
      <c r="B58" s="14">
        <f>'Daily PnL Log'!B786</f>
        <v>45303</v>
      </c>
      <c r="C58" s="13">
        <f>'Daily PnL Log'!C786</f>
        <v>-43930.6</v>
      </c>
      <c r="D58" s="13">
        <f>'Daily PnL Log'!D786</f>
        <v>8337.1</v>
      </c>
      <c r="E58" s="13">
        <f>'Daily PnL Log'!E786</f>
        <v>2069.3000000000002</v>
      </c>
      <c r="F58" s="13">
        <f>'Daily PnL Log'!F786</f>
        <v>-11064.4</v>
      </c>
      <c r="G58" s="13">
        <f>'Daily PnL Log'!G786</f>
        <v>2068.6</v>
      </c>
      <c r="H58" s="13">
        <f>'Daily PnL Log'!H786</f>
        <v>-4178.5</v>
      </c>
      <c r="I58" s="13">
        <f>'Daily PnL Log'!I786</f>
        <v>0</v>
      </c>
      <c r="J58" s="13">
        <f>'Daily PnL Log'!J786</f>
        <v>-46698.5</v>
      </c>
      <c r="K58" s="13">
        <f>'Daily PnL Log'!K786</f>
        <v>-262.63</v>
      </c>
      <c r="L58" s="13">
        <f>'Daily PnL Log'!L786</f>
        <v>-1857.86</v>
      </c>
      <c r="M58" s="13">
        <f>'Daily PnL Log'!M786</f>
        <v>-2120.4899999999998</v>
      </c>
      <c r="N58" s="13">
        <f>'Daily PnL Log'!N786</f>
        <v>-48818.99</v>
      </c>
      <c r="O58" s="13">
        <f t="shared" si="3"/>
        <v>35793.500000000022</v>
      </c>
      <c r="P58" s="13">
        <f t="shared" si="3"/>
        <v>86744.500000000015</v>
      </c>
      <c r="Q58" s="13">
        <f t="shared" si="3"/>
        <v>428</v>
      </c>
      <c r="R58" s="13">
        <f t="shared" si="3"/>
        <v>-8415.5</v>
      </c>
      <c r="S58" s="13">
        <f t="shared" si="3"/>
        <v>-1974.1999999999998</v>
      </c>
      <c r="T58" s="13">
        <f t="shared" si="3"/>
        <v>-1262.6999999999998</v>
      </c>
      <c r="U58" s="13">
        <f t="shared" si="3"/>
        <v>0</v>
      </c>
      <c r="V58" s="13">
        <f t="shared" si="3"/>
        <v>111313.59999999998</v>
      </c>
      <c r="W58" s="13">
        <f>IF('Daily PnL Log'!W786&lt;&gt;"",'Daily PnL Log'!W786,"")</f>
        <v>657259.68999999994</v>
      </c>
      <c r="X58" s="118">
        <f>IF('Daily PnL Log'!X786&lt;&gt;"",'Daily PnL Log'!X786,"")</f>
        <v>-7.4276561825965634E-2</v>
      </c>
      <c r="Y58" s="13">
        <f>IF('Daily PnL Log'!Y786&lt;&gt;"",'Daily PnL Log'!Y786,"")</f>
        <v>-2500</v>
      </c>
      <c r="Z58" s="13" t="str">
        <f>IF('Daily PnL Log'!Z786&lt;&gt;"",'Daily PnL Log'!Z786,"")</f>
        <v/>
      </c>
      <c r="AA58" s="13" t="str">
        <f>IF('Daily PnL Log'!AA786&lt;&gt;"",'Daily PnL Log'!AA786,"")</f>
        <v/>
      </c>
      <c r="AB58" s="13" t="str">
        <f>IF('Daily PnL Log'!AB786&lt;&gt;"",'Daily PnL Log'!AB786,"")</f>
        <v/>
      </c>
      <c r="AC58" s="13">
        <f>IF('Daily PnL Log'!AC786&lt;&gt;"",'Daily PnL Log'!AC786,"")</f>
        <v>111977.31</v>
      </c>
    </row>
    <row r="59" spans="1:29" x14ac:dyDescent="0.25">
      <c r="A59" s="48" t="str">
        <f t="shared" si="2"/>
        <v>Jan</v>
      </c>
      <c r="B59" s="83">
        <f>'Daily PnL Log'!B787</f>
        <v>45307</v>
      </c>
      <c r="C59" s="11">
        <f>'Daily PnL Log'!C787</f>
        <v>25851.8</v>
      </c>
      <c r="D59" s="11">
        <f>'Daily PnL Log'!D787</f>
        <v>28364.5</v>
      </c>
      <c r="E59" s="11">
        <f>'Daily PnL Log'!E787</f>
        <v>2187.6999999999998</v>
      </c>
      <c r="F59" s="11">
        <f>'Daily PnL Log'!F787</f>
        <v>26287.7</v>
      </c>
      <c r="G59" s="11">
        <f>'Daily PnL Log'!G787</f>
        <v>2351</v>
      </c>
      <c r="H59" s="11">
        <f>'Daily PnL Log'!H787</f>
        <v>-202.6</v>
      </c>
      <c r="I59" s="11">
        <f>'Daily PnL Log'!I787</f>
        <v>0</v>
      </c>
      <c r="J59" s="11">
        <f>'Daily PnL Log'!J787</f>
        <v>84840.099999999991</v>
      </c>
      <c r="K59" s="11">
        <f>'Daily PnL Log'!K787</f>
        <v>-172.65</v>
      </c>
      <c r="L59" s="11">
        <f>'Daily PnL Log'!L787</f>
        <v>-1221.99</v>
      </c>
      <c r="M59" s="11">
        <f>'Daily PnL Log'!M787</f>
        <v>-1394.64</v>
      </c>
      <c r="N59" s="11">
        <f>'Daily PnL Log'!N787</f>
        <v>83445.459999999992</v>
      </c>
      <c r="O59" s="11">
        <f t="shared" si="3"/>
        <v>61645.300000000017</v>
      </c>
      <c r="P59" s="11">
        <f t="shared" si="3"/>
        <v>115109.00000000001</v>
      </c>
      <c r="Q59" s="11">
        <f t="shared" si="3"/>
        <v>2615.6999999999998</v>
      </c>
      <c r="R59" s="11">
        <f t="shared" si="3"/>
        <v>17872.2</v>
      </c>
      <c r="S59" s="11">
        <f t="shared" si="3"/>
        <v>376.80000000000018</v>
      </c>
      <c r="T59" s="11">
        <f t="shared" si="3"/>
        <v>-1465.2999999999997</v>
      </c>
      <c r="U59" s="11">
        <f t="shared" si="3"/>
        <v>0</v>
      </c>
      <c r="V59" s="11">
        <f t="shared" si="3"/>
        <v>196153.69999999995</v>
      </c>
      <c r="W59" s="11">
        <f>IF('Daily PnL Log'!W787&lt;&gt;"",'Daily PnL Log'!W787,"")</f>
        <v>578956.26</v>
      </c>
      <c r="X59" s="119">
        <f>IF('Daily PnL Log'!X787&lt;&gt;"",'Daily PnL Log'!X787,"")</f>
        <v>0.14413085368487075</v>
      </c>
      <c r="Y59" s="11" t="str">
        <f>IF('Daily PnL Log'!Y787&lt;&gt;"",'Daily PnL Log'!Y787,"")</f>
        <v/>
      </c>
      <c r="Z59" s="11" t="str">
        <f>IF('Daily PnL Log'!Z787&lt;&gt;"",'Daily PnL Log'!Z787,"")</f>
        <v/>
      </c>
      <c r="AA59" s="11" t="str">
        <f>IF('Daily PnL Log'!AA787&lt;&gt;"",'Daily PnL Log'!AA787,"")</f>
        <v/>
      </c>
      <c r="AB59" s="11" t="str">
        <f>IF('Daily PnL Log'!AB787&lt;&gt;"",'Daily PnL Log'!AB787,"")</f>
        <v/>
      </c>
      <c r="AC59" s="11">
        <f>IF('Daily PnL Log'!AC787&lt;&gt;"",'Daily PnL Log'!AC787,"")</f>
        <v>184902.74</v>
      </c>
    </row>
    <row r="60" spans="1:29" x14ac:dyDescent="0.25">
      <c r="A60" s="47" t="str">
        <f t="shared" si="2"/>
        <v>Jan</v>
      </c>
      <c r="B60" s="14">
        <f>'Daily PnL Log'!B788</f>
        <v>45308</v>
      </c>
      <c r="C60" s="13">
        <f>'Daily PnL Log'!C788</f>
        <v>45885.4</v>
      </c>
      <c r="D60" s="13">
        <f>'Daily PnL Log'!D788</f>
        <v>12269.4</v>
      </c>
      <c r="E60" s="13">
        <f>'Daily PnL Log'!E788</f>
        <v>645.20000000000005</v>
      </c>
      <c r="F60" s="13">
        <f>'Daily PnL Log'!F788</f>
        <v>10119.200000000001</v>
      </c>
      <c r="G60" s="13">
        <f>'Daily PnL Log'!G788</f>
        <v>-5067.3999999999996</v>
      </c>
      <c r="H60" s="13">
        <f>'Daily PnL Log'!H788</f>
        <v>-1173.4000000000001</v>
      </c>
      <c r="I60" s="13">
        <f>'Daily PnL Log'!I788</f>
        <v>0</v>
      </c>
      <c r="J60" s="13">
        <f>'Daily PnL Log'!J788</f>
        <v>62678.399999999994</v>
      </c>
      <c r="K60" s="13">
        <f>'Daily PnL Log'!K788</f>
        <v>-238.76</v>
      </c>
      <c r="L60" s="13">
        <f>'Daily PnL Log'!L788</f>
        <v>-1648.33</v>
      </c>
      <c r="M60" s="13">
        <f>'Daily PnL Log'!M788</f>
        <v>-1887.09</v>
      </c>
      <c r="N60" s="13">
        <f>'Daily PnL Log'!N788</f>
        <v>60791.31</v>
      </c>
      <c r="O60" s="13">
        <f t="shared" si="3"/>
        <v>107530.70000000001</v>
      </c>
      <c r="P60" s="13">
        <f t="shared" si="3"/>
        <v>127378.40000000001</v>
      </c>
      <c r="Q60" s="13">
        <f t="shared" si="3"/>
        <v>3260.8999999999996</v>
      </c>
      <c r="R60" s="13">
        <f t="shared" si="3"/>
        <v>27991.4</v>
      </c>
      <c r="S60" s="13">
        <f t="shared" si="3"/>
        <v>-4690.5999999999995</v>
      </c>
      <c r="T60" s="13">
        <f t="shared" si="3"/>
        <v>-2638.7</v>
      </c>
      <c r="U60" s="13">
        <f t="shared" si="3"/>
        <v>0</v>
      </c>
      <c r="V60" s="13">
        <f t="shared" si="3"/>
        <v>258832.09999999995</v>
      </c>
      <c r="W60" s="13">
        <f>IF('Daily PnL Log'!W788&lt;&gt;"",'Daily PnL Log'!W788,"")</f>
        <v>720106</v>
      </c>
      <c r="X60" s="118">
        <f>IF('Daily PnL Log'!X788&lt;&gt;"",'Daily PnL Log'!X788,"")</f>
        <v>8.4419946507875224E-2</v>
      </c>
      <c r="Y60" s="13" t="str">
        <f>IF('Daily PnL Log'!Y788&lt;&gt;"",'Daily PnL Log'!Y788,"")</f>
        <v/>
      </c>
      <c r="Z60" s="13" t="str">
        <f>IF('Daily PnL Log'!Z788&lt;&gt;"",'Daily PnL Log'!Z788,"")</f>
        <v/>
      </c>
      <c r="AA60" s="13" t="str">
        <f>IF('Daily PnL Log'!AA788&lt;&gt;"",'Daily PnL Log'!AA788,"")</f>
        <v/>
      </c>
      <c r="AB60" s="13" t="str">
        <f>IF('Daily PnL Log'!AB788&lt;&gt;"",'Daily PnL Log'!AB788,"")</f>
        <v/>
      </c>
      <c r="AC60" s="13">
        <f>IF('Daily PnL Log'!AC788&lt;&gt;"",'Daily PnL Log'!AC788,"")</f>
        <v>247166.4</v>
      </c>
    </row>
    <row r="61" spans="1:29" x14ac:dyDescent="0.25">
      <c r="A61" s="48" t="str">
        <f t="shared" si="2"/>
        <v>Jan</v>
      </c>
      <c r="B61" s="83">
        <f>'Daily PnL Log'!B789</f>
        <v>45309</v>
      </c>
      <c r="C61" s="11">
        <f>'Daily PnL Log'!C789</f>
        <v>-1662.4</v>
      </c>
      <c r="D61" s="11">
        <f>'Daily PnL Log'!D789</f>
        <v>-24275.7</v>
      </c>
      <c r="E61" s="11">
        <f>'Daily PnL Log'!E789</f>
        <v>2417.3000000000002</v>
      </c>
      <c r="F61" s="11">
        <f>'Daily PnL Log'!F789</f>
        <v>-373.3</v>
      </c>
      <c r="G61" s="11">
        <f>'Daily PnL Log'!G789</f>
        <v>-2124.1</v>
      </c>
      <c r="H61" s="11">
        <f>'Daily PnL Log'!H789</f>
        <v>711.8</v>
      </c>
      <c r="I61" s="11">
        <f>'Daily PnL Log'!I789</f>
        <v>0</v>
      </c>
      <c r="J61" s="11">
        <f>'Daily PnL Log'!J789</f>
        <v>-25306.400000000001</v>
      </c>
      <c r="K61" s="11">
        <f>'Daily PnL Log'!K789</f>
        <v>-98.36</v>
      </c>
      <c r="L61" s="11">
        <f>'Daily PnL Log'!L789</f>
        <v>-696.21</v>
      </c>
      <c r="M61" s="11">
        <f>'Daily PnL Log'!M789</f>
        <v>-794.57</v>
      </c>
      <c r="N61" s="11">
        <f>'Daily PnL Log'!N789</f>
        <v>-26100.97</v>
      </c>
      <c r="O61" s="11">
        <f t="shared" si="3"/>
        <v>105868.30000000002</v>
      </c>
      <c r="P61" s="11">
        <f t="shared" si="3"/>
        <v>103102.70000000001</v>
      </c>
      <c r="Q61" s="11">
        <f t="shared" si="3"/>
        <v>5678.2</v>
      </c>
      <c r="R61" s="11">
        <f t="shared" si="3"/>
        <v>27618.100000000002</v>
      </c>
      <c r="S61" s="11">
        <f t="shared" si="3"/>
        <v>-6814.6999999999989</v>
      </c>
      <c r="T61" s="11">
        <f t="shared" si="3"/>
        <v>-1926.8999999999999</v>
      </c>
      <c r="U61" s="11">
        <f t="shared" si="3"/>
        <v>0</v>
      </c>
      <c r="V61" s="11">
        <f t="shared" si="3"/>
        <v>233525.69999999995</v>
      </c>
      <c r="W61" s="11">
        <f>IF('Daily PnL Log'!W789&lt;&gt;"",'Daily PnL Log'!W789,"")</f>
        <v>806068</v>
      </c>
      <c r="X61" s="119">
        <f>IF('Daily PnL Log'!X789&lt;&gt;"",'Daily PnL Log'!X789,"")</f>
        <v>-3.2380605606474891E-2</v>
      </c>
      <c r="Y61" s="11">
        <f>IF('Daily PnL Log'!Y789&lt;&gt;"",'Daily PnL Log'!Y789,"")</f>
        <v>-306.5</v>
      </c>
      <c r="Z61" s="11" t="str">
        <f>IF('Daily PnL Log'!Z789&lt;&gt;"",'Daily PnL Log'!Z789,"")</f>
        <v/>
      </c>
      <c r="AA61" s="11" t="str">
        <f>IF('Daily PnL Log'!AA789&lt;&gt;"",'Daily PnL Log'!AA789,"")</f>
        <v/>
      </c>
      <c r="AB61" s="11" t="str">
        <f>IF('Daily PnL Log'!AB789&lt;&gt;"",'Daily PnL Log'!AB789,"")</f>
        <v/>
      </c>
      <c r="AC61" s="11">
        <f>IF('Daily PnL Log'!AC789&lt;&gt;"",'Daily PnL Log'!AC789,"")</f>
        <v>232894.58</v>
      </c>
    </row>
    <row r="62" spans="1:29" x14ac:dyDescent="0.25">
      <c r="A62" s="47" t="str">
        <f t="shared" si="2"/>
        <v>Jan</v>
      </c>
      <c r="B62" s="14">
        <f>'Daily PnL Log'!B790</f>
        <v>45310</v>
      </c>
      <c r="C62" s="13">
        <f>'Daily PnL Log'!C790</f>
        <v>7020.2</v>
      </c>
      <c r="D62" s="13">
        <f>'Daily PnL Log'!D790</f>
        <v>9069.9</v>
      </c>
      <c r="E62" s="13">
        <f>'Daily PnL Log'!E790</f>
        <v>630</v>
      </c>
      <c r="F62" s="13">
        <f>'Daily PnL Log'!F790</f>
        <v>-65017.8</v>
      </c>
      <c r="G62" s="13">
        <f>'Daily PnL Log'!G790</f>
        <v>-1851.3</v>
      </c>
      <c r="H62" s="13">
        <f>'Daily PnL Log'!H790</f>
        <v>-184.5</v>
      </c>
      <c r="I62" s="13">
        <f>'Daily PnL Log'!I790</f>
        <v>0</v>
      </c>
      <c r="J62" s="13">
        <f>'Daily PnL Log'!J790</f>
        <v>-50333.500000000007</v>
      </c>
      <c r="K62" s="13">
        <f>'Daily PnL Log'!K790</f>
        <v>-119.99</v>
      </c>
      <c r="L62" s="13">
        <f>'Daily PnL Log'!L790</f>
        <v>-848.8</v>
      </c>
      <c r="M62" s="13">
        <f>'Daily PnL Log'!M790</f>
        <v>-968.79</v>
      </c>
      <c r="N62" s="13">
        <f>'Daily PnL Log'!N790</f>
        <v>-51302.290000000008</v>
      </c>
      <c r="O62" s="13">
        <f t="shared" si="3"/>
        <v>112888.50000000001</v>
      </c>
      <c r="P62" s="13">
        <f t="shared" si="3"/>
        <v>112172.6</v>
      </c>
      <c r="Q62" s="13">
        <f t="shared" si="3"/>
        <v>6308.2</v>
      </c>
      <c r="R62" s="13">
        <f t="shared" si="3"/>
        <v>-37399.699999999997</v>
      </c>
      <c r="S62" s="13">
        <f t="shared" si="3"/>
        <v>-8665.9999999999982</v>
      </c>
      <c r="T62" s="13">
        <f t="shared" si="3"/>
        <v>-2111.3999999999996</v>
      </c>
      <c r="U62" s="13">
        <f t="shared" si="3"/>
        <v>0</v>
      </c>
      <c r="V62" s="13">
        <f t="shared" si="3"/>
        <v>183192.19999999995</v>
      </c>
      <c r="W62" s="13">
        <f>IF('Daily PnL Log'!W790&lt;&gt;"",'Daily PnL Log'!W790,"")</f>
        <v>514997</v>
      </c>
      <c r="X62" s="118">
        <f>IF('Daily PnL Log'!X790&lt;&gt;"",'Daily PnL Log'!X790,"")</f>
        <v>-9.9616677378703195E-2</v>
      </c>
      <c r="Y62" s="13" t="str">
        <f>IF('Daily PnL Log'!Y790&lt;&gt;"",'Daily PnL Log'!Y790,"")</f>
        <v/>
      </c>
      <c r="Z62" s="13" t="str">
        <f>IF('Daily PnL Log'!Z790&lt;&gt;"",'Daily PnL Log'!Z790,"")</f>
        <v/>
      </c>
      <c r="AA62" s="13" t="str">
        <f>IF('Daily PnL Log'!AA790&lt;&gt;"",'Daily PnL Log'!AA790,"")</f>
        <v/>
      </c>
      <c r="AB62" s="13" t="str">
        <f>IF('Daily PnL Log'!AB790&lt;&gt;"",'Daily PnL Log'!AB790,"")</f>
        <v/>
      </c>
      <c r="AC62" s="13">
        <f>IF('Daily PnL Log'!AC790&lt;&gt;"",'Daily PnL Log'!AC790,"")</f>
        <v>177057.54</v>
      </c>
    </row>
    <row r="63" spans="1:29" x14ac:dyDescent="0.25">
      <c r="A63" s="48" t="str">
        <f t="shared" si="2"/>
        <v>Jan</v>
      </c>
      <c r="B63" s="83">
        <f>'Daily PnL Log'!B791</f>
        <v>45313</v>
      </c>
      <c r="C63" s="11">
        <f>'Daily PnL Log'!C791</f>
        <v>5360.6</v>
      </c>
      <c r="D63" s="11">
        <f>'Daily PnL Log'!D791</f>
        <v>4130.8999999999996</v>
      </c>
      <c r="E63" s="11">
        <f>'Daily PnL Log'!E791</f>
        <v>1742.8</v>
      </c>
      <c r="F63" s="11">
        <f>'Daily PnL Log'!F791</f>
        <v>-33698.6</v>
      </c>
      <c r="G63" s="11">
        <f>'Daily PnL Log'!G791</f>
        <v>5439.2</v>
      </c>
      <c r="H63" s="11">
        <f>'Daily PnL Log'!H791</f>
        <v>-1502.9</v>
      </c>
      <c r="I63" s="11">
        <f>'Daily PnL Log'!I791</f>
        <v>0</v>
      </c>
      <c r="J63" s="11">
        <f>'Daily PnL Log'!J791</f>
        <v>-18528</v>
      </c>
      <c r="K63" s="11">
        <f>'Daily PnL Log'!K791</f>
        <v>-96</v>
      </c>
      <c r="L63" s="11">
        <f>'Daily PnL Log'!L791</f>
        <v>-678.96</v>
      </c>
      <c r="M63" s="11">
        <f>'Daily PnL Log'!M791</f>
        <v>-774.96</v>
      </c>
      <c r="N63" s="11">
        <f>'Daily PnL Log'!N791</f>
        <v>-19302.96</v>
      </c>
      <c r="O63" s="11">
        <f t="shared" si="3"/>
        <v>118249.10000000002</v>
      </c>
      <c r="P63" s="11">
        <f t="shared" si="3"/>
        <v>116303.5</v>
      </c>
      <c r="Q63" s="11">
        <f t="shared" si="3"/>
        <v>8051</v>
      </c>
      <c r="R63" s="11">
        <f t="shared" si="3"/>
        <v>-71098.299999999988</v>
      </c>
      <c r="S63" s="11">
        <f t="shared" si="3"/>
        <v>-3226.7999999999984</v>
      </c>
      <c r="T63" s="11">
        <f t="shared" si="3"/>
        <v>-3614.2999999999997</v>
      </c>
      <c r="U63" s="11">
        <f t="shared" si="3"/>
        <v>0</v>
      </c>
      <c r="V63" s="11">
        <f t="shared" si="3"/>
        <v>164664.19999999995</v>
      </c>
      <c r="W63" s="11">
        <f>IF('Daily PnL Log'!W791&lt;&gt;"",'Daily PnL Log'!W791,"")</f>
        <v>622047</v>
      </c>
      <c r="X63" s="119">
        <f>IF('Daily PnL Log'!X791&lt;&gt;"",'Daily PnL Log'!X791,"")</f>
        <v>-3.1031352936353684E-2</v>
      </c>
      <c r="Y63" s="11" t="str">
        <f>IF('Daily PnL Log'!Y791&lt;&gt;"",'Daily PnL Log'!Y791,"")</f>
        <v/>
      </c>
      <c r="Z63" s="11" t="str">
        <f>IF('Daily PnL Log'!Z791&lt;&gt;"",'Daily PnL Log'!Z791,"")</f>
        <v/>
      </c>
      <c r="AA63" s="11" t="str">
        <f>IF('Daily PnL Log'!AA791&lt;&gt;"",'Daily PnL Log'!AA791,"")</f>
        <v/>
      </c>
      <c r="AB63" s="11" t="str">
        <f>IF('Daily PnL Log'!AB791&lt;&gt;"",'Daily PnL Log'!AB791,"")</f>
        <v/>
      </c>
      <c r="AC63" s="11">
        <f>IF('Daily PnL Log'!AC791&lt;&gt;"",'Daily PnL Log'!AC791,"")</f>
        <v>161568.82999999999</v>
      </c>
    </row>
    <row r="64" spans="1:29" x14ac:dyDescent="0.25">
      <c r="A64" s="47" t="str">
        <f t="shared" si="2"/>
        <v>Jan</v>
      </c>
      <c r="B64" s="14">
        <f>'Daily PnL Log'!B792</f>
        <v>45314</v>
      </c>
      <c r="C64" s="13">
        <f>'Daily PnL Log'!C792</f>
        <v>-3095.3</v>
      </c>
      <c r="D64" s="13">
        <f>'Daily PnL Log'!D792</f>
        <v>-8957.2999999999993</v>
      </c>
      <c r="E64" s="13">
        <f>'Daily PnL Log'!E792</f>
        <v>2764.8</v>
      </c>
      <c r="F64" s="13">
        <f>'Daily PnL Log'!F792</f>
        <v>-1482.1</v>
      </c>
      <c r="G64" s="13">
        <f>'Daily PnL Log'!G792</f>
        <v>-4954.5</v>
      </c>
      <c r="H64" s="13">
        <f>'Daily PnL Log'!H792</f>
        <v>-712.3</v>
      </c>
      <c r="I64" s="13">
        <f>'Daily PnL Log'!I792</f>
        <v>0</v>
      </c>
      <c r="J64" s="13">
        <f>'Daily PnL Log'!J792</f>
        <v>-16436.7</v>
      </c>
      <c r="K64" s="13">
        <f>'Daily PnL Log'!K792</f>
        <v>-74.760000000000005</v>
      </c>
      <c r="L64" s="13">
        <f>'Daily PnL Log'!L792</f>
        <v>-526.41999999999996</v>
      </c>
      <c r="M64" s="13">
        <f>'Daily PnL Log'!M792</f>
        <v>-601.17999999999995</v>
      </c>
      <c r="N64" s="13">
        <f>'Daily PnL Log'!N792</f>
        <v>-17037.88</v>
      </c>
      <c r="O64" s="13">
        <f t="shared" si="3"/>
        <v>115153.80000000002</v>
      </c>
      <c r="P64" s="13">
        <f t="shared" si="3"/>
        <v>107346.2</v>
      </c>
      <c r="Q64" s="13">
        <f t="shared" si="3"/>
        <v>10815.8</v>
      </c>
      <c r="R64" s="13">
        <f t="shared" si="3"/>
        <v>-72580.399999999994</v>
      </c>
      <c r="S64" s="13">
        <f t="shared" si="3"/>
        <v>-8181.2999999999984</v>
      </c>
      <c r="T64" s="13">
        <f t="shared" si="3"/>
        <v>-4326.5999999999995</v>
      </c>
      <c r="U64" s="13">
        <f t="shared" si="3"/>
        <v>0</v>
      </c>
      <c r="V64" s="13">
        <f t="shared" si="3"/>
        <v>148227.49999999994</v>
      </c>
      <c r="W64" s="13">
        <f>IF('Daily PnL Log'!W792&lt;&gt;"",'Daily PnL Log'!W792,"")</f>
        <v>586674</v>
      </c>
      <c r="X64" s="118">
        <f>IF('Daily PnL Log'!X792&lt;&gt;"",'Daily PnL Log'!X792,"")</f>
        <v>-2.9041477890617277E-2</v>
      </c>
      <c r="Y64" s="13" t="str">
        <f>IF('Daily PnL Log'!Y792&lt;&gt;"",'Daily PnL Log'!Y792,"")</f>
        <v/>
      </c>
      <c r="Z64" s="13" t="str">
        <f>IF('Daily PnL Log'!Z792&lt;&gt;"",'Daily PnL Log'!Z792,"")</f>
        <v/>
      </c>
      <c r="AA64" s="13" t="str">
        <f>IF('Daily PnL Log'!AA792&lt;&gt;"",'Daily PnL Log'!AA792,"")</f>
        <v/>
      </c>
      <c r="AB64" s="13" t="str">
        <f>IF('Daily PnL Log'!AB792&lt;&gt;"",'Daily PnL Log'!AB792,"")</f>
        <v/>
      </c>
      <c r="AC64" s="13">
        <f>IF('Daily PnL Log'!AC792&lt;&gt;"",'Daily PnL Log'!AC792,"")</f>
        <v>108063.4</v>
      </c>
    </row>
    <row r="65" spans="1:29" x14ac:dyDescent="0.25">
      <c r="A65" s="48" t="str">
        <f t="shared" si="2"/>
        <v>Jan</v>
      </c>
      <c r="B65" s="83">
        <f>'Daily PnL Log'!B793</f>
        <v>45315</v>
      </c>
      <c r="C65" s="11">
        <f>'Daily PnL Log'!C793</f>
        <v>3039.6</v>
      </c>
      <c r="D65" s="11">
        <f>'Daily PnL Log'!D793</f>
        <v>9079.2999999999993</v>
      </c>
      <c r="E65" s="11">
        <f>'Daily PnL Log'!E793</f>
        <v>952.2</v>
      </c>
      <c r="F65" s="11">
        <f>'Daily PnL Log'!F793</f>
        <v>-11864.1</v>
      </c>
      <c r="G65" s="11">
        <f>'Daily PnL Log'!G793</f>
        <v>-4519.3999999999996</v>
      </c>
      <c r="H65" s="11">
        <f>'Daily PnL Log'!H793</f>
        <v>1687.7</v>
      </c>
      <c r="I65" s="11">
        <f>'Daily PnL Log'!I793</f>
        <v>0</v>
      </c>
      <c r="J65" s="11">
        <f>'Daily PnL Log'!J793</f>
        <v>-1624.6999999999996</v>
      </c>
      <c r="K65" s="11">
        <f>'Daily PnL Log'!K793</f>
        <v>-73.45</v>
      </c>
      <c r="L65" s="11">
        <f>'Daily PnL Log'!L793</f>
        <v>-519.16</v>
      </c>
      <c r="M65" s="11">
        <f>'Daily PnL Log'!M793</f>
        <v>-592.61</v>
      </c>
      <c r="N65" s="11">
        <f>'Daily PnL Log'!N793</f>
        <v>-2217.3099999999995</v>
      </c>
      <c r="O65" s="11">
        <f t="shared" si="3"/>
        <v>118193.40000000002</v>
      </c>
      <c r="P65" s="11">
        <f t="shared" si="3"/>
        <v>116425.5</v>
      </c>
      <c r="Q65" s="11">
        <f t="shared" si="3"/>
        <v>11768</v>
      </c>
      <c r="R65" s="11">
        <f t="shared" si="3"/>
        <v>-84444.5</v>
      </c>
      <c r="S65" s="11">
        <f t="shared" si="3"/>
        <v>-12700.699999999997</v>
      </c>
      <c r="T65" s="11">
        <f t="shared" si="3"/>
        <v>-2638.8999999999996</v>
      </c>
      <c r="U65" s="11">
        <f t="shared" si="3"/>
        <v>0</v>
      </c>
      <c r="V65" s="11">
        <f t="shared" si="3"/>
        <v>146602.79999999993</v>
      </c>
      <c r="W65" s="11">
        <f>IF('Daily PnL Log'!W793&lt;&gt;"",'Daily PnL Log'!W793,"")</f>
        <v>661585</v>
      </c>
      <c r="X65" s="119">
        <f>IF('Daily PnL Log'!X793&lt;&gt;"",'Daily PnL Log'!X793,"")</f>
        <v>-3.3515118994535843E-3</v>
      </c>
      <c r="Y65" s="11" t="str">
        <f>IF('Daily PnL Log'!Y793&lt;&gt;"",'Daily PnL Log'!Y793,"")</f>
        <v/>
      </c>
      <c r="Z65" s="11" t="str">
        <f>IF('Daily PnL Log'!Z793&lt;&gt;"",'Daily PnL Log'!Z793,"")</f>
        <v/>
      </c>
      <c r="AA65" s="11" t="str">
        <f>IF('Daily PnL Log'!AA793&lt;&gt;"",'Daily PnL Log'!AA793,"")</f>
        <v/>
      </c>
      <c r="AB65" s="11" t="str">
        <f>IF('Daily PnL Log'!AB793&lt;&gt;"",'Daily PnL Log'!AB793,"")</f>
        <v/>
      </c>
      <c r="AC65" s="11">
        <f>IF('Daily PnL Log'!AC793&lt;&gt;"",'Daily PnL Log'!AC793,"")</f>
        <v>121713.29</v>
      </c>
    </row>
    <row r="66" spans="1:29" x14ac:dyDescent="0.25">
      <c r="A66" s="47" t="str">
        <f t="shared" si="2"/>
        <v>Jan</v>
      </c>
      <c r="B66" s="14">
        <f>'Daily PnL Log'!B794</f>
        <v>45316</v>
      </c>
      <c r="C66" s="13">
        <f>'Daily PnL Log'!C794</f>
        <v>12379.7</v>
      </c>
      <c r="D66" s="13">
        <f>'Daily PnL Log'!D794</f>
        <v>4791.7</v>
      </c>
      <c r="E66" s="13">
        <f>'Daily PnL Log'!E794</f>
        <v>-2864.4</v>
      </c>
      <c r="F66" s="13">
        <f>'Daily PnL Log'!F794</f>
        <v>6478.1</v>
      </c>
      <c r="G66" s="13">
        <f>'Daily PnL Log'!G794</f>
        <v>6621</v>
      </c>
      <c r="H66" s="13">
        <f>'Daily PnL Log'!H794</f>
        <v>864.8</v>
      </c>
      <c r="I66" s="13">
        <f>'Daily PnL Log'!I794</f>
        <v>0</v>
      </c>
      <c r="J66" s="13">
        <f>'Daily PnL Log'!J794</f>
        <v>28270.9</v>
      </c>
      <c r="K66" s="13">
        <f>'Daily PnL Log'!K794</f>
        <v>-66.14</v>
      </c>
      <c r="L66" s="13">
        <f>'Daily PnL Log'!L794</f>
        <v>-467.16</v>
      </c>
      <c r="M66" s="13">
        <f>'Daily PnL Log'!M794</f>
        <v>-533.30000000000007</v>
      </c>
      <c r="N66" s="13">
        <f>'Daily PnL Log'!N794</f>
        <v>27737.600000000002</v>
      </c>
      <c r="O66" s="13">
        <f t="shared" si="3"/>
        <v>130573.10000000002</v>
      </c>
      <c r="P66" s="13">
        <f t="shared" si="3"/>
        <v>121217.2</v>
      </c>
      <c r="Q66" s="13">
        <f t="shared" si="3"/>
        <v>8903.6</v>
      </c>
      <c r="R66" s="13">
        <f t="shared" si="3"/>
        <v>-77966.399999999994</v>
      </c>
      <c r="S66" s="13">
        <f t="shared" si="3"/>
        <v>-6079.6999999999971</v>
      </c>
      <c r="T66" s="13">
        <f t="shared" si="3"/>
        <v>-1774.0999999999997</v>
      </c>
      <c r="U66" s="13">
        <f t="shared" si="3"/>
        <v>0</v>
      </c>
      <c r="V66" s="13">
        <f t="shared" si="3"/>
        <v>174873.69999999992</v>
      </c>
      <c r="W66" s="13">
        <f>IF('Daily PnL Log'!W794&lt;&gt;"",'Daily PnL Log'!W794,"")</f>
        <v>702248</v>
      </c>
      <c r="X66" s="118">
        <f>IF('Daily PnL Log'!X794&lt;&gt;"",'Daily PnL Log'!X794,"")</f>
        <v>3.9498296897961978E-2</v>
      </c>
      <c r="Y66" s="13" t="str">
        <f>IF('Daily PnL Log'!Y794&lt;&gt;"",'Daily PnL Log'!Y794,"")</f>
        <v/>
      </c>
      <c r="Z66" s="13" t="str">
        <f>IF('Daily PnL Log'!Z794&lt;&gt;"",'Daily PnL Log'!Z794,"")</f>
        <v/>
      </c>
      <c r="AA66" s="13" t="str">
        <f>IF('Daily PnL Log'!AA794&lt;&gt;"",'Daily PnL Log'!AA794,"")</f>
        <v/>
      </c>
      <c r="AB66" s="13" t="str">
        <f>IF('Daily PnL Log'!AB794&lt;&gt;"",'Daily PnL Log'!AB794,"")</f>
        <v/>
      </c>
      <c r="AC66" s="13">
        <f>IF('Daily PnL Log'!AC794&lt;&gt;"",'Daily PnL Log'!AC794,"")</f>
        <v>166229.74</v>
      </c>
    </row>
    <row r="67" spans="1:29" x14ac:dyDescent="0.25">
      <c r="A67" s="48" t="str">
        <f t="shared" si="2"/>
        <v>Jan</v>
      </c>
      <c r="B67" s="83">
        <f>'Daily PnL Log'!B795</f>
        <v>45317</v>
      </c>
      <c r="C67" s="11">
        <f>'Daily PnL Log'!C795</f>
        <v>-23428.799999999999</v>
      </c>
      <c r="D67" s="11">
        <f>'Daily PnL Log'!D795</f>
        <v>1434.5</v>
      </c>
      <c r="E67" s="11">
        <f>'Daily PnL Log'!E795</f>
        <v>-3998.9</v>
      </c>
      <c r="F67" s="11">
        <f>'Daily PnL Log'!F795</f>
        <v>17672.900000000001</v>
      </c>
      <c r="G67" s="11">
        <f>'Daily PnL Log'!G795</f>
        <v>-7478.3</v>
      </c>
      <c r="H67" s="11">
        <f>'Daily PnL Log'!H795</f>
        <v>2080.6</v>
      </c>
      <c r="I67" s="11">
        <f>'Daily PnL Log'!I795</f>
        <v>0</v>
      </c>
      <c r="J67" s="11">
        <f>'Daily PnL Log'!J795</f>
        <v>-13717.999999999998</v>
      </c>
      <c r="K67" s="11">
        <f>'Daily PnL Log'!K795</f>
        <v>-353.49</v>
      </c>
      <c r="L67" s="11">
        <f>'Daily PnL Log'!L795</f>
        <v>-1738.58</v>
      </c>
      <c r="M67" s="11">
        <f>'Daily PnL Log'!M795</f>
        <v>-2092.0699999999997</v>
      </c>
      <c r="N67" s="11">
        <f>'Daily PnL Log'!N795</f>
        <v>-15810.069999999998</v>
      </c>
      <c r="O67" s="11">
        <f t="shared" ref="O67:V83" si="4">IF(C67&lt;&gt;"",O66+C67,"")</f>
        <v>107144.30000000002</v>
      </c>
      <c r="P67" s="11">
        <f t="shared" si="4"/>
        <v>122651.7</v>
      </c>
      <c r="Q67" s="11">
        <f t="shared" si="4"/>
        <v>4904.7000000000007</v>
      </c>
      <c r="R67" s="11">
        <f t="shared" si="4"/>
        <v>-60293.499999999993</v>
      </c>
      <c r="S67" s="11">
        <f t="shared" si="4"/>
        <v>-13557.999999999996</v>
      </c>
      <c r="T67" s="11">
        <f t="shared" si="4"/>
        <v>306.50000000000023</v>
      </c>
      <c r="U67" s="11">
        <f t="shared" si="4"/>
        <v>0</v>
      </c>
      <c r="V67" s="11">
        <f t="shared" si="4"/>
        <v>161155.69999999992</v>
      </c>
      <c r="W67" s="11">
        <f>IF('Daily PnL Log'!W795&lt;&gt;"",'Daily PnL Log'!W795,"")</f>
        <v>920849</v>
      </c>
      <c r="X67" s="119">
        <f>IF('Daily PnL Log'!X795&lt;&gt;"",'Daily PnL Log'!X795,"")</f>
        <v>-1.716901468101719E-2</v>
      </c>
      <c r="Y67" s="11" t="str">
        <f>IF('Daily PnL Log'!Y795&lt;&gt;"",'Daily PnL Log'!Y795,"")</f>
        <v/>
      </c>
      <c r="Z67" s="11" t="str">
        <f>IF('Daily PnL Log'!Z795&lt;&gt;"",'Daily PnL Log'!Z795,"")</f>
        <v/>
      </c>
      <c r="AA67" s="11" t="str">
        <f>IF('Daily PnL Log'!AA795&lt;&gt;"",'Daily PnL Log'!AA795,"")</f>
        <v/>
      </c>
      <c r="AB67" s="11" t="str">
        <f>IF('Daily PnL Log'!AB795&lt;&gt;"",'Daily PnL Log'!AB795,"")</f>
        <v/>
      </c>
      <c r="AC67" s="11">
        <f>IF('Daily PnL Log'!AC795&lt;&gt;"",'Daily PnL Log'!AC795,"")</f>
        <v>138969.42000000001</v>
      </c>
    </row>
    <row r="68" spans="1:29" x14ac:dyDescent="0.25">
      <c r="A68" s="47" t="str">
        <f t="shared" si="2"/>
        <v>Jan</v>
      </c>
      <c r="B68" s="14">
        <f>'Daily PnL Log'!B796</f>
        <v>45320</v>
      </c>
      <c r="C68" s="13">
        <f>'Daily PnL Log'!C796</f>
        <v>362.7</v>
      </c>
      <c r="D68" s="13">
        <f>'Daily PnL Log'!D796</f>
        <v>-4106.2</v>
      </c>
      <c r="E68" s="13">
        <f>'Daily PnL Log'!E796</f>
        <v>5535.4</v>
      </c>
      <c r="F68" s="13">
        <f>'Daily PnL Log'!F796</f>
        <v>9040.9</v>
      </c>
      <c r="G68" s="13">
        <f>'Daily PnL Log'!G796</f>
        <v>-17095.7</v>
      </c>
      <c r="H68" s="13">
        <f>'Daily PnL Log'!H796</f>
        <v>-1452.2</v>
      </c>
      <c r="I68" s="13">
        <f>'Daily PnL Log'!I796</f>
        <v>0</v>
      </c>
      <c r="J68" s="13">
        <f>'Daily PnL Log'!J796</f>
        <v>-7715.1000000000013</v>
      </c>
      <c r="K68" s="13">
        <f>'Daily PnL Log'!K796</f>
        <v>-100.23</v>
      </c>
      <c r="L68" s="13">
        <f>'Daily PnL Log'!L796</f>
        <v>-709.09</v>
      </c>
      <c r="M68" s="13">
        <f>'Daily PnL Log'!M796</f>
        <v>-809.32</v>
      </c>
      <c r="N68" s="13">
        <f>'Daily PnL Log'!N796</f>
        <v>-8524.4200000000019</v>
      </c>
      <c r="O68" s="13">
        <f t="shared" si="4"/>
        <v>107507.00000000001</v>
      </c>
      <c r="P68" s="13">
        <f t="shared" si="4"/>
        <v>118545.5</v>
      </c>
      <c r="Q68" s="13">
        <f t="shared" si="4"/>
        <v>10440.1</v>
      </c>
      <c r="R68" s="13">
        <f t="shared" si="4"/>
        <v>-51252.599999999991</v>
      </c>
      <c r="S68" s="13">
        <f t="shared" si="4"/>
        <v>-30653.699999999997</v>
      </c>
      <c r="T68" s="13">
        <f t="shared" si="4"/>
        <v>-1145.6999999999998</v>
      </c>
      <c r="U68" s="13">
        <f t="shared" si="4"/>
        <v>0</v>
      </c>
      <c r="V68" s="13">
        <f t="shared" si="4"/>
        <v>153440.59999999992</v>
      </c>
      <c r="W68" s="13">
        <f>IF('Daily PnL Log'!W796&lt;&gt;"",'Daily PnL Log'!W796,"")</f>
        <v>805809</v>
      </c>
      <c r="X68" s="118">
        <f>IF('Daily PnL Log'!X796&lt;&gt;"",'Daily PnL Log'!X796,"")</f>
        <v>-1.0578710339546967E-2</v>
      </c>
      <c r="Y68" s="13">
        <f>IF('Daily PnL Log'!Y796&lt;&gt;"",'Daily PnL Log'!Y796,"")</f>
        <v>-5272.11</v>
      </c>
      <c r="Z68" s="13" t="str">
        <f>IF('Daily PnL Log'!Z796&lt;&gt;"",'Daily PnL Log'!Z796,"")</f>
        <v/>
      </c>
      <c r="AA68" s="13" t="str">
        <f>IF('Daily PnL Log'!AA796&lt;&gt;"",'Daily PnL Log'!AA796,"")</f>
        <v/>
      </c>
      <c r="AB68" s="13" t="str">
        <f>IF('Daily PnL Log'!AB796&lt;&gt;"",'Daily PnL Log'!AB796,"")</f>
        <v/>
      </c>
      <c r="AC68" s="13">
        <f>IF('Daily PnL Log'!AC796&lt;&gt;"",'Daily PnL Log'!AC796,"")</f>
        <v>113857.60000000001</v>
      </c>
    </row>
    <row r="69" spans="1:29" x14ac:dyDescent="0.25">
      <c r="A69" s="48" t="str">
        <f t="shared" si="2"/>
        <v>Jan</v>
      </c>
      <c r="B69" s="83">
        <f>'Daily PnL Log'!B797</f>
        <v>45321</v>
      </c>
      <c r="C69" s="11">
        <f>'Daily PnL Log'!C797</f>
        <v>-7135.8</v>
      </c>
      <c r="D69" s="11">
        <f>'Daily PnL Log'!D797</f>
        <v>21516.3</v>
      </c>
      <c r="E69" s="11">
        <f>'Daily PnL Log'!E797</f>
        <v>-1137.3</v>
      </c>
      <c r="F69" s="11">
        <f>'Daily PnL Log'!F797</f>
        <v>-18382.2</v>
      </c>
      <c r="G69" s="11">
        <f>'Daily PnL Log'!G797</f>
        <v>-4718.8999999999996</v>
      </c>
      <c r="H69" s="11">
        <f>'Daily PnL Log'!H797</f>
        <v>819.3</v>
      </c>
      <c r="I69" s="11">
        <f>'Daily PnL Log'!I797</f>
        <v>0</v>
      </c>
      <c r="J69" s="11">
        <f>'Daily PnL Log'!J797</f>
        <v>-9038.6</v>
      </c>
      <c r="K69" s="11">
        <f>'Daily PnL Log'!K797</f>
        <v>-78.58</v>
      </c>
      <c r="L69" s="11">
        <f>'Daily PnL Log'!L797</f>
        <v>-554.53</v>
      </c>
      <c r="M69" s="11">
        <f>'Daily PnL Log'!M797</f>
        <v>-633.11</v>
      </c>
      <c r="N69" s="11">
        <f>'Daily PnL Log'!N797</f>
        <v>-9671.7100000000009</v>
      </c>
      <c r="O69" s="11">
        <f t="shared" si="4"/>
        <v>100371.20000000001</v>
      </c>
      <c r="P69" s="11">
        <f t="shared" si="4"/>
        <v>140061.79999999999</v>
      </c>
      <c r="Q69" s="11">
        <f t="shared" si="4"/>
        <v>9302.8000000000011</v>
      </c>
      <c r="R69" s="11">
        <f t="shared" si="4"/>
        <v>-69634.799999999988</v>
      </c>
      <c r="S69" s="11">
        <f t="shared" si="4"/>
        <v>-35372.6</v>
      </c>
      <c r="T69" s="11">
        <f t="shared" si="4"/>
        <v>-326.39999999999986</v>
      </c>
      <c r="U69" s="11">
        <f t="shared" si="4"/>
        <v>0</v>
      </c>
      <c r="V69" s="11">
        <f t="shared" si="4"/>
        <v>144401.99999999991</v>
      </c>
      <c r="W69" s="11">
        <f>IF('Daily PnL Log'!W797&lt;&gt;"",'Daily PnL Log'!W797,"")</f>
        <v>946646</v>
      </c>
      <c r="X69" s="119">
        <f>IF('Daily PnL Log'!X797&lt;&gt;"",'Daily PnL Log'!X797,"")</f>
        <v>-1.0216818113634877E-2</v>
      </c>
      <c r="Y69" s="11" t="str">
        <f>IF('Daily PnL Log'!Y797&lt;&gt;"",'Daily PnL Log'!Y797,"")</f>
        <v/>
      </c>
      <c r="Z69" s="11" t="str">
        <f>IF('Daily PnL Log'!Z797&lt;&gt;"",'Daily PnL Log'!Z797,"")</f>
        <v/>
      </c>
      <c r="AA69" s="11" t="str">
        <f>IF('Daily PnL Log'!AA797&lt;&gt;"",'Daily PnL Log'!AA797,"")</f>
        <v/>
      </c>
      <c r="AB69" s="11" t="str">
        <f>IF('Daily PnL Log'!AB797&lt;&gt;"",'Daily PnL Log'!AB797,"")</f>
        <v/>
      </c>
      <c r="AC69" s="11">
        <f>IF('Daily PnL Log'!AC797&lt;&gt;"",'Daily PnL Log'!AC797,"")</f>
        <v>103723.49</v>
      </c>
    </row>
    <row r="70" spans="1:29" x14ac:dyDescent="0.25">
      <c r="A70" s="47" t="str">
        <f t="shared" si="2"/>
        <v>Jan</v>
      </c>
      <c r="B70" s="14">
        <f>'Daily PnL Log'!B798</f>
        <v>45322</v>
      </c>
      <c r="C70" s="13">
        <f>'Daily PnL Log'!C798</f>
        <v>-26499.5</v>
      </c>
      <c r="D70" s="13">
        <f>'Daily PnL Log'!D798</f>
        <v>18285.599999999999</v>
      </c>
      <c r="E70" s="13">
        <f>'Daily PnL Log'!E798</f>
        <v>22.8</v>
      </c>
      <c r="F70" s="13">
        <f>'Daily PnL Log'!F798</f>
        <v>-40634.800000000003</v>
      </c>
      <c r="G70" s="13">
        <f>'Daily PnL Log'!G798</f>
        <v>-15917.6</v>
      </c>
      <c r="H70" s="13">
        <f>'Daily PnL Log'!H798</f>
        <v>-966.7</v>
      </c>
      <c r="I70" s="13">
        <f>'Daily PnL Log'!I798</f>
        <v>0</v>
      </c>
      <c r="J70" s="13">
        <f>'Daily PnL Log'!J798</f>
        <v>-65710.2</v>
      </c>
      <c r="K70" s="13">
        <f>'Daily PnL Log'!K798</f>
        <v>-72.650000000000006</v>
      </c>
      <c r="L70" s="13">
        <f>'Daily PnL Log'!L798</f>
        <v>-513.59</v>
      </c>
      <c r="M70" s="13">
        <f>'Daily PnL Log'!M798</f>
        <v>-586.24</v>
      </c>
      <c r="N70" s="13">
        <f>'Daily PnL Log'!N798</f>
        <v>-66296.44</v>
      </c>
      <c r="O70" s="13">
        <f t="shared" si="4"/>
        <v>73871.700000000012</v>
      </c>
      <c r="P70" s="13">
        <f t="shared" si="4"/>
        <v>158347.4</v>
      </c>
      <c r="Q70" s="13">
        <f t="shared" si="4"/>
        <v>9325.6</v>
      </c>
      <c r="R70" s="13">
        <f t="shared" si="4"/>
        <v>-110269.59999999999</v>
      </c>
      <c r="S70" s="13">
        <f t="shared" si="4"/>
        <v>-51290.2</v>
      </c>
      <c r="T70" s="13">
        <f t="shared" si="4"/>
        <v>-1293.0999999999999</v>
      </c>
      <c r="U70" s="13">
        <f t="shared" si="4"/>
        <v>0</v>
      </c>
      <c r="V70" s="13">
        <f t="shared" si="4"/>
        <v>78691.799999999916</v>
      </c>
      <c r="W70" s="13">
        <f>IF('Daily PnL Log'!W798&lt;&gt;"",'Daily PnL Log'!W798,"")</f>
        <v>948466</v>
      </c>
      <c r="X70" s="118">
        <f>IF('Daily PnL Log'!X798&lt;&gt;"",'Daily PnL Log'!X798,"")</f>
        <v>-6.989859415097642E-2</v>
      </c>
      <c r="Y70" s="13" t="str">
        <f>IF('Daily PnL Log'!Y798&lt;&gt;"",'Daily PnL Log'!Y798,"")</f>
        <v/>
      </c>
      <c r="Z70" s="13" t="str">
        <f>IF('Daily PnL Log'!Z798&lt;&gt;"",'Daily PnL Log'!Z798,"")</f>
        <v/>
      </c>
      <c r="AA70" s="13" t="str">
        <f>IF('Daily PnL Log'!AA798&lt;&gt;"",'Daily PnL Log'!AA798,"")</f>
        <v/>
      </c>
      <c r="AB70" s="13" t="str">
        <f>IF('Daily PnL Log'!AB798&lt;&gt;"",'Daily PnL Log'!AB798,"")</f>
        <v/>
      </c>
      <c r="AC70" s="13">
        <f>IF('Daily PnL Log'!AC798&lt;&gt;"",'Daily PnL Log'!AC798,"")</f>
        <v>82858</v>
      </c>
    </row>
    <row r="71" spans="1:29" x14ac:dyDescent="0.25">
      <c r="A71" s="48" t="str">
        <f t="shared" si="2"/>
        <v>Feb</v>
      </c>
      <c r="B71" s="83">
        <f>'Daily PnL Log'!B799</f>
        <v>45323</v>
      </c>
      <c r="C71" s="11">
        <f>'Daily PnL Log'!C799</f>
        <v>16985.7</v>
      </c>
      <c r="D71" s="11">
        <f>'Daily PnL Log'!D799</f>
        <v>13748.5</v>
      </c>
      <c r="E71" s="11">
        <f>'Daily PnL Log'!E799</f>
        <v>853.1</v>
      </c>
      <c r="F71" s="11">
        <f>'Daily PnL Log'!F799</f>
        <v>-27966.799999999999</v>
      </c>
      <c r="G71" s="11">
        <f>'Daily PnL Log'!G799</f>
        <v>-7589.4</v>
      </c>
      <c r="H71" s="11">
        <f>'Daily PnL Log'!H799</f>
        <v>-581.6</v>
      </c>
      <c r="I71" s="11">
        <f>'Daily PnL Log'!I799</f>
        <v>0</v>
      </c>
      <c r="J71" s="11">
        <f>'Daily PnL Log'!J799</f>
        <v>-4550.5</v>
      </c>
      <c r="K71" s="11">
        <f>'Daily PnL Log'!K799</f>
        <v>-73.959999999999994</v>
      </c>
      <c r="L71" s="11">
        <f>'Daily PnL Log'!L799</f>
        <v>-651.36</v>
      </c>
      <c r="M71" s="11">
        <f>'Daily PnL Log'!M799</f>
        <v>-725.32</v>
      </c>
      <c r="N71" s="11">
        <f>'Daily PnL Log'!N799</f>
        <v>-5275.82</v>
      </c>
      <c r="O71" s="11">
        <f t="shared" si="4"/>
        <v>90857.400000000009</v>
      </c>
      <c r="P71" s="11">
        <f t="shared" si="4"/>
        <v>172095.9</v>
      </c>
      <c r="Q71" s="11">
        <f t="shared" si="4"/>
        <v>10178.700000000001</v>
      </c>
      <c r="R71" s="11">
        <f t="shared" si="4"/>
        <v>-138236.4</v>
      </c>
      <c r="S71" s="11">
        <f t="shared" si="4"/>
        <v>-58879.6</v>
      </c>
      <c r="T71" s="11">
        <f t="shared" si="4"/>
        <v>-1874.6999999999998</v>
      </c>
      <c r="U71" s="11">
        <f t="shared" si="4"/>
        <v>0</v>
      </c>
      <c r="V71" s="11">
        <f t="shared" si="4"/>
        <v>74141.299999999916</v>
      </c>
      <c r="W71" s="11">
        <f>IF('Daily PnL Log'!W799&lt;&gt;"",'Daily PnL Log'!W799,"")</f>
        <v>882621</v>
      </c>
      <c r="X71" s="119">
        <f>IF('Daily PnL Log'!X799&lt;&gt;"",'Daily PnL Log'!X799,"")</f>
        <v>-5.9774467183536309E-3</v>
      </c>
      <c r="Y71" s="11">
        <f>IF('Daily PnL Log'!Y799&lt;&gt;"",'Daily PnL Log'!Y799,"")</f>
        <v>-4654.7</v>
      </c>
      <c r="Z71" s="11" t="str">
        <f>IF('Daily PnL Log'!Z799&lt;&gt;"",'Daily PnL Log'!Z799,"")</f>
        <v/>
      </c>
      <c r="AA71" s="11" t="str">
        <f>IF('Daily PnL Log'!AA799&lt;&gt;"",'Daily PnL Log'!AA799,"")</f>
        <v/>
      </c>
      <c r="AB71" s="11" t="str">
        <f>IF('Daily PnL Log'!AB799&lt;&gt;"",'Daily PnL Log'!AB799,"")</f>
        <v/>
      </c>
      <c r="AC71" s="11">
        <f>IF('Daily PnL Log'!AC799&lt;&gt;"",'Daily PnL Log'!AC799,"")</f>
        <v>73254.179999999993</v>
      </c>
    </row>
    <row r="72" spans="1:29" x14ac:dyDescent="0.25">
      <c r="A72" s="47" t="str">
        <f t="shared" si="2"/>
        <v>Feb</v>
      </c>
      <c r="B72" s="14">
        <f>'Daily PnL Log'!B800</f>
        <v>45324</v>
      </c>
      <c r="C72" s="13">
        <f>'Daily PnL Log'!C800</f>
        <v>-17406.7</v>
      </c>
      <c r="D72" s="13">
        <f>'Daily PnL Log'!D800</f>
        <v>-1858.5</v>
      </c>
      <c r="E72" s="13">
        <f>'Daily PnL Log'!E800</f>
        <v>2579.8000000000002</v>
      </c>
      <c r="F72" s="13">
        <f>'Daily PnL Log'!F800</f>
        <v>27670.3</v>
      </c>
      <c r="G72" s="13">
        <f>'Daily PnL Log'!G800</f>
        <v>8843</v>
      </c>
      <c r="H72" s="13">
        <f>'Daily PnL Log'!H800</f>
        <v>-166.2</v>
      </c>
      <c r="I72" s="13">
        <f>'Daily PnL Log'!I800</f>
        <v>0</v>
      </c>
      <c r="J72" s="13">
        <f>'Daily PnL Log'!J800</f>
        <v>19661.699999999997</v>
      </c>
      <c r="K72" s="13">
        <f>'Daily PnL Log'!K800</f>
        <v>-80.28</v>
      </c>
      <c r="L72" s="13">
        <f>'Daily PnL Log'!L800</f>
        <v>-707.03</v>
      </c>
      <c r="M72" s="13">
        <f>'Daily PnL Log'!M800</f>
        <v>-787.31</v>
      </c>
      <c r="N72" s="13">
        <f>'Daily PnL Log'!N800</f>
        <v>18874.389999999996</v>
      </c>
      <c r="O72" s="13">
        <f t="shared" si="4"/>
        <v>73450.700000000012</v>
      </c>
      <c r="P72" s="13">
        <f t="shared" si="4"/>
        <v>170237.4</v>
      </c>
      <c r="Q72" s="13">
        <f t="shared" si="4"/>
        <v>12758.5</v>
      </c>
      <c r="R72" s="13">
        <f t="shared" si="4"/>
        <v>-110566.09999999999</v>
      </c>
      <c r="S72" s="13">
        <f t="shared" si="4"/>
        <v>-50036.6</v>
      </c>
      <c r="T72" s="13">
        <f t="shared" si="4"/>
        <v>-2040.8999999999999</v>
      </c>
      <c r="U72" s="13">
        <f t="shared" si="4"/>
        <v>0</v>
      </c>
      <c r="V72" s="13">
        <f t="shared" si="4"/>
        <v>93802.999999999913</v>
      </c>
      <c r="W72" s="13">
        <f>IF('Daily PnL Log'!W800&lt;&gt;"",'Daily PnL Log'!W800,"")</f>
        <v>589315</v>
      </c>
      <c r="X72" s="118">
        <f>IF('Daily PnL Log'!X800&lt;&gt;"",'Daily PnL Log'!X800,"")</f>
        <v>3.2027676200334282E-2</v>
      </c>
      <c r="Y72" s="13" t="str">
        <f>IF('Daily PnL Log'!Y800&lt;&gt;"",'Daily PnL Log'!Y800,"")</f>
        <v/>
      </c>
      <c r="Z72" s="13" t="str">
        <f>IF('Daily PnL Log'!Z800&lt;&gt;"",'Daily PnL Log'!Z800,"")</f>
        <v/>
      </c>
      <c r="AA72" s="13" t="str">
        <f>IF('Daily PnL Log'!AA800&lt;&gt;"",'Daily PnL Log'!AA800,"")</f>
        <v/>
      </c>
      <c r="AB72" s="13" t="str">
        <f>IF('Daily PnL Log'!AB800&lt;&gt;"",'Daily PnL Log'!AB800,"")</f>
        <v/>
      </c>
      <c r="AC72" s="13">
        <f>IF('Daily PnL Log'!AC800&lt;&gt;"",'Daily PnL Log'!AC800,"")</f>
        <v>85021.37</v>
      </c>
    </row>
    <row r="73" spans="1:29" x14ac:dyDescent="0.25">
      <c r="A73" s="48" t="str">
        <f t="shared" si="2"/>
        <v>Feb</v>
      </c>
      <c r="B73" s="83">
        <f>'Daily PnL Log'!B801</f>
        <v>45327</v>
      </c>
      <c r="C73" s="11">
        <f>'Daily PnL Log'!C801</f>
        <v>-9147.2999999999993</v>
      </c>
      <c r="D73" s="11">
        <f>'Daily PnL Log'!D801</f>
        <v>-2058</v>
      </c>
      <c r="E73" s="11">
        <f>'Daily PnL Log'!E801</f>
        <v>-3617.9</v>
      </c>
      <c r="F73" s="11">
        <f>'Daily PnL Log'!F801</f>
        <v>7334.4</v>
      </c>
      <c r="G73" s="11">
        <f>'Daily PnL Log'!G801</f>
        <v>-9479.7999999999993</v>
      </c>
      <c r="H73" s="11">
        <f>'Daily PnL Log'!H801</f>
        <v>-23.1</v>
      </c>
      <c r="I73" s="11">
        <f>'Daily PnL Log'!I801</f>
        <v>0</v>
      </c>
      <c r="J73" s="11">
        <f>'Daily PnL Log'!J801</f>
        <v>-16991.699999999997</v>
      </c>
      <c r="K73" s="11">
        <f>'Daily PnL Log'!K801</f>
        <v>-65.12</v>
      </c>
      <c r="L73" s="11">
        <f>'Daily PnL Log'!L801</f>
        <v>-576.27</v>
      </c>
      <c r="M73" s="11">
        <f>'Daily PnL Log'!M801</f>
        <v>-641.39</v>
      </c>
      <c r="N73" s="11">
        <f>'Daily PnL Log'!N801</f>
        <v>-17633.089999999997</v>
      </c>
      <c r="O73" s="11">
        <f t="shared" si="4"/>
        <v>64303.400000000009</v>
      </c>
      <c r="P73" s="11">
        <f t="shared" si="4"/>
        <v>168179.4</v>
      </c>
      <c r="Q73" s="11">
        <f t="shared" si="4"/>
        <v>9140.6</v>
      </c>
      <c r="R73" s="11">
        <f t="shared" si="4"/>
        <v>-103231.7</v>
      </c>
      <c r="S73" s="11">
        <f t="shared" si="4"/>
        <v>-59516.399999999994</v>
      </c>
      <c r="T73" s="11">
        <f t="shared" si="4"/>
        <v>-2064</v>
      </c>
      <c r="U73" s="11">
        <f t="shared" si="4"/>
        <v>0</v>
      </c>
      <c r="V73" s="11">
        <f t="shared" si="4"/>
        <v>76811.299999999916</v>
      </c>
      <c r="W73" s="11">
        <f>IF('Daily PnL Log'!W801&lt;&gt;"",'Daily PnL Log'!W801,"")</f>
        <v>649648</v>
      </c>
      <c r="X73" s="119">
        <f>IF('Daily PnL Log'!X801&lt;&gt;"",'Daily PnL Log'!X801,"")</f>
        <v>-2.7142529492894609E-2</v>
      </c>
      <c r="Y73" s="11" t="str">
        <f>IF('Daily PnL Log'!Y801&lt;&gt;"",'Daily PnL Log'!Y801,"")</f>
        <v/>
      </c>
      <c r="Z73" s="11" t="str">
        <f>IF('Daily PnL Log'!Z801&lt;&gt;"",'Daily PnL Log'!Z801,"")</f>
        <v/>
      </c>
      <c r="AA73" s="11" t="str">
        <f>IF('Daily PnL Log'!AA801&lt;&gt;"",'Daily PnL Log'!AA801,"")</f>
        <v/>
      </c>
      <c r="AB73" s="11" t="str">
        <f>IF('Daily PnL Log'!AB801&lt;&gt;"",'Daily PnL Log'!AB801,"")</f>
        <v/>
      </c>
      <c r="AC73" s="11">
        <f>IF('Daily PnL Log'!AC801&lt;&gt;"",'Daily PnL Log'!AC801,"")</f>
        <v>58062.23</v>
      </c>
    </row>
    <row r="74" spans="1:29" x14ac:dyDescent="0.25">
      <c r="A74" s="47" t="str">
        <f t="shared" si="2"/>
        <v>Feb</v>
      </c>
      <c r="B74" s="14">
        <f>'Daily PnL Log'!B802</f>
        <v>45328</v>
      </c>
      <c r="C74" s="13">
        <f>'Daily PnL Log'!C802</f>
        <v>-20186.7</v>
      </c>
      <c r="D74" s="13">
        <f>'Daily PnL Log'!D802</f>
        <v>7759.5</v>
      </c>
      <c r="E74" s="13">
        <f>'Daily PnL Log'!E802</f>
        <v>3632.2</v>
      </c>
      <c r="F74" s="13">
        <f>'Daily PnL Log'!F802</f>
        <v>-8757</v>
      </c>
      <c r="G74" s="13">
        <f>'Daily PnL Log'!G802</f>
        <v>-4983.3</v>
      </c>
      <c r="H74" s="13">
        <f>'Daily PnL Log'!H802</f>
        <v>-1035.4000000000001</v>
      </c>
      <c r="I74" s="13">
        <f>'Daily PnL Log'!I802</f>
        <v>0</v>
      </c>
      <c r="J74" s="13">
        <f>'Daily PnL Log'!J802</f>
        <v>-23570.7</v>
      </c>
      <c r="K74" s="13">
        <f>'Daily PnL Log'!K802</f>
        <v>-60.21</v>
      </c>
      <c r="L74" s="13">
        <f>'Daily PnL Log'!L802</f>
        <v>-531.34</v>
      </c>
      <c r="M74" s="13">
        <f>'Daily PnL Log'!M802</f>
        <v>-591.55000000000007</v>
      </c>
      <c r="N74" s="13">
        <f>'Daily PnL Log'!N802</f>
        <v>-24162.25</v>
      </c>
      <c r="O74" s="13">
        <f t="shared" si="4"/>
        <v>44116.700000000012</v>
      </c>
      <c r="P74" s="13">
        <f t="shared" si="4"/>
        <v>175938.9</v>
      </c>
      <c r="Q74" s="13">
        <f t="shared" si="4"/>
        <v>12772.8</v>
      </c>
      <c r="R74" s="13">
        <f t="shared" si="4"/>
        <v>-111988.7</v>
      </c>
      <c r="S74" s="13">
        <f t="shared" si="4"/>
        <v>-64499.7</v>
      </c>
      <c r="T74" s="13">
        <f t="shared" si="4"/>
        <v>-3099.4</v>
      </c>
      <c r="U74" s="13">
        <f t="shared" si="4"/>
        <v>0</v>
      </c>
      <c r="V74" s="13">
        <f t="shared" si="4"/>
        <v>53240.599999999919</v>
      </c>
      <c r="W74" s="13">
        <f>IF('Daily PnL Log'!W802&lt;&gt;"",'Daily PnL Log'!W802,"")</f>
        <v>662451</v>
      </c>
      <c r="X74" s="118">
        <f>IF('Daily PnL Log'!X802&lt;&gt;"",'Daily PnL Log'!X802,"")</f>
        <v>-3.6474018455704652E-2</v>
      </c>
      <c r="Y74" s="13" t="str">
        <f>IF('Daily PnL Log'!Y802&lt;&gt;"",'Daily PnL Log'!Y802,"")</f>
        <v/>
      </c>
      <c r="Z74" s="13" t="str">
        <f>IF('Daily PnL Log'!Z802&lt;&gt;"",'Daily PnL Log'!Z802,"")</f>
        <v/>
      </c>
      <c r="AA74" s="13" t="str">
        <f>IF('Daily PnL Log'!AA802&lt;&gt;"",'Daily PnL Log'!AA802,"")</f>
        <v/>
      </c>
      <c r="AB74" s="13" t="str">
        <f>IF('Daily PnL Log'!AB802&lt;&gt;"",'Daily PnL Log'!AB802,"")</f>
        <v/>
      </c>
      <c r="AC74" s="13">
        <f>IF('Daily PnL Log'!AC802&lt;&gt;"",'Daily PnL Log'!AC802,"")</f>
        <v>25379.43</v>
      </c>
    </row>
    <row r="75" spans="1:29" x14ac:dyDescent="0.25">
      <c r="A75" s="48" t="str">
        <f t="shared" si="2"/>
        <v>Feb</v>
      </c>
      <c r="B75" s="83">
        <f>'Daily PnL Log'!B803</f>
        <v>45329</v>
      </c>
      <c r="C75" s="11">
        <f>'Daily PnL Log'!C803</f>
        <v>3445.9</v>
      </c>
      <c r="D75" s="11">
        <f>'Daily PnL Log'!D803</f>
        <v>-13555.4</v>
      </c>
      <c r="E75" s="11">
        <f>'Daily PnL Log'!E803</f>
        <v>6084</v>
      </c>
      <c r="F75" s="11">
        <f>'Daily PnL Log'!F803</f>
        <v>9187.6</v>
      </c>
      <c r="G75" s="11">
        <f>'Daily PnL Log'!G803</f>
        <v>1003.4</v>
      </c>
      <c r="H75" s="11">
        <f>'Daily PnL Log'!H803</f>
        <v>-671.4</v>
      </c>
      <c r="I75" s="11">
        <f>'Daily PnL Log'!I803</f>
        <v>0</v>
      </c>
      <c r="J75" s="11">
        <f>'Daily PnL Log'!J803</f>
        <v>5494.1</v>
      </c>
      <c r="K75" s="11">
        <f>'Daily PnL Log'!K803</f>
        <v>-96.51</v>
      </c>
      <c r="L75" s="11">
        <f>'Daily PnL Log'!L803</f>
        <v>-849.59</v>
      </c>
      <c r="M75" s="11">
        <f>'Daily PnL Log'!M803</f>
        <v>-946.1</v>
      </c>
      <c r="N75" s="11">
        <f>'Daily PnL Log'!N803</f>
        <v>4548</v>
      </c>
      <c r="O75" s="11">
        <f t="shared" si="4"/>
        <v>47562.600000000013</v>
      </c>
      <c r="P75" s="11">
        <f t="shared" si="4"/>
        <v>162383.5</v>
      </c>
      <c r="Q75" s="11">
        <f t="shared" si="4"/>
        <v>18856.8</v>
      </c>
      <c r="R75" s="11">
        <f t="shared" si="4"/>
        <v>-102801.09999999999</v>
      </c>
      <c r="S75" s="11">
        <f t="shared" si="4"/>
        <v>-63496.299999999996</v>
      </c>
      <c r="T75" s="11">
        <f t="shared" si="4"/>
        <v>-3770.8</v>
      </c>
      <c r="U75" s="11">
        <f t="shared" si="4"/>
        <v>0</v>
      </c>
      <c r="V75" s="11">
        <f t="shared" si="4"/>
        <v>58734.699999999917</v>
      </c>
      <c r="W75" s="11">
        <f>IF('Daily PnL Log'!W803&lt;&gt;"",'Daily PnL Log'!W803,"")</f>
        <v>517920</v>
      </c>
      <c r="X75" s="119">
        <f>IF('Daily PnL Log'!X803&lt;&gt;"",'Daily PnL Log'!X803,"")</f>
        <v>8.7812789620018532E-3</v>
      </c>
      <c r="Y75" s="11" t="str">
        <f>IF('Daily PnL Log'!Y803&lt;&gt;"",'Daily PnL Log'!Y803,"")</f>
        <v/>
      </c>
      <c r="Z75" s="11" t="str">
        <f>IF('Daily PnL Log'!Z803&lt;&gt;"",'Daily PnL Log'!Z803,"")</f>
        <v/>
      </c>
      <c r="AA75" s="11" t="str">
        <f>IF('Daily PnL Log'!AA803&lt;&gt;"",'Daily PnL Log'!AA803,"")</f>
        <v/>
      </c>
      <c r="AB75" s="11" t="str">
        <f>IF('Daily PnL Log'!AB803&lt;&gt;"",'Daily PnL Log'!AB803,"")</f>
        <v/>
      </c>
      <c r="AC75" s="11">
        <f>IF('Daily PnL Log'!AC803&lt;&gt;"",'Daily PnL Log'!AC803,"")</f>
        <v>23235.08</v>
      </c>
    </row>
    <row r="76" spans="1:29" x14ac:dyDescent="0.25">
      <c r="A76" s="47" t="str">
        <f t="shared" si="2"/>
        <v>Feb</v>
      </c>
      <c r="B76" s="14">
        <f>'Daily PnL Log'!B804</f>
        <v>45330</v>
      </c>
      <c r="C76" s="13">
        <f>'Daily PnL Log'!C804</f>
        <v>26266</v>
      </c>
      <c r="D76" s="13">
        <f>'Daily PnL Log'!D804</f>
        <v>-20350.8</v>
      </c>
      <c r="E76" s="13">
        <f>'Daily PnL Log'!E804</f>
        <v>-1395</v>
      </c>
      <c r="F76" s="13">
        <f>'Daily PnL Log'!F804</f>
        <v>42610</v>
      </c>
      <c r="G76" s="13">
        <f>'Daily PnL Log'!G804</f>
        <v>-4831.3</v>
      </c>
      <c r="H76" s="13">
        <f>'Daily PnL Log'!H804</f>
        <v>1280.9000000000001</v>
      </c>
      <c r="I76" s="13">
        <f>'Daily PnL Log'!I804</f>
        <v>0</v>
      </c>
      <c r="J76" s="13">
        <f>'Daily PnL Log'!J804</f>
        <v>43579.799999999996</v>
      </c>
      <c r="K76" s="13">
        <f>'Daily PnL Log'!K804</f>
        <v>-106.7</v>
      </c>
      <c r="L76" s="13">
        <f>'Daily PnL Log'!L804</f>
        <v>-930.95</v>
      </c>
      <c r="M76" s="13">
        <f>'Daily PnL Log'!M804</f>
        <v>-1037.6500000000001</v>
      </c>
      <c r="N76" s="13">
        <f>'Daily PnL Log'!N804</f>
        <v>42542.149999999994</v>
      </c>
      <c r="O76" s="13">
        <f t="shared" si="4"/>
        <v>73828.600000000006</v>
      </c>
      <c r="P76" s="13">
        <f t="shared" si="4"/>
        <v>142032.70000000001</v>
      </c>
      <c r="Q76" s="13">
        <f t="shared" si="4"/>
        <v>17461.8</v>
      </c>
      <c r="R76" s="13">
        <f t="shared" si="4"/>
        <v>-60191.099999999991</v>
      </c>
      <c r="S76" s="13">
        <f t="shared" si="4"/>
        <v>-68327.599999999991</v>
      </c>
      <c r="T76" s="13">
        <f t="shared" si="4"/>
        <v>-2489.9</v>
      </c>
      <c r="U76" s="13">
        <f t="shared" si="4"/>
        <v>0</v>
      </c>
      <c r="V76" s="13">
        <f t="shared" si="4"/>
        <v>102314.49999999991</v>
      </c>
      <c r="W76" s="13">
        <f>IF('Daily PnL Log'!W804&lt;&gt;"",'Daily PnL Log'!W804,"")</f>
        <v>618416</v>
      </c>
      <c r="X76" s="118">
        <f>IF('Daily PnL Log'!X804&lt;&gt;"",'Daily PnL Log'!X804,"")</f>
        <v>6.8792123748415299E-2</v>
      </c>
      <c r="Y76" s="13" t="str">
        <f>IF('Daily PnL Log'!Y804&lt;&gt;"",'Daily PnL Log'!Y804,"")</f>
        <v/>
      </c>
      <c r="Z76" s="13" t="str">
        <f>IF('Daily PnL Log'!Z804&lt;&gt;"",'Daily PnL Log'!Z804,"")</f>
        <v/>
      </c>
      <c r="AA76" s="13" t="str">
        <f>IF('Daily PnL Log'!AA804&lt;&gt;"",'Daily PnL Log'!AA804,"")</f>
        <v/>
      </c>
      <c r="AB76" s="13" t="str">
        <f>IF('Daily PnL Log'!AB804&lt;&gt;"",'Daily PnL Log'!AB804,"")</f>
        <v/>
      </c>
      <c r="AC76" s="13">
        <f>IF('Daily PnL Log'!AC804&lt;&gt;"",'Daily PnL Log'!AC804,"")</f>
        <v>95740.68</v>
      </c>
    </row>
    <row r="77" spans="1:29" x14ac:dyDescent="0.25">
      <c r="A77" s="48" t="str">
        <f t="shared" si="2"/>
        <v>Feb</v>
      </c>
      <c r="B77" s="83">
        <f>'Daily PnL Log'!B805</f>
        <v>45331</v>
      </c>
      <c r="C77" s="11">
        <f>'Daily PnL Log'!C805</f>
        <v>-192.7</v>
      </c>
      <c r="D77" s="11">
        <f>'Daily PnL Log'!D805</f>
        <v>-17464.3</v>
      </c>
      <c r="E77" s="11">
        <f>'Daily PnL Log'!E805</f>
        <v>-312.10000000000002</v>
      </c>
      <c r="F77" s="11">
        <f>'Daily PnL Log'!F805</f>
        <v>-12370.5</v>
      </c>
      <c r="G77" s="11">
        <f>'Daily PnL Log'!G805</f>
        <v>365.8</v>
      </c>
      <c r="H77" s="11">
        <f>'Daily PnL Log'!H805</f>
        <v>409.2</v>
      </c>
      <c r="I77" s="11">
        <f>'Daily PnL Log'!I805</f>
        <v>0</v>
      </c>
      <c r="J77" s="11">
        <f>'Daily PnL Log'!J805</f>
        <v>-29564.6</v>
      </c>
      <c r="K77" s="11">
        <f>'Daily PnL Log'!K805</f>
        <v>-106.84</v>
      </c>
      <c r="L77" s="11">
        <f>'Daily PnL Log'!L805</f>
        <v>-914.54</v>
      </c>
      <c r="M77" s="11">
        <f>'Daily PnL Log'!M805</f>
        <v>-1021.38</v>
      </c>
      <c r="N77" s="11">
        <f>'Daily PnL Log'!N805</f>
        <v>-30585.98</v>
      </c>
      <c r="O77" s="11">
        <f t="shared" si="4"/>
        <v>73635.900000000009</v>
      </c>
      <c r="P77" s="11">
        <f t="shared" si="4"/>
        <v>124568.40000000001</v>
      </c>
      <c r="Q77" s="11">
        <f t="shared" si="4"/>
        <v>17149.7</v>
      </c>
      <c r="R77" s="11">
        <f t="shared" si="4"/>
        <v>-72561.599999999991</v>
      </c>
      <c r="S77" s="11">
        <f t="shared" si="4"/>
        <v>-67961.799999999988</v>
      </c>
      <c r="T77" s="11">
        <f t="shared" si="4"/>
        <v>-2080.7000000000003</v>
      </c>
      <c r="U77" s="11">
        <f t="shared" si="4"/>
        <v>0</v>
      </c>
      <c r="V77" s="11">
        <f t="shared" si="4"/>
        <v>72749.899999999907</v>
      </c>
      <c r="W77" s="11">
        <f>IF('Daily PnL Log'!W805&lt;&gt;"",'Daily PnL Log'!W805,"")</f>
        <v>446781</v>
      </c>
      <c r="X77" s="119">
        <f>IF('Daily PnL Log'!X805&lt;&gt;"",'Daily PnL Log'!X805,"")</f>
        <v>-6.8458551281276508E-2</v>
      </c>
      <c r="Y77" s="11" t="str">
        <f>IF('Daily PnL Log'!Y805&lt;&gt;"",'Daily PnL Log'!Y805,"")</f>
        <v/>
      </c>
      <c r="Z77" s="11" t="str">
        <f>IF('Daily PnL Log'!Z805&lt;&gt;"",'Daily PnL Log'!Z805,"")</f>
        <v/>
      </c>
      <c r="AA77" s="11" t="str">
        <f>IF('Daily PnL Log'!AA805&lt;&gt;"",'Daily PnL Log'!AA805,"")</f>
        <v/>
      </c>
      <c r="AB77" s="11" t="str">
        <f>IF('Daily PnL Log'!AB805&lt;&gt;"",'Daily PnL Log'!AB805,"")</f>
        <v/>
      </c>
      <c r="AC77" s="11">
        <f>IF('Daily PnL Log'!AC805&lt;&gt;"",'Daily PnL Log'!AC805,"")</f>
        <v>51188.55</v>
      </c>
    </row>
    <row r="78" spans="1:29" x14ac:dyDescent="0.25">
      <c r="A78" s="47" t="str">
        <f t="shared" si="2"/>
        <v>Feb</v>
      </c>
      <c r="B78" s="14">
        <f>'Daily PnL Log'!B806</f>
        <v>45334</v>
      </c>
      <c r="C78" s="13">
        <f>'Daily PnL Log'!C806</f>
        <v>-4413.8</v>
      </c>
      <c r="D78" s="13">
        <f>'Daily PnL Log'!D806</f>
        <v>5635.1</v>
      </c>
      <c r="E78" s="13">
        <f>'Daily PnL Log'!E806</f>
        <v>-10120.200000000001</v>
      </c>
      <c r="F78" s="13">
        <f>'Daily PnL Log'!F806</f>
        <v>-64629.9</v>
      </c>
      <c r="G78" s="13">
        <f>'Daily PnL Log'!G806</f>
        <v>2923.5</v>
      </c>
      <c r="H78" s="13">
        <f>'Daily PnL Log'!H806</f>
        <v>-244.9</v>
      </c>
      <c r="I78" s="13">
        <f>'Daily PnL Log'!I806</f>
        <v>0</v>
      </c>
      <c r="J78" s="13">
        <f>'Daily PnL Log'!J806</f>
        <v>-70850.2</v>
      </c>
      <c r="K78" s="13">
        <f>'Daily PnL Log'!K806</f>
        <v>-69.930000000000007</v>
      </c>
      <c r="L78" s="13">
        <f>'Daily PnL Log'!L806</f>
        <v>-591.05999999999995</v>
      </c>
      <c r="M78" s="13">
        <f>'Daily PnL Log'!M806</f>
        <v>-660.99</v>
      </c>
      <c r="N78" s="13">
        <f>'Daily PnL Log'!N806</f>
        <v>-71511.19</v>
      </c>
      <c r="O78" s="13">
        <f t="shared" si="4"/>
        <v>69222.100000000006</v>
      </c>
      <c r="P78" s="13">
        <f t="shared" si="4"/>
        <v>130203.50000000001</v>
      </c>
      <c r="Q78" s="13">
        <f t="shared" si="4"/>
        <v>7029.5</v>
      </c>
      <c r="R78" s="13">
        <f t="shared" si="4"/>
        <v>-137191.5</v>
      </c>
      <c r="S78" s="13">
        <f t="shared" si="4"/>
        <v>-65038.299999999988</v>
      </c>
      <c r="T78" s="13">
        <f t="shared" si="4"/>
        <v>-2325.6000000000004</v>
      </c>
      <c r="U78" s="13">
        <f t="shared" si="4"/>
        <v>0</v>
      </c>
      <c r="V78" s="13">
        <f t="shared" si="4"/>
        <v>1899.6999999999098</v>
      </c>
      <c r="W78" s="13">
        <f>IF('Daily PnL Log'!W806&lt;&gt;"",'Daily PnL Log'!W806,"")</f>
        <v>429823</v>
      </c>
      <c r="X78" s="118">
        <f>IF('Daily PnL Log'!X806&lt;&gt;"",'Daily PnL Log'!X806,"")</f>
        <v>-0.16637357703054514</v>
      </c>
      <c r="Y78" s="13">
        <f>IF('Daily PnL Log'!Y806&lt;&gt;"",'Daily PnL Log'!Y806,"")</f>
        <v>-3957.85</v>
      </c>
      <c r="Z78" s="13" t="str">
        <f>IF('Daily PnL Log'!Z806&lt;&gt;"",'Daily PnL Log'!Z806,"")</f>
        <v/>
      </c>
      <c r="AA78" s="13" t="str">
        <f>IF('Daily PnL Log'!AA806&lt;&gt;"",'Daily PnL Log'!AA806,"")</f>
        <v/>
      </c>
      <c r="AB78" s="13" t="str">
        <f>IF('Daily PnL Log'!AB806&lt;&gt;"",'Daily PnL Log'!AB806,"")</f>
        <v/>
      </c>
      <c r="AC78" s="13">
        <f>IF('Daily PnL Log'!AC806&lt;&gt;"",'Daily PnL Log'!AC806,"")</f>
        <v>-56376.44</v>
      </c>
    </row>
    <row r="79" spans="1:29" x14ac:dyDescent="0.25">
      <c r="A79" s="48" t="str">
        <f t="shared" si="2"/>
        <v>Feb</v>
      </c>
      <c r="B79" s="83">
        <f>'Daily PnL Log'!B807</f>
        <v>45335</v>
      </c>
      <c r="C79" s="11">
        <f>'Daily PnL Log'!C807</f>
        <v>9613.4</v>
      </c>
      <c r="D79" s="11">
        <f>'Daily PnL Log'!D807</f>
        <v>15017.2</v>
      </c>
      <c r="E79" s="11">
        <f>'Daily PnL Log'!E807</f>
        <v>-3299</v>
      </c>
      <c r="F79" s="11">
        <f>'Daily PnL Log'!F807</f>
        <v>-17761.400000000001</v>
      </c>
      <c r="G79" s="11">
        <f>'Daily PnL Log'!G807</f>
        <v>2158.1</v>
      </c>
      <c r="H79" s="11">
        <f>'Daily PnL Log'!H807</f>
        <v>-149.1</v>
      </c>
      <c r="I79" s="11">
        <f>'Daily PnL Log'!I807</f>
        <v>0</v>
      </c>
      <c r="J79" s="11">
        <f>'Daily PnL Log'!J807</f>
        <v>5579.1999999999971</v>
      </c>
      <c r="K79" s="11">
        <f>'Daily PnL Log'!K807</f>
        <v>-49.67</v>
      </c>
      <c r="L79" s="11">
        <f>'Daily PnL Log'!L807</f>
        <v>-428.85</v>
      </c>
      <c r="M79" s="11">
        <f>'Daily PnL Log'!M807</f>
        <v>-478.52000000000004</v>
      </c>
      <c r="N79" s="11">
        <f>'Daily PnL Log'!N807</f>
        <v>5100.6799999999967</v>
      </c>
      <c r="O79" s="11">
        <f t="shared" si="4"/>
        <v>78835.5</v>
      </c>
      <c r="P79" s="11">
        <f t="shared" si="4"/>
        <v>145220.70000000001</v>
      </c>
      <c r="Q79" s="11">
        <f t="shared" si="4"/>
        <v>3730.5</v>
      </c>
      <c r="R79" s="11">
        <f t="shared" si="4"/>
        <v>-154952.9</v>
      </c>
      <c r="S79" s="11">
        <f t="shared" si="4"/>
        <v>-62880.19999999999</v>
      </c>
      <c r="T79" s="11">
        <f t="shared" si="4"/>
        <v>-2474.7000000000003</v>
      </c>
      <c r="U79" s="11">
        <f t="shared" si="4"/>
        <v>0</v>
      </c>
      <c r="V79" s="11">
        <f t="shared" si="4"/>
        <v>7478.8999999999069</v>
      </c>
      <c r="W79" s="11">
        <f>IF('Daily PnL Log'!W807&lt;&gt;"",'Daily PnL Log'!W807,"")</f>
        <v>459587</v>
      </c>
      <c r="X79" s="119">
        <f>IF('Daily PnL Log'!X807&lt;&gt;"",'Daily PnL Log'!X807,"")</f>
        <v>1.1098399214947326E-2</v>
      </c>
      <c r="Y79" s="11" t="str">
        <f>IF('Daily PnL Log'!Y807&lt;&gt;"",'Daily PnL Log'!Y807,"")</f>
        <v/>
      </c>
      <c r="Z79" s="11" t="str">
        <f>IF('Daily PnL Log'!Z807&lt;&gt;"",'Daily PnL Log'!Z807,"")</f>
        <v/>
      </c>
      <c r="AA79" s="11" t="str">
        <f>IF('Daily PnL Log'!AA807&lt;&gt;"",'Daily PnL Log'!AA807,"")</f>
        <v/>
      </c>
      <c r="AB79" s="11" t="str">
        <f>IF('Daily PnL Log'!AB807&lt;&gt;"",'Daily PnL Log'!AB807,"")</f>
        <v/>
      </c>
      <c r="AC79" s="11">
        <f>IF('Daily PnL Log'!AC807&lt;&gt;"",'Daily PnL Log'!AC807,"")</f>
        <v>14903.21</v>
      </c>
    </row>
    <row r="80" spans="1:29" x14ac:dyDescent="0.25">
      <c r="A80" s="47" t="str">
        <f t="shared" si="2"/>
        <v>Feb</v>
      </c>
      <c r="B80" s="14">
        <f>'Daily PnL Log'!B808</f>
        <v>45336</v>
      </c>
      <c r="C80" s="13">
        <f>'Daily PnL Log'!C808</f>
        <v>14172.6</v>
      </c>
      <c r="D80" s="13">
        <f>'Daily PnL Log'!D808</f>
        <v>-4088.9</v>
      </c>
      <c r="E80" s="13">
        <f>'Daily PnL Log'!E808</f>
        <v>5770.9</v>
      </c>
      <c r="F80" s="13">
        <f>'Daily PnL Log'!F808</f>
        <v>14472.5</v>
      </c>
      <c r="G80" s="13">
        <f>'Daily PnL Log'!G808</f>
        <v>30158.5</v>
      </c>
      <c r="H80" s="13">
        <f>'Daily PnL Log'!H808</f>
        <v>-15.6</v>
      </c>
      <c r="I80" s="13">
        <f>'Daily PnL Log'!I808</f>
        <v>0</v>
      </c>
      <c r="J80" s="13">
        <f>'Daily PnL Log'!J808</f>
        <v>60470</v>
      </c>
      <c r="K80" s="13">
        <f>'Daily PnL Log'!K808</f>
        <v>-65.67</v>
      </c>
      <c r="L80" s="13">
        <f>'Daily PnL Log'!L808</f>
        <v>-564.17999999999995</v>
      </c>
      <c r="M80" s="13">
        <f>'Daily PnL Log'!M808</f>
        <v>-629.84999999999991</v>
      </c>
      <c r="N80" s="13">
        <f>'Daily PnL Log'!N808</f>
        <v>59840.15</v>
      </c>
      <c r="O80" s="13">
        <f t="shared" si="4"/>
        <v>93008.1</v>
      </c>
      <c r="P80" s="13">
        <f t="shared" si="4"/>
        <v>141131.80000000002</v>
      </c>
      <c r="Q80" s="13">
        <f t="shared" si="4"/>
        <v>9501.4</v>
      </c>
      <c r="R80" s="13">
        <f t="shared" si="4"/>
        <v>-140480.4</v>
      </c>
      <c r="S80" s="13">
        <f t="shared" si="4"/>
        <v>-32721.69999999999</v>
      </c>
      <c r="T80" s="13">
        <f t="shared" si="4"/>
        <v>-2490.3000000000002</v>
      </c>
      <c r="U80" s="13">
        <f t="shared" si="4"/>
        <v>0</v>
      </c>
      <c r="V80" s="13">
        <f t="shared" si="4"/>
        <v>67948.899999999907</v>
      </c>
      <c r="W80" s="13">
        <f>IF('Daily PnL Log'!W808&lt;&gt;"",'Daily PnL Log'!W808,"")</f>
        <v>441768</v>
      </c>
      <c r="X80" s="118">
        <f>IF('Daily PnL Log'!X808&lt;&gt;"",'Daily PnL Log'!X808,"")</f>
        <v>0.13545605385632278</v>
      </c>
      <c r="Y80" s="13" t="str">
        <f>IF('Daily PnL Log'!Y808&lt;&gt;"",'Daily PnL Log'!Y808,"")</f>
        <v/>
      </c>
      <c r="Z80" s="13" t="str">
        <f>IF('Daily PnL Log'!Z808&lt;&gt;"",'Daily PnL Log'!Z808,"")</f>
        <v/>
      </c>
      <c r="AA80" s="13" t="str">
        <f>IF('Daily PnL Log'!AA808&lt;&gt;"",'Daily PnL Log'!AA808,"")</f>
        <v/>
      </c>
      <c r="AB80" s="13" t="str">
        <f>IF('Daily PnL Log'!AB808&lt;&gt;"",'Daily PnL Log'!AB808,"")</f>
        <v/>
      </c>
      <c r="AC80" s="13">
        <f>IF('Daily PnL Log'!AC808&lt;&gt;"",'Daily PnL Log'!AC808,"")</f>
        <v>28292.94</v>
      </c>
    </row>
    <row r="81" spans="1:29" x14ac:dyDescent="0.25">
      <c r="A81" s="48" t="str">
        <f t="shared" si="2"/>
        <v>Feb</v>
      </c>
      <c r="B81" s="83">
        <f>'Daily PnL Log'!B809</f>
        <v>45337</v>
      </c>
      <c r="C81" s="11">
        <f>'Daily PnL Log'!C809</f>
        <v>-16031.6</v>
      </c>
      <c r="D81" s="11">
        <f>'Daily PnL Log'!D809</f>
        <v>-13269.3</v>
      </c>
      <c r="E81" s="11">
        <f>'Daily PnL Log'!E809</f>
        <v>1164.5999999999999</v>
      </c>
      <c r="F81" s="11">
        <f>'Daily PnL Log'!F809</f>
        <v>35006.6</v>
      </c>
      <c r="G81" s="11">
        <f>'Daily PnL Log'!G809</f>
        <v>-6980.5</v>
      </c>
      <c r="H81" s="11">
        <f>'Daily PnL Log'!H809</f>
        <v>322.60000000000002</v>
      </c>
      <c r="I81" s="11">
        <f>'Daily PnL Log'!I809</f>
        <v>0</v>
      </c>
      <c r="J81" s="11">
        <f>'Daily PnL Log'!J809</f>
        <v>212.39999999999566</v>
      </c>
      <c r="K81" s="11">
        <f>'Daily PnL Log'!K809</f>
        <v>-121.95</v>
      </c>
      <c r="L81" s="11">
        <f>'Daily PnL Log'!L809</f>
        <v>-1035.1300000000001</v>
      </c>
      <c r="M81" s="11">
        <f>'Daily PnL Log'!M809</f>
        <v>-1157.0800000000002</v>
      </c>
      <c r="N81" s="11">
        <f>'Daily PnL Log'!N809</f>
        <v>-944.6800000000045</v>
      </c>
      <c r="O81" s="11">
        <f t="shared" si="4"/>
        <v>76976.5</v>
      </c>
      <c r="P81" s="11">
        <f t="shared" si="4"/>
        <v>127862.50000000001</v>
      </c>
      <c r="Q81" s="11">
        <f t="shared" si="4"/>
        <v>10666</v>
      </c>
      <c r="R81" s="11">
        <f t="shared" si="4"/>
        <v>-105473.79999999999</v>
      </c>
      <c r="S81" s="11">
        <f t="shared" si="4"/>
        <v>-39702.19999999999</v>
      </c>
      <c r="T81" s="11">
        <f t="shared" si="4"/>
        <v>-2167.7000000000003</v>
      </c>
      <c r="U81" s="11">
        <f t="shared" si="4"/>
        <v>0</v>
      </c>
      <c r="V81" s="11">
        <f t="shared" si="4"/>
        <v>68161.299999999901</v>
      </c>
      <c r="W81" s="11">
        <f>IF('Daily PnL Log'!W809&lt;&gt;"",'Daily PnL Log'!W809,"")</f>
        <v>406404</v>
      </c>
      <c r="X81" s="119">
        <f>IF('Daily PnL Log'!X809&lt;&gt;"",'Daily PnL Log'!X809,"")</f>
        <v>-2.3244849952264359E-3</v>
      </c>
      <c r="Y81" s="11">
        <f>IF('Daily PnL Log'!Y809&lt;&gt;"",'Daily PnL Log'!Y809,"")</f>
        <v>-269</v>
      </c>
      <c r="Z81" s="11">
        <f>IF('Daily PnL Log'!Z809&lt;&gt;"",'Daily PnL Log'!Z809,"")</f>
        <v>17072.349999999999</v>
      </c>
      <c r="AA81" s="11" t="str">
        <f>IF('Daily PnL Log'!AA809&lt;&gt;"",'Daily PnL Log'!AA809,"")</f>
        <v/>
      </c>
      <c r="AB81" s="11" t="str">
        <f>IF('Daily PnL Log'!AB809&lt;&gt;"",'Daily PnL Log'!AB809,"")</f>
        <v/>
      </c>
      <c r="AC81" s="11">
        <f>IF('Daily PnL Log'!AC809&lt;&gt;"",'Daily PnL Log'!AC809,"")</f>
        <v>33295.61</v>
      </c>
    </row>
    <row r="82" spans="1:29" x14ac:dyDescent="0.25">
      <c r="A82" s="47" t="str">
        <f t="shared" si="2"/>
        <v>Feb</v>
      </c>
      <c r="B82" s="14">
        <f>'Daily PnL Log'!B810</f>
        <v>45338</v>
      </c>
      <c r="C82" s="13">
        <f>'Daily PnL Log'!C810</f>
        <v>-5746.9</v>
      </c>
      <c r="D82" s="13">
        <f>'Daily PnL Log'!D810</f>
        <v>20111.8</v>
      </c>
      <c r="E82" s="13">
        <f>'Daily PnL Log'!E810</f>
        <v>-2112.9</v>
      </c>
      <c r="F82" s="13">
        <f>'Daily PnL Log'!F810</f>
        <v>9190.5</v>
      </c>
      <c r="G82" s="13">
        <f>'Daily PnL Log'!G810</f>
        <v>-8000.3</v>
      </c>
      <c r="H82" s="13">
        <f>'Daily PnL Log'!H810</f>
        <v>-193.6</v>
      </c>
      <c r="I82" s="13">
        <f>'Daily PnL Log'!I810</f>
        <v>0</v>
      </c>
      <c r="J82" s="13">
        <f>'Daily PnL Log'!J810</f>
        <v>13248.6</v>
      </c>
      <c r="K82" s="13">
        <f>'Daily PnL Log'!K810</f>
        <v>-116.82</v>
      </c>
      <c r="L82" s="13">
        <f>'Daily PnL Log'!L810</f>
        <v>-950.98</v>
      </c>
      <c r="M82" s="13">
        <f>'Daily PnL Log'!M810</f>
        <v>-1067.8</v>
      </c>
      <c r="N82" s="13">
        <f>'Daily PnL Log'!N810</f>
        <v>12180.800000000001</v>
      </c>
      <c r="O82" s="13">
        <f t="shared" si="4"/>
        <v>71229.600000000006</v>
      </c>
      <c r="P82" s="13">
        <f t="shared" si="4"/>
        <v>147974.30000000002</v>
      </c>
      <c r="Q82" s="13">
        <f t="shared" si="4"/>
        <v>8553.1</v>
      </c>
      <c r="R82" s="13">
        <f t="shared" si="4"/>
        <v>-96283.299999999988</v>
      </c>
      <c r="S82" s="13">
        <f t="shared" si="4"/>
        <v>-47702.499999999993</v>
      </c>
      <c r="T82" s="13">
        <f t="shared" si="4"/>
        <v>-2361.3000000000002</v>
      </c>
      <c r="U82" s="13">
        <f t="shared" si="4"/>
        <v>0</v>
      </c>
      <c r="V82" s="13">
        <f t="shared" si="4"/>
        <v>81409.899999999907</v>
      </c>
      <c r="W82" s="13">
        <f>IF('Daily PnL Log'!W810&lt;&gt;"",'Daily PnL Log'!W810,"")</f>
        <v>530829</v>
      </c>
      <c r="X82" s="118">
        <f>IF('Daily PnL Log'!X810&lt;&gt;"",'Daily PnL Log'!X810,"")</f>
        <v>2.2946749329821846E-2</v>
      </c>
      <c r="Y82" s="13" t="str">
        <f>IF('Daily PnL Log'!Y810&lt;&gt;"",'Daily PnL Log'!Y810,"")</f>
        <v/>
      </c>
      <c r="Z82" s="13" t="str">
        <f>IF('Daily PnL Log'!Z810&lt;&gt;"",'Daily PnL Log'!Z810,"")</f>
        <v/>
      </c>
      <c r="AA82" s="13" t="str">
        <f>IF('Daily PnL Log'!AA810&lt;&gt;"",'Daily PnL Log'!AA810,"")</f>
        <v/>
      </c>
      <c r="AB82" s="13" t="str">
        <f>IF('Daily PnL Log'!AB810&lt;&gt;"",'Daily PnL Log'!AB810,"")</f>
        <v/>
      </c>
      <c r="AC82" s="13">
        <f>IF('Daily PnL Log'!AC810&lt;&gt;"",'Daily PnL Log'!AC810,"")</f>
        <v>42637.31</v>
      </c>
    </row>
    <row r="83" spans="1:29" x14ac:dyDescent="0.25">
      <c r="A83" s="48" t="str">
        <f t="shared" si="2"/>
        <v>Feb</v>
      </c>
      <c r="B83" s="83">
        <f>'Daily PnL Log'!B811</f>
        <v>45342</v>
      </c>
      <c r="C83" s="11">
        <f>'Daily PnL Log'!C811</f>
        <v>45287.199999999997</v>
      </c>
      <c r="D83" s="11">
        <f>'Daily PnL Log'!D811</f>
        <v>4608.8999999999996</v>
      </c>
      <c r="E83" s="11">
        <f>'Daily PnL Log'!E811</f>
        <v>-3380.3</v>
      </c>
      <c r="F83" s="11">
        <f>'Daily PnL Log'!F811</f>
        <v>-9851.4</v>
      </c>
      <c r="G83" s="11">
        <f>'Daily PnL Log'!G811</f>
        <v>314</v>
      </c>
      <c r="H83" s="11">
        <f>'Daily PnL Log'!H811</f>
        <v>0</v>
      </c>
      <c r="I83" s="11">
        <f>'Daily PnL Log'!I811</f>
        <v>0</v>
      </c>
      <c r="J83" s="11">
        <f>'Daily PnL Log'!J811</f>
        <v>36978.399999999994</v>
      </c>
      <c r="K83" s="11">
        <f>'Daily PnL Log'!K811</f>
        <v>-112.46</v>
      </c>
      <c r="L83" s="11">
        <f>'Daily PnL Log'!L811</f>
        <v>-990.44</v>
      </c>
      <c r="M83" s="11">
        <f>'Daily PnL Log'!M811</f>
        <v>-1102.9000000000001</v>
      </c>
      <c r="N83" s="11">
        <f>'Daily PnL Log'!N811</f>
        <v>35875.499999999993</v>
      </c>
      <c r="O83" s="11">
        <f t="shared" ref="O83:O118" si="5">IF(C83&lt;&gt;"",O82+C83,"")</f>
        <v>116516.8</v>
      </c>
      <c r="P83" s="11">
        <f t="shared" ref="P83:P118" si="6">IF(D83&lt;&gt;"",P82+D83,"")</f>
        <v>152583.20000000001</v>
      </c>
      <c r="Q83" s="11">
        <f t="shared" ref="Q83:Q118" si="7">IF(E83&lt;&gt;"",Q82+E83,"")</f>
        <v>5172.8</v>
      </c>
      <c r="R83" s="11">
        <f t="shared" ref="R83:R118" si="8">IF(F83&lt;&gt;"",R82+F83,"")</f>
        <v>-106134.69999999998</v>
      </c>
      <c r="S83" s="11">
        <f t="shared" ref="S83:S118" si="9">IF(G83&lt;&gt;"",S82+G83,"")</f>
        <v>-47388.499999999993</v>
      </c>
      <c r="T83" s="11">
        <f t="shared" ref="T83:T118" si="10">IF(H83&lt;&gt;"",T82+H83,"")</f>
        <v>-2361.3000000000002</v>
      </c>
      <c r="U83" s="11">
        <f t="shared" ref="U83:V118" si="11">IF(I83&lt;&gt;"",U82+I83,"")</f>
        <v>0</v>
      </c>
      <c r="V83" s="11">
        <f t="shared" si="4"/>
        <v>118388.2999999999</v>
      </c>
      <c r="W83" s="11">
        <f>IF('Daily PnL Log'!W811&lt;&gt;"",'Daily PnL Log'!W811,"")</f>
        <v>521297</v>
      </c>
      <c r="X83" s="119">
        <f>IF('Daily PnL Log'!X811&lt;&gt;"",'Daily PnL Log'!X811,"")</f>
        <v>6.8819693955652905E-2</v>
      </c>
      <c r="Y83" s="11" t="str">
        <f>IF('Daily PnL Log'!Y811&lt;&gt;"",'Daily PnL Log'!Y811,"")</f>
        <v/>
      </c>
      <c r="Z83" s="11" t="str">
        <f>IF('Daily PnL Log'!Z811&lt;&gt;"",'Daily PnL Log'!Z811,"")</f>
        <v/>
      </c>
      <c r="AA83" s="11" t="str">
        <f>IF('Daily PnL Log'!AA811&lt;&gt;"",'Daily PnL Log'!AA811,"")</f>
        <v/>
      </c>
      <c r="AB83" s="11" t="str">
        <f>IF('Daily PnL Log'!AB811&lt;&gt;"",'Daily PnL Log'!AB811,"")</f>
        <v/>
      </c>
      <c r="AC83" s="11">
        <f>IF('Daily PnL Log'!AC811&lt;&gt;"",'Daily PnL Log'!AC811,"")</f>
        <v>81263.05</v>
      </c>
    </row>
    <row r="84" spans="1:29" x14ac:dyDescent="0.25">
      <c r="A84" s="47" t="str">
        <f t="shared" si="2"/>
        <v>Feb</v>
      </c>
      <c r="B84" s="14">
        <f>'Daily PnL Log'!B812</f>
        <v>45343</v>
      </c>
      <c r="C84" s="13">
        <f>'Daily PnL Log'!C812</f>
        <v>11869.5</v>
      </c>
      <c r="D84" s="13">
        <f>'Daily PnL Log'!D812</f>
        <v>6160.4</v>
      </c>
      <c r="E84" s="13">
        <f>'Daily PnL Log'!E812</f>
        <v>2255.5</v>
      </c>
      <c r="F84" s="13">
        <f>'Daily PnL Log'!F812</f>
        <v>-12743.1</v>
      </c>
      <c r="G84" s="13">
        <f>'Daily PnL Log'!G812</f>
        <v>-3953.3</v>
      </c>
      <c r="H84" s="13">
        <f>'Daily PnL Log'!H812</f>
        <v>0</v>
      </c>
      <c r="I84" s="13">
        <f>'Daily PnL Log'!I812</f>
        <v>0</v>
      </c>
      <c r="J84" s="13">
        <f>'Daily PnL Log'!J812</f>
        <v>3589.0000000000009</v>
      </c>
      <c r="K84" s="13">
        <f>'Daily PnL Log'!K812</f>
        <v>-81.819999999999993</v>
      </c>
      <c r="L84" s="13">
        <f>'Daily PnL Log'!L812</f>
        <v>-716.21</v>
      </c>
      <c r="M84" s="13">
        <f>'Daily PnL Log'!M812</f>
        <v>-798.03</v>
      </c>
      <c r="N84" s="13">
        <f>'Daily PnL Log'!N812</f>
        <v>2790.9700000000012</v>
      </c>
      <c r="O84" s="13">
        <f t="shared" si="5"/>
        <v>128386.3</v>
      </c>
      <c r="P84" s="13">
        <f t="shared" si="6"/>
        <v>158743.6</v>
      </c>
      <c r="Q84" s="13">
        <f t="shared" si="7"/>
        <v>7428.3</v>
      </c>
      <c r="R84" s="13">
        <f t="shared" si="8"/>
        <v>-118877.79999999999</v>
      </c>
      <c r="S84" s="13">
        <f t="shared" si="9"/>
        <v>-51341.799999999996</v>
      </c>
      <c r="T84" s="13">
        <f t="shared" si="10"/>
        <v>-2361.3000000000002</v>
      </c>
      <c r="U84" s="13">
        <f t="shared" si="11"/>
        <v>0</v>
      </c>
      <c r="V84" s="13">
        <f t="shared" si="11"/>
        <v>121977.2999999999</v>
      </c>
      <c r="W84" s="13">
        <f>IF('Daily PnL Log'!W812&lt;&gt;"",'Daily PnL Log'!W812,"")</f>
        <v>505388</v>
      </c>
      <c r="X84" s="118">
        <f>IF('Daily PnL Log'!X812&lt;&gt;"",'Daily PnL Log'!X812,"")</f>
        <v>5.5224302911822225E-3</v>
      </c>
      <c r="Y84" s="13">
        <f>IF('Daily PnL Log'!Y812&lt;&gt;"",'Daily PnL Log'!Y812,"")</f>
        <v>-5219.4799999999996</v>
      </c>
      <c r="Z84" s="13" t="str">
        <f>IF('Daily PnL Log'!Z812&lt;&gt;"",'Daily PnL Log'!Z812,"")</f>
        <v/>
      </c>
      <c r="AA84" s="13" t="str">
        <f>IF('Daily PnL Log'!AA812&lt;&gt;"",'Daily PnL Log'!AA812,"")</f>
        <v/>
      </c>
      <c r="AB84" s="13" t="str">
        <f>IF('Daily PnL Log'!AB812&lt;&gt;"",'Daily PnL Log'!AB812,"")</f>
        <v/>
      </c>
      <c r="AC84" s="13">
        <f>IF('Daily PnL Log'!AC812&lt;&gt;"",'Daily PnL Log'!AC812,"")</f>
        <v>111943.77</v>
      </c>
    </row>
    <row r="85" spans="1:29" x14ac:dyDescent="0.25">
      <c r="A85" s="48" t="str">
        <f t="shared" si="2"/>
        <v>Feb</v>
      </c>
      <c r="B85" s="83">
        <f>'Daily PnL Log'!B813</f>
        <v>45344</v>
      </c>
      <c r="C85" s="11">
        <f>'Daily PnL Log'!C813</f>
        <v>16934.8</v>
      </c>
      <c r="D85" s="11">
        <f>'Daily PnL Log'!D813</f>
        <v>13386.9</v>
      </c>
      <c r="E85" s="11">
        <f>'Daily PnL Log'!E813</f>
        <v>7452.8</v>
      </c>
      <c r="F85" s="11">
        <f>'Daily PnL Log'!F813</f>
        <v>14266.7</v>
      </c>
      <c r="G85" s="11">
        <f>'Daily PnL Log'!G813</f>
        <v>31134.6</v>
      </c>
      <c r="H85" s="11">
        <f>'Daily PnL Log'!H813</f>
        <v>0</v>
      </c>
      <c r="I85" s="11">
        <f>'Daily PnL Log'!I813</f>
        <v>0</v>
      </c>
      <c r="J85" s="11">
        <f>'Daily PnL Log'!J813</f>
        <v>83175.799999999988</v>
      </c>
      <c r="K85" s="11">
        <f>'Daily PnL Log'!K813</f>
        <v>-122.71</v>
      </c>
      <c r="L85" s="11">
        <f>'Daily PnL Log'!L813</f>
        <v>-1068.99</v>
      </c>
      <c r="M85" s="11">
        <f>'Daily PnL Log'!M813</f>
        <v>-1191.7</v>
      </c>
      <c r="N85" s="11">
        <f>'Daily PnL Log'!N813</f>
        <v>81984.099999999991</v>
      </c>
      <c r="O85" s="11">
        <f t="shared" si="5"/>
        <v>145321.1</v>
      </c>
      <c r="P85" s="11">
        <f t="shared" si="6"/>
        <v>172130.5</v>
      </c>
      <c r="Q85" s="11">
        <f t="shared" si="7"/>
        <v>14881.1</v>
      </c>
      <c r="R85" s="11">
        <f t="shared" si="8"/>
        <v>-104611.09999999999</v>
      </c>
      <c r="S85" s="11">
        <f t="shared" si="9"/>
        <v>-20207.199999999997</v>
      </c>
      <c r="T85" s="11">
        <f t="shared" si="10"/>
        <v>-2361.3000000000002</v>
      </c>
      <c r="U85" s="11">
        <f t="shared" si="11"/>
        <v>0</v>
      </c>
      <c r="V85" s="11">
        <f t="shared" si="11"/>
        <v>205153.09999999989</v>
      </c>
      <c r="W85" s="11">
        <f>IF('Daily PnL Log'!W813&lt;&gt;"",'Daily PnL Log'!W813,"")</f>
        <v>555519</v>
      </c>
      <c r="X85" s="119">
        <f>IF('Daily PnL Log'!X813&lt;&gt;"",'Daily PnL Log'!X813,"")</f>
        <v>0.14758109083577697</v>
      </c>
      <c r="Y85" s="11" t="str">
        <f>IF('Daily PnL Log'!Y813&lt;&gt;"",'Daily PnL Log'!Y813,"")</f>
        <v/>
      </c>
      <c r="Z85" s="11" t="str">
        <f>IF('Daily PnL Log'!Z813&lt;&gt;"",'Daily PnL Log'!Z813,"")</f>
        <v/>
      </c>
      <c r="AA85" s="11" t="str">
        <f>IF('Daily PnL Log'!AA813&lt;&gt;"",'Daily PnL Log'!AA813,"")</f>
        <v/>
      </c>
      <c r="AB85" s="11" t="str">
        <f>IF('Daily PnL Log'!AB813&lt;&gt;"",'Daily PnL Log'!AB813,"")</f>
        <v/>
      </c>
      <c r="AC85" s="11">
        <f>IF('Daily PnL Log'!AC813&lt;&gt;"",'Daily PnL Log'!AC813,"")</f>
        <v>184033.07</v>
      </c>
    </row>
    <row r="86" spans="1:29" x14ac:dyDescent="0.25">
      <c r="A86" s="47" t="str">
        <f t="shared" si="2"/>
        <v>Feb</v>
      </c>
      <c r="B86" s="14">
        <f>'Daily PnL Log'!B814</f>
        <v>45345</v>
      </c>
      <c r="C86" s="13">
        <f>'Daily PnL Log'!C814</f>
        <v>34327.300000000003</v>
      </c>
      <c r="D86" s="13">
        <f>'Daily PnL Log'!D814</f>
        <v>-31381.4</v>
      </c>
      <c r="E86" s="13">
        <f>'Daily PnL Log'!E814</f>
        <v>-3213.1</v>
      </c>
      <c r="F86" s="13">
        <f>'Daily PnL Log'!F814</f>
        <v>57045.9</v>
      </c>
      <c r="G86" s="13">
        <f>'Daily PnL Log'!G814</f>
        <v>14574.8</v>
      </c>
      <c r="H86" s="13">
        <f>'Daily PnL Log'!H814</f>
        <v>0</v>
      </c>
      <c r="I86" s="13">
        <f>'Daily PnL Log'!I814</f>
        <v>0</v>
      </c>
      <c r="J86" s="13">
        <f>'Daily PnL Log'!J814</f>
        <v>71353.5</v>
      </c>
      <c r="K86" s="13">
        <f>'Daily PnL Log'!K814</f>
        <v>-645.09</v>
      </c>
      <c r="L86" s="13">
        <f>'Daily PnL Log'!L814</f>
        <v>-3243.22</v>
      </c>
      <c r="M86" s="13">
        <f>'Daily PnL Log'!M814</f>
        <v>-3888.31</v>
      </c>
      <c r="N86" s="13">
        <f>'Daily PnL Log'!N814</f>
        <v>67465.19</v>
      </c>
      <c r="O86" s="13">
        <f t="shared" si="5"/>
        <v>179648.40000000002</v>
      </c>
      <c r="P86" s="13">
        <f t="shared" si="6"/>
        <v>140749.1</v>
      </c>
      <c r="Q86" s="13">
        <f t="shared" si="7"/>
        <v>11668</v>
      </c>
      <c r="R86" s="13">
        <f t="shared" si="8"/>
        <v>-47565.19999999999</v>
      </c>
      <c r="S86" s="13">
        <f t="shared" si="9"/>
        <v>-5632.3999999999978</v>
      </c>
      <c r="T86" s="13">
        <f t="shared" si="10"/>
        <v>-2361.3000000000002</v>
      </c>
      <c r="U86" s="13">
        <f t="shared" si="11"/>
        <v>0</v>
      </c>
      <c r="V86" s="13">
        <f t="shared" si="11"/>
        <v>276506.59999999986</v>
      </c>
      <c r="W86" s="13">
        <f>IF('Daily PnL Log'!W814&lt;&gt;"",'Daily PnL Log'!W814,"")</f>
        <v>637095</v>
      </c>
      <c r="X86" s="118">
        <f>IF('Daily PnL Log'!X814&lt;&gt;"",'Daily PnL Log'!X814,"")</f>
        <v>0.10589502350512875</v>
      </c>
      <c r="Y86" s="13" t="str">
        <f>IF('Daily PnL Log'!Y814&lt;&gt;"",'Daily PnL Log'!Y814,"")</f>
        <v/>
      </c>
      <c r="Z86" s="13" t="str">
        <f>IF('Daily PnL Log'!Z814&lt;&gt;"",'Daily PnL Log'!Z814,"")</f>
        <v/>
      </c>
      <c r="AA86" s="13" t="str">
        <f>IF('Daily PnL Log'!AA814&lt;&gt;"",'Daily PnL Log'!AA814,"")</f>
        <v/>
      </c>
      <c r="AB86" s="13" t="str">
        <f>IF('Daily PnL Log'!AB814&lt;&gt;"",'Daily PnL Log'!AB814,"")</f>
        <v/>
      </c>
      <c r="AC86" s="13">
        <f>IF('Daily PnL Log'!AC814&lt;&gt;"",'Daily PnL Log'!AC814,"")</f>
        <v>250673.26</v>
      </c>
    </row>
    <row r="87" spans="1:29" x14ac:dyDescent="0.25">
      <c r="A87" s="48" t="str">
        <f t="shared" si="2"/>
        <v>Feb</v>
      </c>
      <c r="B87" s="83">
        <f>'Daily PnL Log'!B815</f>
        <v>45348</v>
      </c>
      <c r="C87" s="11">
        <f>'Daily PnL Log'!C815</f>
        <v>-3789.1</v>
      </c>
      <c r="D87" s="11">
        <f>'Daily PnL Log'!D815</f>
        <v>27740.799999999999</v>
      </c>
      <c r="E87" s="11">
        <f>'Daily PnL Log'!E815</f>
        <v>-7670.4</v>
      </c>
      <c r="F87" s="11">
        <f>'Daily PnL Log'!F815</f>
        <v>46085.599999999999</v>
      </c>
      <c r="G87" s="11">
        <f>'Daily PnL Log'!G815</f>
        <v>-36068.800000000003</v>
      </c>
      <c r="H87" s="11">
        <f>'Daily PnL Log'!H815</f>
        <v>0</v>
      </c>
      <c r="I87" s="11">
        <f>'Daily PnL Log'!I815</f>
        <v>0</v>
      </c>
      <c r="J87" s="11">
        <f>'Daily PnL Log'!J815</f>
        <v>26298.1</v>
      </c>
      <c r="K87" s="11">
        <f>'Daily PnL Log'!K815</f>
        <v>-83.17</v>
      </c>
      <c r="L87" s="11">
        <f>'Daily PnL Log'!L815</f>
        <v>-737.57</v>
      </c>
      <c r="M87" s="11">
        <f>'Daily PnL Log'!M815</f>
        <v>-820.74</v>
      </c>
      <c r="N87" s="11">
        <f>'Daily PnL Log'!N815</f>
        <v>25477.359999999997</v>
      </c>
      <c r="O87" s="11">
        <f t="shared" si="5"/>
        <v>175859.30000000002</v>
      </c>
      <c r="P87" s="11">
        <f t="shared" si="6"/>
        <v>168489.9</v>
      </c>
      <c r="Q87" s="11">
        <f t="shared" si="7"/>
        <v>3997.6000000000004</v>
      </c>
      <c r="R87" s="11">
        <f t="shared" si="8"/>
        <v>-1479.5999999999913</v>
      </c>
      <c r="S87" s="11">
        <f t="shared" si="9"/>
        <v>-41701.199999999997</v>
      </c>
      <c r="T87" s="11">
        <f t="shared" si="10"/>
        <v>-2361.3000000000002</v>
      </c>
      <c r="U87" s="11">
        <f t="shared" si="11"/>
        <v>0</v>
      </c>
      <c r="V87" s="11">
        <f t="shared" si="11"/>
        <v>302804.69999999984</v>
      </c>
      <c r="W87" s="11">
        <f>IF('Daily PnL Log'!W815&lt;&gt;"",'Daily PnL Log'!W815,"")</f>
        <v>547987</v>
      </c>
      <c r="X87" s="119">
        <f>IF('Daily PnL Log'!X815&lt;&gt;"",'Daily PnL Log'!X815,"")</f>
        <v>4.6492635774206315E-2</v>
      </c>
      <c r="Y87" s="11">
        <f>IF('Daily PnL Log'!Y815&lt;&gt;"",'Daily PnL Log'!Y815,"")</f>
        <v>-5158.2300000000005</v>
      </c>
      <c r="Z87" s="11" t="str">
        <f>IF('Daily PnL Log'!Z815&lt;&gt;"",'Daily PnL Log'!Z815,"")</f>
        <v/>
      </c>
      <c r="AA87" s="11" t="str">
        <f>IF('Daily PnL Log'!AA815&lt;&gt;"",'Daily PnL Log'!AA815,"")</f>
        <v/>
      </c>
      <c r="AB87" s="11" t="str">
        <f>IF('Daily PnL Log'!AB815&lt;&gt;"",'Daily PnL Log'!AB815,"")</f>
        <v/>
      </c>
      <c r="AC87" s="11">
        <f>IF('Daily PnL Log'!AC815&lt;&gt;"",'Daily PnL Log'!AC815,"")</f>
        <v>276307.27</v>
      </c>
    </row>
    <row r="88" spans="1:29" x14ac:dyDescent="0.25">
      <c r="A88" s="47" t="str">
        <f t="shared" si="2"/>
        <v>Feb</v>
      </c>
      <c r="B88" s="14">
        <f>'Daily PnL Log'!B816</f>
        <v>45349</v>
      </c>
      <c r="C88" s="13">
        <f>'Daily PnL Log'!C816</f>
        <v>25445.8</v>
      </c>
      <c r="D88" s="13">
        <f>'Daily PnL Log'!D816</f>
        <v>10855</v>
      </c>
      <c r="E88" s="13">
        <f>'Daily PnL Log'!E816</f>
        <v>-4293</v>
      </c>
      <c r="F88" s="13">
        <f>'Daily PnL Log'!F816</f>
        <v>-54625.7</v>
      </c>
      <c r="G88" s="13">
        <f>'Daily PnL Log'!G816</f>
        <v>-21089</v>
      </c>
      <c r="H88" s="13">
        <f>'Daily PnL Log'!H816</f>
        <v>0</v>
      </c>
      <c r="I88" s="13">
        <f>'Daily PnL Log'!I816</f>
        <v>0</v>
      </c>
      <c r="J88" s="13">
        <f>'Daily PnL Log'!J816</f>
        <v>-43706.899999999994</v>
      </c>
      <c r="K88" s="13">
        <f>'Daily PnL Log'!K816</f>
        <v>-91.52</v>
      </c>
      <c r="L88" s="13">
        <f>'Daily PnL Log'!L816</f>
        <v>-810.41</v>
      </c>
      <c r="M88" s="13">
        <f>'Daily PnL Log'!M816</f>
        <v>-901.93</v>
      </c>
      <c r="N88" s="13">
        <f>'Daily PnL Log'!N816</f>
        <v>-44608.829999999994</v>
      </c>
      <c r="O88" s="13">
        <f t="shared" si="5"/>
        <v>201305.1</v>
      </c>
      <c r="P88" s="13">
        <f t="shared" si="6"/>
        <v>179344.9</v>
      </c>
      <c r="Q88" s="13">
        <f t="shared" si="7"/>
        <v>-295.39999999999964</v>
      </c>
      <c r="R88" s="13">
        <f t="shared" si="8"/>
        <v>-56105.299999999988</v>
      </c>
      <c r="S88" s="13">
        <f t="shared" si="9"/>
        <v>-62790.2</v>
      </c>
      <c r="T88" s="13">
        <f t="shared" si="10"/>
        <v>-2361.3000000000002</v>
      </c>
      <c r="U88" s="13">
        <f t="shared" si="11"/>
        <v>0</v>
      </c>
      <c r="V88" s="13">
        <f t="shared" si="11"/>
        <v>259097.79999999984</v>
      </c>
      <c r="W88" s="13">
        <f>IF('Daily PnL Log'!W816&lt;&gt;"",'Daily PnL Log'!W816,"")</f>
        <v>576016</v>
      </c>
      <c r="X88" s="118">
        <f>IF('Daily PnL Log'!X816&lt;&gt;"",'Daily PnL Log'!X816,"")</f>
        <v>-7.7443734201827721E-2</v>
      </c>
      <c r="Y88" s="13" t="str">
        <f>IF('Daily PnL Log'!Y816&lt;&gt;"",'Daily PnL Log'!Y816,"")</f>
        <v/>
      </c>
      <c r="Z88" s="13" t="str">
        <f>IF('Daily PnL Log'!Z816&lt;&gt;"",'Daily PnL Log'!Z816,"")</f>
        <v/>
      </c>
      <c r="AA88" s="13" t="str">
        <f>IF('Daily PnL Log'!AA816&lt;&gt;"",'Daily PnL Log'!AA816,"")</f>
        <v/>
      </c>
      <c r="AB88" s="13" t="str">
        <f>IF('Daily PnL Log'!AB816&lt;&gt;"",'Daily PnL Log'!AB816,"")</f>
        <v/>
      </c>
      <c r="AC88" s="13">
        <f>IF('Daily PnL Log'!AC816&lt;&gt;"",'Daily PnL Log'!AC816,"")</f>
        <v>216822.59</v>
      </c>
    </row>
    <row r="89" spans="1:29" x14ac:dyDescent="0.25">
      <c r="A89" s="48" t="str">
        <f t="shared" si="2"/>
        <v>Feb</v>
      </c>
      <c r="B89" s="83">
        <f>'Daily PnL Log'!B817</f>
        <v>45350</v>
      </c>
      <c r="C89" s="11">
        <f>'Daily PnL Log'!C817</f>
        <v>-6767.1</v>
      </c>
      <c r="D89" s="11">
        <f>'Daily PnL Log'!D817</f>
        <v>39842</v>
      </c>
      <c r="E89" s="11">
        <f>'Daily PnL Log'!E817</f>
        <v>-4748.3</v>
      </c>
      <c r="F89" s="11">
        <f>'Daily PnL Log'!F817</f>
        <v>1532.5</v>
      </c>
      <c r="G89" s="11">
        <f>'Daily PnL Log'!G817</f>
        <v>-8996.1</v>
      </c>
      <c r="H89" s="11">
        <f>'Daily PnL Log'!H817</f>
        <v>0</v>
      </c>
      <c r="I89" s="11">
        <f>'Daily PnL Log'!I817</f>
        <v>0</v>
      </c>
      <c r="J89" s="11">
        <f>'Daily PnL Log'!J817</f>
        <v>20863</v>
      </c>
      <c r="K89" s="11">
        <f>'Daily PnL Log'!K817</f>
        <v>-80.61</v>
      </c>
      <c r="L89" s="11">
        <f>'Daily PnL Log'!L817</f>
        <v>-712.18</v>
      </c>
      <c r="M89" s="11">
        <f>'Daily PnL Log'!M817</f>
        <v>-792.79</v>
      </c>
      <c r="N89" s="11">
        <f>'Daily PnL Log'!N817</f>
        <v>20070.21</v>
      </c>
      <c r="O89" s="11">
        <f t="shared" si="5"/>
        <v>194538</v>
      </c>
      <c r="P89" s="11">
        <f t="shared" si="6"/>
        <v>219186.9</v>
      </c>
      <c r="Q89" s="11">
        <f t="shared" si="7"/>
        <v>-5043.7</v>
      </c>
      <c r="R89" s="11">
        <f t="shared" si="8"/>
        <v>-54572.799999999988</v>
      </c>
      <c r="S89" s="11">
        <f t="shared" si="9"/>
        <v>-71786.3</v>
      </c>
      <c r="T89" s="11">
        <f t="shared" si="10"/>
        <v>-2361.3000000000002</v>
      </c>
      <c r="U89" s="11">
        <f t="shared" si="11"/>
        <v>0</v>
      </c>
      <c r="V89" s="11">
        <f t="shared" si="11"/>
        <v>279960.79999999981</v>
      </c>
      <c r="W89" s="11">
        <f>IF('Daily PnL Log'!W817&lt;&gt;"",'Daily PnL Log'!W817,"")</f>
        <v>409664</v>
      </c>
      <c r="X89" s="119">
        <f>IF('Daily PnL Log'!X817&lt;&gt;"",'Daily PnL Log'!X817,"")</f>
        <v>4.8991881151382595E-2</v>
      </c>
      <c r="Y89" s="11" t="str">
        <f>IF('Daily PnL Log'!Y817&lt;&gt;"",'Daily PnL Log'!Y817,"")</f>
        <v/>
      </c>
      <c r="Z89" s="11" t="str">
        <f>IF('Daily PnL Log'!Z817&lt;&gt;"",'Daily PnL Log'!Z817,"")</f>
        <v/>
      </c>
      <c r="AA89" s="11" t="str">
        <f>IF('Daily PnL Log'!AA817&lt;&gt;"",'Daily PnL Log'!AA817,"")</f>
        <v/>
      </c>
      <c r="AB89" s="11" t="str">
        <f>IF('Daily PnL Log'!AB817&lt;&gt;"",'Daily PnL Log'!AB817,"")</f>
        <v/>
      </c>
      <c r="AC89" s="11">
        <f>IF('Daily PnL Log'!AC817&lt;&gt;"",'Daily PnL Log'!AC817,"")</f>
        <v>235479.55</v>
      </c>
    </row>
    <row r="90" spans="1:29" x14ac:dyDescent="0.25">
      <c r="A90" s="47" t="str">
        <f t="shared" si="2"/>
        <v>Feb</v>
      </c>
      <c r="B90" s="14">
        <f>'Daily PnL Log'!B818</f>
        <v>45351</v>
      </c>
      <c r="C90" s="13">
        <f>'Daily PnL Log'!C818</f>
        <v>-443</v>
      </c>
      <c r="D90" s="13">
        <f>'Daily PnL Log'!D818</f>
        <v>-5237.5</v>
      </c>
      <c r="E90" s="13">
        <f>'Daily PnL Log'!E818</f>
        <v>-2163.1999999999998</v>
      </c>
      <c r="F90" s="13">
        <f>'Daily PnL Log'!F818</f>
        <v>-7551.4</v>
      </c>
      <c r="G90" s="13">
        <f>'Daily PnL Log'!G818</f>
        <v>-14287.8</v>
      </c>
      <c r="H90" s="13">
        <f>'Daily PnL Log'!H818</f>
        <v>0</v>
      </c>
      <c r="I90" s="13">
        <f>'Daily PnL Log'!I818</f>
        <v>0</v>
      </c>
      <c r="J90" s="13">
        <f>'Daily PnL Log'!J818</f>
        <v>-29682.899999999998</v>
      </c>
      <c r="K90" s="13">
        <f>'Daily PnL Log'!K818</f>
        <v>-51.44</v>
      </c>
      <c r="L90" s="13">
        <f>'Daily PnL Log'!L818</f>
        <v>-456.37</v>
      </c>
      <c r="M90" s="13">
        <f>'Daily PnL Log'!M818</f>
        <v>-507.81</v>
      </c>
      <c r="N90" s="13">
        <f>'Daily PnL Log'!N818</f>
        <v>-30190.71</v>
      </c>
      <c r="O90" s="13">
        <f t="shared" si="5"/>
        <v>194095</v>
      </c>
      <c r="P90" s="13">
        <f t="shared" si="6"/>
        <v>213949.4</v>
      </c>
      <c r="Q90" s="13">
        <f t="shared" si="7"/>
        <v>-7206.9</v>
      </c>
      <c r="R90" s="13">
        <f t="shared" si="8"/>
        <v>-62124.19999999999</v>
      </c>
      <c r="S90" s="13">
        <f t="shared" si="9"/>
        <v>-86074.1</v>
      </c>
      <c r="T90" s="13">
        <f t="shared" si="10"/>
        <v>-2361.3000000000002</v>
      </c>
      <c r="U90" s="13">
        <f t="shared" si="11"/>
        <v>0</v>
      </c>
      <c r="V90" s="13">
        <f t="shared" si="11"/>
        <v>250277.89999999982</v>
      </c>
      <c r="W90" s="13">
        <f>IF('Daily PnL Log'!W818&lt;&gt;"",'Daily PnL Log'!W818,"")</f>
        <v>527988</v>
      </c>
      <c r="X90" s="118">
        <f>IF('Daily PnL Log'!X818&lt;&gt;"",'Daily PnL Log'!X818,"")</f>
        <v>-5.7180674560785467E-2</v>
      </c>
      <c r="Y90" s="13" t="str">
        <f>IF('Daily PnL Log'!Y818&lt;&gt;"",'Daily PnL Log'!Y818,"")</f>
        <v/>
      </c>
      <c r="Z90" s="13" t="str">
        <f>IF('Daily PnL Log'!Z818&lt;&gt;"",'Daily PnL Log'!Z818,"")</f>
        <v/>
      </c>
      <c r="AA90" s="13" t="str">
        <f>IF('Daily PnL Log'!AA818&lt;&gt;"",'Daily PnL Log'!AA818,"")</f>
        <v/>
      </c>
      <c r="AB90" s="13" t="str">
        <f>IF('Daily PnL Log'!AB818&lt;&gt;"",'Daily PnL Log'!AB818,"")</f>
        <v/>
      </c>
      <c r="AC90" s="13">
        <f>IF('Daily PnL Log'!AC818&lt;&gt;"",'Daily PnL Log'!AC818,"")</f>
        <v>200490.99</v>
      </c>
    </row>
    <row r="91" spans="1:29" x14ac:dyDescent="0.25">
      <c r="A91" s="48" t="str">
        <f t="shared" si="2"/>
        <v>Mar</v>
      </c>
      <c r="B91" s="83">
        <f>'Daily PnL Log'!B819</f>
        <v>45352</v>
      </c>
      <c r="C91" s="11">
        <f>'Daily PnL Log'!C819</f>
        <v>-5539.3</v>
      </c>
      <c r="D91" s="11">
        <f>'Daily PnL Log'!D819</f>
        <v>-6226.1</v>
      </c>
      <c r="E91" s="11">
        <f>'Daily PnL Log'!E819</f>
        <v>3531.4</v>
      </c>
      <c r="F91" s="11">
        <f>'Daily PnL Log'!F819</f>
        <v>22075.7</v>
      </c>
      <c r="G91" s="11">
        <f>'Daily PnL Log'!G819</f>
        <v>29897.8</v>
      </c>
      <c r="H91" s="11">
        <f>'Daily PnL Log'!H819</f>
        <v>0</v>
      </c>
      <c r="I91" s="11">
        <f>'Daily PnL Log'!I819</f>
        <v>0</v>
      </c>
      <c r="J91" s="11">
        <f>'Daily PnL Log'!J819</f>
        <v>43739.5</v>
      </c>
      <c r="K91" s="11">
        <f>'Daily PnL Log'!K819</f>
        <v>-72.760000000000005</v>
      </c>
      <c r="L91" s="11">
        <f>'Daily PnL Log'!L819</f>
        <v>-635.16999999999996</v>
      </c>
      <c r="M91" s="11">
        <f>'Daily PnL Log'!M819</f>
        <v>-707.93</v>
      </c>
      <c r="N91" s="11">
        <f>'Daily PnL Log'!N819</f>
        <v>43031.57</v>
      </c>
      <c r="O91" s="11">
        <f t="shared" si="5"/>
        <v>188555.7</v>
      </c>
      <c r="P91" s="11">
        <f t="shared" si="6"/>
        <v>207723.3</v>
      </c>
      <c r="Q91" s="11">
        <f t="shared" si="7"/>
        <v>-3675.4999999999995</v>
      </c>
      <c r="R91" s="11">
        <f t="shared" si="8"/>
        <v>-40048.499999999985</v>
      </c>
      <c r="S91" s="11">
        <f t="shared" si="9"/>
        <v>-56176.3</v>
      </c>
      <c r="T91" s="11">
        <f t="shared" si="10"/>
        <v>-2361.3000000000002</v>
      </c>
      <c r="U91" s="11">
        <f t="shared" si="11"/>
        <v>0</v>
      </c>
      <c r="V91" s="11">
        <f t="shared" si="11"/>
        <v>294017.39999999979</v>
      </c>
      <c r="W91" s="11">
        <f>IF('Daily PnL Log'!W819&lt;&gt;"",'Daily PnL Log'!W819,"")</f>
        <v>371867</v>
      </c>
      <c r="X91" s="119">
        <f>IF('Daily PnL Log'!X819&lt;&gt;"",'Daily PnL Log'!X819,"")</f>
        <v>0.11571763560627858</v>
      </c>
      <c r="Y91" s="11">
        <f>IF('Daily PnL Log'!Y819&lt;&gt;"",'Daily PnL Log'!Y819,"")</f>
        <v>-4667.62</v>
      </c>
      <c r="Z91" s="11" t="str">
        <f>IF('Daily PnL Log'!Z819&lt;&gt;"",'Daily PnL Log'!Z819,"")</f>
        <v/>
      </c>
      <c r="AA91" s="11" t="str">
        <f>IF('Daily PnL Log'!AA819&lt;&gt;"",'Daily PnL Log'!AA819,"")</f>
        <v/>
      </c>
      <c r="AB91" s="11" t="str">
        <f>IF('Daily PnL Log'!AB819&lt;&gt;"",'Daily PnL Log'!AB819,"")</f>
        <v/>
      </c>
      <c r="AC91" s="11">
        <f>IF('Daily PnL Log'!AC819&lt;&gt;"",'Daily PnL Log'!AC819,"")</f>
        <v>240201.06</v>
      </c>
    </row>
    <row r="92" spans="1:29" x14ac:dyDescent="0.25">
      <c r="A92" s="47" t="str">
        <f t="shared" si="2"/>
        <v>Mar</v>
      </c>
      <c r="B92" s="14">
        <f>'Daily PnL Log'!B820</f>
        <v>45355</v>
      </c>
      <c r="C92" s="13">
        <f>'Daily PnL Log'!C820</f>
        <v>-2133.1999999999998</v>
      </c>
      <c r="D92" s="13">
        <f>'Daily PnL Log'!D820</f>
        <v>-1323.3</v>
      </c>
      <c r="E92" s="13">
        <f>'Daily PnL Log'!E820</f>
        <v>-810</v>
      </c>
      <c r="F92" s="13">
        <f>'Daily PnL Log'!F820</f>
        <v>21735.1</v>
      </c>
      <c r="G92" s="13">
        <f>'Daily PnL Log'!G820</f>
        <v>-13578.7</v>
      </c>
      <c r="H92" s="13">
        <f>'Daily PnL Log'!H820</f>
        <v>0</v>
      </c>
      <c r="I92" s="13">
        <f>'Daily PnL Log'!I820</f>
        <v>0</v>
      </c>
      <c r="J92" s="13">
        <f>'Daily PnL Log'!J820</f>
        <v>3889.8999999999978</v>
      </c>
      <c r="K92" s="13">
        <f>'Daily PnL Log'!K820</f>
        <v>-57.9</v>
      </c>
      <c r="L92" s="13">
        <f>'Daily PnL Log'!L820</f>
        <v>-512.57000000000005</v>
      </c>
      <c r="M92" s="13">
        <f>'Daily PnL Log'!M820</f>
        <v>-570.47</v>
      </c>
      <c r="N92" s="13">
        <f>'Daily PnL Log'!N820</f>
        <v>3319.4299999999976</v>
      </c>
      <c r="O92" s="13">
        <f t="shared" si="5"/>
        <v>186422.5</v>
      </c>
      <c r="P92" s="13">
        <f t="shared" si="6"/>
        <v>206400</v>
      </c>
      <c r="Q92" s="13">
        <f t="shared" si="7"/>
        <v>-4485.5</v>
      </c>
      <c r="R92" s="13">
        <f t="shared" si="8"/>
        <v>-18313.399999999987</v>
      </c>
      <c r="S92" s="13">
        <f t="shared" si="9"/>
        <v>-69755</v>
      </c>
      <c r="T92" s="13">
        <f t="shared" si="10"/>
        <v>-2361.3000000000002</v>
      </c>
      <c r="U92" s="13">
        <f t="shared" si="11"/>
        <v>0</v>
      </c>
      <c r="V92" s="13">
        <f t="shared" si="11"/>
        <v>297907.29999999981</v>
      </c>
      <c r="W92" s="13">
        <f>IF('Daily PnL Log'!W820&lt;&gt;"",'Daily PnL Log'!W820,"")</f>
        <v>519412</v>
      </c>
      <c r="X92" s="118">
        <f>IF('Daily PnL Log'!X820&lt;&gt;"",'Daily PnL Log'!X820,"")</f>
        <v>6.3907456893564215E-3</v>
      </c>
      <c r="Y92" s="13" t="str">
        <f>IF('Daily PnL Log'!Y820&lt;&gt;"",'Daily PnL Log'!Y820,"")</f>
        <v/>
      </c>
      <c r="Z92" s="13" t="str">
        <f>IF('Daily PnL Log'!Z820&lt;&gt;"",'Daily PnL Log'!Z820,"")</f>
        <v/>
      </c>
      <c r="AA92" s="13" t="str">
        <f>IF('Daily PnL Log'!AA820&lt;&gt;"",'Daily PnL Log'!AA820,"")</f>
        <v/>
      </c>
      <c r="AB92" s="13" t="str">
        <f>IF('Daily PnL Log'!AB820&lt;&gt;"",'Daily PnL Log'!AB820,"")</f>
        <v/>
      </c>
      <c r="AC92" s="13">
        <f>IF('Daily PnL Log'!AC820&lt;&gt;"",'Daily PnL Log'!AC820,"")</f>
        <v>263398.34000000003</v>
      </c>
    </row>
    <row r="93" spans="1:29" x14ac:dyDescent="0.25">
      <c r="A93" s="48" t="str">
        <f t="shared" si="2"/>
        <v>Mar</v>
      </c>
      <c r="B93" s="83">
        <f>'Daily PnL Log'!B821</f>
        <v>45356</v>
      </c>
      <c r="C93" s="11">
        <f>'Daily PnL Log'!C821</f>
        <v>16706.599999999999</v>
      </c>
      <c r="D93" s="11">
        <f>'Daily PnL Log'!D821</f>
        <v>-1155.3</v>
      </c>
      <c r="E93" s="11">
        <f>'Daily PnL Log'!E821</f>
        <v>-5998.2</v>
      </c>
      <c r="F93" s="11">
        <f>'Daily PnL Log'!F821</f>
        <v>1586.6</v>
      </c>
      <c r="G93" s="11">
        <f>'Daily PnL Log'!G821</f>
        <v>1725.4</v>
      </c>
      <c r="H93" s="11">
        <f>'Daily PnL Log'!H821</f>
        <v>0</v>
      </c>
      <c r="I93" s="11">
        <f>'Daily PnL Log'!I821</f>
        <v>0</v>
      </c>
      <c r="J93" s="11">
        <f>'Daily PnL Log'!J821</f>
        <v>12865.099999999999</v>
      </c>
      <c r="K93" s="11">
        <f>'Daily PnL Log'!K821</f>
        <v>-65.73</v>
      </c>
      <c r="L93" s="11">
        <f>'Daily PnL Log'!L821</f>
        <v>-582.62</v>
      </c>
      <c r="M93" s="11">
        <f>'Daily PnL Log'!M821</f>
        <v>-648.35</v>
      </c>
      <c r="N93" s="11">
        <f>'Daily PnL Log'!N821</f>
        <v>12216.749999999998</v>
      </c>
      <c r="O93" s="11">
        <f t="shared" si="5"/>
        <v>203129.1</v>
      </c>
      <c r="P93" s="11">
        <f t="shared" si="6"/>
        <v>205244.7</v>
      </c>
      <c r="Q93" s="11">
        <f t="shared" si="7"/>
        <v>-10483.700000000001</v>
      </c>
      <c r="R93" s="11">
        <f t="shared" si="8"/>
        <v>-16726.799999999988</v>
      </c>
      <c r="S93" s="11">
        <f t="shared" si="9"/>
        <v>-68029.600000000006</v>
      </c>
      <c r="T93" s="11">
        <f t="shared" si="10"/>
        <v>-2361.3000000000002</v>
      </c>
      <c r="U93" s="11">
        <f t="shared" si="11"/>
        <v>0</v>
      </c>
      <c r="V93" s="11">
        <f t="shared" si="11"/>
        <v>310772.39999999979</v>
      </c>
      <c r="W93" s="11">
        <f>IF('Daily PnL Log'!W821&lt;&gt;"",'Daily PnL Log'!W821,"")</f>
        <v>494782</v>
      </c>
      <c r="X93" s="119">
        <f>IF('Daily PnL Log'!X821&lt;&gt;"",'Daily PnL Log'!X821,"")</f>
        <v>2.4691177124470977E-2</v>
      </c>
      <c r="Y93" s="11" t="str">
        <f>IF('Daily PnL Log'!Y821&lt;&gt;"",'Daily PnL Log'!Y821,"")</f>
        <v/>
      </c>
      <c r="Z93" s="11" t="str">
        <f>IF('Daily PnL Log'!Z821&lt;&gt;"",'Daily PnL Log'!Z821,"")</f>
        <v/>
      </c>
      <c r="AA93" s="11" t="str">
        <f>IF('Daily PnL Log'!AA821&lt;&gt;"",'Daily PnL Log'!AA821,"")</f>
        <v/>
      </c>
      <c r="AB93" s="11" t="str">
        <f>IF('Daily PnL Log'!AB821&lt;&gt;"",'Daily PnL Log'!AB821,"")</f>
        <v/>
      </c>
      <c r="AC93" s="11">
        <f>IF('Daily PnL Log'!AC821&lt;&gt;"",'Daily PnL Log'!AC821,"")</f>
        <v>266613.74</v>
      </c>
    </row>
    <row r="94" spans="1:29" x14ac:dyDescent="0.25">
      <c r="A94" s="47" t="str">
        <f t="shared" si="2"/>
        <v>Mar</v>
      </c>
      <c r="B94" s="14">
        <f>'Daily PnL Log'!B822</f>
        <v>45357</v>
      </c>
      <c r="C94" s="13">
        <f>'Daily PnL Log'!C822</f>
        <v>7087.6</v>
      </c>
      <c r="D94" s="13">
        <f>'Daily PnL Log'!D822</f>
        <v>-274.7</v>
      </c>
      <c r="E94" s="13">
        <f>'Daily PnL Log'!E822</f>
        <v>-6319.2</v>
      </c>
      <c r="F94" s="13">
        <f>'Daily PnL Log'!F822</f>
        <v>5232.8</v>
      </c>
      <c r="G94" s="13">
        <f>'Daily PnL Log'!G822</f>
        <v>19821.599999999999</v>
      </c>
      <c r="H94" s="13">
        <f>'Daily PnL Log'!H822</f>
        <v>0</v>
      </c>
      <c r="I94" s="13">
        <f>'Daily PnL Log'!I822</f>
        <v>0</v>
      </c>
      <c r="J94" s="13">
        <f>'Daily PnL Log'!J822</f>
        <v>25548.1</v>
      </c>
      <c r="K94" s="13">
        <f>'Daily PnL Log'!K822</f>
        <v>-60.67</v>
      </c>
      <c r="L94" s="13">
        <f>'Daily PnL Log'!L822</f>
        <v>-534.54</v>
      </c>
      <c r="M94" s="13">
        <f>'Daily PnL Log'!M822</f>
        <v>-595.20999999999992</v>
      </c>
      <c r="N94" s="13">
        <f>'Daily PnL Log'!N822</f>
        <v>24952.89</v>
      </c>
      <c r="O94" s="13">
        <f t="shared" si="5"/>
        <v>210216.7</v>
      </c>
      <c r="P94" s="13">
        <f t="shared" si="6"/>
        <v>204970</v>
      </c>
      <c r="Q94" s="13">
        <f t="shared" si="7"/>
        <v>-16802.900000000001</v>
      </c>
      <c r="R94" s="13">
        <f t="shared" si="8"/>
        <v>-11493.999999999989</v>
      </c>
      <c r="S94" s="13">
        <f t="shared" si="9"/>
        <v>-48208.000000000007</v>
      </c>
      <c r="T94" s="13">
        <f t="shared" si="10"/>
        <v>-2361.3000000000002</v>
      </c>
      <c r="U94" s="13">
        <f t="shared" si="11"/>
        <v>0</v>
      </c>
      <c r="V94" s="13">
        <f t="shared" si="11"/>
        <v>336320.49999999977</v>
      </c>
      <c r="W94" s="13">
        <f>IF('Daily PnL Log'!W822&lt;&gt;"",'Daily PnL Log'!W822,"")</f>
        <v>450140</v>
      </c>
      <c r="X94" s="118">
        <f>IF('Daily PnL Log'!X822&lt;&gt;"",'Daily PnL Log'!X822,"")</f>
        <v>5.5433620651352912E-2</v>
      </c>
      <c r="Y94" s="13" t="str">
        <f>IF('Daily PnL Log'!Y822&lt;&gt;"",'Daily PnL Log'!Y822,"")</f>
        <v/>
      </c>
      <c r="Z94" s="13" t="str">
        <f>IF('Daily PnL Log'!Z822&lt;&gt;"",'Daily PnL Log'!Z822,"")</f>
        <v/>
      </c>
      <c r="AA94" s="13" t="str">
        <f>IF('Daily PnL Log'!AA822&lt;&gt;"",'Daily PnL Log'!AA822,"")</f>
        <v/>
      </c>
      <c r="AB94" s="13" t="str">
        <f>IF('Daily PnL Log'!AB822&lt;&gt;"",'Daily PnL Log'!AB822,"")</f>
        <v/>
      </c>
      <c r="AC94" s="13">
        <f>IF('Daily PnL Log'!AC822&lt;&gt;"",'Daily PnL Log'!AC822,"")</f>
        <v>262892.79999999999</v>
      </c>
    </row>
    <row r="95" spans="1:29" x14ac:dyDescent="0.25">
      <c r="A95" s="48" t="str">
        <f t="shared" si="2"/>
        <v>Mar</v>
      </c>
      <c r="B95" s="83">
        <f>'Daily PnL Log'!B823</f>
        <v>45358</v>
      </c>
      <c r="C95" s="11">
        <f>'Daily PnL Log'!C823</f>
        <v>-7494.4</v>
      </c>
      <c r="D95" s="11">
        <f>'Daily PnL Log'!D823</f>
        <v>7594.1</v>
      </c>
      <c r="E95" s="11">
        <f>'Daily PnL Log'!E823</f>
        <v>-3906.6</v>
      </c>
      <c r="F95" s="11">
        <f>'Daily PnL Log'!F823</f>
        <v>-2211.5</v>
      </c>
      <c r="G95" s="11">
        <f>'Daily PnL Log'!G823</f>
        <v>-13526.4</v>
      </c>
      <c r="H95" s="11">
        <f>'Daily PnL Log'!H823</f>
        <v>447</v>
      </c>
      <c r="I95" s="11">
        <f>'Daily PnL Log'!I823</f>
        <v>0</v>
      </c>
      <c r="J95" s="11">
        <f>'Daily PnL Log'!J823</f>
        <v>-19097.8</v>
      </c>
      <c r="K95" s="11">
        <f>'Daily PnL Log'!K823</f>
        <v>-119.58</v>
      </c>
      <c r="L95" s="11">
        <f>'Daily PnL Log'!L823</f>
        <v>-1060.44</v>
      </c>
      <c r="M95" s="11">
        <f>'Daily PnL Log'!M823</f>
        <v>-1180.02</v>
      </c>
      <c r="N95" s="11">
        <f>'Daily PnL Log'!N823</f>
        <v>-20277.82</v>
      </c>
      <c r="O95" s="11">
        <f t="shared" si="5"/>
        <v>202722.30000000002</v>
      </c>
      <c r="P95" s="11">
        <f t="shared" si="6"/>
        <v>212564.1</v>
      </c>
      <c r="Q95" s="11">
        <f t="shared" si="7"/>
        <v>-20709.5</v>
      </c>
      <c r="R95" s="11">
        <f t="shared" si="8"/>
        <v>-13705.499999999989</v>
      </c>
      <c r="S95" s="11">
        <f t="shared" si="9"/>
        <v>-61734.400000000009</v>
      </c>
      <c r="T95" s="11">
        <f t="shared" si="10"/>
        <v>-1914.3000000000002</v>
      </c>
      <c r="U95" s="11">
        <f t="shared" si="11"/>
        <v>0</v>
      </c>
      <c r="V95" s="11">
        <f t="shared" si="11"/>
        <v>317222.69999999978</v>
      </c>
      <c r="W95" s="11">
        <f>IF('Daily PnL Log'!W823&lt;&gt;"",'Daily PnL Log'!W823,"")</f>
        <v>515220</v>
      </c>
      <c r="X95" s="119">
        <f>IF('Daily PnL Log'!X823&lt;&gt;"",'Daily PnL Log'!X823,"")</f>
        <v>-3.9357594813865922E-2</v>
      </c>
      <c r="Y95" s="11">
        <f>IF('Daily PnL Log'!Y823&lt;&gt;"",'Daily PnL Log'!Y823,"")</f>
        <v>-3957.85</v>
      </c>
      <c r="Z95" s="11" t="str">
        <f>IF('Daily PnL Log'!Z823&lt;&gt;"",'Daily PnL Log'!Z823,"")</f>
        <v/>
      </c>
      <c r="AA95" s="11" t="str">
        <f>IF('Daily PnL Log'!AA823&lt;&gt;"",'Daily PnL Log'!AA823,"")</f>
        <v/>
      </c>
      <c r="AB95" s="11" t="str">
        <f>IF('Daily PnL Log'!AB823&lt;&gt;"",'Daily PnL Log'!AB823,"")</f>
        <v/>
      </c>
      <c r="AC95" s="11">
        <f>IF('Daily PnL Log'!AC823&lt;&gt;"",'Daily PnL Log'!AC823,"")</f>
        <v>240596.28</v>
      </c>
    </row>
    <row r="96" spans="1:29" x14ac:dyDescent="0.25">
      <c r="A96" s="47" t="str">
        <f t="shared" si="2"/>
        <v>Mar</v>
      </c>
      <c r="B96" s="14">
        <f>'Daily PnL Log'!B824</f>
        <v>45359</v>
      </c>
      <c r="C96" s="13">
        <f>'Daily PnL Log'!C824</f>
        <v>-26381.7</v>
      </c>
      <c r="D96" s="13">
        <f>'Daily PnL Log'!D824</f>
        <v>7878</v>
      </c>
      <c r="E96" s="13">
        <f>'Daily PnL Log'!E824</f>
        <v>8811.5</v>
      </c>
      <c r="F96" s="13">
        <f>'Daily PnL Log'!F824</f>
        <v>43329.9</v>
      </c>
      <c r="G96" s="13">
        <f>'Daily PnL Log'!G824</f>
        <v>7876.2</v>
      </c>
      <c r="H96" s="13">
        <f>'Daily PnL Log'!H824</f>
        <v>543.1</v>
      </c>
      <c r="I96" s="13">
        <f>'Daily PnL Log'!I824</f>
        <v>0</v>
      </c>
      <c r="J96" s="13">
        <f>'Daily PnL Log'!J824</f>
        <v>42056.999999999993</v>
      </c>
      <c r="K96" s="13">
        <f>'Daily PnL Log'!K824</f>
        <v>-237.23</v>
      </c>
      <c r="L96" s="13">
        <f>'Daily PnL Log'!L824</f>
        <v>-2103.7399999999998</v>
      </c>
      <c r="M96" s="13">
        <f>'Daily PnL Log'!M824</f>
        <v>-2340.9699999999998</v>
      </c>
      <c r="N96" s="13">
        <f>'Daily PnL Log'!N824</f>
        <v>39716.029999999992</v>
      </c>
      <c r="O96" s="13">
        <f t="shared" si="5"/>
        <v>176340.6</v>
      </c>
      <c r="P96" s="13">
        <f t="shared" si="6"/>
        <v>220442.1</v>
      </c>
      <c r="Q96" s="13">
        <f t="shared" si="7"/>
        <v>-11898</v>
      </c>
      <c r="R96" s="13">
        <f t="shared" si="8"/>
        <v>29624.400000000012</v>
      </c>
      <c r="S96" s="13">
        <f t="shared" si="9"/>
        <v>-53858.200000000012</v>
      </c>
      <c r="T96" s="13">
        <f t="shared" si="10"/>
        <v>-1371.2000000000003</v>
      </c>
      <c r="U96" s="13">
        <f t="shared" si="11"/>
        <v>0</v>
      </c>
      <c r="V96" s="13">
        <f t="shared" si="11"/>
        <v>359279.69999999978</v>
      </c>
      <c r="W96" s="13">
        <f>IF('Daily PnL Log'!W824&lt;&gt;"",'Daily PnL Log'!W824,"")</f>
        <v>625976</v>
      </c>
      <c r="X96" s="118">
        <f>IF('Daily PnL Log'!X824&lt;&gt;"",'Daily PnL Log'!X824,"")</f>
        <v>6.3446569836543246E-2</v>
      </c>
      <c r="Y96" s="13">
        <f>IF('Daily PnL Log'!Y824&lt;&gt;"",'Daily PnL Log'!Y824,"")</f>
        <v>-15</v>
      </c>
      <c r="Z96" s="13" t="str">
        <f>IF('Daily PnL Log'!Z824&lt;&gt;"",'Daily PnL Log'!Z824,"")</f>
        <v/>
      </c>
      <c r="AA96" s="13" t="str">
        <f>IF('Daily PnL Log'!AA824&lt;&gt;"",'Daily PnL Log'!AA824,"")</f>
        <v/>
      </c>
      <c r="AB96" s="13" t="str">
        <f>IF('Daily PnL Log'!AB824&lt;&gt;"",'Daily PnL Log'!AB824,"")</f>
        <v/>
      </c>
      <c r="AC96" s="13">
        <f>IF('Daily PnL Log'!AC824&lt;&gt;"",'Daily PnL Log'!AC824,"")</f>
        <v>307003.06</v>
      </c>
    </row>
    <row r="97" spans="1:29" x14ac:dyDescent="0.25">
      <c r="A97" s="48" t="str">
        <f t="shared" si="2"/>
        <v>Mar</v>
      </c>
      <c r="B97" s="83">
        <f>'Daily PnL Log'!B825</f>
        <v>45362</v>
      </c>
      <c r="C97" s="11">
        <f>'Daily PnL Log'!C825</f>
        <v>8531.2999999999993</v>
      </c>
      <c r="D97" s="11">
        <f>'Daily PnL Log'!D825</f>
        <v>-1091.2</v>
      </c>
      <c r="E97" s="11">
        <f>'Daily PnL Log'!E825</f>
        <v>-14355.6</v>
      </c>
      <c r="F97" s="11">
        <f>'Daily PnL Log'!F825</f>
        <v>-11799.6</v>
      </c>
      <c r="G97" s="11">
        <f>'Daily PnL Log'!G825</f>
        <v>-2068.9</v>
      </c>
      <c r="H97" s="11">
        <f>'Daily PnL Log'!H825</f>
        <v>12.8</v>
      </c>
      <c r="I97" s="11">
        <f>'Daily PnL Log'!I825</f>
        <v>0</v>
      </c>
      <c r="J97" s="11">
        <f>'Daily PnL Log'!J825</f>
        <v>-20771.200000000004</v>
      </c>
      <c r="K97" s="11">
        <f>'Daily PnL Log'!K825</f>
        <v>-79.59</v>
      </c>
      <c r="L97" s="11">
        <f>'Daily PnL Log'!L825</f>
        <v>-704.01</v>
      </c>
      <c r="M97" s="11">
        <f>'Daily PnL Log'!M825</f>
        <v>-783.6</v>
      </c>
      <c r="N97" s="11">
        <f>'Daily PnL Log'!N825</f>
        <v>-21554.800000000003</v>
      </c>
      <c r="O97" s="11">
        <f t="shared" si="5"/>
        <v>184871.9</v>
      </c>
      <c r="P97" s="11">
        <f t="shared" si="6"/>
        <v>219350.9</v>
      </c>
      <c r="Q97" s="11">
        <f t="shared" si="7"/>
        <v>-26253.599999999999</v>
      </c>
      <c r="R97" s="11">
        <f t="shared" si="8"/>
        <v>17824.80000000001</v>
      </c>
      <c r="S97" s="11">
        <f t="shared" si="9"/>
        <v>-55927.100000000013</v>
      </c>
      <c r="T97" s="11">
        <f t="shared" si="10"/>
        <v>-1358.4000000000003</v>
      </c>
      <c r="U97" s="11">
        <f t="shared" si="11"/>
        <v>0</v>
      </c>
      <c r="V97" s="11">
        <f t="shared" si="11"/>
        <v>338508.49999999977</v>
      </c>
      <c r="W97" s="11">
        <f>IF('Daily PnL Log'!W825&lt;&gt;"",'Daily PnL Log'!W825,"")</f>
        <v>657678</v>
      </c>
      <c r="X97" s="119">
        <f>IF('Daily PnL Log'!X825&lt;&gt;"",'Daily PnL Log'!X825,"")</f>
        <v>-3.2774093097229957E-2</v>
      </c>
      <c r="Y97" s="11" t="str">
        <f>IF('Daily PnL Log'!Y825&lt;&gt;"",'Daily PnL Log'!Y825,"")</f>
        <v/>
      </c>
      <c r="Z97" s="11" t="str">
        <f>IF('Daily PnL Log'!Z825&lt;&gt;"",'Daily PnL Log'!Z825,"")</f>
        <v/>
      </c>
      <c r="AA97" s="11" t="str">
        <f>IF('Daily PnL Log'!AA825&lt;&gt;"",'Daily PnL Log'!AA825,"")</f>
        <v/>
      </c>
      <c r="AB97" s="11" t="str">
        <f>IF('Daily PnL Log'!AB825&lt;&gt;"",'Daily PnL Log'!AB825,"")</f>
        <v/>
      </c>
      <c r="AC97" s="11">
        <f>IF('Daily PnL Log'!AC825&lt;&gt;"",'Daily PnL Log'!AC825,"")</f>
        <v>289427.96000000002</v>
      </c>
    </row>
    <row r="98" spans="1:29" x14ac:dyDescent="0.25">
      <c r="A98" s="47" t="str">
        <f t="shared" si="2"/>
        <v>Mar</v>
      </c>
      <c r="B98" s="14">
        <f>'Daily PnL Log'!B826</f>
        <v>45363</v>
      </c>
      <c r="C98" s="13">
        <f>'Daily PnL Log'!C826</f>
        <v>19471.2</v>
      </c>
      <c r="D98" s="13">
        <f>'Daily PnL Log'!D826</f>
        <v>17319.900000000001</v>
      </c>
      <c r="E98" s="13">
        <f>'Daily PnL Log'!E826</f>
        <v>895.4</v>
      </c>
      <c r="F98" s="13">
        <f>'Daily PnL Log'!F826</f>
        <v>-11369.5</v>
      </c>
      <c r="G98" s="13">
        <f>'Daily PnL Log'!G826</f>
        <v>6391.3</v>
      </c>
      <c r="H98" s="13">
        <f>'Daily PnL Log'!H826</f>
        <v>-1975.7</v>
      </c>
      <c r="I98" s="13">
        <f>'Daily PnL Log'!I826</f>
        <v>0</v>
      </c>
      <c r="J98" s="13">
        <f>'Daily PnL Log'!J826</f>
        <v>30732.600000000006</v>
      </c>
      <c r="K98" s="13">
        <f>'Daily PnL Log'!K826</f>
        <v>-63.67</v>
      </c>
      <c r="L98" s="13">
        <f>'Daily PnL Log'!L826</f>
        <v>-565.17999999999995</v>
      </c>
      <c r="M98" s="13">
        <f>'Daily PnL Log'!M826</f>
        <v>-628.84999999999991</v>
      </c>
      <c r="N98" s="13">
        <f>'Daily PnL Log'!N826</f>
        <v>30103.750000000007</v>
      </c>
      <c r="O98" s="13">
        <f t="shared" si="5"/>
        <v>204343.1</v>
      </c>
      <c r="P98" s="13">
        <f t="shared" si="6"/>
        <v>236670.8</v>
      </c>
      <c r="Q98" s="13">
        <f t="shared" si="7"/>
        <v>-25358.199999999997</v>
      </c>
      <c r="R98" s="13">
        <f t="shared" si="8"/>
        <v>6455.3000000000102</v>
      </c>
      <c r="S98" s="13">
        <f t="shared" si="9"/>
        <v>-49535.80000000001</v>
      </c>
      <c r="T98" s="13">
        <f t="shared" si="10"/>
        <v>-3334.1000000000004</v>
      </c>
      <c r="U98" s="13">
        <f t="shared" si="11"/>
        <v>0</v>
      </c>
      <c r="V98" s="13">
        <f t="shared" si="11"/>
        <v>369241.09999999974</v>
      </c>
      <c r="W98" s="13">
        <f>IF('Daily PnL Log'!W826&lt;&gt;"",'Daily PnL Log'!W826,"")</f>
        <v>725228</v>
      </c>
      <c r="X98" s="118">
        <f>IF('Daily PnL Log'!X826&lt;&gt;"",'Daily PnL Log'!X826,"")</f>
        <v>4.1509359815120224E-2</v>
      </c>
      <c r="Y98" s="13" t="str">
        <f>IF('Daily PnL Log'!Y826&lt;&gt;"",'Daily PnL Log'!Y826,"")</f>
        <v/>
      </c>
      <c r="Z98" s="13" t="str">
        <f>IF('Daily PnL Log'!Z826&lt;&gt;"",'Daily PnL Log'!Z826,"")</f>
        <v/>
      </c>
      <c r="AA98" s="13" t="str">
        <f>IF('Daily PnL Log'!AA826&lt;&gt;"",'Daily PnL Log'!AA826,"")</f>
        <v/>
      </c>
      <c r="AB98" s="13" t="str">
        <f>IF('Daily PnL Log'!AB826&lt;&gt;"",'Daily PnL Log'!AB826,"")</f>
        <v/>
      </c>
      <c r="AC98" s="13">
        <f>IF('Daily PnL Log'!AC826&lt;&gt;"",'Daily PnL Log'!AC826,"")</f>
        <v>342964.61</v>
      </c>
    </row>
    <row r="99" spans="1:29" x14ac:dyDescent="0.25">
      <c r="A99" s="48" t="str">
        <f t="shared" si="2"/>
        <v>Mar</v>
      </c>
      <c r="B99" s="83">
        <f>'Daily PnL Log'!B827</f>
        <v>45364</v>
      </c>
      <c r="C99" s="11">
        <f>'Daily PnL Log'!C827</f>
        <v>9693.1</v>
      </c>
      <c r="D99" s="11">
        <f>'Daily PnL Log'!D827</f>
        <v>317.10000000000002</v>
      </c>
      <c r="E99" s="11">
        <f>'Daily PnL Log'!E827</f>
        <v>-19140.5</v>
      </c>
      <c r="F99" s="11">
        <f>'Daily PnL Log'!F827</f>
        <v>-6192.3</v>
      </c>
      <c r="G99" s="11">
        <f>'Daily PnL Log'!G827</f>
        <v>-10971.8</v>
      </c>
      <c r="H99" s="11">
        <f>'Daily PnL Log'!H827</f>
        <v>-462.1</v>
      </c>
      <c r="I99" s="11">
        <f>'Daily PnL Log'!I827</f>
        <v>0</v>
      </c>
      <c r="J99" s="11">
        <f>'Daily PnL Log'!J827</f>
        <v>-26756.499999999996</v>
      </c>
      <c r="K99" s="11">
        <f>'Daily PnL Log'!K827</f>
        <v>-70.239999999999995</v>
      </c>
      <c r="L99" s="11">
        <f>'Daily PnL Log'!L827</f>
        <v>-625.12</v>
      </c>
      <c r="M99" s="11">
        <f>'Daily PnL Log'!M827</f>
        <v>-695.36</v>
      </c>
      <c r="N99" s="11">
        <f>'Daily PnL Log'!N827</f>
        <v>-27451.859999999997</v>
      </c>
      <c r="O99" s="11">
        <f t="shared" si="5"/>
        <v>214036.2</v>
      </c>
      <c r="P99" s="11">
        <f t="shared" si="6"/>
        <v>236987.9</v>
      </c>
      <c r="Q99" s="11">
        <f t="shared" si="7"/>
        <v>-44498.7</v>
      </c>
      <c r="R99" s="11">
        <f t="shared" si="8"/>
        <v>263.00000000001</v>
      </c>
      <c r="S99" s="11">
        <f t="shared" si="9"/>
        <v>-60507.600000000006</v>
      </c>
      <c r="T99" s="11">
        <f t="shared" si="10"/>
        <v>-3796.2000000000003</v>
      </c>
      <c r="U99" s="11">
        <f t="shared" si="11"/>
        <v>0</v>
      </c>
      <c r="V99" s="11">
        <f t="shared" si="11"/>
        <v>342484.59999999974</v>
      </c>
      <c r="W99" s="11">
        <f>IF('Daily PnL Log'!W827&lt;&gt;"",'Daily PnL Log'!W827,"")</f>
        <v>771723</v>
      </c>
      <c r="X99" s="119">
        <f>IF('Daily PnL Log'!X827&lt;&gt;"",'Daily PnL Log'!X827,"")</f>
        <v>-3.5572167733759388E-2</v>
      </c>
      <c r="Y99" s="11">
        <f>IF('Daily PnL Log'!Y827&lt;&gt;"",'Daily PnL Log'!Y827,"")</f>
        <v>-5301.98</v>
      </c>
      <c r="Z99" s="11" t="str">
        <f>IF('Daily PnL Log'!Z827&lt;&gt;"",'Daily PnL Log'!Z827,"")</f>
        <v/>
      </c>
      <c r="AA99" s="11" t="str">
        <f>IF('Daily PnL Log'!AA827&lt;&gt;"",'Daily PnL Log'!AA827,"")</f>
        <v/>
      </c>
      <c r="AB99" s="11" t="str">
        <f>IF('Daily PnL Log'!AB827&lt;&gt;"",'Daily PnL Log'!AB827,"")</f>
        <v/>
      </c>
      <c r="AC99" s="11">
        <f>IF('Daily PnL Log'!AC827&lt;&gt;"",'Daily PnL Log'!AC827,"")</f>
        <v>292512.75</v>
      </c>
    </row>
    <row r="100" spans="1:29" x14ac:dyDescent="0.25">
      <c r="A100" s="47" t="str">
        <f t="shared" si="2"/>
        <v>Mar</v>
      </c>
      <c r="B100" s="14">
        <f>'Daily PnL Log'!B828</f>
        <v>45365</v>
      </c>
      <c r="C100" s="13">
        <f>'Daily PnL Log'!C828</f>
        <v>6196.3</v>
      </c>
      <c r="D100" s="13">
        <f>'Daily PnL Log'!D828</f>
        <v>4790.5</v>
      </c>
      <c r="E100" s="13">
        <f>'Daily PnL Log'!E828</f>
        <v>10319.700000000001</v>
      </c>
      <c r="F100" s="13">
        <f>'Daily PnL Log'!F828</f>
        <v>-2780.4</v>
      </c>
      <c r="G100" s="13">
        <f>'Daily PnL Log'!G828</f>
        <v>-2486.4</v>
      </c>
      <c r="H100" s="13">
        <f>'Daily PnL Log'!H828</f>
        <v>1538.7</v>
      </c>
      <c r="I100" s="13">
        <f>'Daily PnL Log'!I828</f>
        <v>0</v>
      </c>
      <c r="J100" s="13">
        <f>'Daily PnL Log'!J828</f>
        <v>17578.399999999998</v>
      </c>
      <c r="K100" s="13">
        <f>'Daily PnL Log'!K828</f>
        <v>-86.76</v>
      </c>
      <c r="L100" s="13">
        <f>'Daily PnL Log'!L828</f>
        <v>-766.55</v>
      </c>
      <c r="M100" s="13">
        <f>'Daily PnL Log'!M828</f>
        <v>-853.31</v>
      </c>
      <c r="N100" s="13">
        <f>'Daily PnL Log'!N828</f>
        <v>16725.089999999997</v>
      </c>
      <c r="O100" s="13">
        <f t="shared" si="5"/>
        <v>220232.5</v>
      </c>
      <c r="P100" s="13">
        <f t="shared" si="6"/>
        <v>241778.4</v>
      </c>
      <c r="Q100" s="13">
        <f t="shared" si="7"/>
        <v>-34179</v>
      </c>
      <c r="R100" s="13">
        <f t="shared" si="8"/>
        <v>-2517.3999999999901</v>
      </c>
      <c r="S100" s="13">
        <f t="shared" si="9"/>
        <v>-62994.000000000007</v>
      </c>
      <c r="T100" s="13">
        <f t="shared" si="10"/>
        <v>-2257.5</v>
      </c>
      <c r="U100" s="13">
        <f t="shared" si="11"/>
        <v>0</v>
      </c>
      <c r="V100" s="13">
        <f t="shared" si="11"/>
        <v>360062.99999999977</v>
      </c>
      <c r="W100" s="13">
        <f>IF('Daily PnL Log'!W828&lt;&gt;"",'Daily PnL Log'!W828,"")</f>
        <v>858296</v>
      </c>
      <c r="X100" s="118">
        <f>IF('Daily PnL Log'!X828&lt;&gt;"",'Daily PnL Log'!X828,"")</f>
        <v>1.9486389310913715E-2</v>
      </c>
      <c r="Y100" s="13">
        <f>IF('Daily PnL Log'!Y828&lt;&gt;"",'Daily PnL Log'!Y828,"")</f>
        <v>-284</v>
      </c>
      <c r="Z100" s="13" t="str">
        <f>IF('Daily PnL Log'!Z828&lt;&gt;"",'Daily PnL Log'!Z828,"")</f>
        <v/>
      </c>
      <c r="AA100" s="13" t="str">
        <f>IF('Daily PnL Log'!AA828&lt;&gt;"",'Daily PnL Log'!AA828,"")</f>
        <v/>
      </c>
      <c r="AB100" s="13" t="str">
        <f>IF('Daily PnL Log'!AB828&lt;&gt;"",'Daily PnL Log'!AB828,"")</f>
        <v/>
      </c>
      <c r="AC100" s="13">
        <f>IF('Daily PnL Log'!AC828&lt;&gt;"",'Daily PnL Log'!AC828,"")</f>
        <v>285391.94</v>
      </c>
    </row>
    <row r="101" spans="1:29" x14ac:dyDescent="0.25">
      <c r="A101" s="48" t="str">
        <f t="shared" si="2"/>
        <v>Mar</v>
      </c>
      <c r="B101" s="83">
        <f>'Daily PnL Log'!B829</f>
        <v>45366</v>
      </c>
      <c r="C101" s="11">
        <f>'Daily PnL Log'!C829</f>
        <v>4699.3</v>
      </c>
      <c r="D101" s="11">
        <f>'Daily PnL Log'!D829</f>
        <v>-3252.7</v>
      </c>
      <c r="E101" s="11">
        <f>'Daily PnL Log'!E829</f>
        <v>-23132.799999999999</v>
      </c>
      <c r="F101" s="11">
        <f>'Daily PnL Log'!F829</f>
        <v>838.3</v>
      </c>
      <c r="G101" s="11">
        <f>'Daily PnL Log'!G829</f>
        <v>3969.2</v>
      </c>
      <c r="H101" s="11">
        <f>'Daily PnL Log'!H829</f>
        <v>2466.3000000000002</v>
      </c>
      <c r="I101" s="11">
        <f>'Daily PnL Log'!I829</f>
        <v>0</v>
      </c>
      <c r="J101" s="11">
        <f>'Daily PnL Log'!J829</f>
        <v>-14412.399999999998</v>
      </c>
      <c r="K101" s="11">
        <f>'Daily PnL Log'!K829</f>
        <v>-89.7</v>
      </c>
      <c r="L101" s="11">
        <f>'Daily PnL Log'!L829</f>
        <v>-795.02</v>
      </c>
      <c r="M101" s="11">
        <f>'Daily PnL Log'!M829</f>
        <v>-884.72</v>
      </c>
      <c r="N101" s="11">
        <f>'Daily PnL Log'!N829</f>
        <v>-15297.119999999997</v>
      </c>
      <c r="O101" s="11">
        <f t="shared" si="5"/>
        <v>224931.8</v>
      </c>
      <c r="P101" s="11">
        <f t="shared" si="6"/>
        <v>238525.69999999998</v>
      </c>
      <c r="Q101" s="11">
        <f t="shared" si="7"/>
        <v>-57311.8</v>
      </c>
      <c r="R101" s="11">
        <f t="shared" si="8"/>
        <v>-1679.0999999999901</v>
      </c>
      <c r="S101" s="11">
        <f t="shared" si="9"/>
        <v>-59024.80000000001</v>
      </c>
      <c r="T101" s="11">
        <f t="shared" si="10"/>
        <v>208.80000000000018</v>
      </c>
      <c r="U101" s="11">
        <f t="shared" si="11"/>
        <v>0</v>
      </c>
      <c r="V101" s="11">
        <f t="shared" si="11"/>
        <v>345650.59999999974</v>
      </c>
      <c r="W101" s="11">
        <f>IF('Daily PnL Log'!W829&lt;&gt;"",'Daily PnL Log'!W829,"")</f>
        <v>891056</v>
      </c>
      <c r="X101" s="119">
        <f>IF('Daily PnL Log'!X829&lt;&gt;"",'Daily PnL Log'!X829,"")</f>
        <v>-1.7167405864502341E-2</v>
      </c>
      <c r="Y101" s="11" t="str">
        <f>IF('Daily PnL Log'!Y829&lt;&gt;"",'Daily PnL Log'!Y829,"")</f>
        <v/>
      </c>
      <c r="Z101" s="11">
        <f>IF('Daily PnL Log'!Z829&lt;&gt;"",'Daily PnL Log'!Z829,"")</f>
        <v>27430.87</v>
      </c>
      <c r="AA101" s="11" t="str">
        <f>IF('Daily PnL Log'!AA829&lt;&gt;"",'Daily PnL Log'!AA829,"")</f>
        <v/>
      </c>
      <c r="AB101" s="11" t="str">
        <f>IF('Daily PnL Log'!AB829&lt;&gt;"",'Daily PnL Log'!AB829,"")</f>
        <v/>
      </c>
      <c r="AC101" s="11">
        <f>IF('Daily PnL Log'!AC829&lt;&gt;"",'Daily PnL Log'!AC829,"")</f>
        <v>288050.21999999997</v>
      </c>
    </row>
    <row r="102" spans="1:29" x14ac:dyDescent="0.25">
      <c r="A102" s="47" t="str">
        <f t="shared" si="2"/>
        <v>Mar</v>
      </c>
      <c r="B102" s="14">
        <f>'Daily PnL Log'!B830</f>
        <v>45369</v>
      </c>
      <c r="C102" s="13">
        <f>'Daily PnL Log'!C830</f>
        <v>-1543.2</v>
      </c>
      <c r="D102" s="13">
        <f>'Daily PnL Log'!D830</f>
        <v>1656.4</v>
      </c>
      <c r="E102" s="13">
        <f>'Daily PnL Log'!E830</f>
        <v>5373</v>
      </c>
      <c r="F102" s="13">
        <f>'Daily PnL Log'!F830</f>
        <v>-8326.4</v>
      </c>
      <c r="G102" s="13">
        <f>'Daily PnL Log'!G830</f>
        <v>-8191.8</v>
      </c>
      <c r="H102" s="13">
        <f>'Daily PnL Log'!H830</f>
        <v>-4340</v>
      </c>
      <c r="I102" s="13">
        <f>'Daily PnL Log'!I830</f>
        <v>0</v>
      </c>
      <c r="J102" s="13">
        <f>'Daily PnL Log'!J830</f>
        <v>-15372</v>
      </c>
      <c r="K102" s="13">
        <f>'Daily PnL Log'!K830</f>
        <v>-90.85</v>
      </c>
      <c r="L102" s="13">
        <f>'Daily PnL Log'!L830</f>
        <v>-775.56</v>
      </c>
      <c r="M102" s="13">
        <f>'Daily PnL Log'!M830</f>
        <v>-866.41</v>
      </c>
      <c r="N102" s="13">
        <f>'Daily PnL Log'!N830</f>
        <v>-16238.41</v>
      </c>
      <c r="O102" s="13">
        <f t="shared" si="5"/>
        <v>223388.59999999998</v>
      </c>
      <c r="P102" s="13">
        <f t="shared" si="6"/>
        <v>240182.09999999998</v>
      </c>
      <c r="Q102" s="13">
        <f t="shared" si="7"/>
        <v>-51938.8</v>
      </c>
      <c r="R102" s="13">
        <f t="shared" si="8"/>
        <v>-10005.499999999989</v>
      </c>
      <c r="S102" s="13">
        <f t="shared" si="9"/>
        <v>-67216.600000000006</v>
      </c>
      <c r="T102" s="13">
        <f t="shared" si="10"/>
        <v>-4131.2</v>
      </c>
      <c r="U102" s="13">
        <f t="shared" si="11"/>
        <v>0</v>
      </c>
      <c r="V102" s="13">
        <f t="shared" si="11"/>
        <v>330278.59999999974</v>
      </c>
      <c r="W102" s="13">
        <f>IF('Daily PnL Log'!W830&lt;&gt;"",'Daily PnL Log'!W830,"")</f>
        <v>960935</v>
      </c>
      <c r="X102" s="118">
        <f>IF('Daily PnL Log'!X830&lt;&gt;"",'Daily PnL Log'!X830,"")</f>
        <v>-1.6898551931192017E-2</v>
      </c>
      <c r="Y102" s="13" t="str">
        <f>IF('Daily PnL Log'!Y830&lt;&gt;"",'Daily PnL Log'!Y830,"")</f>
        <v/>
      </c>
      <c r="Z102" s="13" t="str">
        <f>IF('Daily PnL Log'!Z830&lt;&gt;"",'Daily PnL Log'!Z830,"")</f>
        <v/>
      </c>
      <c r="AA102" s="13" t="str">
        <f>IF('Daily PnL Log'!AA830&lt;&gt;"",'Daily PnL Log'!AA830,"")</f>
        <v/>
      </c>
      <c r="AB102" s="13" t="str">
        <f>IF('Daily PnL Log'!AB830&lt;&gt;"",'Daily PnL Log'!AB830,"")</f>
        <v/>
      </c>
      <c r="AC102" s="13">
        <f>IF('Daily PnL Log'!AC830&lt;&gt;"",'Daily PnL Log'!AC830,"")</f>
        <v>261947.81</v>
      </c>
    </row>
    <row r="103" spans="1:29" x14ac:dyDescent="0.25">
      <c r="A103" s="48" t="str">
        <f t="shared" si="2"/>
        <v>Mar</v>
      </c>
      <c r="B103" s="83">
        <f>'Daily PnL Log'!B831</f>
        <v>45370</v>
      </c>
      <c r="C103" s="11">
        <f>'Daily PnL Log'!C831</f>
        <v>10737.3</v>
      </c>
      <c r="D103" s="11">
        <f>'Daily PnL Log'!D831</f>
        <v>-370.8</v>
      </c>
      <c r="E103" s="11">
        <f>'Daily PnL Log'!E831</f>
        <v>3113.8</v>
      </c>
      <c r="F103" s="11">
        <f>'Daily PnL Log'!F831</f>
        <v>2197</v>
      </c>
      <c r="G103" s="11">
        <f>'Daily PnL Log'!G831</f>
        <v>-5027.1000000000004</v>
      </c>
      <c r="H103" s="11">
        <f>'Daily PnL Log'!H831</f>
        <v>-2032.2</v>
      </c>
      <c r="I103" s="11">
        <f>'Daily PnL Log'!I831</f>
        <v>0</v>
      </c>
      <c r="J103" s="11">
        <f>'Daily PnL Log'!J831</f>
        <v>8617.9999999999982</v>
      </c>
      <c r="K103" s="11">
        <f>'Daily PnL Log'!K831</f>
        <v>-61.2</v>
      </c>
      <c r="L103" s="11">
        <f>'Daily PnL Log'!L831</f>
        <v>-536.89</v>
      </c>
      <c r="M103" s="11">
        <f>'Daily PnL Log'!M831</f>
        <v>-598.09</v>
      </c>
      <c r="N103" s="11">
        <f>'Daily PnL Log'!N831</f>
        <v>8019.909999999998</v>
      </c>
      <c r="O103" s="11">
        <f t="shared" si="5"/>
        <v>234125.89999999997</v>
      </c>
      <c r="P103" s="11">
        <f t="shared" si="6"/>
        <v>239811.3</v>
      </c>
      <c r="Q103" s="11">
        <f t="shared" si="7"/>
        <v>-48825</v>
      </c>
      <c r="R103" s="11">
        <f t="shared" si="8"/>
        <v>-7808.4999999999891</v>
      </c>
      <c r="S103" s="11">
        <f t="shared" si="9"/>
        <v>-72243.700000000012</v>
      </c>
      <c r="T103" s="11">
        <f t="shared" si="10"/>
        <v>-6163.4</v>
      </c>
      <c r="U103" s="11">
        <f t="shared" si="11"/>
        <v>0</v>
      </c>
      <c r="V103" s="11">
        <f t="shared" si="11"/>
        <v>338896.59999999974</v>
      </c>
      <c r="W103" s="11">
        <f>IF('Daily PnL Log'!W831&lt;&gt;"",'Daily PnL Log'!W831,"")</f>
        <v>884498</v>
      </c>
      <c r="X103" s="119">
        <f>IF('Daily PnL Log'!X831&lt;&gt;"",'Daily PnL Log'!X831,"")</f>
        <v>9.0671883938686099E-3</v>
      </c>
      <c r="Y103" s="11" t="str">
        <f>IF('Daily PnL Log'!Y831&lt;&gt;"",'Daily PnL Log'!Y831,"")</f>
        <v/>
      </c>
      <c r="Z103" s="11" t="str">
        <f>IF('Daily PnL Log'!Z831&lt;&gt;"",'Daily PnL Log'!Z831,"")</f>
        <v/>
      </c>
      <c r="AA103" s="11" t="str">
        <f>IF('Daily PnL Log'!AA831&lt;&gt;"",'Daily PnL Log'!AA831,"")</f>
        <v/>
      </c>
      <c r="AB103" s="11" t="str">
        <f>IF('Daily PnL Log'!AB831&lt;&gt;"",'Daily PnL Log'!AB831,"")</f>
        <v/>
      </c>
      <c r="AC103" s="11">
        <f>IF('Daily PnL Log'!AC831&lt;&gt;"",'Daily PnL Log'!AC831,"")</f>
        <v>272563.21999999997</v>
      </c>
    </row>
    <row r="104" spans="1:29" x14ac:dyDescent="0.25">
      <c r="A104" s="47" t="str">
        <f t="shared" si="2"/>
        <v>Mar</v>
      </c>
      <c r="B104" s="14">
        <f>'Daily PnL Log'!B832</f>
        <v>45371</v>
      </c>
      <c r="C104" s="13">
        <f>'Daily PnL Log'!C832</f>
        <v>-31967.1</v>
      </c>
      <c r="D104" s="13">
        <f>'Daily PnL Log'!D832</f>
        <v>-9228.4</v>
      </c>
      <c r="E104" s="13">
        <f>'Daily PnL Log'!E832</f>
        <v>-5947.7</v>
      </c>
      <c r="F104" s="13">
        <f>'Daily PnL Log'!F832</f>
        <v>16451.2</v>
      </c>
      <c r="G104" s="13">
        <f>'Daily PnL Log'!G832</f>
        <v>2099.6</v>
      </c>
      <c r="H104" s="13">
        <f>'Daily PnL Log'!H832</f>
        <v>2842.2</v>
      </c>
      <c r="I104" s="13">
        <f>'Daily PnL Log'!I832</f>
        <v>0</v>
      </c>
      <c r="J104" s="13">
        <f>'Daily PnL Log'!J832</f>
        <v>-25750.199999999997</v>
      </c>
      <c r="K104" s="13">
        <f>'Daily PnL Log'!K832</f>
        <v>-100.5</v>
      </c>
      <c r="L104" s="13">
        <f>'Daily PnL Log'!L832</f>
        <v>-886.07</v>
      </c>
      <c r="M104" s="13">
        <f>'Daily PnL Log'!M832</f>
        <v>-986.57</v>
      </c>
      <c r="N104" s="13">
        <f>'Daily PnL Log'!N832</f>
        <v>-26736.769999999997</v>
      </c>
      <c r="O104" s="13">
        <f t="shared" si="5"/>
        <v>202158.79999999996</v>
      </c>
      <c r="P104" s="13">
        <f t="shared" si="6"/>
        <v>230582.9</v>
      </c>
      <c r="Q104" s="13">
        <f t="shared" si="7"/>
        <v>-54772.7</v>
      </c>
      <c r="R104" s="13">
        <f t="shared" si="8"/>
        <v>8642.7000000000116</v>
      </c>
      <c r="S104" s="13">
        <f t="shared" si="9"/>
        <v>-70144.100000000006</v>
      </c>
      <c r="T104" s="13">
        <f t="shared" si="10"/>
        <v>-3321.2</v>
      </c>
      <c r="U104" s="13">
        <f t="shared" si="11"/>
        <v>0</v>
      </c>
      <c r="V104" s="13">
        <f t="shared" si="11"/>
        <v>313146.39999999973</v>
      </c>
      <c r="W104" s="13">
        <f>IF('Daily PnL Log'!W832&lt;&gt;"",'Daily PnL Log'!W832,"")</f>
        <v>1002319</v>
      </c>
      <c r="X104" s="118">
        <f>IF('Daily PnL Log'!X832&lt;&gt;"",'Daily PnL Log'!X832,"")</f>
        <v>-2.6674910881665414E-2</v>
      </c>
      <c r="Y104" s="13" t="str">
        <f>IF('Daily PnL Log'!Y832&lt;&gt;"",'Daily PnL Log'!Y832,"")</f>
        <v/>
      </c>
      <c r="Z104" s="13" t="str">
        <f>IF('Daily PnL Log'!Z832&lt;&gt;"",'Daily PnL Log'!Z832,"")</f>
        <v/>
      </c>
      <c r="AA104" s="13" t="str">
        <f>IF('Daily PnL Log'!AA832&lt;&gt;"",'Daily PnL Log'!AA832,"")</f>
        <v/>
      </c>
      <c r="AB104" s="13" t="str">
        <f>IF('Daily PnL Log'!AB832&lt;&gt;"",'Daily PnL Log'!AB832,"")</f>
        <v/>
      </c>
      <c r="AC104" s="13">
        <f>IF('Daily PnL Log'!AC832&lt;&gt;"",'Daily PnL Log'!AC832,"")</f>
        <v>234239.4</v>
      </c>
    </row>
    <row r="105" spans="1:29" x14ac:dyDescent="0.25">
      <c r="A105" s="48" t="str">
        <f t="shared" si="2"/>
        <v>Mar</v>
      </c>
      <c r="B105" s="83">
        <f>'Daily PnL Log'!B833</f>
        <v>45372</v>
      </c>
      <c r="C105" s="11">
        <f>'Daily PnL Log'!C833</f>
        <v>-7972.7</v>
      </c>
      <c r="D105" s="11">
        <f>'Daily PnL Log'!D833</f>
        <v>1878.1</v>
      </c>
      <c r="E105" s="11">
        <f>'Daily PnL Log'!E833</f>
        <v>-1923.6</v>
      </c>
      <c r="F105" s="11">
        <f>'Daily PnL Log'!F833</f>
        <v>-9308.4</v>
      </c>
      <c r="G105" s="11">
        <f>'Daily PnL Log'!G833</f>
        <v>20012.5</v>
      </c>
      <c r="H105" s="11">
        <f>'Daily PnL Log'!H833</f>
        <v>-2750.9</v>
      </c>
      <c r="I105" s="11">
        <f>'Daily PnL Log'!I833</f>
        <v>0</v>
      </c>
      <c r="J105" s="11">
        <f>'Daily PnL Log'!J833</f>
        <v>-64.999999999998636</v>
      </c>
      <c r="K105" s="11">
        <f>'Daily PnL Log'!K833</f>
        <v>-98.13</v>
      </c>
      <c r="L105" s="11">
        <f>'Daily PnL Log'!L833</f>
        <v>-866.82</v>
      </c>
      <c r="M105" s="11">
        <f>'Daily PnL Log'!M833</f>
        <v>-964.95</v>
      </c>
      <c r="N105" s="11">
        <f>'Daily PnL Log'!N833</f>
        <v>-1029.9499999999987</v>
      </c>
      <c r="O105" s="11">
        <f t="shared" si="5"/>
        <v>194186.09999999995</v>
      </c>
      <c r="P105" s="11">
        <f t="shared" si="6"/>
        <v>232461</v>
      </c>
      <c r="Q105" s="11">
        <f t="shared" si="7"/>
        <v>-56696.299999999996</v>
      </c>
      <c r="R105" s="11">
        <f t="shared" si="8"/>
        <v>-665.69999999998799</v>
      </c>
      <c r="S105" s="11">
        <f t="shared" si="9"/>
        <v>-50131.600000000006</v>
      </c>
      <c r="T105" s="11">
        <f t="shared" si="10"/>
        <v>-6072.1</v>
      </c>
      <c r="U105" s="11">
        <f t="shared" si="11"/>
        <v>0</v>
      </c>
      <c r="V105" s="11">
        <f t="shared" si="11"/>
        <v>313081.39999999973</v>
      </c>
      <c r="W105" s="11">
        <f>IF('Daily PnL Log'!W833&lt;&gt;"",'Daily PnL Log'!W833,"")</f>
        <v>1181635</v>
      </c>
      <c r="X105" s="119">
        <f>IF('Daily PnL Log'!X833&lt;&gt;"",'Daily PnL Log'!X833,"")</f>
        <v>-8.7163125669093987E-4</v>
      </c>
      <c r="Y105" s="11" t="str">
        <f>IF('Daily PnL Log'!Y833&lt;&gt;"",'Daily PnL Log'!Y833,"")</f>
        <v/>
      </c>
      <c r="Z105" s="11" t="str">
        <f>IF('Daily PnL Log'!Z833&lt;&gt;"",'Daily PnL Log'!Z833,"")</f>
        <v/>
      </c>
      <c r="AA105" s="11" t="str">
        <f>IF('Daily PnL Log'!AA833&lt;&gt;"",'Daily PnL Log'!AA833,"")</f>
        <v/>
      </c>
      <c r="AB105" s="11" t="str">
        <f>IF('Daily PnL Log'!AB833&lt;&gt;"",'Daily PnL Log'!AB833,"")</f>
        <v/>
      </c>
      <c r="AC105" s="11">
        <f>IF('Daily PnL Log'!AC833&lt;&gt;"",'Daily PnL Log'!AC833,"")</f>
        <v>243730.2</v>
      </c>
    </row>
    <row r="106" spans="1:29" x14ac:dyDescent="0.25">
      <c r="A106" s="47" t="str">
        <f t="shared" si="2"/>
        <v>Mar</v>
      </c>
      <c r="B106" s="14">
        <f>'Daily PnL Log'!B834</f>
        <v>45373</v>
      </c>
      <c r="C106" s="13">
        <f>'Daily PnL Log'!C834</f>
        <v>8711.2000000000007</v>
      </c>
      <c r="D106" s="13">
        <f>'Daily PnL Log'!D834</f>
        <v>-8913.7999999999993</v>
      </c>
      <c r="E106" s="13">
        <f>'Daily PnL Log'!E834</f>
        <v>162</v>
      </c>
      <c r="F106" s="13">
        <f>'Daily PnL Log'!F834</f>
        <v>15304.4</v>
      </c>
      <c r="G106" s="13">
        <f>'Daily PnL Log'!G834</f>
        <v>6019.6</v>
      </c>
      <c r="H106" s="13">
        <f>'Daily PnL Log'!H834</f>
        <v>-2791.3</v>
      </c>
      <c r="I106" s="13">
        <f>'Daily PnL Log'!I834</f>
        <v>0</v>
      </c>
      <c r="J106" s="13">
        <f>'Daily PnL Log'!J834</f>
        <v>18492.100000000002</v>
      </c>
      <c r="K106" s="13">
        <f>'Daily PnL Log'!K834</f>
        <v>-367.26</v>
      </c>
      <c r="L106" s="13">
        <f>'Daily PnL Log'!L834</f>
        <v>-1997.83</v>
      </c>
      <c r="M106" s="13">
        <f>'Daily PnL Log'!M834</f>
        <v>-2365.09</v>
      </c>
      <c r="N106" s="13">
        <f>'Daily PnL Log'!N834</f>
        <v>16127.010000000002</v>
      </c>
      <c r="O106" s="13">
        <f t="shared" si="5"/>
        <v>202897.29999999996</v>
      </c>
      <c r="P106" s="13">
        <f t="shared" si="6"/>
        <v>223547.2</v>
      </c>
      <c r="Q106" s="13">
        <f t="shared" si="7"/>
        <v>-56534.299999999996</v>
      </c>
      <c r="R106" s="13">
        <f t="shared" si="8"/>
        <v>14638.700000000012</v>
      </c>
      <c r="S106" s="13">
        <f t="shared" si="9"/>
        <v>-44112.000000000007</v>
      </c>
      <c r="T106" s="13">
        <f t="shared" si="10"/>
        <v>-8863.4000000000015</v>
      </c>
      <c r="U106" s="13">
        <f t="shared" si="11"/>
        <v>0</v>
      </c>
      <c r="V106" s="13">
        <f t="shared" si="11"/>
        <v>331573.49999999971</v>
      </c>
      <c r="W106" s="13">
        <f>IF('Daily PnL Log'!W834&lt;&gt;"",'Daily PnL Log'!W834,"")</f>
        <v>754892</v>
      </c>
      <c r="X106" s="118">
        <f>IF('Daily PnL Log'!X834&lt;&gt;"",'Daily PnL Log'!X834,"")</f>
        <v>2.1363334092823878E-2</v>
      </c>
      <c r="Y106" s="13" t="str">
        <f>IF('Daily PnL Log'!Y834&lt;&gt;"",'Daily PnL Log'!Y834,"")</f>
        <v/>
      </c>
      <c r="Z106" s="13" t="str">
        <f>IF('Daily PnL Log'!Z834&lt;&gt;"",'Daily PnL Log'!Z834,"")</f>
        <v/>
      </c>
      <c r="AA106" s="13" t="str">
        <f>IF('Daily PnL Log'!AA834&lt;&gt;"",'Daily PnL Log'!AA834,"")</f>
        <v/>
      </c>
      <c r="AB106" s="13" t="str">
        <f>IF('Daily PnL Log'!AB834&lt;&gt;"",'Daily PnL Log'!AB834,"")</f>
        <v/>
      </c>
      <c r="AC106" s="13">
        <f>IF('Daily PnL Log'!AC834&lt;&gt;"",'Daily PnL Log'!AC834,"")</f>
        <v>264889.36</v>
      </c>
    </row>
    <row r="107" spans="1:29" x14ac:dyDescent="0.25">
      <c r="A107" s="48" t="str">
        <f t="shared" si="2"/>
        <v>Mar</v>
      </c>
      <c r="B107" s="83">
        <f>'Daily PnL Log'!B835</f>
        <v>45376</v>
      </c>
      <c r="C107" s="11">
        <f>'Daily PnL Log'!C835</f>
        <v>-10191.4</v>
      </c>
      <c r="D107" s="11">
        <f>'Daily PnL Log'!D835</f>
        <v>9777.2000000000007</v>
      </c>
      <c r="E107" s="11">
        <f>'Daily PnL Log'!E835</f>
        <v>-18677.599999999999</v>
      </c>
      <c r="F107" s="11">
        <f>'Daily PnL Log'!F835</f>
        <v>2257.5</v>
      </c>
      <c r="G107" s="11">
        <f>'Daily PnL Log'!G835</f>
        <v>-11343.4</v>
      </c>
      <c r="H107" s="11">
        <f>'Daily PnL Log'!H835</f>
        <v>-3643.2</v>
      </c>
      <c r="I107" s="11">
        <f>'Daily PnL Log'!I835</f>
        <v>0</v>
      </c>
      <c r="J107" s="11">
        <f>'Daily PnL Log'!J835</f>
        <v>-31820.899999999998</v>
      </c>
      <c r="K107" s="11">
        <f>'Daily PnL Log'!K835</f>
        <v>-31.74</v>
      </c>
      <c r="L107" s="11">
        <f>'Daily PnL Log'!L835</f>
        <v>-279.27999999999997</v>
      </c>
      <c r="M107" s="11">
        <f>'Daily PnL Log'!M835</f>
        <v>-311.02</v>
      </c>
      <c r="N107" s="11">
        <f>'Daily PnL Log'!N835</f>
        <v>-32131.919999999998</v>
      </c>
      <c r="O107" s="11">
        <f t="shared" si="5"/>
        <v>192705.89999999997</v>
      </c>
      <c r="P107" s="11">
        <f t="shared" si="6"/>
        <v>233324.40000000002</v>
      </c>
      <c r="Q107" s="11">
        <f t="shared" si="7"/>
        <v>-75211.899999999994</v>
      </c>
      <c r="R107" s="11">
        <f t="shared" si="8"/>
        <v>16896.200000000012</v>
      </c>
      <c r="S107" s="11">
        <f t="shared" si="9"/>
        <v>-55455.400000000009</v>
      </c>
      <c r="T107" s="11">
        <f t="shared" si="10"/>
        <v>-12506.600000000002</v>
      </c>
      <c r="U107" s="11">
        <f t="shared" si="11"/>
        <v>0</v>
      </c>
      <c r="V107" s="11">
        <f t="shared" si="11"/>
        <v>299752.59999999969</v>
      </c>
      <c r="W107" s="11">
        <f>IF('Daily PnL Log'!W835&lt;&gt;"",'Daily PnL Log'!W835,"")</f>
        <v>729349</v>
      </c>
      <c r="X107" s="119">
        <f>IF('Daily PnL Log'!X835&lt;&gt;"",'Daily PnL Log'!X835,"")</f>
        <v>-4.4055616721213026E-2</v>
      </c>
      <c r="Y107" s="11" t="str">
        <f>IF('Daily PnL Log'!Y835&lt;&gt;"",'Daily PnL Log'!Y835,"")</f>
        <v/>
      </c>
      <c r="Z107" s="11" t="str">
        <f>IF('Daily PnL Log'!Z835&lt;&gt;"",'Daily PnL Log'!Z835,"")</f>
        <v/>
      </c>
      <c r="AA107" s="11" t="str">
        <f>IF('Daily PnL Log'!AA835&lt;&gt;"",'Daily PnL Log'!AA835,"")</f>
        <v/>
      </c>
      <c r="AB107" s="11" t="str">
        <f>IF('Daily PnL Log'!AB835&lt;&gt;"",'Daily PnL Log'!AB835,"")</f>
        <v/>
      </c>
      <c r="AC107" s="11">
        <f>IF('Daily PnL Log'!AC835&lt;&gt;"",'Daily PnL Log'!AC835,"")</f>
        <v>250092.84</v>
      </c>
    </row>
    <row r="108" spans="1:29" x14ac:dyDescent="0.25">
      <c r="A108" s="47" t="str">
        <f t="shared" si="2"/>
        <v>Mar</v>
      </c>
      <c r="B108" s="14">
        <f>'Daily PnL Log'!B836</f>
        <v>45377</v>
      </c>
      <c r="C108" s="13">
        <f>'Daily PnL Log'!C836</f>
        <v>-35212.400000000001</v>
      </c>
      <c r="D108" s="13">
        <f>'Daily PnL Log'!D836</f>
        <v>-7964.3</v>
      </c>
      <c r="E108" s="13">
        <f>'Daily PnL Log'!E836</f>
        <v>4343.3</v>
      </c>
      <c r="F108" s="13">
        <f>'Daily PnL Log'!F836</f>
        <v>21407</v>
      </c>
      <c r="G108" s="13">
        <f>'Daily PnL Log'!G836</f>
        <v>5736.7</v>
      </c>
      <c r="H108" s="13">
        <f>'Daily PnL Log'!H836</f>
        <v>3750.1</v>
      </c>
      <c r="I108" s="13">
        <f>'Daily PnL Log'!I836</f>
        <v>0</v>
      </c>
      <c r="J108" s="13">
        <f>'Daily PnL Log'!J836</f>
        <v>-7939.6</v>
      </c>
      <c r="K108" s="13">
        <f>'Daily PnL Log'!K836</f>
        <v>-97.68</v>
      </c>
      <c r="L108" s="13">
        <f>'Daily PnL Log'!L836</f>
        <v>-862.62</v>
      </c>
      <c r="M108" s="13">
        <f>'Daily PnL Log'!M836</f>
        <v>-960.3</v>
      </c>
      <c r="N108" s="13">
        <f>'Daily PnL Log'!N836</f>
        <v>-8899.9</v>
      </c>
      <c r="O108" s="13">
        <f t="shared" si="5"/>
        <v>157493.49999999997</v>
      </c>
      <c r="P108" s="13">
        <f t="shared" si="6"/>
        <v>225360.10000000003</v>
      </c>
      <c r="Q108" s="13">
        <f t="shared" si="7"/>
        <v>-70868.599999999991</v>
      </c>
      <c r="R108" s="13">
        <f t="shared" si="8"/>
        <v>38303.200000000012</v>
      </c>
      <c r="S108" s="13">
        <f t="shared" si="9"/>
        <v>-49718.700000000012</v>
      </c>
      <c r="T108" s="13">
        <f t="shared" si="10"/>
        <v>-8756.5000000000018</v>
      </c>
      <c r="U108" s="13">
        <f t="shared" si="11"/>
        <v>0</v>
      </c>
      <c r="V108" s="13">
        <f t="shared" si="11"/>
        <v>291812.99999999971</v>
      </c>
      <c r="W108" s="13">
        <f>IF('Daily PnL Log'!W836&lt;&gt;"",'Daily PnL Log'!W836,"")</f>
        <v>734345</v>
      </c>
      <c r="X108" s="118">
        <f>IF('Daily PnL Log'!X836&lt;&gt;"",'Daily PnL Log'!X836,"")</f>
        <v>-1.2119507860746651E-2</v>
      </c>
      <c r="Y108" s="13" t="str">
        <f>IF('Daily PnL Log'!Y836&lt;&gt;"",'Daily PnL Log'!Y836,"")</f>
        <v/>
      </c>
      <c r="Z108" s="13" t="str">
        <f>IF('Daily PnL Log'!Z836&lt;&gt;"",'Daily PnL Log'!Z836,"")</f>
        <v/>
      </c>
      <c r="AA108" s="13" t="str">
        <f>IF('Daily PnL Log'!AA836&lt;&gt;"",'Daily PnL Log'!AA836,"")</f>
        <v/>
      </c>
      <c r="AB108" s="13" t="str">
        <f>IF('Daily PnL Log'!AB836&lt;&gt;"",'Daily PnL Log'!AB836,"")</f>
        <v/>
      </c>
      <c r="AC108" s="13">
        <f>IF('Daily PnL Log'!AC836&lt;&gt;"",'Daily PnL Log'!AC836,"")</f>
        <v>230744.54</v>
      </c>
    </row>
    <row r="109" spans="1:29" x14ac:dyDescent="0.25">
      <c r="A109" s="48" t="str">
        <f t="shared" si="2"/>
        <v>Mar</v>
      </c>
      <c r="B109" s="83">
        <f>'Daily PnL Log'!B837</f>
        <v>45378</v>
      </c>
      <c r="C109" s="11">
        <f>'Daily PnL Log'!C837</f>
        <v>6313.9</v>
      </c>
      <c r="D109" s="11">
        <f>'Daily PnL Log'!D837</f>
        <v>2400.6999999999998</v>
      </c>
      <c r="E109" s="11">
        <f>'Daily PnL Log'!E837</f>
        <v>-1000.3</v>
      </c>
      <c r="F109" s="11">
        <f>'Daily PnL Log'!F837</f>
        <v>13591.7</v>
      </c>
      <c r="G109" s="11">
        <f>'Daily PnL Log'!G837</f>
        <v>-1439.4</v>
      </c>
      <c r="H109" s="11">
        <f>'Daily PnL Log'!H837</f>
        <v>-1332.4</v>
      </c>
      <c r="I109" s="11">
        <f>'Daily PnL Log'!I837</f>
        <v>0</v>
      </c>
      <c r="J109" s="11">
        <f>'Daily PnL Log'!J837</f>
        <v>18534.199999999997</v>
      </c>
      <c r="K109" s="11">
        <f>'Daily PnL Log'!K837</f>
        <v>-92.69</v>
      </c>
      <c r="L109" s="11">
        <f>'Daily PnL Log'!L837</f>
        <v>-822.92</v>
      </c>
      <c r="M109" s="11">
        <f>'Daily PnL Log'!M837</f>
        <v>-915.6099999999999</v>
      </c>
      <c r="N109" s="11">
        <f>'Daily PnL Log'!N837</f>
        <v>17618.589999999997</v>
      </c>
      <c r="O109" s="11">
        <f t="shared" si="5"/>
        <v>163807.39999999997</v>
      </c>
      <c r="P109" s="11">
        <f t="shared" si="6"/>
        <v>227760.80000000005</v>
      </c>
      <c r="Q109" s="11">
        <f t="shared" si="7"/>
        <v>-71868.899999999994</v>
      </c>
      <c r="R109" s="11">
        <f t="shared" si="8"/>
        <v>51894.900000000009</v>
      </c>
      <c r="S109" s="11">
        <f t="shared" si="9"/>
        <v>-51158.100000000013</v>
      </c>
      <c r="T109" s="11">
        <f t="shared" si="10"/>
        <v>-10088.900000000001</v>
      </c>
      <c r="U109" s="11">
        <f t="shared" si="11"/>
        <v>0</v>
      </c>
      <c r="V109" s="11">
        <f t="shared" si="11"/>
        <v>310347.19999999972</v>
      </c>
      <c r="W109" s="11">
        <f>IF('Daily PnL Log'!W837&lt;&gt;"",'Daily PnL Log'!W837,"")</f>
        <v>751907</v>
      </c>
      <c r="X109" s="119">
        <f>IF('Daily PnL Log'!X837&lt;&gt;"",'Daily PnL Log'!X837,"")</f>
        <v>2.3431873888659097E-2</v>
      </c>
      <c r="Y109" s="11">
        <f>IF('Daily PnL Log'!Y837&lt;&gt;"",'Daily PnL Log'!Y837,"")</f>
        <v>-5286.4800000000005</v>
      </c>
      <c r="Z109" s="11" t="str">
        <f>IF('Daily PnL Log'!Z837&lt;&gt;"",'Daily PnL Log'!Z837,"")</f>
        <v/>
      </c>
      <c r="AA109" s="11" t="str">
        <f>IF('Daily PnL Log'!AA837&lt;&gt;"",'Daily PnL Log'!AA837,"")</f>
        <v/>
      </c>
      <c r="AB109" s="11" t="str">
        <f>IF('Daily PnL Log'!AB837&lt;&gt;"",'Daily PnL Log'!AB837,"")</f>
        <v/>
      </c>
      <c r="AC109" s="11">
        <f>IF('Daily PnL Log'!AC837&lt;&gt;"",'Daily PnL Log'!AC837,"")</f>
        <v>244264.93</v>
      </c>
    </row>
    <row r="110" spans="1:29" x14ac:dyDescent="0.25">
      <c r="A110" s="47" t="str">
        <f t="shared" si="2"/>
        <v>Mar</v>
      </c>
      <c r="B110" s="14">
        <f>'Daily PnL Log'!B838</f>
        <v>45379</v>
      </c>
      <c r="C110" s="13">
        <f>'Daily PnL Log'!C838</f>
        <v>17622.8</v>
      </c>
      <c r="D110" s="13">
        <f>'Daily PnL Log'!D838</f>
        <v>3464</v>
      </c>
      <c r="E110" s="13">
        <f>'Daily PnL Log'!E838</f>
        <v>2257</v>
      </c>
      <c r="F110" s="13">
        <f>'Daily PnL Log'!F838</f>
        <v>-15189.4</v>
      </c>
      <c r="G110" s="13">
        <f>'Daily PnL Log'!G838</f>
        <v>-18470.7</v>
      </c>
      <c r="H110" s="13">
        <f>'Daily PnL Log'!H838</f>
        <v>-3560.5</v>
      </c>
      <c r="I110" s="13">
        <f>'Daily PnL Log'!I838</f>
        <v>0</v>
      </c>
      <c r="J110" s="13">
        <f>'Daily PnL Log'!J838</f>
        <v>-13876.800000000001</v>
      </c>
      <c r="K110" s="13">
        <f>'Daily PnL Log'!K838</f>
        <v>-199</v>
      </c>
      <c r="L110" s="13">
        <f>'Daily PnL Log'!L838</f>
        <v>-1724</v>
      </c>
      <c r="M110" s="13">
        <f>'Daily PnL Log'!M838</f>
        <v>-1923</v>
      </c>
      <c r="N110" s="13">
        <f>'Daily PnL Log'!N838</f>
        <v>-15799.800000000001</v>
      </c>
      <c r="O110" s="13">
        <f t="shared" si="5"/>
        <v>181430.19999999995</v>
      </c>
      <c r="P110" s="13">
        <f t="shared" si="6"/>
        <v>231224.80000000005</v>
      </c>
      <c r="Q110" s="13">
        <f t="shared" si="7"/>
        <v>-69611.899999999994</v>
      </c>
      <c r="R110" s="13">
        <f t="shared" si="8"/>
        <v>36705.500000000007</v>
      </c>
      <c r="S110" s="13">
        <f t="shared" si="9"/>
        <v>-69628.800000000017</v>
      </c>
      <c r="T110" s="13">
        <f t="shared" si="10"/>
        <v>-13649.400000000001</v>
      </c>
      <c r="U110" s="13">
        <f t="shared" si="11"/>
        <v>0</v>
      </c>
      <c r="V110" s="13">
        <f t="shared" si="11"/>
        <v>296470.39999999973</v>
      </c>
      <c r="W110" s="13">
        <f>IF('Daily PnL Log'!W838&lt;&gt;"",'Daily PnL Log'!W838,"")</f>
        <v>745465</v>
      </c>
      <c r="X110" s="118">
        <f>IF('Daily PnL Log'!X838&lt;&gt;"",'Daily PnL Log'!X838,"")</f>
        <v>-2.1194556417806338E-2</v>
      </c>
      <c r="Y110" s="13" t="str">
        <f>IF('Daily PnL Log'!Y838&lt;&gt;"",'Daily PnL Log'!Y838,"")</f>
        <v/>
      </c>
      <c r="Z110" s="13" t="str">
        <f>IF('Daily PnL Log'!Z838&lt;&gt;"",'Daily PnL Log'!Z838,"")</f>
        <v/>
      </c>
      <c r="AA110" s="13" t="str">
        <f>IF('Daily PnL Log'!AA838&lt;&gt;"",'Daily PnL Log'!AA838,"")</f>
        <v/>
      </c>
      <c r="AB110" s="13" t="str">
        <f>IF('Daily PnL Log'!AB838&lt;&gt;"",'Daily PnL Log'!AB838,"")</f>
        <v/>
      </c>
      <c r="AC110" s="13">
        <f>IF('Daily PnL Log'!AC838&lt;&gt;"",'Daily PnL Log'!AC838,"")</f>
        <v>223028</v>
      </c>
    </row>
    <row r="111" spans="1:29" x14ac:dyDescent="0.25">
      <c r="A111" s="48" t="str">
        <f t="shared" si="2"/>
        <v>Apr</v>
      </c>
      <c r="B111" s="83">
        <f>'Daily PnL Log'!B839</f>
        <v>45383</v>
      </c>
      <c r="C111" s="11">
        <f>'Daily PnL Log'!C839</f>
        <v>4277.7</v>
      </c>
      <c r="D111" s="11">
        <f>'Daily PnL Log'!D839</f>
        <v>3511.6</v>
      </c>
      <c r="E111" s="11">
        <f>'Daily PnL Log'!E839</f>
        <v>1110</v>
      </c>
      <c r="F111" s="11">
        <f>'Daily PnL Log'!F839</f>
        <v>12929.8</v>
      </c>
      <c r="G111" s="11">
        <f>'Daily PnL Log'!G839</f>
        <v>26788.400000000001</v>
      </c>
      <c r="H111" s="11">
        <f>'Daily PnL Log'!H839</f>
        <v>1133.2</v>
      </c>
      <c r="I111" s="11">
        <f>'Daily PnL Log'!I839</f>
        <v>0</v>
      </c>
      <c r="J111" s="11">
        <f>'Daily PnL Log'!J839</f>
        <v>49750.7</v>
      </c>
      <c r="K111" s="11">
        <f>'Daily PnL Log'!K839</f>
        <v>-90.73</v>
      </c>
      <c r="L111" s="11">
        <f>'Daily PnL Log'!L839</f>
        <v>-804.14</v>
      </c>
      <c r="M111" s="11">
        <f>'Daily PnL Log'!M839</f>
        <v>-894.87</v>
      </c>
      <c r="N111" s="11">
        <f>'Daily PnL Log'!N839</f>
        <v>48855.829999999994</v>
      </c>
      <c r="O111" s="11">
        <f t="shared" si="5"/>
        <v>185707.89999999997</v>
      </c>
      <c r="P111" s="11">
        <f t="shared" si="6"/>
        <v>234736.40000000005</v>
      </c>
      <c r="Q111" s="11">
        <f t="shared" si="7"/>
        <v>-68501.899999999994</v>
      </c>
      <c r="R111" s="11">
        <f t="shared" si="8"/>
        <v>49635.3</v>
      </c>
      <c r="S111" s="11">
        <f t="shared" si="9"/>
        <v>-42840.400000000016</v>
      </c>
      <c r="T111" s="11">
        <f t="shared" si="10"/>
        <v>-12516.2</v>
      </c>
      <c r="U111" s="11">
        <f t="shared" si="11"/>
        <v>0</v>
      </c>
      <c r="V111" s="11">
        <f>IF(J111&lt;&gt;"",V110+J111,"")</f>
        <v>346221.09999999974</v>
      </c>
      <c r="W111" s="11">
        <f>IF('Daily PnL Log'!W839&lt;&gt;"",'Daily PnL Log'!W839,"")</f>
        <v>678467</v>
      </c>
      <c r="X111" s="119">
        <f>IF('Daily PnL Log'!X839&lt;&gt;"",'Daily PnL Log'!X839,"")</f>
        <v>7.2009147091899817E-2</v>
      </c>
      <c r="Y111" s="11" t="str">
        <f>IF('Daily PnL Log'!Y839&lt;&gt;"",'Daily PnL Log'!Y839,"")</f>
        <v/>
      </c>
      <c r="Z111" s="11" t="str">
        <f>IF('Daily PnL Log'!Z839&lt;&gt;"",'Daily PnL Log'!Z839,"")</f>
        <v/>
      </c>
      <c r="AA111" s="11" t="str">
        <f>IF('Daily PnL Log'!AA839&lt;&gt;"",'Daily PnL Log'!AA839,"")</f>
        <v/>
      </c>
      <c r="AB111" s="11" t="str">
        <f>IF('Daily PnL Log'!AB839&lt;&gt;"",'Daily PnL Log'!AB839,"")</f>
        <v/>
      </c>
      <c r="AC111" s="11">
        <f>IF('Daily PnL Log'!AC839&lt;&gt;"",'Daily PnL Log'!AC839,"")</f>
        <v>282216.61</v>
      </c>
    </row>
    <row r="112" spans="1:29" x14ac:dyDescent="0.25">
      <c r="A112" s="47" t="str">
        <f t="shared" si="2"/>
        <v>Apr</v>
      </c>
      <c r="B112" s="14">
        <f>'Daily PnL Log'!B840</f>
        <v>45384</v>
      </c>
      <c r="C112" s="13">
        <f>'Daily PnL Log'!C840</f>
        <v>-40542.1</v>
      </c>
      <c r="D112" s="13">
        <f>'Daily PnL Log'!D840</f>
        <v>5797.8</v>
      </c>
      <c r="E112" s="13">
        <f>'Daily PnL Log'!E840</f>
        <v>-2071.6</v>
      </c>
      <c r="F112" s="13">
        <f>'Daily PnL Log'!F840</f>
        <v>14225.4</v>
      </c>
      <c r="G112" s="13">
        <f>'Daily PnL Log'!G840</f>
        <v>11748.9</v>
      </c>
      <c r="H112" s="13">
        <f>'Daily PnL Log'!H840</f>
        <v>-4216.7</v>
      </c>
      <c r="I112" s="13">
        <f>'Daily PnL Log'!I840</f>
        <v>0</v>
      </c>
      <c r="J112" s="13">
        <f>'Daily PnL Log'!J840</f>
        <v>-15058.299999999992</v>
      </c>
      <c r="K112" s="13">
        <f>'Daily PnL Log'!K840</f>
        <v>-80.73</v>
      </c>
      <c r="L112" s="13">
        <f>'Daily PnL Log'!L840</f>
        <v>-712.13</v>
      </c>
      <c r="M112" s="13">
        <f>'Daily PnL Log'!M840</f>
        <v>-792.86</v>
      </c>
      <c r="N112" s="13">
        <f>'Daily PnL Log'!N840</f>
        <v>-15851.159999999993</v>
      </c>
      <c r="O112" s="13">
        <f t="shared" si="5"/>
        <v>145165.79999999996</v>
      </c>
      <c r="P112" s="13">
        <f t="shared" si="6"/>
        <v>240534.20000000004</v>
      </c>
      <c r="Q112" s="13">
        <f t="shared" si="7"/>
        <v>-70573.5</v>
      </c>
      <c r="R112" s="13">
        <f t="shared" si="8"/>
        <v>63860.700000000004</v>
      </c>
      <c r="S112" s="13">
        <f t="shared" si="9"/>
        <v>-31091.500000000015</v>
      </c>
      <c r="T112" s="13">
        <f t="shared" si="10"/>
        <v>-16732.900000000001</v>
      </c>
      <c r="U112" s="13">
        <f t="shared" si="11"/>
        <v>0</v>
      </c>
      <c r="V112" s="13">
        <f>IF(J112&lt;&gt;"",V111+J112,"")</f>
        <v>331162.79999999976</v>
      </c>
      <c r="W112" s="13">
        <f>IF('Daily PnL Log'!W840&lt;&gt;"",'Daily PnL Log'!W840,"")</f>
        <v>679340</v>
      </c>
      <c r="X112" s="118">
        <f>IF('Daily PnL Log'!X840&lt;&gt;"",'Daily PnL Log'!X840,"")</f>
        <v>-2.3333176318191175E-2</v>
      </c>
      <c r="Y112" s="13">
        <f>IF('Daily PnL Log'!Y840&lt;&gt;"",'Daily PnL Log'!Y840,"")</f>
        <v>-4793.8999999999996</v>
      </c>
      <c r="Z112" s="13" t="str">
        <f>IF('Daily PnL Log'!Z840&lt;&gt;"",'Daily PnL Log'!Z840,"")</f>
        <v/>
      </c>
      <c r="AA112" s="13" t="str">
        <f>IF('Daily PnL Log'!AA840&lt;&gt;"",'Daily PnL Log'!AA840,"")</f>
        <v/>
      </c>
      <c r="AB112" s="13" t="str">
        <f>IF('Daily PnL Log'!AB840&lt;&gt;"",'Daily PnL Log'!AB840,"")</f>
        <v/>
      </c>
      <c r="AC112" s="13">
        <f>IF('Daily PnL Log'!AC840&lt;&gt;"",'Daily PnL Log'!AC840,"")</f>
        <v>274671.75</v>
      </c>
    </row>
    <row r="113" spans="1:29" x14ac:dyDescent="0.25">
      <c r="A113" s="48" t="str">
        <f t="shared" si="2"/>
        <v>Apr</v>
      </c>
      <c r="B113" s="83">
        <f>'Daily PnL Log'!B841</f>
        <v>45385</v>
      </c>
      <c r="C113" s="11">
        <f>'Daily PnL Log'!C841</f>
        <v>29284</v>
      </c>
      <c r="D113" s="11">
        <f>'Daily PnL Log'!D841</f>
        <v>-1584.2</v>
      </c>
      <c r="E113" s="11">
        <f>'Daily PnL Log'!E841</f>
        <v>810.2</v>
      </c>
      <c r="F113" s="11">
        <f>'Daily PnL Log'!F841</f>
        <v>-610.4</v>
      </c>
      <c r="G113" s="11">
        <f>'Daily PnL Log'!G841</f>
        <v>10005.1</v>
      </c>
      <c r="H113" s="11">
        <f>'Daily PnL Log'!H841</f>
        <v>6213.1</v>
      </c>
      <c r="I113" s="11">
        <f>'Daily PnL Log'!I841</f>
        <v>0</v>
      </c>
      <c r="J113" s="11">
        <f>'Daily PnL Log'!J841</f>
        <v>44117.799999999996</v>
      </c>
      <c r="K113" s="11">
        <f>'Daily PnL Log'!K841</f>
        <v>-55.55</v>
      </c>
      <c r="L113" s="11">
        <f>'Daily PnL Log'!L841</f>
        <v>-491.88</v>
      </c>
      <c r="M113" s="11">
        <f>'Daily PnL Log'!M841</f>
        <v>-547.42999999999995</v>
      </c>
      <c r="N113" s="11">
        <f>'Daily PnL Log'!N841</f>
        <v>43570.369999999995</v>
      </c>
      <c r="O113" s="11">
        <f t="shared" si="5"/>
        <v>174449.79999999996</v>
      </c>
      <c r="P113" s="11">
        <f t="shared" si="6"/>
        <v>238950.00000000003</v>
      </c>
      <c r="Q113" s="11">
        <f t="shared" si="7"/>
        <v>-69763.3</v>
      </c>
      <c r="R113" s="11">
        <f t="shared" si="8"/>
        <v>63250.3</v>
      </c>
      <c r="S113" s="11">
        <f t="shared" si="9"/>
        <v>-21086.400000000016</v>
      </c>
      <c r="T113" s="11">
        <f t="shared" si="10"/>
        <v>-10519.800000000001</v>
      </c>
      <c r="U113" s="11">
        <f t="shared" si="11"/>
        <v>0</v>
      </c>
      <c r="V113" s="11">
        <f>IF(J113&lt;&gt;"",V112+J113,"")</f>
        <v>375280.59999999974</v>
      </c>
      <c r="W113" s="11">
        <f>IF('Daily PnL Log'!W841&lt;&gt;"",'Daily PnL Log'!W841,"")</f>
        <v>783670</v>
      </c>
      <c r="X113" s="119">
        <f>IF('Daily PnL Log'!X841&lt;&gt;"",'Daily PnL Log'!X841,"")</f>
        <v>5.5597853688414758E-2</v>
      </c>
      <c r="Y113" s="11" t="str">
        <f>IF('Daily PnL Log'!Y841&lt;&gt;"",'Daily PnL Log'!Y841,"")</f>
        <v/>
      </c>
      <c r="Z113" s="11" t="str">
        <f>IF('Daily PnL Log'!Z841&lt;&gt;"",'Daily PnL Log'!Z841,"")</f>
        <v/>
      </c>
      <c r="AA113" s="11" t="str">
        <f>IF('Daily PnL Log'!AA841&lt;&gt;"",'Daily PnL Log'!AA841,"")</f>
        <v/>
      </c>
      <c r="AB113" s="11" t="str">
        <f>IF('Daily PnL Log'!AB841&lt;&gt;"",'Daily PnL Log'!AB841,"")</f>
        <v/>
      </c>
      <c r="AC113" s="11">
        <f>IF('Daily PnL Log'!AC841&lt;&gt;"",'Daily PnL Log'!AC841,"")</f>
        <v>304015.57</v>
      </c>
    </row>
    <row r="114" spans="1:29" x14ac:dyDescent="0.25">
      <c r="A114" s="47" t="str">
        <f t="shared" ref="A114:A177" si="12">TEXT(B114,"mmm")</f>
        <v>Apr</v>
      </c>
      <c r="B114" s="14">
        <f>'Daily PnL Log'!B842</f>
        <v>45386</v>
      </c>
      <c r="C114" s="13">
        <f>'Daily PnL Log'!C842</f>
        <v>-19909.599999999999</v>
      </c>
      <c r="D114" s="13">
        <f>'Daily PnL Log'!D842</f>
        <v>634.20000000000005</v>
      </c>
      <c r="E114" s="13">
        <f>'Daily PnL Log'!E842</f>
        <v>1075.8</v>
      </c>
      <c r="F114" s="13">
        <f>'Daily PnL Log'!F842</f>
        <v>737.2</v>
      </c>
      <c r="G114" s="13">
        <f>'Daily PnL Log'!G842</f>
        <v>-10578.6</v>
      </c>
      <c r="H114" s="13">
        <f>'Daily PnL Log'!H842</f>
        <v>1814.4</v>
      </c>
      <c r="I114" s="13">
        <f>'Daily PnL Log'!I842</f>
        <v>0</v>
      </c>
      <c r="J114" s="13">
        <f>'Daily PnL Log'!J842</f>
        <v>-26226.6</v>
      </c>
      <c r="K114" s="13">
        <f>'Daily PnL Log'!K842</f>
        <v>-48.41</v>
      </c>
      <c r="L114" s="13">
        <f>'Daily PnL Log'!L842</f>
        <v>-401.12</v>
      </c>
      <c r="M114" s="13">
        <f>'Daily PnL Log'!M842</f>
        <v>-449.53</v>
      </c>
      <c r="N114" s="13">
        <f>'Daily PnL Log'!N842</f>
        <v>-26676.129999999997</v>
      </c>
      <c r="O114" s="13">
        <f t="shared" si="5"/>
        <v>154540.19999999995</v>
      </c>
      <c r="P114" s="13">
        <f t="shared" si="6"/>
        <v>239584.20000000004</v>
      </c>
      <c r="Q114" s="13">
        <f t="shared" si="7"/>
        <v>-68687.5</v>
      </c>
      <c r="R114" s="13">
        <f t="shared" si="8"/>
        <v>63987.5</v>
      </c>
      <c r="S114" s="13">
        <f t="shared" si="9"/>
        <v>-31665.000000000015</v>
      </c>
      <c r="T114" s="13">
        <f t="shared" si="10"/>
        <v>-8705.4000000000015</v>
      </c>
      <c r="U114" s="13">
        <f t="shared" si="11"/>
        <v>0</v>
      </c>
      <c r="V114" s="13">
        <f t="shared" ref="O114:V129" si="13">IF(J114&lt;&gt;"",V113+J114,"")</f>
        <v>349053.99999999977</v>
      </c>
      <c r="W114" s="13">
        <f>IF('Daily PnL Log'!W842&lt;&gt;"",'Daily PnL Log'!W842,"")</f>
        <v>737193</v>
      </c>
      <c r="X114" s="118">
        <f>IF('Daily PnL Log'!X842&lt;&gt;"",'Daily PnL Log'!X842,"")</f>
        <v>-3.6186086954162609E-2</v>
      </c>
      <c r="Y114" s="13" t="str">
        <f>IF('Daily PnL Log'!Y842&lt;&gt;"",'Daily PnL Log'!Y842,"")</f>
        <v/>
      </c>
      <c r="Z114" s="13" t="str">
        <f>IF('Daily PnL Log'!Z842&lt;&gt;"",'Daily PnL Log'!Z842,"")</f>
        <v/>
      </c>
      <c r="AA114" s="13" t="str">
        <f>IF('Daily PnL Log'!AA842&lt;&gt;"",'Daily PnL Log'!AA842,"")</f>
        <v/>
      </c>
      <c r="AB114" s="13" t="str">
        <f>IF('Daily PnL Log'!AB842&lt;&gt;"",'Daily PnL Log'!AB842,"")</f>
        <v/>
      </c>
      <c r="AC114" s="13">
        <f>IF('Daily PnL Log'!AC842&lt;&gt;"",'Daily PnL Log'!AC842,"")</f>
        <v>280641.03999999998</v>
      </c>
    </row>
    <row r="115" spans="1:29" x14ac:dyDescent="0.25">
      <c r="A115" s="48" t="str">
        <f t="shared" si="12"/>
        <v>Apr</v>
      </c>
      <c r="B115" s="83">
        <f>'Daily PnL Log'!B843</f>
        <v>45387</v>
      </c>
      <c r="C115" s="11">
        <f>'Daily PnL Log'!C843</f>
        <v>-10203.6</v>
      </c>
      <c r="D115" s="11">
        <f>'Daily PnL Log'!D843</f>
        <v>23888.400000000001</v>
      </c>
      <c r="E115" s="11">
        <f>'Daily PnL Log'!E843</f>
        <v>333.7</v>
      </c>
      <c r="F115" s="11">
        <f>'Daily PnL Log'!F843</f>
        <v>-7006.5</v>
      </c>
      <c r="G115" s="11">
        <f>'Daily PnL Log'!G843</f>
        <v>-9436.5</v>
      </c>
      <c r="H115" s="11">
        <f>'Daily PnL Log'!H843</f>
        <v>3113.7</v>
      </c>
      <c r="I115" s="11">
        <f>'Daily PnL Log'!I843</f>
        <v>0</v>
      </c>
      <c r="J115" s="11">
        <f>'Daily PnL Log'!J843</f>
        <v>689.20000000000164</v>
      </c>
      <c r="K115" s="11">
        <f>'Daily PnL Log'!K843</f>
        <v>-49.73</v>
      </c>
      <c r="L115" s="11">
        <f>'Daily PnL Log'!L843</f>
        <v>-436.12</v>
      </c>
      <c r="M115" s="11">
        <f>'Daily PnL Log'!M843</f>
        <v>-485.85</v>
      </c>
      <c r="N115" s="11">
        <f>'Daily PnL Log'!N843</f>
        <v>203.35000000000161</v>
      </c>
      <c r="O115" s="11">
        <f t="shared" si="5"/>
        <v>144336.59999999995</v>
      </c>
      <c r="P115" s="11">
        <f t="shared" si="6"/>
        <v>263472.60000000003</v>
      </c>
      <c r="Q115" s="11">
        <f t="shared" si="7"/>
        <v>-68353.8</v>
      </c>
      <c r="R115" s="11">
        <f t="shared" si="8"/>
        <v>56981</v>
      </c>
      <c r="S115" s="11">
        <f t="shared" si="9"/>
        <v>-41101.500000000015</v>
      </c>
      <c r="T115" s="11">
        <f t="shared" si="10"/>
        <v>-5591.7000000000016</v>
      </c>
      <c r="U115" s="11">
        <f t="shared" si="11"/>
        <v>0</v>
      </c>
      <c r="V115" s="11">
        <f t="shared" si="13"/>
        <v>349743.19999999978</v>
      </c>
      <c r="W115" s="11">
        <f>IF('Daily PnL Log'!W843&lt;&gt;"",'Daily PnL Log'!W843,"")</f>
        <v>878821</v>
      </c>
      <c r="X115" s="119">
        <f>IF('Daily PnL Log'!X843&lt;&gt;"",'Daily PnL Log'!X843,"")</f>
        <v>2.3138955486953728E-4</v>
      </c>
      <c r="Y115" s="11" t="str">
        <f>IF('Daily PnL Log'!Y843&lt;&gt;"",'Daily PnL Log'!Y843,"")</f>
        <v/>
      </c>
      <c r="Z115" s="11" t="str">
        <f>IF('Daily PnL Log'!Z843&lt;&gt;"",'Daily PnL Log'!Z843,"")</f>
        <v/>
      </c>
      <c r="AA115" s="11" t="str">
        <f>IF('Daily PnL Log'!AA843&lt;&gt;"",'Daily PnL Log'!AA843,"")</f>
        <v/>
      </c>
      <c r="AB115" s="11" t="str">
        <f>IF('Daily PnL Log'!AB843&lt;&gt;"",'Daily PnL Log'!AB843,"")</f>
        <v/>
      </c>
      <c r="AC115" s="11">
        <f>IF('Daily PnL Log'!AC843&lt;&gt;"",'Daily PnL Log'!AC843,"")</f>
        <v>285469.23</v>
      </c>
    </row>
    <row r="116" spans="1:29" x14ac:dyDescent="0.25">
      <c r="A116" s="47" t="str">
        <f t="shared" si="12"/>
        <v>Apr</v>
      </c>
      <c r="B116" s="14">
        <f>'Daily PnL Log'!B844</f>
        <v>45390</v>
      </c>
      <c r="C116" s="13">
        <f>'Daily PnL Log'!C844</f>
        <v>-36544.199999999997</v>
      </c>
      <c r="D116" s="13">
        <f>'Daily PnL Log'!D844</f>
        <v>-9502.1</v>
      </c>
      <c r="E116" s="13">
        <f>'Daily PnL Log'!E844</f>
        <v>293.2</v>
      </c>
      <c r="F116" s="13">
        <f>'Daily PnL Log'!F844</f>
        <v>-4813.5</v>
      </c>
      <c r="G116" s="13">
        <f>'Daily PnL Log'!G844</f>
        <v>-1932.2</v>
      </c>
      <c r="H116" s="13">
        <f>'Daily PnL Log'!H844</f>
        <v>-4254.8</v>
      </c>
      <c r="I116" s="13">
        <f>'Daily PnL Log'!I844</f>
        <v>0</v>
      </c>
      <c r="J116" s="13">
        <f>'Daily PnL Log'!J844</f>
        <v>-56753.599999999999</v>
      </c>
      <c r="K116" s="13">
        <f>'Daily PnL Log'!K844</f>
        <v>-54.6</v>
      </c>
      <c r="L116" s="13">
        <f>'Daily PnL Log'!L844</f>
        <v>-481.56</v>
      </c>
      <c r="M116" s="13">
        <f>'Daily PnL Log'!M844</f>
        <v>-536.16</v>
      </c>
      <c r="N116" s="13">
        <f>'Daily PnL Log'!N844</f>
        <v>-57289.760000000002</v>
      </c>
      <c r="O116" s="13">
        <f t="shared" si="5"/>
        <v>107792.39999999995</v>
      </c>
      <c r="P116" s="13">
        <f t="shared" si="6"/>
        <v>253970.50000000003</v>
      </c>
      <c r="Q116" s="13">
        <f t="shared" si="7"/>
        <v>-68060.600000000006</v>
      </c>
      <c r="R116" s="13">
        <f t="shared" si="8"/>
        <v>52167.5</v>
      </c>
      <c r="S116" s="13">
        <f t="shared" si="9"/>
        <v>-43033.700000000012</v>
      </c>
      <c r="T116" s="13">
        <f t="shared" si="10"/>
        <v>-9846.5000000000018</v>
      </c>
      <c r="U116" s="13">
        <f t="shared" si="11"/>
        <v>0</v>
      </c>
      <c r="V116" s="13">
        <f t="shared" si="13"/>
        <v>292989.5999999998</v>
      </c>
      <c r="W116" s="13">
        <f>IF('Daily PnL Log'!W844&lt;&gt;"",'Daily PnL Log'!W844,"")</f>
        <v>826936</v>
      </c>
      <c r="X116" s="118">
        <f>IF('Daily PnL Log'!X844&lt;&gt;"",'Daily PnL Log'!X844,"")</f>
        <v>-6.9279557305523043E-2</v>
      </c>
      <c r="Y116" s="13" t="str">
        <f>IF('Daily PnL Log'!Y844&lt;&gt;"",'Daily PnL Log'!Y844,"")</f>
        <v/>
      </c>
      <c r="Z116" s="13" t="str">
        <f>IF('Daily PnL Log'!Z844&lt;&gt;"",'Daily PnL Log'!Z844,"")</f>
        <v/>
      </c>
      <c r="AA116" s="13" t="str">
        <f>IF('Daily PnL Log'!AA844&lt;&gt;"",'Daily PnL Log'!AA844,"")</f>
        <v/>
      </c>
      <c r="AB116" s="13" t="str">
        <f>IF('Daily PnL Log'!AB844&lt;&gt;"",'Daily PnL Log'!AB844,"")</f>
        <v/>
      </c>
      <c r="AC116" s="13">
        <f>IF('Daily PnL Log'!AC844&lt;&gt;"",'Daily PnL Log'!AC844,"")</f>
        <v>209673.07</v>
      </c>
    </row>
    <row r="117" spans="1:29" x14ac:dyDescent="0.25">
      <c r="A117" s="48" t="str">
        <f t="shared" si="12"/>
        <v>Apr</v>
      </c>
      <c r="B117" s="83">
        <f>'Daily PnL Log'!B845</f>
        <v>45391</v>
      </c>
      <c r="C117" s="11">
        <f>'Daily PnL Log'!C845</f>
        <v>-46871.9</v>
      </c>
      <c r="D117" s="11">
        <f>'Daily PnL Log'!D845</f>
        <v>11716.2</v>
      </c>
      <c r="E117" s="11">
        <f>'Daily PnL Log'!E845</f>
        <v>949</v>
      </c>
      <c r="F117" s="11">
        <f>'Daily PnL Log'!F845</f>
        <v>-207.3</v>
      </c>
      <c r="G117" s="11">
        <f>'Daily PnL Log'!G845</f>
        <v>9688.6</v>
      </c>
      <c r="H117" s="11">
        <f>'Daily PnL Log'!H845</f>
        <v>-465.4</v>
      </c>
      <c r="I117" s="11">
        <f>'Daily PnL Log'!I845</f>
        <v>0</v>
      </c>
      <c r="J117" s="11">
        <f>'Daily PnL Log'!J845</f>
        <v>-25190.800000000003</v>
      </c>
      <c r="K117" s="11">
        <f>'Daily PnL Log'!K845</f>
        <v>-51.17</v>
      </c>
      <c r="L117" s="11">
        <f>'Daily PnL Log'!L845</f>
        <v>-449.42</v>
      </c>
      <c r="M117" s="11">
        <f>'Daily PnL Log'!M845</f>
        <v>-500.59000000000003</v>
      </c>
      <c r="N117" s="11">
        <f>'Daily PnL Log'!N845</f>
        <v>-25691.390000000003</v>
      </c>
      <c r="O117" s="11">
        <f t="shared" si="5"/>
        <v>60920.499999999949</v>
      </c>
      <c r="P117" s="11">
        <f t="shared" si="6"/>
        <v>265686.7</v>
      </c>
      <c r="Q117" s="11">
        <f t="shared" si="7"/>
        <v>-67111.600000000006</v>
      </c>
      <c r="R117" s="11">
        <f t="shared" si="8"/>
        <v>51960.2</v>
      </c>
      <c r="S117" s="11">
        <f t="shared" si="9"/>
        <v>-33345.100000000013</v>
      </c>
      <c r="T117" s="11">
        <f t="shared" si="10"/>
        <v>-10311.900000000001</v>
      </c>
      <c r="U117" s="11">
        <f t="shared" si="11"/>
        <v>0</v>
      </c>
      <c r="V117" s="11">
        <f t="shared" si="13"/>
        <v>267798.79999999981</v>
      </c>
      <c r="W117" s="11">
        <f>IF('Daily PnL Log'!W845&lt;&gt;"",'Daily PnL Log'!W845,"")</f>
        <v>802478</v>
      </c>
      <c r="X117" s="119">
        <f>IF('Daily PnL Log'!X845&lt;&gt;"",'Daily PnL Log'!X845,"")</f>
        <v>-3.2015070818140812E-2</v>
      </c>
      <c r="Y117" s="11">
        <f>IF('Daily PnL Log'!Y845&lt;&gt;"",'Daily PnL Log'!Y845,"")</f>
        <v>-3957.85</v>
      </c>
      <c r="Z117" s="11" t="str">
        <f>IF('Daily PnL Log'!Z845&lt;&gt;"",'Daily PnL Log'!Z845,"")</f>
        <v/>
      </c>
      <c r="AA117" s="11" t="str">
        <f>IF('Daily PnL Log'!AA845&lt;&gt;"",'Daily PnL Log'!AA845,"")</f>
        <v/>
      </c>
      <c r="AB117" s="11" t="str">
        <f>IF('Daily PnL Log'!AB845&lt;&gt;"",'Daily PnL Log'!AB845,"")</f>
        <v/>
      </c>
      <c r="AC117" s="11">
        <f>IF('Daily PnL Log'!AC845&lt;&gt;"",'Daily PnL Log'!AC845,"")</f>
        <v>204453.23</v>
      </c>
    </row>
    <row r="118" spans="1:29" x14ac:dyDescent="0.25">
      <c r="A118" s="47" t="str">
        <f t="shared" si="12"/>
        <v>Apr</v>
      </c>
      <c r="B118" s="14">
        <f>'Daily PnL Log'!B846</f>
        <v>45392</v>
      </c>
      <c r="C118" s="13">
        <f>'Daily PnL Log'!C846</f>
        <v>36107.5</v>
      </c>
      <c r="D118" s="13">
        <f>'Daily PnL Log'!D846</f>
        <v>-7195.9</v>
      </c>
      <c r="E118" s="13">
        <f>'Daily PnL Log'!E846</f>
        <v>-422.5</v>
      </c>
      <c r="F118" s="13">
        <f>'Daily PnL Log'!F846</f>
        <v>-2388.3000000000002</v>
      </c>
      <c r="G118" s="13">
        <f>'Daily PnL Log'!G846</f>
        <v>14881.9</v>
      </c>
      <c r="H118" s="13">
        <f>'Daily PnL Log'!H846</f>
        <v>7109.5</v>
      </c>
      <c r="I118" s="13">
        <f>'Daily PnL Log'!I846</f>
        <v>0</v>
      </c>
      <c r="J118" s="13">
        <f>'Daily PnL Log'!J846</f>
        <v>48092.2</v>
      </c>
      <c r="K118" s="13">
        <f>'Daily PnL Log'!K846</f>
        <v>-40.5</v>
      </c>
      <c r="L118" s="13">
        <f>'Daily PnL Log'!L846</f>
        <v>-346.96</v>
      </c>
      <c r="M118" s="13">
        <f>'Daily PnL Log'!M846</f>
        <v>-387.46</v>
      </c>
      <c r="N118" s="13">
        <f>'Daily PnL Log'!N846</f>
        <v>47704.74</v>
      </c>
      <c r="O118" s="13">
        <f t="shared" si="5"/>
        <v>97027.999999999942</v>
      </c>
      <c r="P118" s="13">
        <f t="shared" si="6"/>
        <v>258490.80000000002</v>
      </c>
      <c r="Q118" s="13">
        <f t="shared" si="7"/>
        <v>-67534.100000000006</v>
      </c>
      <c r="R118" s="13">
        <f t="shared" si="8"/>
        <v>49571.899999999994</v>
      </c>
      <c r="S118" s="13">
        <f t="shared" si="9"/>
        <v>-18463.200000000012</v>
      </c>
      <c r="T118" s="13">
        <f t="shared" si="10"/>
        <v>-3202.4000000000015</v>
      </c>
      <c r="U118" s="13">
        <f t="shared" si="11"/>
        <v>0</v>
      </c>
      <c r="V118" s="13">
        <f t="shared" si="13"/>
        <v>315890.99999999983</v>
      </c>
      <c r="W118" s="13">
        <f>IF('Daily PnL Log'!W846&lt;&gt;"",'Daily PnL Log'!W846,"")</f>
        <v>830137</v>
      </c>
      <c r="X118" s="118">
        <f>IF('Daily PnL Log'!X846&lt;&gt;"",'Daily PnL Log'!X846,"")</f>
        <v>5.7466104992308496E-2</v>
      </c>
      <c r="Y118" s="13">
        <f>IF('Daily PnL Log'!Y846&lt;&gt;"",'Daily PnL Log'!Y846,"")</f>
        <v>-5273.23</v>
      </c>
      <c r="Z118" s="13" t="str">
        <f>IF('Daily PnL Log'!Z846&lt;&gt;"",'Daily PnL Log'!Z846,"")</f>
        <v/>
      </c>
      <c r="AA118" s="13" t="str">
        <f>IF('Daily PnL Log'!AA846&lt;&gt;"",'Daily PnL Log'!AA846,"")</f>
        <v/>
      </c>
      <c r="AB118" s="13" t="str">
        <f>IF('Daily PnL Log'!AB846&lt;&gt;"",'Daily PnL Log'!AB846,"")</f>
        <v/>
      </c>
      <c r="AC118" s="13">
        <f>IF('Daily PnL Log'!AC846&lt;&gt;"",'Daily PnL Log'!AC846,"")</f>
        <v>250328.52</v>
      </c>
    </row>
    <row r="119" spans="1:29" x14ac:dyDescent="0.25">
      <c r="A119" s="48" t="str">
        <f t="shared" si="12"/>
        <v>Apr</v>
      </c>
      <c r="B119" s="83">
        <f>'Daily PnL Log'!B847</f>
        <v>45393</v>
      </c>
      <c r="C119" s="11">
        <f>'Daily PnL Log'!C847</f>
        <v>-5179</v>
      </c>
      <c r="D119" s="11">
        <f>'Daily PnL Log'!D847</f>
        <v>-4749.8</v>
      </c>
      <c r="E119" s="11">
        <f>'Daily PnL Log'!E847</f>
        <v>-3320.9</v>
      </c>
      <c r="F119" s="11">
        <f>'Daily PnL Log'!F847</f>
        <v>2087.6999999999998</v>
      </c>
      <c r="G119" s="11">
        <f>'Daily PnL Log'!G847</f>
        <v>15773</v>
      </c>
      <c r="H119" s="11">
        <f>'Daily PnL Log'!H847</f>
        <v>2821.3</v>
      </c>
      <c r="I119" s="11">
        <f>'Daily PnL Log'!I847</f>
        <v>0</v>
      </c>
      <c r="J119" s="11">
        <f>'Daily PnL Log'!J847</f>
        <v>7432.3</v>
      </c>
      <c r="K119" s="11">
        <f>'Daily PnL Log'!K847</f>
        <v>-85.81</v>
      </c>
      <c r="L119" s="11">
        <f>'Daily PnL Log'!L847</f>
        <v>-758.76</v>
      </c>
      <c r="M119" s="11">
        <f>'Daily PnL Log'!M847</f>
        <v>-844.56999999999994</v>
      </c>
      <c r="N119" s="11">
        <f>'Daily PnL Log'!N847</f>
        <v>6587.7300000000005</v>
      </c>
      <c r="O119" s="11">
        <f t="shared" si="13"/>
        <v>91848.999999999942</v>
      </c>
      <c r="P119" s="11">
        <f t="shared" si="13"/>
        <v>253741.00000000003</v>
      </c>
      <c r="Q119" s="11">
        <f t="shared" si="13"/>
        <v>-70855</v>
      </c>
      <c r="R119" s="11">
        <f t="shared" si="13"/>
        <v>51659.599999999991</v>
      </c>
      <c r="S119" s="11">
        <f t="shared" si="13"/>
        <v>-2690.2000000000116</v>
      </c>
      <c r="T119" s="11">
        <f t="shared" si="13"/>
        <v>-381.10000000000127</v>
      </c>
      <c r="U119" s="11">
        <f t="shared" si="13"/>
        <v>0</v>
      </c>
      <c r="V119" s="11">
        <f t="shared" si="13"/>
        <v>323323.29999999981</v>
      </c>
      <c r="W119" s="11">
        <f>IF('Daily PnL Log'!W847&lt;&gt;"",'Daily PnL Log'!W847,"")</f>
        <v>757389</v>
      </c>
      <c r="X119" s="119">
        <f>IF('Daily PnL Log'!X847&lt;&gt;"",'Daily PnL Log'!X847,"")</f>
        <v>8.6979478180961179E-3</v>
      </c>
      <c r="Y119" s="11" t="str">
        <f>IF('Daily PnL Log'!Y847&lt;&gt;"",'Daily PnL Log'!Y847,"")</f>
        <v/>
      </c>
      <c r="Z119" s="11" t="str">
        <f>IF('Daily PnL Log'!Z847&lt;&gt;"",'Daily PnL Log'!Z847,"")</f>
        <v/>
      </c>
      <c r="AA119" s="11" t="str">
        <f>IF('Daily PnL Log'!AA847&lt;&gt;"",'Daily PnL Log'!AA847,"")</f>
        <v/>
      </c>
      <c r="AB119" s="11" t="str">
        <f>IF('Daily PnL Log'!AB847&lt;&gt;"",'Daily PnL Log'!AB847,"")</f>
        <v/>
      </c>
      <c r="AC119" s="11">
        <f>IF('Daily PnL Log'!AC847&lt;&gt;"",'Daily PnL Log'!AC847,"")</f>
        <v>262898.95</v>
      </c>
    </row>
    <row r="120" spans="1:29" x14ac:dyDescent="0.25">
      <c r="A120" s="47" t="str">
        <f t="shared" si="12"/>
        <v>Apr</v>
      </c>
      <c r="B120" s="14">
        <f>'Daily PnL Log'!B848</f>
        <v>45394</v>
      </c>
      <c r="C120" s="13">
        <f>'Daily PnL Log'!C848</f>
        <v>35659.800000000003</v>
      </c>
      <c r="D120" s="13">
        <f>'Daily PnL Log'!D848</f>
        <v>4199.1000000000004</v>
      </c>
      <c r="E120" s="13">
        <f>'Daily PnL Log'!E848</f>
        <v>-1473.4</v>
      </c>
      <c r="F120" s="13">
        <f>'Daily PnL Log'!F848</f>
        <v>8917.7000000000007</v>
      </c>
      <c r="G120" s="13">
        <f>'Daily PnL Log'!G848</f>
        <v>13385.9</v>
      </c>
      <c r="H120" s="13">
        <f>'Daily PnL Log'!H848</f>
        <v>-627.29999999999995</v>
      </c>
      <c r="I120" s="13">
        <f>'Daily PnL Log'!I848</f>
        <v>0</v>
      </c>
      <c r="J120" s="13">
        <f>'Daily PnL Log'!J848</f>
        <v>60061.799999999996</v>
      </c>
      <c r="K120" s="13">
        <f>'Daily PnL Log'!K848</f>
        <v>-112.72</v>
      </c>
      <c r="L120" s="13">
        <f>'Daily PnL Log'!L848</f>
        <v>-994.59</v>
      </c>
      <c r="M120" s="13">
        <f>'Daily PnL Log'!M848</f>
        <v>-1107.31</v>
      </c>
      <c r="N120" s="13">
        <f>'Daily PnL Log'!N848</f>
        <v>58954.49</v>
      </c>
      <c r="O120" s="13">
        <f t="shared" si="13"/>
        <v>127508.79999999994</v>
      </c>
      <c r="P120" s="13">
        <f t="shared" si="13"/>
        <v>257940.10000000003</v>
      </c>
      <c r="Q120" s="13">
        <f t="shared" si="13"/>
        <v>-72328.399999999994</v>
      </c>
      <c r="R120" s="13">
        <f t="shared" si="13"/>
        <v>60577.299999999988</v>
      </c>
      <c r="S120" s="13">
        <f t="shared" si="13"/>
        <v>10695.699999999988</v>
      </c>
      <c r="T120" s="13">
        <f t="shared" si="13"/>
        <v>-1008.4000000000012</v>
      </c>
      <c r="U120" s="13">
        <f t="shared" si="13"/>
        <v>0</v>
      </c>
      <c r="V120" s="13">
        <f t="shared" si="13"/>
        <v>383385.0999999998</v>
      </c>
      <c r="W120" s="13">
        <f>IF('Daily PnL Log'!W848&lt;&gt;"",'Daily PnL Log'!W848,"")</f>
        <v>724094</v>
      </c>
      <c r="X120" s="118">
        <f>IF('Daily PnL Log'!X848&lt;&gt;"",'Daily PnL Log'!X848,"")</f>
        <v>8.1418282709151024E-2</v>
      </c>
      <c r="Y120" s="13">
        <f>IF('Daily PnL Log'!Y848&lt;&gt;"",'Daily PnL Log'!Y848,"")</f>
        <v>-284</v>
      </c>
      <c r="Z120" s="13" t="str">
        <f>IF('Daily PnL Log'!Z848&lt;&gt;"",'Daily PnL Log'!Z848,"")</f>
        <v/>
      </c>
      <c r="AA120" s="13" t="str">
        <f>IF('Daily PnL Log'!AA848&lt;&gt;"",'Daily PnL Log'!AA848,"")</f>
        <v/>
      </c>
      <c r="AB120" s="13" t="str">
        <f>IF('Daily PnL Log'!AB848&lt;&gt;"",'Daily PnL Log'!AB848,"")</f>
        <v/>
      </c>
      <c r="AC120" s="13">
        <f>IF('Daily PnL Log'!AC848&lt;&gt;"",'Daily PnL Log'!AC848,"")</f>
        <v>306121.89</v>
      </c>
    </row>
    <row r="121" spans="1:29" x14ac:dyDescent="0.25">
      <c r="A121" s="48" t="str">
        <f t="shared" si="12"/>
        <v>Apr</v>
      </c>
      <c r="B121" s="83">
        <f>'Daily PnL Log'!B849</f>
        <v>45397</v>
      </c>
      <c r="C121" s="11">
        <f>'Daily PnL Log'!C849</f>
        <v>-16425.2</v>
      </c>
      <c r="D121" s="11">
        <f>'Daily PnL Log'!D849</f>
        <v>-6428.4</v>
      </c>
      <c r="E121" s="11">
        <f>'Daily PnL Log'!E849</f>
        <v>1123.9000000000001</v>
      </c>
      <c r="F121" s="11">
        <f>'Daily PnL Log'!F849</f>
        <v>-4540.7</v>
      </c>
      <c r="G121" s="11">
        <f>'Daily PnL Log'!G849</f>
        <v>-25297.5</v>
      </c>
      <c r="H121" s="11">
        <f>'Daily PnL Log'!H849</f>
        <v>-2921</v>
      </c>
      <c r="I121" s="11">
        <f>'Daily PnL Log'!I849</f>
        <v>0</v>
      </c>
      <c r="J121" s="11">
        <f>'Daily PnL Log'!J849</f>
        <v>-54488.899999999994</v>
      </c>
      <c r="K121" s="11">
        <f>'Daily PnL Log'!K849</f>
        <v>-54.85</v>
      </c>
      <c r="L121" s="11">
        <f>'Daily PnL Log'!L849</f>
        <v>-472.4</v>
      </c>
      <c r="M121" s="11">
        <f>'Daily PnL Log'!M849</f>
        <v>-527.25</v>
      </c>
      <c r="N121" s="11">
        <f>'Daily PnL Log'!N849</f>
        <v>-55016.149999999994</v>
      </c>
      <c r="O121" s="11">
        <f t="shared" si="13"/>
        <v>111083.59999999995</v>
      </c>
      <c r="P121" s="11">
        <f t="shared" si="13"/>
        <v>251511.70000000004</v>
      </c>
      <c r="Q121" s="11">
        <f t="shared" si="13"/>
        <v>-71204.5</v>
      </c>
      <c r="R121" s="11">
        <f t="shared" si="13"/>
        <v>56036.599999999991</v>
      </c>
      <c r="S121" s="11">
        <f t="shared" si="13"/>
        <v>-14601.800000000012</v>
      </c>
      <c r="T121" s="11">
        <f t="shared" si="13"/>
        <v>-3929.4000000000015</v>
      </c>
      <c r="U121" s="11">
        <f t="shared" si="13"/>
        <v>0</v>
      </c>
      <c r="V121" s="11">
        <f t="shared" si="13"/>
        <v>328896.19999999984</v>
      </c>
      <c r="W121" s="11">
        <f>IF('Daily PnL Log'!W849&lt;&gt;"",'Daily PnL Log'!W849,"")</f>
        <v>765499</v>
      </c>
      <c r="X121" s="119">
        <f>IF('Daily PnL Log'!X849&lt;&gt;"",'Daily PnL Log'!X849,"")</f>
        <v>-7.1869656263430767E-2</v>
      </c>
      <c r="Y121" s="11" t="str">
        <f>IF('Daily PnL Log'!Y849&lt;&gt;"",'Daily PnL Log'!Y849,"")</f>
        <v/>
      </c>
      <c r="Z121" s="11">
        <f>IF('Daily PnL Log'!Z849&lt;&gt;"",'Daily PnL Log'!Z849,"")</f>
        <v>2532.52</v>
      </c>
      <c r="AA121" s="11" t="str">
        <f>IF('Daily PnL Log'!AA849&lt;&gt;"",'Daily PnL Log'!AA849,"")</f>
        <v/>
      </c>
      <c r="AB121" s="11" t="str">
        <f>IF('Daily PnL Log'!AB849&lt;&gt;"",'Daily PnL Log'!AB849,"")</f>
        <v/>
      </c>
      <c r="AC121" s="11">
        <f>IF('Daily PnL Log'!AC849&lt;&gt;"",'Daily PnL Log'!AC849,"")</f>
        <v>264369.39</v>
      </c>
    </row>
    <row r="122" spans="1:29" x14ac:dyDescent="0.25">
      <c r="A122" s="47" t="str">
        <f t="shared" si="12"/>
        <v>Apr</v>
      </c>
      <c r="B122" s="14">
        <f>'Daily PnL Log'!B850</f>
        <v>45398</v>
      </c>
      <c r="C122" s="13">
        <f>'Daily PnL Log'!C850</f>
        <v>32694.6</v>
      </c>
      <c r="D122" s="13">
        <f>'Daily PnL Log'!D850</f>
        <v>-1717.5</v>
      </c>
      <c r="E122" s="13">
        <f>'Daily PnL Log'!E850</f>
        <v>-1736.4</v>
      </c>
      <c r="F122" s="13">
        <f>'Daily PnL Log'!F850</f>
        <v>-8607.4</v>
      </c>
      <c r="G122" s="13">
        <f>'Daily PnL Log'!G850</f>
        <v>4586.8</v>
      </c>
      <c r="H122" s="13">
        <f>'Daily PnL Log'!H850</f>
        <v>-1911.8</v>
      </c>
      <c r="I122" s="13">
        <f>'Daily PnL Log'!I850</f>
        <v>0</v>
      </c>
      <c r="J122" s="13">
        <f>'Daily PnL Log'!J850</f>
        <v>23308.299999999996</v>
      </c>
      <c r="K122" s="13">
        <f>'Daily PnL Log'!K850</f>
        <v>-62.24</v>
      </c>
      <c r="L122" s="13">
        <f>'Daily PnL Log'!L850</f>
        <v>-551.78</v>
      </c>
      <c r="M122" s="13">
        <f>'Daily PnL Log'!M850</f>
        <v>-614.02</v>
      </c>
      <c r="N122" s="13">
        <f>'Daily PnL Log'!N850</f>
        <v>22694.279999999995</v>
      </c>
      <c r="O122" s="13">
        <f t="shared" si="13"/>
        <v>143778.19999999995</v>
      </c>
      <c r="P122" s="13">
        <f t="shared" si="13"/>
        <v>249794.20000000004</v>
      </c>
      <c r="Q122" s="13">
        <f t="shared" si="13"/>
        <v>-72940.899999999994</v>
      </c>
      <c r="R122" s="13">
        <f t="shared" si="13"/>
        <v>47429.19999999999</v>
      </c>
      <c r="S122" s="13">
        <f t="shared" si="13"/>
        <v>-10015.000000000011</v>
      </c>
      <c r="T122" s="13">
        <f t="shared" si="13"/>
        <v>-5841.2000000000016</v>
      </c>
      <c r="U122" s="13">
        <f t="shared" si="13"/>
        <v>0</v>
      </c>
      <c r="V122" s="13">
        <f t="shared" si="13"/>
        <v>352204.49999999983</v>
      </c>
      <c r="W122" s="13">
        <f>IF('Daily PnL Log'!W850&lt;&gt;"",'Daily PnL Log'!W850,"")</f>
        <v>782344</v>
      </c>
      <c r="X122" s="118">
        <f>IF('Daily PnL Log'!X850&lt;&gt;"",'Daily PnL Log'!X850,"")</f>
        <v>2.9008057836450454E-2</v>
      </c>
      <c r="Y122" s="13">
        <f>IF('Daily PnL Log'!Y850&lt;&gt;"",'Daily PnL Log'!Y850,"")</f>
        <v>-400</v>
      </c>
      <c r="Z122" s="13" t="str">
        <f>IF('Daily PnL Log'!Z850&lt;&gt;"",'Daily PnL Log'!Z850,"")</f>
        <v/>
      </c>
      <c r="AA122" s="13" t="str">
        <f>IF('Daily PnL Log'!AA850&lt;&gt;"",'Daily PnL Log'!AA850,"")</f>
        <v/>
      </c>
      <c r="AB122" s="13" t="str">
        <f>IF('Daily PnL Log'!AB850&lt;&gt;"",'Daily PnL Log'!AB850,"")</f>
        <v/>
      </c>
      <c r="AC122" s="13">
        <f>IF('Daily PnL Log'!AC850&lt;&gt;"",'Daily PnL Log'!AC850,"")</f>
        <v>281329.62</v>
      </c>
    </row>
    <row r="123" spans="1:29" x14ac:dyDescent="0.25">
      <c r="A123" s="48" t="str">
        <f t="shared" si="12"/>
        <v>Apr</v>
      </c>
      <c r="B123" s="83">
        <f>'Daily PnL Log'!B851</f>
        <v>45399</v>
      </c>
      <c r="C123" s="11">
        <f>'Daily PnL Log'!C851</f>
        <v>3318.7</v>
      </c>
      <c r="D123" s="11">
        <f>'Daily PnL Log'!D851</f>
        <v>13544.4</v>
      </c>
      <c r="E123" s="11">
        <f>'Daily PnL Log'!E851</f>
        <v>-1446.5</v>
      </c>
      <c r="F123" s="11">
        <f>'Daily PnL Log'!F851</f>
        <v>-8174.6</v>
      </c>
      <c r="G123" s="11">
        <f>'Daily PnL Log'!G851</f>
        <v>-9482.7000000000007</v>
      </c>
      <c r="H123" s="11">
        <f>'Daily PnL Log'!H851</f>
        <v>4438.7</v>
      </c>
      <c r="I123" s="11">
        <f>'Daily PnL Log'!I851</f>
        <v>0</v>
      </c>
      <c r="J123" s="11">
        <f>'Daily PnL Log'!J851</f>
        <v>2197.9999999999973</v>
      </c>
      <c r="K123" s="11">
        <f>'Daily PnL Log'!K851</f>
        <v>-61.22</v>
      </c>
      <c r="L123" s="11">
        <f>'Daily PnL Log'!L851</f>
        <v>-538.63</v>
      </c>
      <c r="M123" s="11">
        <f>'Daily PnL Log'!M851</f>
        <v>-599.85</v>
      </c>
      <c r="N123" s="11">
        <f>'Daily PnL Log'!N851</f>
        <v>1598.1499999999974</v>
      </c>
      <c r="O123" s="11">
        <f t="shared" si="13"/>
        <v>147096.89999999997</v>
      </c>
      <c r="P123" s="11">
        <f t="shared" si="13"/>
        <v>263338.60000000003</v>
      </c>
      <c r="Q123" s="11">
        <f t="shared" si="13"/>
        <v>-74387.399999999994</v>
      </c>
      <c r="R123" s="11">
        <f t="shared" si="13"/>
        <v>39254.599999999991</v>
      </c>
      <c r="S123" s="11">
        <f t="shared" si="13"/>
        <v>-19497.700000000012</v>
      </c>
      <c r="T123" s="11">
        <f t="shared" si="13"/>
        <v>-1402.5000000000018</v>
      </c>
      <c r="U123" s="11">
        <f t="shared" si="13"/>
        <v>0</v>
      </c>
      <c r="V123" s="11">
        <f t="shared" si="13"/>
        <v>354402.49999999983</v>
      </c>
      <c r="W123" s="11">
        <f>IF('Daily PnL Log'!W851&lt;&gt;"",'Daily PnL Log'!W851,"")</f>
        <v>786912</v>
      </c>
      <c r="X123" s="119">
        <f>IF('Daily PnL Log'!X851&lt;&gt;"",'Daily PnL Log'!X851,"")</f>
        <v>2.0309132406164825E-3</v>
      </c>
      <c r="Y123" s="11" t="str">
        <f>IF('Daily PnL Log'!Y851&lt;&gt;"",'Daily PnL Log'!Y851,"")</f>
        <v/>
      </c>
      <c r="Z123" s="11" t="str">
        <f>IF('Daily PnL Log'!Z851&lt;&gt;"",'Daily PnL Log'!Z851,"")</f>
        <v/>
      </c>
      <c r="AA123" s="11" t="str">
        <f>IF('Daily PnL Log'!AA851&lt;&gt;"",'Daily PnL Log'!AA851,"")</f>
        <v/>
      </c>
      <c r="AB123" s="11" t="str">
        <f>IF('Daily PnL Log'!AB851&lt;&gt;"",'Daily PnL Log'!AB851,"")</f>
        <v/>
      </c>
      <c r="AC123" s="11">
        <f>IF('Daily PnL Log'!AC851&lt;&gt;"",'Daily PnL Log'!AC851,"")</f>
        <v>288178.02</v>
      </c>
    </row>
    <row r="124" spans="1:29" x14ac:dyDescent="0.25">
      <c r="A124" s="47" t="str">
        <f t="shared" si="12"/>
        <v>Apr</v>
      </c>
      <c r="B124" s="14">
        <f>'Daily PnL Log'!B852</f>
        <v>45400</v>
      </c>
      <c r="C124" s="13">
        <f>'Daily PnL Log'!C852</f>
        <v>9741</v>
      </c>
      <c r="D124" s="13">
        <f>'Daily PnL Log'!D852</f>
        <v>4226</v>
      </c>
      <c r="E124" s="13">
        <f>'Daily PnL Log'!E852</f>
        <v>1427.1</v>
      </c>
      <c r="F124" s="13">
        <f>'Daily PnL Log'!F852</f>
        <v>-15005.8</v>
      </c>
      <c r="G124" s="13">
        <f>'Daily PnL Log'!G852</f>
        <v>-7819.4</v>
      </c>
      <c r="H124" s="13">
        <f>'Daily PnL Log'!H852</f>
        <v>-2846.1</v>
      </c>
      <c r="I124" s="13">
        <f>'Daily PnL Log'!I852</f>
        <v>0</v>
      </c>
      <c r="J124" s="13">
        <f>'Daily PnL Log'!J852</f>
        <v>-10277.199999999999</v>
      </c>
      <c r="K124" s="13">
        <f>'Daily PnL Log'!K852</f>
        <v>-53.86</v>
      </c>
      <c r="L124" s="13">
        <f>'Daily PnL Log'!L852</f>
        <v>-472.51</v>
      </c>
      <c r="M124" s="13">
        <f>'Daily PnL Log'!M852</f>
        <v>-526.37</v>
      </c>
      <c r="N124" s="13">
        <f>'Daily PnL Log'!N852</f>
        <v>-10803.57</v>
      </c>
      <c r="O124" s="13">
        <f t="shared" si="13"/>
        <v>156837.89999999997</v>
      </c>
      <c r="P124" s="13">
        <f t="shared" si="13"/>
        <v>267564.60000000003</v>
      </c>
      <c r="Q124" s="13">
        <f t="shared" si="13"/>
        <v>-72960.299999999988</v>
      </c>
      <c r="R124" s="13">
        <f t="shared" si="13"/>
        <v>24248.799999999992</v>
      </c>
      <c r="S124" s="13">
        <f t="shared" si="13"/>
        <v>-27317.100000000013</v>
      </c>
      <c r="T124" s="13">
        <f t="shared" si="13"/>
        <v>-4248.6000000000022</v>
      </c>
      <c r="U124" s="13">
        <f t="shared" si="13"/>
        <v>0</v>
      </c>
      <c r="V124" s="13">
        <f t="shared" si="13"/>
        <v>344125.29999999981</v>
      </c>
      <c r="W124" s="13">
        <f>IF('Daily PnL Log'!W852&lt;&gt;"",'Daily PnL Log'!W852,"")</f>
        <v>857225</v>
      </c>
      <c r="X124" s="118">
        <f>IF('Daily PnL Log'!X852&lt;&gt;"",'Daily PnL Log'!X852,"")</f>
        <v>-1.2602957216600076E-2</v>
      </c>
      <c r="Y124" s="13" t="str">
        <f>IF('Daily PnL Log'!Y852&lt;&gt;"",'Daily PnL Log'!Y852,"")</f>
        <v/>
      </c>
      <c r="Z124" s="13" t="str">
        <f>IF('Daily PnL Log'!Z852&lt;&gt;"",'Daily PnL Log'!Z852,"")</f>
        <v/>
      </c>
      <c r="AA124" s="13" t="str">
        <f>IF('Daily PnL Log'!AA852&lt;&gt;"",'Daily PnL Log'!AA852,"")</f>
        <v/>
      </c>
      <c r="AB124" s="13" t="str">
        <f>IF('Daily PnL Log'!AB852&lt;&gt;"",'Daily PnL Log'!AB852,"")</f>
        <v/>
      </c>
      <c r="AC124" s="13">
        <f>IF('Daily PnL Log'!AC852&lt;&gt;"",'Daily PnL Log'!AC852,"")</f>
        <v>292409.15000000002</v>
      </c>
    </row>
    <row r="125" spans="1:29" x14ac:dyDescent="0.25">
      <c r="A125" s="48" t="str">
        <f t="shared" si="12"/>
        <v>Apr</v>
      </c>
      <c r="B125" s="83">
        <f>'Daily PnL Log'!B853</f>
        <v>45401</v>
      </c>
      <c r="C125" s="11">
        <f>'Daily PnL Log'!C853</f>
        <v>69747.3</v>
      </c>
      <c r="D125" s="11">
        <f>'Daily PnL Log'!D853</f>
        <v>7906.8</v>
      </c>
      <c r="E125" s="11">
        <f>'Daily PnL Log'!E853</f>
        <v>452.4</v>
      </c>
      <c r="F125" s="11">
        <f>'Daily PnL Log'!F853</f>
        <v>3624</v>
      </c>
      <c r="G125" s="11">
        <f>'Daily PnL Log'!G853</f>
        <v>-25937</v>
      </c>
      <c r="H125" s="11">
        <f>'Daily PnL Log'!H853</f>
        <v>-5678.5</v>
      </c>
      <c r="I125" s="11">
        <f>'Daily PnL Log'!I853</f>
        <v>0</v>
      </c>
      <c r="J125" s="11">
        <f>'Daily PnL Log'!J853</f>
        <v>50115</v>
      </c>
      <c r="K125" s="11">
        <f>'Daily PnL Log'!K853</f>
        <v>-197.26</v>
      </c>
      <c r="L125" s="11">
        <f>'Daily PnL Log'!L853</f>
        <v>-1709.76</v>
      </c>
      <c r="M125" s="11">
        <f>'Daily PnL Log'!M853</f>
        <v>-1907.02</v>
      </c>
      <c r="N125" s="11">
        <f>'Daily PnL Log'!N853</f>
        <v>48207.98</v>
      </c>
      <c r="O125" s="11">
        <f t="shared" si="13"/>
        <v>226585.19999999995</v>
      </c>
      <c r="P125" s="11">
        <f t="shared" si="13"/>
        <v>275471.40000000002</v>
      </c>
      <c r="Q125" s="11">
        <f t="shared" si="13"/>
        <v>-72507.899999999994</v>
      </c>
      <c r="R125" s="11">
        <f t="shared" si="13"/>
        <v>27872.799999999992</v>
      </c>
      <c r="S125" s="11">
        <f t="shared" si="13"/>
        <v>-53254.100000000013</v>
      </c>
      <c r="T125" s="11">
        <f t="shared" si="13"/>
        <v>-9927.1000000000022</v>
      </c>
      <c r="U125" s="11">
        <f t="shared" si="13"/>
        <v>0</v>
      </c>
      <c r="V125" s="11">
        <f t="shared" si="13"/>
        <v>394240.29999999981</v>
      </c>
      <c r="W125" s="11">
        <f>IF('Daily PnL Log'!W853&lt;&gt;"",'Daily PnL Log'!W853,"")</f>
        <v>684720</v>
      </c>
      <c r="X125" s="119">
        <f>IF('Daily PnL Log'!X853&lt;&gt;"",'Daily PnL Log'!X853,"")</f>
        <v>7.0405391985044988E-2</v>
      </c>
      <c r="Y125" s="11" t="str">
        <f>IF('Daily PnL Log'!Y853&lt;&gt;"",'Daily PnL Log'!Y853,"")</f>
        <v/>
      </c>
      <c r="Z125" s="11" t="str">
        <f>IF('Daily PnL Log'!Z853&lt;&gt;"",'Daily PnL Log'!Z853,"")</f>
        <v/>
      </c>
      <c r="AA125" s="11" t="str">
        <f>IF('Daily PnL Log'!AA853&lt;&gt;"",'Daily PnL Log'!AA853,"")</f>
        <v/>
      </c>
      <c r="AB125" s="11" t="str">
        <f>IF('Daily PnL Log'!AB853&lt;&gt;"",'Daily PnL Log'!AB853,"")</f>
        <v/>
      </c>
      <c r="AC125" s="11">
        <f>IF('Daily PnL Log'!AC853&lt;&gt;"",'Daily PnL Log'!AC853,"")</f>
        <v>329108.13</v>
      </c>
    </row>
    <row r="126" spans="1:29" x14ac:dyDescent="0.25">
      <c r="A126" s="47" t="str">
        <f t="shared" si="12"/>
        <v>Apr</v>
      </c>
      <c r="B126" s="14">
        <f>'Daily PnL Log'!B854</f>
        <v>45404</v>
      </c>
      <c r="C126" s="13">
        <f>'Daily PnL Log'!C854</f>
        <v>4321.2</v>
      </c>
      <c r="D126" s="13">
        <f>'Daily PnL Log'!D854</f>
        <v>6097.6</v>
      </c>
      <c r="E126" s="13">
        <f>'Daily PnL Log'!E854</f>
        <v>-917.4</v>
      </c>
      <c r="F126" s="13">
        <f>'Daily PnL Log'!F854</f>
        <v>17460.8</v>
      </c>
      <c r="G126" s="13">
        <f>'Daily PnL Log'!G854</f>
        <v>-12866.2</v>
      </c>
      <c r="H126" s="13">
        <f>'Daily PnL Log'!H854</f>
        <v>-2437.1999999999998</v>
      </c>
      <c r="I126" s="13">
        <f>'Daily PnL Log'!I854</f>
        <v>0</v>
      </c>
      <c r="J126" s="13">
        <f>'Daily PnL Log'!J854</f>
        <v>11658.799999999996</v>
      </c>
      <c r="K126" s="13">
        <f>'Daily PnL Log'!K854</f>
        <v>-60.36</v>
      </c>
      <c r="L126" s="13">
        <f>'Daily PnL Log'!L854</f>
        <v>-518.08000000000004</v>
      </c>
      <c r="M126" s="13">
        <f>'Daily PnL Log'!M854</f>
        <v>-578.44000000000005</v>
      </c>
      <c r="N126" s="13">
        <f>'Daily PnL Log'!N854</f>
        <v>11080.359999999995</v>
      </c>
      <c r="O126" s="13">
        <f t="shared" si="13"/>
        <v>230906.39999999997</v>
      </c>
      <c r="P126" s="13">
        <f t="shared" si="13"/>
        <v>281569</v>
      </c>
      <c r="Q126" s="13">
        <f t="shared" si="13"/>
        <v>-73425.299999999988</v>
      </c>
      <c r="R126" s="13">
        <f t="shared" si="13"/>
        <v>45333.599999999991</v>
      </c>
      <c r="S126" s="13">
        <f t="shared" si="13"/>
        <v>-66120.300000000017</v>
      </c>
      <c r="T126" s="13">
        <f t="shared" si="13"/>
        <v>-12364.300000000003</v>
      </c>
      <c r="U126" s="13">
        <f t="shared" si="13"/>
        <v>0</v>
      </c>
      <c r="V126" s="13">
        <f t="shared" si="13"/>
        <v>405899.0999999998</v>
      </c>
      <c r="W126" s="13">
        <f>IF('Daily PnL Log'!W854&lt;&gt;"",'Daily PnL Log'!W854,"")</f>
        <v>616133</v>
      </c>
      <c r="X126" s="118">
        <f>IF('Daily PnL Log'!X854&lt;&gt;"",'Daily PnL Log'!X854,"")</f>
        <v>1.7983714555136626E-2</v>
      </c>
      <c r="Y126" s="13" t="str">
        <f>IF('Daily PnL Log'!Y854&lt;&gt;"",'Daily PnL Log'!Y854,"")</f>
        <v/>
      </c>
      <c r="Z126" s="13" t="str">
        <f>IF('Daily PnL Log'!Z854&lt;&gt;"",'Daily PnL Log'!Z854,"")</f>
        <v/>
      </c>
      <c r="AA126" s="13" t="str">
        <f>IF('Daily PnL Log'!AA854&lt;&gt;"",'Daily PnL Log'!AA854,"")</f>
        <v/>
      </c>
      <c r="AB126" s="13" t="str">
        <f>IF('Daily PnL Log'!AB854&lt;&gt;"",'Daily PnL Log'!AB854,"")</f>
        <v/>
      </c>
      <c r="AC126" s="13">
        <f>IF('Daily PnL Log'!AC854&lt;&gt;"",'Daily PnL Log'!AC854,"")</f>
        <v>342347.44</v>
      </c>
    </row>
    <row r="127" spans="1:29" x14ac:dyDescent="0.25">
      <c r="A127" s="48" t="str">
        <f t="shared" si="12"/>
        <v>Apr</v>
      </c>
      <c r="B127" s="83">
        <f>'Daily PnL Log'!B855</f>
        <v>45405</v>
      </c>
      <c r="C127" s="11">
        <f>'Daily PnL Log'!C855</f>
        <v>-4848</v>
      </c>
      <c r="D127" s="11">
        <f>'Daily PnL Log'!D855</f>
        <v>17858.7</v>
      </c>
      <c r="E127" s="11">
        <f>'Daily PnL Log'!E855</f>
        <v>-409.9</v>
      </c>
      <c r="F127" s="11">
        <f>'Daily PnL Log'!F855</f>
        <v>-17810.2</v>
      </c>
      <c r="G127" s="11">
        <f>'Daily PnL Log'!G855</f>
        <v>-5798.2</v>
      </c>
      <c r="H127" s="11">
        <f>'Daily PnL Log'!H855</f>
        <v>-5242.7</v>
      </c>
      <c r="I127" s="11">
        <f>'Daily PnL Log'!I855</f>
        <v>0</v>
      </c>
      <c r="J127" s="11">
        <f>'Daily PnL Log'!J855</f>
        <v>-16250.3</v>
      </c>
      <c r="K127" s="11">
        <f>'Daily PnL Log'!K855</f>
        <v>-51.42</v>
      </c>
      <c r="L127" s="11">
        <f>'Daily PnL Log'!L855</f>
        <v>-450.98</v>
      </c>
      <c r="M127" s="11">
        <f>'Daily PnL Log'!M855</f>
        <v>-502.40000000000003</v>
      </c>
      <c r="N127" s="11">
        <f>'Daily PnL Log'!N855</f>
        <v>-16752.7</v>
      </c>
      <c r="O127" s="11">
        <f t="shared" si="13"/>
        <v>226058.39999999997</v>
      </c>
      <c r="P127" s="11">
        <f t="shared" si="13"/>
        <v>299427.7</v>
      </c>
      <c r="Q127" s="11">
        <f t="shared" si="13"/>
        <v>-73835.199999999983</v>
      </c>
      <c r="R127" s="11">
        <f t="shared" si="13"/>
        <v>27523.399999999991</v>
      </c>
      <c r="S127" s="11">
        <f t="shared" si="13"/>
        <v>-71918.500000000015</v>
      </c>
      <c r="T127" s="11">
        <f t="shared" si="13"/>
        <v>-17607.000000000004</v>
      </c>
      <c r="U127" s="11">
        <f t="shared" si="13"/>
        <v>0</v>
      </c>
      <c r="V127" s="11">
        <f t="shared" si="13"/>
        <v>389648.79999999981</v>
      </c>
      <c r="W127" s="11">
        <f>IF('Daily PnL Log'!W855&lt;&gt;"",'Daily PnL Log'!W855,"")</f>
        <v>648703</v>
      </c>
      <c r="X127" s="119">
        <f>IF('Daily PnL Log'!X855&lt;&gt;"",'Daily PnL Log'!X855,"")</f>
        <v>-2.5824915253976011E-2</v>
      </c>
      <c r="Y127" s="11" t="str">
        <f>IF('Daily PnL Log'!Y855&lt;&gt;"",'Daily PnL Log'!Y855,"")</f>
        <v/>
      </c>
      <c r="Z127" s="11" t="str">
        <f>IF('Daily PnL Log'!Z855&lt;&gt;"",'Daily PnL Log'!Z855,"")</f>
        <v/>
      </c>
      <c r="AA127" s="11" t="str">
        <f>IF('Daily PnL Log'!AA855&lt;&gt;"",'Daily PnL Log'!AA855,"")</f>
        <v/>
      </c>
      <c r="AB127" s="11" t="str">
        <f>IF('Daily PnL Log'!AB855&lt;&gt;"",'Daily PnL Log'!AB855,"")</f>
        <v/>
      </c>
      <c r="AC127" s="11">
        <f>IF('Daily PnL Log'!AC855&lt;&gt;"",'Daily PnL Log'!AC855,"")</f>
        <v>350086.54</v>
      </c>
    </row>
    <row r="128" spans="1:29" x14ac:dyDescent="0.25">
      <c r="A128" s="47" t="str">
        <f t="shared" si="12"/>
        <v>Apr</v>
      </c>
      <c r="B128" s="14">
        <f>'Daily PnL Log'!B856</f>
        <v>45406</v>
      </c>
      <c r="C128" s="13">
        <f>'Daily PnL Log'!C856</f>
        <v>-2612.1</v>
      </c>
      <c r="D128" s="13">
        <f>'Daily PnL Log'!D856</f>
        <v>10409.6</v>
      </c>
      <c r="E128" s="13">
        <f>'Daily PnL Log'!E856</f>
        <v>-783.4</v>
      </c>
      <c r="F128" s="13">
        <f>'Daily PnL Log'!F856</f>
        <v>-5031.3999999999996</v>
      </c>
      <c r="G128" s="13">
        <f>'Daily PnL Log'!G856</f>
        <v>5704</v>
      </c>
      <c r="H128" s="13">
        <f>'Daily PnL Log'!H856</f>
        <v>-2059</v>
      </c>
      <c r="I128" s="13">
        <f>'Daily PnL Log'!I856</f>
        <v>0</v>
      </c>
      <c r="J128" s="13">
        <f>'Daily PnL Log'!J856</f>
        <v>5627.7000000000007</v>
      </c>
      <c r="K128" s="13">
        <f>'Daily PnL Log'!K856</f>
        <v>-117.28</v>
      </c>
      <c r="L128" s="13">
        <f>'Daily PnL Log'!L856</f>
        <v>-1032.76</v>
      </c>
      <c r="M128" s="13">
        <f>'Daily PnL Log'!M856</f>
        <v>-1150.04</v>
      </c>
      <c r="N128" s="13">
        <f>'Daily PnL Log'!N856</f>
        <v>4477.6600000000008</v>
      </c>
      <c r="O128" s="13">
        <f t="shared" si="13"/>
        <v>223446.29999999996</v>
      </c>
      <c r="P128" s="13">
        <f t="shared" si="13"/>
        <v>309837.3</v>
      </c>
      <c r="Q128" s="13">
        <f t="shared" si="13"/>
        <v>-74618.599999999977</v>
      </c>
      <c r="R128" s="13">
        <f t="shared" si="13"/>
        <v>22491.999999999993</v>
      </c>
      <c r="S128" s="13">
        <f t="shared" si="13"/>
        <v>-66214.500000000015</v>
      </c>
      <c r="T128" s="13">
        <f t="shared" si="13"/>
        <v>-19666.000000000004</v>
      </c>
      <c r="U128" s="13">
        <f t="shared" si="13"/>
        <v>0</v>
      </c>
      <c r="V128" s="13">
        <f t="shared" si="13"/>
        <v>395276.49999999983</v>
      </c>
      <c r="W128" s="13">
        <f>IF('Daily PnL Log'!W856&lt;&gt;"",'Daily PnL Log'!W856,"")</f>
        <v>671925</v>
      </c>
      <c r="X128" s="118">
        <f>IF('Daily PnL Log'!X856&lt;&gt;"",'Daily PnL Log'!X856,"")</f>
        <v>6.663928265803476E-3</v>
      </c>
      <c r="Y128" s="13" t="str">
        <f>IF('Daily PnL Log'!Y856&lt;&gt;"",'Daily PnL Log'!Y856,"")</f>
        <v/>
      </c>
      <c r="Z128" s="13" t="str">
        <f>IF('Daily PnL Log'!Z856&lt;&gt;"",'Daily PnL Log'!Z856,"")</f>
        <v/>
      </c>
      <c r="AA128" s="13" t="str">
        <f>IF('Daily PnL Log'!AA856&lt;&gt;"",'Daily PnL Log'!AA856,"")</f>
        <v/>
      </c>
      <c r="AB128" s="13" t="str">
        <f>IF('Daily PnL Log'!AB856&lt;&gt;"",'Daily PnL Log'!AB856,"")</f>
        <v/>
      </c>
      <c r="AC128" s="13">
        <f>IF('Daily PnL Log'!AC856&lt;&gt;"",'Daily PnL Log'!AC856,"")</f>
        <v>335168.75</v>
      </c>
    </row>
    <row r="129" spans="1:29" x14ac:dyDescent="0.25">
      <c r="A129" s="48" t="str">
        <f t="shared" si="12"/>
        <v>Apr</v>
      </c>
      <c r="B129" s="83">
        <f>'Daily PnL Log'!B857</f>
        <v>45407</v>
      </c>
      <c r="C129" s="11">
        <f>'Daily PnL Log'!C857</f>
        <v>-9125</v>
      </c>
      <c r="D129" s="11">
        <f>'Daily PnL Log'!D857</f>
        <v>-1114.3</v>
      </c>
      <c r="E129" s="11">
        <f>'Daily PnL Log'!E857</f>
        <v>-405.1</v>
      </c>
      <c r="F129" s="11">
        <f>'Daily PnL Log'!F857</f>
        <v>-19003.7</v>
      </c>
      <c r="G129" s="11">
        <f>'Daily PnL Log'!G857</f>
        <v>2947.6</v>
      </c>
      <c r="H129" s="11">
        <f>'Daily PnL Log'!H857</f>
        <v>-4117.5</v>
      </c>
      <c r="I129" s="11">
        <f>'Daily PnL Log'!I857</f>
        <v>0</v>
      </c>
      <c r="J129" s="11">
        <f>'Daily PnL Log'!J857</f>
        <v>-30818</v>
      </c>
      <c r="K129" s="11">
        <f>'Daily PnL Log'!K857</f>
        <v>-64.63</v>
      </c>
      <c r="L129" s="11">
        <f>'Daily PnL Log'!L857</f>
        <v>-560.51</v>
      </c>
      <c r="M129" s="11">
        <f>'Daily PnL Log'!M857</f>
        <v>-625.14</v>
      </c>
      <c r="N129" s="11">
        <f>'Daily PnL Log'!N857</f>
        <v>-31443.14</v>
      </c>
      <c r="O129" s="11">
        <f t="shared" si="13"/>
        <v>214321.29999999996</v>
      </c>
      <c r="P129" s="11">
        <f t="shared" si="13"/>
        <v>308723</v>
      </c>
      <c r="Q129" s="11">
        <f t="shared" si="13"/>
        <v>-75023.699999999983</v>
      </c>
      <c r="R129" s="11">
        <f t="shared" si="13"/>
        <v>3488.299999999992</v>
      </c>
      <c r="S129" s="11">
        <f t="shared" si="13"/>
        <v>-63266.900000000016</v>
      </c>
      <c r="T129" s="11">
        <f t="shared" si="13"/>
        <v>-23783.500000000004</v>
      </c>
      <c r="U129" s="11">
        <f t="shared" si="13"/>
        <v>0</v>
      </c>
      <c r="V129" s="11">
        <f t="shared" si="13"/>
        <v>364458.49999999983</v>
      </c>
      <c r="W129" s="11">
        <f>IF('Daily PnL Log'!W857&lt;&gt;"",'Daily PnL Log'!W857,"")</f>
        <v>775959</v>
      </c>
      <c r="X129" s="119">
        <f>IF('Daily PnL Log'!X857&lt;&gt;"",'Daily PnL Log'!X857,"")</f>
        <v>-4.0521651272812091E-2</v>
      </c>
      <c r="Y129" s="11" t="str">
        <f>IF('Daily PnL Log'!Y857&lt;&gt;"",'Daily PnL Log'!Y857,"")</f>
        <v/>
      </c>
      <c r="Z129" s="11" t="str">
        <f>IF('Daily PnL Log'!Z857&lt;&gt;"",'Daily PnL Log'!Z857,"")</f>
        <v/>
      </c>
      <c r="AA129" s="11" t="str">
        <f>IF('Daily PnL Log'!AA857&lt;&gt;"",'Daily PnL Log'!AA857,"")</f>
        <v/>
      </c>
      <c r="AB129" s="11" t="str">
        <f>IF('Daily PnL Log'!AB857&lt;&gt;"",'Daily PnL Log'!AB857,"")</f>
        <v/>
      </c>
      <c r="AC129" s="11">
        <f>IF('Daily PnL Log'!AC857&lt;&gt;"",'Daily PnL Log'!AC857,"")</f>
        <v>280859.11</v>
      </c>
    </row>
    <row r="130" spans="1:29" x14ac:dyDescent="0.25">
      <c r="A130" s="47" t="str">
        <f t="shared" si="12"/>
        <v>Apr</v>
      </c>
      <c r="B130" s="14">
        <f>'Daily PnL Log'!B858</f>
        <v>45408</v>
      </c>
      <c r="C130" s="13">
        <f>'Daily PnL Log'!C858</f>
        <v>-3913.6</v>
      </c>
      <c r="D130" s="13">
        <f>'Daily PnL Log'!D858</f>
        <v>2774.5</v>
      </c>
      <c r="E130" s="13">
        <f>'Daily PnL Log'!E858</f>
        <v>1239.2</v>
      </c>
      <c r="F130" s="13">
        <f>'Daily PnL Log'!F858</f>
        <v>3131.4</v>
      </c>
      <c r="G130" s="13">
        <f>'Daily PnL Log'!G858</f>
        <v>-9158</v>
      </c>
      <c r="H130" s="13">
        <f>'Daily PnL Log'!H858</f>
        <v>-4227.5</v>
      </c>
      <c r="I130" s="13">
        <f>'Daily PnL Log'!I858</f>
        <v>0</v>
      </c>
      <c r="J130" s="13">
        <f>'Daily PnL Log'!J858</f>
        <v>-10154</v>
      </c>
      <c r="K130" s="13">
        <f>'Daily PnL Log'!K858</f>
        <v>-555.58000000000004</v>
      </c>
      <c r="L130" s="13">
        <f>'Daily PnL Log'!L858</f>
        <v>-2682.58</v>
      </c>
      <c r="M130" s="13">
        <f>'Daily PnL Log'!M858</f>
        <v>-3238.16</v>
      </c>
      <c r="N130" s="13">
        <f>'Daily PnL Log'!N858</f>
        <v>-13392.16</v>
      </c>
      <c r="O130" s="13">
        <f t="shared" ref="O130:V145" si="14">IF(C130&lt;&gt;"",O129+C130,"")</f>
        <v>210407.69999999995</v>
      </c>
      <c r="P130" s="13">
        <f t="shared" si="14"/>
        <v>311497.5</v>
      </c>
      <c r="Q130" s="13">
        <f t="shared" si="14"/>
        <v>-73784.499999999985</v>
      </c>
      <c r="R130" s="13">
        <f t="shared" si="14"/>
        <v>6619.6999999999916</v>
      </c>
      <c r="S130" s="13">
        <f t="shared" si="14"/>
        <v>-72424.900000000023</v>
      </c>
      <c r="T130" s="13">
        <f t="shared" si="14"/>
        <v>-28011.000000000004</v>
      </c>
      <c r="U130" s="13">
        <f t="shared" si="14"/>
        <v>0</v>
      </c>
      <c r="V130" s="13">
        <f t="shared" si="14"/>
        <v>354304.49999999983</v>
      </c>
      <c r="W130" s="13">
        <f>IF('Daily PnL Log'!W858&lt;&gt;"",'Daily PnL Log'!W858,"")</f>
        <v>621840</v>
      </c>
      <c r="X130" s="118">
        <f>IF('Daily PnL Log'!X858&lt;&gt;"",'Daily PnL Log'!X858,"")</f>
        <v>-2.1536343754020325E-2</v>
      </c>
      <c r="Y130" s="13" t="str">
        <f>IF('Daily PnL Log'!Y858&lt;&gt;"",'Daily PnL Log'!Y858,"")</f>
        <v/>
      </c>
      <c r="Z130" s="13" t="str">
        <f>IF('Daily PnL Log'!Z858&lt;&gt;"",'Daily PnL Log'!Z858,"")</f>
        <v/>
      </c>
      <c r="AA130" s="13" t="str">
        <f>IF('Daily PnL Log'!AA858&lt;&gt;"",'Daily PnL Log'!AA858,"")</f>
        <v/>
      </c>
      <c r="AB130" s="13" t="str">
        <f>IF('Daily PnL Log'!AB858&lt;&gt;"",'Daily PnL Log'!AB858,"")</f>
        <v/>
      </c>
      <c r="AC130" s="13">
        <f>IF('Daily PnL Log'!AC858&lt;&gt;"",'Daily PnL Log'!AC858,"")</f>
        <v>281938.2</v>
      </c>
    </row>
    <row r="131" spans="1:29" x14ac:dyDescent="0.25">
      <c r="A131" s="48" t="str">
        <f t="shared" si="12"/>
        <v>Apr</v>
      </c>
      <c r="B131" s="83">
        <f>'Daily PnL Log'!B859</f>
        <v>45411</v>
      </c>
      <c r="C131" s="11">
        <f>'Daily PnL Log'!C859</f>
        <v>8719.7000000000007</v>
      </c>
      <c r="D131" s="11">
        <f>'Daily PnL Log'!D859</f>
        <v>20923.7</v>
      </c>
      <c r="E131" s="11">
        <f>'Daily PnL Log'!E859</f>
        <v>-3096.9</v>
      </c>
      <c r="F131" s="11">
        <f>'Daily PnL Log'!F859</f>
        <v>-8822.7999999999993</v>
      </c>
      <c r="G131" s="11">
        <f>'Daily PnL Log'!G859</f>
        <v>-1147.3</v>
      </c>
      <c r="H131" s="11">
        <f>'Daily PnL Log'!H859</f>
        <v>2667.7</v>
      </c>
      <c r="I131" s="11">
        <f>'Daily PnL Log'!I859</f>
        <v>0</v>
      </c>
      <c r="J131" s="11">
        <f>'Daily PnL Log'!J859</f>
        <v>19244.100000000002</v>
      </c>
      <c r="K131" s="11">
        <f>'Daily PnL Log'!K859</f>
        <v>-56.1</v>
      </c>
      <c r="L131" s="11">
        <f>'Daily PnL Log'!L859</f>
        <v>-492.87</v>
      </c>
      <c r="M131" s="11">
        <f>'Daily PnL Log'!M859</f>
        <v>-548.97</v>
      </c>
      <c r="N131" s="11">
        <f>'Daily PnL Log'!N859</f>
        <v>18695.13</v>
      </c>
      <c r="O131" s="11">
        <f t="shared" si="14"/>
        <v>219127.39999999997</v>
      </c>
      <c r="P131" s="11">
        <f t="shared" si="14"/>
        <v>332421.2</v>
      </c>
      <c r="Q131" s="11">
        <f t="shared" si="14"/>
        <v>-76881.39999999998</v>
      </c>
      <c r="R131" s="11">
        <f t="shared" si="14"/>
        <v>-2203.1000000000076</v>
      </c>
      <c r="S131" s="11">
        <f t="shared" si="14"/>
        <v>-73572.200000000026</v>
      </c>
      <c r="T131" s="11">
        <f t="shared" si="14"/>
        <v>-25343.300000000003</v>
      </c>
      <c r="U131" s="11">
        <f t="shared" si="14"/>
        <v>0</v>
      </c>
      <c r="V131" s="11">
        <f t="shared" si="14"/>
        <v>373548.5999999998</v>
      </c>
      <c r="W131" s="11">
        <f>IF('Daily PnL Log'!W859&lt;&gt;"",'Daily PnL Log'!W859,"")</f>
        <v>648868</v>
      </c>
      <c r="X131" s="119">
        <f>IF('Daily PnL Log'!X859&lt;&gt;"",'Daily PnL Log'!X859,"")</f>
        <v>2.8811915520568131E-2</v>
      </c>
      <c r="Y131" s="11">
        <f>IF('Daily PnL Log'!Y859&lt;&gt;"",'Daily PnL Log'!Y859,"")</f>
        <v>-5273.23</v>
      </c>
      <c r="Z131" s="11" t="str">
        <f>IF('Daily PnL Log'!Z859&lt;&gt;"",'Daily PnL Log'!Z859,"")</f>
        <v/>
      </c>
      <c r="AA131" s="11" t="str">
        <f>IF('Daily PnL Log'!AA859&lt;&gt;"",'Daily PnL Log'!AA859,"")</f>
        <v/>
      </c>
      <c r="AB131" s="11" t="str">
        <f>IF('Daily PnL Log'!AB859&lt;&gt;"",'Daily PnL Log'!AB859,"")</f>
        <v/>
      </c>
      <c r="AC131" s="11">
        <f>IF('Daily PnL Log'!AC859&lt;&gt;"",'Daily PnL Log'!AC859,"")</f>
        <v>300617.48</v>
      </c>
    </row>
    <row r="132" spans="1:29" x14ac:dyDescent="0.25">
      <c r="A132" s="47" t="str">
        <f t="shared" si="12"/>
        <v>Apr</v>
      </c>
      <c r="B132" s="14">
        <f>'Daily PnL Log'!B860</f>
        <v>45412</v>
      </c>
      <c r="C132" s="13">
        <f>'Daily PnL Log'!C860</f>
        <v>10244.200000000001</v>
      </c>
      <c r="D132" s="13">
        <f>'Daily PnL Log'!D860</f>
        <v>7967</v>
      </c>
      <c r="E132" s="13">
        <f>'Daily PnL Log'!E860</f>
        <v>-312.3</v>
      </c>
      <c r="F132" s="13">
        <f>'Daily PnL Log'!F860</f>
        <v>-3292.4</v>
      </c>
      <c r="G132" s="13">
        <f>'Daily PnL Log'!G860</f>
        <v>20413.400000000001</v>
      </c>
      <c r="H132" s="13">
        <f>'Daily PnL Log'!H860</f>
        <v>1914.9</v>
      </c>
      <c r="I132" s="13">
        <f>'Daily PnL Log'!I860</f>
        <v>0</v>
      </c>
      <c r="J132" s="13">
        <f>'Daily PnL Log'!J860</f>
        <v>36934.800000000003</v>
      </c>
      <c r="K132" s="13">
        <f>'Daily PnL Log'!K860</f>
        <v>-55.63</v>
      </c>
      <c r="L132" s="13">
        <f>'Daily PnL Log'!L860</f>
        <v>-489.23</v>
      </c>
      <c r="M132" s="13">
        <f>'Daily PnL Log'!M860</f>
        <v>-544.86</v>
      </c>
      <c r="N132" s="13">
        <f>'Daily PnL Log'!N860</f>
        <v>36389.94</v>
      </c>
      <c r="O132" s="13">
        <f t="shared" si="14"/>
        <v>229371.59999999998</v>
      </c>
      <c r="P132" s="13">
        <f t="shared" si="14"/>
        <v>340388.2</v>
      </c>
      <c r="Q132" s="13">
        <f t="shared" si="14"/>
        <v>-77193.699999999983</v>
      </c>
      <c r="R132" s="13">
        <f t="shared" si="14"/>
        <v>-5495.5000000000073</v>
      </c>
      <c r="S132" s="13">
        <f t="shared" si="14"/>
        <v>-53158.800000000025</v>
      </c>
      <c r="T132" s="13">
        <f t="shared" si="14"/>
        <v>-23428.400000000001</v>
      </c>
      <c r="U132" s="13">
        <f t="shared" si="14"/>
        <v>0</v>
      </c>
      <c r="V132" s="13">
        <f t="shared" si="14"/>
        <v>410483.39999999979</v>
      </c>
      <c r="W132" s="13">
        <f>IF('Daily PnL Log'!W860&lt;&gt;"",'Daily PnL Log'!W860,"")</f>
        <v>736061</v>
      </c>
      <c r="X132" s="118">
        <f>IF('Daily PnL Log'!X860&lt;&gt;"",'Daily PnL Log'!X860,"")</f>
        <v>4.9438755755297457E-2</v>
      </c>
      <c r="Y132" s="13" t="str">
        <f>IF('Daily PnL Log'!Y860&lt;&gt;"",'Daily PnL Log'!Y860,"")</f>
        <v/>
      </c>
      <c r="Z132" s="13" t="str">
        <f>IF('Daily PnL Log'!Z860&lt;&gt;"",'Daily PnL Log'!Z860,"")</f>
        <v/>
      </c>
      <c r="AA132" s="13" t="str">
        <f>IF('Daily PnL Log'!AA860&lt;&gt;"",'Daily PnL Log'!AA860,"")</f>
        <v/>
      </c>
      <c r="AB132" s="13" t="str">
        <f>IF('Daily PnL Log'!AB860&lt;&gt;"",'Daily PnL Log'!AB860,"")</f>
        <v/>
      </c>
      <c r="AC132" s="13">
        <f>IF('Daily PnL Log'!AC860&lt;&gt;"",'Daily PnL Log'!AC860,"")</f>
        <v>355288.37</v>
      </c>
    </row>
    <row r="133" spans="1:29" x14ac:dyDescent="0.25">
      <c r="A133" s="48" t="str">
        <f t="shared" si="12"/>
        <v>May</v>
      </c>
      <c r="B133" s="83">
        <f>'Daily PnL Log'!B861</f>
        <v>45413</v>
      </c>
      <c r="C133" s="11">
        <f>'Daily PnL Log'!C861</f>
        <v>7838.3</v>
      </c>
      <c r="D133" s="11">
        <f>'Daily PnL Log'!D861</f>
        <v>6905.7</v>
      </c>
      <c r="E133" s="11">
        <f>'Daily PnL Log'!E861</f>
        <v>233</v>
      </c>
      <c r="F133" s="11">
        <f>'Daily PnL Log'!F861</f>
        <v>863.3</v>
      </c>
      <c r="G133" s="11">
        <f>'Daily PnL Log'!G861</f>
        <v>-6154.3</v>
      </c>
      <c r="H133" s="11">
        <f>'Daily PnL Log'!H861</f>
        <v>3051.2</v>
      </c>
      <c r="I133" s="11">
        <f>'Daily PnL Log'!I861</f>
        <v>0</v>
      </c>
      <c r="J133" s="11">
        <f>'Daily PnL Log'!J861</f>
        <v>12737.2</v>
      </c>
      <c r="K133" s="11">
        <f>'Daily PnL Log'!K861</f>
        <v>-91.35</v>
      </c>
      <c r="L133" s="11">
        <f>'Daily PnL Log'!L861</f>
        <v>-808.03</v>
      </c>
      <c r="M133" s="11">
        <f>'Daily PnL Log'!M861</f>
        <v>-899.38</v>
      </c>
      <c r="N133" s="11">
        <f>'Daily PnL Log'!N861</f>
        <v>11837.820000000002</v>
      </c>
      <c r="O133" s="11">
        <f t="shared" si="14"/>
        <v>237209.89999999997</v>
      </c>
      <c r="P133" s="11">
        <f t="shared" si="14"/>
        <v>347293.9</v>
      </c>
      <c r="Q133" s="11">
        <f t="shared" si="14"/>
        <v>-76960.699999999983</v>
      </c>
      <c r="R133" s="11">
        <f t="shared" si="14"/>
        <v>-4632.2000000000071</v>
      </c>
      <c r="S133" s="11">
        <f t="shared" si="14"/>
        <v>-59313.100000000028</v>
      </c>
      <c r="T133" s="11">
        <f t="shared" si="14"/>
        <v>-20377.2</v>
      </c>
      <c r="U133" s="11">
        <f t="shared" si="14"/>
        <v>0</v>
      </c>
      <c r="V133" s="11">
        <f t="shared" si="14"/>
        <v>423220.5999999998</v>
      </c>
      <c r="W133" s="11">
        <f>IF('Daily PnL Log'!W861&lt;&gt;"",'Daily PnL Log'!W861,"")</f>
        <v>719900</v>
      </c>
      <c r="X133" s="119">
        <f>IF('Daily PnL Log'!X861&lt;&gt;"",'Daily PnL Log'!X861,"")</f>
        <v>1.6443700513960276E-2</v>
      </c>
      <c r="Y133" s="11">
        <f>IF('Daily PnL Log'!Y861&lt;&gt;"",'Daily PnL Log'!Y861,"")</f>
        <v>-5293.24</v>
      </c>
      <c r="Z133" s="11" t="str">
        <f>IF('Daily PnL Log'!Z861&lt;&gt;"",'Daily PnL Log'!Z861,"")</f>
        <v/>
      </c>
      <c r="AA133" s="11" t="str">
        <f>IF('Daily PnL Log'!AA861&lt;&gt;"",'Daily PnL Log'!AA861,"")</f>
        <v/>
      </c>
      <c r="AB133" s="11" t="str">
        <f>IF('Daily PnL Log'!AB861&lt;&gt;"",'Daily PnL Log'!AB861,"")</f>
        <v/>
      </c>
      <c r="AC133" s="11">
        <f>IF('Daily PnL Log'!AC861&lt;&gt;"",'Daily PnL Log'!AC861,"")</f>
        <v>341312.99</v>
      </c>
    </row>
    <row r="134" spans="1:29" x14ac:dyDescent="0.25">
      <c r="A134" s="47" t="str">
        <f t="shared" si="12"/>
        <v>May</v>
      </c>
      <c r="B134" s="14">
        <f>'Daily PnL Log'!B862</f>
        <v>45414</v>
      </c>
      <c r="C134" s="13">
        <f>'Daily PnL Log'!C862</f>
        <v>6588.6</v>
      </c>
      <c r="D134" s="13">
        <f>'Daily PnL Log'!D862</f>
        <v>47218.9</v>
      </c>
      <c r="E134" s="13">
        <f>'Daily PnL Log'!E862</f>
        <v>-41.6</v>
      </c>
      <c r="F134" s="13">
        <f>'Daily PnL Log'!F862</f>
        <v>-8077.8</v>
      </c>
      <c r="G134" s="13">
        <f>'Daily PnL Log'!G862</f>
        <v>14018.6</v>
      </c>
      <c r="H134" s="13">
        <f>'Daily PnL Log'!H862</f>
        <v>665.1</v>
      </c>
      <c r="I134" s="13">
        <f>'Daily PnL Log'!I862</f>
        <v>0</v>
      </c>
      <c r="J134" s="13">
        <f>'Daily PnL Log'!J862</f>
        <v>60371.799999999996</v>
      </c>
      <c r="K134" s="13">
        <f>'Daily PnL Log'!K862</f>
        <v>-198.01</v>
      </c>
      <c r="L134" s="13">
        <f>'Daily PnL Log'!L862</f>
        <v>-1754.38</v>
      </c>
      <c r="M134" s="13">
        <f>'Daily PnL Log'!M862</f>
        <v>-1952.39</v>
      </c>
      <c r="N134" s="13">
        <f>'Daily PnL Log'!N862</f>
        <v>58419.409999999996</v>
      </c>
      <c r="O134" s="13">
        <f t="shared" si="14"/>
        <v>243798.49999999997</v>
      </c>
      <c r="P134" s="13">
        <f t="shared" si="14"/>
        <v>394512.80000000005</v>
      </c>
      <c r="Q134" s="13">
        <f t="shared" si="14"/>
        <v>-77002.299999999988</v>
      </c>
      <c r="R134" s="13">
        <f t="shared" si="14"/>
        <v>-12710.000000000007</v>
      </c>
      <c r="S134" s="13">
        <f t="shared" si="14"/>
        <v>-45294.500000000029</v>
      </c>
      <c r="T134" s="13">
        <f t="shared" si="14"/>
        <v>-19712.100000000002</v>
      </c>
      <c r="U134" s="13">
        <f t="shared" si="14"/>
        <v>0</v>
      </c>
      <c r="V134" s="13">
        <f t="shared" si="14"/>
        <v>483592.39999999979</v>
      </c>
      <c r="W134" s="13">
        <f>IF('Daily PnL Log'!W862&lt;&gt;"",'Daily PnL Log'!W862,"")</f>
        <v>709947</v>
      </c>
      <c r="X134" s="118">
        <f>IF('Daily PnL Log'!X862&lt;&gt;"",'Daily PnL Log'!X862,"")</f>
        <v>8.2287001705761129E-2</v>
      </c>
      <c r="Y134" s="13" t="str">
        <f>IF('Daily PnL Log'!Y862&lt;&gt;"",'Daily PnL Log'!Y862,"")</f>
        <v/>
      </c>
      <c r="Z134" s="13" t="str">
        <f>IF('Daily PnL Log'!Z862&lt;&gt;"",'Daily PnL Log'!Z862,"")</f>
        <v/>
      </c>
      <c r="AA134" s="13" t="str">
        <f>IF('Daily PnL Log'!AA862&lt;&gt;"",'Daily PnL Log'!AA862,"")</f>
        <v/>
      </c>
      <c r="AB134" s="13" t="str">
        <f>IF('Daily PnL Log'!AB862&lt;&gt;"",'Daily PnL Log'!AB862,"")</f>
        <v/>
      </c>
      <c r="AC134" s="13">
        <f>IF('Daily PnL Log'!AC862&lt;&gt;"",'Daily PnL Log'!AC862,"")</f>
        <v>417942.85</v>
      </c>
    </row>
    <row r="135" spans="1:29" x14ac:dyDescent="0.25">
      <c r="A135" s="48" t="str">
        <f t="shared" si="12"/>
        <v>May</v>
      </c>
      <c r="B135" s="83">
        <f>'Daily PnL Log'!B863</f>
        <v>45415</v>
      </c>
      <c r="C135" s="11">
        <f>'Daily PnL Log'!C863</f>
        <v>37086.300000000003</v>
      </c>
      <c r="D135" s="11">
        <f>'Daily PnL Log'!D863</f>
        <v>36752.400000000001</v>
      </c>
      <c r="E135" s="11">
        <f>'Daily PnL Log'!E863</f>
        <v>231.4</v>
      </c>
      <c r="F135" s="11">
        <f>'Daily PnL Log'!F863</f>
        <v>10463.6</v>
      </c>
      <c r="G135" s="11">
        <f>'Daily PnL Log'!G863</f>
        <v>-4054.1</v>
      </c>
      <c r="H135" s="11">
        <f>'Daily PnL Log'!H863</f>
        <v>-5044.5</v>
      </c>
      <c r="I135" s="11">
        <f>'Daily PnL Log'!I863</f>
        <v>0</v>
      </c>
      <c r="J135" s="11">
        <f>'Daily PnL Log'!J863</f>
        <v>75435.100000000006</v>
      </c>
      <c r="K135" s="11">
        <f>'Daily PnL Log'!K863</f>
        <v>-144.93</v>
      </c>
      <c r="L135" s="11">
        <f>'Daily PnL Log'!L863</f>
        <v>-1277.57</v>
      </c>
      <c r="M135" s="11">
        <f>'Daily PnL Log'!M863</f>
        <v>-1422.5</v>
      </c>
      <c r="N135" s="11">
        <f>'Daily PnL Log'!N863</f>
        <v>74012.600000000006</v>
      </c>
      <c r="O135" s="11">
        <f t="shared" si="14"/>
        <v>280884.8</v>
      </c>
      <c r="P135" s="11">
        <f t="shared" si="14"/>
        <v>431265.20000000007</v>
      </c>
      <c r="Q135" s="11">
        <f t="shared" si="14"/>
        <v>-76770.899999999994</v>
      </c>
      <c r="R135" s="11">
        <f t="shared" si="14"/>
        <v>-2246.4000000000069</v>
      </c>
      <c r="S135" s="11">
        <f t="shared" si="14"/>
        <v>-49348.600000000028</v>
      </c>
      <c r="T135" s="11">
        <f t="shared" si="14"/>
        <v>-24756.600000000002</v>
      </c>
      <c r="U135" s="11">
        <f t="shared" si="14"/>
        <v>0</v>
      </c>
      <c r="V135" s="11">
        <f t="shared" si="14"/>
        <v>559027.49999999977</v>
      </c>
      <c r="W135" s="11">
        <f>IF('Daily PnL Log'!W863&lt;&gt;"",'Daily PnL Log'!W863,"")</f>
        <v>713767</v>
      </c>
      <c r="X135" s="119">
        <f>IF('Daily PnL Log'!X863&lt;&gt;"",'Daily PnL Log'!X863,"")</f>
        <v>0.10369294181434559</v>
      </c>
      <c r="Y135" s="11" t="str">
        <f>IF('Daily PnL Log'!Y863&lt;&gt;"",'Daily PnL Log'!Y863,"")</f>
        <v/>
      </c>
      <c r="Z135" s="11" t="str">
        <f>IF('Daily PnL Log'!Z863&lt;&gt;"",'Daily PnL Log'!Z863,"")</f>
        <v/>
      </c>
      <c r="AA135" s="11" t="str">
        <f>IF('Daily PnL Log'!AA863&lt;&gt;"",'Daily PnL Log'!AA863,"")</f>
        <v/>
      </c>
      <c r="AB135" s="11" t="str">
        <f>IF('Daily PnL Log'!AB863&lt;&gt;"",'Daily PnL Log'!AB863,"")</f>
        <v/>
      </c>
      <c r="AC135" s="11">
        <f>IF('Daily PnL Log'!AC863&lt;&gt;"",'Daily PnL Log'!AC863,"")</f>
        <v>484617.7</v>
      </c>
    </row>
    <row r="136" spans="1:29" x14ac:dyDescent="0.25">
      <c r="A136" s="47" t="str">
        <f t="shared" si="12"/>
        <v>May</v>
      </c>
      <c r="B136" s="14">
        <f>'Daily PnL Log'!B864</f>
        <v>45418</v>
      </c>
      <c r="C136" s="13">
        <f>'Daily PnL Log'!C864</f>
        <v>135805.1</v>
      </c>
      <c r="D136" s="13">
        <f>'Daily PnL Log'!D864</f>
        <v>69921.3</v>
      </c>
      <c r="E136" s="13">
        <f>'Daily PnL Log'!E864</f>
        <v>76.099999999999994</v>
      </c>
      <c r="F136" s="13">
        <f>'Daily PnL Log'!F864</f>
        <v>-2433.1999999999998</v>
      </c>
      <c r="G136" s="13">
        <f>'Daily PnL Log'!G864</f>
        <v>24463</v>
      </c>
      <c r="H136" s="13">
        <f>'Daily PnL Log'!H864</f>
        <v>-2611.1</v>
      </c>
      <c r="I136" s="13">
        <f>'Daily PnL Log'!I864</f>
        <v>0</v>
      </c>
      <c r="J136" s="13">
        <f>'Daily PnL Log'!J864</f>
        <v>225221.2</v>
      </c>
      <c r="K136" s="13">
        <f>'Daily PnL Log'!K864</f>
        <v>-170.15</v>
      </c>
      <c r="L136" s="13">
        <f>'Daily PnL Log'!L864</f>
        <v>-1500.04</v>
      </c>
      <c r="M136" s="13">
        <f>'Daily PnL Log'!M864</f>
        <v>-1670.19</v>
      </c>
      <c r="N136" s="13">
        <f>'Daily PnL Log'!N864</f>
        <v>223551.01</v>
      </c>
      <c r="O136" s="13">
        <f t="shared" si="14"/>
        <v>416689.9</v>
      </c>
      <c r="P136" s="13">
        <f t="shared" si="14"/>
        <v>501186.50000000006</v>
      </c>
      <c r="Q136" s="13">
        <f t="shared" si="14"/>
        <v>-76694.799999999988</v>
      </c>
      <c r="R136" s="13">
        <f t="shared" si="14"/>
        <v>-4679.6000000000067</v>
      </c>
      <c r="S136" s="13">
        <f t="shared" si="14"/>
        <v>-24885.600000000028</v>
      </c>
      <c r="T136" s="13">
        <f t="shared" si="14"/>
        <v>-27367.7</v>
      </c>
      <c r="U136" s="13">
        <f t="shared" si="14"/>
        <v>0</v>
      </c>
      <c r="V136" s="13">
        <f t="shared" si="14"/>
        <v>784248.69999999972</v>
      </c>
      <c r="W136" s="13">
        <f>IF('Daily PnL Log'!W864&lt;&gt;"",'Daily PnL Log'!W864,"")</f>
        <v>637060</v>
      </c>
      <c r="X136" s="118">
        <f>IF('Daily PnL Log'!X864&lt;&gt;"",'Daily PnL Log'!X864,"")</f>
        <v>0.35091044799547927</v>
      </c>
      <c r="Y136" s="13" t="str">
        <f>IF('Daily PnL Log'!Y864&lt;&gt;"",'Daily PnL Log'!Y864,"")</f>
        <v/>
      </c>
      <c r="Z136" s="13" t="str">
        <f>IF('Daily PnL Log'!Z864&lt;&gt;"",'Daily PnL Log'!Z864,"")</f>
        <v/>
      </c>
      <c r="AA136" s="13" t="str">
        <f>IF('Daily PnL Log'!AA864&lt;&gt;"",'Daily PnL Log'!AA864,"")</f>
        <v/>
      </c>
      <c r="AB136" s="13" t="str">
        <f>IF('Daily PnL Log'!AB864&lt;&gt;"",'Daily PnL Log'!AB864,"")</f>
        <v/>
      </c>
      <c r="AC136" s="13">
        <f>IF('Daily PnL Log'!AC864&lt;&gt;"",'Daily PnL Log'!AC864,"")</f>
        <v>698874.25</v>
      </c>
    </row>
    <row r="137" spans="1:29" x14ac:dyDescent="0.25">
      <c r="A137" s="48" t="str">
        <f t="shared" si="12"/>
        <v>May</v>
      </c>
      <c r="B137" s="83">
        <f>'Daily PnL Log'!B865</f>
        <v>45419</v>
      </c>
      <c r="C137" s="11">
        <f>'Daily PnL Log'!C865</f>
        <v>31823.3</v>
      </c>
      <c r="D137" s="11">
        <f>'Daily PnL Log'!D865</f>
        <v>26716.9</v>
      </c>
      <c r="E137" s="11">
        <f>'Daily PnL Log'!E865</f>
        <v>-44.1</v>
      </c>
      <c r="F137" s="11">
        <f>'Daily PnL Log'!F865</f>
        <v>4260.8999999999996</v>
      </c>
      <c r="G137" s="11">
        <f>'Daily PnL Log'!G865</f>
        <v>3618</v>
      </c>
      <c r="H137" s="11">
        <f>'Daily PnL Log'!H865</f>
        <v>291.39999999999998</v>
      </c>
      <c r="I137" s="11">
        <f>'Daily PnL Log'!I865</f>
        <v>0</v>
      </c>
      <c r="J137" s="11">
        <f>'Daily PnL Log'!J865</f>
        <v>66666.399999999994</v>
      </c>
      <c r="K137" s="11">
        <f>'Daily PnL Log'!K865</f>
        <v>-168.24</v>
      </c>
      <c r="L137" s="11">
        <f>'Daily PnL Log'!L865</f>
        <v>-1491.96</v>
      </c>
      <c r="M137" s="11">
        <f>'Daily PnL Log'!M865</f>
        <v>-1660.2</v>
      </c>
      <c r="N137" s="11">
        <f>'Daily PnL Log'!N865</f>
        <v>65006.2</v>
      </c>
      <c r="O137" s="11">
        <f t="shared" si="14"/>
        <v>448513.2</v>
      </c>
      <c r="P137" s="11">
        <f t="shared" si="14"/>
        <v>527903.4</v>
      </c>
      <c r="Q137" s="11">
        <f t="shared" si="14"/>
        <v>-76738.899999999994</v>
      </c>
      <c r="R137" s="11">
        <f t="shared" si="14"/>
        <v>-418.70000000000709</v>
      </c>
      <c r="S137" s="11">
        <f t="shared" si="14"/>
        <v>-21267.600000000028</v>
      </c>
      <c r="T137" s="11">
        <f t="shared" si="14"/>
        <v>-27076.3</v>
      </c>
      <c r="U137" s="11">
        <f t="shared" si="14"/>
        <v>0</v>
      </c>
      <c r="V137" s="11">
        <f t="shared" si="14"/>
        <v>850915.09999999974</v>
      </c>
      <c r="W137" s="11">
        <f>IF('Daily PnL Log'!W865&lt;&gt;"",'Daily PnL Log'!W865,"")</f>
        <v>538726</v>
      </c>
      <c r="X137" s="119">
        <f>IF('Daily PnL Log'!X865&lt;&gt;"",'Daily PnL Log'!X865,"")</f>
        <v>0.12066653549299644</v>
      </c>
      <c r="Y137" s="11">
        <f>IF('Daily PnL Log'!Y865&lt;&gt;"",'Daily PnL Log'!Y865,"")</f>
        <v>-3957.85</v>
      </c>
      <c r="Z137" s="11" t="str">
        <f>IF('Daily PnL Log'!Z865&lt;&gt;"",'Daily PnL Log'!Z865,"")</f>
        <v/>
      </c>
      <c r="AA137" s="11" t="str">
        <f>IF('Daily PnL Log'!AA865&lt;&gt;"",'Daily PnL Log'!AA865,"")</f>
        <v/>
      </c>
      <c r="AB137" s="11" t="str">
        <f>IF('Daily PnL Log'!AB865&lt;&gt;"",'Daily PnL Log'!AB865,"")</f>
        <v/>
      </c>
      <c r="AC137" s="11">
        <f>IF('Daily PnL Log'!AC865&lt;&gt;"",'Daily PnL Log'!AC865,"")</f>
        <v>769358.55</v>
      </c>
    </row>
    <row r="138" spans="1:29" x14ac:dyDescent="0.25">
      <c r="A138" s="47" t="str">
        <f t="shared" si="12"/>
        <v>May</v>
      </c>
      <c r="B138" s="14">
        <f>'Daily PnL Log'!B866</f>
        <v>45420</v>
      </c>
      <c r="C138" s="13">
        <f>'Daily PnL Log'!C866</f>
        <v>-20434.099999999999</v>
      </c>
      <c r="D138" s="13">
        <f>'Daily PnL Log'!D866</f>
        <v>-16213.1</v>
      </c>
      <c r="E138" s="13">
        <f>'Daily PnL Log'!E866</f>
        <v>156.5</v>
      </c>
      <c r="F138" s="13">
        <f>'Daily PnL Log'!F866</f>
        <v>46508.2</v>
      </c>
      <c r="G138" s="13">
        <f>'Daily PnL Log'!G866</f>
        <v>6938.2</v>
      </c>
      <c r="H138" s="13">
        <f>'Daily PnL Log'!H866</f>
        <v>187.6</v>
      </c>
      <c r="I138" s="13">
        <f>'Daily PnL Log'!I866</f>
        <v>0</v>
      </c>
      <c r="J138" s="13">
        <f>'Daily PnL Log'!J866</f>
        <v>17143.3</v>
      </c>
      <c r="K138" s="13">
        <f>'Daily PnL Log'!K866</f>
        <v>-142.22999999999999</v>
      </c>
      <c r="L138" s="13">
        <f>'Daily PnL Log'!L866</f>
        <v>-1259.6099999999999</v>
      </c>
      <c r="M138" s="13">
        <f>'Daily PnL Log'!M866</f>
        <v>-1401.84</v>
      </c>
      <c r="N138" s="13">
        <f>'Daily PnL Log'!N866</f>
        <v>15741.46</v>
      </c>
      <c r="O138" s="13">
        <f t="shared" si="14"/>
        <v>428079.10000000003</v>
      </c>
      <c r="P138" s="13">
        <f t="shared" si="14"/>
        <v>511690.30000000005</v>
      </c>
      <c r="Q138" s="13">
        <f t="shared" si="14"/>
        <v>-76582.399999999994</v>
      </c>
      <c r="R138" s="13">
        <f t="shared" si="14"/>
        <v>46089.499999999993</v>
      </c>
      <c r="S138" s="13">
        <f t="shared" si="14"/>
        <v>-14329.400000000027</v>
      </c>
      <c r="T138" s="13">
        <f t="shared" si="14"/>
        <v>-26888.7</v>
      </c>
      <c r="U138" s="13">
        <f t="shared" si="14"/>
        <v>0</v>
      </c>
      <c r="V138" s="13">
        <f t="shared" si="14"/>
        <v>868058.39999999979</v>
      </c>
      <c r="W138" s="13">
        <f>IF('Daily PnL Log'!W866&lt;&gt;"",'Daily PnL Log'!W866,"")</f>
        <v>532333</v>
      </c>
      <c r="X138" s="118">
        <f>IF('Daily PnL Log'!X866&lt;&gt;"",'Daily PnL Log'!X866,"")</f>
        <v>2.9570701046149683E-2</v>
      </c>
      <c r="Y138" s="13" t="str">
        <f>IF('Daily PnL Log'!Y866&lt;&gt;"",'Daily PnL Log'!Y866,"")</f>
        <v/>
      </c>
      <c r="Z138" s="13" t="str">
        <f>IF('Daily PnL Log'!Z866&lt;&gt;"",'Daily PnL Log'!Z866,"")</f>
        <v/>
      </c>
      <c r="AA138" s="13" t="str">
        <f>IF('Daily PnL Log'!AA866&lt;&gt;"",'Daily PnL Log'!AA866,"")</f>
        <v/>
      </c>
      <c r="AB138" s="13" t="str">
        <f>IF('Daily PnL Log'!AB866&lt;&gt;"",'Daily PnL Log'!AB866,"")</f>
        <v/>
      </c>
      <c r="AC138" s="13">
        <f>IF('Daily PnL Log'!AC866&lt;&gt;"",'Daily PnL Log'!AC866,"")</f>
        <v>810373.46</v>
      </c>
    </row>
    <row r="139" spans="1:29" x14ac:dyDescent="0.25">
      <c r="A139" s="48" t="str">
        <f t="shared" si="12"/>
        <v>May</v>
      </c>
      <c r="B139" s="83">
        <f>'Daily PnL Log'!B867</f>
        <v>45421</v>
      </c>
      <c r="C139" s="11">
        <f>'Daily PnL Log'!C867</f>
        <v>-2448.9</v>
      </c>
      <c r="D139" s="11">
        <f>'Daily PnL Log'!D867</f>
        <v>-68.599999999999994</v>
      </c>
      <c r="E139" s="11">
        <f>'Daily PnL Log'!E867</f>
        <v>-462.5</v>
      </c>
      <c r="F139" s="11">
        <f>'Daily PnL Log'!F867</f>
        <v>-2299.8000000000002</v>
      </c>
      <c r="G139" s="11">
        <f>'Daily PnL Log'!G867</f>
        <v>9418.6</v>
      </c>
      <c r="H139" s="11">
        <f>'Daily PnL Log'!H867</f>
        <v>904.7</v>
      </c>
      <c r="I139" s="11">
        <f>'Daily PnL Log'!I867</f>
        <v>0</v>
      </c>
      <c r="J139" s="11">
        <f>'Daily PnL Log'!J867</f>
        <v>5043.5</v>
      </c>
      <c r="K139" s="11">
        <f>'Daily PnL Log'!K867</f>
        <v>-73.05</v>
      </c>
      <c r="L139" s="11">
        <f>'Daily PnL Log'!L867</f>
        <v>-645.41</v>
      </c>
      <c r="M139" s="11">
        <f>'Daily PnL Log'!M867</f>
        <v>-718.45999999999992</v>
      </c>
      <c r="N139" s="11">
        <f>'Daily PnL Log'!N867</f>
        <v>4325.04</v>
      </c>
      <c r="O139" s="11">
        <f t="shared" si="14"/>
        <v>425630.2</v>
      </c>
      <c r="P139" s="11">
        <f t="shared" si="14"/>
        <v>511621.70000000007</v>
      </c>
      <c r="Q139" s="11">
        <f t="shared" si="14"/>
        <v>-77044.899999999994</v>
      </c>
      <c r="R139" s="11">
        <f t="shared" si="14"/>
        <v>43789.69999999999</v>
      </c>
      <c r="S139" s="11">
        <f t="shared" si="14"/>
        <v>-4910.8000000000266</v>
      </c>
      <c r="T139" s="11">
        <f t="shared" si="14"/>
        <v>-25984</v>
      </c>
      <c r="U139" s="11">
        <f t="shared" si="14"/>
        <v>0</v>
      </c>
      <c r="V139" s="11">
        <f t="shared" si="14"/>
        <v>873101.89999999979</v>
      </c>
      <c r="W139" s="11">
        <f>IF('Daily PnL Log'!W867&lt;&gt;"",'Daily PnL Log'!W867,"")</f>
        <v>523866</v>
      </c>
      <c r="X139" s="119">
        <f>IF('Daily PnL Log'!X867&lt;&gt;"",'Daily PnL Log'!X867,"")</f>
        <v>8.2560043980712625E-3</v>
      </c>
      <c r="Y139" s="11" t="str">
        <f>IF('Daily PnL Log'!Y867&lt;&gt;"",'Daily PnL Log'!Y867,"")</f>
        <v/>
      </c>
      <c r="Z139" s="11" t="str">
        <f>IF('Daily PnL Log'!Z867&lt;&gt;"",'Daily PnL Log'!Z867,"")</f>
        <v/>
      </c>
      <c r="AA139" s="11" t="str">
        <f>IF('Daily PnL Log'!AA867&lt;&gt;"",'Daily PnL Log'!AA867,"")</f>
        <v/>
      </c>
      <c r="AB139" s="11" t="str">
        <f>IF('Daily PnL Log'!AB867&lt;&gt;"",'Daily PnL Log'!AB867,"")</f>
        <v/>
      </c>
      <c r="AC139" s="11">
        <f>IF('Daily PnL Log'!AC867&lt;&gt;"",'Daily PnL Log'!AC867,"")</f>
        <v>807530.25</v>
      </c>
    </row>
    <row r="140" spans="1:29" x14ac:dyDescent="0.25">
      <c r="A140" s="47" t="str">
        <f t="shared" si="12"/>
        <v>May</v>
      </c>
      <c r="B140" s="14">
        <f>'Daily PnL Log'!B868</f>
        <v>45422</v>
      </c>
      <c r="C140" s="13">
        <f>'Daily PnL Log'!C868</f>
        <v>-14089.1</v>
      </c>
      <c r="D140" s="13">
        <f>'Daily PnL Log'!D868</f>
        <v>-19603</v>
      </c>
      <c r="E140" s="13">
        <f>'Daily PnL Log'!E868</f>
        <v>374.5</v>
      </c>
      <c r="F140" s="13">
        <f>'Daily PnL Log'!F868</f>
        <v>-2770.7</v>
      </c>
      <c r="G140" s="13">
        <f>'Daily PnL Log'!G868</f>
        <v>-18121.400000000001</v>
      </c>
      <c r="H140" s="13">
        <f>'Daily PnL Log'!H868</f>
        <v>-3449.9</v>
      </c>
      <c r="I140" s="13">
        <f>'Daily PnL Log'!I868</f>
        <v>0</v>
      </c>
      <c r="J140" s="13">
        <f>'Daily PnL Log'!J868</f>
        <v>-57659.6</v>
      </c>
      <c r="K140" s="13">
        <f>'Daily PnL Log'!K868</f>
        <v>-125.89</v>
      </c>
      <c r="L140" s="13">
        <f>'Daily PnL Log'!L868</f>
        <v>-1115.03</v>
      </c>
      <c r="M140" s="13">
        <f>'Daily PnL Log'!M868</f>
        <v>-1240.92</v>
      </c>
      <c r="N140" s="13">
        <f>'Daily PnL Log'!N868</f>
        <v>-58900.52</v>
      </c>
      <c r="O140" s="13">
        <f t="shared" si="14"/>
        <v>411541.10000000003</v>
      </c>
      <c r="P140" s="13">
        <f t="shared" si="14"/>
        <v>492018.70000000007</v>
      </c>
      <c r="Q140" s="13">
        <f t="shared" si="14"/>
        <v>-76670.399999999994</v>
      </c>
      <c r="R140" s="13">
        <f t="shared" si="14"/>
        <v>41018.999999999993</v>
      </c>
      <c r="S140" s="13">
        <f t="shared" si="14"/>
        <v>-23032.200000000026</v>
      </c>
      <c r="T140" s="13">
        <f t="shared" si="14"/>
        <v>-29433.9</v>
      </c>
      <c r="U140" s="13">
        <f t="shared" si="14"/>
        <v>0</v>
      </c>
      <c r="V140" s="13">
        <f t="shared" si="14"/>
        <v>815442.29999999981</v>
      </c>
      <c r="W140" s="13">
        <f>IF('Daily PnL Log'!W868&lt;&gt;"",'Daily PnL Log'!W868,"")</f>
        <v>471717</v>
      </c>
      <c r="X140" s="118">
        <f>IF('Daily PnL Log'!X868&lt;&gt;"",'Daily PnL Log'!X868,"")</f>
        <v>-0.12486410284132222</v>
      </c>
      <c r="Y140" s="13" t="str">
        <f>IF('Daily PnL Log'!Y868&lt;&gt;"",'Daily PnL Log'!Y868,"")</f>
        <v/>
      </c>
      <c r="Z140" s="13" t="str">
        <f>IF('Daily PnL Log'!Z868&lt;&gt;"",'Daily PnL Log'!Z868,"")</f>
        <v/>
      </c>
      <c r="AA140" s="13" t="str">
        <f>IF('Daily PnL Log'!AA868&lt;&gt;"",'Daily PnL Log'!AA868,"")</f>
        <v/>
      </c>
      <c r="AB140" s="13" t="str">
        <f>IF('Daily PnL Log'!AB868&lt;&gt;"",'Daily PnL Log'!AB868,"")</f>
        <v/>
      </c>
      <c r="AC140" s="13">
        <f>IF('Daily PnL Log'!AC868&lt;&gt;"",'Daily PnL Log'!AC868,"")</f>
        <v>774425.33</v>
      </c>
    </row>
    <row r="141" spans="1:29" x14ac:dyDescent="0.25">
      <c r="A141" s="48" t="str">
        <f t="shared" si="12"/>
        <v>May</v>
      </c>
      <c r="B141" s="83">
        <f>'Daily PnL Log'!B869</f>
        <v>45425</v>
      </c>
      <c r="C141" s="11">
        <f>'Daily PnL Log'!C869</f>
        <v>18577.2</v>
      </c>
      <c r="D141" s="11">
        <f>'Daily PnL Log'!D869</f>
        <v>642.1</v>
      </c>
      <c r="E141" s="11">
        <f>'Daily PnL Log'!E869</f>
        <v>128.69999999999999</v>
      </c>
      <c r="F141" s="11">
        <f>'Daily PnL Log'!F869</f>
        <v>-19171.099999999999</v>
      </c>
      <c r="G141" s="11">
        <f>'Daily PnL Log'!G869</f>
        <v>47564.6</v>
      </c>
      <c r="H141" s="11">
        <f>'Daily PnL Log'!H869</f>
        <v>-2335</v>
      </c>
      <c r="I141" s="11">
        <f>'Daily PnL Log'!I869</f>
        <v>0</v>
      </c>
      <c r="J141" s="11">
        <f>'Daily PnL Log'!J869</f>
        <v>45406.5</v>
      </c>
      <c r="K141" s="11">
        <f>'Daily PnL Log'!K869</f>
        <v>-111.97</v>
      </c>
      <c r="L141" s="11">
        <f>'Daily PnL Log'!L869</f>
        <v>-985.36</v>
      </c>
      <c r="M141" s="11">
        <f>'Daily PnL Log'!M869</f>
        <v>-1097.33</v>
      </c>
      <c r="N141" s="11">
        <f>'Daily PnL Log'!N869</f>
        <v>44309.17</v>
      </c>
      <c r="O141" s="11">
        <f t="shared" si="14"/>
        <v>430118.30000000005</v>
      </c>
      <c r="P141" s="11">
        <f t="shared" si="14"/>
        <v>492660.80000000005</v>
      </c>
      <c r="Q141" s="11">
        <f t="shared" si="14"/>
        <v>-76541.7</v>
      </c>
      <c r="R141" s="11">
        <f t="shared" si="14"/>
        <v>21847.899999999994</v>
      </c>
      <c r="S141" s="11">
        <f t="shared" si="14"/>
        <v>24532.399999999972</v>
      </c>
      <c r="T141" s="11">
        <f t="shared" si="14"/>
        <v>-31768.9</v>
      </c>
      <c r="U141" s="11">
        <f t="shared" si="14"/>
        <v>0</v>
      </c>
      <c r="V141" s="11">
        <f t="shared" si="14"/>
        <v>860848.79999999981</v>
      </c>
      <c r="W141" s="11">
        <f>IF('Daily PnL Log'!W869&lt;&gt;"",'Daily PnL Log'!W869,"")</f>
        <v>378632</v>
      </c>
      <c r="X141" s="119">
        <f>IF('Daily PnL Log'!X869&lt;&gt;"",'Daily PnL Log'!X869,"")</f>
        <v>0.11702436666737095</v>
      </c>
      <c r="Y141" s="11">
        <f>IF('Daily PnL Log'!Y869&lt;&gt;"",'Daily PnL Log'!Y869,"")</f>
        <v>-5273.2300000000005</v>
      </c>
      <c r="Z141" s="11" t="str">
        <f>IF('Daily PnL Log'!Z869&lt;&gt;"",'Daily PnL Log'!Z869,"")</f>
        <v/>
      </c>
      <c r="AA141" s="11" t="str">
        <f>IF('Daily PnL Log'!AA869&lt;&gt;"",'Daily PnL Log'!AA869,"")</f>
        <v/>
      </c>
      <c r="AB141" s="11" t="str">
        <f>IF('Daily PnL Log'!AB869&lt;&gt;"",'Daily PnL Log'!AB869,"")</f>
        <v/>
      </c>
      <c r="AC141" s="11">
        <f>IF('Daily PnL Log'!AC869&lt;&gt;"",'Daily PnL Log'!AC869,"")</f>
        <v>763239.5</v>
      </c>
    </row>
    <row r="142" spans="1:29" x14ac:dyDescent="0.25">
      <c r="A142" s="47" t="str">
        <f t="shared" si="12"/>
        <v>May</v>
      </c>
      <c r="B142" s="14">
        <f>'Daily PnL Log'!B870</f>
        <v>45426</v>
      </c>
      <c r="C142" s="13">
        <f>'Daily PnL Log'!C870</f>
        <v>12106.3</v>
      </c>
      <c r="D142" s="13">
        <f>'Daily PnL Log'!D870</f>
        <v>-2156.1999999999998</v>
      </c>
      <c r="E142" s="13">
        <f>'Daily PnL Log'!E870</f>
        <v>-65.400000000000006</v>
      </c>
      <c r="F142" s="13">
        <f>'Daily PnL Log'!F870</f>
        <v>-2897.2</v>
      </c>
      <c r="G142" s="13">
        <f>'Daily PnL Log'!G870</f>
        <v>3212.8</v>
      </c>
      <c r="H142" s="13">
        <f>'Daily PnL Log'!H870</f>
        <v>1617.3</v>
      </c>
      <c r="I142" s="13">
        <f>'Daily PnL Log'!I870</f>
        <v>0</v>
      </c>
      <c r="J142" s="13">
        <f>'Daily PnL Log'!J870</f>
        <v>11817.599999999999</v>
      </c>
      <c r="K142" s="13">
        <f>'Daily PnL Log'!K870</f>
        <v>-142.84</v>
      </c>
      <c r="L142" s="13">
        <f>'Daily PnL Log'!L870</f>
        <v>-1266.02</v>
      </c>
      <c r="M142" s="13">
        <f>'Daily PnL Log'!M870</f>
        <v>-1408.86</v>
      </c>
      <c r="N142" s="13">
        <f>'Daily PnL Log'!N870</f>
        <v>10408.739999999998</v>
      </c>
      <c r="O142" s="13">
        <f t="shared" si="14"/>
        <v>442224.60000000003</v>
      </c>
      <c r="P142" s="13">
        <f t="shared" si="14"/>
        <v>490504.60000000003</v>
      </c>
      <c r="Q142" s="13">
        <f t="shared" si="14"/>
        <v>-76607.099999999991</v>
      </c>
      <c r="R142" s="13">
        <f t="shared" si="14"/>
        <v>18950.699999999993</v>
      </c>
      <c r="S142" s="13">
        <f t="shared" si="14"/>
        <v>27745.199999999972</v>
      </c>
      <c r="T142" s="13">
        <f t="shared" si="14"/>
        <v>-30151.600000000002</v>
      </c>
      <c r="U142" s="13">
        <f t="shared" si="14"/>
        <v>0</v>
      </c>
      <c r="V142" s="13">
        <f t="shared" si="14"/>
        <v>872666.39999999979</v>
      </c>
      <c r="W142" s="13">
        <f>IF('Daily PnL Log'!W870&lt;&gt;"",'Daily PnL Log'!W870,"")</f>
        <v>503664</v>
      </c>
      <c r="X142" s="118">
        <f>IF('Daily PnL Log'!X870&lt;&gt;"",'Daily PnL Log'!X870,"")</f>
        <v>2.0666039264271414E-2</v>
      </c>
      <c r="Y142" s="13">
        <f>IF('Daily PnL Log'!Y870&lt;&gt;"",'Daily PnL Log'!Y870,"")</f>
        <v>-284</v>
      </c>
      <c r="Z142" s="13" t="str">
        <f>IF('Daily PnL Log'!Z870&lt;&gt;"",'Daily PnL Log'!Z870,"")</f>
        <v/>
      </c>
      <c r="AA142" s="13" t="str">
        <f>IF('Daily PnL Log'!AA870&lt;&gt;"",'Daily PnL Log'!AA870,"")</f>
        <v/>
      </c>
      <c r="AB142" s="13" t="str">
        <f>IF('Daily PnL Log'!AB870&lt;&gt;"",'Daily PnL Log'!AB870,"")</f>
        <v/>
      </c>
      <c r="AC142" s="13">
        <f>IF('Daily PnL Log'!AC870&lt;&gt;"",'Daily PnL Log'!AC870,"")</f>
        <v>776044.89</v>
      </c>
    </row>
    <row r="143" spans="1:29" x14ac:dyDescent="0.25">
      <c r="A143" s="48" t="str">
        <f t="shared" si="12"/>
        <v>May</v>
      </c>
      <c r="B143" s="83">
        <f>'Daily PnL Log'!B871</f>
        <v>45427</v>
      </c>
      <c r="C143" s="11">
        <f>'Daily PnL Log'!C871</f>
        <v>25843.200000000001</v>
      </c>
      <c r="D143" s="11">
        <f>'Daily PnL Log'!D871</f>
        <v>-4088.8</v>
      </c>
      <c r="E143" s="11">
        <f>'Daily PnL Log'!E871</f>
        <v>320.89999999999998</v>
      </c>
      <c r="F143" s="11">
        <f>'Daily PnL Log'!F871</f>
        <v>-791.3</v>
      </c>
      <c r="G143" s="11">
        <f>'Daily PnL Log'!G871</f>
        <v>2342.6999999999998</v>
      </c>
      <c r="H143" s="11">
        <f>'Daily PnL Log'!H871</f>
        <v>1712.1</v>
      </c>
      <c r="I143" s="11">
        <f>'Daily PnL Log'!I871</f>
        <v>0</v>
      </c>
      <c r="J143" s="11">
        <f>'Daily PnL Log'!J871</f>
        <v>25338.800000000003</v>
      </c>
      <c r="K143" s="11">
        <f>'Daily PnL Log'!K871</f>
        <v>-100.4</v>
      </c>
      <c r="L143" s="11">
        <f>'Daily PnL Log'!L871</f>
        <v>-886.38</v>
      </c>
      <c r="M143" s="11">
        <f>'Daily PnL Log'!M871</f>
        <v>-986.78</v>
      </c>
      <c r="N143" s="11">
        <f>'Daily PnL Log'!N871</f>
        <v>24352.020000000004</v>
      </c>
      <c r="O143" s="11">
        <f t="shared" si="14"/>
        <v>468067.80000000005</v>
      </c>
      <c r="P143" s="11">
        <f t="shared" si="14"/>
        <v>486415.80000000005</v>
      </c>
      <c r="Q143" s="11">
        <f t="shared" si="14"/>
        <v>-76286.2</v>
      </c>
      <c r="R143" s="11">
        <f t="shared" si="14"/>
        <v>18159.399999999994</v>
      </c>
      <c r="S143" s="11">
        <f t="shared" si="14"/>
        <v>30087.899999999972</v>
      </c>
      <c r="T143" s="11">
        <f t="shared" si="14"/>
        <v>-28439.500000000004</v>
      </c>
      <c r="U143" s="11">
        <f t="shared" si="14"/>
        <v>0</v>
      </c>
      <c r="V143" s="11">
        <f t="shared" si="14"/>
        <v>898005.19999999984</v>
      </c>
      <c r="W143" s="11">
        <f>IF('Daily PnL Log'!W871&lt;&gt;"",'Daily PnL Log'!W871,"")</f>
        <v>506044</v>
      </c>
      <c r="X143" s="119">
        <f>IF('Daily PnL Log'!X871&lt;&gt;"",'Daily PnL Log'!X871,"")</f>
        <v>4.8122337188070609E-2</v>
      </c>
      <c r="Y143" s="11" t="str">
        <f>IF('Daily PnL Log'!Y871&lt;&gt;"",'Daily PnL Log'!Y871,"")</f>
        <v/>
      </c>
      <c r="Z143" s="11">
        <f>IF('Daily PnL Log'!Z871&lt;&gt;"",'Daily PnL Log'!Z871,"")</f>
        <v>3002.35</v>
      </c>
      <c r="AA143" s="11" t="str">
        <f>IF('Daily PnL Log'!AA871&lt;&gt;"",'Daily PnL Log'!AA871,"")</f>
        <v/>
      </c>
      <c r="AB143" s="11" t="str">
        <f>IF('Daily PnL Log'!AB871&lt;&gt;"",'Daily PnL Log'!AB871,"")</f>
        <v/>
      </c>
      <c r="AC143" s="11">
        <f>IF('Daily PnL Log'!AC871&lt;&gt;"",'Daily PnL Log'!AC871,"")</f>
        <v>831777.11</v>
      </c>
    </row>
    <row r="144" spans="1:29" x14ac:dyDescent="0.25">
      <c r="A144" s="47" t="str">
        <f t="shared" si="12"/>
        <v>May</v>
      </c>
      <c r="B144" s="14">
        <f>'Daily PnL Log'!B872</f>
        <v>45428</v>
      </c>
      <c r="C144" s="13">
        <f>'Daily PnL Log'!C872</f>
        <v>-27385.5</v>
      </c>
      <c r="D144" s="13">
        <f>'Daily PnL Log'!D872</f>
        <v>8812.2000000000007</v>
      </c>
      <c r="E144" s="13">
        <f>'Daily PnL Log'!E872</f>
        <v>-92.6</v>
      </c>
      <c r="F144" s="13">
        <f>'Daily PnL Log'!F872</f>
        <v>-14138</v>
      </c>
      <c r="G144" s="13">
        <f>'Daily PnL Log'!G872</f>
        <v>-4601.7</v>
      </c>
      <c r="H144" s="13">
        <f>'Daily PnL Log'!H872</f>
        <v>428.8</v>
      </c>
      <c r="I144" s="13">
        <f>'Daily PnL Log'!I872</f>
        <v>0</v>
      </c>
      <c r="J144" s="13">
        <f>'Daily PnL Log'!J872</f>
        <v>-36976.799999999988</v>
      </c>
      <c r="K144" s="13">
        <f>'Daily PnL Log'!K872</f>
        <v>-126.04</v>
      </c>
      <c r="L144" s="13">
        <f>'Daily PnL Log'!L872</f>
        <v>-1119.31</v>
      </c>
      <c r="M144" s="13">
        <f>'Daily PnL Log'!M872</f>
        <v>-1245.3499999999999</v>
      </c>
      <c r="N144" s="13">
        <f>'Daily PnL Log'!N872</f>
        <v>-38222.149999999987</v>
      </c>
      <c r="O144" s="13">
        <f t="shared" si="14"/>
        <v>440682.30000000005</v>
      </c>
      <c r="P144" s="13">
        <f t="shared" si="14"/>
        <v>495228.00000000006</v>
      </c>
      <c r="Q144" s="13">
        <f t="shared" si="14"/>
        <v>-76378.8</v>
      </c>
      <c r="R144" s="13">
        <f t="shared" si="14"/>
        <v>4021.3999999999942</v>
      </c>
      <c r="S144" s="13">
        <f t="shared" si="14"/>
        <v>25486.199999999972</v>
      </c>
      <c r="T144" s="13">
        <f t="shared" si="14"/>
        <v>-28010.700000000004</v>
      </c>
      <c r="U144" s="13">
        <f t="shared" si="14"/>
        <v>0</v>
      </c>
      <c r="V144" s="13">
        <f t="shared" si="14"/>
        <v>861028.39999999991</v>
      </c>
      <c r="W144" s="13">
        <f>IF('Daily PnL Log'!W872&lt;&gt;"",'Daily PnL Log'!W872,"")</f>
        <v>533605</v>
      </c>
      <c r="X144" s="118">
        <f>IF('Daily PnL Log'!X872&lt;&gt;"",'Daily PnL Log'!X872,"")</f>
        <v>-7.1630044695982956E-2</v>
      </c>
      <c r="Y144" s="13" t="str">
        <f>IF('Daily PnL Log'!Y872&lt;&gt;"",'Daily PnL Log'!Y872,"")</f>
        <v/>
      </c>
      <c r="Z144" s="13" t="str">
        <f>IF('Daily PnL Log'!Z872&lt;&gt;"",'Daily PnL Log'!Z872,"")</f>
        <v/>
      </c>
      <c r="AA144" s="13" t="str">
        <f>IF('Daily PnL Log'!AA872&lt;&gt;"",'Daily PnL Log'!AA872,"")</f>
        <v/>
      </c>
      <c r="AB144" s="13" t="str">
        <f>IF('Daily PnL Log'!AB872&lt;&gt;"",'Daily PnL Log'!AB872,"")</f>
        <v/>
      </c>
      <c r="AC144" s="13">
        <f>IF('Daily PnL Log'!AC872&lt;&gt;"",'Daily PnL Log'!AC872,"")</f>
        <v>765605.26</v>
      </c>
    </row>
    <row r="145" spans="1:29" x14ac:dyDescent="0.25">
      <c r="A145" s="48" t="str">
        <f t="shared" si="12"/>
        <v>May</v>
      </c>
      <c r="B145" s="83">
        <f>'Daily PnL Log'!B873</f>
        <v>45429</v>
      </c>
      <c r="C145" s="11">
        <f>'Daily PnL Log'!C873</f>
        <v>-7519.8</v>
      </c>
      <c r="D145" s="11">
        <f>'Daily PnL Log'!D873</f>
        <v>11219.6</v>
      </c>
      <c r="E145" s="11">
        <f>'Daily PnL Log'!E873</f>
        <v>-321.89999999999998</v>
      </c>
      <c r="F145" s="11">
        <f>'Daily PnL Log'!F873</f>
        <v>4538.2</v>
      </c>
      <c r="G145" s="11">
        <f>'Daily PnL Log'!G873</f>
        <v>-15806.3</v>
      </c>
      <c r="H145" s="11">
        <f>'Daily PnL Log'!H873</f>
        <v>1953.4</v>
      </c>
      <c r="I145" s="11">
        <f>'Daily PnL Log'!I873</f>
        <v>0</v>
      </c>
      <c r="J145" s="11">
        <f>'Daily PnL Log'!J873</f>
        <v>-5936.7999999999993</v>
      </c>
      <c r="K145" s="11">
        <f>'Daily PnL Log'!K873</f>
        <v>-71.989999999999995</v>
      </c>
      <c r="L145" s="11">
        <f>'Daily PnL Log'!L873</f>
        <v>-637.08000000000004</v>
      </c>
      <c r="M145" s="11">
        <f>'Daily PnL Log'!M873</f>
        <v>-709.07</v>
      </c>
      <c r="N145" s="11">
        <f>'Daily PnL Log'!N873</f>
        <v>-6645.869999999999</v>
      </c>
      <c r="O145" s="11">
        <f t="shared" si="14"/>
        <v>433162.50000000006</v>
      </c>
      <c r="P145" s="11">
        <f t="shared" si="14"/>
        <v>506447.60000000003</v>
      </c>
      <c r="Q145" s="11">
        <f t="shared" si="14"/>
        <v>-76700.7</v>
      </c>
      <c r="R145" s="11">
        <f t="shared" si="14"/>
        <v>8559.5999999999949</v>
      </c>
      <c r="S145" s="11">
        <f t="shared" si="14"/>
        <v>9679.8999999999724</v>
      </c>
      <c r="T145" s="11">
        <f t="shared" si="14"/>
        <v>-26057.300000000003</v>
      </c>
      <c r="U145" s="11">
        <f t="shared" si="14"/>
        <v>0</v>
      </c>
      <c r="V145" s="11">
        <f t="shared" si="14"/>
        <v>855091.59999999986</v>
      </c>
      <c r="W145" s="11">
        <f>IF('Daily PnL Log'!W873&lt;&gt;"",'Daily PnL Log'!W873,"")</f>
        <v>593532</v>
      </c>
      <c r="X145" s="119">
        <f>IF('Daily PnL Log'!X873&lt;&gt;"",'Daily PnL Log'!X873,"")</f>
        <v>-1.1197155334505972E-2</v>
      </c>
      <c r="Y145" s="11" t="str">
        <f>IF('Daily PnL Log'!Y873&lt;&gt;"",'Daily PnL Log'!Y873,"")</f>
        <v/>
      </c>
      <c r="Z145" s="11" t="str">
        <f>IF('Daily PnL Log'!Z873&lt;&gt;"",'Daily PnL Log'!Z873,"")</f>
        <v/>
      </c>
      <c r="AA145" s="11" t="str">
        <f>IF('Daily PnL Log'!AA873&lt;&gt;"",'Daily PnL Log'!AA873,"")</f>
        <v/>
      </c>
      <c r="AB145" s="11" t="str">
        <f>IF('Daily PnL Log'!AB873&lt;&gt;"",'Daily PnL Log'!AB873,"")</f>
        <v/>
      </c>
      <c r="AC145" s="11">
        <f>IF('Daily PnL Log'!AC873&lt;&gt;"",'Daily PnL Log'!AC873,"")</f>
        <v>760107.19</v>
      </c>
    </row>
    <row r="146" spans="1:29" x14ac:dyDescent="0.25">
      <c r="A146" s="47" t="str">
        <f t="shared" si="12"/>
        <v>May</v>
      </c>
      <c r="B146" s="14">
        <f>'Daily PnL Log'!B874</f>
        <v>45432</v>
      </c>
      <c r="C146" s="13">
        <f>'Daily PnL Log'!C874</f>
        <v>23362</v>
      </c>
      <c r="D146" s="13">
        <f>'Daily PnL Log'!D874</f>
        <v>12231.1</v>
      </c>
      <c r="E146" s="13">
        <f>'Daily PnL Log'!E874</f>
        <v>-761.7</v>
      </c>
      <c r="F146" s="13">
        <f>'Daily PnL Log'!F874</f>
        <v>-3249</v>
      </c>
      <c r="G146" s="13">
        <f>'Daily PnL Log'!G874</f>
        <v>2200.1999999999998</v>
      </c>
      <c r="H146" s="13">
        <f>'Daily PnL Log'!H874</f>
        <v>-1158.4000000000001</v>
      </c>
      <c r="I146" s="13">
        <f>'Daily PnL Log'!I874</f>
        <v>0</v>
      </c>
      <c r="J146" s="13">
        <f>'Daily PnL Log'!J874</f>
        <v>32624.199999999997</v>
      </c>
      <c r="K146" s="13">
        <f>'Daily PnL Log'!K874</f>
        <v>-114.15</v>
      </c>
      <c r="L146" s="13">
        <f>'Daily PnL Log'!L874</f>
        <v>-991.64</v>
      </c>
      <c r="M146" s="13">
        <f>'Daily PnL Log'!M874</f>
        <v>-1105.79</v>
      </c>
      <c r="N146" s="13">
        <f>'Daily PnL Log'!N874</f>
        <v>31518.409999999996</v>
      </c>
      <c r="O146" s="13">
        <f t="shared" ref="O146:V161" si="15">IF(C146&lt;&gt;"",O145+C146,"")</f>
        <v>456524.50000000006</v>
      </c>
      <c r="P146" s="13">
        <f t="shared" si="15"/>
        <v>518678.7</v>
      </c>
      <c r="Q146" s="13">
        <f t="shared" si="15"/>
        <v>-77462.399999999994</v>
      </c>
      <c r="R146" s="13">
        <f t="shared" si="15"/>
        <v>5310.5999999999949</v>
      </c>
      <c r="S146" s="13">
        <f t="shared" si="15"/>
        <v>11880.099999999973</v>
      </c>
      <c r="T146" s="13">
        <f t="shared" si="15"/>
        <v>-27215.700000000004</v>
      </c>
      <c r="U146" s="13">
        <f t="shared" si="15"/>
        <v>0</v>
      </c>
      <c r="V146" s="13">
        <f t="shared" si="15"/>
        <v>887715.79999999981</v>
      </c>
      <c r="W146" s="13">
        <f>IF('Daily PnL Log'!W874&lt;&gt;"",'Daily PnL Log'!W874,"")</f>
        <v>497241</v>
      </c>
      <c r="X146" s="118">
        <f>IF('Daily PnL Log'!X874&lt;&gt;"",'Daily PnL Log'!X874,"")</f>
        <v>6.3386587188103943E-2</v>
      </c>
      <c r="Y146" s="13" t="str">
        <f>IF('Daily PnL Log'!Y874&lt;&gt;"",'Daily PnL Log'!Y874,"")</f>
        <v/>
      </c>
      <c r="Z146" s="13" t="str">
        <f>IF('Daily PnL Log'!Z874&lt;&gt;"",'Daily PnL Log'!Z874,"")</f>
        <v/>
      </c>
      <c r="AA146" s="13" t="str">
        <f>IF('Daily PnL Log'!AA874&lt;&gt;"",'Daily PnL Log'!AA874,"")</f>
        <v/>
      </c>
      <c r="AB146" s="13" t="str">
        <f>IF('Daily PnL Log'!AB874&lt;&gt;"",'Daily PnL Log'!AB874,"")</f>
        <v/>
      </c>
      <c r="AC146" s="13">
        <f>IF('Daily PnL Log'!AC874&lt;&gt;"",'Daily PnL Log'!AC874,"")</f>
        <v>791696.9</v>
      </c>
    </row>
    <row r="147" spans="1:29" x14ac:dyDescent="0.25">
      <c r="A147" s="48" t="str">
        <f t="shared" si="12"/>
        <v>May</v>
      </c>
      <c r="B147" s="83">
        <f>'Daily PnL Log'!B875</f>
        <v>45433</v>
      </c>
      <c r="C147" s="11">
        <f>'Daily PnL Log'!C875</f>
        <v>-12763.1</v>
      </c>
      <c r="D147" s="11">
        <f>'Daily PnL Log'!D875</f>
        <v>-973.7</v>
      </c>
      <c r="E147" s="11">
        <f>'Daily PnL Log'!E875</f>
        <v>452.2</v>
      </c>
      <c r="F147" s="11">
        <f>'Daily PnL Log'!F875</f>
        <v>4845.1000000000004</v>
      </c>
      <c r="G147" s="11">
        <f>'Daily PnL Log'!G875</f>
        <v>15884.7</v>
      </c>
      <c r="H147" s="11">
        <f>'Daily PnL Log'!H875</f>
        <v>-134.30000000000001</v>
      </c>
      <c r="I147" s="11">
        <f>'Daily PnL Log'!I875</f>
        <v>0</v>
      </c>
      <c r="J147" s="11">
        <f>'Daily PnL Log'!J875</f>
        <v>7310.9000000000005</v>
      </c>
      <c r="K147" s="11">
        <f>'Daily PnL Log'!K875</f>
        <v>-126.07</v>
      </c>
      <c r="L147" s="11">
        <f>'Daily PnL Log'!L875</f>
        <v>-1100.52</v>
      </c>
      <c r="M147" s="11">
        <f>'Daily PnL Log'!M875</f>
        <v>-1226.5899999999999</v>
      </c>
      <c r="N147" s="11">
        <f>'Daily PnL Log'!N875</f>
        <v>6084.31</v>
      </c>
      <c r="O147" s="11">
        <f t="shared" si="15"/>
        <v>443761.40000000008</v>
      </c>
      <c r="P147" s="11">
        <f t="shared" si="15"/>
        <v>517705</v>
      </c>
      <c r="Q147" s="11">
        <f t="shared" si="15"/>
        <v>-77010.2</v>
      </c>
      <c r="R147" s="11">
        <f t="shared" si="15"/>
        <v>10155.699999999995</v>
      </c>
      <c r="S147" s="11">
        <f t="shared" si="15"/>
        <v>27764.799999999974</v>
      </c>
      <c r="T147" s="11">
        <f t="shared" si="15"/>
        <v>-27350.000000000004</v>
      </c>
      <c r="U147" s="11">
        <f t="shared" si="15"/>
        <v>0</v>
      </c>
      <c r="V147" s="11">
        <f t="shared" si="15"/>
        <v>895026.69999999984</v>
      </c>
      <c r="W147" s="11">
        <f>IF('Daily PnL Log'!W875&lt;&gt;"",'Daily PnL Log'!W875,"")</f>
        <v>603116</v>
      </c>
      <c r="X147" s="119">
        <f>IF('Daily PnL Log'!X875&lt;&gt;"",'Daily PnL Log'!X875,"")</f>
        <v>1.0088125667367472E-2</v>
      </c>
      <c r="Y147" s="11" t="str">
        <f>IF('Daily PnL Log'!Y875&lt;&gt;"",'Daily PnL Log'!Y875,"")</f>
        <v/>
      </c>
      <c r="Z147" s="11" t="str">
        <f>IF('Daily PnL Log'!Z875&lt;&gt;"",'Daily PnL Log'!Z875,"")</f>
        <v/>
      </c>
      <c r="AA147" s="11" t="str">
        <f>IF('Daily PnL Log'!AA875&lt;&gt;"",'Daily PnL Log'!AA875,"")</f>
        <v/>
      </c>
      <c r="AB147" s="11" t="str">
        <f>IF('Daily PnL Log'!AB875&lt;&gt;"",'Daily PnL Log'!AB875,"")</f>
        <v/>
      </c>
      <c r="AC147" s="11">
        <f>IF('Daily PnL Log'!AC875&lt;&gt;"",'Daily PnL Log'!AC875,"")</f>
        <v>815471.31</v>
      </c>
    </row>
    <row r="148" spans="1:29" x14ac:dyDescent="0.25">
      <c r="A148" s="47" t="str">
        <f t="shared" si="12"/>
        <v>May</v>
      </c>
      <c r="B148" s="14">
        <f>'Daily PnL Log'!B876</f>
        <v>45434</v>
      </c>
      <c r="C148" s="13">
        <f>'Daily PnL Log'!C876</f>
        <v>2924.7</v>
      </c>
      <c r="D148" s="13">
        <f>'Daily PnL Log'!D876</f>
        <v>25323.1</v>
      </c>
      <c r="E148" s="13">
        <f>'Daily PnL Log'!E876</f>
        <v>-424.2</v>
      </c>
      <c r="F148" s="13">
        <f>'Daily PnL Log'!F876</f>
        <v>-4773.3999999999996</v>
      </c>
      <c r="G148" s="13">
        <f>'Daily PnL Log'!G876</f>
        <v>666.1</v>
      </c>
      <c r="H148" s="13">
        <f>'Daily PnL Log'!H876</f>
        <v>-559.6</v>
      </c>
      <c r="I148" s="13">
        <f>'Daily PnL Log'!I876</f>
        <v>0</v>
      </c>
      <c r="J148" s="13">
        <f>'Daily PnL Log'!J876</f>
        <v>23156.699999999997</v>
      </c>
      <c r="K148" s="13">
        <f>'Daily PnL Log'!K876</f>
        <v>-92.16</v>
      </c>
      <c r="L148" s="13">
        <f>'Daily PnL Log'!L876</f>
        <v>-798.79</v>
      </c>
      <c r="M148" s="13">
        <f>'Daily PnL Log'!M876</f>
        <v>-890.94999999999993</v>
      </c>
      <c r="N148" s="13">
        <f>'Daily PnL Log'!N876</f>
        <v>22265.749999999996</v>
      </c>
      <c r="O148" s="13">
        <f t="shared" si="15"/>
        <v>446686.10000000009</v>
      </c>
      <c r="P148" s="13">
        <f t="shared" si="15"/>
        <v>543028.1</v>
      </c>
      <c r="Q148" s="13">
        <f t="shared" si="15"/>
        <v>-77434.399999999994</v>
      </c>
      <c r="R148" s="13">
        <f t="shared" si="15"/>
        <v>5382.2999999999956</v>
      </c>
      <c r="S148" s="13">
        <f t="shared" si="15"/>
        <v>28430.899999999972</v>
      </c>
      <c r="T148" s="13">
        <f t="shared" si="15"/>
        <v>-27909.600000000002</v>
      </c>
      <c r="U148" s="13">
        <f t="shared" si="15"/>
        <v>0</v>
      </c>
      <c r="V148" s="13">
        <f t="shared" si="15"/>
        <v>918183.39999999979</v>
      </c>
      <c r="W148" s="13">
        <f>IF('Daily PnL Log'!W876&lt;&gt;"",'Daily PnL Log'!W876,"")</f>
        <v>633953</v>
      </c>
      <c r="X148" s="118">
        <f>IF('Daily PnL Log'!X876&lt;&gt;"",'Daily PnL Log'!X876,"")</f>
        <v>3.5122083182822693E-2</v>
      </c>
      <c r="Y148" s="13" t="str">
        <f>IF('Daily PnL Log'!Y876&lt;&gt;"",'Daily PnL Log'!Y876,"")</f>
        <v/>
      </c>
      <c r="Z148" s="13" t="str">
        <f>IF('Daily PnL Log'!Z876&lt;&gt;"",'Daily PnL Log'!Z876,"")</f>
        <v/>
      </c>
      <c r="AA148" s="13" t="str">
        <f>IF('Daily PnL Log'!AA876&lt;&gt;"",'Daily PnL Log'!AA876,"")</f>
        <v/>
      </c>
      <c r="AB148" s="13" t="str">
        <f>IF('Daily PnL Log'!AB876&lt;&gt;"",'Daily PnL Log'!AB876,"")</f>
        <v/>
      </c>
      <c r="AC148" s="13">
        <f>IF('Daily PnL Log'!AC876&lt;&gt;"",'Daily PnL Log'!AC876,"")</f>
        <v>825302.11</v>
      </c>
    </row>
    <row r="149" spans="1:29" x14ac:dyDescent="0.25">
      <c r="A149" s="48" t="str">
        <f t="shared" si="12"/>
        <v>May</v>
      </c>
      <c r="B149" s="83">
        <f>'Daily PnL Log'!B877</f>
        <v>45435</v>
      </c>
      <c r="C149" s="11">
        <f>'Daily PnL Log'!C877</f>
        <v>-42463.199999999997</v>
      </c>
      <c r="D149" s="11">
        <f>'Daily PnL Log'!D877</f>
        <v>-21090.3</v>
      </c>
      <c r="E149" s="11">
        <f>'Daily PnL Log'!E877</f>
        <v>-2020</v>
      </c>
      <c r="F149" s="11">
        <f>'Daily PnL Log'!F877</f>
        <v>-7929.1</v>
      </c>
      <c r="G149" s="11">
        <f>'Daily PnL Log'!G877</f>
        <v>3929.3</v>
      </c>
      <c r="H149" s="11">
        <f>'Daily PnL Log'!H877</f>
        <v>-238.4</v>
      </c>
      <c r="I149" s="11">
        <f>'Daily PnL Log'!I877</f>
        <v>0</v>
      </c>
      <c r="J149" s="11">
        <f>'Daily PnL Log'!J877</f>
        <v>-69811.7</v>
      </c>
      <c r="K149" s="11">
        <f>'Daily PnL Log'!K877</f>
        <v>-82.06</v>
      </c>
      <c r="L149" s="11">
        <f>'Daily PnL Log'!L877</f>
        <v>-701.26</v>
      </c>
      <c r="M149" s="11">
        <f>'Daily PnL Log'!M877</f>
        <v>-783.31999999999994</v>
      </c>
      <c r="N149" s="11">
        <f>'Daily PnL Log'!N877</f>
        <v>-70595.02</v>
      </c>
      <c r="O149" s="11">
        <f t="shared" si="15"/>
        <v>404222.90000000008</v>
      </c>
      <c r="P149" s="11">
        <f t="shared" si="15"/>
        <v>521937.8</v>
      </c>
      <c r="Q149" s="11">
        <f t="shared" si="15"/>
        <v>-79454.399999999994</v>
      </c>
      <c r="R149" s="11">
        <f t="shared" si="15"/>
        <v>-2546.8000000000047</v>
      </c>
      <c r="S149" s="11">
        <f t="shared" si="15"/>
        <v>32360.199999999972</v>
      </c>
      <c r="T149" s="11">
        <f t="shared" si="15"/>
        <v>-28148.000000000004</v>
      </c>
      <c r="U149" s="11">
        <f t="shared" si="15"/>
        <v>0</v>
      </c>
      <c r="V149" s="11">
        <f t="shared" si="15"/>
        <v>848371.69999999984</v>
      </c>
      <c r="W149" s="11">
        <f>IF('Daily PnL Log'!W877&lt;&gt;"",'Daily PnL Log'!W877,"")</f>
        <v>690375</v>
      </c>
      <c r="X149" s="119">
        <f>IF('Daily PnL Log'!X877&lt;&gt;"",'Daily PnL Log'!X877,"")</f>
        <v>-0.10225604924859678</v>
      </c>
      <c r="Y149" s="11" t="str">
        <f>IF('Daily PnL Log'!Y877&lt;&gt;"",'Daily PnL Log'!Y877,"")</f>
        <v/>
      </c>
      <c r="Z149" s="11" t="str">
        <f>IF('Daily PnL Log'!Z877&lt;&gt;"",'Daily PnL Log'!Z877,"")</f>
        <v/>
      </c>
      <c r="AA149" s="11" t="str">
        <f>IF('Daily PnL Log'!AA877&lt;&gt;"",'Daily PnL Log'!AA877,"")</f>
        <v/>
      </c>
      <c r="AB149" s="11" t="str">
        <f>IF('Daily PnL Log'!AB877&lt;&gt;"",'Daily PnL Log'!AB877,"")</f>
        <v/>
      </c>
      <c r="AC149" s="11">
        <f>IF('Daily PnL Log'!AC877&lt;&gt;"",'Daily PnL Log'!AC877,"")</f>
        <v>764196.79</v>
      </c>
    </row>
    <row r="150" spans="1:29" x14ac:dyDescent="0.25">
      <c r="A150" s="47" t="str">
        <f t="shared" si="12"/>
        <v>May</v>
      </c>
      <c r="B150" s="14">
        <f>'Daily PnL Log'!B878</f>
        <v>45436</v>
      </c>
      <c r="C150" s="13">
        <f>'Daily PnL Log'!C878</f>
        <v>-13471.5</v>
      </c>
      <c r="D150" s="13">
        <f>'Daily PnL Log'!D878</f>
        <v>31527</v>
      </c>
      <c r="E150" s="13">
        <f>'Daily PnL Log'!E878</f>
        <v>-2549</v>
      </c>
      <c r="F150" s="13">
        <f>'Daily PnL Log'!F878</f>
        <v>-578.4</v>
      </c>
      <c r="G150" s="13">
        <f>'Daily PnL Log'!G878</f>
        <v>-59.2</v>
      </c>
      <c r="H150" s="13">
        <f>'Daily PnL Log'!H878</f>
        <v>324.8</v>
      </c>
      <c r="I150" s="13">
        <f>'Daily PnL Log'!I878</f>
        <v>0</v>
      </c>
      <c r="J150" s="13">
        <f>'Daily PnL Log'!J878</f>
        <v>15193.699999999999</v>
      </c>
      <c r="K150" s="13">
        <f>'Daily PnL Log'!K878</f>
        <v>-273.22000000000003</v>
      </c>
      <c r="L150" s="13">
        <f>'Daily PnL Log'!L878</f>
        <v>-1493.61</v>
      </c>
      <c r="M150" s="13">
        <f>'Daily PnL Log'!M878</f>
        <v>-1766.83</v>
      </c>
      <c r="N150" s="13">
        <f>'Daily PnL Log'!N878</f>
        <v>13426.869999999999</v>
      </c>
      <c r="O150" s="13">
        <f t="shared" si="15"/>
        <v>390751.40000000008</v>
      </c>
      <c r="P150" s="13">
        <f t="shared" si="15"/>
        <v>553464.80000000005</v>
      </c>
      <c r="Q150" s="13">
        <f t="shared" si="15"/>
        <v>-82003.399999999994</v>
      </c>
      <c r="R150" s="13">
        <f t="shared" si="15"/>
        <v>-3125.2000000000048</v>
      </c>
      <c r="S150" s="13">
        <f t="shared" si="15"/>
        <v>32300.999999999971</v>
      </c>
      <c r="T150" s="13">
        <f t="shared" si="15"/>
        <v>-27823.200000000004</v>
      </c>
      <c r="U150" s="13">
        <f t="shared" si="15"/>
        <v>0</v>
      </c>
      <c r="V150" s="13">
        <f t="shared" si="15"/>
        <v>863565.39999999979</v>
      </c>
      <c r="W150" s="13">
        <f>IF('Daily PnL Log'!W878&lt;&gt;"",'Daily PnL Log'!W878,"")</f>
        <v>751569</v>
      </c>
      <c r="X150" s="118">
        <f>IF('Daily PnL Log'!X878&lt;&gt;"",'Daily PnL Log'!X878,"")</f>
        <v>1.7865119503332361E-2</v>
      </c>
      <c r="Y150" s="13" t="str">
        <f>IF('Daily PnL Log'!Y878&lt;&gt;"",'Daily PnL Log'!Y878,"")</f>
        <v/>
      </c>
      <c r="Z150" s="13" t="str">
        <f>IF('Daily PnL Log'!Z878&lt;&gt;"",'Daily PnL Log'!Z878,"")</f>
        <v/>
      </c>
      <c r="AA150" s="13" t="str">
        <f>IF('Daily PnL Log'!AA878&lt;&gt;"",'Daily PnL Log'!AA878,"")</f>
        <v/>
      </c>
      <c r="AB150" s="13" t="str">
        <f>IF('Daily PnL Log'!AB878&lt;&gt;"",'Daily PnL Log'!AB878,"")</f>
        <v/>
      </c>
      <c r="AC150" s="13">
        <f>IF('Daily PnL Log'!AC878&lt;&gt;"",'Daily PnL Log'!AC878,"")</f>
        <v>769872.71</v>
      </c>
    </row>
    <row r="151" spans="1:29" x14ac:dyDescent="0.25">
      <c r="A151" s="48" t="str">
        <f t="shared" si="12"/>
        <v>May</v>
      </c>
      <c r="B151" s="83">
        <f>'Daily PnL Log'!B879</f>
        <v>45440</v>
      </c>
      <c r="C151" s="11">
        <f>'Daily PnL Log'!C879</f>
        <v>7074.6</v>
      </c>
      <c r="D151" s="11">
        <f>'Daily PnL Log'!D879</f>
        <v>-17641.8</v>
      </c>
      <c r="E151" s="11">
        <f>'Daily PnL Log'!E879</f>
        <v>-2837.6</v>
      </c>
      <c r="F151" s="11">
        <f>'Daily PnL Log'!F879</f>
        <v>8952.7000000000007</v>
      </c>
      <c r="G151" s="11">
        <f>'Daily PnL Log'!G879</f>
        <v>2894.5</v>
      </c>
      <c r="H151" s="11">
        <f>'Daily PnL Log'!H879</f>
        <v>482</v>
      </c>
      <c r="I151" s="11">
        <f>'Daily PnL Log'!I879</f>
        <v>0</v>
      </c>
      <c r="J151" s="11">
        <f>'Daily PnL Log'!J879</f>
        <v>-1075.5999999999985</v>
      </c>
      <c r="K151" s="11">
        <f>'Daily PnL Log'!K879</f>
        <v>-61.58</v>
      </c>
      <c r="L151" s="11">
        <f>'Daily PnL Log'!L879</f>
        <v>-541.75</v>
      </c>
      <c r="M151" s="11">
        <f>'Daily PnL Log'!M879</f>
        <v>-603.33000000000004</v>
      </c>
      <c r="N151" s="11">
        <f>'Daily PnL Log'!N879</f>
        <v>-1678.9299999999985</v>
      </c>
      <c r="O151" s="11">
        <f t="shared" si="15"/>
        <v>397826.00000000006</v>
      </c>
      <c r="P151" s="11">
        <f t="shared" si="15"/>
        <v>535823</v>
      </c>
      <c r="Q151" s="11">
        <f t="shared" si="15"/>
        <v>-84841</v>
      </c>
      <c r="R151" s="11">
        <f t="shared" si="15"/>
        <v>5827.4999999999964</v>
      </c>
      <c r="S151" s="11">
        <f t="shared" si="15"/>
        <v>35195.499999999971</v>
      </c>
      <c r="T151" s="11">
        <f t="shared" si="15"/>
        <v>-27341.200000000004</v>
      </c>
      <c r="U151" s="11">
        <f t="shared" si="15"/>
        <v>0</v>
      </c>
      <c r="V151" s="11">
        <f t="shared" si="15"/>
        <v>862489.79999999981</v>
      </c>
      <c r="W151" s="11">
        <f>IF('Daily PnL Log'!W879&lt;&gt;"",'Daily PnL Log'!W879,"")</f>
        <v>538643</v>
      </c>
      <c r="X151" s="119">
        <f>IF('Daily PnL Log'!X879&lt;&gt;"",'Daily PnL Log'!X879,"")</f>
        <v>-3.1169624408003047E-3</v>
      </c>
      <c r="Y151" s="11" t="str">
        <f>IF('Daily PnL Log'!Y879&lt;&gt;"",'Daily PnL Log'!Y879,"")</f>
        <v/>
      </c>
      <c r="Z151" s="11" t="str">
        <f>IF('Daily PnL Log'!Z879&lt;&gt;"",'Daily PnL Log'!Z879,"")</f>
        <v/>
      </c>
      <c r="AA151" s="11" t="str">
        <f>IF('Daily PnL Log'!AA879&lt;&gt;"",'Daily PnL Log'!AA879,"")</f>
        <v/>
      </c>
      <c r="AB151" s="11" t="str">
        <f>IF('Daily PnL Log'!AB879&lt;&gt;"",'Daily PnL Log'!AB879,"")</f>
        <v/>
      </c>
      <c r="AC151" s="11">
        <f>IF('Daily PnL Log'!AC879&lt;&gt;"",'Daily PnL Log'!AC879,"")</f>
        <v>757672.38</v>
      </c>
    </row>
    <row r="152" spans="1:29" x14ac:dyDescent="0.25">
      <c r="A152" s="47" t="str">
        <f t="shared" si="12"/>
        <v>May</v>
      </c>
      <c r="B152" s="14">
        <f>'Daily PnL Log'!B880</f>
        <v>45441</v>
      </c>
      <c r="C152" s="13">
        <f>'Daily PnL Log'!C880</f>
        <v>2095.4</v>
      </c>
      <c r="D152" s="13">
        <f>'Daily PnL Log'!D880</f>
        <v>5726.2</v>
      </c>
      <c r="E152" s="13">
        <f>'Daily PnL Log'!E880</f>
        <v>-2573.6</v>
      </c>
      <c r="F152" s="13">
        <f>'Daily PnL Log'!F880</f>
        <v>5030</v>
      </c>
      <c r="G152" s="13">
        <f>'Daily PnL Log'!G880</f>
        <v>17881.3</v>
      </c>
      <c r="H152" s="13">
        <f>'Daily PnL Log'!H880</f>
        <v>-829.9</v>
      </c>
      <c r="I152" s="13">
        <f>'Daily PnL Log'!I880</f>
        <v>0</v>
      </c>
      <c r="J152" s="13">
        <f>'Daily PnL Log'!J880</f>
        <v>27329.399999999998</v>
      </c>
      <c r="K152" s="13">
        <f>'Daily PnL Log'!K880</f>
        <v>-67.489999999999995</v>
      </c>
      <c r="L152" s="13">
        <f>'Daily PnL Log'!L880</f>
        <v>-591.52</v>
      </c>
      <c r="M152" s="13">
        <f>'Daily PnL Log'!M880</f>
        <v>-659.01</v>
      </c>
      <c r="N152" s="13">
        <f>'Daily PnL Log'!N880</f>
        <v>26670.39</v>
      </c>
      <c r="O152" s="13">
        <f t="shared" si="15"/>
        <v>399921.40000000008</v>
      </c>
      <c r="P152" s="13">
        <f t="shared" si="15"/>
        <v>541549.19999999995</v>
      </c>
      <c r="Q152" s="13">
        <f t="shared" si="15"/>
        <v>-87414.6</v>
      </c>
      <c r="R152" s="13">
        <f t="shared" si="15"/>
        <v>10857.499999999996</v>
      </c>
      <c r="S152" s="13">
        <f t="shared" si="15"/>
        <v>53076.799999999974</v>
      </c>
      <c r="T152" s="13">
        <f t="shared" si="15"/>
        <v>-28171.100000000006</v>
      </c>
      <c r="U152" s="13">
        <f t="shared" si="15"/>
        <v>0</v>
      </c>
      <c r="V152" s="13">
        <f t="shared" si="15"/>
        <v>889819.19999999984</v>
      </c>
      <c r="W152" s="13">
        <f>IF('Daily PnL Log'!W880&lt;&gt;"",'Daily PnL Log'!W880,"")</f>
        <v>462576</v>
      </c>
      <c r="X152" s="118">
        <f>IF('Daily PnL Log'!X880&lt;&gt;"",'Daily PnL Log'!X880,"")</f>
        <v>5.7656233786448061E-2</v>
      </c>
      <c r="Y152" s="13">
        <f>IF('Daily PnL Log'!Y880&lt;&gt;"",'Daily PnL Log'!Y880,"")</f>
        <v>-5273.2300000000005</v>
      </c>
      <c r="Z152" s="13" t="str">
        <f>IF('Daily PnL Log'!Z880&lt;&gt;"",'Daily PnL Log'!Z880,"")</f>
        <v/>
      </c>
      <c r="AA152" s="13" t="str">
        <f>IF('Daily PnL Log'!AA880&lt;&gt;"",'Daily PnL Log'!AA880,"")</f>
        <v/>
      </c>
      <c r="AB152" s="13" t="str">
        <f>IF('Daily PnL Log'!AB880&lt;&gt;"",'Daily PnL Log'!AB880,"")</f>
        <v/>
      </c>
      <c r="AC152" s="13">
        <f>IF('Daily PnL Log'!AC880&lt;&gt;"",'Daily PnL Log'!AC880,"")</f>
        <v>804746.87</v>
      </c>
    </row>
    <row r="153" spans="1:29" x14ac:dyDescent="0.25">
      <c r="A153" s="48" t="str">
        <f t="shared" si="12"/>
        <v>May</v>
      </c>
      <c r="B153" s="83">
        <f>'Daily PnL Log'!B881</f>
        <v>45442</v>
      </c>
      <c r="C153" s="11">
        <f>'Daily PnL Log'!C881</f>
        <v>1028.4000000000001</v>
      </c>
      <c r="D153" s="11">
        <f>'Daily PnL Log'!D881</f>
        <v>-1886.1</v>
      </c>
      <c r="E153" s="11">
        <f>'Daily PnL Log'!E881</f>
        <v>-2249.1999999999998</v>
      </c>
      <c r="F153" s="11">
        <f>'Daily PnL Log'!F881</f>
        <v>5704</v>
      </c>
      <c r="G153" s="11">
        <f>'Daily PnL Log'!G881</f>
        <v>-7019.1</v>
      </c>
      <c r="H153" s="11">
        <f>'Daily PnL Log'!H881</f>
        <v>-302.7</v>
      </c>
      <c r="I153" s="11">
        <f>'Daily PnL Log'!I881</f>
        <v>0</v>
      </c>
      <c r="J153" s="11">
        <f>'Daily PnL Log'!J881</f>
        <v>-4724.7</v>
      </c>
      <c r="K153" s="11">
        <f>'Daily PnL Log'!K881</f>
        <v>-59.25</v>
      </c>
      <c r="L153" s="11">
        <f>'Daily PnL Log'!L881</f>
        <v>-522.02</v>
      </c>
      <c r="M153" s="11">
        <f>'Daily PnL Log'!M881</f>
        <v>-581.27</v>
      </c>
      <c r="N153" s="11">
        <f>'Daily PnL Log'!N881</f>
        <v>-5305.9699999999993</v>
      </c>
      <c r="O153" s="11">
        <f t="shared" si="15"/>
        <v>400949.8000000001</v>
      </c>
      <c r="P153" s="11">
        <f t="shared" si="15"/>
        <v>539663.1</v>
      </c>
      <c r="Q153" s="11">
        <f t="shared" si="15"/>
        <v>-89663.8</v>
      </c>
      <c r="R153" s="11">
        <f t="shared" si="15"/>
        <v>16561.499999999996</v>
      </c>
      <c r="S153" s="11">
        <f t="shared" si="15"/>
        <v>46057.699999999975</v>
      </c>
      <c r="T153" s="11">
        <f t="shared" si="15"/>
        <v>-28473.800000000007</v>
      </c>
      <c r="U153" s="11">
        <f t="shared" si="15"/>
        <v>0</v>
      </c>
      <c r="V153" s="11">
        <f t="shared" si="15"/>
        <v>885094.49999999988</v>
      </c>
      <c r="W153" s="11">
        <f>IF('Daily PnL Log'!W881&lt;&gt;"",'Daily PnL Log'!W881,"")</f>
        <v>529308</v>
      </c>
      <c r="X153" s="119">
        <f>IF('Daily PnL Log'!X881&lt;&gt;"",'Daily PnL Log'!X881,"")</f>
        <v>-1.0024352550877748E-2</v>
      </c>
      <c r="Y153" s="11" t="str">
        <f>IF('Daily PnL Log'!Y881&lt;&gt;"",'Daily PnL Log'!Y881,"")</f>
        <v/>
      </c>
      <c r="Z153" s="11" t="str">
        <f>IF('Daily PnL Log'!Z881&lt;&gt;"",'Daily PnL Log'!Z881,"")</f>
        <v/>
      </c>
      <c r="AA153" s="11" t="str">
        <f>IF('Daily PnL Log'!AA881&lt;&gt;"",'Daily PnL Log'!AA881,"")</f>
        <v/>
      </c>
      <c r="AB153" s="11" t="str">
        <f>IF('Daily PnL Log'!AB881&lt;&gt;"",'Daily PnL Log'!AB881,"")</f>
        <v/>
      </c>
      <c r="AC153" s="11">
        <f>IF('Daily PnL Log'!AC881&lt;&gt;"",'Daily PnL Log'!AC881,"")</f>
        <v>787512.1</v>
      </c>
    </row>
    <row r="154" spans="1:29" x14ac:dyDescent="0.25">
      <c r="A154" s="47" t="str">
        <f t="shared" si="12"/>
        <v>May</v>
      </c>
      <c r="B154" s="14">
        <f>'Daily PnL Log'!B882</f>
        <v>45443</v>
      </c>
      <c r="C154" s="13">
        <f>'Daily PnL Log'!C882</f>
        <v>-19117.900000000001</v>
      </c>
      <c r="D154" s="13">
        <f>'Daily PnL Log'!D882</f>
        <v>19880.3</v>
      </c>
      <c r="E154" s="13">
        <f>'Daily PnL Log'!E882</f>
        <v>-3481.7</v>
      </c>
      <c r="F154" s="13">
        <f>'Daily PnL Log'!F882</f>
        <v>3976.4</v>
      </c>
      <c r="G154" s="13">
        <f>'Daily PnL Log'!G882</f>
        <v>13919.6</v>
      </c>
      <c r="H154" s="13">
        <f>'Daily PnL Log'!H882</f>
        <v>1083.2</v>
      </c>
      <c r="I154" s="13">
        <f>'Daily PnL Log'!I882</f>
        <v>0</v>
      </c>
      <c r="J154" s="13">
        <f>'Daily PnL Log'!J882</f>
        <v>16259.9</v>
      </c>
      <c r="K154" s="13">
        <f>'Daily PnL Log'!K882</f>
        <v>-48.89</v>
      </c>
      <c r="L154" s="13">
        <f>'Daily PnL Log'!L882</f>
        <v>-429.9</v>
      </c>
      <c r="M154" s="13">
        <f>'Daily PnL Log'!M882</f>
        <v>-478.78999999999996</v>
      </c>
      <c r="N154" s="13">
        <f>'Daily PnL Log'!N882</f>
        <v>15781.11</v>
      </c>
      <c r="O154" s="13">
        <f t="shared" si="15"/>
        <v>381831.90000000008</v>
      </c>
      <c r="P154" s="13">
        <f t="shared" si="15"/>
        <v>559543.4</v>
      </c>
      <c r="Q154" s="13">
        <f t="shared" si="15"/>
        <v>-93145.5</v>
      </c>
      <c r="R154" s="13">
        <f t="shared" si="15"/>
        <v>20537.899999999998</v>
      </c>
      <c r="S154" s="13">
        <f t="shared" si="15"/>
        <v>59977.299999999974</v>
      </c>
      <c r="T154" s="13">
        <f t="shared" si="15"/>
        <v>-27390.600000000006</v>
      </c>
      <c r="U154" s="13">
        <f t="shared" si="15"/>
        <v>0</v>
      </c>
      <c r="V154" s="13">
        <f t="shared" si="15"/>
        <v>901354.39999999991</v>
      </c>
      <c r="W154" s="13">
        <f>IF('Daily PnL Log'!W882&lt;&gt;"",'Daily PnL Log'!W882,"")</f>
        <v>582661</v>
      </c>
      <c r="X154" s="118">
        <f>IF('Daily PnL Log'!X882&lt;&gt;"",'Daily PnL Log'!X882,"")</f>
        <v>2.7084548305103654E-2</v>
      </c>
      <c r="Y154" s="13" t="str">
        <f>IF('Daily PnL Log'!Y882&lt;&gt;"",'Daily PnL Log'!Y882,"")</f>
        <v/>
      </c>
      <c r="Z154" s="13" t="str">
        <f>IF('Daily PnL Log'!Z882&lt;&gt;"",'Daily PnL Log'!Z882,"")</f>
        <v/>
      </c>
      <c r="AA154" s="13" t="str">
        <f>IF('Daily PnL Log'!AA882&lt;&gt;"",'Daily PnL Log'!AA882,"")</f>
        <v/>
      </c>
      <c r="AB154" s="13" t="str">
        <f>IF('Daily PnL Log'!AB882&lt;&gt;"",'Daily PnL Log'!AB882,"")</f>
        <v/>
      </c>
      <c r="AC154" s="13">
        <f>IF('Daily PnL Log'!AC882&lt;&gt;"",'Daily PnL Log'!AC882,"")</f>
        <v>813078.31</v>
      </c>
    </row>
    <row r="155" spans="1:29" x14ac:dyDescent="0.25">
      <c r="A155" s="48" t="str">
        <f t="shared" si="12"/>
        <v>Jun</v>
      </c>
      <c r="B155" s="83">
        <f>'Daily PnL Log'!B883</f>
        <v>45446</v>
      </c>
      <c r="C155" s="11">
        <f>'Daily PnL Log'!C883</f>
        <v>-13034.1</v>
      </c>
      <c r="D155" s="11">
        <f>'Daily PnL Log'!D883</f>
        <v>6403</v>
      </c>
      <c r="E155" s="11">
        <f>'Daily PnL Log'!E883</f>
        <v>6789.1</v>
      </c>
      <c r="F155" s="11">
        <f>'Daily PnL Log'!F883</f>
        <v>-7493.7</v>
      </c>
      <c r="G155" s="11">
        <f>'Daily PnL Log'!G883</f>
        <v>1521.9</v>
      </c>
      <c r="H155" s="11">
        <f>'Daily PnL Log'!H883</f>
        <v>-760.2</v>
      </c>
      <c r="I155" s="11">
        <f>'Daily PnL Log'!I883</f>
        <v>0</v>
      </c>
      <c r="J155" s="11">
        <f>'Daily PnL Log'!J883</f>
        <v>-6573.9999999999991</v>
      </c>
      <c r="K155" s="11">
        <f>'Daily PnL Log'!K883</f>
        <v>-72.94</v>
      </c>
      <c r="L155" s="11">
        <f>'Daily PnL Log'!L883</f>
        <v>-640.5</v>
      </c>
      <c r="M155" s="11">
        <f>'Daily PnL Log'!M883</f>
        <v>-713.44</v>
      </c>
      <c r="N155" s="11">
        <f>'Daily PnL Log'!N883</f>
        <v>-7287.4399999999987</v>
      </c>
      <c r="O155" s="11">
        <f t="shared" si="15"/>
        <v>368797.8000000001</v>
      </c>
      <c r="P155" s="11">
        <f t="shared" si="15"/>
        <v>565946.4</v>
      </c>
      <c r="Q155" s="11">
        <f t="shared" si="15"/>
        <v>-86356.4</v>
      </c>
      <c r="R155" s="11">
        <f t="shared" si="15"/>
        <v>13044.199999999997</v>
      </c>
      <c r="S155" s="11">
        <f t="shared" si="15"/>
        <v>61499.199999999975</v>
      </c>
      <c r="T155" s="11">
        <f t="shared" si="15"/>
        <v>-28150.800000000007</v>
      </c>
      <c r="U155" s="11">
        <f t="shared" si="15"/>
        <v>0</v>
      </c>
      <c r="V155" s="11">
        <f t="shared" si="15"/>
        <v>894780.39999999991</v>
      </c>
      <c r="W155" s="11">
        <f>IF('Daily PnL Log'!W883&lt;&gt;"",'Daily PnL Log'!W883,"")</f>
        <v>583022</v>
      </c>
      <c r="X155" s="119">
        <f>IF('Daily PnL Log'!X883&lt;&gt;"",'Daily PnL Log'!X883,"")</f>
        <v>-1.2499425407617549E-2</v>
      </c>
      <c r="Y155" s="11">
        <f>IF('Daily PnL Log'!Y883&lt;&gt;"",'Daily PnL Log'!Y883,"")</f>
        <v>-5523.26</v>
      </c>
      <c r="Z155" s="11" t="str">
        <f>IF('Daily PnL Log'!Z883&lt;&gt;"",'Daily PnL Log'!Z883,"")</f>
        <v/>
      </c>
      <c r="AA155" s="11" t="str">
        <f>IF('Daily PnL Log'!AA883&lt;&gt;"",'Daily PnL Log'!AA883,"")</f>
        <v/>
      </c>
      <c r="AB155" s="11" t="str">
        <f>IF('Daily PnL Log'!AB883&lt;&gt;"",'Daily PnL Log'!AB883,"")</f>
        <v/>
      </c>
      <c r="AC155" s="11">
        <f>IF('Daily PnL Log'!AC883&lt;&gt;"",'Daily PnL Log'!AC883,"")</f>
        <v>766529.62</v>
      </c>
    </row>
    <row r="156" spans="1:29" x14ac:dyDescent="0.25">
      <c r="A156" s="47" t="str">
        <f t="shared" si="12"/>
        <v>Jun</v>
      </c>
      <c r="B156" s="14">
        <f>'Daily PnL Log'!B884</f>
        <v>45447</v>
      </c>
      <c r="C156" s="13">
        <f>'Daily PnL Log'!C884</f>
        <v>20180.3</v>
      </c>
      <c r="D156" s="13">
        <f>'Daily PnL Log'!D884</f>
        <v>-22985.1</v>
      </c>
      <c r="E156" s="13">
        <f>'Daily PnL Log'!E884</f>
        <v>-901.4</v>
      </c>
      <c r="F156" s="13">
        <f>'Daily PnL Log'!F884</f>
        <v>-2133.9</v>
      </c>
      <c r="G156" s="13">
        <f>'Daily PnL Log'!G884</f>
        <v>-12801</v>
      </c>
      <c r="H156" s="13">
        <f>'Daily PnL Log'!H884</f>
        <v>-192.5</v>
      </c>
      <c r="I156" s="13">
        <f>'Daily PnL Log'!I884</f>
        <v>0</v>
      </c>
      <c r="J156" s="13">
        <f>'Daily PnL Log'!J884</f>
        <v>-18833.599999999999</v>
      </c>
      <c r="K156" s="13">
        <f>'Daily PnL Log'!K884</f>
        <v>-78.14</v>
      </c>
      <c r="L156" s="13">
        <f>'Daily PnL Log'!L884</f>
        <v>-691.27</v>
      </c>
      <c r="M156" s="13">
        <f>'Daily PnL Log'!M884</f>
        <v>-769.41</v>
      </c>
      <c r="N156" s="13">
        <f>'Daily PnL Log'!N884</f>
        <v>-19603.009999999998</v>
      </c>
      <c r="O156" s="13">
        <f t="shared" si="15"/>
        <v>388978.10000000009</v>
      </c>
      <c r="P156" s="13">
        <f t="shared" si="15"/>
        <v>542961.30000000005</v>
      </c>
      <c r="Q156" s="13">
        <f t="shared" si="15"/>
        <v>-87257.799999999988</v>
      </c>
      <c r="R156" s="13">
        <f t="shared" si="15"/>
        <v>10910.299999999997</v>
      </c>
      <c r="S156" s="13">
        <f t="shared" si="15"/>
        <v>48698.199999999975</v>
      </c>
      <c r="T156" s="13">
        <f t="shared" si="15"/>
        <v>-28343.300000000007</v>
      </c>
      <c r="U156" s="13">
        <f t="shared" si="15"/>
        <v>0</v>
      </c>
      <c r="V156" s="13">
        <f t="shared" si="15"/>
        <v>875946.79999999993</v>
      </c>
      <c r="W156" s="13">
        <f>IF('Daily PnL Log'!W884&lt;&gt;"",'Daily PnL Log'!W884,"")</f>
        <v>502982</v>
      </c>
      <c r="X156" s="118">
        <f>IF('Daily PnL Log'!X884&lt;&gt;"",'Daily PnL Log'!X884,"")</f>
        <v>-3.8973581559578668E-2</v>
      </c>
      <c r="Y156" s="13" t="str">
        <f>IF('Daily PnL Log'!Y884&lt;&gt;"",'Daily PnL Log'!Y884,"")</f>
        <v/>
      </c>
      <c r="Z156" s="13" t="str">
        <f>IF('Daily PnL Log'!Z884&lt;&gt;"",'Daily PnL Log'!Z884,"")</f>
        <v/>
      </c>
      <c r="AA156" s="13" t="str">
        <f>IF('Daily PnL Log'!AA884&lt;&gt;"",'Daily PnL Log'!AA884,"")</f>
        <v/>
      </c>
      <c r="AB156" s="13" t="str">
        <f>IF('Daily PnL Log'!AB884&lt;&gt;"",'Daily PnL Log'!AB884,"")</f>
        <v/>
      </c>
      <c r="AC156" s="13">
        <f>IF('Daily PnL Log'!AC884&lt;&gt;"",'Daily PnL Log'!AC884,"")</f>
        <v>779514.71</v>
      </c>
    </row>
    <row r="157" spans="1:29" x14ac:dyDescent="0.25">
      <c r="A157" s="48" t="str">
        <f t="shared" si="12"/>
        <v>Jun</v>
      </c>
      <c r="B157" s="83">
        <f>'Daily PnL Log'!B885</f>
        <v>45448</v>
      </c>
      <c r="C157" s="11">
        <f>'Daily PnL Log'!C885</f>
        <v>-5329.4</v>
      </c>
      <c r="D157" s="11">
        <f>'Daily PnL Log'!D885</f>
        <v>3513.2</v>
      </c>
      <c r="E157" s="11">
        <f>'Daily PnL Log'!E885</f>
        <v>-924.2</v>
      </c>
      <c r="F157" s="11">
        <f>'Daily PnL Log'!F885</f>
        <v>-331.3</v>
      </c>
      <c r="G157" s="11">
        <f>'Daily PnL Log'!G885</f>
        <v>1554</v>
      </c>
      <c r="H157" s="11">
        <f>'Daily PnL Log'!H885</f>
        <v>-1112.2</v>
      </c>
      <c r="I157" s="11">
        <f>'Daily PnL Log'!I885</f>
        <v>0</v>
      </c>
      <c r="J157" s="11">
        <f>'Daily PnL Log'!J885</f>
        <v>-2629.8999999999996</v>
      </c>
      <c r="K157" s="11">
        <f>'Daily PnL Log'!K885</f>
        <v>-63.36</v>
      </c>
      <c r="L157" s="11">
        <f>'Daily PnL Log'!L885</f>
        <v>-555.95000000000005</v>
      </c>
      <c r="M157" s="11">
        <f>'Daily PnL Log'!M885</f>
        <v>-619.31000000000006</v>
      </c>
      <c r="N157" s="11">
        <f>'Daily PnL Log'!N885</f>
        <v>-3249.2099999999996</v>
      </c>
      <c r="O157" s="11">
        <f t="shared" si="15"/>
        <v>383648.70000000007</v>
      </c>
      <c r="P157" s="11">
        <f t="shared" si="15"/>
        <v>546474.5</v>
      </c>
      <c r="Q157" s="11">
        <f t="shared" si="15"/>
        <v>-88181.999999999985</v>
      </c>
      <c r="R157" s="11">
        <f t="shared" si="15"/>
        <v>10578.999999999998</v>
      </c>
      <c r="S157" s="11">
        <f t="shared" si="15"/>
        <v>50252.199999999975</v>
      </c>
      <c r="T157" s="11">
        <f t="shared" si="15"/>
        <v>-29455.500000000007</v>
      </c>
      <c r="U157" s="11">
        <f t="shared" si="15"/>
        <v>0</v>
      </c>
      <c r="V157" s="11">
        <f t="shared" si="15"/>
        <v>873316.89999999991</v>
      </c>
      <c r="W157" s="11">
        <f>IF('Daily PnL Log'!W885&lt;&gt;"",'Daily PnL Log'!W885,"")</f>
        <v>557009</v>
      </c>
      <c r="X157" s="119">
        <f>IF('Daily PnL Log'!X885&lt;&gt;"",'Daily PnL Log'!X885,"")</f>
        <v>-5.8333168763879933E-3</v>
      </c>
      <c r="Y157" s="11" t="str">
        <f>IF('Daily PnL Log'!Y885&lt;&gt;"",'Daily PnL Log'!Y885,"")</f>
        <v/>
      </c>
      <c r="Z157" s="11" t="str">
        <f>IF('Daily PnL Log'!Z885&lt;&gt;"",'Daily PnL Log'!Z885,"")</f>
        <v/>
      </c>
      <c r="AA157" s="11" t="str">
        <f>IF('Daily PnL Log'!AA885&lt;&gt;"",'Daily PnL Log'!AA885,"")</f>
        <v/>
      </c>
      <c r="AB157" s="11" t="str">
        <f>IF('Daily PnL Log'!AB885&lt;&gt;"",'Daily PnL Log'!AB885,"")</f>
        <v/>
      </c>
      <c r="AC157" s="11">
        <f>IF('Daily PnL Log'!AC885&lt;&gt;"",'Daily PnL Log'!AC885,"")</f>
        <v>765315.4</v>
      </c>
    </row>
    <row r="158" spans="1:29" x14ac:dyDescent="0.25">
      <c r="A158" s="47" t="str">
        <f t="shared" si="12"/>
        <v>Jun</v>
      </c>
      <c r="B158" s="14">
        <f>'Daily PnL Log'!B886</f>
        <v>45449</v>
      </c>
      <c r="C158" s="13">
        <f>'Daily PnL Log'!C886</f>
        <v>11600.2</v>
      </c>
      <c r="D158" s="13">
        <f>'Daily PnL Log'!D886</f>
        <v>1115.8</v>
      </c>
      <c r="E158" s="13">
        <f>'Daily PnL Log'!E886</f>
        <v>5110.3999999999996</v>
      </c>
      <c r="F158" s="13">
        <f>'Daily PnL Log'!F886</f>
        <v>-18235</v>
      </c>
      <c r="G158" s="13">
        <f>'Daily PnL Log'!G886</f>
        <v>-4799.8999999999996</v>
      </c>
      <c r="H158" s="13">
        <f>'Daily PnL Log'!H886</f>
        <v>-1172.8</v>
      </c>
      <c r="I158" s="13">
        <f>'Daily PnL Log'!I886</f>
        <v>0</v>
      </c>
      <c r="J158" s="13">
        <f>'Daily PnL Log'!J886</f>
        <v>-6381.2999999999984</v>
      </c>
      <c r="K158" s="13">
        <f>'Daily PnL Log'!K886</f>
        <v>-47.8</v>
      </c>
      <c r="L158" s="13">
        <f>'Daily PnL Log'!L886</f>
        <v>-416.42</v>
      </c>
      <c r="M158" s="13">
        <f>'Daily PnL Log'!M886</f>
        <v>-464.22</v>
      </c>
      <c r="N158" s="13">
        <f>'Daily PnL Log'!N886</f>
        <v>-6845.5199999999986</v>
      </c>
      <c r="O158" s="13">
        <f t="shared" si="15"/>
        <v>395248.90000000008</v>
      </c>
      <c r="P158" s="13">
        <f t="shared" si="15"/>
        <v>547590.30000000005</v>
      </c>
      <c r="Q158" s="13">
        <f t="shared" si="15"/>
        <v>-83071.599999999991</v>
      </c>
      <c r="R158" s="13">
        <f t="shared" si="15"/>
        <v>-7656.0000000000018</v>
      </c>
      <c r="S158" s="13">
        <f t="shared" si="15"/>
        <v>45452.299999999974</v>
      </c>
      <c r="T158" s="13">
        <f t="shared" si="15"/>
        <v>-30628.300000000007</v>
      </c>
      <c r="U158" s="13">
        <f t="shared" si="15"/>
        <v>0</v>
      </c>
      <c r="V158" s="13">
        <f t="shared" si="15"/>
        <v>866935.59999999986</v>
      </c>
      <c r="W158" s="13">
        <f>IF('Daily PnL Log'!W886&lt;&gt;"",'Daily PnL Log'!W886,"")</f>
        <v>494017</v>
      </c>
      <c r="X158" s="118">
        <f>IF('Daily PnL Log'!X886&lt;&gt;"",'Daily PnL Log'!X886,"")</f>
        <v>-1.3856851080023559E-2</v>
      </c>
      <c r="Y158" s="13" t="str">
        <f>IF('Daily PnL Log'!Y886&lt;&gt;"",'Daily PnL Log'!Y886,"")</f>
        <v/>
      </c>
      <c r="Z158" s="13" t="str">
        <f>IF('Daily PnL Log'!Z886&lt;&gt;"",'Daily PnL Log'!Z886,"")</f>
        <v/>
      </c>
      <c r="AA158" s="13" t="str">
        <f>IF('Daily PnL Log'!AA886&lt;&gt;"",'Daily PnL Log'!AA886,"")</f>
        <v/>
      </c>
      <c r="AB158" s="13" t="str">
        <f>IF('Daily PnL Log'!AB886&lt;&gt;"",'Daily PnL Log'!AB886,"")</f>
        <v/>
      </c>
      <c r="AC158" s="13">
        <f>IF('Daily PnL Log'!AC886&lt;&gt;"",'Daily PnL Log'!AC886,"")</f>
        <v>782359.22</v>
      </c>
    </row>
    <row r="159" spans="1:29" x14ac:dyDescent="0.25">
      <c r="A159" s="48" t="str">
        <f t="shared" si="12"/>
        <v>Jun</v>
      </c>
      <c r="B159" s="83">
        <f>'Daily PnL Log'!B887</f>
        <v>45450</v>
      </c>
      <c r="C159" s="11">
        <f>'Daily PnL Log'!C887</f>
        <v>21639.599999999999</v>
      </c>
      <c r="D159" s="11">
        <f>'Daily PnL Log'!D887</f>
        <v>6168.5</v>
      </c>
      <c r="E159" s="11">
        <f>'Daily PnL Log'!E887</f>
        <v>-2583.1</v>
      </c>
      <c r="F159" s="11">
        <f>'Daily PnL Log'!F887</f>
        <v>4750.2</v>
      </c>
      <c r="G159" s="11">
        <f>'Daily PnL Log'!G887</f>
        <v>-7110.4</v>
      </c>
      <c r="H159" s="11">
        <f>'Daily PnL Log'!H887</f>
        <v>998.2</v>
      </c>
      <c r="I159" s="11">
        <f>'Daily PnL Log'!I887</f>
        <v>0</v>
      </c>
      <c r="J159" s="11">
        <f>'Daily PnL Log'!J887</f>
        <v>23863.000000000004</v>
      </c>
      <c r="K159" s="11">
        <f>'Daily PnL Log'!K887</f>
        <v>-80.83</v>
      </c>
      <c r="L159" s="11">
        <f>'Daily PnL Log'!L887</f>
        <v>-712.14</v>
      </c>
      <c r="M159" s="11">
        <f>'Daily PnL Log'!M887</f>
        <v>-792.97</v>
      </c>
      <c r="N159" s="11">
        <f>'Daily PnL Log'!N887</f>
        <v>23070.030000000002</v>
      </c>
      <c r="O159" s="11">
        <f t="shared" si="15"/>
        <v>416888.50000000006</v>
      </c>
      <c r="P159" s="11">
        <f t="shared" si="15"/>
        <v>553758.80000000005</v>
      </c>
      <c r="Q159" s="11">
        <f t="shared" si="15"/>
        <v>-85654.7</v>
      </c>
      <c r="R159" s="11">
        <f t="shared" si="15"/>
        <v>-2905.800000000002</v>
      </c>
      <c r="S159" s="11">
        <f t="shared" si="15"/>
        <v>38341.899999999972</v>
      </c>
      <c r="T159" s="11">
        <f t="shared" si="15"/>
        <v>-29630.100000000006</v>
      </c>
      <c r="U159" s="11">
        <f t="shared" si="15"/>
        <v>0</v>
      </c>
      <c r="V159" s="11">
        <f t="shared" si="15"/>
        <v>890798.59999999986</v>
      </c>
      <c r="W159" s="11">
        <f>IF('Daily PnL Log'!W887&lt;&gt;"",'Daily PnL Log'!W887,"")</f>
        <v>557637</v>
      </c>
      <c r="X159" s="119">
        <f>IF('Daily PnL Log'!X887&lt;&gt;"",'Daily PnL Log'!X887,"")</f>
        <v>4.137105321203579E-2</v>
      </c>
      <c r="Y159" s="11">
        <f>IF('Daily PnL Log'!Y887&lt;&gt;"",'Daily PnL Log'!Y887,"")</f>
        <v>-3957.85</v>
      </c>
      <c r="Z159" s="11" t="str">
        <f>IF('Daily PnL Log'!Z887&lt;&gt;"",'Daily PnL Log'!Z887,"")</f>
        <v/>
      </c>
      <c r="AA159" s="11" t="str">
        <f>IF('Daily PnL Log'!AA887&lt;&gt;"",'Daily PnL Log'!AA887,"")</f>
        <v/>
      </c>
      <c r="AB159" s="11" t="str">
        <f>IF('Daily PnL Log'!AB887&lt;&gt;"",'Daily PnL Log'!AB887,"")</f>
        <v/>
      </c>
      <c r="AC159" s="11">
        <f>IF('Daily PnL Log'!AC887&lt;&gt;"",'Daily PnL Log'!AC887,"")</f>
        <v>782748.25</v>
      </c>
    </row>
    <row r="160" spans="1:29" x14ac:dyDescent="0.25">
      <c r="A160" s="47" t="str">
        <f t="shared" si="12"/>
        <v>Jun</v>
      </c>
      <c r="B160" s="14">
        <f>'Daily PnL Log'!B888</f>
        <v>45453</v>
      </c>
      <c r="C160" s="13">
        <f>'Daily PnL Log'!C888</f>
        <v>25723.1</v>
      </c>
      <c r="D160" s="13">
        <f>'Daily PnL Log'!D888</f>
        <v>15851.8</v>
      </c>
      <c r="E160" s="13">
        <f>'Daily PnL Log'!E888</f>
        <v>-3003.3</v>
      </c>
      <c r="F160" s="13">
        <f>'Daily PnL Log'!F888</f>
        <v>9677.1</v>
      </c>
      <c r="G160" s="13">
        <f>'Daily PnL Log'!G888</f>
        <v>8580.7999999999993</v>
      </c>
      <c r="H160" s="13">
        <f>'Daily PnL Log'!H888</f>
        <v>-2622.4</v>
      </c>
      <c r="I160" s="13">
        <f>'Daily PnL Log'!I888</f>
        <v>0</v>
      </c>
      <c r="J160" s="13">
        <f>'Daily PnL Log'!J888</f>
        <v>54207.099999999984</v>
      </c>
      <c r="K160" s="13">
        <f>'Daily PnL Log'!K888</f>
        <v>-82.39</v>
      </c>
      <c r="L160" s="13">
        <f>'Daily PnL Log'!L888</f>
        <v>-726.79</v>
      </c>
      <c r="M160" s="13">
        <f>'Daily PnL Log'!M888</f>
        <v>-809.18</v>
      </c>
      <c r="N160" s="13">
        <f>'Daily PnL Log'!N888</f>
        <v>53397.919999999984</v>
      </c>
      <c r="O160" s="13">
        <f t="shared" si="15"/>
        <v>442611.60000000003</v>
      </c>
      <c r="P160" s="13">
        <f t="shared" si="15"/>
        <v>569610.60000000009</v>
      </c>
      <c r="Q160" s="13">
        <f t="shared" si="15"/>
        <v>-88658</v>
      </c>
      <c r="R160" s="13">
        <f t="shared" si="15"/>
        <v>6771.2999999999984</v>
      </c>
      <c r="S160" s="13">
        <f t="shared" si="15"/>
        <v>46922.699999999968</v>
      </c>
      <c r="T160" s="13">
        <f t="shared" si="15"/>
        <v>-32252.500000000007</v>
      </c>
      <c r="U160" s="13">
        <f t="shared" si="15"/>
        <v>0</v>
      </c>
      <c r="V160" s="13">
        <f t="shared" si="15"/>
        <v>945005.69999999984</v>
      </c>
      <c r="W160" s="13">
        <f>IF('Daily PnL Log'!W888&lt;&gt;"",'Daily PnL Log'!W888,"")</f>
        <v>621762</v>
      </c>
      <c r="X160" s="118">
        <f>IF('Daily PnL Log'!X888&lt;&gt;"",'Daily PnL Log'!X888,"")</f>
        <v>8.5881607431782553E-2</v>
      </c>
      <c r="Y160" s="13">
        <f>IF('Daily PnL Log'!Y888&lt;&gt;"",'Daily PnL Log'!Y888,"")</f>
        <v>-284</v>
      </c>
      <c r="Z160" s="13" t="str">
        <f>IF('Daily PnL Log'!Z888&lt;&gt;"",'Daily PnL Log'!Z888,"")</f>
        <v/>
      </c>
      <c r="AA160" s="13" t="str">
        <f>IF('Daily PnL Log'!AA888&lt;&gt;"",'Daily PnL Log'!AA888,"")</f>
        <v/>
      </c>
      <c r="AB160" s="13" t="str">
        <f>IF('Daily PnL Log'!AB888&lt;&gt;"",'Daily PnL Log'!AB888,"")</f>
        <v/>
      </c>
      <c r="AC160" s="13">
        <f>IF('Daily PnL Log'!AC888&lt;&gt;"",'Daily PnL Log'!AC888,"")</f>
        <v>855494.82</v>
      </c>
    </row>
    <row r="161" spans="1:29" x14ac:dyDescent="0.25">
      <c r="A161" s="48" t="str">
        <f t="shared" si="12"/>
        <v>Jun</v>
      </c>
      <c r="B161" s="83">
        <f>'Daily PnL Log'!B889</f>
        <v>45454</v>
      </c>
      <c r="C161" s="11">
        <f>'Daily PnL Log'!C889</f>
        <v>-12899.8</v>
      </c>
      <c r="D161" s="11">
        <f>'Daily PnL Log'!D889</f>
        <v>321.8</v>
      </c>
      <c r="E161" s="11">
        <f>'Daily PnL Log'!E889</f>
        <v>-1222.0999999999999</v>
      </c>
      <c r="F161" s="11">
        <f>'Daily PnL Log'!F889</f>
        <v>4148.8</v>
      </c>
      <c r="G161" s="11">
        <f>'Daily PnL Log'!G889</f>
        <v>42051.9</v>
      </c>
      <c r="H161" s="11">
        <f>'Daily PnL Log'!H889</f>
        <v>2506.5</v>
      </c>
      <c r="I161" s="11">
        <f>'Daily PnL Log'!I889</f>
        <v>0</v>
      </c>
      <c r="J161" s="11">
        <f>'Daily PnL Log'!J889</f>
        <v>34907.100000000006</v>
      </c>
      <c r="K161" s="11">
        <f>'Daily PnL Log'!K889</f>
        <v>-91.51</v>
      </c>
      <c r="L161" s="11">
        <f>'Daily PnL Log'!L889</f>
        <v>-806.4</v>
      </c>
      <c r="M161" s="11">
        <f>'Daily PnL Log'!M889</f>
        <v>-897.91</v>
      </c>
      <c r="N161" s="11">
        <f>'Daily PnL Log'!N889</f>
        <v>34009.19</v>
      </c>
      <c r="O161" s="11">
        <f t="shared" si="15"/>
        <v>429711.80000000005</v>
      </c>
      <c r="P161" s="11">
        <f t="shared" si="15"/>
        <v>569932.40000000014</v>
      </c>
      <c r="Q161" s="11">
        <f t="shared" si="15"/>
        <v>-89880.1</v>
      </c>
      <c r="R161" s="11">
        <f t="shared" si="15"/>
        <v>10920.099999999999</v>
      </c>
      <c r="S161" s="11">
        <f t="shared" si="15"/>
        <v>88974.599999999977</v>
      </c>
      <c r="T161" s="11">
        <f t="shared" si="15"/>
        <v>-29746.000000000007</v>
      </c>
      <c r="U161" s="11">
        <f t="shared" si="15"/>
        <v>0</v>
      </c>
      <c r="V161" s="11">
        <f t="shared" si="15"/>
        <v>979912.79999999981</v>
      </c>
      <c r="W161" s="11">
        <f>IF('Daily PnL Log'!W889&lt;&gt;"",'Daily PnL Log'!W889,"")</f>
        <v>554176</v>
      </c>
      <c r="X161" s="119">
        <f>IF('Daily PnL Log'!X889&lt;&gt;"",'Daily PnL Log'!X889,"")</f>
        <v>6.136893333525812E-2</v>
      </c>
      <c r="Y161" s="11" t="str">
        <f>IF('Daily PnL Log'!Y889&lt;&gt;"",'Daily PnL Log'!Y889,"")</f>
        <v/>
      </c>
      <c r="Z161" s="11" t="str">
        <f>IF('Daily PnL Log'!Z889&lt;&gt;"",'Daily PnL Log'!Z889,"")</f>
        <v/>
      </c>
      <c r="AA161" s="11" t="str">
        <f>IF('Daily PnL Log'!AA889&lt;&gt;"",'Daily PnL Log'!AA889,"")</f>
        <v/>
      </c>
      <c r="AB161" s="11" t="str">
        <f>IF('Daily PnL Log'!AB889&lt;&gt;"",'Daily PnL Log'!AB889,"")</f>
        <v/>
      </c>
      <c r="AC161" s="11">
        <f>IF('Daily PnL Log'!AC889&lt;&gt;"",'Daily PnL Log'!AC889,"")</f>
        <v>908690.16</v>
      </c>
    </row>
    <row r="162" spans="1:29" x14ac:dyDescent="0.25">
      <c r="A162" s="47" t="str">
        <f t="shared" si="12"/>
        <v>Jun</v>
      </c>
      <c r="B162" s="14">
        <f>'Daily PnL Log'!B890</f>
        <v>45455</v>
      </c>
      <c r="C162" s="13">
        <f>'Daily PnL Log'!C890</f>
        <v>-2100.5</v>
      </c>
      <c r="D162" s="13">
        <f>'Daily PnL Log'!D890</f>
        <v>20654.5</v>
      </c>
      <c r="E162" s="13">
        <f>'Daily PnL Log'!E890</f>
        <v>-2290.1</v>
      </c>
      <c r="F162" s="13">
        <f>'Daily PnL Log'!F890</f>
        <v>-2325.6</v>
      </c>
      <c r="G162" s="13">
        <f>'Daily PnL Log'!G890</f>
        <v>-14543.2</v>
      </c>
      <c r="H162" s="13">
        <f>'Daily PnL Log'!H890</f>
        <v>-328.3</v>
      </c>
      <c r="I162" s="13">
        <f>'Daily PnL Log'!I890</f>
        <v>0</v>
      </c>
      <c r="J162" s="13">
        <f>'Daily PnL Log'!J890</f>
        <v>-933.20000000000141</v>
      </c>
      <c r="K162" s="13">
        <f>'Daily PnL Log'!K890</f>
        <v>-121.22</v>
      </c>
      <c r="L162" s="13">
        <f>'Daily PnL Log'!L890</f>
        <v>-1048.8</v>
      </c>
      <c r="M162" s="13">
        <f>'Daily PnL Log'!M890</f>
        <v>-1170.02</v>
      </c>
      <c r="N162" s="13">
        <f>'Daily PnL Log'!N890</f>
        <v>-2103.2200000000012</v>
      </c>
      <c r="O162" s="13">
        <f t="shared" ref="O162:V177" si="16">IF(C162&lt;&gt;"",O161+C162,"")</f>
        <v>427611.30000000005</v>
      </c>
      <c r="P162" s="13">
        <f t="shared" si="16"/>
        <v>590586.90000000014</v>
      </c>
      <c r="Q162" s="13">
        <f t="shared" si="16"/>
        <v>-92170.200000000012</v>
      </c>
      <c r="R162" s="13">
        <f t="shared" si="16"/>
        <v>8594.4999999999982</v>
      </c>
      <c r="S162" s="13">
        <f t="shared" si="16"/>
        <v>74431.39999999998</v>
      </c>
      <c r="T162" s="13">
        <f t="shared" si="16"/>
        <v>-30074.300000000007</v>
      </c>
      <c r="U162" s="13">
        <f t="shared" si="16"/>
        <v>0</v>
      </c>
      <c r="V162" s="13">
        <f t="shared" si="16"/>
        <v>978979.59999999986</v>
      </c>
      <c r="W162" s="13">
        <f>IF('Daily PnL Log'!W890&lt;&gt;"",'Daily PnL Log'!W890,"")</f>
        <v>550623</v>
      </c>
      <c r="X162" s="118">
        <f>IF('Daily PnL Log'!X890&lt;&gt;"",'Daily PnL Log'!X890,"")</f>
        <v>-3.8197096743143697E-3</v>
      </c>
      <c r="Y162" s="13">
        <f>IF('Daily PnL Log'!Y890&lt;&gt;"",'Daily PnL Log'!Y890,"")</f>
        <v>-5273.2300000000005</v>
      </c>
      <c r="Z162" s="13">
        <f>IF('Daily PnL Log'!Z890&lt;&gt;"",'Daily PnL Log'!Z890,"")</f>
        <v>6702.63</v>
      </c>
      <c r="AA162" s="13" t="str">
        <f>IF('Daily PnL Log'!AA890&lt;&gt;"",'Daily PnL Log'!AA890,"")</f>
        <v/>
      </c>
      <c r="AB162" s="13" t="str">
        <f>IF('Daily PnL Log'!AB890&lt;&gt;"",'Daily PnL Log'!AB890,"")</f>
        <v/>
      </c>
      <c r="AC162" s="13">
        <f>IF('Daily PnL Log'!AC890&lt;&gt;"",'Daily PnL Log'!AC890,"")</f>
        <v>866013.64</v>
      </c>
    </row>
    <row r="163" spans="1:29" x14ac:dyDescent="0.25">
      <c r="A163" s="48" t="str">
        <f t="shared" si="12"/>
        <v>Jun</v>
      </c>
      <c r="B163" s="83">
        <f>'Daily PnL Log'!B891</f>
        <v>45456</v>
      </c>
      <c r="C163" s="11">
        <f>'Daily PnL Log'!C891</f>
        <v>26424.1</v>
      </c>
      <c r="D163" s="11">
        <f>'Daily PnL Log'!D891</f>
        <v>4249.2</v>
      </c>
      <c r="E163" s="11">
        <f>'Daily PnL Log'!E891</f>
        <v>-1871.6</v>
      </c>
      <c r="F163" s="11">
        <f>'Daily PnL Log'!F891</f>
        <v>-3654.5</v>
      </c>
      <c r="G163" s="11">
        <f>'Daily PnL Log'!G891</f>
        <v>-1262.9000000000001</v>
      </c>
      <c r="H163" s="11">
        <f>'Daily PnL Log'!H891</f>
        <v>-248.7</v>
      </c>
      <c r="I163" s="11">
        <f>'Daily PnL Log'!I891</f>
        <v>0</v>
      </c>
      <c r="J163" s="11">
        <f>'Daily PnL Log'!J891</f>
        <v>23635.599999999999</v>
      </c>
      <c r="K163" s="11">
        <f>'Daily PnL Log'!K891</f>
        <v>-100.59</v>
      </c>
      <c r="L163" s="11">
        <f>'Daily PnL Log'!L891</f>
        <v>-888.07</v>
      </c>
      <c r="M163" s="11">
        <f>'Daily PnL Log'!M891</f>
        <v>-988.66000000000008</v>
      </c>
      <c r="N163" s="11">
        <f>'Daily PnL Log'!N891</f>
        <v>22646.94</v>
      </c>
      <c r="O163" s="11">
        <f t="shared" si="16"/>
        <v>454035.4</v>
      </c>
      <c r="P163" s="11">
        <f t="shared" si="16"/>
        <v>594836.10000000009</v>
      </c>
      <c r="Q163" s="11">
        <f t="shared" si="16"/>
        <v>-94041.800000000017</v>
      </c>
      <c r="R163" s="11">
        <f t="shared" si="16"/>
        <v>4939.9999999999982</v>
      </c>
      <c r="S163" s="11">
        <f t="shared" si="16"/>
        <v>73168.499999999985</v>
      </c>
      <c r="T163" s="11">
        <f t="shared" si="16"/>
        <v>-30323.000000000007</v>
      </c>
      <c r="U163" s="11">
        <f t="shared" si="16"/>
        <v>0</v>
      </c>
      <c r="V163" s="11">
        <f t="shared" si="16"/>
        <v>1002615.1999999998</v>
      </c>
      <c r="W163" s="11">
        <f>IF('Daily PnL Log'!W891&lt;&gt;"",'Daily PnL Log'!W891,"")</f>
        <v>595610</v>
      </c>
      <c r="X163" s="119">
        <f>IF('Daily PnL Log'!X891&lt;&gt;"",'Daily PnL Log'!X891,"")</f>
        <v>3.8023102365641943E-2</v>
      </c>
      <c r="Y163" s="11" t="str">
        <f>IF('Daily PnL Log'!Y891&lt;&gt;"",'Daily PnL Log'!Y891,"")</f>
        <v/>
      </c>
      <c r="Z163" s="11" t="str">
        <f>IF('Daily PnL Log'!Z891&lt;&gt;"",'Daily PnL Log'!Z891,"")</f>
        <v/>
      </c>
      <c r="AA163" s="11" t="str">
        <f>IF('Daily PnL Log'!AA891&lt;&gt;"",'Daily PnL Log'!AA891,"")</f>
        <v/>
      </c>
      <c r="AB163" s="11" t="str">
        <f>IF('Daily PnL Log'!AB891&lt;&gt;"",'Daily PnL Log'!AB891,"")</f>
        <v/>
      </c>
      <c r="AC163" s="11">
        <f>IF('Daily PnL Log'!AC891&lt;&gt;"",'Daily PnL Log'!AC891,"")</f>
        <v>894075.48</v>
      </c>
    </row>
    <row r="164" spans="1:29" x14ac:dyDescent="0.25">
      <c r="A164" s="47" t="str">
        <f t="shared" si="12"/>
        <v>Jun</v>
      </c>
      <c r="B164" s="14">
        <f>'Daily PnL Log'!B892</f>
        <v>45457</v>
      </c>
      <c r="C164" s="13">
        <f>'Daily PnL Log'!C892</f>
        <v>2536.6999999999998</v>
      </c>
      <c r="D164" s="13">
        <f>'Daily PnL Log'!D892</f>
        <v>-3318.8</v>
      </c>
      <c r="E164" s="13">
        <f>'Daily PnL Log'!E892</f>
        <v>-2562.5</v>
      </c>
      <c r="F164" s="13">
        <f>'Daily PnL Log'!F892</f>
        <v>9888.7999999999993</v>
      </c>
      <c r="G164" s="13">
        <f>'Daily PnL Log'!G892</f>
        <v>-25747.599999999999</v>
      </c>
      <c r="H164" s="13">
        <f>'Daily PnL Log'!H892</f>
        <v>541.29999999999995</v>
      </c>
      <c r="I164" s="13">
        <f>'Daily PnL Log'!I892</f>
        <v>0</v>
      </c>
      <c r="J164" s="13">
        <f>'Daily PnL Log'!J892</f>
        <v>-18662.100000000002</v>
      </c>
      <c r="K164" s="13">
        <f>'Daily PnL Log'!K892</f>
        <v>-129.27000000000001</v>
      </c>
      <c r="L164" s="13">
        <f>'Daily PnL Log'!L892</f>
        <v>-1143.1400000000001</v>
      </c>
      <c r="M164" s="13">
        <f>'Daily PnL Log'!M892</f>
        <v>-1272.4100000000001</v>
      </c>
      <c r="N164" s="13">
        <f>'Daily PnL Log'!N892</f>
        <v>-19934.510000000002</v>
      </c>
      <c r="O164" s="13">
        <f t="shared" si="16"/>
        <v>456572.10000000003</v>
      </c>
      <c r="P164" s="13">
        <f t="shared" si="16"/>
        <v>591517.30000000005</v>
      </c>
      <c r="Q164" s="13">
        <f t="shared" si="16"/>
        <v>-96604.300000000017</v>
      </c>
      <c r="R164" s="13">
        <f t="shared" si="16"/>
        <v>14828.799999999997</v>
      </c>
      <c r="S164" s="13">
        <f t="shared" si="16"/>
        <v>47420.899999999987</v>
      </c>
      <c r="T164" s="13">
        <f t="shared" si="16"/>
        <v>-29781.700000000008</v>
      </c>
      <c r="U164" s="13">
        <f t="shared" si="16"/>
        <v>0</v>
      </c>
      <c r="V164" s="13">
        <f t="shared" si="16"/>
        <v>983953.09999999986</v>
      </c>
      <c r="W164" s="13">
        <f>IF('Daily PnL Log'!W892&lt;&gt;"",'Daily PnL Log'!W892,"")</f>
        <v>730125</v>
      </c>
      <c r="X164" s="118">
        <f>IF('Daily PnL Log'!X892&lt;&gt;"",'Daily PnL Log'!X892,"")</f>
        <v>-2.7302872795754156E-2</v>
      </c>
      <c r="Y164" s="13" t="str">
        <f>IF('Daily PnL Log'!Y892&lt;&gt;"",'Daily PnL Log'!Y892,"")</f>
        <v/>
      </c>
      <c r="Z164" s="13" t="str">
        <f>IF('Daily PnL Log'!Z892&lt;&gt;"",'Daily PnL Log'!Z892,"")</f>
        <v/>
      </c>
      <c r="AA164" s="13" t="str">
        <f>IF('Daily PnL Log'!AA892&lt;&gt;"",'Daily PnL Log'!AA892,"")</f>
        <v/>
      </c>
      <c r="AB164" s="13" t="str">
        <f>IF('Daily PnL Log'!AB892&lt;&gt;"",'Daily PnL Log'!AB892,"")</f>
        <v/>
      </c>
      <c r="AC164" s="13">
        <f>IF('Daily PnL Log'!AC892&lt;&gt;"",'Daily PnL Log'!AC892,"")</f>
        <v>922388.82</v>
      </c>
    </row>
    <row r="165" spans="1:29" x14ac:dyDescent="0.25">
      <c r="A165" s="48" t="str">
        <f t="shared" si="12"/>
        <v>Jun</v>
      </c>
      <c r="B165" s="83">
        <f>'Daily PnL Log'!B893</f>
        <v>45460</v>
      </c>
      <c r="C165" s="11">
        <f>'Daily PnL Log'!C893</f>
        <v>25263.5</v>
      </c>
      <c r="D165" s="11">
        <f>'Daily PnL Log'!D893</f>
        <v>3024.5</v>
      </c>
      <c r="E165" s="11">
        <f>'Daily PnL Log'!E893</f>
        <v>-2079.1</v>
      </c>
      <c r="F165" s="11">
        <f>'Daily PnL Log'!F893</f>
        <v>7657.7</v>
      </c>
      <c r="G165" s="11">
        <f>'Daily PnL Log'!G893</f>
        <v>9575</v>
      </c>
      <c r="H165" s="11">
        <f>'Daily PnL Log'!H893</f>
        <v>-1135.0999999999999</v>
      </c>
      <c r="I165" s="11">
        <f>'Daily PnL Log'!I893</f>
        <v>0</v>
      </c>
      <c r="J165" s="11">
        <f>'Daily PnL Log'!J893</f>
        <v>42306.5</v>
      </c>
      <c r="K165" s="11">
        <f>'Daily PnL Log'!K893</f>
        <v>-126.23</v>
      </c>
      <c r="L165" s="11">
        <f>'Daily PnL Log'!L893</f>
        <v>-1093.1099999999999</v>
      </c>
      <c r="M165" s="11">
        <f>'Daily PnL Log'!M893</f>
        <v>-1219.3399999999999</v>
      </c>
      <c r="N165" s="11">
        <f>'Daily PnL Log'!N893</f>
        <v>41087.160000000003</v>
      </c>
      <c r="O165" s="11">
        <f t="shared" si="16"/>
        <v>481835.60000000003</v>
      </c>
      <c r="P165" s="11">
        <f t="shared" si="16"/>
        <v>594541.80000000005</v>
      </c>
      <c r="Q165" s="11">
        <f t="shared" si="16"/>
        <v>-98683.400000000023</v>
      </c>
      <c r="R165" s="11">
        <f t="shared" si="16"/>
        <v>22486.499999999996</v>
      </c>
      <c r="S165" s="11">
        <f t="shared" si="16"/>
        <v>56995.899999999987</v>
      </c>
      <c r="T165" s="11">
        <f t="shared" si="16"/>
        <v>-30916.800000000007</v>
      </c>
      <c r="U165" s="11">
        <f t="shared" si="16"/>
        <v>0</v>
      </c>
      <c r="V165" s="11">
        <f t="shared" si="16"/>
        <v>1026259.5999999999</v>
      </c>
      <c r="W165" s="11">
        <f>IF('Daily PnL Log'!W893&lt;&gt;"",'Daily PnL Log'!W893,"")</f>
        <v>776349</v>
      </c>
      <c r="X165" s="119">
        <f>IF('Daily PnL Log'!X893&lt;&gt;"",'Daily PnL Log'!X893,"")</f>
        <v>5.2923569167990174E-2</v>
      </c>
      <c r="Y165" s="11" t="str">
        <f>IF('Daily PnL Log'!Y893&lt;&gt;"",'Daily PnL Log'!Y893,"")</f>
        <v/>
      </c>
      <c r="Z165" s="11" t="str">
        <f>IF('Daily PnL Log'!Z893&lt;&gt;"",'Daily PnL Log'!Z893,"")</f>
        <v/>
      </c>
      <c r="AA165" s="11" t="str">
        <f>IF('Daily PnL Log'!AA893&lt;&gt;"",'Daily PnL Log'!AA893,"")</f>
        <v/>
      </c>
      <c r="AB165" s="11" t="str">
        <f>IF('Daily PnL Log'!AB893&lt;&gt;"",'Daily PnL Log'!AB893,"")</f>
        <v/>
      </c>
      <c r="AC165" s="11">
        <f>IF('Daily PnL Log'!AC893&lt;&gt;"",'Daily PnL Log'!AC893,"")</f>
        <v>934790.98</v>
      </c>
    </row>
    <row r="166" spans="1:29" x14ac:dyDescent="0.25">
      <c r="A166" s="47" t="str">
        <f t="shared" si="12"/>
        <v>Jun</v>
      </c>
      <c r="B166" s="14">
        <f>'Daily PnL Log'!B894</f>
        <v>45461</v>
      </c>
      <c r="C166" s="13">
        <f>'Daily PnL Log'!C894</f>
        <v>9623.9</v>
      </c>
      <c r="D166" s="13">
        <f>'Daily PnL Log'!D894</f>
        <v>-4820.7</v>
      </c>
      <c r="E166" s="13">
        <f>'Daily PnL Log'!E894</f>
        <v>-1752.1</v>
      </c>
      <c r="F166" s="13">
        <f>'Daily PnL Log'!F894</f>
        <v>5558.4</v>
      </c>
      <c r="G166" s="13">
        <f>'Daily PnL Log'!G894</f>
        <v>-25546.799999999999</v>
      </c>
      <c r="H166" s="13">
        <f>'Daily PnL Log'!H894</f>
        <v>840.9</v>
      </c>
      <c r="I166" s="13">
        <f>'Daily PnL Log'!I894</f>
        <v>0</v>
      </c>
      <c r="J166" s="13">
        <f>'Daily PnL Log'!J894</f>
        <v>-16096.4</v>
      </c>
      <c r="K166" s="13">
        <f>'Daily PnL Log'!K894</f>
        <v>-101.7</v>
      </c>
      <c r="L166" s="13">
        <f>'Daily PnL Log'!L894</f>
        <v>-897.69</v>
      </c>
      <c r="M166" s="13">
        <f>'Daily PnL Log'!M894</f>
        <v>-999.3900000000001</v>
      </c>
      <c r="N166" s="13">
        <f>'Daily PnL Log'!N894</f>
        <v>-17095.79</v>
      </c>
      <c r="O166" s="13">
        <f t="shared" si="16"/>
        <v>491459.50000000006</v>
      </c>
      <c r="P166" s="13">
        <f t="shared" si="16"/>
        <v>589721.10000000009</v>
      </c>
      <c r="Q166" s="13">
        <f t="shared" si="16"/>
        <v>-100435.50000000003</v>
      </c>
      <c r="R166" s="13">
        <f t="shared" si="16"/>
        <v>28044.899999999994</v>
      </c>
      <c r="S166" s="13">
        <f t="shared" si="16"/>
        <v>31449.099999999988</v>
      </c>
      <c r="T166" s="13">
        <f t="shared" si="16"/>
        <v>-30075.900000000005</v>
      </c>
      <c r="U166" s="13">
        <f t="shared" si="16"/>
        <v>0</v>
      </c>
      <c r="V166" s="13">
        <f t="shared" si="16"/>
        <v>1010163.1999999998</v>
      </c>
      <c r="W166" s="13">
        <f>IF('Daily PnL Log'!W894&lt;&gt;"",'Daily PnL Log'!W894,"")</f>
        <v>829836</v>
      </c>
      <c r="X166" s="118">
        <f>IF('Daily PnL Log'!X894&lt;&gt;"",'Daily PnL Log'!X894,"")</f>
        <v>-2.0601407989048439E-2</v>
      </c>
      <c r="Y166" s="13" t="str">
        <f>IF('Daily PnL Log'!Y894&lt;&gt;"",'Daily PnL Log'!Y894,"")</f>
        <v/>
      </c>
      <c r="Z166" s="13" t="str">
        <f>IF('Daily PnL Log'!Z894&lt;&gt;"",'Daily PnL Log'!Z894,"")</f>
        <v/>
      </c>
      <c r="AA166" s="13" t="str">
        <f>IF('Daily PnL Log'!AA894&lt;&gt;"",'Daily PnL Log'!AA894,"")</f>
        <v/>
      </c>
      <c r="AB166" s="13" t="str">
        <f>IF('Daily PnL Log'!AB894&lt;&gt;"",'Daily PnL Log'!AB894,"")</f>
        <v/>
      </c>
      <c r="AC166" s="13">
        <f>IF('Daily PnL Log'!AC894&lt;&gt;"",'Daily PnL Log'!AC894,"")</f>
        <v>909955.09</v>
      </c>
    </row>
    <row r="167" spans="1:29" x14ac:dyDescent="0.25">
      <c r="A167" s="48" t="str">
        <f t="shared" si="12"/>
        <v>Jun</v>
      </c>
      <c r="B167" s="83">
        <f>'Daily PnL Log'!B895</f>
        <v>45463</v>
      </c>
      <c r="C167" s="11">
        <f>'Daily PnL Log'!C895</f>
        <v>14284.2</v>
      </c>
      <c r="D167" s="11">
        <f>'Daily PnL Log'!D895</f>
        <v>-3750.3</v>
      </c>
      <c r="E167" s="11">
        <f>'Daily PnL Log'!E895</f>
        <v>-1671.2</v>
      </c>
      <c r="F167" s="11">
        <f>'Daily PnL Log'!F895</f>
        <v>22963.599999999999</v>
      </c>
      <c r="G167" s="11">
        <f>'Daily PnL Log'!G895</f>
        <v>14428.4</v>
      </c>
      <c r="H167" s="11">
        <f>'Daily PnL Log'!H895</f>
        <v>697.2</v>
      </c>
      <c r="I167" s="11">
        <f>'Daily PnL Log'!I895</f>
        <v>0</v>
      </c>
      <c r="J167" s="11">
        <f>'Daily PnL Log'!J895</f>
        <v>46951.899999999994</v>
      </c>
      <c r="K167" s="11">
        <f>'Daily PnL Log'!K895</f>
        <v>-102.6</v>
      </c>
      <c r="L167" s="11">
        <f>'Daily PnL Log'!L895</f>
        <v>-888.12</v>
      </c>
      <c r="M167" s="11">
        <f>'Daily PnL Log'!M895</f>
        <v>-990.72</v>
      </c>
      <c r="N167" s="11">
        <f>'Daily PnL Log'!N895</f>
        <v>45961.179999999993</v>
      </c>
      <c r="O167" s="11">
        <f t="shared" si="16"/>
        <v>505743.70000000007</v>
      </c>
      <c r="P167" s="11">
        <f t="shared" si="16"/>
        <v>585970.80000000005</v>
      </c>
      <c r="Q167" s="11">
        <f t="shared" si="16"/>
        <v>-102106.70000000003</v>
      </c>
      <c r="R167" s="11">
        <f t="shared" si="16"/>
        <v>51008.499999999993</v>
      </c>
      <c r="S167" s="11">
        <f t="shared" si="16"/>
        <v>45877.499999999985</v>
      </c>
      <c r="T167" s="11">
        <f t="shared" si="16"/>
        <v>-29378.700000000004</v>
      </c>
      <c r="U167" s="11">
        <f t="shared" si="16"/>
        <v>0</v>
      </c>
      <c r="V167" s="11">
        <f t="shared" si="16"/>
        <v>1057115.0999999999</v>
      </c>
      <c r="W167" s="11">
        <f>IF('Daily PnL Log'!W895&lt;&gt;"",'Daily PnL Log'!W895,"")</f>
        <v>663691</v>
      </c>
      <c r="X167" s="119">
        <f>IF('Daily PnL Log'!X895&lt;&gt;"",'Daily PnL Log'!X895,"")</f>
        <v>6.9250871263886349E-2</v>
      </c>
      <c r="Y167" s="11" t="str">
        <f>IF('Daily PnL Log'!Y895&lt;&gt;"",'Daily PnL Log'!Y895,"")</f>
        <v/>
      </c>
      <c r="Z167" s="11" t="str">
        <f>IF('Daily PnL Log'!Z895&lt;&gt;"",'Daily PnL Log'!Z895,"")</f>
        <v/>
      </c>
      <c r="AA167" s="11" t="str">
        <f>IF('Daily PnL Log'!AA895&lt;&gt;"",'Daily PnL Log'!AA895,"")</f>
        <v/>
      </c>
      <c r="AB167" s="11" t="str">
        <f>IF('Daily PnL Log'!AB895&lt;&gt;"",'Daily PnL Log'!AB895,"")</f>
        <v/>
      </c>
      <c r="AC167" s="11">
        <f>IF('Daily PnL Log'!AC895&lt;&gt;"",'Daily PnL Log'!AC895,"")</f>
        <v>980705.62</v>
      </c>
    </row>
    <row r="168" spans="1:29" x14ac:dyDescent="0.25">
      <c r="A168" s="47" t="str">
        <f t="shared" si="12"/>
        <v>Jun</v>
      </c>
      <c r="B168" s="14">
        <f>'Daily PnL Log'!B896</f>
        <v>45464</v>
      </c>
      <c r="C168" s="13">
        <f>'Daily PnL Log'!C896</f>
        <v>-5885.5</v>
      </c>
      <c r="D168" s="13">
        <f>'Daily PnL Log'!D896</f>
        <v>213.5</v>
      </c>
      <c r="E168" s="13">
        <f>'Daily PnL Log'!E896</f>
        <v>-997.7</v>
      </c>
      <c r="F168" s="13">
        <f>'Daily PnL Log'!F896</f>
        <v>17911.400000000001</v>
      </c>
      <c r="G168" s="13">
        <f>'Daily PnL Log'!G896</f>
        <v>-15839.2</v>
      </c>
      <c r="H168" s="13">
        <f>'Daily PnL Log'!H896</f>
        <v>1751.2</v>
      </c>
      <c r="I168" s="13">
        <f>'Daily PnL Log'!I896</f>
        <v>0</v>
      </c>
      <c r="J168" s="13">
        <f>'Daily PnL Log'!J896</f>
        <v>-2846.3</v>
      </c>
      <c r="K168" s="13">
        <f>'Daily PnL Log'!K896</f>
        <v>-482.52</v>
      </c>
      <c r="L168" s="13">
        <f>'Daily PnL Log'!L896</f>
        <v>-2519.79</v>
      </c>
      <c r="M168" s="13">
        <f>'Daily PnL Log'!M896</f>
        <v>-3002.31</v>
      </c>
      <c r="N168" s="13">
        <f>'Daily PnL Log'!N896</f>
        <v>-5848.6100000000006</v>
      </c>
      <c r="O168" s="13">
        <f t="shared" si="16"/>
        <v>499858.20000000007</v>
      </c>
      <c r="P168" s="13">
        <f t="shared" si="16"/>
        <v>586184.30000000005</v>
      </c>
      <c r="Q168" s="13">
        <f t="shared" si="16"/>
        <v>-103104.40000000002</v>
      </c>
      <c r="R168" s="13">
        <f t="shared" si="16"/>
        <v>68919.899999999994</v>
      </c>
      <c r="S168" s="13">
        <f t="shared" si="16"/>
        <v>30038.299999999985</v>
      </c>
      <c r="T168" s="13">
        <f t="shared" si="16"/>
        <v>-27627.500000000004</v>
      </c>
      <c r="U168" s="13">
        <f t="shared" si="16"/>
        <v>0</v>
      </c>
      <c r="V168" s="13">
        <f t="shared" si="16"/>
        <v>1054268.7999999998</v>
      </c>
      <c r="W168" s="13">
        <f>IF('Daily PnL Log'!W896&lt;&gt;"",'Daily PnL Log'!W896,"")</f>
        <v>348851</v>
      </c>
      <c r="X168" s="118">
        <f>IF('Daily PnL Log'!X896&lt;&gt;"",'Daily PnL Log'!X896,"")</f>
        <v>-1.67653525430628E-2</v>
      </c>
      <c r="Y168" s="13" t="str">
        <f>IF('Daily PnL Log'!Y896&lt;&gt;"",'Daily PnL Log'!Y896,"")</f>
        <v/>
      </c>
      <c r="Z168" s="13" t="str">
        <f>IF('Daily PnL Log'!Z896&lt;&gt;"",'Daily PnL Log'!Z896,"")</f>
        <v/>
      </c>
      <c r="AA168" s="13" t="str">
        <f>IF('Daily PnL Log'!AA896&lt;&gt;"",'Daily PnL Log'!AA896,"")</f>
        <v/>
      </c>
      <c r="AB168" s="13" t="str">
        <f>IF('Daily PnL Log'!AB896&lt;&gt;"",'Daily PnL Log'!AB896,"")</f>
        <v/>
      </c>
      <c r="AC168" s="13">
        <f>IF('Daily PnL Log'!AC896&lt;&gt;"",'Daily PnL Log'!AC896,"")</f>
        <v>950677.06</v>
      </c>
    </row>
    <row r="169" spans="1:29" x14ac:dyDescent="0.25">
      <c r="A169" s="48" t="str">
        <f t="shared" si="12"/>
        <v>Jun</v>
      </c>
      <c r="B169" s="83">
        <f>'Daily PnL Log'!B897</f>
        <v>45467</v>
      </c>
      <c r="C169" s="11">
        <f>'Daily PnL Log'!C897</f>
        <v>10000.4</v>
      </c>
      <c r="D169" s="11">
        <f>'Daily PnL Log'!D897</f>
        <v>36046.699999999997</v>
      </c>
      <c r="E169" s="11">
        <f>'Daily PnL Log'!E897</f>
        <v>0</v>
      </c>
      <c r="F169" s="11">
        <f>'Daily PnL Log'!F897</f>
        <v>-324.8</v>
      </c>
      <c r="G169" s="11">
        <f>'Daily PnL Log'!G897</f>
        <v>-7538.1</v>
      </c>
      <c r="H169" s="11">
        <f>'Daily PnL Log'!H897</f>
        <v>0</v>
      </c>
      <c r="I169" s="11">
        <f>'Daily PnL Log'!I897</f>
        <v>0</v>
      </c>
      <c r="J169" s="11">
        <f>'Daily PnL Log'!J897</f>
        <v>38184.199999999997</v>
      </c>
      <c r="K169" s="11">
        <f>'Daily PnL Log'!K897</f>
        <v>-40.42</v>
      </c>
      <c r="L169" s="11">
        <f>'Daily PnL Log'!L897</f>
        <v>-356.29</v>
      </c>
      <c r="M169" s="11">
        <f>'Daily PnL Log'!M897</f>
        <v>-396.71000000000004</v>
      </c>
      <c r="N169" s="11">
        <f>'Daily PnL Log'!N897</f>
        <v>37787.49</v>
      </c>
      <c r="O169" s="11">
        <f t="shared" si="16"/>
        <v>509858.60000000009</v>
      </c>
      <c r="P169" s="11">
        <f t="shared" si="16"/>
        <v>622231</v>
      </c>
      <c r="Q169" s="11">
        <f t="shared" si="16"/>
        <v>-103104.40000000002</v>
      </c>
      <c r="R169" s="11">
        <f t="shared" si="16"/>
        <v>68595.099999999991</v>
      </c>
      <c r="S169" s="11">
        <f t="shared" si="16"/>
        <v>22500.199999999983</v>
      </c>
      <c r="T169" s="11">
        <f t="shared" si="16"/>
        <v>-27627.500000000004</v>
      </c>
      <c r="U169" s="11">
        <f t="shared" si="16"/>
        <v>0</v>
      </c>
      <c r="V169" s="11">
        <f t="shared" si="16"/>
        <v>1092452.9999999998</v>
      </c>
      <c r="W169" s="11">
        <f>IF('Daily PnL Log'!W897&lt;&gt;"",'Daily PnL Log'!W897,"")</f>
        <v>405922</v>
      </c>
      <c r="X169" s="119">
        <f>IF('Daily PnL Log'!X897&lt;&gt;"",'Daily PnL Log'!X897,"")</f>
        <v>9.3090519853567921E-2</v>
      </c>
      <c r="Y169" s="11" t="str">
        <f>IF('Daily PnL Log'!Y897&lt;&gt;"",'Daily PnL Log'!Y897,"")</f>
        <v/>
      </c>
      <c r="Z169" s="11" t="str">
        <f>IF('Daily PnL Log'!Z897&lt;&gt;"",'Daily PnL Log'!Z897,"")</f>
        <v/>
      </c>
      <c r="AA169" s="11" t="str">
        <f>IF('Daily PnL Log'!AA897&lt;&gt;"",'Daily PnL Log'!AA897,"")</f>
        <v/>
      </c>
      <c r="AB169" s="11" t="str">
        <f>IF('Daily PnL Log'!AB897&lt;&gt;"",'Daily PnL Log'!AB897,"")</f>
        <v/>
      </c>
      <c r="AC169" s="11">
        <f>IF('Daily PnL Log'!AC897&lt;&gt;"",'Daily PnL Log'!AC897,"")</f>
        <v>991057.85</v>
      </c>
    </row>
    <row r="170" spans="1:29" x14ac:dyDescent="0.25">
      <c r="A170" s="47" t="str">
        <f t="shared" si="12"/>
        <v>Jun</v>
      </c>
      <c r="B170" s="14">
        <f>'Daily PnL Log'!B898</f>
        <v>45468</v>
      </c>
      <c r="C170" s="13">
        <f>'Daily PnL Log'!C898</f>
        <v>-9699.7999999999993</v>
      </c>
      <c r="D170" s="13">
        <f>'Daily PnL Log'!D898</f>
        <v>-9960.5</v>
      </c>
      <c r="E170" s="13">
        <f>'Daily PnL Log'!E898</f>
        <v>0</v>
      </c>
      <c r="F170" s="13">
        <f>'Daily PnL Log'!F898</f>
        <v>682.2</v>
      </c>
      <c r="G170" s="13">
        <f>'Daily PnL Log'!G898</f>
        <v>2620.9</v>
      </c>
      <c r="H170" s="13">
        <f>'Daily PnL Log'!H898</f>
        <v>0</v>
      </c>
      <c r="I170" s="13">
        <f>'Daily PnL Log'!I898</f>
        <v>0</v>
      </c>
      <c r="J170" s="13">
        <f>'Daily PnL Log'!J898</f>
        <v>-16357.199999999999</v>
      </c>
      <c r="K170" s="13">
        <f>'Daily PnL Log'!K898</f>
        <v>-42.72</v>
      </c>
      <c r="L170" s="13">
        <f>'Daily PnL Log'!L898</f>
        <v>-375.64</v>
      </c>
      <c r="M170" s="13">
        <f>'Daily PnL Log'!M898</f>
        <v>-418.36</v>
      </c>
      <c r="N170" s="13">
        <f>'Daily PnL Log'!N898</f>
        <v>-16775.559999999998</v>
      </c>
      <c r="O170" s="13">
        <f t="shared" si="16"/>
        <v>500158.8000000001</v>
      </c>
      <c r="P170" s="13">
        <f t="shared" si="16"/>
        <v>612270.5</v>
      </c>
      <c r="Q170" s="13">
        <f t="shared" si="16"/>
        <v>-103104.40000000002</v>
      </c>
      <c r="R170" s="13">
        <f t="shared" si="16"/>
        <v>69277.299999999988</v>
      </c>
      <c r="S170" s="13">
        <f t="shared" si="16"/>
        <v>25121.099999999984</v>
      </c>
      <c r="T170" s="13">
        <f t="shared" si="16"/>
        <v>-27627.500000000004</v>
      </c>
      <c r="U170" s="13">
        <f t="shared" si="16"/>
        <v>0</v>
      </c>
      <c r="V170" s="13">
        <f t="shared" si="16"/>
        <v>1076095.7999999998</v>
      </c>
      <c r="W170" s="13">
        <f>IF('Daily PnL Log'!W898&lt;&gt;"",'Daily PnL Log'!W898,"")</f>
        <v>392177</v>
      </c>
      <c r="X170" s="118">
        <f>IF('Daily PnL Log'!X898&lt;&gt;"",'Daily PnL Log'!X898,"")</f>
        <v>-4.2775481479026045E-2</v>
      </c>
      <c r="Y170" s="13" t="str">
        <f>IF('Daily PnL Log'!Y898&lt;&gt;"",'Daily PnL Log'!Y898,"")</f>
        <v/>
      </c>
      <c r="Z170" s="13" t="str">
        <f>IF('Daily PnL Log'!Z898&lt;&gt;"",'Daily PnL Log'!Z898,"")</f>
        <v/>
      </c>
      <c r="AA170" s="13" t="str">
        <f>IF('Daily PnL Log'!AA898&lt;&gt;"",'Daily PnL Log'!AA898,"")</f>
        <v/>
      </c>
      <c r="AB170" s="13" t="str">
        <f>IF('Daily PnL Log'!AB898&lt;&gt;"",'Daily PnL Log'!AB898,"")</f>
        <v/>
      </c>
      <c r="AC170" s="13">
        <f>IF('Daily PnL Log'!AC898&lt;&gt;"",'Daily PnL Log'!AC898,"")</f>
        <v>975001.99</v>
      </c>
    </row>
    <row r="171" spans="1:29" x14ac:dyDescent="0.25">
      <c r="A171" s="48" t="str">
        <f t="shared" si="12"/>
        <v>Jun</v>
      </c>
      <c r="B171" s="83">
        <f>'Daily PnL Log'!B899</f>
        <v>45469</v>
      </c>
      <c r="C171" s="11">
        <f>'Daily PnL Log'!C899</f>
        <v>-21906.7</v>
      </c>
      <c r="D171" s="11">
        <f>'Daily PnL Log'!D899</f>
        <v>-366.6</v>
      </c>
      <c r="E171" s="11">
        <f>'Daily PnL Log'!E899</f>
        <v>0</v>
      </c>
      <c r="F171" s="11">
        <f>'Daily PnL Log'!F899</f>
        <v>-8137.5</v>
      </c>
      <c r="G171" s="11">
        <f>'Daily PnL Log'!G899</f>
        <v>13995.5</v>
      </c>
      <c r="H171" s="11">
        <f>'Daily PnL Log'!H899</f>
        <v>0</v>
      </c>
      <c r="I171" s="11">
        <f>'Daily PnL Log'!I899</f>
        <v>0</v>
      </c>
      <c r="J171" s="11">
        <f>'Daily PnL Log'!J899</f>
        <v>-16415.3</v>
      </c>
      <c r="K171" s="11">
        <f>'Daily PnL Log'!K899</f>
        <v>-51.34</v>
      </c>
      <c r="L171" s="11">
        <f>'Daily PnL Log'!L899</f>
        <v>-453.33</v>
      </c>
      <c r="M171" s="11">
        <f>'Daily PnL Log'!M899</f>
        <v>-504.66999999999996</v>
      </c>
      <c r="N171" s="11">
        <f>'Daily PnL Log'!N899</f>
        <v>-16919.969999999998</v>
      </c>
      <c r="O171" s="11">
        <f t="shared" si="16"/>
        <v>478252.10000000009</v>
      </c>
      <c r="P171" s="11">
        <f t="shared" si="16"/>
        <v>611903.9</v>
      </c>
      <c r="Q171" s="11">
        <f t="shared" si="16"/>
        <v>-103104.40000000002</v>
      </c>
      <c r="R171" s="11">
        <f t="shared" si="16"/>
        <v>61139.799999999988</v>
      </c>
      <c r="S171" s="11">
        <f t="shared" si="16"/>
        <v>39116.599999999984</v>
      </c>
      <c r="T171" s="11">
        <f t="shared" si="16"/>
        <v>-27627.500000000004</v>
      </c>
      <c r="U171" s="11">
        <f t="shared" si="16"/>
        <v>0</v>
      </c>
      <c r="V171" s="11">
        <f t="shared" si="16"/>
        <v>1059680.4999999998</v>
      </c>
      <c r="W171" s="11">
        <f>IF('Daily PnL Log'!W899&lt;&gt;"",'Daily PnL Log'!W899,"")</f>
        <v>343796</v>
      </c>
      <c r="X171" s="119">
        <f>IF('Daily PnL Log'!X899&lt;&gt;"",'Daily PnL Log'!X899,"")</f>
        <v>-4.9215145027865358E-2</v>
      </c>
      <c r="Y171" s="11">
        <f>IF('Daily PnL Log'!Y899&lt;&gt;"",'Daily PnL Log'!Y899,"")</f>
        <v>-5273.2300000000005</v>
      </c>
      <c r="Z171" s="11" t="str">
        <f>IF('Daily PnL Log'!Z899&lt;&gt;"",'Daily PnL Log'!Z899,"")</f>
        <v/>
      </c>
      <c r="AA171" s="11" t="str">
        <f>IF('Daily PnL Log'!AA899&lt;&gt;"",'Daily PnL Log'!AA899,"")</f>
        <v/>
      </c>
      <c r="AB171" s="11" t="str">
        <f>IF('Daily PnL Log'!AB899&lt;&gt;"",'Daily PnL Log'!AB899,"")</f>
        <v/>
      </c>
      <c r="AC171" s="11">
        <f>IF('Daily PnL Log'!AC899&lt;&gt;"",'Daily PnL Log'!AC899,"")</f>
        <v>983299.82</v>
      </c>
    </row>
    <row r="172" spans="1:29" x14ac:dyDescent="0.25">
      <c r="A172" s="47" t="str">
        <f t="shared" si="12"/>
        <v>Jun</v>
      </c>
      <c r="B172" s="14">
        <f>'Daily PnL Log'!B900</f>
        <v>45470</v>
      </c>
      <c r="C172" s="13">
        <f>'Daily PnL Log'!C900</f>
        <v>-22546.9</v>
      </c>
      <c r="D172" s="13">
        <f>'Daily PnL Log'!D900</f>
        <v>-750.5</v>
      </c>
      <c r="E172" s="13">
        <f>'Daily PnL Log'!E900</f>
        <v>0</v>
      </c>
      <c r="F172" s="13">
        <f>'Daily PnL Log'!F900</f>
        <v>1744.7</v>
      </c>
      <c r="G172" s="13">
        <f>'Daily PnL Log'!G900</f>
        <v>12204.6</v>
      </c>
      <c r="H172" s="13">
        <f>'Daily PnL Log'!H900</f>
        <v>0</v>
      </c>
      <c r="I172" s="13">
        <f>'Daily PnL Log'!I900</f>
        <v>0</v>
      </c>
      <c r="J172" s="13">
        <f>'Daily PnL Log'!J900</f>
        <v>-9348.1</v>
      </c>
      <c r="K172" s="13">
        <f>'Daily PnL Log'!K900</f>
        <v>-116.08</v>
      </c>
      <c r="L172" s="13">
        <f>'Daily PnL Log'!L900</f>
        <v>-1025.26</v>
      </c>
      <c r="M172" s="13">
        <f>'Daily PnL Log'!M900</f>
        <v>-1141.3399999999999</v>
      </c>
      <c r="N172" s="13">
        <f>'Daily PnL Log'!N900</f>
        <v>-10489.44</v>
      </c>
      <c r="O172" s="13">
        <f t="shared" si="16"/>
        <v>455705.20000000007</v>
      </c>
      <c r="P172" s="13">
        <f t="shared" si="16"/>
        <v>611153.4</v>
      </c>
      <c r="Q172" s="13">
        <f t="shared" si="16"/>
        <v>-103104.40000000002</v>
      </c>
      <c r="R172" s="13">
        <f t="shared" si="16"/>
        <v>62884.499999999985</v>
      </c>
      <c r="S172" s="13">
        <f t="shared" si="16"/>
        <v>51321.199999999983</v>
      </c>
      <c r="T172" s="13">
        <f t="shared" si="16"/>
        <v>-27627.500000000004</v>
      </c>
      <c r="U172" s="13">
        <f t="shared" si="16"/>
        <v>0</v>
      </c>
      <c r="V172" s="13">
        <f t="shared" si="16"/>
        <v>1050332.3999999997</v>
      </c>
      <c r="W172" s="13">
        <f>IF('Daily PnL Log'!W900&lt;&gt;"",'Daily PnL Log'!W900,"")</f>
        <v>335674</v>
      </c>
      <c r="X172" s="118">
        <f>IF('Daily PnL Log'!X900&lt;&gt;"",'Daily PnL Log'!X900,"")</f>
        <v>-3.1248890292367E-2</v>
      </c>
      <c r="Y172" s="13" t="str">
        <f>IF('Daily PnL Log'!Y900&lt;&gt;"",'Daily PnL Log'!Y900,"")</f>
        <v/>
      </c>
      <c r="Z172" s="13" t="str">
        <f>IF('Daily PnL Log'!Z900&lt;&gt;"",'Daily PnL Log'!Z900,"")</f>
        <v/>
      </c>
      <c r="AA172" s="13" t="str">
        <f>IF('Daily PnL Log'!AA900&lt;&gt;"",'Daily PnL Log'!AA900,"")</f>
        <v/>
      </c>
      <c r="AB172" s="13" t="str">
        <f>IF('Daily PnL Log'!AB900&lt;&gt;"",'Daily PnL Log'!AB900,"")</f>
        <v/>
      </c>
      <c r="AC172" s="13">
        <f>IF('Daily PnL Log'!AC900&lt;&gt;"",'Daily PnL Log'!AC900,"")</f>
        <v>943755.98</v>
      </c>
    </row>
    <row r="173" spans="1:29" x14ac:dyDescent="0.25">
      <c r="A173" s="48" t="str">
        <f t="shared" si="12"/>
        <v>Jun</v>
      </c>
      <c r="B173" s="83">
        <f>'Daily PnL Log'!B901</f>
        <v>45471</v>
      </c>
      <c r="C173" s="11">
        <f>'Daily PnL Log'!C901</f>
        <v>-48141</v>
      </c>
      <c r="D173" s="11">
        <f>'Daily PnL Log'!D901</f>
        <v>-14174.9</v>
      </c>
      <c r="E173" s="11">
        <f>'Daily PnL Log'!E901</f>
        <v>0</v>
      </c>
      <c r="F173" s="11">
        <f>'Daily PnL Log'!F901</f>
        <v>-11364.1</v>
      </c>
      <c r="G173" s="11">
        <f>'Daily PnL Log'!G901</f>
        <v>4362.7</v>
      </c>
      <c r="H173" s="11">
        <f>'Daily PnL Log'!H901</f>
        <v>0</v>
      </c>
      <c r="I173" s="11">
        <f>'Daily PnL Log'!I901</f>
        <v>0</v>
      </c>
      <c r="J173" s="11">
        <f>'Daily PnL Log'!J901</f>
        <v>-69317.3</v>
      </c>
      <c r="K173" s="11">
        <f>'Daily PnL Log'!K901</f>
        <v>-109.74</v>
      </c>
      <c r="L173" s="11">
        <f>'Daily PnL Log'!L901</f>
        <v>-967.6</v>
      </c>
      <c r="M173" s="11">
        <f>'Daily PnL Log'!M901</f>
        <v>-1077.3399999999999</v>
      </c>
      <c r="N173" s="11">
        <f>'Daily PnL Log'!N901</f>
        <v>-70394.64</v>
      </c>
      <c r="O173" s="11">
        <f t="shared" si="16"/>
        <v>407564.20000000007</v>
      </c>
      <c r="P173" s="11">
        <f t="shared" si="16"/>
        <v>596978.5</v>
      </c>
      <c r="Q173" s="11">
        <f t="shared" si="16"/>
        <v>-103104.40000000002</v>
      </c>
      <c r="R173" s="11">
        <f t="shared" si="16"/>
        <v>51520.399999999987</v>
      </c>
      <c r="S173" s="11">
        <f t="shared" si="16"/>
        <v>55683.89999999998</v>
      </c>
      <c r="T173" s="11">
        <f t="shared" si="16"/>
        <v>-27627.500000000004</v>
      </c>
      <c r="U173" s="11">
        <f t="shared" si="16"/>
        <v>0</v>
      </c>
      <c r="V173" s="11">
        <f t="shared" si="16"/>
        <v>981015.09999999963</v>
      </c>
      <c r="W173" s="11">
        <f>IF('Daily PnL Log'!W901&lt;&gt;"",'Daily PnL Log'!W901,"")</f>
        <v>367373</v>
      </c>
      <c r="X173" s="119">
        <f>IF('Daily PnL Log'!X901&lt;&gt;"",'Daily PnL Log'!X901,"")</f>
        <v>-0.19161625922427614</v>
      </c>
      <c r="Y173" s="11" t="str">
        <f>IF('Daily PnL Log'!Y901&lt;&gt;"",'Daily PnL Log'!Y901,"")</f>
        <v/>
      </c>
      <c r="Z173" s="11" t="str">
        <f>IF('Daily PnL Log'!Z901&lt;&gt;"",'Daily PnL Log'!Z901,"")</f>
        <v/>
      </c>
      <c r="AA173" s="11" t="str">
        <f>IF('Daily PnL Log'!AA901&lt;&gt;"",'Daily PnL Log'!AA901,"")</f>
        <v/>
      </c>
      <c r="AB173" s="11" t="str">
        <f>IF('Daily PnL Log'!AB901&lt;&gt;"",'Daily PnL Log'!AB901,"")</f>
        <v/>
      </c>
      <c r="AC173" s="11">
        <f>IF('Daily PnL Log'!AC901&lt;&gt;"",'Daily PnL Log'!AC901,"")</f>
        <v>882241.14</v>
      </c>
    </row>
    <row r="174" spans="1:29" x14ac:dyDescent="0.25">
      <c r="A174" s="47" t="str">
        <f t="shared" si="12"/>
        <v>Jul</v>
      </c>
      <c r="B174" s="14">
        <f>'Daily PnL Log'!B902</f>
        <v>45474</v>
      </c>
      <c r="C174" s="13">
        <f>'Daily PnL Log'!C902</f>
        <v>2287.9</v>
      </c>
      <c r="D174" s="13">
        <f>'Daily PnL Log'!D902</f>
        <v>-14426.4</v>
      </c>
      <c r="E174" s="13">
        <f>'Daily PnL Log'!E902</f>
        <v>0</v>
      </c>
      <c r="F174" s="13">
        <f>'Daily PnL Log'!F902</f>
        <v>700.7</v>
      </c>
      <c r="G174" s="13">
        <f>'Daily PnL Log'!G902</f>
        <v>10444.299999999999</v>
      </c>
      <c r="H174" s="13">
        <f>'Daily PnL Log'!H902</f>
        <v>0</v>
      </c>
      <c r="I174" s="13">
        <f>'Daily PnL Log'!I902</f>
        <v>0</v>
      </c>
      <c r="J174" s="13">
        <f>'Daily PnL Log'!J902</f>
        <v>-993.5</v>
      </c>
      <c r="K174" s="13">
        <f>'Daily PnL Log'!K902</f>
        <v>-67.33</v>
      </c>
      <c r="L174" s="13">
        <f>'Daily PnL Log'!L902</f>
        <v>-593.9</v>
      </c>
      <c r="M174" s="13">
        <f>'Daily PnL Log'!M902</f>
        <v>-661.23</v>
      </c>
      <c r="N174" s="13">
        <f>'Daily PnL Log'!N902</f>
        <v>-1654.73</v>
      </c>
      <c r="O174" s="13">
        <f t="shared" si="16"/>
        <v>409852.10000000009</v>
      </c>
      <c r="P174" s="13">
        <f t="shared" si="16"/>
        <v>582552.1</v>
      </c>
      <c r="Q174" s="13">
        <f t="shared" si="16"/>
        <v>-103104.40000000002</v>
      </c>
      <c r="R174" s="13">
        <f t="shared" si="16"/>
        <v>52221.099999999984</v>
      </c>
      <c r="S174" s="13">
        <f t="shared" si="16"/>
        <v>66128.199999999983</v>
      </c>
      <c r="T174" s="13">
        <f t="shared" si="16"/>
        <v>-27627.500000000004</v>
      </c>
      <c r="U174" s="13">
        <f t="shared" si="16"/>
        <v>0</v>
      </c>
      <c r="V174" s="13">
        <f t="shared" si="16"/>
        <v>980021.59999999963</v>
      </c>
      <c r="W174" s="13">
        <f>IF('Daily PnL Log'!W902&lt;&gt;"",'Daily PnL Log'!W902,"")</f>
        <v>388898</v>
      </c>
      <c r="X174" s="118">
        <f>IF('Daily PnL Log'!X902&lt;&gt;"",'Daily PnL Log'!X902,"")</f>
        <v>-4.2549203132955168E-3</v>
      </c>
      <c r="Y174" s="13">
        <f>IF('Daily PnL Log'!Y902&lt;&gt;"",'Daily PnL Log'!Y902,"")</f>
        <v>-5517.9</v>
      </c>
      <c r="Z174" s="13" t="str">
        <f>IF('Daily PnL Log'!Z902&lt;&gt;"",'Daily PnL Log'!Z902,"")</f>
        <v/>
      </c>
      <c r="AA174" s="13" t="str">
        <f>IF('Daily PnL Log'!AA902&lt;&gt;"",'Daily PnL Log'!AA902,"")</f>
        <v/>
      </c>
      <c r="AB174" s="13" t="str">
        <f>IF('Daily PnL Log'!AB902&lt;&gt;"",'Daily PnL Log'!AB902,"")</f>
        <v/>
      </c>
      <c r="AC174" s="13">
        <f>IF('Daily PnL Log'!AC902&lt;&gt;"",'Daily PnL Log'!AC902,"")</f>
        <v>861344.91</v>
      </c>
    </row>
    <row r="175" spans="1:29" x14ac:dyDescent="0.25">
      <c r="A175" s="48" t="str">
        <f t="shared" si="12"/>
        <v>Jul</v>
      </c>
      <c r="B175" s="83">
        <f>'Daily PnL Log'!B903</f>
        <v>45475</v>
      </c>
      <c r="C175" s="11">
        <f>'Daily PnL Log'!C903</f>
        <v>-4771.5</v>
      </c>
      <c r="D175" s="11">
        <f>'Daily PnL Log'!D903</f>
        <v>-28329.9</v>
      </c>
      <c r="E175" s="11">
        <f>'Daily PnL Log'!E903</f>
        <v>0</v>
      </c>
      <c r="F175" s="11">
        <f>'Daily PnL Log'!F903</f>
        <v>1795.5</v>
      </c>
      <c r="G175" s="11">
        <f>'Daily PnL Log'!G903</f>
        <v>-11395.8</v>
      </c>
      <c r="H175" s="11">
        <f>'Daily PnL Log'!H903</f>
        <v>0</v>
      </c>
      <c r="I175" s="11">
        <f>'Daily PnL Log'!I903</f>
        <v>0</v>
      </c>
      <c r="J175" s="11">
        <f>'Daily PnL Log'!J903</f>
        <v>-42701.7</v>
      </c>
      <c r="K175" s="11">
        <f>'Daily PnL Log'!K903</f>
        <v>-47.07</v>
      </c>
      <c r="L175" s="11">
        <f>'Daily PnL Log'!L903</f>
        <v>-415.83</v>
      </c>
      <c r="M175" s="11">
        <f>'Daily PnL Log'!M903</f>
        <v>-462.9</v>
      </c>
      <c r="N175" s="11">
        <f>'Daily PnL Log'!N903</f>
        <v>-43164.6</v>
      </c>
      <c r="O175" s="11">
        <f t="shared" si="16"/>
        <v>405080.60000000009</v>
      </c>
      <c r="P175" s="11">
        <f t="shared" si="16"/>
        <v>554222.19999999995</v>
      </c>
      <c r="Q175" s="11">
        <f t="shared" si="16"/>
        <v>-103104.40000000002</v>
      </c>
      <c r="R175" s="11">
        <f t="shared" si="16"/>
        <v>54016.599999999984</v>
      </c>
      <c r="S175" s="11">
        <f t="shared" si="16"/>
        <v>54732.39999999998</v>
      </c>
      <c r="T175" s="11">
        <f t="shared" si="16"/>
        <v>-27627.500000000004</v>
      </c>
      <c r="U175" s="11">
        <f t="shared" si="16"/>
        <v>0</v>
      </c>
      <c r="V175" s="11">
        <f t="shared" si="16"/>
        <v>937319.89999999967</v>
      </c>
      <c r="W175" s="11">
        <f>IF('Daily PnL Log'!W903&lt;&gt;"",'Daily PnL Log'!W903,"")</f>
        <v>449251</v>
      </c>
      <c r="X175" s="119">
        <f>IF('Daily PnL Log'!X903&lt;&gt;"",'Daily PnL Log'!X903,"")</f>
        <v>-9.608125524484086E-2</v>
      </c>
      <c r="Y175" s="11" t="str">
        <f>IF('Daily PnL Log'!Y903&lt;&gt;"",'Daily PnL Log'!Y903,"")</f>
        <v/>
      </c>
      <c r="Z175" s="11" t="str">
        <f>IF('Daily PnL Log'!Z903&lt;&gt;"",'Daily PnL Log'!Z903,"")</f>
        <v/>
      </c>
      <c r="AA175" s="11" t="str">
        <f>IF('Daily PnL Log'!AA903&lt;&gt;"",'Daily PnL Log'!AA903,"")</f>
        <v/>
      </c>
      <c r="AB175" s="11" t="str">
        <f>IF('Daily PnL Log'!AB903&lt;&gt;"",'Daily PnL Log'!AB903,"")</f>
        <v/>
      </c>
      <c r="AC175" s="11">
        <f>IF('Daily PnL Log'!AC903&lt;&gt;"",'Daily PnL Log'!AC903,"")</f>
        <v>831840.76</v>
      </c>
    </row>
    <row r="176" spans="1:29" x14ac:dyDescent="0.25">
      <c r="A176" s="47" t="str">
        <f t="shared" si="12"/>
        <v>Jul</v>
      </c>
      <c r="B176" s="14">
        <f>'Daily PnL Log'!B904</f>
        <v>45476</v>
      </c>
      <c r="C176" s="13">
        <f>'Daily PnL Log'!C904</f>
        <v>-2291.9</v>
      </c>
      <c r="D176" s="13">
        <f>'Daily PnL Log'!D904</f>
        <v>-10168.200000000001</v>
      </c>
      <c r="E176" s="13">
        <f>'Daily PnL Log'!E904</f>
        <v>0</v>
      </c>
      <c r="F176" s="13">
        <f>'Daily PnL Log'!F904</f>
        <v>653.1</v>
      </c>
      <c r="G176" s="13">
        <f>'Daily PnL Log'!G904</f>
        <v>-5993.5</v>
      </c>
      <c r="H176" s="13">
        <f>'Daily PnL Log'!H904</f>
        <v>0</v>
      </c>
      <c r="I176" s="13">
        <f>'Daily PnL Log'!I904</f>
        <v>0</v>
      </c>
      <c r="J176" s="13">
        <f>'Daily PnL Log'!J904</f>
        <v>-17800.5</v>
      </c>
      <c r="K176" s="13">
        <f>'Daily PnL Log'!K904</f>
        <v>-30.71</v>
      </c>
      <c r="L176" s="13">
        <f>'Daily PnL Log'!L904</f>
        <v>-270.62</v>
      </c>
      <c r="M176" s="13">
        <f>'Daily PnL Log'!M904</f>
        <v>-301.33</v>
      </c>
      <c r="N176" s="13">
        <f>'Daily PnL Log'!N904</f>
        <v>-18101.830000000002</v>
      </c>
      <c r="O176" s="13">
        <f t="shared" si="16"/>
        <v>402788.70000000007</v>
      </c>
      <c r="P176" s="13">
        <f t="shared" si="16"/>
        <v>544054</v>
      </c>
      <c r="Q176" s="13">
        <f t="shared" si="16"/>
        <v>-103104.40000000002</v>
      </c>
      <c r="R176" s="13">
        <f t="shared" si="16"/>
        <v>54669.699999999983</v>
      </c>
      <c r="S176" s="13">
        <f t="shared" si="16"/>
        <v>48738.89999999998</v>
      </c>
      <c r="T176" s="13">
        <f t="shared" si="16"/>
        <v>-27627.500000000004</v>
      </c>
      <c r="U176" s="13">
        <f t="shared" si="16"/>
        <v>0</v>
      </c>
      <c r="V176" s="13">
        <f t="shared" si="16"/>
        <v>919519.39999999967</v>
      </c>
      <c r="W176" s="13">
        <f>IF('Daily PnL Log'!W904&lt;&gt;"",'Daily PnL Log'!W904,"")</f>
        <v>473106</v>
      </c>
      <c r="X176" s="118">
        <f>IF('Daily PnL Log'!X904&lt;&gt;"",'Daily PnL Log'!X904,"")</f>
        <v>-3.8261679200855624E-2</v>
      </c>
      <c r="Y176" s="13">
        <f>IF('Daily PnL Log'!Y904&lt;&gt;"",'Daily PnL Log'!Y904,"")</f>
        <v>-3957.8399999999997</v>
      </c>
      <c r="Z176" s="13" t="str">
        <f>IF('Daily PnL Log'!Z904&lt;&gt;"",'Daily PnL Log'!Z904,"")</f>
        <v/>
      </c>
      <c r="AA176" s="13" t="str">
        <f>IF('Daily PnL Log'!AA904&lt;&gt;"",'Daily PnL Log'!AA904,"")</f>
        <v/>
      </c>
      <c r="AB176" s="13" t="str">
        <f>IF('Daily PnL Log'!AB904&lt;&gt;"",'Daily PnL Log'!AB904,"")</f>
        <v/>
      </c>
      <c r="AC176" s="13">
        <f>IF('Daily PnL Log'!AC904&lt;&gt;"",'Daily PnL Log'!AC904,"")</f>
        <v>815420.68</v>
      </c>
    </row>
    <row r="177" spans="1:29" x14ac:dyDescent="0.25">
      <c r="A177" s="48" t="str">
        <f t="shared" si="12"/>
        <v>Jul</v>
      </c>
      <c r="B177" s="83">
        <f>'Daily PnL Log'!B905</f>
        <v>45478</v>
      </c>
      <c r="C177" s="11">
        <f>'Daily PnL Log'!C905</f>
        <v>-12567.9</v>
      </c>
      <c r="D177" s="11">
        <f>'Daily PnL Log'!D905</f>
        <v>-6096.2</v>
      </c>
      <c r="E177" s="11">
        <f>'Daily PnL Log'!E905</f>
        <v>0</v>
      </c>
      <c r="F177" s="11">
        <f>'Daily PnL Log'!F905</f>
        <v>-960</v>
      </c>
      <c r="G177" s="11">
        <f>'Daily PnL Log'!G905</f>
        <v>-1043.7</v>
      </c>
      <c r="H177" s="11">
        <f>'Daily PnL Log'!H905</f>
        <v>0</v>
      </c>
      <c r="I177" s="11">
        <f>'Daily PnL Log'!I905</f>
        <v>0</v>
      </c>
      <c r="J177" s="11">
        <f>'Daily PnL Log'!J905</f>
        <v>-20667.8</v>
      </c>
      <c r="K177" s="11">
        <f>'Daily PnL Log'!K905</f>
        <v>-38.15</v>
      </c>
      <c r="L177" s="11">
        <f>'Daily PnL Log'!L905</f>
        <v>-334.35</v>
      </c>
      <c r="M177" s="11">
        <f>'Daily PnL Log'!M905</f>
        <v>-372.5</v>
      </c>
      <c r="N177" s="11">
        <f>'Daily PnL Log'!N905</f>
        <v>-21040.3</v>
      </c>
      <c r="O177" s="11">
        <f t="shared" si="16"/>
        <v>390220.80000000005</v>
      </c>
      <c r="P177" s="11">
        <f t="shared" si="16"/>
        <v>537957.80000000005</v>
      </c>
      <c r="Q177" s="11">
        <f t="shared" si="16"/>
        <v>-103104.40000000002</v>
      </c>
      <c r="R177" s="11">
        <f t="shared" si="16"/>
        <v>53709.699999999983</v>
      </c>
      <c r="S177" s="11">
        <f t="shared" si="16"/>
        <v>47695.199999999983</v>
      </c>
      <c r="T177" s="11">
        <f t="shared" si="16"/>
        <v>-27627.500000000004</v>
      </c>
      <c r="U177" s="11">
        <f t="shared" si="16"/>
        <v>0</v>
      </c>
      <c r="V177" s="11">
        <f t="shared" si="16"/>
        <v>898851.59999999963</v>
      </c>
      <c r="W177" s="11">
        <f>IF('Daily PnL Log'!W905&lt;&gt;"",'Daily PnL Log'!W905,"")</f>
        <v>527493</v>
      </c>
      <c r="X177" s="119">
        <f>IF('Daily PnL Log'!X905&lt;&gt;"",'Daily PnL Log'!X905,"")</f>
        <v>-3.9887353955407941E-2</v>
      </c>
      <c r="Y177" s="11" t="str">
        <f>IF('Daily PnL Log'!Y905&lt;&gt;"",'Daily PnL Log'!Y905,"")</f>
        <v/>
      </c>
      <c r="Z177" s="11" t="str">
        <f>IF('Daily PnL Log'!Z905&lt;&gt;"",'Daily PnL Log'!Z905,"")</f>
        <v/>
      </c>
      <c r="AA177" s="11" t="str">
        <f>IF('Daily PnL Log'!AA905&lt;&gt;"",'Daily PnL Log'!AA905,"")</f>
        <v/>
      </c>
      <c r="AB177" s="11" t="str">
        <f>IF('Daily PnL Log'!AB905&lt;&gt;"",'Daily PnL Log'!AB905,"")</f>
        <v/>
      </c>
      <c r="AC177" s="11">
        <f>IF('Daily PnL Log'!AC905&lt;&gt;"",'Daily PnL Log'!AC905,"")</f>
        <v>811524.43</v>
      </c>
    </row>
    <row r="178" spans="1:29" x14ac:dyDescent="0.25">
      <c r="A178" s="47" t="str">
        <f t="shared" ref="A178:A241" si="17">TEXT(B178,"mmm")</f>
        <v>Jul</v>
      </c>
      <c r="B178" s="14">
        <f>'Daily PnL Log'!B906</f>
        <v>45481</v>
      </c>
      <c r="C178" s="13">
        <f>'Daily PnL Log'!C906</f>
        <v>-25308.400000000001</v>
      </c>
      <c r="D178" s="13">
        <f>'Daily PnL Log'!D906</f>
        <v>2193.1999999999998</v>
      </c>
      <c r="E178" s="13">
        <f>'Daily PnL Log'!E906</f>
        <v>0</v>
      </c>
      <c r="F178" s="13">
        <f>'Daily PnL Log'!F906</f>
        <v>-10235.799999999999</v>
      </c>
      <c r="G178" s="13">
        <f>'Daily PnL Log'!G906</f>
        <v>12566.4</v>
      </c>
      <c r="H178" s="13">
        <f>'Daily PnL Log'!H906</f>
        <v>0</v>
      </c>
      <c r="I178" s="13">
        <f>'Daily PnL Log'!I906</f>
        <v>0</v>
      </c>
      <c r="J178" s="13">
        <f>'Daily PnL Log'!J906</f>
        <v>-20784.599999999999</v>
      </c>
      <c r="K178" s="13">
        <f>'Daily PnL Log'!K906</f>
        <v>-86.62</v>
      </c>
      <c r="L178" s="13">
        <f>'Daily PnL Log'!L906</f>
        <v>-743.95</v>
      </c>
      <c r="M178" s="13">
        <f>'Daily PnL Log'!M906</f>
        <v>-830.57</v>
      </c>
      <c r="N178" s="13">
        <f>'Daily PnL Log'!N906</f>
        <v>-21615.17</v>
      </c>
      <c r="O178" s="13">
        <f t="shared" ref="O178:V193" si="18">IF(C178&lt;&gt;"",O177+C178,"")</f>
        <v>364912.4</v>
      </c>
      <c r="P178" s="13">
        <f t="shared" si="18"/>
        <v>540151</v>
      </c>
      <c r="Q178" s="13">
        <f t="shared" si="18"/>
        <v>-103104.40000000002</v>
      </c>
      <c r="R178" s="13">
        <f t="shared" si="18"/>
        <v>43473.89999999998</v>
      </c>
      <c r="S178" s="13">
        <f t="shared" si="18"/>
        <v>60261.599999999984</v>
      </c>
      <c r="T178" s="13">
        <f t="shared" si="18"/>
        <v>-27627.500000000004</v>
      </c>
      <c r="U178" s="13">
        <f t="shared" si="18"/>
        <v>0</v>
      </c>
      <c r="V178" s="13">
        <f t="shared" si="18"/>
        <v>878066.99999999965</v>
      </c>
      <c r="W178" s="13">
        <f>IF('Daily PnL Log'!W906&lt;&gt;"",'Daily PnL Log'!W906,"")</f>
        <v>543392</v>
      </c>
      <c r="X178" s="118">
        <f>IF('Daily PnL Log'!X906&lt;&gt;"",'Daily PnL Log'!X906,"")</f>
        <v>-3.9778226400094222E-2</v>
      </c>
      <c r="Y178" s="13" t="str">
        <f>IF('Daily PnL Log'!Y906&lt;&gt;"",'Daily PnL Log'!Y906,"")</f>
        <v/>
      </c>
      <c r="Z178" s="13" t="str">
        <f>IF('Daily PnL Log'!Z906&lt;&gt;"",'Daily PnL Log'!Z906,"")</f>
        <v/>
      </c>
      <c r="AA178" s="13" t="str">
        <f>IF('Daily PnL Log'!AA906&lt;&gt;"",'Daily PnL Log'!AA906,"")</f>
        <v/>
      </c>
      <c r="AB178" s="13" t="str">
        <f>IF('Daily PnL Log'!AB906&lt;&gt;"",'Daily PnL Log'!AB906,"")</f>
        <v/>
      </c>
      <c r="AC178" s="13">
        <f>IF('Daily PnL Log'!AC906&lt;&gt;"",'Daily PnL Log'!AC906,"")</f>
        <v>785642.48</v>
      </c>
    </row>
    <row r="179" spans="1:29" x14ac:dyDescent="0.25">
      <c r="A179" s="48" t="str">
        <f t="shared" si="17"/>
        <v>Jul</v>
      </c>
      <c r="B179" s="83">
        <f>'Daily PnL Log'!B907</f>
        <v>45482</v>
      </c>
      <c r="C179" s="11">
        <f>'Daily PnL Log'!C907</f>
        <v>8221.2999999999993</v>
      </c>
      <c r="D179" s="11">
        <f>'Daily PnL Log'!D907</f>
        <v>-4629</v>
      </c>
      <c r="E179" s="11">
        <f>'Daily PnL Log'!E907</f>
        <v>0</v>
      </c>
      <c r="F179" s="11">
        <f>'Daily PnL Log'!F907</f>
        <v>1589</v>
      </c>
      <c r="G179" s="11">
        <f>'Daily PnL Log'!G907</f>
        <v>6684.1</v>
      </c>
      <c r="H179" s="11">
        <f>'Daily PnL Log'!H907</f>
        <v>0</v>
      </c>
      <c r="I179" s="11">
        <f>'Daily PnL Log'!I907</f>
        <v>0</v>
      </c>
      <c r="J179" s="11">
        <f>'Daily PnL Log'!J907</f>
        <v>11865.4</v>
      </c>
      <c r="K179" s="11">
        <f>'Daily PnL Log'!K907</f>
        <v>-79.47</v>
      </c>
      <c r="L179" s="11">
        <f>'Daily PnL Log'!L907</f>
        <v>-701.97</v>
      </c>
      <c r="M179" s="11">
        <f>'Daily PnL Log'!M907</f>
        <v>-781.44</v>
      </c>
      <c r="N179" s="11">
        <f>'Daily PnL Log'!N907</f>
        <v>11083.96</v>
      </c>
      <c r="O179" s="11">
        <f t="shared" si="18"/>
        <v>373133.7</v>
      </c>
      <c r="P179" s="11">
        <f t="shared" si="18"/>
        <v>535522</v>
      </c>
      <c r="Q179" s="11">
        <f t="shared" si="18"/>
        <v>-103104.40000000002</v>
      </c>
      <c r="R179" s="11">
        <f t="shared" si="18"/>
        <v>45062.89999999998</v>
      </c>
      <c r="S179" s="11">
        <f t="shared" si="18"/>
        <v>66945.699999999983</v>
      </c>
      <c r="T179" s="11">
        <f t="shared" si="18"/>
        <v>-27627.500000000004</v>
      </c>
      <c r="U179" s="11">
        <f t="shared" si="18"/>
        <v>0</v>
      </c>
      <c r="V179" s="11">
        <f t="shared" si="18"/>
        <v>889932.39999999967</v>
      </c>
      <c r="W179" s="11">
        <f>IF('Daily PnL Log'!W907&lt;&gt;"",'Daily PnL Log'!W907,"")</f>
        <v>518860</v>
      </c>
      <c r="X179" s="119">
        <f>IF('Daily PnL Log'!X907&lt;&gt;"",'Daily PnL Log'!X907,"")</f>
        <v>2.1362140076321163E-2</v>
      </c>
      <c r="Y179" s="11" t="str">
        <f>IF('Daily PnL Log'!Y907&lt;&gt;"",'Daily PnL Log'!Y907,"")</f>
        <v/>
      </c>
      <c r="Z179" s="11" t="str">
        <f>IF('Daily PnL Log'!Z907&lt;&gt;"",'Daily PnL Log'!Z907,"")</f>
        <v/>
      </c>
      <c r="AA179" s="11" t="str">
        <f>IF('Daily PnL Log'!AA907&lt;&gt;"",'Daily PnL Log'!AA907,"")</f>
        <v/>
      </c>
      <c r="AB179" s="11" t="str">
        <f>IF('Daily PnL Log'!AB907&lt;&gt;"",'Daily PnL Log'!AB907,"")</f>
        <v/>
      </c>
      <c r="AC179" s="11">
        <f>IF('Daily PnL Log'!AC907&lt;&gt;"",'Daily PnL Log'!AC907,"")</f>
        <v>789074.79</v>
      </c>
    </row>
    <row r="180" spans="1:29" x14ac:dyDescent="0.25">
      <c r="A180" s="47" t="str">
        <f t="shared" si="17"/>
        <v>Jul</v>
      </c>
      <c r="B180" s="14">
        <f>'Daily PnL Log'!B908</f>
        <v>45483</v>
      </c>
      <c r="C180" s="13">
        <f>'Daily PnL Log'!C908</f>
        <v>185.4</v>
      </c>
      <c r="D180" s="13">
        <f>'Daily PnL Log'!D908</f>
        <v>-8673.2999999999993</v>
      </c>
      <c r="E180" s="13">
        <f>'Daily PnL Log'!E908</f>
        <v>0</v>
      </c>
      <c r="F180" s="13">
        <f>'Daily PnL Log'!F908</f>
        <v>-6039.2</v>
      </c>
      <c r="G180" s="13">
        <f>'Daily PnL Log'!G908</f>
        <v>-5978.9</v>
      </c>
      <c r="H180" s="13">
        <f>'Daily PnL Log'!H908</f>
        <v>0</v>
      </c>
      <c r="I180" s="13">
        <f>'Daily PnL Log'!I908</f>
        <v>0</v>
      </c>
      <c r="J180" s="13">
        <f>'Daily PnL Log'!J908</f>
        <v>-20506</v>
      </c>
      <c r="K180" s="13">
        <f>'Daily PnL Log'!K908</f>
        <v>-52.01</v>
      </c>
      <c r="L180" s="13">
        <f>'Daily PnL Log'!L908</f>
        <v>-458.21</v>
      </c>
      <c r="M180" s="13">
        <f>'Daily PnL Log'!M908</f>
        <v>-510.21999999999997</v>
      </c>
      <c r="N180" s="13">
        <f>'Daily PnL Log'!N908</f>
        <v>-21016.22</v>
      </c>
      <c r="O180" s="13">
        <f t="shared" si="18"/>
        <v>373319.10000000003</v>
      </c>
      <c r="P180" s="13">
        <f t="shared" si="18"/>
        <v>526848.69999999995</v>
      </c>
      <c r="Q180" s="13">
        <f t="shared" si="18"/>
        <v>-103104.40000000002</v>
      </c>
      <c r="R180" s="13">
        <f t="shared" si="18"/>
        <v>39023.699999999983</v>
      </c>
      <c r="S180" s="13">
        <f t="shared" si="18"/>
        <v>60966.799999999981</v>
      </c>
      <c r="T180" s="13">
        <f t="shared" si="18"/>
        <v>-27627.500000000004</v>
      </c>
      <c r="U180" s="13">
        <f t="shared" si="18"/>
        <v>0</v>
      </c>
      <c r="V180" s="13">
        <f t="shared" si="18"/>
        <v>869426.39999999967</v>
      </c>
      <c r="W180" s="13">
        <f>IF('Daily PnL Log'!W908&lt;&gt;"",'Daily PnL Log'!W908,"")</f>
        <v>495649</v>
      </c>
      <c r="X180" s="118">
        <f>IF('Daily PnL Log'!X908&lt;&gt;"",'Daily PnL Log'!X908,"")</f>
        <v>-4.2401417131881634E-2</v>
      </c>
      <c r="Y180" s="13">
        <f>IF('Daily PnL Log'!Y908&lt;&gt;"",'Daily PnL Log'!Y908,"")</f>
        <v>-284</v>
      </c>
      <c r="Z180" s="13" t="str">
        <f>IF('Daily PnL Log'!Z908&lt;&gt;"",'Daily PnL Log'!Z908,"")</f>
        <v/>
      </c>
      <c r="AA180" s="13" t="str">
        <f>IF('Daily PnL Log'!AA908&lt;&gt;"",'Daily PnL Log'!AA908,"")</f>
        <v/>
      </c>
      <c r="AB180" s="13" t="str">
        <f>IF('Daily PnL Log'!AB908&lt;&gt;"",'Daily PnL Log'!AB908,"")</f>
        <v/>
      </c>
      <c r="AC180" s="13">
        <f>IF('Daily PnL Log'!AC908&lt;&gt;"",'Daily PnL Log'!AC908,"")</f>
        <v>776442.07</v>
      </c>
    </row>
    <row r="181" spans="1:29" x14ac:dyDescent="0.25">
      <c r="A181" s="48" t="str">
        <f t="shared" si="17"/>
        <v>Jul</v>
      </c>
      <c r="B181" s="83">
        <f>'Daily PnL Log'!B909</f>
        <v>45484</v>
      </c>
      <c r="C181" s="11">
        <f>'Daily PnL Log'!C909</f>
        <v>-35719</v>
      </c>
      <c r="D181" s="11">
        <f>'Daily PnL Log'!D909</f>
        <v>-16600.5</v>
      </c>
      <c r="E181" s="11">
        <f>'Daily PnL Log'!E909</f>
        <v>0</v>
      </c>
      <c r="F181" s="11">
        <f>'Daily PnL Log'!F909</f>
        <v>-6235.6</v>
      </c>
      <c r="G181" s="11">
        <f>'Daily PnL Log'!G909</f>
        <v>2592.1</v>
      </c>
      <c r="H181" s="11">
        <f>'Daily PnL Log'!H909</f>
        <v>0</v>
      </c>
      <c r="I181" s="11">
        <f>'Daily PnL Log'!I909</f>
        <v>0</v>
      </c>
      <c r="J181" s="11">
        <f>'Daily PnL Log'!J909</f>
        <v>-55963</v>
      </c>
      <c r="K181" s="11">
        <f>'Daily PnL Log'!K909</f>
        <v>-49.28</v>
      </c>
      <c r="L181" s="11">
        <f>'Daily PnL Log'!L909</f>
        <v>-432.55</v>
      </c>
      <c r="M181" s="11">
        <f>'Daily PnL Log'!M909</f>
        <v>-481.83000000000004</v>
      </c>
      <c r="N181" s="11">
        <f>'Daily PnL Log'!N909</f>
        <v>-56444.83</v>
      </c>
      <c r="O181" s="11">
        <f t="shared" si="18"/>
        <v>337600.10000000003</v>
      </c>
      <c r="P181" s="11">
        <f t="shared" si="18"/>
        <v>510248.19999999995</v>
      </c>
      <c r="Q181" s="11">
        <f t="shared" si="18"/>
        <v>-103104.40000000002</v>
      </c>
      <c r="R181" s="11">
        <f t="shared" si="18"/>
        <v>32788.099999999984</v>
      </c>
      <c r="S181" s="11">
        <f t="shared" si="18"/>
        <v>63558.89999999998</v>
      </c>
      <c r="T181" s="11">
        <f t="shared" si="18"/>
        <v>-27627.500000000004</v>
      </c>
      <c r="U181" s="11">
        <f t="shared" si="18"/>
        <v>0</v>
      </c>
      <c r="V181" s="11">
        <f t="shared" si="18"/>
        <v>813463.39999999967</v>
      </c>
      <c r="W181" s="11">
        <f>IF('Daily PnL Log'!W909&lt;&gt;"",'Daily PnL Log'!W909,"")</f>
        <v>479351</v>
      </c>
      <c r="X181" s="119">
        <f>IF('Daily PnL Log'!X909&lt;&gt;"",'Daily PnL Log'!X909,"")</f>
        <v>-0.11775260717094573</v>
      </c>
      <c r="Y181" s="11" t="str">
        <f>IF('Daily PnL Log'!Y909&lt;&gt;"",'Daily PnL Log'!Y909,"")</f>
        <v/>
      </c>
      <c r="Z181" s="11" t="str">
        <f>IF('Daily PnL Log'!Z909&lt;&gt;"",'Daily PnL Log'!Z909,"")</f>
        <v/>
      </c>
      <c r="AA181" s="11" t="str">
        <f>IF('Daily PnL Log'!AA909&lt;&gt;"",'Daily PnL Log'!AA909,"")</f>
        <v/>
      </c>
      <c r="AB181" s="11" t="str">
        <f>IF('Daily PnL Log'!AB909&lt;&gt;"",'Daily PnL Log'!AB909,"")</f>
        <v/>
      </c>
      <c r="AC181" s="11">
        <f>IF('Daily PnL Log'!AC909&lt;&gt;"",'Daily PnL Log'!AC909,"")</f>
        <v>728261.49</v>
      </c>
    </row>
    <row r="182" spans="1:29" x14ac:dyDescent="0.25">
      <c r="A182" s="47" t="str">
        <f t="shared" si="17"/>
        <v>Jul</v>
      </c>
      <c r="B182" s="14">
        <f>'Daily PnL Log'!B910</f>
        <v>45485</v>
      </c>
      <c r="C182" s="13">
        <f>'Daily PnL Log'!C910</f>
        <v>3601.8</v>
      </c>
      <c r="D182" s="13">
        <f>'Daily PnL Log'!D910</f>
        <v>-2697.3</v>
      </c>
      <c r="E182" s="13">
        <f>'Daily PnL Log'!E910</f>
        <v>0</v>
      </c>
      <c r="F182" s="13">
        <f>'Daily PnL Log'!F910</f>
        <v>-10024.9</v>
      </c>
      <c r="G182" s="13">
        <f>'Daily PnL Log'!G910</f>
        <v>-14447.4</v>
      </c>
      <c r="H182" s="13">
        <f>'Daily PnL Log'!H910</f>
        <v>0</v>
      </c>
      <c r="I182" s="13">
        <f>'Daily PnL Log'!I910</f>
        <v>0</v>
      </c>
      <c r="J182" s="13">
        <f>'Daily PnL Log'!J910</f>
        <v>-23567.8</v>
      </c>
      <c r="K182" s="13">
        <f>'Daily PnL Log'!K910</f>
        <v>-102.27</v>
      </c>
      <c r="L182" s="13">
        <f>'Daily PnL Log'!L910</f>
        <v>-905.18</v>
      </c>
      <c r="M182" s="13">
        <f>'Daily PnL Log'!M910</f>
        <v>-1007.4499999999999</v>
      </c>
      <c r="N182" s="13">
        <f>'Daily PnL Log'!N910</f>
        <v>-24575.25</v>
      </c>
      <c r="O182" s="13">
        <f t="shared" si="18"/>
        <v>341201.9</v>
      </c>
      <c r="P182" s="13">
        <f t="shared" si="18"/>
        <v>507550.89999999997</v>
      </c>
      <c r="Q182" s="13">
        <f t="shared" si="18"/>
        <v>-103104.40000000002</v>
      </c>
      <c r="R182" s="13">
        <f t="shared" si="18"/>
        <v>22763.199999999983</v>
      </c>
      <c r="S182" s="13">
        <f t="shared" si="18"/>
        <v>49111.499999999978</v>
      </c>
      <c r="T182" s="13">
        <f t="shared" si="18"/>
        <v>-27627.500000000004</v>
      </c>
      <c r="U182" s="13">
        <f t="shared" si="18"/>
        <v>0</v>
      </c>
      <c r="V182" s="13">
        <f t="shared" si="18"/>
        <v>789895.59999999963</v>
      </c>
      <c r="W182" s="13">
        <f>IF('Daily PnL Log'!W910&lt;&gt;"",'Daily PnL Log'!W910,"")</f>
        <v>559354</v>
      </c>
      <c r="X182" s="118">
        <f>IF('Daily PnL Log'!X910&lt;&gt;"",'Daily PnL Log'!X910,"")</f>
        <v>-4.3935057226729406E-2</v>
      </c>
      <c r="Y182" s="13" t="str">
        <f>IF('Daily PnL Log'!Y910&lt;&gt;"",'Daily PnL Log'!Y910,"")</f>
        <v/>
      </c>
      <c r="Z182" s="13" t="str">
        <f>IF('Daily PnL Log'!Z910&lt;&gt;"",'Daily PnL Log'!Z910,"")</f>
        <v/>
      </c>
      <c r="AA182" s="13" t="str">
        <f>IF('Daily PnL Log'!AA910&lt;&gt;"",'Daily PnL Log'!AA910,"")</f>
        <v/>
      </c>
      <c r="AB182" s="13" t="str">
        <f>IF('Daily PnL Log'!AB910&lt;&gt;"",'Daily PnL Log'!AB910,"")</f>
        <v/>
      </c>
      <c r="AC182" s="13">
        <f>IF('Daily PnL Log'!AC910&lt;&gt;"",'Daily PnL Log'!AC910,"")</f>
        <v>683539.04</v>
      </c>
    </row>
    <row r="183" spans="1:29" x14ac:dyDescent="0.25">
      <c r="A183" s="48" t="str">
        <f t="shared" si="17"/>
        <v>Jul</v>
      </c>
      <c r="B183" s="83">
        <f>'Daily PnL Log'!B911</f>
        <v>45488</v>
      </c>
      <c r="C183" s="11">
        <f>'Daily PnL Log'!C911</f>
        <v>24946.7</v>
      </c>
      <c r="D183" s="11">
        <f>'Daily PnL Log'!D911</f>
        <v>-374.6</v>
      </c>
      <c r="E183" s="11">
        <f>'Daily PnL Log'!E911</f>
        <v>0</v>
      </c>
      <c r="F183" s="11">
        <f>'Daily PnL Log'!F911</f>
        <v>6415.9</v>
      </c>
      <c r="G183" s="11">
        <f>'Daily PnL Log'!G911</f>
        <v>25877.4</v>
      </c>
      <c r="H183" s="11">
        <f>'Daily PnL Log'!H911</f>
        <v>0</v>
      </c>
      <c r="I183" s="11">
        <f>'Daily PnL Log'!I911</f>
        <v>0</v>
      </c>
      <c r="J183" s="11">
        <f>'Daily PnL Log'!J911</f>
        <v>56865.4</v>
      </c>
      <c r="K183" s="11">
        <f>'Daily PnL Log'!K911</f>
        <v>-114.02</v>
      </c>
      <c r="L183" s="11">
        <f>'Daily PnL Log'!L911</f>
        <v>-1004.02</v>
      </c>
      <c r="M183" s="11">
        <f>'Daily PnL Log'!M911</f>
        <v>-1118.04</v>
      </c>
      <c r="N183" s="11">
        <f>'Daily PnL Log'!N911</f>
        <v>55747.360000000001</v>
      </c>
      <c r="O183" s="11">
        <f t="shared" si="18"/>
        <v>366148.60000000003</v>
      </c>
      <c r="P183" s="11">
        <f t="shared" si="18"/>
        <v>507176.3</v>
      </c>
      <c r="Q183" s="11">
        <f t="shared" si="18"/>
        <v>-103104.40000000002</v>
      </c>
      <c r="R183" s="11">
        <f t="shared" si="18"/>
        <v>29179.099999999984</v>
      </c>
      <c r="S183" s="11">
        <f t="shared" si="18"/>
        <v>74988.89999999998</v>
      </c>
      <c r="T183" s="11">
        <f t="shared" si="18"/>
        <v>-27627.500000000004</v>
      </c>
      <c r="U183" s="11">
        <f t="shared" si="18"/>
        <v>0</v>
      </c>
      <c r="V183" s="11">
        <f t="shared" si="18"/>
        <v>846760.99999999965</v>
      </c>
      <c r="W183" s="11">
        <f>IF('Daily PnL Log'!W911&lt;&gt;"",'Daily PnL Log'!W911,"")</f>
        <v>619482</v>
      </c>
      <c r="X183" s="119">
        <f>IF('Daily PnL Log'!X911&lt;&gt;"",'Daily PnL Log'!X911,"")</f>
        <v>8.9990282203518429E-2</v>
      </c>
      <c r="Y183" s="11">
        <f>IF('Daily PnL Log'!Y911&lt;&gt;"",'Daily PnL Log'!Y911,"")</f>
        <v>-6324.5199999999995</v>
      </c>
      <c r="Z183" s="11">
        <f>IF('Daily PnL Log'!Z911&lt;&gt;"",'Daily PnL Log'!Z911,"")</f>
        <v>16995.27</v>
      </c>
      <c r="AA183" s="11" t="str">
        <f>IF('Daily PnL Log'!AA911&lt;&gt;"",'Daily PnL Log'!AA911,"")</f>
        <v/>
      </c>
      <c r="AB183" s="11">
        <f>IF('Daily PnL Log'!AB911&lt;&gt;"",'Daily PnL Log'!AB911,"")</f>
        <v>14000</v>
      </c>
      <c r="AC183" s="11">
        <f>IF('Daily PnL Log'!AC911&lt;&gt;"",'Daily PnL Log'!AC911,"")</f>
        <v>758073.5</v>
      </c>
    </row>
    <row r="184" spans="1:29" x14ac:dyDescent="0.25">
      <c r="A184" s="47" t="str">
        <f t="shared" si="17"/>
        <v>Jul</v>
      </c>
      <c r="B184" s="14">
        <f>'Daily PnL Log'!B912</f>
        <v>45489</v>
      </c>
      <c r="C184" s="13">
        <f>'Daily PnL Log'!C912</f>
        <v>-734</v>
      </c>
      <c r="D184" s="13">
        <f>'Daily PnL Log'!D912</f>
        <v>-7360.2</v>
      </c>
      <c r="E184" s="13">
        <f>'Daily PnL Log'!E912</f>
        <v>0</v>
      </c>
      <c r="F184" s="13">
        <f>'Daily PnL Log'!F912</f>
        <v>-2940.1</v>
      </c>
      <c r="G184" s="13">
        <f>'Daily PnL Log'!G912</f>
        <v>-1415.2</v>
      </c>
      <c r="H184" s="13">
        <f>'Daily PnL Log'!H912</f>
        <v>0</v>
      </c>
      <c r="I184" s="13">
        <f>'Daily PnL Log'!I912</f>
        <v>0</v>
      </c>
      <c r="J184" s="13">
        <f>'Daily PnL Log'!J912</f>
        <v>-12449.5</v>
      </c>
      <c r="K184" s="13">
        <f>'Daily PnL Log'!K912</f>
        <v>-64.05</v>
      </c>
      <c r="L184" s="13">
        <f>'Daily PnL Log'!L912</f>
        <v>-564.19000000000005</v>
      </c>
      <c r="M184" s="13">
        <f>'Daily PnL Log'!M912</f>
        <v>-628.24</v>
      </c>
      <c r="N184" s="13">
        <f>'Daily PnL Log'!N912</f>
        <v>-13077.74</v>
      </c>
      <c r="O184" s="13">
        <f t="shared" si="18"/>
        <v>365414.60000000003</v>
      </c>
      <c r="P184" s="13">
        <f t="shared" si="18"/>
        <v>499816.1</v>
      </c>
      <c r="Q184" s="13">
        <f t="shared" si="18"/>
        <v>-103104.40000000002</v>
      </c>
      <c r="R184" s="13">
        <f t="shared" si="18"/>
        <v>26238.999999999985</v>
      </c>
      <c r="S184" s="13">
        <f t="shared" si="18"/>
        <v>73573.699999999983</v>
      </c>
      <c r="T184" s="13">
        <f t="shared" si="18"/>
        <v>-27627.500000000004</v>
      </c>
      <c r="U184" s="13">
        <f t="shared" si="18"/>
        <v>0</v>
      </c>
      <c r="V184" s="13">
        <f t="shared" si="18"/>
        <v>834311.49999999965</v>
      </c>
      <c r="W184" s="13">
        <f>IF('Daily PnL Log'!W912&lt;&gt;"",'Daily PnL Log'!W912,"")</f>
        <v>607732</v>
      </c>
      <c r="X184" s="118">
        <f>IF('Daily PnL Log'!X912&lt;&gt;"",'Daily PnL Log'!X912,"")</f>
        <v>-2.1518926105586013E-2</v>
      </c>
      <c r="Y184" s="13" t="str">
        <f>IF('Daily PnL Log'!Y912&lt;&gt;"",'Daily PnL Log'!Y912,"")</f>
        <v/>
      </c>
      <c r="Z184" s="13" t="str">
        <f>IF('Daily PnL Log'!Z912&lt;&gt;"",'Daily PnL Log'!Z912,"")</f>
        <v/>
      </c>
      <c r="AA184" s="13" t="str">
        <f>IF('Daily PnL Log'!AA912&lt;&gt;"",'Daily PnL Log'!AA912,"")</f>
        <v/>
      </c>
      <c r="AB184" s="13" t="str">
        <f>IF('Daily PnL Log'!AB912&lt;&gt;"",'Daily PnL Log'!AB912,"")</f>
        <v/>
      </c>
      <c r="AC184" s="13">
        <f>IF('Daily PnL Log'!AC912&lt;&gt;"",'Daily PnL Log'!AC912,"")</f>
        <v>729359.01</v>
      </c>
    </row>
    <row r="185" spans="1:29" x14ac:dyDescent="0.25">
      <c r="A185" s="48" t="str">
        <f t="shared" si="17"/>
        <v>Jul</v>
      </c>
      <c r="B185" s="83">
        <f>'Daily PnL Log'!B913</f>
        <v>45490</v>
      </c>
      <c r="C185" s="11">
        <f>'Daily PnL Log'!C913</f>
        <v>-24174.1</v>
      </c>
      <c r="D185" s="11">
        <f>'Daily PnL Log'!D913</f>
        <v>-12064.8</v>
      </c>
      <c r="E185" s="11">
        <f>'Daily PnL Log'!E913</f>
        <v>0</v>
      </c>
      <c r="F185" s="11">
        <f>'Daily PnL Log'!F913</f>
        <v>-10344.4</v>
      </c>
      <c r="G185" s="11">
        <f>'Daily PnL Log'!G913</f>
        <v>-489.9</v>
      </c>
      <c r="H185" s="11">
        <f>'Daily PnL Log'!H913</f>
        <v>0</v>
      </c>
      <c r="I185" s="11">
        <f>'Daily PnL Log'!I913</f>
        <v>0</v>
      </c>
      <c r="J185" s="11">
        <f>'Daily PnL Log'!J913</f>
        <v>-47073.2</v>
      </c>
      <c r="K185" s="11">
        <f>'Daily PnL Log'!K913</f>
        <v>-66.5</v>
      </c>
      <c r="L185" s="11">
        <f>'Daily PnL Log'!L913</f>
        <v>-588.84</v>
      </c>
      <c r="M185" s="11">
        <f>'Daily PnL Log'!M913</f>
        <v>-655.34</v>
      </c>
      <c r="N185" s="11">
        <f>'Daily PnL Log'!N913</f>
        <v>-47728.539999999994</v>
      </c>
      <c r="O185" s="11">
        <f t="shared" si="18"/>
        <v>341240.50000000006</v>
      </c>
      <c r="P185" s="11">
        <f t="shared" si="18"/>
        <v>487751.3</v>
      </c>
      <c r="Q185" s="11">
        <f t="shared" si="18"/>
        <v>-103104.40000000002</v>
      </c>
      <c r="R185" s="11">
        <f t="shared" si="18"/>
        <v>15894.599999999986</v>
      </c>
      <c r="S185" s="11">
        <f t="shared" si="18"/>
        <v>73083.799999999988</v>
      </c>
      <c r="T185" s="11">
        <f t="shared" si="18"/>
        <v>-27627.500000000004</v>
      </c>
      <c r="U185" s="11">
        <f t="shared" si="18"/>
        <v>0</v>
      </c>
      <c r="V185" s="11">
        <f t="shared" si="18"/>
        <v>787238.2999999997</v>
      </c>
      <c r="W185" s="11">
        <f>IF('Daily PnL Log'!W913&lt;&gt;"",'Daily PnL Log'!W913,"")</f>
        <v>576414</v>
      </c>
      <c r="X185" s="119">
        <f>IF('Daily PnL Log'!X913&lt;&gt;"",'Daily PnL Log'!X913,"")</f>
        <v>-8.280253428959046E-2</v>
      </c>
      <c r="Y185" s="11" t="str">
        <f>IF('Daily PnL Log'!Y913&lt;&gt;"",'Daily PnL Log'!Y913,"")</f>
        <v/>
      </c>
      <c r="Z185" s="11" t="str">
        <f>IF('Daily PnL Log'!Z913&lt;&gt;"",'Daily PnL Log'!Z913,"")</f>
        <v/>
      </c>
      <c r="AA185" s="11" t="str">
        <f>IF('Daily PnL Log'!AA913&lt;&gt;"",'Daily PnL Log'!AA913,"")</f>
        <v/>
      </c>
      <c r="AB185" s="11" t="str">
        <f>IF('Daily PnL Log'!AB913&lt;&gt;"",'Daily PnL Log'!AB913,"")</f>
        <v/>
      </c>
      <c r="AC185" s="11">
        <f>IF('Daily PnL Log'!AC913&lt;&gt;"",'Daily PnL Log'!AC913,"")</f>
        <v>672184.92</v>
      </c>
    </row>
    <row r="186" spans="1:29" x14ac:dyDescent="0.25">
      <c r="A186" s="47" t="str">
        <f t="shared" si="17"/>
        <v>Jul</v>
      </c>
      <c r="B186" s="14">
        <f>'Daily PnL Log'!B914</f>
        <v>45491</v>
      </c>
      <c r="C186" s="13">
        <f>'Daily PnL Log'!C914</f>
        <v>12925.1</v>
      </c>
      <c r="D186" s="13">
        <f>'Daily PnL Log'!D914</f>
        <v>20983.9</v>
      </c>
      <c r="E186" s="13">
        <f>'Daily PnL Log'!E914</f>
        <v>0</v>
      </c>
      <c r="F186" s="13">
        <f>'Daily PnL Log'!F914</f>
        <v>17061.599999999999</v>
      </c>
      <c r="G186" s="13">
        <f>'Daily PnL Log'!G914</f>
        <v>1390.3</v>
      </c>
      <c r="H186" s="13">
        <f>'Daily PnL Log'!H914</f>
        <v>0</v>
      </c>
      <c r="I186" s="13">
        <f>'Daily PnL Log'!I914</f>
        <v>0</v>
      </c>
      <c r="J186" s="13">
        <f>'Daily PnL Log'!J914</f>
        <v>52360.9</v>
      </c>
      <c r="K186" s="13">
        <f>'Daily PnL Log'!K914</f>
        <v>-128.68</v>
      </c>
      <c r="L186" s="13">
        <f>'Daily PnL Log'!L914</f>
        <v>-1041.0899999999999</v>
      </c>
      <c r="M186" s="13">
        <f>'Daily PnL Log'!M914</f>
        <v>-1169.77</v>
      </c>
      <c r="N186" s="13">
        <f>'Daily PnL Log'!N914</f>
        <v>51191.130000000005</v>
      </c>
      <c r="O186" s="13">
        <f t="shared" si="18"/>
        <v>354165.60000000003</v>
      </c>
      <c r="P186" s="13">
        <f t="shared" si="18"/>
        <v>508735.2</v>
      </c>
      <c r="Q186" s="13">
        <f t="shared" si="18"/>
        <v>-103104.40000000002</v>
      </c>
      <c r="R186" s="13">
        <f t="shared" si="18"/>
        <v>32956.199999999983</v>
      </c>
      <c r="S186" s="13">
        <f t="shared" si="18"/>
        <v>74474.099999999991</v>
      </c>
      <c r="T186" s="13">
        <f t="shared" si="18"/>
        <v>-27627.500000000004</v>
      </c>
      <c r="U186" s="13">
        <f t="shared" si="18"/>
        <v>0</v>
      </c>
      <c r="V186" s="13">
        <f t="shared" si="18"/>
        <v>839599.19999999972</v>
      </c>
      <c r="W186" s="13">
        <f>IF('Daily PnL Log'!W914&lt;&gt;"",'Daily PnL Log'!W914,"")</f>
        <v>641962</v>
      </c>
      <c r="X186" s="118">
        <f>IF('Daily PnL Log'!X914&lt;&gt;"",'Daily PnL Log'!X914,"")</f>
        <v>7.9741682529495525E-2</v>
      </c>
      <c r="Y186" s="13" t="str">
        <f>IF('Daily PnL Log'!Y914&lt;&gt;"",'Daily PnL Log'!Y914,"")</f>
        <v/>
      </c>
      <c r="Z186" s="13" t="str">
        <f>IF('Daily PnL Log'!Z914&lt;&gt;"",'Daily PnL Log'!Z914,"")</f>
        <v/>
      </c>
      <c r="AA186" s="13" t="str">
        <f>IF('Daily PnL Log'!AA914&lt;&gt;"",'Daily PnL Log'!AA914,"")</f>
        <v/>
      </c>
      <c r="AB186" s="13" t="str">
        <f>IF('Daily PnL Log'!AB914&lt;&gt;"",'Daily PnL Log'!AB914,"")</f>
        <v/>
      </c>
      <c r="AC186" s="13">
        <f>IF('Daily PnL Log'!AC914&lt;&gt;"",'Daily PnL Log'!AC914,"")</f>
        <v>722107.65</v>
      </c>
    </row>
    <row r="187" spans="1:29" x14ac:dyDescent="0.25">
      <c r="A187" s="48" t="str">
        <f t="shared" si="17"/>
        <v>Jul</v>
      </c>
      <c r="B187" s="83">
        <f>'Daily PnL Log'!B915</f>
        <v>45492</v>
      </c>
      <c r="C187" s="11">
        <f>'Daily PnL Log'!C915</f>
        <v>9140</v>
      </c>
      <c r="D187" s="11">
        <f>'Daily PnL Log'!D915</f>
        <v>31660.3</v>
      </c>
      <c r="E187" s="11">
        <f>'Daily PnL Log'!E915</f>
        <v>0</v>
      </c>
      <c r="F187" s="11">
        <f>'Daily PnL Log'!F915</f>
        <v>-477.1</v>
      </c>
      <c r="G187" s="11">
        <f>'Daily PnL Log'!G915</f>
        <v>-21797.3</v>
      </c>
      <c r="H187" s="11">
        <f>'Daily PnL Log'!H915</f>
        <v>0</v>
      </c>
      <c r="I187" s="11">
        <f>'Daily PnL Log'!I915</f>
        <v>0</v>
      </c>
      <c r="J187" s="11">
        <f>'Daily PnL Log'!J915</f>
        <v>18525.900000000005</v>
      </c>
      <c r="K187" s="11">
        <f>'Daily PnL Log'!K915</f>
        <v>-57.76</v>
      </c>
      <c r="L187" s="11">
        <f>'Daily PnL Log'!L915</f>
        <v>-508.26</v>
      </c>
      <c r="M187" s="11">
        <f>'Daily PnL Log'!M915</f>
        <v>-566.02</v>
      </c>
      <c r="N187" s="11">
        <f>'Daily PnL Log'!N915</f>
        <v>17959.880000000005</v>
      </c>
      <c r="O187" s="11">
        <f t="shared" si="18"/>
        <v>363305.60000000003</v>
      </c>
      <c r="P187" s="11">
        <f t="shared" si="18"/>
        <v>540395.5</v>
      </c>
      <c r="Q187" s="11">
        <f t="shared" si="18"/>
        <v>-103104.40000000002</v>
      </c>
      <c r="R187" s="11">
        <f t="shared" si="18"/>
        <v>32479.099999999984</v>
      </c>
      <c r="S187" s="11">
        <f t="shared" si="18"/>
        <v>52676.799999999988</v>
      </c>
      <c r="T187" s="11">
        <f t="shared" si="18"/>
        <v>-27627.500000000004</v>
      </c>
      <c r="U187" s="11">
        <f t="shared" si="18"/>
        <v>0</v>
      </c>
      <c r="V187" s="11">
        <f t="shared" si="18"/>
        <v>858125.09999999974</v>
      </c>
      <c r="W187" s="11">
        <f>IF('Daily PnL Log'!W915&lt;&gt;"",'Daily PnL Log'!W915,"")</f>
        <v>619546</v>
      </c>
      <c r="X187" s="119">
        <f>IF('Daily PnL Log'!X915&lt;&gt;"",'Daily PnL Log'!X915,"")</f>
        <v>2.8988775651848295E-2</v>
      </c>
      <c r="Y187" s="11" t="str">
        <f>IF('Daily PnL Log'!Y915&lt;&gt;"",'Daily PnL Log'!Y915,"")</f>
        <v/>
      </c>
      <c r="Z187" s="11" t="str">
        <f>IF('Daily PnL Log'!Z915&lt;&gt;"",'Daily PnL Log'!Z915,"")</f>
        <v/>
      </c>
      <c r="AA187" s="11" t="str">
        <f>IF('Daily PnL Log'!AA915&lt;&gt;"",'Daily PnL Log'!AA915,"")</f>
        <v/>
      </c>
      <c r="AB187" s="11" t="str">
        <f>IF('Daily PnL Log'!AB915&lt;&gt;"",'Daily PnL Log'!AB915,"")</f>
        <v/>
      </c>
      <c r="AC187" s="11">
        <f>IF('Daily PnL Log'!AC915&lt;&gt;"",'Daily PnL Log'!AC915,"")</f>
        <v>750745.38</v>
      </c>
    </row>
    <row r="188" spans="1:29" x14ac:dyDescent="0.25">
      <c r="A188" s="47" t="str">
        <f t="shared" si="17"/>
        <v>Jul</v>
      </c>
      <c r="B188" s="14">
        <f>'Daily PnL Log'!B916</f>
        <v>45495</v>
      </c>
      <c r="C188" s="13">
        <f>'Daily PnL Log'!C916</f>
        <v>57769.3</v>
      </c>
      <c r="D188" s="13">
        <f>'Daily PnL Log'!D916</f>
        <v>3429.2</v>
      </c>
      <c r="E188" s="13">
        <f>'Daily PnL Log'!E916</f>
        <v>0</v>
      </c>
      <c r="F188" s="13">
        <f>'Daily PnL Log'!F916</f>
        <v>-7661.7</v>
      </c>
      <c r="G188" s="13">
        <f>'Daily PnL Log'!G916</f>
        <v>-15187</v>
      </c>
      <c r="H188" s="13">
        <f>'Daily PnL Log'!H916</f>
        <v>0</v>
      </c>
      <c r="I188" s="13">
        <f>'Daily PnL Log'!I916</f>
        <v>0</v>
      </c>
      <c r="J188" s="13">
        <f>'Daily PnL Log'!J916</f>
        <v>38349.800000000003</v>
      </c>
      <c r="K188" s="13">
        <f>'Daily PnL Log'!K916</f>
        <v>-193.71</v>
      </c>
      <c r="L188" s="13">
        <f>'Daily PnL Log'!L916</f>
        <v>-1706.58</v>
      </c>
      <c r="M188" s="13">
        <f>'Daily PnL Log'!M916</f>
        <v>-1900.29</v>
      </c>
      <c r="N188" s="13">
        <f>'Daily PnL Log'!N916</f>
        <v>36449.51</v>
      </c>
      <c r="O188" s="13">
        <f t="shared" si="18"/>
        <v>421074.9</v>
      </c>
      <c r="P188" s="13">
        <f t="shared" si="18"/>
        <v>543824.69999999995</v>
      </c>
      <c r="Q188" s="13">
        <f t="shared" si="18"/>
        <v>-103104.40000000002</v>
      </c>
      <c r="R188" s="13">
        <f t="shared" si="18"/>
        <v>24817.399999999983</v>
      </c>
      <c r="S188" s="13">
        <f t="shared" si="18"/>
        <v>37489.799999999988</v>
      </c>
      <c r="T188" s="13">
        <f t="shared" si="18"/>
        <v>-27627.500000000004</v>
      </c>
      <c r="U188" s="13">
        <f t="shared" si="18"/>
        <v>0</v>
      </c>
      <c r="V188" s="13">
        <f t="shared" si="18"/>
        <v>896474.89999999979</v>
      </c>
      <c r="W188" s="13">
        <f>IF('Daily PnL Log'!W916&lt;&gt;"",'Daily PnL Log'!W916,"")</f>
        <v>585554</v>
      </c>
      <c r="X188" s="118">
        <f>IF('Daily PnL Log'!X916&lt;&gt;"",'Daily PnL Log'!X916,"")</f>
        <v>6.2247905402405247E-2</v>
      </c>
      <c r="Y188" s="13" t="str">
        <f>IF('Daily PnL Log'!Y916&lt;&gt;"",'Daily PnL Log'!Y916,"")</f>
        <v/>
      </c>
      <c r="Z188" s="13" t="str">
        <f>IF('Daily PnL Log'!Z916&lt;&gt;"",'Daily PnL Log'!Z916,"")</f>
        <v/>
      </c>
      <c r="AA188" s="13" t="str">
        <f>IF('Daily PnL Log'!AA916&lt;&gt;"",'Daily PnL Log'!AA916,"")</f>
        <v/>
      </c>
      <c r="AB188" s="13" t="str">
        <f>IF('Daily PnL Log'!AB916&lt;&gt;"",'Daily PnL Log'!AB916,"")</f>
        <v/>
      </c>
      <c r="AC188" s="13">
        <f>IF('Daily PnL Log'!AC916&lt;&gt;"",'Daily PnL Log'!AC916,"")</f>
        <v>796388.84</v>
      </c>
    </row>
    <row r="189" spans="1:29" x14ac:dyDescent="0.25">
      <c r="A189" s="48" t="str">
        <f t="shared" si="17"/>
        <v>Jul</v>
      </c>
      <c r="B189" s="83">
        <f>'Daily PnL Log'!B917</f>
        <v>45496</v>
      </c>
      <c r="C189" s="11">
        <f>'Daily PnL Log'!C917</f>
        <v>-1999.2</v>
      </c>
      <c r="D189" s="11">
        <f>'Daily PnL Log'!D917</f>
        <v>-8033.3</v>
      </c>
      <c r="E189" s="11">
        <f>'Daily PnL Log'!E917</f>
        <v>0</v>
      </c>
      <c r="F189" s="11">
        <f>'Daily PnL Log'!F917</f>
        <v>-16622.7</v>
      </c>
      <c r="G189" s="11">
        <f>'Daily PnL Log'!G917</f>
        <v>1135.5</v>
      </c>
      <c r="H189" s="11">
        <f>'Daily PnL Log'!H917</f>
        <v>0</v>
      </c>
      <c r="I189" s="11">
        <f>'Daily PnL Log'!I917</f>
        <v>0</v>
      </c>
      <c r="J189" s="11">
        <f>'Daily PnL Log'!J917</f>
        <v>-25519.7</v>
      </c>
      <c r="K189" s="11">
        <f>'Daily PnL Log'!K917</f>
        <v>-83.57</v>
      </c>
      <c r="L189" s="11">
        <f>'Daily PnL Log'!L917</f>
        <v>-739.3</v>
      </c>
      <c r="M189" s="11">
        <f>'Daily PnL Log'!M917</f>
        <v>-822.86999999999989</v>
      </c>
      <c r="N189" s="11">
        <f>'Daily PnL Log'!N917</f>
        <v>-26342.57</v>
      </c>
      <c r="O189" s="11">
        <f t="shared" si="18"/>
        <v>419075.7</v>
      </c>
      <c r="P189" s="11">
        <f t="shared" si="18"/>
        <v>535791.39999999991</v>
      </c>
      <c r="Q189" s="11">
        <f t="shared" si="18"/>
        <v>-103104.40000000002</v>
      </c>
      <c r="R189" s="11">
        <f t="shared" si="18"/>
        <v>8194.6999999999825</v>
      </c>
      <c r="S189" s="11">
        <f t="shared" si="18"/>
        <v>38625.299999999988</v>
      </c>
      <c r="T189" s="11">
        <f t="shared" si="18"/>
        <v>-27627.500000000004</v>
      </c>
      <c r="U189" s="11">
        <f t="shared" si="18"/>
        <v>0</v>
      </c>
      <c r="V189" s="11">
        <f t="shared" si="18"/>
        <v>870955.19999999984</v>
      </c>
      <c r="W189" s="11">
        <f>IF('Daily PnL Log'!W917&lt;&gt;"",'Daily PnL Log'!W917,"")</f>
        <v>558971</v>
      </c>
      <c r="X189" s="119">
        <f>IF('Daily PnL Log'!X917&lt;&gt;"",'Daily PnL Log'!X917,"")</f>
        <v>-4.7126899248798239E-2</v>
      </c>
      <c r="Y189" s="11" t="str">
        <f>IF('Daily PnL Log'!Y917&lt;&gt;"",'Daily PnL Log'!Y917,"")</f>
        <v/>
      </c>
      <c r="Z189" s="11" t="str">
        <f>IF('Daily PnL Log'!Z917&lt;&gt;"",'Daily PnL Log'!Z917,"")</f>
        <v/>
      </c>
      <c r="AA189" s="11" t="str">
        <f>IF('Daily PnL Log'!AA917&lt;&gt;"",'Daily PnL Log'!AA917,"")</f>
        <v/>
      </c>
      <c r="AB189" s="11" t="str">
        <f>IF('Daily PnL Log'!AB917&lt;&gt;"",'Daily PnL Log'!AB917,"")</f>
        <v/>
      </c>
      <c r="AC189" s="11">
        <f>IF('Daily PnL Log'!AC917&lt;&gt;"",'Daily PnL Log'!AC917,"")</f>
        <v>745302.22</v>
      </c>
    </row>
    <row r="190" spans="1:29" x14ac:dyDescent="0.25">
      <c r="A190" s="47" t="str">
        <f t="shared" si="17"/>
        <v>Jul</v>
      </c>
      <c r="B190" s="14">
        <f>'Daily PnL Log'!B918</f>
        <v>45497</v>
      </c>
      <c r="C190" s="13">
        <f>'Daily PnL Log'!C918</f>
        <v>3043.9</v>
      </c>
      <c r="D190" s="13">
        <f>'Daily PnL Log'!D918</f>
        <v>7886.1</v>
      </c>
      <c r="E190" s="13">
        <f>'Daily PnL Log'!E918</f>
        <v>0</v>
      </c>
      <c r="F190" s="13">
        <f>'Daily PnL Log'!F918</f>
        <v>-1504.8</v>
      </c>
      <c r="G190" s="13">
        <f>'Daily PnL Log'!G918</f>
        <v>-5595.9</v>
      </c>
      <c r="H190" s="13">
        <f>'Daily PnL Log'!H918</f>
        <v>0</v>
      </c>
      <c r="I190" s="13">
        <f>'Daily PnL Log'!I918</f>
        <v>0</v>
      </c>
      <c r="J190" s="13">
        <f>'Daily PnL Log'!J918</f>
        <v>3829.3000000000011</v>
      </c>
      <c r="K190" s="13">
        <f>'Daily PnL Log'!K918</f>
        <v>-98.21</v>
      </c>
      <c r="L190" s="13">
        <f>'Daily PnL Log'!L918</f>
        <v>-863.17</v>
      </c>
      <c r="M190" s="13">
        <f>'Daily PnL Log'!M918</f>
        <v>-961.38</v>
      </c>
      <c r="N190" s="13">
        <f>'Daily PnL Log'!N918</f>
        <v>2867.920000000001</v>
      </c>
      <c r="O190" s="13">
        <f t="shared" si="18"/>
        <v>422119.60000000003</v>
      </c>
      <c r="P190" s="13">
        <f t="shared" si="18"/>
        <v>543677.49999999988</v>
      </c>
      <c r="Q190" s="13">
        <f t="shared" si="18"/>
        <v>-103104.40000000002</v>
      </c>
      <c r="R190" s="13">
        <f t="shared" si="18"/>
        <v>6689.8999999999824</v>
      </c>
      <c r="S190" s="13">
        <f t="shared" si="18"/>
        <v>33029.399999999987</v>
      </c>
      <c r="T190" s="13">
        <f t="shared" si="18"/>
        <v>-27627.500000000004</v>
      </c>
      <c r="U190" s="13">
        <f t="shared" si="18"/>
        <v>0</v>
      </c>
      <c r="V190" s="13">
        <f t="shared" si="18"/>
        <v>874784.49999999988</v>
      </c>
      <c r="W190" s="13">
        <f>IF('Daily PnL Log'!W918&lt;&gt;"",'Daily PnL Log'!W918,"")</f>
        <v>842400</v>
      </c>
      <c r="X190" s="118">
        <f>IF('Daily PnL Log'!X918&lt;&gt;"",'Daily PnL Log'!X918,"")</f>
        <v>3.4044634377967723E-3</v>
      </c>
      <c r="Y190" s="13" t="str">
        <f>IF('Daily PnL Log'!Y918&lt;&gt;"",'Daily PnL Log'!Y918,"")</f>
        <v/>
      </c>
      <c r="Z190" s="13" t="str">
        <f>IF('Daily PnL Log'!Z918&lt;&gt;"",'Daily PnL Log'!Z918,"")</f>
        <v/>
      </c>
      <c r="AA190" s="13" t="str">
        <f>IF('Daily PnL Log'!AA918&lt;&gt;"",'Daily PnL Log'!AA918,"")</f>
        <v/>
      </c>
      <c r="AB190" s="13" t="str">
        <f>IF('Daily PnL Log'!AB918&lt;&gt;"",'Daily PnL Log'!AB918,"")</f>
        <v/>
      </c>
      <c r="AC190" s="13">
        <f>IF('Daily PnL Log'!AC918&lt;&gt;"",'Daily PnL Log'!AC918,"")</f>
        <v>769498.34</v>
      </c>
    </row>
    <row r="191" spans="1:29" x14ac:dyDescent="0.25">
      <c r="A191" s="48" t="str">
        <f t="shared" si="17"/>
        <v>Jul</v>
      </c>
      <c r="B191" s="83">
        <f>'Daily PnL Log'!B919</f>
        <v>45498</v>
      </c>
      <c r="C191" s="11">
        <f>'Daily PnL Log'!C919</f>
        <v>-4489.3</v>
      </c>
      <c r="D191" s="11">
        <f>'Daily PnL Log'!D919</f>
        <v>30459.4</v>
      </c>
      <c r="E191" s="11">
        <f>'Daily PnL Log'!E919</f>
        <v>0</v>
      </c>
      <c r="F191" s="11">
        <f>'Daily PnL Log'!F919</f>
        <v>-3285.1</v>
      </c>
      <c r="G191" s="11">
        <f>'Daily PnL Log'!G919</f>
        <v>-7316</v>
      </c>
      <c r="H191" s="11">
        <f>'Daily PnL Log'!H919</f>
        <v>0</v>
      </c>
      <c r="I191" s="11">
        <f>'Daily PnL Log'!I919</f>
        <v>0</v>
      </c>
      <c r="J191" s="11">
        <f>'Daily PnL Log'!J919</f>
        <v>15369.000000000004</v>
      </c>
      <c r="K191" s="11">
        <f>'Daily PnL Log'!K919</f>
        <v>-88.92</v>
      </c>
      <c r="L191" s="11">
        <f>'Daily PnL Log'!L919</f>
        <v>-776.01</v>
      </c>
      <c r="M191" s="11">
        <f>'Daily PnL Log'!M919</f>
        <v>-864.93</v>
      </c>
      <c r="N191" s="11">
        <f>'Daily PnL Log'!N919</f>
        <v>14504.070000000003</v>
      </c>
      <c r="O191" s="11">
        <f t="shared" si="18"/>
        <v>417630.30000000005</v>
      </c>
      <c r="P191" s="11">
        <f t="shared" si="18"/>
        <v>574136.89999999991</v>
      </c>
      <c r="Q191" s="11">
        <f t="shared" si="18"/>
        <v>-103104.40000000002</v>
      </c>
      <c r="R191" s="11">
        <f t="shared" si="18"/>
        <v>3404.7999999999824</v>
      </c>
      <c r="S191" s="11">
        <f t="shared" si="18"/>
        <v>25713.399999999987</v>
      </c>
      <c r="T191" s="11">
        <f t="shared" si="18"/>
        <v>-27627.500000000004</v>
      </c>
      <c r="U191" s="11">
        <f t="shared" si="18"/>
        <v>0</v>
      </c>
      <c r="V191" s="11">
        <f t="shared" si="18"/>
        <v>890153.49999999988</v>
      </c>
      <c r="W191" s="11">
        <f>IF('Daily PnL Log'!W919&lt;&gt;"",'Daily PnL Log'!W919,"")</f>
        <v>810780</v>
      </c>
      <c r="X191" s="119">
        <f>IF('Daily PnL Log'!X919&lt;&gt;"",'Daily PnL Log'!X919,"")</f>
        <v>1.7889032783245766E-2</v>
      </c>
      <c r="Y191" s="11" t="str">
        <f>IF('Daily PnL Log'!Y919&lt;&gt;"",'Daily PnL Log'!Y919,"")</f>
        <v/>
      </c>
      <c r="Z191" s="11" t="str">
        <f>IF('Daily PnL Log'!Z919&lt;&gt;"",'Daily PnL Log'!Z919,"")</f>
        <v/>
      </c>
      <c r="AA191" s="11" t="str">
        <f>IF('Daily PnL Log'!AA919&lt;&gt;"",'Daily PnL Log'!AA919,"")</f>
        <v/>
      </c>
      <c r="AB191" s="11" t="str">
        <f>IF('Daily PnL Log'!AB919&lt;&gt;"",'Daily PnL Log'!AB919,"")</f>
        <v/>
      </c>
      <c r="AC191" s="11">
        <f>IF('Daily PnL Log'!AC919&lt;&gt;"",'Daily PnL Log'!AC919,"")</f>
        <v>761980.91</v>
      </c>
    </row>
    <row r="192" spans="1:29" x14ac:dyDescent="0.25">
      <c r="A192" s="47" t="str">
        <f t="shared" si="17"/>
        <v>Jul</v>
      </c>
      <c r="B192" s="14">
        <f>'Daily PnL Log'!B920</f>
        <v>45499</v>
      </c>
      <c r="C192" s="13">
        <f>'Daily PnL Log'!C920</f>
        <v>-9034.2999999999993</v>
      </c>
      <c r="D192" s="13">
        <f>'Daily PnL Log'!D920</f>
        <v>-12268.1</v>
      </c>
      <c r="E192" s="13">
        <f>'Daily PnL Log'!E920</f>
        <v>0</v>
      </c>
      <c r="F192" s="13">
        <f>'Daily PnL Log'!F920</f>
        <v>-13025.8</v>
      </c>
      <c r="G192" s="13">
        <f>'Daily PnL Log'!G920</f>
        <v>12467.6</v>
      </c>
      <c r="H192" s="13">
        <f>'Daily PnL Log'!H920</f>
        <v>0</v>
      </c>
      <c r="I192" s="13">
        <f>'Daily PnL Log'!I920</f>
        <v>0</v>
      </c>
      <c r="J192" s="13">
        <f>'Daily PnL Log'!J920</f>
        <v>-21860.6</v>
      </c>
      <c r="K192" s="13">
        <f>'Daily PnL Log'!K920</f>
        <v>-454.09</v>
      </c>
      <c r="L192" s="13">
        <f>'Daily PnL Log'!L920</f>
        <v>-2345.12</v>
      </c>
      <c r="M192" s="13">
        <f>'Daily PnL Log'!M920</f>
        <v>-2799.21</v>
      </c>
      <c r="N192" s="13">
        <f>'Daily PnL Log'!N920</f>
        <v>-24659.809999999998</v>
      </c>
      <c r="O192" s="13">
        <f t="shared" si="18"/>
        <v>408596.00000000006</v>
      </c>
      <c r="P192" s="13">
        <f t="shared" si="18"/>
        <v>561868.79999999993</v>
      </c>
      <c r="Q192" s="13">
        <f t="shared" si="18"/>
        <v>-103104.40000000002</v>
      </c>
      <c r="R192" s="13">
        <f t="shared" si="18"/>
        <v>-9621.0000000000164</v>
      </c>
      <c r="S192" s="13">
        <f t="shared" si="18"/>
        <v>38180.999999999985</v>
      </c>
      <c r="T192" s="13">
        <f t="shared" si="18"/>
        <v>-27627.500000000004</v>
      </c>
      <c r="U192" s="13">
        <f t="shared" si="18"/>
        <v>0</v>
      </c>
      <c r="V192" s="13">
        <f t="shared" si="18"/>
        <v>868292.89999999991</v>
      </c>
      <c r="W192" s="13">
        <f>IF('Daily PnL Log'!W920&lt;&gt;"",'Daily PnL Log'!W920,"")</f>
        <v>664376</v>
      </c>
      <c r="X192" s="118">
        <f>IF('Daily PnL Log'!X920&lt;&gt;"",'Daily PnL Log'!X920,"")</f>
        <v>-3.7117249870555223E-2</v>
      </c>
      <c r="Y192" s="13" t="str">
        <f>IF('Daily PnL Log'!Y920&lt;&gt;"",'Daily PnL Log'!Y920,"")</f>
        <v/>
      </c>
      <c r="Z192" s="13" t="str">
        <f>IF('Daily PnL Log'!Z920&lt;&gt;"",'Daily PnL Log'!Z920,"")</f>
        <v/>
      </c>
      <c r="AA192" s="13" t="str">
        <f>IF('Daily PnL Log'!AA920&lt;&gt;"",'Daily PnL Log'!AA920,"")</f>
        <v/>
      </c>
      <c r="AB192" s="13" t="str">
        <f>IF('Daily PnL Log'!AB920&lt;&gt;"",'Daily PnL Log'!AB920,"")</f>
        <v/>
      </c>
      <c r="AC192" s="13">
        <f>IF('Daily PnL Log'!AC920&lt;&gt;"",'Daily PnL Log'!AC920,"")</f>
        <v>746896.7</v>
      </c>
    </row>
    <row r="193" spans="1:29" x14ac:dyDescent="0.25">
      <c r="A193" s="48" t="str">
        <f t="shared" si="17"/>
        <v>Jul</v>
      </c>
      <c r="B193" s="83">
        <f>'Daily PnL Log'!B921</f>
        <v>45502</v>
      </c>
      <c r="C193" s="11">
        <f>'Daily PnL Log'!C921</f>
        <v>35421.699999999997</v>
      </c>
      <c r="D193" s="11">
        <f>'Daily PnL Log'!D921</f>
        <v>-38215.9</v>
      </c>
      <c r="E193" s="11">
        <f>'Daily PnL Log'!E921</f>
        <v>0</v>
      </c>
      <c r="F193" s="11">
        <f>'Daily PnL Log'!F921</f>
        <v>11290.3</v>
      </c>
      <c r="G193" s="11">
        <f>'Daily PnL Log'!G921</f>
        <v>12502.8</v>
      </c>
      <c r="H193" s="11">
        <f>'Daily PnL Log'!H921</f>
        <v>0</v>
      </c>
      <c r="I193" s="11">
        <f>'Daily PnL Log'!I921</f>
        <v>0</v>
      </c>
      <c r="J193" s="11">
        <f>'Daily PnL Log'!J921</f>
        <v>20998.899999999994</v>
      </c>
      <c r="K193" s="11">
        <f>'Daily PnL Log'!K921</f>
        <v>-81.849999999999994</v>
      </c>
      <c r="L193" s="11">
        <f>'Daily PnL Log'!L921</f>
        <v>-719.56</v>
      </c>
      <c r="M193" s="11">
        <f>'Daily PnL Log'!M921</f>
        <v>-801.41</v>
      </c>
      <c r="N193" s="11">
        <f>'Daily PnL Log'!N921</f>
        <v>20197.489999999994</v>
      </c>
      <c r="O193" s="11">
        <f t="shared" si="18"/>
        <v>444017.70000000007</v>
      </c>
      <c r="P193" s="11">
        <f t="shared" si="18"/>
        <v>523652.89999999991</v>
      </c>
      <c r="Q193" s="11">
        <f t="shared" si="18"/>
        <v>-103104.40000000002</v>
      </c>
      <c r="R193" s="11">
        <f t="shared" si="18"/>
        <v>1669.2999999999829</v>
      </c>
      <c r="S193" s="11">
        <f t="shared" si="18"/>
        <v>50683.799999999988</v>
      </c>
      <c r="T193" s="11">
        <f t="shared" si="18"/>
        <v>-27627.500000000004</v>
      </c>
      <c r="U193" s="11">
        <f t="shared" si="18"/>
        <v>0</v>
      </c>
      <c r="V193" s="11">
        <f t="shared" si="18"/>
        <v>889291.79999999993</v>
      </c>
      <c r="W193" s="11">
        <f>IF('Daily PnL Log'!W921&lt;&gt;"",'Daily PnL Log'!W921,"")</f>
        <v>683058</v>
      </c>
      <c r="X193" s="119">
        <f>IF('Daily PnL Log'!X921&lt;&gt;"",'Daily PnL Log'!X921,"")</f>
        <v>2.9569216669741067E-2</v>
      </c>
      <c r="Y193" s="11">
        <f>IF('Daily PnL Log'!Y921&lt;&gt;"",'Daily PnL Log'!Y921,"")</f>
        <v>-5158.2300000000005</v>
      </c>
      <c r="Z193" s="11" t="str">
        <f>IF('Daily PnL Log'!Z921&lt;&gt;"",'Daily PnL Log'!Z921,"")</f>
        <v/>
      </c>
      <c r="AA193" s="11" t="str">
        <f>IF('Daily PnL Log'!AA921&lt;&gt;"",'Daily PnL Log'!AA921,"")</f>
        <v/>
      </c>
      <c r="AB193" s="11" t="str">
        <f>IF('Daily PnL Log'!AB921&lt;&gt;"",'Daily PnL Log'!AB921,"")</f>
        <v/>
      </c>
      <c r="AC193" s="11">
        <f>IF('Daily PnL Log'!AC921&lt;&gt;"",'Daily PnL Log'!AC921,"")</f>
        <v>756146.54</v>
      </c>
    </row>
    <row r="194" spans="1:29" x14ac:dyDescent="0.25">
      <c r="A194" s="47" t="str">
        <f t="shared" si="17"/>
        <v>Jul</v>
      </c>
      <c r="B194" s="14">
        <f>'Daily PnL Log'!B922</f>
        <v>45503</v>
      </c>
      <c r="C194" s="13">
        <f>'Daily PnL Log'!C922</f>
        <v>25383.8</v>
      </c>
      <c r="D194" s="13">
        <f>'Daily PnL Log'!D922</f>
        <v>-13817.6</v>
      </c>
      <c r="E194" s="13">
        <f>'Daily PnL Log'!E922</f>
        <v>0</v>
      </c>
      <c r="F194" s="13">
        <f>'Daily PnL Log'!F922</f>
        <v>11285.5</v>
      </c>
      <c r="G194" s="13">
        <f>'Daily PnL Log'!G922</f>
        <v>-1017.4</v>
      </c>
      <c r="H194" s="13">
        <f>'Daily PnL Log'!H922</f>
        <v>0</v>
      </c>
      <c r="I194" s="13">
        <f>'Daily PnL Log'!I922</f>
        <v>0</v>
      </c>
      <c r="J194" s="13">
        <f>'Daily PnL Log'!J922</f>
        <v>21834.299999999996</v>
      </c>
      <c r="K194" s="13">
        <f>'Daily PnL Log'!K922</f>
        <v>-70.92</v>
      </c>
      <c r="L194" s="13">
        <f>'Daily PnL Log'!L922</f>
        <v>-617.52</v>
      </c>
      <c r="M194" s="13">
        <f>'Daily PnL Log'!M922</f>
        <v>-688.43999999999994</v>
      </c>
      <c r="N194" s="13">
        <f>'Daily PnL Log'!N922</f>
        <v>21145.859999999997</v>
      </c>
      <c r="O194" s="13">
        <f t="shared" ref="O194:V209" si="19">IF(C194&lt;&gt;"",O193+C194,"")</f>
        <v>469401.50000000006</v>
      </c>
      <c r="P194" s="13">
        <f t="shared" si="19"/>
        <v>509835.29999999993</v>
      </c>
      <c r="Q194" s="13">
        <f t="shared" si="19"/>
        <v>-103104.40000000002</v>
      </c>
      <c r="R194" s="13">
        <f t="shared" si="19"/>
        <v>12954.799999999983</v>
      </c>
      <c r="S194" s="13">
        <f t="shared" si="19"/>
        <v>49666.399999999987</v>
      </c>
      <c r="T194" s="13">
        <f t="shared" si="19"/>
        <v>-27627.500000000004</v>
      </c>
      <c r="U194" s="13">
        <f t="shared" si="19"/>
        <v>0</v>
      </c>
      <c r="V194" s="13">
        <f t="shared" si="19"/>
        <v>911126.1</v>
      </c>
      <c r="W194" s="13">
        <f>IF('Daily PnL Log'!W922&lt;&gt;"",'Daily PnL Log'!W922,"")</f>
        <v>700000</v>
      </c>
      <c r="X194" s="118">
        <f>IF('Daily PnL Log'!X922&lt;&gt;"",'Daily PnL Log'!X922,"")</f>
        <v>3.0208371428571423E-2</v>
      </c>
      <c r="Y194" s="13" t="str">
        <f>IF('Daily PnL Log'!Y922&lt;&gt;"",'Daily PnL Log'!Y922,"")</f>
        <v/>
      </c>
      <c r="Z194" s="13" t="str">
        <f>IF('Daily PnL Log'!Z922&lt;&gt;"",'Daily PnL Log'!Z922,"")</f>
        <v/>
      </c>
      <c r="AA194" s="13" t="str">
        <f>IF('Daily PnL Log'!AA922&lt;&gt;"",'Daily PnL Log'!AA922,"")</f>
        <v/>
      </c>
      <c r="AB194" s="13" t="str">
        <f>IF('Daily PnL Log'!AB922&lt;&gt;"",'Daily PnL Log'!AB922,"")</f>
        <v/>
      </c>
      <c r="AC194" s="13">
        <f>IF('Daily PnL Log'!AC922&lt;&gt;"",'Daily PnL Log'!AC922,"")</f>
        <v>757580.6</v>
      </c>
    </row>
    <row r="195" spans="1:29" x14ac:dyDescent="0.25">
      <c r="A195" s="48" t="str">
        <f t="shared" si="17"/>
        <v>Jul</v>
      </c>
      <c r="B195" s="83">
        <f>'Daily PnL Log'!B923</f>
        <v>45504</v>
      </c>
      <c r="C195" s="11">
        <f>'Daily PnL Log'!C923</f>
        <v>-25525.1</v>
      </c>
      <c r="D195" s="11">
        <f>'Daily PnL Log'!D923</f>
        <v>-9555.2999999999993</v>
      </c>
      <c r="E195" s="11">
        <f>'Daily PnL Log'!E923</f>
        <v>0</v>
      </c>
      <c r="F195" s="11">
        <f>'Daily PnL Log'!F923</f>
        <v>1871.5</v>
      </c>
      <c r="G195" s="11">
        <f>'Daily PnL Log'!G923</f>
        <v>-7083.8</v>
      </c>
      <c r="H195" s="11">
        <f>'Daily PnL Log'!H923</f>
        <v>0</v>
      </c>
      <c r="I195" s="11">
        <f>'Daily PnL Log'!I923</f>
        <v>0</v>
      </c>
      <c r="J195" s="11">
        <f>'Daily PnL Log'!J923</f>
        <v>-40292.699999999997</v>
      </c>
      <c r="K195" s="11">
        <f>'Daily PnL Log'!K923</f>
        <v>-81.36</v>
      </c>
      <c r="L195" s="11">
        <f>'Daily PnL Log'!L923</f>
        <v>-714.9</v>
      </c>
      <c r="M195" s="11">
        <f>'Daily PnL Log'!M923</f>
        <v>-796.26</v>
      </c>
      <c r="N195" s="11">
        <f>'Daily PnL Log'!N923</f>
        <v>-41088.959999999999</v>
      </c>
      <c r="O195" s="11">
        <f t="shared" si="19"/>
        <v>443876.40000000008</v>
      </c>
      <c r="P195" s="11">
        <f t="shared" si="19"/>
        <v>500279.99999999994</v>
      </c>
      <c r="Q195" s="11">
        <f t="shared" si="19"/>
        <v>-103104.40000000002</v>
      </c>
      <c r="R195" s="11">
        <f t="shared" si="19"/>
        <v>14826.299999999983</v>
      </c>
      <c r="S195" s="11">
        <f t="shared" si="19"/>
        <v>42582.599999999984</v>
      </c>
      <c r="T195" s="11">
        <f t="shared" si="19"/>
        <v>-27627.500000000004</v>
      </c>
      <c r="U195" s="11">
        <f t="shared" si="19"/>
        <v>0</v>
      </c>
      <c r="V195" s="11">
        <f t="shared" si="19"/>
        <v>870833.4</v>
      </c>
      <c r="W195" s="11">
        <f>IF('Daily PnL Log'!W923&lt;&gt;"",'Daily PnL Log'!W923,"")</f>
        <v>746715</v>
      </c>
      <c r="X195" s="119">
        <f>IF('Daily PnL Log'!X923&lt;&gt;"",'Daily PnL Log'!X923,"")</f>
        <v>-5.5026295172857113E-2</v>
      </c>
      <c r="Y195" s="11" t="str">
        <f>IF('Daily PnL Log'!Y923&lt;&gt;"",'Daily PnL Log'!Y923,"")</f>
        <v/>
      </c>
      <c r="Z195" s="11" t="str">
        <f>IF('Daily PnL Log'!Z923&lt;&gt;"",'Daily PnL Log'!Z923,"")</f>
        <v/>
      </c>
      <c r="AA195" s="11" t="str">
        <f>IF('Daily PnL Log'!AA923&lt;&gt;"",'Daily PnL Log'!AA923,"")</f>
        <v/>
      </c>
      <c r="AB195" s="11" t="str">
        <f>IF('Daily PnL Log'!AB923&lt;&gt;"",'Daily PnL Log'!AB923,"")</f>
        <v/>
      </c>
      <c r="AC195" s="11">
        <f>IF('Daily PnL Log'!AC923&lt;&gt;"",'Daily PnL Log'!AC923,"")</f>
        <v>732066.84</v>
      </c>
    </row>
    <row r="196" spans="1:29" x14ac:dyDescent="0.25">
      <c r="A196" s="47" t="str">
        <f t="shared" si="17"/>
        <v>Aug</v>
      </c>
      <c r="B196" s="14">
        <f>'Daily PnL Log'!B924</f>
        <v>45505</v>
      </c>
      <c r="C196" s="13">
        <f>'Daily PnL Log'!C924</f>
        <v>-12171.9</v>
      </c>
      <c r="D196" s="13">
        <f>'Daily PnL Log'!D924</f>
        <v>23492.400000000001</v>
      </c>
      <c r="E196" s="13">
        <f>'Daily PnL Log'!E924</f>
        <v>0</v>
      </c>
      <c r="F196" s="13">
        <f>'Daily PnL Log'!F924</f>
        <v>-4691.5</v>
      </c>
      <c r="G196" s="13">
        <f>'Daily PnL Log'!G924</f>
        <v>-891.9</v>
      </c>
      <c r="H196" s="13">
        <f>'Daily PnL Log'!H924</f>
        <v>0</v>
      </c>
      <c r="I196" s="13">
        <f>'Daily PnL Log'!I924</f>
        <v>0</v>
      </c>
      <c r="J196" s="13">
        <f>'Daily PnL Log'!J924</f>
        <v>5737.1000000000022</v>
      </c>
      <c r="K196" s="13">
        <f>'Daily PnL Log'!K924</f>
        <v>-53.2</v>
      </c>
      <c r="L196" s="13">
        <f>'Daily PnL Log'!L924</f>
        <v>-458.75</v>
      </c>
      <c r="M196" s="13">
        <f>'Daily PnL Log'!M924</f>
        <v>-511.95</v>
      </c>
      <c r="N196" s="13">
        <f>'Daily PnL Log'!N924</f>
        <v>5225.1500000000024</v>
      </c>
      <c r="O196" s="13">
        <f t="shared" si="19"/>
        <v>431704.50000000006</v>
      </c>
      <c r="P196" s="13">
        <f t="shared" si="19"/>
        <v>523772.39999999997</v>
      </c>
      <c r="Q196" s="13">
        <f t="shared" si="19"/>
        <v>-103104.40000000002</v>
      </c>
      <c r="R196" s="13">
        <f t="shared" si="19"/>
        <v>10134.799999999983</v>
      </c>
      <c r="S196" s="13">
        <f t="shared" si="19"/>
        <v>41690.699999999983</v>
      </c>
      <c r="T196" s="13">
        <f t="shared" si="19"/>
        <v>-27627.500000000004</v>
      </c>
      <c r="U196" s="13">
        <f t="shared" si="19"/>
        <v>0</v>
      </c>
      <c r="V196" s="13">
        <f t="shared" si="19"/>
        <v>876570.5</v>
      </c>
      <c r="W196" s="13">
        <f>IF('Daily PnL Log'!W924&lt;&gt;"",'Daily PnL Log'!W924,"")</f>
        <v>732992.39</v>
      </c>
      <c r="X196" s="118">
        <f>IF('Daily PnL Log'!X924&lt;&gt;"",'Daily PnL Log'!X924,"")</f>
        <v>7.1285187558359263E-3</v>
      </c>
      <c r="Y196" s="13">
        <f>IF('Daily PnL Log'!Y924&lt;&gt;"",'Daily PnL Log'!Y924,"")</f>
        <v>-5833.08</v>
      </c>
      <c r="Z196" s="13" t="str">
        <f>IF('Daily PnL Log'!Z924&lt;&gt;"",'Daily PnL Log'!Z924,"")</f>
        <v/>
      </c>
      <c r="AA196" s="13" t="str">
        <f>IF('Daily PnL Log'!AA924&lt;&gt;"",'Daily PnL Log'!AA924,"")</f>
        <v/>
      </c>
      <c r="AB196" s="13" t="str">
        <f>IF('Daily PnL Log'!AB924&lt;&gt;"",'Daily PnL Log'!AB924,"")</f>
        <v/>
      </c>
      <c r="AC196" s="13">
        <f>IF('Daily PnL Log'!AC924&lt;&gt;"",'Daily PnL Log'!AC924,"")</f>
        <v>732992.39</v>
      </c>
    </row>
    <row r="197" spans="1:29" x14ac:dyDescent="0.25">
      <c r="A197" s="48" t="str">
        <f t="shared" si="17"/>
        <v>Aug</v>
      </c>
      <c r="B197" s="83">
        <f>'Daily PnL Log'!B925</f>
        <v>45506</v>
      </c>
      <c r="C197" s="11">
        <f>'Daily PnL Log'!C925</f>
        <v>-29748.400000000001</v>
      </c>
      <c r="D197" s="11">
        <f>'Daily PnL Log'!D925</f>
        <v>18122.400000000001</v>
      </c>
      <c r="E197" s="11">
        <f>'Daily PnL Log'!E925</f>
        <v>0</v>
      </c>
      <c r="F197" s="11">
        <f>'Daily PnL Log'!F925</f>
        <v>6322.2</v>
      </c>
      <c r="G197" s="11">
        <f>'Daily PnL Log'!G925</f>
        <v>-4404.8</v>
      </c>
      <c r="H197" s="11">
        <f>'Daily PnL Log'!H925</f>
        <v>0</v>
      </c>
      <c r="I197" s="11">
        <f>'Daily PnL Log'!I925</f>
        <v>0</v>
      </c>
      <c r="J197" s="11">
        <f>'Daily PnL Log'!J925</f>
        <v>-9708.6</v>
      </c>
      <c r="K197" s="11">
        <f>'Daily PnL Log'!K925</f>
        <v>-58.06</v>
      </c>
      <c r="L197" s="11">
        <f>'Daily PnL Log'!L925</f>
        <v>-504.03</v>
      </c>
      <c r="M197" s="11">
        <f>'Daily PnL Log'!M925</f>
        <v>-562.08999999999992</v>
      </c>
      <c r="N197" s="11">
        <f>'Daily PnL Log'!N925</f>
        <v>-10270.69</v>
      </c>
      <c r="O197" s="11">
        <f t="shared" si="19"/>
        <v>401956.10000000003</v>
      </c>
      <c r="P197" s="11">
        <f t="shared" si="19"/>
        <v>541894.79999999993</v>
      </c>
      <c r="Q197" s="11">
        <f t="shared" si="19"/>
        <v>-103104.40000000002</v>
      </c>
      <c r="R197" s="11">
        <f t="shared" si="19"/>
        <v>16456.999999999982</v>
      </c>
      <c r="S197" s="11">
        <f t="shared" si="19"/>
        <v>37285.89999999998</v>
      </c>
      <c r="T197" s="11">
        <f t="shared" si="19"/>
        <v>-27627.500000000004</v>
      </c>
      <c r="U197" s="11">
        <f t="shared" si="19"/>
        <v>0</v>
      </c>
      <c r="V197" s="11">
        <f t="shared" si="19"/>
        <v>866861.9</v>
      </c>
      <c r="W197" s="11">
        <f>IF('Daily PnL Log'!W925&lt;&gt;"",'Daily PnL Log'!W925,"")</f>
        <v>602892</v>
      </c>
      <c r="X197" s="119">
        <f>IF('Daily PnL Log'!X925&lt;&gt;"",'Daily PnL Log'!X925,"")</f>
        <v>-1.70357045706362E-2</v>
      </c>
      <c r="Y197" s="11" t="str">
        <f>IF('Daily PnL Log'!Y925&lt;&gt;"",'Daily PnL Log'!Y925,"")</f>
        <v/>
      </c>
      <c r="Z197" s="11" t="str">
        <f>IF('Daily PnL Log'!Z925&lt;&gt;"",'Daily PnL Log'!Z925,"")</f>
        <v/>
      </c>
      <c r="AA197" s="11" t="str">
        <f>IF('Daily PnL Log'!AA925&lt;&gt;"",'Daily PnL Log'!AA925,"")</f>
        <v/>
      </c>
      <c r="AB197" s="11" t="str">
        <f>IF('Daily PnL Log'!AB925&lt;&gt;"",'Daily PnL Log'!AB925,"")</f>
        <v/>
      </c>
      <c r="AC197" s="11">
        <f>IF('Daily PnL Log'!AC925&lt;&gt;"",'Daily PnL Log'!AC925,"")</f>
        <v>721735.3</v>
      </c>
    </row>
    <row r="198" spans="1:29" x14ac:dyDescent="0.25">
      <c r="A198" s="47" t="str">
        <f t="shared" si="17"/>
        <v>Aug</v>
      </c>
      <c r="B198" s="14">
        <f>'Daily PnL Log'!B926</f>
        <v>45509</v>
      </c>
      <c r="C198" s="13">
        <f>'Daily PnL Log'!C926</f>
        <v>29777.200000000001</v>
      </c>
      <c r="D198" s="13">
        <f>'Daily PnL Log'!D926</f>
        <v>17661.8</v>
      </c>
      <c r="E198" s="13">
        <f>'Daily PnL Log'!E926</f>
        <v>0</v>
      </c>
      <c r="F198" s="13">
        <f>'Daily PnL Log'!F926</f>
        <v>-13943.6</v>
      </c>
      <c r="G198" s="13">
        <f>'Daily PnL Log'!G926</f>
        <v>1280.8</v>
      </c>
      <c r="H198" s="13">
        <f>'Daily PnL Log'!H926</f>
        <v>0</v>
      </c>
      <c r="I198" s="13">
        <f>'Daily PnL Log'!I926</f>
        <v>0</v>
      </c>
      <c r="J198" s="13">
        <f>'Daily PnL Log'!J926</f>
        <v>34776.200000000004</v>
      </c>
      <c r="K198" s="13">
        <f>'Daily PnL Log'!K926</f>
        <v>-68.489999999999995</v>
      </c>
      <c r="L198" s="13">
        <f>'Daily PnL Log'!L926</f>
        <v>-599.27</v>
      </c>
      <c r="M198" s="13">
        <f>'Daily PnL Log'!M926</f>
        <v>-667.76</v>
      </c>
      <c r="N198" s="13">
        <f>'Daily PnL Log'!N926</f>
        <v>34108.44</v>
      </c>
      <c r="O198" s="13">
        <f t="shared" si="19"/>
        <v>431733.30000000005</v>
      </c>
      <c r="P198" s="13">
        <f t="shared" si="19"/>
        <v>559556.6</v>
      </c>
      <c r="Q198" s="13">
        <f t="shared" si="19"/>
        <v>-103104.40000000002</v>
      </c>
      <c r="R198" s="13">
        <f t="shared" si="19"/>
        <v>2513.3999999999814</v>
      </c>
      <c r="S198" s="13">
        <f t="shared" si="19"/>
        <v>38566.699999999983</v>
      </c>
      <c r="T198" s="13">
        <f t="shared" si="19"/>
        <v>-27627.500000000004</v>
      </c>
      <c r="U198" s="13">
        <f t="shared" si="19"/>
        <v>0</v>
      </c>
      <c r="V198" s="13">
        <f t="shared" si="19"/>
        <v>901638.1</v>
      </c>
      <c r="W198" s="13">
        <f>IF('Daily PnL Log'!W926&lt;&gt;"",'Daily PnL Log'!W926,"")</f>
        <v>673860</v>
      </c>
      <c r="X198" s="118">
        <f>IF('Daily PnL Log'!X926&lt;&gt;"",'Daily PnL Log'!X926,"")</f>
        <v>5.061650787997507E-2</v>
      </c>
      <c r="Y198" s="13" t="str">
        <f>IF('Daily PnL Log'!Y926&lt;&gt;"",'Daily PnL Log'!Y926,"")</f>
        <v/>
      </c>
      <c r="Z198" s="13" t="str">
        <f>IF('Daily PnL Log'!Z926&lt;&gt;"",'Daily PnL Log'!Z926,"")</f>
        <v/>
      </c>
      <c r="AA198" s="13" t="str">
        <f>IF('Daily PnL Log'!AA926&lt;&gt;"",'Daily PnL Log'!AA926,"")</f>
        <v/>
      </c>
      <c r="AB198" s="13" t="str">
        <f>IF('Daily PnL Log'!AB926&lt;&gt;"",'Daily PnL Log'!AB926,"")</f>
        <v/>
      </c>
      <c r="AC198" s="13">
        <f>IF('Daily PnL Log'!AC926&lt;&gt;"",'Daily PnL Log'!AC926,"")</f>
        <v>757588.79</v>
      </c>
    </row>
    <row r="199" spans="1:29" x14ac:dyDescent="0.25">
      <c r="A199" s="48" t="str">
        <f t="shared" si="17"/>
        <v>Aug</v>
      </c>
      <c r="B199" s="83">
        <f>'Daily PnL Log'!B927</f>
        <v>45510</v>
      </c>
      <c r="C199" s="11">
        <f>'Daily PnL Log'!C927</f>
        <v>7806.8</v>
      </c>
      <c r="D199" s="11">
        <f>'Daily PnL Log'!D927</f>
        <v>7480.3</v>
      </c>
      <c r="E199" s="11">
        <f>'Daily PnL Log'!E927</f>
        <v>0</v>
      </c>
      <c r="F199" s="11">
        <f>'Daily PnL Log'!F927</f>
        <v>-9575.2000000000007</v>
      </c>
      <c r="G199" s="11">
        <f>'Daily PnL Log'!G927</f>
        <v>1913.8</v>
      </c>
      <c r="H199" s="11">
        <f>'Daily PnL Log'!H927</f>
        <v>0</v>
      </c>
      <c r="I199" s="11">
        <f>'Daily PnL Log'!I927</f>
        <v>0</v>
      </c>
      <c r="J199" s="11">
        <f>'Daily PnL Log'!J927</f>
        <v>7625.7</v>
      </c>
      <c r="K199" s="11">
        <f>'Daily PnL Log'!K927</f>
        <v>-83.84</v>
      </c>
      <c r="L199" s="11">
        <f>'Daily PnL Log'!L927</f>
        <v>-740.09</v>
      </c>
      <c r="M199" s="11">
        <f>'Daily PnL Log'!M927</f>
        <v>-823.93000000000006</v>
      </c>
      <c r="N199" s="11">
        <f>'Daily PnL Log'!N927</f>
        <v>6801.7699999999995</v>
      </c>
      <c r="O199" s="11">
        <f t="shared" si="19"/>
        <v>439540.10000000003</v>
      </c>
      <c r="P199" s="11">
        <f t="shared" si="19"/>
        <v>567036.9</v>
      </c>
      <c r="Q199" s="11">
        <f t="shared" si="19"/>
        <v>-103104.40000000002</v>
      </c>
      <c r="R199" s="11">
        <f t="shared" si="19"/>
        <v>-7061.8000000000193</v>
      </c>
      <c r="S199" s="11">
        <f t="shared" si="19"/>
        <v>40480.499999999985</v>
      </c>
      <c r="T199" s="11">
        <f t="shared" si="19"/>
        <v>-27627.500000000004</v>
      </c>
      <c r="U199" s="11">
        <f t="shared" si="19"/>
        <v>0</v>
      </c>
      <c r="V199" s="11">
        <f t="shared" si="19"/>
        <v>909263.79999999993</v>
      </c>
      <c r="W199" s="11">
        <f>IF('Daily PnL Log'!W927&lt;&gt;"",'Daily PnL Log'!W927,"")</f>
        <v>692266</v>
      </c>
      <c r="X199" s="119">
        <f>IF('Daily PnL Log'!X927&lt;&gt;"",'Daily PnL Log'!X927,"")</f>
        <v>9.8253705945402486E-3</v>
      </c>
      <c r="Y199" s="11" t="str">
        <f>IF('Daily PnL Log'!Y927&lt;&gt;"",'Daily PnL Log'!Y927,"")</f>
        <v/>
      </c>
      <c r="Z199" s="11" t="str">
        <f>IF('Daily PnL Log'!Z927&lt;&gt;"",'Daily PnL Log'!Z927,"")</f>
        <v/>
      </c>
      <c r="AA199" s="11" t="str">
        <f>IF('Daily PnL Log'!AA927&lt;&gt;"",'Daily PnL Log'!AA927,"")</f>
        <v/>
      </c>
      <c r="AB199" s="11" t="str">
        <f>IF('Daily PnL Log'!AB927&lt;&gt;"",'Daily PnL Log'!AB927,"")</f>
        <v/>
      </c>
      <c r="AC199" s="11">
        <f>IF('Daily PnL Log'!AC927&lt;&gt;"",'Daily PnL Log'!AC927,"")</f>
        <v>771464.86</v>
      </c>
    </row>
    <row r="200" spans="1:29" x14ac:dyDescent="0.25">
      <c r="A200" s="47" t="str">
        <f t="shared" si="17"/>
        <v>Aug</v>
      </c>
      <c r="B200" s="14">
        <f>'Daily PnL Log'!B928</f>
        <v>45511</v>
      </c>
      <c r="C200" s="13">
        <f>'Daily PnL Log'!C928</f>
        <v>-14696.4</v>
      </c>
      <c r="D200" s="13">
        <f>'Daily PnL Log'!D928</f>
        <v>-36206.6</v>
      </c>
      <c r="E200" s="13">
        <f>'Daily PnL Log'!E928</f>
        <v>0</v>
      </c>
      <c r="F200" s="13">
        <f>'Daily PnL Log'!F928</f>
        <v>16910.7</v>
      </c>
      <c r="G200" s="13">
        <f>'Daily PnL Log'!G928</f>
        <v>1865.2</v>
      </c>
      <c r="H200" s="13">
        <f>'Daily PnL Log'!H928</f>
        <v>0</v>
      </c>
      <c r="I200" s="13">
        <f>'Daily PnL Log'!I928</f>
        <v>0</v>
      </c>
      <c r="J200" s="13">
        <f>'Daily PnL Log'!J928</f>
        <v>-32127.100000000002</v>
      </c>
      <c r="K200" s="13">
        <f>'Daily PnL Log'!K928</f>
        <v>-54.55</v>
      </c>
      <c r="L200" s="13">
        <f>'Daily PnL Log'!L928</f>
        <v>-472</v>
      </c>
      <c r="M200" s="13">
        <f>'Daily PnL Log'!M928</f>
        <v>-526.54999999999995</v>
      </c>
      <c r="N200" s="13">
        <f>'Daily PnL Log'!N928</f>
        <v>-32653.65</v>
      </c>
      <c r="O200" s="13">
        <f t="shared" si="19"/>
        <v>424843.7</v>
      </c>
      <c r="P200" s="13">
        <f t="shared" si="19"/>
        <v>530830.30000000005</v>
      </c>
      <c r="Q200" s="13">
        <f t="shared" si="19"/>
        <v>-103104.40000000002</v>
      </c>
      <c r="R200" s="13">
        <f t="shared" si="19"/>
        <v>9848.8999999999814</v>
      </c>
      <c r="S200" s="13">
        <f t="shared" si="19"/>
        <v>42345.699999999983</v>
      </c>
      <c r="T200" s="13">
        <f t="shared" si="19"/>
        <v>-27627.500000000004</v>
      </c>
      <c r="U200" s="13">
        <f t="shared" si="19"/>
        <v>0</v>
      </c>
      <c r="V200" s="13">
        <f t="shared" si="19"/>
        <v>877136.7</v>
      </c>
      <c r="W200" s="13">
        <f>IF('Daily PnL Log'!W928&lt;&gt;"",'Daily PnL Log'!W928,"")</f>
        <v>696954</v>
      </c>
      <c r="X200" s="118">
        <f>IF('Daily PnL Log'!X928&lt;&gt;"",'Daily PnL Log'!X928,"")</f>
        <v>-4.6851944317702461E-2</v>
      </c>
      <c r="Y200" s="13">
        <f>IF('Daily PnL Log'!Y928&lt;&gt;"",'Daily PnL Log'!Y928,"")</f>
        <v>-4241.8200000000006</v>
      </c>
      <c r="Z200" s="13" t="str">
        <f>IF('Daily PnL Log'!Z928&lt;&gt;"",'Daily PnL Log'!Z928,"")</f>
        <v/>
      </c>
      <c r="AA200" s="13" t="str">
        <f>IF('Daily PnL Log'!AA928&lt;&gt;"",'Daily PnL Log'!AA928,"")</f>
        <v/>
      </c>
      <c r="AB200" s="13" t="str">
        <f>IF('Daily PnL Log'!AB928&lt;&gt;"",'Daily PnL Log'!AB928,"")</f>
        <v/>
      </c>
      <c r="AC200" s="13">
        <f>IF('Daily PnL Log'!AC928&lt;&gt;"",'Daily PnL Log'!AC928,"")</f>
        <v>755641.3</v>
      </c>
    </row>
    <row r="201" spans="1:29" x14ac:dyDescent="0.25">
      <c r="A201" s="48" t="str">
        <f t="shared" si="17"/>
        <v>Aug</v>
      </c>
      <c r="B201" s="83">
        <f>'Daily PnL Log'!B929</f>
        <v>45512</v>
      </c>
      <c r="C201" s="11">
        <f>'Daily PnL Log'!C929</f>
        <v>-4451.6000000000004</v>
      </c>
      <c r="D201" s="11">
        <f>'Daily PnL Log'!D929</f>
        <v>-24457.599999999999</v>
      </c>
      <c r="E201" s="11">
        <f>'Daily PnL Log'!E929</f>
        <v>0</v>
      </c>
      <c r="F201" s="11">
        <f>'Daily PnL Log'!F929</f>
        <v>2288</v>
      </c>
      <c r="G201" s="11">
        <f>'Daily PnL Log'!G929</f>
        <v>685.5</v>
      </c>
      <c r="H201" s="11">
        <f>'Daily PnL Log'!H929</f>
        <v>0</v>
      </c>
      <c r="I201" s="11">
        <f>'Daily PnL Log'!I929</f>
        <v>0</v>
      </c>
      <c r="J201" s="11">
        <f>'Daily PnL Log'!J929</f>
        <v>-25935.699999999997</v>
      </c>
      <c r="K201" s="11">
        <f>'Daily PnL Log'!K929</f>
        <v>-46.29</v>
      </c>
      <c r="L201" s="11">
        <f>'Daily PnL Log'!L929</f>
        <v>-396.74</v>
      </c>
      <c r="M201" s="11">
        <f>'Daily PnL Log'!M929</f>
        <v>-443.03000000000003</v>
      </c>
      <c r="N201" s="11">
        <f>'Daily PnL Log'!N929</f>
        <v>-26378.729999999996</v>
      </c>
      <c r="O201" s="11">
        <f t="shared" si="19"/>
        <v>420392.10000000003</v>
      </c>
      <c r="P201" s="11">
        <f t="shared" si="19"/>
        <v>506372.70000000007</v>
      </c>
      <c r="Q201" s="11">
        <f t="shared" si="19"/>
        <v>-103104.40000000002</v>
      </c>
      <c r="R201" s="11">
        <f t="shared" si="19"/>
        <v>12136.899999999981</v>
      </c>
      <c r="S201" s="11">
        <f t="shared" si="19"/>
        <v>43031.199999999983</v>
      </c>
      <c r="T201" s="11">
        <f t="shared" si="19"/>
        <v>-27627.500000000004</v>
      </c>
      <c r="U201" s="11">
        <f t="shared" si="19"/>
        <v>0</v>
      </c>
      <c r="V201" s="11">
        <f t="shared" si="19"/>
        <v>851201</v>
      </c>
      <c r="W201" s="11">
        <f>IF('Daily PnL Log'!W929&lt;&gt;"",'Daily PnL Log'!W929,"")</f>
        <v>630903</v>
      </c>
      <c r="X201" s="119">
        <f>IF('Daily PnL Log'!X929&lt;&gt;"",'Daily PnL Log'!X929,"")</f>
        <v>-4.1811070798522115E-2</v>
      </c>
      <c r="Y201" s="11" t="str">
        <f>IF('Daily PnL Log'!Y929&lt;&gt;"",'Daily PnL Log'!Y929,"")</f>
        <v/>
      </c>
      <c r="Z201" s="11" t="str">
        <f>IF('Daily PnL Log'!Z929&lt;&gt;"",'Daily PnL Log'!Z929,"")</f>
        <v/>
      </c>
      <c r="AA201" s="11" t="str">
        <f>IF('Daily PnL Log'!AA929&lt;&gt;"",'Daily PnL Log'!AA929,"")</f>
        <v/>
      </c>
      <c r="AB201" s="11" t="str">
        <f>IF('Daily PnL Log'!AB929&lt;&gt;"",'Daily PnL Log'!AB929,"")</f>
        <v/>
      </c>
      <c r="AC201" s="11">
        <f>IF('Daily PnL Log'!AC929&lt;&gt;"",'Daily PnL Log'!AC929,"")</f>
        <v>710062.02</v>
      </c>
    </row>
    <row r="202" spans="1:29" x14ac:dyDescent="0.25">
      <c r="A202" s="47" t="str">
        <f t="shared" si="17"/>
        <v>Aug</v>
      </c>
      <c r="B202" s="14">
        <f>'Daily PnL Log'!B930</f>
        <v>45513</v>
      </c>
      <c r="C202" s="13">
        <f>'Daily PnL Log'!C930</f>
        <v>20961.400000000001</v>
      </c>
      <c r="D202" s="13">
        <f>'Daily PnL Log'!D930</f>
        <v>-12402.3</v>
      </c>
      <c r="E202" s="13">
        <f>'Daily PnL Log'!E930</f>
        <v>0</v>
      </c>
      <c r="F202" s="13">
        <f>'Daily PnL Log'!F930</f>
        <v>-10816.7</v>
      </c>
      <c r="G202" s="13">
        <f>'Daily PnL Log'!G930</f>
        <v>-189.9</v>
      </c>
      <c r="H202" s="13">
        <f>'Daily PnL Log'!H930</f>
        <v>0</v>
      </c>
      <c r="I202" s="13">
        <f>'Daily PnL Log'!I930</f>
        <v>0</v>
      </c>
      <c r="J202" s="13">
        <f>'Daily PnL Log'!J930</f>
        <v>-2447.4999999999986</v>
      </c>
      <c r="K202" s="13">
        <f>'Daily PnL Log'!K930</f>
        <v>-55.54</v>
      </c>
      <c r="L202" s="13">
        <f>'Daily PnL Log'!L930</f>
        <v>-487.46</v>
      </c>
      <c r="M202" s="13">
        <f>'Daily PnL Log'!M930</f>
        <v>-543</v>
      </c>
      <c r="N202" s="13">
        <f>'Daily PnL Log'!N930</f>
        <v>-2990.4999999999986</v>
      </c>
      <c r="O202" s="13">
        <f t="shared" si="19"/>
        <v>441353.50000000006</v>
      </c>
      <c r="P202" s="13">
        <f t="shared" si="19"/>
        <v>493970.40000000008</v>
      </c>
      <c r="Q202" s="13">
        <f t="shared" si="19"/>
        <v>-103104.40000000002</v>
      </c>
      <c r="R202" s="13">
        <f t="shared" si="19"/>
        <v>1320.1999999999807</v>
      </c>
      <c r="S202" s="13">
        <f t="shared" si="19"/>
        <v>42841.299999999981</v>
      </c>
      <c r="T202" s="13">
        <f t="shared" si="19"/>
        <v>-27627.500000000004</v>
      </c>
      <c r="U202" s="13">
        <f t="shared" si="19"/>
        <v>0</v>
      </c>
      <c r="V202" s="13">
        <f t="shared" si="19"/>
        <v>848753.5</v>
      </c>
      <c r="W202" s="13">
        <f>IF('Daily PnL Log'!W930&lt;&gt;"",'Daily PnL Log'!W930,"")</f>
        <v>625473</v>
      </c>
      <c r="X202" s="118">
        <f>IF('Daily PnL Log'!X930&lt;&gt;"",'Daily PnL Log'!X930,"")</f>
        <v>-4.7811816017637827E-3</v>
      </c>
      <c r="Y202" s="13" t="str">
        <f>IF('Daily PnL Log'!Y930&lt;&gt;"",'Daily PnL Log'!Y930,"")</f>
        <v/>
      </c>
      <c r="Z202" s="13" t="str">
        <f>IF('Daily PnL Log'!Z930&lt;&gt;"",'Daily PnL Log'!Z930,"")</f>
        <v/>
      </c>
      <c r="AA202" s="13" t="str">
        <f>IF('Daily PnL Log'!AA930&lt;&gt;"",'Daily PnL Log'!AA930,"")</f>
        <v/>
      </c>
      <c r="AB202" s="13" t="str">
        <f>IF('Daily PnL Log'!AB930&lt;&gt;"",'Daily PnL Log'!AB930,"")</f>
        <v/>
      </c>
      <c r="AC202" s="13">
        <f>IF('Daily PnL Log'!AC930&lt;&gt;"",'Daily PnL Log'!AC930,"")</f>
        <v>712095.27</v>
      </c>
    </row>
    <row r="203" spans="1:29" x14ac:dyDescent="0.25">
      <c r="A203" s="48" t="str">
        <f t="shared" si="17"/>
        <v>Aug</v>
      </c>
      <c r="B203" s="83">
        <f>'Daily PnL Log'!B931</f>
        <v>45516</v>
      </c>
      <c r="C203" s="11">
        <f>'Daily PnL Log'!C931</f>
        <v>-33347.300000000003</v>
      </c>
      <c r="D203" s="11">
        <f>'Daily PnL Log'!D931</f>
        <v>-27999.9</v>
      </c>
      <c r="E203" s="11">
        <f>'Daily PnL Log'!E931</f>
        <v>0</v>
      </c>
      <c r="F203" s="11">
        <f>'Daily PnL Log'!F931</f>
        <v>-2550.4</v>
      </c>
      <c r="G203" s="11">
        <f>'Daily PnL Log'!G931</f>
        <v>-3234.2</v>
      </c>
      <c r="H203" s="11">
        <f>'Daily PnL Log'!H931</f>
        <v>0</v>
      </c>
      <c r="I203" s="11">
        <f>'Daily PnL Log'!I931</f>
        <v>0</v>
      </c>
      <c r="J203" s="11">
        <f>'Daily PnL Log'!J931</f>
        <v>-67131.8</v>
      </c>
      <c r="K203" s="11">
        <f>'Daily PnL Log'!K931</f>
        <v>-123.96</v>
      </c>
      <c r="L203" s="11">
        <f>'Daily PnL Log'!L931</f>
        <v>-1090.68</v>
      </c>
      <c r="M203" s="11">
        <f>'Daily PnL Log'!M931</f>
        <v>-1214.6400000000001</v>
      </c>
      <c r="N203" s="11">
        <f>'Daily PnL Log'!N931</f>
        <v>-68346.44</v>
      </c>
      <c r="O203" s="11">
        <f t="shared" si="19"/>
        <v>408006.20000000007</v>
      </c>
      <c r="P203" s="11">
        <f t="shared" si="19"/>
        <v>465970.50000000006</v>
      </c>
      <c r="Q203" s="11">
        <f t="shared" si="19"/>
        <v>-103104.40000000002</v>
      </c>
      <c r="R203" s="11">
        <f t="shared" si="19"/>
        <v>-1230.2000000000194</v>
      </c>
      <c r="S203" s="11">
        <f t="shared" si="19"/>
        <v>39607.099999999984</v>
      </c>
      <c r="T203" s="11">
        <f t="shared" si="19"/>
        <v>-27627.500000000004</v>
      </c>
      <c r="U203" s="11">
        <f t="shared" si="19"/>
        <v>0</v>
      </c>
      <c r="V203" s="11">
        <f t="shared" si="19"/>
        <v>781621.7</v>
      </c>
      <c r="W203" s="11">
        <f>IF('Daily PnL Log'!W931&lt;&gt;"",'Daily PnL Log'!W931,"")</f>
        <v>546920</v>
      </c>
      <c r="X203" s="119">
        <f>IF('Daily PnL Log'!X931&lt;&gt;"",'Daily PnL Log'!X931,"")</f>
        <v>-0.12496606450669202</v>
      </c>
      <c r="Y203" s="11" t="str">
        <f>IF('Daily PnL Log'!Y931&lt;&gt;"",'Daily PnL Log'!Y931,"")</f>
        <v/>
      </c>
      <c r="Z203" s="11" t="str">
        <f>IF('Daily PnL Log'!Z931&lt;&gt;"",'Daily PnL Log'!Z931,"")</f>
        <v/>
      </c>
      <c r="AA203" s="11" t="str">
        <f>IF('Daily PnL Log'!AA931&lt;&gt;"",'Daily PnL Log'!AA931,"")</f>
        <v/>
      </c>
      <c r="AB203" s="11" t="str">
        <f>IF('Daily PnL Log'!AB931&lt;&gt;"",'Daily PnL Log'!AB931,"")</f>
        <v/>
      </c>
      <c r="AC203" s="11">
        <f>IF('Daily PnL Log'!AC931&lt;&gt;"",'Daily PnL Log'!AC931,"")</f>
        <v>640183.13</v>
      </c>
    </row>
    <row r="204" spans="1:29" x14ac:dyDescent="0.25">
      <c r="A204" s="47" t="str">
        <f t="shared" si="17"/>
        <v>Aug</v>
      </c>
      <c r="B204" s="14">
        <f>'Daily PnL Log'!B932</f>
        <v>45517</v>
      </c>
      <c r="C204" s="13">
        <f>'Daily PnL Log'!C932</f>
        <v>-18717.400000000001</v>
      </c>
      <c r="D204" s="13">
        <f>'Daily PnL Log'!D932</f>
        <v>-3309.4</v>
      </c>
      <c r="E204" s="13">
        <f>'Daily PnL Log'!E932</f>
        <v>0</v>
      </c>
      <c r="F204" s="13">
        <f>'Daily PnL Log'!F932</f>
        <v>9066.2000000000007</v>
      </c>
      <c r="G204" s="13">
        <f>'Daily PnL Log'!G932</f>
        <v>11295.6</v>
      </c>
      <c r="H204" s="13">
        <f>'Daily PnL Log'!H932</f>
        <v>0</v>
      </c>
      <c r="I204" s="13">
        <f>'Daily PnL Log'!I932</f>
        <v>0</v>
      </c>
      <c r="J204" s="13">
        <f>'Daily PnL Log'!J932</f>
        <v>-1665.0000000000018</v>
      </c>
      <c r="K204" s="13">
        <f>'Daily PnL Log'!K932</f>
        <v>-96.61</v>
      </c>
      <c r="L204" s="13">
        <f>'Daily PnL Log'!L932</f>
        <v>-784.17</v>
      </c>
      <c r="M204" s="13">
        <f>'Daily PnL Log'!M932</f>
        <v>-880.78</v>
      </c>
      <c r="N204" s="13">
        <f>'Daily PnL Log'!N932</f>
        <v>-2545.7800000000016</v>
      </c>
      <c r="O204" s="13">
        <f t="shared" si="19"/>
        <v>389288.80000000005</v>
      </c>
      <c r="P204" s="13">
        <f t="shared" si="19"/>
        <v>462661.10000000003</v>
      </c>
      <c r="Q204" s="13">
        <f t="shared" si="19"/>
        <v>-103104.40000000002</v>
      </c>
      <c r="R204" s="13">
        <f t="shared" si="19"/>
        <v>7835.9999999999818</v>
      </c>
      <c r="S204" s="13">
        <f t="shared" si="19"/>
        <v>50902.699999999983</v>
      </c>
      <c r="T204" s="13">
        <f t="shared" si="19"/>
        <v>-27627.500000000004</v>
      </c>
      <c r="U204" s="13">
        <f t="shared" si="19"/>
        <v>0</v>
      </c>
      <c r="V204" s="13">
        <f t="shared" si="19"/>
        <v>779956.7</v>
      </c>
      <c r="W204" s="13">
        <f>IF('Daily PnL Log'!W932&lt;&gt;"",'Daily PnL Log'!W932,"")</f>
        <v>577602</v>
      </c>
      <c r="X204" s="118">
        <f>IF('Daily PnL Log'!X932&lt;&gt;"",'Daily PnL Log'!X932,"")</f>
        <v>-4.4074985889938079E-3</v>
      </c>
      <c r="Y204" s="13" t="str">
        <f>IF('Daily PnL Log'!Y932&lt;&gt;"",'Daily PnL Log'!Y932,"")</f>
        <v/>
      </c>
      <c r="Z204" s="13" t="str">
        <f>IF('Daily PnL Log'!Z932&lt;&gt;"",'Daily PnL Log'!Z932,"")</f>
        <v/>
      </c>
      <c r="AA204" s="13" t="str">
        <f>IF('Daily PnL Log'!AA932&lt;&gt;"",'Daily PnL Log'!AA932,"")</f>
        <v/>
      </c>
      <c r="AB204" s="13" t="str">
        <f>IF('Daily PnL Log'!AB932&lt;&gt;"",'Daily PnL Log'!AB932,"")</f>
        <v/>
      </c>
      <c r="AC204" s="13">
        <f>IF('Daily PnL Log'!AC932&lt;&gt;"",'Daily PnL Log'!AC932,"")</f>
        <v>666836.1</v>
      </c>
    </row>
    <row r="205" spans="1:29" x14ac:dyDescent="0.25">
      <c r="A205" s="48" t="str">
        <f t="shared" si="17"/>
        <v>Aug</v>
      </c>
      <c r="B205" s="83">
        <f>'Daily PnL Log'!B933</f>
        <v>45518</v>
      </c>
      <c r="C205" s="11">
        <f>'Daily PnL Log'!C933</f>
        <v>-3641.3</v>
      </c>
      <c r="D205" s="11">
        <f>'Daily PnL Log'!D933</f>
        <v>19808.5</v>
      </c>
      <c r="E205" s="11">
        <f>'Daily PnL Log'!E933</f>
        <v>0</v>
      </c>
      <c r="F205" s="11">
        <f>'Daily PnL Log'!F933</f>
        <v>11848.1</v>
      </c>
      <c r="G205" s="11">
        <f>'Daily PnL Log'!G933</f>
        <v>-7851.3</v>
      </c>
      <c r="H205" s="11">
        <f>'Daily PnL Log'!H933</f>
        <v>0</v>
      </c>
      <c r="I205" s="11">
        <f>'Daily PnL Log'!I933</f>
        <v>0</v>
      </c>
      <c r="J205" s="11">
        <f>'Daily PnL Log'!J933</f>
        <v>20164.000000000004</v>
      </c>
      <c r="K205" s="11">
        <f>'Daily PnL Log'!K933</f>
        <v>-110.2</v>
      </c>
      <c r="L205" s="11">
        <f>'Daily PnL Log'!L933</f>
        <v>-956.42</v>
      </c>
      <c r="M205" s="11">
        <f>'Daily PnL Log'!M933</f>
        <v>-1066.6199999999999</v>
      </c>
      <c r="N205" s="11">
        <f>'Daily PnL Log'!N933</f>
        <v>19097.380000000005</v>
      </c>
      <c r="O205" s="11">
        <f t="shared" si="19"/>
        <v>385647.50000000006</v>
      </c>
      <c r="P205" s="11">
        <f t="shared" si="19"/>
        <v>482469.60000000003</v>
      </c>
      <c r="Q205" s="11">
        <f t="shared" si="19"/>
        <v>-103104.40000000002</v>
      </c>
      <c r="R205" s="11">
        <f t="shared" si="19"/>
        <v>19684.099999999984</v>
      </c>
      <c r="S205" s="11">
        <f t="shared" si="19"/>
        <v>43051.39999999998</v>
      </c>
      <c r="T205" s="11">
        <f t="shared" si="19"/>
        <v>-27627.500000000004</v>
      </c>
      <c r="U205" s="11">
        <f t="shared" si="19"/>
        <v>0</v>
      </c>
      <c r="V205" s="11">
        <f t="shared" si="19"/>
        <v>800120.7</v>
      </c>
      <c r="W205" s="11">
        <f>IF('Daily PnL Log'!W933&lt;&gt;"",'Daily PnL Log'!W933,"")</f>
        <v>570860</v>
      </c>
      <c r="X205" s="119">
        <f>IF('Daily PnL Log'!X933&lt;&gt;"",'Daily PnL Log'!X933,"")</f>
        <v>3.3453701432925767E-2</v>
      </c>
      <c r="Y205" s="11" t="str">
        <f>IF('Daily PnL Log'!Y933&lt;&gt;"",'Daily PnL Log'!Y933,"")</f>
        <v/>
      </c>
      <c r="Z205" s="11" t="str">
        <f>IF('Daily PnL Log'!Z933&lt;&gt;"",'Daily PnL Log'!Z933,"")</f>
        <v/>
      </c>
      <c r="AA205" s="11" t="str">
        <f>IF('Daily PnL Log'!AA933&lt;&gt;"",'Daily PnL Log'!AA933,"")</f>
        <v/>
      </c>
      <c r="AB205" s="11" t="str">
        <f>IF('Daily PnL Log'!AB933&lt;&gt;"",'Daily PnL Log'!AB933,"")</f>
        <v/>
      </c>
      <c r="AC205" s="11">
        <f>IF('Daily PnL Log'!AC933&lt;&gt;"",'Daily PnL Log'!AC933,"")</f>
        <v>670118.23</v>
      </c>
    </row>
    <row r="206" spans="1:29" x14ac:dyDescent="0.25">
      <c r="A206" s="47" t="str">
        <f t="shared" si="17"/>
        <v>Aug</v>
      </c>
      <c r="B206" s="14">
        <f>'Daily PnL Log'!B934</f>
        <v>45519</v>
      </c>
      <c r="C206" s="13">
        <f>'Daily PnL Log'!C934</f>
        <v>16921.599999999999</v>
      </c>
      <c r="D206" s="13">
        <f>'Daily PnL Log'!D934</f>
        <v>-2670.3</v>
      </c>
      <c r="E206" s="13">
        <f>'Daily PnL Log'!E934</f>
        <v>0</v>
      </c>
      <c r="F206" s="13">
        <f>'Daily PnL Log'!F934</f>
        <v>2261.6</v>
      </c>
      <c r="G206" s="13">
        <f>'Daily PnL Log'!G934</f>
        <v>-1068.0999999999999</v>
      </c>
      <c r="H206" s="13">
        <f>'Daily PnL Log'!H934</f>
        <v>0</v>
      </c>
      <c r="I206" s="13">
        <f>'Daily PnL Log'!I934</f>
        <v>0</v>
      </c>
      <c r="J206" s="13">
        <f>'Daily PnL Log'!J934</f>
        <v>15444.799999999997</v>
      </c>
      <c r="K206" s="13">
        <f>'Daily PnL Log'!K934</f>
        <v>-73.790000000000006</v>
      </c>
      <c r="L206" s="13">
        <f>'Daily PnL Log'!L934</f>
        <v>-607.49</v>
      </c>
      <c r="M206" s="13">
        <f>'Daily PnL Log'!M934</f>
        <v>-681.28</v>
      </c>
      <c r="N206" s="13">
        <f>'Daily PnL Log'!N934</f>
        <v>14763.519999999997</v>
      </c>
      <c r="O206" s="13">
        <f t="shared" si="19"/>
        <v>402569.10000000003</v>
      </c>
      <c r="P206" s="13">
        <f t="shared" si="19"/>
        <v>479799.30000000005</v>
      </c>
      <c r="Q206" s="13">
        <f t="shared" si="19"/>
        <v>-103104.40000000002</v>
      </c>
      <c r="R206" s="13">
        <f t="shared" si="19"/>
        <v>21945.699999999983</v>
      </c>
      <c r="S206" s="13">
        <f t="shared" si="19"/>
        <v>41983.299999999981</v>
      </c>
      <c r="T206" s="13">
        <f t="shared" si="19"/>
        <v>-27627.500000000004</v>
      </c>
      <c r="U206" s="13">
        <f t="shared" si="19"/>
        <v>0</v>
      </c>
      <c r="V206" s="13">
        <f t="shared" si="19"/>
        <v>815565.5</v>
      </c>
      <c r="W206" s="13">
        <f>IF('Daily PnL Log'!W934&lt;&gt;"",'Daily PnL Log'!W934,"")</f>
        <v>630664</v>
      </c>
      <c r="X206" s="118">
        <f>IF('Daily PnL Log'!X934&lt;&gt;"",'Daily PnL Log'!X934,"")</f>
        <v>2.3409485875204541E-2</v>
      </c>
      <c r="Y206" s="13" t="str">
        <f>IF('Daily PnL Log'!Y934&lt;&gt;"",'Daily PnL Log'!Y934,"")</f>
        <v/>
      </c>
      <c r="Z206" s="13">
        <f>IF('Daily PnL Log'!Z934&lt;&gt;"",'Daily PnL Log'!Z934,"")</f>
        <v>56335.68</v>
      </c>
      <c r="AA206" s="13" t="str">
        <f>IF('Daily PnL Log'!AA934&lt;&gt;"",'Daily PnL Log'!AA934,"")</f>
        <v/>
      </c>
      <c r="AB206" s="13" t="str">
        <f>IF('Daily PnL Log'!AB934&lt;&gt;"",'Daily PnL Log'!AB934,"")</f>
        <v/>
      </c>
      <c r="AC206" s="13">
        <f>IF('Daily PnL Log'!AC934&lt;&gt;"",'Daily PnL Log'!AC934,"")</f>
        <v>693904.45</v>
      </c>
    </row>
    <row r="207" spans="1:29" x14ac:dyDescent="0.25">
      <c r="A207" s="48" t="str">
        <f t="shared" si="17"/>
        <v>Aug</v>
      </c>
      <c r="B207" s="83">
        <f>'Daily PnL Log'!B935</f>
        <v>45520</v>
      </c>
      <c r="C207" s="11">
        <f>'Daily PnL Log'!C935</f>
        <v>30916.799999999999</v>
      </c>
      <c r="D207" s="11">
        <f>'Daily PnL Log'!D935</f>
        <v>11792.7</v>
      </c>
      <c r="E207" s="11">
        <f>'Daily PnL Log'!E935</f>
        <v>0</v>
      </c>
      <c r="F207" s="11">
        <f>'Daily PnL Log'!F935</f>
        <v>6611.9</v>
      </c>
      <c r="G207" s="11">
        <f>'Daily PnL Log'!G935</f>
        <v>8236.6</v>
      </c>
      <c r="H207" s="11">
        <f>'Daily PnL Log'!H935</f>
        <v>0</v>
      </c>
      <c r="I207" s="11">
        <f>'Daily PnL Log'!I935</f>
        <v>0</v>
      </c>
      <c r="J207" s="11">
        <f>'Daily PnL Log'!J935</f>
        <v>57558</v>
      </c>
      <c r="K207" s="11">
        <f>'Daily PnL Log'!K935</f>
        <v>-52.57</v>
      </c>
      <c r="L207" s="11">
        <f>'Daily PnL Log'!L935</f>
        <v>-419.72</v>
      </c>
      <c r="M207" s="11">
        <f>'Daily PnL Log'!M935</f>
        <v>-472.29</v>
      </c>
      <c r="N207" s="11">
        <f>'Daily PnL Log'!N935</f>
        <v>57085.71</v>
      </c>
      <c r="O207" s="11">
        <f t="shared" si="19"/>
        <v>433485.9</v>
      </c>
      <c r="P207" s="11">
        <f t="shared" si="19"/>
        <v>491592.00000000006</v>
      </c>
      <c r="Q207" s="11">
        <f t="shared" si="19"/>
        <v>-103104.40000000002</v>
      </c>
      <c r="R207" s="11">
        <f t="shared" si="19"/>
        <v>28557.599999999984</v>
      </c>
      <c r="S207" s="11">
        <f t="shared" si="19"/>
        <v>50219.89999999998</v>
      </c>
      <c r="T207" s="11">
        <f t="shared" si="19"/>
        <v>-27627.500000000004</v>
      </c>
      <c r="U207" s="11">
        <f t="shared" si="19"/>
        <v>0</v>
      </c>
      <c r="V207" s="11">
        <f t="shared" si="19"/>
        <v>873123.5</v>
      </c>
      <c r="W207" s="11">
        <f>IF('Daily PnL Log'!W935&lt;&gt;"",'Daily PnL Log'!W935,"")</f>
        <v>558326</v>
      </c>
      <c r="X207" s="119">
        <f>IF('Daily PnL Log'!X935&lt;&gt;"",'Daily PnL Log'!X935,"")</f>
        <v>0.10224440559816309</v>
      </c>
      <c r="Y207" s="11" t="str">
        <f>IF('Daily PnL Log'!Y935&lt;&gt;"",'Daily PnL Log'!Y935,"")</f>
        <v/>
      </c>
      <c r="Z207" s="11" t="str">
        <f>IF('Daily PnL Log'!Z935&lt;&gt;"",'Daily PnL Log'!Z935,"")</f>
        <v/>
      </c>
      <c r="AA207" s="11" t="str">
        <f>IF('Daily PnL Log'!AA935&lt;&gt;"",'Daily PnL Log'!AA935,"")</f>
        <v/>
      </c>
      <c r="AB207" s="11" t="str">
        <f>IF('Daily PnL Log'!AB935&lt;&gt;"",'Daily PnL Log'!AB935,"")</f>
        <v/>
      </c>
      <c r="AC207" s="11">
        <f>IF('Daily PnL Log'!AC935&lt;&gt;"",'Daily PnL Log'!AC935,"")</f>
        <v>734665.91</v>
      </c>
    </row>
    <row r="208" spans="1:29" x14ac:dyDescent="0.25">
      <c r="A208" s="47" t="str">
        <f t="shared" si="17"/>
        <v>Aug</v>
      </c>
      <c r="B208" s="14">
        <f>'Daily PnL Log'!B936</f>
        <v>45523</v>
      </c>
      <c r="C208" s="13">
        <f>'Daily PnL Log'!C936</f>
        <v>-496.2</v>
      </c>
      <c r="D208" s="13">
        <f>'Daily PnL Log'!D936</f>
        <v>9330.7000000000007</v>
      </c>
      <c r="E208" s="13">
        <f>'Daily PnL Log'!E936</f>
        <v>0</v>
      </c>
      <c r="F208" s="13">
        <f>'Daily PnL Log'!F936</f>
        <v>1771.5</v>
      </c>
      <c r="G208" s="13">
        <f>'Daily PnL Log'!G936</f>
        <v>-1323.7</v>
      </c>
      <c r="H208" s="13">
        <f>'Daily PnL Log'!H936</f>
        <v>0</v>
      </c>
      <c r="I208" s="13">
        <f>'Daily PnL Log'!I936</f>
        <v>0</v>
      </c>
      <c r="J208" s="13">
        <f>'Daily PnL Log'!J936</f>
        <v>9282.2999999999993</v>
      </c>
      <c r="K208" s="13">
        <f>'Daily PnL Log'!K936</f>
        <v>-110.38</v>
      </c>
      <c r="L208" s="13">
        <f>'Daily PnL Log'!L936</f>
        <v>-939.27</v>
      </c>
      <c r="M208" s="13">
        <f>'Daily PnL Log'!M936</f>
        <v>-1049.6500000000001</v>
      </c>
      <c r="N208" s="13">
        <f>'Daily PnL Log'!N936</f>
        <v>8232.65</v>
      </c>
      <c r="O208" s="13">
        <f t="shared" si="19"/>
        <v>432989.7</v>
      </c>
      <c r="P208" s="13">
        <f t="shared" si="19"/>
        <v>500922.70000000007</v>
      </c>
      <c r="Q208" s="13">
        <f t="shared" si="19"/>
        <v>-103104.40000000002</v>
      </c>
      <c r="R208" s="13">
        <f t="shared" si="19"/>
        <v>30329.099999999984</v>
      </c>
      <c r="S208" s="13">
        <f t="shared" si="19"/>
        <v>48896.199999999983</v>
      </c>
      <c r="T208" s="13">
        <f t="shared" si="19"/>
        <v>-27627.500000000004</v>
      </c>
      <c r="U208" s="13">
        <f t="shared" si="19"/>
        <v>0</v>
      </c>
      <c r="V208" s="13">
        <f t="shared" si="19"/>
        <v>882405.8</v>
      </c>
      <c r="W208" s="13">
        <f>IF('Daily PnL Log'!W936&lt;&gt;"",'Daily PnL Log'!W936,"")</f>
        <v>715312</v>
      </c>
      <c r="X208" s="118">
        <f>IF('Daily PnL Log'!X936&lt;&gt;"",'Daily PnL Log'!X936,"")</f>
        <v>1.1509173619343727E-2</v>
      </c>
      <c r="Y208" s="13" t="str">
        <f>IF('Daily PnL Log'!Y936&lt;&gt;"",'Daily PnL Log'!Y936,"")</f>
        <v/>
      </c>
      <c r="Z208" s="13" t="str">
        <f>IF('Daily PnL Log'!Z936&lt;&gt;"",'Daily PnL Log'!Z936,"")</f>
        <v/>
      </c>
      <c r="AA208" s="13" t="str">
        <f>IF('Daily PnL Log'!AA936&lt;&gt;"",'Daily PnL Log'!AA936,"")</f>
        <v/>
      </c>
      <c r="AB208" s="13" t="str">
        <f>IF('Daily PnL Log'!AB936&lt;&gt;"",'Daily PnL Log'!AB936,"")</f>
        <v/>
      </c>
      <c r="AC208" s="13">
        <f>IF('Daily PnL Log'!AC936&lt;&gt;"",'Daily PnL Log'!AC936,"")</f>
        <v>752238.76</v>
      </c>
    </row>
    <row r="209" spans="1:29" x14ac:dyDescent="0.25">
      <c r="A209" s="48" t="str">
        <f t="shared" si="17"/>
        <v>Aug</v>
      </c>
      <c r="B209" s="83">
        <f>'Daily PnL Log'!B937</f>
        <v>45524</v>
      </c>
      <c r="C209" s="11">
        <f>'Daily PnL Log'!C937</f>
        <v>36147.800000000003</v>
      </c>
      <c r="D209" s="11">
        <f>'Daily PnL Log'!D937</f>
        <v>-8292.9</v>
      </c>
      <c r="E209" s="11">
        <f>'Daily PnL Log'!E937</f>
        <v>0</v>
      </c>
      <c r="F209" s="11">
        <f>'Daily PnL Log'!F937</f>
        <v>-9226</v>
      </c>
      <c r="G209" s="11">
        <f>'Daily PnL Log'!G937</f>
        <v>13004.3</v>
      </c>
      <c r="H209" s="11">
        <f>'Daily PnL Log'!H937</f>
        <v>0</v>
      </c>
      <c r="I209" s="11">
        <f>'Daily PnL Log'!I937</f>
        <v>0</v>
      </c>
      <c r="J209" s="11">
        <f>'Daily PnL Log'!J937</f>
        <v>31633.200000000001</v>
      </c>
      <c r="K209" s="11">
        <f>'Daily PnL Log'!K937</f>
        <v>-88.7</v>
      </c>
      <c r="L209" s="11">
        <f>'Daily PnL Log'!L937</f>
        <v>-779.73</v>
      </c>
      <c r="M209" s="11">
        <f>'Daily PnL Log'!M937</f>
        <v>-868.43000000000006</v>
      </c>
      <c r="N209" s="11">
        <f>'Daily PnL Log'!N937</f>
        <v>30764.77</v>
      </c>
      <c r="O209" s="11">
        <f t="shared" si="19"/>
        <v>469137.5</v>
      </c>
      <c r="P209" s="11">
        <f t="shared" si="19"/>
        <v>492629.80000000005</v>
      </c>
      <c r="Q209" s="11">
        <f t="shared" si="19"/>
        <v>-103104.40000000002</v>
      </c>
      <c r="R209" s="11">
        <f t="shared" si="19"/>
        <v>21103.099999999984</v>
      </c>
      <c r="S209" s="11">
        <f t="shared" si="19"/>
        <v>61900.499999999985</v>
      </c>
      <c r="T209" s="11">
        <f t="shared" si="19"/>
        <v>-27627.500000000004</v>
      </c>
      <c r="U209" s="11">
        <f t="shared" si="19"/>
        <v>0</v>
      </c>
      <c r="V209" s="11">
        <f t="shared" si="19"/>
        <v>914039</v>
      </c>
      <c r="W209" s="11">
        <f>IF('Daily PnL Log'!W937&lt;&gt;"",'Daily PnL Log'!W937,"")</f>
        <v>769090</v>
      </c>
      <c r="X209" s="119">
        <f>IF('Daily PnL Log'!X937&lt;&gt;"",'Daily PnL Log'!X937,"")</f>
        <v>4.0001521278393945E-2</v>
      </c>
      <c r="Y209" s="11" t="str">
        <f>IF('Daily PnL Log'!Y937&lt;&gt;"",'Daily PnL Log'!Y937,"")</f>
        <v/>
      </c>
      <c r="Z209" s="11" t="str">
        <f>IF('Daily PnL Log'!Z937&lt;&gt;"",'Daily PnL Log'!Z937,"")</f>
        <v/>
      </c>
      <c r="AA209" s="11" t="str">
        <f>IF('Daily PnL Log'!AA937&lt;&gt;"",'Daily PnL Log'!AA937,"")</f>
        <v/>
      </c>
      <c r="AB209" s="11" t="str">
        <f>IF('Daily PnL Log'!AB937&lt;&gt;"",'Daily PnL Log'!AB937,"")</f>
        <v/>
      </c>
      <c r="AC209" s="11">
        <f>IF('Daily PnL Log'!AC937&lt;&gt;"",'Daily PnL Log'!AC937,"")</f>
        <v>775209.08</v>
      </c>
    </row>
    <row r="210" spans="1:29" x14ac:dyDescent="0.25">
      <c r="A210" s="47" t="str">
        <f t="shared" si="17"/>
        <v>Aug</v>
      </c>
      <c r="B210" s="14">
        <f>'Daily PnL Log'!B938</f>
        <v>45525</v>
      </c>
      <c r="C210" s="13">
        <f>'Daily PnL Log'!C938</f>
        <v>-10958.3</v>
      </c>
      <c r="D210" s="13">
        <f>'Daily PnL Log'!D938</f>
        <v>-161.30000000000001</v>
      </c>
      <c r="E210" s="13">
        <f>'Daily PnL Log'!E938</f>
        <v>0</v>
      </c>
      <c r="F210" s="13">
        <f>'Daily PnL Log'!F938</f>
        <v>-8107.4</v>
      </c>
      <c r="G210" s="13">
        <f>'Daily PnL Log'!G938</f>
        <v>-13927.5</v>
      </c>
      <c r="H210" s="13">
        <f>'Daily PnL Log'!H938</f>
        <v>0</v>
      </c>
      <c r="I210" s="13">
        <f>'Daily PnL Log'!I938</f>
        <v>0</v>
      </c>
      <c r="J210" s="13">
        <f>'Daily PnL Log'!J938</f>
        <v>-33154.5</v>
      </c>
      <c r="K210" s="13">
        <f>'Daily PnL Log'!K938</f>
        <v>-93.76</v>
      </c>
      <c r="L210" s="13">
        <f>'Daily PnL Log'!L938</f>
        <v>-827.2</v>
      </c>
      <c r="M210" s="13">
        <f>'Daily PnL Log'!M938</f>
        <v>-920.96</v>
      </c>
      <c r="N210" s="13">
        <f>'Daily PnL Log'!N938</f>
        <v>-34075.46</v>
      </c>
      <c r="O210" s="13">
        <f t="shared" ref="O210:V225" si="20">IF(C210&lt;&gt;"",O209+C210,"")</f>
        <v>458179.2</v>
      </c>
      <c r="P210" s="13">
        <f t="shared" si="20"/>
        <v>492468.50000000006</v>
      </c>
      <c r="Q210" s="13">
        <f t="shared" si="20"/>
        <v>-103104.40000000002</v>
      </c>
      <c r="R210" s="13">
        <f t="shared" si="20"/>
        <v>12995.699999999984</v>
      </c>
      <c r="S210" s="13">
        <f t="shared" si="20"/>
        <v>47972.999999999985</v>
      </c>
      <c r="T210" s="13">
        <f t="shared" si="20"/>
        <v>-27627.500000000004</v>
      </c>
      <c r="U210" s="13">
        <f t="shared" si="20"/>
        <v>0</v>
      </c>
      <c r="V210" s="13">
        <f t="shared" si="20"/>
        <v>880884.5</v>
      </c>
      <c r="W210" s="13">
        <f>IF('Daily PnL Log'!W938&lt;&gt;"",'Daily PnL Log'!W938,"")</f>
        <v>611253</v>
      </c>
      <c r="X210" s="118">
        <f>IF('Daily PnL Log'!X938&lt;&gt;"",'Daily PnL Log'!X938,"")</f>
        <v>-5.5746900219712625E-2</v>
      </c>
      <c r="Y210" s="13" t="str">
        <f>IF('Daily PnL Log'!Y938&lt;&gt;"",'Daily PnL Log'!Y938,"")</f>
        <v/>
      </c>
      <c r="Z210" s="13" t="str">
        <f>IF('Daily PnL Log'!Z938&lt;&gt;"",'Daily PnL Log'!Z938,"")</f>
        <v/>
      </c>
      <c r="AA210" s="13" t="str">
        <f>IF('Daily PnL Log'!AA938&lt;&gt;"",'Daily PnL Log'!AA938,"")</f>
        <v/>
      </c>
      <c r="AB210" s="13" t="str">
        <f>IF('Daily PnL Log'!AB938&lt;&gt;"",'Daily PnL Log'!AB938,"")</f>
        <v/>
      </c>
      <c r="AC210" s="13">
        <f>IF('Daily PnL Log'!AC938&lt;&gt;"",'Daily PnL Log'!AC938,"")</f>
        <v>776233.12</v>
      </c>
    </row>
    <row r="211" spans="1:29" x14ac:dyDescent="0.25">
      <c r="A211" s="48" t="str">
        <f t="shared" si="17"/>
        <v>Aug</v>
      </c>
      <c r="B211" s="83">
        <f>'Daily PnL Log'!B939</f>
        <v>45526</v>
      </c>
      <c r="C211" s="11">
        <f>'Daily PnL Log'!C939</f>
        <v>53968.7</v>
      </c>
      <c r="D211" s="11">
        <f>'Daily PnL Log'!D939</f>
        <v>11212.9</v>
      </c>
      <c r="E211" s="11">
        <f>'Daily PnL Log'!E939</f>
        <v>0</v>
      </c>
      <c r="F211" s="11">
        <f>'Daily PnL Log'!F939</f>
        <v>-6788.2</v>
      </c>
      <c r="G211" s="11">
        <f>'Daily PnL Log'!G939</f>
        <v>5630.8</v>
      </c>
      <c r="H211" s="11">
        <f>'Daily PnL Log'!H939</f>
        <v>0</v>
      </c>
      <c r="I211" s="11">
        <f>'Daily PnL Log'!I939</f>
        <v>0</v>
      </c>
      <c r="J211" s="11">
        <f>'Daily PnL Log'!J939</f>
        <v>64024.200000000004</v>
      </c>
      <c r="K211" s="11">
        <f>'Daily PnL Log'!K939</f>
        <v>-193.35</v>
      </c>
      <c r="L211" s="11">
        <f>'Daily PnL Log'!L939</f>
        <v>-1671.03</v>
      </c>
      <c r="M211" s="11">
        <f>'Daily PnL Log'!M939</f>
        <v>-1864.3799999999999</v>
      </c>
      <c r="N211" s="11">
        <f>'Daily PnL Log'!N939</f>
        <v>62159.820000000007</v>
      </c>
      <c r="O211" s="11">
        <f t="shared" si="20"/>
        <v>512147.9</v>
      </c>
      <c r="P211" s="11">
        <f t="shared" si="20"/>
        <v>503681.40000000008</v>
      </c>
      <c r="Q211" s="11">
        <f t="shared" si="20"/>
        <v>-103104.40000000002</v>
      </c>
      <c r="R211" s="11">
        <f t="shared" si="20"/>
        <v>6207.4999999999845</v>
      </c>
      <c r="S211" s="11">
        <f t="shared" si="20"/>
        <v>53603.799999999988</v>
      </c>
      <c r="T211" s="11">
        <f t="shared" si="20"/>
        <v>-27627.500000000004</v>
      </c>
      <c r="U211" s="11">
        <f t="shared" si="20"/>
        <v>0</v>
      </c>
      <c r="V211" s="11">
        <f t="shared" si="20"/>
        <v>944908.7</v>
      </c>
      <c r="W211" s="11">
        <f>IF('Daily PnL Log'!W939&lt;&gt;"",'Daily PnL Log'!W939,"")</f>
        <v>588406</v>
      </c>
      <c r="X211" s="119">
        <f>IF('Daily PnL Log'!X939&lt;&gt;"",'Daily PnL Log'!X939,"")</f>
        <v>0.10564103697107101</v>
      </c>
      <c r="Y211" s="11" t="str">
        <f>IF('Daily PnL Log'!Y939&lt;&gt;"",'Daily PnL Log'!Y939,"")</f>
        <v/>
      </c>
      <c r="Z211" s="11" t="str">
        <f>IF('Daily PnL Log'!Z939&lt;&gt;"",'Daily PnL Log'!Z939,"")</f>
        <v/>
      </c>
      <c r="AA211" s="11" t="str">
        <f>IF('Daily PnL Log'!AA939&lt;&gt;"",'Daily PnL Log'!AA939,"")</f>
        <v/>
      </c>
      <c r="AB211" s="11" t="str">
        <f>IF('Daily PnL Log'!AB939&lt;&gt;"",'Daily PnL Log'!AB939,"")</f>
        <v/>
      </c>
      <c r="AC211" s="11">
        <f>IF('Daily PnL Log'!AC939&lt;&gt;"",'Daily PnL Log'!AC939,"")</f>
        <v>831207.49</v>
      </c>
    </row>
    <row r="212" spans="1:29" x14ac:dyDescent="0.25">
      <c r="A212" s="47" t="str">
        <f t="shared" si="17"/>
        <v>Aug</v>
      </c>
      <c r="B212" s="14">
        <f>'Daily PnL Log'!B940</f>
        <v>45527</v>
      </c>
      <c r="C212" s="13">
        <f>'Daily PnL Log'!C940</f>
        <v>-10388.200000000001</v>
      </c>
      <c r="D212" s="13">
        <f>'Daily PnL Log'!D940</f>
        <v>-12961.9</v>
      </c>
      <c r="E212" s="13">
        <f>'Daily PnL Log'!E940</f>
        <v>0</v>
      </c>
      <c r="F212" s="13">
        <f>'Daily PnL Log'!F940</f>
        <v>1073.4000000000001</v>
      </c>
      <c r="G212" s="13">
        <f>'Daily PnL Log'!G940</f>
        <v>3140.4</v>
      </c>
      <c r="H212" s="13">
        <f>'Daily PnL Log'!H940</f>
        <v>0</v>
      </c>
      <c r="I212" s="13">
        <f>'Daily PnL Log'!I940</f>
        <v>0</v>
      </c>
      <c r="J212" s="13">
        <f>'Daily PnL Log'!J940</f>
        <v>-19136.299999999996</v>
      </c>
      <c r="K212" s="13">
        <f>'Daily PnL Log'!K940</f>
        <v>-522.82000000000005</v>
      </c>
      <c r="L212" s="13">
        <f>'Daily PnL Log'!L940</f>
        <v>-2296.2399999999998</v>
      </c>
      <c r="M212" s="13">
        <f>'Daily PnL Log'!M940</f>
        <v>-2819.06</v>
      </c>
      <c r="N212" s="13">
        <f>'Daily PnL Log'!N940</f>
        <v>-21955.359999999997</v>
      </c>
      <c r="O212" s="13">
        <f t="shared" si="20"/>
        <v>501759.7</v>
      </c>
      <c r="P212" s="13">
        <f t="shared" si="20"/>
        <v>490719.50000000006</v>
      </c>
      <c r="Q212" s="13">
        <f t="shared" si="20"/>
        <v>-103104.40000000002</v>
      </c>
      <c r="R212" s="13">
        <f t="shared" si="20"/>
        <v>7280.8999999999851</v>
      </c>
      <c r="S212" s="13">
        <f t="shared" si="20"/>
        <v>56744.19999999999</v>
      </c>
      <c r="T212" s="13">
        <f t="shared" si="20"/>
        <v>-27627.500000000004</v>
      </c>
      <c r="U212" s="13">
        <f t="shared" si="20"/>
        <v>0</v>
      </c>
      <c r="V212" s="13">
        <f t="shared" si="20"/>
        <v>925772.39999999991</v>
      </c>
      <c r="W212" s="13">
        <f>IF('Daily PnL Log'!W940&lt;&gt;"",'Daily PnL Log'!W940,"")</f>
        <v>572407</v>
      </c>
      <c r="X212" s="118">
        <f>IF('Daily PnL Log'!X940&lt;&gt;"",'Daily PnL Log'!X940,"")</f>
        <v>-3.8356204588693002E-2</v>
      </c>
      <c r="Y212" s="13" t="str">
        <f>IF('Daily PnL Log'!Y940&lt;&gt;"",'Daily PnL Log'!Y940,"")</f>
        <v/>
      </c>
      <c r="Z212" s="13" t="str">
        <f>IF('Daily PnL Log'!Z940&lt;&gt;"",'Daily PnL Log'!Z940,"")</f>
        <v/>
      </c>
      <c r="AA212" s="13" t="str">
        <f>IF('Daily PnL Log'!AA940&lt;&gt;"",'Daily PnL Log'!AA940,"")</f>
        <v/>
      </c>
      <c r="AB212" s="13" t="str">
        <f>IF('Daily PnL Log'!AB940&lt;&gt;"",'Daily PnL Log'!AB940,"")</f>
        <v/>
      </c>
      <c r="AC212" s="13">
        <f>IF('Daily PnL Log'!AC940&lt;&gt;"",'Daily PnL Log'!AC940,"")</f>
        <v>799069.68</v>
      </c>
    </row>
    <row r="213" spans="1:29" x14ac:dyDescent="0.25">
      <c r="A213" s="48" t="str">
        <f t="shared" si="17"/>
        <v>Aug</v>
      </c>
      <c r="B213" s="83">
        <f>'Daily PnL Log'!B941</f>
        <v>45530</v>
      </c>
      <c r="C213" s="11">
        <f>'Daily PnL Log'!C941</f>
        <v>-2540.4</v>
      </c>
      <c r="D213" s="11">
        <f>'Daily PnL Log'!D941</f>
        <v>3249.7</v>
      </c>
      <c r="E213" s="11">
        <f>'Daily PnL Log'!E941</f>
        <v>0</v>
      </c>
      <c r="F213" s="11">
        <f>'Daily PnL Log'!F941</f>
        <v>4223.7</v>
      </c>
      <c r="G213" s="11">
        <f>'Daily PnL Log'!G941</f>
        <v>-1883.1</v>
      </c>
      <c r="H213" s="11">
        <f>'Daily PnL Log'!H941</f>
        <v>0</v>
      </c>
      <c r="I213" s="11">
        <f>'Daily PnL Log'!I941</f>
        <v>0</v>
      </c>
      <c r="J213" s="11">
        <f>'Daily PnL Log'!J941</f>
        <v>3049.9</v>
      </c>
      <c r="K213" s="11">
        <f>'Daily PnL Log'!K941</f>
        <v>-77.05</v>
      </c>
      <c r="L213" s="11">
        <f>'Daily PnL Log'!L941</f>
        <v>-682.5</v>
      </c>
      <c r="M213" s="11">
        <f>'Daily PnL Log'!M941</f>
        <v>-759.55</v>
      </c>
      <c r="N213" s="11">
        <f>'Daily PnL Log'!N941</f>
        <v>2290.3500000000004</v>
      </c>
      <c r="O213" s="11">
        <f t="shared" si="20"/>
        <v>499219.3</v>
      </c>
      <c r="P213" s="11">
        <f t="shared" si="20"/>
        <v>493969.20000000007</v>
      </c>
      <c r="Q213" s="11">
        <f t="shared" si="20"/>
        <v>-103104.40000000002</v>
      </c>
      <c r="R213" s="11">
        <f t="shared" si="20"/>
        <v>11504.599999999984</v>
      </c>
      <c r="S213" s="11">
        <f t="shared" si="20"/>
        <v>54861.099999999991</v>
      </c>
      <c r="T213" s="11">
        <f t="shared" si="20"/>
        <v>-27627.500000000004</v>
      </c>
      <c r="U213" s="11">
        <f t="shared" si="20"/>
        <v>0</v>
      </c>
      <c r="V213" s="11">
        <f t="shared" si="20"/>
        <v>928822.29999999993</v>
      </c>
      <c r="W213" s="11">
        <f>IF('Daily PnL Log'!W941&lt;&gt;"",'Daily PnL Log'!W941,"")</f>
        <v>599342</v>
      </c>
      <c r="X213" s="119">
        <f>IF('Daily PnL Log'!X941&lt;&gt;"",'Daily PnL Log'!X941,"")</f>
        <v>3.8214408467953194E-3</v>
      </c>
      <c r="Y213" s="11" t="str">
        <f>IF('Daily PnL Log'!Y941&lt;&gt;"",'Daily PnL Log'!Y941,"")</f>
        <v/>
      </c>
      <c r="Z213" s="11" t="str">
        <f>IF('Daily PnL Log'!Z941&lt;&gt;"",'Daily PnL Log'!Z941,"")</f>
        <v/>
      </c>
      <c r="AA213" s="11" t="str">
        <f>IF('Daily PnL Log'!AA941&lt;&gt;"",'Daily PnL Log'!AA941,"")</f>
        <v/>
      </c>
      <c r="AB213" s="11" t="str">
        <f>IF('Daily PnL Log'!AB941&lt;&gt;"",'Daily PnL Log'!AB941,"")</f>
        <v/>
      </c>
      <c r="AC213" s="11">
        <f>IF('Daily PnL Log'!AC941&lt;&gt;"",'Daily PnL Log'!AC941,"")</f>
        <v>770125.13</v>
      </c>
    </row>
    <row r="214" spans="1:29" x14ac:dyDescent="0.25">
      <c r="A214" s="47" t="str">
        <f t="shared" si="17"/>
        <v>Aug</v>
      </c>
      <c r="B214" s="14">
        <f>'Daily PnL Log'!B942</f>
        <v>45531</v>
      </c>
      <c r="C214" s="13">
        <f>'Daily PnL Log'!C942</f>
        <v>19171.8</v>
      </c>
      <c r="D214" s="13">
        <f>'Daily PnL Log'!D942</f>
        <v>5430.4</v>
      </c>
      <c r="E214" s="13">
        <f>'Daily PnL Log'!E942</f>
        <v>0</v>
      </c>
      <c r="F214" s="13">
        <f>'Daily PnL Log'!F942</f>
        <v>-2653</v>
      </c>
      <c r="G214" s="13">
        <f>'Daily PnL Log'!G942</f>
        <v>-1903</v>
      </c>
      <c r="H214" s="13">
        <f>'Daily PnL Log'!H942</f>
        <v>0</v>
      </c>
      <c r="I214" s="13">
        <f>'Daily PnL Log'!I942</f>
        <v>0</v>
      </c>
      <c r="J214" s="13">
        <f>'Daily PnL Log'!J942</f>
        <v>20046.199999999997</v>
      </c>
      <c r="K214" s="13">
        <f>'Daily PnL Log'!K942</f>
        <v>-71.27</v>
      </c>
      <c r="L214" s="13">
        <f>'Daily PnL Log'!L942</f>
        <v>-630.21</v>
      </c>
      <c r="M214" s="13">
        <f>'Daily PnL Log'!M942</f>
        <v>-701.48</v>
      </c>
      <c r="N214" s="13">
        <f>'Daily PnL Log'!N942</f>
        <v>19344.719999999998</v>
      </c>
      <c r="O214" s="13">
        <f t="shared" si="20"/>
        <v>518391.1</v>
      </c>
      <c r="P214" s="13">
        <f t="shared" si="20"/>
        <v>499399.60000000009</v>
      </c>
      <c r="Q214" s="13">
        <f t="shared" si="20"/>
        <v>-103104.40000000002</v>
      </c>
      <c r="R214" s="13">
        <f t="shared" si="20"/>
        <v>8851.599999999984</v>
      </c>
      <c r="S214" s="13">
        <f t="shared" si="20"/>
        <v>52958.099999999991</v>
      </c>
      <c r="T214" s="13">
        <f t="shared" si="20"/>
        <v>-27627.500000000004</v>
      </c>
      <c r="U214" s="13">
        <f t="shared" si="20"/>
        <v>0</v>
      </c>
      <c r="V214" s="13">
        <f t="shared" si="20"/>
        <v>948868.49999999988</v>
      </c>
      <c r="W214" s="13">
        <f>IF('Daily PnL Log'!W942&lt;&gt;"",'Daily PnL Log'!W942,"")</f>
        <v>600156</v>
      </c>
      <c r="X214" s="118">
        <f>IF('Daily PnL Log'!X942&lt;&gt;"",'Daily PnL Log'!X942,"")</f>
        <v>3.2232819466938595E-2</v>
      </c>
      <c r="Y214" s="13" t="str">
        <f>IF('Daily PnL Log'!Y942&lt;&gt;"",'Daily PnL Log'!Y942,"")</f>
        <v/>
      </c>
      <c r="Z214" s="13" t="str">
        <f>IF('Daily PnL Log'!Z942&lt;&gt;"",'Daily PnL Log'!Z942,"")</f>
        <v/>
      </c>
      <c r="AA214" s="13" t="str">
        <f>IF('Daily PnL Log'!AA942&lt;&gt;"",'Daily PnL Log'!AA942,"")</f>
        <v/>
      </c>
      <c r="AB214" s="13" t="str">
        <f>IF('Daily PnL Log'!AB942&lt;&gt;"",'Daily PnL Log'!AB942,"")</f>
        <v/>
      </c>
      <c r="AC214" s="13">
        <f>IF('Daily PnL Log'!AC942&lt;&gt;"",'Daily PnL Log'!AC942,"")</f>
        <v>800742.40000000002</v>
      </c>
    </row>
    <row r="215" spans="1:29" x14ac:dyDescent="0.25">
      <c r="A215" s="48" t="str">
        <f t="shared" si="17"/>
        <v>Aug</v>
      </c>
      <c r="B215" s="83">
        <f>'Daily PnL Log'!B943</f>
        <v>45532</v>
      </c>
      <c r="C215" s="11">
        <f>'Daily PnL Log'!C943</f>
        <v>-17305.3</v>
      </c>
      <c r="D215" s="11">
        <f>'Daily PnL Log'!D943</f>
        <v>-5484.1</v>
      </c>
      <c r="E215" s="11">
        <f>'Daily PnL Log'!E943</f>
        <v>0</v>
      </c>
      <c r="F215" s="11">
        <f>'Daily PnL Log'!F943</f>
        <v>5776.4</v>
      </c>
      <c r="G215" s="11">
        <f>'Daily PnL Log'!G943</f>
        <v>7722.9</v>
      </c>
      <c r="H215" s="11">
        <f>'Daily PnL Log'!H943</f>
        <v>0</v>
      </c>
      <c r="I215" s="11">
        <f>'Daily PnL Log'!I943</f>
        <v>0</v>
      </c>
      <c r="J215" s="11">
        <f>'Daily PnL Log'!J943</f>
        <v>-9290.1</v>
      </c>
      <c r="K215" s="11">
        <f>'Daily PnL Log'!K943</f>
        <v>-73.930000000000007</v>
      </c>
      <c r="L215" s="11">
        <f>'Daily PnL Log'!L943</f>
        <v>-654.24</v>
      </c>
      <c r="M215" s="11">
        <f>'Daily PnL Log'!M943</f>
        <v>-728.17000000000007</v>
      </c>
      <c r="N215" s="11">
        <f>'Daily PnL Log'!N943</f>
        <v>-10018.27</v>
      </c>
      <c r="O215" s="11">
        <f t="shared" si="20"/>
        <v>501085.8</v>
      </c>
      <c r="P215" s="11">
        <f t="shared" si="20"/>
        <v>493915.50000000012</v>
      </c>
      <c r="Q215" s="11">
        <f t="shared" si="20"/>
        <v>-103104.40000000002</v>
      </c>
      <c r="R215" s="11">
        <f t="shared" si="20"/>
        <v>14627.999999999984</v>
      </c>
      <c r="S215" s="11">
        <f t="shared" si="20"/>
        <v>60680.999999999993</v>
      </c>
      <c r="T215" s="11">
        <f t="shared" si="20"/>
        <v>-27627.500000000004</v>
      </c>
      <c r="U215" s="11">
        <f t="shared" si="20"/>
        <v>0</v>
      </c>
      <c r="V215" s="11">
        <f t="shared" si="20"/>
        <v>939578.39999999991</v>
      </c>
      <c r="W215" s="11">
        <f>IF('Daily PnL Log'!W943&lt;&gt;"",'Daily PnL Log'!W943,"")</f>
        <v>574050</v>
      </c>
      <c r="X215" s="119">
        <f>IF('Daily PnL Log'!X943&lt;&gt;"",'Daily PnL Log'!X943,"")</f>
        <v>-1.7451911854368087E-2</v>
      </c>
      <c r="Y215" s="11" t="str">
        <f>IF('Daily PnL Log'!Y943&lt;&gt;"",'Daily PnL Log'!Y943,"")</f>
        <v/>
      </c>
      <c r="Z215" s="11" t="str">
        <f>IF('Daily PnL Log'!Z943&lt;&gt;"",'Daily PnL Log'!Z943,"")</f>
        <v/>
      </c>
      <c r="AA215" s="11" t="str">
        <f>IF('Daily PnL Log'!AA943&lt;&gt;"",'Daily PnL Log'!AA943,"")</f>
        <v/>
      </c>
      <c r="AB215" s="11" t="str">
        <f>IF('Daily PnL Log'!AB943&lt;&gt;"",'Daily PnL Log'!AB943,"")</f>
        <v/>
      </c>
      <c r="AC215" s="11">
        <f>IF('Daily PnL Log'!AC943&lt;&gt;"",'Daily PnL Log'!AC943,"")</f>
        <v>788567.98</v>
      </c>
    </row>
    <row r="216" spans="1:29" x14ac:dyDescent="0.25">
      <c r="A216" s="47" t="str">
        <f t="shared" si="17"/>
        <v>Aug</v>
      </c>
      <c r="B216" s="14">
        <f>'Daily PnL Log'!B944</f>
        <v>45533</v>
      </c>
      <c r="C216" s="13">
        <f>'Daily PnL Log'!C944</f>
        <v>-12129.8</v>
      </c>
      <c r="D216" s="13">
        <f>'Daily PnL Log'!D944</f>
        <v>-959.8</v>
      </c>
      <c r="E216" s="13">
        <f>'Daily PnL Log'!E944</f>
        <v>0</v>
      </c>
      <c r="F216" s="13">
        <f>'Daily PnL Log'!F944</f>
        <v>-3974.4</v>
      </c>
      <c r="G216" s="13">
        <f>'Daily PnL Log'!G944</f>
        <v>-7478.9</v>
      </c>
      <c r="H216" s="13">
        <f>'Daily PnL Log'!H944</f>
        <v>0</v>
      </c>
      <c r="I216" s="13">
        <f>'Daily PnL Log'!I944</f>
        <v>0</v>
      </c>
      <c r="J216" s="13">
        <f>'Daily PnL Log'!J944</f>
        <v>-24542.9</v>
      </c>
      <c r="K216" s="13">
        <f>'Daily PnL Log'!K944</f>
        <v>-70.62</v>
      </c>
      <c r="L216" s="13">
        <f>'Daily PnL Log'!L944</f>
        <v>-624.52</v>
      </c>
      <c r="M216" s="13">
        <f>'Daily PnL Log'!M944</f>
        <v>-695.14</v>
      </c>
      <c r="N216" s="13">
        <f>'Daily PnL Log'!N944</f>
        <v>-25238.04</v>
      </c>
      <c r="O216" s="13">
        <f t="shared" si="20"/>
        <v>488956</v>
      </c>
      <c r="P216" s="13">
        <f t="shared" si="20"/>
        <v>492955.70000000013</v>
      </c>
      <c r="Q216" s="13">
        <f t="shared" si="20"/>
        <v>-103104.40000000002</v>
      </c>
      <c r="R216" s="13">
        <f t="shared" si="20"/>
        <v>10653.599999999984</v>
      </c>
      <c r="S216" s="13">
        <f t="shared" si="20"/>
        <v>53202.099999999991</v>
      </c>
      <c r="T216" s="13">
        <f t="shared" si="20"/>
        <v>-27627.500000000004</v>
      </c>
      <c r="U216" s="13">
        <f t="shared" si="20"/>
        <v>0</v>
      </c>
      <c r="V216" s="13">
        <f t="shared" si="20"/>
        <v>915035.49999999988</v>
      </c>
      <c r="W216" s="13">
        <f>IF('Daily PnL Log'!W944&lt;&gt;"",'Daily PnL Log'!W944,"")</f>
        <v>620021</v>
      </c>
      <c r="X216" s="118">
        <f>IF('Daily PnL Log'!X944&lt;&gt;"",'Daily PnL Log'!X944,"")</f>
        <v>-4.0705137406636227E-2</v>
      </c>
      <c r="Y216" s="13">
        <f>IF('Daily PnL Log'!Y944&lt;&gt;"",'Daily PnL Log'!Y944,"")</f>
        <v>-5158.2300000000005</v>
      </c>
      <c r="Z216" s="13" t="str">
        <f>IF('Daily PnL Log'!Z944&lt;&gt;"",'Daily PnL Log'!Z944,"")</f>
        <v/>
      </c>
      <c r="AA216" s="13" t="str">
        <f>IF('Daily PnL Log'!AA944&lt;&gt;"",'Daily PnL Log'!AA944,"")</f>
        <v/>
      </c>
      <c r="AB216" s="13" t="str">
        <f>IF('Daily PnL Log'!AB944&lt;&gt;"",'Daily PnL Log'!AB944,"")</f>
        <v/>
      </c>
      <c r="AC216" s="13">
        <f>IF('Daily PnL Log'!AC944&lt;&gt;"",'Daily PnL Log'!AC944,"")</f>
        <v>760056.59</v>
      </c>
    </row>
    <row r="217" spans="1:29" x14ac:dyDescent="0.25">
      <c r="A217" s="48" t="str">
        <f t="shared" si="17"/>
        <v>Aug</v>
      </c>
      <c r="B217" s="83">
        <f>'Daily PnL Log'!B945</f>
        <v>45534</v>
      </c>
      <c r="C217" s="11">
        <f>'Daily PnL Log'!C945</f>
        <v>5550.2</v>
      </c>
      <c r="D217" s="11">
        <f>'Daily PnL Log'!D945</f>
        <v>11610</v>
      </c>
      <c r="E217" s="11">
        <f>'Daily PnL Log'!E945</f>
        <v>0</v>
      </c>
      <c r="F217" s="11">
        <f>'Daily PnL Log'!F945</f>
        <v>-6057.7</v>
      </c>
      <c r="G217" s="11">
        <f>'Daily PnL Log'!G945</f>
        <v>-721</v>
      </c>
      <c r="H217" s="11">
        <f>'Daily PnL Log'!H945</f>
        <v>0</v>
      </c>
      <c r="I217" s="11">
        <f>'Daily PnL Log'!I945</f>
        <v>0</v>
      </c>
      <c r="J217" s="11">
        <f>'Daily PnL Log'!J945</f>
        <v>10381.5</v>
      </c>
      <c r="K217" s="11">
        <f>'Daily PnL Log'!K945</f>
        <v>-92.63</v>
      </c>
      <c r="L217" s="11">
        <f>'Daily PnL Log'!L945</f>
        <v>-821.13</v>
      </c>
      <c r="M217" s="11">
        <f>'Daily PnL Log'!M945</f>
        <v>-913.76</v>
      </c>
      <c r="N217" s="11">
        <f>'Daily PnL Log'!N945</f>
        <v>9467.74</v>
      </c>
      <c r="O217" s="11">
        <f t="shared" si="20"/>
        <v>494506.2</v>
      </c>
      <c r="P217" s="11">
        <f t="shared" si="20"/>
        <v>504565.70000000013</v>
      </c>
      <c r="Q217" s="11">
        <f t="shared" si="20"/>
        <v>-103104.40000000002</v>
      </c>
      <c r="R217" s="11">
        <f t="shared" si="20"/>
        <v>4595.8999999999842</v>
      </c>
      <c r="S217" s="11">
        <f t="shared" si="20"/>
        <v>52481.099999999991</v>
      </c>
      <c r="T217" s="11">
        <f t="shared" si="20"/>
        <v>-27627.500000000004</v>
      </c>
      <c r="U217" s="11">
        <f t="shared" si="20"/>
        <v>0</v>
      </c>
      <c r="V217" s="11">
        <f t="shared" si="20"/>
        <v>925416.99999999988</v>
      </c>
      <c r="W217" s="11">
        <f>IF('Daily PnL Log'!W945&lt;&gt;"",'Daily PnL Log'!W945,"")</f>
        <v>784602</v>
      </c>
      <c r="X217" s="119">
        <f>IF('Daily PnL Log'!X945&lt;&gt;"",'Daily PnL Log'!X945,"")</f>
        <v>1.2066933298666075E-2</v>
      </c>
      <c r="Y217" s="11" t="str">
        <f>IF('Daily PnL Log'!Y945&lt;&gt;"",'Daily PnL Log'!Y945,"")</f>
        <v/>
      </c>
      <c r="Z217" s="11" t="str">
        <f>IF('Daily PnL Log'!Z945&lt;&gt;"",'Daily PnL Log'!Z945,"")</f>
        <v/>
      </c>
      <c r="AA217" s="11" t="str">
        <f>IF('Daily PnL Log'!AA945&lt;&gt;"",'Daily PnL Log'!AA945,"")</f>
        <v/>
      </c>
      <c r="AB217" s="11" t="str">
        <f>IF('Daily PnL Log'!AB945&lt;&gt;"",'Daily PnL Log'!AB945,"")</f>
        <v/>
      </c>
      <c r="AC217" s="11">
        <f>IF('Daily PnL Log'!AC945&lt;&gt;"",'Daily PnL Log'!AC945,"")</f>
        <v>780910.33</v>
      </c>
    </row>
    <row r="218" spans="1:29" x14ac:dyDescent="0.25">
      <c r="A218" s="47" t="str">
        <f t="shared" si="17"/>
        <v>Sep</v>
      </c>
      <c r="B218" s="14">
        <f>'Daily PnL Log'!B946</f>
        <v>45538</v>
      </c>
      <c r="C218" s="13">
        <f>'Daily PnL Log'!C946</f>
        <v>-23705.3</v>
      </c>
      <c r="D218" s="13">
        <f>'Daily PnL Log'!D946</f>
        <v>26693.1</v>
      </c>
      <c r="E218" s="13">
        <f>'Daily PnL Log'!E946</f>
        <v>0</v>
      </c>
      <c r="F218" s="13">
        <f>'Daily PnL Log'!F946</f>
        <v>-41.3</v>
      </c>
      <c r="G218" s="13">
        <f>'Daily PnL Log'!G946</f>
        <v>-16595.2</v>
      </c>
      <c r="H218" s="13">
        <f>'Daily PnL Log'!H946</f>
        <v>0</v>
      </c>
      <c r="I218" s="13">
        <f>'Daily PnL Log'!I946</f>
        <v>0</v>
      </c>
      <c r="J218" s="13">
        <f>'Daily PnL Log'!J946</f>
        <v>-13648.7</v>
      </c>
      <c r="K218" s="13">
        <f>'Daily PnL Log'!K946</f>
        <v>-68.59</v>
      </c>
      <c r="L218" s="13">
        <f>'Daily PnL Log'!L946</f>
        <v>-603.54</v>
      </c>
      <c r="M218" s="13">
        <f>'Daily PnL Log'!M946</f>
        <v>-672.13</v>
      </c>
      <c r="N218" s="13">
        <f>'Daily PnL Log'!N946</f>
        <v>-14320.83</v>
      </c>
      <c r="O218" s="13">
        <f t="shared" si="20"/>
        <v>470800.9</v>
      </c>
      <c r="P218" s="13">
        <f t="shared" si="20"/>
        <v>531258.80000000016</v>
      </c>
      <c r="Q218" s="13">
        <f t="shared" si="20"/>
        <v>-103104.40000000002</v>
      </c>
      <c r="R218" s="13">
        <f t="shared" si="20"/>
        <v>4554.599999999984</v>
      </c>
      <c r="S218" s="13">
        <f t="shared" si="20"/>
        <v>35885.899999999994</v>
      </c>
      <c r="T218" s="13">
        <f t="shared" si="20"/>
        <v>-27627.500000000004</v>
      </c>
      <c r="U218" s="13">
        <f t="shared" si="20"/>
        <v>0</v>
      </c>
      <c r="V218" s="13">
        <f t="shared" si="20"/>
        <v>911768.29999999993</v>
      </c>
      <c r="W218" s="13">
        <f>IF('Daily PnL Log'!W946&lt;&gt;"",'Daily PnL Log'!W946,"")</f>
        <v>784142</v>
      </c>
      <c r="X218" s="118">
        <f>IF('Daily PnL Log'!X946&lt;&gt;"",'Daily PnL Log'!X946,"")</f>
        <v>-1.8263056946318395E-2</v>
      </c>
      <c r="Y218" s="13">
        <f>IF('Daily PnL Log'!Y946&lt;&gt;"",'Daily PnL Log'!Y946,"")</f>
        <v>-5812.26</v>
      </c>
      <c r="Z218" s="13" t="str">
        <f>IF('Daily PnL Log'!Z946&lt;&gt;"",'Daily PnL Log'!Z946,"")</f>
        <v/>
      </c>
      <c r="AA218" s="13" t="str">
        <f>IF('Daily PnL Log'!AA946&lt;&gt;"",'Daily PnL Log'!AA946,"")</f>
        <v/>
      </c>
      <c r="AB218" s="13" t="str">
        <f>IF('Daily PnL Log'!AB946&lt;&gt;"",'Daily PnL Log'!AB946,"")</f>
        <v/>
      </c>
      <c r="AC218" s="13">
        <f>IF('Daily PnL Log'!AC946&lt;&gt;"",'Daily PnL Log'!AC946,"")</f>
        <v>754186.95</v>
      </c>
    </row>
    <row r="219" spans="1:29" x14ac:dyDescent="0.25">
      <c r="A219" s="48" t="str">
        <f t="shared" si="17"/>
        <v>Sep</v>
      </c>
      <c r="B219" s="83">
        <f>'Daily PnL Log'!B947</f>
        <v>45539</v>
      </c>
      <c r="C219" s="11">
        <f>'Daily PnL Log'!C947</f>
        <v>17287.5</v>
      </c>
      <c r="D219" s="11">
        <f>'Daily PnL Log'!D947</f>
        <v>50455.4</v>
      </c>
      <c r="E219" s="11">
        <f>'Daily PnL Log'!E947</f>
        <v>0</v>
      </c>
      <c r="F219" s="11">
        <f>'Daily PnL Log'!F947</f>
        <v>3734</v>
      </c>
      <c r="G219" s="11">
        <f>'Daily PnL Log'!G947</f>
        <v>1032.2</v>
      </c>
      <c r="H219" s="11">
        <f>'Daily PnL Log'!H947</f>
        <v>0</v>
      </c>
      <c r="I219" s="11">
        <f>'Daily PnL Log'!I947</f>
        <v>0</v>
      </c>
      <c r="J219" s="11">
        <f>'Daily PnL Log'!J947</f>
        <v>72509.099999999991</v>
      </c>
      <c r="K219" s="11">
        <f>'Daily PnL Log'!K947</f>
        <v>-156.41999999999999</v>
      </c>
      <c r="L219" s="11">
        <f>'Daily PnL Log'!L947</f>
        <v>-1384.9</v>
      </c>
      <c r="M219" s="11">
        <f>'Daily PnL Log'!M947</f>
        <v>-1541.3200000000002</v>
      </c>
      <c r="N219" s="11">
        <f>'Daily PnL Log'!N947</f>
        <v>70967.779999999984</v>
      </c>
      <c r="O219" s="11">
        <f t="shared" si="20"/>
        <v>488088.4</v>
      </c>
      <c r="P219" s="11">
        <f t="shared" si="20"/>
        <v>581714.20000000019</v>
      </c>
      <c r="Q219" s="11">
        <f t="shared" si="20"/>
        <v>-103104.40000000002</v>
      </c>
      <c r="R219" s="11">
        <f t="shared" si="20"/>
        <v>8288.599999999984</v>
      </c>
      <c r="S219" s="11">
        <f t="shared" si="20"/>
        <v>36918.099999999991</v>
      </c>
      <c r="T219" s="11">
        <f t="shared" si="20"/>
        <v>-27627.500000000004</v>
      </c>
      <c r="U219" s="11">
        <f t="shared" si="20"/>
        <v>0</v>
      </c>
      <c r="V219" s="11">
        <f t="shared" si="20"/>
        <v>984277.39999999991</v>
      </c>
      <c r="W219" s="11">
        <f>IF('Daily PnL Log'!W947&lt;&gt;"",'Daily PnL Log'!W947,"")</f>
        <v>802733</v>
      </c>
      <c r="X219" s="119">
        <f>IF('Daily PnL Log'!X947&lt;&gt;"",'Daily PnL Log'!X947,"")</f>
        <v>8.8407702187402265E-2</v>
      </c>
      <c r="Y219" s="11" t="str">
        <f>IF('Daily PnL Log'!Y947&lt;&gt;"",'Daily PnL Log'!Y947,"")</f>
        <v/>
      </c>
      <c r="Z219" s="11" t="str">
        <f>IF('Daily PnL Log'!Z947&lt;&gt;"",'Daily PnL Log'!Z947,"")</f>
        <v/>
      </c>
      <c r="AA219" s="11" t="str">
        <f>IF('Daily PnL Log'!AA947&lt;&gt;"",'Daily PnL Log'!AA947,"")</f>
        <v/>
      </c>
      <c r="AB219" s="11" t="str">
        <f>IF('Daily PnL Log'!AB947&lt;&gt;"",'Daily PnL Log'!AB947,"")</f>
        <v/>
      </c>
      <c r="AC219" s="11">
        <f>IF('Daily PnL Log'!AC947&lt;&gt;"",'Daily PnL Log'!AC947,"")</f>
        <v>839899.38</v>
      </c>
    </row>
    <row r="220" spans="1:29" x14ac:dyDescent="0.25">
      <c r="A220" s="47" t="str">
        <f t="shared" si="17"/>
        <v>Sep</v>
      </c>
      <c r="B220" s="14">
        <f>'Daily PnL Log'!B948</f>
        <v>45540</v>
      </c>
      <c r="C220" s="13">
        <f>'Daily PnL Log'!C948</f>
        <v>21321.7</v>
      </c>
      <c r="D220" s="13">
        <f>'Daily PnL Log'!D948</f>
        <v>30443.4</v>
      </c>
      <c r="E220" s="13">
        <f>'Daily PnL Log'!E948</f>
        <v>0</v>
      </c>
      <c r="F220" s="13">
        <f>'Daily PnL Log'!F948</f>
        <v>-870.7</v>
      </c>
      <c r="G220" s="13">
        <f>'Daily PnL Log'!G948</f>
        <v>-5548.5</v>
      </c>
      <c r="H220" s="13">
        <f>'Daily PnL Log'!H948</f>
        <v>0</v>
      </c>
      <c r="I220" s="13">
        <f>'Daily PnL Log'!I948</f>
        <v>0</v>
      </c>
      <c r="J220" s="13">
        <f>'Daily PnL Log'!J948</f>
        <v>45345.900000000009</v>
      </c>
      <c r="K220" s="13">
        <f>'Daily PnL Log'!K948</f>
        <v>-137.66</v>
      </c>
      <c r="L220" s="13">
        <f>'Daily PnL Log'!L948</f>
        <v>-1222.01</v>
      </c>
      <c r="M220" s="13">
        <f>'Daily PnL Log'!M948</f>
        <v>-1359.67</v>
      </c>
      <c r="N220" s="13">
        <f>'Daily PnL Log'!N948</f>
        <v>43986.23000000001</v>
      </c>
      <c r="O220" s="13">
        <f t="shared" si="20"/>
        <v>509410.10000000003</v>
      </c>
      <c r="P220" s="13">
        <f t="shared" si="20"/>
        <v>612157.60000000021</v>
      </c>
      <c r="Q220" s="13">
        <f t="shared" si="20"/>
        <v>-103104.40000000002</v>
      </c>
      <c r="R220" s="13">
        <f t="shared" si="20"/>
        <v>7417.8999999999842</v>
      </c>
      <c r="S220" s="13">
        <f t="shared" si="20"/>
        <v>31369.599999999991</v>
      </c>
      <c r="T220" s="13">
        <f t="shared" si="20"/>
        <v>-27627.500000000004</v>
      </c>
      <c r="U220" s="13">
        <f t="shared" si="20"/>
        <v>0</v>
      </c>
      <c r="V220" s="13">
        <f t="shared" si="20"/>
        <v>1029623.2999999999</v>
      </c>
      <c r="W220" s="13">
        <f>IF('Daily PnL Log'!W948&lt;&gt;"",'Daily PnL Log'!W948,"")</f>
        <v>592013</v>
      </c>
      <c r="X220" s="118">
        <f>IF('Daily PnL Log'!X948&lt;&gt;"",'Daily PnL Log'!X948,"")</f>
        <v>7.4299432613810862E-2</v>
      </c>
      <c r="Y220" s="13" t="str">
        <f>IF('Daily PnL Log'!Y948&lt;&gt;"",'Daily PnL Log'!Y948,"")</f>
        <v/>
      </c>
      <c r="Z220" s="13" t="str">
        <f>IF('Daily PnL Log'!Z948&lt;&gt;"",'Daily PnL Log'!Z948,"")</f>
        <v/>
      </c>
      <c r="AA220" s="13" t="str">
        <f>IF('Daily PnL Log'!AA948&lt;&gt;"",'Daily PnL Log'!AA948,"")</f>
        <v/>
      </c>
      <c r="AB220" s="13" t="str">
        <f>IF('Daily PnL Log'!AB948&lt;&gt;"",'Daily PnL Log'!AB948,"")</f>
        <v/>
      </c>
      <c r="AC220" s="13">
        <f>IF('Daily PnL Log'!AC948&lt;&gt;"",'Daily PnL Log'!AC948,"")</f>
        <v>900430.96</v>
      </c>
    </row>
    <row r="221" spans="1:29" x14ac:dyDescent="0.25">
      <c r="A221" s="48" t="str">
        <f t="shared" si="17"/>
        <v>Sep</v>
      </c>
      <c r="B221" s="83">
        <f>'Daily PnL Log'!B949</f>
        <v>45541</v>
      </c>
      <c r="C221" s="11">
        <f>'Daily PnL Log'!C949</f>
        <v>-12160.3</v>
      </c>
      <c r="D221" s="11">
        <f>'Daily PnL Log'!D949</f>
        <v>21112.400000000001</v>
      </c>
      <c r="E221" s="11">
        <f>'Daily PnL Log'!E949</f>
        <v>0</v>
      </c>
      <c r="F221" s="11">
        <f>'Daily PnL Log'!F949</f>
        <v>-2742.1</v>
      </c>
      <c r="G221" s="11">
        <f>'Daily PnL Log'!G949</f>
        <v>4817.5</v>
      </c>
      <c r="H221" s="11">
        <f>'Daily PnL Log'!H949</f>
        <v>0</v>
      </c>
      <c r="I221" s="11">
        <f>'Daily PnL Log'!I949</f>
        <v>0</v>
      </c>
      <c r="J221" s="11">
        <f>'Daily PnL Log'!J949</f>
        <v>11027.500000000002</v>
      </c>
      <c r="K221" s="11">
        <f>'Daily PnL Log'!K949</f>
        <v>-98.53</v>
      </c>
      <c r="L221" s="11">
        <f>'Daily PnL Log'!L949</f>
        <v>-872.62</v>
      </c>
      <c r="M221" s="11">
        <f>'Daily PnL Log'!M949</f>
        <v>-971.15</v>
      </c>
      <c r="N221" s="11">
        <f>'Daily PnL Log'!N949</f>
        <v>10056.350000000002</v>
      </c>
      <c r="O221" s="11">
        <f t="shared" si="20"/>
        <v>497249.80000000005</v>
      </c>
      <c r="P221" s="11">
        <f t="shared" si="20"/>
        <v>633270.00000000023</v>
      </c>
      <c r="Q221" s="11">
        <f t="shared" si="20"/>
        <v>-103104.40000000002</v>
      </c>
      <c r="R221" s="11">
        <f t="shared" si="20"/>
        <v>4675.7999999999847</v>
      </c>
      <c r="S221" s="11">
        <f t="shared" si="20"/>
        <v>36187.099999999991</v>
      </c>
      <c r="T221" s="11">
        <f t="shared" si="20"/>
        <v>-27627.500000000004</v>
      </c>
      <c r="U221" s="11">
        <f t="shared" si="20"/>
        <v>0</v>
      </c>
      <c r="V221" s="11">
        <f t="shared" si="20"/>
        <v>1040650.7999999999</v>
      </c>
      <c r="W221" s="11">
        <f>IF('Daily PnL Log'!W949&lt;&gt;"",'Daily PnL Log'!W949,"")</f>
        <v>632716</v>
      </c>
      <c r="X221" s="119">
        <f>IF('Daily PnL Log'!X949&lt;&gt;"",'Daily PnL Log'!X949,"")</f>
        <v>1.5893939777087987E-2</v>
      </c>
      <c r="Y221" s="11" t="str">
        <f>IF('Daily PnL Log'!Y949&lt;&gt;"",'Daily PnL Log'!Y949,"")</f>
        <v/>
      </c>
      <c r="Z221" s="11" t="str">
        <f>IF('Daily PnL Log'!Z949&lt;&gt;"",'Daily PnL Log'!Z949,"")</f>
        <v/>
      </c>
      <c r="AA221" s="11" t="str">
        <f>IF('Daily PnL Log'!AA949&lt;&gt;"",'Daily PnL Log'!AA949,"")</f>
        <v/>
      </c>
      <c r="AB221" s="11" t="str">
        <f>IF('Daily PnL Log'!AB949&lt;&gt;"",'Daily PnL Log'!AB949,"")</f>
        <v/>
      </c>
      <c r="AC221" s="11">
        <f>IF('Daily PnL Log'!AC949&lt;&gt;"",'Daily PnL Log'!AC949,"")</f>
        <v>892136.06</v>
      </c>
    </row>
    <row r="222" spans="1:29" x14ac:dyDescent="0.25">
      <c r="A222" s="47" t="str">
        <f t="shared" si="17"/>
        <v>Sep</v>
      </c>
      <c r="B222" s="14">
        <f>'Daily PnL Log'!B950</f>
        <v>45544</v>
      </c>
      <c r="C222" s="13">
        <f>'Daily PnL Log'!C950</f>
        <v>-30873.4</v>
      </c>
      <c r="D222" s="13">
        <f>'Daily PnL Log'!D950</f>
        <v>-9746.5</v>
      </c>
      <c r="E222" s="13">
        <f>'Daily PnL Log'!E950</f>
        <v>0</v>
      </c>
      <c r="F222" s="13">
        <f>'Daily PnL Log'!F950</f>
        <v>967.3</v>
      </c>
      <c r="G222" s="13">
        <f>'Daily PnL Log'!G950</f>
        <v>-19452.2</v>
      </c>
      <c r="H222" s="13">
        <f>'Daily PnL Log'!H950</f>
        <v>0</v>
      </c>
      <c r="I222" s="13">
        <f>'Daily PnL Log'!I950</f>
        <v>0</v>
      </c>
      <c r="J222" s="13">
        <f>'Daily PnL Log'!J950</f>
        <v>-59104.800000000003</v>
      </c>
      <c r="K222" s="13">
        <f>'Daily PnL Log'!K950</f>
        <v>-60.09</v>
      </c>
      <c r="L222" s="13">
        <f>'Daily PnL Log'!L950</f>
        <v>-533.57000000000005</v>
      </c>
      <c r="M222" s="13">
        <f>'Daily PnL Log'!M950</f>
        <v>-593.66000000000008</v>
      </c>
      <c r="N222" s="13">
        <f>'Daily PnL Log'!N950</f>
        <v>-59698.460000000006</v>
      </c>
      <c r="O222" s="13">
        <f t="shared" si="20"/>
        <v>466376.4</v>
      </c>
      <c r="P222" s="13">
        <f t="shared" si="20"/>
        <v>623523.50000000023</v>
      </c>
      <c r="Q222" s="13">
        <f t="shared" si="20"/>
        <v>-103104.40000000002</v>
      </c>
      <c r="R222" s="13">
        <f t="shared" si="20"/>
        <v>5643.0999999999849</v>
      </c>
      <c r="S222" s="13">
        <f t="shared" si="20"/>
        <v>16734.899999999991</v>
      </c>
      <c r="T222" s="13">
        <f t="shared" si="20"/>
        <v>-27627.500000000004</v>
      </c>
      <c r="U222" s="13">
        <f t="shared" si="20"/>
        <v>0</v>
      </c>
      <c r="V222" s="13">
        <f t="shared" si="20"/>
        <v>981545.99999999988</v>
      </c>
      <c r="W222" s="13">
        <f>IF('Daily PnL Log'!W950&lt;&gt;"",'Daily PnL Log'!W950,"")</f>
        <v>651912</v>
      </c>
      <c r="X222" s="118">
        <f>IF('Daily PnL Log'!X950&lt;&gt;"",'Daily PnL Log'!X950,"")</f>
        <v>-9.1574414951711286E-2</v>
      </c>
      <c r="Y222" s="13">
        <f>IF('Daily PnL Log'!Y950&lt;&gt;"",'Daily PnL Log'!Y950,"")</f>
        <v>-3957.85</v>
      </c>
      <c r="Z222" s="13" t="str">
        <f>IF('Daily PnL Log'!Z950&lt;&gt;"",'Daily PnL Log'!Z950,"")</f>
        <v/>
      </c>
      <c r="AA222" s="13" t="str">
        <f>IF('Daily PnL Log'!AA950&lt;&gt;"",'Daily PnL Log'!AA950,"")</f>
        <v/>
      </c>
      <c r="AB222" s="13" t="str">
        <f>IF('Daily PnL Log'!AB950&lt;&gt;"",'Daily PnL Log'!AB950,"")</f>
        <v/>
      </c>
      <c r="AC222" s="13">
        <f>IF('Daily PnL Log'!AC950&lt;&gt;"",'Daily PnL Log'!AC950,"")</f>
        <v>814820.47</v>
      </c>
    </row>
    <row r="223" spans="1:29" x14ac:dyDescent="0.25">
      <c r="A223" s="48" t="str">
        <f t="shared" si="17"/>
        <v>Sep</v>
      </c>
      <c r="B223" s="83">
        <f>'Daily PnL Log'!B951</f>
        <v>45545</v>
      </c>
      <c r="C223" s="11">
        <f>'Daily PnL Log'!C951</f>
        <v>8018.7</v>
      </c>
      <c r="D223" s="11">
        <f>'Daily PnL Log'!D951</f>
        <v>8331.4</v>
      </c>
      <c r="E223" s="11">
        <f>'Daily PnL Log'!E951</f>
        <v>0</v>
      </c>
      <c r="F223" s="11">
        <f>'Daily PnL Log'!F951</f>
        <v>-19542</v>
      </c>
      <c r="G223" s="11">
        <f>'Daily PnL Log'!G951</f>
        <v>18482.3</v>
      </c>
      <c r="H223" s="11">
        <f>'Daily PnL Log'!H951</f>
        <v>0</v>
      </c>
      <c r="I223" s="11">
        <f>'Daily PnL Log'!I951</f>
        <v>0</v>
      </c>
      <c r="J223" s="11">
        <f>'Daily PnL Log'!J951</f>
        <v>15290.399999999998</v>
      </c>
      <c r="K223" s="11">
        <f>'Daily PnL Log'!K951</f>
        <v>-74.38</v>
      </c>
      <c r="L223" s="11">
        <f>'Daily PnL Log'!L951</f>
        <v>-654.42999999999995</v>
      </c>
      <c r="M223" s="11">
        <f>'Daily PnL Log'!M951</f>
        <v>-728.81</v>
      </c>
      <c r="N223" s="11">
        <f>'Daily PnL Log'!N951</f>
        <v>14561.589999999998</v>
      </c>
      <c r="O223" s="11">
        <f t="shared" si="20"/>
        <v>474395.10000000003</v>
      </c>
      <c r="P223" s="11">
        <f t="shared" si="20"/>
        <v>631854.90000000026</v>
      </c>
      <c r="Q223" s="11">
        <f t="shared" si="20"/>
        <v>-103104.40000000002</v>
      </c>
      <c r="R223" s="11">
        <f t="shared" si="20"/>
        <v>-13898.900000000016</v>
      </c>
      <c r="S223" s="11">
        <f t="shared" si="20"/>
        <v>35217.19999999999</v>
      </c>
      <c r="T223" s="11">
        <f t="shared" si="20"/>
        <v>-27627.500000000004</v>
      </c>
      <c r="U223" s="11">
        <f t="shared" si="20"/>
        <v>0</v>
      </c>
      <c r="V223" s="11">
        <f t="shared" si="20"/>
        <v>996836.39999999991</v>
      </c>
      <c r="W223" s="11">
        <f>IF('Daily PnL Log'!W951&lt;&gt;"",'Daily PnL Log'!W951,"")</f>
        <v>646342</v>
      </c>
      <c r="X223" s="119">
        <f>IF('Daily PnL Log'!X951&lt;&gt;"",'Daily PnL Log'!X951,"")</f>
        <v>2.2529233749315376E-2</v>
      </c>
      <c r="Y223" s="11" t="str">
        <f>IF('Daily PnL Log'!Y951&lt;&gt;"",'Daily PnL Log'!Y951,"")</f>
        <v/>
      </c>
      <c r="Z223" s="11" t="str">
        <f>IF('Daily PnL Log'!Z951&lt;&gt;"",'Daily PnL Log'!Z951,"")</f>
        <v/>
      </c>
      <c r="AA223" s="11" t="str">
        <f>IF('Daily PnL Log'!AA951&lt;&gt;"",'Daily PnL Log'!AA951,"")</f>
        <v/>
      </c>
      <c r="AB223" s="11" t="str">
        <f>IF('Daily PnL Log'!AB951&lt;&gt;"",'Daily PnL Log'!AB951,"")</f>
        <v/>
      </c>
      <c r="AC223" s="11">
        <f>IF('Daily PnL Log'!AC951&lt;&gt;"",'Daily PnL Log'!AC951,"")</f>
        <v>847647.91</v>
      </c>
    </row>
    <row r="224" spans="1:29" x14ac:dyDescent="0.25">
      <c r="A224" s="47" t="str">
        <f t="shared" si="17"/>
        <v>Sep</v>
      </c>
      <c r="B224" s="14">
        <f>'Daily PnL Log'!B952</f>
        <v>45546</v>
      </c>
      <c r="C224" s="13">
        <f>'Daily PnL Log'!C952</f>
        <v>950.2</v>
      </c>
      <c r="D224" s="13">
        <f>'Daily PnL Log'!D952</f>
        <v>-16930.8</v>
      </c>
      <c r="E224" s="13">
        <f>'Daily PnL Log'!E952</f>
        <v>834.7</v>
      </c>
      <c r="F224" s="13">
        <f>'Daily PnL Log'!F952</f>
        <v>-16518.8</v>
      </c>
      <c r="G224" s="13">
        <f>'Daily PnL Log'!G952</f>
        <v>-677.4</v>
      </c>
      <c r="H224" s="13">
        <f>'Daily PnL Log'!H952</f>
        <v>0</v>
      </c>
      <c r="I224" s="13">
        <f>'Daily PnL Log'!I952</f>
        <v>0</v>
      </c>
      <c r="J224" s="13">
        <f>'Daily PnL Log'!J952</f>
        <v>-32342.1</v>
      </c>
      <c r="K224" s="13">
        <f>'Daily PnL Log'!K952</f>
        <v>-62.59</v>
      </c>
      <c r="L224" s="13">
        <f>'Daily PnL Log'!L952</f>
        <v>-555.20000000000005</v>
      </c>
      <c r="M224" s="13">
        <f>'Daily PnL Log'!M952</f>
        <v>-617.79000000000008</v>
      </c>
      <c r="N224" s="13">
        <f>'Daily PnL Log'!N952</f>
        <v>-32959.89</v>
      </c>
      <c r="O224" s="13">
        <f t="shared" si="20"/>
        <v>475345.30000000005</v>
      </c>
      <c r="P224" s="13">
        <f t="shared" si="20"/>
        <v>614924.10000000021</v>
      </c>
      <c r="Q224" s="13">
        <f t="shared" si="20"/>
        <v>-102269.70000000003</v>
      </c>
      <c r="R224" s="13">
        <f t="shared" si="20"/>
        <v>-30417.700000000015</v>
      </c>
      <c r="S224" s="13">
        <f t="shared" si="20"/>
        <v>34539.799999999988</v>
      </c>
      <c r="T224" s="13">
        <f t="shared" si="20"/>
        <v>-27627.500000000004</v>
      </c>
      <c r="U224" s="13">
        <f t="shared" si="20"/>
        <v>0</v>
      </c>
      <c r="V224" s="13">
        <f t="shared" si="20"/>
        <v>964494.29999999993</v>
      </c>
      <c r="W224" s="13">
        <f>IF('Daily PnL Log'!W952&lt;&gt;"",'Daily PnL Log'!W952,"")</f>
        <v>686018</v>
      </c>
      <c r="X224" s="118">
        <f>IF('Daily PnL Log'!X952&lt;&gt;"",'Daily PnL Log'!X952,"")</f>
        <v>-4.8045226218554032E-2</v>
      </c>
      <c r="Y224" s="13">
        <f>IF('Daily PnL Log'!Y952&lt;&gt;"",'Daily PnL Log'!Y952,"")</f>
        <v>-5442.2300000000005</v>
      </c>
      <c r="Z224" s="13" t="str">
        <f>IF('Daily PnL Log'!Z952&lt;&gt;"",'Daily PnL Log'!Z952,"")</f>
        <v/>
      </c>
      <c r="AA224" s="13" t="str">
        <f>IF('Daily PnL Log'!AA952&lt;&gt;"",'Daily PnL Log'!AA952,"")</f>
        <v/>
      </c>
      <c r="AB224" s="13" t="str">
        <f>IF('Daily PnL Log'!AB952&lt;&gt;"",'Daily PnL Log'!AB952,"")</f>
        <v/>
      </c>
      <c r="AC224" s="13">
        <f>IF('Daily PnL Log'!AC952&lt;&gt;"",'Daily PnL Log'!AC952,"")</f>
        <v>819678.12</v>
      </c>
    </row>
    <row r="225" spans="1:29" x14ac:dyDescent="0.25">
      <c r="A225" s="48" t="str">
        <f t="shared" si="17"/>
        <v>Sep</v>
      </c>
      <c r="B225" s="83">
        <f>'Daily PnL Log'!B953</f>
        <v>45547</v>
      </c>
      <c r="C225" s="11">
        <f>'Daily PnL Log'!C953</f>
        <v>-27101.4</v>
      </c>
      <c r="D225" s="11">
        <f>'Daily PnL Log'!D953</f>
        <v>-12179.4</v>
      </c>
      <c r="E225" s="11">
        <f>'Daily PnL Log'!E953</f>
        <v>-2948.2</v>
      </c>
      <c r="F225" s="11">
        <f>'Daily PnL Log'!F953</f>
        <v>11368.3</v>
      </c>
      <c r="G225" s="11">
        <f>'Daily PnL Log'!G953</f>
        <v>-18178.3</v>
      </c>
      <c r="H225" s="11">
        <f>'Daily PnL Log'!H953</f>
        <v>0</v>
      </c>
      <c r="I225" s="11">
        <f>'Daily PnL Log'!I953</f>
        <v>0</v>
      </c>
      <c r="J225" s="11">
        <f>'Daily PnL Log'!J953</f>
        <v>-49039</v>
      </c>
      <c r="K225" s="11">
        <f>'Daily PnL Log'!K953</f>
        <v>-98.99</v>
      </c>
      <c r="L225" s="11">
        <f>'Daily PnL Log'!L953</f>
        <v>-874.28</v>
      </c>
      <c r="M225" s="11">
        <f>'Daily PnL Log'!M953</f>
        <v>-973.27</v>
      </c>
      <c r="N225" s="11">
        <f>'Daily PnL Log'!N953</f>
        <v>-50012.27</v>
      </c>
      <c r="O225" s="11">
        <f t="shared" si="20"/>
        <v>448243.9</v>
      </c>
      <c r="P225" s="11">
        <f t="shared" si="20"/>
        <v>602744.70000000019</v>
      </c>
      <c r="Q225" s="11">
        <f t="shared" si="20"/>
        <v>-105217.90000000002</v>
      </c>
      <c r="R225" s="11">
        <f t="shared" si="20"/>
        <v>-19049.400000000016</v>
      </c>
      <c r="S225" s="11">
        <f t="shared" si="20"/>
        <v>16361.499999999989</v>
      </c>
      <c r="T225" s="11">
        <f t="shared" si="20"/>
        <v>-27627.500000000004</v>
      </c>
      <c r="U225" s="11">
        <f t="shared" si="20"/>
        <v>0</v>
      </c>
      <c r="V225" s="11">
        <f t="shared" si="20"/>
        <v>915455.29999999993</v>
      </c>
      <c r="W225" s="11">
        <f>IF('Daily PnL Log'!W953&lt;&gt;"",'Daily PnL Log'!W953,"")</f>
        <v>668277</v>
      </c>
      <c r="X225" s="119">
        <f>IF('Daily PnL Log'!X953&lt;&gt;"",'Daily PnL Log'!X953,"")</f>
        <v>-7.4837634693398089E-2</v>
      </c>
      <c r="Y225" s="11" t="str">
        <f>IF('Daily PnL Log'!Y953&lt;&gt;"",'Daily PnL Log'!Y953,"")</f>
        <v/>
      </c>
      <c r="Z225" s="11" t="str">
        <f>IF('Daily PnL Log'!Z953&lt;&gt;"",'Daily PnL Log'!Z953,"")</f>
        <v/>
      </c>
      <c r="AA225" s="11" t="str">
        <f>IF('Daily PnL Log'!AA953&lt;&gt;"",'Daily PnL Log'!AA953,"")</f>
        <v/>
      </c>
      <c r="AB225" s="11" t="str">
        <f>IF('Daily PnL Log'!AB953&lt;&gt;"",'Daily PnL Log'!AB953,"")</f>
        <v/>
      </c>
      <c r="AC225" s="11">
        <f>IF('Daily PnL Log'!AC953&lt;&gt;"",'Daily PnL Log'!AC953,"")</f>
        <v>749365.85</v>
      </c>
    </row>
    <row r="226" spans="1:29" x14ac:dyDescent="0.25">
      <c r="A226" s="47" t="str">
        <f t="shared" si="17"/>
        <v>Sep</v>
      </c>
      <c r="B226" s="14">
        <f>'Daily PnL Log'!B954</f>
        <v>45548</v>
      </c>
      <c r="C226" s="13">
        <f>'Daily PnL Log'!C954</f>
        <v>8588.9</v>
      </c>
      <c r="D226" s="13">
        <f>'Daily PnL Log'!D954</f>
        <v>6729.6</v>
      </c>
      <c r="E226" s="13">
        <f>'Daily PnL Log'!E954</f>
        <v>3628</v>
      </c>
      <c r="F226" s="13">
        <f>'Daily PnL Log'!F954</f>
        <v>14887.5</v>
      </c>
      <c r="G226" s="13">
        <f>'Daily PnL Log'!G954</f>
        <v>8822.2000000000007</v>
      </c>
      <c r="H226" s="13">
        <f>'Daily PnL Log'!H954</f>
        <v>0</v>
      </c>
      <c r="I226" s="13">
        <f>'Daily PnL Log'!I954</f>
        <v>0</v>
      </c>
      <c r="J226" s="13">
        <f>'Daily PnL Log'!J954</f>
        <v>42656.2</v>
      </c>
      <c r="K226" s="13">
        <f>'Daily PnL Log'!K954</f>
        <v>-126.27</v>
      </c>
      <c r="L226" s="13">
        <f>'Daily PnL Log'!L954</f>
        <v>-1114.49</v>
      </c>
      <c r="M226" s="13">
        <f>'Daily PnL Log'!M954</f>
        <v>-1240.76</v>
      </c>
      <c r="N226" s="13">
        <f>'Daily PnL Log'!N954</f>
        <v>41415.439999999995</v>
      </c>
      <c r="O226" s="13">
        <f t="shared" ref="O226:V241" si="21">IF(C226&lt;&gt;"",O225+C226,"")</f>
        <v>456832.80000000005</v>
      </c>
      <c r="P226" s="13">
        <f t="shared" si="21"/>
        <v>609474.30000000016</v>
      </c>
      <c r="Q226" s="13">
        <f t="shared" si="21"/>
        <v>-101589.90000000002</v>
      </c>
      <c r="R226" s="13">
        <f t="shared" si="21"/>
        <v>-4161.900000000016</v>
      </c>
      <c r="S226" s="13">
        <f t="shared" si="21"/>
        <v>25183.69999999999</v>
      </c>
      <c r="T226" s="13">
        <f t="shared" si="21"/>
        <v>-27627.500000000004</v>
      </c>
      <c r="U226" s="13">
        <f t="shared" si="21"/>
        <v>0</v>
      </c>
      <c r="V226" s="13">
        <f t="shared" si="21"/>
        <v>958111.49999999988</v>
      </c>
      <c r="W226" s="13">
        <f>IF('Daily PnL Log'!W954&lt;&gt;"",'Daily PnL Log'!W954,"")</f>
        <v>825984</v>
      </c>
      <c r="X226" s="118">
        <f>IF('Daily PnL Log'!X954&lt;&gt;"",'Daily PnL Log'!X954,"")</f>
        <v>5.0140729118239573E-2</v>
      </c>
      <c r="Y226" s="13" t="str">
        <f>IF('Daily PnL Log'!Y954&lt;&gt;"",'Daily PnL Log'!Y954,"")</f>
        <v/>
      </c>
      <c r="Z226" s="13" t="str">
        <f>IF('Daily PnL Log'!Z954&lt;&gt;"",'Daily PnL Log'!Z954,"")</f>
        <v/>
      </c>
      <c r="AA226" s="13" t="str">
        <f>IF('Daily PnL Log'!AA954&lt;&gt;"",'Daily PnL Log'!AA954,"")</f>
        <v/>
      </c>
      <c r="AB226" s="13" t="str">
        <f>IF('Daily PnL Log'!AB954&lt;&gt;"",'Daily PnL Log'!AB954,"")</f>
        <v/>
      </c>
      <c r="AC226" s="13">
        <f>IF('Daily PnL Log'!AC954&lt;&gt;"",'Daily PnL Log'!AC954,"")</f>
        <v>808614.59</v>
      </c>
    </row>
    <row r="227" spans="1:29" x14ac:dyDescent="0.25">
      <c r="A227" s="48" t="str">
        <f t="shared" si="17"/>
        <v>Sep</v>
      </c>
      <c r="B227" s="83">
        <f>'Daily PnL Log'!B955</f>
        <v>45551</v>
      </c>
      <c r="C227" s="11">
        <f>'Daily PnL Log'!C955</f>
        <v>-10807.7</v>
      </c>
      <c r="D227" s="11">
        <f>'Daily PnL Log'!D955</f>
        <v>-6794.2</v>
      </c>
      <c r="E227" s="11">
        <f>'Daily PnL Log'!E955</f>
        <v>-3729.7</v>
      </c>
      <c r="F227" s="11">
        <f>'Daily PnL Log'!F955</f>
        <v>-11295.3</v>
      </c>
      <c r="G227" s="11">
        <f>'Daily PnL Log'!G955</f>
        <v>15987.6</v>
      </c>
      <c r="H227" s="11">
        <f>'Daily PnL Log'!H955</f>
        <v>0</v>
      </c>
      <c r="I227" s="11">
        <f>'Daily PnL Log'!I955</f>
        <v>0</v>
      </c>
      <c r="J227" s="11">
        <f>'Daily PnL Log'!J955</f>
        <v>-16639.300000000003</v>
      </c>
      <c r="K227" s="11">
        <f>'Daily PnL Log'!K955</f>
        <v>-76.72</v>
      </c>
      <c r="L227" s="11">
        <f>'Daily PnL Log'!L955</f>
        <v>-679.01</v>
      </c>
      <c r="M227" s="11">
        <f>'Daily PnL Log'!M955</f>
        <v>-755.73</v>
      </c>
      <c r="N227" s="11">
        <f>'Daily PnL Log'!N955</f>
        <v>-17395.030000000002</v>
      </c>
      <c r="O227" s="11">
        <f t="shared" si="21"/>
        <v>446025.10000000003</v>
      </c>
      <c r="P227" s="11">
        <f t="shared" si="21"/>
        <v>602680.10000000021</v>
      </c>
      <c r="Q227" s="11">
        <f t="shared" si="21"/>
        <v>-105319.60000000002</v>
      </c>
      <c r="R227" s="11">
        <f t="shared" si="21"/>
        <v>-15457.200000000015</v>
      </c>
      <c r="S227" s="11">
        <f t="shared" si="21"/>
        <v>41171.299999999988</v>
      </c>
      <c r="T227" s="11">
        <f t="shared" si="21"/>
        <v>-27627.500000000004</v>
      </c>
      <c r="U227" s="11">
        <f t="shared" si="21"/>
        <v>0</v>
      </c>
      <c r="V227" s="11">
        <f t="shared" si="21"/>
        <v>941472.19999999984</v>
      </c>
      <c r="W227" s="11">
        <f>IF('Daily PnL Log'!W955&lt;&gt;"",'Daily PnL Log'!W955,"")</f>
        <v>844250</v>
      </c>
      <c r="X227" s="119">
        <f>IF('Daily PnL Log'!X955&lt;&gt;"",'Daily PnL Log'!X955,"")</f>
        <v>-2.0604122001776727E-2</v>
      </c>
      <c r="Y227" s="11" t="str">
        <f>IF('Daily PnL Log'!Y955&lt;&gt;"",'Daily PnL Log'!Y955,"")</f>
        <v/>
      </c>
      <c r="Z227" s="11">
        <f>IF('Daily PnL Log'!Z955&lt;&gt;"",'Daily PnL Log'!Z955,"")</f>
        <v>71202.77</v>
      </c>
      <c r="AA227" s="11" t="str">
        <f>IF('Daily PnL Log'!AA955&lt;&gt;"",'Daily PnL Log'!AA955,"")</f>
        <v/>
      </c>
      <c r="AB227" s="11" t="str">
        <f>IF('Daily PnL Log'!AB955&lt;&gt;"",'Daily PnL Log'!AB955,"")</f>
        <v/>
      </c>
      <c r="AC227" s="11">
        <f>IF('Daily PnL Log'!AC955&lt;&gt;"",'Daily PnL Log'!AC955,"")</f>
        <v>791289.86</v>
      </c>
    </row>
    <row r="228" spans="1:29" x14ac:dyDescent="0.25">
      <c r="A228" s="47" t="str">
        <f t="shared" si="17"/>
        <v>Sep</v>
      </c>
      <c r="B228" s="14">
        <f>'Daily PnL Log'!B956</f>
        <v>45552</v>
      </c>
      <c r="C228" s="13">
        <f>'Daily PnL Log'!C956</f>
        <v>-46409.5</v>
      </c>
      <c r="D228" s="13">
        <f>'Daily PnL Log'!D956</f>
        <v>-17908.5</v>
      </c>
      <c r="E228" s="13">
        <f>'Daily PnL Log'!E956</f>
        <v>4051.6</v>
      </c>
      <c r="F228" s="13">
        <f>'Daily PnL Log'!F956</f>
        <v>5960</v>
      </c>
      <c r="G228" s="13">
        <f>'Daily PnL Log'!G956</f>
        <v>-14155.2</v>
      </c>
      <c r="H228" s="13">
        <f>'Daily PnL Log'!H956</f>
        <v>0</v>
      </c>
      <c r="I228" s="13">
        <f>'Daily PnL Log'!I956</f>
        <v>0</v>
      </c>
      <c r="J228" s="13">
        <f>'Daily PnL Log'!J956</f>
        <v>-68461.600000000006</v>
      </c>
      <c r="K228" s="13">
        <f>'Daily PnL Log'!K956</f>
        <v>-60.61</v>
      </c>
      <c r="L228" s="13">
        <f>'Daily PnL Log'!L956</f>
        <v>-532.24</v>
      </c>
      <c r="M228" s="13">
        <f>'Daily PnL Log'!M956</f>
        <v>-592.85</v>
      </c>
      <c r="N228" s="13">
        <f>'Daily PnL Log'!N956</f>
        <v>-69054.450000000012</v>
      </c>
      <c r="O228" s="13">
        <f t="shared" si="21"/>
        <v>399615.60000000003</v>
      </c>
      <c r="P228" s="13">
        <f t="shared" si="21"/>
        <v>584771.60000000021</v>
      </c>
      <c r="Q228" s="13">
        <f t="shared" si="21"/>
        <v>-101268.00000000001</v>
      </c>
      <c r="R228" s="13">
        <f t="shared" si="21"/>
        <v>-9497.2000000000153</v>
      </c>
      <c r="S228" s="13">
        <f t="shared" si="21"/>
        <v>27016.099999999988</v>
      </c>
      <c r="T228" s="13">
        <f t="shared" si="21"/>
        <v>-27627.500000000004</v>
      </c>
      <c r="U228" s="13">
        <f t="shared" si="21"/>
        <v>0</v>
      </c>
      <c r="V228" s="13">
        <f t="shared" si="21"/>
        <v>873010.59999999986</v>
      </c>
      <c r="W228" s="13">
        <f>IF('Daily PnL Log'!W956&lt;&gt;"",'Daily PnL Log'!W956,"")</f>
        <v>789670</v>
      </c>
      <c r="X228" s="118">
        <f>IF('Daily PnL Log'!X956&lt;&gt;"",'Daily PnL Log'!X956,"")</f>
        <v>-8.744722479010221E-2</v>
      </c>
      <c r="Y228" s="13" t="str">
        <f>IF('Daily PnL Log'!Y956&lt;&gt;"",'Daily PnL Log'!Y956,"")</f>
        <v/>
      </c>
      <c r="Z228" s="13" t="str">
        <f>IF('Daily PnL Log'!Z956&lt;&gt;"",'Daily PnL Log'!Z956,"")</f>
        <v/>
      </c>
      <c r="AA228" s="13" t="str">
        <f>IF('Daily PnL Log'!AA956&lt;&gt;"",'Daily PnL Log'!AA956,"")</f>
        <v/>
      </c>
      <c r="AB228" s="13" t="str">
        <f>IF('Daily PnL Log'!AB956&lt;&gt;"",'Daily PnL Log'!AB956,"")</f>
        <v/>
      </c>
      <c r="AC228" s="13">
        <f>IF('Daily PnL Log'!AC956&lt;&gt;"",'Daily PnL Log'!AC956,"")</f>
        <v>703718.76</v>
      </c>
    </row>
    <row r="229" spans="1:29" x14ac:dyDescent="0.25">
      <c r="A229" s="48" t="str">
        <f t="shared" si="17"/>
        <v>Sep</v>
      </c>
      <c r="B229" s="83">
        <f>'Daily PnL Log'!B957</f>
        <v>45553</v>
      </c>
      <c r="C229" s="11">
        <f>'Daily PnL Log'!C957</f>
        <v>-13331.1</v>
      </c>
      <c r="D229" s="11">
        <f>'Daily PnL Log'!D957</f>
        <v>-17778.400000000001</v>
      </c>
      <c r="E229" s="11">
        <f>'Daily PnL Log'!E957</f>
        <v>-2178.3000000000002</v>
      </c>
      <c r="F229" s="11">
        <f>'Daily PnL Log'!F957</f>
        <v>6432.9</v>
      </c>
      <c r="G229" s="11">
        <f>'Daily PnL Log'!G957</f>
        <v>8307.1</v>
      </c>
      <c r="H229" s="11">
        <f>'Daily PnL Log'!H957</f>
        <v>0</v>
      </c>
      <c r="I229" s="11">
        <f>'Daily PnL Log'!I957</f>
        <v>0</v>
      </c>
      <c r="J229" s="11">
        <f>'Daily PnL Log'!J957</f>
        <v>-18547.800000000003</v>
      </c>
      <c r="K229" s="11">
        <f>'Daily PnL Log'!K957</f>
        <v>-116.12</v>
      </c>
      <c r="L229" s="11">
        <f>'Daily PnL Log'!L957</f>
        <v>-1027.72</v>
      </c>
      <c r="M229" s="11">
        <f>'Daily PnL Log'!M957</f>
        <v>-1143.8400000000001</v>
      </c>
      <c r="N229" s="11">
        <f>'Daily PnL Log'!N957</f>
        <v>-19691.640000000003</v>
      </c>
      <c r="O229" s="11">
        <f t="shared" si="21"/>
        <v>386284.50000000006</v>
      </c>
      <c r="P229" s="11">
        <f t="shared" si="21"/>
        <v>566993.20000000019</v>
      </c>
      <c r="Q229" s="11">
        <f t="shared" si="21"/>
        <v>-103446.30000000002</v>
      </c>
      <c r="R229" s="11">
        <f t="shared" si="21"/>
        <v>-3064.3000000000156</v>
      </c>
      <c r="S229" s="11">
        <f t="shared" si="21"/>
        <v>35323.19999999999</v>
      </c>
      <c r="T229" s="11">
        <f t="shared" si="21"/>
        <v>-27627.500000000004</v>
      </c>
      <c r="U229" s="11">
        <f t="shared" si="21"/>
        <v>0</v>
      </c>
      <c r="V229" s="11">
        <f t="shared" si="21"/>
        <v>854462.79999999981</v>
      </c>
      <c r="W229" s="11">
        <f>IF('Daily PnL Log'!W957&lt;&gt;"",'Daily PnL Log'!W957,"")</f>
        <v>842809</v>
      </c>
      <c r="X229" s="119">
        <f>IF('Daily PnL Log'!X957&lt;&gt;"",'Daily PnL Log'!X957,"")</f>
        <v>-2.3364297248842862E-2</v>
      </c>
      <c r="Y229" s="11" t="str">
        <f>IF('Daily PnL Log'!Y957&lt;&gt;"",'Daily PnL Log'!Y957,"")</f>
        <v/>
      </c>
      <c r="Z229" s="11" t="str">
        <f>IF('Daily PnL Log'!Z957&lt;&gt;"",'Daily PnL Log'!Z957,"")</f>
        <v/>
      </c>
      <c r="AA229" s="11" t="str">
        <f>IF('Daily PnL Log'!AA957&lt;&gt;"",'Daily PnL Log'!AA957,"")</f>
        <v/>
      </c>
      <c r="AB229" s="11" t="str">
        <f>IF('Daily PnL Log'!AB957&lt;&gt;"",'Daily PnL Log'!AB957,"")</f>
        <v/>
      </c>
      <c r="AC229" s="11">
        <f>IF('Daily PnL Log'!AC957&lt;&gt;"",'Daily PnL Log'!AC957,"")</f>
        <v>704830.17</v>
      </c>
    </row>
    <row r="230" spans="1:29" x14ac:dyDescent="0.25">
      <c r="A230" s="47" t="str">
        <f t="shared" si="17"/>
        <v>Sep</v>
      </c>
      <c r="B230" s="14">
        <f>'Daily PnL Log'!B958</f>
        <v>45554</v>
      </c>
      <c r="C230" s="13">
        <f>'Daily PnL Log'!C958</f>
        <v>-5766.7</v>
      </c>
      <c r="D230" s="13">
        <f>'Daily PnL Log'!D958</f>
        <v>-4688.2</v>
      </c>
      <c r="E230" s="13">
        <f>'Daily PnL Log'!E958</f>
        <v>3917.5</v>
      </c>
      <c r="F230" s="13">
        <f>'Daily PnL Log'!F958</f>
        <v>-3458.7</v>
      </c>
      <c r="G230" s="13">
        <f>'Daily PnL Log'!G958</f>
        <v>-11476.8</v>
      </c>
      <c r="H230" s="13">
        <f>'Daily PnL Log'!H958</f>
        <v>0</v>
      </c>
      <c r="I230" s="13">
        <f>'Daily PnL Log'!I958</f>
        <v>0</v>
      </c>
      <c r="J230" s="13">
        <f>'Daily PnL Log'!J958</f>
        <v>-21472.899999999998</v>
      </c>
      <c r="K230" s="13">
        <f>'Daily PnL Log'!K958</f>
        <v>-135.97</v>
      </c>
      <c r="L230" s="13">
        <f>'Daily PnL Log'!L958</f>
        <v>-1198.43</v>
      </c>
      <c r="M230" s="13">
        <f>'Daily PnL Log'!M958</f>
        <v>-1334.4</v>
      </c>
      <c r="N230" s="13">
        <f>'Daily PnL Log'!N958</f>
        <v>-22807.3</v>
      </c>
      <c r="O230" s="13">
        <f t="shared" si="21"/>
        <v>380517.80000000005</v>
      </c>
      <c r="P230" s="13">
        <f t="shared" si="21"/>
        <v>562305.00000000023</v>
      </c>
      <c r="Q230" s="13">
        <f t="shared" si="21"/>
        <v>-99528.800000000017</v>
      </c>
      <c r="R230" s="13">
        <f t="shared" si="21"/>
        <v>-6523.0000000000155</v>
      </c>
      <c r="S230" s="13">
        <f t="shared" si="21"/>
        <v>23846.399999999991</v>
      </c>
      <c r="T230" s="13">
        <f t="shared" si="21"/>
        <v>-27627.500000000004</v>
      </c>
      <c r="U230" s="13">
        <f t="shared" si="21"/>
        <v>0</v>
      </c>
      <c r="V230" s="13">
        <f t="shared" si="21"/>
        <v>832989.89999999979</v>
      </c>
      <c r="W230" s="13">
        <f>IF('Daily PnL Log'!W958&lt;&gt;"",'Daily PnL Log'!W958,"")</f>
        <v>958103</v>
      </c>
      <c r="X230" s="118">
        <f>IF('Daily PnL Log'!X958&lt;&gt;"",'Daily PnL Log'!X958,"")</f>
        <v>-2.3804643133358311E-2</v>
      </c>
      <c r="Y230" s="13" t="str">
        <f>IF('Daily PnL Log'!Y958&lt;&gt;"",'Daily PnL Log'!Y958,"")</f>
        <v/>
      </c>
      <c r="Z230" s="13" t="str">
        <f>IF('Daily PnL Log'!Z958&lt;&gt;"",'Daily PnL Log'!Z958,"")</f>
        <v/>
      </c>
      <c r="AA230" s="13" t="str">
        <f>IF('Daily PnL Log'!AA958&lt;&gt;"",'Daily PnL Log'!AA958,"")</f>
        <v/>
      </c>
      <c r="AB230" s="13" t="str">
        <f>IF('Daily PnL Log'!AB958&lt;&gt;"",'Daily PnL Log'!AB958,"")</f>
        <v/>
      </c>
      <c r="AC230" s="13">
        <f>IF('Daily PnL Log'!AC958&lt;&gt;"",'Daily PnL Log'!AC958,"")</f>
        <v>648799.27</v>
      </c>
    </row>
    <row r="231" spans="1:29" x14ac:dyDescent="0.25">
      <c r="A231" s="48" t="str">
        <f t="shared" si="17"/>
        <v>Sep</v>
      </c>
      <c r="B231" s="83">
        <f>'Daily PnL Log'!B959</f>
        <v>45555</v>
      </c>
      <c r="C231" s="11">
        <f>'Daily PnL Log'!C959</f>
        <v>8588.9</v>
      </c>
      <c r="D231" s="11">
        <f>'Daily PnL Log'!D959</f>
        <v>6729.6</v>
      </c>
      <c r="E231" s="11">
        <f>'Daily PnL Log'!E959</f>
        <v>3628</v>
      </c>
      <c r="F231" s="11">
        <f>'Daily PnL Log'!F959</f>
        <v>14887.5</v>
      </c>
      <c r="G231" s="11">
        <f>'Daily PnL Log'!G959</f>
        <v>8822.2000000000007</v>
      </c>
      <c r="H231" s="11">
        <f>'Daily PnL Log'!H959</f>
        <v>0</v>
      </c>
      <c r="I231" s="11">
        <f>'Daily PnL Log'!I959</f>
        <v>0</v>
      </c>
      <c r="J231" s="11">
        <f>'Daily PnL Log'!J959</f>
        <v>42656.2</v>
      </c>
      <c r="K231" s="11">
        <f>'Daily PnL Log'!K959</f>
        <v>-326.94</v>
      </c>
      <c r="L231" s="11">
        <f>'Daily PnL Log'!L959</f>
        <v>-1894.57</v>
      </c>
      <c r="M231" s="11">
        <f>'Daily PnL Log'!M959</f>
        <v>-2221.5099999999998</v>
      </c>
      <c r="N231" s="11">
        <f>'Daily PnL Log'!N959</f>
        <v>40434.689999999995</v>
      </c>
      <c r="O231" s="11">
        <f t="shared" si="21"/>
        <v>389106.70000000007</v>
      </c>
      <c r="P231" s="11">
        <f t="shared" si="21"/>
        <v>569034.60000000021</v>
      </c>
      <c r="Q231" s="11">
        <f t="shared" si="21"/>
        <v>-95900.800000000017</v>
      </c>
      <c r="R231" s="11">
        <f t="shared" si="21"/>
        <v>8364.4999999999854</v>
      </c>
      <c r="S231" s="11">
        <f t="shared" si="21"/>
        <v>32668.599999999991</v>
      </c>
      <c r="T231" s="11">
        <f t="shared" si="21"/>
        <v>-27627.500000000004</v>
      </c>
      <c r="U231" s="11">
        <f t="shared" si="21"/>
        <v>0</v>
      </c>
      <c r="V231" s="11">
        <f t="shared" si="21"/>
        <v>875646.09999999974</v>
      </c>
      <c r="W231" s="11">
        <f>IF('Daily PnL Log'!W959&lt;&gt;"",'Daily PnL Log'!W959,"")</f>
        <v>427686</v>
      </c>
      <c r="X231" s="119">
        <f>IF('Daily PnL Log'!X959&lt;&gt;"",'Daily PnL Log'!X959,"")</f>
        <v>9.4542935705166864E-2</v>
      </c>
      <c r="Y231" s="11" t="str">
        <f>IF('Daily PnL Log'!Y959&lt;&gt;"",'Daily PnL Log'!Y959,"")</f>
        <v/>
      </c>
      <c r="Z231" s="11" t="str">
        <f>IF('Daily PnL Log'!Z959&lt;&gt;"",'Daily PnL Log'!Z959,"")</f>
        <v/>
      </c>
      <c r="AA231" s="11" t="str">
        <f>IF('Daily PnL Log'!AA959&lt;&gt;"",'Daily PnL Log'!AA959,"")</f>
        <v/>
      </c>
      <c r="AB231" s="11" t="str">
        <f>IF('Daily PnL Log'!AB959&lt;&gt;"",'Daily PnL Log'!AB959,"")</f>
        <v/>
      </c>
      <c r="AC231" s="11">
        <f>IF('Daily PnL Log'!AC959&lt;&gt;"",'Daily PnL Log'!AC959,"")</f>
        <v>727558.01</v>
      </c>
    </row>
    <row r="232" spans="1:29" x14ac:dyDescent="0.25">
      <c r="A232" s="47" t="str">
        <f t="shared" si="17"/>
        <v>Sep</v>
      </c>
      <c r="B232" s="14">
        <f>'Daily PnL Log'!B960</f>
        <v>45558</v>
      </c>
      <c r="C232" s="13">
        <f>'Daily PnL Log'!C960</f>
        <v>167886.5</v>
      </c>
      <c r="D232" s="13">
        <f>'Daily PnL Log'!D960</f>
        <v>26354.9</v>
      </c>
      <c r="E232" s="13">
        <f>'Daily PnL Log'!E960</f>
        <v>550.20000000000005</v>
      </c>
      <c r="F232" s="13">
        <f>'Daily PnL Log'!F960</f>
        <v>35295.9</v>
      </c>
      <c r="G232" s="13">
        <f>'Daily PnL Log'!G960</f>
        <v>-17037.400000000001</v>
      </c>
      <c r="H232" s="13">
        <f>'Daily PnL Log'!H960</f>
        <v>0</v>
      </c>
      <c r="I232" s="13">
        <f>'Daily PnL Log'!I960</f>
        <v>0</v>
      </c>
      <c r="J232" s="13">
        <f>'Daily PnL Log'!J960</f>
        <v>213050.1</v>
      </c>
      <c r="K232" s="13">
        <f>'Daily PnL Log'!K960</f>
        <v>-262.89</v>
      </c>
      <c r="L232" s="13">
        <f>'Daily PnL Log'!L960</f>
        <v>-2321.19</v>
      </c>
      <c r="M232" s="13">
        <f>'Daily PnL Log'!M960</f>
        <v>-2584.08</v>
      </c>
      <c r="N232" s="13">
        <f>'Daily PnL Log'!N960</f>
        <v>210466.02000000002</v>
      </c>
      <c r="O232" s="13">
        <f t="shared" si="21"/>
        <v>556993.20000000007</v>
      </c>
      <c r="P232" s="13">
        <f t="shared" si="21"/>
        <v>595389.50000000023</v>
      </c>
      <c r="Q232" s="13">
        <f t="shared" si="21"/>
        <v>-95350.60000000002</v>
      </c>
      <c r="R232" s="13">
        <f t="shared" si="21"/>
        <v>43660.399999999987</v>
      </c>
      <c r="S232" s="13">
        <f t="shared" si="21"/>
        <v>15631.19999999999</v>
      </c>
      <c r="T232" s="13">
        <f t="shared" si="21"/>
        <v>-27627.500000000004</v>
      </c>
      <c r="U232" s="13">
        <f t="shared" si="21"/>
        <v>0</v>
      </c>
      <c r="V232" s="13">
        <f t="shared" si="21"/>
        <v>1088696.1999999997</v>
      </c>
      <c r="W232" s="13">
        <f>IF('Daily PnL Log'!W960&lt;&gt;"",'Daily PnL Log'!W960,"")</f>
        <v>392560</v>
      </c>
      <c r="X232" s="118">
        <f>IF('Daily PnL Log'!X960&lt;&gt;"",'Daily PnL Log'!X960,"")</f>
        <v>0.53613720195638892</v>
      </c>
      <c r="Y232" s="13" t="str">
        <f>IF('Daily PnL Log'!Y960&lt;&gt;"",'Daily PnL Log'!Y960,"")</f>
        <v/>
      </c>
      <c r="Z232" s="13" t="str">
        <f>IF('Daily PnL Log'!Z960&lt;&gt;"",'Daily PnL Log'!Z960,"")</f>
        <v/>
      </c>
      <c r="AA232" s="13" t="str">
        <f>IF('Daily PnL Log'!AA960&lt;&gt;"",'Daily PnL Log'!AA960,"")</f>
        <v/>
      </c>
      <c r="AB232" s="13" t="str">
        <f>IF('Daily PnL Log'!AB960&lt;&gt;"",'Daily PnL Log'!AB960,"")</f>
        <v/>
      </c>
      <c r="AC232" s="13">
        <f>IF('Daily PnL Log'!AC960&lt;&gt;"",'Daily PnL Log'!AC960,"")</f>
        <v>909538.18</v>
      </c>
    </row>
    <row r="233" spans="1:29" x14ac:dyDescent="0.25">
      <c r="A233" s="48" t="str">
        <f t="shared" si="17"/>
        <v>Sep</v>
      </c>
      <c r="B233" s="83">
        <f>'Daily PnL Log'!B961</f>
        <v>45559</v>
      </c>
      <c r="C233" s="11">
        <f>'Daily PnL Log'!C961</f>
        <v>22443.599999999999</v>
      </c>
      <c r="D233" s="11">
        <f>'Daily PnL Log'!D961</f>
        <v>-17893.2</v>
      </c>
      <c r="E233" s="11">
        <f>'Daily PnL Log'!E961</f>
        <v>1314.7</v>
      </c>
      <c r="F233" s="11">
        <f>'Daily PnL Log'!F961</f>
        <v>8210.7000000000007</v>
      </c>
      <c r="G233" s="11">
        <f>'Daily PnL Log'!G961</f>
        <v>4422.1000000000004</v>
      </c>
      <c r="H233" s="11">
        <f>'Daily PnL Log'!H961</f>
        <v>0</v>
      </c>
      <c r="I233" s="11">
        <f>'Daily PnL Log'!I961</f>
        <v>0</v>
      </c>
      <c r="J233" s="11">
        <f>'Daily PnL Log'!J961</f>
        <v>18497.900000000001</v>
      </c>
      <c r="K233" s="11">
        <f>'Daily PnL Log'!K961</f>
        <v>-138.88</v>
      </c>
      <c r="L233" s="11">
        <f>'Daily PnL Log'!L961</f>
        <v>-1232.3399999999999</v>
      </c>
      <c r="M233" s="11">
        <f>'Daily PnL Log'!M961</f>
        <v>-1371.2199999999998</v>
      </c>
      <c r="N233" s="11">
        <f>'Daily PnL Log'!N961</f>
        <v>17126.68</v>
      </c>
      <c r="O233" s="11">
        <f t="shared" si="21"/>
        <v>579436.80000000005</v>
      </c>
      <c r="P233" s="11">
        <f t="shared" si="21"/>
        <v>577496.30000000028</v>
      </c>
      <c r="Q233" s="11">
        <f t="shared" si="21"/>
        <v>-94035.900000000023</v>
      </c>
      <c r="R233" s="11">
        <f t="shared" si="21"/>
        <v>51871.099999999991</v>
      </c>
      <c r="S233" s="11">
        <f t="shared" si="21"/>
        <v>20053.299999999988</v>
      </c>
      <c r="T233" s="11">
        <f t="shared" si="21"/>
        <v>-27627.500000000004</v>
      </c>
      <c r="U233" s="11">
        <f t="shared" si="21"/>
        <v>0</v>
      </c>
      <c r="V233" s="11">
        <f t="shared" si="21"/>
        <v>1107194.0999999996</v>
      </c>
      <c r="W233" s="11">
        <f>IF('Daily PnL Log'!W961&lt;&gt;"",'Daily PnL Log'!W961,"")</f>
        <v>313138</v>
      </c>
      <c r="X233" s="119">
        <f>IF('Daily PnL Log'!X961&lt;&gt;"",'Daily PnL Log'!X961,"")</f>
        <v>5.4693713314896308E-2</v>
      </c>
      <c r="Y233" s="11" t="str">
        <f>IF('Daily PnL Log'!Y961&lt;&gt;"",'Daily PnL Log'!Y961,"")</f>
        <v/>
      </c>
      <c r="Z233" s="11" t="str">
        <f>IF('Daily PnL Log'!Z961&lt;&gt;"",'Daily PnL Log'!Z961,"")</f>
        <v/>
      </c>
      <c r="AA233" s="11" t="str">
        <f>IF('Daily PnL Log'!AA961&lt;&gt;"",'Daily PnL Log'!AA961,"")</f>
        <v/>
      </c>
      <c r="AB233" s="11" t="str">
        <f>IF('Daily PnL Log'!AB961&lt;&gt;"",'Daily PnL Log'!AB961,"")</f>
        <v/>
      </c>
      <c r="AC233" s="11">
        <f>IF('Daily PnL Log'!AC961&lt;&gt;"",'Daily PnL Log'!AC961,"")</f>
        <v>934088.21</v>
      </c>
    </row>
    <row r="234" spans="1:29" x14ac:dyDescent="0.25">
      <c r="A234" s="47" t="str">
        <f t="shared" si="17"/>
        <v>Sep</v>
      </c>
      <c r="B234" s="14">
        <f>'Daily PnL Log'!B962</f>
        <v>45560</v>
      </c>
      <c r="C234" s="13">
        <f>'Daily PnL Log'!C962</f>
        <v>2919.6</v>
      </c>
      <c r="D234" s="13">
        <f>'Daily PnL Log'!D962</f>
        <v>2636.8</v>
      </c>
      <c r="E234" s="13">
        <f>'Daily PnL Log'!E962</f>
        <v>126.8</v>
      </c>
      <c r="F234" s="13">
        <f>'Daily PnL Log'!F962</f>
        <v>-4437.3999999999996</v>
      </c>
      <c r="G234" s="13">
        <f>'Daily PnL Log'!G962</f>
        <v>-21133</v>
      </c>
      <c r="H234" s="13">
        <f>'Daily PnL Log'!H962</f>
        <v>0</v>
      </c>
      <c r="I234" s="13">
        <f>'Daily PnL Log'!I962</f>
        <v>0</v>
      </c>
      <c r="J234" s="13">
        <f>'Daily PnL Log'!J962</f>
        <v>-19887.2</v>
      </c>
      <c r="K234" s="13">
        <f>'Daily PnL Log'!K962</f>
        <v>-85.01</v>
      </c>
      <c r="L234" s="13">
        <f>'Daily PnL Log'!L962</f>
        <v>-753.02</v>
      </c>
      <c r="M234" s="13">
        <f>'Daily PnL Log'!M962</f>
        <v>-838.03</v>
      </c>
      <c r="N234" s="13">
        <f>'Daily PnL Log'!N962</f>
        <v>-20725.23</v>
      </c>
      <c r="O234" s="13">
        <f t="shared" si="21"/>
        <v>582356.4</v>
      </c>
      <c r="P234" s="13">
        <f t="shared" si="21"/>
        <v>580133.10000000033</v>
      </c>
      <c r="Q234" s="13">
        <f t="shared" si="21"/>
        <v>-93909.10000000002</v>
      </c>
      <c r="R234" s="13">
        <f t="shared" si="21"/>
        <v>47433.69999999999</v>
      </c>
      <c r="S234" s="13">
        <f t="shared" si="21"/>
        <v>-1079.7000000000116</v>
      </c>
      <c r="T234" s="13">
        <f t="shared" si="21"/>
        <v>-27627.500000000004</v>
      </c>
      <c r="U234" s="13">
        <f t="shared" si="21"/>
        <v>0</v>
      </c>
      <c r="V234" s="13">
        <f t="shared" si="21"/>
        <v>1087306.8999999997</v>
      </c>
      <c r="W234" s="13">
        <f>IF('Daily PnL Log'!W962&lt;&gt;"",'Daily PnL Log'!W962,"")</f>
        <v>324858</v>
      </c>
      <c r="X234" s="118">
        <f>IF('Daily PnL Log'!X962&lt;&gt;"",'Daily PnL Log'!X962,"")</f>
        <v>-6.3797813198382056E-2</v>
      </c>
      <c r="Y234" s="13">
        <f>IF('Daily PnL Log'!Y962&lt;&gt;"",'Daily PnL Log'!Y962,"")</f>
        <v>-5158.2300000000005</v>
      </c>
      <c r="Z234" s="13" t="str">
        <f>IF('Daily PnL Log'!Z962&lt;&gt;"",'Daily PnL Log'!Z962,"")</f>
        <v/>
      </c>
      <c r="AA234" s="13" t="str">
        <f>IF('Daily PnL Log'!AA962&lt;&gt;"",'Daily PnL Log'!AA962,"")</f>
        <v/>
      </c>
      <c r="AB234" s="13" t="str">
        <f>IF('Daily PnL Log'!AB962&lt;&gt;"",'Daily PnL Log'!AB962,"")</f>
        <v/>
      </c>
      <c r="AC234" s="13">
        <f>IF('Daily PnL Log'!AC962&lt;&gt;"",'Daily PnL Log'!AC962,"")</f>
        <v>894983.18</v>
      </c>
    </row>
    <row r="235" spans="1:29" x14ac:dyDescent="0.25">
      <c r="A235" s="48" t="str">
        <f t="shared" si="17"/>
        <v>Sep</v>
      </c>
      <c r="B235" s="83">
        <f>'Daily PnL Log'!B963</f>
        <v>45561</v>
      </c>
      <c r="C235" s="11">
        <f>'Daily PnL Log'!C963</f>
        <v>21620.1</v>
      </c>
      <c r="D235" s="11">
        <f>'Daily PnL Log'!D963</f>
        <v>4120.2</v>
      </c>
      <c r="E235" s="11">
        <f>'Daily PnL Log'!E963</f>
        <v>-536.5</v>
      </c>
      <c r="F235" s="11">
        <f>'Daily PnL Log'!F963</f>
        <v>-2184</v>
      </c>
      <c r="G235" s="11">
        <f>'Daily PnL Log'!G963</f>
        <v>4845.3999999999996</v>
      </c>
      <c r="H235" s="11">
        <f>'Daily PnL Log'!H963</f>
        <v>0</v>
      </c>
      <c r="I235" s="11">
        <f>'Daily PnL Log'!I963</f>
        <v>0</v>
      </c>
      <c r="J235" s="11">
        <f>'Daily PnL Log'!J963</f>
        <v>27865.199999999997</v>
      </c>
      <c r="K235" s="11">
        <f>'Daily PnL Log'!K963</f>
        <v>-108.68</v>
      </c>
      <c r="L235" s="11">
        <f>'Daily PnL Log'!L963</f>
        <v>-964.79</v>
      </c>
      <c r="M235" s="11">
        <f>'Daily PnL Log'!M963</f>
        <v>-1073.47</v>
      </c>
      <c r="N235" s="11">
        <f>'Daily PnL Log'!N963</f>
        <v>26791.729999999996</v>
      </c>
      <c r="O235" s="11">
        <f t="shared" si="21"/>
        <v>603976.5</v>
      </c>
      <c r="P235" s="11">
        <f t="shared" si="21"/>
        <v>584253.30000000028</v>
      </c>
      <c r="Q235" s="11">
        <f t="shared" si="21"/>
        <v>-94445.60000000002</v>
      </c>
      <c r="R235" s="11">
        <f t="shared" si="21"/>
        <v>45249.69999999999</v>
      </c>
      <c r="S235" s="11">
        <f t="shared" si="21"/>
        <v>3765.699999999988</v>
      </c>
      <c r="T235" s="11">
        <f t="shared" si="21"/>
        <v>-27627.500000000004</v>
      </c>
      <c r="U235" s="11">
        <f t="shared" si="21"/>
        <v>0</v>
      </c>
      <c r="V235" s="11">
        <f t="shared" si="21"/>
        <v>1115172.0999999996</v>
      </c>
      <c r="W235" s="11">
        <f>IF('Daily PnL Log'!W963&lt;&gt;"",'Daily PnL Log'!W963,"")</f>
        <v>267938</v>
      </c>
      <c r="X235" s="119">
        <f>IF('Daily PnL Log'!X963&lt;&gt;"",'Daily PnL Log'!X963,"")</f>
        <v>9.99922743321216E-2</v>
      </c>
      <c r="Y235" s="11" t="str">
        <f>IF('Daily PnL Log'!Y963&lt;&gt;"",'Daily PnL Log'!Y963,"")</f>
        <v/>
      </c>
      <c r="Z235" s="11" t="str">
        <f>IF('Daily PnL Log'!Z963&lt;&gt;"",'Daily PnL Log'!Z963,"")</f>
        <v/>
      </c>
      <c r="AA235" s="11" t="str">
        <f>IF('Daily PnL Log'!AA963&lt;&gt;"",'Daily PnL Log'!AA963,"")</f>
        <v/>
      </c>
      <c r="AB235" s="11" t="str">
        <f>IF('Daily PnL Log'!AB963&lt;&gt;"",'Daily PnL Log'!AB963,"")</f>
        <v/>
      </c>
      <c r="AC235" s="11">
        <f>IF('Daily PnL Log'!AC963&lt;&gt;"",'Daily PnL Log'!AC963,"")</f>
        <v>954412.46</v>
      </c>
    </row>
    <row r="236" spans="1:29" x14ac:dyDescent="0.25">
      <c r="A236" s="47" t="str">
        <f t="shared" si="17"/>
        <v>Sep</v>
      </c>
      <c r="B236" s="14">
        <f>'Daily PnL Log'!B964</f>
        <v>45562</v>
      </c>
      <c r="C236" s="13">
        <f>'Daily PnL Log'!C964</f>
        <v>24013.1</v>
      </c>
      <c r="D236" s="13">
        <f>'Daily PnL Log'!D964</f>
        <v>64611.3</v>
      </c>
      <c r="E236" s="13">
        <f>'Daily PnL Log'!E964</f>
        <v>55.3</v>
      </c>
      <c r="F236" s="13">
        <f>'Daily PnL Log'!F964</f>
        <v>-1345.4</v>
      </c>
      <c r="G236" s="13">
        <f>'Daily PnL Log'!G964</f>
        <v>-16164</v>
      </c>
      <c r="H236" s="13">
        <f>'Daily PnL Log'!H964</f>
        <v>0</v>
      </c>
      <c r="I236" s="13">
        <f>'Daily PnL Log'!I964</f>
        <v>0</v>
      </c>
      <c r="J236" s="13">
        <f>'Daily PnL Log'!J964</f>
        <v>71170.3</v>
      </c>
      <c r="K236" s="13">
        <f>'Daily PnL Log'!K964</f>
        <v>-218.56</v>
      </c>
      <c r="L236" s="13">
        <f>'Daily PnL Log'!L964</f>
        <v>-1933.15</v>
      </c>
      <c r="M236" s="13">
        <f>'Daily PnL Log'!M964</f>
        <v>-2151.71</v>
      </c>
      <c r="N236" s="13">
        <f>'Daily PnL Log'!N964</f>
        <v>69018.59</v>
      </c>
      <c r="O236" s="13">
        <f t="shared" si="21"/>
        <v>627989.6</v>
      </c>
      <c r="P236" s="13">
        <f t="shared" si="21"/>
        <v>648864.60000000033</v>
      </c>
      <c r="Q236" s="13">
        <f t="shared" si="21"/>
        <v>-94390.300000000017</v>
      </c>
      <c r="R236" s="13">
        <f t="shared" si="21"/>
        <v>43904.299999999988</v>
      </c>
      <c r="S236" s="13">
        <f t="shared" si="21"/>
        <v>-12398.300000000012</v>
      </c>
      <c r="T236" s="13">
        <f t="shared" si="21"/>
        <v>-27627.500000000004</v>
      </c>
      <c r="U236" s="13">
        <f t="shared" si="21"/>
        <v>0</v>
      </c>
      <c r="V236" s="13">
        <f t="shared" si="21"/>
        <v>1186342.3999999997</v>
      </c>
      <c r="W236" s="13">
        <f>IF('Daily PnL Log'!W964&lt;&gt;"",'Daily PnL Log'!W964,"")</f>
        <v>309735</v>
      </c>
      <c r="X236" s="118">
        <f>IF('Daily PnL Log'!X964&lt;&gt;"",'Daily PnL Log'!X964,"")</f>
        <v>0.2228310975511324</v>
      </c>
      <c r="Y236" s="13" t="str">
        <f>IF('Daily PnL Log'!Y964&lt;&gt;"",'Daily PnL Log'!Y964,"")</f>
        <v/>
      </c>
      <c r="Z236" s="13" t="str">
        <f>IF('Daily PnL Log'!Z964&lt;&gt;"",'Daily PnL Log'!Z964,"")</f>
        <v/>
      </c>
      <c r="AA236" s="13" t="str">
        <f>IF('Daily PnL Log'!AA964&lt;&gt;"",'Daily PnL Log'!AA964,"")</f>
        <v/>
      </c>
      <c r="AB236" s="13" t="str">
        <f>IF('Daily PnL Log'!AB964&lt;&gt;"",'Daily PnL Log'!AB964,"")</f>
        <v/>
      </c>
      <c r="AC236" s="13">
        <f>IF('Daily PnL Log'!AC964&lt;&gt;"",'Daily PnL Log'!AC964,"")</f>
        <v>1028695.75</v>
      </c>
    </row>
    <row r="237" spans="1:29" x14ac:dyDescent="0.25">
      <c r="A237" s="48" t="str">
        <f t="shared" si="17"/>
        <v>Sep</v>
      </c>
      <c r="B237" s="83">
        <f>'Daily PnL Log'!B965</f>
        <v>45565</v>
      </c>
      <c r="C237" s="11">
        <f>'Daily PnL Log'!C965</f>
        <v>-23185.1</v>
      </c>
      <c r="D237" s="11">
        <f>'Daily PnL Log'!D965</f>
        <v>1171.8</v>
      </c>
      <c r="E237" s="11">
        <f>'Daily PnL Log'!E965</f>
        <v>354.6</v>
      </c>
      <c r="F237" s="11">
        <f>'Daily PnL Log'!F965</f>
        <v>-14976</v>
      </c>
      <c r="G237" s="11">
        <f>'Daily PnL Log'!G965</f>
        <v>-24724.799999999999</v>
      </c>
      <c r="H237" s="11">
        <f>'Daily PnL Log'!H965</f>
        <v>0</v>
      </c>
      <c r="I237" s="11">
        <f>'Daily PnL Log'!I965</f>
        <v>0</v>
      </c>
      <c r="J237" s="11">
        <f>'Daily PnL Log'!J965</f>
        <v>-61359.5</v>
      </c>
      <c r="K237" s="11">
        <f>'Daily PnL Log'!K965</f>
        <v>-145.63</v>
      </c>
      <c r="L237" s="11">
        <f>'Daily PnL Log'!L965</f>
        <v>-1292.6600000000001</v>
      </c>
      <c r="M237" s="11">
        <f>'Daily PnL Log'!M965</f>
        <v>-1438.29</v>
      </c>
      <c r="N237" s="11">
        <f>'Daily PnL Log'!N965</f>
        <v>-62797.79</v>
      </c>
      <c r="O237" s="11">
        <f t="shared" si="21"/>
        <v>604804.5</v>
      </c>
      <c r="P237" s="11">
        <f t="shared" si="21"/>
        <v>650036.40000000037</v>
      </c>
      <c r="Q237" s="11">
        <f t="shared" si="21"/>
        <v>-94035.700000000012</v>
      </c>
      <c r="R237" s="11">
        <f t="shared" si="21"/>
        <v>28928.299999999988</v>
      </c>
      <c r="S237" s="11">
        <f t="shared" si="21"/>
        <v>-37123.100000000013</v>
      </c>
      <c r="T237" s="11">
        <f t="shared" si="21"/>
        <v>-27627.500000000004</v>
      </c>
      <c r="U237" s="11">
        <f t="shared" si="21"/>
        <v>0</v>
      </c>
      <c r="V237" s="11">
        <f t="shared" si="21"/>
        <v>1124982.8999999997</v>
      </c>
      <c r="W237" s="11">
        <f>IF('Daily PnL Log'!W965&lt;&gt;"",'Daily PnL Log'!W965,"")</f>
        <v>333576</v>
      </c>
      <c r="X237" s="119">
        <f>IF('Daily PnL Log'!X965&lt;&gt;"",'Daily PnL Log'!X965,"")</f>
        <v>-0.18825631939947718</v>
      </c>
      <c r="Y237" s="11" t="str">
        <f>IF('Daily PnL Log'!Y965&lt;&gt;"",'Daily PnL Log'!Y965,"")</f>
        <v/>
      </c>
      <c r="Z237" s="11" t="str">
        <f>IF('Daily PnL Log'!Z965&lt;&gt;"",'Daily PnL Log'!Z965,"")</f>
        <v/>
      </c>
      <c r="AA237" s="11" t="str">
        <f>IF('Daily PnL Log'!AA965&lt;&gt;"",'Daily PnL Log'!AA965,"")</f>
        <v/>
      </c>
      <c r="AB237" s="11" t="str">
        <f>IF('Daily PnL Log'!AB965&lt;&gt;"",'Daily PnL Log'!AB965,"")</f>
        <v/>
      </c>
      <c r="AC237" s="11">
        <f>IF('Daily PnL Log'!AC965&lt;&gt;"",'Daily PnL Log'!AC965,"")</f>
        <v>962571.71</v>
      </c>
    </row>
    <row r="238" spans="1:29" x14ac:dyDescent="0.25">
      <c r="A238" s="47" t="str">
        <f t="shared" si="17"/>
        <v>Oct</v>
      </c>
      <c r="B238" s="14">
        <f>'Daily PnL Log'!B966</f>
        <v>45566</v>
      </c>
      <c r="C238" s="13">
        <f>'Daily PnL Log'!C966</f>
        <v>14439.9</v>
      </c>
      <c r="D238" s="13">
        <f>'Daily PnL Log'!D966</f>
        <v>31654</v>
      </c>
      <c r="E238" s="13">
        <f>'Daily PnL Log'!E966</f>
        <v>-565.20000000000005</v>
      </c>
      <c r="F238" s="13">
        <f>'Daily PnL Log'!F966</f>
        <v>7213</v>
      </c>
      <c r="G238" s="13">
        <f>'Daily PnL Log'!G966</f>
        <v>5042.8</v>
      </c>
      <c r="H238" s="13">
        <f>'Daily PnL Log'!H966</f>
        <v>0</v>
      </c>
      <c r="I238" s="13">
        <f>'Daily PnL Log'!I966</f>
        <v>0</v>
      </c>
      <c r="J238" s="13">
        <f>'Daily PnL Log'!J966</f>
        <v>57784.500000000007</v>
      </c>
      <c r="K238" s="13">
        <f>'Daily PnL Log'!K966</f>
        <v>-161.16</v>
      </c>
      <c r="L238" s="13">
        <f>'Daily PnL Log'!L966</f>
        <v>-1428.75</v>
      </c>
      <c r="M238" s="13">
        <f>'Daily PnL Log'!M966</f>
        <v>-1589.91</v>
      </c>
      <c r="N238" s="13">
        <f>'Daily PnL Log'!N966</f>
        <v>56194.590000000004</v>
      </c>
      <c r="O238" s="13">
        <f t="shared" si="21"/>
        <v>619244.4</v>
      </c>
      <c r="P238" s="13">
        <f t="shared" si="21"/>
        <v>681690.40000000037</v>
      </c>
      <c r="Q238" s="13">
        <f t="shared" si="21"/>
        <v>-94600.900000000009</v>
      </c>
      <c r="R238" s="13">
        <f t="shared" si="21"/>
        <v>36141.299999999988</v>
      </c>
      <c r="S238" s="13">
        <f t="shared" si="21"/>
        <v>-32080.300000000014</v>
      </c>
      <c r="T238" s="13">
        <f t="shared" si="21"/>
        <v>-27627.500000000004</v>
      </c>
      <c r="U238" s="13">
        <f t="shared" si="21"/>
        <v>0</v>
      </c>
      <c r="V238" s="13">
        <f t="shared" si="21"/>
        <v>1182767.3999999997</v>
      </c>
      <c r="W238" s="13">
        <f>IF('Daily PnL Log'!W966&lt;&gt;"",'Daily PnL Log'!W966,"")</f>
        <v>350624</v>
      </c>
      <c r="X238" s="118">
        <f>IF('Daily PnL Log'!X966&lt;&gt;"",'Daily PnL Log'!X966,"")</f>
        <v>0.16027023249977185</v>
      </c>
      <c r="Y238" s="13">
        <f>IF('Daily PnL Log'!Y966&lt;&gt;"",'Daily PnL Log'!Y966,"")</f>
        <v>-5809.1399999999994</v>
      </c>
      <c r="Z238" s="13" t="str">
        <f>IF('Daily PnL Log'!Z966&lt;&gt;"",'Daily PnL Log'!Z966,"")</f>
        <v/>
      </c>
      <c r="AA238" s="13" t="str">
        <f>IF('Daily PnL Log'!AA966&lt;&gt;"",'Daily PnL Log'!AA966,"")</f>
        <v/>
      </c>
      <c r="AB238" s="13" t="str">
        <f>IF('Daily PnL Log'!AB966&lt;&gt;"",'Daily PnL Log'!AB966,"")</f>
        <v/>
      </c>
      <c r="AC238" s="13">
        <f>IF('Daily PnL Log'!AC966&lt;&gt;"",'Daily PnL Log'!AC966,"")</f>
        <v>1011970.55</v>
      </c>
    </row>
    <row r="239" spans="1:29" x14ac:dyDescent="0.25">
      <c r="A239" s="48" t="str">
        <f t="shared" si="17"/>
        <v>Oct</v>
      </c>
      <c r="B239" s="83">
        <f>'Daily PnL Log'!B967</f>
        <v>45567</v>
      </c>
      <c r="C239" s="11">
        <f>'Daily PnL Log'!C967</f>
        <v>-7002.2</v>
      </c>
      <c r="D239" s="11">
        <f>'Daily PnL Log'!D967</f>
        <v>16013.4</v>
      </c>
      <c r="E239" s="11">
        <f>'Daily PnL Log'!E967</f>
        <v>182.8</v>
      </c>
      <c r="F239" s="11">
        <f>'Daily PnL Log'!F967</f>
        <v>6266.8</v>
      </c>
      <c r="G239" s="11">
        <f>'Daily PnL Log'!G967</f>
        <v>-24459.7</v>
      </c>
      <c r="H239" s="11">
        <f>'Daily PnL Log'!H967</f>
        <v>0</v>
      </c>
      <c r="I239" s="11">
        <f>'Daily PnL Log'!I967</f>
        <v>0</v>
      </c>
      <c r="J239" s="11">
        <f>'Daily PnL Log'!J967</f>
        <v>-8998.9000000000015</v>
      </c>
      <c r="K239" s="11">
        <f>'Daily PnL Log'!K967</f>
        <v>-233.85</v>
      </c>
      <c r="L239" s="11">
        <f>'Daily PnL Log'!L967</f>
        <v>-2079.9499999999998</v>
      </c>
      <c r="M239" s="11">
        <f>'Daily PnL Log'!M967</f>
        <v>-2313.7999999999997</v>
      </c>
      <c r="N239" s="11">
        <f>'Daily PnL Log'!N967</f>
        <v>-11312.7</v>
      </c>
      <c r="O239" s="11">
        <f t="shared" si="21"/>
        <v>612242.20000000007</v>
      </c>
      <c r="P239" s="11">
        <f t="shared" si="21"/>
        <v>697703.8000000004</v>
      </c>
      <c r="Q239" s="11">
        <f t="shared" si="21"/>
        <v>-94418.1</v>
      </c>
      <c r="R239" s="11">
        <f t="shared" si="21"/>
        <v>42408.099999999991</v>
      </c>
      <c r="S239" s="11">
        <f t="shared" si="21"/>
        <v>-56540.000000000015</v>
      </c>
      <c r="T239" s="11">
        <f t="shared" si="21"/>
        <v>-27627.500000000004</v>
      </c>
      <c r="U239" s="11">
        <f t="shared" si="21"/>
        <v>0</v>
      </c>
      <c r="V239" s="11">
        <f t="shared" si="21"/>
        <v>1173768.4999999998</v>
      </c>
      <c r="W239" s="11">
        <f>IF('Daily PnL Log'!W967&lt;&gt;"",'Daily PnL Log'!W967,"")</f>
        <v>327087</v>
      </c>
      <c r="X239" s="119">
        <f>IF('Daily PnL Log'!X967&lt;&gt;"",'Daily PnL Log'!X967,"")</f>
        <v>-3.4586211008080424E-2</v>
      </c>
      <c r="Y239" s="11" t="str">
        <f>IF('Daily PnL Log'!Y967&lt;&gt;"",'Daily PnL Log'!Y967,"")</f>
        <v/>
      </c>
      <c r="Z239" s="11" t="str">
        <f>IF('Daily PnL Log'!Z967&lt;&gt;"",'Daily PnL Log'!Z967,"")</f>
        <v/>
      </c>
      <c r="AA239" s="11" t="str">
        <f>IF('Daily PnL Log'!AA967&lt;&gt;"",'Daily PnL Log'!AA967,"")</f>
        <v/>
      </c>
      <c r="AB239" s="11" t="str">
        <f>IF('Daily PnL Log'!AB967&lt;&gt;"",'Daily PnL Log'!AB967,"")</f>
        <v/>
      </c>
      <c r="AC239" s="11">
        <f>IF('Daily PnL Log'!AC967&lt;&gt;"",'Daily PnL Log'!AC967,"")</f>
        <v>975981.25</v>
      </c>
    </row>
    <row r="240" spans="1:29" x14ac:dyDescent="0.25">
      <c r="A240" s="47" t="str">
        <f t="shared" si="17"/>
        <v>Oct</v>
      </c>
      <c r="B240" s="14">
        <f>'Daily PnL Log'!B968</f>
        <v>45568</v>
      </c>
      <c r="C240" s="13">
        <f>'Daily PnL Log'!C968</f>
        <v>1209.5999999999999</v>
      </c>
      <c r="D240" s="13">
        <f>'Daily PnL Log'!D968</f>
        <v>-25741.3</v>
      </c>
      <c r="E240" s="13">
        <f>'Daily PnL Log'!E968</f>
        <v>119.9</v>
      </c>
      <c r="F240" s="13">
        <f>'Daily PnL Log'!F968</f>
        <v>-6100.2</v>
      </c>
      <c r="G240" s="13">
        <f>'Daily PnL Log'!G968</f>
        <v>16974</v>
      </c>
      <c r="H240" s="13">
        <f>'Daily PnL Log'!H968</f>
        <v>0</v>
      </c>
      <c r="I240" s="13">
        <f>'Daily PnL Log'!I968</f>
        <v>0</v>
      </c>
      <c r="J240" s="13">
        <f>'Daily PnL Log'!J968</f>
        <v>-13538</v>
      </c>
      <c r="K240" s="13">
        <f>'Daily PnL Log'!K968</f>
        <v>-53.97</v>
      </c>
      <c r="L240" s="13">
        <f>'Daily PnL Log'!L968</f>
        <v>-476.18</v>
      </c>
      <c r="M240" s="13">
        <f>'Daily PnL Log'!M968</f>
        <v>-530.15</v>
      </c>
      <c r="N240" s="13">
        <f>'Daily PnL Log'!N968</f>
        <v>-14068.15</v>
      </c>
      <c r="O240" s="13">
        <f t="shared" si="21"/>
        <v>613451.80000000005</v>
      </c>
      <c r="P240" s="13">
        <f t="shared" si="21"/>
        <v>671962.50000000035</v>
      </c>
      <c r="Q240" s="13">
        <f t="shared" si="21"/>
        <v>-94298.200000000012</v>
      </c>
      <c r="R240" s="13">
        <f t="shared" si="21"/>
        <v>36307.899999999994</v>
      </c>
      <c r="S240" s="13">
        <f t="shared" si="21"/>
        <v>-39566.000000000015</v>
      </c>
      <c r="T240" s="13">
        <f t="shared" si="21"/>
        <v>-27627.500000000004</v>
      </c>
      <c r="U240" s="13">
        <f t="shared" si="21"/>
        <v>0</v>
      </c>
      <c r="V240" s="13">
        <f t="shared" si="21"/>
        <v>1160230.4999999998</v>
      </c>
      <c r="W240" s="13">
        <f>IF('Daily PnL Log'!W968&lt;&gt;"",'Daily PnL Log'!W968,"")</f>
        <v>297797</v>
      </c>
      <c r="X240" s="118">
        <f>IF('Daily PnL Log'!X968&lt;&gt;"",'Daily PnL Log'!X968,"")</f>
        <v>-4.7240737818043832E-2</v>
      </c>
      <c r="Y240" s="13">
        <f>IF('Daily PnL Log'!Y968&lt;&gt;"",'Daily PnL Log'!Y968,"")</f>
        <v>-3957.85</v>
      </c>
      <c r="Z240" s="13" t="str">
        <f>IF('Daily PnL Log'!Z968&lt;&gt;"",'Daily PnL Log'!Z968,"")</f>
        <v/>
      </c>
      <c r="AA240" s="13" t="str">
        <f>IF('Daily PnL Log'!AA968&lt;&gt;"",'Daily PnL Log'!AA968,"")</f>
        <v/>
      </c>
      <c r="AB240" s="13" t="str">
        <f>IF('Daily PnL Log'!AB968&lt;&gt;"",'Daily PnL Log'!AB968,"")</f>
        <v/>
      </c>
      <c r="AC240" s="13">
        <f>IF('Daily PnL Log'!AC968&lt;&gt;"",'Daily PnL Log'!AC968,"")</f>
        <v>980972.1</v>
      </c>
    </row>
    <row r="241" spans="1:29" x14ac:dyDescent="0.25">
      <c r="A241" s="48" t="str">
        <f t="shared" si="17"/>
        <v>Oct</v>
      </c>
      <c r="B241" s="83">
        <f>'Daily PnL Log'!B969</f>
        <v>45569</v>
      </c>
      <c r="C241" s="11">
        <f>'Daily PnL Log'!C969</f>
        <v>14300.8</v>
      </c>
      <c r="D241" s="11">
        <f>'Daily PnL Log'!D969</f>
        <v>-12868.1</v>
      </c>
      <c r="E241" s="11">
        <f>'Daily PnL Log'!E969</f>
        <v>-626.20000000000005</v>
      </c>
      <c r="F241" s="11">
        <f>'Daily PnL Log'!F969</f>
        <v>74.8</v>
      </c>
      <c r="G241" s="11">
        <f>'Daily PnL Log'!G969</f>
        <v>9715.7000000000007</v>
      </c>
      <c r="H241" s="11">
        <f>'Daily PnL Log'!H969</f>
        <v>0</v>
      </c>
      <c r="I241" s="11">
        <f>'Daily PnL Log'!I969</f>
        <v>0</v>
      </c>
      <c r="J241" s="11">
        <f>'Daily PnL Log'!J969</f>
        <v>10597</v>
      </c>
      <c r="K241" s="11">
        <f>'Daily PnL Log'!K969</f>
        <v>-61.26</v>
      </c>
      <c r="L241" s="11">
        <f>'Daily PnL Log'!L969</f>
        <v>-537.22</v>
      </c>
      <c r="M241" s="11">
        <f>'Daily PnL Log'!M969</f>
        <v>-598.48</v>
      </c>
      <c r="N241" s="11">
        <f>'Daily PnL Log'!N969</f>
        <v>9998.52</v>
      </c>
      <c r="O241" s="11">
        <f t="shared" si="21"/>
        <v>627752.60000000009</v>
      </c>
      <c r="P241" s="11">
        <f t="shared" si="21"/>
        <v>659094.40000000037</v>
      </c>
      <c r="Q241" s="11">
        <f t="shared" si="21"/>
        <v>-94924.400000000009</v>
      </c>
      <c r="R241" s="11">
        <f t="shared" si="21"/>
        <v>36382.699999999997</v>
      </c>
      <c r="S241" s="11">
        <f t="shared" si="21"/>
        <v>-29850.300000000014</v>
      </c>
      <c r="T241" s="11">
        <f t="shared" si="21"/>
        <v>-27627.500000000004</v>
      </c>
      <c r="U241" s="11">
        <f t="shared" si="21"/>
        <v>0</v>
      </c>
      <c r="V241" s="11">
        <f t="shared" si="21"/>
        <v>1170827.4999999998</v>
      </c>
      <c r="W241" s="11">
        <f>IF('Daily PnL Log'!W969&lt;&gt;"",'Daily PnL Log'!W969,"")</f>
        <v>347220</v>
      </c>
      <c r="X241" s="119">
        <f>IF('Daily PnL Log'!X969&lt;&gt;"",'Daily PnL Log'!X969,"")</f>
        <v>2.8795921893900123E-2</v>
      </c>
      <c r="Y241" s="11" t="str">
        <f>IF('Daily PnL Log'!Y969&lt;&gt;"",'Daily PnL Log'!Y969,"")</f>
        <v/>
      </c>
      <c r="Z241" s="11" t="str">
        <f>IF('Daily PnL Log'!Z969&lt;&gt;"",'Daily PnL Log'!Z969,"")</f>
        <v/>
      </c>
      <c r="AA241" s="11" t="str">
        <f>IF('Daily PnL Log'!AA969&lt;&gt;"",'Daily PnL Log'!AA969,"")</f>
        <v/>
      </c>
      <c r="AB241" s="11" t="str">
        <f>IF('Daily PnL Log'!AB969&lt;&gt;"",'Daily PnL Log'!AB969,"")</f>
        <v/>
      </c>
      <c r="AC241" s="11">
        <f>IF('Daily PnL Log'!AC969&lt;&gt;"",'Daily PnL Log'!AC969,"")</f>
        <v>989999.44</v>
      </c>
    </row>
    <row r="242" spans="1:29" x14ac:dyDescent="0.25">
      <c r="A242" s="47" t="str">
        <f t="shared" ref="A242:A301" si="22">TEXT(B242,"mmm")</f>
        <v>Oct</v>
      </c>
      <c r="B242" s="14">
        <f>'Daily PnL Log'!B970</f>
        <v>45572</v>
      </c>
      <c r="C242" s="13">
        <f>'Daily PnL Log'!C970</f>
        <v>-35237.300000000003</v>
      </c>
      <c r="D242" s="13">
        <f>'Daily PnL Log'!D970</f>
        <v>-15160.7</v>
      </c>
      <c r="E242" s="13">
        <f>'Daily PnL Log'!E970</f>
        <v>-699.6</v>
      </c>
      <c r="F242" s="13">
        <f>'Daily PnL Log'!F970</f>
        <v>-7451.9</v>
      </c>
      <c r="G242" s="13">
        <f>'Daily PnL Log'!G970</f>
        <v>377.7</v>
      </c>
      <c r="H242" s="13">
        <f>'Daily PnL Log'!H970</f>
        <v>0</v>
      </c>
      <c r="I242" s="13">
        <f>'Daily PnL Log'!I970</f>
        <v>0</v>
      </c>
      <c r="J242" s="13">
        <f>'Daily PnL Log'!J970</f>
        <v>-58171.8</v>
      </c>
      <c r="K242" s="13">
        <f>'Daily PnL Log'!K970</f>
        <v>-110.99</v>
      </c>
      <c r="L242" s="13">
        <f>'Daily PnL Log'!L970</f>
        <v>-981.43</v>
      </c>
      <c r="M242" s="13">
        <f>'Daily PnL Log'!M970</f>
        <v>-1092.4199999999998</v>
      </c>
      <c r="N242" s="13">
        <f>'Daily PnL Log'!N970</f>
        <v>-59264.22</v>
      </c>
      <c r="O242" s="13">
        <f t="shared" ref="O242:V257" si="23">IF(C242&lt;&gt;"",O241+C242,"")</f>
        <v>592515.30000000005</v>
      </c>
      <c r="P242" s="13">
        <f t="shared" si="23"/>
        <v>643933.70000000042</v>
      </c>
      <c r="Q242" s="13">
        <f t="shared" si="23"/>
        <v>-95624.000000000015</v>
      </c>
      <c r="R242" s="13">
        <f t="shared" si="23"/>
        <v>28930.799999999996</v>
      </c>
      <c r="S242" s="13">
        <f t="shared" si="23"/>
        <v>-29472.600000000013</v>
      </c>
      <c r="T242" s="13">
        <f t="shared" si="23"/>
        <v>-27627.500000000004</v>
      </c>
      <c r="U242" s="13">
        <f t="shared" si="23"/>
        <v>0</v>
      </c>
      <c r="V242" s="13">
        <f t="shared" si="23"/>
        <v>1112655.6999999997</v>
      </c>
      <c r="W242" s="13">
        <f>IF('Daily PnL Log'!W970&lt;&gt;"",'Daily PnL Log'!W970,"")</f>
        <v>311155</v>
      </c>
      <c r="X242" s="118">
        <f>IF('Daily PnL Log'!X970&lt;&gt;"",'Daily PnL Log'!X970,"")</f>
        <v>-0.19046526650704634</v>
      </c>
      <c r="Y242" s="13">
        <f>IF('Daily PnL Log'!Y970&lt;&gt;"",'Daily PnL Log'!Y970,"")</f>
        <v>-284</v>
      </c>
      <c r="Z242" s="13" t="str">
        <f>IF('Daily PnL Log'!Z970&lt;&gt;"",'Daily PnL Log'!Z970,"")</f>
        <v/>
      </c>
      <c r="AA242" s="13" t="str">
        <f>IF('Daily PnL Log'!AA970&lt;&gt;"",'Daily PnL Log'!AA970,"")</f>
        <v/>
      </c>
      <c r="AB242" s="13" t="str">
        <f>IF('Daily PnL Log'!AB970&lt;&gt;"",'Daily PnL Log'!AB970,"")</f>
        <v/>
      </c>
      <c r="AC242" s="13">
        <f>IF('Daily PnL Log'!AC970&lt;&gt;"",'Daily PnL Log'!AC970,"")</f>
        <v>953996.02</v>
      </c>
    </row>
    <row r="243" spans="1:29" x14ac:dyDescent="0.25">
      <c r="A243" s="48" t="str">
        <f t="shared" si="22"/>
        <v>Oct</v>
      </c>
      <c r="B243" s="83">
        <f>'Daily PnL Log'!B971</f>
        <v>45573</v>
      </c>
      <c r="C243" s="11">
        <f>'Daily PnL Log'!C971</f>
        <v>21749.599999999999</v>
      </c>
      <c r="D243" s="11">
        <f>'Daily PnL Log'!D971</f>
        <v>-24514.799999999999</v>
      </c>
      <c r="E243" s="11">
        <f>'Daily PnL Log'!E971</f>
        <v>430</v>
      </c>
      <c r="F243" s="11">
        <f>'Daily PnL Log'!F971</f>
        <v>7138.6</v>
      </c>
      <c r="G243" s="11">
        <f>'Daily PnL Log'!G971</f>
        <v>-2382.5</v>
      </c>
      <c r="H243" s="11">
        <f>'Daily PnL Log'!H971</f>
        <v>0</v>
      </c>
      <c r="I243" s="11">
        <f>'Daily PnL Log'!I971</f>
        <v>0</v>
      </c>
      <c r="J243" s="11">
        <f>'Daily PnL Log'!J971</f>
        <v>2420.8999999999996</v>
      </c>
      <c r="K243" s="11">
        <f>'Daily PnL Log'!K971</f>
        <v>-116.98</v>
      </c>
      <c r="L243" s="11">
        <f>'Daily PnL Log'!L971</f>
        <v>-1036.0899999999999</v>
      </c>
      <c r="M243" s="11">
        <f>'Daily PnL Log'!M971</f>
        <v>-1153.07</v>
      </c>
      <c r="N243" s="11">
        <f>'Daily PnL Log'!N971</f>
        <v>1267.8299999999997</v>
      </c>
      <c r="O243" s="11">
        <f t="shared" si="23"/>
        <v>614264.9</v>
      </c>
      <c r="P243" s="11">
        <f t="shared" si="23"/>
        <v>619418.90000000037</v>
      </c>
      <c r="Q243" s="11">
        <f t="shared" si="23"/>
        <v>-95194.000000000015</v>
      </c>
      <c r="R243" s="11">
        <f t="shared" si="23"/>
        <v>36069.399999999994</v>
      </c>
      <c r="S243" s="11">
        <f t="shared" si="23"/>
        <v>-31855.100000000013</v>
      </c>
      <c r="T243" s="11">
        <f t="shared" si="23"/>
        <v>-27627.500000000004</v>
      </c>
      <c r="U243" s="11">
        <f t="shared" si="23"/>
        <v>0</v>
      </c>
      <c r="V243" s="11">
        <f t="shared" si="23"/>
        <v>1115076.5999999996</v>
      </c>
      <c r="W243" s="11">
        <f>IF('Daily PnL Log'!W971&lt;&gt;"",'Daily PnL Log'!W971,"")</f>
        <v>370315</v>
      </c>
      <c r="X243" s="119">
        <f>IF('Daily PnL Log'!X971&lt;&gt;"",'Daily PnL Log'!X971,"")</f>
        <v>3.4236528360989961E-3</v>
      </c>
      <c r="Y243" s="11" t="str">
        <f>IF('Daily PnL Log'!Y971&lt;&gt;"",'Daily PnL Log'!Y971,"")</f>
        <v/>
      </c>
      <c r="Z243" s="11" t="str">
        <f>IF('Daily PnL Log'!Z971&lt;&gt;"",'Daily PnL Log'!Z971,"")</f>
        <v/>
      </c>
      <c r="AA243" s="11" t="str">
        <f>IF('Daily PnL Log'!AA971&lt;&gt;"",'Daily PnL Log'!AA971,"")</f>
        <v/>
      </c>
      <c r="AB243" s="11" t="str">
        <f>IF('Daily PnL Log'!AB971&lt;&gt;"",'Daily PnL Log'!AB971,"")</f>
        <v/>
      </c>
      <c r="AC243" s="11">
        <f>IF('Daily PnL Log'!AC971&lt;&gt;"",'Daily PnL Log'!AC971,"")</f>
        <v>911421.95</v>
      </c>
    </row>
    <row r="244" spans="1:29" x14ac:dyDescent="0.25">
      <c r="A244" s="47" t="str">
        <f t="shared" si="22"/>
        <v>Oct</v>
      </c>
      <c r="B244" s="14">
        <f>'Daily PnL Log'!B972</f>
        <v>45574</v>
      </c>
      <c r="C244" s="13">
        <f>'Daily PnL Log'!C972</f>
        <v>2771.5</v>
      </c>
      <c r="D244" s="13">
        <f>'Daily PnL Log'!D972</f>
        <v>5907.1</v>
      </c>
      <c r="E244" s="13">
        <f>'Daily PnL Log'!E972</f>
        <v>-547.4</v>
      </c>
      <c r="F244" s="13">
        <f>'Daily PnL Log'!F972</f>
        <v>-5322.3</v>
      </c>
      <c r="G244" s="13">
        <f>'Daily PnL Log'!G972</f>
        <v>-30240.2</v>
      </c>
      <c r="H244" s="13">
        <f>'Daily PnL Log'!H972</f>
        <v>0</v>
      </c>
      <c r="I244" s="13">
        <f>'Daily PnL Log'!I972</f>
        <v>0</v>
      </c>
      <c r="J244" s="13">
        <f>'Daily PnL Log'!J972</f>
        <v>-27431.3</v>
      </c>
      <c r="K244" s="13">
        <f>'Daily PnL Log'!K972</f>
        <v>-90.44</v>
      </c>
      <c r="L244" s="13">
        <f>'Daily PnL Log'!L972</f>
        <v>-802.06</v>
      </c>
      <c r="M244" s="13">
        <f>'Daily PnL Log'!M972</f>
        <v>-892.5</v>
      </c>
      <c r="N244" s="13">
        <f>'Daily PnL Log'!N972</f>
        <v>-28323.8</v>
      </c>
      <c r="O244" s="13">
        <f t="shared" si="23"/>
        <v>617036.4</v>
      </c>
      <c r="P244" s="13">
        <f t="shared" si="23"/>
        <v>625326.00000000035</v>
      </c>
      <c r="Q244" s="13">
        <f t="shared" si="23"/>
        <v>-95741.400000000009</v>
      </c>
      <c r="R244" s="13">
        <f t="shared" si="23"/>
        <v>30747.099999999995</v>
      </c>
      <c r="S244" s="13">
        <f t="shared" si="23"/>
        <v>-62095.300000000017</v>
      </c>
      <c r="T244" s="13">
        <f t="shared" si="23"/>
        <v>-27627.500000000004</v>
      </c>
      <c r="U244" s="13">
        <f t="shared" si="23"/>
        <v>0</v>
      </c>
      <c r="V244" s="13">
        <f t="shared" si="23"/>
        <v>1087645.2999999996</v>
      </c>
      <c r="W244" s="13">
        <f>IF('Daily PnL Log'!W972&lt;&gt;"",'Daily PnL Log'!W972,"")</f>
        <v>368698</v>
      </c>
      <c r="X244" s="118">
        <f>IF('Daily PnL Log'!X972&lt;&gt;"",'Daily PnL Log'!X972,"")</f>
        <v>-7.6821138167280534E-2</v>
      </c>
      <c r="Y244" s="13" t="str">
        <f>IF('Daily PnL Log'!Y972&lt;&gt;"",'Daily PnL Log'!Y972,"")</f>
        <v/>
      </c>
      <c r="Z244" s="13" t="str">
        <f>IF('Daily PnL Log'!Z972&lt;&gt;"",'Daily PnL Log'!Z972,"")</f>
        <v/>
      </c>
      <c r="AA244" s="13" t="str">
        <f>IF('Daily PnL Log'!AA972&lt;&gt;"",'Daily PnL Log'!AA972,"")</f>
        <v/>
      </c>
      <c r="AB244" s="13" t="str">
        <f>IF('Daily PnL Log'!AB972&lt;&gt;"",'Daily PnL Log'!AB972,"")</f>
        <v/>
      </c>
      <c r="AC244" s="13">
        <f>IF('Daily PnL Log'!AC972&lt;&gt;"",'Daily PnL Log'!AC972,"")</f>
        <v>900539.2</v>
      </c>
    </row>
    <row r="245" spans="1:29" x14ac:dyDescent="0.25">
      <c r="A245" s="48" t="str">
        <f t="shared" si="22"/>
        <v>Oct</v>
      </c>
      <c r="B245" s="83">
        <f>'Daily PnL Log'!B973</f>
        <v>45575</v>
      </c>
      <c r="C245" s="11">
        <f>'Daily PnL Log'!C973</f>
        <v>-4988.1000000000004</v>
      </c>
      <c r="D245" s="11">
        <f>'Daily PnL Log'!D973</f>
        <v>2046</v>
      </c>
      <c r="E245" s="11">
        <f>'Daily PnL Log'!E973</f>
        <v>-415.2</v>
      </c>
      <c r="F245" s="11">
        <f>'Daily PnL Log'!F973</f>
        <v>-3929.7</v>
      </c>
      <c r="G245" s="11">
        <f>'Daily PnL Log'!G973</f>
        <v>-1772.5</v>
      </c>
      <c r="H245" s="11">
        <f>'Daily PnL Log'!H973</f>
        <v>0</v>
      </c>
      <c r="I245" s="11">
        <f>'Daily PnL Log'!I973</f>
        <v>0</v>
      </c>
      <c r="J245" s="11">
        <f>'Daily PnL Log'!J973</f>
        <v>-9059.5</v>
      </c>
      <c r="K245" s="11">
        <f>'Daily PnL Log'!K973</f>
        <v>-59.34</v>
      </c>
      <c r="L245" s="11">
        <f>'Daily PnL Log'!L973</f>
        <v>-522.41</v>
      </c>
      <c r="M245" s="11">
        <f>'Daily PnL Log'!M973</f>
        <v>-581.75</v>
      </c>
      <c r="N245" s="11">
        <f>'Daily PnL Log'!N973</f>
        <v>-9641.25</v>
      </c>
      <c r="O245" s="11">
        <f t="shared" si="23"/>
        <v>612048.30000000005</v>
      </c>
      <c r="P245" s="11">
        <f t="shared" si="23"/>
        <v>627372.00000000035</v>
      </c>
      <c r="Q245" s="11">
        <f t="shared" si="23"/>
        <v>-96156.6</v>
      </c>
      <c r="R245" s="11">
        <f t="shared" si="23"/>
        <v>26817.399999999994</v>
      </c>
      <c r="S245" s="11">
        <f t="shared" si="23"/>
        <v>-63867.800000000017</v>
      </c>
      <c r="T245" s="11">
        <f t="shared" si="23"/>
        <v>-27627.500000000004</v>
      </c>
      <c r="U245" s="11">
        <f t="shared" si="23"/>
        <v>0</v>
      </c>
      <c r="V245" s="11">
        <f t="shared" si="23"/>
        <v>1078585.7999999996</v>
      </c>
      <c r="W245" s="11">
        <f>IF('Daily PnL Log'!W973&lt;&gt;"",'Daily PnL Log'!W973,"")</f>
        <v>358268</v>
      </c>
      <c r="X245" s="119">
        <f>IF('Daily PnL Log'!X973&lt;&gt;"",'Daily PnL Log'!X973,"")</f>
        <v>-2.6910720466243147E-2</v>
      </c>
      <c r="Y245" s="11" t="str">
        <f>IF('Daily PnL Log'!Y973&lt;&gt;"",'Daily PnL Log'!Y973,"")</f>
        <v/>
      </c>
      <c r="Z245" s="11" t="str">
        <f>IF('Daily PnL Log'!Z973&lt;&gt;"",'Daily PnL Log'!Z973,"")</f>
        <v/>
      </c>
      <c r="AA245" s="11" t="str">
        <f>IF('Daily PnL Log'!AA973&lt;&gt;"",'Daily PnL Log'!AA973,"")</f>
        <v/>
      </c>
      <c r="AB245" s="11" t="str">
        <f>IF('Daily PnL Log'!AB973&lt;&gt;"",'Daily PnL Log'!AB973,"")</f>
        <v/>
      </c>
      <c r="AC245" s="11">
        <f>IF('Daily PnL Log'!AC973&lt;&gt;"",'Daily PnL Log'!AC973,"")</f>
        <v>890847.2</v>
      </c>
    </row>
    <row r="246" spans="1:29" x14ac:dyDescent="0.25">
      <c r="A246" s="47" t="str">
        <f t="shared" si="22"/>
        <v>Oct</v>
      </c>
      <c r="B246" s="14">
        <f>'Daily PnL Log'!B974</f>
        <v>45576</v>
      </c>
      <c r="C246" s="13">
        <f>'Daily PnL Log'!C974</f>
        <v>-11362</v>
      </c>
      <c r="D246" s="13">
        <f>'Daily PnL Log'!D974</f>
        <v>-5750</v>
      </c>
      <c r="E246" s="13">
        <f>'Daily PnL Log'!E974</f>
        <v>-387.1</v>
      </c>
      <c r="F246" s="13">
        <f>'Daily PnL Log'!F974</f>
        <v>-10570.2</v>
      </c>
      <c r="G246" s="13">
        <f>'Daily PnL Log'!G974</f>
        <v>14767.2</v>
      </c>
      <c r="H246" s="13">
        <f>'Daily PnL Log'!H974</f>
        <v>0</v>
      </c>
      <c r="I246" s="13">
        <f>'Daily PnL Log'!I974</f>
        <v>0</v>
      </c>
      <c r="J246" s="13">
        <f>'Daily PnL Log'!J974</f>
        <v>-13302.099999999999</v>
      </c>
      <c r="K246" s="13">
        <f>'Daily PnL Log'!K974</f>
        <v>-136.33000000000001</v>
      </c>
      <c r="L246" s="13">
        <f>'Daily PnL Log'!L974</f>
        <v>-1194.81</v>
      </c>
      <c r="M246" s="13">
        <f>'Daily PnL Log'!M974</f>
        <v>-1331.1399999999999</v>
      </c>
      <c r="N246" s="13">
        <f>'Daily PnL Log'!N974</f>
        <v>-14633.239999999998</v>
      </c>
      <c r="O246" s="13">
        <f t="shared" si="23"/>
        <v>600686.30000000005</v>
      </c>
      <c r="P246" s="13">
        <f t="shared" si="23"/>
        <v>621622.00000000035</v>
      </c>
      <c r="Q246" s="13">
        <f t="shared" si="23"/>
        <v>-96543.700000000012</v>
      </c>
      <c r="R246" s="13">
        <f t="shared" si="23"/>
        <v>16247.199999999993</v>
      </c>
      <c r="S246" s="13">
        <f t="shared" si="23"/>
        <v>-49100.60000000002</v>
      </c>
      <c r="T246" s="13">
        <f t="shared" si="23"/>
        <v>-27627.500000000004</v>
      </c>
      <c r="U246" s="13">
        <f t="shared" si="23"/>
        <v>0</v>
      </c>
      <c r="V246" s="13">
        <f t="shared" si="23"/>
        <v>1065283.6999999995</v>
      </c>
      <c r="W246" s="13">
        <f>IF('Daily PnL Log'!W974&lt;&gt;"",'Daily PnL Log'!W974,"")</f>
        <v>321373</v>
      </c>
      <c r="X246" s="118">
        <f>IF('Daily PnL Log'!X974&lt;&gt;"",'Daily PnL Log'!X974,"")</f>
        <v>-4.5533507793125115E-2</v>
      </c>
      <c r="Y246" s="13">
        <f>IF('Daily PnL Log'!Y974&lt;&gt;"",'Daily PnL Log'!Y974,"")</f>
        <v>-5158.2300000000005</v>
      </c>
      <c r="Z246" s="13" t="str">
        <f>IF('Daily PnL Log'!Z974&lt;&gt;"",'Daily PnL Log'!Z974,"")</f>
        <v/>
      </c>
      <c r="AA246" s="13" t="str">
        <f>IF('Daily PnL Log'!AA974&lt;&gt;"",'Daily PnL Log'!AA974,"")</f>
        <v/>
      </c>
      <c r="AB246" s="13" t="str">
        <f>IF('Daily PnL Log'!AB974&lt;&gt;"",'Daily PnL Log'!AB974,"")</f>
        <v/>
      </c>
      <c r="AC246" s="13">
        <f>IF('Daily PnL Log'!AC974&lt;&gt;"",'Daily PnL Log'!AC974,"")</f>
        <v>894509.31</v>
      </c>
    </row>
    <row r="247" spans="1:29" x14ac:dyDescent="0.25">
      <c r="A247" s="48" t="str">
        <f t="shared" si="22"/>
        <v>Oct</v>
      </c>
      <c r="B247" s="83">
        <f>'Daily PnL Log'!B975</f>
        <v>45579</v>
      </c>
      <c r="C247" s="11">
        <f>'Daily PnL Log'!C975</f>
        <v>3085.5</v>
      </c>
      <c r="D247" s="11">
        <f>'Daily PnL Log'!D975</f>
        <v>-32394</v>
      </c>
      <c r="E247" s="11">
        <f>'Daily PnL Log'!E975</f>
        <v>809.9</v>
      </c>
      <c r="F247" s="11">
        <f>'Daily PnL Log'!F975</f>
        <v>-1268.0999999999999</v>
      </c>
      <c r="G247" s="11">
        <f>'Daily PnL Log'!G975</f>
        <v>26752.7</v>
      </c>
      <c r="H247" s="11">
        <f>'Daily PnL Log'!H975</f>
        <v>0</v>
      </c>
      <c r="I247" s="11">
        <f>'Daily PnL Log'!I975</f>
        <v>0</v>
      </c>
      <c r="J247" s="11">
        <f>'Daily PnL Log'!J975</f>
        <v>-3013.9999999999964</v>
      </c>
      <c r="K247" s="11">
        <f>'Daily PnL Log'!K975</f>
        <v>-70.78</v>
      </c>
      <c r="L247" s="11">
        <f>'Daily PnL Log'!L975</f>
        <v>-623.34</v>
      </c>
      <c r="M247" s="11">
        <f>'Daily PnL Log'!M975</f>
        <v>-694.12</v>
      </c>
      <c r="N247" s="11">
        <f>'Daily PnL Log'!N975</f>
        <v>-3708.1199999999963</v>
      </c>
      <c r="O247" s="11">
        <f t="shared" si="23"/>
        <v>603771.80000000005</v>
      </c>
      <c r="P247" s="11">
        <f t="shared" si="23"/>
        <v>589228.00000000035</v>
      </c>
      <c r="Q247" s="11">
        <f t="shared" si="23"/>
        <v>-95733.800000000017</v>
      </c>
      <c r="R247" s="11">
        <f t="shared" si="23"/>
        <v>14979.099999999993</v>
      </c>
      <c r="S247" s="11">
        <f t="shared" si="23"/>
        <v>-22347.90000000002</v>
      </c>
      <c r="T247" s="11">
        <f t="shared" si="23"/>
        <v>-27627.500000000004</v>
      </c>
      <c r="U247" s="11">
        <f t="shared" si="23"/>
        <v>0</v>
      </c>
      <c r="V247" s="11">
        <f t="shared" si="23"/>
        <v>1062269.6999999995</v>
      </c>
      <c r="W247" s="11">
        <f>IF('Daily PnL Log'!W975&lt;&gt;"",'Daily PnL Log'!W975,"")</f>
        <v>379078</v>
      </c>
      <c r="X247" s="119">
        <f>IF('Daily PnL Log'!X975&lt;&gt;"",'Daily PnL Log'!X975,"")</f>
        <v>-9.7819446129820149E-3</v>
      </c>
      <c r="Y247" s="11" t="str">
        <f>IF('Daily PnL Log'!Y975&lt;&gt;"",'Daily PnL Log'!Y975,"")</f>
        <v/>
      </c>
      <c r="Z247" s="11" t="str">
        <f>IF('Daily PnL Log'!Z975&lt;&gt;"",'Daily PnL Log'!Z975,"")</f>
        <v/>
      </c>
      <c r="AA247" s="11" t="str">
        <f>IF('Daily PnL Log'!AA975&lt;&gt;"",'Daily PnL Log'!AA975,"")</f>
        <v/>
      </c>
      <c r="AB247" s="11" t="str">
        <f>IF('Daily PnL Log'!AB975&lt;&gt;"",'Daily PnL Log'!AB975,"")</f>
        <v/>
      </c>
      <c r="AC247" s="11">
        <f>IF('Daily PnL Log'!AC975&lt;&gt;"",'Daily PnL Log'!AC975,"")</f>
        <v>875912.69</v>
      </c>
    </row>
    <row r="248" spans="1:29" x14ac:dyDescent="0.25">
      <c r="A248" s="47" t="str">
        <f t="shared" si="22"/>
        <v>Oct</v>
      </c>
      <c r="B248" s="14">
        <f>'Daily PnL Log'!B976</f>
        <v>45580</v>
      </c>
      <c r="C248" s="13">
        <f>'Daily PnL Log'!C976</f>
        <v>-2307.1</v>
      </c>
      <c r="D248" s="13">
        <f>'Daily PnL Log'!D976</f>
        <v>17100.8</v>
      </c>
      <c r="E248" s="13">
        <f>'Daily PnL Log'!E976</f>
        <v>-558.29999999999995</v>
      </c>
      <c r="F248" s="13">
        <f>'Daily PnL Log'!F976</f>
        <v>640.70000000000005</v>
      </c>
      <c r="G248" s="13">
        <f>'Daily PnL Log'!G976</f>
        <v>31768.1</v>
      </c>
      <c r="H248" s="13">
        <f>'Daily PnL Log'!H976</f>
        <v>0</v>
      </c>
      <c r="I248" s="13">
        <f>'Daily PnL Log'!I976</f>
        <v>0</v>
      </c>
      <c r="J248" s="13">
        <f>'Daily PnL Log'!J976</f>
        <v>46644.2</v>
      </c>
      <c r="K248" s="13">
        <f>'Daily PnL Log'!K976</f>
        <v>-192.66</v>
      </c>
      <c r="L248" s="13">
        <f>'Daily PnL Log'!L976</f>
        <v>-1707.34</v>
      </c>
      <c r="M248" s="13">
        <f>'Daily PnL Log'!M976</f>
        <v>-1900</v>
      </c>
      <c r="N248" s="13">
        <f>'Daily PnL Log'!N976</f>
        <v>44744.2</v>
      </c>
      <c r="O248" s="13">
        <f t="shared" si="23"/>
        <v>601464.70000000007</v>
      </c>
      <c r="P248" s="13">
        <f t="shared" si="23"/>
        <v>606328.8000000004</v>
      </c>
      <c r="Q248" s="13">
        <f t="shared" si="23"/>
        <v>-96292.10000000002</v>
      </c>
      <c r="R248" s="13">
        <f t="shared" si="23"/>
        <v>15619.799999999994</v>
      </c>
      <c r="S248" s="13">
        <f t="shared" si="23"/>
        <v>9420.1999999999789</v>
      </c>
      <c r="T248" s="13">
        <f t="shared" si="23"/>
        <v>-27627.500000000004</v>
      </c>
      <c r="U248" s="13">
        <f t="shared" si="23"/>
        <v>0</v>
      </c>
      <c r="V248" s="13">
        <f t="shared" si="23"/>
        <v>1108913.8999999994</v>
      </c>
      <c r="W248" s="13">
        <f>IF('Daily PnL Log'!W976&lt;&gt;"",'Daily PnL Log'!W976,"")</f>
        <v>439470</v>
      </c>
      <c r="X248" s="118">
        <f>IF('Daily PnL Log'!X976&lt;&gt;"",'Daily PnL Log'!X976,"")</f>
        <v>0.10181400323116481</v>
      </c>
      <c r="Y248" s="13" t="str">
        <f>IF('Daily PnL Log'!Y976&lt;&gt;"",'Daily PnL Log'!Y976,"")</f>
        <v/>
      </c>
      <c r="Z248" s="13">
        <f>IF('Daily PnL Log'!Z976&lt;&gt;"",'Daily PnL Log'!Z976,"")</f>
        <v>29366.36</v>
      </c>
      <c r="AA248" s="13" t="str">
        <f>IF('Daily PnL Log'!AA976&lt;&gt;"",'Daily PnL Log'!AA976,"")</f>
        <v/>
      </c>
      <c r="AB248" s="13" t="str">
        <f>IF('Daily PnL Log'!AB976&lt;&gt;"",'Daily PnL Log'!AB976,"")</f>
        <v/>
      </c>
      <c r="AC248" s="13">
        <f>IF('Daily PnL Log'!AC976&lt;&gt;"",'Daily PnL Log'!AC976,"")</f>
        <v>935507.69</v>
      </c>
    </row>
    <row r="249" spans="1:29" x14ac:dyDescent="0.25">
      <c r="A249" s="48" t="str">
        <f t="shared" si="22"/>
        <v>Oct</v>
      </c>
      <c r="B249" s="83">
        <f>'Daily PnL Log'!B977</f>
        <v>45581</v>
      </c>
      <c r="C249" s="11">
        <f>'Daily PnL Log'!C977</f>
        <v>-651.70000000000005</v>
      </c>
      <c r="D249" s="11">
        <f>'Daily PnL Log'!D977</f>
        <v>12183.4</v>
      </c>
      <c r="E249" s="11">
        <f>'Daily PnL Log'!E977</f>
        <v>-194.5</v>
      </c>
      <c r="F249" s="11">
        <f>'Daily PnL Log'!F977</f>
        <v>-156.03899999999999</v>
      </c>
      <c r="G249" s="11">
        <f>'Daily PnL Log'!G977</f>
        <v>-6490.7</v>
      </c>
      <c r="H249" s="11">
        <f>'Daily PnL Log'!H977</f>
        <v>0</v>
      </c>
      <c r="I249" s="11">
        <f>'Daily PnL Log'!I977</f>
        <v>0</v>
      </c>
      <c r="J249" s="11">
        <f>'Daily PnL Log'!J977</f>
        <v>4690.4609999999984</v>
      </c>
      <c r="K249" s="11">
        <f>'Daily PnL Log'!K977</f>
        <v>-157.38</v>
      </c>
      <c r="L249" s="11">
        <f>'Daily PnL Log'!L977</f>
        <v>-1355.28</v>
      </c>
      <c r="M249" s="11">
        <f>'Daily PnL Log'!M977</f>
        <v>-1512.6599999999999</v>
      </c>
      <c r="N249" s="11">
        <f>'Daily PnL Log'!N977</f>
        <v>3177.8009999999986</v>
      </c>
      <c r="O249" s="11">
        <f t="shared" si="23"/>
        <v>600813.00000000012</v>
      </c>
      <c r="P249" s="11">
        <f t="shared" si="23"/>
        <v>618512.20000000042</v>
      </c>
      <c r="Q249" s="11">
        <f t="shared" si="23"/>
        <v>-96486.60000000002</v>
      </c>
      <c r="R249" s="11">
        <f t="shared" si="23"/>
        <v>15463.760999999993</v>
      </c>
      <c r="S249" s="11">
        <f t="shared" si="23"/>
        <v>2929.4999999999791</v>
      </c>
      <c r="T249" s="11">
        <f t="shared" si="23"/>
        <v>-27627.500000000004</v>
      </c>
      <c r="U249" s="11">
        <f t="shared" si="23"/>
        <v>0</v>
      </c>
      <c r="V249" s="11">
        <f t="shared" si="23"/>
        <v>1113604.3609999993</v>
      </c>
      <c r="W249" s="11">
        <f>IF('Daily PnL Log'!W977&lt;&gt;"",'Daily PnL Log'!W977,"")</f>
        <v>537015</v>
      </c>
      <c r="X249" s="119">
        <f>IF('Daily PnL Log'!X977&lt;&gt;"",'Daily PnL Log'!X977,"")</f>
        <v>5.9175274433675012E-3</v>
      </c>
      <c r="Y249" s="11" t="str">
        <f>IF('Daily PnL Log'!Y977&lt;&gt;"",'Daily PnL Log'!Y977,"")</f>
        <v/>
      </c>
      <c r="Z249" s="11" t="str">
        <f>IF('Daily PnL Log'!Z977&lt;&gt;"",'Daily PnL Log'!Z977,"")</f>
        <v/>
      </c>
      <c r="AA249" s="11" t="str">
        <f>IF('Daily PnL Log'!AA977&lt;&gt;"",'Daily PnL Log'!AA977,"")</f>
        <v/>
      </c>
      <c r="AB249" s="11" t="str">
        <f>IF('Daily PnL Log'!AB977&lt;&gt;"",'Daily PnL Log'!AB977,"")</f>
        <v/>
      </c>
      <c r="AC249" s="11">
        <f>IF('Daily PnL Log'!AC977&lt;&gt;"",'Daily PnL Log'!AC977,"")</f>
        <v>904149.28</v>
      </c>
    </row>
    <row r="250" spans="1:29" x14ac:dyDescent="0.25">
      <c r="A250" s="47" t="str">
        <f t="shared" si="22"/>
        <v>Oct</v>
      </c>
      <c r="B250" s="14">
        <f>'Daily PnL Log'!B978</f>
        <v>45582</v>
      </c>
      <c r="C250" s="13">
        <f>'Daily PnL Log'!C978</f>
        <v>-3718.4</v>
      </c>
      <c r="D250" s="13">
        <f>'Daily PnL Log'!D978</f>
        <v>41015.4</v>
      </c>
      <c r="E250" s="13">
        <f>'Daily PnL Log'!E978</f>
        <v>400.7</v>
      </c>
      <c r="F250" s="13">
        <f>'Daily PnL Log'!F978</f>
        <v>-5979</v>
      </c>
      <c r="G250" s="13">
        <f>'Daily PnL Log'!G978</f>
        <v>-23199.200000000001</v>
      </c>
      <c r="H250" s="13">
        <f>'Daily PnL Log'!H978</f>
        <v>0</v>
      </c>
      <c r="I250" s="13">
        <f>'Daily PnL Log'!I978</f>
        <v>0</v>
      </c>
      <c r="J250" s="13">
        <f>'Daily PnL Log'!J978</f>
        <v>8519.4999999999964</v>
      </c>
      <c r="K250" s="13">
        <f>'Daily PnL Log'!K978</f>
        <v>-100.9</v>
      </c>
      <c r="L250" s="13">
        <f>'Daily PnL Log'!L978</f>
        <v>-890.72</v>
      </c>
      <c r="M250" s="13">
        <f>'Daily PnL Log'!M978</f>
        <v>-991.62</v>
      </c>
      <c r="N250" s="13">
        <f>'Daily PnL Log'!N978</f>
        <v>7527.8799999999965</v>
      </c>
      <c r="O250" s="13">
        <f t="shared" si="23"/>
        <v>597094.60000000009</v>
      </c>
      <c r="P250" s="13">
        <f t="shared" si="23"/>
        <v>659527.60000000044</v>
      </c>
      <c r="Q250" s="13">
        <f t="shared" si="23"/>
        <v>-96085.900000000023</v>
      </c>
      <c r="R250" s="13">
        <f t="shared" si="23"/>
        <v>9484.7609999999931</v>
      </c>
      <c r="S250" s="13">
        <f t="shared" si="23"/>
        <v>-20269.700000000023</v>
      </c>
      <c r="T250" s="13">
        <f t="shared" si="23"/>
        <v>-27627.500000000004</v>
      </c>
      <c r="U250" s="13">
        <f t="shared" si="23"/>
        <v>0</v>
      </c>
      <c r="V250" s="13">
        <f t="shared" si="23"/>
        <v>1122123.8609999993</v>
      </c>
      <c r="W250" s="13">
        <f>IF('Daily PnL Log'!W978&lt;&gt;"",'Daily PnL Log'!W978,"")</f>
        <v>586311</v>
      </c>
      <c r="X250" s="118">
        <f>IF('Daily PnL Log'!X978&lt;&gt;"",'Daily PnL Log'!X978,"")</f>
        <v>1.2839397521110804E-2</v>
      </c>
      <c r="Y250" s="13" t="str">
        <f>IF('Daily PnL Log'!Y978&lt;&gt;"",'Daily PnL Log'!Y978,"")</f>
        <v/>
      </c>
      <c r="Z250" s="13" t="str">
        <f>IF('Daily PnL Log'!Z978&lt;&gt;"",'Daily PnL Log'!Z978,"")</f>
        <v/>
      </c>
      <c r="AA250" s="13" t="str">
        <f>IF('Daily PnL Log'!AA978&lt;&gt;"",'Daily PnL Log'!AA978,"")</f>
        <v/>
      </c>
      <c r="AB250" s="13" t="str">
        <f>IF('Daily PnL Log'!AB978&lt;&gt;"",'Daily PnL Log'!AB978,"")</f>
        <v/>
      </c>
      <c r="AC250" s="13">
        <f>IF('Daily PnL Log'!AC978&lt;&gt;"",'Daily PnL Log'!AC978,"")</f>
        <v>943595.91</v>
      </c>
    </row>
    <row r="251" spans="1:29" x14ac:dyDescent="0.25">
      <c r="A251" s="48" t="str">
        <f t="shared" si="22"/>
        <v>Oct</v>
      </c>
      <c r="B251" s="83">
        <f>'Daily PnL Log'!B979</f>
        <v>45583</v>
      </c>
      <c r="C251" s="11">
        <f>'Daily PnL Log'!C979</f>
        <v>-6548.4</v>
      </c>
      <c r="D251" s="11">
        <f>'Daily PnL Log'!D979</f>
        <v>-14016.3</v>
      </c>
      <c r="E251" s="11">
        <f>'Daily PnL Log'!E979</f>
        <v>439.2</v>
      </c>
      <c r="F251" s="11">
        <f>'Daily PnL Log'!F979</f>
        <v>-8692.6</v>
      </c>
      <c r="G251" s="11">
        <f>'Daily PnL Log'!G979</f>
        <v>16076.6</v>
      </c>
      <c r="H251" s="11">
        <f>'Daily PnL Log'!H979</f>
        <v>0</v>
      </c>
      <c r="I251" s="11">
        <f>'Daily PnL Log'!I979</f>
        <v>0</v>
      </c>
      <c r="J251" s="11">
        <f>'Daily PnL Log'!J979</f>
        <v>-12741.499999999998</v>
      </c>
      <c r="K251" s="11">
        <f>'Daily PnL Log'!K979</f>
        <v>-53.78</v>
      </c>
      <c r="L251" s="11">
        <f>'Daily PnL Log'!L979</f>
        <v>-470.2</v>
      </c>
      <c r="M251" s="11">
        <f>'Daily PnL Log'!M979</f>
        <v>-523.98</v>
      </c>
      <c r="N251" s="11">
        <f>'Daily PnL Log'!N979</f>
        <v>-13265.479999999998</v>
      </c>
      <c r="O251" s="11">
        <f t="shared" si="23"/>
        <v>590546.20000000007</v>
      </c>
      <c r="P251" s="11">
        <f t="shared" si="23"/>
        <v>645511.3000000004</v>
      </c>
      <c r="Q251" s="11">
        <f t="shared" si="23"/>
        <v>-95646.700000000026</v>
      </c>
      <c r="R251" s="11">
        <f t="shared" si="23"/>
        <v>792.16099999999278</v>
      </c>
      <c r="S251" s="11">
        <f t="shared" si="23"/>
        <v>-4193.1000000000222</v>
      </c>
      <c r="T251" s="11">
        <f t="shared" si="23"/>
        <v>-27627.500000000004</v>
      </c>
      <c r="U251" s="11">
        <f t="shared" si="23"/>
        <v>0</v>
      </c>
      <c r="V251" s="11">
        <f t="shared" si="23"/>
        <v>1109382.3609999993</v>
      </c>
      <c r="W251" s="11">
        <f>IF('Daily PnL Log'!W979&lt;&gt;"",'Daily PnL Log'!W979,"")</f>
        <v>610461</v>
      </c>
      <c r="X251" s="119">
        <f>IF('Daily PnL Log'!X979&lt;&gt;"",'Daily PnL Log'!X979,"")</f>
        <v>-2.1730266143127893E-2</v>
      </c>
      <c r="Y251" s="11" t="str">
        <f>IF('Daily PnL Log'!Y979&lt;&gt;"",'Daily PnL Log'!Y979,"")</f>
        <v/>
      </c>
      <c r="Z251" s="11" t="str">
        <f>IF('Daily PnL Log'!Z979&lt;&gt;"",'Daily PnL Log'!Z979,"")</f>
        <v/>
      </c>
      <c r="AA251" s="11" t="str">
        <f>IF('Daily PnL Log'!AA979&lt;&gt;"",'Daily PnL Log'!AA979,"")</f>
        <v/>
      </c>
      <c r="AB251" s="11" t="str">
        <f>IF('Daily PnL Log'!AB979&lt;&gt;"",'Daily PnL Log'!AB979,"")</f>
        <v/>
      </c>
      <c r="AC251" s="11">
        <f>IF('Daily PnL Log'!AC979&lt;&gt;"",'Daily PnL Log'!AC979,"")</f>
        <v>932912.18</v>
      </c>
    </row>
    <row r="252" spans="1:29" x14ac:dyDescent="0.25">
      <c r="A252" s="47" t="str">
        <f t="shared" si="22"/>
        <v>Oct</v>
      </c>
      <c r="B252" s="14">
        <f>'Daily PnL Log'!B980</f>
        <v>45586</v>
      </c>
      <c r="C252" s="13">
        <f>'Daily PnL Log'!C980</f>
        <v>-4808.3999999999996</v>
      </c>
      <c r="D252" s="13">
        <f>'Daily PnL Log'!D980</f>
        <v>20960.3</v>
      </c>
      <c r="E252" s="13">
        <f>'Daily PnL Log'!E980</f>
        <v>-387.9</v>
      </c>
      <c r="F252" s="13">
        <f>'Daily PnL Log'!F980</f>
        <v>-926.3</v>
      </c>
      <c r="G252" s="13">
        <f>'Daily PnL Log'!G980</f>
        <v>-6779.7</v>
      </c>
      <c r="H252" s="13">
        <f>'Daily PnL Log'!H980</f>
        <v>0</v>
      </c>
      <c r="I252" s="13">
        <f>'Daily PnL Log'!I980</f>
        <v>0</v>
      </c>
      <c r="J252" s="13">
        <f>'Daily PnL Log'!J980</f>
        <v>8058.0000000000009</v>
      </c>
      <c r="K252" s="13">
        <f>'Daily PnL Log'!K980</f>
        <v>-127.15</v>
      </c>
      <c r="L252" s="13">
        <f>'Daily PnL Log'!L980</f>
        <v>-1126.9100000000001</v>
      </c>
      <c r="M252" s="13">
        <f>'Daily PnL Log'!M980</f>
        <v>-1254.0600000000002</v>
      </c>
      <c r="N252" s="13">
        <f>'Daily PnL Log'!N980</f>
        <v>6803.9400000000005</v>
      </c>
      <c r="O252" s="13">
        <f t="shared" si="23"/>
        <v>585737.80000000005</v>
      </c>
      <c r="P252" s="13">
        <f t="shared" si="23"/>
        <v>666471.60000000044</v>
      </c>
      <c r="Q252" s="13">
        <f t="shared" si="23"/>
        <v>-96034.60000000002</v>
      </c>
      <c r="R252" s="13">
        <f t="shared" si="23"/>
        <v>-134.13900000000717</v>
      </c>
      <c r="S252" s="13">
        <f t="shared" si="23"/>
        <v>-10972.800000000021</v>
      </c>
      <c r="T252" s="13">
        <f t="shared" si="23"/>
        <v>-27627.500000000004</v>
      </c>
      <c r="U252" s="13">
        <f t="shared" si="23"/>
        <v>0</v>
      </c>
      <c r="V252" s="13">
        <f t="shared" si="23"/>
        <v>1117440.3609999993</v>
      </c>
      <c r="W252" s="13">
        <f>IF('Daily PnL Log'!W980&lt;&gt;"",'Daily PnL Log'!W980,"")</f>
        <v>649733</v>
      </c>
      <c r="X252" s="118">
        <f>IF('Daily PnL Log'!X980&lt;&gt;"",'Daily PnL Log'!X980,"")</f>
        <v>1.0471901534938198E-2</v>
      </c>
      <c r="Y252" s="13" t="str">
        <f>IF('Daily PnL Log'!Y980&lt;&gt;"",'Daily PnL Log'!Y980,"")</f>
        <v/>
      </c>
      <c r="Z252" s="13" t="str">
        <f>IF('Daily PnL Log'!Z980&lt;&gt;"",'Daily PnL Log'!Z980,"")</f>
        <v/>
      </c>
      <c r="AA252" s="13" t="str">
        <f>IF('Daily PnL Log'!AA980&lt;&gt;"",'Daily PnL Log'!AA980,"")</f>
        <v/>
      </c>
      <c r="AB252" s="13" t="str">
        <f>IF('Daily PnL Log'!AB980&lt;&gt;"",'Daily PnL Log'!AB980,"")</f>
        <v/>
      </c>
      <c r="AC252" s="13">
        <f>IF('Daily PnL Log'!AC980&lt;&gt;"",'Daily PnL Log'!AC980,"")</f>
        <v>918281.62</v>
      </c>
    </row>
    <row r="253" spans="1:29" x14ac:dyDescent="0.25">
      <c r="A253" s="48" t="str">
        <f t="shared" si="22"/>
        <v>Oct</v>
      </c>
      <c r="B253" s="83">
        <f>'Daily PnL Log'!B981</f>
        <v>45587</v>
      </c>
      <c r="C253" s="11">
        <f>'Daily PnL Log'!C981</f>
        <v>-12978.1</v>
      </c>
      <c r="D253" s="11">
        <f>'Daily PnL Log'!D981</f>
        <v>22148.2</v>
      </c>
      <c r="E253" s="11">
        <f>'Daily PnL Log'!E981</f>
        <v>580.6</v>
      </c>
      <c r="F253" s="11">
        <f>'Daily PnL Log'!F981</f>
        <v>-10664.1</v>
      </c>
      <c r="G253" s="11">
        <f>'Daily PnL Log'!G981</f>
        <v>-6666.9</v>
      </c>
      <c r="H253" s="11">
        <f>'Daily PnL Log'!H981</f>
        <v>0</v>
      </c>
      <c r="I253" s="11">
        <f>'Daily PnL Log'!I981</f>
        <v>0</v>
      </c>
      <c r="J253" s="11">
        <f>'Daily PnL Log'!J981</f>
        <v>-7580.2999999999993</v>
      </c>
      <c r="K253" s="11">
        <f>'Daily PnL Log'!K981</f>
        <v>-133.84</v>
      </c>
      <c r="L253" s="11">
        <f>'Daily PnL Log'!L981</f>
        <v>-1184.43</v>
      </c>
      <c r="M253" s="11">
        <f>'Daily PnL Log'!M981</f>
        <v>-1318.27</v>
      </c>
      <c r="N253" s="11">
        <f>'Daily PnL Log'!N981</f>
        <v>-8898.57</v>
      </c>
      <c r="O253" s="11">
        <f t="shared" si="23"/>
        <v>572759.70000000007</v>
      </c>
      <c r="P253" s="11">
        <f t="shared" si="23"/>
        <v>688619.8000000004</v>
      </c>
      <c r="Q253" s="11">
        <f t="shared" si="23"/>
        <v>-95454.000000000015</v>
      </c>
      <c r="R253" s="11">
        <f t="shared" si="23"/>
        <v>-10798.239000000007</v>
      </c>
      <c r="S253" s="11">
        <f t="shared" si="23"/>
        <v>-17639.700000000019</v>
      </c>
      <c r="T253" s="11">
        <f t="shared" si="23"/>
        <v>-27627.500000000004</v>
      </c>
      <c r="U253" s="11">
        <f t="shared" si="23"/>
        <v>0</v>
      </c>
      <c r="V253" s="11">
        <f t="shared" si="23"/>
        <v>1109860.0609999993</v>
      </c>
      <c r="W253" s="11">
        <f>IF('Daily PnL Log'!W981&lt;&gt;"",'Daily PnL Log'!W981,"")</f>
        <v>701092</v>
      </c>
      <c r="X253" s="119">
        <f>IF('Daily PnL Log'!X981&lt;&gt;"",'Daily PnL Log'!X981,"")</f>
        <v>-1.2692442646614139E-2</v>
      </c>
      <c r="Y253" s="11" t="str">
        <f>IF('Daily PnL Log'!Y981&lt;&gt;"",'Daily PnL Log'!Y981,"")</f>
        <v/>
      </c>
      <c r="Z253" s="11" t="str">
        <f>IF('Daily PnL Log'!Z981&lt;&gt;"",'Daily PnL Log'!Z981,"")</f>
        <v/>
      </c>
      <c r="AA253" s="11" t="str">
        <f>IF('Daily PnL Log'!AA981&lt;&gt;"",'Daily PnL Log'!AA981,"")</f>
        <v/>
      </c>
      <c r="AB253" s="11" t="str">
        <f>IF('Daily PnL Log'!AB981&lt;&gt;"",'Daily PnL Log'!AB981,"")</f>
        <v/>
      </c>
      <c r="AC253" s="11">
        <f>IF('Daily PnL Log'!AC981&lt;&gt;"",'Daily PnL Log'!AC981,"")</f>
        <v>898309.1</v>
      </c>
    </row>
    <row r="254" spans="1:29" x14ac:dyDescent="0.25">
      <c r="A254" s="47" t="str">
        <f t="shared" si="22"/>
        <v>Oct</v>
      </c>
      <c r="B254" s="14">
        <f>'Daily PnL Log'!B982</f>
        <v>45588</v>
      </c>
      <c r="C254" s="13">
        <f>'Daily PnL Log'!C982</f>
        <v>-21772.5</v>
      </c>
      <c r="D254" s="13">
        <f>'Daily PnL Log'!D982</f>
        <v>2171.9</v>
      </c>
      <c r="E254" s="13">
        <f>'Daily PnL Log'!E982</f>
        <v>-526.70000000000005</v>
      </c>
      <c r="F254" s="13">
        <f>'Daily PnL Log'!F982</f>
        <v>9675.4</v>
      </c>
      <c r="G254" s="13">
        <f>'Daily PnL Log'!G982</f>
        <v>-8879.5</v>
      </c>
      <c r="H254" s="13">
        <f>'Daily PnL Log'!H982</f>
        <v>0</v>
      </c>
      <c r="I254" s="13">
        <f>'Daily PnL Log'!I982</f>
        <v>0</v>
      </c>
      <c r="J254" s="13">
        <f>'Daily PnL Log'!J982</f>
        <v>-19331.400000000001</v>
      </c>
      <c r="K254" s="13">
        <f>'Daily PnL Log'!K982</f>
        <v>-162.21</v>
      </c>
      <c r="L254" s="13">
        <f>'Daily PnL Log'!L982</f>
        <v>-1437.57</v>
      </c>
      <c r="M254" s="13">
        <f>'Daily PnL Log'!M982</f>
        <v>-1599.78</v>
      </c>
      <c r="N254" s="13">
        <f>'Daily PnL Log'!N982</f>
        <v>-20931.18</v>
      </c>
      <c r="O254" s="13">
        <f t="shared" si="23"/>
        <v>550987.20000000007</v>
      </c>
      <c r="P254" s="13">
        <f t="shared" si="23"/>
        <v>690791.70000000042</v>
      </c>
      <c r="Q254" s="13">
        <f t="shared" si="23"/>
        <v>-95980.700000000012</v>
      </c>
      <c r="R254" s="13">
        <f t="shared" si="23"/>
        <v>-1122.8390000000072</v>
      </c>
      <c r="S254" s="13">
        <f t="shared" si="23"/>
        <v>-26519.200000000019</v>
      </c>
      <c r="T254" s="13">
        <f t="shared" si="23"/>
        <v>-27627.500000000004</v>
      </c>
      <c r="U254" s="13">
        <f t="shared" si="23"/>
        <v>0</v>
      </c>
      <c r="V254" s="13">
        <f t="shared" si="23"/>
        <v>1090528.6609999994</v>
      </c>
      <c r="W254" s="13">
        <f>IF('Daily PnL Log'!W982&lt;&gt;"",'Daily PnL Log'!W982,"")</f>
        <v>898293</v>
      </c>
      <c r="X254" s="118">
        <f>IF('Daily PnL Log'!X982&lt;&gt;"",'Daily PnL Log'!X982,"")</f>
        <v>-2.3301061012386829E-2</v>
      </c>
      <c r="Y254" s="13" t="str">
        <f>IF('Daily PnL Log'!Y982&lt;&gt;"",'Daily PnL Log'!Y982,"")</f>
        <v/>
      </c>
      <c r="Z254" s="13" t="str">
        <f>IF('Daily PnL Log'!Z982&lt;&gt;"",'Daily PnL Log'!Z982,"")</f>
        <v/>
      </c>
      <c r="AA254" s="13" t="str">
        <f>IF('Daily PnL Log'!AA982&lt;&gt;"",'Daily PnL Log'!AA982,"")</f>
        <v/>
      </c>
      <c r="AB254" s="13" t="str">
        <f>IF('Daily PnL Log'!AB982&lt;&gt;"",'Daily PnL Log'!AB982,"")</f>
        <v/>
      </c>
      <c r="AC254" s="13">
        <f>IF('Daily PnL Log'!AC982&lt;&gt;"",'Daily PnL Log'!AC982,"")</f>
        <v>898293</v>
      </c>
    </row>
    <row r="255" spans="1:29" x14ac:dyDescent="0.25">
      <c r="A255" s="48" t="str">
        <f t="shared" si="22"/>
        <v>Oct</v>
      </c>
      <c r="B255" s="83">
        <f>'Daily PnL Log'!B983</f>
        <v>45589</v>
      </c>
      <c r="C255" s="11">
        <f>'Daily PnL Log'!C983</f>
        <v>20152.400000000001</v>
      </c>
      <c r="D255" s="11">
        <f>'Daily PnL Log'!D983</f>
        <v>-21734.9</v>
      </c>
      <c r="E255" s="11">
        <f>'Daily PnL Log'!E983</f>
        <v>-1259.8</v>
      </c>
      <c r="F255" s="11">
        <f>'Daily PnL Log'!F983</f>
        <v>-33.9</v>
      </c>
      <c r="G255" s="11">
        <f>'Daily PnL Log'!G983</f>
        <v>9170.7000000000007</v>
      </c>
      <c r="H255" s="11">
        <f>'Daily PnL Log'!H983</f>
        <v>0</v>
      </c>
      <c r="I255" s="11">
        <f>'Daily PnL Log'!I983</f>
        <v>0</v>
      </c>
      <c r="J255" s="11">
        <f>'Daily PnL Log'!J983</f>
        <v>6294.5</v>
      </c>
      <c r="K255" s="11">
        <f>'Daily PnL Log'!K983</f>
        <v>-92.29</v>
      </c>
      <c r="L255" s="11">
        <f>'Daily PnL Log'!L983</f>
        <v>-809.63</v>
      </c>
      <c r="M255" s="11">
        <f>'Daily PnL Log'!M983</f>
        <v>-901.92</v>
      </c>
      <c r="N255" s="11">
        <f>'Daily PnL Log'!N983</f>
        <v>5392.58</v>
      </c>
      <c r="O255" s="11">
        <f t="shared" si="23"/>
        <v>571139.60000000009</v>
      </c>
      <c r="P255" s="11">
        <f t="shared" si="23"/>
        <v>669056.8000000004</v>
      </c>
      <c r="Q255" s="11">
        <f t="shared" si="23"/>
        <v>-97240.500000000015</v>
      </c>
      <c r="R255" s="11">
        <f t="shared" si="23"/>
        <v>-1156.7390000000073</v>
      </c>
      <c r="S255" s="11">
        <f t="shared" si="23"/>
        <v>-17348.500000000018</v>
      </c>
      <c r="T255" s="11">
        <f t="shared" si="23"/>
        <v>-27627.500000000004</v>
      </c>
      <c r="U255" s="11">
        <f t="shared" si="23"/>
        <v>0</v>
      </c>
      <c r="V255" s="11">
        <f t="shared" si="23"/>
        <v>1096823.1609999994</v>
      </c>
      <c r="W255" s="11">
        <f>IF('Daily PnL Log'!W983&lt;&gt;"",'Daily PnL Log'!W983,"")</f>
        <v>842746</v>
      </c>
      <c r="X255" s="11">
        <f>IF('Daily PnL Log'!X983&lt;&gt;"",'Daily PnL Log'!X983,"")</f>
        <v>6.3988200477961329E-3</v>
      </c>
      <c r="Y255" s="11" t="str">
        <f>IF('Daily PnL Log'!Y983&lt;&gt;"",'Daily PnL Log'!Y983,"")</f>
        <v/>
      </c>
      <c r="Z255" s="11" t="str">
        <f>IF('Daily PnL Log'!Z983&lt;&gt;"",'Daily PnL Log'!Z983,"")</f>
        <v/>
      </c>
      <c r="AA255" s="11" t="str">
        <f>IF('Daily PnL Log'!AA983&lt;&gt;"",'Daily PnL Log'!AA983,"")</f>
        <v/>
      </c>
      <c r="AB255" s="11" t="str">
        <f>IF('Daily PnL Log'!AB983&lt;&gt;"",'Daily PnL Log'!AB983,"")</f>
        <v/>
      </c>
      <c r="AC255" s="11">
        <f>IF('Daily PnL Log'!AC983&lt;&gt;"",'Daily PnL Log'!AC983,"")</f>
        <v>896615.65</v>
      </c>
    </row>
    <row r="256" spans="1:29" x14ac:dyDescent="0.25">
      <c r="A256" s="47" t="str">
        <f t="shared" si="22"/>
        <v>Oct</v>
      </c>
      <c r="B256" s="14">
        <f>'Daily PnL Log'!B984</f>
        <v>45590</v>
      </c>
      <c r="C256" s="13">
        <f>'Daily PnL Log'!C984</f>
        <v>25622</v>
      </c>
      <c r="D256" s="13">
        <f>'Daily PnL Log'!D984</f>
        <v>8428.2000000000007</v>
      </c>
      <c r="E256" s="13">
        <f>'Daily PnL Log'!E984</f>
        <v>-3.7</v>
      </c>
      <c r="F256" s="13">
        <f>'Daily PnL Log'!F984</f>
        <v>28831.9</v>
      </c>
      <c r="G256" s="13">
        <f>'Daily PnL Log'!G984</f>
        <v>12010.8</v>
      </c>
      <c r="H256" s="13">
        <f>'Daily PnL Log'!H984</f>
        <v>0</v>
      </c>
      <c r="I256" s="13">
        <f>'Daily PnL Log'!I984</f>
        <v>0</v>
      </c>
      <c r="J256" s="13">
        <f>'Daily PnL Log'!J984</f>
        <v>74889.2</v>
      </c>
      <c r="K256" s="13">
        <f>'Daily PnL Log'!K984</f>
        <v>-604.73</v>
      </c>
      <c r="L256" s="13">
        <f>'Daily PnL Log'!L984</f>
        <v>-3021.05</v>
      </c>
      <c r="M256" s="13">
        <f>'Daily PnL Log'!M984</f>
        <v>-3625.78</v>
      </c>
      <c r="N256" s="13">
        <f>'Daily PnL Log'!N984</f>
        <v>71263.42</v>
      </c>
      <c r="O256" s="13">
        <f t="shared" si="23"/>
        <v>596761.60000000009</v>
      </c>
      <c r="P256" s="13">
        <f t="shared" si="23"/>
        <v>677485.00000000035</v>
      </c>
      <c r="Q256" s="13">
        <f t="shared" si="23"/>
        <v>-97244.200000000012</v>
      </c>
      <c r="R256" s="13">
        <f t="shared" si="23"/>
        <v>27675.160999999993</v>
      </c>
      <c r="S256" s="13">
        <f t="shared" si="23"/>
        <v>-5337.7000000000189</v>
      </c>
      <c r="T256" s="13">
        <f t="shared" si="23"/>
        <v>-27627.500000000004</v>
      </c>
      <c r="U256" s="13">
        <f t="shared" si="23"/>
        <v>0</v>
      </c>
      <c r="V256" s="13">
        <f t="shared" si="23"/>
        <v>1171712.3609999993</v>
      </c>
      <c r="W256" s="13">
        <f>IF('Daily PnL Log'!W984&lt;&gt;"",'Daily PnL Log'!W984,"")</f>
        <v>925417</v>
      </c>
      <c r="X256" s="13">
        <f>IF('Daily PnL Log'!X984&lt;&gt;"",'Daily PnL Log'!X984,"")</f>
        <v>7.7006819628340523E-2</v>
      </c>
      <c r="Y256" s="13" t="str">
        <f>IF('Daily PnL Log'!Y984&lt;&gt;"",'Daily PnL Log'!Y984,"")</f>
        <v/>
      </c>
      <c r="Z256" s="13" t="str">
        <f>IF('Daily PnL Log'!Z984&lt;&gt;"",'Daily PnL Log'!Z984,"")</f>
        <v/>
      </c>
      <c r="AA256" s="13" t="str">
        <f>IF('Daily PnL Log'!AA984&lt;&gt;"",'Daily PnL Log'!AA984,"")</f>
        <v/>
      </c>
      <c r="AB256" s="13" t="str">
        <f>IF('Daily PnL Log'!AB984&lt;&gt;"",'Daily PnL Log'!AB984,"")</f>
        <v/>
      </c>
      <c r="AC256" s="13">
        <f>IF('Daily PnL Log'!AC984&lt;&gt;"",'Daily PnL Log'!AC984,"")</f>
        <v>922288.62</v>
      </c>
    </row>
    <row r="257" spans="1:29" x14ac:dyDescent="0.25">
      <c r="A257" s="48" t="str">
        <f t="shared" si="22"/>
        <v>Oct</v>
      </c>
      <c r="B257" s="83">
        <f>'Daily PnL Log'!B985</f>
        <v>45593</v>
      </c>
      <c r="C257" s="11">
        <f>'Daily PnL Log'!C985</f>
        <v>6254</v>
      </c>
      <c r="D257" s="11">
        <f>'Daily PnL Log'!D985</f>
        <v>4428.3</v>
      </c>
      <c r="E257" s="11">
        <f>'Daily PnL Log'!E985</f>
        <v>-26.5</v>
      </c>
      <c r="F257" s="11">
        <f>'Daily PnL Log'!F985</f>
        <v>17846.7</v>
      </c>
      <c r="G257" s="11">
        <f>'Daily PnL Log'!G985</f>
        <v>-16278.1</v>
      </c>
      <c r="H257" s="11">
        <f>'Daily PnL Log'!H985</f>
        <v>0</v>
      </c>
      <c r="I257" s="11">
        <f>'Daily PnL Log'!I985</f>
        <v>0</v>
      </c>
      <c r="J257" s="11">
        <f>'Daily PnL Log'!J985</f>
        <v>12224.4</v>
      </c>
      <c r="K257" s="11">
        <f>'Daily PnL Log'!K985</f>
        <v>-70.16</v>
      </c>
      <c r="L257" s="11">
        <f>'Daily PnL Log'!L985</f>
        <v>-618.99</v>
      </c>
      <c r="M257" s="11">
        <f>'Daily PnL Log'!M985</f>
        <v>-689.15</v>
      </c>
      <c r="N257" s="11">
        <f>'Daily PnL Log'!N985</f>
        <v>11535.25</v>
      </c>
      <c r="O257" s="11">
        <f t="shared" si="23"/>
        <v>603015.60000000009</v>
      </c>
      <c r="P257" s="11">
        <f t="shared" si="23"/>
        <v>681913.3000000004</v>
      </c>
      <c r="Q257" s="11">
        <f t="shared" si="23"/>
        <v>-97270.700000000012</v>
      </c>
      <c r="R257" s="11">
        <f t="shared" si="23"/>
        <v>45521.86099999999</v>
      </c>
      <c r="S257" s="11">
        <f t="shared" si="23"/>
        <v>-21615.800000000017</v>
      </c>
      <c r="T257" s="11">
        <f t="shared" si="23"/>
        <v>-27627.500000000004</v>
      </c>
      <c r="U257" s="11">
        <f t="shared" si="23"/>
        <v>0</v>
      </c>
      <c r="V257" s="11">
        <f t="shared" si="23"/>
        <v>1183936.7609999992</v>
      </c>
      <c r="W257" s="11">
        <f>IF('Daily PnL Log'!W985&lt;&gt;"",'Daily PnL Log'!W985,"")</f>
        <v>788795</v>
      </c>
      <c r="X257" s="11">
        <f>IF('Daily PnL Log'!X985&lt;&gt;"",'Daily PnL Log'!X985,"")</f>
        <v>1.4623888336006186E-2</v>
      </c>
      <c r="Y257" s="11">
        <f>IF('Daily PnL Log'!Y985&lt;&gt;"",'Daily PnL Log'!Y985,"")</f>
        <v>-5158.2300000000005</v>
      </c>
      <c r="Z257" s="11" t="str">
        <f>IF('Daily PnL Log'!Z985&lt;&gt;"",'Daily PnL Log'!Z985,"")</f>
        <v/>
      </c>
      <c r="AA257" s="11" t="str">
        <f>IF('Daily PnL Log'!AA985&lt;&gt;"",'Daily PnL Log'!AA985,"")</f>
        <v/>
      </c>
      <c r="AB257" s="11" t="str">
        <f>IF('Daily PnL Log'!AB985&lt;&gt;"",'Daily PnL Log'!AB985,"")</f>
        <v/>
      </c>
      <c r="AC257" s="11">
        <f>IF('Daily PnL Log'!AC985&lt;&gt;"",'Daily PnL Log'!AC985,"")</f>
        <v>940884.47</v>
      </c>
    </row>
    <row r="258" spans="1:29" x14ac:dyDescent="0.25">
      <c r="A258" s="47" t="str">
        <f t="shared" si="22"/>
        <v>Oct</v>
      </c>
      <c r="B258" s="14">
        <f>'Daily PnL Log'!B986</f>
        <v>45594</v>
      </c>
      <c r="C258" s="13">
        <f>'Daily PnL Log'!C986</f>
        <v>5768.8</v>
      </c>
      <c r="D258" s="13">
        <f>'Daily PnL Log'!D986</f>
        <v>-863.9</v>
      </c>
      <c r="E258" s="13">
        <f>'Daily PnL Log'!E986</f>
        <v>3</v>
      </c>
      <c r="F258" s="13">
        <f>'Daily PnL Log'!F986</f>
        <v>-11541.9</v>
      </c>
      <c r="G258" s="13">
        <f>'Daily PnL Log'!G986</f>
        <v>17783.599999999999</v>
      </c>
      <c r="H258" s="13">
        <f>'Daily PnL Log'!H986</f>
        <v>0</v>
      </c>
      <c r="I258" s="13">
        <f>'Daily PnL Log'!I986</f>
        <v>0</v>
      </c>
      <c r="J258" s="13">
        <f>'Daily PnL Log'!J986</f>
        <v>11149.599999999999</v>
      </c>
      <c r="K258" s="13">
        <f>'Daily PnL Log'!K986</f>
        <v>-93.08</v>
      </c>
      <c r="L258" s="13">
        <f>'Daily PnL Log'!L986</f>
        <v>-822.61</v>
      </c>
      <c r="M258" s="13">
        <f>'Daily PnL Log'!M986</f>
        <v>-915.69</v>
      </c>
      <c r="N258" s="13">
        <f>'Daily PnL Log'!N986</f>
        <v>10233.909999999998</v>
      </c>
      <c r="O258" s="13">
        <f t="shared" ref="O258:V273" si="24">IF(C258&lt;&gt;"",O257+C258,"")</f>
        <v>608784.40000000014</v>
      </c>
      <c r="P258" s="13">
        <f t="shared" si="24"/>
        <v>681049.40000000037</v>
      </c>
      <c r="Q258" s="13">
        <f t="shared" si="24"/>
        <v>-97267.700000000012</v>
      </c>
      <c r="R258" s="13">
        <f t="shared" si="24"/>
        <v>33979.960999999988</v>
      </c>
      <c r="S258" s="13">
        <f t="shared" si="24"/>
        <v>-3832.2000000000189</v>
      </c>
      <c r="T258" s="13">
        <f t="shared" si="24"/>
        <v>-27627.500000000004</v>
      </c>
      <c r="U258" s="13">
        <f t="shared" si="24"/>
        <v>0</v>
      </c>
      <c r="V258" s="13">
        <f t="shared" si="24"/>
        <v>1195086.3609999993</v>
      </c>
      <c r="W258" s="13">
        <f>IF('Daily PnL Log'!W986&lt;&gt;"",'Daily PnL Log'!W986,"")</f>
        <v>747520</v>
      </c>
      <c r="X258" s="13">
        <f>IF('Daily PnL Log'!X986&lt;&gt;"",'Daily PnL Log'!X986,"")</f>
        <v>1.3690483197773971E-2</v>
      </c>
      <c r="Y258" s="13" t="str">
        <f>IF('Daily PnL Log'!Y986&lt;&gt;"",'Daily PnL Log'!Y986,"")</f>
        <v/>
      </c>
      <c r="Z258" s="13" t="str">
        <f>IF('Daily PnL Log'!Z986&lt;&gt;"",'Daily PnL Log'!Z986,"")</f>
        <v/>
      </c>
      <c r="AA258" s="13" t="str">
        <f>IF('Daily PnL Log'!AA986&lt;&gt;"",'Daily PnL Log'!AA986,"")</f>
        <v/>
      </c>
      <c r="AB258" s="13" t="str">
        <f>IF('Daily PnL Log'!AB986&lt;&gt;"",'Daily PnL Log'!AB986,"")</f>
        <v/>
      </c>
      <c r="AC258" s="13">
        <f>IF('Daily PnL Log'!AC986&lt;&gt;"",'Daily PnL Log'!AC986,"")</f>
        <v>988977.53</v>
      </c>
    </row>
    <row r="259" spans="1:29" x14ac:dyDescent="0.25">
      <c r="A259" s="48" t="str">
        <f t="shared" si="22"/>
        <v>Oct</v>
      </c>
      <c r="B259" s="83">
        <f>'Daily PnL Log'!B987</f>
        <v>45595</v>
      </c>
      <c r="C259" s="11">
        <f>'Daily PnL Log'!C987</f>
        <v>-11352.3</v>
      </c>
      <c r="D259" s="11">
        <f>'Daily PnL Log'!D987</f>
        <v>-12232.3</v>
      </c>
      <c r="E259" s="11">
        <f>'Daily PnL Log'!E987</f>
        <v>17.5</v>
      </c>
      <c r="F259" s="11">
        <f>'Daily PnL Log'!F987</f>
        <v>17349</v>
      </c>
      <c r="G259" s="11">
        <f>'Daily PnL Log'!G987</f>
        <v>-10192.4</v>
      </c>
      <c r="H259" s="11">
        <f>'Daily PnL Log'!H987</f>
        <v>0</v>
      </c>
      <c r="I259" s="11">
        <f>'Daily PnL Log'!I987</f>
        <v>0</v>
      </c>
      <c r="J259" s="11">
        <f>'Daily PnL Log'!J987</f>
        <v>-16410.5</v>
      </c>
      <c r="K259" s="11">
        <f>'Daily PnL Log'!K987</f>
        <v>-102.86</v>
      </c>
      <c r="L259" s="11">
        <f>'Daily PnL Log'!L987</f>
        <v>-910.46</v>
      </c>
      <c r="M259" s="11">
        <f>'Daily PnL Log'!M987</f>
        <v>-1013.32</v>
      </c>
      <c r="N259" s="11">
        <f>'Daily PnL Log'!N987</f>
        <v>-17423.82</v>
      </c>
      <c r="O259" s="11">
        <f t="shared" si="24"/>
        <v>597432.10000000009</v>
      </c>
      <c r="P259" s="11">
        <f t="shared" si="24"/>
        <v>668817.10000000033</v>
      </c>
      <c r="Q259" s="11">
        <f t="shared" si="24"/>
        <v>-97250.200000000012</v>
      </c>
      <c r="R259" s="11">
        <f t="shared" si="24"/>
        <v>51328.960999999988</v>
      </c>
      <c r="S259" s="11">
        <f t="shared" si="24"/>
        <v>-14024.600000000019</v>
      </c>
      <c r="T259" s="11">
        <f t="shared" si="24"/>
        <v>-27627.500000000004</v>
      </c>
      <c r="U259" s="11">
        <f t="shared" si="24"/>
        <v>0</v>
      </c>
      <c r="V259" s="11">
        <f t="shared" si="24"/>
        <v>1178675.8609999993</v>
      </c>
      <c r="W259" s="11">
        <f>IF('Daily PnL Log'!W987&lt;&gt;"",'Daily PnL Log'!W987,"")</f>
        <v>785080</v>
      </c>
      <c r="X259" s="11">
        <f>IF('Daily PnL Log'!X987&lt;&gt;"",'Daily PnL Log'!X987,"")</f>
        <v>-2.2193687267539612E-2</v>
      </c>
      <c r="Y259" s="11" t="str">
        <f>IF('Daily PnL Log'!Y987&lt;&gt;"",'Daily PnL Log'!Y987,"")</f>
        <v/>
      </c>
      <c r="Z259" s="11" t="str">
        <f>IF('Daily PnL Log'!Z987&lt;&gt;"",'Daily PnL Log'!Z987,"")</f>
        <v/>
      </c>
      <c r="AA259" s="11" t="str">
        <f>IF('Daily PnL Log'!AA987&lt;&gt;"",'Daily PnL Log'!AA987,"")</f>
        <v/>
      </c>
      <c r="AB259" s="11" t="str">
        <f>IF('Daily PnL Log'!AB987&lt;&gt;"",'Daily PnL Log'!AB987,"")</f>
        <v/>
      </c>
      <c r="AC259" s="11">
        <f>IF('Daily PnL Log'!AC987&lt;&gt;"",'Daily PnL Log'!AC987,"")</f>
        <v>916116.71</v>
      </c>
    </row>
    <row r="260" spans="1:29" x14ac:dyDescent="0.25">
      <c r="A260" s="47" t="str">
        <f t="shared" si="22"/>
        <v>Oct</v>
      </c>
      <c r="B260" s="14">
        <f>'Daily PnL Log'!B988</f>
        <v>45596</v>
      </c>
      <c r="C260" s="13">
        <f>'Daily PnL Log'!C988</f>
        <v>-9888.6</v>
      </c>
      <c r="D260" s="13">
        <f>'Daily PnL Log'!D988</f>
        <v>-886.1</v>
      </c>
      <c r="E260" s="13">
        <f>'Daily PnL Log'!E988</f>
        <v>20.7</v>
      </c>
      <c r="F260" s="13">
        <f>'Daily PnL Log'!F988</f>
        <v>10208.1</v>
      </c>
      <c r="G260" s="13">
        <f>'Daily PnL Log'!G988</f>
        <v>-11896.8</v>
      </c>
      <c r="H260" s="13">
        <f>'Daily PnL Log'!H988</f>
        <v>0</v>
      </c>
      <c r="I260" s="13">
        <f>'Daily PnL Log'!I988</f>
        <v>0</v>
      </c>
      <c r="J260" s="13">
        <f>'Daily PnL Log'!J988</f>
        <v>-12442.699999999999</v>
      </c>
      <c r="K260" s="13">
        <f>'Daily PnL Log'!K988</f>
        <v>-52.44</v>
      </c>
      <c r="L260" s="13">
        <f>'Daily PnL Log'!L988</f>
        <v>-460.8</v>
      </c>
      <c r="M260" s="13">
        <f>'Daily PnL Log'!M988</f>
        <v>-513.24</v>
      </c>
      <c r="N260" s="13">
        <f>'Daily PnL Log'!N988</f>
        <v>-12955.939999999999</v>
      </c>
      <c r="O260" s="13">
        <f t="shared" si="24"/>
        <v>587543.50000000012</v>
      </c>
      <c r="P260" s="13">
        <f t="shared" si="24"/>
        <v>667931.00000000035</v>
      </c>
      <c r="Q260" s="13">
        <f t="shared" si="24"/>
        <v>-97229.500000000015</v>
      </c>
      <c r="R260" s="13">
        <f t="shared" si="24"/>
        <v>61537.060999999987</v>
      </c>
      <c r="S260" s="13">
        <f t="shared" si="24"/>
        <v>-25921.400000000016</v>
      </c>
      <c r="T260" s="13">
        <f t="shared" si="24"/>
        <v>-27627.500000000004</v>
      </c>
      <c r="U260" s="13">
        <f t="shared" si="24"/>
        <v>0</v>
      </c>
      <c r="V260" s="13">
        <f t="shared" si="24"/>
        <v>1166233.1609999994</v>
      </c>
      <c r="W260" s="13">
        <f>IF('Daily PnL Log'!W988&lt;&gt;"",'Daily PnL Log'!W988,"")</f>
        <v>814268</v>
      </c>
      <c r="X260" s="13">
        <f>IF('Daily PnL Log'!X988&lt;&gt;"",'Daily PnL Log'!X988,"")</f>
        <v>-1.5911149646062474E-2</v>
      </c>
      <c r="Y260" s="13" t="str">
        <f>IF('Daily PnL Log'!Y988&lt;&gt;"",'Daily PnL Log'!Y988,"")</f>
        <v/>
      </c>
      <c r="Z260" s="13" t="str">
        <f>IF('Daily PnL Log'!Z988&lt;&gt;"",'Daily PnL Log'!Z988,"")</f>
        <v/>
      </c>
      <c r="AA260" s="13" t="str">
        <f>IF('Daily PnL Log'!AA988&lt;&gt;"",'Daily PnL Log'!AA988,"")</f>
        <v/>
      </c>
      <c r="AB260" s="13" t="str">
        <f>IF('Daily PnL Log'!AB988&lt;&gt;"",'Daily PnL Log'!AB988,"")</f>
        <v/>
      </c>
      <c r="AC260" s="13">
        <f>IF('Daily PnL Log'!AC988&lt;&gt;"",'Daily PnL Log'!AC988,"")</f>
        <v>912659.72</v>
      </c>
    </row>
    <row r="261" spans="1:29" x14ac:dyDescent="0.25">
      <c r="A261" s="48" t="str">
        <f t="shared" si="22"/>
        <v>Nov</v>
      </c>
      <c r="B261" s="83">
        <f>'Daily PnL Log'!B989</f>
        <v>45597</v>
      </c>
      <c r="C261" s="11">
        <f>'Daily PnL Log'!C989</f>
        <v>-17399.400000000001</v>
      </c>
      <c r="D261" s="11">
        <f>'Daily PnL Log'!D989</f>
        <v>30455.5</v>
      </c>
      <c r="E261" s="11">
        <f>'Daily PnL Log'!E989</f>
        <v>15.3</v>
      </c>
      <c r="F261" s="11">
        <f>'Daily PnL Log'!F989</f>
        <v>9892.5</v>
      </c>
      <c r="G261" s="11">
        <f>'Daily PnL Log'!G989</f>
        <v>10444.700000000001</v>
      </c>
      <c r="H261" s="11">
        <f>'Daily PnL Log'!H989</f>
        <v>0</v>
      </c>
      <c r="I261" s="11">
        <f>'Daily PnL Log'!I989</f>
        <v>0</v>
      </c>
      <c r="J261" s="11">
        <f>'Daily PnL Log'!J989</f>
        <v>33408.6</v>
      </c>
      <c r="K261" s="11">
        <f>'Daily PnL Log'!K989</f>
        <v>-71.930000000000007</v>
      </c>
      <c r="L261" s="11">
        <f>'Daily PnL Log'!L989</f>
        <v>-633.27</v>
      </c>
      <c r="M261" s="11">
        <f>'Daily PnL Log'!M989</f>
        <v>-705.2</v>
      </c>
      <c r="N261" s="11">
        <f>'Daily PnL Log'!N989</f>
        <v>32703.399999999998</v>
      </c>
      <c r="O261" s="11">
        <f t="shared" si="24"/>
        <v>570144.10000000009</v>
      </c>
      <c r="P261" s="11">
        <f t="shared" si="24"/>
        <v>698386.50000000035</v>
      </c>
      <c r="Q261" s="11">
        <f t="shared" si="24"/>
        <v>-97214.200000000012</v>
      </c>
      <c r="R261" s="11">
        <f t="shared" si="24"/>
        <v>71429.560999999987</v>
      </c>
      <c r="S261" s="11">
        <f t="shared" si="24"/>
        <v>-15476.700000000015</v>
      </c>
      <c r="T261" s="11">
        <f t="shared" si="24"/>
        <v>-27627.500000000004</v>
      </c>
      <c r="U261" s="11">
        <f t="shared" si="24"/>
        <v>0</v>
      </c>
      <c r="V261" s="11">
        <f t="shared" si="24"/>
        <v>1199641.7609999995</v>
      </c>
      <c r="W261" s="11">
        <f>IF('Daily PnL Log'!W989&lt;&gt;"",'Daily PnL Log'!W989,"")</f>
        <v>827089</v>
      </c>
      <c r="X261" s="11">
        <f>IF('Daily PnL Log'!X989&lt;&gt;"",'Daily PnL Log'!X989,"")</f>
        <v>3.9540363854434039E-2</v>
      </c>
      <c r="Y261" s="11">
        <f>IF('Daily PnL Log'!Y989&lt;&gt;"",'Daily PnL Log'!Y989,"")</f>
        <v>-5779.26</v>
      </c>
      <c r="Z261" s="11" t="str">
        <f>IF('Daily PnL Log'!Z989&lt;&gt;"",'Daily PnL Log'!Z989,"")</f>
        <v/>
      </c>
      <c r="AA261" s="11" t="str">
        <f>IF('Daily PnL Log'!AA989&lt;&gt;"",'Daily PnL Log'!AA989,"")</f>
        <v/>
      </c>
      <c r="AB261" s="11" t="str">
        <f>IF('Daily PnL Log'!AB989&lt;&gt;"",'Daily PnL Log'!AB989,"")</f>
        <v/>
      </c>
      <c r="AC261" s="11">
        <f>IF('Daily PnL Log'!AC989&lt;&gt;"",'Daily PnL Log'!AC989,"")</f>
        <v>952920.77</v>
      </c>
    </row>
    <row r="262" spans="1:29" x14ac:dyDescent="0.25">
      <c r="A262" s="47" t="str">
        <f t="shared" si="22"/>
        <v>Nov</v>
      </c>
      <c r="B262" s="14">
        <f>'Daily PnL Log'!B990</f>
        <v>45600</v>
      </c>
      <c r="C262" s="13">
        <f>'Daily PnL Log'!C990</f>
        <v>4616.5</v>
      </c>
      <c r="D262" s="13">
        <f>'Daily PnL Log'!D990</f>
        <v>-315.5</v>
      </c>
      <c r="E262" s="13">
        <f>'Daily PnL Log'!E990</f>
        <v>-11.8</v>
      </c>
      <c r="F262" s="13">
        <f>'Daily PnL Log'!F990</f>
        <v>3519.7</v>
      </c>
      <c r="G262" s="13">
        <f>'Daily PnL Log'!G990</f>
        <v>-1803.8</v>
      </c>
      <c r="H262" s="13">
        <f>'Daily PnL Log'!H990</f>
        <v>0</v>
      </c>
      <c r="I262" s="13">
        <f>'Daily PnL Log'!I990</f>
        <v>0</v>
      </c>
      <c r="J262" s="13">
        <f>'Daily PnL Log'!J990</f>
        <v>6005.0999999999995</v>
      </c>
      <c r="K262" s="13">
        <f>'Daily PnL Log'!K990</f>
        <v>-58.01</v>
      </c>
      <c r="L262" s="13">
        <f>'Daily PnL Log'!L990</f>
        <v>-508.57</v>
      </c>
      <c r="M262" s="13">
        <f>'Daily PnL Log'!M990</f>
        <v>-566.58000000000004</v>
      </c>
      <c r="N262" s="13">
        <f>'Daily PnL Log'!N990</f>
        <v>5438.5199999999995</v>
      </c>
      <c r="O262" s="13">
        <f t="shared" si="24"/>
        <v>574760.60000000009</v>
      </c>
      <c r="P262" s="13">
        <f t="shared" si="24"/>
        <v>698071.00000000035</v>
      </c>
      <c r="Q262" s="13">
        <f t="shared" si="24"/>
        <v>-97226.000000000015</v>
      </c>
      <c r="R262" s="13">
        <f t="shared" si="24"/>
        <v>74949.260999999984</v>
      </c>
      <c r="S262" s="13">
        <f t="shared" si="24"/>
        <v>-17280.500000000015</v>
      </c>
      <c r="T262" s="13">
        <f t="shared" si="24"/>
        <v>-27627.500000000004</v>
      </c>
      <c r="U262" s="13">
        <f t="shared" si="24"/>
        <v>0</v>
      </c>
      <c r="V262" s="13">
        <f t="shared" si="24"/>
        <v>1205646.8609999996</v>
      </c>
      <c r="W262" s="13">
        <f>IF('Daily PnL Log'!W990&lt;&gt;"",'Daily PnL Log'!W990,"")</f>
        <v>851338</v>
      </c>
      <c r="X262" s="13">
        <f>IF('Daily PnL Log'!X990&lt;&gt;"",'Daily PnL Log'!X990,"")</f>
        <v>6.3882030403905376E-3</v>
      </c>
      <c r="Y262" s="13" t="str">
        <f>IF('Daily PnL Log'!Y990&lt;&gt;"",'Daily PnL Log'!Y990,"")</f>
        <v/>
      </c>
      <c r="Z262" s="13" t="str">
        <f>IF('Daily PnL Log'!Z990&lt;&gt;"",'Daily PnL Log'!Z990,"")</f>
        <v/>
      </c>
      <c r="AA262" s="13" t="str">
        <f>IF('Daily PnL Log'!AA990&lt;&gt;"",'Daily PnL Log'!AA990,"")</f>
        <v/>
      </c>
      <c r="AB262" s="13" t="str">
        <f>IF('Daily PnL Log'!AB990&lt;&gt;"",'Daily PnL Log'!AB990,"")</f>
        <v/>
      </c>
      <c r="AC262" s="13">
        <f>IF('Daily PnL Log'!AC990&lt;&gt;"",'Daily PnL Log'!AC990,"")</f>
        <v>988834.19</v>
      </c>
    </row>
    <row r="263" spans="1:29" x14ac:dyDescent="0.25">
      <c r="A263" s="48" t="str">
        <f t="shared" si="22"/>
        <v>Nov</v>
      </c>
      <c r="B263" s="83">
        <f>'Daily PnL Log'!B991</f>
        <v>45601</v>
      </c>
      <c r="C263" s="11">
        <f>'Daily PnL Log'!C991</f>
        <v>1269.9000000000001</v>
      </c>
      <c r="D263" s="11">
        <f>'Daily PnL Log'!D991</f>
        <v>-17243.5</v>
      </c>
      <c r="E263" s="11">
        <f>'Daily PnL Log'!E991</f>
        <v>-8.5</v>
      </c>
      <c r="F263" s="11">
        <f>'Daily PnL Log'!F991</f>
        <v>-1331.5</v>
      </c>
      <c r="G263" s="11">
        <f>'Daily PnL Log'!G991</f>
        <v>-2353.6999999999998</v>
      </c>
      <c r="H263" s="11">
        <f>'Daily PnL Log'!H991</f>
        <v>0</v>
      </c>
      <c r="I263" s="11">
        <f>'Daily PnL Log'!I991</f>
        <v>0</v>
      </c>
      <c r="J263" s="11">
        <f>'Daily PnL Log'!J991</f>
        <v>-19667.3</v>
      </c>
      <c r="K263" s="11">
        <f>'Daily PnL Log'!K991</f>
        <v>-73.180000000000007</v>
      </c>
      <c r="L263" s="11">
        <f>'Daily PnL Log'!L991</f>
        <v>-648.59</v>
      </c>
      <c r="M263" s="11">
        <f>'Daily PnL Log'!M991</f>
        <v>-721.77</v>
      </c>
      <c r="N263" s="11">
        <f>'Daily PnL Log'!N991</f>
        <v>-20389.07</v>
      </c>
      <c r="O263" s="11">
        <f t="shared" si="24"/>
        <v>576030.50000000012</v>
      </c>
      <c r="P263" s="11">
        <f t="shared" si="24"/>
        <v>680827.50000000035</v>
      </c>
      <c r="Q263" s="11">
        <f t="shared" si="24"/>
        <v>-97234.500000000015</v>
      </c>
      <c r="R263" s="11">
        <f t="shared" si="24"/>
        <v>73617.760999999984</v>
      </c>
      <c r="S263" s="11">
        <f t="shared" si="24"/>
        <v>-19634.200000000015</v>
      </c>
      <c r="T263" s="11">
        <f t="shared" si="24"/>
        <v>-27627.500000000004</v>
      </c>
      <c r="U263" s="11">
        <f t="shared" si="24"/>
        <v>0</v>
      </c>
      <c r="V263" s="11">
        <f t="shared" si="24"/>
        <v>1185979.5609999995</v>
      </c>
      <c r="W263" s="11">
        <f>IF('Daily PnL Log'!W991&lt;&gt;"",'Daily PnL Log'!W991,"")</f>
        <v>869977</v>
      </c>
      <c r="X263" s="11">
        <f>IF('Daily PnL Log'!X991&lt;&gt;"",'Daily PnL Log'!X991,"")</f>
        <v>-2.3436332224874911E-2</v>
      </c>
      <c r="Y263" s="11" t="str">
        <f>IF('Daily PnL Log'!Y991&lt;&gt;"",'Daily PnL Log'!Y991,"")</f>
        <v/>
      </c>
      <c r="Z263" s="11" t="str">
        <f>IF('Daily PnL Log'!Z991&lt;&gt;"",'Daily PnL Log'!Z991,"")</f>
        <v/>
      </c>
      <c r="AA263" s="11" t="str">
        <f>IF('Daily PnL Log'!AA991&lt;&gt;"",'Daily PnL Log'!AA991,"")</f>
        <v/>
      </c>
      <c r="AB263" s="11" t="str">
        <f>IF('Daily PnL Log'!AB991&lt;&gt;"",'Daily PnL Log'!AB991,"")</f>
        <v/>
      </c>
      <c r="AC263" s="11">
        <f>IF('Daily PnL Log'!AC991&lt;&gt;"",'Daily PnL Log'!AC991,"")</f>
        <v>962988.67</v>
      </c>
    </row>
    <row r="264" spans="1:29" x14ac:dyDescent="0.25">
      <c r="A264" s="47" t="str">
        <f t="shared" si="22"/>
        <v>Nov</v>
      </c>
      <c r="B264" s="14">
        <f>'Daily PnL Log'!B992</f>
        <v>45602</v>
      </c>
      <c r="C264" s="13">
        <f>'Daily PnL Log'!C992</f>
        <v>-4445.8</v>
      </c>
      <c r="D264" s="13">
        <f>'Daily PnL Log'!D992</f>
        <v>-20389</v>
      </c>
      <c r="E264" s="13">
        <f>'Daily PnL Log'!E992</f>
        <v>14.3</v>
      </c>
      <c r="F264" s="13">
        <f>'Daily PnL Log'!F992</f>
        <v>-15596.9</v>
      </c>
      <c r="G264" s="13">
        <f>'Daily PnL Log'!G992</f>
        <v>372</v>
      </c>
      <c r="H264" s="13">
        <f>'Daily PnL Log'!H992</f>
        <v>0</v>
      </c>
      <c r="I264" s="13">
        <f>'Daily PnL Log'!I992</f>
        <v>0</v>
      </c>
      <c r="J264" s="13">
        <f>'Daily PnL Log'!J992</f>
        <v>-40045.4</v>
      </c>
      <c r="K264" s="13">
        <f>'Daily PnL Log'!K992</f>
        <v>-107.28</v>
      </c>
      <c r="L264" s="13">
        <f>'Daily PnL Log'!L992</f>
        <v>-947.63</v>
      </c>
      <c r="M264" s="13">
        <f>'Daily PnL Log'!M992</f>
        <v>-1054.9100000000001</v>
      </c>
      <c r="N264" s="13">
        <f>'Daily PnL Log'!N992</f>
        <v>-41100.310000000005</v>
      </c>
      <c r="O264" s="13">
        <f t="shared" si="24"/>
        <v>571584.70000000007</v>
      </c>
      <c r="P264" s="13">
        <f t="shared" si="24"/>
        <v>660438.50000000035</v>
      </c>
      <c r="Q264" s="13">
        <f t="shared" si="24"/>
        <v>-97220.200000000012</v>
      </c>
      <c r="R264" s="13">
        <f t="shared" si="24"/>
        <v>58020.860999999983</v>
      </c>
      <c r="S264" s="13">
        <f t="shared" si="24"/>
        <v>-19262.200000000015</v>
      </c>
      <c r="T264" s="13">
        <f t="shared" si="24"/>
        <v>-27627.500000000004</v>
      </c>
      <c r="U264" s="13">
        <f t="shared" si="24"/>
        <v>0</v>
      </c>
      <c r="V264" s="13">
        <f t="shared" si="24"/>
        <v>1145934.1609999996</v>
      </c>
      <c r="W264" s="13">
        <f>IF('Daily PnL Log'!W992&lt;&gt;"",'Daily PnL Log'!W992,"")</f>
        <v>903536</v>
      </c>
      <c r="X264" s="13">
        <f>IF('Daily PnL Log'!X992&lt;&gt;"",'Daily PnL Log'!X992,"")</f>
        <v>-4.5488292663490998E-2</v>
      </c>
      <c r="Y264" s="13" t="str">
        <f>IF('Daily PnL Log'!Y992&lt;&gt;"",'Daily PnL Log'!Y992,"")</f>
        <v/>
      </c>
      <c r="Z264" s="13" t="str">
        <f>IF('Daily PnL Log'!Z992&lt;&gt;"",'Daily PnL Log'!Z992,"")</f>
        <v/>
      </c>
      <c r="AA264" s="13" t="str">
        <f>IF('Daily PnL Log'!AA992&lt;&gt;"",'Daily PnL Log'!AA992,"")</f>
        <v/>
      </c>
      <c r="AB264" s="13" t="str">
        <f>IF('Daily PnL Log'!AB992&lt;&gt;"",'Daily PnL Log'!AB992,"")</f>
        <v/>
      </c>
      <c r="AC264" s="13">
        <f>IF('Daily PnL Log'!AC992&lt;&gt;"",'Daily PnL Log'!AC992,"")</f>
        <v>897482.51</v>
      </c>
    </row>
    <row r="265" spans="1:29" x14ac:dyDescent="0.25">
      <c r="A265" s="48" t="str">
        <f t="shared" si="22"/>
        <v>Nov</v>
      </c>
      <c r="B265" s="83">
        <f>'Daily PnL Log'!B993</f>
        <v>45603</v>
      </c>
      <c r="C265" s="11">
        <f>'Daily PnL Log'!C993</f>
        <v>-4345.3</v>
      </c>
      <c r="D265" s="11">
        <f>'Daily PnL Log'!D993</f>
        <v>-35089</v>
      </c>
      <c r="E265" s="11">
        <f>'Daily PnL Log'!E993</f>
        <v>15.8</v>
      </c>
      <c r="F265" s="11">
        <f>'Daily PnL Log'!F993</f>
        <v>-1515.2</v>
      </c>
      <c r="G265" s="11">
        <f>'Daily PnL Log'!G993</f>
        <v>6803.5</v>
      </c>
      <c r="H265" s="11">
        <f>'Daily PnL Log'!H993</f>
        <v>0</v>
      </c>
      <c r="I265" s="11">
        <f>'Daily PnL Log'!I993</f>
        <v>0</v>
      </c>
      <c r="J265" s="11">
        <f>'Daily PnL Log'!J993</f>
        <v>-34130.199999999997</v>
      </c>
      <c r="K265" s="11">
        <f>'Daily PnL Log'!K993</f>
        <v>-97.17</v>
      </c>
      <c r="L265" s="11">
        <f>'Daily PnL Log'!L993</f>
        <v>-853.22</v>
      </c>
      <c r="M265" s="11">
        <f>'Daily PnL Log'!M993</f>
        <v>-950.39</v>
      </c>
      <c r="N265" s="11">
        <f>'Daily PnL Log'!N993</f>
        <v>-35080.589999999997</v>
      </c>
      <c r="O265" s="11">
        <f t="shared" si="24"/>
        <v>567239.4</v>
      </c>
      <c r="P265" s="11">
        <f t="shared" si="24"/>
        <v>625349.50000000035</v>
      </c>
      <c r="Q265" s="11">
        <f t="shared" si="24"/>
        <v>-97204.400000000009</v>
      </c>
      <c r="R265" s="11">
        <f t="shared" si="24"/>
        <v>56505.660999999986</v>
      </c>
      <c r="S265" s="11">
        <f t="shared" si="24"/>
        <v>-12458.700000000015</v>
      </c>
      <c r="T265" s="11">
        <f t="shared" si="24"/>
        <v>-27627.500000000004</v>
      </c>
      <c r="U265" s="11">
        <f t="shared" si="24"/>
        <v>0</v>
      </c>
      <c r="V265" s="11">
        <f t="shared" si="24"/>
        <v>1111803.9609999997</v>
      </c>
      <c r="W265" s="11">
        <f>IF('Daily PnL Log'!W993&lt;&gt;"",'Daily PnL Log'!W993,"")</f>
        <v>856851</v>
      </c>
      <c r="X265" s="11">
        <f>IF('Daily PnL Log'!X993&lt;&gt;"",'Daily PnL Log'!X993,"")</f>
        <v>-4.094129551112153E-2</v>
      </c>
      <c r="Y265" s="11">
        <f>IF('Daily PnL Log'!Y993&lt;&gt;"",'Daily PnL Log'!Y993,"")</f>
        <v>-284</v>
      </c>
      <c r="Z265" s="11" t="str">
        <f>IF('Daily PnL Log'!Z993&lt;&gt;"",'Daily PnL Log'!Z993,"")</f>
        <v/>
      </c>
      <c r="AA265" s="11" t="str">
        <f>IF('Daily PnL Log'!AA993&lt;&gt;"",'Daily PnL Log'!AA993,"")</f>
        <v/>
      </c>
      <c r="AB265" s="11" t="str">
        <f>IF('Daily PnL Log'!AB993&lt;&gt;"",'Daily PnL Log'!AB993,"")</f>
        <v/>
      </c>
      <c r="AC265" s="11">
        <f>IF('Daily PnL Log'!AC993&lt;&gt;"",'Daily PnL Log'!AC993,"")</f>
        <v>867177.12</v>
      </c>
    </row>
    <row r="266" spans="1:29" x14ac:dyDescent="0.25">
      <c r="A266" s="47" t="str">
        <f t="shared" si="22"/>
        <v>Nov</v>
      </c>
      <c r="B266" s="14">
        <f>'Daily PnL Log'!B994</f>
        <v>45604</v>
      </c>
      <c r="C266" s="13">
        <f>'Daily PnL Log'!C994</f>
        <v>-30367.9</v>
      </c>
      <c r="D266" s="13">
        <f>'Daily PnL Log'!D994</f>
        <v>-31020.7</v>
      </c>
      <c r="E266" s="13">
        <f>'Daily PnL Log'!E994</f>
        <v>-1.7</v>
      </c>
      <c r="F266" s="13">
        <f>'Daily PnL Log'!F994</f>
        <v>-8429.2000000000007</v>
      </c>
      <c r="G266" s="13">
        <f>'Daily PnL Log'!G994</f>
        <v>-10028.799999999999</v>
      </c>
      <c r="H266" s="13">
        <f>'Daily PnL Log'!H994</f>
        <v>0</v>
      </c>
      <c r="I266" s="13">
        <f>'Daily PnL Log'!I994</f>
        <v>0</v>
      </c>
      <c r="J266" s="13">
        <f>'Daily PnL Log'!J994</f>
        <v>-79848.3</v>
      </c>
      <c r="K266" s="13">
        <f>'Daily PnL Log'!K994</f>
        <v>-71.36</v>
      </c>
      <c r="L266" s="13">
        <f>'Daily PnL Log'!L994</f>
        <v>-627.25</v>
      </c>
      <c r="M266" s="13">
        <f>'Daily PnL Log'!M994</f>
        <v>-698.61</v>
      </c>
      <c r="N266" s="13">
        <f>'Daily PnL Log'!N994</f>
        <v>-80546.91</v>
      </c>
      <c r="O266" s="13">
        <f t="shared" si="24"/>
        <v>536871.5</v>
      </c>
      <c r="P266" s="13">
        <f t="shared" si="24"/>
        <v>594328.8000000004</v>
      </c>
      <c r="Q266" s="13">
        <f t="shared" si="24"/>
        <v>-97206.1</v>
      </c>
      <c r="R266" s="13">
        <f t="shared" si="24"/>
        <v>48076.460999999981</v>
      </c>
      <c r="S266" s="13">
        <f t="shared" si="24"/>
        <v>-22487.500000000015</v>
      </c>
      <c r="T266" s="13">
        <f t="shared" si="24"/>
        <v>-27627.500000000004</v>
      </c>
      <c r="U266" s="13">
        <f t="shared" si="24"/>
        <v>0</v>
      </c>
      <c r="V266" s="13">
        <f t="shared" si="24"/>
        <v>1031955.6609999996</v>
      </c>
      <c r="W266" s="13">
        <f>IF('Daily PnL Log'!W994&lt;&gt;"",'Daily PnL Log'!W994,"")</f>
        <v>978898</v>
      </c>
      <c r="X266" s="13">
        <f>IF('Daily PnL Log'!X994&lt;&gt;"",'Daily PnL Log'!X994,"")</f>
        <v>-8.2283251166107199E-2</v>
      </c>
      <c r="Y266" s="13" t="str">
        <f>IF('Daily PnL Log'!Y994&lt;&gt;"",'Daily PnL Log'!Y994,"")</f>
        <v/>
      </c>
      <c r="Z266" s="13" t="str">
        <f>IF('Daily PnL Log'!Z994&lt;&gt;"",'Daily PnL Log'!Z994,"")</f>
        <v/>
      </c>
      <c r="AA266" s="13" t="str">
        <f>IF('Daily PnL Log'!AA994&lt;&gt;"",'Daily PnL Log'!AA994,"")</f>
        <v/>
      </c>
      <c r="AB266" s="13" t="str">
        <f>IF('Daily PnL Log'!AB994&lt;&gt;"",'Daily PnL Log'!AB994,"")</f>
        <v/>
      </c>
      <c r="AC266" s="13">
        <f>IF('Daily PnL Log'!AC994&lt;&gt;"",'Daily PnL Log'!AC994,"")</f>
        <v>808331.95</v>
      </c>
    </row>
    <row r="267" spans="1:29" x14ac:dyDescent="0.25">
      <c r="A267" s="48" t="str">
        <f t="shared" si="22"/>
        <v>Nov</v>
      </c>
      <c r="B267" s="83">
        <f>'Daily PnL Log'!B995</f>
        <v>45607</v>
      </c>
      <c r="C267" s="11">
        <f>'Daily PnL Log'!C995</f>
        <v>-22392.799999999999</v>
      </c>
      <c r="D267" s="11">
        <f>'Daily PnL Log'!D995</f>
        <v>8240.5</v>
      </c>
      <c r="E267" s="11">
        <f>'Daily PnL Log'!E995</f>
        <v>-8.3000000000000007</v>
      </c>
      <c r="F267" s="11">
        <f>'Daily PnL Log'!F995</f>
        <v>6261.2</v>
      </c>
      <c r="G267" s="11">
        <f>'Daily PnL Log'!G995</f>
        <v>-6405</v>
      </c>
      <c r="H267" s="11">
        <f>'Daily PnL Log'!H995</f>
        <v>0</v>
      </c>
      <c r="I267" s="11">
        <f>'Daily PnL Log'!I995</f>
        <v>0</v>
      </c>
      <c r="J267" s="11">
        <f>'Daily PnL Log'!J995</f>
        <v>-14304.399999999998</v>
      </c>
      <c r="K267" s="11">
        <f>'Daily PnL Log'!K995</f>
        <v>-120.53</v>
      </c>
      <c r="L267" s="11">
        <f>'Daily PnL Log'!L995</f>
        <v>-1065.4100000000001</v>
      </c>
      <c r="M267" s="11">
        <f>'Daily PnL Log'!M995</f>
        <v>-1185.94</v>
      </c>
      <c r="N267" s="11">
        <f>'Daily PnL Log'!N995</f>
        <v>-15490.339999999998</v>
      </c>
      <c r="O267" s="11">
        <f t="shared" si="24"/>
        <v>514478.7</v>
      </c>
      <c r="P267" s="11">
        <f t="shared" si="24"/>
        <v>602569.3000000004</v>
      </c>
      <c r="Q267" s="11">
        <f t="shared" si="24"/>
        <v>-97214.400000000009</v>
      </c>
      <c r="R267" s="11">
        <f t="shared" si="24"/>
        <v>54337.660999999978</v>
      </c>
      <c r="S267" s="11">
        <f t="shared" si="24"/>
        <v>-28892.500000000015</v>
      </c>
      <c r="T267" s="11">
        <f t="shared" si="24"/>
        <v>-27627.500000000004</v>
      </c>
      <c r="U267" s="11">
        <f t="shared" si="24"/>
        <v>0</v>
      </c>
      <c r="V267" s="11">
        <f t="shared" si="24"/>
        <v>1017651.2609999996</v>
      </c>
      <c r="W267" s="11">
        <f>IF('Daily PnL Log'!W995&lt;&gt;"",'Daily PnL Log'!W995,"")</f>
        <v>996859</v>
      </c>
      <c r="X267" s="11">
        <f>IF('Daily PnL Log'!X995&lt;&gt;"",'Daily PnL Log'!X995,"")</f>
        <v>-1.5539148465329599E-2</v>
      </c>
      <c r="Y267" s="11">
        <f>IF('Daily PnL Log'!Y995&lt;&gt;"",'Daily PnL Log'!Y995,"")</f>
        <v>-3957.85</v>
      </c>
      <c r="Z267" s="11" t="str">
        <f>IF('Daily PnL Log'!Z995&lt;&gt;"",'Daily PnL Log'!Z995,"")</f>
        <v/>
      </c>
      <c r="AA267" s="11" t="str">
        <f>IF('Daily PnL Log'!AA995&lt;&gt;"",'Daily PnL Log'!AA995,"")</f>
        <v/>
      </c>
      <c r="AB267" s="11" t="str">
        <f>IF('Daily PnL Log'!AB995&lt;&gt;"",'Daily PnL Log'!AB995,"")</f>
        <v/>
      </c>
      <c r="AC267" s="11">
        <f>IF('Daily PnL Log'!AC995&lt;&gt;"",'Daily PnL Log'!AC995,"")</f>
        <v>823574.76</v>
      </c>
    </row>
    <row r="268" spans="1:29" x14ac:dyDescent="0.25">
      <c r="A268" s="47" t="str">
        <f t="shared" si="22"/>
        <v>Nov</v>
      </c>
      <c r="B268" s="14">
        <f>'Daily PnL Log'!B996</f>
        <v>45608</v>
      </c>
      <c r="C268" s="13">
        <f>'Daily PnL Log'!C996</f>
        <v>-3806.2</v>
      </c>
      <c r="D268" s="13">
        <f>'Daily PnL Log'!D996</f>
        <v>-6318.7</v>
      </c>
      <c r="E268" s="13">
        <f>'Daily PnL Log'!E996</f>
        <v>-126.3</v>
      </c>
      <c r="F268" s="13">
        <f>'Daily PnL Log'!F996</f>
        <v>-7666.8</v>
      </c>
      <c r="G268" s="13">
        <f>'Daily PnL Log'!G996</f>
        <v>-19622.3</v>
      </c>
      <c r="H268" s="13">
        <f>'Daily PnL Log'!H996</f>
        <v>0</v>
      </c>
      <c r="I268" s="13">
        <f>'Daily PnL Log'!I996</f>
        <v>0</v>
      </c>
      <c r="J268" s="13">
        <f>'Daily PnL Log'!J996</f>
        <v>-37540.300000000003</v>
      </c>
      <c r="K268" s="13">
        <f>'Daily PnL Log'!K996</f>
        <v>-111.64</v>
      </c>
      <c r="L268" s="13">
        <f>'Daily PnL Log'!L996</f>
        <v>-981.66</v>
      </c>
      <c r="M268" s="13">
        <f>'Daily PnL Log'!M996</f>
        <v>-1093.3</v>
      </c>
      <c r="N268" s="13">
        <f>'Daily PnL Log'!N996</f>
        <v>-38633.600000000006</v>
      </c>
      <c r="O268" s="13">
        <f t="shared" si="24"/>
        <v>510672.5</v>
      </c>
      <c r="P268" s="13">
        <f t="shared" si="24"/>
        <v>596250.60000000044</v>
      </c>
      <c r="Q268" s="13">
        <f t="shared" si="24"/>
        <v>-97340.700000000012</v>
      </c>
      <c r="R268" s="13">
        <f t="shared" si="24"/>
        <v>46670.860999999975</v>
      </c>
      <c r="S268" s="13">
        <f t="shared" si="24"/>
        <v>-48514.800000000017</v>
      </c>
      <c r="T268" s="13">
        <f t="shared" si="24"/>
        <v>-27627.500000000004</v>
      </c>
      <c r="U268" s="13">
        <f t="shared" si="24"/>
        <v>0</v>
      </c>
      <c r="V268" s="13">
        <f t="shared" si="24"/>
        <v>980110.96099999954</v>
      </c>
      <c r="W268" s="13">
        <f>IF('Daily PnL Log'!W996&lt;&gt;"",'Daily PnL Log'!W996,"")</f>
        <v>993610</v>
      </c>
      <c r="X268" s="13">
        <f>IF('Daily PnL Log'!X996&lt;&gt;"",'Daily PnL Log'!X996,"")</f>
        <v>-3.888205634001269E-2</v>
      </c>
      <c r="Y268" s="13" t="str">
        <f>IF('Daily PnL Log'!Y996&lt;&gt;"",'Daily PnL Log'!Y996,"")</f>
        <v/>
      </c>
      <c r="Z268" s="13" t="str">
        <f>IF('Daily PnL Log'!Z996&lt;&gt;"",'Daily PnL Log'!Z996,"")</f>
        <v/>
      </c>
      <c r="AA268" s="13" t="str">
        <f>IF('Daily PnL Log'!AA996&lt;&gt;"",'Daily PnL Log'!AA996,"")</f>
        <v/>
      </c>
      <c r="AB268" s="13" t="str">
        <f>IF('Daily PnL Log'!AB996&lt;&gt;"",'Daily PnL Log'!AB996,"")</f>
        <v/>
      </c>
      <c r="AC268" s="13">
        <f>IF('Daily PnL Log'!AC996&lt;&gt;"",'Daily PnL Log'!AC996,"")</f>
        <v>761236.96</v>
      </c>
    </row>
    <row r="269" spans="1:29" x14ac:dyDescent="0.25">
      <c r="A269" s="48" t="str">
        <f t="shared" si="22"/>
        <v>Nov</v>
      </c>
      <c r="B269" s="83">
        <f>'Daily PnL Log'!B997</f>
        <v>45609</v>
      </c>
      <c r="C269" s="11">
        <f>'Daily PnL Log'!C997</f>
        <v>-14760.4</v>
      </c>
      <c r="D269" s="11">
        <f>'Daily PnL Log'!D997</f>
        <v>9112.5</v>
      </c>
      <c r="E269" s="11">
        <f>'Daily PnL Log'!E997</f>
        <v>853.2</v>
      </c>
      <c r="F269" s="11">
        <f>'Daily PnL Log'!F997</f>
        <v>22288.6</v>
      </c>
      <c r="G269" s="11">
        <f>'Daily PnL Log'!G997</f>
        <v>9151.9</v>
      </c>
      <c r="H269" s="11">
        <f>'Daily PnL Log'!H997</f>
        <v>0</v>
      </c>
      <c r="I269" s="11">
        <f>'Daily PnL Log'!I997</f>
        <v>0</v>
      </c>
      <c r="J269" s="11">
        <f>'Daily PnL Log'!J997</f>
        <v>26645.799999999996</v>
      </c>
      <c r="K269" s="11">
        <f>'Daily PnL Log'!K997</f>
        <v>-229.09</v>
      </c>
      <c r="L269" s="11">
        <f>'Daily PnL Log'!L997</f>
        <v>-2025.2</v>
      </c>
      <c r="M269" s="11">
        <f>'Daily PnL Log'!M997</f>
        <v>-2254.29</v>
      </c>
      <c r="N269" s="11">
        <f>'Daily PnL Log'!N997</f>
        <v>24391.509999999995</v>
      </c>
      <c r="O269" s="11">
        <f t="shared" si="24"/>
        <v>495912.1</v>
      </c>
      <c r="P269" s="11">
        <f t="shared" si="24"/>
        <v>605363.10000000044</v>
      </c>
      <c r="Q269" s="11">
        <f t="shared" si="24"/>
        <v>-96487.500000000015</v>
      </c>
      <c r="R269" s="11">
        <f t="shared" si="24"/>
        <v>68959.460999999981</v>
      </c>
      <c r="S269" s="11">
        <f t="shared" si="24"/>
        <v>-39362.900000000016</v>
      </c>
      <c r="T269" s="11">
        <f t="shared" si="24"/>
        <v>-27627.500000000004</v>
      </c>
      <c r="U269" s="11">
        <f t="shared" si="24"/>
        <v>0</v>
      </c>
      <c r="V269" s="11">
        <f t="shared" si="24"/>
        <v>1006756.7609999996</v>
      </c>
      <c r="W269" s="11">
        <f>IF('Daily PnL Log'!W997&lt;&gt;"",'Daily PnL Log'!W997,"")</f>
        <v>1027533</v>
      </c>
      <c r="X269" s="11">
        <f>IF('Daily PnL Log'!X997&lt;&gt;"",'Daily PnL Log'!X997,"")</f>
        <v>2.3737933477562274E-2</v>
      </c>
      <c r="Y269" s="11" t="str">
        <f>IF('Daily PnL Log'!Y997&lt;&gt;"",'Daily PnL Log'!Y997,"")</f>
        <v/>
      </c>
      <c r="Z269" s="11" t="str">
        <f>IF('Daily PnL Log'!Z997&lt;&gt;"",'Daily PnL Log'!Z997,"")</f>
        <v/>
      </c>
      <c r="AA269" s="11" t="str">
        <f>IF('Daily PnL Log'!AA997&lt;&gt;"",'Daily PnL Log'!AA997,"")</f>
        <v/>
      </c>
      <c r="AB269" s="11" t="str">
        <f>IF('Daily PnL Log'!AB997&lt;&gt;"",'Daily PnL Log'!AB997,"")</f>
        <v/>
      </c>
      <c r="AC269" s="11">
        <f>IF('Daily PnL Log'!AC997&lt;&gt;"",'Daily PnL Log'!AC997,"")</f>
        <v>811231.42</v>
      </c>
    </row>
    <row r="270" spans="1:29" x14ac:dyDescent="0.25">
      <c r="A270" s="47" t="str">
        <f t="shared" si="22"/>
        <v>Nov</v>
      </c>
      <c r="B270" s="14">
        <f>'Daily PnL Log'!B998</f>
        <v>45610</v>
      </c>
      <c r="C270" s="13">
        <f>'Daily PnL Log'!C998</f>
        <v>22901.7</v>
      </c>
      <c r="D270" s="13">
        <f>'Daily PnL Log'!D998</f>
        <v>-25323.8</v>
      </c>
      <c r="E270" s="13">
        <f>'Daily PnL Log'!E998</f>
        <v>-418.1</v>
      </c>
      <c r="F270" s="13">
        <f>'Daily PnL Log'!F998</f>
        <v>-14497.4</v>
      </c>
      <c r="G270" s="13">
        <f>'Daily PnL Log'!G998</f>
        <v>30755.7</v>
      </c>
      <c r="H270" s="13">
        <f>'Daily PnL Log'!H998</f>
        <v>0</v>
      </c>
      <c r="I270" s="13">
        <f>'Daily PnL Log'!I998</f>
        <v>0</v>
      </c>
      <c r="J270" s="13">
        <f>'Daily PnL Log'!J998</f>
        <v>13418.100000000002</v>
      </c>
      <c r="K270" s="13">
        <f>'Daily PnL Log'!K998</f>
        <v>-108.02</v>
      </c>
      <c r="L270" s="13">
        <f>'Daily PnL Log'!L998</f>
        <v>-933.85</v>
      </c>
      <c r="M270" s="13">
        <f>'Daily PnL Log'!M998</f>
        <v>-1041.8700000000001</v>
      </c>
      <c r="N270" s="13">
        <f>'Daily PnL Log'!N998</f>
        <v>12376.230000000001</v>
      </c>
      <c r="O270" s="13">
        <f t="shared" si="24"/>
        <v>518813.8</v>
      </c>
      <c r="P270" s="13">
        <f t="shared" si="24"/>
        <v>580039.3000000004</v>
      </c>
      <c r="Q270" s="13">
        <f t="shared" si="24"/>
        <v>-96905.60000000002</v>
      </c>
      <c r="R270" s="13">
        <f t="shared" si="24"/>
        <v>54462.06099999998</v>
      </c>
      <c r="S270" s="13">
        <f t="shared" si="24"/>
        <v>-8607.2000000000153</v>
      </c>
      <c r="T270" s="13">
        <f t="shared" si="24"/>
        <v>-27627.500000000004</v>
      </c>
      <c r="U270" s="13">
        <f t="shared" si="24"/>
        <v>0</v>
      </c>
      <c r="V270" s="13">
        <f t="shared" si="24"/>
        <v>1020174.8609999996</v>
      </c>
      <c r="W270" s="13">
        <f>IF('Daily PnL Log'!W998&lt;&gt;"",'Daily PnL Log'!W998,"")</f>
        <v>939136</v>
      </c>
      <c r="X270" s="13">
        <f>IF('Daily PnL Log'!X998&lt;&gt;"",'Daily PnL Log'!X998,"")</f>
        <v>1.3178314961837264E-2</v>
      </c>
      <c r="Y270" s="13">
        <f>IF('Daily PnL Log'!Y998&lt;&gt;"",'Daily PnL Log'!Y998,"")</f>
        <v>-5158.2300000000005</v>
      </c>
      <c r="Z270" s="13" t="str">
        <f>IF('Daily PnL Log'!Z998&lt;&gt;"",'Daily PnL Log'!Z998,"")</f>
        <v/>
      </c>
      <c r="AA270" s="13" t="str">
        <f>IF('Daily PnL Log'!AA998&lt;&gt;"",'Daily PnL Log'!AA998,"")</f>
        <v/>
      </c>
      <c r="AB270" s="13" t="str">
        <f>IF('Daily PnL Log'!AB998&lt;&gt;"",'Daily PnL Log'!AB998,"")</f>
        <v/>
      </c>
      <c r="AC270" s="13">
        <f>IF('Daily PnL Log'!AC998&lt;&gt;"",'Daily PnL Log'!AC998,"")</f>
        <v>772829.55</v>
      </c>
    </row>
    <row r="271" spans="1:29" x14ac:dyDescent="0.25">
      <c r="A271" s="48" t="str">
        <f t="shared" si="22"/>
        <v>Nov</v>
      </c>
      <c r="B271" s="83">
        <f>'Daily PnL Log'!B999</f>
        <v>45611</v>
      </c>
      <c r="C271" s="11">
        <f>'Daily PnL Log'!C999</f>
        <v>-27970.2</v>
      </c>
      <c r="D271" s="11">
        <f>'Daily PnL Log'!D999</f>
        <v>-14386.5</v>
      </c>
      <c r="E271" s="11">
        <f>'Daily PnL Log'!E999</f>
        <v>-1004</v>
      </c>
      <c r="F271" s="11">
        <f>'Daily PnL Log'!F999</f>
        <v>3287.4</v>
      </c>
      <c r="G271" s="11">
        <f>'Daily PnL Log'!G999</f>
        <v>-11146.6</v>
      </c>
      <c r="H271" s="11">
        <f>'Daily PnL Log'!H999</f>
        <v>0</v>
      </c>
      <c r="I271" s="11">
        <f>'Daily PnL Log'!I999</f>
        <v>0</v>
      </c>
      <c r="J271" s="11">
        <f>'Daily PnL Log'!J999</f>
        <v>-51219.899999999994</v>
      </c>
      <c r="K271" s="11">
        <f>'Daily PnL Log'!K999</f>
        <v>-130.82</v>
      </c>
      <c r="L271" s="11">
        <f>'Daily PnL Log'!L999</f>
        <v>-1158.27</v>
      </c>
      <c r="M271" s="11">
        <f>'Daily PnL Log'!M999</f>
        <v>-1289.0899999999999</v>
      </c>
      <c r="N271" s="11">
        <f>'Daily PnL Log'!N999</f>
        <v>-52508.989999999991</v>
      </c>
      <c r="O271" s="11">
        <f t="shared" si="24"/>
        <v>490843.6</v>
      </c>
      <c r="P271" s="11">
        <f t="shared" si="24"/>
        <v>565652.8000000004</v>
      </c>
      <c r="Q271" s="11">
        <f t="shared" si="24"/>
        <v>-97909.60000000002</v>
      </c>
      <c r="R271" s="11">
        <f t="shared" si="24"/>
        <v>57749.460999999981</v>
      </c>
      <c r="S271" s="11">
        <f t="shared" si="24"/>
        <v>-19753.800000000017</v>
      </c>
      <c r="T271" s="11">
        <f t="shared" si="24"/>
        <v>-27627.500000000004</v>
      </c>
      <c r="U271" s="11">
        <f t="shared" si="24"/>
        <v>0</v>
      </c>
      <c r="V271" s="11">
        <f t="shared" si="24"/>
        <v>968954.96099999954</v>
      </c>
      <c r="W271" s="11">
        <f>IF('Daily PnL Log'!W999&lt;&gt;"",'Daily PnL Log'!W999,"")</f>
        <v>957067</v>
      </c>
      <c r="X271" s="11">
        <f>IF('Daily PnL Log'!X999&lt;&gt;"",'Daily PnL Log'!X999,"")</f>
        <v>-5.4864487021284811E-2</v>
      </c>
      <c r="Y271" s="11" t="str">
        <f>IF('Daily PnL Log'!Y999&lt;&gt;"",'Daily PnL Log'!Y999,"")</f>
        <v/>
      </c>
      <c r="Z271" s="11">
        <f>IF('Daily PnL Log'!Z999&lt;&gt;"",'Daily PnL Log'!Z999,"")</f>
        <v>22468.39</v>
      </c>
      <c r="AA271" s="11" t="str">
        <f>IF('Daily PnL Log'!AA999&lt;&gt;"",'Daily PnL Log'!AA999,"")</f>
        <v/>
      </c>
      <c r="AB271" s="11" t="str">
        <f>IF('Daily PnL Log'!AB999&lt;&gt;"",'Daily PnL Log'!AB999,"")</f>
        <v/>
      </c>
      <c r="AC271" s="11">
        <f>IF('Daily PnL Log'!AC999&lt;&gt;"",'Daily PnL Log'!AC999,"")</f>
        <v>743200.71</v>
      </c>
    </row>
    <row r="272" spans="1:29" x14ac:dyDescent="0.25">
      <c r="A272" s="47" t="str">
        <f t="shared" si="22"/>
        <v>Nov</v>
      </c>
      <c r="B272" s="14">
        <f>'Daily PnL Log'!B1000</f>
        <v>45614</v>
      </c>
      <c r="C272" s="13">
        <f>'Daily PnL Log'!C1000</f>
        <v>9829.2999999999993</v>
      </c>
      <c r="D272" s="13">
        <f>'Daily PnL Log'!D1000</f>
        <v>10164.5</v>
      </c>
      <c r="E272" s="13">
        <f>'Daily PnL Log'!E1000</f>
        <v>-3024.1</v>
      </c>
      <c r="F272" s="13">
        <f>'Daily PnL Log'!F1000</f>
        <v>1255</v>
      </c>
      <c r="G272" s="13">
        <f>'Daily PnL Log'!G1000</f>
        <v>7303.2</v>
      </c>
      <c r="H272" s="13">
        <f>'Daily PnL Log'!H1000</f>
        <v>0</v>
      </c>
      <c r="I272" s="13">
        <f>'Daily PnL Log'!I1000</f>
        <v>0</v>
      </c>
      <c r="J272" s="13">
        <f>'Daily PnL Log'!J1000</f>
        <v>25527.9</v>
      </c>
      <c r="K272" s="13">
        <f>'Daily PnL Log'!K1000</f>
        <v>-190.48</v>
      </c>
      <c r="L272" s="13">
        <f>'Daily PnL Log'!L1000</f>
        <v>-1684.2</v>
      </c>
      <c r="M272" s="13">
        <f>'Daily PnL Log'!M1000</f>
        <v>-1874.68</v>
      </c>
      <c r="N272" s="13">
        <f>'Daily PnL Log'!N1000</f>
        <v>23653.22</v>
      </c>
      <c r="O272" s="13">
        <f t="shared" si="24"/>
        <v>500672.89999999997</v>
      </c>
      <c r="P272" s="13">
        <f t="shared" si="24"/>
        <v>575817.3000000004</v>
      </c>
      <c r="Q272" s="13">
        <f t="shared" si="24"/>
        <v>-100933.70000000003</v>
      </c>
      <c r="R272" s="13">
        <f t="shared" si="24"/>
        <v>59004.460999999981</v>
      </c>
      <c r="S272" s="13">
        <f t="shared" si="24"/>
        <v>-12450.600000000017</v>
      </c>
      <c r="T272" s="13">
        <f t="shared" si="24"/>
        <v>-27627.500000000004</v>
      </c>
      <c r="U272" s="13">
        <f t="shared" si="24"/>
        <v>0</v>
      </c>
      <c r="V272" s="13">
        <f t="shared" si="24"/>
        <v>994482.86099999957</v>
      </c>
      <c r="W272" s="13">
        <f>IF('Daily PnL Log'!W1000&lt;&gt;"",'Daily PnL Log'!W1000,"")</f>
        <v>855990</v>
      </c>
      <c r="X272" s="13">
        <f>IF('Daily PnL Log'!X1000&lt;&gt;"",'Daily PnL Log'!X1000,"")</f>
        <v>2.7632589165761282E-2</v>
      </c>
      <c r="Y272" s="13" t="str">
        <f>IF('Daily PnL Log'!Y1000&lt;&gt;"",'Daily PnL Log'!Y1000,"")</f>
        <v/>
      </c>
      <c r="Z272" s="13" t="str">
        <f>IF('Daily PnL Log'!Z1000&lt;&gt;"",'Daily PnL Log'!Z1000,"")</f>
        <v/>
      </c>
      <c r="AA272" s="13" t="str">
        <f>IF('Daily PnL Log'!AA1000&lt;&gt;"",'Daily PnL Log'!AA1000,"")</f>
        <v/>
      </c>
      <c r="AB272" s="13" t="str">
        <f>IF('Daily PnL Log'!AB1000&lt;&gt;"",'Daily PnL Log'!AB1000,"")</f>
        <v/>
      </c>
      <c r="AC272" s="13">
        <f>IF('Daily PnL Log'!AC1000&lt;&gt;"",'Daily PnL Log'!AC1000,"")</f>
        <v>749844.28</v>
      </c>
    </row>
    <row r="273" spans="1:29" x14ac:dyDescent="0.25">
      <c r="A273" s="48" t="str">
        <f t="shared" si="22"/>
        <v>Nov</v>
      </c>
      <c r="B273" s="83">
        <f>'Daily PnL Log'!B1001</f>
        <v>45615</v>
      </c>
      <c r="C273" s="11">
        <f>'Daily PnL Log'!C1001</f>
        <v>37049.699999999997</v>
      </c>
      <c r="D273" s="11">
        <f>'Daily PnL Log'!D1001</f>
        <v>-2774.1</v>
      </c>
      <c r="E273" s="11">
        <f>'Daily PnL Log'!E1001</f>
        <v>-5</v>
      </c>
      <c r="F273" s="11">
        <f>'Daily PnL Log'!F1001</f>
        <v>-9556.4</v>
      </c>
      <c r="G273" s="11">
        <f>'Daily PnL Log'!G1001</f>
        <v>-10028</v>
      </c>
      <c r="H273" s="11">
        <f>'Daily PnL Log'!H1001</f>
        <v>0</v>
      </c>
      <c r="I273" s="11">
        <f>'Daily PnL Log'!I1001</f>
        <v>0</v>
      </c>
      <c r="J273" s="11">
        <f>'Daily PnL Log'!J1001</f>
        <v>14686.199999999997</v>
      </c>
      <c r="K273" s="11">
        <f>'Daily PnL Log'!K1001</f>
        <v>-158.91999999999999</v>
      </c>
      <c r="L273" s="11">
        <f>'Daily PnL Log'!L1001</f>
        <v>-1403.22</v>
      </c>
      <c r="M273" s="11">
        <f>'Daily PnL Log'!M1001</f>
        <v>-1562.14</v>
      </c>
      <c r="N273" s="11">
        <f>'Daily PnL Log'!N1001</f>
        <v>13124.059999999998</v>
      </c>
      <c r="O273" s="11">
        <f t="shared" si="24"/>
        <v>537722.6</v>
      </c>
      <c r="P273" s="11">
        <f t="shared" si="24"/>
        <v>573043.20000000042</v>
      </c>
      <c r="Q273" s="11">
        <f t="shared" si="24"/>
        <v>-100938.70000000003</v>
      </c>
      <c r="R273" s="11">
        <f t="shared" si="24"/>
        <v>49448.06099999998</v>
      </c>
      <c r="S273" s="11">
        <f t="shared" si="24"/>
        <v>-22478.600000000017</v>
      </c>
      <c r="T273" s="11">
        <f t="shared" si="24"/>
        <v>-27627.500000000004</v>
      </c>
      <c r="U273" s="11">
        <f t="shared" si="24"/>
        <v>0</v>
      </c>
      <c r="V273" s="11">
        <f t="shared" si="24"/>
        <v>1009169.0609999995</v>
      </c>
      <c r="W273" s="11">
        <f>IF('Daily PnL Log'!W1001&lt;&gt;"",'Daily PnL Log'!W1001,"")</f>
        <v>831235</v>
      </c>
      <c r="X273" s="11">
        <f>IF('Daily PnL Log'!X1001&lt;&gt;"",'Daily PnL Log'!X1001,"")</f>
        <v>1.578862776471154E-2</v>
      </c>
      <c r="Y273" s="11" t="str">
        <f>IF('Daily PnL Log'!Y1001&lt;&gt;"",'Daily PnL Log'!Y1001,"")</f>
        <v/>
      </c>
      <c r="Z273" s="11" t="str">
        <f>IF('Daily PnL Log'!Z1001&lt;&gt;"",'Daily PnL Log'!Z1001,"")</f>
        <v/>
      </c>
      <c r="AA273" s="11" t="str">
        <f>IF('Daily PnL Log'!AA1001&lt;&gt;"",'Daily PnL Log'!AA1001,"")</f>
        <v/>
      </c>
      <c r="AB273" s="11" t="str">
        <f>IF('Daily PnL Log'!AB1001&lt;&gt;"",'Daily PnL Log'!AB1001,"")</f>
        <v/>
      </c>
      <c r="AC273" s="11">
        <f>IF('Daily PnL Log'!AC1001&lt;&gt;"",'Daily PnL Log'!AC1001,"")</f>
        <v>776368.64000000001</v>
      </c>
    </row>
    <row r="274" spans="1:29" x14ac:dyDescent="0.25">
      <c r="A274" s="47" t="str">
        <f t="shared" si="22"/>
        <v>Nov</v>
      </c>
      <c r="B274" s="14">
        <f>'Daily PnL Log'!B1002</f>
        <v>45616</v>
      </c>
      <c r="C274" s="13">
        <f>'Daily PnL Log'!C1002</f>
        <v>-9159.6</v>
      </c>
      <c r="D274" s="13">
        <f>'Daily PnL Log'!D1002</f>
        <v>5147.2</v>
      </c>
      <c r="E274" s="13">
        <f>'Daily PnL Log'!E1002</f>
        <v>4591.3999999999996</v>
      </c>
      <c r="F274" s="13">
        <f>'Daily PnL Log'!F1002</f>
        <v>2198.4</v>
      </c>
      <c r="G274" s="13">
        <f>'Daily PnL Log'!G1002</f>
        <v>7381.7</v>
      </c>
      <c r="H274" s="13">
        <f>'Daily PnL Log'!H1002</f>
        <v>0</v>
      </c>
      <c r="I274" s="13">
        <f>'Daily PnL Log'!I1002</f>
        <v>0</v>
      </c>
      <c r="J274" s="13">
        <f>'Daily PnL Log'!J1002</f>
        <v>10159.099999999999</v>
      </c>
      <c r="K274" s="13">
        <f>'Daily PnL Log'!K1002</f>
        <v>-200.76</v>
      </c>
      <c r="L274" s="13">
        <f>'Daily PnL Log'!L1002</f>
        <v>-1772.27</v>
      </c>
      <c r="M274" s="13">
        <f>'Daily PnL Log'!M1002</f>
        <v>-1973.03</v>
      </c>
      <c r="N274" s="13">
        <f>'Daily PnL Log'!N1002</f>
        <v>8186.0699999999988</v>
      </c>
      <c r="O274" s="13">
        <f t="shared" ref="O274:V289" si="25">IF(C274&lt;&gt;"",O273+C274,"")</f>
        <v>528563</v>
      </c>
      <c r="P274" s="13">
        <f t="shared" si="25"/>
        <v>578190.40000000037</v>
      </c>
      <c r="Q274" s="13">
        <f t="shared" si="25"/>
        <v>-96347.300000000032</v>
      </c>
      <c r="R274" s="13">
        <f t="shared" si="25"/>
        <v>51646.460999999981</v>
      </c>
      <c r="S274" s="13">
        <f t="shared" si="25"/>
        <v>-15096.900000000016</v>
      </c>
      <c r="T274" s="13">
        <f t="shared" si="25"/>
        <v>-27627.500000000004</v>
      </c>
      <c r="U274" s="13">
        <f t="shared" si="25"/>
        <v>0</v>
      </c>
      <c r="V274" s="13">
        <f t="shared" si="25"/>
        <v>1019328.1609999995</v>
      </c>
      <c r="W274" s="13">
        <f>IF('Daily PnL Log'!W1002&lt;&gt;"",'Daily PnL Log'!W1002,"")</f>
        <v>651773</v>
      </c>
      <c r="X274" s="13">
        <f>IF('Daily PnL Log'!X1002&lt;&gt;"",'Daily PnL Log'!X1002,"")</f>
        <v>1.2559694863088834E-2</v>
      </c>
      <c r="Y274" s="13" t="str">
        <f>IF('Daily PnL Log'!Y1002&lt;&gt;"",'Daily PnL Log'!Y1002,"")</f>
        <v/>
      </c>
      <c r="Z274" s="13" t="str">
        <f>IF('Daily PnL Log'!Z1002&lt;&gt;"",'Daily PnL Log'!Z1002,"")</f>
        <v/>
      </c>
      <c r="AA274" s="13" t="str">
        <f>IF('Daily PnL Log'!AA1002&lt;&gt;"",'Daily PnL Log'!AA1002,"")</f>
        <v/>
      </c>
      <c r="AB274" s="13" t="str">
        <f>IF('Daily PnL Log'!AB1002&lt;&gt;"",'Daily PnL Log'!AB1002,"")</f>
        <v/>
      </c>
      <c r="AC274" s="13">
        <f>IF('Daily PnL Log'!AC1002&lt;&gt;"",'Daily PnL Log'!AC1002,"")</f>
        <v>798659.86</v>
      </c>
    </row>
    <row r="275" spans="1:29" x14ac:dyDescent="0.25">
      <c r="A275" s="48" t="str">
        <f t="shared" si="22"/>
        <v>Nov</v>
      </c>
      <c r="B275" s="83">
        <f>'Daily PnL Log'!B1003</f>
        <v>45617</v>
      </c>
      <c r="C275" s="11">
        <f>'Daily PnL Log'!C1003</f>
        <v>14046.8</v>
      </c>
      <c r="D275" s="11">
        <f>'Daily PnL Log'!D1003</f>
        <v>-6805</v>
      </c>
      <c r="E275" s="11">
        <f>'Daily PnL Log'!E1003</f>
        <v>1410.8</v>
      </c>
      <c r="F275" s="11">
        <f>'Daily PnL Log'!F1003</f>
        <v>-3644.1</v>
      </c>
      <c r="G275" s="11">
        <f>'Daily PnL Log'!G1003</f>
        <v>9751.2000000000007</v>
      </c>
      <c r="H275" s="11">
        <f>'Daily PnL Log'!H1003</f>
        <v>0</v>
      </c>
      <c r="I275" s="11">
        <f>'Daily PnL Log'!I1003</f>
        <v>0</v>
      </c>
      <c r="J275" s="11">
        <f>'Daily PnL Log'!J1003</f>
        <v>14759.699999999999</v>
      </c>
      <c r="K275" s="11">
        <f>'Daily PnL Log'!K1003</f>
        <v>-190.65</v>
      </c>
      <c r="L275" s="11">
        <f>'Daily PnL Log'!L1003</f>
        <v>-1675.95</v>
      </c>
      <c r="M275" s="11">
        <f>'Daily PnL Log'!M1003</f>
        <v>-1866.6000000000001</v>
      </c>
      <c r="N275" s="11">
        <f>'Daily PnL Log'!N1003</f>
        <v>12893.099999999999</v>
      </c>
      <c r="O275" s="11">
        <f t="shared" si="25"/>
        <v>542609.80000000005</v>
      </c>
      <c r="P275" s="11">
        <f t="shared" si="25"/>
        <v>571385.40000000037</v>
      </c>
      <c r="Q275" s="11">
        <f t="shared" si="25"/>
        <v>-94936.500000000029</v>
      </c>
      <c r="R275" s="11">
        <f t="shared" si="25"/>
        <v>48002.360999999983</v>
      </c>
      <c r="S275" s="11">
        <f t="shared" si="25"/>
        <v>-5345.7000000000153</v>
      </c>
      <c r="T275" s="11">
        <f t="shared" si="25"/>
        <v>-27627.500000000004</v>
      </c>
      <c r="U275" s="11">
        <f t="shared" si="25"/>
        <v>0</v>
      </c>
      <c r="V275" s="11">
        <f t="shared" si="25"/>
        <v>1034087.8609999995</v>
      </c>
      <c r="W275" s="11">
        <f>IF('Daily PnL Log'!W1003&lt;&gt;"",'Daily PnL Log'!W1003,"")</f>
        <v>715025</v>
      </c>
      <c r="X275" s="11">
        <f>IF('Daily PnL Log'!X1003&lt;&gt;"",'Daily PnL Log'!X1003,"")</f>
        <v>1.8031677214083421E-2</v>
      </c>
      <c r="Y275" s="11" t="str">
        <f>IF('Daily PnL Log'!Y1003&lt;&gt;"",'Daily PnL Log'!Y1003,"")</f>
        <v/>
      </c>
      <c r="Z275" s="11" t="str">
        <f>IF('Daily PnL Log'!Z1003&lt;&gt;"",'Daily PnL Log'!Z1003,"")</f>
        <v/>
      </c>
      <c r="AA275" s="11" t="str">
        <f>IF('Daily PnL Log'!AA1003&lt;&gt;"",'Daily PnL Log'!AA1003,"")</f>
        <v/>
      </c>
      <c r="AB275" s="11" t="str">
        <f>IF('Daily PnL Log'!AB1003&lt;&gt;"",'Daily PnL Log'!AB1003,"")</f>
        <v/>
      </c>
      <c r="AC275" s="11">
        <f>IF('Daily PnL Log'!AC1003&lt;&gt;"",'Daily PnL Log'!AC1003,"")</f>
        <v>793753.26</v>
      </c>
    </row>
    <row r="276" spans="1:29" x14ac:dyDescent="0.25">
      <c r="A276" s="47" t="str">
        <f t="shared" si="22"/>
        <v>Nov</v>
      </c>
      <c r="B276" s="14">
        <f>'Daily PnL Log'!B1004</f>
        <v>45618</v>
      </c>
      <c r="C276" s="13">
        <f>'Daily PnL Log'!C1004</f>
        <v>-9041.7000000000007</v>
      </c>
      <c r="D276" s="13">
        <f>'Daily PnL Log'!D1004</f>
        <v>17894.3</v>
      </c>
      <c r="E276" s="13">
        <f>'Daily PnL Log'!E1004</f>
        <v>914.7</v>
      </c>
      <c r="F276" s="13">
        <f>'Daily PnL Log'!F1004</f>
        <v>-14814.6</v>
      </c>
      <c r="G276" s="13">
        <f>'Daily PnL Log'!G1004</f>
        <v>22568.7</v>
      </c>
      <c r="H276" s="13">
        <f>'Daily PnL Log'!H1004</f>
        <v>0</v>
      </c>
      <c r="I276" s="13">
        <f>'Daily PnL Log'!I1004</f>
        <v>0</v>
      </c>
      <c r="J276" s="13">
        <f>'Daily PnL Log'!J1004</f>
        <v>17521.400000000001</v>
      </c>
      <c r="K276" s="13">
        <f>'Daily PnL Log'!K1004</f>
        <v>-562.69000000000005</v>
      </c>
      <c r="L276" s="13">
        <f>'Daily PnL Log'!L1004</f>
        <v>-2681.61</v>
      </c>
      <c r="M276" s="13">
        <f>'Daily PnL Log'!M1004</f>
        <v>-3244.3</v>
      </c>
      <c r="N276" s="13">
        <f>'Daily PnL Log'!N1004</f>
        <v>14277.100000000002</v>
      </c>
      <c r="O276" s="13">
        <f t="shared" si="25"/>
        <v>533568.10000000009</v>
      </c>
      <c r="P276" s="13">
        <f t="shared" si="25"/>
        <v>589279.70000000042</v>
      </c>
      <c r="Q276" s="13">
        <f t="shared" si="25"/>
        <v>-94021.800000000032</v>
      </c>
      <c r="R276" s="13">
        <f t="shared" si="25"/>
        <v>33187.760999999984</v>
      </c>
      <c r="S276" s="13">
        <f t="shared" si="25"/>
        <v>17222.999999999985</v>
      </c>
      <c r="T276" s="13">
        <f t="shared" si="25"/>
        <v>-27627.500000000004</v>
      </c>
      <c r="U276" s="13">
        <f t="shared" si="25"/>
        <v>0</v>
      </c>
      <c r="V276" s="13">
        <f t="shared" si="25"/>
        <v>1051609.2609999995</v>
      </c>
      <c r="W276" s="13">
        <f>IF('Daily PnL Log'!W1004&lt;&gt;"",'Daily PnL Log'!W1004,"")</f>
        <v>1417750</v>
      </c>
      <c r="X276" s="13">
        <f>IF('Daily PnL Log'!X1004&lt;&gt;"",'Daily PnL Log'!X1004,"")</f>
        <v>1.0070252160112857E-2</v>
      </c>
      <c r="Y276" s="13" t="str">
        <f>IF('Daily PnL Log'!Y1004&lt;&gt;"",'Daily PnL Log'!Y1004,"")</f>
        <v/>
      </c>
      <c r="Z276" s="13" t="str">
        <f>IF('Daily PnL Log'!Z1004&lt;&gt;"",'Daily PnL Log'!Z1004,"")</f>
        <v/>
      </c>
      <c r="AA276" s="13" t="str">
        <f>IF('Daily PnL Log'!AA1004&lt;&gt;"",'Daily PnL Log'!AA1004,"")</f>
        <v/>
      </c>
      <c r="AB276" s="13" t="str">
        <f>IF('Daily PnL Log'!AB1004&lt;&gt;"",'Daily PnL Log'!AB1004,"")</f>
        <v/>
      </c>
      <c r="AC276" s="13">
        <f>IF('Daily PnL Log'!AC1004&lt;&gt;"",'Daily PnL Log'!AC1004,"")</f>
        <v>782120.21</v>
      </c>
    </row>
    <row r="277" spans="1:29" x14ac:dyDescent="0.25">
      <c r="A277" s="48" t="str">
        <f t="shared" si="22"/>
        <v>Nov</v>
      </c>
      <c r="B277" s="83">
        <f>'Daily PnL Log'!B1005</f>
        <v>45621</v>
      </c>
      <c r="C277" s="11">
        <f>'Daily PnL Log'!C1005</f>
        <v>10016.799999999999</v>
      </c>
      <c r="D277" s="11">
        <f>'Daily PnL Log'!D1005</f>
        <v>-13261.2</v>
      </c>
      <c r="E277" s="11">
        <f>'Daily PnL Log'!E1005</f>
        <v>654.6</v>
      </c>
      <c r="F277" s="11">
        <f>'Daily PnL Log'!F1005</f>
        <v>-1330.9</v>
      </c>
      <c r="G277" s="11">
        <f>'Daily PnL Log'!G1005</f>
        <v>-12112</v>
      </c>
      <c r="H277" s="11">
        <f>'Daily PnL Log'!H1005</f>
        <v>0</v>
      </c>
      <c r="I277" s="11">
        <f>'Daily PnL Log'!I1005</f>
        <v>0</v>
      </c>
      <c r="J277" s="11">
        <f>'Daily PnL Log'!J1005</f>
        <v>-16032.7</v>
      </c>
      <c r="K277" s="11">
        <f>'Daily PnL Log'!K1005</f>
        <v>-74.59</v>
      </c>
      <c r="L277" s="11">
        <f>'Daily PnL Log'!L1005</f>
        <v>-656.85</v>
      </c>
      <c r="M277" s="11">
        <f>'Daily PnL Log'!M1005</f>
        <v>-731.44</v>
      </c>
      <c r="N277" s="11">
        <f>'Daily PnL Log'!N1005</f>
        <v>-16764.14</v>
      </c>
      <c r="O277" s="11">
        <f t="shared" si="25"/>
        <v>543584.90000000014</v>
      </c>
      <c r="P277" s="11">
        <f t="shared" si="25"/>
        <v>576018.50000000047</v>
      </c>
      <c r="Q277" s="11">
        <f t="shared" si="25"/>
        <v>-93367.200000000026</v>
      </c>
      <c r="R277" s="11">
        <f t="shared" si="25"/>
        <v>31856.860999999983</v>
      </c>
      <c r="S277" s="11">
        <f t="shared" si="25"/>
        <v>5110.9999999999854</v>
      </c>
      <c r="T277" s="11">
        <f t="shared" si="25"/>
        <v>-27627.500000000004</v>
      </c>
      <c r="U277" s="11">
        <f t="shared" si="25"/>
        <v>0</v>
      </c>
      <c r="V277" s="11">
        <f t="shared" si="25"/>
        <v>1035576.5609999995</v>
      </c>
      <c r="W277" s="11">
        <f>IF('Daily PnL Log'!W1005&lt;&gt;"",'Daily PnL Log'!W1005,"")</f>
        <v>1092500</v>
      </c>
      <c r="X277" s="11">
        <f>IF('Daily PnL Log'!X1005&lt;&gt;"",'Daily PnL Log'!X1005,"")</f>
        <v>-1.5344750572082379E-2</v>
      </c>
      <c r="Y277" s="11" t="str">
        <f>IF('Daily PnL Log'!Y1005&lt;&gt;"",'Daily PnL Log'!Y1005,"")</f>
        <v/>
      </c>
      <c r="Z277" s="11" t="str">
        <f>IF('Daily PnL Log'!Z1005&lt;&gt;"",'Daily PnL Log'!Z1005,"")</f>
        <v/>
      </c>
      <c r="AA277" s="11" t="str">
        <f>IF('Daily PnL Log'!AA1005&lt;&gt;"",'Daily PnL Log'!AA1005,"")</f>
        <v/>
      </c>
      <c r="AB277" s="11" t="str">
        <f>IF('Daily PnL Log'!AB1005&lt;&gt;"",'Daily PnL Log'!AB1005,"")</f>
        <v/>
      </c>
      <c r="AC277" s="11">
        <f>IF('Daily PnL Log'!AC1005&lt;&gt;"",'Daily PnL Log'!AC1005,"")</f>
        <v>754096.27</v>
      </c>
    </row>
    <row r="278" spans="1:29" x14ac:dyDescent="0.25">
      <c r="A278" s="47" t="str">
        <f t="shared" si="22"/>
        <v>Nov</v>
      </c>
      <c r="B278" s="14">
        <f>'Daily PnL Log'!B1006</f>
        <v>45622</v>
      </c>
      <c r="C278" s="13">
        <f>'Daily PnL Log'!C1006</f>
        <v>7111.6</v>
      </c>
      <c r="D278" s="13">
        <f>'Daily PnL Log'!D1006</f>
        <v>-18872</v>
      </c>
      <c r="E278" s="13">
        <f>'Daily PnL Log'!E1006</f>
        <v>-1205.9000000000001</v>
      </c>
      <c r="F278" s="13">
        <f>'Daily PnL Log'!F1006</f>
        <v>26519.9</v>
      </c>
      <c r="G278" s="13">
        <f>'Daily PnL Log'!G1006</f>
        <v>2806.9</v>
      </c>
      <c r="H278" s="13">
        <f>'Daily PnL Log'!H1006</f>
        <v>0</v>
      </c>
      <c r="I278" s="13">
        <f>'Daily PnL Log'!I1006</f>
        <v>0</v>
      </c>
      <c r="J278" s="13">
        <f>'Daily PnL Log'!J1006</f>
        <v>16360.500000000002</v>
      </c>
      <c r="K278" s="13">
        <f>'Daily PnL Log'!K1006</f>
        <v>-118.96</v>
      </c>
      <c r="L278" s="13">
        <f>'Daily PnL Log'!L1006</f>
        <v>-1052.7</v>
      </c>
      <c r="M278" s="13">
        <f>'Daily PnL Log'!M1006</f>
        <v>-1171.6600000000001</v>
      </c>
      <c r="N278" s="13">
        <f>'Daily PnL Log'!N1006</f>
        <v>15188.840000000002</v>
      </c>
      <c r="O278" s="13">
        <f t="shared" si="25"/>
        <v>550696.50000000012</v>
      </c>
      <c r="P278" s="13">
        <f t="shared" si="25"/>
        <v>557146.50000000047</v>
      </c>
      <c r="Q278" s="13">
        <f t="shared" si="25"/>
        <v>-94573.10000000002</v>
      </c>
      <c r="R278" s="13">
        <f t="shared" si="25"/>
        <v>58376.760999999984</v>
      </c>
      <c r="S278" s="13">
        <f t="shared" si="25"/>
        <v>7917.8999999999851</v>
      </c>
      <c r="T278" s="13">
        <f t="shared" si="25"/>
        <v>-27627.500000000004</v>
      </c>
      <c r="U278" s="13">
        <f t="shared" si="25"/>
        <v>0</v>
      </c>
      <c r="V278" s="13">
        <f t="shared" si="25"/>
        <v>1051937.0609999995</v>
      </c>
      <c r="W278" s="13">
        <f>IF('Daily PnL Log'!W1006&lt;&gt;"",'Daily PnL Log'!W1006,"")</f>
        <v>960199</v>
      </c>
      <c r="X278" s="13">
        <f>IF('Daily PnL Log'!X1006&lt;&gt;"",'Daily PnL Log'!X1006,"")</f>
        <v>1.5818429304758703E-2</v>
      </c>
      <c r="Y278" s="13">
        <f>IF('Daily PnL Log'!Y1006&lt;&gt;"",'Daily PnL Log'!Y1006,"")</f>
        <v>-5158.2300000000005</v>
      </c>
      <c r="Z278" s="13" t="str">
        <f>IF('Daily PnL Log'!Z1006&lt;&gt;"",'Daily PnL Log'!Z1006,"")</f>
        <v/>
      </c>
      <c r="AA278" s="13" t="str">
        <f>IF('Daily PnL Log'!AA1006&lt;&gt;"",'Daily PnL Log'!AA1006,"")</f>
        <v/>
      </c>
      <c r="AB278" s="13" t="str">
        <f>IF('Daily PnL Log'!AB1006&lt;&gt;"",'Daily PnL Log'!AB1006,"")</f>
        <v/>
      </c>
      <c r="AC278" s="13">
        <f>IF('Daily PnL Log'!AC1006&lt;&gt;"",'Daily PnL Log'!AC1006,"")</f>
        <v>776968.61</v>
      </c>
    </row>
    <row r="279" spans="1:29" x14ac:dyDescent="0.25">
      <c r="A279" s="48" t="str">
        <f t="shared" si="22"/>
        <v>Nov</v>
      </c>
      <c r="B279" s="83">
        <f>'Daily PnL Log'!B1007</f>
        <v>45623</v>
      </c>
      <c r="C279" s="11">
        <f>'Daily PnL Log'!C1007</f>
        <v>-591.79999999999995</v>
      </c>
      <c r="D279" s="11">
        <f>'Daily PnL Log'!D1007</f>
        <v>17647.5</v>
      </c>
      <c r="E279" s="11">
        <f>'Daily PnL Log'!E1007</f>
        <v>-1493.9</v>
      </c>
      <c r="F279" s="11">
        <f>'Daily PnL Log'!F1007</f>
        <v>-8978.7999999999993</v>
      </c>
      <c r="G279" s="11">
        <f>'Daily PnL Log'!G1007</f>
        <v>-11170.8</v>
      </c>
      <c r="H279" s="11">
        <f>'Daily PnL Log'!H1007</f>
        <v>0</v>
      </c>
      <c r="I279" s="11">
        <f>'Daily PnL Log'!I1007</f>
        <v>0</v>
      </c>
      <c r="J279" s="11">
        <f>'Daily PnL Log'!J1007</f>
        <v>-4587.7999999999975</v>
      </c>
      <c r="K279" s="11">
        <f>'Daily PnL Log'!K1007</f>
        <v>-36.01</v>
      </c>
      <c r="L279" s="11">
        <f>'Daily PnL Log'!L1007</f>
        <v>-318.45</v>
      </c>
      <c r="M279" s="11">
        <f>'Daily PnL Log'!M1007</f>
        <v>-354.46</v>
      </c>
      <c r="N279" s="11">
        <f>'Daily PnL Log'!N1007</f>
        <v>-4942.2599999999975</v>
      </c>
      <c r="O279" s="11">
        <f t="shared" si="25"/>
        <v>550104.70000000007</v>
      </c>
      <c r="P279" s="11">
        <f t="shared" si="25"/>
        <v>574794.00000000047</v>
      </c>
      <c r="Q279" s="11">
        <f t="shared" si="25"/>
        <v>-96067.000000000015</v>
      </c>
      <c r="R279" s="11">
        <f t="shared" si="25"/>
        <v>49397.960999999981</v>
      </c>
      <c r="S279" s="11">
        <f t="shared" si="25"/>
        <v>-3252.9000000000142</v>
      </c>
      <c r="T279" s="11">
        <f t="shared" si="25"/>
        <v>-27627.500000000004</v>
      </c>
      <c r="U279" s="11">
        <f t="shared" si="25"/>
        <v>0</v>
      </c>
      <c r="V279" s="11">
        <f t="shared" si="25"/>
        <v>1047349.2609999995</v>
      </c>
      <c r="W279" s="11">
        <f>IF('Daily PnL Log'!W1007&lt;&gt;"",'Daily PnL Log'!W1007,"")</f>
        <v>678693</v>
      </c>
      <c r="X279" s="11">
        <f>IF('Daily PnL Log'!X1007&lt;&gt;"",'Daily PnL Log'!X1007,"")</f>
        <v>-7.2820258938872178E-3</v>
      </c>
      <c r="Y279" s="11" t="str">
        <f>IF('Daily PnL Log'!Y1007&lt;&gt;"",'Daily PnL Log'!Y1007,"")</f>
        <v/>
      </c>
      <c r="Z279" s="11" t="str">
        <f>IF('Daily PnL Log'!Z1007&lt;&gt;"",'Daily PnL Log'!Z1007,"")</f>
        <v/>
      </c>
      <c r="AA279" s="11" t="str">
        <f>IF('Daily PnL Log'!AA1007&lt;&gt;"",'Daily PnL Log'!AA1007,"")</f>
        <v/>
      </c>
      <c r="AB279" s="11" t="str">
        <f>IF('Daily PnL Log'!AB1007&lt;&gt;"",'Daily PnL Log'!AB1007,"")</f>
        <v/>
      </c>
      <c r="AC279" s="11">
        <f>IF('Daily PnL Log'!AC1007&lt;&gt;"",'Daily PnL Log'!AC1007,"")</f>
        <v>816947.15</v>
      </c>
    </row>
    <row r="280" spans="1:29" x14ac:dyDescent="0.25">
      <c r="A280" s="47" t="str">
        <f t="shared" si="22"/>
        <v>Nov</v>
      </c>
      <c r="B280" s="14">
        <f>'Daily PnL Log'!B1008</f>
        <v>45625</v>
      </c>
      <c r="C280" s="13">
        <f>'Daily PnL Log'!C1008</f>
        <v>-9411.5</v>
      </c>
      <c r="D280" s="13">
        <f>'Daily PnL Log'!D1008</f>
        <v>-19866.900000000001</v>
      </c>
      <c r="E280" s="13">
        <f>'Daily PnL Log'!E1008</f>
        <v>-83.6</v>
      </c>
      <c r="F280" s="13">
        <f>'Daily PnL Log'!F1008</f>
        <v>-13731.1</v>
      </c>
      <c r="G280" s="13">
        <f>'Daily PnL Log'!G1008</f>
        <v>2825.5</v>
      </c>
      <c r="H280" s="13">
        <f>'Daily PnL Log'!H1008</f>
        <v>0</v>
      </c>
      <c r="I280" s="13">
        <f>'Daily PnL Log'!I1008</f>
        <v>0</v>
      </c>
      <c r="J280" s="13">
        <f>'Daily PnL Log'!J1008</f>
        <v>-40267.599999999999</v>
      </c>
      <c r="K280" s="13">
        <f>'Daily PnL Log'!K1008</f>
        <v>-31.67</v>
      </c>
      <c r="L280" s="13">
        <f>'Daily PnL Log'!L1008</f>
        <v>-281.5</v>
      </c>
      <c r="M280" s="13">
        <f>'Daily PnL Log'!M1008</f>
        <v>-313.17</v>
      </c>
      <c r="N280" s="13">
        <f>'Daily PnL Log'!N1008</f>
        <v>-40580.769999999997</v>
      </c>
      <c r="O280" s="13">
        <f t="shared" si="25"/>
        <v>540693.20000000007</v>
      </c>
      <c r="P280" s="13">
        <f t="shared" si="25"/>
        <v>554927.10000000044</v>
      </c>
      <c r="Q280" s="13">
        <f t="shared" si="25"/>
        <v>-96150.60000000002</v>
      </c>
      <c r="R280" s="13">
        <f t="shared" si="25"/>
        <v>35666.860999999983</v>
      </c>
      <c r="S280" s="13">
        <f t="shared" si="25"/>
        <v>-427.40000000001419</v>
      </c>
      <c r="T280" s="13">
        <f t="shared" si="25"/>
        <v>-27627.500000000004</v>
      </c>
      <c r="U280" s="13">
        <f t="shared" si="25"/>
        <v>0</v>
      </c>
      <c r="V280" s="13">
        <f t="shared" si="25"/>
        <v>1007081.6609999995</v>
      </c>
      <c r="W280" s="13">
        <f>IF('Daily PnL Log'!W1008&lt;&gt;"",'Daily PnL Log'!W1008,"")</f>
        <v>665052</v>
      </c>
      <c r="X280" s="13">
        <f>IF('Daily PnL Log'!X1008&lt;&gt;"",'Daily PnL Log'!X1008,"")</f>
        <v>-6.1018942879654516E-2</v>
      </c>
      <c r="Y280" s="13" t="str">
        <f>IF('Daily PnL Log'!Y1008&lt;&gt;"",'Daily PnL Log'!Y1008,"")</f>
        <v/>
      </c>
      <c r="Z280" s="13" t="str">
        <f>IF('Daily PnL Log'!Z1008&lt;&gt;"",'Daily PnL Log'!Z1008,"")</f>
        <v/>
      </c>
      <c r="AA280" s="13" t="str">
        <f>IF('Daily PnL Log'!AA1008&lt;&gt;"",'Daily PnL Log'!AA1008,"")</f>
        <v/>
      </c>
      <c r="AB280" s="13" t="str">
        <f>IF('Daily PnL Log'!AB1008&lt;&gt;"",'Daily PnL Log'!AB1008,"")</f>
        <v/>
      </c>
      <c r="AC280" s="13">
        <f>IF('Daily PnL Log'!AC1008&lt;&gt;"",'Daily PnL Log'!AC1008,"")</f>
        <v>755448.73</v>
      </c>
    </row>
    <row r="281" spans="1:29" x14ac:dyDescent="0.25">
      <c r="A281" s="48" t="str">
        <f t="shared" si="22"/>
        <v>Dec</v>
      </c>
      <c r="B281" s="83">
        <f>'Daily PnL Log'!B1009</f>
        <v>45628</v>
      </c>
      <c r="C281" s="11">
        <f>'Daily PnL Log'!C1009</f>
        <v>1218</v>
      </c>
      <c r="D281" s="11">
        <f>'Daily PnL Log'!D1009</f>
        <v>-49519.1</v>
      </c>
      <c r="E281" s="11">
        <f>'Daily PnL Log'!E1009</f>
        <v>3214.2</v>
      </c>
      <c r="F281" s="11">
        <f>'Daily PnL Log'!F1009</f>
        <v>19950.400000000001</v>
      </c>
      <c r="G281" s="11">
        <f>'Daily PnL Log'!G1009</f>
        <v>14765.6</v>
      </c>
      <c r="H281" s="11">
        <f>'Daily PnL Log'!H1009</f>
        <v>0</v>
      </c>
      <c r="I281" s="11">
        <f>'Daily PnL Log'!I1009</f>
        <v>0</v>
      </c>
      <c r="J281" s="11">
        <f>'Daily PnL Log'!J1009</f>
        <v>-10370.9</v>
      </c>
      <c r="K281" s="11">
        <f>'Daily PnL Log'!K1009</f>
        <v>-87.44</v>
      </c>
      <c r="L281" s="11">
        <f>'Daily PnL Log'!L1009</f>
        <v>-759.26</v>
      </c>
      <c r="M281" s="11">
        <f>'Daily PnL Log'!M1009</f>
        <v>-846.7</v>
      </c>
      <c r="N281" s="11">
        <f>'Daily PnL Log'!N1009</f>
        <v>-11217.6</v>
      </c>
      <c r="O281" s="11">
        <f t="shared" si="25"/>
        <v>541911.20000000007</v>
      </c>
      <c r="P281" s="11">
        <f t="shared" si="25"/>
        <v>505408.00000000047</v>
      </c>
      <c r="Q281" s="11">
        <f t="shared" si="25"/>
        <v>-92936.400000000023</v>
      </c>
      <c r="R281" s="11">
        <f t="shared" si="25"/>
        <v>55617.260999999984</v>
      </c>
      <c r="S281" s="11">
        <f t="shared" si="25"/>
        <v>14338.199999999986</v>
      </c>
      <c r="T281" s="11">
        <f t="shared" si="25"/>
        <v>-27627.500000000004</v>
      </c>
      <c r="U281" s="11">
        <f t="shared" si="25"/>
        <v>0</v>
      </c>
      <c r="V281" s="11">
        <f t="shared" si="25"/>
        <v>996710.76099999947</v>
      </c>
      <c r="W281" s="11">
        <f>IF('Daily PnL Log'!W1009&lt;&gt;"",'Daily PnL Log'!W1009,"")</f>
        <v>627928</v>
      </c>
      <c r="X281" s="11">
        <f>IF('Daily PnL Log'!X1009&lt;&gt;"",'Daily PnL Log'!X1009,"")</f>
        <v>-1.7864468537794144E-2</v>
      </c>
      <c r="Y281" s="11">
        <f>IF('Daily PnL Log'!Y1009&lt;&gt;"",'Daily PnL Log'!Y1009,"")</f>
        <v>-5830.02</v>
      </c>
      <c r="Z281" s="11" t="str">
        <f>IF('Daily PnL Log'!Z1009&lt;&gt;"",'Daily PnL Log'!Z1009,"")</f>
        <v/>
      </c>
      <c r="AA281" s="11" t="str">
        <f>IF('Daily PnL Log'!AA1009&lt;&gt;"",'Daily PnL Log'!AA1009,"")</f>
        <v/>
      </c>
      <c r="AB281" s="11" t="str">
        <f>IF('Daily PnL Log'!AB1009&lt;&gt;"",'Daily PnL Log'!AB1009,"")</f>
        <v/>
      </c>
      <c r="AC281" s="11">
        <f>IF('Daily PnL Log'!AC1009&lt;&gt;"",'Daily PnL Log'!AC1009,"")</f>
        <v>741292.78</v>
      </c>
    </row>
    <row r="282" spans="1:29" x14ac:dyDescent="0.25">
      <c r="A282" s="47" t="str">
        <f t="shared" si="22"/>
        <v>Dec</v>
      </c>
      <c r="B282" s="14">
        <f>'Daily PnL Log'!B1010</f>
        <v>45629</v>
      </c>
      <c r="C282" s="13">
        <f>'Daily PnL Log'!C1010</f>
        <v>-15304.9</v>
      </c>
      <c r="D282" s="13">
        <f>'Daily PnL Log'!D1010</f>
        <v>14091.7</v>
      </c>
      <c r="E282" s="13">
        <f>'Daily PnL Log'!E1010</f>
        <v>1205.7</v>
      </c>
      <c r="F282" s="13">
        <f>'Daily PnL Log'!F1010</f>
        <v>5397.1</v>
      </c>
      <c r="G282" s="13">
        <f>'Daily PnL Log'!G1010</f>
        <v>60043.3</v>
      </c>
      <c r="H282" s="13">
        <f>'Daily PnL Log'!H1010</f>
        <v>0</v>
      </c>
      <c r="I282" s="13">
        <f>'Daily PnL Log'!I1010</f>
        <v>0</v>
      </c>
      <c r="J282" s="13">
        <f>'Daily PnL Log'!J1010</f>
        <v>65432.9</v>
      </c>
      <c r="K282" s="13">
        <f>'Daily PnL Log'!K1010</f>
        <v>-138.94999999999999</v>
      </c>
      <c r="L282" s="13">
        <f>'Daily PnL Log'!L1010</f>
        <v>-1231.1199999999999</v>
      </c>
      <c r="M282" s="13">
        <f>'Daily PnL Log'!M1010</f>
        <v>-1370.07</v>
      </c>
      <c r="N282" s="13">
        <f>'Daily PnL Log'!N1010</f>
        <v>64062.83</v>
      </c>
      <c r="O282" s="13">
        <f t="shared" si="25"/>
        <v>526606.30000000005</v>
      </c>
      <c r="P282" s="13">
        <f t="shared" si="25"/>
        <v>519499.70000000048</v>
      </c>
      <c r="Q282" s="13">
        <f t="shared" si="25"/>
        <v>-91730.700000000026</v>
      </c>
      <c r="R282" s="13">
        <f t="shared" si="25"/>
        <v>61014.360999999983</v>
      </c>
      <c r="S282" s="13">
        <f t="shared" si="25"/>
        <v>74381.499999999985</v>
      </c>
      <c r="T282" s="13">
        <f t="shared" si="25"/>
        <v>-27627.500000000004</v>
      </c>
      <c r="U282" s="13">
        <f t="shared" si="25"/>
        <v>0</v>
      </c>
      <c r="V282" s="13">
        <f t="shared" si="25"/>
        <v>1062143.6609999994</v>
      </c>
      <c r="W282" s="13">
        <f>IF('Daily PnL Log'!W1010&lt;&gt;"",'Daily PnL Log'!W1010,"")</f>
        <v>631470</v>
      </c>
      <c r="X282" s="13">
        <f>IF('Daily PnL Log'!X1010&lt;&gt;"",'Daily PnL Log'!X1010,"")</f>
        <v>0.10145031434589133</v>
      </c>
      <c r="Y282" s="13" t="str">
        <f>IF('Daily PnL Log'!Y1010&lt;&gt;"",'Daily PnL Log'!Y1010,"")</f>
        <v/>
      </c>
      <c r="Z282" s="13" t="str">
        <f>IF('Daily PnL Log'!Z1010&lt;&gt;"",'Daily PnL Log'!Z1010,"")</f>
        <v/>
      </c>
      <c r="AA282" s="13" t="str">
        <f>IF('Daily PnL Log'!AA1010&lt;&gt;"",'Daily PnL Log'!AA1010,"")</f>
        <v/>
      </c>
      <c r="AB282" s="13" t="str">
        <f>IF('Daily PnL Log'!AB1010&lt;&gt;"",'Daily PnL Log'!AB1010,"")</f>
        <v/>
      </c>
      <c r="AC282" s="13">
        <f>IF('Daily PnL Log'!AC1010&lt;&gt;"",'Daily PnL Log'!AC1010,"")</f>
        <v>824844.71</v>
      </c>
    </row>
    <row r="283" spans="1:29" x14ac:dyDescent="0.25">
      <c r="A283" s="48" t="str">
        <f t="shared" si="22"/>
        <v>Dec</v>
      </c>
      <c r="B283" s="83">
        <f>'Daily PnL Log'!B1011</f>
        <v>45630</v>
      </c>
      <c r="C283" s="11">
        <f>'Daily PnL Log'!C1011</f>
        <v>14292.6</v>
      </c>
      <c r="D283" s="11">
        <f>'Daily PnL Log'!D1011</f>
        <v>10785.8</v>
      </c>
      <c r="E283" s="11">
        <f>'Daily PnL Log'!E1011</f>
        <v>684.8</v>
      </c>
      <c r="F283" s="11">
        <f>'Daily PnL Log'!F1011</f>
        <v>21493.1</v>
      </c>
      <c r="G283" s="11">
        <f>'Daily PnL Log'!G1011</f>
        <v>-13536.8</v>
      </c>
      <c r="H283" s="11">
        <f>'Daily PnL Log'!H1011</f>
        <v>0</v>
      </c>
      <c r="I283" s="11">
        <f>'Daily PnL Log'!I1011</f>
        <v>0</v>
      </c>
      <c r="J283" s="11">
        <f>'Daily PnL Log'!J1011</f>
        <v>33719.5</v>
      </c>
      <c r="K283" s="11">
        <f>'Daily PnL Log'!K1011</f>
        <v>-139.46</v>
      </c>
      <c r="L283" s="11">
        <f>'Daily PnL Log'!L1011</f>
        <v>-1224.8399999999999</v>
      </c>
      <c r="M283" s="11">
        <f>'Daily PnL Log'!M1011</f>
        <v>-1364.3</v>
      </c>
      <c r="N283" s="11">
        <f>'Daily PnL Log'!N1011</f>
        <v>32355.200000000001</v>
      </c>
      <c r="O283" s="11">
        <f t="shared" si="25"/>
        <v>540898.9</v>
      </c>
      <c r="P283" s="11">
        <f t="shared" si="25"/>
        <v>530285.50000000047</v>
      </c>
      <c r="Q283" s="11">
        <f t="shared" si="25"/>
        <v>-91045.900000000023</v>
      </c>
      <c r="R283" s="11">
        <f t="shared" si="25"/>
        <v>82507.460999999981</v>
      </c>
      <c r="S283" s="11">
        <f t="shared" si="25"/>
        <v>60844.699999999983</v>
      </c>
      <c r="T283" s="11">
        <f t="shared" si="25"/>
        <v>-27627.500000000004</v>
      </c>
      <c r="U283" s="11">
        <f t="shared" si="25"/>
        <v>0</v>
      </c>
      <c r="V283" s="11">
        <f t="shared" si="25"/>
        <v>1095863.1609999994</v>
      </c>
      <c r="W283" s="11">
        <f>IF('Daily PnL Log'!W1011&lt;&gt;"",'Daily PnL Log'!W1011,"")</f>
        <v>848049</v>
      </c>
      <c r="X283" s="11">
        <f>IF('Daily PnL Log'!X1011&lt;&gt;"",'Daily PnL Log'!X1011,"")</f>
        <v>3.8152512413787414E-2</v>
      </c>
      <c r="Y283" s="11" t="str">
        <f>IF('Daily PnL Log'!Y1011&lt;&gt;"",'Daily PnL Log'!Y1011,"")</f>
        <v/>
      </c>
      <c r="Z283" s="11" t="str">
        <f>IF('Daily PnL Log'!Z1011&lt;&gt;"",'Daily PnL Log'!Z1011,"")</f>
        <v/>
      </c>
      <c r="AA283" s="11" t="str">
        <f>IF('Daily PnL Log'!AA1011&lt;&gt;"",'Daily PnL Log'!AA1011,"")</f>
        <v/>
      </c>
      <c r="AB283" s="11" t="str">
        <f>IF('Daily PnL Log'!AB1011&lt;&gt;"",'Daily PnL Log'!AB1011,"")</f>
        <v/>
      </c>
      <c r="AC283" s="11">
        <f>IF('Daily PnL Log'!AC1011&lt;&gt;"",'Daily PnL Log'!AC1011,"")</f>
        <v>841751.91</v>
      </c>
    </row>
    <row r="284" spans="1:29" x14ac:dyDescent="0.25">
      <c r="A284" s="47" t="str">
        <f t="shared" si="22"/>
        <v>Dec</v>
      </c>
      <c r="B284" s="14">
        <f>'Daily PnL Log'!B1012</f>
        <v>45631</v>
      </c>
      <c r="C284" s="13">
        <f>'Daily PnL Log'!C1012</f>
        <v>-29329.8</v>
      </c>
      <c r="D284" s="13">
        <f>'Daily PnL Log'!D1012</f>
        <v>-2032.2</v>
      </c>
      <c r="E284" s="13">
        <f>'Daily PnL Log'!E1012</f>
        <v>714.5</v>
      </c>
      <c r="F284" s="13">
        <f>'Daily PnL Log'!F1012</f>
        <v>13896.5</v>
      </c>
      <c r="G284" s="13">
        <f>'Daily PnL Log'!G1012</f>
        <v>-26151.8</v>
      </c>
      <c r="H284" s="13">
        <f>'Daily PnL Log'!H1012</f>
        <v>0</v>
      </c>
      <c r="I284" s="13">
        <f>'Daily PnL Log'!I1012</f>
        <v>0</v>
      </c>
      <c r="J284" s="13">
        <f>'Daily PnL Log'!J1012</f>
        <v>-42902.8</v>
      </c>
      <c r="K284" s="13">
        <f>'Daily PnL Log'!K1012</f>
        <v>-80.94</v>
      </c>
      <c r="L284" s="13">
        <f>'Daily PnL Log'!L1012</f>
        <v>-714.64</v>
      </c>
      <c r="M284" s="13">
        <f>'Daily PnL Log'!M1012</f>
        <v>-795.57999999999993</v>
      </c>
      <c r="N284" s="13">
        <f>'Daily PnL Log'!N1012</f>
        <v>-43698.380000000005</v>
      </c>
      <c r="O284" s="13">
        <f t="shared" si="25"/>
        <v>511569.10000000003</v>
      </c>
      <c r="P284" s="13">
        <f t="shared" si="25"/>
        <v>528253.30000000051</v>
      </c>
      <c r="Q284" s="13">
        <f t="shared" si="25"/>
        <v>-90331.400000000023</v>
      </c>
      <c r="R284" s="13">
        <f t="shared" si="25"/>
        <v>96403.960999999981</v>
      </c>
      <c r="S284" s="13">
        <f t="shared" si="25"/>
        <v>34692.89999999998</v>
      </c>
      <c r="T284" s="13">
        <f t="shared" si="25"/>
        <v>-27627.500000000004</v>
      </c>
      <c r="U284" s="13">
        <f t="shared" si="25"/>
        <v>0</v>
      </c>
      <c r="V284" s="13">
        <f t="shared" si="25"/>
        <v>1052960.3609999993</v>
      </c>
      <c r="W284" s="13">
        <f>IF('Daily PnL Log'!W1012&lt;&gt;"",'Daily PnL Log'!W1012,"")</f>
        <v>932889</v>
      </c>
      <c r="X284" s="13">
        <f>IF('Daily PnL Log'!X1012&lt;&gt;"",'Daily PnL Log'!X1012,"")</f>
        <v>-4.6841992991663535E-2</v>
      </c>
      <c r="Y284" s="13">
        <f>IF('Daily PnL Log'!Y1012&lt;&gt;"",'Daily PnL Log'!Y1012,"")</f>
        <v>-3957.85</v>
      </c>
      <c r="Z284" s="13" t="str">
        <f>IF('Daily PnL Log'!Z1012&lt;&gt;"",'Daily PnL Log'!Z1012,"")</f>
        <v/>
      </c>
      <c r="AA284" s="13" t="str">
        <f>IF('Daily PnL Log'!AA1012&lt;&gt;"",'Daily PnL Log'!AA1012,"")</f>
        <v/>
      </c>
      <c r="AB284" s="13" t="str">
        <f>IF('Daily PnL Log'!AB1012&lt;&gt;"",'Daily PnL Log'!AB1012,"")</f>
        <v/>
      </c>
      <c r="AC284" s="13">
        <f>IF('Daily PnL Log'!AC1012&lt;&gt;"",'Daily PnL Log'!AC1012,"")</f>
        <v>782154.58</v>
      </c>
    </row>
    <row r="285" spans="1:29" x14ac:dyDescent="0.25">
      <c r="A285" s="48" t="str">
        <f t="shared" si="22"/>
        <v>Dec</v>
      </c>
      <c r="B285" s="83">
        <f>'Daily PnL Log'!B1013</f>
        <v>45632</v>
      </c>
      <c r="C285" s="11">
        <f>'Daily PnL Log'!C1013</f>
        <v>-7510.5</v>
      </c>
      <c r="D285" s="11">
        <f>'Daily PnL Log'!D1013</f>
        <v>3524.4</v>
      </c>
      <c r="E285" s="11">
        <f>'Daily PnL Log'!E1013</f>
        <v>284.2</v>
      </c>
      <c r="F285" s="11">
        <f>'Daily PnL Log'!F1013</f>
        <v>1127.4000000000001</v>
      </c>
      <c r="G285" s="11">
        <f>'Daily PnL Log'!G1013</f>
        <v>-55688.2</v>
      </c>
      <c r="H285" s="11">
        <f>'Daily PnL Log'!H1013</f>
        <v>0</v>
      </c>
      <c r="I285" s="11">
        <f>'Daily PnL Log'!I1013</f>
        <v>0</v>
      </c>
      <c r="J285" s="11">
        <f>'Daily PnL Log'!J1013</f>
        <v>-58262.7</v>
      </c>
      <c r="K285" s="11">
        <f>'Daily PnL Log'!K1013</f>
        <v>-70.209999999999994</v>
      </c>
      <c r="L285" s="11">
        <f>'Daily PnL Log'!L1013</f>
        <v>-622.24</v>
      </c>
      <c r="M285" s="11">
        <f>'Daily PnL Log'!M1013</f>
        <v>-692.45</v>
      </c>
      <c r="N285" s="11">
        <f>'Daily PnL Log'!N1013</f>
        <v>-58955.149999999994</v>
      </c>
      <c r="O285" s="11">
        <f t="shared" si="25"/>
        <v>504058.60000000003</v>
      </c>
      <c r="P285" s="11">
        <f t="shared" si="25"/>
        <v>531777.70000000054</v>
      </c>
      <c r="Q285" s="11">
        <f t="shared" si="25"/>
        <v>-90047.200000000026</v>
      </c>
      <c r="R285" s="11">
        <f t="shared" si="25"/>
        <v>97531.360999999975</v>
      </c>
      <c r="S285" s="11">
        <f t="shared" si="25"/>
        <v>-20995.300000000017</v>
      </c>
      <c r="T285" s="11">
        <f t="shared" si="25"/>
        <v>-27627.500000000004</v>
      </c>
      <c r="U285" s="11">
        <f t="shared" si="25"/>
        <v>0</v>
      </c>
      <c r="V285" s="11">
        <f t="shared" si="25"/>
        <v>994697.66099999938</v>
      </c>
      <c r="W285" s="11">
        <f>IF('Daily PnL Log'!W1013&lt;&gt;"",'Daily PnL Log'!W1013,"")</f>
        <v>888280</v>
      </c>
      <c r="X285" s="11">
        <f>IF('Daily PnL Log'!X1013&lt;&gt;"",'Daily PnL Log'!X1013,"")</f>
        <v>-6.6370007204935369E-2</v>
      </c>
      <c r="Y285" s="11">
        <f>IF('Daily PnL Log'!Y1013&lt;&gt;"",'Daily PnL Log'!Y1013,"")</f>
        <v>-495.2</v>
      </c>
      <c r="Z285" s="11" t="str">
        <f>IF('Daily PnL Log'!Z1013&lt;&gt;"",'Daily PnL Log'!Z1013,"")</f>
        <v/>
      </c>
      <c r="AA285" s="11" t="str">
        <f>IF('Daily PnL Log'!AA1013&lt;&gt;"",'Daily PnL Log'!AA1013,"")</f>
        <v/>
      </c>
      <c r="AB285" s="11" t="str">
        <f>IF('Daily PnL Log'!AB1013&lt;&gt;"",'Daily PnL Log'!AB1013,"")</f>
        <v/>
      </c>
      <c r="AC285" s="11">
        <f>IF('Daily PnL Log'!AC1013&lt;&gt;"",'Daily PnL Log'!AC1013,"")</f>
        <v>733120.38</v>
      </c>
    </row>
    <row r="286" spans="1:29" x14ac:dyDescent="0.25">
      <c r="A286" s="47" t="str">
        <f t="shared" si="22"/>
        <v>Dec</v>
      </c>
      <c r="B286" s="14">
        <f>'Daily PnL Log'!B1014</f>
        <v>45635</v>
      </c>
      <c r="C286" s="13">
        <f>'Daily PnL Log'!C1014</f>
        <v>22269.1</v>
      </c>
      <c r="D286" s="13">
        <f>'Daily PnL Log'!D1014</f>
        <v>12434.5</v>
      </c>
      <c r="E286" s="13">
        <f>'Daily PnL Log'!E1014</f>
        <v>940.3</v>
      </c>
      <c r="F286" s="13">
        <f>'Daily PnL Log'!F1014</f>
        <v>-25711.200000000001</v>
      </c>
      <c r="G286" s="13">
        <f>'Daily PnL Log'!G1014</f>
        <v>21692.2</v>
      </c>
      <c r="H286" s="13">
        <f>'Daily PnL Log'!H1014</f>
        <v>0</v>
      </c>
      <c r="I286" s="13">
        <f>'Daily PnL Log'!I1014</f>
        <v>0</v>
      </c>
      <c r="J286" s="13">
        <f>'Daily PnL Log'!J1014</f>
        <v>31624.9</v>
      </c>
      <c r="K286" s="13">
        <f>'Daily PnL Log'!K1014</f>
        <v>-115.82</v>
      </c>
      <c r="L286" s="13">
        <f>'Daily PnL Log'!L1014</f>
        <v>-1028.8499999999999</v>
      </c>
      <c r="M286" s="13">
        <f>'Daily PnL Log'!M1014</f>
        <v>-1144.6699999999998</v>
      </c>
      <c r="N286" s="13">
        <f>'Daily PnL Log'!N1014</f>
        <v>30480.230000000003</v>
      </c>
      <c r="O286" s="13">
        <f t="shared" si="25"/>
        <v>526327.70000000007</v>
      </c>
      <c r="P286" s="13">
        <f t="shared" si="25"/>
        <v>544212.20000000054</v>
      </c>
      <c r="Q286" s="13">
        <f t="shared" si="25"/>
        <v>-89106.900000000023</v>
      </c>
      <c r="R286" s="13">
        <f t="shared" si="25"/>
        <v>71820.160999999978</v>
      </c>
      <c r="S286" s="13">
        <f t="shared" si="25"/>
        <v>696.89999999998327</v>
      </c>
      <c r="T286" s="13">
        <f t="shared" si="25"/>
        <v>-27627.500000000004</v>
      </c>
      <c r="U286" s="13">
        <f t="shared" si="25"/>
        <v>0</v>
      </c>
      <c r="V286" s="13">
        <f t="shared" si="25"/>
        <v>1026322.5609999994</v>
      </c>
      <c r="W286" s="13">
        <f>IF('Daily PnL Log'!W1014&lt;&gt;"",'Daily PnL Log'!W1014,"")</f>
        <v>872362</v>
      </c>
      <c r="X286" s="13">
        <f>IF('Daily PnL Log'!X1014&lt;&gt;"",'Daily PnL Log'!X1014,"")</f>
        <v>3.4939887340347246E-2</v>
      </c>
      <c r="Y286" s="13" t="str">
        <f>IF('Daily PnL Log'!Y1014&lt;&gt;"",'Daily PnL Log'!Y1014,"")</f>
        <v/>
      </c>
      <c r="Z286" s="13" t="str">
        <f>IF('Daily PnL Log'!Z1014&lt;&gt;"",'Daily PnL Log'!Z1014,"")</f>
        <v/>
      </c>
      <c r="AA286" s="13" t="str">
        <f>IF('Daily PnL Log'!AA1014&lt;&gt;"",'Daily PnL Log'!AA1014,"")</f>
        <v/>
      </c>
      <c r="AB286" s="13" t="str">
        <f>IF('Daily PnL Log'!AB1014&lt;&gt;"",'Daily PnL Log'!AB1014,"")</f>
        <v/>
      </c>
      <c r="AC286" s="13">
        <f>IF('Daily PnL Log'!AC1014&lt;&gt;"",'Daily PnL Log'!AC1014,"")</f>
        <v>789865.21</v>
      </c>
    </row>
    <row r="287" spans="1:29" x14ac:dyDescent="0.25">
      <c r="A287" s="48" t="str">
        <f t="shared" si="22"/>
        <v>Dec</v>
      </c>
      <c r="B287" s="83">
        <f>'Daily PnL Log'!B1015</f>
        <v>45636</v>
      </c>
      <c r="C287" s="11">
        <f>'Daily PnL Log'!C1015</f>
        <v>12560.6</v>
      </c>
      <c r="D287" s="11">
        <f>'Daily PnL Log'!D1015</f>
        <v>43798.1</v>
      </c>
      <c r="E287" s="11">
        <f>'Daily PnL Log'!E1015</f>
        <v>754.3</v>
      </c>
      <c r="F287" s="11">
        <f>'Daily PnL Log'!F1015</f>
        <v>6767.7</v>
      </c>
      <c r="G287" s="11">
        <f>'Daily PnL Log'!G1015</f>
        <v>-37268.699999999997</v>
      </c>
      <c r="H287" s="11">
        <f>'Daily PnL Log'!H1015</f>
        <v>0</v>
      </c>
      <c r="I287" s="11">
        <f>'Daily PnL Log'!I1015</f>
        <v>0</v>
      </c>
      <c r="J287" s="11">
        <f>'Daily PnL Log'!J1015</f>
        <v>26612</v>
      </c>
      <c r="K287" s="11">
        <f>'Daily PnL Log'!K1015</f>
        <v>-104.49</v>
      </c>
      <c r="L287" s="11">
        <f>'Daily PnL Log'!L1015</f>
        <v>-922.89</v>
      </c>
      <c r="M287" s="11">
        <f>'Daily PnL Log'!M1015</f>
        <v>-1027.3799999999999</v>
      </c>
      <c r="N287" s="11">
        <f>'Daily PnL Log'!N1015</f>
        <v>25584.62</v>
      </c>
      <c r="O287" s="11">
        <f t="shared" si="25"/>
        <v>538888.30000000005</v>
      </c>
      <c r="P287" s="11">
        <f t="shared" si="25"/>
        <v>588010.30000000051</v>
      </c>
      <c r="Q287" s="11">
        <f t="shared" si="25"/>
        <v>-88352.60000000002</v>
      </c>
      <c r="R287" s="11">
        <f t="shared" si="25"/>
        <v>78587.860999999975</v>
      </c>
      <c r="S287" s="11">
        <f t="shared" si="25"/>
        <v>-36571.800000000017</v>
      </c>
      <c r="T287" s="11">
        <f t="shared" si="25"/>
        <v>-27627.500000000004</v>
      </c>
      <c r="U287" s="11">
        <f t="shared" si="25"/>
        <v>0</v>
      </c>
      <c r="V287" s="11">
        <f t="shared" si="25"/>
        <v>1052934.5609999993</v>
      </c>
      <c r="W287" s="11">
        <f>IF('Daily PnL Log'!W1015&lt;&gt;"",'Daily PnL Log'!W1015,"")</f>
        <v>925347</v>
      </c>
      <c r="X287" s="11">
        <f>IF('Daily PnL Log'!X1015&lt;&gt;"",'Daily PnL Log'!X1015,"")</f>
        <v>2.7648676658594017E-2</v>
      </c>
      <c r="Y287" s="11" t="str">
        <f>IF('Daily PnL Log'!Y1015&lt;&gt;"",'Daily PnL Log'!Y1015,"")</f>
        <v/>
      </c>
      <c r="Z287" s="11" t="str">
        <f>IF('Daily PnL Log'!Z1015&lt;&gt;"",'Daily PnL Log'!Z1015,"")</f>
        <v/>
      </c>
      <c r="AA287" s="11" t="str">
        <f>IF('Daily PnL Log'!AA1015&lt;&gt;"",'Daily PnL Log'!AA1015,"")</f>
        <v/>
      </c>
      <c r="AB287" s="11" t="str">
        <f>IF('Daily PnL Log'!AB1015&lt;&gt;"",'Daily PnL Log'!AB1015,"")</f>
        <v/>
      </c>
      <c r="AC287" s="11">
        <f>IF('Daily PnL Log'!AC1015&lt;&gt;"",'Daily PnL Log'!AC1015,"")</f>
        <v>818682.58</v>
      </c>
    </row>
    <row r="288" spans="1:29" x14ac:dyDescent="0.25">
      <c r="A288" s="47" t="str">
        <f t="shared" si="22"/>
        <v>Dec</v>
      </c>
      <c r="B288" s="14">
        <f>'Daily PnL Log'!B1016</f>
        <v>45637</v>
      </c>
      <c r="C288" s="13">
        <f>'Daily PnL Log'!C1016</f>
        <v>267</v>
      </c>
      <c r="D288" s="13">
        <f>'Daily PnL Log'!D1016</f>
        <v>1392</v>
      </c>
      <c r="E288" s="13">
        <f>'Daily PnL Log'!E1016</f>
        <v>238.7</v>
      </c>
      <c r="F288" s="13">
        <f>'Daily PnL Log'!F1016</f>
        <v>-1960.8</v>
      </c>
      <c r="G288" s="13">
        <f>'Daily PnL Log'!G1016</f>
        <v>56191.1</v>
      </c>
      <c r="H288" s="13">
        <f>'Daily PnL Log'!H1016</f>
        <v>0</v>
      </c>
      <c r="I288" s="13">
        <f>'Daily PnL Log'!I1016</f>
        <v>0</v>
      </c>
      <c r="J288" s="13">
        <f>'Daily PnL Log'!J1016</f>
        <v>56128</v>
      </c>
      <c r="K288" s="13">
        <f>'Daily PnL Log'!K1016</f>
        <v>-118.92</v>
      </c>
      <c r="L288" s="13">
        <f>'Daily PnL Log'!L1016</f>
        <v>-1055.69</v>
      </c>
      <c r="M288" s="13">
        <f>'Daily PnL Log'!M1016</f>
        <v>-1174.6100000000001</v>
      </c>
      <c r="N288" s="13">
        <f>'Daily PnL Log'!N1016</f>
        <v>54953.39</v>
      </c>
      <c r="O288" s="13">
        <f t="shared" si="25"/>
        <v>539155.30000000005</v>
      </c>
      <c r="P288" s="13">
        <f t="shared" si="25"/>
        <v>589402.30000000051</v>
      </c>
      <c r="Q288" s="13">
        <f t="shared" si="25"/>
        <v>-88113.900000000023</v>
      </c>
      <c r="R288" s="13">
        <f t="shared" si="25"/>
        <v>76627.060999999972</v>
      </c>
      <c r="S288" s="13">
        <f t="shared" si="25"/>
        <v>19619.299999999981</v>
      </c>
      <c r="T288" s="13">
        <f t="shared" si="25"/>
        <v>-27627.500000000004</v>
      </c>
      <c r="U288" s="13">
        <f t="shared" si="25"/>
        <v>0</v>
      </c>
      <c r="V288" s="13">
        <f t="shared" si="25"/>
        <v>1109062.5609999993</v>
      </c>
      <c r="W288" s="13">
        <f>IF('Daily PnL Log'!W1016&lt;&gt;"",'Daily PnL Log'!W1016,"")</f>
        <v>850640.22</v>
      </c>
      <c r="X288" s="13">
        <f>IF('Daily PnL Log'!X1016&lt;&gt;"",'Daily PnL Log'!X1016,"")</f>
        <v>6.4602388539775374E-2</v>
      </c>
      <c r="Y288" s="13" t="str">
        <f>IF('Daily PnL Log'!Y1016&lt;&gt;"",'Daily PnL Log'!Y1016,"")</f>
        <v/>
      </c>
      <c r="Z288" s="13" t="str">
        <f>IF('Daily PnL Log'!Z1016&lt;&gt;"",'Daily PnL Log'!Z1016,"")</f>
        <v/>
      </c>
      <c r="AA288" s="13" t="str">
        <f>IF('Daily PnL Log'!AA1016&lt;&gt;"",'Daily PnL Log'!AA1016,"")</f>
        <v/>
      </c>
      <c r="AB288" s="13" t="str">
        <f>IF('Daily PnL Log'!AB1016&lt;&gt;"",'Daily PnL Log'!AB1016,"")</f>
        <v/>
      </c>
      <c r="AC288" s="13">
        <f>IF('Daily PnL Log'!AC1016&lt;&gt;"",'Daily PnL Log'!AC1016,"")</f>
        <v>850640.22</v>
      </c>
    </row>
    <row r="289" spans="1:29" x14ac:dyDescent="0.25">
      <c r="A289" s="48" t="str">
        <f t="shared" si="22"/>
        <v>Dec</v>
      </c>
      <c r="B289" s="83">
        <f>'Daily PnL Log'!B1017</f>
        <v>45638</v>
      </c>
      <c r="C289" s="11">
        <f>'Daily PnL Log'!C1017</f>
        <v>16187.6</v>
      </c>
      <c r="D289" s="11">
        <f>'Daily PnL Log'!D1017</f>
        <v>8357.7000000000007</v>
      </c>
      <c r="E289" s="11">
        <f>'Daily PnL Log'!E1017</f>
        <v>855</v>
      </c>
      <c r="F289" s="11">
        <f>'Daily PnL Log'!F1017</f>
        <v>-7262.6</v>
      </c>
      <c r="G289" s="11">
        <f>'Daily PnL Log'!G1017</f>
        <v>11385.7</v>
      </c>
      <c r="H289" s="11">
        <f>'Daily PnL Log'!H1017</f>
        <v>0</v>
      </c>
      <c r="I289" s="11">
        <f>'Daily PnL Log'!I1017</f>
        <v>0</v>
      </c>
      <c r="J289" s="11">
        <f>'Daily PnL Log'!J1017</f>
        <v>29523.400000000005</v>
      </c>
      <c r="K289" s="11">
        <f>'Daily PnL Log'!K1017</f>
        <v>-93.09</v>
      </c>
      <c r="L289" s="11">
        <f>'Daily PnL Log'!L1017</f>
        <v>-826.51</v>
      </c>
      <c r="M289" s="11">
        <f>'Daily PnL Log'!M1017</f>
        <v>-919.6</v>
      </c>
      <c r="N289" s="11">
        <f>'Daily PnL Log'!N1017</f>
        <v>28603.800000000007</v>
      </c>
      <c r="O289" s="11">
        <f t="shared" si="25"/>
        <v>555342.9</v>
      </c>
      <c r="P289" s="11">
        <f t="shared" si="25"/>
        <v>597760.00000000047</v>
      </c>
      <c r="Q289" s="11">
        <f t="shared" si="25"/>
        <v>-87258.900000000023</v>
      </c>
      <c r="R289" s="11">
        <f t="shared" si="25"/>
        <v>69364.460999999967</v>
      </c>
      <c r="S289" s="11">
        <f t="shared" si="25"/>
        <v>31004.999999999982</v>
      </c>
      <c r="T289" s="11">
        <f t="shared" si="25"/>
        <v>-27627.500000000004</v>
      </c>
      <c r="U289" s="11">
        <f t="shared" si="25"/>
        <v>0</v>
      </c>
      <c r="V289" s="11">
        <f t="shared" si="25"/>
        <v>1138585.9609999992</v>
      </c>
      <c r="W289" s="11">
        <f>IF('Daily PnL Log'!W1017&lt;&gt;"",'Daily PnL Log'!W1017,"")</f>
        <v>892086.69</v>
      </c>
      <c r="X289" s="11">
        <f>IF('Daily PnL Log'!X1017&lt;&gt;"",'Daily PnL Log'!X1017,"")</f>
        <v>3.2063924191044715E-2</v>
      </c>
      <c r="Y289" s="11">
        <f>IF('Daily PnL Log'!Y1017&lt;&gt;"",'Daily PnL Log'!Y1017,"")</f>
        <v>-2450</v>
      </c>
      <c r="Z289" s="11" t="str">
        <f>IF('Daily PnL Log'!Z1017&lt;&gt;"",'Daily PnL Log'!Z1017,"")</f>
        <v/>
      </c>
      <c r="AA289" s="11" t="str">
        <f>IF('Daily PnL Log'!AA1017&lt;&gt;"",'Daily PnL Log'!AA1017,"")</f>
        <v/>
      </c>
      <c r="AB289" s="11" t="str">
        <f>IF('Daily PnL Log'!AB1017&lt;&gt;"",'Daily PnL Log'!AB1017,"")</f>
        <v/>
      </c>
      <c r="AC289" s="11">
        <f>IF('Daily PnL Log'!AC1017&lt;&gt;"",'Daily PnL Log'!AC1017,"")</f>
        <v>892086.69</v>
      </c>
    </row>
    <row r="290" spans="1:29" x14ac:dyDescent="0.25">
      <c r="A290" s="47" t="str">
        <f t="shared" si="22"/>
        <v>Dec</v>
      </c>
      <c r="B290" s="14">
        <f>'Daily PnL Log'!B1018</f>
        <v>45639</v>
      </c>
      <c r="C290" s="13">
        <f>'Daily PnL Log'!C1018</f>
        <v>-2004</v>
      </c>
      <c r="D290" s="13">
        <f>'Daily PnL Log'!D1018</f>
        <v>-6295.3</v>
      </c>
      <c r="E290" s="13">
        <f>'Daily PnL Log'!E1018</f>
        <v>136.80000000000001</v>
      </c>
      <c r="F290" s="13">
        <f>'Daily PnL Log'!F1018</f>
        <v>321.10000000000002</v>
      </c>
      <c r="G290" s="13">
        <f>'Daily PnL Log'!G1018</f>
        <v>20483</v>
      </c>
      <c r="H290" s="13">
        <f>'Daily PnL Log'!H1018</f>
        <v>0</v>
      </c>
      <c r="I290" s="13">
        <f>'Daily PnL Log'!I1018</f>
        <v>0</v>
      </c>
      <c r="J290" s="13">
        <f>'Daily PnL Log'!J1018</f>
        <v>12641.600000000002</v>
      </c>
      <c r="K290" s="13">
        <f>'Daily PnL Log'!K1018</f>
        <v>-109.44</v>
      </c>
      <c r="L290" s="13">
        <f>'Daily PnL Log'!L1018</f>
        <v>-967.69</v>
      </c>
      <c r="M290" s="13">
        <f>'Daily PnL Log'!M1018</f>
        <v>-1077.1300000000001</v>
      </c>
      <c r="N290" s="13">
        <f>'Daily PnL Log'!N1018</f>
        <v>11564.470000000001</v>
      </c>
      <c r="O290" s="13">
        <f t="shared" ref="O290:V297" si="26">IF(C290&lt;&gt;"",O289+C290,"")</f>
        <v>553338.9</v>
      </c>
      <c r="P290" s="13">
        <f t="shared" si="26"/>
        <v>591464.70000000042</v>
      </c>
      <c r="Q290" s="13">
        <f t="shared" si="26"/>
        <v>-87122.10000000002</v>
      </c>
      <c r="R290" s="13">
        <f t="shared" si="26"/>
        <v>69685.560999999972</v>
      </c>
      <c r="S290" s="13">
        <f t="shared" si="26"/>
        <v>51487.999999999985</v>
      </c>
      <c r="T290" s="13">
        <f t="shared" si="26"/>
        <v>-27627.500000000004</v>
      </c>
      <c r="U290" s="13">
        <f t="shared" si="26"/>
        <v>0</v>
      </c>
      <c r="V290" s="13">
        <f t="shared" si="26"/>
        <v>1151227.5609999993</v>
      </c>
      <c r="W290" s="13">
        <f>IF('Daily PnL Log'!W1018&lt;&gt;"",'Daily PnL Log'!W1018,"")</f>
        <v>800510</v>
      </c>
      <c r="X290" s="13">
        <f>IF('Daily PnL Log'!X1018&lt;&gt;"",'Daily PnL Log'!X1018,"")</f>
        <v>1.4446377934067034E-2</v>
      </c>
      <c r="Y290" s="13" t="str">
        <f>IF('Daily PnL Log'!Y1018&lt;&gt;"",'Daily PnL Log'!Y1018,"")</f>
        <v/>
      </c>
      <c r="Z290" s="13" t="str">
        <f>IF('Daily PnL Log'!Z1018&lt;&gt;"",'Daily PnL Log'!Z1018,"")</f>
        <v/>
      </c>
      <c r="AA290" s="13" t="str">
        <f>IF('Daily PnL Log'!AA1018&lt;&gt;"",'Daily PnL Log'!AA1018,"")</f>
        <v/>
      </c>
      <c r="AB290" s="13" t="str">
        <f>IF('Daily PnL Log'!AB1018&lt;&gt;"",'Daily PnL Log'!AB1018,"")</f>
        <v/>
      </c>
      <c r="AC290" s="13">
        <f>IF('Daily PnL Log'!AC1018&lt;&gt;"",'Daily PnL Log'!AC1018,"")</f>
        <v>872870.06</v>
      </c>
    </row>
    <row r="291" spans="1:29" x14ac:dyDescent="0.25">
      <c r="A291" s="48" t="str">
        <f t="shared" si="22"/>
        <v>Dec</v>
      </c>
      <c r="B291" s="83">
        <f>'Daily PnL Log'!B1019</f>
        <v>45642</v>
      </c>
      <c r="C291" s="11">
        <f>'Daily PnL Log'!C1019</f>
        <v>-10686.6</v>
      </c>
      <c r="D291" s="11">
        <f>'Daily PnL Log'!D1019</f>
        <v>-5329.2</v>
      </c>
      <c r="E291" s="11">
        <f>'Daily PnL Log'!E1019</f>
        <v>-148.19999999999999</v>
      </c>
      <c r="F291" s="11">
        <f>'Daily PnL Log'!F1019</f>
        <v>-2942.5</v>
      </c>
      <c r="G291" s="11">
        <f>'Daily PnL Log'!G1019</f>
        <v>4842.1000000000004</v>
      </c>
      <c r="H291" s="11">
        <f>'Daily PnL Log'!H1019</f>
        <v>0</v>
      </c>
      <c r="I291" s="11">
        <f>'Daily PnL Log'!I1019</f>
        <v>0</v>
      </c>
      <c r="J291" s="11">
        <f>'Daily PnL Log'!J1019</f>
        <v>-14264.4</v>
      </c>
      <c r="K291" s="11">
        <f>'Daily PnL Log'!K1019</f>
        <v>-115.82</v>
      </c>
      <c r="L291" s="11">
        <f>'Daily PnL Log'!L1019</f>
        <v>-1025.44</v>
      </c>
      <c r="M291" s="11">
        <f>'Daily PnL Log'!M1019</f>
        <v>-1141.26</v>
      </c>
      <c r="N291" s="11">
        <f>'Daily PnL Log'!N1019</f>
        <v>-15405.66</v>
      </c>
      <c r="O291" s="11">
        <f t="shared" si="26"/>
        <v>542652.30000000005</v>
      </c>
      <c r="P291" s="11">
        <f t="shared" si="26"/>
        <v>586135.50000000047</v>
      </c>
      <c r="Q291" s="11">
        <f t="shared" si="26"/>
        <v>-87270.300000000017</v>
      </c>
      <c r="R291" s="11">
        <f t="shared" si="26"/>
        <v>66743.060999999972</v>
      </c>
      <c r="S291" s="11">
        <f t="shared" si="26"/>
        <v>56330.099999999984</v>
      </c>
      <c r="T291" s="11">
        <f t="shared" si="26"/>
        <v>-27627.500000000004</v>
      </c>
      <c r="U291" s="11">
        <f t="shared" si="26"/>
        <v>0</v>
      </c>
      <c r="V291" s="11">
        <f t="shared" si="26"/>
        <v>1136963.1609999994</v>
      </c>
      <c r="W291" s="11">
        <f>IF('Daily PnL Log'!W1019&lt;&gt;"",'Daily PnL Log'!W1019,"")</f>
        <v>860367</v>
      </c>
      <c r="X291" s="11">
        <f>IF('Daily PnL Log'!X1019&lt;&gt;"",'Daily PnL Log'!X1019,"")</f>
        <v>-1.7905916893604705E-2</v>
      </c>
      <c r="Y291" s="11" t="str">
        <f>IF('Daily PnL Log'!Y1019&lt;&gt;"",'Daily PnL Log'!Y1019,"")</f>
        <v/>
      </c>
      <c r="Z291" s="11">
        <f>IF('Daily PnL Log'!Z1019&lt;&gt;"",'Daily PnL Log'!Z1019,"")</f>
        <v>27770.06</v>
      </c>
      <c r="AA291" s="11" t="str">
        <f>IF('Daily PnL Log'!AA1019&lt;&gt;"",'Daily PnL Log'!AA1019,"")</f>
        <v/>
      </c>
      <c r="AB291" s="11" t="str">
        <f>IF('Daily PnL Log'!AB1019&lt;&gt;"",'Daily PnL Log'!AB1019,"")</f>
        <v/>
      </c>
      <c r="AC291" s="11">
        <f>IF('Daily PnL Log'!AC1019&lt;&gt;"",'Daily PnL Log'!AC1019,"")</f>
        <v>873262.05</v>
      </c>
    </row>
    <row r="292" spans="1:29" x14ac:dyDescent="0.25">
      <c r="A292" s="47" t="str">
        <f t="shared" si="22"/>
        <v>Dec</v>
      </c>
      <c r="B292" s="14">
        <f>'Daily PnL Log'!B1020</f>
        <v>45643</v>
      </c>
      <c r="C292" s="13">
        <f>'Daily PnL Log'!C1020</f>
        <v>-9983.1</v>
      </c>
      <c r="D292" s="13">
        <f>'Daily PnL Log'!D1020</f>
        <v>3383.4</v>
      </c>
      <c r="E292" s="13">
        <f>'Daily PnL Log'!E1020</f>
        <v>-472.1</v>
      </c>
      <c r="F292" s="13">
        <f>'Daily PnL Log'!F1020</f>
        <v>4599.8999999999996</v>
      </c>
      <c r="G292" s="13">
        <f>'Daily PnL Log'!G1020</f>
        <v>-21554.6</v>
      </c>
      <c r="H292" s="13">
        <f>'Daily PnL Log'!H1020</f>
        <v>0</v>
      </c>
      <c r="I292" s="13">
        <f>'Daily PnL Log'!I1020</f>
        <v>0</v>
      </c>
      <c r="J292" s="13">
        <f>'Daily PnL Log'!J1020</f>
        <v>-24026.5</v>
      </c>
      <c r="K292" s="13">
        <f>'Daily PnL Log'!K1020</f>
        <v>-126.39</v>
      </c>
      <c r="L292" s="13">
        <f>'Daily PnL Log'!L1020</f>
        <v>-1108.5999999999999</v>
      </c>
      <c r="M292" s="13">
        <f>'Daily PnL Log'!M1020</f>
        <v>-1234.99</v>
      </c>
      <c r="N292" s="13">
        <f>'Daily PnL Log'!N1020</f>
        <v>-25261.49</v>
      </c>
      <c r="O292" s="13">
        <f t="shared" si="26"/>
        <v>532669.20000000007</v>
      </c>
      <c r="P292" s="13">
        <f t="shared" si="26"/>
        <v>589518.90000000049</v>
      </c>
      <c r="Q292" s="13">
        <f t="shared" si="26"/>
        <v>-87742.400000000023</v>
      </c>
      <c r="R292" s="13">
        <f t="shared" si="26"/>
        <v>71342.960999999967</v>
      </c>
      <c r="S292" s="13">
        <f t="shared" si="26"/>
        <v>34775.499999999985</v>
      </c>
      <c r="T292" s="13">
        <f t="shared" si="26"/>
        <v>-27627.500000000004</v>
      </c>
      <c r="U292" s="13">
        <f t="shared" si="26"/>
        <v>0</v>
      </c>
      <c r="V292" s="13">
        <f t="shared" si="26"/>
        <v>1112936.6609999994</v>
      </c>
      <c r="W292" s="13">
        <f>IF('Daily PnL Log'!W1020&lt;&gt;"",'Daily PnL Log'!W1020,"")</f>
        <v>1080598</v>
      </c>
      <c r="X292" s="13">
        <f>IF('Daily PnL Log'!X1020&lt;&gt;"",'Daily PnL Log'!X1020,"")</f>
        <v>-2.3377324407411453E-2</v>
      </c>
      <c r="Y292" s="13" t="str">
        <f>IF('Daily PnL Log'!Y1020&lt;&gt;"",'Daily PnL Log'!Y1020,"")</f>
        <v/>
      </c>
      <c r="Z292" s="13" t="str">
        <f>IF('Daily PnL Log'!Z1020&lt;&gt;"",'Daily PnL Log'!Z1020,"")</f>
        <v/>
      </c>
      <c r="AA292" s="13" t="str">
        <f>IF('Daily PnL Log'!AA1020&lt;&gt;"",'Daily PnL Log'!AA1020,"")</f>
        <v/>
      </c>
      <c r="AB292" s="13" t="str">
        <f>IF('Daily PnL Log'!AB1020&lt;&gt;"",'Daily PnL Log'!AB1020,"")</f>
        <v/>
      </c>
      <c r="AC292" s="13">
        <f>IF('Daily PnL Log'!AC1020&lt;&gt;"",'Daily PnL Log'!AC1020,"")</f>
        <v>870190.81</v>
      </c>
    </row>
    <row r="293" spans="1:29" x14ac:dyDescent="0.25">
      <c r="A293" s="48" t="str">
        <f t="shared" si="22"/>
        <v>Dec</v>
      </c>
      <c r="B293" s="83">
        <f>'Daily PnL Log'!B1021</f>
        <v>45644</v>
      </c>
      <c r="C293" s="11">
        <f>'Daily PnL Log'!C1021</f>
        <v>-51034.400000000001</v>
      </c>
      <c r="D293" s="11">
        <f>'Daily PnL Log'!D1021</f>
        <v>7652.5</v>
      </c>
      <c r="E293" s="11">
        <f>'Daily PnL Log'!E1021</f>
        <v>-563.9</v>
      </c>
      <c r="F293" s="11">
        <f>'Daily PnL Log'!F1021</f>
        <v>-7544.1</v>
      </c>
      <c r="G293" s="11">
        <f>'Daily PnL Log'!G1021</f>
        <v>-3876.8</v>
      </c>
      <c r="H293" s="11">
        <f>'Daily PnL Log'!H1021</f>
        <v>0</v>
      </c>
      <c r="I293" s="11">
        <f>'Daily PnL Log'!I1021</f>
        <v>0</v>
      </c>
      <c r="J293" s="11">
        <f>'Daily PnL Log'!J1021</f>
        <v>-55366.700000000004</v>
      </c>
      <c r="K293" s="11">
        <f>'Daily PnL Log'!K1021</f>
        <v>-154.55000000000001</v>
      </c>
      <c r="L293" s="11">
        <f>'Daily PnL Log'!L1021</f>
        <v>-1353.17</v>
      </c>
      <c r="M293" s="11">
        <f>'Daily PnL Log'!M1021</f>
        <v>-1507.72</v>
      </c>
      <c r="N293" s="11">
        <f>'Daily PnL Log'!N1021</f>
        <v>-56874.420000000006</v>
      </c>
      <c r="O293" s="11">
        <f t="shared" si="26"/>
        <v>481634.80000000005</v>
      </c>
      <c r="P293" s="11">
        <f t="shared" si="26"/>
        <v>597171.40000000049</v>
      </c>
      <c r="Q293" s="11">
        <f t="shared" si="26"/>
        <v>-88306.300000000017</v>
      </c>
      <c r="R293" s="11">
        <f t="shared" si="26"/>
        <v>63798.860999999968</v>
      </c>
      <c r="S293" s="11">
        <f t="shared" si="26"/>
        <v>30898.699999999986</v>
      </c>
      <c r="T293" s="11">
        <f t="shared" si="26"/>
        <v>-27627.500000000004</v>
      </c>
      <c r="U293" s="11">
        <f t="shared" si="26"/>
        <v>0</v>
      </c>
      <c r="V293" s="11">
        <f t="shared" si="26"/>
        <v>1057569.9609999994</v>
      </c>
      <c r="W293" s="11">
        <f>IF('Daily PnL Log'!W1021&lt;&gt;"",'Daily PnL Log'!W1021,"")</f>
        <v>787491</v>
      </c>
      <c r="X293" s="11">
        <f>IF('Daily PnL Log'!X1021&lt;&gt;"",'Daily PnL Log'!X1021,"")</f>
        <v>-7.2222311112126999E-2</v>
      </c>
      <c r="Y293" s="11" t="str">
        <f>IF('Daily PnL Log'!Y1021&lt;&gt;"",'Daily PnL Log'!Y1021,"")</f>
        <v/>
      </c>
      <c r="Z293" s="11" t="str">
        <f>IF('Daily PnL Log'!Z1021&lt;&gt;"",'Daily PnL Log'!Z1021,"")</f>
        <v/>
      </c>
      <c r="AA293" s="11" t="str">
        <f>IF('Daily PnL Log'!AA1021&lt;&gt;"",'Daily PnL Log'!AA1021,"")</f>
        <v/>
      </c>
      <c r="AB293" s="11" t="str">
        <f>IF('Daily PnL Log'!AB1021&lt;&gt;"",'Daily PnL Log'!AB1021,"")</f>
        <v/>
      </c>
      <c r="AC293" s="11">
        <f>IF('Daily PnL Log'!AC1021&lt;&gt;"",'Daily PnL Log'!AC1021,"")</f>
        <v>818213.34</v>
      </c>
    </row>
    <row r="294" spans="1:29" x14ac:dyDescent="0.25">
      <c r="A294" s="47" t="str">
        <f t="shared" si="22"/>
        <v>Dec</v>
      </c>
      <c r="B294" s="14">
        <f>'Daily PnL Log'!B1022</f>
        <v>45645</v>
      </c>
      <c r="C294" s="13">
        <f>'Daily PnL Log'!C1022</f>
        <v>28511.5</v>
      </c>
      <c r="D294" s="13">
        <f>'Daily PnL Log'!D1022</f>
        <v>14829.5</v>
      </c>
      <c r="E294" s="13">
        <f>'Daily PnL Log'!E1022</f>
        <v>-133.4</v>
      </c>
      <c r="F294" s="13">
        <f>'Daily PnL Log'!F1022</f>
        <v>-86.6</v>
      </c>
      <c r="G294" s="13">
        <f>'Daily PnL Log'!G1022</f>
        <v>42606.5</v>
      </c>
      <c r="H294" s="13">
        <f>'Daily PnL Log'!H1022</f>
        <v>0</v>
      </c>
      <c r="I294" s="13">
        <f>'Daily PnL Log'!I1022</f>
        <v>0</v>
      </c>
      <c r="J294" s="13">
        <f>'Daily PnL Log'!J1022</f>
        <v>85727.5</v>
      </c>
      <c r="K294" s="13">
        <f>'Daily PnL Log'!K1022</f>
        <v>-133.16</v>
      </c>
      <c r="L294" s="13">
        <f>'Daily PnL Log'!L1022</f>
        <v>-1159.0999999999999</v>
      </c>
      <c r="M294" s="13">
        <f>'Daily PnL Log'!M1022</f>
        <v>-1292.26</v>
      </c>
      <c r="N294" s="13">
        <f>'Daily PnL Log'!N1022</f>
        <v>84435.24</v>
      </c>
      <c r="O294" s="13">
        <f t="shared" si="26"/>
        <v>510146.30000000005</v>
      </c>
      <c r="P294" s="13">
        <f t="shared" si="26"/>
        <v>612000.90000000049</v>
      </c>
      <c r="Q294" s="13">
        <f t="shared" si="26"/>
        <v>-88439.700000000012</v>
      </c>
      <c r="R294" s="13">
        <f t="shared" si="26"/>
        <v>63712.260999999969</v>
      </c>
      <c r="S294" s="13">
        <f t="shared" si="26"/>
        <v>73505.199999999983</v>
      </c>
      <c r="T294" s="13">
        <f t="shared" si="26"/>
        <v>-27627.500000000004</v>
      </c>
      <c r="U294" s="13">
        <f t="shared" si="26"/>
        <v>0</v>
      </c>
      <c r="V294" s="13">
        <f t="shared" si="26"/>
        <v>1143297.4609999994</v>
      </c>
      <c r="W294" s="13">
        <f>IF('Daily PnL Log'!W1022&lt;&gt;"",'Daily PnL Log'!W1022,"")</f>
        <v>900427</v>
      </c>
      <c r="X294" s="13">
        <f>IF('Daily PnL Log'!X1022&lt;&gt;"",'Daily PnL Log'!X1022,"")</f>
        <v>9.3772443518464019E-2</v>
      </c>
      <c r="Y294" s="13" t="str">
        <f>IF('Daily PnL Log'!Y1022&lt;&gt;"",'Daily PnL Log'!Y1022,"")</f>
        <v/>
      </c>
      <c r="Z294" s="13" t="str">
        <f>IF('Daily PnL Log'!Z1022&lt;&gt;"",'Daily PnL Log'!Z1022,"")</f>
        <v/>
      </c>
      <c r="AA294" s="13" t="str">
        <f>IF('Daily PnL Log'!AA1022&lt;&gt;"",'Daily PnL Log'!AA1022,"")</f>
        <v/>
      </c>
      <c r="AB294" s="13" t="str">
        <f>IF('Daily PnL Log'!AB1022&lt;&gt;"",'Daily PnL Log'!AB1022,"")</f>
        <v/>
      </c>
      <c r="AC294" s="13">
        <f>IF('Daily PnL Log'!AC1022&lt;&gt;"",'Daily PnL Log'!AC1022,"")</f>
        <v>890613.58</v>
      </c>
    </row>
    <row r="295" spans="1:29" x14ac:dyDescent="0.25">
      <c r="A295" s="48" t="str">
        <f t="shared" si="22"/>
        <v>Dec</v>
      </c>
      <c r="B295" s="83">
        <f>'Daily PnL Log'!B1023</f>
        <v>45646</v>
      </c>
      <c r="C295" s="11">
        <f>'Daily PnL Log'!C1023</f>
        <v>2636.4</v>
      </c>
      <c r="D295" s="11">
        <f>'Daily PnL Log'!D1023</f>
        <v>-15872.5</v>
      </c>
      <c r="E295" s="11">
        <f>'Daily PnL Log'!E1023</f>
        <v>122.8</v>
      </c>
      <c r="F295" s="11">
        <f>'Daily PnL Log'!F1023</f>
        <v>-26006.799999999999</v>
      </c>
      <c r="G295" s="11">
        <f>'Daily PnL Log'!G1023</f>
        <v>-19025.400000000001</v>
      </c>
      <c r="H295" s="11">
        <f>'Daily PnL Log'!H1023</f>
        <v>0</v>
      </c>
      <c r="I295" s="11">
        <f>'Daily PnL Log'!I1023</f>
        <v>0</v>
      </c>
      <c r="J295" s="11">
        <f>'Daily PnL Log'!J1023</f>
        <v>-58145.5</v>
      </c>
      <c r="K295" s="11">
        <f>'Daily PnL Log'!K1023</f>
        <v>-123.77</v>
      </c>
      <c r="L295" s="11">
        <f>'Daily PnL Log'!L1023</f>
        <v>-1085.6500000000001</v>
      </c>
      <c r="M295" s="11">
        <f>'Daily PnL Log'!M1023</f>
        <v>-1209.42</v>
      </c>
      <c r="N295" s="11">
        <f>'Daily PnL Log'!N1023</f>
        <v>-59354.92</v>
      </c>
      <c r="O295" s="11">
        <f t="shared" si="26"/>
        <v>512782.70000000007</v>
      </c>
      <c r="P295" s="11">
        <f t="shared" si="26"/>
        <v>596128.40000000049</v>
      </c>
      <c r="Q295" s="11">
        <f t="shared" si="26"/>
        <v>-88316.900000000009</v>
      </c>
      <c r="R295" s="11">
        <f t="shared" si="26"/>
        <v>37705.460999999967</v>
      </c>
      <c r="S295" s="11">
        <f t="shared" si="26"/>
        <v>54479.799999999981</v>
      </c>
      <c r="T295" s="11">
        <f t="shared" si="26"/>
        <v>-27627.500000000004</v>
      </c>
      <c r="U295" s="11">
        <f t="shared" si="26"/>
        <v>0</v>
      </c>
      <c r="V295" s="11">
        <f t="shared" si="26"/>
        <v>1085151.9609999994</v>
      </c>
      <c r="W295" s="11">
        <f>IF('Daily PnL Log'!W1023&lt;&gt;"",'Daily PnL Log'!W1023,"")</f>
        <v>1006544</v>
      </c>
      <c r="X295" s="11">
        <f>IF('Daily PnL Log'!X1023&lt;&gt;"",'Daily PnL Log'!X1023,"")</f>
        <v>-5.8969026689344922E-2</v>
      </c>
      <c r="Y295" s="11">
        <f>IF('Daily PnL Log'!Y1023&lt;&gt;"",'Daily PnL Log'!Y1023,"")</f>
        <v>-7311.17</v>
      </c>
      <c r="Z295" s="11" t="str">
        <f>IF('Daily PnL Log'!Z1023&lt;&gt;"",'Daily PnL Log'!Z1023,"")</f>
        <v/>
      </c>
      <c r="AA295" s="11" t="str">
        <f>IF('Daily PnL Log'!AA1023&lt;&gt;"",'Daily PnL Log'!AA1023,"")</f>
        <v/>
      </c>
      <c r="AB295" s="11" t="str">
        <f>IF('Daily PnL Log'!AB1023&lt;&gt;"",'Daily PnL Log'!AB1023,"")</f>
        <v/>
      </c>
      <c r="AC295" s="11">
        <f>IF('Daily PnL Log'!AC1023&lt;&gt;"",'Daily PnL Log'!AC1023,"")</f>
        <v>836241.66</v>
      </c>
    </row>
    <row r="296" spans="1:29" x14ac:dyDescent="0.25">
      <c r="A296" s="47" t="str">
        <f t="shared" si="22"/>
        <v>Dec</v>
      </c>
      <c r="B296" s="14">
        <f>'Daily PnL Log'!B1024</f>
        <v>45649</v>
      </c>
      <c r="C296" s="13">
        <f>'Daily PnL Log'!C1024</f>
        <v>-5205</v>
      </c>
      <c r="D296" s="13">
        <f>'Daily PnL Log'!D1024</f>
        <v>19650</v>
      </c>
      <c r="E296" s="13">
        <f>'Daily PnL Log'!E1024</f>
        <v>75.599999999999994</v>
      </c>
      <c r="F296" s="13">
        <f>'Daily PnL Log'!F1024</f>
        <v>4343.7</v>
      </c>
      <c r="G296" s="13">
        <f>'Daily PnL Log'!G1024</f>
        <v>-6185.2</v>
      </c>
      <c r="H296" s="13">
        <f>'Daily PnL Log'!H1024</f>
        <v>0</v>
      </c>
      <c r="I296" s="13">
        <f>'Daily PnL Log'!I1024</f>
        <v>0</v>
      </c>
      <c r="J296" s="13">
        <f>'Daily PnL Log'!J1024</f>
        <v>12679.099999999999</v>
      </c>
      <c r="K296" s="13">
        <f>'Daily PnL Log'!K1024</f>
        <v>-56.54</v>
      </c>
      <c r="L296" s="13">
        <f>'Daily PnL Log'!L1024</f>
        <v>-500.52</v>
      </c>
      <c r="M296" s="13">
        <f>'Daily PnL Log'!M1024</f>
        <v>-557.05999999999995</v>
      </c>
      <c r="N296" s="13">
        <f>'Daily PnL Log'!N1024</f>
        <v>12122.039999999999</v>
      </c>
      <c r="O296" s="13">
        <f t="shared" si="26"/>
        <v>507577.70000000007</v>
      </c>
      <c r="P296" s="13">
        <f t="shared" si="26"/>
        <v>615778.40000000049</v>
      </c>
      <c r="Q296" s="13">
        <f t="shared" si="26"/>
        <v>-88241.3</v>
      </c>
      <c r="R296" s="13">
        <f t="shared" si="26"/>
        <v>42049.160999999964</v>
      </c>
      <c r="S296" s="13">
        <f t="shared" si="26"/>
        <v>48294.599999999984</v>
      </c>
      <c r="T296" s="13">
        <f t="shared" si="26"/>
        <v>-27627.500000000004</v>
      </c>
      <c r="U296" s="13">
        <f t="shared" si="26"/>
        <v>0</v>
      </c>
      <c r="V296" s="13">
        <f t="shared" si="26"/>
        <v>1097831.0609999995</v>
      </c>
      <c r="W296" s="13">
        <f>IF('Daily PnL Log'!W1024&lt;&gt;"",'Daily PnL Log'!W1024,"")</f>
        <v>972947</v>
      </c>
      <c r="X296" s="13">
        <f>IF('Daily PnL Log'!X1024&lt;&gt;"",'Daily PnL Log'!X1024,"")</f>
        <v>1.245909592197725E-2</v>
      </c>
      <c r="Y296" s="13" t="str">
        <f>IF('Daily PnL Log'!Y1024&lt;&gt;"",'Daily PnL Log'!Y1024,"")</f>
        <v/>
      </c>
      <c r="Z296" s="13" t="str">
        <f>IF('Daily PnL Log'!Z1024&lt;&gt;"",'Daily PnL Log'!Z1024,"")</f>
        <v/>
      </c>
      <c r="AA296" s="13" t="str">
        <f>IF('Daily PnL Log'!AA1024&lt;&gt;"",'Daily PnL Log'!AA1024,"")</f>
        <v/>
      </c>
      <c r="AB296" s="13" t="str">
        <f>IF('Daily PnL Log'!AB1024&lt;&gt;"",'Daily PnL Log'!AB1024,"")</f>
        <v/>
      </c>
      <c r="AC296" s="13">
        <f>IF('Daily PnL Log'!AC1024&lt;&gt;"",'Daily PnL Log'!AC1024,"")</f>
        <v>839435.85</v>
      </c>
    </row>
    <row r="297" spans="1:29" x14ac:dyDescent="0.25">
      <c r="A297" s="48" t="str">
        <f t="shared" si="22"/>
        <v>Dec</v>
      </c>
      <c r="B297" s="83">
        <f>'Daily PnL Log'!B1025</f>
        <v>45650</v>
      </c>
      <c r="C297" s="11">
        <f>'Daily PnL Log'!C1025</f>
        <v>3323.1</v>
      </c>
      <c r="D297" s="11">
        <f>'Daily PnL Log'!D1025</f>
        <v>-538.20000000000005</v>
      </c>
      <c r="E297" s="11">
        <f>'Daily PnL Log'!E1025</f>
        <v>63</v>
      </c>
      <c r="F297" s="11">
        <f>'Daily PnL Log'!F1025</f>
        <v>-20778.099999999999</v>
      </c>
      <c r="G297" s="11">
        <f>'Daily PnL Log'!G1025</f>
        <v>-8460</v>
      </c>
      <c r="H297" s="11">
        <f>'Daily PnL Log'!H1025</f>
        <v>0</v>
      </c>
      <c r="I297" s="11">
        <f>'Daily PnL Log'!I1025</f>
        <v>0</v>
      </c>
      <c r="J297" s="11">
        <f>'Daily PnL Log'!J1025</f>
        <v>-26390.199999999997</v>
      </c>
      <c r="K297" s="11">
        <f>'Daily PnL Log'!K1025</f>
        <v>-63.63</v>
      </c>
      <c r="L297" s="11">
        <f>'Daily PnL Log'!L1025</f>
        <v>-559.13</v>
      </c>
      <c r="M297" s="11">
        <f>'Daily PnL Log'!M1025</f>
        <v>-622.76</v>
      </c>
      <c r="N297" s="11">
        <f>'Daily PnL Log'!N1025</f>
        <v>-27012.959999999995</v>
      </c>
      <c r="O297" s="11">
        <f t="shared" si="26"/>
        <v>510900.80000000005</v>
      </c>
      <c r="P297" s="11">
        <f t="shared" si="26"/>
        <v>615240.20000000054</v>
      </c>
      <c r="Q297" s="11">
        <f t="shared" si="26"/>
        <v>-88178.3</v>
      </c>
      <c r="R297" s="11">
        <f t="shared" si="26"/>
        <v>21271.060999999965</v>
      </c>
      <c r="S297" s="11">
        <f t="shared" si="26"/>
        <v>39834.599999999984</v>
      </c>
      <c r="T297" s="11">
        <f t="shared" si="26"/>
        <v>-27627.500000000004</v>
      </c>
      <c r="U297" s="11">
        <f t="shared" si="26"/>
        <v>0</v>
      </c>
      <c r="V297" s="11">
        <f t="shared" si="26"/>
        <v>1071440.8609999996</v>
      </c>
      <c r="W297" s="11">
        <f>IF('Daily PnL Log'!W1025&lt;&gt;"",'Daily PnL Log'!W1025,"")</f>
        <v>1021886</v>
      </c>
      <c r="X297" s="11">
        <f>IF('Daily PnL Log'!X1025&lt;&gt;"",'Daily PnL Log'!X1025,"")</f>
        <v>-2.6434416363469111E-2</v>
      </c>
      <c r="Y297" s="11" t="str">
        <f>IF('Daily PnL Log'!Y1025&lt;&gt;"",'Daily PnL Log'!Y1025,"")</f>
        <v/>
      </c>
      <c r="Z297" s="11" t="str">
        <f>IF('Daily PnL Log'!Z1025&lt;&gt;"",'Daily PnL Log'!Z1025,"")</f>
        <v/>
      </c>
      <c r="AA297" s="11" t="str">
        <f>IF('Daily PnL Log'!AA1025&lt;&gt;"",'Daily PnL Log'!AA1025,"")</f>
        <v/>
      </c>
      <c r="AB297" s="11" t="str">
        <f>IF('Daily PnL Log'!AB1025&lt;&gt;"",'Daily PnL Log'!AB1025,"")</f>
        <v/>
      </c>
      <c r="AC297" s="11">
        <f>IF('Daily PnL Log'!AC1025&lt;&gt;"",'Daily PnL Log'!AC1025,"")</f>
        <v>815168.59</v>
      </c>
    </row>
    <row r="298" spans="1:29" ht="12.75" customHeight="1" x14ac:dyDescent="0.25">
      <c r="A298" s="47" t="str">
        <f t="shared" si="22"/>
        <v>Dec</v>
      </c>
      <c r="B298" s="14">
        <f>'Daily PnL Log'!B1026</f>
        <v>45652</v>
      </c>
      <c r="C298" s="13">
        <f>'Daily PnL Log'!C1026</f>
        <v>45187.8</v>
      </c>
      <c r="D298" s="13">
        <f>'Daily PnL Log'!D1026</f>
        <v>-2787.5</v>
      </c>
      <c r="E298" s="13">
        <f>'Daily PnL Log'!E1026</f>
        <v>-20.9</v>
      </c>
      <c r="F298" s="13">
        <f>'Daily PnL Log'!F1026</f>
        <v>236.9</v>
      </c>
      <c r="G298" s="13">
        <f>'Daily PnL Log'!G1026</f>
        <v>-29151.200000000001</v>
      </c>
      <c r="H298" s="13">
        <f>'Daily PnL Log'!H1026</f>
        <v>0</v>
      </c>
      <c r="I298" s="13">
        <f>'Daily PnL Log'!I1026</f>
        <v>0</v>
      </c>
      <c r="J298" s="13">
        <f>'Daily PnL Log'!J1026</f>
        <v>13465.100000000002</v>
      </c>
      <c r="K298" s="13">
        <f>'Daily PnL Log'!K1026</f>
        <v>-158.06</v>
      </c>
      <c r="L298" s="13">
        <f>'Daily PnL Log'!L1026</f>
        <v>-1389.54</v>
      </c>
      <c r="M298" s="13">
        <f>'Daily PnL Log'!M1026</f>
        <v>-1547.6</v>
      </c>
      <c r="N298" s="13">
        <f>'Daily PnL Log'!N1026</f>
        <v>11917.500000000002</v>
      </c>
      <c r="O298" s="13">
        <f t="shared" ref="O298:V298" si="27">IF(C298&lt;&gt;"",O297+C298,"")</f>
        <v>556088.60000000009</v>
      </c>
      <c r="P298" s="13">
        <f t="shared" si="27"/>
        <v>612452.70000000054</v>
      </c>
      <c r="Q298" s="13">
        <f t="shared" si="27"/>
        <v>-88199.2</v>
      </c>
      <c r="R298" s="13">
        <f t="shared" si="27"/>
        <v>21507.960999999967</v>
      </c>
      <c r="S298" s="13">
        <f t="shared" si="27"/>
        <v>10683.399999999983</v>
      </c>
      <c r="T298" s="13">
        <f t="shared" si="27"/>
        <v>-27627.500000000004</v>
      </c>
      <c r="U298" s="13">
        <f t="shared" si="27"/>
        <v>0</v>
      </c>
      <c r="V298" s="13">
        <f t="shared" si="27"/>
        <v>1084905.9609999997</v>
      </c>
      <c r="W298" s="13">
        <f>IF('Daily PnL Log'!W1026&lt;&gt;"",'Daily PnL Log'!W1026,"")</f>
        <v>1068830</v>
      </c>
      <c r="X298" s="13">
        <f>IF('Daily PnL Log'!X1026&lt;&gt;"",'Daily PnL Log'!X1026,"")</f>
        <v>1.1150042569912897E-2</v>
      </c>
      <c r="Y298" s="13" t="str">
        <f>IF('Daily PnL Log'!Y1026&lt;&gt;"",'Daily PnL Log'!Y1026,"")</f>
        <v/>
      </c>
      <c r="Z298" s="13" t="str">
        <f>IF('Daily PnL Log'!Z1026&lt;&gt;"",'Daily PnL Log'!Z1026,"")</f>
        <v/>
      </c>
      <c r="AA298" s="13" t="str">
        <f>IF('Daily PnL Log'!AA1026&lt;&gt;"",'Daily PnL Log'!AA1026,"")</f>
        <v/>
      </c>
      <c r="AB298" s="13" t="str">
        <f>IF('Daily PnL Log'!AB1026&lt;&gt;"",'Daily PnL Log'!AB1026,"")</f>
        <v/>
      </c>
      <c r="AC298" s="13">
        <f>IF('Daily PnL Log'!AC1026&lt;&gt;"",'Daily PnL Log'!AC1026,"")</f>
        <v>835903.99</v>
      </c>
    </row>
    <row r="299" spans="1:29" ht="12.75" customHeight="1" x14ac:dyDescent="0.25">
      <c r="A299" s="48" t="str">
        <f t="shared" si="22"/>
        <v>Dec</v>
      </c>
      <c r="B299" s="83">
        <f>'Daily PnL Log'!B1027</f>
        <v>45653</v>
      </c>
      <c r="C299" s="11">
        <f>'Daily PnL Log'!C1027</f>
        <v>-27244.799999999999</v>
      </c>
      <c r="D299" s="11">
        <f>'Daily PnL Log'!D1027</f>
        <v>15335.7</v>
      </c>
      <c r="E299" s="11">
        <f>'Daily PnL Log'!E1027</f>
        <v>22.5</v>
      </c>
      <c r="F299" s="11">
        <f>'Daily PnL Log'!F1027</f>
        <v>-62121.8</v>
      </c>
      <c r="G299" s="11">
        <f>'Daily PnL Log'!G1027</f>
        <v>-15697.7</v>
      </c>
      <c r="H299" s="11">
        <f>'Daily PnL Log'!H1027</f>
        <v>0</v>
      </c>
      <c r="I299" s="11">
        <f>'Daily PnL Log'!I1027</f>
        <v>0</v>
      </c>
      <c r="J299" s="11">
        <f>'Daily PnL Log'!J1027</f>
        <v>-89706.099999999991</v>
      </c>
      <c r="K299" s="11">
        <f>'Daily PnL Log'!K1027</f>
        <v>-454.06</v>
      </c>
      <c r="L299" s="11">
        <f>'Daily PnL Log'!L1027</f>
        <v>-2171.79</v>
      </c>
      <c r="M299" s="11">
        <f>'Daily PnL Log'!M1027</f>
        <v>-2625.85</v>
      </c>
      <c r="N299" s="11">
        <f>'Daily PnL Log'!N1027</f>
        <v>-92331.95</v>
      </c>
      <c r="O299" s="11">
        <f t="shared" ref="O299:V301" si="28">IF(C299&lt;&gt;"",O298+C299,"")</f>
        <v>528843.80000000005</v>
      </c>
      <c r="P299" s="11">
        <f t="shared" si="28"/>
        <v>627788.40000000049</v>
      </c>
      <c r="Q299" s="11">
        <f t="shared" si="28"/>
        <v>-88176.7</v>
      </c>
      <c r="R299" s="11">
        <f t="shared" si="28"/>
        <v>-40613.839000000036</v>
      </c>
      <c r="S299" s="11">
        <f t="shared" si="28"/>
        <v>-5014.3000000000175</v>
      </c>
      <c r="T299" s="11">
        <f t="shared" si="28"/>
        <v>-27627.500000000004</v>
      </c>
      <c r="U299" s="11">
        <f t="shared" si="28"/>
        <v>0</v>
      </c>
      <c r="V299" s="11">
        <f t="shared" si="28"/>
        <v>995199.86099999968</v>
      </c>
      <c r="W299" s="11">
        <f>IF('Daily PnL Log'!W1027&lt;&gt;"",'Daily PnL Log'!W1027,"")</f>
        <v>536821</v>
      </c>
      <c r="X299" s="11">
        <f>IF('Daily PnL Log'!X1027&lt;&gt;"",'Daily PnL Log'!X1027,"")</f>
        <v>-0.17199764912326454</v>
      </c>
      <c r="Y299" s="11" t="str">
        <f>IF('Daily PnL Log'!Y1027&lt;&gt;"",'Daily PnL Log'!Y1027,"")</f>
        <v/>
      </c>
      <c r="Z299" s="11" t="str">
        <f>IF('Daily PnL Log'!Z1027&lt;&gt;"",'Daily PnL Log'!Z1027,"")</f>
        <v/>
      </c>
      <c r="AA299" s="11" t="str">
        <f>IF('Daily PnL Log'!AA1027&lt;&gt;"",'Daily PnL Log'!AA1027,"")</f>
        <v/>
      </c>
      <c r="AB299" s="11" t="str">
        <f>IF('Daily PnL Log'!AB1027&lt;&gt;"",'Daily PnL Log'!AB1027,"")</f>
        <v/>
      </c>
      <c r="AC299" s="11">
        <f>IF('Daily PnL Log'!AC1027&lt;&gt;"",'Daily PnL Log'!AC1027,"")</f>
        <v>722433.39</v>
      </c>
    </row>
    <row r="300" spans="1:29" ht="12.75" customHeight="1" x14ac:dyDescent="0.25">
      <c r="A300" s="47" t="str">
        <f t="shared" si="22"/>
        <v>Dec</v>
      </c>
      <c r="B300" s="14">
        <f>'Daily PnL Log'!B1028</f>
        <v>45656</v>
      </c>
      <c r="C300" s="13">
        <f>'Daily PnL Log'!C1028</f>
        <v>-11479.2</v>
      </c>
      <c r="D300" s="13">
        <f>'Daily PnL Log'!D1028</f>
        <v>-4480.2</v>
      </c>
      <c r="E300" s="13">
        <f>'Daily PnL Log'!E1028</f>
        <v>0</v>
      </c>
      <c r="F300" s="13">
        <f>'Daily PnL Log'!F1028</f>
        <v>20730.900000000001</v>
      </c>
      <c r="G300" s="13">
        <f>'Daily PnL Log'!G1028</f>
        <v>-6992</v>
      </c>
      <c r="H300" s="13">
        <f>'Daily PnL Log'!H1028</f>
        <v>0</v>
      </c>
      <c r="I300" s="13">
        <f>'Daily PnL Log'!I1028</f>
        <v>0</v>
      </c>
      <c r="J300" s="13">
        <f>'Daily PnL Log'!J1028</f>
        <v>-2220.5</v>
      </c>
      <c r="K300" s="13">
        <f>'Daily PnL Log'!K1028</f>
        <v>-59.23</v>
      </c>
      <c r="L300" s="13">
        <f>'Daily PnL Log'!L1028</f>
        <v>-523.79</v>
      </c>
      <c r="M300" s="13">
        <f>'Daily PnL Log'!M1028</f>
        <v>-583.02</v>
      </c>
      <c r="N300" s="13">
        <f>'Daily PnL Log'!N1028</f>
        <v>-2803.52</v>
      </c>
      <c r="O300" s="13">
        <f t="shared" si="28"/>
        <v>517364.60000000003</v>
      </c>
      <c r="P300" s="13">
        <f t="shared" si="28"/>
        <v>623308.20000000054</v>
      </c>
      <c r="Q300" s="13">
        <f t="shared" si="28"/>
        <v>-88176.7</v>
      </c>
      <c r="R300" s="13">
        <f t="shared" si="28"/>
        <v>-19882.939000000035</v>
      </c>
      <c r="S300" s="13">
        <f t="shared" si="28"/>
        <v>-12006.300000000017</v>
      </c>
      <c r="T300" s="13">
        <f t="shared" si="28"/>
        <v>-27627.500000000004</v>
      </c>
      <c r="U300" s="13">
        <f t="shared" si="28"/>
        <v>0</v>
      </c>
      <c r="V300" s="13">
        <f t="shared" si="28"/>
        <v>992979.36099999968</v>
      </c>
      <c r="W300" s="13">
        <f>IF('Daily PnL Log'!W1028&lt;&gt;"",'Daily PnL Log'!W1028,"")</f>
        <v>537396</v>
      </c>
      <c r="X300" s="13">
        <f>IF('Daily PnL Log'!X1028&lt;&gt;"",'Daily PnL Log'!X1028,"")</f>
        <v>-5.216860564648788E-3</v>
      </c>
      <c r="Y300" s="13">
        <f>IF('Daily PnL Log'!Y1028&lt;&gt;"",'Daily PnL Log'!Y1028,"")</f>
        <v>-5158.2300000000005</v>
      </c>
      <c r="Z300" s="13" t="str">
        <f>IF('Daily PnL Log'!Z1028&lt;&gt;"",'Daily PnL Log'!Z1028,"")</f>
        <v/>
      </c>
      <c r="AA300" s="13" t="str">
        <f>IF('Daily PnL Log'!AA1028&lt;&gt;"",'Daily PnL Log'!AA1028,"")</f>
        <v/>
      </c>
      <c r="AB300" s="13" t="str">
        <f>IF('Daily PnL Log'!AB1028&lt;&gt;"",'Daily PnL Log'!AB1028,"")</f>
        <v/>
      </c>
      <c r="AC300" s="13">
        <f>IF('Daily PnL Log'!AC1028&lt;&gt;"",'Daily PnL Log'!AC1028,"")</f>
        <v>707507.87</v>
      </c>
    </row>
    <row r="301" spans="1:29" ht="12.75" customHeight="1" x14ac:dyDescent="0.25">
      <c r="A301" s="48" t="str">
        <f t="shared" si="22"/>
        <v>Dec</v>
      </c>
      <c r="B301" s="83">
        <f>'Daily PnL Log'!B1029</f>
        <v>45657</v>
      </c>
      <c r="C301" s="11">
        <f>'Daily PnL Log'!C1029</f>
        <v>10242.299999999999</v>
      </c>
      <c r="D301" s="11">
        <f>'Daily PnL Log'!D1029</f>
        <v>-2098.3000000000002</v>
      </c>
      <c r="E301" s="11">
        <f>'Daily PnL Log'!E1029</f>
        <v>0</v>
      </c>
      <c r="F301" s="11">
        <f>'Daily PnL Log'!F1029</f>
        <v>-2377.1</v>
      </c>
      <c r="G301" s="11">
        <f>'Daily PnL Log'!G1029</f>
        <v>-5738.1</v>
      </c>
      <c r="H301" s="11">
        <f>'Daily PnL Log'!H1029</f>
        <v>0</v>
      </c>
      <c r="I301" s="11">
        <f>'Daily PnL Log'!I1029</f>
        <v>0</v>
      </c>
      <c r="J301" s="11">
        <f>'Daily PnL Log'!J1029</f>
        <v>28.799999999999272</v>
      </c>
      <c r="K301" s="11">
        <f>'Daily PnL Log'!K1029</f>
        <v>-25.68</v>
      </c>
      <c r="L301" s="11">
        <f>'Daily PnL Log'!L1029</f>
        <v>-224.74</v>
      </c>
      <c r="M301" s="11">
        <f>'Daily PnL Log'!M1029</f>
        <v>-250.42000000000002</v>
      </c>
      <c r="N301" s="11">
        <f>'Daily PnL Log'!N1029</f>
        <v>-221.62000000000074</v>
      </c>
      <c r="O301" s="11">
        <f t="shared" si="28"/>
        <v>527606.9</v>
      </c>
      <c r="P301" s="11">
        <f t="shared" si="28"/>
        <v>621209.90000000049</v>
      </c>
      <c r="Q301" s="11">
        <f t="shared" si="28"/>
        <v>-88176.7</v>
      </c>
      <c r="R301" s="11">
        <f t="shared" si="28"/>
        <v>-22260.039000000033</v>
      </c>
      <c r="S301" s="11">
        <f t="shared" si="28"/>
        <v>-17744.400000000016</v>
      </c>
      <c r="T301" s="11">
        <f t="shared" si="28"/>
        <v>-27627.500000000004</v>
      </c>
      <c r="U301" s="11">
        <f t="shared" si="28"/>
        <v>0</v>
      </c>
      <c r="V301" s="11">
        <f t="shared" si="28"/>
        <v>993008.16099999973</v>
      </c>
      <c r="W301" s="11">
        <f>IF('Daily PnL Log'!W1029&lt;&gt;"",'Daily PnL Log'!W1029,"")</f>
        <v>577051</v>
      </c>
      <c r="X301" s="11">
        <f>IF('Daily PnL Log'!X1029&lt;&gt;"",'Daily PnL Log'!X1029,"")</f>
        <v>-3.8405617527740313E-4</v>
      </c>
      <c r="Y301" s="11" t="str">
        <f>IF('Daily PnL Log'!Y1029&lt;&gt;"",'Daily PnL Log'!Y1029,"")</f>
        <v/>
      </c>
      <c r="Z301" s="11" t="str">
        <f>IF('Daily PnL Log'!Z1029&lt;&gt;"",'Daily PnL Log'!Z1029,"")</f>
        <v/>
      </c>
      <c r="AA301" s="11" t="str">
        <f>IF('Daily PnL Log'!AA1029&lt;&gt;"",'Daily PnL Log'!AA1029,"")</f>
        <v/>
      </c>
      <c r="AB301" s="11" t="str">
        <f>IF('Daily PnL Log'!AB1029&lt;&gt;"",'Daily PnL Log'!AB1029,"")</f>
        <v/>
      </c>
      <c r="AC301" s="11">
        <f>IF('Daily PnL Log'!AC1029&lt;&gt;"",'Daily PnL Log'!AC1029,"")</f>
        <v>724838.7</v>
      </c>
    </row>
    <row r="302" spans="1:29" x14ac:dyDescent="0.25">
      <c r="A302" s="20" t="s">
        <v>35</v>
      </c>
      <c r="B302" s="25"/>
    </row>
    <row r="304" spans="1:29" x14ac:dyDescent="0.25">
      <c r="B304" s="25"/>
    </row>
    <row r="305" spans="2:6" x14ac:dyDescent="0.25">
      <c r="B305" s="25"/>
      <c r="F305" s="20" t="s">
        <v>35</v>
      </c>
    </row>
    <row r="306" spans="2:6" x14ac:dyDescent="0.25">
      <c r="B306" s="25"/>
    </row>
    <row r="307" spans="2:6" x14ac:dyDescent="0.25">
      <c r="B307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2:AA79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-14073.499999999989</v>
      </c>
    </row>
    <row r="8" spans="1:2" ht="18.75" x14ac:dyDescent="0.3">
      <c r="A8" s="55" t="s">
        <v>6</v>
      </c>
      <c r="B8" s="56">
        <f>K48</f>
        <v>-2529.65</v>
      </c>
    </row>
    <row r="9" spans="1:2" ht="18.75" x14ac:dyDescent="0.3">
      <c r="A9" s="55" t="s">
        <v>30</v>
      </c>
      <c r="B9" s="56">
        <f>L48</f>
        <v>-20455.200000000004</v>
      </c>
    </row>
    <row r="10" spans="1:2" ht="18.75" x14ac:dyDescent="0.3">
      <c r="A10" s="55" t="s">
        <v>11</v>
      </c>
      <c r="B10" s="56">
        <f>Y48</f>
        <v>-25202.47</v>
      </c>
    </row>
    <row r="11" spans="1:2" ht="18.75" x14ac:dyDescent="0.3">
      <c r="A11" s="57" t="s">
        <v>18</v>
      </c>
      <c r="B11" s="54">
        <f>B7+(B8+B9+B10)</f>
        <v>-62260.819999999992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839043.80523809523</v>
      </c>
    </row>
    <row r="15" spans="1:2" ht="18.75" x14ac:dyDescent="0.3">
      <c r="A15" s="60" t="s">
        <v>15</v>
      </c>
      <c r="B15" s="63">
        <f>B11/B14</f>
        <v>-7.4204492794428367E-2</v>
      </c>
    </row>
    <row r="16" spans="1:2" ht="18.75" x14ac:dyDescent="0.3">
      <c r="A16" s="60" t="s">
        <v>17</v>
      </c>
      <c r="B16" s="63">
        <f>X48</f>
        <v>5.9650838844041237E-2</v>
      </c>
    </row>
    <row r="17" spans="1:2" ht="18.75" x14ac:dyDescent="0.3">
      <c r="A17" s="60" t="s">
        <v>31</v>
      </c>
      <c r="B17" s="64">
        <f>B15/B16</f>
        <v>-1.2439807089459054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-13086.3</v>
      </c>
      <c r="D48" s="41">
        <f t="shared" si="0"/>
        <v>66282.8</v>
      </c>
      <c r="E48" s="41">
        <f t="shared" si="0"/>
        <v>7973.9000000000005</v>
      </c>
      <c r="F48" s="41">
        <f t="shared" si="0"/>
        <v>-57926.899999999994</v>
      </c>
      <c r="G48" s="41">
        <f t="shared" si="0"/>
        <v>-17316.999999999993</v>
      </c>
      <c r="H48" s="41">
        <f t="shared" si="0"/>
        <v>0</v>
      </c>
      <c r="I48" s="41">
        <f t="shared" si="0"/>
        <v>0</v>
      </c>
      <c r="J48" s="41">
        <f t="shared" si="0"/>
        <v>-14073.499999999989</v>
      </c>
      <c r="K48" s="41">
        <f t="shared" si="0"/>
        <v>-2529.65</v>
      </c>
      <c r="L48" s="41">
        <f t="shared" si="0"/>
        <v>-20455.200000000004</v>
      </c>
      <c r="M48" s="41">
        <f t="shared" si="0"/>
        <v>-22984.849999999995</v>
      </c>
      <c r="N48" s="41">
        <f t="shared" si="0"/>
        <v>-37058.349999999977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839043.80523809523</v>
      </c>
      <c r="X48" s="44">
        <f>_xlfn.STDEV.P(X50:X70)</f>
        <v>5.9650838844041237E-2</v>
      </c>
      <c r="Y48" s="41">
        <f>SUM(Y50:Y70)</f>
        <v>-25202.47</v>
      </c>
      <c r="Z48" s="41">
        <f>SUM(Z50:Z70)</f>
        <v>27770.06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Dec</v>
      </c>
      <c r="B50" s="14">
        <f>'Daily PnL Log'!B1009</f>
        <v>45628</v>
      </c>
      <c r="C50" s="13">
        <f>IF('Daily PnL Log'!C1009&lt;&gt;"",'Daily PnL Log'!C1009,"")</f>
        <v>1218</v>
      </c>
      <c r="D50" s="13">
        <f>IF('Daily PnL Log'!D1009&lt;&gt;"",'Daily PnL Log'!D1009,"")</f>
        <v>-49519.1</v>
      </c>
      <c r="E50" s="13">
        <f>IF('Daily PnL Log'!E1009&lt;&gt;"",'Daily PnL Log'!E1009,"")</f>
        <v>3214.2</v>
      </c>
      <c r="F50" s="13">
        <f>IF('Daily PnL Log'!F1009&lt;&gt;"",'Daily PnL Log'!F1009,"")</f>
        <v>19950.400000000001</v>
      </c>
      <c r="G50" s="13">
        <f>IF('Daily PnL Log'!G1009&lt;&gt;"",'Daily PnL Log'!G1009,"")</f>
        <v>14765.6</v>
      </c>
      <c r="H50" s="13">
        <f>IF('Daily PnL Log'!H1009&lt;&gt;"",'Daily PnL Log'!H1009,"")</f>
        <v>0</v>
      </c>
      <c r="I50" s="13">
        <f>IF('Daily PnL Log'!I1009&lt;&gt;"",'Daily PnL Log'!I1009,"")</f>
        <v>0</v>
      </c>
      <c r="J50" s="13">
        <f>IF('Daily PnL Log'!J1009&lt;&gt;"",'Daily PnL Log'!J1009,"")</f>
        <v>-10370.9</v>
      </c>
      <c r="K50" s="13">
        <f>IF('Daily PnL Log'!K1009&lt;&gt;"",'Daily PnL Log'!K1009,"")</f>
        <v>-87.44</v>
      </c>
      <c r="L50" s="13">
        <f>IF('Daily PnL Log'!L1009&lt;&gt;"",'Daily PnL Log'!L1009,"")</f>
        <v>-759.26</v>
      </c>
      <c r="M50" s="13">
        <f>IF('Daily PnL Log'!M1009&lt;&gt;"",'Daily PnL Log'!M1009,"")</f>
        <v>-846.7</v>
      </c>
      <c r="N50" s="13">
        <f>IF('Daily PnL Log'!N1009&lt;&gt;"",'Daily PnL Log'!N1009,"")</f>
        <v>-11217.6</v>
      </c>
      <c r="O50" s="13">
        <f t="shared" ref="O50:U50" si="1">C50</f>
        <v>1218</v>
      </c>
      <c r="P50" s="13">
        <f t="shared" si="1"/>
        <v>-49519.1</v>
      </c>
      <c r="Q50" s="13">
        <f t="shared" si="1"/>
        <v>3214.2</v>
      </c>
      <c r="R50" s="13">
        <f t="shared" si="1"/>
        <v>19950.400000000001</v>
      </c>
      <c r="S50" s="13">
        <f t="shared" si="1"/>
        <v>14765.6</v>
      </c>
      <c r="T50" s="13">
        <f t="shared" si="1"/>
        <v>0</v>
      </c>
      <c r="U50" s="13">
        <f t="shared" si="1"/>
        <v>0</v>
      </c>
      <c r="V50" s="13">
        <f>SUM(O50:T50)</f>
        <v>-10370.9</v>
      </c>
      <c r="W50" s="13">
        <f>IF('Daily PnL Log'!W1009&lt;&gt;"",'Daily PnL Log'!W1009,"")</f>
        <v>627928</v>
      </c>
      <c r="X50" s="13">
        <f>IF('Daily PnL Log'!X1009&lt;&gt;"",'Daily PnL Log'!X1009,"")</f>
        <v>-1.7864468537794144E-2</v>
      </c>
      <c r="Y50" s="13">
        <f>IF('Daily PnL Log'!Y1009&lt;&gt;"",'Daily PnL Log'!Y1009,"")</f>
        <v>-5830.02</v>
      </c>
      <c r="Z50" s="13" t="str">
        <f>IF('Daily PnL Log'!Z1009&lt;&gt;"",'Daily PnL Log'!Z1009,"")</f>
        <v/>
      </c>
      <c r="AA50" s="13">
        <f>IF('Daily PnL Log'!AC1009&lt;&gt;"",'Daily PnL Log'!AC1009,"")</f>
        <v>741292.78</v>
      </c>
    </row>
    <row r="51" spans="1:27" x14ac:dyDescent="0.25">
      <c r="A51" s="48" t="str">
        <f t="shared" ref="A51:A70" si="2">TEXT(B51,"mmm")</f>
        <v>Dec</v>
      </c>
      <c r="B51" s="2">
        <f>'Daily PnL Log'!B1010</f>
        <v>45629</v>
      </c>
      <c r="C51" s="11">
        <f>IF('Daily PnL Log'!C1010&lt;&gt;"",'Daily PnL Log'!C1010,"")</f>
        <v>-15304.9</v>
      </c>
      <c r="D51" s="11">
        <f>IF('Daily PnL Log'!D1010&lt;&gt;"",'Daily PnL Log'!D1010,"")</f>
        <v>14091.7</v>
      </c>
      <c r="E51" s="11">
        <f>IF('Daily PnL Log'!E1010&lt;&gt;"",'Daily PnL Log'!E1010,"")</f>
        <v>1205.7</v>
      </c>
      <c r="F51" s="11">
        <f>IF('Daily PnL Log'!F1010&lt;&gt;"",'Daily PnL Log'!F1010,"")</f>
        <v>5397.1</v>
      </c>
      <c r="G51" s="11">
        <f>IF('Daily PnL Log'!G1010&lt;&gt;"",'Daily PnL Log'!G1010,"")</f>
        <v>60043.3</v>
      </c>
      <c r="H51" s="11">
        <f>IF('Daily PnL Log'!H1010&lt;&gt;"",'Daily PnL Log'!H1010,"")</f>
        <v>0</v>
      </c>
      <c r="I51" s="11">
        <f>IF('Daily PnL Log'!I1010&lt;&gt;"",'Daily PnL Log'!I1010,"")</f>
        <v>0</v>
      </c>
      <c r="J51" s="11">
        <f>IF('Daily PnL Log'!J1010&lt;&gt;"",'Daily PnL Log'!J1010,"")</f>
        <v>65432.9</v>
      </c>
      <c r="K51" s="11">
        <f>IF('Daily PnL Log'!K1010&lt;&gt;"",'Daily PnL Log'!K1010,"")</f>
        <v>-138.94999999999999</v>
      </c>
      <c r="L51" s="11">
        <f>IF('Daily PnL Log'!L1010&lt;&gt;"",'Daily PnL Log'!L1010,"")</f>
        <v>-1231.1199999999999</v>
      </c>
      <c r="M51" s="11">
        <f>IF('Daily PnL Log'!M1010&lt;&gt;"",'Daily PnL Log'!M1010,"")</f>
        <v>-1370.07</v>
      </c>
      <c r="N51" s="11">
        <f>IF('Daily PnL Log'!N1010&lt;&gt;"",'Daily PnL Log'!N1010,"")</f>
        <v>64062.83</v>
      </c>
      <c r="O51" s="11">
        <f t="shared" ref="O51:V66" si="3">IF(C51&lt;&gt;"",O50+C51,"")</f>
        <v>-14086.9</v>
      </c>
      <c r="P51" s="11">
        <f t="shared" si="3"/>
        <v>-35427.399999999994</v>
      </c>
      <c r="Q51" s="11">
        <f t="shared" si="3"/>
        <v>4419.8999999999996</v>
      </c>
      <c r="R51" s="11">
        <f t="shared" si="3"/>
        <v>25347.5</v>
      </c>
      <c r="S51" s="11">
        <f t="shared" si="3"/>
        <v>74808.900000000009</v>
      </c>
      <c r="T51" s="11">
        <f t="shared" si="3"/>
        <v>0</v>
      </c>
      <c r="U51" s="11">
        <f t="shared" si="3"/>
        <v>0</v>
      </c>
      <c r="V51" s="11">
        <f t="shared" si="3"/>
        <v>55062</v>
      </c>
      <c r="W51" s="11">
        <f>IF('Daily PnL Log'!W1010&lt;&gt;"",'Daily PnL Log'!W1010,"")</f>
        <v>631470</v>
      </c>
      <c r="X51" s="11">
        <f>IF('Daily PnL Log'!X1010&lt;&gt;"",'Daily PnL Log'!X1010,"")</f>
        <v>0.10145031434589133</v>
      </c>
      <c r="Y51" s="11" t="str">
        <f>IF('Daily PnL Log'!Y1010&lt;&gt;"",'Daily PnL Log'!Y1010,"")</f>
        <v/>
      </c>
      <c r="Z51" s="11" t="str">
        <f>IF('Daily PnL Log'!Z1010&lt;&gt;"",'Daily PnL Log'!Z1010,"")</f>
        <v/>
      </c>
      <c r="AA51" s="11">
        <f>IF('Daily PnL Log'!AC1010&lt;&gt;"",'Daily PnL Log'!AC1010,"")</f>
        <v>824844.71</v>
      </c>
    </row>
    <row r="52" spans="1:27" x14ac:dyDescent="0.25">
      <c r="A52" s="47" t="str">
        <f t="shared" si="2"/>
        <v>Dec</v>
      </c>
      <c r="B52" s="14">
        <f>'Daily PnL Log'!B1011</f>
        <v>45630</v>
      </c>
      <c r="C52" s="13">
        <f>IF('Daily PnL Log'!C1011&lt;&gt;"",'Daily PnL Log'!C1011,"")</f>
        <v>14292.6</v>
      </c>
      <c r="D52" s="13">
        <f>IF('Daily PnL Log'!D1011&lt;&gt;"",'Daily PnL Log'!D1011,"")</f>
        <v>10785.8</v>
      </c>
      <c r="E52" s="13">
        <f>IF('Daily PnL Log'!E1011&lt;&gt;"",'Daily PnL Log'!E1011,"")</f>
        <v>684.8</v>
      </c>
      <c r="F52" s="13">
        <f>IF('Daily PnL Log'!F1011&lt;&gt;"",'Daily PnL Log'!F1011,"")</f>
        <v>21493.1</v>
      </c>
      <c r="G52" s="13">
        <f>IF('Daily PnL Log'!G1011&lt;&gt;"",'Daily PnL Log'!G1011,"")</f>
        <v>-13536.8</v>
      </c>
      <c r="H52" s="13">
        <f>IF('Daily PnL Log'!H1011&lt;&gt;"",'Daily PnL Log'!H1011,"")</f>
        <v>0</v>
      </c>
      <c r="I52" s="13">
        <f>IF('Daily PnL Log'!I1011&lt;&gt;"",'Daily PnL Log'!I1011,"")</f>
        <v>0</v>
      </c>
      <c r="J52" s="13">
        <f>IF('Daily PnL Log'!J1011&lt;&gt;"",'Daily PnL Log'!J1011,"")</f>
        <v>33719.5</v>
      </c>
      <c r="K52" s="13">
        <f>IF('Daily PnL Log'!K1011&lt;&gt;"",'Daily PnL Log'!K1011,"")</f>
        <v>-139.46</v>
      </c>
      <c r="L52" s="13">
        <f>IF('Daily PnL Log'!L1011&lt;&gt;"",'Daily PnL Log'!L1011,"")</f>
        <v>-1224.8399999999999</v>
      </c>
      <c r="M52" s="13">
        <f>IF('Daily PnL Log'!M1011&lt;&gt;"",'Daily PnL Log'!M1011,"")</f>
        <v>-1364.3</v>
      </c>
      <c r="N52" s="13">
        <f>IF('Daily PnL Log'!N1011&lt;&gt;"",'Daily PnL Log'!N1011,"")</f>
        <v>32355.200000000001</v>
      </c>
      <c r="O52" s="13">
        <f t="shared" si="3"/>
        <v>205.70000000000073</v>
      </c>
      <c r="P52" s="13">
        <f t="shared" si="3"/>
        <v>-24641.599999999995</v>
      </c>
      <c r="Q52" s="13">
        <f t="shared" si="3"/>
        <v>5104.7</v>
      </c>
      <c r="R52" s="13">
        <f t="shared" si="3"/>
        <v>46840.6</v>
      </c>
      <c r="S52" s="13">
        <f t="shared" si="3"/>
        <v>61272.100000000006</v>
      </c>
      <c r="T52" s="13">
        <f t="shared" si="3"/>
        <v>0</v>
      </c>
      <c r="U52" s="13">
        <f t="shared" si="3"/>
        <v>0</v>
      </c>
      <c r="V52" s="13">
        <f t="shared" si="3"/>
        <v>88781.5</v>
      </c>
      <c r="W52" s="13">
        <f>IF('Daily PnL Log'!W1011&lt;&gt;"",'Daily PnL Log'!W1011,"")</f>
        <v>848049</v>
      </c>
      <c r="X52" s="13">
        <f>IF('Daily PnL Log'!X1011&lt;&gt;"",'Daily PnL Log'!X1011,"")</f>
        <v>3.8152512413787414E-2</v>
      </c>
      <c r="Y52" s="13" t="str">
        <f>IF('Daily PnL Log'!Y1011&lt;&gt;"",'Daily PnL Log'!Y1011,"")</f>
        <v/>
      </c>
      <c r="Z52" s="13" t="str">
        <f>IF('Daily PnL Log'!Z1011&lt;&gt;"",'Daily PnL Log'!Z1011,"")</f>
        <v/>
      </c>
      <c r="AA52" s="13">
        <f>IF('Daily PnL Log'!AC1011&lt;&gt;"",'Daily PnL Log'!AC1011,"")</f>
        <v>841751.91</v>
      </c>
    </row>
    <row r="53" spans="1:27" x14ac:dyDescent="0.25">
      <c r="A53" s="48" t="str">
        <f t="shared" si="2"/>
        <v>Dec</v>
      </c>
      <c r="B53" s="2">
        <f>'Daily PnL Log'!B1012</f>
        <v>45631</v>
      </c>
      <c r="C53" s="11">
        <f>IF('Daily PnL Log'!C1012&lt;&gt;"",'Daily PnL Log'!C1012,"")</f>
        <v>-29329.8</v>
      </c>
      <c r="D53" s="11">
        <f>IF('Daily PnL Log'!D1012&lt;&gt;"",'Daily PnL Log'!D1012,"")</f>
        <v>-2032.2</v>
      </c>
      <c r="E53" s="11">
        <f>IF('Daily PnL Log'!E1012&lt;&gt;"",'Daily PnL Log'!E1012,"")</f>
        <v>714.5</v>
      </c>
      <c r="F53" s="11">
        <f>IF('Daily PnL Log'!F1012&lt;&gt;"",'Daily PnL Log'!F1012,"")</f>
        <v>13896.5</v>
      </c>
      <c r="G53" s="11">
        <f>IF('Daily PnL Log'!G1012&lt;&gt;"",'Daily PnL Log'!G1012,"")</f>
        <v>-26151.8</v>
      </c>
      <c r="H53" s="11">
        <f>IF('Daily PnL Log'!H1012&lt;&gt;"",'Daily PnL Log'!H1012,"")</f>
        <v>0</v>
      </c>
      <c r="I53" s="11">
        <f>IF('Daily PnL Log'!I1012&lt;&gt;"",'Daily PnL Log'!I1012,"")</f>
        <v>0</v>
      </c>
      <c r="J53" s="11">
        <f>IF('Daily PnL Log'!J1012&lt;&gt;"",'Daily PnL Log'!J1012,"")</f>
        <v>-42902.8</v>
      </c>
      <c r="K53" s="11">
        <f>IF('Daily PnL Log'!K1012&lt;&gt;"",'Daily PnL Log'!K1012,"")</f>
        <v>-80.94</v>
      </c>
      <c r="L53" s="11">
        <f>IF('Daily PnL Log'!L1012&lt;&gt;"",'Daily PnL Log'!L1012,"")</f>
        <v>-714.64</v>
      </c>
      <c r="M53" s="11">
        <f>IF('Daily PnL Log'!M1012&lt;&gt;"",'Daily PnL Log'!M1012,"")</f>
        <v>-795.57999999999993</v>
      </c>
      <c r="N53" s="11">
        <f>IF('Daily PnL Log'!N1012&lt;&gt;"",'Daily PnL Log'!N1012,"")</f>
        <v>-43698.380000000005</v>
      </c>
      <c r="O53" s="11">
        <f t="shared" si="3"/>
        <v>-29124.1</v>
      </c>
      <c r="P53" s="11">
        <f t="shared" si="3"/>
        <v>-26673.799999999996</v>
      </c>
      <c r="Q53" s="11">
        <f t="shared" si="3"/>
        <v>5819.2</v>
      </c>
      <c r="R53" s="11">
        <f t="shared" si="3"/>
        <v>60737.1</v>
      </c>
      <c r="S53" s="11">
        <f t="shared" si="3"/>
        <v>35120.300000000003</v>
      </c>
      <c r="T53" s="11">
        <f t="shared" si="3"/>
        <v>0</v>
      </c>
      <c r="U53" s="11">
        <f t="shared" si="3"/>
        <v>0</v>
      </c>
      <c r="V53" s="11">
        <f t="shared" si="3"/>
        <v>45878.7</v>
      </c>
      <c r="W53" s="11">
        <f>IF('Daily PnL Log'!W1012&lt;&gt;"",'Daily PnL Log'!W1012,"")</f>
        <v>932889</v>
      </c>
      <c r="X53" s="11">
        <f>IF('Daily PnL Log'!X1012&lt;&gt;"",'Daily PnL Log'!X1012,"")</f>
        <v>-4.6841992991663535E-2</v>
      </c>
      <c r="Y53" s="11">
        <f>IF('Daily PnL Log'!Y1012&lt;&gt;"",'Daily PnL Log'!Y1012,"")</f>
        <v>-3957.85</v>
      </c>
      <c r="Z53" s="11" t="str">
        <f>IF('Daily PnL Log'!Z1012&lt;&gt;"",'Daily PnL Log'!Z1012,"")</f>
        <v/>
      </c>
      <c r="AA53" s="11">
        <f>IF('Daily PnL Log'!AC1012&lt;&gt;"",'Daily PnL Log'!AC1012,"")</f>
        <v>782154.58</v>
      </c>
    </row>
    <row r="54" spans="1:27" x14ac:dyDescent="0.25">
      <c r="A54" s="47" t="str">
        <f t="shared" si="2"/>
        <v>Dec</v>
      </c>
      <c r="B54" s="14">
        <f>'Daily PnL Log'!B1013</f>
        <v>45632</v>
      </c>
      <c r="C54" s="13">
        <f>IF('Daily PnL Log'!C1013&lt;&gt;"",'Daily PnL Log'!C1013,"")</f>
        <v>-7510.5</v>
      </c>
      <c r="D54" s="13">
        <f>IF('Daily PnL Log'!D1013&lt;&gt;"",'Daily PnL Log'!D1013,"")</f>
        <v>3524.4</v>
      </c>
      <c r="E54" s="13">
        <f>IF('Daily PnL Log'!E1013&lt;&gt;"",'Daily PnL Log'!E1013,"")</f>
        <v>284.2</v>
      </c>
      <c r="F54" s="13">
        <f>IF('Daily PnL Log'!F1013&lt;&gt;"",'Daily PnL Log'!F1013,"")</f>
        <v>1127.4000000000001</v>
      </c>
      <c r="G54" s="13">
        <f>IF('Daily PnL Log'!G1013&lt;&gt;"",'Daily PnL Log'!G1013,"")</f>
        <v>-55688.2</v>
      </c>
      <c r="H54" s="13">
        <f>IF('Daily PnL Log'!H1013&lt;&gt;"",'Daily PnL Log'!H1013,"")</f>
        <v>0</v>
      </c>
      <c r="I54" s="13">
        <f>IF('Daily PnL Log'!I1013&lt;&gt;"",'Daily PnL Log'!I1013,"")</f>
        <v>0</v>
      </c>
      <c r="J54" s="13">
        <f>IF('Daily PnL Log'!J1013&lt;&gt;"",'Daily PnL Log'!J1013,"")</f>
        <v>-58262.7</v>
      </c>
      <c r="K54" s="13">
        <f>IF('Daily PnL Log'!K1013&lt;&gt;"",'Daily PnL Log'!K1013,"")</f>
        <v>-70.209999999999994</v>
      </c>
      <c r="L54" s="13">
        <f>IF('Daily PnL Log'!L1013&lt;&gt;"",'Daily PnL Log'!L1013,"")</f>
        <v>-622.24</v>
      </c>
      <c r="M54" s="13">
        <f>IF('Daily PnL Log'!M1013&lt;&gt;"",'Daily PnL Log'!M1013,"")</f>
        <v>-692.45</v>
      </c>
      <c r="N54" s="13">
        <f>IF('Daily PnL Log'!N1013&lt;&gt;"",'Daily PnL Log'!N1013,"")</f>
        <v>-58955.149999999994</v>
      </c>
      <c r="O54" s="13">
        <f t="shared" si="3"/>
        <v>-36634.6</v>
      </c>
      <c r="P54" s="13">
        <f t="shared" si="3"/>
        <v>-23149.399999999994</v>
      </c>
      <c r="Q54" s="13">
        <f t="shared" si="3"/>
        <v>6103.4</v>
      </c>
      <c r="R54" s="13">
        <f t="shared" si="3"/>
        <v>61864.5</v>
      </c>
      <c r="S54" s="13">
        <f t="shared" si="3"/>
        <v>-20567.899999999994</v>
      </c>
      <c r="T54" s="13">
        <f t="shared" si="3"/>
        <v>0</v>
      </c>
      <c r="U54" s="13">
        <f t="shared" si="3"/>
        <v>0</v>
      </c>
      <c r="V54" s="13">
        <f t="shared" si="3"/>
        <v>-12384</v>
      </c>
      <c r="W54" s="13">
        <f>IF('Daily PnL Log'!W1013&lt;&gt;"",'Daily PnL Log'!W1013,"")</f>
        <v>888280</v>
      </c>
      <c r="X54" s="13">
        <f>IF('Daily PnL Log'!X1013&lt;&gt;"",'Daily PnL Log'!X1013,"")</f>
        <v>-6.6370007204935369E-2</v>
      </c>
      <c r="Y54" s="13">
        <f>IF('Daily PnL Log'!Y1013&lt;&gt;"",'Daily PnL Log'!Y1013,"")</f>
        <v>-495.2</v>
      </c>
      <c r="Z54" s="13" t="str">
        <f>IF('Daily PnL Log'!Z1013&lt;&gt;"",'Daily PnL Log'!Z1013,"")</f>
        <v/>
      </c>
      <c r="AA54" s="13">
        <f>IF('Daily PnL Log'!AC1013&lt;&gt;"",'Daily PnL Log'!AC1013,"")</f>
        <v>733120.38</v>
      </c>
    </row>
    <row r="55" spans="1:27" x14ac:dyDescent="0.25">
      <c r="A55" s="48" t="str">
        <f t="shared" si="2"/>
        <v>Dec</v>
      </c>
      <c r="B55" s="2">
        <f>'Daily PnL Log'!B1014</f>
        <v>45635</v>
      </c>
      <c r="C55" s="11">
        <f>IF('Daily PnL Log'!C1014&lt;&gt;"",'Daily PnL Log'!C1014,"")</f>
        <v>22269.1</v>
      </c>
      <c r="D55" s="11">
        <f>IF('Daily PnL Log'!D1014&lt;&gt;"",'Daily PnL Log'!D1014,"")</f>
        <v>12434.5</v>
      </c>
      <c r="E55" s="11">
        <f>IF('Daily PnL Log'!E1014&lt;&gt;"",'Daily PnL Log'!E1014,"")</f>
        <v>940.3</v>
      </c>
      <c r="F55" s="11">
        <f>IF('Daily PnL Log'!F1014&lt;&gt;"",'Daily PnL Log'!F1014,"")</f>
        <v>-25711.200000000001</v>
      </c>
      <c r="G55" s="11">
        <f>IF('Daily PnL Log'!G1014&lt;&gt;"",'Daily PnL Log'!G1014,"")</f>
        <v>21692.2</v>
      </c>
      <c r="H55" s="11">
        <f>IF('Daily PnL Log'!H1014&lt;&gt;"",'Daily PnL Log'!H1014,"")</f>
        <v>0</v>
      </c>
      <c r="I55" s="11">
        <f>IF('Daily PnL Log'!I1014&lt;&gt;"",'Daily PnL Log'!I1014,"")</f>
        <v>0</v>
      </c>
      <c r="J55" s="11">
        <f>IF('Daily PnL Log'!J1014&lt;&gt;"",'Daily PnL Log'!J1014,"")</f>
        <v>31624.9</v>
      </c>
      <c r="K55" s="11">
        <f>IF('Daily PnL Log'!K1014&lt;&gt;"",'Daily PnL Log'!K1014,"")</f>
        <v>-115.82</v>
      </c>
      <c r="L55" s="11">
        <f>IF('Daily PnL Log'!L1014&lt;&gt;"",'Daily PnL Log'!L1014,"")</f>
        <v>-1028.8499999999999</v>
      </c>
      <c r="M55" s="11">
        <f>IF('Daily PnL Log'!M1014&lt;&gt;"",'Daily PnL Log'!M1014,"")</f>
        <v>-1144.6699999999998</v>
      </c>
      <c r="N55" s="11">
        <f>IF('Daily PnL Log'!N1014&lt;&gt;"",'Daily PnL Log'!N1014,"")</f>
        <v>30480.230000000003</v>
      </c>
      <c r="O55" s="11">
        <f t="shared" si="3"/>
        <v>-14365.5</v>
      </c>
      <c r="P55" s="11">
        <f t="shared" si="3"/>
        <v>-10714.899999999994</v>
      </c>
      <c r="Q55" s="11">
        <f t="shared" si="3"/>
        <v>7043.7</v>
      </c>
      <c r="R55" s="11">
        <f t="shared" si="3"/>
        <v>36153.300000000003</v>
      </c>
      <c r="S55" s="11">
        <f t="shared" si="3"/>
        <v>1124.3000000000065</v>
      </c>
      <c r="T55" s="11">
        <f t="shared" si="3"/>
        <v>0</v>
      </c>
      <c r="U55" s="11">
        <f t="shared" si="3"/>
        <v>0</v>
      </c>
      <c r="V55" s="11">
        <f t="shared" si="3"/>
        <v>19240.900000000001</v>
      </c>
      <c r="W55" s="11">
        <f>IF('Daily PnL Log'!W1014&lt;&gt;"",'Daily PnL Log'!W1014,"")</f>
        <v>872362</v>
      </c>
      <c r="X55" s="11">
        <f>IF('Daily PnL Log'!X1014&lt;&gt;"",'Daily PnL Log'!X1014,"")</f>
        <v>3.4939887340347246E-2</v>
      </c>
      <c r="Y55" s="11" t="str">
        <f>IF('Daily PnL Log'!Y1014&lt;&gt;"",'Daily PnL Log'!Y1014,"")</f>
        <v/>
      </c>
      <c r="Z55" s="11" t="str">
        <f>IF('Daily PnL Log'!Z1014&lt;&gt;"",'Daily PnL Log'!Z1014,"")</f>
        <v/>
      </c>
      <c r="AA55" s="11">
        <f>IF('Daily PnL Log'!AC1014&lt;&gt;"",'Daily PnL Log'!AC1014,"")</f>
        <v>789865.21</v>
      </c>
    </row>
    <row r="56" spans="1:27" x14ac:dyDescent="0.25">
      <c r="A56" s="47" t="str">
        <f t="shared" si="2"/>
        <v>Dec</v>
      </c>
      <c r="B56" s="14">
        <f>'Daily PnL Log'!B1015</f>
        <v>45636</v>
      </c>
      <c r="C56" s="13">
        <f>IF('Daily PnL Log'!C1015&lt;&gt;"",'Daily PnL Log'!C1015,"")</f>
        <v>12560.6</v>
      </c>
      <c r="D56" s="13">
        <f>IF('Daily PnL Log'!D1015&lt;&gt;"",'Daily PnL Log'!D1015,"")</f>
        <v>43798.1</v>
      </c>
      <c r="E56" s="13">
        <f>IF('Daily PnL Log'!E1015&lt;&gt;"",'Daily PnL Log'!E1015,"")</f>
        <v>754.3</v>
      </c>
      <c r="F56" s="13">
        <f>IF('Daily PnL Log'!F1015&lt;&gt;"",'Daily PnL Log'!F1015,"")</f>
        <v>6767.7</v>
      </c>
      <c r="G56" s="13">
        <f>IF('Daily PnL Log'!G1015&lt;&gt;"",'Daily PnL Log'!G1015,"")</f>
        <v>-37268.699999999997</v>
      </c>
      <c r="H56" s="13">
        <f>IF('Daily PnL Log'!H1015&lt;&gt;"",'Daily PnL Log'!H1015,"")</f>
        <v>0</v>
      </c>
      <c r="I56" s="13">
        <f>IF('Daily PnL Log'!I1015&lt;&gt;"",'Daily PnL Log'!I1015,"")</f>
        <v>0</v>
      </c>
      <c r="J56" s="13">
        <f>IF('Daily PnL Log'!J1015&lt;&gt;"",'Daily PnL Log'!J1015,"")</f>
        <v>26612</v>
      </c>
      <c r="K56" s="13">
        <f>IF('Daily PnL Log'!K1015&lt;&gt;"",'Daily PnL Log'!K1015,"")</f>
        <v>-104.49</v>
      </c>
      <c r="L56" s="13">
        <f>IF('Daily PnL Log'!L1015&lt;&gt;"",'Daily PnL Log'!L1015,"")</f>
        <v>-922.89</v>
      </c>
      <c r="M56" s="13">
        <f>IF('Daily PnL Log'!M1015&lt;&gt;"",'Daily PnL Log'!M1015,"")</f>
        <v>-1027.3799999999999</v>
      </c>
      <c r="N56" s="13">
        <f>IF('Daily PnL Log'!N1015&lt;&gt;"",'Daily PnL Log'!N1015,"")</f>
        <v>25584.62</v>
      </c>
      <c r="O56" s="13">
        <f t="shared" si="3"/>
        <v>-1804.8999999999996</v>
      </c>
      <c r="P56" s="13">
        <f t="shared" si="3"/>
        <v>33083.200000000004</v>
      </c>
      <c r="Q56" s="13">
        <f t="shared" si="3"/>
        <v>7798</v>
      </c>
      <c r="R56" s="13">
        <f t="shared" si="3"/>
        <v>42921</v>
      </c>
      <c r="S56" s="13">
        <f t="shared" si="3"/>
        <v>-36144.399999999994</v>
      </c>
      <c r="T56" s="13">
        <f t="shared" si="3"/>
        <v>0</v>
      </c>
      <c r="U56" s="13">
        <f t="shared" si="3"/>
        <v>0</v>
      </c>
      <c r="V56" s="13">
        <f t="shared" si="3"/>
        <v>45852.9</v>
      </c>
      <c r="W56" s="13">
        <f>IF('Daily PnL Log'!W1015&lt;&gt;"",'Daily PnL Log'!W1015,"")</f>
        <v>925347</v>
      </c>
      <c r="X56" s="13">
        <f>IF('Daily PnL Log'!X1015&lt;&gt;"",'Daily PnL Log'!X1015,"")</f>
        <v>2.7648676658594017E-2</v>
      </c>
      <c r="Y56" s="13" t="str">
        <f>IF('Daily PnL Log'!Y1015&lt;&gt;"",'Daily PnL Log'!Y1015,"")</f>
        <v/>
      </c>
      <c r="Z56" s="13" t="str">
        <f>IF('Daily PnL Log'!Z1015&lt;&gt;"",'Daily PnL Log'!Z1015,"")</f>
        <v/>
      </c>
      <c r="AA56" s="13">
        <f>IF('Daily PnL Log'!AC1015&lt;&gt;"",'Daily PnL Log'!AC1015,"")</f>
        <v>818682.58</v>
      </c>
    </row>
    <row r="57" spans="1:27" x14ac:dyDescent="0.25">
      <c r="A57" s="48" t="str">
        <f t="shared" si="2"/>
        <v>Dec</v>
      </c>
      <c r="B57" s="2">
        <f>'Daily PnL Log'!B1016</f>
        <v>45637</v>
      </c>
      <c r="C57" s="11">
        <f>IF('Daily PnL Log'!C1016&lt;&gt;"",'Daily PnL Log'!C1016,"")</f>
        <v>267</v>
      </c>
      <c r="D57" s="11">
        <f>IF('Daily PnL Log'!D1016&lt;&gt;"",'Daily PnL Log'!D1016,"")</f>
        <v>1392</v>
      </c>
      <c r="E57" s="11">
        <f>IF('Daily PnL Log'!E1016&lt;&gt;"",'Daily PnL Log'!E1016,"")</f>
        <v>238.7</v>
      </c>
      <c r="F57" s="11">
        <f>IF('Daily PnL Log'!F1016&lt;&gt;"",'Daily PnL Log'!F1016,"")</f>
        <v>-1960.8</v>
      </c>
      <c r="G57" s="11">
        <f>IF('Daily PnL Log'!G1016&lt;&gt;"",'Daily PnL Log'!G1016,"")</f>
        <v>56191.1</v>
      </c>
      <c r="H57" s="11">
        <f>IF('Daily PnL Log'!H1016&lt;&gt;"",'Daily PnL Log'!H1016,"")</f>
        <v>0</v>
      </c>
      <c r="I57" s="11">
        <f>IF('Daily PnL Log'!I1016&lt;&gt;"",'Daily PnL Log'!I1016,"")</f>
        <v>0</v>
      </c>
      <c r="J57" s="11">
        <f>IF('Daily PnL Log'!J1016&lt;&gt;"",'Daily PnL Log'!J1016,"")</f>
        <v>56128</v>
      </c>
      <c r="K57" s="11">
        <f>IF('Daily PnL Log'!K1016&lt;&gt;"",'Daily PnL Log'!K1016,"")</f>
        <v>-118.92</v>
      </c>
      <c r="L57" s="11">
        <f>IF('Daily PnL Log'!L1016&lt;&gt;"",'Daily PnL Log'!L1016,"")</f>
        <v>-1055.69</v>
      </c>
      <c r="M57" s="11">
        <f>IF('Daily PnL Log'!M1016&lt;&gt;"",'Daily PnL Log'!M1016,"")</f>
        <v>-1174.6100000000001</v>
      </c>
      <c r="N57" s="11">
        <f>IF('Daily PnL Log'!N1016&lt;&gt;"",'Daily PnL Log'!N1016,"")</f>
        <v>54953.39</v>
      </c>
      <c r="O57" s="11">
        <f t="shared" si="3"/>
        <v>-1537.8999999999996</v>
      </c>
      <c r="P57" s="11">
        <f t="shared" si="3"/>
        <v>34475.200000000004</v>
      </c>
      <c r="Q57" s="11">
        <f t="shared" si="3"/>
        <v>8036.7</v>
      </c>
      <c r="R57" s="11">
        <f t="shared" si="3"/>
        <v>40960.199999999997</v>
      </c>
      <c r="S57" s="11">
        <f t="shared" si="3"/>
        <v>20046.700000000004</v>
      </c>
      <c r="T57" s="11">
        <f t="shared" si="3"/>
        <v>0</v>
      </c>
      <c r="U57" s="11">
        <f t="shared" si="3"/>
        <v>0</v>
      </c>
      <c r="V57" s="11">
        <f t="shared" si="3"/>
        <v>101980.9</v>
      </c>
      <c r="W57" s="11">
        <f>IF('Daily PnL Log'!W1016&lt;&gt;"",'Daily PnL Log'!W1016,"")</f>
        <v>850640.22</v>
      </c>
      <c r="X57" s="11">
        <f>IF('Daily PnL Log'!X1016&lt;&gt;"",'Daily PnL Log'!X1016,"")</f>
        <v>6.4602388539775374E-2</v>
      </c>
      <c r="Y57" s="11" t="str">
        <f>IF('Daily PnL Log'!Y1016&lt;&gt;"",'Daily PnL Log'!Y1016,"")</f>
        <v/>
      </c>
      <c r="Z57" s="11" t="str">
        <f>IF('Daily PnL Log'!Z1016&lt;&gt;"",'Daily PnL Log'!Z1016,"")</f>
        <v/>
      </c>
      <c r="AA57" s="11">
        <f>IF('Daily PnL Log'!AC1016&lt;&gt;"",'Daily PnL Log'!AC1016,"")</f>
        <v>850640.22</v>
      </c>
    </row>
    <row r="58" spans="1:27" x14ac:dyDescent="0.25">
      <c r="A58" s="47" t="str">
        <f t="shared" si="2"/>
        <v>Dec</v>
      </c>
      <c r="B58" s="14">
        <f>'Daily PnL Log'!B1017</f>
        <v>45638</v>
      </c>
      <c r="C58" s="13">
        <f>IF('Daily PnL Log'!C1017&lt;&gt;"",'Daily PnL Log'!C1017,"")</f>
        <v>16187.6</v>
      </c>
      <c r="D58" s="13">
        <f>IF('Daily PnL Log'!D1017&lt;&gt;"",'Daily PnL Log'!D1017,"")</f>
        <v>8357.7000000000007</v>
      </c>
      <c r="E58" s="13">
        <f>IF('Daily PnL Log'!E1017&lt;&gt;"",'Daily PnL Log'!E1017,"")</f>
        <v>855</v>
      </c>
      <c r="F58" s="13">
        <f>IF('Daily PnL Log'!F1017&lt;&gt;"",'Daily PnL Log'!F1017,"")</f>
        <v>-7262.6</v>
      </c>
      <c r="G58" s="13">
        <f>IF('Daily PnL Log'!G1017&lt;&gt;"",'Daily PnL Log'!G1017,"")</f>
        <v>11385.7</v>
      </c>
      <c r="H58" s="13">
        <f>IF('Daily PnL Log'!H1017&lt;&gt;"",'Daily PnL Log'!H1017,"")</f>
        <v>0</v>
      </c>
      <c r="I58" s="13">
        <f>IF('Daily PnL Log'!I1017&lt;&gt;"",'Daily PnL Log'!I1017,"")</f>
        <v>0</v>
      </c>
      <c r="J58" s="13">
        <f>IF('Daily PnL Log'!J1017&lt;&gt;"",'Daily PnL Log'!J1017,"")</f>
        <v>29523.400000000005</v>
      </c>
      <c r="K58" s="13">
        <f>IF('Daily PnL Log'!K1017&lt;&gt;"",'Daily PnL Log'!K1017,"")</f>
        <v>-93.09</v>
      </c>
      <c r="L58" s="13">
        <f>IF('Daily PnL Log'!L1017&lt;&gt;"",'Daily PnL Log'!L1017,"")</f>
        <v>-826.51</v>
      </c>
      <c r="M58" s="13">
        <f>IF('Daily PnL Log'!M1017&lt;&gt;"",'Daily PnL Log'!M1017,"")</f>
        <v>-919.6</v>
      </c>
      <c r="N58" s="13">
        <f>IF('Daily PnL Log'!N1017&lt;&gt;"",'Daily PnL Log'!N1017,"")</f>
        <v>28603.800000000007</v>
      </c>
      <c r="O58" s="13">
        <f t="shared" si="3"/>
        <v>14649.7</v>
      </c>
      <c r="P58" s="13">
        <f t="shared" si="3"/>
        <v>42832.900000000009</v>
      </c>
      <c r="Q58" s="13">
        <f t="shared" si="3"/>
        <v>8891.7000000000007</v>
      </c>
      <c r="R58" s="13">
        <f t="shared" si="3"/>
        <v>33697.599999999999</v>
      </c>
      <c r="S58" s="13">
        <f t="shared" si="3"/>
        <v>31432.400000000005</v>
      </c>
      <c r="T58" s="13">
        <f t="shared" si="3"/>
        <v>0</v>
      </c>
      <c r="U58" s="13">
        <f t="shared" si="3"/>
        <v>0</v>
      </c>
      <c r="V58" s="13">
        <f t="shared" si="3"/>
        <v>131504.29999999999</v>
      </c>
      <c r="W58" s="13">
        <f>IF('Daily PnL Log'!W1017&lt;&gt;"",'Daily PnL Log'!W1017,"")</f>
        <v>892086.69</v>
      </c>
      <c r="X58" s="13">
        <f>IF('Daily PnL Log'!X1017&lt;&gt;"",'Daily PnL Log'!X1017,"")</f>
        <v>3.2063924191044715E-2</v>
      </c>
      <c r="Y58" s="13">
        <f>IF('Daily PnL Log'!Y1017&lt;&gt;"",'Daily PnL Log'!Y1017,"")</f>
        <v>-2450</v>
      </c>
      <c r="Z58" s="13" t="str">
        <f>IF('Daily PnL Log'!Z1017&lt;&gt;"",'Daily PnL Log'!Z1017,"")</f>
        <v/>
      </c>
      <c r="AA58" s="13">
        <f>IF('Daily PnL Log'!AC1017&lt;&gt;"",'Daily PnL Log'!AC1017,"")</f>
        <v>892086.69</v>
      </c>
    </row>
    <row r="59" spans="1:27" x14ac:dyDescent="0.25">
      <c r="A59" s="48" t="str">
        <f t="shared" si="2"/>
        <v>Dec</v>
      </c>
      <c r="B59" s="2">
        <f>'Daily PnL Log'!B1018</f>
        <v>45639</v>
      </c>
      <c r="C59" s="11">
        <f>IF('Daily PnL Log'!C1018&lt;&gt;"",'Daily PnL Log'!C1018,"")</f>
        <v>-2004</v>
      </c>
      <c r="D59" s="11">
        <f>IF('Daily PnL Log'!D1018&lt;&gt;"",'Daily PnL Log'!D1018,"")</f>
        <v>-6295.3</v>
      </c>
      <c r="E59" s="11">
        <f>IF('Daily PnL Log'!E1018&lt;&gt;"",'Daily PnL Log'!E1018,"")</f>
        <v>136.80000000000001</v>
      </c>
      <c r="F59" s="11">
        <f>IF('Daily PnL Log'!F1018&lt;&gt;"",'Daily PnL Log'!F1018,"")</f>
        <v>321.10000000000002</v>
      </c>
      <c r="G59" s="11">
        <f>IF('Daily PnL Log'!G1018&lt;&gt;"",'Daily PnL Log'!G1018,"")</f>
        <v>20483</v>
      </c>
      <c r="H59" s="11">
        <f>IF('Daily PnL Log'!H1018&lt;&gt;"",'Daily PnL Log'!H1018,"")</f>
        <v>0</v>
      </c>
      <c r="I59" s="11">
        <f>IF('Daily PnL Log'!I1018&lt;&gt;"",'Daily PnL Log'!I1018,"")</f>
        <v>0</v>
      </c>
      <c r="J59" s="11">
        <f>IF('Daily PnL Log'!J1018&lt;&gt;"",'Daily PnL Log'!J1018,"")</f>
        <v>12641.600000000002</v>
      </c>
      <c r="K59" s="11">
        <f>IF('Daily PnL Log'!K1018&lt;&gt;"",'Daily PnL Log'!K1018,"")</f>
        <v>-109.44</v>
      </c>
      <c r="L59" s="11">
        <f>IF('Daily PnL Log'!L1018&lt;&gt;"",'Daily PnL Log'!L1018,"")</f>
        <v>-967.69</v>
      </c>
      <c r="M59" s="11">
        <f>IF('Daily PnL Log'!M1018&lt;&gt;"",'Daily PnL Log'!M1018,"")</f>
        <v>-1077.1300000000001</v>
      </c>
      <c r="N59" s="11">
        <f>IF('Daily PnL Log'!N1018&lt;&gt;"",'Daily PnL Log'!N1018,"")</f>
        <v>11564.470000000001</v>
      </c>
      <c r="O59" s="11">
        <f t="shared" si="3"/>
        <v>12645.7</v>
      </c>
      <c r="P59" s="11">
        <f t="shared" si="3"/>
        <v>36537.600000000006</v>
      </c>
      <c r="Q59" s="11">
        <f t="shared" si="3"/>
        <v>9028.5</v>
      </c>
      <c r="R59" s="11">
        <f t="shared" si="3"/>
        <v>34018.699999999997</v>
      </c>
      <c r="S59" s="11">
        <f t="shared" si="3"/>
        <v>51915.400000000009</v>
      </c>
      <c r="T59" s="11">
        <f t="shared" si="3"/>
        <v>0</v>
      </c>
      <c r="U59" s="11">
        <f t="shared" si="3"/>
        <v>0</v>
      </c>
      <c r="V59" s="11">
        <f t="shared" si="3"/>
        <v>144145.9</v>
      </c>
      <c r="W59" s="11">
        <f>IF('Daily PnL Log'!W1018&lt;&gt;"",'Daily PnL Log'!W1018,"")</f>
        <v>800510</v>
      </c>
      <c r="X59" s="11">
        <f>IF('Daily PnL Log'!X1018&lt;&gt;"",'Daily PnL Log'!X1018,"")</f>
        <v>1.4446377934067034E-2</v>
      </c>
      <c r="Y59" s="11" t="str">
        <f>IF('Daily PnL Log'!Y1018&lt;&gt;"",'Daily PnL Log'!Y1018,"")</f>
        <v/>
      </c>
      <c r="Z59" s="11" t="str">
        <f>IF('Daily PnL Log'!Z1018&lt;&gt;"",'Daily PnL Log'!Z1018,"")</f>
        <v/>
      </c>
      <c r="AA59" s="11">
        <f>IF('Daily PnL Log'!AC1018&lt;&gt;"",'Daily PnL Log'!AC1018,"")</f>
        <v>872870.06</v>
      </c>
    </row>
    <row r="60" spans="1:27" x14ac:dyDescent="0.25">
      <c r="A60" s="47" t="str">
        <f t="shared" si="2"/>
        <v>Dec</v>
      </c>
      <c r="B60" s="14">
        <f>'Daily PnL Log'!B1019</f>
        <v>45642</v>
      </c>
      <c r="C60" s="13">
        <f>IF('Daily PnL Log'!C1019&lt;&gt;"",'Daily PnL Log'!C1019,"")</f>
        <v>-10686.6</v>
      </c>
      <c r="D60" s="13">
        <f>IF('Daily PnL Log'!D1019&lt;&gt;"",'Daily PnL Log'!D1019,"")</f>
        <v>-5329.2</v>
      </c>
      <c r="E60" s="13">
        <f>IF('Daily PnL Log'!E1019&lt;&gt;"",'Daily PnL Log'!E1019,"")</f>
        <v>-148.19999999999999</v>
      </c>
      <c r="F60" s="13">
        <f>IF('Daily PnL Log'!F1019&lt;&gt;"",'Daily PnL Log'!F1019,"")</f>
        <v>-2942.5</v>
      </c>
      <c r="G60" s="13">
        <f>IF('Daily PnL Log'!G1019&lt;&gt;"",'Daily PnL Log'!G1019,"")</f>
        <v>4842.1000000000004</v>
      </c>
      <c r="H60" s="13">
        <f>IF('Daily PnL Log'!H1019&lt;&gt;"",'Daily PnL Log'!H1019,"")</f>
        <v>0</v>
      </c>
      <c r="I60" s="13">
        <f>IF('Daily PnL Log'!I1019&lt;&gt;"",'Daily PnL Log'!I1019,"")</f>
        <v>0</v>
      </c>
      <c r="J60" s="13">
        <f>IF('Daily PnL Log'!J1019&lt;&gt;"",'Daily PnL Log'!J1019,"")</f>
        <v>-14264.4</v>
      </c>
      <c r="K60" s="13">
        <f>IF('Daily PnL Log'!K1019&lt;&gt;"",'Daily PnL Log'!K1019,"")</f>
        <v>-115.82</v>
      </c>
      <c r="L60" s="13">
        <f>IF('Daily PnL Log'!L1019&lt;&gt;"",'Daily PnL Log'!L1019,"")</f>
        <v>-1025.44</v>
      </c>
      <c r="M60" s="13">
        <f>IF('Daily PnL Log'!M1019&lt;&gt;"",'Daily PnL Log'!M1019,"")</f>
        <v>-1141.26</v>
      </c>
      <c r="N60" s="13">
        <f>IF('Daily PnL Log'!N1019&lt;&gt;"",'Daily PnL Log'!N1019,"")</f>
        <v>-15405.66</v>
      </c>
      <c r="O60" s="13">
        <f t="shared" si="3"/>
        <v>1959.1000000000004</v>
      </c>
      <c r="P60" s="13">
        <f t="shared" si="3"/>
        <v>31208.400000000005</v>
      </c>
      <c r="Q60" s="13">
        <f t="shared" si="3"/>
        <v>8880.2999999999993</v>
      </c>
      <c r="R60" s="13">
        <f t="shared" si="3"/>
        <v>31076.199999999997</v>
      </c>
      <c r="S60" s="13">
        <f t="shared" si="3"/>
        <v>56757.500000000007</v>
      </c>
      <c r="T60" s="13">
        <f t="shared" si="3"/>
        <v>0</v>
      </c>
      <c r="U60" s="13">
        <f t="shared" si="3"/>
        <v>0</v>
      </c>
      <c r="V60" s="13">
        <f t="shared" si="3"/>
        <v>129881.5</v>
      </c>
      <c r="W60" s="13">
        <f>IF('Daily PnL Log'!W1019&lt;&gt;"",'Daily PnL Log'!W1019,"")</f>
        <v>860367</v>
      </c>
      <c r="X60" s="13">
        <f>IF('Daily PnL Log'!X1019&lt;&gt;"",'Daily PnL Log'!X1019,"")</f>
        <v>-1.7905916893604705E-2</v>
      </c>
      <c r="Y60" s="13" t="str">
        <f>IF('Daily PnL Log'!Y1019&lt;&gt;"",'Daily PnL Log'!Y1019,"")</f>
        <v/>
      </c>
      <c r="Z60" s="13">
        <f>IF('Daily PnL Log'!Z1019&lt;&gt;"",'Daily PnL Log'!Z1019,"")</f>
        <v>27770.06</v>
      </c>
      <c r="AA60" s="13">
        <f>IF('Daily PnL Log'!AC1019&lt;&gt;"",'Daily PnL Log'!AC1019,"")</f>
        <v>873262.05</v>
      </c>
    </row>
    <row r="61" spans="1:27" x14ac:dyDescent="0.25">
      <c r="A61" s="48" t="str">
        <f t="shared" si="2"/>
        <v>Dec</v>
      </c>
      <c r="B61" s="2">
        <f>'Daily PnL Log'!B1020</f>
        <v>45643</v>
      </c>
      <c r="C61" s="11">
        <f>IF('Daily PnL Log'!C1020&lt;&gt;"",'Daily PnL Log'!C1020,"")</f>
        <v>-9983.1</v>
      </c>
      <c r="D61" s="11">
        <f>IF('Daily PnL Log'!D1020&lt;&gt;"",'Daily PnL Log'!D1020,"")</f>
        <v>3383.4</v>
      </c>
      <c r="E61" s="11">
        <f>IF('Daily PnL Log'!E1020&lt;&gt;"",'Daily PnL Log'!E1020,"")</f>
        <v>-472.1</v>
      </c>
      <c r="F61" s="11">
        <f>IF('Daily PnL Log'!F1020&lt;&gt;"",'Daily PnL Log'!F1020,"")</f>
        <v>4599.8999999999996</v>
      </c>
      <c r="G61" s="11">
        <f>IF('Daily PnL Log'!G1020&lt;&gt;"",'Daily PnL Log'!G1020,"")</f>
        <v>-21554.6</v>
      </c>
      <c r="H61" s="11">
        <f>IF('Daily PnL Log'!H1020&lt;&gt;"",'Daily PnL Log'!H1020,"")</f>
        <v>0</v>
      </c>
      <c r="I61" s="11">
        <f>IF('Daily PnL Log'!I1020&lt;&gt;"",'Daily PnL Log'!I1020,"")</f>
        <v>0</v>
      </c>
      <c r="J61" s="11">
        <f>IF('Daily PnL Log'!J1020&lt;&gt;"",'Daily PnL Log'!J1020,"")</f>
        <v>-24026.5</v>
      </c>
      <c r="K61" s="11">
        <f>IF('Daily PnL Log'!K1020&lt;&gt;"",'Daily PnL Log'!K1020,"")</f>
        <v>-126.39</v>
      </c>
      <c r="L61" s="11">
        <f>IF('Daily PnL Log'!L1020&lt;&gt;"",'Daily PnL Log'!L1020,"")</f>
        <v>-1108.5999999999999</v>
      </c>
      <c r="M61" s="11">
        <f>IF('Daily PnL Log'!M1020&lt;&gt;"",'Daily PnL Log'!M1020,"")</f>
        <v>-1234.99</v>
      </c>
      <c r="N61" s="11">
        <f>IF('Daily PnL Log'!N1020&lt;&gt;"",'Daily PnL Log'!N1020,"")</f>
        <v>-25261.49</v>
      </c>
      <c r="O61" s="11">
        <f t="shared" si="3"/>
        <v>-8024</v>
      </c>
      <c r="P61" s="11">
        <f t="shared" si="3"/>
        <v>34591.800000000003</v>
      </c>
      <c r="Q61" s="11">
        <f t="shared" si="3"/>
        <v>8408.1999999999989</v>
      </c>
      <c r="R61" s="11">
        <f t="shared" si="3"/>
        <v>35676.1</v>
      </c>
      <c r="S61" s="11">
        <f t="shared" si="3"/>
        <v>35202.900000000009</v>
      </c>
      <c r="T61" s="11">
        <f t="shared" si="3"/>
        <v>0</v>
      </c>
      <c r="U61" s="11">
        <f t="shared" si="3"/>
        <v>0</v>
      </c>
      <c r="V61" s="11">
        <f t="shared" si="3"/>
        <v>105855</v>
      </c>
      <c r="W61" s="11">
        <f>IF('Daily PnL Log'!W1020&lt;&gt;"",'Daily PnL Log'!W1020,"")</f>
        <v>1080598</v>
      </c>
      <c r="X61" s="11">
        <f>IF('Daily PnL Log'!X1020&lt;&gt;"",'Daily PnL Log'!X1020,"")</f>
        <v>-2.3377324407411453E-2</v>
      </c>
      <c r="Y61" s="11" t="str">
        <f>IF('Daily PnL Log'!Y1020&lt;&gt;"",'Daily PnL Log'!Y1020,"")</f>
        <v/>
      </c>
      <c r="Z61" s="11" t="str">
        <f>IF('Daily PnL Log'!Z1020&lt;&gt;"",'Daily PnL Log'!Z1020,"")</f>
        <v/>
      </c>
      <c r="AA61" s="11">
        <f>IF('Daily PnL Log'!AC1020&lt;&gt;"",'Daily PnL Log'!AC1020,"")</f>
        <v>870190.81</v>
      </c>
    </row>
    <row r="62" spans="1:27" x14ac:dyDescent="0.25">
      <c r="A62" s="47" t="str">
        <f t="shared" si="2"/>
        <v>Dec</v>
      </c>
      <c r="B62" s="14">
        <f>'Daily PnL Log'!B1021</f>
        <v>45644</v>
      </c>
      <c r="C62" s="13">
        <f>IF('Daily PnL Log'!C1021&lt;&gt;"",'Daily PnL Log'!C1021,"")</f>
        <v>-51034.400000000001</v>
      </c>
      <c r="D62" s="13">
        <f>IF('Daily PnL Log'!D1021&lt;&gt;"",'Daily PnL Log'!D1021,"")</f>
        <v>7652.5</v>
      </c>
      <c r="E62" s="13">
        <f>IF('Daily PnL Log'!E1021&lt;&gt;"",'Daily PnL Log'!E1021,"")</f>
        <v>-563.9</v>
      </c>
      <c r="F62" s="13">
        <f>IF('Daily PnL Log'!F1021&lt;&gt;"",'Daily PnL Log'!F1021,"")</f>
        <v>-7544.1</v>
      </c>
      <c r="G62" s="13">
        <f>IF('Daily PnL Log'!G1021&lt;&gt;"",'Daily PnL Log'!G1021,"")</f>
        <v>-3876.8</v>
      </c>
      <c r="H62" s="13">
        <f>IF('Daily PnL Log'!H1021&lt;&gt;"",'Daily PnL Log'!H1021,"")</f>
        <v>0</v>
      </c>
      <c r="I62" s="13">
        <f>IF('Daily PnL Log'!I1021&lt;&gt;"",'Daily PnL Log'!I1021,"")</f>
        <v>0</v>
      </c>
      <c r="J62" s="13">
        <f>IF('Daily PnL Log'!J1021&lt;&gt;"",'Daily PnL Log'!J1021,"")</f>
        <v>-55366.700000000004</v>
      </c>
      <c r="K62" s="13">
        <f>IF('Daily PnL Log'!K1021&lt;&gt;"",'Daily PnL Log'!K1021,"")</f>
        <v>-154.55000000000001</v>
      </c>
      <c r="L62" s="13">
        <f>IF('Daily PnL Log'!L1021&lt;&gt;"",'Daily PnL Log'!L1021,"")</f>
        <v>-1353.17</v>
      </c>
      <c r="M62" s="13">
        <f>IF('Daily PnL Log'!M1021&lt;&gt;"",'Daily PnL Log'!M1021,"")</f>
        <v>-1507.72</v>
      </c>
      <c r="N62" s="13">
        <f>IF('Daily PnL Log'!N1021&lt;&gt;"",'Daily PnL Log'!N1021,"")</f>
        <v>-56874.420000000006</v>
      </c>
      <c r="O62" s="13">
        <f t="shared" si="3"/>
        <v>-59058.400000000001</v>
      </c>
      <c r="P62" s="13">
        <f t="shared" si="3"/>
        <v>42244.3</v>
      </c>
      <c r="Q62" s="13">
        <f t="shared" si="3"/>
        <v>7844.2999999999993</v>
      </c>
      <c r="R62" s="13">
        <f t="shared" si="3"/>
        <v>28132</v>
      </c>
      <c r="S62" s="13">
        <f t="shared" si="3"/>
        <v>31326.100000000009</v>
      </c>
      <c r="T62" s="13">
        <f t="shared" si="3"/>
        <v>0</v>
      </c>
      <c r="U62" s="13">
        <f t="shared" si="3"/>
        <v>0</v>
      </c>
      <c r="V62" s="13">
        <f t="shared" si="3"/>
        <v>50488.299999999996</v>
      </c>
      <c r="W62" s="13">
        <f>IF('Daily PnL Log'!W1021&lt;&gt;"",'Daily PnL Log'!W1021,"")</f>
        <v>787491</v>
      </c>
      <c r="X62" s="13">
        <f>IF('Daily PnL Log'!X1021&lt;&gt;"",'Daily PnL Log'!X1021,"")</f>
        <v>-7.2222311112126999E-2</v>
      </c>
      <c r="Y62" s="13" t="str">
        <f>IF('Daily PnL Log'!Y1021&lt;&gt;"",'Daily PnL Log'!Y1021,"")</f>
        <v/>
      </c>
      <c r="Z62" s="13" t="str">
        <f>IF('Daily PnL Log'!Z1021&lt;&gt;"",'Daily PnL Log'!Z1021,"")</f>
        <v/>
      </c>
      <c r="AA62" s="13">
        <f>IF('Daily PnL Log'!AC1021&lt;&gt;"",'Daily PnL Log'!AC1021,"")</f>
        <v>818213.34</v>
      </c>
    </row>
    <row r="63" spans="1:27" x14ac:dyDescent="0.25">
      <c r="A63" s="48" t="str">
        <f t="shared" si="2"/>
        <v>Dec</v>
      </c>
      <c r="B63" s="2">
        <f>'Daily PnL Log'!B1022</f>
        <v>45645</v>
      </c>
      <c r="C63" s="11">
        <f>IF('Daily PnL Log'!C1022&lt;&gt;"",'Daily PnL Log'!C1022,"")</f>
        <v>28511.5</v>
      </c>
      <c r="D63" s="11">
        <f>IF('Daily PnL Log'!D1022&lt;&gt;"",'Daily PnL Log'!D1022,"")</f>
        <v>14829.5</v>
      </c>
      <c r="E63" s="11">
        <f>IF('Daily PnL Log'!E1022&lt;&gt;"",'Daily PnL Log'!E1022,"")</f>
        <v>-133.4</v>
      </c>
      <c r="F63" s="11">
        <f>IF('Daily PnL Log'!F1022&lt;&gt;"",'Daily PnL Log'!F1022,"")</f>
        <v>-86.6</v>
      </c>
      <c r="G63" s="11">
        <f>IF('Daily PnL Log'!G1022&lt;&gt;"",'Daily PnL Log'!G1022,"")</f>
        <v>42606.5</v>
      </c>
      <c r="H63" s="11">
        <f>IF('Daily PnL Log'!H1022&lt;&gt;"",'Daily PnL Log'!H1022,"")</f>
        <v>0</v>
      </c>
      <c r="I63" s="11">
        <f>IF('Daily PnL Log'!I1022&lt;&gt;"",'Daily PnL Log'!I1022,"")</f>
        <v>0</v>
      </c>
      <c r="J63" s="11">
        <f>IF('Daily PnL Log'!J1022&lt;&gt;"",'Daily PnL Log'!J1022,"")</f>
        <v>85727.5</v>
      </c>
      <c r="K63" s="11">
        <f>IF('Daily PnL Log'!K1022&lt;&gt;"",'Daily PnL Log'!K1022,"")</f>
        <v>-133.16</v>
      </c>
      <c r="L63" s="11">
        <f>IF('Daily PnL Log'!L1022&lt;&gt;"",'Daily PnL Log'!L1022,"")</f>
        <v>-1159.0999999999999</v>
      </c>
      <c r="M63" s="11">
        <f>IF('Daily PnL Log'!M1022&lt;&gt;"",'Daily PnL Log'!M1022,"")</f>
        <v>-1292.26</v>
      </c>
      <c r="N63" s="11">
        <f>IF('Daily PnL Log'!N1022&lt;&gt;"",'Daily PnL Log'!N1022,"")</f>
        <v>84435.24</v>
      </c>
      <c r="O63" s="11">
        <f t="shared" si="3"/>
        <v>-30546.9</v>
      </c>
      <c r="P63" s="11">
        <f t="shared" si="3"/>
        <v>57073.8</v>
      </c>
      <c r="Q63" s="11">
        <f t="shared" si="3"/>
        <v>7710.9</v>
      </c>
      <c r="R63" s="11">
        <f t="shared" si="3"/>
        <v>28045.4</v>
      </c>
      <c r="S63" s="11">
        <f t="shared" si="3"/>
        <v>73932.600000000006</v>
      </c>
      <c r="T63" s="11">
        <f t="shared" si="3"/>
        <v>0</v>
      </c>
      <c r="U63" s="11">
        <f t="shared" si="3"/>
        <v>0</v>
      </c>
      <c r="V63" s="11">
        <f t="shared" si="3"/>
        <v>136215.79999999999</v>
      </c>
      <c r="W63" s="11">
        <f>IF('Daily PnL Log'!W1022&lt;&gt;"",'Daily PnL Log'!W1022,"")</f>
        <v>900427</v>
      </c>
      <c r="X63" s="11">
        <f>IF('Daily PnL Log'!X1022&lt;&gt;"",'Daily PnL Log'!X1022,"")</f>
        <v>9.3772443518464019E-2</v>
      </c>
      <c r="Y63" s="11" t="str">
        <f>IF('Daily PnL Log'!Y1022&lt;&gt;"",'Daily PnL Log'!Y1022,"")</f>
        <v/>
      </c>
      <c r="Z63" s="11" t="str">
        <f>IF('Daily PnL Log'!Z1022&lt;&gt;"",'Daily PnL Log'!Z1022,"")</f>
        <v/>
      </c>
      <c r="AA63" s="11">
        <f>IF('Daily PnL Log'!AC1022&lt;&gt;"",'Daily PnL Log'!AC1022,"")</f>
        <v>890613.58</v>
      </c>
    </row>
    <row r="64" spans="1:27" x14ac:dyDescent="0.25">
      <c r="A64" s="47" t="str">
        <f t="shared" si="2"/>
        <v>Dec</v>
      </c>
      <c r="B64" s="14">
        <f>'Daily PnL Log'!B1023</f>
        <v>45646</v>
      </c>
      <c r="C64" s="13">
        <f>IF('Daily PnL Log'!C1023&lt;&gt;"",'Daily PnL Log'!C1023,"")</f>
        <v>2636.4</v>
      </c>
      <c r="D64" s="13">
        <f>IF('Daily PnL Log'!D1023&lt;&gt;"",'Daily PnL Log'!D1023,"")</f>
        <v>-15872.5</v>
      </c>
      <c r="E64" s="13">
        <f>IF('Daily PnL Log'!E1023&lt;&gt;"",'Daily PnL Log'!E1023,"")</f>
        <v>122.8</v>
      </c>
      <c r="F64" s="13">
        <f>IF('Daily PnL Log'!F1023&lt;&gt;"",'Daily PnL Log'!F1023,"")</f>
        <v>-26006.799999999999</v>
      </c>
      <c r="G64" s="13">
        <f>IF('Daily PnL Log'!G1023&lt;&gt;"",'Daily PnL Log'!G1023,"")</f>
        <v>-19025.400000000001</v>
      </c>
      <c r="H64" s="13">
        <f>IF('Daily PnL Log'!H1023&lt;&gt;"",'Daily PnL Log'!H1023,"")</f>
        <v>0</v>
      </c>
      <c r="I64" s="13">
        <f>IF('Daily PnL Log'!I1023&lt;&gt;"",'Daily PnL Log'!I1023,"")</f>
        <v>0</v>
      </c>
      <c r="J64" s="13">
        <f>IF('Daily PnL Log'!J1023&lt;&gt;"",'Daily PnL Log'!J1023,"")</f>
        <v>-58145.5</v>
      </c>
      <c r="K64" s="13">
        <f>IF('Daily PnL Log'!K1023&lt;&gt;"",'Daily PnL Log'!K1023,"")</f>
        <v>-123.77</v>
      </c>
      <c r="L64" s="13">
        <f>IF('Daily PnL Log'!L1023&lt;&gt;"",'Daily PnL Log'!L1023,"")</f>
        <v>-1085.6500000000001</v>
      </c>
      <c r="M64" s="13">
        <f>IF('Daily PnL Log'!M1023&lt;&gt;"",'Daily PnL Log'!M1023,"")</f>
        <v>-1209.42</v>
      </c>
      <c r="N64" s="13">
        <f>IF('Daily PnL Log'!N1023&lt;&gt;"",'Daily PnL Log'!N1023,"")</f>
        <v>-59354.92</v>
      </c>
      <c r="O64" s="13">
        <f t="shared" si="3"/>
        <v>-27910.5</v>
      </c>
      <c r="P64" s="13">
        <f t="shared" si="3"/>
        <v>41201.300000000003</v>
      </c>
      <c r="Q64" s="13">
        <f t="shared" si="3"/>
        <v>7833.7</v>
      </c>
      <c r="R64" s="13">
        <f t="shared" si="3"/>
        <v>2038.6000000000022</v>
      </c>
      <c r="S64" s="13">
        <f t="shared" si="3"/>
        <v>54907.200000000004</v>
      </c>
      <c r="T64" s="13">
        <f t="shared" si="3"/>
        <v>0</v>
      </c>
      <c r="U64" s="13">
        <f t="shared" si="3"/>
        <v>0</v>
      </c>
      <c r="V64" s="13">
        <f t="shared" si="3"/>
        <v>78070.299999999988</v>
      </c>
      <c r="W64" s="13">
        <f>IF('Daily PnL Log'!W1023&lt;&gt;"",'Daily PnL Log'!W1023,"")</f>
        <v>1006544</v>
      </c>
      <c r="X64" s="13">
        <f>IF('Daily PnL Log'!X1023&lt;&gt;"",'Daily PnL Log'!X1023,"")</f>
        <v>-5.8969026689344922E-2</v>
      </c>
      <c r="Y64" s="13">
        <f>IF('Daily PnL Log'!Y1023&lt;&gt;"",'Daily PnL Log'!Y1023,"")</f>
        <v>-7311.17</v>
      </c>
      <c r="Z64" s="13" t="str">
        <f>IF('Daily PnL Log'!Z1023&lt;&gt;"",'Daily PnL Log'!Z1023,"")</f>
        <v/>
      </c>
      <c r="AA64" s="13">
        <f>IF('Daily PnL Log'!AC1023&lt;&gt;"",'Daily PnL Log'!AC1023,"")</f>
        <v>836241.66</v>
      </c>
    </row>
    <row r="65" spans="1:27" x14ac:dyDescent="0.25">
      <c r="A65" s="48" t="str">
        <f t="shared" si="2"/>
        <v>Dec</v>
      </c>
      <c r="B65" s="2">
        <f>'Daily PnL Log'!B1024</f>
        <v>45649</v>
      </c>
      <c r="C65" s="11">
        <f>IF('Daily PnL Log'!C1024&lt;&gt;"",'Daily PnL Log'!C1024,"")</f>
        <v>-5205</v>
      </c>
      <c r="D65" s="11">
        <f>IF('Daily PnL Log'!D1024&lt;&gt;"",'Daily PnL Log'!D1024,"")</f>
        <v>19650</v>
      </c>
      <c r="E65" s="11">
        <f>IF('Daily PnL Log'!E1024&lt;&gt;"",'Daily PnL Log'!E1024,"")</f>
        <v>75.599999999999994</v>
      </c>
      <c r="F65" s="11">
        <f>IF('Daily PnL Log'!F1024&lt;&gt;"",'Daily PnL Log'!F1024,"")</f>
        <v>4343.7</v>
      </c>
      <c r="G65" s="11">
        <f>IF('Daily PnL Log'!G1024&lt;&gt;"",'Daily PnL Log'!G1024,"")</f>
        <v>-6185.2</v>
      </c>
      <c r="H65" s="11">
        <f>IF('Daily PnL Log'!H1024&lt;&gt;"",'Daily PnL Log'!H1024,"")</f>
        <v>0</v>
      </c>
      <c r="I65" s="11">
        <f>IF('Daily PnL Log'!I1024&lt;&gt;"",'Daily PnL Log'!I1024,"")</f>
        <v>0</v>
      </c>
      <c r="J65" s="11">
        <f>IF('Daily PnL Log'!J1024&lt;&gt;"",'Daily PnL Log'!J1024,"")</f>
        <v>12679.099999999999</v>
      </c>
      <c r="K65" s="11">
        <f>IF('Daily PnL Log'!K1024&lt;&gt;"",'Daily PnL Log'!K1024,"")</f>
        <v>-56.54</v>
      </c>
      <c r="L65" s="11">
        <f>IF('Daily PnL Log'!L1024&lt;&gt;"",'Daily PnL Log'!L1024,"")</f>
        <v>-500.52</v>
      </c>
      <c r="M65" s="11">
        <f>IF('Daily PnL Log'!M1024&lt;&gt;"",'Daily PnL Log'!M1024,"")</f>
        <v>-557.05999999999995</v>
      </c>
      <c r="N65" s="11">
        <f>IF('Daily PnL Log'!N1024&lt;&gt;"",'Daily PnL Log'!N1024,"")</f>
        <v>12122.039999999999</v>
      </c>
      <c r="O65" s="11">
        <f t="shared" si="3"/>
        <v>-33115.5</v>
      </c>
      <c r="P65" s="11">
        <f t="shared" si="3"/>
        <v>60851.3</v>
      </c>
      <c r="Q65" s="11">
        <f t="shared" si="3"/>
        <v>7909.3</v>
      </c>
      <c r="R65" s="11">
        <f t="shared" si="3"/>
        <v>6382.300000000002</v>
      </c>
      <c r="S65" s="11">
        <f t="shared" si="3"/>
        <v>48722.000000000007</v>
      </c>
      <c r="T65" s="11">
        <f t="shared" si="3"/>
        <v>0</v>
      </c>
      <c r="U65" s="11">
        <f t="shared" si="3"/>
        <v>0</v>
      </c>
      <c r="V65" s="11">
        <f t="shared" si="3"/>
        <v>90749.4</v>
      </c>
      <c r="W65" s="11">
        <f>IF('Daily PnL Log'!W1024&lt;&gt;"",'Daily PnL Log'!W1024,"")</f>
        <v>972947</v>
      </c>
      <c r="X65" s="11">
        <f>IF('Daily PnL Log'!X1024&lt;&gt;"",'Daily PnL Log'!X1024,"")</f>
        <v>1.245909592197725E-2</v>
      </c>
      <c r="Y65" s="11" t="str">
        <f>IF('Daily PnL Log'!Y1024&lt;&gt;"",'Daily PnL Log'!Y1024,"")</f>
        <v/>
      </c>
      <c r="Z65" s="11" t="str">
        <f>IF('Daily PnL Log'!Z1024&lt;&gt;"",'Daily PnL Log'!Z1024,"")</f>
        <v/>
      </c>
      <c r="AA65" s="11">
        <f>IF('Daily PnL Log'!AC1024&lt;&gt;"",'Daily PnL Log'!AC1024,"")</f>
        <v>839435.85</v>
      </c>
    </row>
    <row r="66" spans="1:27" x14ac:dyDescent="0.25">
      <c r="A66" s="47" t="str">
        <f t="shared" si="2"/>
        <v>Dec</v>
      </c>
      <c r="B66" s="14">
        <f>'Daily PnL Log'!B1025</f>
        <v>45650</v>
      </c>
      <c r="C66" s="13">
        <f>IF('Daily PnL Log'!C1025&lt;&gt;"",'Daily PnL Log'!C1025,"")</f>
        <v>3323.1</v>
      </c>
      <c r="D66" s="13">
        <f>IF('Daily PnL Log'!D1025&lt;&gt;"",'Daily PnL Log'!D1025,"")</f>
        <v>-538.20000000000005</v>
      </c>
      <c r="E66" s="13">
        <f>IF('Daily PnL Log'!E1025&lt;&gt;"",'Daily PnL Log'!E1025,"")</f>
        <v>63</v>
      </c>
      <c r="F66" s="13">
        <f>IF('Daily PnL Log'!F1025&lt;&gt;"",'Daily PnL Log'!F1025,"")</f>
        <v>-20778.099999999999</v>
      </c>
      <c r="G66" s="13">
        <f>IF('Daily PnL Log'!G1025&lt;&gt;"",'Daily PnL Log'!G1025,"")</f>
        <v>-8460</v>
      </c>
      <c r="H66" s="13">
        <f>IF('Daily PnL Log'!H1025&lt;&gt;"",'Daily PnL Log'!H1025,"")</f>
        <v>0</v>
      </c>
      <c r="I66" s="13">
        <f>IF('Daily PnL Log'!I1025&lt;&gt;"",'Daily PnL Log'!I1025,"")</f>
        <v>0</v>
      </c>
      <c r="J66" s="13">
        <f>IF('Daily PnL Log'!J1025&lt;&gt;"",'Daily PnL Log'!J1025,"")</f>
        <v>-26390.199999999997</v>
      </c>
      <c r="K66" s="13">
        <f>IF('Daily PnL Log'!K1025&lt;&gt;"",'Daily PnL Log'!K1025,"")</f>
        <v>-63.63</v>
      </c>
      <c r="L66" s="13">
        <f>IF('Daily PnL Log'!L1025&lt;&gt;"",'Daily PnL Log'!L1025,"")</f>
        <v>-559.13</v>
      </c>
      <c r="M66" s="13">
        <f>IF('Daily PnL Log'!M1025&lt;&gt;"",'Daily PnL Log'!M1025,"")</f>
        <v>-622.76</v>
      </c>
      <c r="N66" s="13">
        <f>IF('Daily PnL Log'!N1025&lt;&gt;"",'Daily PnL Log'!N1025,"")</f>
        <v>-27012.959999999995</v>
      </c>
      <c r="O66" s="13">
        <f t="shared" si="3"/>
        <v>-29792.400000000001</v>
      </c>
      <c r="P66" s="13">
        <f t="shared" si="3"/>
        <v>60313.100000000006</v>
      </c>
      <c r="Q66" s="13">
        <f t="shared" si="3"/>
        <v>7972.3</v>
      </c>
      <c r="R66" s="13">
        <f t="shared" si="3"/>
        <v>-14395.799999999996</v>
      </c>
      <c r="S66" s="13">
        <f t="shared" si="3"/>
        <v>40262.000000000007</v>
      </c>
      <c r="T66" s="13">
        <f t="shared" si="3"/>
        <v>0</v>
      </c>
      <c r="U66" s="13">
        <f t="shared" si="3"/>
        <v>0</v>
      </c>
      <c r="V66" s="13">
        <f t="shared" si="3"/>
        <v>64359.199999999997</v>
      </c>
      <c r="W66" s="13">
        <f>IF('Daily PnL Log'!W1025&lt;&gt;"",'Daily PnL Log'!W1025,"")</f>
        <v>1021886</v>
      </c>
      <c r="X66" s="13">
        <f>IF('Daily PnL Log'!X1025&lt;&gt;"",'Daily PnL Log'!X1025,"")</f>
        <v>-2.6434416363469111E-2</v>
      </c>
      <c r="Y66" s="13" t="str">
        <f>IF('Daily PnL Log'!Y1025&lt;&gt;"",'Daily PnL Log'!Y1025,"")</f>
        <v/>
      </c>
      <c r="Z66" s="13" t="str">
        <f>IF('Daily PnL Log'!Z1025&lt;&gt;"",'Daily PnL Log'!Z1025,"")</f>
        <v/>
      </c>
      <c r="AA66" s="13">
        <f>IF('Daily PnL Log'!AC1025&lt;&gt;"",'Daily PnL Log'!AC1025,"")</f>
        <v>815168.59</v>
      </c>
    </row>
    <row r="67" spans="1:27" x14ac:dyDescent="0.25">
      <c r="A67" s="48" t="str">
        <f t="shared" si="2"/>
        <v>Dec</v>
      </c>
      <c r="B67" s="2">
        <f>'Daily PnL Log'!B1026</f>
        <v>45652</v>
      </c>
      <c r="C67" s="11">
        <f>IF('Daily PnL Log'!C1026&lt;&gt;"",'Daily PnL Log'!C1026,"")</f>
        <v>45187.8</v>
      </c>
      <c r="D67" s="11">
        <f>IF('Daily PnL Log'!D1026&lt;&gt;"",'Daily PnL Log'!D1026,"")</f>
        <v>-2787.5</v>
      </c>
      <c r="E67" s="11">
        <f>IF('Daily PnL Log'!E1026&lt;&gt;"",'Daily PnL Log'!E1026,"")</f>
        <v>-20.9</v>
      </c>
      <c r="F67" s="11">
        <f>IF('Daily PnL Log'!F1026&lt;&gt;"",'Daily PnL Log'!F1026,"")</f>
        <v>236.9</v>
      </c>
      <c r="G67" s="11">
        <f>IF('Daily PnL Log'!G1026&lt;&gt;"",'Daily PnL Log'!G1026,"")</f>
        <v>-29151.200000000001</v>
      </c>
      <c r="H67" s="11">
        <f>IF('Daily PnL Log'!H1026&lt;&gt;"",'Daily PnL Log'!H1026,"")</f>
        <v>0</v>
      </c>
      <c r="I67" s="11">
        <f>IF('Daily PnL Log'!I1026&lt;&gt;"",'Daily PnL Log'!I1026,"")</f>
        <v>0</v>
      </c>
      <c r="J67" s="11">
        <f>IF('Daily PnL Log'!J1026&lt;&gt;"",'Daily PnL Log'!J1026,"")</f>
        <v>13465.100000000002</v>
      </c>
      <c r="K67" s="11">
        <f>IF('Daily PnL Log'!K1026&lt;&gt;"",'Daily PnL Log'!K1026,"")</f>
        <v>-158.06</v>
      </c>
      <c r="L67" s="11">
        <f>IF('Daily PnL Log'!L1026&lt;&gt;"",'Daily PnL Log'!L1026,"")</f>
        <v>-1389.54</v>
      </c>
      <c r="M67" s="11">
        <f>IF('Daily PnL Log'!M1026&lt;&gt;"",'Daily PnL Log'!M1026,"")</f>
        <v>-1547.6</v>
      </c>
      <c r="N67" s="11">
        <f>IF('Daily PnL Log'!N1026&lt;&gt;"",'Daily PnL Log'!N1026,"")</f>
        <v>11917.500000000002</v>
      </c>
      <c r="O67" s="11">
        <f t="shared" ref="O67:V68" si="4">IF(C67&lt;&gt;"",O66+C67,"")</f>
        <v>15395.400000000001</v>
      </c>
      <c r="P67" s="11">
        <f t="shared" si="4"/>
        <v>57525.600000000006</v>
      </c>
      <c r="Q67" s="11">
        <f t="shared" si="4"/>
        <v>7951.4000000000005</v>
      </c>
      <c r="R67" s="11">
        <f t="shared" si="4"/>
        <v>-14158.899999999996</v>
      </c>
      <c r="S67" s="11">
        <f t="shared" si="4"/>
        <v>11110.800000000007</v>
      </c>
      <c r="T67" s="11">
        <f t="shared" si="4"/>
        <v>0</v>
      </c>
      <c r="U67" s="11">
        <f t="shared" si="4"/>
        <v>0</v>
      </c>
      <c r="V67" s="11">
        <f t="shared" si="4"/>
        <v>77824.3</v>
      </c>
      <c r="W67" s="11">
        <f>IF('Daily PnL Log'!W1026&lt;&gt;"",'Daily PnL Log'!W1026,"")</f>
        <v>1068830</v>
      </c>
      <c r="X67" s="11">
        <f>IF('Daily PnL Log'!X1026&lt;&gt;"",'Daily PnL Log'!X1026,"")</f>
        <v>1.1150042569912897E-2</v>
      </c>
      <c r="Y67" s="11" t="str">
        <f>IF('Daily PnL Log'!Y1026&lt;&gt;"",'Daily PnL Log'!Y1026,"")</f>
        <v/>
      </c>
      <c r="Z67" s="11" t="str">
        <f>IF('Daily PnL Log'!Z1026&lt;&gt;"",'Daily PnL Log'!Z1026,"")</f>
        <v/>
      </c>
      <c r="AA67" s="11">
        <f>IF('Daily PnL Log'!AC1026&lt;&gt;"",'Daily PnL Log'!AC1026,"")</f>
        <v>835903.99</v>
      </c>
    </row>
    <row r="68" spans="1:27" x14ac:dyDescent="0.25">
      <c r="A68" s="47" t="str">
        <f t="shared" si="2"/>
        <v>Dec</v>
      </c>
      <c r="B68" s="14">
        <f>'Daily PnL Log'!B1027</f>
        <v>45653</v>
      </c>
      <c r="C68" s="13">
        <f>IF('Daily PnL Log'!C1027&lt;&gt;"",'Daily PnL Log'!C1027,"")</f>
        <v>-27244.799999999999</v>
      </c>
      <c r="D68" s="13">
        <f>IF('Daily PnL Log'!D1027&lt;&gt;"",'Daily PnL Log'!D1027,"")</f>
        <v>15335.7</v>
      </c>
      <c r="E68" s="13">
        <f>IF('Daily PnL Log'!E1027&lt;&gt;"",'Daily PnL Log'!E1027,"")</f>
        <v>22.5</v>
      </c>
      <c r="F68" s="13">
        <f>IF('Daily PnL Log'!F1027&lt;&gt;"",'Daily PnL Log'!F1027,"")</f>
        <v>-62121.8</v>
      </c>
      <c r="G68" s="13">
        <f>IF('Daily PnL Log'!G1027&lt;&gt;"",'Daily PnL Log'!G1027,"")</f>
        <v>-15697.7</v>
      </c>
      <c r="H68" s="13">
        <f>IF('Daily PnL Log'!H1027&lt;&gt;"",'Daily PnL Log'!H1027,"")</f>
        <v>0</v>
      </c>
      <c r="I68" s="13">
        <f>IF('Daily PnL Log'!I1027&lt;&gt;"",'Daily PnL Log'!I1027,"")</f>
        <v>0</v>
      </c>
      <c r="J68" s="13">
        <f>IF('Daily PnL Log'!J1027&lt;&gt;"",'Daily PnL Log'!J1027,"")</f>
        <v>-89706.099999999991</v>
      </c>
      <c r="K68" s="13">
        <f>IF('Daily PnL Log'!K1027&lt;&gt;"",'Daily PnL Log'!K1027,"")</f>
        <v>-454.06</v>
      </c>
      <c r="L68" s="13">
        <f>IF('Daily PnL Log'!L1027&lt;&gt;"",'Daily PnL Log'!L1027,"")</f>
        <v>-2171.79</v>
      </c>
      <c r="M68" s="13">
        <f>IF('Daily PnL Log'!M1027&lt;&gt;"",'Daily PnL Log'!M1027,"")</f>
        <v>-2625.85</v>
      </c>
      <c r="N68" s="13">
        <f>IF('Daily PnL Log'!N1027&lt;&gt;"",'Daily PnL Log'!N1027,"")</f>
        <v>-92331.95</v>
      </c>
      <c r="O68" s="13">
        <f t="shared" si="4"/>
        <v>-11849.399999999998</v>
      </c>
      <c r="P68" s="13">
        <f t="shared" si="4"/>
        <v>72861.3</v>
      </c>
      <c r="Q68" s="13">
        <f t="shared" si="4"/>
        <v>7973.9000000000005</v>
      </c>
      <c r="R68" s="13">
        <f t="shared" si="4"/>
        <v>-76280.7</v>
      </c>
      <c r="S68" s="13">
        <f t="shared" si="4"/>
        <v>-4586.8999999999942</v>
      </c>
      <c r="T68" s="13">
        <f t="shared" si="4"/>
        <v>0</v>
      </c>
      <c r="U68" s="13">
        <f t="shared" si="4"/>
        <v>0</v>
      </c>
      <c r="V68" s="13">
        <f t="shared" si="4"/>
        <v>-11881.799999999988</v>
      </c>
      <c r="W68" s="13">
        <f>IF('Daily PnL Log'!W1027&lt;&gt;"",'Daily PnL Log'!W1027,"")</f>
        <v>536821</v>
      </c>
      <c r="X68" s="13">
        <f>IF('Daily PnL Log'!X1027&lt;&gt;"",'Daily PnL Log'!X1027,"")</f>
        <v>-0.17199764912326454</v>
      </c>
      <c r="Y68" s="13" t="str">
        <f>IF('Daily PnL Log'!Y1027&lt;&gt;"",'Daily PnL Log'!Y1027,"")</f>
        <v/>
      </c>
      <c r="Z68" s="13" t="str">
        <f>IF('Daily PnL Log'!Z1027&lt;&gt;"",'Daily PnL Log'!Z1027,"")</f>
        <v/>
      </c>
      <c r="AA68" s="13">
        <f>IF('Daily PnL Log'!AC1027&lt;&gt;"",'Daily PnL Log'!AC1027,"")</f>
        <v>722433.39</v>
      </c>
    </row>
    <row r="69" spans="1:27" x14ac:dyDescent="0.25">
      <c r="A69" s="48" t="str">
        <f t="shared" si="2"/>
        <v>Dec</v>
      </c>
      <c r="B69" s="2">
        <f>'Daily PnL Log'!B1028</f>
        <v>45656</v>
      </c>
      <c r="C69" s="11">
        <f>IF('Daily PnL Log'!C1028&lt;&gt;"",'Daily PnL Log'!C1028,"")</f>
        <v>-11479.2</v>
      </c>
      <c r="D69" s="11">
        <f>IF('Daily PnL Log'!D1028&lt;&gt;"",'Daily PnL Log'!D1028,"")</f>
        <v>-4480.2</v>
      </c>
      <c r="E69" s="11">
        <f>IF('Daily PnL Log'!E1028&lt;&gt;"",'Daily PnL Log'!E1028,"")</f>
        <v>0</v>
      </c>
      <c r="F69" s="11">
        <f>IF('Daily PnL Log'!F1028&lt;&gt;"",'Daily PnL Log'!F1028,"")</f>
        <v>20730.900000000001</v>
      </c>
      <c r="G69" s="11">
        <f>IF('Daily PnL Log'!G1028&lt;&gt;"",'Daily PnL Log'!G1028,"")</f>
        <v>-6992</v>
      </c>
      <c r="H69" s="11">
        <f>IF('Daily PnL Log'!H1028&lt;&gt;"",'Daily PnL Log'!H1028,"")</f>
        <v>0</v>
      </c>
      <c r="I69" s="11">
        <f>IF('Daily PnL Log'!I1028&lt;&gt;"",'Daily PnL Log'!I1028,"")</f>
        <v>0</v>
      </c>
      <c r="J69" s="11">
        <f>IF('Daily PnL Log'!J1028&lt;&gt;"",'Daily PnL Log'!J1028,"")</f>
        <v>-2220.5</v>
      </c>
      <c r="K69" s="11">
        <f>IF('Daily PnL Log'!K1028&lt;&gt;"",'Daily PnL Log'!K1028,"")</f>
        <v>-59.23</v>
      </c>
      <c r="L69" s="11">
        <f>IF('Daily PnL Log'!L1028&lt;&gt;"",'Daily PnL Log'!L1028,"")</f>
        <v>-523.79</v>
      </c>
      <c r="M69" s="11">
        <f>IF('Daily PnL Log'!M1028&lt;&gt;"",'Daily PnL Log'!M1028,"")</f>
        <v>-583.02</v>
      </c>
      <c r="N69" s="11">
        <f>IF('Daily PnL Log'!N1028&lt;&gt;"",'Daily PnL Log'!N1028,"")</f>
        <v>-2803.52</v>
      </c>
      <c r="O69" s="11"/>
      <c r="P69" s="11"/>
      <c r="Q69" s="11"/>
      <c r="R69" s="11"/>
      <c r="S69" s="11"/>
      <c r="T69" s="11"/>
      <c r="U69" s="11"/>
      <c r="V69" s="11"/>
      <c r="W69" s="11">
        <f>IF('Daily PnL Log'!W1028&lt;&gt;"",'Daily PnL Log'!W1028,"")</f>
        <v>537396</v>
      </c>
      <c r="X69" s="11">
        <f>IF('Daily PnL Log'!X1028&lt;&gt;"",'Daily PnL Log'!X1028,"")</f>
        <v>-5.216860564648788E-3</v>
      </c>
      <c r="Y69" s="11">
        <f>IF('Daily PnL Log'!Y1028&lt;&gt;"",'Daily PnL Log'!Y1028,"")</f>
        <v>-5158.2300000000005</v>
      </c>
      <c r="Z69" s="11" t="str">
        <f>IF('Daily PnL Log'!Z1028&lt;&gt;"",'Daily PnL Log'!Z1028,"")</f>
        <v/>
      </c>
      <c r="AA69" s="11">
        <f>IF('Daily PnL Log'!AC1028&lt;&gt;"",'Daily PnL Log'!AC1028,"")</f>
        <v>707507.87</v>
      </c>
    </row>
    <row r="70" spans="1:27" x14ac:dyDescent="0.25">
      <c r="A70" s="47" t="str">
        <f t="shared" si="2"/>
        <v>Dec</v>
      </c>
      <c r="B70" s="14">
        <f>'Daily PnL Log'!B1029</f>
        <v>45657</v>
      </c>
      <c r="C70" s="13">
        <f>IF('Daily PnL Log'!C1029&lt;&gt;"",'Daily PnL Log'!C1029,"")</f>
        <v>10242.299999999999</v>
      </c>
      <c r="D70" s="13">
        <f>IF('Daily PnL Log'!D1029&lt;&gt;"",'Daily PnL Log'!D1029,"")</f>
        <v>-2098.3000000000002</v>
      </c>
      <c r="E70" s="13">
        <f>IF('Daily PnL Log'!E1029&lt;&gt;"",'Daily PnL Log'!E1029,"")</f>
        <v>0</v>
      </c>
      <c r="F70" s="13">
        <f>IF('Daily PnL Log'!F1029&lt;&gt;"",'Daily PnL Log'!F1029,"")</f>
        <v>-2377.1</v>
      </c>
      <c r="G70" s="13">
        <f>IF('Daily PnL Log'!G1029&lt;&gt;"",'Daily PnL Log'!G1029,"")</f>
        <v>-5738.1</v>
      </c>
      <c r="H70" s="13">
        <f>IF('Daily PnL Log'!H1029&lt;&gt;"",'Daily PnL Log'!H1029,"")</f>
        <v>0</v>
      </c>
      <c r="I70" s="13">
        <f>IF('Daily PnL Log'!I1029&lt;&gt;"",'Daily PnL Log'!I1029,"")</f>
        <v>0</v>
      </c>
      <c r="J70" s="13">
        <f>IF('Daily PnL Log'!J1029&lt;&gt;"",'Daily PnL Log'!J1029,"")</f>
        <v>28.799999999999272</v>
      </c>
      <c r="K70" s="13">
        <f>IF('Daily PnL Log'!K1029&lt;&gt;"",'Daily PnL Log'!K1029,"")</f>
        <v>-25.68</v>
      </c>
      <c r="L70" s="13">
        <f>IF('Daily PnL Log'!L1029&lt;&gt;"",'Daily PnL Log'!L1029,"")</f>
        <v>-224.74</v>
      </c>
      <c r="M70" s="13">
        <f>IF('Daily PnL Log'!M1029&lt;&gt;"",'Daily PnL Log'!M1029,"")</f>
        <v>-250.42000000000002</v>
      </c>
      <c r="N70" s="13">
        <f>IF('Daily PnL Log'!N1029&lt;&gt;"",'Daily PnL Log'!N1029,"")</f>
        <v>-221.62000000000074</v>
      </c>
      <c r="O70" s="13">
        <f t="shared" ref="O70:V70" si="5">IF(C70&lt;&gt;"",O68+C70,"")</f>
        <v>-1607.0999999999985</v>
      </c>
      <c r="P70" s="13">
        <f t="shared" si="5"/>
        <v>70763</v>
      </c>
      <c r="Q70" s="13">
        <f t="shared" si="5"/>
        <v>7973.9000000000005</v>
      </c>
      <c r="R70" s="13">
        <f t="shared" si="5"/>
        <v>-78657.8</v>
      </c>
      <c r="S70" s="13">
        <f t="shared" si="5"/>
        <v>-10324.999999999995</v>
      </c>
      <c r="T70" s="13">
        <f t="shared" si="5"/>
        <v>0</v>
      </c>
      <c r="U70" s="13">
        <f t="shared" si="5"/>
        <v>0</v>
      </c>
      <c r="V70" s="13">
        <f t="shared" si="5"/>
        <v>-11852.999999999989</v>
      </c>
      <c r="W70" s="13">
        <f>IF('Daily PnL Log'!W1029&lt;&gt;"",'Daily PnL Log'!W1029,"")</f>
        <v>577051</v>
      </c>
      <c r="X70" s="13">
        <f>IF('Daily PnL Log'!X1029&lt;&gt;"",'Daily PnL Log'!X1029,"")</f>
        <v>-3.8405617527740313E-4</v>
      </c>
      <c r="Y70" s="13" t="str">
        <f>IF('Daily PnL Log'!Y1029&lt;&gt;"",'Daily PnL Log'!Y1029,"")</f>
        <v/>
      </c>
      <c r="Z70" s="13" t="str">
        <f>IF('Daily PnL Log'!Z1029&lt;&gt;"",'Daily PnL Log'!Z1029,"")</f>
        <v/>
      </c>
      <c r="AA70" s="13">
        <f>IF('Daily PnL Log'!AC1029&lt;&gt;"",'Daily PnL Log'!AC1029,"")</f>
        <v>724838.7</v>
      </c>
    </row>
    <row r="73" spans="1:27" x14ac:dyDescent="0.25">
      <c r="B73" s="25"/>
    </row>
    <row r="74" spans="1:27" x14ac:dyDescent="0.25">
      <c r="B74" s="25"/>
    </row>
    <row r="76" spans="1:27" x14ac:dyDescent="0.25">
      <c r="B76" s="25"/>
    </row>
    <row r="77" spans="1:27" x14ac:dyDescent="0.25">
      <c r="B77" s="25"/>
      <c r="F77" s="20" t="s">
        <v>35</v>
      </c>
    </row>
    <row r="78" spans="1:27" x14ac:dyDescent="0.25">
      <c r="B78" s="25"/>
    </row>
    <row r="79" spans="1:27" x14ac:dyDescent="0.25">
      <c r="B79" s="25"/>
    </row>
  </sheetData>
  <mergeCells count="1">
    <mergeCell ref="A2:B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2:AA78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-159151.50000000003</v>
      </c>
    </row>
    <row r="8" spans="1:2" ht="18.75" x14ac:dyDescent="0.3">
      <c r="A8" s="55" t="s">
        <v>6</v>
      </c>
      <c r="B8" s="56">
        <f>K48</f>
        <v>-2743.7600000000007</v>
      </c>
    </row>
    <row r="9" spans="1:2" ht="18.75" x14ac:dyDescent="0.3">
      <c r="A9" s="55" t="s">
        <v>30</v>
      </c>
      <c r="B9" s="56">
        <f>L48</f>
        <v>-21909.670000000002</v>
      </c>
    </row>
    <row r="10" spans="1:2" ht="18.75" x14ac:dyDescent="0.3">
      <c r="A10" s="55" t="s">
        <v>11</v>
      </c>
      <c r="B10" s="56">
        <f>Y48</f>
        <v>-20337.57</v>
      </c>
    </row>
    <row r="11" spans="1:2" ht="18.75" x14ac:dyDescent="0.3">
      <c r="A11" s="57" t="s">
        <v>18</v>
      </c>
      <c r="B11" s="54">
        <f>B7+(B8+B9+B10)</f>
        <v>-204142.50000000003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903505.55</v>
      </c>
    </row>
    <row r="15" spans="1:2" ht="18.75" x14ac:dyDescent="0.3">
      <c r="A15" s="60" t="s">
        <v>15</v>
      </c>
      <c r="B15" s="63">
        <f>B11/B14</f>
        <v>-0.22594493193760681</v>
      </c>
    </row>
    <row r="16" spans="1:2" ht="18.75" x14ac:dyDescent="0.3">
      <c r="A16" s="60" t="s">
        <v>17</v>
      </c>
      <c r="B16" s="63">
        <f>X48</f>
        <v>3.3152802958052383E-2</v>
      </c>
    </row>
    <row r="17" spans="1:2" ht="18.75" x14ac:dyDescent="0.3">
      <c r="A17" s="60" t="s">
        <v>31</v>
      </c>
      <c r="B17" s="64">
        <f>B15/B16</f>
        <v>-6.8152587949649588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-46850.299999999996</v>
      </c>
      <c r="D48" s="41">
        <f t="shared" si="0"/>
        <v>-113003.9</v>
      </c>
      <c r="E48" s="41">
        <f t="shared" si="0"/>
        <v>1078.8999999999996</v>
      </c>
      <c r="F48" s="41">
        <f t="shared" si="0"/>
        <v>-25870.200000000004</v>
      </c>
      <c r="G48" s="41">
        <f t="shared" si="0"/>
        <v>25494.000000000011</v>
      </c>
      <c r="H48" s="41">
        <f t="shared" si="0"/>
        <v>0</v>
      </c>
      <c r="I48" s="41">
        <f t="shared" si="0"/>
        <v>0</v>
      </c>
      <c r="J48" s="41">
        <f t="shared" si="0"/>
        <v>-159151.50000000003</v>
      </c>
      <c r="K48" s="41">
        <f t="shared" si="0"/>
        <v>-2743.7600000000007</v>
      </c>
      <c r="L48" s="41">
        <f t="shared" si="0"/>
        <v>-21909.670000000002</v>
      </c>
      <c r="M48" s="41">
        <f t="shared" si="0"/>
        <v>-24653.429999999993</v>
      </c>
      <c r="N48" s="41">
        <f t="shared" si="0"/>
        <v>-183804.93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903505.55</v>
      </c>
      <c r="X48" s="44">
        <f>_xlfn.STDEV.P(X50:X69)</f>
        <v>3.3152802958052383E-2</v>
      </c>
      <c r="Y48" s="41">
        <f>SUM(Y50:Y69)</f>
        <v>-20337.57</v>
      </c>
      <c r="Z48" s="41">
        <f>SUM(Z50:Z69)</f>
        <v>22468.39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Nov</v>
      </c>
      <c r="B50" s="14">
        <f>'Daily PnL Log'!B989</f>
        <v>45597</v>
      </c>
      <c r="C50" s="13">
        <f>IF('Daily PnL Log'!C989&lt;&gt;"",'Daily PnL Log'!C989,"")</f>
        <v>-17399.400000000001</v>
      </c>
      <c r="D50" s="13">
        <f>IF('Daily PnL Log'!D989&lt;&gt;"",'Daily PnL Log'!D989,"")</f>
        <v>30455.5</v>
      </c>
      <c r="E50" s="13">
        <f>IF('Daily PnL Log'!E989&lt;&gt;"",'Daily PnL Log'!E989,"")</f>
        <v>15.3</v>
      </c>
      <c r="F50" s="13">
        <f>IF('Daily PnL Log'!F989&lt;&gt;"",'Daily PnL Log'!F989,"")</f>
        <v>9892.5</v>
      </c>
      <c r="G50" s="13">
        <f>IF('Daily PnL Log'!G989&lt;&gt;"",'Daily PnL Log'!G989,"")</f>
        <v>10444.700000000001</v>
      </c>
      <c r="H50" s="13">
        <f>IF('Daily PnL Log'!H989&lt;&gt;"",'Daily PnL Log'!H989,"")</f>
        <v>0</v>
      </c>
      <c r="I50" s="13">
        <f>IF('Daily PnL Log'!I989&lt;&gt;"",'Daily PnL Log'!I989,"")</f>
        <v>0</v>
      </c>
      <c r="J50" s="13">
        <f>IF('Daily PnL Log'!J989&lt;&gt;"",'Daily PnL Log'!J989,"")</f>
        <v>33408.6</v>
      </c>
      <c r="K50" s="13">
        <f>IF('Daily PnL Log'!K989&lt;&gt;"",'Daily PnL Log'!K989,"")</f>
        <v>-71.930000000000007</v>
      </c>
      <c r="L50" s="13">
        <f>IF('Daily PnL Log'!L989&lt;&gt;"",'Daily PnL Log'!L989,"")</f>
        <v>-633.27</v>
      </c>
      <c r="M50" s="13">
        <f>IF('Daily PnL Log'!M989&lt;&gt;"",'Daily PnL Log'!M989,"")</f>
        <v>-705.2</v>
      </c>
      <c r="N50" s="13">
        <f>IF('Daily PnL Log'!N989&lt;&gt;"",'Daily PnL Log'!N989,"")</f>
        <v>32703.399999999998</v>
      </c>
      <c r="O50" s="13">
        <f t="shared" ref="O50:U50" si="1">C50</f>
        <v>-17399.400000000001</v>
      </c>
      <c r="P50" s="13">
        <f t="shared" si="1"/>
        <v>30455.5</v>
      </c>
      <c r="Q50" s="13">
        <f t="shared" si="1"/>
        <v>15.3</v>
      </c>
      <c r="R50" s="13">
        <f t="shared" si="1"/>
        <v>9892.5</v>
      </c>
      <c r="S50" s="13">
        <f t="shared" si="1"/>
        <v>10444.700000000001</v>
      </c>
      <c r="T50" s="13">
        <f t="shared" si="1"/>
        <v>0</v>
      </c>
      <c r="U50" s="13">
        <f t="shared" si="1"/>
        <v>0</v>
      </c>
      <c r="V50" s="13">
        <f>SUM(O50:T50)</f>
        <v>33408.6</v>
      </c>
      <c r="W50" s="13">
        <f>IF('Daily PnL Log'!W989&lt;&gt;"",'Daily PnL Log'!W989,"")</f>
        <v>827089</v>
      </c>
      <c r="X50" s="13">
        <f>IF('Daily PnL Log'!X989&lt;&gt;"",'Daily PnL Log'!X989,"")</f>
        <v>3.9540363854434039E-2</v>
      </c>
      <c r="Y50" s="13">
        <f>IF('Daily PnL Log'!Y989&lt;&gt;"",'Daily PnL Log'!Y989,"")</f>
        <v>-5779.26</v>
      </c>
      <c r="Z50" s="13" t="str">
        <f>IF('Daily PnL Log'!Z989&lt;&gt;"",'Daily PnL Log'!Z989,"")</f>
        <v/>
      </c>
      <c r="AA50" s="13">
        <f>IF('Daily PnL Log'!AC989&lt;&gt;"",'Daily PnL Log'!AC989,"")</f>
        <v>952920.77</v>
      </c>
    </row>
    <row r="51" spans="1:27" x14ac:dyDescent="0.25">
      <c r="A51" s="48" t="str">
        <f t="shared" ref="A51:A69" si="2">TEXT(B51,"mmm")</f>
        <v>Nov</v>
      </c>
      <c r="B51" s="2">
        <f>'Daily PnL Log'!B990</f>
        <v>45600</v>
      </c>
      <c r="C51" s="11">
        <f>IF('Daily PnL Log'!C990&lt;&gt;"",'Daily PnL Log'!C990,"")</f>
        <v>4616.5</v>
      </c>
      <c r="D51" s="11">
        <f>IF('Daily PnL Log'!D990&lt;&gt;"",'Daily PnL Log'!D990,"")</f>
        <v>-315.5</v>
      </c>
      <c r="E51" s="11">
        <f>IF('Daily PnL Log'!E990&lt;&gt;"",'Daily PnL Log'!E990,"")</f>
        <v>-11.8</v>
      </c>
      <c r="F51" s="11">
        <f>IF('Daily PnL Log'!F990&lt;&gt;"",'Daily PnL Log'!F990,"")</f>
        <v>3519.7</v>
      </c>
      <c r="G51" s="11">
        <f>IF('Daily PnL Log'!G990&lt;&gt;"",'Daily PnL Log'!G990,"")</f>
        <v>-1803.8</v>
      </c>
      <c r="H51" s="11">
        <f>IF('Daily PnL Log'!H990&lt;&gt;"",'Daily PnL Log'!H990,"")</f>
        <v>0</v>
      </c>
      <c r="I51" s="11">
        <f>IF('Daily PnL Log'!I990&lt;&gt;"",'Daily PnL Log'!I990,"")</f>
        <v>0</v>
      </c>
      <c r="J51" s="11">
        <f>IF('Daily PnL Log'!J990&lt;&gt;"",'Daily PnL Log'!J990,"")</f>
        <v>6005.0999999999995</v>
      </c>
      <c r="K51" s="11">
        <f>IF('Daily PnL Log'!K990&lt;&gt;"",'Daily PnL Log'!K990,"")</f>
        <v>-58.01</v>
      </c>
      <c r="L51" s="11">
        <f>IF('Daily PnL Log'!L990&lt;&gt;"",'Daily PnL Log'!L990,"")</f>
        <v>-508.57</v>
      </c>
      <c r="M51" s="11">
        <f>IF('Daily PnL Log'!M990&lt;&gt;"",'Daily PnL Log'!M990,"")</f>
        <v>-566.58000000000004</v>
      </c>
      <c r="N51" s="11">
        <f>IF('Daily PnL Log'!N990&lt;&gt;"",'Daily PnL Log'!N990,"")</f>
        <v>5438.5199999999995</v>
      </c>
      <c r="O51" s="11">
        <f t="shared" ref="O51:V66" si="3">IF(C51&lt;&gt;"",O50+C51,"")</f>
        <v>-12782.900000000001</v>
      </c>
      <c r="P51" s="11">
        <f t="shared" si="3"/>
        <v>30140</v>
      </c>
      <c r="Q51" s="11">
        <f t="shared" si="3"/>
        <v>3.5</v>
      </c>
      <c r="R51" s="11">
        <f t="shared" si="3"/>
        <v>13412.2</v>
      </c>
      <c r="S51" s="11">
        <f t="shared" si="3"/>
        <v>8640.9000000000015</v>
      </c>
      <c r="T51" s="11">
        <f t="shared" si="3"/>
        <v>0</v>
      </c>
      <c r="U51" s="11">
        <f t="shared" si="3"/>
        <v>0</v>
      </c>
      <c r="V51" s="11">
        <f t="shared" si="3"/>
        <v>39413.699999999997</v>
      </c>
      <c r="W51" s="11">
        <f>IF('Daily PnL Log'!W990&lt;&gt;"",'Daily PnL Log'!W990,"")</f>
        <v>851338</v>
      </c>
      <c r="X51" s="11">
        <f>IF('Daily PnL Log'!X990&lt;&gt;"",'Daily PnL Log'!X990,"")</f>
        <v>6.3882030403905376E-3</v>
      </c>
      <c r="Y51" s="11" t="str">
        <f>IF('Daily PnL Log'!Y990&lt;&gt;"",'Daily PnL Log'!Y990,"")</f>
        <v/>
      </c>
      <c r="Z51" s="11" t="str">
        <f>IF('Daily PnL Log'!Z990&lt;&gt;"",'Daily PnL Log'!Z990,"")</f>
        <v/>
      </c>
      <c r="AA51" s="11">
        <f>IF('Daily PnL Log'!AC990&lt;&gt;"",'Daily PnL Log'!AC990,"")</f>
        <v>988834.19</v>
      </c>
    </row>
    <row r="52" spans="1:27" x14ac:dyDescent="0.25">
      <c r="A52" s="47" t="str">
        <f t="shared" si="2"/>
        <v>Nov</v>
      </c>
      <c r="B52" s="14">
        <f>'Daily PnL Log'!B991</f>
        <v>45601</v>
      </c>
      <c r="C52" s="13">
        <f>IF('Daily PnL Log'!C991&lt;&gt;"",'Daily PnL Log'!C991,"")</f>
        <v>1269.9000000000001</v>
      </c>
      <c r="D52" s="13">
        <f>IF('Daily PnL Log'!D991&lt;&gt;"",'Daily PnL Log'!D991,"")</f>
        <v>-17243.5</v>
      </c>
      <c r="E52" s="13">
        <f>IF('Daily PnL Log'!E991&lt;&gt;"",'Daily PnL Log'!E991,"")</f>
        <v>-8.5</v>
      </c>
      <c r="F52" s="13">
        <f>IF('Daily PnL Log'!F991&lt;&gt;"",'Daily PnL Log'!F991,"")</f>
        <v>-1331.5</v>
      </c>
      <c r="G52" s="13">
        <f>IF('Daily PnL Log'!G991&lt;&gt;"",'Daily PnL Log'!G991,"")</f>
        <v>-2353.6999999999998</v>
      </c>
      <c r="H52" s="13">
        <f>IF('Daily PnL Log'!H991&lt;&gt;"",'Daily PnL Log'!H991,"")</f>
        <v>0</v>
      </c>
      <c r="I52" s="13">
        <f>IF('Daily PnL Log'!I991&lt;&gt;"",'Daily PnL Log'!I991,"")</f>
        <v>0</v>
      </c>
      <c r="J52" s="13">
        <f>IF('Daily PnL Log'!J991&lt;&gt;"",'Daily PnL Log'!J991,"")</f>
        <v>-19667.3</v>
      </c>
      <c r="K52" s="13">
        <f>IF('Daily PnL Log'!K991&lt;&gt;"",'Daily PnL Log'!K991,"")</f>
        <v>-73.180000000000007</v>
      </c>
      <c r="L52" s="13">
        <f>IF('Daily PnL Log'!L991&lt;&gt;"",'Daily PnL Log'!L991,"")</f>
        <v>-648.59</v>
      </c>
      <c r="M52" s="13">
        <f>IF('Daily PnL Log'!M991&lt;&gt;"",'Daily PnL Log'!M991,"")</f>
        <v>-721.77</v>
      </c>
      <c r="N52" s="13">
        <f>IF('Daily PnL Log'!N991&lt;&gt;"",'Daily PnL Log'!N991,"")</f>
        <v>-20389.07</v>
      </c>
      <c r="O52" s="13">
        <f t="shared" si="3"/>
        <v>-11513.000000000002</v>
      </c>
      <c r="P52" s="13">
        <f t="shared" si="3"/>
        <v>12896.5</v>
      </c>
      <c r="Q52" s="13">
        <f t="shared" si="3"/>
        <v>-5</v>
      </c>
      <c r="R52" s="13">
        <f t="shared" si="3"/>
        <v>12080.7</v>
      </c>
      <c r="S52" s="13">
        <f t="shared" si="3"/>
        <v>6287.2000000000016</v>
      </c>
      <c r="T52" s="13">
        <f t="shared" si="3"/>
        <v>0</v>
      </c>
      <c r="U52" s="13">
        <f t="shared" si="3"/>
        <v>0</v>
      </c>
      <c r="V52" s="13">
        <f t="shared" si="3"/>
        <v>19746.399999999998</v>
      </c>
      <c r="W52" s="13">
        <f>IF('Daily PnL Log'!W991&lt;&gt;"",'Daily PnL Log'!W991,"")</f>
        <v>869977</v>
      </c>
      <c r="X52" s="13">
        <f>IF('Daily PnL Log'!X991&lt;&gt;"",'Daily PnL Log'!X991,"")</f>
        <v>-2.3436332224874911E-2</v>
      </c>
      <c r="Y52" s="13" t="str">
        <f>IF('Daily PnL Log'!Y991&lt;&gt;"",'Daily PnL Log'!Y991,"")</f>
        <v/>
      </c>
      <c r="Z52" s="13" t="str">
        <f>IF('Daily PnL Log'!Z991&lt;&gt;"",'Daily PnL Log'!Z991,"")</f>
        <v/>
      </c>
      <c r="AA52" s="13">
        <f>IF('Daily PnL Log'!AC991&lt;&gt;"",'Daily PnL Log'!AC991,"")</f>
        <v>962988.67</v>
      </c>
    </row>
    <row r="53" spans="1:27" x14ac:dyDescent="0.25">
      <c r="A53" s="48" t="str">
        <f t="shared" si="2"/>
        <v>Nov</v>
      </c>
      <c r="B53" s="2">
        <f>'Daily PnL Log'!B992</f>
        <v>45602</v>
      </c>
      <c r="C53" s="11">
        <f>IF('Daily PnL Log'!C992&lt;&gt;"",'Daily PnL Log'!C992,"")</f>
        <v>-4445.8</v>
      </c>
      <c r="D53" s="11">
        <f>IF('Daily PnL Log'!D992&lt;&gt;"",'Daily PnL Log'!D992,"")</f>
        <v>-20389</v>
      </c>
      <c r="E53" s="11">
        <f>IF('Daily PnL Log'!E992&lt;&gt;"",'Daily PnL Log'!E992,"")</f>
        <v>14.3</v>
      </c>
      <c r="F53" s="11">
        <f>IF('Daily PnL Log'!F992&lt;&gt;"",'Daily PnL Log'!F992,"")</f>
        <v>-15596.9</v>
      </c>
      <c r="G53" s="11">
        <f>IF('Daily PnL Log'!G992&lt;&gt;"",'Daily PnL Log'!G992,"")</f>
        <v>372</v>
      </c>
      <c r="H53" s="11">
        <f>IF('Daily PnL Log'!H992&lt;&gt;"",'Daily PnL Log'!H992,"")</f>
        <v>0</v>
      </c>
      <c r="I53" s="11">
        <f>IF('Daily PnL Log'!I992&lt;&gt;"",'Daily PnL Log'!I992,"")</f>
        <v>0</v>
      </c>
      <c r="J53" s="11">
        <f>IF('Daily PnL Log'!J992&lt;&gt;"",'Daily PnL Log'!J992,"")</f>
        <v>-40045.4</v>
      </c>
      <c r="K53" s="11">
        <f>IF('Daily PnL Log'!K992&lt;&gt;"",'Daily PnL Log'!K992,"")</f>
        <v>-107.28</v>
      </c>
      <c r="L53" s="11">
        <f>IF('Daily PnL Log'!L992&lt;&gt;"",'Daily PnL Log'!L992,"")</f>
        <v>-947.63</v>
      </c>
      <c r="M53" s="11">
        <f>IF('Daily PnL Log'!M992&lt;&gt;"",'Daily PnL Log'!M992,"")</f>
        <v>-1054.9100000000001</v>
      </c>
      <c r="N53" s="11">
        <f>IF('Daily PnL Log'!N992&lt;&gt;"",'Daily PnL Log'!N992,"")</f>
        <v>-41100.310000000005</v>
      </c>
      <c r="O53" s="11">
        <f t="shared" si="3"/>
        <v>-15958.800000000003</v>
      </c>
      <c r="P53" s="11">
        <f t="shared" si="3"/>
        <v>-7492.5</v>
      </c>
      <c r="Q53" s="11">
        <f t="shared" si="3"/>
        <v>9.3000000000000007</v>
      </c>
      <c r="R53" s="11">
        <f t="shared" si="3"/>
        <v>-3516.1999999999989</v>
      </c>
      <c r="S53" s="11">
        <f t="shared" si="3"/>
        <v>6659.2000000000016</v>
      </c>
      <c r="T53" s="11">
        <f t="shared" si="3"/>
        <v>0</v>
      </c>
      <c r="U53" s="11">
        <f t="shared" si="3"/>
        <v>0</v>
      </c>
      <c r="V53" s="11">
        <f t="shared" si="3"/>
        <v>-20299.000000000004</v>
      </c>
      <c r="W53" s="11">
        <f>IF('Daily PnL Log'!W992&lt;&gt;"",'Daily PnL Log'!W992,"")</f>
        <v>903536</v>
      </c>
      <c r="X53" s="11">
        <f>IF('Daily PnL Log'!X992&lt;&gt;"",'Daily PnL Log'!X992,"")</f>
        <v>-4.5488292663490998E-2</v>
      </c>
      <c r="Y53" s="11" t="str">
        <f>IF('Daily PnL Log'!Y992&lt;&gt;"",'Daily PnL Log'!Y992,"")</f>
        <v/>
      </c>
      <c r="Z53" s="11" t="str">
        <f>IF('Daily PnL Log'!Z992&lt;&gt;"",'Daily PnL Log'!Z992,"")</f>
        <v/>
      </c>
      <c r="AA53" s="11">
        <f>IF('Daily PnL Log'!AC992&lt;&gt;"",'Daily PnL Log'!AC992,"")</f>
        <v>897482.51</v>
      </c>
    </row>
    <row r="54" spans="1:27" x14ac:dyDescent="0.25">
      <c r="A54" s="47" t="str">
        <f t="shared" si="2"/>
        <v>Nov</v>
      </c>
      <c r="B54" s="14">
        <f>'Daily PnL Log'!B993</f>
        <v>45603</v>
      </c>
      <c r="C54" s="13">
        <f>IF('Daily PnL Log'!C993&lt;&gt;"",'Daily PnL Log'!C993,"")</f>
        <v>-4345.3</v>
      </c>
      <c r="D54" s="13">
        <f>IF('Daily PnL Log'!D993&lt;&gt;"",'Daily PnL Log'!D993,"")</f>
        <v>-35089</v>
      </c>
      <c r="E54" s="13">
        <f>IF('Daily PnL Log'!E993&lt;&gt;"",'Daily PnL Log'!E993,"")</f>
        <v>15.8</v>
      </c>
      <c r="F54" s="13">
        <f>IF('Daily PnL Log'!F993&lt;&gt;"",'Daily PnL Log'!F993,"")</f>
        <v>-1515.2</v>
      </c>
      <c r="G54" s="13">
        <f>IF('Daily PnL Log'!G993&lt;&gt;"",'Daily PnL Log'!G993,"")</f>
        <v>6803.5</v>
      </c>
      <c r="H54" s="13">
        <f>IF('Daily PnL Log'!H993&lt;&gt;"",'Daily PnL Log'!H993,"")</f>
        <v>0</v>
      </c>
      <c r="I54" s="13">
        <f>IF('Daily PnL Log'!I993&lt;&gt;"",'Daily PnL Log'!I993,"")</f>
        <v>0</v>
      </c>
      <c r="J54" s="13">
        <f>IF('Daily PnL Log'!J993&lt;&gt;"",'Daily PnL Log'!J993,"")</f>
        <v>-34130.199999999997</v>
      </c>
      <c r="K54" s="13">
        <f>IF('Daily PnL Log'!K993&lt;&gt;"",'Daily PnL Log'!K993,"")</f>
        <v>-97.17</v>
      </c>
      <c r="L54" s="13">
        <f>IF('Daily PnL Log'!L993&lt;&gt;"",'Daily PnL Log'!L993,"")</f>
        <v>-853.22</v>
      </c>
      <c r="M54" s="13">
        <f>IF('Daily PnL Log'!M993&lt;&gt;"",'Daily PnL Log'!M993,"")</f>
        <v>-950.39</v>
      </c>
      <c r="N54" s="13">
        <f>IF('Daily PnL Log'!N993&lt;&gt;"",'Daily PnL Log'!N993,"")</f>
        <v>-35080.589999999997</v>
      </c>
      <c r="O54" s="13">
        <f t="shared" si="3"/>
        <v>-20304.100000000002</v>
      </c>
      <c r="P54" s="13">
        <f t="shared" si="3"/>
        <v>-42581.5</v>
      </c>
      <c r="Q54" s="13">
        <f t="shared" si="3"/>
        <v>25.1</v>
      </c>
      <c r="R54" s="13">
        <f t="shared" si="3"/>
        <v>-5031.3999999999987</v>
      </c>
      <c r="S54" s="13">
        <f t="shared" si="3"/>
        <v>13462.7</v>
      </c>
      <c r="T54" s="13">
        <f t="shared" si="3"/>
        <v>0</v>
      </c>
      <c r="U54" s="13">
        <f t="shared" si="3"/>
        <v>0</v>
      </c>
      <c r="V54" s="13">
        <f t="shared" si="3"/>
        <v>-54429.2</v>
      </c>
      <c r="W54" s="13">
        <f>IF('Daily PnL Log'!W993&lt;&gt;"",'Daily PnL Log'!W993,"")</f>
        <v>856851</v>
      </c>
      <c r="X54" s="13">
        <f>IF('Daily PnL Log'!X993&lt;&gt;"",'Daily PnL Log'!X993,"")</f>
        <v>-4.094129551112153E-2</v>
      </c>
      <c r="Y54" s="13">
        <f>IF('Daily PnL Log'!Y993&lt;&gt;"",'Daily PnL Log'!Y993,"")</f>
        <v>-284</v>
      </c>
      <c r="Z54" s="13" t="str">
        <f>IF('Daily PnL Log'!Z993&lt;&gt;"",'Daily PnL Log'!Z993,"")</f>
        <v/>
      </c>
      <c r="AA54" s="13">
        <f>IF('Daily PnL Log'!AC993&lt;&gt;"",'Daily PnL Log'!AC993,"")</f>
        <v>867177.12</v>
      </c>
    </row>
    <row r="55" spans="1:27" x14ac:dyDescent="0.25">
      <c r="A55" s="48" t="str">
        <f t="shared" si="2"/>
        <v>Nov</v>
      </c>
      <c r="B55" s="2">
        <f>'Daily PnL Log'!B994</f>
        <v>45604</v>
      </c>
      <c r="C55" s="11">
        <f>IF('Daily PnL Log'!C994&lt;&gt;"",'Daily PnL Log'!C994,"")</f>
        <v>-30367.9</v>
      </c>
      <c r="D55" s="11">
        <f>IF('Daily PnL Log'!D994&lt;&gt;"",'Daily PnL Log'!D994,"")</f>
        <v>-31020.7</v>
      </c>
      <c r="E55" s="11">
        <f>IF('Daily PnL Log'!E994&lt;&gt;"",'Daily PnL Log'!E994,"")</f>
        <v>-1.7</v>
      </c>
      <c r="F55" s="11">
        <f>IF('Daily PnL Log'!F994&lt;&gt;"",'Daily PnL Log'!F994,"")</f>
        <v>-8429.2000000000007</v>
      </c>
      <c r="G55" s="11">
        <f>IF('Daily PnL Log'!G994&lt;&gt;"",'Daily PnL Log'!G994,"")</f>
        <v>-10028.799999999999</v>
      </c>
      <c r="H55" s="11">
        <f>IF('Daily PnL Log'!H994&lt;&gt;"",'Daily PnL Log'!H994,"")</f>
        <v>0</v>
      </c>
      <c r="I55" s="11">
        <f>IF('Daily PnL Log'!I994&lt;&gt;"",'Daily PnL Log'!I994,"")</f>
        <v>0</v>
      </c>
      <c r="J55" s="11">
        <f>IF('Daily PnL Log'!J994&lt;&gt;"",'Daily PnL Log'!J994,"")</f>
        <v>-79848.3</v>
      </c>
      <c r="K55" s="11">
        <f>IF('Daily PnL Log'!K994&lt;&gt;"",'Daily PnL Log'!K994,"")</f>
        <v>-71.36</v>
      </c>
      <c r="L55" s="11">
        <f>IF('Daily PnL Log'!L994&lt;&gt;"",'Daily PnL Log'!L994,"")</f>
        <v>-627.25</v>
      </c>
      <c r="M55" s="11">
        <f>IF('Daily PnL Log'!M994&lt;&gt;"",'Daily PnL Log'!M994,"")</f>
        <v>-698.61</v>
      </c>
      <c r="N55" s="11">
        <f>IF('Daily PnL Log'!N994&lt;&gt;"",'Daily PnL Log'!N994,"")</f>
        <v>-80546.91</v>
      </c>
      <c r="O55" s="11">
        <f t="shared" si="3"/>
        <v>-50672</v>
      </c>
      <c r="P55" s="11">
        <f t="shared" si="3"/>
        <v>-73602.2</v>
      </c>
      <c r="Q55" s="11">
        <f t="shared" si="3"/>
        <v>23.400000000000002</v>
      </c>
      <c r="R55" s="11">
        <f t="shared" si="3"/>
        <v>-13460.599999999999</v>
      </c>
      <c r="S55" s="11">
        <f t="shared" si="3"/>
        <v>3433.9000000000015</v>
      </c>
      <c r="T55" s="11">
        <f t="shared" si="3"/>
        <v>0</v>
      </c>
      <c r="U55" s="11">
        <f t="shared" si="3"/>
        <v>0</v>
      </c>
      <c r="V55" s="11">
        <f t="shared" si="3"/>
        <v>-134277.5</v>
      </c>
      <c r="W55" s="11">
        <f>IF('Daily PnL Log'!W994&lt;&gt;"",'Daily PnL Log'!W994,"")</f>
        <v>978898</v>
      </c>
      <c r="X55" s="11">
        <f>IF('Daily PnL Log'!X994&lt;&gt;"",'Daily PnL Log'!X994,"")</f>
        <v>-8.2283251166107199E-2</v>
      </c>
      <c r="Y55" s="11" t="str">
        <f>IF('Daily PnL Log'!Y994&lt;&gt;"",'Daily PnL Log'!Y994,"")</f>
        <v/>
      </c>
      <c r="Z55" s="11" t="str">
        <f>IF('Daily PnL Log'!Z994&lt;&gt;"",'Daily PnL Log'!Z994,"")</f>
        <v/>
      </c>
      <c r="AA55" s="11">
        <f>IF('Daily PnL Log'!AC994&lt;&gt;"",'Daily PnL Log'!AC994,"")</f>
        <v>808331.95</v>
      </c>
    </row>
    <row r="56" spans="1:27" x14ac:dyDescent="0.25">
      <c r="A56" s="47" t="str">
        <f t="shared" si="2"/>
        <v>Nov</v>
      </c>
      <c r="B56" s="14">
        <f>'Daily PnL Log'!B995</f>
        <v>45607</v>
      </c>
      <c r="C56" s="13">
        <f>IF('Daily PnL Log'!C995&lt;&gt;"",'Daily PnL Log'!C995,"")</f>
        <v>-22392.799999999999</v>
      </c>
      <c r="D56" s="13">
        <f>IF('Daily PnL Log'!D995&lt;&gt;"",'Daily PnL Log'!D995,"")</f>
        <v>8240.5</v>
      </c>
      <c r="E56" s="13">
        <f>IF('Daily PnL Log'!E995&lt;&gt;"",'Daily PnL Log'!E995,"")</f>
        <v>-8.3000000000000007</v>
      </c>
      <c r="F56" s="13">
        <f>IF('Daily PnL Log'!F995&lt;&gt;"",'Daily PnL Log'!F995,"")</f>
        <v>6261.2</v>
      </c>
      <c r="G56" s="13">
        <f>IF('Daily PnL Log'!G995&lt;&gt;"",'Daily PnL Log'!G995,"")</f>
        <v>-6405</v>
      </c>
      <c r="H56" s="13">
        <f>IF('Daily PnL Log'!H995&lt;&gt;"",'Daily PnL Log'!H995,"")</f>
        <v>0</v>
      </c>
      <c r="I56" s="13">
        <f>IF('Daily PnL Log'!I995&lt;&gt;"",'Daily PnL Log'!I995,"")</f>
        <v>0</v>
      </c>
      <c r="J56" s="13">
        <f>IF('Daily PnL Log'!J995&lt;&gt;"",'Daily PnL Log'!J995,"")</f>
        <v>-14304.399999999998</v>
      </c>
      <c r="K56" s="13">
        <f>IF('Daily PnL Log'!K995&lt;&gt;"",'Daily PnL Log'!K995,"")</f>
        <v>-120.53</v>
      </c>
      <c r="L56" s="13">
        <f>IF('Daily PnL Log'!L995&lt;&gt;"",'Daily PnL Log'!L995,"")</f>
        <v>-1065.4100000000001</v>
      </c>
      <c r="M56" s="13">
        <f>IF('Daily PnL Log'!M995&lt;&gt;"",'Daily PnL Log'!M995,"")</f>
        <v>-1185.94</v>
      </c>
      <c r="N56" s="13">
        <f>IF('Daily PnL Log'!N995&lt;&gt;"",'Daily PnL Log'!N995,"")</f>
        <v>-15490.339999999998</v>
      </c>
      <c r="O56" s="13">
        <f t="shared" si="3"/>
        <v>-73064.800000000003</v>
      </c>
      <c r="P56" s="13">
        <f t="shared" si="3"/>
        <v>-65361.7</v>
      </c>
      <c r="Q56" s="13">
        <f t="shared" si="3"/>
        <v>15.100000000000001</v>
      </c>
      <c r="R56" s="13">
        <f t="shared" si="3"/>
        <v>-7199.3999999999987</v>
      </c>
      <c r="S56" s="13">
        <f t="shared" si="3"/>
        <v>-2971.0999999999985</v>
      </c>
      <c r="T56" s="13">
        <f t="shared" si="3"/>
        <v>0</v>
      </c>
      <c r="U56" s="13">
        <f t="shared" si="3"/>
        <v>0</v>
      </c>
      <c r="V56" s="13">
        <f t="shared" si="3"/>
        <v>-148581.9</v>
      </c>
      <c r="W56" s="13">
        <f>IF('Daily PnL Log'!W995&lt;&gt;"",'Daily PnL Log'!W995,"")</f>
        <v>996859</v>
      </c>
      <c r="X56" s="13">
        <f>IF('Daily PnL Log'!X995&lt;&gt;"",'Daily PnL Log'!X995,"")</f>
        <v>-1.5539148465329599E-2</v>
      </c>
      <c r="Y56" s="13">
        <f>IF('Daily PnL Log'!Y995&lt;&gt;"",'Daily PnL Log'!Y995,"")</f>
        <v>-3957.85</v>
      </c>
      <c r="Z56" s="13" t="str">
        <f>IF('Daily PnL Log'!Z995&lt;&gt;"",'Daily PnL Log'!Z995,"")</f>
        <v/>
      </c>
      <c r="AA56" s="13">
        <f>IF('Daily PnL Log'!AC995&lt;&gt;"",'Daily PnL Log'!AC995,"")</f>
        <v>823574.76</v>
      </c>
    </row>
    <row r="57" spans="1:27" x14ac:dyDescent="0.25">
      <c r="A57" s="48" t="str">
        <f t="shared" si="2"/>
        <v>Nov</v>
      </c>
      <c r="B57" s="2">
        <f>'Daily PnL Log'!B996</f>
        <v>45608</v>
      </c>
      <c r="C57" s="11">
        <f>IF('Daily PnL Log'!C996&lt;&gt;"",'Daily PnL Log'!C996,"")</f>
        <v>-3806.2</v>
      </c>
      <c r="D57" s="11">
        <f>IF('Daily PnL Log'!D996&lt;&gt;"",'Daily PnL Log'!D996,"")</f>
        <v>-6318.7</v>
      </c>
      <c r="E57" s="11">
        <f>IF('Daily PnL Log'!E996&lt;&gt;"",'Daily PnL Log'!E996,"")</f>
        <v>-126.3</v>
      </c>
      <c r="F57" s="11">
        <f>IF('Daily PnL Log'!F996&lt;&gt;"",'Daily PnL Log'!F996,"")</f>
        <v>-7666.8</v>
      </c>
      <c r="G57" s="11">
        <f>IF('Daily PnL Log'!G996&lt;&gt;"",'Daily PnL Log'!G996,"")</f>
        <v>-19622.3</v>
      </c>
      <c r="H57" s="11">
        <f>IF('Daily PnL Log'!H996&lt;&gt;"",'Daily PnL Log'!H996,"")</f>
        <v>0</v>
      </c>
      <c r="I57" s="11">
        <f>IF('Daily PnL Log'!I996&lt;&gt;"",'Daily PnL Log'!I996,"")</f>
        <v>0</v>
      </c>
      <c r="J57" s="11">
        <f>IF('Daily PnL Log'!J996&lt;&gt;"",'Daily PnL Log'!J996,"")</f>
        <v>-37540.300000000003</v>
      </c>
      <c r="K57" s="11">
        <f>IF('Daily PnL Log'!K996&lt;&gt;"",'Daily PnL Log'!K996,"")</f>
        <v>-111.64</v>
      </c>
      <c r="L57" s="11">
        <f>IF('Daily PnL Log'!L996&lt;&gt;"",'Daily PnL Log'!L996,"")</f>
        <v>-981.66</v>
      </c>
      <c r="M57" s="11">
        <f>IF('Daily PnL Log'!M996&lt;&gt;"",'Daily PnL Log'!M996,"")</f>
        <v>-1093.3</v>
      </c>
      <c r="N57" s="11">
        <f>IF('Daily PnL Log'!N996&lt;&gt;"",'Daily PnL Log'!N996,"")</f>
        <v>-38633.600000000006</v>
      </c>
      <c r="O57" s="11">
        <f t="shared" si="3"/>
        <v>-76871</v>
      </c>
      <c r="P57" s="11">
        <f t="shared" si="3"/>
        <v>-71680.399999999994</v>
      </c>
      <c r="Q57" s="11">
        <f t="shared" si="3"/>
        <v>-111.19999999999999</v>
      </c>
      <c r="R57" s="11">
        <f t="shared" si="3"/>
        <v>-14866.199999999999</v>
      </c>
      <c r="S57" s="11">
        <f t="shared" si="3"/>
        <v>-22593.399999999998</v>
      </c>
      <c r="T57" s="11">
        <f t="shared" si="3"/>
        <v>0</v>
      </c>
      <c r="U57" s="11">
        <f t="shared" si="3"/>
        <v>0</v>
      </c>
      <c r="V57" s="11">
        <f t="shared" si="3"/>
        <v>-186122.2</v>
      </c>
      <c r="W57" s="11">
        <f>IF('Daily PnL Log'!W996&lt;&gt;"",'Daily PnL Log'!W996,"")</f>
        <v>993610</v>
      </c>
      <c r="X57" s="11">
        <f>IF('Daily PnL Log'!X996&lt;&gt;"",'Daily PnL Log'!X996,"")</f>
        <v>-3.888205634001269E-2</v>
      </c>
      <c r="Y57" s="11" t="str">
        <f>IF('Daily PnL Log'!Y996&lt;&gt;"",'Daily PnL Log'!Y996,"")</f>
        <v/>
      </c>
      <c r="Z57" s="11" t="str">
        <f>IF('Daily PnL Log'!Z996&lt;&gt;"",'Daily PnL Log'!Z996,"")</f>
        <v/>
      </c>
      <c r="AA57" s="11">
        <f>IF('Daily PnL Log'!AC996&lt;&gt;"",'Daily PnL Log'!AC996,"")</f>
        <v>761236.96</v>
      </c>
    </row>
    <row r="58" spans="1:27" x14ac:dyDescent="0.25">
      <c r="A58" s="47" t="str">
        <f t="shared" si="2"/>
        <v>Nov</v>
      </c>
      <c r="B58" s="14">
        <f>'Daily PnL Log'!B997</f>
        <v>45609</v>
      </c>
      <c r="C58" s="13">
        <f>IF('Daily PnL Log'!C997&lt;&gt;"",'Daily PnL Log'!C997,"")</f>
        <v>-14760.4</v>
      </c>
      <c r="D58" s="13">
        <f>IF('Daily PnL Log'!D997&lt;&gt;"",'Daily PnL Log'!D997,"")</f>
        <v>9112.5</v>
      </c>
      <c r="E58" s="13">
        <f>IF('Daily PnL Log'!E997&lt;&gt;"",'Daily PnL Log'!E997,"")</f>
        <v>853.2</v>
      </c>
      <c r="F58" s="13">
        <f>IF('Daily PnL Log'!F997&lt;&gt;"",'Daily PnL Log'!F997,"")</f>
        <v>22288.6</v>
      </c>
      <c r="G58" s="13">
        <f>IF('Daily PnL Log'!G997&lt;&gt;"",'Daily PnL Log'!G997,"")</f>
        <v>9151.9</v>
      </c>
      <c r="H58" s="13">
        <f>IF('Daily PnL Log'!H997&lt;&gt;"",'Daily PnL Log'!H997,"")</f>
        <v>0</v>
      </c>
      <c r="I58" s="13">
        <f>IF('Daily PnL Log'!I997&lt;&gt;"",'Daily PnL Log'!I997,"")</f>
        <v>0</v>
      </c>
      <c r="J58" s="13">
        <f>IF('Daily PnL Log'!J997&lt;&gt;"",'Daily PnL Log'!J997,"")</f>
        <v>26645.799999999996</v>
      </c>
      <c r="K58" s="13">
        <f>IF('Daily PnL Log'!K997&lt;&gt;"",'Daily PnL Log'!K997,"")</f>
        <v>-229.09</v>
      </c>
      <c r="L58" s="13">
        <f>IF('Daily PnL Log'!L997&lt;&gt;"",'Daily PnL Log'!L997,"")</f>
        <v>-2025.2</v>
      </c>
      <c r="M58" s="13">
        <f>IF('Daily PnL Log'!M997&lt;&gt;"",'Daily PnL Log'!M997,"")</f>
        <v>-2254.29</v>
      </c>
      <c r="N58" s="13">
        <f>IF('Daily PnL Log'!N997&lt;&gt;"",'Daily PnL Log'!N997,"")</f>
        <v>24391.509999999995</v>
      </c>
      <c r="O58" s="13">
        <f t="shared" si="3"/>
        <v>-91631.4</v>
      </c>
      <c r="P58" s="13">
        <f t="shared" si="3"/>
        <v>-62567.899999999994</v>
      </c>
      <c r="Q58" s="13">
        <f t="shared" si="3"/>
        <v>742</v>
      </c>
      <c r="R58" s="13">
        <f t="shared" si="3"/>
        <v>7422.4</v>
      </c>
      <c r="S58" s="13">
        <f t="shared" si="3"/>
        <v>-13441.499999999998</v>
      </c>
      <c r="T58" s="13">
        <f t="shared" si="3"/>
        <v>0</v>
      </c>
      <c r="U58" s="13">
        <f t="shared" si="3"/>
        <v>0</v>
      </c>
      <c r="V58" s="13">
        <f t="shared" si="3"/>
        <v>-159476.40000000002</v>
      </c>
      <c r="W58" s="13">
        <f>IF('Daily PnL Log'!W997&lt;&gt;"",'Daily PnL Log'!W997,"")</f>
        <v>1027533</v>
      </c>
      <c r="X58" s="13">
        <f>IF('Daily PnL Log'!X997&lt;&gt;"",'Daily PnL Log'!X997,"")</f>
        <v>2.3737933477562274E-2</v>
      </c>
      <c r="Y58" s="13" t="str">
        <f>IF('Daily PnL Log'!Y997&lt;&gt;"",'Daily PnL Log'!Y997,"")</f>
        <v/>
      </c>
      <c r="Z58" s="13" t="str">
        <f>IF('Daily PnL Log'!Z997&lt;&gt;"",'Daily PnL Log'!Z997,"")</f>
        <v/>
      </c>
      <c r="AA58" s="13">
        <f>IF('Daily PnL Log'!AC997&lt;&gt;"",'Daily PnL Log'!AC997,"")</f>
        <v>811231.42</v>
      </c>
    </row>
    <row r="59" spans="1:27" x14ac:dyDescent="0.25">
      <c r="A59" s="48" t="str">
        <f t="shared" si="2"/>
        <v>Nov</v>
      </c>
      <c r="B59" s="2">
        <f>'Daily PnL Log'!B998</f>
        <v>45610</v>
      </c>
      <c r="C59" s="11">
        <f>IF('Daily PnL Log'!C998&lt;&gt;"",'Daily PnL Log'!C998,"")</f>
        <v>22901.7</v>
      </c>
      <c r="D59" s="11">
        <f>IF('Daily PnL Log'!D998&lt;&gt;"",'Daily PnL Log'!D998,"")</f>
        <v>-25323.8</v>
      </c>
      <c r="E59" s="11">
        <f>IF('Daily PnL Log'!E998&lt;&gt;"",'Daily PnL Log'!E998,"")</f>
        <v>-418.1</v>
      </c>
      <c r="F59" s="11">
        <f>IF('Daily PnL Log'!F998&lt;&gt;"",'Daily PnL Log'!F998,"")</f>
        <v>-14497.4</v>
      </c>
      <c r="G59" s="11">
        <f>IF('Daily PnL Log'!G998&lt;&gt;"",'Daily PnL Log'!G998,"")</f>
        <v>30755.7</v>
      </c>
      <c r="H59" s="11">
        <f>IF('Daily PnL Log'!H998&lt;&gt;"",'Daily PnL Log'!H998,"")</f>
        <v>0</v>
      </c>
      <c r="I59" s="11">
        <f>IF('Daily PnL Log'!I998&lt;&gt;"",'Daily PnL Log'!I998,"")</f>
        <v>0</v>
      </c>
      <c r="J59" s="11">
        <f>IF('Daily PnL Log'!J998&lt;&gt;"",'Daily PnL Log'!J998,"")</f>
        <v>13418.100000000002</v>
      </c>
      <c r="K59" s="11">
        <f>IF('Daily PnL Log'!K998&lt;&gt;"",'Daily PnL Log'!K998,"")</f>
        <v>-108.02</v>
      </c>
      <c r="L59" s="11">
        <f>IF('Daily PnL Log'!L998&lt;&gt;"",'Daily PnL Log'!L998,"")</f>
        <v>-933.85</v>
      </c>
      <c r="M59" s="11">
        <f>IF('Daily PnL Log'!M998&lt;&gt;"",'Daily PnL Log'!M998,"")</f>
        <v>-1041.8700000000001</v>
      </c>
      <c r="N59" s="11">
        <f>IF('Daily PnL Log'!N998&lt;&gt;"",'Daily PnL Log'!N998,"")</f>
        <v>12376.230000000001</v>
      </c>
      <c r="O59" s="11">
        <f t="shared" si="3"/>
        <v>-68729.7</v>
      </c>
      <c r="P59" s="11">
        <f t="shared" si="3"/>
        <v>-87891.7</v>
      </c>
      <c r="Q59" s="11">
        <f t="shared" si="3"/>
        <v>323.89999999999998</v>
      </c>
      <c r="R59" s="11">
        <f t="shared" si="3"/>
        <v>-7075</v>
      </c>
      <c r="S59" s="11">
        <f t="shared" si="3"/>
        <v>17314.200000000004</v>
      </c>
      <c r="T59" s="11">
        <f t="shared" si="3"/>
        <v>0</v>
      </c>
      <c r="U59" s="11">
        <f t="shared" si="3"/>
        <v>0</v>
      </c>
      <c r="V59" s="11">
        <f t="shared" si="3"/>
        <v>-146058.30000000002</v>
      </c>
      <c r="W59" s="11">
        <f>IF('Daily PnL Log'!W998&lt;&gt;"",'Daily PnL Log'!W998,"")</f>
        <v>939136</v>
      </c>
      <c r="X59" s="11">
        <f>IF('Daily PnL Log'!X998&lt;&gt;"",'Daily PnL Log'!X998,"")</f>
        <v>1.3178314961837264E-2</v>
      </c>
      <c r="Y59" s="11">
        <f>IF('Daily PnL Log'!Y998&lt;&gt;"",'Daily PnL Log'!Y998,"")</f>
        <v>-5158.2300000000005</v>
      </c>
      <c r="Z59" s="11" t="str">
        <f>IF('Daily PnL Log'!Z998&lt;&gt;"",'Daily PnL Log'!Z998,"")</f>
        <v/>
      </c>
      <c r="AA59" s="11">
        <f>IF('Daily PnL Log'!AC998&lt;&gt;"",'Daily PnL Log'!AC998,"")</f>
        <v>772829.55</v>
      </c>
    </row>
    <row r="60" spans="1:27" x14ac:dyDescent="0.25">
      <c r="A60" s="47" t="str">
        <f t="shared" si="2"/>
        <v>Nov</v>
      </c>
      <c r="B60" s="14">
        <f>'Daily PnL Log'!B999</f>
        <v>45611</v>
      </c>
      <c r="C60" s="13">
        <f>IF('Daily PnL Log'!C999&lt;&gt;"",'Daily PnL Log'!C999,"")</f>
        <v>-27970.2</v>
      </c>
      <c r="D60" s="13">
        <f>IF('Daily PnL Log'!D999&lt;&gt;"",'Daily PnL Log'!D999,"")</f>
        <v>-14386.5</v>
      </c>
      <c r="E60" s="13">
        <f>IF('Daily PnL Log'!E999&lt;&gt;"",'Daily PnL Log'!E999,"")</f>
        <v>-1004</v>
      </c>
      <c r="F60" s="13">
        <f>IF('Daily PnL Log'!F999&lt;&gt;"",'Daily PnL Log'!F999,"")</f>
        <v>3287.4</v>
      </c>
      <c r="G60" s="13">
        <f>IF('Daily PnL Log'!G999&lt;&gt;"",'Daily PnL Log'!G999,"")</f>
        <v>-11146.6</v>
      </c>
      <c r="H60" s="13">
        <f>IF('Daily PnL Log'!H999&lt;&gt;"",'Daily PnL Log'!H999,"")</f>
        <v>0</v>
      </c>
      <c r="I60" s="13">
        <f>IF('Daily PnL Log'!I999&lt;&gt;"",'Daily PnL Log'!I999,"")</f>
        <v>0</v>
      </c>
      <c r="J60" s="13">
        <f>IF('Daily PnL Log'!J999&lt;&gt;"",'Daily PnL Log'!J999,"")</f>
        <v>-51219.899999999994</v>
      </c>
      <c r="K60" s="13">
        <f>IF('Daily PnL Log'!K999&lt;&gt;"",'Daily PnL Log'!K999,"")</f>
        <v>-130.82</v>
      </c>
      <c r="L60" s="13">
        <f>IF('Daily PnL Log'!L999&lt;&gt;"",'Daily PnL Log'!L999,"")</f>
        <v>-1158.27</v>
      </c>
      <c r="M60" s="13">
        <f>IF('Daily PnL Log'!M999&lt;&gt;"",'Daily PnL Log'!M999,"")</f>
        <v>-1289.0899999999999</v>
      </c>
      <c r="N60" s="13">
        <f>IF('Daily PnL Log'!N999&lt;&gt;"",'Daily PnL Log'!N999,"")</f>
        <v>-52508.989999999991</v>
      </c>
      <c r="O60" s="13">
        <f t="shared" si="3"/>
        <v>-96699.9</v>
      </c>
      <c r="P60" s="13">
        <f t="shared" si="3"/>
        <v>-102278.2</v>
      </c>
      <c r="Q60" s="13">
        <f t="shared" si="3"/>
        <v>-680.1</v>
      </c>
      <c r="R60" s="13">
        <f t="shared" si="3"/>
        <v>-3787.6</v>
      </c>
      <c r="S60" s="13">
        <f t="shared" si="3"/>
        <v>6167.600000000004</v>
      </c>
      <c r="T60" s="13">
        <f t="shared" si="3"/>
        <v>0</v>
      </c>
      <c r="U60" s="13">
        <f t="shared" si="3"/>
        <v>0</v>
      </c>
      <c r="V60" s="13">
        <f t="shared" si="3"/>
        <v>-197278.2</v>
      </c>
      <c r="W60" s="13">
        <f>IF('Daily PnL Log'!W999&lt;&gt;"",'Daily PnL Log'!W999,"")</f>
        <v>957067</v>
      </c>
      <c r="X60" s="13">
        <f>IF('Daily PnL Log'!X999&lt;&gt;"",'Daily PnL Log'!X999,"")</f>
        <v>-5.4864487021284811E-2</v>
      </c>
      <c r="Y60" s="13" t="str">
        <f>IF('Daily PnL Log'!Y999&lt;&gt;"",'Daily PnL Log'!Y999,"")</f>
        <v/>
      </c>
      <c r="Z60" s="13">
        <f>IF('Daily PnL Log'!Z999&lt;&gt;"",'Daily PnL Log'!Z999,"")</f>
        <v>22468.39</v>
      </c>
      <c r="AA60" s="13">
        <f>IF('Daily PnL Log'!AC999&lt;&gt;"",'Daily PnL Log'!AC999,"")</f>
        <v>743200.71</v>
      </c>
    </row>
    <row r="61" spans="1:27" x14ac:dyDescent="0.25">
      <c r="A61" s="48" t="str">
        <f t="shared" si="2"/>
        <v>Nov</v>
      </c>
      <c r="B61" s="2">
        <f>'Daily PnL Log'!B1000</f>
        <v>45614</v>
      </c>
      <c r="C61" s="11">
        <f>IF('Daily PnL Log'!C1000&lt;&gt;"",'Daily PnL Log'!C1000,"")</f>
        <v>9829.2999999999993</v>
      </c>
      <c r="D61" s="11">
        <f>IF('Daily PnL Log'!D1000&lt;&gt;"",'Daily PnL Log'!D1000,"")</f>
        <v>10164.5</v>
      </c>
      <c r="E61" s="11">
        <f>IF('Daily PnL Log'!E1000&lt;&gt;"",'Daily PnL Log'!E1000,"")</f>
        <v>-3024.1</v>
      </c>
      <c r="F61" s="11">
        <f>IF('Daily PnL Log'!F1000&lt;&gt;"",'Daily PnL Log'!F1000,"")</f>
        <v>1255</v>
      </c>
      <c r="G61" s="11">
        <f>IF('Daily PnL Log'!G1000&lt;&gt;"",'Daily PnL Log'!G1000,"")</f>
        <v>7303.2</v>
      </c>
      <c r="H61" s="11">
        <f>IF('Daily PnL Log'!H1000&lt;&gt;"",'Daily PnL Log'!H1000,"")</f>
        <v>0</v>
      </c>
      <c r="I61" s="11">
        <f>IF('Daily PnL Log'!I1000&lt;&gt;"",'Daily PnL Log'!I1000,"")</f>
        <v>0</v>
      </c>
      <c r="J61" s="11">
        <f>IF('Daily PnL Log'!J1000&lt;&gt;"",'Daily PnL Log'!J1000,"")</f>
        <v>25527.9</v>
      </c>
      <c r="K61" s="11">
        <f>IF('Daily PnL Log'!K1000&lt;&gt;"",'Daily PnL Log'!K1000,"")</f>
        <v>-190.48</v>
      </c>
      <c r="L61" s="11">
        <f>IF('Daily PnL Log'!L1000&lt;&gt;"",'Daily PnL Log'!L1000,"")</f>
        <v>-1684.2</v>
      </c>
      <c r="M61" s="11">
        <f>IF('Daily PnL Log'!M1000&lt;&gt;"",'Daily PnL Log'!M1000,"")</f>
        <v>-1874.68</v>
      </c>
      <c r="N61" s="11">
        <f>IF('Daily PnL Log'!N1000&lt;&gt;"",'Daily PnL Log'!N1000,"")</f>
        <v>23653.22</v>
      </c>
      <c r="O61" s="11">
        <f t="shared" si="3"/>
        <v>-86870.599999999991</v>
      </c>
      <c r="P61" s="11">
        <f t="shared" si="3"/>
        <v>-92113.7</v>
      </c>
      <c r="Q61" s="11">
        <f t="shared" si="3"/>
        <v>-3704.2</v>
      </c>
      <c r="R61" s="11">
        <f t="shared" si="3"/>
        <v>-2532.6</v>
      </c>
      <c r="S61" s="11">
        <f t="shared" si="3"/>
        <v>13470.800000000003</v>
      </c>
      <c r="T61" s="11">
        <f t="shared" si="3"/>
        <v>0</v>
      </c>
      <c r="U61" s="11">
        <f t="shared" si="3"/>
        <v>0</v>
      </c>
      <c r="V61" s="11">
        <f t="shared" si="3"/>
        <v>-171750.30000000002</v>
      </c>
      <c r="W61" s="11">
        <f>IF('Daily PnL Log'!W1000&lt;&gt;"",'Daily PnL Log'!W1000,"")</f>
        <v>855990</v>
      </c>
      <c r="X61" s="11">
        <f>IF('Daily PnL Log'!X1000&lt;&gt;"",'Daily PnL Log'!X1000,"")</f>
        <v>2.7632589165761282E-2</v>
      </c>
      <c r="Y61" s="11" t="str">
        <f>IF('Daily PnL Log'!Y1000&lt;&gt;"",'Daily PnL Log'!Y1000,"")</f>
        <v/>
      </c>
      <c r="Z61" s="11" t="str">
        <f>IF('Daily PnL Log'!Z1000&lt;&gt;"",'Daily PnL Log'!Z1000,"")</f>
        <v/>
      </c>
      <c r="AA61" s="11">
        <f>IF('Daily PnL Log'!AC1000&lt;&gt;"",'Daily PnL Log'!AC1000,"")</f>
        <v>749844.28</v>
      </c>
    </row>
    <row r="62" spans="1:27" x14ac:dyDescent="0.25">
      <c r="A62" s="47" t="str">
        <f t="shared" si="2"/>
        <v>Nov</v>
      </c>
      <c r="B62" s="14">
        <f>'Daily PnL Log'!B1001</f>
        <v>45615</v>
      </c>
      <c r="C62" s="13">
        <f>IF('Daily PnL Log'!C1001&lt;&gt;"",'Daily PnL Log'!C1001,"")</f>
        <v>37049.699999999997</v>
      </c>
      <c r="D62" s="13">
        <f>IF('Daily PnL Log'!D1001&lt;&gt;"",'Daily PnL Log'!D1001,"")</f>
        <v>-2774.1</v>
      </c>
      <c r="E62" s="13">
        <f>IF('Daily PnL Log'!E1001&lt;&gt;"",'Daily PnL Log'!E1001,"")</f>
        <v>-5</v>
      </c>
      <c r="F62" s="13">
        <f>IF('Daily PnL Log'!F1001&lt;&gt;"",'Daily PnL Log'!F1001,"")</f>
        <v>-9556.4</v>
      </c>
      <c r="G62" s="13">
        <f>IF('Daily PnL Log'!G1001&lt;&gt;"",'Daily PnL Log'!G1001,"")</f>
        <v>-10028</v>
      </c>
      <c r="H62" s="13">
        <f>IF('Daily PnL Log'!H1001&lt;&gt;"",'Daily PnL Log'!H1001,"")</f>
        <v>0</v>
      </c>
      <c r="I62" s="13">
        <f>IF('Daily PnL Log'!I1001&lt;&gt;"",'Daily PnL Log'!I1001,"")</f>
        <v>0</v>
      </c>
      <c r="J62" s="13">
        <f>IF('Daily PnL Log'!J1001&lt;&gt;"",'Daily PnL Log'!J1001,"")</f>
        <v>14686.199999999997</v>
      </c>
      <c r="K62" s="13">
        <f>IF('Daily PnL Log'!K1001&lt;&gt;"",'Daily PnL Log'!K1001,"")</f>
        <v>-158.91999999999999</v>
      </c>
      <c r="L62" s="13">
        <f>IF('Daily PnL Log'!L1001&lt;&gt;"",'Daily PnL Log'!L1001,"")</f>
        <v>-1403.22</v>
      </c>
      <c r="M62" s="13">
        <f>IF('Daily PnL Log'!M1001&lt;&gt;"",'Daily PnL Log'!M1001,"")</f>
        <v>-1562.14</v>
      </c>
      <c r="N62" s="13">
        <f>IF('Daily PnL Log'!N1001&lt;&gt;"",'Daily PnL Log'!N1001,"")</f>
        <v>13124.059999999998</v>
      </c>
      <c r="O62" s="13">
        <f t="shared" si="3"/>
        <v>-49820.899999999994</v>
      </c>
      <c r="P62" s="13">
        <f t="shared" si="3"/>
        <v>-94887.8</v>
      </c>
      <c r="Q62" s="13">
        <f t="shared" si="3"/>
        <v>-3709.2</v>
      </c>
      <c r="R62" s="13">
        <f t="shared" si="3"/>
        <v>-12089</v>
      </c>
      <c r="S62" s="13">
        <f t="shared" si="3"/>
        <v>3442.8000000000029</v>
      </c>
      <c r="T62" s="13">
        <f t="shared" si="3"/>
        <v>0</v>
      </c>
      <c r="U62" s="13">
        <f t="shared" si="3"/>
        <v>0</v>
      </c>
      <c r="V62" s="13">
        <f t="shared" si="3"/>
        <v>-157064.10000000003</v>
      </c>
      <c r="W62" s="13">
        <f>IF('Daily PnL Log'!W1001&lt;&gt;"",'Daily PnL Log'!W1001,"")</f>
        <v>831235</v>
      </c>
      <c r="X62" s="13">
        <f>IF('Daily PnL Log'!X1001&lt;&gt;"",'Daily PnL Log'!X1001,"")</f>
        <v>1.578862776471154E-2</v>
      </c>
      <c r="Y62" s="13" t="str">
        <f>IF('Daily PnL Log'!Y1001&lt;&gt;"",'Daily PnL Log'!Y1001,"")</f>
        <v/>
      </c>
      <c r="Z62" s="13" t="str">
        <f>IF('Daily PnL Log'!Z1001&lt;&gt;"",'Daily PnL Log'!Z1001,"")</f>
        <v/>
      </c>
      <c r="AA62" s="13">
        <f>IF('Daily PnL Log'!AC1001&lt;&gt;"",'Daily PnL Log'!AC1001,"")</f>
        <v>776368.64000000001</v>
      </c>
    </row>
    <row r="63" spans="1:27" x14ac:dyDescent="0.25">
      <c r="A63" s="48" t="str">
        <f t="shared" si="2"/>
        <v>Nov</v>
      </c>
      <c r="B63" s="2">
        <f>'Daily PnL Log'!B1002</f>
        <v>45616</v>
      </c>
      <c r="C63" s="11">
        <f>IF('Daily PnL Log'!C1002&lt;&gt;"",'Daily PnL Log'!C1002,"")</f>
        <v>-9159.6</v>
      </c>
      <c r="D63" s="11">
        <f>IF('Daily PnL Log'!D1002&lt;&gt;"",'Daily PnL Log'!D1002,"")</f>
        <v>5147.2</v>
      </c>
      <c r="E63" s="11">
        <f>IF('Daily PnL Log'!E1002&lt;&gt;"",'Daily PnL Log'!E1002,"")</f>
        <v>4591.3999999999996</v>
      </c>
      <c r="F63" s="11">
        <f>IF('Daily PnL Log'!F1002&lt;&gt;"",'Daily PnL Log'!F1002,"")</f>
        <v>2198.4</v>
      </c>
      <c r="G63" s="11">
        <f>IF('Daily PnL Log'!G1002&lt;&gt;"",'Daily PnL Log'!G1002,"")</f>
        <v>7381.7</v>
      </c>
      <c r="H63" s="11">
        <f>IF('Daily PnL Log'!H1002&lt;&gt;"",'Daily PnL Log'!H1002,"")</f>
        <v>0</v>
      </c>
      <c r="I63" s="11">
        <f>IF('Daily PnL Log'!I1002&lt;&gt;"",'Daily PnL Log'!I1002,"")</f>
        <v>0</v>
      </c>
      <c r="J63" s="11">
        <f>IF('Daily PnL Log'!J1002&lt;&gt;"",'Daily PnL Log'!J1002,"")</f>
        <v>10159.099999999999</v>
      </c>
      <c r="K63" s="11">
        <f>IF('Daily PnL Log'!K1002&lt;&gt;"",'Daily PnL Log'!K1002,"")</f>
        <v>-200.76</v>
      </c>
      <c r="L63" s="11">
        <f>IF('Daily PnL Log'!L1002&lt;&gt;"",'Daily PnL Log'!L1002,"")</f>
        <v>-1772.27</v>
      </c>
      <c r="M63" s="11">
        <f>IF('Daily PnL Log'!M1002&lt;&gt;"",'Daily PnL Log'!M1002,"")</f>
        <v>-1973.03</v>
      </c>
      <c r="N63" s="11">
        <f>IF('Daily PnL Log'!N1002&lt;&gt;"",'Daily PnL Log'!N1002,"")</f>
        <v>8186.0699999999988</v>
      </c>
      <c r="O63" s="11">
        <f t="shared" si="3"/>
        <v>-58980.499999999993</v>
      </c>
      <c r="P63" s="11">
        <f t="shared" si="3"/>
        <v>-89740.6</v>
      </c>
      <c r="Q63" s="11">
        <f t="shared" si="3"/>
        <v>882.19999999999982</v>
      </c>
      <c r="R63" s="11">
        <f t="shared" si="3"/>
        <v>-9890.6</v>
      </c>
      <c r="S63" s="11">
        <f t="shared" si="3"/>
        <v>10824.500000000004</v>
      </c>
      <c r="T63" s="11">
        <f t="shared" si="3"/>
        <v>0</v>
      </c>
      <c r="U63" s="11">
        <f t="shared" si="3"/>
        <v>0</v>
      </c>
      <c r="V63" s="11">
        <f t="shared" si="3"/>
        <v>-146905.00000000003</v>
      </c>
      <c r="W63" s="11">
        <f>IF('Daily PnL Log'!W1002&lt;&gt;"",'Daily PnL Log'!W1002,"")</f>
        <v>651773</v>
      </c>
      <c r="X63" s="11">
        <f>IF('Daily PnL Log'!X1002&lt;&gt;"",'Daily PnL Log'!X1002,"")</f>
        <v>1.2559694863088834E-2</v>
      </c>
      <c r="Y63" s="11" t="str">
        <f>IF('Daily PnL Log'!Y1002&lt;&gt;"",'Daily PnL Log'!Y1002,"")</f>
        <v/>
      </c>
      <c r="Z63" s="11" t="str">
        <f>IF('Daily PnL Log'!Z1002&lt;&gt;"",'Daily PnL Log'!Z1002,"")</f>
        <v/>
      </c>
      <c r="AA63" s="11">
        <f>IF('Daily PnL Log'!AC1002&lt;&gt;"",'Daily PnL Log'!AC1002,"")</f>
        <v>798659.86</v>
      </c>
    </row>
    <row r="64" spans="1:27" x14ac:dyDescent="0.25">
      <c r="A64" s="47" t="str">
        <f t="shared" si="2"/>
        <v>Nov</v>
      </c>
      <c r="B64" s="14">
        <f>'Daily PnL Log'!B1003</f>
        <v>45617</v>
      </c>
      <c r="C64" s="13">
        <f>IF('Daily PnL Log'!C1003&lt;&gt;"",'Daily PnL Log'!C1003,"")</f>
        <v>14046.8</v>
      </c>
      <c r="D64" s="13">
        <f>IF('Daily PnL Log'!D1003&lt;&gt;"",'Daily PnL Log'!D1003,"")</f>
        <v>-6805</v>
      </c>
      <c r="E64" s="13">
        <f>IF('Daily PnL Log'!E1003&lt;&gt;"",'Daily PnL Log'!E1003,"")</f>
        <v>1410.8</v>
      </c>
      <c r="F64" s="13">
        <f>IF('Daily PnL Log'!F1003&lt;&gt;"",'Daily PnL Log'!F1003,"")</f>
        <v>-3644.1</v>
      </c>
      <c r="G64" s="13">
        <f>IF('Daily PnL Log'!G1003&lt;&gt;"",'Daily PnL Log'!G1003,"")</f>
        <v>9751.2000000000007</v>
      </c>
      <c r="H64" s="13">
        <f>IF('Daily PnL Log'!H1003&lt;&gt;"",'Daily PnL Log'!H1003,"")</f>
        <v>0</v>
      </c>
      <c r="I64" s="13">
        <f>IF('Daily PnL Log'!I1003&lt;&gt;"",'Daily PnL Log'!I1003,"")</f>
        <v>0</v>
      </c>
      <c r="J64" s="13">
        <f>IF('Daily PnL Log'!J1003&lt;&gt;"",'Daily PnL Log'!J1003,"")</f>
        <v>14759.699999999999</v>
      </c>
      <c r="K64" s="13">
        <f>IF('Daily PnL Log'!K1003&lt;&gt;"",'Daily PnL Log'!K1003,"")</f>
        <v>-190.65</v>
      </c>
      <c r="L64" s="13">
        <f>IF('Daily PnL Log'!L1003&lt;&gt;"",'Daily PnL Log'!L1003,"")</f>
        <v>-1675.95</v>
      </c>
      <c r="M64" s="13">
        <f>IF('Daily PnL Log'!M1003&lt;&gt;"",'Daily PnL Log'!M1003,"")</f>
        <v>-1866.6000000000001</v>
      </c>
      <c r="N64" s="13">
        <f>IF('Daily PnL Log'!N1003&lt;&gt;"",'Daily PnL Log'!N1003,"")</f>
        <v>12893.099999999999</v>
      </c>
      <c r="O64" s="13">
        <f t="shared" si="3"/>
        <v>-44933.7</v>
      </c>
      <c r="P64" s="13">
        <f t="shared" si="3"/>
        <v>-96545.600000000006</v>
      </c>
      <c r="Q64" s="13">
        <f t="shared" si="3"/>
        <v>2293</v>
      </c>
      <c r="R64" s="13">
        <f t="shared" si="3"/>
        <v>-13534.7</v>
      </c>
      <c r="S64" s="13">
        <f t="shared" si="3"/>
        <v>20575.700000000004</v>
      </c>
      <c r="T64" s="13">
        <f t="shared" si="3"/>
        <v>0</v>
      </c>
      <c r="U64" s="13">
        <f t="shared" si="3"/>
        <v>0</v>
      </c>
      <c r="V64" s="13">
        <f t="shared" si="3"/>
        <v>-132145.30000000002</v>
      </c>
      <c r="W64" s="13">
        <f>IF('Daily PnL Log'!W1003&lt;&gt;"",'Daily PnL Log'!W1003,"")</f>
        <v>715025</v>
      </c>
      <c r="X64" s="13">
        <f>IF('Daily PnL Log'!X1003&lt;&gt;"",'Daily PnL Log'!X1003,"")</f>
        <v>1.8031677214083421E-2</v>
      </c>
      <c r="Y64" s="13" t="str">
        <f>IF('Daily PnL Log'!Y1003&lt;&gt;"",'Daily PnL Log'!Y1003,"")</f>
        <v/>
      </c>
      <c r="Z64" s="13" t="str">
        <f>IF('Daily PnL Log'!Z1003&lt;&gt;"",'Daily PnL Log'!Z1003,"")</f>
        <v/>
      </c>
      <c r="AA64" s="13">
        <f>IF('Daily PnL Log'!AC1003&lt;&gt;"",'Daily PnL Log'!AC1003,"")</f>
        <v>793753.26</v>
      </c>
    </row>
    <row r="65" spans="1:27" x14ac:dyDescent="0.25">
      <c r="A65" s="48" t="str">
        <f t="shared" si="2"/>
        <v>Nov</v>
      </c>
      <c r="B65" s="2">
        <f>'Daily PnL Log'!B1004</f>
        <v>45618</v>
      </c>
      <c r="C65" s="11">
        <f>IF('Daily PnL Log'!C1004&lt;&gt;"",'Daily PnL Log'!C1004,"")</f>
        <v>-9041.7000000000007</v>
      </c>
      <c r="D65" s="11">
        <f>IF('Daily PnL Log'!D1004&lt;&gt;"",'Daily PnL Log'!D1004,"")</f>
        <v>17894.3</v>
      </c>
      <c r="E65" s="11">
        <f>IF('Daily PnL Log'!E1004&lt;&gt;"",'Daily PnL Log'!E1004,"")</f>
        <v>914.7</v>
      </c>
      <c r="F65" s="11">
        <f>IF('Daily PnL Log'!F1004&lt;&gt;"",'Daily PnL Log'!F1004,"")</f>
        <v>-14814.6</v>
      </c>
      <c r="G65" s="11">
        <f>IF('Daily PnL Log'!G1004&lt;&gt;"",'Daily PnL Log'!G1004,"")</f>
        <v>22568.7</v>
      </c>
      <c r="H65" s="11">
        <f>IF('Daily PnL Log'!H1004&lt;&gt;"",'Daily PnL Log'!H1004,"")</f>
        <v>0</v>
      </c>
      <c r="I65" s="11">
        <f>IF('Daily PnL Log'!I1004&lt;&gt;"",'Daily PnL Log'!I1004,"")</f>
        <v>0</v>
      </c>
      <c r="J65" s="11">
        <f>IF('Daily PnL Log'!J1004&lt;&gt;"",'Daily PnL Log'!J1004,"")</f>
        <v>17521.400000000001</v>
      </c>
      <c r="K65" s="11">
        <f>IF('Daily PnL Log'!K1004&lt;&gt;"",'Daily PnL Log'!K1004,"")</f>
        <v>-562.69000000000005</v>
      </c>
      <c r="L65" s="11">
        <f>IF('Daily PnL Log'!L1004&lt;&gt;"",'Daily PnL Log'!L1004,"")</f>
        <v>-2681.61</v>
      </c>
      <c r="M65" s="11">
        <f>IF('Daily PnL Log'!M1004&lt;&gt;"",'Daily PnL Log'!M1004,"")</f>
        <v>-3244.3</v>
      </c>
      <c r="N65" s="11">
        <f>IF('Daily PnL Log'!N1004&lt;&gt;"",'Daily PnL Log'!N1004,"")</f>
        <v>14277.100000000002</v>
      </c>
      <c r="O65" s="11">
        <f t="shared" si="3"/>
        <v>-53975.399999999994</v>
      </c>
      <c r="P65" s="11">
        <f t="shared" si="3"/>
        <v>-78651.3</v>
      </c>
      <c r="Q65" s="11">
        <f t="shared" si="3"/>
        <v>3207.7</v>
      </c>
      <c r="R65" s="11">
        <f t="shared" si="3"/>
        <v>-28349.300000000003</v>
      </c>
      <c r="S65" s="11">
        <f t="shared" si="3"/>
        <v>43144.400000000009</v>
      </c>
      <c r="T65" s="11">
        <f t="shared" si="3"/>
        <v>0</v>
      </c>
      <c r="U65" s="11">
        <f t="shared" si="3"/>
        <v>0</v>
      </c>
      <c r="V65" s="11">
        <f t="shared" si="3"/>
        <v>-114623.90000000002</v>
      </c>
      <c r="W65" s="11">
        <f>IF('Daily PnL Log'!W1004&lt;&gt;"",'Daily PnL Log'!W1004,"")</f>
        <v>1417750</v>
      </c>
      <c r="X65" s="11">
        <f>IF('Daily PnL Log'!X1004&lt;&gt;"",'Daily PnL Log'!X1004,"")</f>
        <v>1.0070252160112857E-2</v>
      </c>
      <c r="Y65" s="11" t="str">
        <f>IF('Daily PnL Log'!Y1004&lt;&gt;"",'Daily PnL Log'!Y1004,"")</f>
        <v/>
      </c>
      <c r="Z65" s="11" t="str">
        <f>IF('Daily PnL Log'!Z1004&lt;&gt;"",'Daily PnL Log'!Z1004,"")</f>
        <v/>
      </c>
      <c r="AA65" s="11">
        <f>IF('Daily PnL Log'!AC1004&lt;&gt;"",'Daily PnL Log'!AC1004,"")</f>
        <v>782120.21</v>
      </c>
    </row>
    <row r="66" spans="1:27" x14ac:dyDescent="0.25">
      <c r="A66" s="47" t="str">
        <f t="shared" si="2"/>
        <v>Nov</v>
      </c>
      <c r="B66" s="14">
        <f>'Daily PnL Log'!B1005</f>
        <v>45621</v>
      </c>
      <c r="C66" s="13">
        <f>IF('Daily PnL Log'!C1005&lt;&gt;"",'Daily PnL Log'!C1005,"")</f>
        <v>10016.799999999999</v>
      </c>
      <c r="D66" s="13">
        <f>IF('Daily PnL Log'!D1005&lt;&gt;"",'Daily PnL Log'!D1005,"")</f>
        <v>-13261.2</v>
      </c>
      <c r="E66" s="13">
        <f>IF('Daily PnL Log'!E1005&lt;&gt;"",'Daily PnL Log'!E1005,"")</f>
        <v>654.6</v>
      </c>
      <c r="F66" s="13">
        <f>IF('Daily PnL Log'!F1005&lt;&gt;"",'Daily PnL Log'!F1005,"")</f>
        <v>-1330.9</v>
      </c>
      <c r="G66" s="13">
        <f>IF('Daily PnL Log'!G1005&lt;&gt;"",'Daily PnL Log'!G1005,"")</f>
        <v>-12112</v>
      </c>
      <c r="H66" s="13">
        <f>IF('Daily PnL Log'!H1005&lt;&gt;"",'Daily PnL Log'!H1005,"")</f>
        <v>0</v>
      </c>
      <c r="I66" s="13">
        <f>IF('Daily PnL Log'!I1005&lt;&gt;"",'Daily PnL Log'!I1005,"")</f>
        <v>0</v>
      </c>
      <c r="J66" s="13">
        <f>IF('Daily PnL Log'!J1005&lt;&gt;"",'Daily PnL Log'!J1005,"")</f>
        <v>-16032.7</v>
      </c>
      <c r="K66" s="13">
        <f>IF('Daily PnL Log'!K1005&lt;&gt;"",'Daily PnL Log'!K1005,"")</f>
        <v>-74.59</v>
      </c>
      <c r="L66" s="13">
        <f>IF('Daily PnL Log'!L1005&lt;&gt;"",'Daily PnL Log'!L1005,"")</f>
        <v>-656.85</v>
      </c>
      <c r="M66" s="13">
        <f>IF('Daily PnL Log'!M1005&lt;&gt;"",'Daily PnL Log'!M1005,"")</f>
        <v>-731.44</v>
      </c>
      <c r="N66" s="13">
        <f>IF('Daily PnL Log'!N1005&lt;&gt;"",'Daily PnL Log'!N1005,"")</f>
        <v>-16764.14</v>
      </c>
      <c r="O66" s="13">
        <f t="shared" si="3"/>
        <v>-43958.599999999991</v>
      </c>
      <c r="P66" s="13">
        <f t="shared" si="3"/>
        <v>-91912.5</v>
      </c>
      <c r="Q66" s="13">
        <f t="shared" si="3"/>
        <v>3862.2999999999997</v>
      </c>
      <c r="R66" s="13">
        <f t="shared" si="3"/>
        <v>-29680.200000000004</v>
      </c>
      <c r="S66" s="13">
        <f t="shared" si="3"/>
        <v>31032.400000000009</v>
      </c>
      <c r="T66" s="13">
        <f t="shared" si="3"/>
        <v>0</v>
      </c>
      <c r="U66" s="13">
        <f t="shared" si="3"/>
        <v>0</v>
      </c>
      <c r="V66" s="13">
        <f t="shared" si="3"/>
        <v>-130656.60000000002</v>
      </c>
      <c r="W66" s="13">
        <f>IF('Daily PnL Log'!W1005&lt;&gt;"",'Daily PnL Log'!W1005,"")</f>
        <v>1092500</v>
      </c>
      <c r="X66" s="13">
        <f>IF('Daily PnL Log'!X1005&lt;&gt;"",'Daily PnL Log'!X1005,"")</f>
        <v>-1.5344750572082379E-2</v>
      </c>
      <c r="Y66" s="13" t="str">
        <f>IF('Daily PnL Log'!Y1005&lt;&gt;"",'Daily PnL Log'!Y1005,"")</f>
        <v/>
      </c>
      <c r="Z66" s="13" t="str">
        <f>IF('Daily PnL Log'!Z1005&lt;&gt;"",'Daily PnL Log'!Z1005,"")</f>
        <v/>
      </c>
      <c r="AA66" s="13">
        <f>IF('Daily PnL Log'!AC1005&lt;&gt;"",'Daily PnL Log'!AC1005,"")</f>
        <v>754096.27</v>
      </c>
    </row>
    <row r="67" spans="1:27" x14ac:dyDescent="0.25">
      <c r="A67" s="48" t="str">
        <f t="shared" si="2"/>
        <v>Nov</v>
      </c>
      <c r="B67" s="2">
        <f>'Daily PnL Log'!B1006</f>
        <v>45622</v>
      </c>
      <c r="C67" s="11">
        <f>IF('Daily PnL Log'!C1006&lt;&gt;"",'Daily PnL Log'!C1006,"")</f>
        <v>7111.6</v>
      </c>
      <c r="D67" s="11">
        <f>IF('Daily PnL Log'!D1006&lt;&gt;"",'Daily PnL Log'!D1006,"")</f>
        <v>-18872</v>
      </c>
      <c r="E67" s="11">
        <f>IF('Daily PnL Log'!E1006&lt;&gt;"",'Daily PnL Log'!E1006,"")</f>
        <v>-1205.9000000000001</v>
      </c>
      <c r="F67" s="11">
        <f>IF('Daily PnL Log'!F1006&lt;&gt;"",'Daily PnL Log'!F1006,"")</f>
        <v>26519.9</v>
      </c>
      <c r="G67" s="11">
        <f>IF('Daily PnL Log'!G1006&lt;&gt;"",'Daily PnL Log'!G1006,"")</f>
        <v>2806.9</v>
      </c>
      <c r="H67" s="11">
        <f>IF('Daily PnL Log'!H1006&lt;&gt;"",'Daily PnL Log'!H1006,"")</f>
        <v>0</v>
      </c>
      <c r="I67" s="11">
        <f>IF('Daily PnL Log'!I1006&lt;&gt;"",'Daily PnL Log'!I1006,"")</f>
        <v>0</v>
      </c>
      <c r="J67" s="11">
        <f>IF('Daily PnL Log'!J1006&lt;&gt;"",'Daily PnL Log'!J1006,"")</f>
        <v>16360.500000000002</v>
      </c>
      <c r="K67" s="11">
        <f>IF('Daily PnL Log'!K1006&lt;&gt;"",'Daily PnL Log'!K1006,"")</f>
        <v>-118.96</v>
      </c>
      <c r="L67" s="11">
        <f>IF('Daily PnL Log'!L1006&lt;&gt;"",'Daily PnL Log'!L1006,"")</f>
        <v>-1052.7</v>
      </c>
      <c r="M67" s="11">
        <f>IF('Daily PnL Log'!M1006&lt;&gt;"",'Daily PnL Log'!M1006,"")</f>
        <v>-1171.6600000000001</v>
      </c>
      <c r="N67" s="11">
        <f>IF('Daily PnL Log'!N1006&lt;&gt;"",'Daily PnL Log'!N1006,"")</f>
        <v>15188.840000000002</v>
      </c>
      <c r="O67" s="11">
        <f t="shared" ref="O67:V69" si="4">IF(C67&lt;&gt;"",O66+C67,"")</f>
        <v>-36846.999999999993</v>
      </c>
      <c r="P67" s="11">
        <f t="shared" si="4"/>
        <v>-110784.5</v>
      </c>
      <c r="Q67" s="11">
        <f t="shared" si="4"/>
        <v>2656.3999999999996</v>
      </c>
      <c r="R67" s="11">
        <f t="shared" si="4"/>
        <v>-3160.3000000000029</v>
      </c>
      <c r="S67" s="11">
        <f t="shared" si="4"/>
        <v>33839.30000000001</v>
      </c>
      <c r="T67" s="11">
        <f t="shared" si="4"/>
        <v>0</v>
      </c>
      <c r="U67" s="11">
        <f t="shared" si="4"/>
        <v>0</v>
      </c>
      <c r="V67" s="11">
        <f t="shared" si="4"/>
        <v>-114296.10000000002</v>
      </c>
      <c r="W67" s="11">
        <f>IF('Daily PnL Log'!W1006&lt;&gt;"",'Daily PnL Log'!W1006,"")</f>
        <v>960199</v>
      </c>
      <c r="X67" s="11">
        <f>IF('Daily PnL Log'!X1006&lt;&gt;"",'Daily PnL Log'!X1006,"")</f>
        <v>1.5818429304758703E-2</v>
      </c>
      <c r="Y67" s="11">
        <f>IF('Daily PnL Log'!Y1006&lt;&gt;"",'Daily PnL Log'!Y1006,"")</f>
        <v>-5158.2300000000005</v>
      </c>
      <c r="Z67" s="11" t="str">
        <f>IF('Daily PnL Log'!Z1006&lt;&gt;"",'Daily PnL Log'!Z1006,"")</f>
        <v/>
      </c>
      <c r="AA67" s="11">
        <f>IF('Daily PnL Log'!AC1006&lt;&gt;"",'Daily PnL Log'!AC1006,"")</f>
        <v>776968.61</v>
      </c>
    </row>
    <row r="68" spans="1:27" x14ac:dyDescent="0.25">
      <c r="A68" s="47" t="str">
        <f t="shared" si="2"/>
        <v>Nov</v>
      </c>
      <c r="B68" s="14">
        <f>'Daily PnL Log'!B1007</f>
        <v>45623</v>
      </c>
      <c r="C68" s="13">
        <f>IF('Daily PnL Log'!C1007&lt;&gt;"",'Daily PnL Log'!C1007,"")</f>
        <v>-591.79999999999995</v>
      </c>
      <c r="D68" s="13">
        <f>IF('Daily PnL Log'!D1007&lt;&gt;"",'Daily PnL Log'!D1007,"")</f>
        <v>17647.5</v>
      </c>
      <c r="E68" s="13">
        <f>IF('Daily PnL Log'!E1007&lt;&gt;"",'Daily PnL Log'!E1007,"")</f>
        <v>-1493.9</v>
      </c>
      <c r="F68" s="13">
        <f>IF('Daily PnL Log'!F1007&lt;&gt;"",'Daily PnL Log'!F1007,"")</f>
        <v>-8978.7999999999993</v>
      </c>
      <c r="G68" s="13">
        <f>IF('Daily PnL Log'!G1007&lt;&gt;"",'Daily PnL Log'!G1007,"")</f>
        <v>-11170.8</v>
      </c>
      <c r="H68" s="13">
        <f>IF('Daily PnL Log'!H1007&lt;&gt;"",'Daily PnL Log'!H1007,"")</f>
        <v>0</v>
      </c>
      <c r="I68" s="13">
        <f>IF('Daily PnL Log'!I1007&lt;&gt;"",'Daily PnL Log'!I1007,"")</f>
        <v>0</v>
      </c>
      <c r="J68" s="13">
        <f>IF('Daily PnL Log'!J1007&lt;&gt;"",'Daily PnL Log'!J1007,"")</f>
        <v>-4587.7999999999975</v>
      </c>
      <c r="K68" s="13">
        <f>IF('Daily PnL Log'!K1007&lt;&gt;"",'Daily PnL Log'!K1007,"")</f>
        <v>-36.01</v>
      </c>
      <c r="L68" s="13">
        <f>IF('Daily PnL Log'!L1007&lt;&gt;"",'Daily PnL Log'!L1007,"")</f>
        <v>-318.45</v>
      </c>
      <c r="M68" s="13">
        <f>IF('Daily PnL Log'!M1007&lt;&gt;"",'Daily PnL Log'!M1007,"")</f>
        <v>-354.46</v>
      </c>
      <c r="N68" s="13">
        <f>IF('Daily PnL Log'!N1007&lt;&gt;"",'Daily PnL Log'!N1007,"")</f>
        <v>-4942.2599999999975</v>
      </c>
      <c r="O68" s="13">
        <f t="shared" si="4"/>
        <v>-37438.799999999996</v>
      </c>
      <c r="P68" s="13">
        <f t="shared" si="4"/>
        <v>-93137</v>
      </c>
      <c r="Q68" s="13">
        <f t="shared" si="4"/>
        <v>1162.4999999999995</v>
      </c>
      <c r="R68" s="13">
        <f t="shared" si="4"/>
        <v>-12139.100000000002</v>
      </c>
      <c r="S68" s="13">
        <f t="shared" si="4"/>
        <v>22668.500000000011</v>
      </c>
      <c r="T68" s="13">
        <f t="shared" si="4"/>
        <v>0</v>
      </c>
      <c r="U68" s="13">
        <f t="shared" si="4"/>
        <v>0</v>
      </c>
      <c r="V68" s="13">
        <f t="shared" si="4"/>
        <v>-118883.90000000002</v>
      </c>
      <c r="W68" s="13">
        <f>IF('Daily PnL Log'!W1007&lt;&gt;"",'Daily PnL Log'!W1007,"")</f>
        <v>678693</v>
      </c>
      <c r="X68" s="13">
        <f>IF('Daily PnL Log'!X1007&lt;&gt;"",'Daily PnL Log'!X1007,"")</f>
        <v>-7.2820258938872178E-3</v>
      </c>
      <c r="Y68" s="13" t="str">
        <f>IF('Daily PnL Log'!Y1007&lt;&gt;"",'Daily PnL Log'!Y1007,"")</f>
        <v/>
      </c>
      <c r="Z68" s="13" t="str">
        <f>IF('Daily PnL Log'!Z1007&lt;&gt;"",'Daily PnL Log'!Z1007,"")</f>
        <v/>
      </c>
      <c r="AA68" s="13">
        <f>IF('Daily PnL Log'!AC1007&lt;&gt;"",'Daily PnL Log'!AC1007,"")</f>
        <v>816947.15</v>
      </c>
    </row>
    <row r="69" spans="1:27" x14ac:dyDescent="0.25">
      <c r="A69" s="48" t="str">
        <f t="shared" si="2"/>
        <v>Nov</v>
      </c>
      <c r="B69" s="2">
        <f>'Daily PnL Log'!B1008</f>
        <v>45625</v>
      </c>
      <c r="C69" s="11">
        <f>IF('Daily PnL Log'!C1008&lt;&gt;"",'Daily PnL Log'!C1008,"")</f>
        <v>-9411.5</v>
      </c>
      <c r="D69" s="11">
        <f>IF('Daily PnL Log'!D1008&lt;&gt;"",'Daily PnL Log'!D1008,"")</f>
        <v>-19866.900000000001</v>
      </c>
      <c r="E69" s="11">
        <f>IF('Daily PnL Log'!E1008&lt;&gt;"",'Daily PnL Log'!E1008,"")</f>
        <v>-83.6</v>
      </c>
      <c r="F69" s="11">
        <f>IF('Daily PnL Log'!F1008&lt;&gt;"",'Daily PnL Log'!F1008,"")</f>
        <v>-13731.1</v>
      </c>
      <c r="G69" s="11">
        <f>IF('Daily PnL Log'!G1008&lt;&gt;"",'Daily PnL Log'!G1008,"")</f>
        <v>2825.5</v>
      </c>
      <c r="H69" s="11">
        <f>IF('Daily PnL Log'!H1008&lt;&gt;"",'Daily PnL Log'!H1008,"")</f>
        <v>0</v>
      </c>
      <c r="I69" s="11">
        <f>IF('Daily PnL Log'!I1008&lt;&gt;"",'Daily PnL Log'!I1008,"")</f>
        <v>0</v>
      </c>
      <c r="J69" s="11">
        <f>IF('Daily PnL Log'!J1008&lt;&gt;"",'Daily PnL Log'!J1008,"")</f>
        <v>-40267.599999999999</v>
      </c>
      <c r="K69" s="11">
        <f>IF('Daily PnL Log'!K1008&lt;&gt;"",'Daily PnL Log'!K1008,"")</f>
        <v>-31.67</v>
      </c>
      <c r="L69" s="11">
        <f>IF('Daily PnL Log'!L1008&lt;&gt;"",'Daily PnL Log'!L1008,"")</f>
        <v>-281.5</v>
      </c>
      <c r="M69" s="11">
        <f>IF('Daily PnL Log'!M1008&lt;&gt;"",'Daily PnL Log'!M1008,"")</f>
        <v>-313.17</v>
      </c>
      <c r="N69" s="11">
        <f>IF('Daily PnL Log'!N1008&lt;&gt;"",'Daily PnL Log'!N1008,"")</f>
        <v>-40580.769999999997</v>
      </c>
      <c r="O69" s="11">
        <f t="shared" si="4"/>
        <v>-46850.299999999996</v>
      </c>
      <c r="P69" s="11">
        <f t="shared" si="4"/>
        <v>-113003.9</v>
      </c>
      <c r="Q69" s="11">
        <f t="shared" si="4"/>
        <v>1078.8999999999996</v>
      </c>
      <c r="R69" s="11">
        <f t="shared" si="4"/>
        <v>-25870.200000000004</v>
      </c>
      <c r="S69" s="11">
        <f t="shared" si="4"/>
        <v>25494.000000000011</v>
      </c>
      <c r="T69" s="11">
        <f t="shared" si="4"/>
        <v>0</v>
      </c>
      <c r="U69" s="11">
        <f t="shared" si="4"/>
        <v>0</v>
      </c>
      <c r="V69" s="11">
        <f t="shared" si="4"/>
        <v>-159151.50000000003</v>
      </c>
      <c r="W69" s="11">
        <f>IF('Daily PnL Log'!W1008&lt;&gt;"",'Daily PnL Log'!W1008,"")</f>
        <v>665052</v>
      </c>
      <c r="X69" s="11">
        <f>IF('Daily PnL Log'!X1008&lt;&gt;"",'Daily PnL Log'!X1008,"")</f>
        <v>-6.1018942879654516E-2</v>
      </c>
      <c r="Y69" s="11" t="str">
        <f>IF('Daily PnL Log'!Y1008&lt;&gt;"",'Daily PnL Log'!Y1008,"")</f>
        <v/>
      </c>
      <c r="Z69" s="11" t="str">
        <f>IF('Daily PnL Log'!Z1008&lt;&gt;"",'Daily PnL Log'!Z1008,"")</f>
        <v/>
      </c>
      <c r="AA69" s="11">
        <f>IF('Daily PnL Log'!AC1008&lt;&gt;"",'Daily PnL Log'!AC1008,"")</f>
        <v>755448.73</v>
      </c>
    </row>
    <row r="72" spans="1:27" x14ac:dyDescent="0.25">
      <c r="B72" s="25"/>
    </row>
    <row r="73" spans="1:27" x14ac:dyDescent="0.25">
      <c r="B73" s="25"/>
    </row>
    <row r="75" spans="1:27" x14ac:dyDescent="0.25">
      <c r="B75" s="25"/>
    </row>
    <row r="76" spans="1:27" x14ac:dyDescent="0.25">
      <c r="B76" s="25"/>
      <c r="F76" s="20" t="s">
        <v>35</v>
      </c>
    </row>
    <row r="77" spans="1:27" x14ac:dyDescent="0.25">
      <c r="B77" s="25"/>
    </row>
    <row r="78" spans="1:27" x14ac:dyDescent="0.25">
      <c r="B78" s="25"/>
    </row>
  </sheetData>
  <mergeCells count="1">
    <mergeCell ref="A2:B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2:AA81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1.425781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58953.860999999997</v>
      </c>
    </row>
    <row r="8" spans="1:2" ht="18.75" x14ac:dyDescent="0.3">
      <c r="A8" s="55" t="s">
        <v>6</v>
      </c>
      <c r="B8" s="56">
        <f>K48</f>
        <v>-2790.2000000000003</v>
      </c>
    </row>
    <row r="9" spans="1:2" ht="18.75" x14ac:dyDescent="0.3">
      <c r="A9" s="55" t="s">
        <v>30</v>
      </c>
      <c r="B9" s="56">
        <f>L48</f>
        <v>-22304.36</v>
      </c>
    </row>
    <row r="10" spans="1:2" ht="18.75" x14ac:dyDescent="0.3">
      <c r="A10" s="55" t="s">
        <v>11</v>
      </c>
      <c r="B10" s="56">
        <f>Y48</f>
        <v>-20367.45</v>
      </c>
    </row>
    <row r="11" spans="1:2" ht="18.75" x14ac:dyDescent="0.3">
      <c r="A11" s="57" t="s">
        <v>18</v>
      </c>
      <c r="B11" s="54">
        <f>B7+(B8+B9+B10)</f>
        <v>13491.850999999995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520547.4</v>
      </c>
    </row>
    <row r="15" spans="1:2" ht="18.75" x14ac:dyDescent="0.3">
      <c r="A15" s="60" t="s">
        <v>15</v>
      </c>
      <c r="B15" s="63">
        <f>B11/B14</f>
        <v>2.591858301472641E-2</v>
      </c>
    </row>
    <row r="16" spans="1:2" ht="18.75" x14ac:dyDescent="0.3">
      <c r="A16" s="60" t="s">
        <v>17</v>
      </c>
      <c r="B16" s="63">
        <f>X48</f>
        <v>6.8130734729335091E-2</v>
      </c>
    </row>
    <row r="17" spans="1:2" ht="18.75" x14ac:dyDescent="0.3">
      <c r="A17" s="60" t="s">
        <v>31</v>
      </c>
      <c r="B17" s="64">
        <f>B15/B16</f>
        <v>0.38042424050898471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-1788.9000000000015</v>
      </c>
      <c r="D48" s="41">
        <f t="shared" si="0"/>
        <v>31876.899999999994</v>
      </c>
      <c r="E48" s="41">
        <f t="shared" si="0"/>
        <v>-3234.9999999999995</v>
      </c>
      <c r="F48" s="41">
        <f t="shared" si="0"/>
        <v>16593.560999999998</v>
      </c>
      <c r="G48" s="41">
        <f t="shared" si="0"/>
        <v>15507.300000000008</v>
      </c>
      <c r="H48" s="41">
        <f t="shared" si="0"/>
        <v>0</v>
      </c>
      <c r="I48" s="41">
        <f t="shared" si="0"/>
        <v>0</v>
      </c>
      <c r="J48" s="41">
        <f t="shared" si="0"/>
        <v>58953.860999999997</v>
      </c>
      <c r="K48" s="41">
        <f t="shared" si="0"/>
        <v>-2790.2000000000003</v>
      </c>
      <c r="L48" s="41">
        <f t="shared" si="0"/>
        <v>-22304.36</v>
      </c>
      <c r="M48" s="41">
        <f t="shared" si="0"/>
        <v>-25094.559999999998</v>
      </c>
      <c r="N48" s="41">
        <f t="shared" si="0"/>
        <v>33859.300999999992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520547.4</v>
      </c>
      <c r="X48" s="44">
        <f>_xlfn.STDEV.P(X50:X69)</f>
        <v>6.8130734729335091E-2</v>
      </c>
      <c r="Y48" s="41">
        <f>SUM(Y50:Y69)</f>
        <v>-20367.45</v>
      </c>
      <c r="Z48" s="41">
        <f>SUM(Z50:Z69)</f>
        <v>29366.36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Oct</v>
      </c>
      <c r="B50" s="14">
        <f>'Daily PnL Log'!B966</f>
        <v>45566</v>
      </c>
      <c r="C50" s="13">
        <f>IF('Daily PnL Log'!C966&lt;&gt;"",'Daily PnL Log'!C966,"")</f>
        <v>14439.9</v>
      </c>
      <c r="D50" s="13">
        <f>IF('Daily PnL Log'!D966&lt;&gt;"",'Daily PnL Log'!D966,"")</f>
        <v>31654</v>
      </c>
      <c r="E50" s="13">
        <f>IF('Daily PnL Log'!E966&lt;&gt;"",'Daily PnL Log'!E966,"")</f>
        <v>-565.20000000000005</v>
      </c>
      <c r="F50" s="13">
        <f>IF('Daily PnL Log'!F966&lt;&gt;"",'Daily PnL Log'!F966,"")</f>
        <v>7213</v>
      </c>
      <c r="G50" s="13">
        <f>IF('Daily PnL Log'!G966&lt;&gt;"",'Daily PnL Log'!G966,"")</f>
        <v>5042.8</v>
      </c>
      <c r="H50" s="13">
        <f>IF('Daily PnL Log'!H966&lt;&gt;"",'Daily PnL Log'!H966,"")</f>
        <v>0</v>
      </c>
      <c r="I50" s="13">
        <f>IF('Daily PnL Log'!I966&lt;&gt;"",'Daily PnL Log'!I966,"")</f>
        <v>0</v>
      </c>
      <c r="J50" s="13">
        <f>IF('Daily PnL Log'!J966&lt;&gt;"",'Daily PnL Log'!J966,"")</f>
        <v>57784.500000000007</v>
      </c>
      <c r="K50" s="13">
        <f>IF('Daily PnL Log'!K966&lt;&gt;"",'Daily PnL Log'!K966,"")</f>
        <v>-161.16</v>
      </c>
      <c r="L50" s="13">
        <f>IF('Daily PnL Log'!L966&lt;&gt;"",'Daily PnL Log'!L966,"")</f>
        <v>-1428.75</v>
      </c>
      <c r="M50" s="13">
        <f>IF('Daily PnL Log'!M966&lt;&gt;"",'Daily PnL Log'!M966,"")</f>
        <v>-1589.91</v>
      </c>
      <c r="N50" s="13">
        <f>IF('Daily PnL Log'!N966&lt;&gt;"",'Daily PnL Log'!N966,"")</f>
        <v>56194.590000000004</v>
      </c>
      <c r="O50" s="13">
        <f t="shared" ref="O50:U50" si="1">C50</f>
        <v>14439.9</v>
      </c>
      <c r="P50" s="13">
        <f t="shared" si="1"/>
        <v>31654</v>
      </c>
      <c r="Q50" s="13">
        <f t="shared" si="1"/>
        <v>-565.20000000000005</v>
      </c>
      <c r="R50" s="13">
        <f t="shared" si="1"/>
        <v>7213</v>
      </c>
      <c r="S50" s="13">
        <f t="shared" si="1"/>
        <v>5042.8</v>
      </c>
      <c r="T50" s="13">
        <f t="shared" si="1"/>
        <v>0</v>
      </c>
      <c r="U50" s="13">
        <f t="shared" si="1"/>
        <v>0</v>
      </c>
      <c r="V50" s="13">
        <f>SUM(O50:T50)</f>
        <v>57784.500000000007</v>
      </c>
      <c r="W50" s="13">
        <f>IF('Daily PnL Log'!W966&lt;&gt;"",'Daily PnL Log'!W966,"")</f>
        <v>350624</v>
      </c>
      <c r="X50" s="13">
        <f>IF('Daily PnL Log'!X966&lt;&gt;"",'Daily PnL Log'!X966,"")</f>
        <v>0.16027023249977185</v>
      </c>
      <c r="Y50" s="13">
        <f>IF('Daily PnL Log'!Y966&lt;&gt;"",'Daily PnL Log'!Y966,"")</f>
        <v>-5809.1399999999994</v>
      </c>
      <c r="Z50" s="13" t="str">
        <f>IF('Daily PnL Log'!Z966&lt;&gt;"",'Daily PnL Log'!Z966,"")</f>
        <v/>
      </c>
      <c r="AA50" s="13">
        <f>IF('Daily PnL Log'!AC966&lt;&gt;"",'Daily PnL Log'!AC966,"")</f>
        <v>1011970.55</v>
      </c>
    </row>
    <row r="51" spans="1:27" x14ac:dyDescent="0.25">
      <c r="A51" s="48" t="str">
        <f t="shared" ref="A51:A72" si="2">TEXT(B51,"mmm")</f>
        <v>Oct</v>
      </c>
      <c r="B51" s="2">
        <f>'Daily PnL Log'!B967</f>
        <v>45567</v>
      </c>
      <c r="C51" s="11">
        <f>IF('Daily PnL Log'!C967&lt;&gt;"",'Daily PnL Log'!C967,"")</f>
        <v>-7002.2</v>
      </c>
      <c r="D51" s="11">
        <f>IF('Daily PnL Log'!D967&lt;&gt;"",'Daily PnL Log'!D967,"")</f>
        <v>16013.4</v>
      </c>
      <c r="E51" s="11">
        <f>IF('Daily PnL Log'!E967&lt;&gt;"",'Daily PnL Log'!E967,"")</f>
        <v>182.8</v>
      </c>
      <c r="F51" s="11">
        <f>IF('Daily PnL Log'!F967&lt;&gt;"",'Daily PnL Log'!F967,"")</f>
        <v>6266.8</v>
      </c>
      <c r="G51" s="11">
        <f>IF('Daily PnL Log'!G967&lt;&gt;"",'Daily PnL Log'!G967,"")</f>
        <v>-24459.7</v>
      </c>
      <c r="H51" s="11">
        <f>IF('Daily PnL Log'!H967&lt;&gt;"",'Daily PnL Log'!H967,"")</f>
        <v>0</v>
      </c>
      <c r="I51" s="11">
        <f>IF('Daily PnL Log'!I967&lt;&gt;"",'Daily PnL Log'!I967,"")</f>
        <v>0</v>
      </c>
      <c r="J51" s="11">
        <f>IF('Daily PnL Log'!J967&lt;&gt;"",'Daily PnL Log'!J967,"")</f>
        <v>-8998.9000000000015</v>
      </c>
      <c r="K51" s="11">
        <f>IF('Daily PnL Log'!K967&lt;&gt;"",'Daily PnL Log'!K967,"")</f>
        <v>-233.85</v>
      </c>
      <c r="L51" s="11">
        <f>IF('Daily PnL Log'!L967&lt;&gt;"",'Daily PnL Log'!L967,"")</f>
        <v>-2079.9499999999998</v>
      </c>
      <c r="M51" s="11">
        <f>IF('Daily PnL Log'!M967&lt;&gt;"",'Daily PnL Log'!M967,"")</f>
        <v>-2313.7999999999997</v>
      </c>
      <c r="N51" s="11">
        <f>IF('Daily PnL Log'!N967&lt;&gt;"",'Daily PnL Log'!N967,"")</f>
        <v>-11312.7</v>
      </c>
      <c r="O51" s="11">
        <f t="shared" ref="O51:V66" si="3">IF(C51&lt;&gt;"",O50+C51,"")</f>
        <v>7437.7</v>
      </c>
      <c r="P51" s="11">
        <f t="shared" si="3"/>
        <v>47667.4</v>
      </c>
      <c r="Q51" s="11">
        <f t="shared" si="3"/>
        <v>-382.40000000000003</v>
      </c>
      <c r="R51" s="11">
        <f t="shared" si="3"/>
        <v>13479.8</v>
      </c>
      <c r="S51" s="11">
        <f t="shared" si="3"/>
        <v>-19416.900000000001</v>
      </c>
      <c r="T51" s="11">
        <f t="shared" si="3"/>
        <v>0</v>
      </c>
      <c r="U51" s="11">
        <f t="shared" si="3"/>
        <v>0</v>
      </c>
      <c r="V51" s="11">
        <f t="shared" si="3"/>
        <v>48785.600000000006</v>
      </c>
      <c r="W51" s="11">
        <f>IF('Daily PnL Log'!W967&lt;&gt;"",'Daily PnL Log'!W967,"")</f>
        <v>327087</v>
      </c>
      <c r="X51" s="11">
        <f>IF('Daily PnL Log'!X967&lt;&gt;"",'Daily PnL Log'!X967,"")</f>
        <v>-3.4586211008080424E-2</v>
      </c>
      <c r="Y51" s="11" t="str">
        <f>IF('Daily PnL Log'!Y967&lt;&gt;"",'Daily PnL Log'!Y967,"")</f>
        <v/>
      </c>
      <c r="Z51" s="11" t="str">
        <f>IF('Daily PnL Log'!Z967&lt;&gt;"",'Daily PnL Log'!Z967,"")</f>
        <v/>
      </c>
      <c r="AA51" s="11">
        <f>IF('Daily PnL Log'!AC967&lt;&gt;"",'Daily PnL Log'!AC967,"")</f>
        <v>975981.25</v>
      </c>
    </row>
    <row r="52" spans="1:27" x14ac:dyDescent="0.25">
      <c r="A52" s="47" t="str">
        <f t="shared" si="2"/>
        <v>Oct</v>
      </c>
      <c r="B52" s="14">
        <f>'Daily PnL Log'!B968</f>
        <v>45568</v>
      </c>
      <c r="C52" s="13">
        <f>IF('Daily PnL Log'!C968&lt;&gt;"",'Daily PnL Log'!C968,"")</f>
        <v>1209.5999999999999</v>
      </c>
      <c r="D52" s="13">
        <f>IF('Daily PnL Log'!D968&lt;&gt;"",'Daily PnL Log'!D968,"")</f>
        <v>-25741.3</v>
      </c>
      <c r="E52" s="13">
        <f>IF('Daily PnL Log'!E968&lt;&gt;"",'Daily PnL Log'!E968,"")</f>
        <v>119.9</v>
      </c>
      <c r="F52" s="13">
        <f>IF('Daily PnL Log'!F968&lt;&gt;"",'Daily PnL Log'!F968,"")</f>
        <v>-6100.2</v>
      </c>
      <c r="G52" s="13">
        <f>IF('Daily PnL Log'!G968&lt;&gt;"",'Daily PnL Log'!G968,"")</f>
        <v>16974</v>
      </c>
      <c r="H52" s="13">
        <f>IF('Daily PnL Log'!H968&lt;&gt;"",'Daily PnL Log'!H968,"")</f>
        <v>0</v>
      </c>
      <c r="I52" s="13">
        <f>IF('Daily PnL Log'!I968&lt;&gt;"",'Daily PnL Log'!I968,"")</f>
        <v>0</v>
      </c>
      <c r="J52" s="13">
        <f>IF('Daily PnL Log'!J968&lt;&gt;"",'Daily PnL Log'!J968,"")</f>
        <v>-13538</v>
      </c>
      <c r="K52" s="13">
        <f>IF('Daily PnL Log'!K968&lt;&gt;"",'Daily PnL Log'!K968,"")</f>
        <v>-53.97</v>
      </c>
      <c r="L52" s="13">
        <f>IF('Daily PnL Log'!L968&lt;&gt;"",'Daily PnL Log'!L968,"")</f>
        <v>-476.18</v>
      </c>
      <c r="M52" s="13">
        <f>IF('Daily PnL Log'!M968&lt;&gt;"",'Daily PnL Log'!M968,"")</f>
        <v>-530.15</v>
      </c>
      <c r="N52" s="13">
        <f>IF('Daily PnL Log'!N968&lt;&gt;"",'Daily PnL Log'!N968,"")</f>
        <v>-14068.15</v>
      </c>
      <c r="O52" s="13">
        <f t="shared" si="3"/>
        <v>8647.2999999999993</v>
      </c>
      <c r="P52" s="13">
        <f t="shared" si="3"/>
        <v>21926.100000000002</v>
      </c>
      <c r="Q52" s="13">
        <f t="shared" si="3"/>
        <v>-262.5</v>
      </c>
      <c r="R52" s="13">
        <f t="shared" si="3"/>
        <v>7379.5999999999995</v>
      </c>
      <c r="S52" s="13">
        <f t="shared" si="3"/>
        <v>-2442.9000000000015</v>
      </c>
      <c r="T52" s="13">
        <f t="shared" si="3"/>
        <v>0</v>
      </c>
      <c r="U52" s="13">
        <f t="shared" si="3"/>
        <v>0</v>
      </c>
      <c r="V52" s="13">
        <f t="shared" si="3"/>
        <v>35247.600000000006</v>
      </c>
      <c r="W52" s="13">
        <f>IF('Daily PnL Log'!W968&lt;&gt;"",'Daily PnL Log'!W968,"")</f>
        <v>297797</v>
      </c>
      <c r="X52" s="13">
        <f>IF('Daily PnL Log'!X968&lt;&gt;"",'Daily PnL Log'!X968,"")</f>
        <v>-4.7240737818043832E-2</v>
      </c>
      <c r="Y52" s="13">
        <f>IF('Daily PnL Log'!Y968&lt;&gt;"",'Daily PnL Log'!Y968,"")</f>
        <v>-3957.85</v>
      </c>
      <c r="Z52" s="13" t="str">
        <f>IF('Daily PnL Log'!Z968&lt;&gt;"",'Daily PnL Log'!Z968,"")</f>
        <v/>
      </c>
      <c r="AA52" s="13">
        <f>IF('Daily PnL Log'!AC968&lt;&gt;"",'Daily PnL Log'!AC968,"")</f>
        <v>980972.1</v>
      </c>
    </row>
    <row r="53" spans="1:27" x14ac:dyDescent="0.25">
      <c r="A53" s="48" t="str">
        <f t="shared" si="2"/>
        <v>Oct</v>
      </c>
      <c r="B53" s="2">
        <f>'Daily PnL Log'!B969</f>
        <v>45569</v>
      </c>
      <c r="C53" s="11">
        <f>IF('Daily PnL Log'!C969&lt;&gt;"",'Daily PnL Log'!C969,"")</f>
        <v>14300.8</v>
      </c>
      <c r="D53" s="11">
        <f>IF('Daily PnL Log'!D969&lt;&gt;"",'Daily PnL Log'!D969,"")</f>
        <v>-12868.1</v>
      </c>
      <c r="E53" s="11">
        <f>IF('Daily PnL Log'!E969&lt;&gt;"",'Daily PnL Log'!E969,"")</f>
        <v>-626.20000000000005</v>
      </c>
      <c r="F53" s="11">
        <f>IF('Daily PnL Log'!F969&lt;&gt;"",'Daily PnL Log'!F969,"")</f>
        <v>74.8</v>
      </c>
      <c r="G53" s="11">
        <f>IF('Daily PnL Log'!G969&lt;&gt;"",'Daily PnL Log'!G969,"")</f>
        <v>9715.7000000000007</v>
      </c>
      <c r="H53" s="11">
        <f>IF('Daily PnL Log'!H969&lt;&gt;"",'Daily PnL Log'!H969,"")</f>
        <v>0</v>
      </c>
      <c r="I53" s="11">
        <f>IF('Daily PnL Log'!I969&lt;&gt;"",'Daily PnL Log'!I969,"")</f>
        <v>0</v>
      </c>
      <c r="J53" s="11">
        <f>IF('Daily PnL Log'!J969&lt;&gt;"",'Daily PnL Log'!J969,"")</f>
        <v>10597</v>
      </c>
      <c r="K53" s="11">
        <f>IF('Daily PnL Log'!K969&lt;&gt;"",'Daily PnL Log'!K969,"")</f>
        <v>-61.26</v>
      </c>
      <c r="L53" s="11">
        <f>IF('Daily PnL Log'!L969&lt;&gt;"",'Daily PnL Log'!L969,"")</f>
        <v>-537.22</v>
      </c>
      <c r="M53" s="11">
        <f>IF('Daily PnL Log'!M969&lt;&gt;"",'Daily PnL Log'!M969,"")</f>
        <v>-598.48</v>
      </c>
      <c r="N53" s="11">
        <f>IF('Daily PnL Log'!N969&lt;&gt;"",'Daily PnL Log'!N969,"")</f>
        <v>9998.52</v>
      </c>
      <c r="O53" s="11">
        <f t="shared" si="3"/>
        <v>22948.1</v>
      </c>
      <c r="P53" s="11">
        <f t="shared" si="3"/>
        <v>9058.0000000000018</v>
      </c>
      <c r="Q53" s="11">
        <f t="shared" si="3"/>
        <v>-888.7</v>
      </c>
      <c r="R53" s="11">
        <f t="shared" si="3"/>
        <v>7454.4</v>
      </c>
      <c r="S53" s="11">
        <f t="shared" si="3"/>
        <v>7272.7999999999993</v>
      </c>
      <c r="T53" s="11">
        <f t="shared" si="3"/>
        <v>0</v>
      </c>
      <c r="U53" s="11">
        <f t="shared" si="3"/>
        <v>0</v>
      </c>
      <c r="V53" s="11">
        <f t="shared" si="3"/>
        <v>45844.600000000006</v>
      </c>
      <c r="W53" s="11">
        <f>IF('Daily PnL Log'!W969&lt;&gt;"",'Daily PnL Log'!W969,"")</f>
        <v>347220</v>
      </c>
      <c r="X53" s="11">
        <f>IF('Daily PnL Log'!X969&lt;&gt;"",'Daily PnL Log'!X969,"")</f>
        <v>2.8795921893900123E-2</v>
      </c>
      <c r="Y53" s="11" t="str">
        <f>IF('Daily PnL Log'!Y969&lt;&gt;"",'Daily PnL Log'!Y969,"")</f>
        <v/>
      </c>
      <c r="Z53" s="11" t="str">
        <f>IF('Daily PnL Log'!Z969&lt;&gt;"",'Daily PnL Log'!Z969,"")</f>
        <v/>
      </c>
      <c r="AA53" s="11">
        <f>IF('Daily PnL Log'!AC969&lt;&gt;"",'Daily PnL Log'!AC969,"")</f>
        <v>989999.44</v>
      </c>
    </row>
    <row r="54" spans="1:27" x14ac:dyDescent="0.25">
      <c r="A54" s="47" t="str">
        <f t="shared" si="2"/>
        <v>Oct</v>
      </c>
      <c r="B54" s="14">
        <f>'Daily PnL Log'!B970</f>
        <v>45572</v>
      </c>
      <c r="C54" s="13">
        <f>IF('Daily PnL Log'!C970&lt;&gt;"",'Daily PnL Log'!C970,"")</f>
        <v>-35237.300000000003</v>
      </c>
      <c r="D54" s="13">
        <f>IF('Daily PnL Log'!D970&lt;&gt;"",'Daily PnL Log'!D970,"")</f>
        <v>-15160.7</v>
      </c>
      <c r="E54" s="13">
        <f>IF('Daily PnL Log'!E970&lt;&gt;"",'Daily PnL Log'!E970,"")</f>
        <v>-699.6</v>
      </c>
      <c r="F54" s="13">
        <f>IF('Daily PnL Log'!F970&lt;&gt;"",'Daily PnL Log'!F970,"")</f>
        <v>-7451.9</v>
      </c>
      <c r="G54" s="13">
        <f>IF('Daily PnL Log'!G970&lt;&gt;"",'Daily PnL Log'!G970,"")</f>
        <v>377.7</v>
      </c>
      <c r="H54" s="13">
        <f>IF('Daily PnL Log'!H970&lt;&gt;"",'Daily PnL Log'!H970,"")</f>
        <v>0</v>
      </c>
      <c r="I54" s="13">
        <f>IF('Daily PnL Log'!I970&lt;&gt;"",'Daily PnL Log'!I970,"")</f>
        <v>0</v>
      </c>
      <c r="J54" s="13">
        <f>IF('Daily PnL Log'!J970&lt;&gt;"",'Daily PnL Log'!J970,"")</f>
        <v>-58171.8</v>
      </c>
      <c r="K54" s="13">
        <f>IF('Daily PnL Log'!K970&lt;&gt;"",'Daily PnL Log'!K970,"")</f>
        <v>-110.99</v>
      </c>
      <c r="L54" s="13">
        <f>IF('Daily PnL Log'!L970&lt;&gt;"",'Daily PnL Log'!L970,"")</f>
        <v>-981.43</v>
      </c>
      <c r="M54" s="13">
        <f>IF('Daily PnL Log'!M970&lt;&gt;"",'Daily PnL Log'!M970,"")</f>
        <v>-1092.4199999999998</v>
      </c>
      <c r="N54" s="13">
        <f>IF('Daily PnL Log'!N970&lt;&gt;"",'Daily PnL Log'!N970,"")</f>
        <v>-59264.22</v>
      </c>
      <c r="O54" s="13">
        <f t="shared" si="3"/>
        <v>-12289.200000000004</v>
      </c>
      <c r="P54" s="13">
        <f t="shared" si="3"/>
        <v>-6102.6999999999989</v>
      </c>
      <c r="Q54" s="13">
        <f t="shared" si="3"/>
        <v>-1588.3000000000002</v>
      </c>
      <c r="R54" s="13">
        <f t="shared" si="3"/>
        <v>2.5</v>
      </c>
      <c r="S54" s="13">
        <f t="shared" si="3"/>
        <v>7650.4999999999991</v>
      </c>
      <c r="T54" s="13">
        <f t="shared" si="3"/>
        <v>0</v>
      </c>
      <c r="U54" s="13">
        <f t="shared" si="3"/>
        <v>0</v>
      </c>
      <c r="V54" s="13">
        <f t="shared" si="3"/>
        <v>-12327.199999999997</v>
      </c>
      <c r="W54" s="13">
        <f>IF('Daily PnL Log'!W970&lt;&gt;"",'Daily PnL Log'!W970,"")</f>
        <v>311155</v>
      </c>
      <c r="X54" s="13">
        <f>IF('Daily PnL Log'!X970&lt;&gt;"",'Daily PnL Log'!X970,"")</f>
        <v>-0.19046526650704634</v>
      </c>
      <c r="Y54" s="13">
        <f>IF('Daily PnL Log'!Y970&lt;&gt;"",'Daily PnL Log'!Y970,"")</f>
        <v>-284</v>
      </c>
      <c r="Z54" s="13" t="str">
        <f>IF('Daily PnL Log'!Z970&lt;&gt;"",'Daily PnL Log'!Z970,"")</f>
        <v/>
      </c>
      <c r="AA54" s="13">
        <f>IF('Daily PnL Log'!AC970&lt;&gt;"",'Daily PnL Log'!AC970,"")</f>
        <v>953996.02</v>
      </c>
    </row>
    <row r="55" spans="1:27" x14ac:dyDescent="0.25">
      <c r="A55" s="48" t="str">
        <f t="shared" si="2"/>
        <v>Oct</v>
      </c>
      <c r="B55" s="2">
        <f>'Daily PnL Log'!B971</f>
        <v>45573</v>
      </c>
      <c r="C55" s="11">
        <f>IF('Daily PnL Log'!C971&lt;&gt;"",'Daily PnL Log'!C971,"")</f>
        <v>21749.599999999999</v>
      </c>
      <c r="D55" s="11">
        <f>IF('Daily PnL Log'!D971&lt;&gt;"",'Daily PnL Log'!D971,"")</f>
        <v>-24514.799999999999</v>
      </c>
      <c r="E55" s="11">
        <f>IF('Daily PnL Log'!E971&lt;&gt;"",'Daily PnL Log'!E971,"")</f>
        <v>430</v>
      </c>
      <c r="F55" s="11">
        <f>IF('Daily PnL Log'!F971&lt;&gt;"",'Daily PnL Log'!F971,"")</f>
        <v>7138.6</v>
      </c>
      <c r="G55" s="11">
        <f>IF('Daily PnL Log'!G971&lt;&gt;"",'Daily PnL Log'!G971,"")</f>
        <v>-2382.5</v>
      </c>
      <c r="H55" s="11">
        <f>IF('Daily PnL Log'!H971&lt;&gt;"",'Daily PnL Log'!H971,"")</f>
        <v>0</v>
      </c>
      <c r="I55" s="11">
        <f>IF('Daily PnL Log'!I971&lt;&gt;"",'Daily PnL Log'!I971,"")</f>
        <v>0</v>
      </c>
      <c r="J55" s="11">
        <f>IF('Daily PnL Log'!J971&lt;&gt;"",'Daily PnL Log'!J971,"")</f>
        <v>2420.8999999999996</v>
      </c>
      <c r="K55" s="11">
        <f>IF('Daily PnL Log'!K971&lt;&gt;"",'Daily PnL Log'!K971,"")</f>
        <v>-116.98</v>
      </c>
      <c r="L55" s="11">
        <f>IF('Daily PnL Log'!L971&lt;&gt;"",'Daily PnL Log'!L971,"")</f>
        <v>-1036.0899999999999</v>
      </c>
      <c r="M55" s="11">
        <f>IF('Daily PnL Log'!M971&lt;&gt;"",'Daily PnL Log'!M971,"")</f>
        <v>-1153.07</v>
      </c>
      <c r="N55" s="11">
        <f>IF('Daily PnL Log'!N971&lt;&gt;"",'Daily PnL Log'!N971,"")</f>
        <v>1267.8299999999997</v>
      </c>
      <c r="O55" s="11">
        <f t="shared" si="3"/>
        <v>9460.3999999999942</v>
      </c>
      <c r="P55" s="11">
        <f t="shared" si="3"/>
        <v>-30617.5</v>
      </c>
      <c r="Q55" s="11">
        <f t="shared" si="3"/>
        <v>-1158.3000000000002</v>
      </c>
      <c r="R55" s="11">
        <f t="shared" si="3"/>
        <v>7141.1</v>
      </c>
      <c r="S55" s="11">
        <f t="shared" si="3"/>
        <v>5267.9999999999991</v>
      </c>
      <c r="T55" s="11">
        <f t="shared" si="3"/>
        <v>0</v>
      </c>
      <c r="U55" s="11">
        <f t="shared" si="3"/>
        <v>0</v>
      </c>
      <c r="V55" s="11">
        <f t="shared" si="3"/>
        <v>-9906.2999999999975</v>
      </c>
      <c r="W55" s="11">
        <f>IF('Daily PnL Log'!W971&lt;&gt;"",'Daily PnL Log'!W971,"")</f>
        <v>370315</v>
      </c>
      <c r="X55" s="11">
        <f>IF('Daily PnL Log'!X971&lt;&gt;"",'Daily PnL Log'!X971,"")</f>
        <v>3.4236528360989961E-3</v>
      </c>
      <c r="Y55" s="11" t="str">
        <f>IF('Daily PnL Log'!Y971&lt;&gt;"",'Daily PnL Log'!Y971,"")</f>
        <v/>
      </c>
      <c r="Z55" s="11" t="str">
        <f>IF('Daily PnL Log'!Z971&lt;&gt;"",'Daily PnL Log'!Z971,"")</f>
        <v/>
      </c>
      <c r="AA55" s="11">
        <f>IF('Daily PnL Log'!AC971&lt;&gt;"",'Daily PnL Log'!AC971,"")</f>
        <v>911421.95</v>
      </c>
    </row>
    <row r="56" spans="1:27" x14ac:dyDescent="0.25">
      <c r="A56" s="47" t="str">
        <f t="shared" si="2"/>
        <v>Oct</v>
      </c>
      <c r="B56" s="14">
        <f>'Daily PnL Log'!B972</f>
        <v>45574</v>
      </c>
      <c r="C56" s="13">
        <f>IF('Daily PnL Log'!C972&lt;&gt;"",'Daily PnL Log'!C972,"")</f>
        <v>2771.5</v>
      </c>
      <c r="D56" s="13">
        <f>IF('Daily PnL Log'!D972&lt;&gt;"",'Daily PnL Log'!D972,"")</f>
        <v>5907.1</v>
      </c>
      <c r="E56" s="13">
        <f>IF('Daily PnL Log'!E972&lt;&gt;"",'Daily PnL Log'!E972,"")</f>
        <v>-547.4</v>
      </c>
      <c r="F56" s="13">
        <f>IF('Daily PnL Log'!F972&lt;&gt;"",'Daily PnL Log'!F972,"")</f>
        <v>-5322.3</v>
      </c>
      <c r="G56" s="13">
        <f>IF('Daily PnL Log'!G972&lt;&gt;"",'Daily PnL Log'!G972,"")</f>
        <v>-30240.2</v>
      </c>
      <c r="H56" s="13">
        <f>IF('Daily PnL Log'!H972&lt;&gt;"",'Daily PnL Log'!H972,"")</f>
        <v>0</v>
      </c>
      <c r="I56" s="13">
        <f>IF('Daily PnL Log'!I972&lt;&gt;"",'Daily PnL Log'!I972,"")</f>
        <v>0</v>
      </c>
      <c r="J56" s="13">
        <f>IF('Daily PnL Log'!J972&lt;&gt;"",'Daily PnL Log'!J972,"")</f>
        <v>-27431.3</v>
      </c>
      <c r="K56" s="13">
        <f>IF('Daily PnL Log'!K972&lt;&gt;"",'Daily PnL Log'!K972,"")</f>
        <v>-90.44</v>
      </c>
      <c r="L56" s="13">
        <f>IF('Daily PnL Log'!L972&lt;&gt;"",'Daily PnL Log'!L972,"")</f>
        <v>-802.06</v>
      </c>
      <c r="M56" s="13">
        <f>IF('Daily PnL Log'!M972&lt;&gt;"",'Daily PnL Log'!M972,"")</f>
        <v>-892.5</v>
      </c>
      <c r="N56" s="13">
        <f>IF('Daily PnL Log'!N972&lt;&gt;"",'Daily PnL Log'!N972,"")</f>
        <v>-28323.8</v>
      </c>
      <c r="O56" s="13">
        <f t="shared" si="3"/>
        <v>12231.899999999994</v>
      </c>
      <c r="P56" s="13">
        <f t="shared" si="3"/>
        <v>-24710.400000000001</v>
      </c>
      <c r="Q56" s="13">
        <f t="shared" si="3"/>
        <v>-1705.7000000000003</v>
      </c>
      <c r="R56" s="13">
        <f t="shared" si="3"/>
        <v>1818.8000000000002</v>
      </c>
      <c r="S56" s="13">
        <f t="shared" si="3"/>
        <v>-24972.2</v>
      </c>
      <c r="T56" s="13">
        <f t="shared" si="3"/>
        <v>0</v>
      </c>
      <c r="U56" s="13">
        <f t="shared" si="3"/>
        <v>0</v>
      </c>
      <c r="V56" s="13">
        <f t="shared" si="3"/>
        <v>-37337.599999999999</v>
      </c>
      <c r="W56" s="13">
        <f>IF('Daily PnL Log'!W972&lt;&gt;"",'Daily PnL Log'!W972,"")</f>
        <v>368698</v>
      </c>
      <c r="X56" s="13">
        <f>IF('Daily PnL Log'!X972&lt;&gt;"",'Daily PnL Log'!X972,"")</f>
        <v>-7.6821138167280534E-2</v>
      </c>
      <c r="Y56" s="13" t="str">
        <f>IF('Daily PnL Log'!Y972&lt;&gt;"",'Daily PnL Log'!Y972,"")</f>
        <v/>
      </c>
      <c r="Z56" s="13" t="str">
        <f>IF('Daily PnL Log'!Z972&lt;&gt;"",'Daily PnL Log'!Z972,"")</f>
        <v/>
      </c>
      <c r="AA56" s="13">
        <f>IF('Daily PnL Log'!AC972&lt;&gt;"",'Daily PnL Log'!AC972,"")</f>
        <v>900539.2</v>
      </c>
    </row>
    <row r="57" spans="1:27" x14ac:dyDescent="0.25">
      <c r="A57" s="48" t="str">
        <f t="shared" si="2"/>
        <v>Oct</v>
      </c>
      <c r="B57" s="2">
        <f>'Daily PnL Log'!B973</f>
        <v>45575</v>
      </c>
      <c r="C57" s="11">
        <f>IF('Daily PnL Log'!C973&lt;&gt;"",'Daily PnL Log'!C973,"")</f>
        <v>-4988.1000000000004</v>
      </c>
      <c r="D57" s="11">
        <f>IF('Daily PnL Log'!D973&lt;&gt;"",'Daily PnL Log'!D973,"")</f>
        <v>2046</v>
      </c>
      <c r="E57" s="11">
        <f>IF('Daily PnL Log'!E973&lt;&gt;"",'Daily PnL Log'!E973,"")</f>
        <v>-415.2</v>
      </c>
      <c r="F57" s="11">
        <f>IF('Daily PnL Log'!F973&lt;&gt;"",'Daily PnL Log'!F973,"")</f>
        <v>-3929.7</v>
      </c>
      <c r="G57" s="11">
        <f>IF('Daily PnL Log'!G973&lt;&gt;"",'Daily PnL Log'!G973,"")</f>
        <v>-1772.5</v>
      </c>
      <c r="H57" s="11">
        <f>IF('Daily PnL Log'!H973&lt;&gt;"",'Daily PnL Log'!H973,"")</f>
        <v>0</v>
      </c>
      <c r="I57" s="11">
        <f>IF('Daily PnL Log'!I973&lt;&gt;"",'Daily PnL Log'!I973,"")</f>
        <v>0</v>
      </c>
      <c r="J57" s="11">
        <f>IF('Daily PnL Log'!J973&lt;&gt;"",'Daily PnL Log'!J973,"")</f>
        <v>-9059.5</v>
      </c>
      <c r="K57" s="11">
        <f>IF('Daily PnL Log'!K973&lt;&gt;"",'Daily PnL Log'!K973,"")</f>
        <v>-59.34</v>
      </c>
      <c r="L57" s="11">
        <f>IF('Daily PnL Log'!L973&lt;&gt;"",'Daily PnL Log'!L973,"")</f>
        <v>-522.41</v>
      </c>
      <c r="M57" s="11">
        <f>IF('Daily PnL Log'!M973&lt;&gt;"",'Daily PnL Log'!M973,"")</f>
        <v>-581.75</v>
      </c>
      <c r="N57" s="11">
        <f>IF('Daily PnL Log'!N973&lt;&gt;"",'Daily PnL Log'!N973,"")</f>
        <v>-9641.25</v>
      </c>
      <c r="O57" s="11">
        <f t="shared" si="3"/>
        <v>7243.7999999999938</v>
      </c>
      <c r="P57" s="11">
        <f t="shared" si="3"/>
        <v>-22664.400000000001</v>
      </c>
      <c r="Q57" s="11">
        <f t="shared" si="3"/>
        <v>-2120.9</v>
      </c>
      <c r="R57" s="11">
        <f t="shared" si="3"/>
        <v>-2110.8999999999996</v>
      </c>
      <c r="S57" s="11">
        <f t="shared" si="3"/>
        <v>-26744.7</v>
      </c>
      <c r="T57" s="11">
        <f t="shared" si="3"/>
        <v>0</v>
      </c>
      <c r="U57" s="11">
        <f t="shared" si="3"/>
        <v>0</v>
      </c>
      <c r="V57" s="11">
        <f t="shared" si="3"/>
        <v>-46397.1</v>
      </c>
      <c r="W57" s="11">
        <f>IF('Daily PnL Log'!W973&lt;&gt;"",'Daily PnL Log'!W973,"")</f>
        <v>358268</v>
      </c>
      <c r="X57" s="11">
        <f>IF('Daily PnL Log'!X973&lt;&gt;"",'Daily PnL Log'!X973,"")</f>
        <v>-2.6910720466243147E-2</v>
      </c>
      <c r="Y57" s="11" t="str">
        <f>IF('Daily PnL Log'!Y973&lt;&gt;"",'Daily PnL Log'!Y973,"")</f>
        <v/>
      </c>
      <c r="Z57" s="11" t="str">
        <f>IF('Daily PnL Log'!Z973&lt;&gt;"",'Daily PnL Log'!Z973,"")</f>
        <v/>
      </c>
      <c r="AA57" s="11">
        <f>IF('Daily PnL Log'!AC973&lt;&gt;"",'Daily PnL Log'!AC973,"")</f>
        <v>890847.2</v>
      </c>
    </row>
    <row r="58" spans="1:27" x14ac:dyDescent="0.25">
      <c r="A58" s="47" t="str">
        <f t="shared" si="2"/>
        <v>Oct</v>
      </c>
      <c r="B58" s="14">
        <f>'Daily PnL Log'!B974</f>
        <v>45576</v>
      </c>
      <c r="C58" s="13">
        <f>IF('Daily PnL Log'!C974&lt;&gt;"",'Daily PnL Log'!C974,"")</f>
        <v>-11362</v>
      </c>
      <c r="D58" s="13">
        <f>IF('Daily PnL Log'!D974&lt;&gt;"",'Daily PnL Log'!D974,"")</f>
        <v>-5750</v>
      </c>
      <c r="E58" s="13">
        <f>IF('Daily PnL Log'!E974&lt;&gt;"",'Daily PnL Log'!E974,"")</f>
        <v>-387.1</v>
      </c>
      <c r="F58" s="13">
        <f>IF('Daily PnL Log'!F974&lt;&gt;"",'Daily PnL Log'!F974,"")</f>
        <v>-10570.2</v>
      </c>
      <c r="G58" s="13">
        <f>IF('Daily PnL Log'!G974&lt;&gt;"",'Daily PnL Log'!G974,"")</f>
        <v>14767.2</v>
      </c>
      <c r="H58" s="13">
        <f>IF('Daily PnL Log'!H974&lt;&gt;"",'Daily PnL Log'!H974,"")</f>
        <v>0</v>
      </c>
      <c r="I58" s="13">
        <f>IF('Daily PnL Log'!I974&lt;&gt;"",'Daily PnL Log'!I974,"")</f>
        <v>0</v>
      </c>
      <c r="J58" s="13">
        <f>IF('Daily PnL Log'!J974&lt;&gt;"",'Daily PnL Log'!J974,"")</f>
        <v>-13302.099999999999</v>
      </c>
      <c r="K58" s="13">
        <f>IF('Daily PnL Log'!K974&lt;&gt;"",'Daily PnL Log'!K974,"")</f>
        <v>-136.33000000000001</v>
      </c>
      <c r="L58" s="13">
        <f>IF('Daily PnL Log'!L974&lt;&gt;"",'Daily PnL Log'!L974,"")</f>
        <v>-1194.81</v>
      </c>
      <c r="M58" s="13">
        <f>IF('Daily PnL Log'!M974&lt;&gt;"",'Daily PnL Log'!M974,"")</f>
        <v>-1331.1399999999999</v>
      </c>
      <c r="N58" s="13">
        <f>IF('Daily PnL Log'!N974&lt;&gt;"",'Daily PnL Log'!N974,"")</f>
        <v>-14633.239999999998</v>
      </c>
      <c r="O58" s="13">
        <f t="shared" si="3"/>
        <v>-4118.2000000000062</v>
      </c>
      <c r="P58" s="13">
        <f t="shared" si="3"/>
        <v>-28414.400000000001</v>
      </c>
      <c r="Q58" s="13">
        <f t="shared" si="3"/>
        <v>-2508</v>
      </c>
      <c r="R58" s="13">
        <f t="shared" si="3"/>
        <v>-12681.1</v>
      </c>
      <c r="S58" s="13">
        <f t="shared" si="3"/>
        <v>-11977.5</v>
      </c>
      <c r="T58" s="13">
        <f t="shared" si="3"/>
        <v>0</v>
      </c>
      <c r="U58" s="13">
        <f t="shared" si="3"/>
        <v>0</v>
      </c>
      <c r="V58" s="13">
        <f t="shared" si="3"/>
        <v>-59699.199999999997</v>
      </c>
      <c r="W58" s="13">
        <f>IF('Daily PnL Log'!W974&lt;&gt;"",'Daily PnL Log'!W974,"")</f>
        <v>321373</v>
      </c>
      <c r="X58" s="13">
        <f>IF('Daily PnL Log'!X974&lt;&gt;"",'Daily PnL Log'!X974,"")</f>
        <v>-4.5533507793125115E-2</v>
      </c>
      <c r="Y58" s="13">
        <f>IF('Daily PnL Log'!Y974&lt;&gt;"",'Daily PnL Log'!Y974,"")</f>
        <v>-5158.2300000000005</v>
      </c>
      <c r="Z58" s="13" t="str">
        <f>IF('Daily PnL Log'!Z974&lt;&gt;"",'Daily PnL Log'!Z974,"")</f>
        <v/>
      </c>
      <c r="AA58" s="13">
        <f>IF('Daily PnL Log'!AC974&lt;&gt;"",'Daily PnL Log'!AC974,"")</f>
        <v>894509.31</v>
      </c>
    </row>
    <row r="59" spans="1:27" x14ac:dyDescent="0.25">
      <c r="A59" s="48" t="str">
        <f t="shared" si="2"/>
        <v>Oct</v>
      </c>
      <c r="B59" s="2">
        <f>'Daily PnL Log'!B975</f>
        <v>45579</v>
      </c>
      <c r="C59" s="11">
        <f>IF('Daily PnL Log'!C975&lt;&gt;"",'Daily PnL Log'!C975,"")</f>
        <v>3085.5</v>
      </c>
      <c r="D59" s="11">
        <f>IF('Daily PnL Log'!D975&lt;&gt;"",'Daily PnL Log'!D975,"")</f>
        <v>-32394</v>
      </c>
      <c r="E59" s="11">
        <f>IF('Daily PnL Log'!E975&lt;&gt;"",'Daily PnL Log'!E975,"")</f>
        <v>809.9</v>
      </c>
      <c r="F59" s="11">
        <f>IF('Daily PnL Log'!F975&lt;&gt;"",'Daily PnL Log'!F975,"")</f>
        <v>-1268.0999999999999</v>
      </c>
      <c r="G59" s="11">
        <f>IF('Daily PnL Log'!G975&lt;&gt;"",'Daily PnL Log'!G975,"")</f>
        <v>26752.7</v>
      </c>
      <c r="H59" s="11">
        <f>IF('Daily PnL Log'!H975&lt;&gt;"",'Daily PnL Log'!H975,"")</f>
        <v>0</v>
      </c>
      <c r="I59" s="11">
        <f>IF('Daily PnL Log'!I975&lt;&gt;"",'Daily PnL Log'!I975,"")</f>
        <v>0</v>
      </c>
      <c r="J59" s="11">
        <f>IF('Daily PnL Log'!J975&lt;&gt;"",'Daily PnL Log'!J975,"")</f>
        <v>-3013.9999999999964</v>
      </c>
      <c r="K59" s="11">
        <f>IF('Daily PnL Log'!K975&lt;&gt;"",'Daily PnL Log'!K975,"")</f>
        <v>-70.78</v>
      </c>
      <c r="L59" s="11">
        <f>IF('Daily PnL Log'!L975&lt;&gt;"",'Daily PnL Log'!L975,"")</f>
        <v>-623.34</v>
      </c>
      <c r="M59" s="11">
        <f>IF('Daily PnL Log'!M975&lt;&gt;"",'Daily PnL Log'!M975,"")</f>
        <v>-694.12</v>
      </c>
      <c r="N59" s="11">
        <f>IF('Daily PnL Log'!N975&lt;&gt;"",'Daily PnL Log'!N975,"")</f>
        <v>-3708.1199999999963</v>
      </c>
      <c r="O59" s="11">
        <f t="shared" si="3"/>
        <v>-1032.7000000000062</v>
      </c>
      <c r="P59" s="11">
        <f t="shared" si="3"/>
        <v>-60808.4</v>
      </c>
      <c r="Q59" s="11">
        <f t="shared" si="3"/>
        <v>-1698.1</v>
      </c>
      <c r="R59" s="11">
        <f t="shared" si="3"/>
        <v>-13949.2</v>
      </c>
      <c r="S59" s="11">
        <f t="shared" si="3"/>
        <v>14775.2</v>
      </c>
      <c r="T59" s="11">
        <f t="shared" si="3"/>
        <v>0</v>
      </c>
      <c r="U59" s="11">
        <f t="shared" si="3"/>
        <v>0</v>
      </c>
      <c r="V59" s="11">
        <f t="shared" si="3"/>
        <v>-62713.2</v>
      </c>
      <c r="W59" s="11">
        <f>IF('Daily PnL Log'!W975&lt;&gt;"",'Daily PnL Log'!W975,"")</f>
        <v>379078</v>
      </c>
      <c r="X59" s="11">
        <f>IF('Daily PnL Log'!X975&lt;&gt;"",'Daily PnL Log'!X975,"")</f>
        <v>-9.7819446129820149E-3</v>
      </c>
      <c r="Y59" s="11" t="str">
        <f>IF('Daily PnL Log'!Y975&lt;&gt;"",'Daily PnL Log'!Y975,"")</f>
        <v/>
      </c>
      <c r="Z59" s="11" t="str">
        <f>IF('Daily PnL Log'!Z975&lt;&gt;"",'Daily PnL Log'!Z975,"")</f>
        <v/>
      </c>
      <c r="AA59" s="11">
        <f>IF('Daily PnL Log'!AC975&lt;&gt;"",'Daily PnL Log'!AC975,"")</f>
        <v>875912.69</v>
      </c>
    </row>
    <row r="60" spans="1:27" x14ac:dyDescent="0.25">
      <c r="A60" s="47" t="str">
        <f t="shared" si="2"/>
        <v>Oct</v>
      </c>
      <c r="B60" s="14">
        <f>'Daily PnL Log'!B976</f>
        <v>45580</v>
      </c>
      <c r="C60" s="13">
        <f>IF('Daily PnL Log'!C976&lt;&gt;"",'Daily PnL Log'!C976,"")</f>
        <v>-2307.1</v>
      </c>
      <c r="D60" s="13">
        <f>IF('Daily PnL Log'!D976&lt;&gt;"",'Daily PnL Log'!D976,"")</f>
        <v>17100.8</v>
      </c>
      <c r="E60" s="13">
        <f>IF('Daily PnL Log'!E976&lt;&gt;"",'Daily PnL Log'!E976,"")</f>
        <v>-558.29999999999995</v>
      </c>
      <c r="F60" s="13">
        <f>IF('Daily PnL Log'!F976&lt;&gt;"",'Daily PnL Log'!F976,"")</f>
        <v>640.70000000000005</v>
      </c>
      <c r="G60" s="13">
        <f>IF('Daily PnL Log'!G976&lt;&gt;"",'Daily PnL Log'!G976,"")</f>
        <v>31768.1</v>
      </c>
      <c r="H60" s="13">
        <f>IF('Daily PnL Log'!H976&lt;&gt;"",'Daily PnL Log'!H976,"")</f>
        <v>0</v>
      </c>
      <c r="I60" s="13">
        <f>IF('Daily PnL Log'!I976&lt;&gt;"",'Daily PnL Log'!I976,"")</f>
        <v>0</v>
      </c>
      <c r="J60" s="13">
        <f>IF('Daily PnL Log'!J976&lt;&gt;"",'Daily PnL Log'!J976,"")</f>
        <v>46644.2</v>
      </c>
      <c r="K60" s="13">
        <f>IF('Daily PnL Log'!K976&lt;&gt;"",'Daily PnL Log'!K976,"")</f>
        <v>-192.66</v>
      </c>
      <c r="L60" s="13">
        <f>IF('Daily PnL Log'!L976&lt;&gt;"",'Daily PnL Log'!L976,"")</f>
        <v>-1707.34</v>
      </c>
      <c r="M60" s="13">
        <f>IF('Daily PnL Log'!M976&lt;&gt;"",'Daily PnL Log'!M976,"")</f>
        <v>-1900</v>
      </c>
      <c r="N60" s="13">
        <f>IF('Daily PnL Log'!N976&lt;&gt;"",'Daily PnL Log'!N976,"")</f>
        <v>44744.2</v>
      </c>
      <c r="O60" s="13">
        <f t="shared" si="3"/>
        <v>-3339.8000000000061</v>
      </c>
      <c r="P60" s="13">
        <f t="shared" si="3"/>
        <v>-43707.600000000006</v>
      </c>
      <c r="Q60" s="13">
        <f t="shared" si="3"/>
        <v>-2256.3999999999996</v>
      </c>
      <c r="R60" s="13">
        <f t="shared" si="3"/>
        <v>-13308.5</v>
      </c>
      <c r="S60" s="13">
        <f t="shared" si="3"/>
        <v>46543.3</v>
      </c>
      <c r="T60" s="13">
        <f t="shared" si="3"/>
        <v>0</v>
      </c>
      <c r="U60" s="13">
        <f t="shared" si="3"/>
        <v>0</v>
      </c>
      <c r="V60" s="13">
        <f t="shared" si="3"/>
        <v>-16069</v>
      </c>
      <c r="W60" s="13">
        <f>IF('Daily PnL Log'!W976&lt;&gt;"",'Daily PnL Log'!W976,"")</f>
        <v>439470</v>
      </c>
      <c r="X60" s="13">
        <f>IF('Daily PnL Log'!X976&lt;&gt;"",'Daily PnL Log'!X976,"")</f>
        <v>0.10181400323116481</v>
      </c>
      <c r="Y60" s="13" t="str">
        <f>IF('Daily PnL Log'!Y976&lt;&gt;"",'Daily PnL Log'!Y976,"")</f>
        <v/>
      </c>
      <c r="Z60" s="13">
        <f>IF('Daily PnL Log'!Z976&lt;&gt;"",'Daily PnL Log'!Z976,"")</f>
        <v>29366.36</v>
      </c>
      <c r="AA60" s="13">
        <f>IF('Daily PnL Log'!AC976&lt;&gt;"",'Daily PnL Log'!AC976,"")</f>
        <v>935507.69</v>
      </c>
    </row>
    <row r="61" spans="1:27" x14ac:dyDescent="0.25">
      <c r="A61" s="48" t="str">
        <f t="shared" si="2"/>
        <v>Oct</v>
      </c>
      <c r="B61" s="2">
        <f>'Daily PnL Log'!B977</f>
        <v>45581</v>
      </c>
      <c r="C61" s="11">
        <f>IF('Daily PnL Log'!C977&lt;&gt;"",'Daily PnL Log'!C977,"")</f>
        <v>-651.70000000000005</v>
      </c>
      <c r="D61" s="11">
        <f>IF('Daily PnL Log'!D977&lt;&gt;"",'Daily PnL Log'!D977,"")</f>
        <v>12183.4</v>
      </c>
      <c r="E61" s="11">
        <f>IF('Daily PnL Log'!E977&lt;&gt;"",'Daily PnL Log'!E977,"")</f>
        <v>-194.5</v>
      </c>
      <c r="F61" s="11">
        <f>IF('Daily PnL Log'!F977&lt;&gt;"",'Daily PnL Log'!F977,"")</f>
        <v>-156.03899999999999</v>
      </c>
      <c r="G61" s="11">
        <f>IF('Daily PnL Log'!G977&lt;&gt;"",'Daily PnL Log'!G977,"")</f>
        <v>-6490.7</v>
      </c>
      <c r="H61" s="11">
        <f>IF('Daily PnL Log'!H977&lt;&gt;"",'Daily PnL Log'!H977,"")</f>
        <v>0</v>
      </c>
      <c r="I61" s="11">
        <f>IF('Daily PnL Log'!I977&lt;&gt;"",'Daily PnL Log'!I977,"")</f>
        <v>0</v>
      </c>
      <c r="J61" s="11">
        <f>IF('Daily PnL Log'!J977&lt;&gt;"",'Daily PnL Log'!J977,"")</f>
        <v>4690.4609999999984</v>
      </c>
      <c r="K61" s="11">
        <f>IF('Daily PnL Log'!K977&lt;&gt;"",'Daily PnL Log'!K977,"")</f>
        <v>-157.38</v>
      </c>
      <c r="L61" s="11">
        <f>IF('Daily PnL Log'!L977&lt;&gt;"",'Daily PnL Log'!L977,"")</f>
        <v>-1355.28</v>
      </c>
      <c r="M61" s="11">
        <f>IF('Daily PnL Log'!M977&lt;&gt;"",'Daily PnL Log'!M977,"")</f>
        <v>-1512.6599999999999</v>
      </c>
      <c r="N61" s="11">
        <f>IF('Daily PnL Log'!N977&lt;&gt;"",'Daily PnL Log'!N977,"")</f>
        <v>3177.8009999999986</v>
      </c>
      <c r="O61" s="11">
        <f t="shared" si="3"/>
        <v>-3991.5000000000064</v>
      </c>
      <c r="P61" s="11">
        <f t="shared" si="3"/>
        <v>-31524.200000000004</v>
      </c>
      <c r="Q61" s="11">
        <f t="shared" si="3"/>
        <v>-2450.8999999999996</v>
      </c>
      <c r="R61" s="11">
        <f t="shared" si="3"/>
        <v>-13464.539000000001</v>
      </c>
      <c r="S61" s="11">
        <f t="shared" si="3"/>
        <v>40052.600000000006</v>
      </c>
      <c r="T61" s="11">
        <f t="shared" si="3"/>
        <v>0</v>
      </c>
      <c r="U61" s="11">
        <f t="shared" si="3"/>
        <v>0</v>
      </c>
      <c r="V61" s="11">
        <f t="shared" si="3"/>
        <v>-11378.539000000001</v>
      </c>
      <c r="W61" s="11">
        <f>IF('Daily PnL Log'!W977&lt;&gt;"",'Daily PnL Log'!W977,"")</f>
        <v>537015</v>
      </c>
      <c r="X61" s="11">
        <f>IF('Daily PnL Log'!X977&lt;&gt;"",'Daily PnL Log'!X977,"")</f>
        <v>5.9175274433675012E-3</v>
      </c>
      <c r="Y61" s="11" t="str">
        <f>IF('Daily PnL Log'!Y977&lt;&gt;"",'Daily PnL Log'!Y977,"")</f>
        <v/>
      </c>
      <c r="Z61" s="11" t="str">
        <f>IF('Daily PnL Log'!Z977&lt;&gt;"",'Daily PnL Log'!Z977,"")</f>
        <v/>
      </c>
      <c r="AA61" s="11">
        <f>IF('Daily PnL Log'!AC977&lt;&gt;"",'Daily PnL Log'!AC977,"")</f>
        <v>904149.28</v>
      </c>
    </row>
    <row r="62" spans="1:27" x14ac:dyDescent="0.25">
      <c r="A62" s="47" t="str">
        <f t="shared" si="2"/>
        <v>Oct</v>
      </c>
      <c r="B62" s="14">
        <f>'Daily PnL Log'!B978</f>
        <v>45582</v>
      </c>
      <c r="C62" s="13">
        <f>IF('Daily PnL Log'!C978&lt;&gt;"",'Daily PnL Log'!C978,"")</f>
        <v>-3718.4</v>
      </c>
      <c r="D62" s="13">
        <f>IF('Daily PnL Log'!D978&lt;&gt;"",'Daily PnL Log'!D978,"")</f>
        <v>41015.4</v>
      </c>
      <c r="E62" s="13">
        <f>IF('Daily PnL Log'!E978&lt;&gt;"",'Daily PnL Log'!E978,"")</f>
        <v>400.7</v>
      </c>
      <c r="F62" s="13">
        <f>IF('Daily PnL Log'!F978&lt;&gt;"",'Daily PnL Log'!F978,"")</f>
        <v>-5979</v>
      </c>
      <c r="G62" s="13">
        <f>IF('Daily PnL Log'!G978&lt;&gt;"",'Daily PnL Log'!G978,"")</f>
        <v>-23199.200000000001</v>
      </c>
      <c r="H62" s="13">
        <f>IF('Daily PnL Log'!H978&lt;&gt;"",'Daily PnL Log'!H978,"")</f>
        <v>0</v>
      </c>
      <c r="I62" s="13">
        <f>IF('Daily PnL Log'!I978&lt;&gt;"",'Daily PnL Log'!I978,"")</f>
        <v>0</v>
      </c>
      <c r="J62" s="13">
        <f>IF('Daily PnL Log'!J978&lt;&gt;"",'Daily PnL Log'!J978,"")</f>
        <v>8519.4999999999964</v>
      </c>
      <c r="K62" s="13">
        <f>IF('Daily PnL Log'!K978&lt;&gt;"",'Daily PnL Log'!K978,"")</f>
        <v>-100.9</v>
      </c>
      <c r="L62" s="13">
        <f>IF('Daily PnL Log'!L978&lt;&gt;"",'Daily PnL Log'!L978,"")</f>
        <v>-890.72</v>
      </c>
      <c r="M62" s="13">
        <f>IF('Daily PnL Log'!M978&lt;&gt;"",'Daily PnL Log'!M978,"")</f>
        <v>-991.62</v>
      </c>
      <c r="N62" s="13">
        <f>IF('Daily PnL Log'!N978&lt;&gt;"",'Daily PnL Log'!N978,"")</f>
        <v>7527.8799999999965</v>
      </c>
      <c r="O62" s="13">
        <f t="shared" si="3"/>
        <v>-7709.9000000000069</v>
      </c>
      <c r="P62" s="13">
        <f t="shared" si="3"/>
        <v>9491.1999999999971</v>
      </c>
      <c r="Q62" s="13">
        <f t="shared" si="3"/>
        <v>-2050.1999999999998</v>
      </c>
      <c r="R62" s="13">
        <f t="shared" si="3"/>
        <v>-19443.539000000001</v>
      </c>
      <c r="S62" s="13">
        <f t="shared" si="3"/>
        <v>16853.400000000005</v>
      </c>
      <c r="T62" s="13">
        <f t="shared" si="3"/>
        <v>0</v>
      </c>
      <c r="U62" s="13">
        <f t="shared" si="3"/>
        <v>0</v>
      </c>
      <c r="V62" s="13">
        <f t="shared" si="3"/>
        <v>-2859.0390000000043</v>
      </c>
      <c r="W62" s="13">
        <f>IF('Daily PnL Log'!W978&lt;&gt;"",'Daily PnL Log'!W978,"")</f>
        <v>586311</v>
      </c>
      <c r="X62" s="13">
        <f>IF('Daily PnL Log'!X978&lt;&gt;"",'Daily PnL Log'!X978,"")</f>
        <v>1.2839397521110804E-2</v>
      </c>
      <c r="Y62" s="13" t="str">
        <f>IF('Daily PnL Log'!Y978&lt;&gt;"",'Daily PnL Log'!Y978,"")</f>
        <v/>
      </c>
      <c r="Z62" s="13" t="str">
        <f>IF('Daily PnL Log'!Z978&lt;&gt;"",'Daily PnL Log'!Z978,"")</f>
        <v/>
      </c>
      <c r="AA62" s="13">
        <f>IF('Daily PnL Log'!AC978&lt;&gt;"",'Daily PnL Log'!AC978,"")</f>
        <v>943595.91</v>
      </c>
    </row>
    <row r="63" spans="1:27" x14ac:dyDescent="0.25">
      <c r="A63" s="48" t="str">
        <f t="shared" si="2"/>
        <v>Oct</v>
      </c>
      <c r="B63" s="2">
        <f>'Daily PnL Log'!B979</f>
        <v>45583</v>
      </c>
      <c r="C63" s="11">
        <f>IF('Daily PnL Log'!C979&lt;&gt;"",'Daily PnL Log'!C979,"")</f>
        <v>-6548.4</v>
      </c>
      <c r="D63" s="11">
        <f>IF('Daily PnL Log'!D979&lt;&gt;"",'Daily PnL Log'!D979,"")</f>
        <v>-14016.3</v>
      </c>
      <c r="E63" s="11">
        <f>IF('Daily PnL Log'!E979&lt;&gt;"",'Daily PnL Log'!E979,"")</f>
        <v>439.2</v>
      </c>
      <c r="F63" s="11">
        <f>IF('Daily PnL Log'!F979&lt;&gt;"",'Daily PnL Log'!F979,"")</f>
        <v>-8692.6</v>
      </c>
      <c r="G63" s="11">
        <f>IF('Daily PnL Log'!G979&lt;&gt;"",'Daily PnL Log'!G979,"")</f>
        <v>16076.6</v>
      </c>
      <c r="H63" s="11">
        <f>IF('Daily PnL Log'!H979&lt;&gt;"",'Daily PnL Log'!H979,"")</f>
        <v>0</v>
      </c>
      <c r="I63" s="11">
        <f>IF('Daily PnL Log'!I979&lt;&gt;"",'Daily PnL Log'!I979,"")</f>
        <v>0</v>
      </c>
      <c r="J63" s="11">
        <f>IF('Daily PnL Log'!J979&lt;&gt;"",'Daily PnL Log'!J979,"")</f>
        <v>-12741.499999999998</v>
      </c>
      <c r="K63" s="11">
        <f>IF('Daily PnL Log'!K979&lt;&gt;"",'Daily PnL Log'!K979,"")</f>
        <v>-53.78</v>
      </c>
      <c r="L63" s="11">
        <f>IF('Daily PnL Log'!L979&lt;&gt;"",'Daily PnL Log'!L979,"")</f>
        <v>-470.2</v>
      </c>
      <c r="M63" s="11">
        <f>IF('Daily PnL Log'!M979&lt;&gt;"",'Daily PnL Log'!M979,"")</f>
        <v>-523.98</v>
      </c>
      <c r="N63" s="11">
        <f>IF('Daily PnL Log'!N979&lt;&gt;"",'Daily PnL Log'!N979,"")</f>
        <v>-13265.479999999998</v>
      </c>
      <c r="O63" s="11">
        <f t="shared" si="3"/>
        <v>-14258.300000000007</v>
      </c>
      <c r="P63" s="11">
        <f t="shared" si="3"/>
        <v>-4525.1000000000022</v>
      </c>
      <c r="Q63" s="11">
        <f t="shared" si="3"/>
        <v>-1610.9999999999998</v>
      </c>
      <c r="R63" s="11">
        <f t="shared" si="3"/>
        <v>-28136.139000000003</v>
      </c>
      <c r="S63" s="11">
        <f t="shared" si="3"/>
        <v>32930.000000000007</v>
      </c>
      <c r="T63" s="11">
        <f t="shared" si="3"/>
        <v>0</v>
      </c>
      <c r="U63" s="11">
        <f t="shared" si="3"/>
        <v>0</v>
      </c>
      <c r="V63" s="11">
        <f t="shared" si="3"/>
        <v>-15600.539000000002</v>
      </c>
      <c r="W63" s="11">
        <f>IF('Daily PnL Log'!W979&lt;&gt;"",'Daily PnL Log'!W979,"")</f>
        <v>610461</v>
      </c>
      <c r="X63" s="11">
        <f>IF('Daily PnL Log'!X979&lt;&gt;"",'Daily PnL Log'!X979,"")</f>
        <v>-2.1730266143127893E-2</v>
      </c>
      <c r="Y63" s="11" t="str">
        <f>IF('Daily PnL Log'!Y979&lt;&gt;"",'Daily PnL Log'!Y979,"")</f>
        <v/>
      </c>
      <c r="Z63" s="11" t="str">
        <f>IF('Daily PnL Log'!Z979&lt;&gt;"",'Daily PnL Log'!Z979,"")</f>
        <v/>
      </c>
      <c r="AA63" s="11">
        <f>IF('Daily PnL Log'!AC979&lt;&gt;"",'Daily PnL Log'!AC979,"")</f>
        <v>932912.18</v>
      </c>
    </row>
    <row r="64" spans="1:27" x14ac:dyDescent="0.25">
      <c r="A64" s="47" t="str">
        <f t="shared" si="2"/>
        <v>Oct</v>
      </c>
      <c r="B64" s="14">
        <f>'Daily PnL Log'!B980</f>
        <v>45586</v>
      </c>
      <c r="C64" s="13">
        <f>IF('Daily PnL Log'!C980&lt;&gt;"",'Daily PnL Log'!C980,"")</f>
        <v>-4808.3999999999996</v>
      </c>
      <c r="D64" s="13">
        <f>IF('Daily PnL Log'!D980&lt;&gt;"",'Daily PnL Log'!D980,"")</f>
        <v>20960.3</v>
      </c>
      <c r="E64" s="13">
        <f>IF('Daily PnL Log'!E980&lt;&gt;"",'Daily PnL Log'!E980,"")</f>
        <v>-387.9</v>
      </c>
      <c r="F64" s="13">
        <f>IF('Daily PnL Log'!F980&lt;&gt;"",'Daily PnL Log'!F980,"")</f>
        <v>-926.3</v>
      </c>
      <c r="G64" s="13">
        <f>IF('Daily PnL Log'!G980&lt;&gt;"",'Daily PnL Log'!G980,"")</f>
        <v>-6779.7</v>
      </c>
      <c r="H64" s="13">
        <f>IF('Daily PnL Log'!H980&lt;&gt;"",'Daily PnL Log'!H980,"")</f>
        <v>0</v>
      </c>
      <c r="I64" s="13">
        <f>IF('Daily PnL Log'!I980&lt;&gt;"",'Daily PnL Log'!I980,"")</f>
        <v>0</v>
      </c>
      <c r="J64" s="13">
        <f>IF('Daily PnL Log'!J980&lt;&gt;"",'Daily PnL Log'!J980,"")</f>
        <v>8058.0000000000009</v>
      </c>
      <c r="K64" s="13">
        <f>IF('Daily PnL Log'!K980&lt;&gt;"",'Daily PnL Log'!K980,"")</f>
        <v>-127.15</v>
      </c>
      <c r="L64" s="13">
        <f>IF('Daily PnL Log'!L980&lt;&gt;"",'Daily PnL Log'!L980,"")</f>
        <v>-1126.9100000000001</v>
      </c>
      <c r="M64" s="13">
        <f>IF('Daily PnL Log'!M980&lt;&gt;"",'Daily PnL Log'!M980,"")</f>
        <v>-1254.0600000000002</v>
      </c>
      <c r="N64" s="13">
        <f>IF('Daily PnL Log'!N980&lt;&gt;"",'Daily PnL Log'!N980,"")</f>
        <v>6803.9400000000005</v>
      </c>
      <c r="O64" s="13">
        <f t="shared" si="3"/>
        <v>-19066.700000000004</v>
      </c>
      <c r="P64" s="13">
        <f t="shared" si="3"/>
        <v>16435.199999999997</v>
      </c>
      <c r="Q64" s="13">
        <f t="shared" si="3"/>
        <v>-1998.8999999999996</v>
      </c>
      <c r="R64" s="13">
        <f t="shared" si="3"/>
        <v>-29062.439000000002</v>
      </c>
      <c r="S64" s="13">
        <f t="shared" si="3"/>
        <v>26150.300000000007</v>
      </c>
      <c r="T64" s="13">
        <f t="shared" si="3"/>
        <v>0</v>
      </c>
      <c r="U64" s="13">
        <f t="shared" si="3"/>
        <v>0</v>
      </c>
      <c r="V64" s="13">
        <f t="shared" si="3"/>
        <v>-7542.5390000000016</v>
      </c>
      <c r="W64" s="13">
        <f>IF('Daily PnL Log'!W980&lt;&gt;"",'Daily PnL Log'!W980,"")</f>
        <v>649733</v>
      </c>
      <c r="X64" s="13">
        <f>IF('Daily PnL Log'!X980&lt;&gt;"",'Daily PnL Log'!X980,"")</f>
        <v>1.0471901534938198E-2</v>
      </c>
      <c r="Y64" s="13" t="str">
        <f>IF('Daily PnL Log'!Y980&lt;&gt;"",'Daily PnL Log'!Y980,"")</f>
        <v/>
      </c>
      <c r="Z64" s="13" t="str">
        <f>IF('Daily PnL Log'!Z980&lt;&gt;"",'Daily PnL Log'!Z980,"")</f>
        <v/>
      </c>
      <c r="AA64" s="13">
        <f>IF('Daily PnL Log'!AC980&lt;&gt;"",'Daily PnL Log'!AC980,"")</f>
        <v>918281.62</v>
      </c>
    </row>
    <row r="65" spans="1:27" x14ac:dyDescent="0.25">
      <c r="A65" s="48" t="str">
        <f t="shared" si="2"/>
        <v>Oct</v>
      </c>
      <c r="B65" s="2">
        <f>'Daily PnL Log'!B981</f>
        <v>45587</v>
      </c>
      <c r="C65" s="11">
        <f>IF('Daily PnL Log'!C981&lt;&gt;"",'Daily PnL Log'!C981,"")</f>
        <v>-12978.1</v>
      </c>
      <c r="D65" s="11">
        <f>IF('Daily PnL Log'!D981&lt;&gt;"",'Daily PnL Log'!D981,"")</f>
        <v>22148.2</v>
      </c>
      <c r="E65" s="11">
        <f>IF('Daily PnL Log'!E981&lt;&gt;"",'Daily PnL Log'!E981,"")</f>
        <v>580.6</v>
      </c>
      <c r="F65" s="11">
        <f>IF('Daily PnL Log'!F981&lt;&gt;"",'Daily PnL Log'!F981,"")</f>
        <v>-10664.1</v>
      </c>
      <c r="G65" s="11">
        <f>IF('Daily PnL Log'!G981&lt;&gt;"",'Daily PnL Log'!G981,"")</f>
        <v>-6666.9</v>
      </c>
      <c r="H65" s="11">
        <f>IF('Daily PnL Log'!H981&lt;&gt;"",'Daily PnL Log'!H981,"")</f>
        <v>0</v>
      </c>
      <c r="I65" s="11">
        <f>IF('Daily PnL Log'!I981&lt;&gt;"",'Daily PnL Log'!I981,"")</f>
        <v>0</v>
      </c>
      <c r="J65" s="11">
        <f>IF('Daily PnL Log'!J981&lt;&gt;"",'Daily PnL Log'!J981,"")</f>
        <v>-7580.2999999999993</v>
      </c>
      <c r="K65" s="11">
        <f>IF('Daily PnL Log'!K981&lt;&gt;"",'Daily PnL Log'!K981,"")</f>
        <v>-133.84</v>
      </c>
      <c r="L65" s="11">
        <f>IF('Daily PnL Log'!L981&lt;&gt;"",'Daily PnL Log'!L981,"")</f>
        <v>-1184.43</v>
      </c>
      <c r="M65" s="11">
        <f>IF('Daily PnL Log'!M981&lt;&gt;"",'Daily PnL Log'!M981,"")</f>
        <v>-1318.27</v>
      </c>
      <c r="N65" s="11">
        <f>IF('Daily PnL Log'!N981&lt;&gt;"",'Daily PnL Log'!N981,"")</f>
        <v>-8898.57</v>
      </c>
      <c r="O65" s="11">
        <f t="shared" si="3"/>
        <v>-32044.800000000003</v>
      </c>
      <c r="P65" s="11">
        <f t="shared" si="3"/>
        <v>38583.399999999994</v>
      </c>
      <c r="Q65" s="11">
        <f t="shared" si="3"/>
        <v>-1418.2999999999997</v>
      </c>
      <c r="R65" s="11">
        <f t="shared" si="3"/>
        <v>-39726.539000000004</v>
      </c>
      <c r="S65" s="11">
        <f t="shared" si="3"/>
        <v>19483.400000000009</v>
      </c>
      <c r="T65" s="11">
        <f t="shared" si="3"/>
        <v>0</v>
      </c>
      <c r="U65" s="11">
        <f t="shared" si="3"/>
        <v>0</v>
      </c>
      <c r="V65" s="11">
        <f t="shared" si="3"/>
        <v>-15122.839</v>
      </c>
      <c r="W65" s="11">
        <f>IF('Daily PnL Log'!W981&lt;&gt;"",'Daily PnL Log'!W981,"")</f>
        <v>701092</v>
      </c>
      <c r="X65" s="11">
        <f>IF('Daily PnL Log'!X981&lt;&gt;"",'Daily PnL Log'!X981,"")</f>
        <v>-1.2692442646614139E-2</v>
      </c>
      <c r="Y65" s="11" t="str">
        <f>IF('Daily PnL Log'!Y981&lt;&gt;"",'Daily PnL Log'!Y981,"")</f>
        <v/>
      </c>
      <c r="Z65" s="11" t="str">
        <f>IF('Daily PnL Log'!Z981&lt;&gt;"",'Daily PnL Log'!Z981,"")</f>
        <v/>
      </c>
      <c r="AA65" s="11">
        <f>IF('Daily PnL Log'!AC981&lt;&gt;"",'Daily PnL Log'!AC981,"")</f>
        <v>898309.1</v>
      </c>
    </row>
    <row r="66" spans="1:27" x14ac:dyDescent="0.25">
      <c r="A66" s="47" t="str">
        <f t="shared" si="2"/>
        <v>Oct</v>
      </c>
      <c r="B66" s="14">
        <f>'Daily PnL Log'!B982</f>
        <v>45588</v>
      </c>
      <c r="C66" s="13">
        <f>IF('Daily PnL Log'!C982&lt;&gt;"",'Daily PnL Log'!C982,"")</f>
        <v>-21772.5</v>
      </c>
      <c r="D66" s="13">
        <f>IF('Daily PnL Log'!D982&lt;&gt;"",'Daily PnL Log'!D982,"")</f>
        <v>2171.9</v>
      </c>
      <c r="E66" s="13">
        <f>IF('Daily PnL Log'!E982&lt;&gt;"",'Daily PnL Log'!E982,"")</f>
        <v>-526.70000000000005</v>
      </c>
      <c r="F66" s="13">
        <f>IF('Daily PnL Log'!F982&lt;&gt;"",'Daily PnL Log'!F982,"")</f>
        <v>9675.4</v>
      </c>
      <c r="G66" s="13">
        <f>IF('Daily PnL Log'!G982&lt;&gt;"",'Daily PnL Log'!G982,"")</f>
        <v>-8879.5</v>
      </c>
      <c r="H66" s="13">
        <f>IF('Daily PnL Log'!H982&lt;&gt;"",'Daily PnL Log'!H982,"")</f>
        <v>0</v>
      </c>
      <c r="I66" s="13">
        <f>IF('Daily PnL Log'!I982&lt;&gt;"",'Daily PnL Log'!I982,"")</f>
        <v>0</v>
      </c>
      <c r="J66" s="13">
        <f>IF('Daily PnL Log'!J982&lt;&gt;"",'Daily PnL Log'!J982,"")</f>
        <v>-19331.400000000001</v>
      </c>
      <c r="K66" s="13">
        <f>IF('Daily PnL Log'!K982&lt;&gt;"",'Daily PnL Log'!K982,"")</f>
        <v>-162.21</v>
      </c>
      <c r="L66" s="13">
        <f>IF('Daily PnL Log'!L982&lt;&gt;"",'Daily PnL Log'!L982,"")</f>
        <v>-1437.57</v>
      </c>
      <c r="M66" s="13">
        <f>IF('Daily PnL Log'!M982&lt;&gt;"",'Daily PnL Log'!M982,"")</f>
        <v>-1599.78</v>
      </c>
      <c r="N66" s="13">
        <f>IF('Daily PnL Log'!N982&lt;&gt;"",'Daily PnL Log'!N982,"")</f>
        <v>-20931.18</v>
      </c>
      <c r="O66" s="13">
        <f t="shared" si="3"/>
        <v>-53817.3</v>
      </c>
      <c r="P66" s="13">
        <f t="shared" si="3"/>
        <v>40755.299999999996</v>
      </c>
      <c r="Q66" s="13">
        <f t="shared" si="3"/>
        <v>-1944.9999999999998</v>
      </c>
      <c r="R66" s="13">
        <f t="shared" si="3"/>
        <v>-30051.139000000003</v>
      </c>
      <c r="S66" s="13">
        <f t="shared" si="3"/>
        <v>10603.900000000009</v>
      </c>
      <c r="T66" s="13">
        <f t="shared" si="3"/>
        <v>0</v>
      </c>
      <c r="U66" s="13">
        <f t="shared" si="3"/>
        <v>0</v>
      </c>
      <c r="V66" s="13">
        <f t="shared" si="3"/>
        <v>-34454.239000000001</v>
      </c>
      <c r="W66" s="13">
        <f>IF('Daily PnL Log'!W982&lt;&gt;"",'Daily PnL Log'!W982,"")</f>
        <v>898293</v>
      </c>
      <c r="X66" s="13">
        <f>IF('Daily PnL Log'!X982&lt;&gt;"",'Daily PnL Log'!X982,"")</f>
        <v>-2.3301061012386829E-2</v>
      </c>
      <c r="Y66" s="13" t="str">
        <f>IF('Daily PnL Log'!Y982&lt;&gt;"",'Daily PnL Log'!Y982,"")</f>
        <v/>
      </c>
      <c r="Z66" s="13" t="str">
        <f>IF('Daily PnL Log'!Z982&lt;&gt;"",'Daily PnL Log'!Z982,"")</f>
        <v/>
      </c>
      <c r="AA66" s="13">
        <f>IF('Daily PnL Log'!AC982&lt;&gt;"",'Daily PnL Log'!AC982,"")</f>
        <v>898293</v>
      </c>
    </row>
    <row r="67" spans="1:27" x14ac:dyDescent="0.25">
      <c r="A67" s="48" t="str">
        <f t="shared" si="2"/>
        <v>Oct</v>
      </c>
      <c r="B67" s="2">
        <f>'Daily PnL Log'!B983</f>
        <v>45589</v>
      </c>
      <c r="C67" s="11">
        <f>IF('Daily PnL Log'!C983&lt;&gt;"",'Daily PnL Log'!C983,"")</f>
        <v>20152.400000000001</v>
      </c>
      <c r="D67" s="11">
        <f>IF('Daily PnL Log'!D983&lt;&gt;"",'Daily PnL Log'!D983,"")</f>
        <v>-21734.9</v>
      </c>
      <c r="E67" s="11">
        <f>IF('Daily PnL Log'!E983&lt;&gt;"",'Daily PnL Log'!E983,"")</f>
        <v>-1259.8</v>
      </c>
      <c r="F67" s="11">
        <f>IF('Daily PnL Log'!F983&lt;&gt;"",'Daily PnL Log'!F983,"")</f>
        <v>-33.9</v>
      </c>
      <c r="G67" s="11">
        <f>IF('Daily PnL Log'!G983&lt;&gt;"",'Daily PnL Log'!G983,"")</f>
        <v>9170.7000000000007</v>
      </c>
      <c r="H67" s="11">
        <f>IF('Daily PnL Log'!H983&lt;&gt;"",'Daily PnL Log'!H983,"")</f>
        <v>0</v>
      </c>
      <c r="I67" s="11">
        <f>IF('Daily PnL Log'!I983&lt;&gt;"",'Daily PnL Log'!I983,"")</f>
        <v>0</v>
      </c>
      <c r="J67" s="11">
        <f>IF('Daily PnL Log'!J983&lt;&gt;"",'Daily PnL Log'!J983,"")</f>
        <v>6294.5</v>
      </c>
      <c r="K67" s="11">
        <f>IF('Daily PnL Log'!K983&lt;&gt;"",'Daily PnL Log'!K983,"")</f>
        <v>-92.29</v>
      </c>
      <c r="L67" s="11">
        <f>IF('Daily PnL Log'!L983&lt;&gt;"",'Daily PnL Log'!L983,"")</f>
        <v>-809.63</v>
      </c>
      <c r="M67" s="11">
        <f>IF('Daily PnL Log'!M983&lt;&gt;"",'Daily PnL Log'!M983,"")</f>
        <v>-901.92</v>
      </c>
      <c r="N67" s="11">
        <f>IF('Daily PnL Log'!N983&lt;&gt;"",'Daily PnL Log'!N983,"")</f>
        <v>5392.58</v>
      </c>
      <c r="O67" s="11">
        <f t="shared" ref="O67:V69" si="4">IF(C67&lt;&gt;"",O66+C67,"")</f>
        <v>-33664.9</v>
      </c>
      <c r="P67" s="11">
        <f t="shared" si="4"/>
        <v>19020.399999999994</v>
      </c>
      <c r="Q67" s="11">
        <f t="shared" si="4"/>
        <v>-3204.7999999999997</v>
      </c>
      <c r="R67" s="11">
        <f t="shared" si="4"/>
        <v>-30085.039000000004</v>
      </c>
      <c r="S67" s="11">
        <f t="shared" si="4"/>
        <v>19774.600000000009</v>
      </c>
      <c r="T67" s="11">
        <f t="shared" si="4"/>
        <v>0</v>
      </c>
      <c r="U67" s="11">
        <f t="shared" si="4"/>
        <v>0</v>
      </c>
      <c r="V67" s="11">
        <f t="shared" si="4"/>
        <v>-28159.739000000001</v>
      </c>
      <c r="W67" s="11">
        <f>IF('Daily PnL Log'!W983&lt;&gt;"",'Daily PnL Log'!W983,"")</f>
        <v>842746</v>
      </c>
      <c r="X67" s="11">
        <f>IF('Daily PnL Log'!X983&lt;&gt;"",'Daily PnL Log'!X983,"")</f>
        <v>6.3988200477961329E-3</v>
      </c>
      <c r="Y67" s="11" t="str">
        <f>IF('Daily PnL Log'!Y983&lt;&gt;"",'Daily PnL Log'!Y983,"")</f>
        <v/>
      </c>
      <c r="Z67" s="11" t="str">
        <f>IF('Daily PnL Log'!Z983&lt;&gt;"",'Daily PnL Log'!Z983,"")</f>
        <v/>
      </c>
      <c r="AA67" s="11">
        <f>IF('Daily PnL Log'!AC983&lt;&gt;"",'Daily PnL Log'!AC983,"")</f>
        <v>896615.65</v>
      </c>
    </row>
    <row r="68" spans="1:27" x14ac:dyDescent="0.25">
      <c r="A68" s="47" t="str">
        <f t="shared" si="2"/>
        <v>Oct</v>
      </c>
      <c r="B68" s="14">
        <f>'Daily PnL Log'!B984</f>
        <v>45590</v>
      </c>
      <c r="C68" s="13">
        <f>IF('Daily PnL Log'!C984&lt;&gt;"",'Daily PnL Log'!C984,"")</f>
        <v>25622</v>
      </c>
      <c r="D68" s="13">
        <f>IF('Daily PnL Log'!D984&lt;&gt;"",'Daily PnL Log'!D984,"")</f>
        <v>8428.2000000000007</v>
      </c>
      <c r="E68" s="13">
        <f>IF('Daily PnL Log'!E984&lt;&gt;"",'Daily PnL Log'!E984,"")</f>
        <v>-3.7</v>
      </c>
      <c r="F68" s="13">
        <f>IF('Daily PnL Log'!F984&lt;&gt;"",'Daily PnL Log'!F984,"")</f>
        <v>28831.9</v>
      </c>
      <c r="G68" s="13">
        <f>IF('Daily PnL Log'!G984&lt;&gt;"",'Daily PnL Log'!G984,"")</f>
        <v>12010.8</v>
      </c>
      <c r="H68" s="13">
        <f>IF('Daily PnL Log'!H984&lt;&gt;"",'Daily PnL Log'!H984,"")</f>
        <v>0</v>
      </c>
      <c r="I68" s="13">
        <f>IF('Daily PnL Log'!I984&lt;&gt;"",'Daily PnL Log'!I984,"")</f>
        <v>0</v>
      </c>
      <c r="J68" s="13">
        <f>IF('Daily PnL Log'!J984&lt;&gt;"",'Daily PnL Log'!J984,"")</f>
        <v>74889.2</v>
      </c>
      <c r="K68" s="13">
        <f>IF('Daily PnL Log'!K984&lt;&gt;"",'Daily PnL Log'!K984,"")</f>
        <v>-604.73</v>
      </c>
      <c r="L68" s="13">
        <f>IF('Daily PnL Log'!L984&lt;&gt;"",'Daily PnL Log'!L984,"")</f>
        <v>-3021.05</v>
      </c>
      <c r="M68" s="13">
        <f>IF('Daily PnL Log'!M984&lt;&gt;"",'Daily PnL Log'!M984,"")</f>
        <v>-3625.78</v>
      </c>
      <c r="N68" s="13">
        <f>IF('Daily PnL Log'!N984&lt;&gt;"",'Daily PnL Log'!N984,"")</f>
        <v>71263.42</v>
      </c>
      <c r="O68" s="13">
        <f t="shared" si="4"/>
        <v>-8042.9000000000015</v>
      </c>
      <c r="P68" s="13">
        <f t="shared" si="4"/>
        <v>27448.599999999995</v>
      </c>
      <c r="Q68" s="13">
        <f t="shared" si="4"/>
        <v>-3208.4999999999995</v>
      </c>
      <c r="R68" s="13">
        <f t="shared" si="4"/>
        <v>-1253.1390000000029</v>
      </c>
      <c r="S68" s="13">
        <f t="shared" si="4"/>
        <v>31785.400000000009</v>
      </c>
      <c r="T68" s="13">
        <f t="shared" si="4"/>
        <v>0</v>
      </c>
      <c r="U68" s="13">
        <f t="shared" si="4"/>
        <v>0</v>
      </c>
      <c r="V68" s="13">
        <f t="shared" si="4"/>
        <v>46729.460999999996</v>
      </c>
      <c r="W68" s="13">
        <f>IF('Daily PnL Log'!W984&lt;&gt;"",'Daily PnL Log'!W984,"")</f>
        <v>925417</v>
      </c>
      <c r="X68" s="13">
        <f>IF('Daily PnL Log'!X984&lt;&gt;"",'Daily PnL Log'!X984,"")</f>
        <v>7.7006819628340523E-2</v>
      </c>
      <c r="Y68" s="13" t="str">
        <f>IF('Daily PnL Log'!Y984&lt;&gt;"",'Daily PnL Log'!Y984,"")</f>
        <v/>
      </c>
      <c r="Z68" s="13" t="str">
        <f>IF('Daily PnL Log'!Z984&lt;&gt;"",'Daily PnL Log'!Z984,"")</f>
        <v/>
      </c>
      <c r="AA68" s="13">
        <f>IF('Daily PnL Log'!AC984&lt;&gt;"",'Daily PnL Log'!AC984,"")</f>
        <v>922288.62</v>
      </c>
    </row>
    <row r="69" spans="1:27" x14ac:dyDescent="0.25">
      <c r="A69" s="48" t="str">
        <f t="shared" si="2"/>
        <v>Oct</v>
      </c>
      <c r="B69" s="2">
        <f>'Daily PnL Log'!B985</f>
        <v>45593</v>
      </c>
      <c r="C69" s="11">
        <f>IF('Daily PnL Log'!C985&lt;&gt;"",'Daily PnL Log'!C985,"")</f>
        <v>6254</v>
      </c>
      <c r="D69" s="11">
        <f>IF('Daily PnL Log'!D985&lt;&gt;"",'Daily PnL Log'!D985,"")</f>
        <v>4428.3</v>
      </c>
      <c r="E69" s="11">
        <f>IF('Daily PnL Log'!E985&lt;&gt;"",'Daily PnL Log'!E985,"")</f>
        <v>-26.5</v>
      </c>
      <c r="F69" s="11">
        <f>IF('Daily PnL Log'!F985&lt;&gt;"",'Daily PnL Log'!F985,"")</f>
        <v>17846.7</v>
      </c>
      <c r="G69" s="11">
        <f>IF('Daily PnL Log'!G985&lt;&gt;"",'Daily PnL Log'!G985,"")</f>
        <v>-16278.1</v>
      </c>
      <c r="H69" s="11">
        <f>IF('Daily PnL Log'!H985&lt;&gt;"",'Daily PnL Log'!H985,"")</f>
        <v>0</v>
      </c>
      <c r="I69" s="11">
        <f>IF('Daily PnL Log'!I985&lt;&gt;"",'Daily PnL Log'!I985,"")</f>
        <v>0</v>
      </c>
      <c r="J69" s="11">
        <f>IF('Daily PnL Log'!J985&lt;&gt;"",'Daily PnL Log'!J985,"")</f>
        <v>12224.4</v>
      </c>
      <c r="K69" s="11">
        <f>IF('Daily PnL Log'!K985&lt;&gt;"",'Daily PnL Log'!K985,"")</f>
        <v>-70.16</v>
      </c>
      <c r="L69" s="11">
        <f>IF('Daily PnL Log'!L985&lt;&gt;"",'Daily PnL Log'!L985,"")</f>
        <v>-618.99</v>
      </c>
      <c r="M69" s="11">
        <f>IF('Daily PnL Log'!M985&lt;&gt;"",'Daily PnL Log'!M985,"")</f>
        <v>-689.15</v>
      </c>
      <c r="N69" s="11">
        <f>IF('Daily PnL Log'!N985&lt;&gt;"",'Daily PnL Log'!N985,"")</f>
        <v>11535.25</v>
      </c>
      <c r="O69" s="11">
        <f t="shared" si="4"/>
        <v>-1788.9000000000015</v>
      </c>
      <c r="P69" s="11">
        <f t="shared" si="4"/>
        <v>31876.899999999994</v>
      </c>
      <c r="Q69" s="11">
        <f t="shared" si="4"/>
        <v>-3234.9999999999995</v>
      </c>
      <c r="R69" s="11">
        <f t="shared" si="4"/>
        <v>16593.560999999998</v>
      </c>
      <c r="S69" s="11">
        <f t="shared" si="4"/>
        <v>15507.300000000008</v>
      </c>
      <c r="T69" s="11">
        <f t="shared" si="4"/>
        <v>0</v>
      </c>
      <c r="U69" s="11">
        <f t="shared" si="4"/>
        <v>0</v>
      </c>
      <c r="V69" s="11">
        <f t="shared" si="4"/>
        <v>58953.860999999997</v>
      </c>
      <c r="W69" s="11">
        <f>IF('Daily PnL Log'!W985&lt;&gt;"",'Daily PnL Log'!W985,"")</f>
        <v>788795</v>
      </c>
      <c r="X69" s="11">
        <f>IF('Daily PnL Log'!X985&lt;&gt;"",'Daily PnL Log'!X985,"")</f>
        <v>1.4623888336006186E-2</v>
      </c>
      <c r="Y69" s="11">
        <f>IF('Daily PnL Log'!Y985&lt;&gt;"",'Daily PnL Log'!Y985,"")</f>
        <v>-5158.2300000000005</v>
      </c>
      <c r="Z69" s="11" t="str">
        <f>IF('Daily PnL Log'!Z985&lt;&gt;"",'Daily PnL Log'!Z985,"")</f>
        <v/>
      </c>
      <c r="AA69" s="11">
        <f>IF('Daily PnL Log'!AC985&lt;&gt;"",'Daily PnL Log'!AC985,"")</f>
        <v>940884.47</v>
      </c>
    </row>
    <row r="70" spans="1:27" x14ac:dyDescent="0.25">
      <c r="A70" s="47" t="str">
        <f t="shared" si="2"/>
        <v>Oct</v>
      </c>
      <c r="B70" s="14">
        <f>'Daily PnL Log'!B986</f>
        <v>45594</v>
      </c>
      <c r="C70" s="13">
        <f>IF('Daily PnL Log'!C986&lt;&gt;"",'Daily PnL Log'!C986,"")</f>
        <v>5768.8</v>
      </c>
      <c r="D70" s="13">
        <f>IF('Daily PnL Log'!D986&lt;&gt;"",'Daily PnL Log'!D986,"")</f>
        <v>-863.9</v>
      </c>
      <c r="E70" s="13">
        <f>IF('Daily PnL Log'!E986&lt;&gt;"",'Daily PnL Log'!E986,"")</f>
        <v>3</v>
      </c>
      <c r="F70" s="13">
        <f>IF('Daily PnL Log'!F986&lt;&gt;"",'Daily PnL Log'!F986,"")</f>
        <v>-11541.9</v>
      </c>
      <c r="G70" s="13">
        <f>IF('Daily PnL Log'!G986&lt;&gt;"",'Daily PnL Log'!G986,"")</f>
        <v>17783.599999999999</v>
      </c>
      <c r="H70" s="13">
        <f>IF('Daily PnL Log'!H986&lt;&gt;"",'Daily PnL Log'!H986,"")</f>
        <v>0</v>
      </c>
      <c r="I70" s="13">
        <f>IF('Daily PnL Log'!I986&lt;&gt;"",'Daily PnL Log'!I986,"")</f>
        <v>0</v>
      </c>
      <c r="J70" s="13">
        <f>IF('Daily PnL Log'!J986&lt;&gt;"",'Daily PnL Log'!J986,"")</f>
        <v>11149.599999999999</v>
      </c>
      <c r="K70" s="13">
        <f>IF('Daily PnL Log'!K986&lt;&gt;"",'Daily PnL Log'!K986,"")</f>
        <v>-93.08</v>
      </c>
      <c r="L70" s="13">
        <f>IF('Daily PnL Log'!L986&lt;&gt;"",'Daily PnL Log'!L986,"")</f>
        <v>-822.61</v>
      </c>
      <c r="M70" s="13">
        <f>IF('Daily PnL Log'!M986&lt;&gt;"",'Daily PnL Log'!M986,"")</f>
        <v>-915.69</v>
      </c>
      <c r="N70" s="13">
        <f>IF('Daily PnL Log'!N986&lt;&gt;"",'Daily PnL Log'!N986,"")</f>
        <v>10233.909999999998</v>
      </c>
      <c r="O70" s="13">
        <f t="shared" ref="O70:V72" si="5">IF(C70&lt;&gt;"",O69+C70,"")</f>
        <v>3979.8999999999987</v>
      </c>
      <c r="P70" s="13">
        <f t="shared" si="5"/>
        <v>31012.999999999993</v>
      </c>
      <c r="Q70" s="13">
        <f t="shared" si="5"/>
        <v>-3231.9999999999995</v>
      </c>
      <c r="R70" s="13">
        <f t="shared" si="5"/>
        <v>5051.6609999999982</v>
      </c>
      <c r="S70" s="13">
        <f t="shared" si="5"/>
        <v>33290.900000000009</v>
      </c>
      <c r="T70" s="13">
        <f t="shared" si="5"/>
        <v>0</v>
      </c>
      <c r="U70" s="13">
        <f t="shared" si="5"/>
        <v>0</v>
      </c>
      <c r="V70" s="13">
        <f t="shared" si="5"/>
        <v>70103.460999999996</v>
      </c>
      <c r="W70" s="13">
        <f>IF('Daily PnL Log'!W986&lt;&gt;"",'Daily PnL Log'!W986,"")</f>
        <v>747520</v>
      </c>
      <c r="X70" s="13">
        <f>IF('Daily PnL Log'!X986&lt;&gt;"",'Daily PnL Log'!X986,"")</f>
        <v>1.3690483197773971E-2</v>
      </c>
      <c r="Y70" s="13" t="str">
        <f>IF('Daily PnL Log'!Y986&lt;&gt;"",'Daily PnL Log'!Y986,"")</f>
        <v/>
      </c>
      <c r="Z70" s="13" t="str">
        <f>IF('Daily PnL Log'!Z986&lt;&gt;"",'Daily PnL Log'!Z986,"")</f>
        <v/>
      </c>
      <c r="AA70" s="13">
        <f>IF('Daily PnL Log'!AC986&lt;&gt;"",'Daily PnL Log'!AC986,"")</f>
        <v>988977.53</v>
      </c>
    </row>
    <row r="71" spans="1:27" x14ac:dyDescent="0.25">
      <c r="A71" s="48" t="str">
        <f t="shared" si="2"/>
        <v>Oct</v>
      </c>
      <c r="B71" s="2">
        <f>'Daily PnL Log'!B987</f>
        <v>45595</v>
      </c>
      <c r="C71" s="11">
        <f>IF('Daily PnL Log'!C987&lt;&gt;"",'Daily PnL Log'!C987,"")</f>
        <v>-11352.3</v>
      </c>
      <c r="D71" s="11">
        <f>IF('Daily PnL Log'!D987&lt;&gt;"",'Daily PnL Log'!D987,"")</f>
        <v>-12232.3</v>
      </c>
      <c r="E71" s="11">
        <f>IF('Daily PnL Log'!E987&lt;&gt;"",'Daily PnL Log'!E987,"")</f>
        <v>17.5</v>
      </c>
      <c r="F71" s="11">
        <f>IF('Daily PnL Log'!F987&lt;&gt;"",'Daily PnL Log'!F987,"")</f>
        <v>17349</v>
      </c>
      <c r="G71" s="11">
        <f>IF('Daily PnL Log'!G987&lt;&gt;"",'Daily PnL Log'!G987,"")</f>
        <v>-10192.4</v>
      </c>
      <c r="H71" s="11">
        <f>IF('Daily PnL Log'!H987&lt;&gt;"",'Daily PnL Log'!H987,"")</f>
        <v>0</v>
      </c>
      <c r="I71" s="11">
        <f>IF('Daily PnL Log'!I987&lt;&gt;"",'Daily PnL Log'!I987,"")</f>
        <v>0</v>
      </c>
      <c r="J71" s="11">
        <f>IF('Daily PnL Log'!J987&lt;&gt;"",'Daily PnL Log'!J987,"")</f>
        <v>-16410.5</v>
      </c>
      <c r="K71" s="11">
        <f>IF('Daily PnL Log'!K987&lt;&gt;"",'Daily PnL Log'!K987,"")</f>
        <v>-102.86</v>
      </c>
      <c r="L71" s="11">
        <f>IF('Daily PnL Log'!L987&lt;&gt;"",'Daily PnL Log'!L987,"")</f>
        <v>-910.46</v>
      </c>
      <c r="M71" s="11">
        <f>IF('Daily PnL Log'!M987&lt;&gt;"",'Daily PnL Log'!M987,"")</f>
        <v>-1013.32</v>
      </c>
      <c r="N71" s="11">
        <f>IF('Daily PnL Log'!N987&lt;&gt;"",'Daily PnL Log'!N987,"")</f>
        <v>-17423.82</v>
      </c>
      <c r="O71" s="11">
        <f t="shared" si="5"/>
        <v>-7372.4000000000005</v>
      </c>
      <c r="P71" s="11">
        <f t="shared" si="5"/>
        <v>18780.699999999993</v>
      </c>
      <c r="Q71" s="11">
        <f t="shared" si="5"/>
        <v>-3214.4999999999995</v>
      </c>
      <c r="R71" s="11">
        <f t="shared" si="5"/>
        <v>22400.661</v>
      </c>
      <c r="S71" s="11">
        <f t="shared" si="5"/>
        <v>23098.500000000007</v>
      </c>
      <c r="T71" s="11">
        <f t="shared" si="5"/>
        <v>0</v>
      </c>
      <c r="U71" s="11">
        <f t="shared" si="5"/>
        <v>0</v>
      </c>
      <c r="V71" s="11">
        <f t="shared" si="5"/>
        <v>53692.960999999996</v>
      </c>
      <c r="W71" s="11">
        <f>IF('Daily PnL Log'!W987&lt;&gt;"",'Daily PnL Log'!W987,"")</f>
        <v>785080</v>
      </c>
      <c r="X71" s="11">
        <f>IF('Daily PnL Log'!X987&lt;&gt;"",'Daily PnL Log'!X987,"")</f>
        <v>-2.2193687267539612E-2</v>
      </c>
      <c r="Y71" s="11" t="str">
        <f>IF('Daily PnL Log'!Y987&lt;&gt;"",'Daily PnL Log'!Y987,"")</f>
        <v/>
      </c>
      <c r="Z71" s="11" t="str">
        <f>IF('Daily PnL Log'!Z987&lt;&gt;"",'Daily PnL Log'!Z987,"")</f>
        <v/>
      </c>
      <c r="AA71" s="11">
        <f>IF('Daily PnL Log'!AC987&lt;&gt;"",'Daily PnL Log'!AC987,"")</f>
        <v>916116.71</v>
      </c>
    </row>
    <row r="72" spans="1:27" x14ac:dyDescent="0.25">
      <c r="A72" s="47" t="str">
        <f t="shared" si="2"/>
        <v>Oct</v>
      </c>
      <c r="B72" s="14">
        <f>'Daily PnL Log'!B988</f>
        <v>45596</v>
      </c>
      <c r="C72" s="13">
        <f>IF('Daily PnL Log'!C988&lt;&gt;"",'Daily PnL Log'!C988,"")</f>
        <v>-9888.6</v>
      </c>
      <c r="D72" s="13">
        <f>IF('Daily PnL Log'!D988&lt;&gt;"",'Daily PnL Log'!D988,"")</f>
        <v>-886.1</v>
      </c>
      <c r="E72" s="13">
        <f>IF('Daily PnL Log'!E988&lt;&gt;"",'Daily PnL Log'!E988,"")</f>
        <v>20.7</v>
      </c>
      <c r="F72" s="13">
        <f>IF('Daily PnL Log'!F988&lt;&gt;"",'Daily PnL Log'!F988,"")</f>
        <v>10208.1</v>
      </c>
      <c r="G72" s="13">
        <f>IF('Daily PnL Log'!G988&lt;&gt;"",'Daily PnL Log'!G988,"")</f>
        <v>-11896.8</v>
      </c>
      <c r="H72" s="13">
        <f>IF('Daily PnL Log'!H988&lt;&gt;"",'Daily PnL Log'!H988,"")</f>
        <v>0</v>
      </c>
      <c r="I72" s="13">
        <f>IF('Daily PnL Log'!I988&lt;&gt;"",'Daily PnL Log'!I988,"")</f>
        <v>0</v>
      </c>
      <c r="J72" s="13">
        <f>IF('Daily PnL Log'!J988&lt;&gt;"",'Daily PnL Log'!J988,"")</f>
        <v>-12442.699999999999</v>
      </c>
      <c r="K72" s="13">
        <f>IF('Daily PnL Log'!K988&lt;&gt;"",'Daily PnL Log'!K988,"")</f>
        <v>-52.44</v>
      </c>
      <c r="L72" s="13">
        <f>IF('Daily PnL Log'!L988&lt;&gt;"",'Daily PnL Log'!L988,"")</f>
        <v>-460.8</v>
      </c>
      <c r="M72" s="13">
        <f>IF('Daily PnL Log'!M988&lt;&gt;"",'Daily PnL Log'!M988,"")</f>
        <v>-513.24</v>
      </c>
      <c r="N72" s="13">
        <f>IF('Daily PnL Log'!N988&lt;&gt;"",'Daily PnL Log'!N988,"")</f>
        <v>-12955.939999999999</v>
      </c>
      <c r="O72" s="13">
        <f t="shared" si="5"/>
        <v>-17261</v>
      </c>
      <c r="P72" s="13">
        <f t="shared" si="5"/>
        <v>17894.599999999995</v>
      </c>
      <c r="Q72" s="13">
        <f t="shared" si="5"/>
        <v>-3193.7999999999997</v>
      </c>
      <c r="R72" s="13">
        <f t="shared" si="5"/>
        <v>32608.760999999999</v>
      </c>
      <c r="S72" s="13">
        <f t="shared" si="5"/>
        <v>11201.700000000008</v>
      </c>
      <c r="T72" s="13">
        <f t="shared" si="5"/>
        <v>0</v>
      </c>
      <c r="U72" s="13">
        <f t="shared" si="5"/>
        <v>0</v>
      </c>
      <c r="V72" s="13">
        <f t="shared" si="5"/>
        <v>41250.260999999999</v>
      </c>
      <c r="W72" s="13">
        <f>IF('Daily PnL Log'!W988&lt;&gt;"",'Daily PnL Log'!W988,"")</f>
        <v>814268</v>
      </c>
      <c r="X72" s="13">
        <f>IF('Daily PnL Log'!X988&lt;&gt;"",'Daily PnL Log'!X988,"")</f>
        <v>-1.5911149646062474E-2</v>
      </c>
      <c r="Y72" s="13" t="str">
        <f>IF('Daily PnL Log'!Y988&lt;&gt;"",'Daily PnL Log'!Y988,"")</f>
        <v/>
      </c>
      <c r="Z72" s="13" t="str">
        <f>IF('Daily PnL Log'!Z988&lt;&gt;"",'Daily PnL Log'!Z988,"")</f>
        <v/>
      </c>
      <c r="AA72" s="13">
        <f>IF('Daily PnL Log'!AC988&lt;&gt;"",'Daily PnL Log'!AC988,"")</f>
        <v>912659.72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2:AA78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199565.89999999997</v>
      </c>
    </row>
    <row r="8" spans="1:2" ht="18.75" x14ac:dyDescent="0.3">
      <c r="A8" s="55" t="s">
        <v>6</v>
      </c>
      <c r="B8" s="56">
        <f>K48</f>
        <v>-2559.5300000000002</v>
      </c>
    </row>
    <row r="9" spans="1:2" ht="18.75" x14ac:dyDescent="0.3">
      <c r="A9" s="55" t="s">
        <v>30</v>
      </c>
      <c r="B9" s="56">
        <f>L48</f>
        <v>-21644.16</v>
      </c>
    </row>
    <row r="10" spans="1:2" ht="18.75" x14ac:dyDescent="0.3">
      <c r="A10" s="55" t="s">
        <v>11</v>
      </c>
      <c r="B10" s="56">
        <f>Y48</f>
        <v>-20370.57</v>
      </c>
    </row>
    <row r="11" spans="1:2" ht="18.75" x14ac:dyDescent="0.3">
      <c r="A11" s="57" t="s">
        <v>18</v>
      </c>
      <c r="B11" s="54">
        <f>B7+(B8+B9+B10)</f>
        <v>154991.63999999996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604723</v>
      </c>
    </row>
    <row r="15" spans="1:2" ht="18.75" x14ac:dyDescent="0.3">
      <c r="A15" s="60" t="s">
        <v>15</v>
      </c>
      <c r="B15" s="63">
        <f>B11/B14</f>
        <v>0.25630187705776025</v>
      </c>
    </row>
    <row r="16" spans="1:2" ht="18.75" x14ac:dyDescent="0.3">
      <c r="A16" s="60" t="s">
        <v>17</v>
      </c>
      <c r="B16" s="63">
        <f>X48</f>
        <v>0.14521903852787224</v>
      </c>
    </row>
    <row r="17" spans="1:2" ht="18.75" x14ac:dyDescent="0.3">
      <c r="A17" s="60" t="s">
        <v>31</v>
      </c>
      <c r="B17" s="64">
        <f>B15/B16</f>
        <v>1.7649330256966798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110298.29999999999</v>
      </c>
      <c r="D48" s="41">
        <f t="shared" si="0"/>
        <v>145470.69999999998</v>
      </c>
      <c r="E48" s="41">
        <f t="shared" si="0"/>
        <v>9068.6999999999989</v>
      </c>
      <c r="F48" s="41">
        <f t="shared" si="0"/>
        <v>24332.399999999994</v>
      </c>
      <c r="G48" s="41">
        <f t="shared" si="0"/>
        <v>-89604.2</v>
      </c>
      <c r="H48" s="41">
        <f t="shared" si="0"/>
        <v>0</v>
      </c>
      <c r="I48" s="41">
        <f t="shared" si="0"/>
        <v>0</v>
      </c>
      <c r="J48" s="41">
        <f t="shared" si="0"/>
        <v>199565.89999999997</v>
      </c>
      <c r="K48" s="41">
        <f t="shared" si="0"/>
        <v>-2559.5300000000002</v>
      </c>
      <c r="L48" s="41">
        <f t="shared" si="0"/>
        <v>-21644.16</v>
      </c>
      <c r="M48" s="41">
        <f t="shared" si="0"/>
        <v>-24203.690000000002</v>
      </c>
      <c r="N48" s="41">
        <f t="shared" si="0"/>
        <v>175362.20999999996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604723</v>
      </c>
      <c r="X48" s="44">
        <f>_xlfn.STDEV.P(X50:X69)</f>
        <v>0.14521903852787224</v>
      </c>
      <c r="Y48" s="41">
        <f>SUM(Y50:Y69)</f>
        <v>-20370.57</v>
      </c>
      <c r="Z48" s="41">
        <f>SUM(Z50:Z69)</f>
        <v>71202.77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Sep</v>
      </c>
      <c r="B50" s="14">
        <f>'Daily PnL Log'!B946</f>
        <v>45538</v>
      </c>
      <c r="C50" s="13">
        <f>IF('Daily PnL Log'!C946&lt;&gt;"",'Daily PnL Log'!C946,"")</f>
        <v>-23705.3</v>
      </c>
      <c r="D50" s="13">
        <f>IF('Daily PnL Log'!D946&lt;&gt;"",'Daily PnL Log'!D946,"")</f>
        <v>26693.1</v>
      </c>
      <c r="E50" s="13">
        <f>IF('Daily PnL Log'!E946&lt;&gt;"",'Daily PnL Log'!E946,"")</f>
        <v>0</v>
      </c>
      <c r="F50" s="13">
        <f>IF('Daily PnL Log'!F946&lt;&gt;"",'Daily PnL Log'!F946,"")</f>
        <v>-41.3</v>
      </c>
      <c r="G50" s="13">
        <f>IF('Daily PnL Log'!G946&lt;&gt;"",'Daily PnL Log'!G946,"")</f>
        <v>-16595.2</v>
      </c>
      <c r="H50" s="13">
        <f>IF('Daily PnL Log'!H946&lt;&gt;"",'Daily PnL Log'!H946,"")</f>
        <v>0</v>
      </c>
      <c r="I50" s="13">
        <f>IF('Daily PnL Log'!I946&lt;&gt;"",'Daily PnL Log'!I946,"")</f>
        <v>0</v>
      </c>
      <c r="J50" s="13">
        <f>IF('Daily PnL Log'!J946&lt;&gt;"",'Daily PnL Log'!J946,"")</f>
        <v>-13648.7</v>
      </c>
      <c r="K50" s="13">
        <f>IF('Daily PnL Log'!K946&lt;&gt;"",'Daily PnL Log'!K946,"")</f>
        <v>-68.59</v>
      </c>
      <c r="L50" s="13">
        <f>IF('Daily PnL Log'!L946&lt;&gt;"",'Daily PnL Log'!L946,"")</f>
        <v>-603.54</v>
      </c>
      <c r="M50" s="13">
        <f>IF('Daily PnL Log'!M946&lt;&gt;"",'Daily PnL Log'!M946,"")</f>
        <v>-672.13</v>
      </c>
      <c r="N50" s="13">
        <f>IF('Daily PnL Log'!N946&lt;&gt;"",'Daily PnL Log'!N946,"")</f>
        <v>-14320.83</v>
      </c>
      <c r="O50" s="13">
        <f t="shared" ref="O50:U50" si="1">C50</f>
        <v>-23705.3</v>
      </c>
      <c r="P50" s="13">
        <f t="shared" si="1"/>
        <v>26693.1</v>
      </c>
      <c r="Q50" s="13">
        <f t="shared" si="1"/>
        <v>0</v>
      </c>
      <c r="R50" s="13">
        <f t="shared" si="1"/>
        <v>-41.3</v>
      </c>
      <c r="S50" s="13">
        <f t="shared" si="1"/>
        <v>-16595.2</v>
      </c>
      <c r="T50" s="13">
        <f t="shared" si="1"/>
        <v>0</v>
      </c>
      <c r="U50" s="13">
        <f t="shared" si="1"/>
        <v>0</v>
      </c>
      <c r="V50" s="13">
        <f>SUM(O50:T50)</f>
        <v>-13648.7</v>
      </c>
      <c r="W50" s="13">
        <f>IF('Daily PnL Log'!W946&lt;&gt;"",'Daily PnL Log'!W946,"")</f>
        <v>784142</v>
      </c>
      <c r="X50" s="13">
        <f>IF('Daily PnL Log'!X946&lt;&gt;"",'Daily PnL Log'!X946,"")</f>
        <v>-1.8263056946318395E-2</v>
      </c>
      <c r="Y50" s="13">
        <f>IF('Daily PnL Log'!Y946&lt;&gt;"",'Daily PnL Log'!Y946,"")</f>
        <v>-5812.26</v>
      </c>
      <c r="Z50" s="13" t="str">
        <f>IF('Daily PnL Log'!Z946&lt;&gt;"",'Daily PnL Log'!Z946,"")</f>
        <v/>
      </c>
      <c r="AA50" s="13">
        <f>IF('Daily PnL Log'!AC946&lt;&gt;"",'Daily PnL Log'!AC946,"")</f>
        <v>754186.95</v>
      </c>
    </row>
    <row r="51" spans="1:27" x14ac:dyDescent="0.25">
      <c r="A51" s="48" t="str">
        <f t="shared" ref="A51:A69" si="2">TEXT(B51,"mmm")</f>
        <v>Sep</v>
      </c>
      <c r="B51" s="2">
        <f>'Daily PnL Log'!B947</f>
        <v>45539</v>
      </c>
      <c r="C51" s="11">
        <f>IF('Daily PnL Log'!C947&lt;&gt;"",'Daily PnL Log'!C947,"")</f>
        <v>17287.5</v>
      </c>
      <c r="D51" s="11">
        <f>IF('Daily PnL Log'!D947&lt;&gt;"",'Daily PnL Log'!D947,"")</f>
        <v>50455.4</v>
      </c>
      <c r="E51" s="11">
        <f>IF('Daily PnL Log'!E947&lt;&gt;"",'Daily PnL Log'!E947,"")</f>
        <v>0</v>
      </c>
      <c r="F51" s="11">
        <f>IF('Daily PnL Log'!F947&lt;&gt;"",'Daily PnL Log'!F947,"")</f>
        <v>3734</v>
      </c>
      <c r="G51" s="11">
        <f>IF('Daily PnL Log'!G947&lt;&gt;"",'Daily PnL Log'!G947,"")</f>
        <v>1032.2</v>
      </c>
      <c r="H51" s="11">
        <f>IF('Daily PnL Log'!H947&lt;&gt;"",'Daily PnL Log'!H947,"")</f>
        <v>0</v>
      </c>
      <c r="I51" s="11">
        <f>IF('Daily PnL Log'!I947&lt;&gt;"",'Daily PnL Log'!I947,"")</f>
        <v>0</v>
      </c>
      <c r="J51" s="11">
        <f>IF('Daily PnL Log'!J947&lt;&gt;"",'Daily PnL Log'!J947,"")</f>
        <v>72509.099999999991</v>
      </c>
      <c r="K51" s="11">
        <f>IF('Daily PnL Log'!K947&lt;&gt;"",'Daily PnL Log'!K947,"")</f>
        <v>-156.41999999999999</v>
      </c>
      <c r="L51" s="11">
        <f>IF('Daily PnL Log'!L947&lt;&gt;"",'Daily PnL Log'!L947,"")</f>
        <v>-1384.9</v>
      </c>
      <c r="M51" s="11">
        <f>IF('Daily PnL Log'!M947&lt;&gt;"",'Daily PnL Log'!M947,"")</f>
        <v>-1541.3200000000002</v>
      </c>
      <c r="N51" s="11">
        <f>IF('Daily PnL Log'!N947&lt;&gt;"",'Daily PnL Log'!N947,"")</f>
        <v>70967.779999999984</v>
      </c>
      <c r="O51" s="11">
        <f t="shared" ref="O51:V66" si="3">IF(C51&lt;&gt;"",O50+C51,"")</f>
        <v>-6417.7999999999993</v>
      </c>
      <c r="P51" s="11">
        <f t="shared" si="3"/>
        <v>77148.5</v>
      </c>
      <c r="Q51" s="11">
        <f t="shared" si="3"/>
        <v>0</v>
      </c>
      <c r="R51" s="11">
        <f t="shared" si="3"/>
        <v>3692.7</v>
      </c>
      <c r="S51" s="11">
        <f t="shared" si="3"/>
        <v>-15563</v>
      </c>
      <c r="T51" s="11">
        <f t="shared" si="3"/>
        <v>0</v>
      </c>
      <c r="U51" s="11">
        <f t="shared" si="3"/>
        <v>0</v>
      </c>
      <c r="V51" s="11">
        <f t="shared" si="3"/>
        <v>58860.399999999994</v>
      </c>
      <c r="W51" s="11">
        <f>IF('Daily PnL Log'!W947&lt;&gt;"",'Daily PnL Log'!W947,"")</f>
        <v>802733</v>
      </c>
      <c r="X51" s="11">
        <f>IF('Daily PnL Log'!X947&lt;&gt;"",'Daily PnL Log'!X947,"")</f>
        <v>8.8407702187402265E-2</v>
      </c>
      <c r="Y51" s="11" t="str">
        <f>IF('Daily PnL Log'!Y947&lt;&gt;"",'Daily PnL Log'!Y947,"")</f>
        <v/>
      </c>
      <c r="Z51" s="11" t="str">
        <f>IF('Daily PnL Log'!Z947&lt;&gt;"",'Daily PnL Log'!Z947,"")</f>
        <v/>
      </c>
      <c r="AA51" s="11">
        <f>IF('Daily PnL Log'!AC947&lt;&gt;"",'Daily PnL Log'!AC947,"")</f>
        <v>839899.38</v>
      </c>
    </row>
    <row r="52" spans="1:27" x14ac:dyDescent="0.25">
      <c r="A52" s="47" t="str">
        <f t="shared" si="2"/>
        <v>Sep</v>
      </c>
      <c r="B52" s="14">
        <f>'Daily PnL Log'!B948</f>
        <v>45540</v>
      </c>
      <c r="C52" s="13">
        <f>IF('Daily PnL Log'!C948&lt;&gt;"",'Daily PnL Log'!C948,"")</f>
        <v>21321.7</v>
      </c>
      <c r="D52" s="13">
        <f>IF('Daily PnL Log'!D948&lt;&gt;"",'Daily PnL Log'!D948,"")</f>
        <v>30443.4</v>
      </c>
      <c r="E52" s="13">
        <f>IF('Daily PnL Log'!E948&lt;&gt;"",'Daily PnL Log'!E948,"")</f>
        <v>0</v>
      </c>
      <c r="F52" s="13">
        <f>IF('Daily PnL Log'!F948&lt;&gt;"",'Daily PnL Log'!F948,"")</f>
        <v>-870.7</v>
      </c>
      <c r="G52" s="13">
        <f>IF('Daily PnL Log'!G948&lt;&gt;"",'Daily PnL Log'!G948,"")</f>
        <v>-5548.5</v>
      </c>
      <c r="H52" s="13">
        <f>IF('Daily PnL Log'!H948&lt;&gt;"",'Daily PnL Log'!H948,"")</f>
        <v>0</v>
      </c>
      <c r="I52" s="13">
        <f>IF('Daily PnL Log'!I948&lt;&gt;"",'Daily PnL Log'!I948,"")</f>
        <v>0</v>
      </c>
      <c r="J52" s="13">
        <f>IF('Daily PnL Log'!J948&lt;&gt;"",'Daily PnL Log'!J948,"")</f>
        <v>45345.900000000009</v>
      </c>
      <c r="K52" s="13">
        <f>IF('Daily PnL Log'!K948&lt;&gt;"",'Daily PnL Log'!K948,"")</f>
        <v>-137.66</v>
      </c>
      <c r="L52" s="13">
        <f>IF('Daily PnL Log'!L948&lt;&gt;"",'Daily PnL Log'!L948,"")</f>
        <v>-1222.01</v>
      </c>
      <c r="M52" s="13">
        <f>IF('Daily PnL Log'!M948&lt;&gt;"",'Daily PnL Log'!M948,"")</f>
        <v>-1359.67</v>
      </c>
      <c r="N52" s="13">
        <f>IF('Daily PnL Log'!N948&lt;&gt;"",'Daily PnL Log'!N948,"")</f>
        <v>43986.23000000001</v>
      </c>
      <c r="O52" s="13">
        <f t="shared" si="3"/>
        <v>14903.900000000001</v>
      </c>
      <c r="P52" s="13">
        <f t="shared" si="3"/>
        <v>107591.9</v>
      </c>
      <c r="Q52" s="13">
        <f t="shared" si="3"/>
        <v>0</v>
      </c>
      <c r="R52" s="13">
        <f t="shared" si="3"/>
        <v>2822</v>
      </c>
      <c r="S52" s="13">
        <f t="shared" si="3"/>
        <v>-21111.5</v>
      </c>
      <c r="T52" s="13">
        <f t="shared" si="3"/>
        <v>0</v>
      </c>
      <c r="U52" s="13">
        <f t="shared" si="3"/>
        <v>0</v>
      </c>
      <c r="V52" s="13">
        <f t="shared" si="3"/>
        <v>104206.3</v>
      </c>
      <c r="W52" s="13">
        <f>IF('Daily PnL Log'!W948&lt;&gt;"",'Daily PnL Log'!W948,"")</f>
        <v>592013</v>
      </c>
      <c r="X52" s="13">
        <f>IF('Daily PnL Log'!X948&lt;&gt;"",'Daily PnL Log'!X948,"")</f>
        <v>7.4299432613810862E-2</v>
      </c>
      <c r="Y52" s="13" t="str">
        <f>IF('Daily PnL Log'!Y948&lt;&gt;"",'Daily PnL Log'!Y948,"")</f>
        <v/>
      </c>
      <c r="Z52" s="13" t="str">
        <f>IF('Daily PnL Log'!Z948&lt;&gt;"",'Daily PnL Log'!Z948,"")</f>
        <v/>
      </c>
      <c r="AA52" s="13">
        <f>IF('Daily PnL Log'!AC948&lt;&gt;"",'Daily PnL Log'!AC948,"")</f>
        <v>900430.96</v>
      </c>
    </row>
    <row r="53" spans="1:27" x14ac:dyDescent="0.25">
      <c r="A53" s="48" t="str">
        <f t="shared" si="2"/>
        <v>Sep</v>
      </c>
      <c r="B53" s="2">
        <f>'Daily PnL Log'!B949</f>
        <v>45541</v>
      </c>
      <c r="C53" s="11">
        <f>IF('Daily PnL Log'!C949&lt;&gt;"",'Daily PnL Log'!C949,"")</f>
        <v>-12160.3</v>
      </c>
      <c r="D53" s="11">
        <f>IF('Daily PnL Log'!D949&lt;&gt;"",'Daily PnL Log'!D949,"")</f>
        <v>21112.400000000001</v>
      </c>
      <c r="E53" s="11">
        <f>IF('Daily PnL Log'!E949&lt;&gt;"",'Daily PnL Log'!E949,"")</f>
        <v>0</v>
      </c>
      <c r="F53" s="11">
        <f>IF('Daily PnL Log'!F949&lt;&gt;"",'Daily PnL Log'!F949,"")</f>
        <v>-2742.1</v>
      </c>
      <c r="G53" s="11">
        <f>IF('Daily PnL Log'!G949&lt;&gt;"",'Daily PnL Log'!G949,"")</f>
        <v>4817.5</v>
      </c>
      <c r="H53" s="11">
        <f>IF('Daily PnL Log'!H949&lt;&gt;"",'Daily PnL Log'!H949,"")</f>
        <v>0</v>
      </c>
      <c r="I53" s="11">
        <f>IF('Daily PnL Log'!I949&lt;&gt;"",'Daily PnL Log'!I949,"")</f>
        <v>0</v>
      </c>
      <c r="J53" s="11">
        <f>IF('Daily PnL Log'!J949&lt;&gt;"",'Daily PnL Log'!J949,"")</f>
        <v>11027.500000000002</v>
      </c>
      <c r="K53" s="11">
        <f>IF('Daily PnL Log'!K949&lt;&gt;"",'Daily PnL Log'!K949,"")</f>
        <v>-98.53</v>
      </c>
      <c r="L53" s="11">
        <f>IF('Daily PnL Log'!L949&lt;&gt;"",'Daily PnL Log'!L949,"")</f>
        <v>-872.62</v>
      </c>
      <c r="M53" s="11">
        <f>IF('Daily PnL Log'!M949&lt;&gt;"",'Daily PnL Log'!M949,"")</f>
        <v>-971.15</v>
      </c>
      <c r="N53" s="11">
        <f>IF('Daily PnL Log'!N949&lt;&gt;"",'Daily PnL Log'!N949,"")</f>
        <v>10056.350000000002</v>
      </c>
      <c r="O53" s="11">
        <f t="shared" si="3"/>
        <v>2743.6000000000022</v>
      </c>
      <c r="P53" s="11">
        <f t="shared" si="3"/>
        <v>128704.29999999999</v>
      </c>
      <c r="Q53" s="11">
        <f t="shared" si="3"/>
        <v>0</v>
      </c>
      <c r="R53" s="11">
        <f t="shared" si="3"/>
        <v>79.900000000000091</v>
      </c>
      <c r="S53" s="11">
        <f t="shared" si="3"/>
        <v>-16294</v>
      </c>
      <c r="T53" s="11">
        <f t="shared" si="3"/>
        <v>0</v>
      </c>
      <c r="U53" s="11">
        <f t="shared" si="3"/>
        <v>0</v>
      </c>
      <c r="V53" s="11">
        <f t="shared" si="3"/>
        <v>115233.8</v>
      </c>
      <c r="W53" s="11">
        <f>IF('Daily PnL Log'!W949&lt;&gt;"",'Daily PnL Log'!W949,"")</f>
        <v>632716</v>
      </c>
      <c r="X53" s="11">
        <f>IF('Daily PnL Log'!X949&lt;&gt;"",'Daily PnL Log'!X949,"")</f>
        <v>1.5893939777087987E-2</v>
      </c>
      <c r="Y53" s="11" t="str">
        <f>IF('Daily PnL Log'!Y949&lt;&gt;"",'Daily PnL Log'!Y949,"")</f>
        <v/>
      </c>
      <c r="Z53" s="11" t="str">
        <f>IF('Daily PnL Log'!Z949&lt;&gt;"",'Daily PnL Log'!Z949,"")</f>
        <v/>
      </c>
      <c r="AA53" s="11">
        <f>IF('Daily PnL Log'!AC949&lt;&gt;"",'Daily PnL Log'!AC949,"")</f>
        <v>892136.06</v>
      </c>
    </row>
    <row r="54" spans="1:27" x14ac:dyDescent="0.25">
      <c r="A54" s="47" t="str">
        <f t="shared" si="2"/>
        <v>Sep</v>
      </c>
      <c r="B54" s="14">
        <f>'Daily PnL Log'!B950</f>
        <v>45544</v>
      </c>
      <c r="C54" s="13">
        <f>IF('Daily PnL Log'!C950&lt;&gt;"",'Daily PnL Log'!C950,"")</f>
        <v>-30873.4</v>
      </c>
      <c r="D54" s="13">
        <f>IF('Daily PnL Log'!D950&lt;&gt;"",'Daily PnL Log'!D950,"")</f>
        <v>-9746.5</v>
      </c>
      <c r="E54" s="13">
        <f>IF('Daily PnL Log'!E950&lt;&gt;"",'Daily PnL Log'!E950,"")</f>
        <v>0</v>
      </c>
      <c r="F54" s="13">
        <f>IF('Daily PnL Log'!F950&lt;&gt;"",'Daily PnL Log'!F950,"")</f>
        <v>967.3</v>
      </c>
      <c r="G54" s="13">
        <f>IF('Daily PnL Log'!G950&lt;&gt;"",'Daily PnL Log'!G950,"")</f>
        <v>-19452.2</v>
      </c>
      <c r="H54" s="13">
        <f>IF('Daily PnL Log'!H950&lt;&gt;"",'Daily PnL Log'!H950,"")</f>
        <v>0</v>
      </c>
      <c r="I54" s="13">
        <f>IF('Daily PnL Log'!I950&lt;&gt;"",'Daily PnL Log'!I950,"")</f>
        <v>0</v>
      </c>
      <c r="J54" s="13">
        <f>IF('Daily PnL Log'!J950&lt;&gt;"",'Daily PnL Log'!J950,"")</f>
        <v>-59104.800000000003</v>
      </c>
      <c r="K54" s="13">
        <f>IF('Daily PnL Log'!K950&lt;&gt;"",'Daily PnL Log'!K950,"")</f>
        <v>-60.09</v>
      </c>
      <c r="L54" s="13">
        <f>IF('Daily PnL Log'!L950&lt;&gt;"",'Daily PnL Log'!L950,"")</f>
        <v>-533.57000000000005</v>
      </c>
      <c r="M54" s="13">
        <f>IF('Daily PnL Log'!M950&lt;&gt;"",'Daily PnL Log'!M950,"")</f>
        <v>-593.66000000000008</v>
      </c>
      <c r="N54" s="13">
        <f>IF('Daily PnL Log'!N950&lt;&gt;"",'Daily PnL Log'!N950,"")</f>
        <v>-59698.460000000006</v>
      </c>
      <c r="O54" s="13">
        <f t="shared" si="3"/>
        <v>-28129.8</v>
      </c>
      <c r="P54" s="13">
        <f t="shared" si="3"/>
        <v>118957.79999999999</v>
      </c>
      <c r="Q54" s="13">
        <f t="shared" si="3"/>
        <v>0</v>
      </c>
      <c r="R54" s="13">
        <f t="shared" si="3"/>
        <v>1047.2</v>
      </c>
      <c r="S54" s="13">
        <f t="shared" si="3"/>
        <v>-35746.199999999997</v>
      </c>
      <c r="T54" s="13">
        <f t="shared" si="3"/>
        <v>0</v>
      </c>
      <c r="U54" s="13">
        <f t="shared" si="3"/>
        <v>0</v>
      </c>
      <c r="V54" s="13">
        <f t="shared" si="3"/>
        <v>56129</v>
      </c>
      <c r="W54" s="13">
        <f>IF('Daily PnL Log'!W950&lt;&gt;"",'Daily PnL Log'!W950,"")</f>
        <v>651912</v>
      </c>
      <c r="X54" s="13">
        <f>IF('Daily PnL Log'!X950&lt;&gt;"",'Daily PnL Log'!X950,"")</f>
        <v>-9.1574414951711286E-2</v>
      </c>
      <c r="Y54" s="13">
        <f>IF('Daily PnL Log'!Y950&lt;&gt;"",'Daily PnL Log'!Y950,"")</f>
        <v>-3957.85</v>
      </c>
      <c r="Z54" s="13" t="str">
        <f>IF('Daily PnL Log'!Z950&lt;&gt;"",'Daily PnL Log'!Z950,"")</f>
        <v/>
      </c>
      <c r="AA54" s="13">
        <f>IF('Daily PnL Log'!AC950&lt;&gt;"",'Daily PnL Log'!AC950,"")</f>
        <v>814820.47</v>
      </c>
    </row>
    <row r="55" spans="1:27" x14ac:dyDescent="0.25">
      <c r="A55" s="48" t="str">
        <f t="shared" si="2"/>
        <v>Sep</v>
      </c>
      <c r="B55" s="2">
        <f>'Daily PnL Log'!B951</f>
        <v>45545</v>
      </c>
      <c r="C55" s="11">
        <f>IF('Daily PnL Log'!C951&lt;&gt;"",'Daily PnL Log'!C951,"")</f>
        <v>8018.7</v>
      </c>
      <c r="D55" s="11">
        <f>IF('Daily PnL Log'!D951&lt;&gt;"",'Daily PnL Log'!D951,"")</f>
        <v>8331.4</v>
      </c>
      <c r="E55" s="11">
        <f>IF('Daily PnL Log'!E951&lt;&gt;"",'Daily PnL Log'!E951,"")</f>
        <v>0</v>
      </c>
      <c r="F55" s="11">
        <f>IF('Daily PnL Log'!F951&lt;&gt;"",'Daily PnL Log'!F951,"")</f>
        <v>-19542</v>
      </c>
      <c r="G55" s="11">
        <f>IF('Daily PnL Log'!G951&lt;&gt;"",'Daily PnL Log'!G951,"")</f>
        <v>18482.3</v>
      </c>
      <c r="H55" s="11">
        <f>IF('Daily PnL Log'!H951&lt;&gt;"",'Daily PnL Log'!H951,"")</f>
        <v>0</v>
      </c>
      <c r="I55" s="11">
        <f>IF('Daily PnL Log'!I951&lt;&gt;"",'Daily PnL Log'!I951,"")</f>
        <v>0</v>
      </c>
      <c r="J55" s="11">
        <f>IF('Daily PnL Log'!J951&lt;&gt;"",'Daily PnL Log'!J951,"")</f>
        <v>15290.399999999998</v>
      </c>
      <c r="K55" s="11">
        <f>IF('Daily PnL Log'!K951&lt;&gt;"",'Daily PnL Log'!K951,"")</f>
        <v>-74.38</v>
      </c>
      <c r="L55" s="11">
        <f>IF('Daily PnL Log'!L951&lt;&gt;"",'Daily PnL Log'!L951,"")</f>
        <v>-654.42999999999995</v>
      </c>
      <c r="M55" s="11">
        <f>IF('Daily PnL Log'!M951&lt;&gt;"",'Daily PnL Log'!M951,"")</f>
        <v>-728.81</v>
      </c>
      <c r="N55" s="11">
        <f>IF('Daily PnL Log'!N951&lt;&gt;"",'Daily PnL Log'!N951,"")</f>
        <v>14561.589999999998</v>
      </c>
      <c r="O55" s="11">
        <f t="shared" si="3"/>
        <v>-20111.099999999999</v>
      </c>
      <c r="P55" s="11">
        <f t="shared" si="3"/>
        <v>127289.19999999998</v>
      </c>
      <c r="Q55" s="11">
        <f t="shared" si="3"/>
        <v>0</v>
      </c>
      <c r="R55" s="11">
        <f t="shared" si="3"/>
        <v>-18494.8</v>
      </c>
      <c r="S55" s="11">
        <f t="shared" si="3"/>
        <v>-17263.899999999998</v>
      </c>
      <c r="T55" s="11">
        <f t="shared" si="3"/>
        <v>0</v>
      </c>
      <c r="U55" s="11">
        <f t="shared" si="3"/>
        <v>0</v>
      </c>
      <c r="V55" s="11">
        <f t="shared" si="3"/>
        <v>71419.399999999994</v>
      </c>
      <c r="W55" s="11">
        <f>IF('Daily PnL Log'!W951&lt;&gt;"",'Daily PnL Log'!W951,"")</f>
        <v>646342</v>
      </c>
      <c r="X55" s="11">
        <f>IF('Daily PnL Log'!X951&lt;&gt;"",'Daily PnL Log'!X951,"")</f>
        <v>2.2529233749315376E-2</v>
      </c>
      <c r="Y55" s="11" t="str">
        <f>IF('Daily PnL Log'!Y951&lt;&gt;"",'Daily PnL Log'!Y951,"")</f>
        <v/>
      </c>
      <c r="Z55" s="11" t="str">
        <f>IF('Daily PnL Log'!Z951&lt;&gt;"",'Daily PnL Log'!Z951,"")</f>
        <v/>
      </c>
      <c r="AA55" s="11">
        <f>IF('Daily PnL Log'!AC951&lt;&gt;"",'Daily PnL Log'!AC951,"")</f>
        <v>847647.91</v>
      </c>
    </row>
    <row r="56" spans="1:27" x14ac:dyDescent="0.25">
      <c r="A56" s="47" t="str">
        <f t="shared" si="2"/>
        <v>Sep</v>
      </c>
      <c r="B56" s="14">
        <f>'Daily PnL Log'!B952</f>
        <v>45546</v>
      </c>
      <c r="C56" s="13">
        <f>IF('Daily PnL Log'!C952&lt;&gt;"",'Daily PnL Log'!C952,"")</f>
        <v>950.2</v>
      </c>
      <c r="D56" s="13">
        <f>IF('Daily PnL Log'!D952&lt;&gt;"",'Daily PnL Log'!D952,"")</f>
        <v>-16930.8</v>
      </c>
      <c r="E56" s="13">
        <f>IF('Daily PnL Log'!E952&lt;&gt;"",'Daily PnL Log'!E952,"")</f>
        <v>834.7</v>
      </c>
      <c r="F56" s="13">
        <f>IF('Daily PnL Log'!F952&lt;&gt;"",'Daily PnL Log'!F952,"")</f>
        <v>-16518.8</v>
      </c>
      <c r="G56" s="13">
        <f>IF('Daily PnL Log'!G952&lt;&gt;"",'Daily PnL Log'!G952,"")</f>
        <v>-677.4</v>
      </c>
      <c r="H56" s="13">
        <f>IF('Daily PnL Log'!H952&lt;&gt;"",'Daily PnL Log'!H952,"")</f>
        <v>0</v>
      </c>
      <c r="I56" s="13">
        <f>IF('Daily PnL Log'!I952&lt;&gt;"",'Daily PnL Log'!I952,"")</f>
        <v>0</v>
      </c>
      <c r="J56" s="13">
        <f>IF('Daily PnL Log'!J952&lt;&gt;"",'Daily PnL Log'!J952,"")</f>
        <v>-32342.1</v>
      </c>
      <c r="K56" s="13">
        <f>IF('Daily PnL Log'!K952&lt;&gt;"",'Daily PnL Log'!K952,"")</f>
        <v>-62.59</v>
      </c>
      <c r="L56" s="13">
        <f>IF('Daily PnL Log'!L952&lt;&gt;"",'Daily PnL Log'!L952,"")</f>
        <v>-555.20000000000005</v>
      </c>
      <c r="M56" s="13">
        <f>IF('Daily PnL Log'!M952&lt;&gt;"",'Daily PnL Log'!M952,"")</f>
        <v>-617.79000000000008</v>
      </c>
      <c r="N56" s="13">
        <f>IF('Daily PnL Log'!N952&lt;&gt;"",'Daily PnL Log'!N952,"")</f>
        <v>-32959.89</v>
      </c>
      <c r="O56" s="13">
        <f t="shared" si="3"/>
        <v>-19160.899999999998</v>
      </c>
      <c r="P56" s="13">
        <f t="shared" si="3"/>
        <v>110358.39999999998</v>
      </c>
      <c r="Q56" s="13">
        <f t="shared" si="3"/>
        <v>834.7</v>
      </c>
      <c r="R56" s="13">
        <f t="shared" si="3"/>
        <v>-35013.599999999999</v>
      </c>
      <c r="S56" s="13">
        <f t="shared" si="3"/>
        <v>-17941.3</v>
      </c>
      <c r="T56" s="13">
        <f t="shared" si="3"/>
        <v>0</v>
      </c>
      <c r="U56" s="13">
        <f t="shared" si="3"/>
        <v>0</v>
      </c>
      <c r="V56" s="13">
        <f t="shared" si="3"/>
        <v>39077.299999999996</v>
      </c>
      <c r="W56" s="13">
        <f>IF('Daily PnL Log'!W952&lt;&gt;"",'Daily PnL Log'!W952,"")</f>
        <v>686018</v>
      </c>
      <c r="X56" s="13">
        <f>IF('Daily PnL Log'!X952&lt;&gt;"",'Daily PnL Log'!X952,"")</f>
        <v>-4.8045226218554032E-2</v>
      </c>
      <c r="Y56" s="13">
        <f>IF('Daily PnL Log'!Y952&lt;&gt;"",'Daily PnL Log'!Y952,"")</f>
        <v>-5442.2300000000005</v>
      </c>
      <c r="Z56" s="13" t="str">
        <f>IF('Daily PnL Log'!Z952&lt;&gt;"",'Daily PnL Log'!Z952,"")</f>
        <v/>
      </c>
      <c r="AA56" s="13">
        <f>IF('Daily PnL Log'!AC952&lt;&gt;"",'Daily PnL Log'!AC952,"")</f>
        <v>819678.12</v>
      </c>
    </row>
    <row r="57" spans="1:27" x14ac:dyDescent="0.25">
      <c r="A57" s="48" t="str">
        <f t="shared" si="2"/>
        <v>Sep</v>
      </c>
      <c r="B57" s="2">
        <f>'Daily PnL Log'!B953</f>
        <v>45547</v>
      </c>
      <c r="C57" s="11">
        <f>IF('Daily PnL Log'!C953&lt;&gt;"",'Daily PnL Log'!C953,"")</f>
        <v>-27101.4</v>
      </c>
      <c r="D57" s="11">
        <f>IF('Daily PnL Log'!D953&lt;&gt;"",'Daily PnL Log'!D953,"")</f>
        <v>-12179.4</v>
      </c>
      <c r="E57" s="11">
        <f>IF('Daily PnL Log'!E953&lt;&gt;"",'Daily PnL Log'!E953,"")</f>
        <v>-2948.2</v>
      </c>
      <c r="F57" s="11">
        <f>IF('Daily PnL Log'!F953&lt;&gt;"",'Daily PnL Log'!F953,"")</f>
        <v>11368.3</v>
      </c>
      <c r="G57" s="11">
        <f>IF('Daily PnL Log'!G953&lt;&gt;"",'Daily PnL Log'!G953,"")</f>
        <v>-18178.3</v>
      </c>
      <c r="H57" s="11">
        <f>IF('Daily PnL Log'!H953&lt;&gt;"",'Daily PnL Log'!H953,"")</f>
        <v>0</v>
      </c>
      <c r="I57" s="11">
        <f>IF('Daily PnL Log'!I953&lt;&gt;"",'Daily PnL Log'!I953,"")</f>
        <v>0</v>
      </c>
      <c r="J57" s="11">
        <f>IF('Daily PnL Log'!J953&lt;&gt;"",'Daily PnL Log'!J953,"")</f>
        <v>-49039</v>
      </c>
      <c r="K57" s="11">
        <f>IF('Daily PnL Log'!K953&lt;&gt;"",'Daily PnL Log'!K953,"")</f>
        <v>-98.99</v>
      </c>
      <c r="L57" s="11">
        <f>IF('Daily PnL Log'!L953&lt;&gt;"",'Daily PnL Log'!L953,"")</f>
        <v>-874.28</v>
      </c>
      <c r="M57" s="11">
        <f>IF('Daily PnL Log'!M953&lt;&gt;"",'Daily PnL Log'!M953,"")</f>
        <v>-973.27</v>
      </c>
      <c r="N57" s="11">
        <f>IF('Daily PnL Log'!N953&lt;&gt;"",'Daily PnL Log'!N953,"")</f>
        <v>-50012.27</v>
      </c>
      <c r="O57" s="11">
        <f t="shared" si="3"/>
        <v>-46262.3</v>
      </c>
      <c r="P57" s="11">
        <f t="shared" si="3"/>
        <v>98178.999999999985</v>
      </c>
      <c r="Q57" s="11">
        <f t="shared" si="3"/>
        <v>-2113.5</v>
      </c>
      <c r="R57" s="11">
        <f t="shared" si="3"/>
        <v>-23645.3</v>
      </c>
      <c r="S57" s="11">
        <f t="shared" si="3"/>
        <v>-36119.599999999999</v>
      </c>
      <c r="T57" s="11">
        <f t="shared" si="3"/>
        <v>0</v>
      </c>
      <c r="U57" s="11">
        <f t="shared" si="3"/>
        <v>0</v>
      </c>
      <c r="V57" s="11">
        <f t="shared" si="3"/>
        <v>-9961.7000000000044</v>
      </c>
      <c r="W57" s="11">
        <f>IF('Daily PnL Log'!W953&lt;&gt;"",'Daily PnL Log'!W953,"")</f>
        <v>668277</v>
      </c>
      <c r="X57" s="11">
        <f>IF('Daily PnL Log'!X953&lt;&gt;"",'Daily PnL Log'!X953,"")</f>
        <v>-7.4837634693398089E-2</v>
      </c>
      <c r="Y57" s="11" t="str">
        <f>IF('Daily PnL Log'!Y953&lt;&gt;"",'Daily PnL Log'!Y953,"")</f>
        <v/>
      </c>
      <c r="Z57" s="11" t="str">
        <f>IF('Daily PnL Log'!Z953&lt;&gt;"",'Daily PnL Log'!Z953,"")</f>
        <v/>
      </c>
      <c r="AA57" s="11">
        <f>IF('Daily PnL Log'!AC953&lt;&gt;"",'Daily PnL Log'!AC953,"")</f>
        <v>749365.85</v>
      </c>
    </row>
    <row r="58" spans="1:27" x14ac:dyDescent="0.25">
      <c r="A58" s="47" t="str">
        <f t="shared" si="2"/>
        <v>Sep</v>
      </c>
      <c r="B58" s="14">
        <f>'Daily PnL Log'!B954</f>
        <v>45548</v>
      </c>
      <c r="C58" s="13">
        <f>IF('Daily PnL Log'!C954&lt;&gt;"",'Daily PnL Log'!C954,"")</f>
        <v>8588.9</v>
      </c>
      <c r="D58" s="13">
        <f>IF('Daily PnL Log'!D954&lt;&gt;"",'Daily PnL Log'!D954,"")</f>
        <v>6729.6</v>
      </c>
      <c r="E58" s="13">
        <f>IF('Daily PnL Log'!E954&lt;&gt;"",'Daily PnL Log'!E954,"")</f>
        <v>3628</v>
      </c>
      <c r="F58" s="13">
        <f>IF('Daily PnL Log'!F954&lt;&gt;"",'Daily PnL Log'!F954,"")</f>
        <v>14887.5</v>
      </c>
      <c r="G58" s="13">
        <f>IF('Daily PnL Log'!G954&lt;&gt;"",'Daily PnL Log'!G954,"")</f>
        <v>8822.2000000000007</v>
      </c>
      <c r="H58" s="13">
        <f>IF('Daily PnL Log'!H954&lt;&gt;"",'Daily PnL Log'!H954,"")</f>
        <v>0</v>
      </c>
      <c r="I58" s="13">
        <f>IF('Daily PnL Log'!I954&lt;&gt;"",'Daily PnL Log'!I954,"")</f>
        <v>0</v>
      </c>
      <c r="J58" s="13">
        <f>IF('Daily PnL Log'!J954&lt;&gt;"",'Daily PnL Log'!J954,"")</f>
        <v>42656.2</v>
      </c>
      <c r="K58" s="13">
        <f>IF('Daily PnL Log'!K954&lt;&gt;"",'Daily PnL Log'!K954,"")</f>
        <v>-126.27</v>
      </c>
      <c r="L58" s="13">
        <f>IF('Daily PnL Log'!L954&lt;&gt;"",'Daily PnL Log'!L954,"")</f>
        <v>-1114.49</v>
      </c>
      <c r="M58" s="13">
        <f>IF('Daily PnL Log'!M954&lt;&gt;"",'Daily PnL Log'!M954,"")</f>
        <v>-1240.76</v>
      </c>
      <c r="N58" s="13">
        <f>IF('Daily PnL Log'!N954&lt;&gt;"",'Daily PnL Log'!N954,"")</f>
        <v>41415.439999999995</v>
      </c>
      <c r="O58" s="13">
        <f t="shared" si="3"/>
        <v>-37673.4</v>
      </c>
      <c r="P58" s="13">
        <f t="shared" si="3"/>
        <v>104908.59999999999</v>
      </c>
      <c r="Q58" s="13">
        <f t="shared" si="3"/>
        <v>1514.5</v>
      </c>
      <c r="R58" s="13">
        <f t="shared" si="3"/>
        <v>-8757.7999999999993</v>
      </c>
      <c r="S58" s="13">
        <f t="shared" si="3"/>
        <v>-27297.399999999998</v>
      </c>
      <c r="T58" s="13">
        <f t="shared" si="3"/>
        <v>0</v>
      </c>
      <c r="U58" s="13">
        <f t="shared" si="3"/>
        <v>0</v>
      </c>
      <c r="V58" s="13">
        <f t="shared" si="3"/>
        <v>32694.499999999993</v>
      </c>
      <c r="W58" s="13">
        <f>IF('Daily PnL Log'!W954&lt;&gt;"",'Daily PnL Log'!W954,"")</f>
        <v>825984</v>
      </c>
      <c r="X58" s="13">
        <f>IF('Daily PnL Log'!X954&lt;&gt;"",'Daily PnL Log'!X954,"")</f>
        <v>5.0140729118239573E-2</v>
      </c>
      <c r="Y58" s="13" t="str">
        <f>IF('Daily PnL Log'!Y954&lt;&gt;"",'Daily PnL Log'!Y954,"")</f>
        <v/>
      </c>
      <c r="Z58" s="13" t="str">
        <f>IF('Daily PnL Log'!Z954&lt;&gt;"",'Daily PnL Log'!Z954,"")</f>
        <v/>
      </c>
      <c r="AA58" s="13">
        <f>IF('Daily PnL Log'!AC954&lt;&gt;"",'Daily PnL Log'!AC954,"")</f>
        <v>808614.59</v>
      </c>
    </row>
    <row r="59" spans="1:27" x14ac:dyDescent="0.25">
      <c r="A59" s="48" t="str">
        <f t="shared" si="2"/>
        <v>Sep</v>
      </c>
      <c r="B59" s="2">
        <f>'Daily PnL Log'!B955</f>
        <v>45551</v>
      </c>
      <c r="C59" s="11">
        <f>IF('Daily PnL Log'!C955&lt;&gt;"",'Daily PnL Log'!C955,"")</f>
        <v>-10807.7</v>
      </c>
      <c r="D59" s="11">
        <f>IF('Daily PnL Log'!D955&lt;&gt;"",'Daily PnL Log'!D955,"")</f>
        <v>-6794.2</v>
      </c>
      <c r="E59" s="11">
        <f>IF('Daily PnL Log'!E955&lt;&gt;"",'Daily PnL Log'!E955,"")</f>
        <v>-3729.7</v>
      </c>
      <c r="F59" s="11">
        <f>IF('Daily PnL Log'!F955&lt;&gt;"",'Daily PnL Log'!F955,"")</f>
        <v>-11295.3</v>
      </c>
      <c r="G59" s="11">
        <f>IF('Daily PnL Log'!G955&lt;&gt;"",'Daily PnL Log'!G955,"")</f>
        <v>15987.6</v>
      </c>
      <c r="H59" s="11">
        <f>IF('Daily PnL Log'!H955&lt;&gt;"",'Daily PnL Log'!H955,"")</f>
        <v>0</v>
      </c>
      <c r="I59" s="11">
        <f>IF('Daily PnL Log'!I955&lt;&gt;"",'Daily PnL Log'!I955,"")</f>
        <v>0</v>
      </c>
      <c r="J59" s="11">
        <f>IF('Daily PnL Log'!J955&lt;&gt;"",'Daily PnL Log'!J955,"")</f>
        <v>-16639.300000000003</v>
      </c>
      <c r="K59" s="11">
        <f>IF('Daily PnL Log'!K955&lt;&gt;"",'Daily PnL Log'!K955,"")</f>
        <v>-76.72</v>
      </c>
      <c r="L59" s="11">
        <f>IF('Daily PnL Log'!L955&lt;&gt;"",'Daily PnL Log'!L955,"")</f>
        <v>-679.01</v>
      </c>
      <c r="M59" s="11">
        <f>IF('Daily PnL Log'!M955&lt;&gt;"",'Daily PnL Log'!M955,"")</f>
        <v>-755.73</v>
      </c>
      <c r="N59" s="11">
        <f>IF('Daily PnL Log'!N955&lt;&gt;"",'Daily PnL Log'!N955,"")</f>
        <v>-17395.030000000002</v>
      </c>
      <c r="O59" s="11">
        <f t="shared" si="3"/>
        <v>-48481.100000000006</v>
      </c>
      <c r="P59" s="11">
        <f t="shared" si="3"/>
        <v>98114.4</v>
      </c>
      <c r="Q59" s="11">
        <f t="shared" si="3"/>
        <v>-2215.1999999999998</v>
      </c>
      <c r="R59" s="11">
        <f t="shared" si="3"/>
        <v>-20053.099999999999</v>
      </c>
      <c r="S59" s="11">
        <f t="shared" si="3"/>
        <v>-11309.799999999997</v>
      </c>
      <c r="T59" s="11">
        <f t="shared" si="3"/>
        <v>0</v>
      </c>
      <c r="U59" s="11">
        <f t="shared" si="3"/>
        <v>0</v>
      </c>
      <c r="V59" s="11">
        <f t="shared" si="3"/>
        <v>16055.19999999999</v>
      </c>
      <c r="W59" s="11">
        <f>IF('Daily PnL Log'!W955&lt;&gt;"",'Daily PnL Log'!W955,"")</f>
        <v>844250</v>
      </c>
      <c r="X59" s="11">
        <f>IF('Daily PnL Log'!X955&lt;&gt;"",'Daily PnL Log'!X955,"")</f>
        <v>-2.0604122001776727E-2</v>
      </c>
      <c r="Y59" s="11" t="str">
        <f>IF('Daily PnL Log'!Y955&lt;&gt;"",'Daily PnL Log'!Y955,"")</f>
        <v/>
      </c>
      <c r="Z59" s="11">
        <f>IF('Daily PnL Log'!Z955&lt;&gt;"",'Daily PnL Log'!Z955,"")</f>
        <v>71202.77</v>
      </c>
      <c r="AA59" s="11">
        <f>IF('Daily PnL Log'!AC955&lt;&gt;"",'Daily PnL Log'!AC955,"")</f>
        <v>791289.86</v>
      </c>
    </row>
    <row r="60" spans="1:27" x14ac:dyDescent="0.25">
      <c r="A60" s="47" t="str">
        <f t="shared" si="2"/>
        <v>Sep</v>
      </c>
      <c r="B60" s="14">
        <f>'Daily PnL Log'!B956</f>
        <v>45552</v>
      </c>
      <c r="C60" s="13">
        <f>IF('Daily PnL Log'!C956&lt;&gt;"",'Daily PnL Log'!C956,"")</f>
        <v>-46409.5</v>
      </c>
      <c r="D60" s="13">
        <f>IF('Daily PnL Log'!D956&lt;&gt;"",'Daily PnL Log'!D956,"")</f>
        <v>-17908.5</v>
      </c>
      <c r="E60" s="13">
        <f>IF('Daily PnL Log'!E956&lt;&gt;"",'Daily PnL Log'!E956,"")</f>
        <v>4051.6</v>
      </c>
      <c r="F60" s="13">
        <f>IF('Daily PnL Log'!F956&lt;&gt;"",'Daily PnL Log'!F956,"")</f>
        <v>5960</v>
      </c>
      <c r="G60" s="13">
        <f>IF('Daily PnL Log'!G956&lt;&gt;"",'Daily PnL Log'!G956,"")</f>
        <v>-14155.2</v>
      </c>
      <c r="H60" s="13">
        <f>IF('Daily PnL Log'!H956&lt;&gt;"",'Daily PnL Log'!H956,"")</f>
        <v>0</v>
      </c>
      <c r="I60" s="13">
        <f>IF('Daily PnL Log'!I956&lt;&gt;"",'Daily PnL Log'!I956,"")</f>
        <v>0</v>
      </c>
      <c r="J60" s="13">
        <f>IF('Daily PnL Log'!J956&lt;&gt;"",'Daily PnL Log'!J956,"")</f>
        <v>-68461.600000000006</v>
      </c>
      <c r="K60" s="13">
        <f>IF('Daily PnL Log'!K956&lt;&gt;"",'Daily PnL Log'!K956,"")</f>
        <v>-60.61</v>
      </c>
      <c r="L60" s="13">
        <f>IF('Daily PnL Log'!L956&lt;&gt;"",'Daily PnL Log'!L956,"")</f>
        <v>-532.24</v>
      </c>
      <c r="M60" s="13">
        <f>IF('Daily PnL Log'!M956&lt;&gt;"",'Daily PnL Log'!M956,"")</f>
        <v>-592.85</v>
      </c>
      <c r="N60" s="13">
        <f>IF('Daily PnL Log'!N956&lt;&gt;"",'Daily PnL Log'!N956,"")</f>
        <v>-69054.450000000012</v>
      </c>
      <c r="O60" s="13">
        <f t="shared" si="3"/>
        <v>-94890.6</v>
      </c>
      <c r="P60" s="13">
        <f t="shared" si="3"/>
        <v>80205.899999999994</v>
      </c>
      <c r="Q60" s="13">
        <f t="shared" si="3"/>
        <v>1836.4</v>
      </c>
      <c r="R60" s="13">
        <f t="shared" si="3"/>
        <v>-14093.099999999999</v>
      </c>
      <c r="S60" s="13">
        <f t="shared" si="3"/>
        <v>-25465</v>
      </c>
      <c r="T60" s="13">
        <f t="shared" si="3"/>
        <v>0</v>
      </c>
      <c r="U60" s="13">
        <f t="shared" si="3"/>
        <v>0</v>
      </c>
      <c r="V60" s="13">
        <f t="shared" si="3"/>
        <v>-52406.400000000016</v>
      </c>
      <c r="W60" s="13">
        <f>IF('Daily PnL Log'!W956&lt;&gt;"",'Daily PnL Log'!W956,"")</f>
        <v>789670</v>
      </c>
      <c r="X60" s="13">
        <f>IF('Daily PnL Log'!X956&lt;&gt;"",'Daily PnL Log'!X956,"")</f>
        <v>-8.744722479010221E-2</v>
      </c>
      <c r="Y60" s="13" t="str">
        <f>IF('Daily PnL Log'!Y956&lt;&gt;"",'Daily PnL Log'!Y956,"")</f>
        <v/>
      </c>
      <c r="Z60" s="13" t="str">
        <f>IF('Daily PnL Log'!Z956&lt;&gt;"",'Daily PnL Log'!Z956,"")</f>
        <v/>
      </c>
      <c r="AA60" s="13">
        <f>IF('Daily PnL Log'!AC956&lt;&gt;"",'Daily PnL Log'!AC956,"")</f>
        <v>703718.76</v>
      </c>
    </row>
    <row r="61" spans="1:27" x14ac:dyDescent="0.25">
      <c r="A61" s="48" t="str">
        <f t="shared" si="2"/>
        <v>Sep</v>
      </c>
      <c r="B61" s="2">
        <f>'Daily PnL Log'!B957</f>
        <v>45553</v>
      </c>
      <c r="C61" s="11">
        <f>IF('Daily PnL Log'!C957&lt;&gt;"",'Daily PnL Log'!C957,"")</f>
        <v>-13331.1</v>
      </c>
      <c r="D61" s="11">
        <f>IF('Daily PnL Log'!D957&lt;&gt;"",'Daily PnL Log'!D957,"")</f>
        <v>-17778.400000000001</v>
      </c>
      <c r="E61" s="11">
        <f>IF('Daily PnL Log'!E957&lt;&gt;"",'Daily PnL Log'!E957,"")</f>
        <v>-2178.3000000000002</v>
      </c>
      <c r="F61" s="11">
        <f>IF('Daily PnL Log'!F957&lt;&gt;"",'Daily PnL Log'!F957,"")</f>
        <v>6432.9</v>
      </c>
      <c r="G61" s="11">
        <f>IF('Daily PnL Log'!G957&lt;&gt;"",'Daily PnL Log'!G957,"")</f>
        <v>8307.1</v>
      </c>
      <c r="H61" s="11">
        <f>IF('Daily PnL Log'!H957&lt;&gt;"",'Daily PnL Log'!H957,"")</f>
        <v>0</v>
      </c>
      <c r="I61" s="11">
        <f>IF('Daily PnL Log'!I957&lt;&gt;"",'Daily PnL Log'!I957,"")</f>
        <v>0</v>
      </c>
      <c r="J61" s="11">
        <f>IF('Daily PnL Log'!J957&lt;&gt;"",'Daily PnL Log'!J957,"")</f>
        <v>-18547.800000000003</v>
      </c>
      <c r="K61" s="11">
        <f>IF('Daily PnL Log'!K957&lt;&gt;"",'Daily PnL Log'!K957,"")</f>
        <v>-116.12</v>
      </c>
      <c r="L61" s="11">
        <f>IF('Daily PnL Log'!L957&lt;&gt;"",'Daily PnL Log'!L957,"")</f>
        <v>-1027.72</v>
      </c>
      <c r="M61" s="11">
        <f>IF('Daily PnL Log'!M957&lt;&gt;"",'Daily PnL Log'!M957,"")</f>
        <v>-1143.8400000000001</v>
      </c>
      <c r="N61" s="11">
        <f>IF('Daily PnL Log'!N957&lt;&gt;"",'Daily PnL Log'!N957,"")</f>
        <v>-19691.640000000003</v>
      </c>
      <c r="O61" s="11">
        <f t="shared" si="3"/>
        <v>-108221.70000000001</v>
      </c>
      <c r="P61" s="11">
        <f t="shared" si="3"/>
        <v>62427.499999999993</v>
      </c>
      <c r="Q61" s="11">
        <f t="shared" si="3"/>
        <v>-341.90000000000009</v>
      </c>
      <c r="R61" s="11">
        <f t="shared" si="3"/>
        <v>-7660.1999999999989</v>
      </c>
      <c r="S61" s="11">
        <f t="shared" si="3"/>
        <v>-17157.900000000001</v>
      </c>
      <c r="T61" s="11">
        <f t="shared" si="3"/>
        <v>0</v>
      </c>
      <c r="U61" s="11">
        <f t="shared" si="3"/>
        <v>0</v>
      </c>
      <c r="V61" s="11">
        <f t="shared" si="3"/>
        <v>-70954.200000000012</v>
      </c>
      <c r="W61" s="11">
        <f>IF('Daily PnL Log'!W957&lt;&gt;"",'Daily PnL Log'!W957,"")</f>
        <v>842809</v>
      </c>
      <c r="X61" s="11">
        <f>IF('Daily PnL Log'!X957&lt;&gt;"",'Daily PnL Log'!X957,"")</f>
        <v>-2.3364297248842862E-2</v>
      </c>
      <c r="Y61" s="11" t="str">
        <f>IF('Daily PnL Log'!Y957&lt;&gt;"",'Daily PnL Log'!Y957,"")</f>
        <v/>
      </c>
      <c r="Z61" s="11" t="str">
        <f>IF('Daily PnL Log'!Z957&lt;&gt;"",'Daily PnL Log'!Z957,"")</f>
        <v/>
      </c>
      <c r="AA61" s="11">
        <f>IF('Daily PnL Log'!AC957&lt;&gt;"",'Daily PnL Log'!AC957,"")</f>
        <v>704830.17</v>
      </c>
    </row>
    <row r="62" spans="1:27" x14ac:dyDescent="0.25">
      <c r="A62" s="47" t="str">
        <f t="shared" si="2"/>
        <v>Sep</v>
      </c>
      <c r="B62" s="14">
        <f>'Daily PnL Log'!B958</f>
        <v>45554</v>
      </c>
      <c r="C62" s="13">
        <f>IF('Daily PnL Log'!C958&lt;&gt;"",'Daily PnL Log'!C958,"")</f>
        <v>-5766.7</v>
      </c>
      <c r="D62" s="13">
        <f>IF('Daily PnL Log'!D958&lt;&gt;"",'Daily PnL Log'!D958,"")</f>
        <v>-4688.2</v>
      </c>
      <c r="E62" s="13">
        <f>IF('Daily PnL Log'!E958&lt;&gt;"",'Daily PnL Log'!E958,"")</f>
        <v>3917.5</v>
      </c>
      <c r="F62" s="13">
        <f>IF('Daily PnL Log'!F958&lt;&gt;"",'Daily PnL Log'!F958,"")</f>
        <v>-3458.7</v>
      </c>
      <c r="G62" s="13">
        <f>IF('Daily PnL Log'!G958&lt;&gt;"",'Daily PnL Log'!G958,"")</f>
        <v>-11476.8</v>
      </c>
      <c r="H62" s="13">
        <f>IF('Daily PnL Log'!H958&lt;&gt;"",'Daily PnL Log'!H958,"")</f>
        <v>0</v>
      </c>
      <c r="I62" s="13">
        <f>IF('Daily PnL Log'!I958&lt;&gt;"",'Daily PnL Log'!I958,"")</f>
        <v>0</v>
      </c>
      <c r="J62" s="13">
        <f>IF('Daily PnL Log'!J958&lt;&gt;"",'Daily PnL Log'!J958,"")</f>
        <v>-21472.899999999998</v>
      </c>
      <c r="K62" s="13">
        <f>IF('Daily PnL Log'!K958&lt;&gt;"",'Daily PnL Log'!K958,"")</f>
        <v>-135.97</v>
      </c>
      <c r="L62" s="13">
        <f>IF('Daily PnL Log'!L958&lt;&gt;"",'Daily PnL Log'!L958,"")</f>
        <v>-1198.43</v>
      </c>
      <c r="M62" s="13">
        <f>IF('Daily PnL Log'!M958&lt;&gt;"",'Daily PnL Log'!M958,"")</f>
        <v>-1334.4</v>
      </c>
      <c r="N62" s="13">
        <f>IF('Daily PnL Log'!N958&lt;&gt;"",'Daily PnL Log'!N958,"")</f>
        <v>-22807.3</v>
      </c>
      <c r="O62" s="13">
        <f t="shared" si="3"/>
        <v>-113988.40000000001</v>
      </c>
      <c r="P62" s="13">
        <f t="shared" si="3"/>
        <v>57739.299999999996</v>
      </c>
      <c r="Q62" s="13">
        <f t="shared" si="3"/>
        <v>3575.6</v>
      </c>
      <c r="R62" s="13">
        <f t="shared" si="3"/>
        <v>-11118.899999999998</v>
      </c>
      <c r="S62" s="13">
        <f t="shared" si="3"/>
        <v>-28634.7</v>
      </c>
      <c r="T62" s="13">
        <f t="shared" si="3"/>
        <v>0</v>
      </c>
      <c r="U62" s="13">
        <f t="shared" si="3"/>
        <v>0</v>
      </c>
      <c r="V62" s="13">
        <f t="shared" si="3"/>
        <v>-92427.1</v>
      </c>
      <c r="W62" s="13">
        <f>IF('Daily PnL Log'!W958&lt;&gt;"",'Daily PnL Log'!W958,"")</f>
        <v>958103</v>
      </c>
      <c r="X62" s="13">
        <f>IF('Daily PnL Log'!X958&lt;&gt;"",'Daily PnL Log'!X958,"")</f>
        <v>-2.3804643133358311E-2</v>
      </c>
      <c r="Y62" s="13" t="str">
        <f>IF('Daily PnL Log'!Y958&lt;&gt;"",'Daily PnL Log'!Y958,"")</f>
        <v/>
      </c>
      <c r="Z62" s="13" t="str">
        <f>IF('Daily PnL Log'!Z958&lt;&gt;"",'Daily PnL Log'!Z958,"")</f>
        <v/>
      </c>
      <c r="AA62" s="13">
        <f>IF('Daily PnL Log'!AC958&lt;&gt;"",'Daily PnL Log'!AC958,"")</f>
        <v>648799.27</v>
      </c>
    </row>
    <row r="63" spans="1:27" x14ac:dyDescent="0.25">
      <c r="A63" s="48" t="str">
        <f t="shared" si="2"/>
        <v>Sep</v>
      </c>
      <c r="B63" s="2">
        <f>'Daily PnL Log'!B959</f>
        <v>45555</v>
      </c>
      <c r="C63" s="11">
        <f>IF('Daily PnL Log'!C959&lt;&gt;"",'Daily PnL Log'!C959,"")</f>
        <v>8588.9</v>
      </c>
      <c r="D63" s="11">
        <f>IF('Daily PnL Log'!D959&lt;&gt;"",'Daily PnL Log'!D959,"")</f>
        <v>6729.6</v>
      </c>
      <c r="E63" s="11">
        <f>IF('Daily PnL Log'!E959&lt;&gt;"",'Daily PnL Log'!E959,"")</f>
        <v>3628</v>
      </c>
      <c r="F63" s="11">
        <f>IF('Daily PnL Log'!F959&lt;&gt;"",'Daily PnL Log'!F959,"")</f>
        <v>14887.5</v>
      </c>
      <c r="G63" s="11">
        <f>IF('Daily PnL Log'!G959&lt;&gt;"",'Daily PnL Log'!G959,"")</f>
        <v>8822.2000000000007</v>
      </c>
      <c r="H63" s="11">
        <f>IF('Daily PnL Log'!H959&lt;&gt;"",'Daily PnL Log'!H959,"")</f>
        <v>0</v>
      </c>
      <c r="I63" s="11">
        <f>IF('Daily PnL Log'!I959&lt;&gt;"",'Daily PnL Log'!I959,"")</f>
        <v>0</v>
      </c>
      <c r="J63" s="11">
        <f>IF('Daily PnL Log'!J959&lt;&gt;"",'Daily PnL Log'!J959,"")</f>
        <v>42656.2</v>
      </c>
      <c r="K63" s="11">
        <f>IF('Daily PnL Log'!K959&lt;&gt;"",'Daily PnL Log'!K959,"")</f>
        <v>-326.94</v>
      </c>
      <c r="L63" s="11">
        <f>IF('Daily PnL Log'!L959&lt;&gt;"",'Daily PnL Log'!L959,"")</f>
        <v>-1894.57</v>
      </c>
      <c r="M63" s="11">
        <f>IF('Daily PnL Log'!M959&lt;&gt;"",'Daily PnL Log'!M959,"")</f>
        <v>-2221.5099999999998</v>
      </c>
      <c r="N63" s="11">
        <f>IF('Daily PnL Log'!N959&lt;&gt;"",'Daily PnL Log'!N959,"")</f>
        <v>40434.689999999995</v>
      </c>
      <c r="O63" s="11">
        <f t="shared" si="3"/>
        <v>-105399.50000000001</v>
      </c>
      <c r="P63" s="11">
        <f t="shared" si="3"/>
        <v>64468.899999999994</v>
      </c>
      <c r="Q63" s="11">
        <f t="shared" si="3"/>
        <v>7203.6</v>
      </c>
      <c r="R63" s="11">
        <f t="shared" si="3"/>
        <v>3768.6000000000022</v>
      </c>
      <c r="S63" s="11">
        <f t="shared" si="3"/>
        <v>-19812.5</v>
      </c>
      <c r="T63" s="11">
        <f t="shared" si="3"/>
        <v>0</v>
      </c>
      <c r="U63" s="11">
        <f t="shared" si="3"/>
        <v>0</v>
      </c>
      <c r="V63" s="11">
        <f t="shared" si="3"/>
        <v>-49770.900000000009</v>
      </c>
      <c r="W63" s="11">
        <f>IF('Daily PnL Log'!W959&lt;&gt;"",'Daily PnL Log'!W959,"")</f>
        <v>427686</v>
      </c>
      <c r="X63" s="11">
        <f>IF('Daily PnL Log'!X959&lt;&gt;"",'Daily PnL Log'!X959,"")</f>
        <v>9.4542935705166864E-2</v>
      </c>
      <c r="Y63" s="11" t="str">
        <f>IF('Daily PnL Log'!Y959&lt;&gt;"",'Daily PnL Log'!Y959,"")</f>
        <v/>
      </c>
      <c r="Z63" s="11" t="str">
        <f>IF('Daily PnL Log'!Z959&lt;&gt;"",'Daily PnL Log'!Z959,"")</f>
        <v/>
      </c>
      <c r="AA63" s="11">
        <f>IF('Daily PnL Log'!AC959&lt;&gt;"",'Daily PnL Log'!AC959,"")</f>
        <v>727558.01</v>
      </c>
    </row>
    <row r="64" spans="1:27" x14ac:dyDescent="0.25">
      <c r="A64" s="47" t="str">
        <f t="shared" si="2"/>
        <v>Sep</v>
      </c>
      <c r="B64" s="14">
        <f>'Daily PnL Log'!B960</f>
        <v>45558</v>
      </c>
      <c r="C64" s="13">
        <f>IF('Daily PnL Log'!C960&lt;&gt;"",'Daily PnL Log'!C960,"")</f>
        <v>167886.5</v>
      </c>
      <c r="D64" s="13">
        <f>IF('Daily PnL Log'!D960&lt;&gt;"",'Daily PnL Log'!D960,"")</f>
        <v>26354.9</v>
      </c>
      <c r="E64" s="13">
        <f>IF('Daily PnL Log'!E960&lt;&gt;"",'Daily PnL Log'!E960,"")</f>
        <v>550.20000000000005</v>
      </c>
      <c r="F64" s="13">
        <f>IF('Daily PnL Log'!F960&lt;&gt;"",'Daily PnL Log'!F960,"")</f>
        <v>35295.9</v>
      </c>
      <c r="G64" s="13">
        <f>IF('Daily PnL Log'!G960&lt;&gt;"",'Daily PnL Log'!G960,"")</f>
        <v>-17037.400000000001</v>
      </c>
      <c r="H64" s="13">
        <f>IF('Daily PnL Log'!H960&lt;&gt;"",'Daily PnL Log'!H960,"")</f>
        <v>0</v>
      </c>
      <c r="I64" s="13">
        <f>IF('Daily PnL Log'!I960&lt;&gt;"",'Daily PnL Log'!I960,"")</f>
        <v>0</v>
      </c>
      <c r="J64" s="13">
        <f>IF('Daily PnL Log'!J960&lt;&gt;"",'Daily PnL Log'!J960,"")</f>
        <v>213050.1</v>
      </c>
      <c r="K64" s="13">
        <f>IF('Daily PnL Log'!K960&lt;&gt;"",'Daily PnL Log'!K960,"")</f>
        <v>-262.89</v>
      </c>
      <c r="L64" s="13">
        <f>IF('Daily PnL Log'!L960&lt;&gt;"",'Daily PnL Log'!L960,"")</f>
        <v>-2321.19</v>
      </c>
      <c r="M64" s="13">
        <f>IF('Daily PnL Log'!M960&lt;&gt;"",'Daily PnL Log'!M960,"")</f>
        <v>-2584.08</v>
      </c>
      <c r="N64" s="13">
        <f>IF('Daily PnL Log'!N960&lt;&gt;"",'Daily PnL Log'!N960,"")</f>
        <v>210466.02000000002</v>
      </c>
      <c r="O64" s="13">
        <f t="shared" si="3"/>
        <v>62486.999999999985</v>
      </c>
      <c r="P64" s="13">
        <f t="shared" si="3"/>
        <v>90823.799999999988</v>
      </c>
      <c r="Q64" s="13">
        <f t="shared" si="3"/>
        <v>7753.8</v>
      </c>
      <c r="R64" s="13">
        <f t="shared" si="3"/>
        <v>39064.5</v>
      </c>
      <c r="S64" s="13">
        <f t="shared" si="3"/>
        <v>-36849.9</v>
      </c>
      <c r="T64" s="13">
        <f t="shared" si="3"/>
        <v>0</v>
      </c>
      <c r="U64" s="13">
        <f t="shared" si="3"/>
        <v>0</v>
      </c>
      <c r="V64" s="13">
        <f t="shared" si="3"/>
        <v>163279.20000000001</v>
      </c>
      <c r="W64" s="13">
        <f>IF('Daily PnL Log'!W960&lt;&gt;"",'Daily PnL Log'!W960,"")</f>
        <v>392560</v>
      </c>
      <c r="X64" s="13">
        <f>IF('Daily PnL Log'!X960&lt;&gt;"",'Daily PnL Log'!X960,"")</f>
        <v>0.53613720195638892</v>
      </c>
      <c r="Y64" s="13" t="str">
        <f>IF('Daily PnL Log'!Y960&lt;&gt;"",'Daily PnL Log'!Y960,"")</f>
        <v/>
      </c>
      <c r="Z64" s="13" t="str">
        <f>IF('Daily PnL Log'!Z960&lt;&gt;"",'Daily PnL Log'!Z960,"")</f>
        <v/>
      </c>
      <c r="AA64" s="13">
        <f>IF('Daily PnL Log'!AC960&lt;&gt;"",'Daily PnL Log'!AC960,"")</f>
        <v>909538.18</v>
      </c>
    </row>
    <row r="65" spans="1:27" x14ac:dyDescent="0.25">
      <c r="A65" s="48" t="str">
        <f t="shared" si="2"/>
        <v>Sep</v>
      </c>
      <c r="B65" s="2">
        <f>'Daily PnL Log'!B961</f>
        <v>45559</v>
      </c>
      <c r="C65" s="11">
        <f>IF('Daily PnL Log'!C961&lt;&gt;"",'Daily PnL Log'!C961,"")</f>
        <v>22443.599999999999</v>
      </c>
      <c r="D65" s="11">
        <f>IF('Daily PnL Log'!D961&lt;&gt;"",'Daily PnL Log'!D961,"")</f>
        <v>-17893.2</v>
      </c>
      <c r="E65" s="11">
        <f>IF('Daily PnL Log'!E961&lt;&gt;"",'Daily PnL Log'!E961,"")</f>
        <v>1314.7</v>
      </c>
      <c r="F65" s="11">
        <f>IF('Daily PnL Log'!F961&lt;&gt;"",'Daily PnL Log'!F961,"")</f>
        <v>8210.7000000000007</v>
      </c>
      <c r="G65" s="11">
        <f>IF('Daily PnL Log'!G961&lt;&gt;"",'Daily PnL Log'!G961,"")</f>
        <v>4422.1000000000004</v>
      </c>
      <c r="H65" s="11">
        <f>IF('Daily PnL Log'!H961&lt;&gt;"",'Daily PnL Log'!H961,"")</f>
        <v>0</v>
      </c>
      <c r="I65" s="11">
        <f>IF('Daily PnL Log'!I961&lt;&gt;"",'Daily PnL Log'!I961,"")</f>
        <v>0</v>
      </c>
      <c r="J65" s="11">
        <f>IF('Daily PnL Log'!J961&lt;&gt;"",'Daily PnL Log'!J961,"")</f>
        <v>18497.900000000001</v>
      </c>
      <c r="K65" s="11">
        <f>IF('Daily PnL Log'!K961&lt;&gt;"",'Daily PnL Log'!K961,"")</f>
        <v>-138.88</v>
      </c>
      <c r="L65" s="11">
        <f>IF('Daily PnL Log'!L961&lt;&gt;"",'Daily PnL Log'!L961,"")</f>
        <v>-1232.3399999999999</v>
      </c>
      <c r="M65" s="11">
        <f>IF('Daily PnL Log'!M961&lt;&gt;"",'Daily PnL Log'!M961,"")</f>
        <v>-1371.2199999999998</v>
      </c>
      <c r="N65" s="11">
        <f>IF('Daily PnL Log'!N961&lt;&gt;"",'Daily PnL Log'!N961,"")</f>
        <v>17126.68</v>
      </c>
      <c r="O65" s="11">
        <f t="shared" si="3"/>
        <v>84930.599999999977</v>
      </c>
      <c r="P65" s="11">
        <f t="shared" si="3"/>
        <v>72930.599999999991</v>
      </c>
      <c r="Q65" s="11">
        <f t="shared" si="3"/>
        <v>9068.5</v>
      </c>
      <c r="R65" s="11">
        <f t="shared" si="3"/>
        <v>47275.199999999997</v>
      </c>
      <c r="S65" s="11">
        <f t="shared" si="3"/>
        <v>-32427.800000000003</v>
      </c>
      <c r="T65" s="11">
        <f t="shared" si="3"/>
        <v>0</v>
      </c>
      <c r="U65" s="11">
        <f t="shared" si="3"/>
        <v>0</v>
      </c>
      <c r="V65" s="11">
        <f t="shared" si="3"/>
        <v>181777.1</v>
      </c>
      <c r="W65" s="11">
        <f>IF('Daily PnL Log'!W961&lt;&gt;"",'Daily PnL Log'!W961,"")</f>
        <v>313138</v>
      </c>
      <c r="X65" s="11">
        <f>IF('Daily PnL Log'!X961&lt;&gt;"",'Daily PnL Log'!X961,"")</f>
        <v>5.4693713314896308E-2</v>
      </c>
      <c r="Y65" s="11" t="str">
        <f>IF('Daily PnL Log'!Y961&lt;&gt;"",'Daily PnL Log'!Y961,"")</f>
        <v/>
      </c>
      <c r="Z65" s="11" t="str">
        <f>IF('Daily PnL Log'!Z961&lt;&gt;"",'Daily PnL Log'!Z961,"")</f>
        <v/>
      </c>
      <c r="AA65" s="11">
        <f>IF('Daily PnL Log'!AC961&lt;&gt;"",'Daily PnL Log'!AC961,"")</f>
        <v>934088.21</v>
      </c>
    </row>
    <row r="66" spans="1:27" x14ac:dyDescent="0.25">
      <c r="A66" s="47" t="str">
        <f t="shared" si="2"/>
        <v>Sep</v>
      </c>
      <c r="B66" s="14">
        <f>'Daily PnL Log'!B962</f>
        <v>45560</v>
      </c>
      <c r="C66" s="13">
        <f>IF('Daily PnL Log'!C962&lt;&gt;"",'Daily PnL Log'!C962,"")</f>
        <v>2919.6</v>
      </c>
      <c r="D66" s="13">
        <f>IF('Daily PnL Log'!D962&lt;&gt;"",'Daily PnL Log'!D962,"")</f>
        <v>2636.8</v>
      </c>
      <c r="E66" s="13">
        <f>IF('Daily PnL Log'!E962&lt;&gt;"",'Daily PnL Log'!E962,"")</f>
        <v>126.8</v>
      </c>
      <c r="F66" s="13">
        <f>IF('Daily PnL Log'!F962&lt;&gt;"",'Daily PnL Log'!F962,"")</f>
        <v>-4437.3999999999996</v>
      </c>
      <c r="G66" s="13">
        <f>IF('Daily PnL Log'!G962&lt;&gt;"",'Daily PnL Log'!G962,"")</f>
        <v>-21133</v>
      </c>
      <c r="H66" s="13">
        <f>IF('Daily PnL Log'!H962&lt;&gt;"",'Daily PnL Log'!H962,"")</f>
        <v>0</v>
      </c>
      <c r="I66" s="13">
        <f>IF('Daily PnL Log'!I962&lt;&gt;"",'Daily PnL Log'!I962,"")</f>
        <v>0</v>
      </c>
      <c r="J66" s="13">
        <f>IF('Daily PnL Log'!J962&lt;&gt;"",'Daily PnL Log'!J962,"")</f>
        <v>-19887.2</v>
      </c>
      <c r="K66" s="13">
        <f>IF('Daily PnL Log'!K962&lt;&gt;"",'Daily PnL Log'!K962,"")</f>
        <v>-85.01</v>
      </c>
      <c r="L66" s="13">
        <f>IF('Daily PnL Log'!L962&lt;&gt;"",'Daily PnL Log'!L962,"")</f>
        <v>-753.02</v>
      </c>
      <c r="M66" s="13">
        <f>IF('Daily PnL Log'!M962&lt;&gt;"",'Daily PnL Log'!M962,"")</f>
        <v>-838.03</v>
      </c>
      <c r="N66" s="13">
        <f>IF('Daily PnL Log'!N962&lt;&gt;"",'Daily PnL Log'!N962,"")</f>
        <v>-20725.23</v>
      </c>
      <c r="O66" s="13">
        <f t="shared" si="3"/>
        <v>87850.199999999983</v>
      </c>
      <c r="P66" s="13">
        <f t="shared" si="3"/>
        <v>75567.399999999994</v>
      </c>
      <c r="Q66" s="13">
        <f t="shared" si="3"/>
        <v>9195.2999999999993</v>
      </c>
      <c r="R66" s="13">
        <f t="shared" si="3"/>
        <v>42837.799999999996</v>
      </c>
      <c r="S66" s="13">
        <f t="shared" si="3"/>
        <v>-53560.800000000003</v>
      </c>
      <c r="T66" s="13">
        <f t="shared" si="3"/>
        <v>0</v>
      </c>
      <c r="U66" s="13">
        <f t="shared" si="3"/>
        <v>0</v>
      </c>
      <c r="V66" s="13">
        <f t="shared" si="3"/>
        <v>161889.9</v>
      </c>
      <c r="W66" s="13">
        <f>IF('Daily PnL Log'!W962&lt;&gt;"",'Daily PnL Log'!W962,"")</f>
        <v>324858</v>
      </c>
      <c r="X66" s="13">
        <f>IF('Daily PnL Log'!X962&lt;&gt;"",'Daily PnL Log'!X962,"")</f>
        <v>-6.3797813198382056E-2</v>
      </c>
      <c r="Y66" s="13">
        <f>IF('Daily PnL Log'!Y962&lt;&gt;"",'Daily PnL Log'!Y962,"")</f>
        <v>-5158.2300000000005</v>
      </c>
      <c r="Z66" s="13" t="str">
        <f>IF('Daily PnL Log'!Z962&lt;&gt;"",'Daily PnL Log'!Z962,"")</f>
        <v/>
      </c>
      <c r="AA66" s="13">
        <f>IF('Daily PnL Log'!AC962&lt;&gt;"",'Daily PnL Log'!AC962,"")</f>
        <v>894983.18</v>
      </c>
    </row>
    <row r="67" spans="1:27" x14ac:dyDescent="0.25">
      <c r="A67" s="48" t="str">
        <f t="shared" si="2"/>
        <v>Sep</v>
      </c>
      <c r="B67" s="2">
        <f>'Daily PnL Log'!B963</f>
        <v>45561</v>
      </c>
      <c r="C67" s="11">
        <f>IF('Daily PnL Log'!C963&lt;&gt;"",'Daily PnL Log'!C963,"")</f>
        <v>21620.1</v>
      </c>
      <c r="D67" s="11">
        <f>IF('Daily PnL Log'!D963&lt;&gt;"",'Daily PnL Log'!D963,"")</f>
        <v>4120.2</v>
      </c>
      <c r="E67" s="11">
        <f>IF('Daily PnL Log'!E963&lt;&gt;"",'Daily PnL Log'!E963,"")</f>
        <v>-536.5</v>
      </c>
      <c r="F67" s="11">
        <f>IF('Daily PnL Log'!F963&lt;&gt;"",'Daily PnL Log'!F963,"")</f>
        <v>-2184</v>
      </c>
      <c r="G67" s="11">
        <f>IF('Daily PnL Log'!G963&lt;&gt;"",'Daily PnL Log'!G963,"")</f>
        <v>4845.3999999999996</v>
      </c>
      <c r="H67" s="11">
        <f>IF('Daily PnL Log'!H963&lt;&gt;"",'Daily PnL Log'!H963,"")</f>
        <v>0</v>
      </c>
      <c r="I67" s="11">
        <f>IF('Daily PnL Log'!I963&lt;&gt;"",'Daily PnL Log'!I963,"")</f>
        <v>0</v>
      </c>
      <c r="J67" s="11">
        <f>IF('Daily PnL Log'!J963&lt;&gt;"",'Daily PnL Log'!J963,"")</f>
        <v>27865.199999999997</v>
      </c>
      <c r="K67" s="11">
        <f>IF('Daily PnL Log'!K963&lt;&gt;"",'Daily PnL Log'!K963,"")</f>
        <v>-108.68</v>
      </c>
      <c r="L67" s="11">
        <f>IF('Daily PnL Log'!L963&lt;&gt;"",'Daily PnL Log'!L963,"")</f>
        <v>-964.79</v>
      </c>
      <c r="M67" s="11">
        <f>IF('Daily PnL Log'!M963&lt;&gt;"",'Daily PnL Log'!M963,"")</f>
        <v>-1073.47</v>
      </c>
      <c r="N67" s="11">
        <f>IF('Daily PnL Log'!N963&lt;&gt;"",'Daily PnL Log'!N963,"")</f>
        <v>26791.729999999996</v>
      </c>
      <c r="O67" s="11">
        <f t="shared" ref="O67:V69" si="4">IF(C67&lt;&gt;"",O66+C67,"")</f>
        <v>109470.29999999999</v>
      </c>
      <c r="P67" s="11">
        <f t="shared" si="4"/>
        <v>79687.599999999991</v>
      </c>
      <c r="Q67" s="11">
        <f t="shared" si="4"/>
        <v>8658.7999999999993</v>
      </c>
      <c r="R67" s="11">
        <f t="shared" si="4"/>
        <v>40653.799999999996</v>
      </c>
      <c r="S67" s="11">
        <f t="shared" si="4"/>
        <v>-48715.4</v>
      </c>
      <c r="T67" s="11">
        <f t="shared" si="4"/>
        <v>0</v>
      </c>
      <c r="U67" s="11">
        <f t="shared" si="4"/>
        <v>0</v>
      </c>
      <c r="V67" s="11">
        <f t="shared" si="4"/>
        <v>189755.09999999998</v>
      </c>
      <c r="W67" s="11">
        <f>IF('Daily PnL Log'!W963&lt;&gt;"",'Daily PnL Log'!W963,"")</f>
        <v>267938</v>
      </c>
      <c r="X67" s="11">
        <f>IF('Daily PnL Log'!X963&lt;&gt;"",'Daily PnL Log'!X963,"")</f>
        <v>9.99922743321216E-2</v>
      </c>
      <c r="Y67" s="11" t="str">
        <f>IF('Daily PnL Log'!Y963&lt;&gt;"",'Daily PnL Log'!Y963,"")</f>
        <v/>
      </c>
      <c r="Z67" s="11" t="str">
        <f>IF('Daily PnL Log'!Z963&lt;&gt;"",'Daily PnL Log'!Z963,"")</f>
        <v/>
      </c>
      <c r="AA67" s="11">
        <f>IF('Daily PnL Log'!AC963&lt;&gt;"",'Daily PnL Log'!AC963,"")</f>
        <v>954412.46</v>
      </c>
    </row>
    <row r="68" spans="1:27" x14ac:dyDescent="0.25">
      <c r="A68" s="47" t="str">
        <f t="shared" si="2"/>
        <v>Sep</v>
      </c>
      <c r="B68" s="14">
        <f>'Daily PnL Log'!B964</f>
        <v>45562</v>
      </c>
      <c r="C68" s="13">
        <f>IF('Daily PnL Log'!C964&lt;&gt;"",'Daily PnL Log'!C964,"")</f>
        <v>24013.1</v>
      </c>
      <c r="D68" s="13">
        <f>IF('Daily PnL Log'!D964&lt;&gt;"",'Daily PnL Log'!D964,"")</f>
        <v>64611.3</v>
      </c>
      <c r="E68" s="13">
        <f>IF('Daily PnL Log'!E964&lt;&gt;"",'Daily PnL Log'!E964,"")</f>
        <v>55.3</v>
      </c>
      <c r="F68" s="13">
        <f>IF('Daily PnL Log'!F964&lt;&gt;"",'Daily PnL Log'!F964,"")</f>
        <v>-1345.4</v>
      </c>
      <c r="G68" s="13">
        <f>IF('Daily PnL Log'!G964&lt;&gt;"",'Daily PnL Log'!G964,"")</f>
        <v>-16164</v>
      </c>
      <c r="H68" s="13">
        <f>IF('Daily PnL Log'!H964&lt;&gt;"",'Daily PnL Log'!H964,"")</f>
        <v>0</v>
      </c>
      <c r="I68" s="13">
        <f>IF('Daily PnL Log'!I964&lt;&gt;"",'Daily PnL Log'!I964,"")</f>
        <v>0</v>
      </c>
      <c r="J68" s="13">
        <f>IF('Daily PnL Log'!J964&lt;&gt;"",'Daily PnL Log'!J964,"")</f>
        <v>71170.3</v>
      </c>
      <c r="K68" s="13">
        <f>IF('Daily PnL Log'!K964&lt;&gt;"",'Daily PnL Log'!K964,"")</f>
        <v>-218.56</v>
      </c>
      <c r="L68" s="13">
        <f>IF('Daily PnL Log'!L964&lt;&gt;"",'Daily PnL Log'!L964,"")</f>
        <v>-1933.15</v>
      </c>
      <c r="M68" s="13">
        <f>IF('Daily PnL Log'!M964&lt;&gt;"",'Daily PnL Log'!M964,"")</f>
        <v>-2151.71</v>
      </c>
      <c r="N68" s="13">
        <f>IF('Daily PnL Log'!N964&lt;&gt;"",'Daily PnL Log'!N964,"")</f>
        <v>69018.59</v>
      </c>
      <c r="O68" s="13">
        <f t="shared" si="4"/>
        <v>133483.4</v>
      </c>
      <c r="P68" s="13">
        <f t="shared" si="4"/>
        <v>144298.9</v>
      </c>
      <c r="Q68" s="13">
        <f t="shared" si="4"/>
        <v>8714.0999999999985</v>
      </c>
      <c r="R68" s="13">
        <f t="shared" si="4"/>
        <v>39308.399999999994</v>
      </c>
      <c r="S68" s="13">
        <f t="shared" si="4"/>
        <v>-64879.4</v>
      </c>
      <c r="T68" s="13">
        <f t="shared" si="4"/>
        <v>0</v>
      </c>
      <c r="U68" s="13">
        <f t="shared" si="4"/>
        <v>0</v>
      </c>
      <c r="V68" s="13">
        <f t="shared" si="4"/>
        <v>260925.39999999997</v>
      </c>
      <c r="W68" s="13">
        <f>IF('Daily PnL Log'!W964&lt;&gt;"",'Daily PnL Log'!W964,"")</f>
        <v>309735</v>
      </c>
      <c r="X68" s="13">
        <f>IF('Daily PnL Log'!X964&lt;&gt;"",'Daily PnL Log'!X964,"")</f>
        <v>0.2228310975511324</v>
      </c>
      <c r="Y68" s="13" t="str">
        <f>IF('Daily PnL Log'!Y964&lt;&gt;"",'Daily PnL Log'!Y964,"")</f>
        <v/>
      </c>
      <c r="Z68" s="13" t="str">
        <f>IF('Daily PnL Log'!Z964&lt;&gt;"",'Daily PnL Log'!Z964,"")</f>
        <v/>
      </c>
      <c r="AA68" s="13">
        <f>IF('Daily PnL Log'!AC964&lt;&gt;"",'Daily PnL Log'!AC964,"")</f>
        <v>1028695.75</v>
      </c>
    </row>
    <row r="69" spans="1:27" x14ac:dyDescent="0.25">
      <c r="A69" s="48" t="str">
        <f t="shared" si="2"/>
        <v>Sep</v>
      </c>
      <c r="B69" s="2">
        <f>'Daily PnL Log'!B965</f>
        <v>45565</v>
      </c>
      <c r="C69" s="11">
        <f>IF('Daily PnL Log'!C965&lt;&gt;"",'Daily PnL Log'!C965,"")</f>
        <v>-23185.1</v>
      </c>
      <c r="D69" s="11">
        <f>IF('Daily PnL Log'!D965&lt;&gt;"",'Daily PnL Log'!D965,"")</f>
        <v>1171.8</v>
      </c>
      <c r="E69" s="11">
        <f>IF('Daily PnL Log'!E965&lt;&gt;"",'Daily PnL Log'!E965,"")</f>
        <v>354.6</v>
      </c>
      <c r="F69" s="11">
        <f>IF('Daily PnL Log'!F965&lt;&gt;"",'Daily PnL Log'!F965,"")</f>
        <v>-14976</v>
      </c>
      <c r="G69" s="11">
        <f>IF('Daily PnL Log'!G965&lt;&gt;"",'Daily PnL Log'!G965,"")</f>
        <v>-24724.799999999999</v>
      </c>
      <c r="H69" s="11">
        <f>IF('Daily PnL Log'!H965&lt;&gt;"",'Daily PnL Log'!H965,"")</f>
        <v>0</v>
      </c>
      <c r="I69" s="11">
        <f>IF('Daily PnL Log'!I965&lt;&gt;"",'Daily PnL Log'!I965,"")</f>
        <v>0</v>
      </c>
      <c r="J69" s="11">
        <f>IF('Daily PnL Log'!J965&lt;&gt;"",'Daily PnL Log'!J965,"")</f>
        <v>-61359.5</v>
      </c>
      <c r="K69" s="11">
        <f>IF('Daily PnL Log'!K965&lt;&gt;"",'Daily PnL Log'!K965,"")</f>
        <v>-145.63</v>
      </c>
      <c r="L69" s="11">
        <f>IF('Daily PnL Log'!L965&lt;&gt;"",'Daily PnL Log'!L965,"")</f>
        <v>-1292.6600000000001</v>
      </c>
      <c r="M69" s="11">
        <f>IF('Daily PnL Log'!M965&lt;&gt;"",'Daily PnL Log'!M965,"")</f>
        <v>-1438.29</v>
      </c>
      <c r="N69" s="11">
        <f>IF('Daily PnL Log'!N965&lt;&gt;"",'Daily PnL Log'!N965,"")</f>
        <v>-62797.79</v>
      </c>
      <c r="O69" s="11">
        <f t="shared" si="4"/>
        <v>110298.29999999999</v>
      </c>
      <c r="P69" s="11">
        <f t="shared" si="4"/>
        <v>145470.69999999998</v>
      </c>
      <c r="Q69" s="11">
        <f t="shared" si="4"/>
        <v>9068.6999999999989</v>
      </c>
      <c r="R69" s="11">
        <f t="shared" si="4"/>
        <v>24332.399999999994</v>
      </c>
      <c r="S69" s="11">
        <f t="shared" si="4"/>
        <v>-89604.2</v>
      </c>
      <c r="T69" s="11">
        <f t="shared" si="4"/>
        <v>0</v>
      </c>
      <c r="U69" s="11">
        <f t="shared" si="4"/>
        <v>0</v>
      </c>
      <c r="V69" s="11">
        <f t="shared" si="4"/>
        <v>199565.89999999997</v>
      </c>
      <c r="W69" s="11">
        <f>IF('Daily PnL Log'!W965&lt;&gt;"",'Daily PnL Log'!W965,"")</f>
        <v>333576</v>
      </c>
      <c r="X69" s="11">
        <f>IF('Daily PnL Log'!X965&lt;&gt;"",'Daily PnL Log'!X965,"")</f>
        <v>-0.18825631939947718</v>
      </c>
      <c r="Y69" s="11" t="str">
        <f>IF('Daily PnL Log'!Y965&lt;&gt;"",'Daily PnL Log'!Y965,"")</f>
        <v/>
      </c>
      <c r="Z69" s="11" t="str">
        <f>IF('Daily PnL Log'!Z965&lt;&gt;"",'Daily PnL Log'!Z965,"")</f>
        <v/>
      </c>
      <c r="AA69" s="11">
        <f>IF('Daily PnL Log'!AC965&lt;&gt;"",'Daily PnL Log'!AC965,"")</f>
        <v>962571.71</v>
      </c>
    </row>
    <row r="72" spans="1:27" x14ac:dyDescent="0.25">
      <c r="B72" s="25"/>
    </row>
    <row r="73" spans="1:27" x14ac:dyDescent="0.25">
      <c r="B73" s="25"/>
    </row>
    <row r="75" spans="1:27" x14ac:dyDescent="0.25">
      <c r="B75" s="25"/>
    </row>
    <row r="76" spans="1:27" x14ac:dyDescent="0.25">
      <c r="B76" s="25"/>
      <c r="F76" s="20" t="s">
        <v>35</v>
      </c>
    </row>
    <row r="77" spans="1:27" x14ac:dyDescent="0.25">
      <c r="B77" s="25"/>
    </row>
    <row r="78" spans="1:27" x14ac:dyDescent="0.25">
      <c r="B78" s="25"/>
    </row>
  </sheetData>
  <mergeCells count="1">
    <mergeCell ref="A2:B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54583.6</v>
      </c>
    </row>
    <row r="8" spans="1:2" ht="18.75" x14ac:dyDescent="0.3">
      <c r="A8" s="55" t="s">
        <v>6</v>
      </c>
      <c r="B8" s="56">
        <f>K48</f>
        <v>-2271.61</v>
      </c>
    </row>
    <row r="9" spans="1:2" ht="18.75" x14ac:dyDescent="0.3">
      <c r="A9" s="55" t="s">
        <v>30</v>
      </c>
      <c r="B9" s="56">
        <f>L48</f>
        <v>-17442.89</v>
      </c>
    </row>
    <row r="10" spans="1:2" ht="18.75" x14ac:dyDescent="0.3">
      <c r="A10" s="55" t="s">
        <v>11</v>
      </c>
      <c r="B10" s="56">
        <f>Y48</f>
        <v>-15233.130000000001</v>
      </c>
    </row>
    <row r="11" spans="1:2" ht="18.75" x14ac:dyDescent="0.3">
      <c r="A11" s="57" t="s">
        <v>18</v>
      </c>
      <c r="B11" s="54">
        <f>B7+(B8+B9+B10)</f>
        <v>19635.969999999994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635197.79045454552</v>
      </c>
    </row>
    <row r="15" spans="1:2" ht="18.75" x14ac:dyDescent="0.3">
      <c r="A15" s="60" t="s">
        <v>15</v>
      </c>
      <c r="B15" s="63">
        <f>B11/B14</f>
        <v>3.091315853908836E-2</v>
      </c>
    </row>
    <row r="16" spans="1:2" ht="18.75" x14ac:dyDescent="0.3">
      <c r="A16" s="60" t="s">
        <v>17</v>
      </c>
      <c r="B16" s="63">
        <f>X48</f>
        <v>5.0128372531035449E-2</v>
      </c>
    </row>
    <row r="17" spans="1:2" ht="18.75" x14ac:dyDescent="0.3">
      <c r="A17" s="60" t="s">
        <v>31</v>
      </c>
      <c r="B17" s="64">
        <f>B15/B16</f>
        <v>0.61667987565224514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50629.799999999974</v>
      </c>
      <c r="D48" s="41">
        <f t="shared" si="0"/>
        <v>4285.7000000000135</v>
      </c>
      <c r="E48" s="41">
        <f t="shared" si="0"/>
        <v>0</v>
      </c>
      <c r="F48" s="41">
        <f t="shared" si="0"/>
        <v>-10230.400000000001</v>
      </c>
      <c r="G48" s="41">
        <f t="shared" si="0"/>
        <v>9898.5000000000018</v>
      </c>
      <c r="H48" s="41">
        <f t="shared" si="0"/>
        <v>0</v>
      </c>
      <c r="I48" s="41">
        <f t="shared" si="0"/>
        <v>0</v>
      </c>
      <c r="J48" s="41">
        <f t="shared" si="0"/>
        <v>54583.6</v>
      </c>
      <c r="K48" s="41">
        <f t="shared" si="0"/>
        <v>-2271.61</v>
      </c>
      <c r="L48" s="41">
        <f t="shared" si="0"/>
        <v>-17442.89</v>
      </c>
      <c r="M48" s="41">
        <f t="shared" si="0"/>
        <v>-19714.499999999996</v>
      </c>
      <c r="N48" s="41">
        <f t="shared" si="0"/>
        <v>34869.100000000006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635197.79045454552</v>
      </c>
      <c r="X48" s="44">
        <f>_xlfn.STDEV.P(X50:X71)</f>
        <v>5.0128372531035449E-2</v>
      </c>
      <c r="Y48" s="41">
        <f>SUM(Y50:Y71)</f>
        <v>-15233.130000000001</v>
      </c>
      <c r="Z48" s="41">
        <f>SUM(Z50:Z71)</f>
        <v>56335.68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Aug</v>
      </c>
      <c r="B50" s="14">
        <f>'Daily PnL Log'!B924</f>
        <v>45505</v>
      </c>
      <c r="C50" s="13">
        <f>IF('Daily PnL Log'!C924&lt;&gt;"",'Daily PnL Log'!C924,"")</f>
        <v>-12171.9</v>
      </c>
      <c r="D50" s="13">
        <f>IF('Daily PnL Log'!D924&lt;&gt;"",'Daily PnL Log'!D924,"")</f>
        <v>23492.400000000001</v>
      </c>
      <c r="E50" s="13">
        <f>IF('Daily PnL Log'!E924&lt;&gt;"",'Daily PnL Log'!E924,"")</f>
        <v>0</v>
      </c>
      <c r="F50" s="13">
        <f>IF('Daily PnL Log'!F924&lt;&gt;"",'Daily PnL Log'!F924,"")</f>
        <v>-4691.5</v>
      </c>
      <c r="G50" s="13">
        <f>IF('Daily PnL Log'!G924&lt;&gt;"",'Daily PnL Log'!G924,"")</f>
        <v>-891.9</v>
      </c>
      <c r="H50" s="13">
        <f>IF('Daily PnL Log'!H924&lt;&gt;"",'Daily PnL Log'!H924,"")</f>
        <v>0</v>
      </c>
      <c r="I50" s="13">
        <f>IF('Daily PnL Log'!I924&lt;&gt;"",'Daily PnL Log'!I924,"")</f>
        <v>0</v>
      </c>
      <c r="J50" s="13">
        <f>IF('Daily PnL Log'!J924&lt;&gt;"",'Daily PnL Log'!J924,"")</f>
        <v>5737.1000000000022</v>
      </c>
      <c r="K50" s="13">
        <f>IF('Daily PnL Log'!K924&lt;&gt;"",'Daily PnL Log'!K924,"")</f>
        <v>-53.2</v>
      </c>
      <c r="L50" s="13">
        <f>IF('Daily PnL Log'!L924&lt;&gt;"",'Daily PnL Log'!L924,"")</f>
        <v>-458.75</v>
      </c>
      <c r="M50" s="13">
        <f>IF('Daily PnL Log'!M924&lt;&gt;"",'Daily PnL Log'!M924,"")</f>
        <v>-511.95</v>
      </c>
      <c r="N50" s="13">
        <f>IF('Daily PnL Log'!N924&lt;&gt;"",'Daily PnL Log'!N924,"")</f>
        <v>5225.1500000000024</v>
      </c>
      <c r="O50" s="13">
        <f t="shared" ref="O50:U50" si="1">C50</f>
        <v>-12171.9</v>
      </c>
      <c r="P50" s="13">
        <f t="shared" si="1"/>
        <v>23492.400000000001</v>
      </c>
      <c r="Q50" s="13">
        <f t="shared" si="1"/>
        <v>0</v>
      </c>
      <c r="R50" s="13">
        <f t="shared" si="1"/>
        <v>-4691.5</v>
      </c>
      <c r="S50" s="13">
        <f t="shared" si="1"/>
        <v>-891.9</v>
      </c>
      <c r="T50" s="13">
        <f t="shared" si="1"/>
        <v>0</v>
      </c>
      <c r="U50" s="13">
        <f t="shared" si="1"/>
        <v>0</v>
      </c>
      <c r="V50" s="13">
        <f>SUM(O50:T50)</f>
        <v>5737.1000000000022</v>
      </c>
      <c r="W50" s="13">
        <f>IF('Daily PnL Log'!W924&lt;&gt;"",'Daily PnL Log'!W924,"")</f>
        <v>732992.39</v>
      </c>
      <c r="X50" s="13">
        <f>IF('Daily PnL Log'!X924&lt;&gt;"",'Daily PnL Log'!X924,"")</f>
        <v>7.1285187558359263E-3</v>
      </c>
      <c r="Y50" s="13">
        <f>IF('Daily PnL Log'!Y924&lt;&gt;"",'Daily PnL Log'!Y924,"")</f>
        <v>-5833.08</v>
      </c>
      <c r="Z50" s="13" t="str">
        <f>IF('Daily PnL Log'!Z924&lt;&gt;"",'Daily PnL Log'!Z924,"")</f>
        <v/>
      </c>
      <c r="AA50" s="13" t="str">
        <f>IF('Daily PnL Log'!AA924&lt;&gt;"",'Daily PnL Log'!AC924,"")</f>
        <v/>
      </c>
    </row>
    <row r="51" spans="1:27" x14ac:dyDescent="0.25">
      <c r="A51" s="48" t="str">
        <f t="shared" ref="A51:A71" si="2">TEXT(B51,"mmm")</f>
        <v>Aug</v>
      </c>
      <c r="B51" s="2">
        <f>'Daily PnL Log'!B925</f>
        <v>45506</v>
      </c>
      <c r="C51" s="11">
        <f>IF('Daily PnL Log'!C925&lt;&gt;"",'Daily PnL Log'!C925,"")</f>
        <v>-29748.400000000001</v>
      </c>
      <c r="D51" s="11">
        <f>IF('Daily PnL Log'!D925&lt;&gt;"",'Daily PnL Log'!D925,"")</f>
        <v>18122.400000000001</v>
      </c>
      <c r="E51" s="11">
        <f>IF('Daily PnL Log'!E925&lt;&gt;"",'Daily PnL Log'!E925,"")</f>
        <v>0</v>
      </c>
      <c r="F51" s="11">
        <f>IF('Daily PnL Log'!F925&lt;&gt;"",'Daily PnL Log'!F925,"")</f>
        <v>6322.2</v>
      </c>
      <c r="G51" s="11">
        <f>IF('Daily PnL Log'!G925&lt;&gt;"",'Daily PnL Log'!G925,"")</f>
        <v>-4404.8</v>
      </c>
      <c r="H51" s="11">
        <f>IF('Daily PnL Log'!H925&lt;&gt;"",'Daily PnL Log'!H925,"")</f>
        <v>0</v>
      </c>
      <c r="I51" s="11">
        <f>IF('Daily PnL Log'!I925&lt;&gt;"",'Daily PnL Log'!I925,"")</f>
        <v>0</v>
      </c>
      <c r="J51" s="11">
        <f>IF('Daily PnL Log'!J925&lt;&gt;"",'Daily PnL Log'!J925,"")</f>
        <v>-9708.6</v>
      </c>
      <c r="K51" s="11">
        <f>IF('Daily PnL Log'!K925&lt;&gt;"",'Daily PnL Log'!K925,"")</f>
        <v>-58.06</v>
      </c>
      <c r="L51" s="11">
        <f>IF('Daily PnL Log'!L925&lt;&gt;"",'Daily PnL Log'!L925,"")</f>
        <v>-504.03</v>
      </c>
      <c r="M51" s="11">
        <f>IF('Daily PnL Log'!M925&lt;&gt;"",'Daily PnL Log'!M925,"")</f>
        <v>-562.08999999999992</v>
      </c>
      <c r="N51" s="11">
        <f>IF('Daily PnL Log'!N925&lt;&gt;"",'Daily PnL Log'!N925,"")</f>
        <v>-10270.69</v>
      </c>
      <c r="O51" s="11">
        <f t="shared" ref="O51:V66" si="3">IF(C51&lt;&gt;"",O50+C51,"")</f>
        <v>-41920.300000000003</v>
      </c>
      <c r="P51" s="11">
        <f t="shared" si="3"/>
        <v>41614.800000000003</v>
      </c>
      <c r="Q51" s="11">
        <f t="shared" si="3"/>
        <v>0</v>
      </c>
      <c r="R51" s="11">
        <f t="shared" si="3"/>
        <v>1630.6999999999998</v>
      </c>
      <c r="S51" s="11">
        <f t="shared" si="3"/>
        <v>-5296.7</v>
      </c>
      <c r="T51" s="11">
        <f t="shared" si="3"/>
        <v>0</v>
      </c>
      <c r="U51" s="11">
        <f t="shared" si="3"/>
        <v>0</v>
      </c>
      <c r="V51" s="11">
        <f t="shared" si="3"/>
        <v>-3971.4999999999982</v>
      </c>
      <c r="W51" s="11">
        <f>IF('Daily PnL Log'!W925&lt;&gt;"",'Daily PnL Log'!W925,"")</f>
        <v>602892</v>
      </c>
      <c r="X51" s="11">
        <f>IF('Daily PnL Log'!X925&lt;&gt;"",'Daily PnL Log'!X925,"")</f>
        <v>-1.70357045706362E-2</v>
      </c>
      <c r="Y51" s="11" t="str">
        <f>IF('Daily PnL Log'!Y925&lt;&gt;"",'Daily PnL Log'!Y925,"")</f>
        <v/>
      </c>
      <c r="Z51" s="11" t="str">
        <f>IF('Daily PnL Log'!Z925&lt;&gt;"",'Daily PnL Log'!Z925,"")</f>
        <v/>
      </c>
      <c r="AA51" s="11" t="str">
        <f>IF('Daily PnL Log'!AA925&lt;&gt;"",'Daily PnL Log'!AC925,"")</f>
        <v/>
      </c>
    </row>
    <row r="52" spans="1:27" x14ac:dyDescent="0.25">
      <c r="A52" s="47" t="str">
        <f t="shared" si="2"/>
        <v>Aug</v>
      </c>
      <c r="B52" s="14">
        <f>'Daily PnL Log'!B926</f>
        <v>45509</v>
      </c>
      <c r="C52" s="13">
        <f>IF('Daily PnL Log'!C926&lt;&gt;"",'Daily PnL Log'!C926,"")</f>
        <v>29777.200000000001</v>
      </c>
      <c r="D52" s="13">
        <f>IF('Daily PnL Log'!D926&lt;&gt;"",'Daily PnL Log'!D926,"")</f>
        <v>17661.8</v>
      </c>
      <c r="E52" s="13">
        <f>IF('Daily PnL Log'!E926&lt;&gt;"",'Daily PnL Log'!E926,"")</f>
        <v>0</v>
      </c>
      <c r="F52" s="13">
        <f>IF('Daily PnL Log'!F926&lt;&gt;"",'Daily PnL Log'!F926,"")</f>
        <v>-13943.6</v>
      </c>
      <c r="G52" s="13">
        <f>IF('Daily PnL Log'!G926&lt;&gt;"",'Daily PnL Log'!G926,"")</f>
        <v>1280.8</v>
      </c>
      <c r="H52" s="13">
        <f>IF('Daily PnL Log'!H926&lt;&gt;"",'Daily PnL Log'!H926,"")</f>
        <v>0</v>
      </c>
      <c r="I52" s="13">
        <f>IF('Daily PnL Log'!I926&lt;&gt;"",'Daily PnL Log'!I926,"")</f>
        <v>0</v>
      </c>
      <c r="J52" s="13">
        <f>IF('Daily PnL Log'!J926&lt;&gt;"",'Daily PnL Log'!J926,"")</f>
        <v>34776.200000000004</v>
      </c>
      <c r="K52" s="13">
        <f>IF('Daily PnL Log'!K926&lt;&gt;"",'Daily PnL Log'!K926,"")</f>
        <v>-68.489999999999995</v>
      </c>
      <c r="L52" s="13">
        <f>IF('Daily PnL Log'!L926&lt;&gt;"",'Daily PnL Log'!L926,"")</f>
        <v>-599.27</v>
      </c>
      <c r="M52" s="13">
        <f>IF('Daily PnL Log'!M926&lt;&gt;"",'Daily PnL Log'!M926,"")</f>
        <v>-667.76</v>
      </c>
      <c r="N52" s="13">
        <f>IF('Daily PnL Log'!N926&lt;&gt;"",'Daily PnL Log'!N926,"")</f>
        <v>34108.44</v>
      </c>
      <c r="O52" s="13">
        <f t="shared" si="3"/>
        <v>-12143.100000000002</v>
      </c>
      <c r="P52" s="13">
        <f t="shared" si="3"/>
        <v>59276.600000000006</v>
      </c>
      <c r="Q52" s="13">
        <f t="shared" si="3"/>
        <v>0</v>
      </c>
      <c r="R52" s="13">
        <f t="shared" si="3"/>
        <v>-12312.900000000001</v>
      </c>
      <c r="S52" s="13">
        <f t="shared" si="3"/>
        <v>-4015.8999999999996</v>
      </c>
      <c r="T52" s="13">
        <f t="shared" si="3"/>
        <v>0</v>
      </c>
      <c r="U52" s="13">
        <f t="shared" si="3"/>
        <v>0</v>
      </c>
      <c r="V52" s="13">
        <f t="shared" si="3"/>
        <v>30804.700000000004</v>
      </c>
      <c r="W52" s="13">
        <f>IF('Daily PnL Log'!W926&lt;&gt;"",'Daily PnL Log'!W926,"")</f>
        <v>673860</v>
      </c>
      <c r="X52" s="13">
        <f>IF('Daily PnL Log'!X926&lt;&gt;"",'Daily PnL Log'!X926,"")</f>
        <v>5.061650787997507E-2</v>
      </c>
      <c r="Y52" s="13" t="str">
        <f>IF('Daily PnL Log'!Y926&lt;&gt;"",'Daily PnL Log'!Y926,"")</f>
        <v/>
      </c>
      <c r="Z52" s="13" t="str">
        <f>IF('Daily PnL Log'!Z926&lt;&gt;"",'Daily PnL Log'!Z926,"")</f>
        <v/>
      </c>
      <c r="AA52" s="13" t="str">
        <f>IF('Daily PnL Log'!AA926&lt;&gt;"",'Daily PnL Log'!AC926,"")</f>
        <v/>
      </c>
    </row>
    <row r="53" spans="1:27" x14ac:dyDescent="0.25">
      <c r="A53" s="48" t="str">
        <f t="shared" si="2"/>
        <v>Aug</v>
      </c>
      <c r="B53" s="2">
        <f>'Daily PnL Log'!B927</f>
        <v>45510</v>
      </c>
      <c r="C53" s="11">
        <f>IF('Daily PnL Log'!C927&lt;&gt;"",'Daily PnL Log'!C927,"")</f>
        <v>7806.8</v>
      </c>
      <c r="D53" s="11">
        <f>IF('Daily PnL Log'!D927&lt;&gt;"",'Daily PnL Log'!D927,"")</f>
        <v>7480.3</v>
      </c>
      <c r="E53" s="11">
        <f>IF('Daily PnL Log'!E927&lt;&gt;"",'Daily PnL Log'!E927,"")</f>
        <v>0</v>
      </c>
      <c r="F53" s="11">
        <f>IF('Daily PnL Log'!F927&lt;&gt;"",'Daily PnL Log'!F927,"")</f>
        <v>-9575.2000000000007</v>
      </c>
      <c r="G53" s="11">
        <f>IF('Daily PnL Log'!G927&lt;&gt;"",'Daily PnL Log'!G927,"")</f>
        <v>1913.8</v>
      </c>
      <c r="H53" s="11">
        <f>IF('Daily PnL Log'!H927&lt;&gt;"",'Daily PnL Log'!H927,"")</f>
        <v>0</v>
      </c>
      <c r="I53" s="11">
        <f>IF('Daily PnL Log'!I927&lt;&gt;"",'Daily PnL Log'!I927,"")</f>
        <v>0</v>
      </c>
      <c r="J53" s="11">
        <f>IF('Daily PnL Log'!J927&lt;&gt;"",'Daily PnL Log'!J927,"")</f>
        <v>7625.7</v>
      </c>
      <c r="K53" s="11">
        <f>IF('Daily PnL Log'!K927&lt;&gt;"",'Daily PnL Log'!K927,"")</f>
        <v>-83.84</v>
      </c>
      <c r="L53" s="11">
        <f>IF('Daily PnL Log'!L927&lt;&gt;"",'Daily PnL Log'!L927,"")</f>
        <v>-740.09</v>
      </c>
      <c r="M53" s="11">
        <f>IF('Daily PnL Log'!M927&lt;&gt;"",'Daily PnL Log'!M927,"")</f>
        <v>-823.93000000000006</v>
      </c>
      <c r="N53" s="11">
        <f>IF('Daily PnL Log'!N927&lt;&gt;"",'Daily PnL Log'!N927,"")</f>
        <v>6801.7699999999995</v>
      </c>
      <c r="O53" s="11">
        <f t="shared" si="3"/>
        <v>-4336.300000000002</v>
      </c>
      <c r="P53" s="11">
        <f t="shared" si="3"/>
        <v>66756.900000000009</v>
      </c>
      <c r="Q53" s="11">
        <f t="shared" si="3"/>
        <v>0</v>
      </c>
      <c r="R53" s="11">
        <f t="shared" si="3"/>
        <v>-21888.100000000002</v>
      </c>
      <c r="S53" s="11">
        <f t="shared" si="3"/>
        <v>-2102.0999999999995</v>
      </c>
      <c r="T53" s="11">
        <f t="shared" si="3"/>
        <v>0</v>
      </c>
      <c r="U53" s="11">
        <f t="shared" si="3"/>
        <v>0</v>
      </c>
      <c r="V53" s="11">
        <f t="shared" si="3"/>
        <v>38430.400000000001</v>
      </c>
      <c r="W53" s="11">
        <f>IF('Daily PnL Log'!W927&lt;&gt;"",'Daily PnL Log'!W927,"")</f>
        <v>692266</v>
      </c>
      <c r="X53" s="11">
        <f>IF('Daily PnL Log'!X927&lt;&gt;"",'Daily PnL Log'!X927,"")</f>
        <v>9.8253705945402486E-3</v>
      </c>
      <c r="Y53" s="11" t="str">
        <f>IF('Daily PnL Log'!Y927&lt;&gt;"",'Daily PnL Log'!Y927,"")</f>
        <v/>
      </c>
      <c r="Z53" s="11" t="str">
        <f>IF('Daily PnL Log'!Z927&lt;&gt;"",'Daily PnL Log'!Z927,"")</f>
        <v/>
      </c>
      <c r="AA53" s="11" t="str">
        <f>IF('Daily PnL Log'!AA927&lt;&gt;"",'Daily PnL Log'!AC927,"")</f>
        <v/>
      </c>
    </row>
    <row r="54" spans="1:27" x14ac:dyDescent="0.25">
      <c r="A54" s="47" t="str">
        <f t="shared" si="2"/>
        <v>Aug</v>
      </c>
      <c r="B54" s="14">
        <f>'Daily PnL Log'!B928</f>
        <v>45511</v>
      </c>
      <c r="C54" s="13">
        <f>IF('Daily PnL Log'!C928&lt;&gt;"",'Daily PnL Log'!C928,"")</f>
        <v>-14696.4</v>
      </c>
      <c r="D54" s="13">
        <f>IF('Daily PnL Log'!D928&lt;&gt;"",'Daily PnL Log'!D928,"")</f>
        <v>-36206.6</v>
      </c>
      <c r="E54" s="13">
        <f>IF('Daily PnL Log'!E928&lt;&gt;"",'Daily PnL Log'!E928,"")</f>
        <v>0</v>
      </c>
      <c r="F54" s="13">
        <f>IF('Daily PnL Log'!F928&lt;&gt;"",'Daily PnL Log'!F928,"")</f>
        <v>16910.7</v>
      </c>
      <c r="G54" s="13">
        <f>IF('Daily PnL Log'!G928&lt;&gt;"",'Daily PnL Log'!G928,"")</f>
        <v>1865.2</v>
      </c>
      <c r="H54" s="13">
        <f>IF('Daily PnL Log'!H928&lt;&gt;"",'Daily PnL Log'!H928,"")</f>
        <v>0</v>
      </c>
      <c r="I54" s="13">
        <f>IF('Daily PnL Log'!I928&lt;&gt;"",'Daily PnL Log'!I928,"")</f>
        <v>0</v>
      </c>
      <c r="J54" s="13">
        <f>IF('Daily PnL Log'!J928&lt;&gt;"",'Daily PnL Log'!J928,"")</f>
        <v>-32127.100000000002</v>
      </c>
      <c r="K54" s="13">
        <f>IF('Daily PnL Log'!K928&lt;&gt;"",'Daily PnL Log'!K928,"")</f>
        <v>-54.55</v>
      </c>
      <c r="L54" s="13">
        <f>IF('Daily PnL Log'!L928&lt;&gt;"",'Daily PnL Log'!L928,"")</f>
        <v>-472</v>
      </c>
      <c r="M54" s="13">
        <f>IF('Daily PnL Log'!M928&lt;&gt;"",'Daily PnL Log'!M928,"")</f>
        <v>-526.54999999999995</v>
      </c>
      <c r="N54" s="13">
        <f>IF('Daily PnL Log'!N928&lt;&gt;"",'Daily PnL Log'!N928,"")</f>
        <v>-32653.65</v>
      </c>
      <c r="O54" s="13">
        <f t="shared" si="3"/>
        <v>-19032.7</v>
      </c>
      <c r="P54" s="13">
        <f t="shared" si="3"/>
        <v>30550.30000000001</v>
      </c>
      <c r="Q54" s="13">
        <f t="shared" si="3"/>
        <v>0</v>
      </c>
      <c r="R54" s="13">
        <f t="shared" si="3"/>
        <v>-4977.4000000000015</v>
      </c>
      <c r="S54" s="13">
        <f t="shared" si="3"/>
        <v>-236.89999999999941</v>
      </c>
      <c r="T54" s="13">
        <f t="shared" si="3"/>
        <v>0</v>
      </c>
      <c r="U54" s="13">
        <f t="shared" si="3"/>
        <v>0</v>
      </c>
      <c r="V54" s="13">
        <f t="shared" si="3"/>
        <v>6303.2999999999993</v>
      </c>
      <c r="W54" s="13">
        <f>IF('Daily PnL Log'!W928&lt;&gt;"",'Daily PnL Log'!W928,"")</f>
        <v>696954</v>
      </c>
      <c r="X54" s="13">
        <f>IF('Daily PnL Log'!X928&lt;&gt;"",'Daily PnL Log'!X928,"")</f>
        <v>-4.6851944317702461E-2</v>
      </c>
      <c r="Y54" s="13">
        <f>IF('Daily PnL Log'!Y928&lt;&gt;"",'Daily PnL Log'!Y928,"")</f>
        <v>-4241.8200000000006</v>
      </c>
      <c r="Z54" s="13" t="str">
        <f>IF('Daily PnL Log'!Z928&lt;&gt;"",'Daily PnL Log'!Z928,"")</f>
        <v/>
      </c>
      <c r="AA54" s="13" t="str">
        <f>IF('Daily PnL Log'!AA928&lt;&gt;"",'Daily PnL Log'!AC928,"")</f>
        <v/>
      </c>
    </row>
    <row r="55" spans="1:27" x14ac:dyDescent="0.25">
      <c r="A55" s="48" t="str">
        <f t="shared" si="2"/>
        <v>Aug</v>
      </c>
      <c r="B55" s="2">
        <f>'Daily PnL Log'!B929</f>
        <v>45512</v>
      </c>
      <c r="C55" s="11">
        <f>IF('Daily PnL Log'!C929&lt;&gt;"",'Daily PnL Log'!C929,"")</f>
        <v>-4451.6000000000004</v>
      </c>
      <c r="D55" s="11">
        <f>IF('Daily PnL Log'!D929&lt;&gt;"",'Daily PnL Log'!D929,"")</f>
        <v>-24457.599999999999</v>
      </c>
      <c r="E55" s="11">
        <f>IF('Daily PnL Log'!E929&lt;&gt;"",'Daily PnL Log'!E929,"")</f>
        <v>0</v>
      </c>
      <c r="F55" s="11">
        <f>IF('Daily PnL Log'!F929&lt;&gt;"",'Daily PnL Log'!F929,"")</f>
        <v>2288</v>
      </c>
      <c r="G55" s="11">
        <f>IF('Daily PnL Log'!G929&lt;&gt;"",'Daily PnL Log'!G929,"")</f>
        <v>685.5</v>
      </c>
      <c r="H55" s="11">
        <f>IF('Daily PnL Log'!H929&lt;&gt;"",'Daily PnL Log'!H929,"")</f>
        <v>0</v>
      </c>
      <c r="I55" s="11">
        <f>IF('Daily PnL Log'!I929&lt;&gt;"",'Daily PnL Log'!I929,"")</f>
        <v>0</v>
      </c>
      <c r="J55" s="11">
        <f>IF('Daily PnL Log'!J929&lt;&gt;"",'Daily PnL Log'!J929,"")</f>
        <v>-25935.699999999997</v>
      </c>
      <c r="K55" s="11">
        <f>IF('Daily PnL Log'!K929&lt;&gt;"",'Daily PnL Log'!K929,"")</f>
        <v>-46.29</v>
      </c>
      <c r="L55" s="11">
        <f>IF('Daily PnL Log'!L929&lt;&gt;"",'Daily PnL Log'!L929,"")</f>
        <v>-396.74</v>
      </c>
      <c r="M55" s="11">
        <f>IF('Daily PnL Log'!M929&lt;&gt;"",'Daily PnL Log'!M929,"")</f>
        <v>-443.03000000000003</v>
      </c>
      <c r="N55" s="11">
        <f>IF('Daily PnL Log'!N929&lt;&gt;"",'Daily PnL Log'!N929,"")</f>
        <v>-26378.729999999996</v>
      </c>
      <c r="O55" s="11">
        <f t="shared" si="3"/>
        <v>-23484.300000000003</v>
      </c>
      <c r="P55" s="11">
        <f t="shared" si="3"/>
        <v>6092.7000000000116</v>
      </c>
      <c r="Q55" s="11">
        <f t="shared" si="3"/>
        <v>0</v>
      </c>
      <c r="R55" s="11">
        <f t="shared" si="3"/>
        <v>-2689.4000000000015</v>
      </c>
      <c r="S55" s="11">
        <f t="shared" si="3"/>
        <v>448.60000000000059</v>
      </c>
      <c r="T55" s="11">
        <f t="shared" si="3"/>
        <v>0</v>
      </c>
      <c r="U55" s="11">
        <f t="shared" si="3"/>
        <v>0</v>
      </c>
      <c r="V55" s="11">
        <f t="shared" si="3"/>
        <v>-19632.399999999998</v>
      </c>
      <c r="W55" s="11">
        <f>IF('Daily PnL Log'!W929&lt;&gt;"",'Daily PnL Log'!W929,"")</f>
        <v>630903</v>
      </c>
      <c r="X55" s="11">
        <f>IF('Daily PnL Log'!X929&lt;&gt;"",'Daily PnL Log'!X929,"")</f>
        <v>-4.1811070798522115E-2</v>
      </c>
      <c r="Y55" s="11" t="str">
        <f>IF('Daily PnL Log'!Y929&lt;&gt;"",'Daily PnL Log'!Y929,"")</f>
        <v/>
      </c>
      <c r="Z55" s="11" t="str">
        <f>IF('Daily PnL Log'!Z929&lt;&gt;"",'Daily PnL Log'!Z929,"")</f>
        <v/>
      </c>
      <c r="AA55" s="11" t="str">
        <f>IF('Daily PnL Log'!AA929&lt;&gt;"",'Daily PnL Log'!AC929,"")</f>
        <v/>
      </c>
    </row>
    <row r="56" spans="1:27" x14ac:dyDescent="0.25">
      <c r="A56" s="47" t="str">
        <f t="shared" si="2"/>
        <v>Aug</v>
      </c>
      <c r="B56" s="14">
        <f>'Daily PnL Log'!B930</f>
        <v>45513</v>
      </c>
      <c r="C56" s="13">
        <f>IF('Daily PnL Log'!C930&lt;&gt;"",'Daily PnL Log'!C930,"")</f>
        <v>20961.400000000001</v>
      </c>
      <c r="D56" s="13">
        <f>IF('Daily PnL Log'!D930&lt;&gt;"",'Daily PnL Log'!D930,"")</f>
        <v>-12402.3</v>
      </c>
      <c r="E56" s="13">
        <f>IF('Daily PnL Log'!E930&lt;&gt;"",'Daily PnL Log'!E930,"")</f>
        <v>0</v>
      </c>
      <c r="F56" s="13">
        <f>IF('Daily PnL Log'!F930&lt;&gt;"",'Daily PnL Log'!F930,"")</f>
        <v>-10816.7</v>
      </c>
      <c r="G56" s="13">
        <f>IF('Daily PnL Log'!G930&lt;&gt;"",'Daily PnL Log'!G930,"")</f>
        <v>-189.9</v>
      </c>
      <c r="H56" s="13">
        <f>IF('Daily PnL Log'!H930&lt;&gt;"",'Daily PnL Log'!H930,"")</f>
        <v>0</v>
      </c>
      <c r="I56" s="13">
        <f>IF('Daily PnL Log'!I930&lt;&gt;"",'Daily PnL Log'!I930,"")</f>
        <v>0</v>
      </c>
      <c r="J56" s="13">
        <f>IF('Daily PnL Log'!J930&lt;&gt;"",'Daily PnL Log'!J930,"")</f>
        <v>-2447.4999999999986</v>
      </c>
      <c r="K56" s="13">
        <f>IF('Daily PnL Log'!K930&lt;&gt;"",'Daily PnL Log'!K930,"")</f>
        <v>-55.54</v>
      </c>
      <c r="L56" s="13">
        <f>IF('Daily PnL Log'!L930&lt;&gt;"",'Daily PnL Log'!L930,"")</f>
        <v>-487.46</v>
      </c>
      <c r="M56" s="13">
        <f>IF('Daily PnL Log'!M930&lt;&gt;"",'Daily PnL Log'!M930,"")</f>
        <v>-543</v>
      </c>
      <c r="N56" s="13">
        <f>IF('Daily PnL Log'!N930&lt;&gt;"",'Daily PnL Log'!N930,"")</f>
        <v>-2990.4999999999986</v>
      </c>
      <c r="O56" s="13">
        <f t="shared" si="3"/>
        <v>-2522.9000000000015</v>
      </c>
      <c r="P56" s="13">
        <f t="shared" si="3"/>
        <v>-6309.5999999999876</v>
      </c>
      <c r="Q56" s="13">
        <f t="shared" si="3"/>
        <v>0</v>
      </c>
      <c r="R56" s="13">
        <f t="shared" si="3"/>
        <v>-13506.100000000002</v>
      </c>
      <c r="S56" s="13">
        <f t="shared" si="3"/>
        <v>258.70000000000061</v>
      </c>
      <c r="T56" s="13">
        <f t="shared" si="3"/>
        <v>0</v>
      </c>
      <c r="U56" s="13">
        <f t="shared" si="3"/>
        <v>0</v>
      </c>
      <c r="V56" s="13">
        <f t="shared" si="3"/>
        <v>-22079.899999999998</v>
      </c>
      <c r="W56" s="13">
        <f>IF('Daily PnL Log'!W930&lt;&gt;"",'Daily PnL Log'!W930,"")</f>
        <v>625473</v>
      </c>
      <c r="X56" s="13">
        <f>IF('Daily PnL Log'!X930&lt;&gt;"",'Daily PnL Log'!X930,"")</f>
        <v>-4.7811816017637827E-3</v>
      </c>
      <c r="Y56" s="13" t="str">
        <f>IF('Daily PnL Log'!Y930&lt;&gt;"",'Daily PnL Log'!Y930,"")</f>
        <v/>
      </c>
      <c r="Z56" s="13" t="str">
        <f>IF('Daily PnL Log'!Z930&lt;&gt;"",'Daily PnL Log'!Z930,"")</f>
        <v/>
      </c>
      <c r="AA56" s="13" t="str">
        <f>IF('Daily PnL Log'!AA930&lt;&gt;"",'Daily PnL Log'!AC930,"")</f>
        <v/>
      </c>
    </row>
    <row r="57" spans="1:27" x14ac:dyDescent="0.25">
      <c r="A57" s="48" t="str">
        <f t="shared" si="2"/>
        <v>Aug</v>
      </c>
      <c r="B57" s="2">
        <f>'Daily PnL Log'!B931</f>
        <v>45516</v>
      </c>
      <c r="C57" s="11">
        <f>IF('Daily PnL Log'!C931&lt;&gt;"",'Daily PnL Log'!C931,"")</f>
        <v>-33347.300000000003</v>
      </c>
      <c r="D57" s="11">
        <f>IF('Daily PnL Log'!D931&lt;&gt;"",'Daily PnL Log'!D931,"")</f>
        <v>-27999.9</v>
      </c>
      <c r="E57" s="11">
        <f>IF('Daily PnL Log'!E931&lt;&gt;"",'Daily PnL Log'!E931,"")</f>
        <v>0</v>
      </c>
      <c r="F57" s="11">
        <f>IF('Daily PnL Log'!F931&lt;&gt;"",'Daily PnL Log'!F931,"")</f>
        <v>-2550.4</v>
      </c>
      <c r="G57" s="11">
        <f>IF('Daily PnL Log'!G931&lt;&gt;"",'Daily PnL Log'!G931,"")</f>
        <v>-3234.2</v>
      </c>
      <c r="H57" s="11">
        <f>IF('Daily PnL Log'!H931&lt;&gt;"",'Daily PnL Log'!H931,"")</f>
        <v>0</v>
      </c>
      <c r="I57" s="11">
        <f>IF('Daily PnL Log'!I931&lt;&gt;"",'Daily PnL Log'!I931,"")</f>
        <v>0</v>
      </c>
      <c r="J57" s="11">
        <f>IF('Daily PnL Log'!J931&lt;&gt;"",'Daily PnL Log'!J931,"")</f>
        <v>-67131.8</v>
      </c>
      <c r="K57" s="11">
        <f>IF('Daily PnL Log'!K931&lt;&gt;"",'Daily PnL Log'!K931,"")</f>
        <v>-123.96</v>
      </c>
      <c r="L57" s="11">
        <f>IF('Daily PnL Log'!L931&lt;&gt;"",'Daily PnL Log'!L931,"")</f>
        <v>-1090.68</v>
      </c>
      <c r="M57" s="11">
        <f>IF('Daily PnL Log'!M931&lt;&gt;"",'Daily PnL Log'!M931,"")</f>
        <v>-1214.6400000000001</v>
      </c>
      <c r="N57" s="11">
        <f>IF('Daily PnL Log'!N931&lt;&gt;"",'Daily PnL Log'!N931,"")</f>
        <v>-68346.44</v>
      </c>
      <c r="O57" s="11">
        <f t="shared" si="3"/>
        <v>-35870.200000000004</v>
      </c>
      <c r="P57" s="11">
        <f t="shared" si="3"/>
        <v>-34309.499999999985</v>
      </c>
      <c r="Q57" s="11">
        <f t="shared" si="3"/>
        <v>0</v>
      </c>
      <c r="R57" s="11">
        <f t="shared" si="3"/>
        <v>-16056.500000000002</v>
      </c>
      <c r="S57" s="11">
        <f t="shared" si="3"/>
        <v>-2975.4999999999991</v>
      </c>
      <c r="T57" s="11">
        <f t="shared" si="3"/>
        <v>0</v>
      </c>
      <c r="U57" s="11">
        <f t="shared" si="3"/>
        <v>0</v>
      </c>
      <c r="V57" s="11">
        <f t="shared" si="3"/>
        <v>-89211.7</v>
      </c>
      <c r="W57" s="11">
        <f>IF('Daily PnL Log'!W931&lt;&gt;"",'Daily PnL Log'!W931,"")</f>
        <v>546920</v>
      </c>
      <c r="X57" s="11">
        <f>IF('Daily PnL Log'!X931&lt;&gt;"",'Daily PnL Log'!X931,"")</f>
        <v>-0.12496606450669202</v>
      </c>
      <c r="Y57" s="11" t="str">
        <f>IF('Daily PnL Log'!Y931&lt;&gt;"",'Daily PnL Log'!Y931,"")</f>
        <v/>
      </c>
      <c r="Z57" s="11" t="str">
        <f>IF('Daily PnL Log'!Z931&lt;&gt;"",'Daily PnL Log'!Z931,"")</f>
        <v/>
      </c>
      <c r="AA57" s="11" t="str">
        <f>IF('Daily PnL Log'!AA931&lt;&gt;"",'Daily PnL Log'!AC931,"")</f>
        <v/>
      </c>
    </row>
    <row r="58" spans="1:27" x14ac:dyDescent="0.25">
      <c r="A58" s="47" t="str">
        <f t="shared" si="2"/>
        <v>Aug</v>
      </c>
      <c r="B58" s="14">
        <f>'Daily PnL Log'!B932</f>
        <v>45517</v>
      </c>
      <c r="C58" s="13">
        <f>IF('Daily PnL Log'!C932&lt;&gt;"",'Daily PnL Log'!C932,"")</f>
        <v>-18717.400000000001</v>
      </c>
      <c r="D58" s="13">
        <f>IF('Daily PnL Log'!D932&lt;&gt;"",'Daily PnL Log'!D932,"")</f>
        <v>-3309.4</v>
      </c>
      <c r="E58" s="13">
        <f>IF('Daily PnL Log'!E932&lt;&gt;"",'Daily PnL Log'!E932,"")</f>
        <v>0</v>
      </c>
      <c r="F58" s="13">
        <f>IF('Daily PnL Log'!F932&lt;&gt;"",'Daily PnL Log'!F932,"")</f>
        <v>9066.2000000000007</v>
      </c>
      <c r="G58" s="13">
        <f>IF('Daily PnL Log'!G932&lt;&gt;"",'Daily PnL Log'!G932,"")</f>
        <v>11295.6</v>
      </c>
      <c r="H58" s="13">
        <f>IF('Daily PnL Log'!H932&lt;&gt;"",'Daily PnL Log'!H932,"")</f>
        <v>0</v>
      </c>
      <c r="I58" s="13">
        <f>IF('Daily PnL Log'!I932&lt;&gt;"",'Daily PnL Log'!I932,"")</f>
        <v>0</v>
      </c>
      <c r="J58" s="13">
        <f>IF('Daily PnL Log'!J932&lt;&gt;"",'Daily PnL Log'!J932,"")</f>
        <v>-1665.0000000000018</v>
      </c>
      <c r="K58" s="13">
        <f>IF('Daily PnL Log'!K932&lt;&gt;"",'Daily PnL Log'!K932,"")</f>
        <v>-96.61</v>
      </c>
      <c r="L58" s="13">
        <f>IF('Daily PnL Log'!L932&lt;&gt;"",'Daily PnL Log'!L932,"")</f>
        <v>-784.17</v>
      </c>
      <c r="M58" s="13">
        <f>IF('Daily PnL Log'!M932&lt;&gt;"",'Daily PnL Log'!M932,"")</f>
        <v>-880.78</v>
      </c>
      <c r="N58" s="13">
        <f>IF('Daily PnL Log'!N932&lt;&gt;"",'Daily PnL Log'!N932,"")</f>
        <v>-2545.7800000000016</v>
      </c>
      <c r="O58" s="13">
        <f t="shared" si="3"/>
        <v>-54587.600000000006</v>
      </c>
      <c r="P58" s="13">
        <f t="shared" si="3"/>
        <v>-37618.899999999987</v>
      </c>
      <c r="Q58" s="13">
        <f t="shared" si="3"/>
        <v>0</v>
      </c>
      <c r="R58" s="13">
        <f t="shared" si="3"/>
        <v>-6990.3000000000011</v>
      </c>
      <c r="S58" s="13">
        <f t="shared" si="3"/>
        <v>8320.1000000000022</v>
      </c>
      <c r="T58" s="13">
        <f t="shared" si="3"/>
        <v>0</v>
      </c>
      <c r="U58" s="13">
        <f t="shared" si="3"/>
        <v>0</v>
      </c>
      <c r="V58" s="13">
        <f t="shared" si="3"/>
        <v>-90876.7</v>
      </c>
      <c r="W58" s="13">
        <f>IF('Daily PnL Log'!W932&lt;&gt;"",'Daily PnL Log'!W932,"")</f>
        <v>577602</v>
      </c>
      <c r="X58" s="13">
        <f>IF('Daily PnL Log'!X932&lt;&gt;"",'Daily PnL Log'!X932,"")</f>
        <v>-4.4074985889938079E-3</v>
      </c>
      <c r="Y58" s="13" t="str">
        <f>IF('Daily PnL Log'!Y932&lt;&gt;"",'Daily PnL Log'!Y932,"")</f>
        <v/>
      </c>
      <c r="Z58" s="13" t="str">
        <f>IF('Daily PnL Log'!Z932&lt;&gt;"",'Daily PnL Log'!Z932,"")</f>
        <v/>
      </c>
      <c r="AA58" s="13" t="str">
        <f>IF('Daily PnL Log'!AA932&lt;&gt;"",'Daily PnL Log'!AC932,"")</f>
        <v/>
      </c>
    </row>
    <row r="59" spans="1:27" x14ac:dyDescent="0.25">
      <c r="A59" s="48" t="str">
        <f t="shared" si="2"/>
        <v>Aug</v>
      </c>
      <c r="B59" s="2">
        <f>'Daily PnL Log'!B933</f>
        <v>45518</v>
      </c>
      <c r="C59" s="11">
        <f>IF('Daily PnL Log'!C933&lt;&gt;"",'Daily PnL Log'!C933,"")</f>
        <v>-3641.3</v>
      </c>
      <c r="D59" s="11">
        <f>IF('Daily PnL Log'!D933&lt;&gt;"",'Daily PnL Log'!D933,"")</f>
        <v>19808.5</v>
      </c>
      <c r="E59" s="11">
        <f>IF('Daily PnL Log'!E933&lt;&gt;"",'Daily PnL Log'!E933,"")</f>
        <v>0</v>
      </c>
      <c r="F59" s="11">
        <f>IF('Daily PnL Log'!F933&lt;&gt;"",'Daily PnL Log'!F933,"")</f>
        <v>11848.1</v>
      </c>
      <c r="G59" s="11">
        <f>IF('Daily PnL Log'!G933&lt;&gt;"",'Daily PnL Log'!G933,"")</f>
        <v>-7851.3</v>
      </c>
      <c r="H59" s="11">
        <f>IF('Daily PnL Log'!H933&lt;&gt;"",'Daily PnL Log'!H933,"")</f>
        <v>0</v>
      </c>
      <c r="I59" s="11">
        <f>IF('Daily PnL Log'!I933&lt;&gt;"",'Daily PnL Log'!I933,"")</f>
        <v>0</v>
      </c>
      <c r="J59" s="11">
        <f>IF('Daily PnL Log'!J933&lt;&gt;"",'Daily PnL Log'!J933,"")</f>
        <v>20164.000000000004</v>
      </c>
      <c r="K59" s="11">
        <f>IF('Daily PnL Log'!K933&lt;&gt;"",'Daily PnL Log'!K933,"")</f>
        <v>-110.2</v>
      </c>
      <c r="L59" s="11">
        <f>IF('Daily PnL Log'!L933&lt;&gt;"",'Daily PnL Log'!L933,"")</f>
        <v>-956.42</v>
      </c>
      <c r="M59" s="11">
        <f>IF('Daily PnL Log'!M933&lt;&gt;"",'Daily PnL Log'!M933,"")</f>
        <v>-1066.6199999999999</v>
      </c>
      <c r="N59" s="11">
        <f>IF('Daily PnL Log'!N933&lt;&gt;"",'Daily PnL Log'!N933,"")</f>
        <v>19097.380000000005</v>
      </c>
      <c r="O59" s="11">
        <f t="shared" si="3"/>
        <v>-58228.900000000009</v>
      </c>
      <c r="P59" s="11">
        <f t="shared" si="3"/>
        <v>-17810.399999999987</v>
      </c>
      <c r="Q59" s="11">
        <f t="shared" si="3"/>
        <v>0</v>
      </c>
      <c r="R59" s="11">
        <f t="shared" si="3"/>
        <v>4857.7999999999993</v>
      </c>
      <c r="S59" s="11">
        <f t="shared" si="3"/>
        <v>468.800000000002</v>
      </c>
      <c r="T59" s="11">
        <f t="shared" si="3"/>
        <v>0</v>
      </c>
      <c r="U59" s="11">
        <f t="shared" si="3"/>
        <v>0</v>
      </c>
      <c r="V59" s="11">
        <f t="shared" si="3"/>
        <v>-70712.7</v>
      </c>
      <c r="W59" s="11">
        <f>IF('Daily PnL Log'!W933&lt;&gt;"",'Daily PnL Log'!W933,"")</f>
        <v>570860</v>
      </c>
      <c r="X59" s="11">
        <f>IF('Daily PnL Log'!X933&lt;&gt;"",'Daily PnL Log'!X933,"")</f>
        <v>3.3453701432925767E-2</v>
      </c>
      <c r="Y59" s="11" t="str">
        <f>IF('Daily PnL Log'!Y933&lt;&gt;"",'Daily PnL Log'!Y933,"")</f>
        <v/>
      </c>
      <c r="Z59" s="11" t="str">
        <f>IF('Daily PnL Log'!Z933&lt;&gt;"",'Daily PnL Log'!Z933,"")</f>
        <v/>
      </c>
      <c r="AA59" s="11" t="str">
        <f>IF('Daily PnL Log'!AA933&lt;&gt;"",'Daily PnL Log'!AC933,"")</f>
        <v/>
      </c>
    </row>
    <row r="60" spans="1:27" x14ac:dyDescent="0.25">
      <c r="A60" s="47" t="str">
        <f t="shared" si="2"/>
        <v>Aug</v>
      </c>
      <c r="B60" s="14">
        <f>'Daily PnL Log'!B934</f>
        <v>45519</v>
      </c>
      <c r="C60" s="13">
        <f>IF('Daily PnL Log'!C934&lt;&gt;"",'Daily PnL Log'!C934,"")</f>
        <v>16921.599999999999</v>
      </c>
      <c r="D60" s="13">
        <f>IF('Daily PnL Log'!D934&lt;&gt;"",'Daily PnL Log'!D934,"")</f>
        <v>-2670.3</v>
      </c>
      <c r="E60" s="13">
        <f>IF('Daily PnL Log'!E934&lt;&gt;"",'Daily PnL Log'!E934,"")</f>
        <v>0</v>
      </c>
      <c r="F60" s="13">
        <f>IF('Daily PnL Log'!F934&lt;&gt;"",'Daily PnL Log'!F934,"")</f>
        <v>2261.6</v>
      </c>
      <c r="G60" s="13">
        <f>IF('Daily PnL Log'!G934&lt;&gt;"",'Daily PnL Log'!G934,"")</f>
        <v>-1068.0999999999999</v>
      </c>
      <c r="H60" s="13">
        <f>IF('Daily PnL Log'!H934&lt;&gt;"",'Daily PnL Log'!H934,"")</f>
        <v>0</v>
      </c>
      <c r="I60" s="13">
        <f>IF('Daily PnL Log'!I934&lt;&gt;"",'Daily PnL Log'!I934,"")</f>
        <v>0</v>
      </c>
      <c r="J60" s="13">
        <f>IF('Daily PnL Log'!J934&lt;&gt;"",'Daily PnL Log'!J934,"")</f>
        <v>15444.799999999997</v>
      </c>
      <c r="K60" s="13">
        <f>IF('Daily PnL Log'!K934&lt;&gt;"",'Daily PnL Log'!K934,"")</f>
        <v>-73.790000000000006</v>
      </c>
      <c r="L60" s="13">
        <f>IF('Daily PnL Log'!L934&lt;&gt;"",'Daily PnL Log'!L934,"")</f>
        <v>-607.49</v>
      </c>
      <c r="M60" s="13">
        <f>IF('Daily PnL Log'!M934&lt;&gt;"",'Daily PnL Log'!M934,"")</f>
        <v>-681.28</v>
      </c>
      <c r="N60" s="13">
        <f>IF('Daily PnL Log'!N934&lt;&gt;"",'Daily PnL Log'!N934,"")</f>
        <v>14763.519999999997</v>
      </c>
      <c r="O60" s="13">
        <f t="shared" si="3"/>
        <v>-41307.30000000001</v>
      </c>
      <c r="P60" s="13">
        <f t="shared" si="3"/>
        <v>-20480.699999999986</v>
      </c>
      <c r="Q60" s="13">
        <f t="shared" si="3"/>
        <v>0</v>
      </c>
      <c r="R60" s="13">
        <f t="shared" si="3"/>
        <v>7119.4</v>
      </c>
      <c r="S60" s="13">
        <f t="shared" si="3"/>
        <v>-599.29999999999791</v>
      </c>
      <c r="T60" s="13">
        <f t="shared" si="3"/>
        <v>0</v>
      </c>
      <c r="U60" s="13">
        <f t="shared" si="3"/>
        <v>0</v>
      </c>
      <c r="V60" s="13">
        <f t="shared" si="3"/>
        <v>-55267.9</v>
      </c>
      <c r="W60" s="13">
        <f>IF('Daily PnL Log'!W934&lt;&gt;"",'Daily PnL Log'!W934,"")</f>
        <v>630664</v>
      </c>
      <c r="X60" s="13">
        <f>IF('Daily PnL Log'!X934&lt;&gt;"",'Daily PnL Log'!X934,"")</f>
        <v>2.3409485875204541E-2</v>
      </c>
      <c r="Y60" s="13" t="str">
        <f>IF('Daily PnL Log'!Y934&lt;&gt;"",'Daily PnL Log'!Y934,"")</f>
        <v/>
      </c>
      <c r="Z60" s="13">
        <f>IF('Daily PnL Log'!Z934&lt;&gt;"",'Daily PnL Log'!Z934,"")</f>
        <v>56335.68</v>
      </c>
      <c r="AA60" s="13" t="str">
        <f>IF('Daily PnL Log'!AA934&lt;&gt;"",'Daily PnL Log'!AC934,"")</f>
        <v/>
      </c>
    </row>
    <row r="61" spans="1:27" x14ac:dyDescent="0.25">
      <c r="A61" s="48" t="str">
        <f t="shared" si="2"/>
        <v>Aug</v>
      </c>
      <c r="B61" s="2">
        <f>'Daily PnL Log'!B935</f>
        <v>45520</v>
      </c>
      <c r="C61" s="11">
        <f>IF('Daily PnL Log'!C935&lt;&gt;"",'Daily PnL Log'!C935,"")</f>
        <v>30916.799999999999</v>
      </c>
      <c r="D61" s="11">
        <f>IF('Daily PnL Log'!D935&lt;&gt;"",'Daily PnL Log'!D935,"")</f>
        <v>11792.7</v>
      </c>
      <c r="E61" s="11">
        <f>IF('Daily PnL Log'!E935&lt;&gt;"",'Daily PnL Log'!E935,"")</f>
        <v>0</v>
      </c>
      <c r="F61" s="11">
        <f>IF('Daily PnL Log'!F935&lt;&gt;"",'Daily PnL Log'!F935,"")</f>
        <v>6611.9</v>
      </c>
      <c r="G61" s="11">
        <f>IF('Daily PnL Log'!G935&lt;&gt;"",'Daily PnL Log'!G935,"")</f>
        <v>8236.6</v>
      </c>
      <c r="H61" s="11">
        <f>IF('Daily PnL Log'!H935&lt;&gt;"",'Daily PnL Log'!H935,"")</f>
        <v>0</v>
      </c>
      <c r="I61" s="11">
        <f>IF('Daily PnL Log'!I935&lt;&gt;"",'Daily PnL Log'!I935,"")</f>
        <v>0</v>
      </c>
      <c r="J61" s="11">
        <f>IF('Daily PnL Log'!J935&lt;&gt;"",'Daily PnL Log'!J935,"")</f>
        <v>57558</v>
      </c>
      <c r="K61" s="11">
        <f>IF('Daily PnL Log'!K935&lt;&gt;"",'Daily PnL Log'!K935,"")</f>
        <v>-52.57</v>
      </c>
      <c r="L61" s="11">
        <f>IF('Daily PnL Log'!L935&lt;&gt;"",'Daily PnL Log'!L935,"")</f>
        <v>-419.72</v>
      </c>
      <c r="M61" s="11">
        <f>IF('Daily PnL Log'!M935&lt;&gt;"",'Daily PnL Log'!M935,"")</f>
        <v>-472.29</v>
      </c>
      <c r="N61" s="11">
        <f>IF('Daily PnL Log'!N935&lt;&gt;"",'Daily PnL Log'!N935,"")</f>
        <v>57085.71</v>
      </c>
      <c r="O61" s="11">
        <f t="shared" si="3"/>
        <v>-10390.500000000011</v>
      </c>
      <c r="P61" s="11">
        <f t="shared" si="3"/>
        <v>-8687.9999999999854</v>
      </c>
      <c r="Q61" s="11">
        <f t="shared" si="3"/>
        <v>0</v>
      </c>
      <c r="R61" s="11">
        <f t="shared" si="3"/>
        <v>13731.3</v>
      </c>
      <c r="S61" s="11">
        <f t="shared" si="3"/>
        <v>7637.3000000000029</v>
      </c>
      <c r="T61" s="11">
        <f t="shared" si="3"/>
        <v>0</v>
      </c>
      <c r="U61" s="11">
        <f t="shared" si="3"/>
        <v>0</v>
      </c>
      <c r="V61" s="11">
        <f t="shared" si="3"/>
        <v>2290.0999999999985</v>
      </c>
      <c r="W61" s="11">
        <f>IF('Daily PnL Log'!W935&lt;&gt;"",'Daily PnL Log'!W935,"")</f>
        <v>558326</v>
      </c>
      <c r="X61" s="11">
        <f>IF('Daily PnL Log'!X935&lt;&gt;"",'Daily PnL Log'!X935,"")</f>
        <v>0.10224440559816309</v>
      </c>
      <c r="Y61" s="11" t="str">
        <f>IF('Daily PnL Log'!Y935&lt;&gt;"",'Daily PnL Log'!Y935,"")</f>
        <v/>
      </c>
      <c r="Z61" s="11" t="str">
        <f>IF('Daily PnL Log'!Z935&lt;&gt;"",'Daily PnL Log'!Z935,"")</f>
        <v/>
      </c>
      <c r="AA61" s="11" t="str">
        <f>IF('Daily PnL Log'!AA935&lt;&gt;"",'Daily PnL Log'!AC935,"")</f>
        <v/>
      </c>
    </row>
    <row r="62" spans="1:27" x14ac:dyDescent="0.25">
      <c r="A62" s="47" t="str">
        <f t="shared" si="2"/>
        <v>Aug</v>
      </c>
      <c r="B62" s="14">
        <f>'Daily PnL Log'!B936</f>
        <v>45523</v>
      </c>
      <c r="C62" s="13">
        <f>IF('Daily PnL Log'!C936&lt;&gt;"",'Daily PnL Log'!C936,"")</f>
        <v>-496.2</v>
      </c>
      <c r="D62" s="13">
        <f>IF('Daily PnL Log'!D936&lt;&gt;"",'Daily PnL Log'!D936,"")</f>
        <v>9330.7000000000007</v>
      </c>
      <c r="E62" s="13">
        <f>IF('Daily PnL Log'!E936&lt;&gt;"",'Daily PnL Log'!E936,"")</f>
        <v>0</v>
      </c>
      <c r="F62" s="13">
        <f>IF('Daily PnL Log'!F936&lt;&gt;"",'Daily PnL Log'!F936,"")</f>
        <v>1771.5</v>
      </c>
      <c r="G62" s="13">
        <f>IF('Daily PnL Log'!G936&lt;&gt;"",'Daily PnL Log'!G936,"")</f>
        <v>-1323.7</v>
      </c>
      <c r="H62" s="13">
        <f>IF('Daily PnL Log'!H936&lt;&gt;"",'Daily PnL Log'!H936,"")</f>
        <v>0</v>
      </c>
      <c r="I62" s="13">
        <f>IF('Daily PnL Log'!I936&lt;&gt;"",'Daily PnL Log'!I936,"")</f>
        <v>0</v>
      </c>
      <c r="J62" s="13">
        <f>IF('Daily PnL Log'!J936&lt;&gt;"",'Daily PnL Log'!J936,"")</f>
        <v>9282.2999999999993</v>
      </c>
      <c r="K62" s="13">
        <f>IF('Daily PnL Log'!K936&lt;&gt;"",'Daily PnL Log'!K936,"")</f>
        <v>-110.38</v>
      </c>
      <c r="L62" s="13">
        <f>IF('Daily PnL Log'!L936&lt;&gt;"",'Daily PnL Log'!L936,"")</f>
        <v>-939.27</v>
      </c>
      <c r="M62" s="13">
        <f>IF('Daily PnL Log'!M936&lt;&gt;"",'Daily PnL Log'!M936,"")</f>
        <v>-1049.6500000000001</v>
      </c>
      <c r="N62" s="13">
        <f>IF('Daily PnL Log'!N936&lt;&gt;"",'Daily PnL Log'!N936,"")</f>
        <v>8232.65</v>
      </c>
      <c r="O62" s="13">
        <f t="shared" si="3"/>
        <v>-10886.700000000012</v>
      </c>
      <c r="P62" s="13">
        <f t="shared" si="3"/>
        <v>642.70000000001528</v>
      </c>
      <c r="Q62" s="13">
        <f t="shared" si="3"/>
        <v>0</v>
      </c>
      <c r="R62" s="13">
        <f t="shared" si="3"/>
        <v>15502.8</v>
      </c>
      <c r="S62" s="13">
        <f t="shared" si="3"/>
        <v>6313.6000000000031</v>
      </c>
      <c r="T62" s="13">
        <f t="shared" si="3"/>
        <v>0</v>
      </c>
      <c r="U62" s="13">
        <f t="shared" si="3"/>
        <v>0</v>
      </c>
      <c r="V62" s="13">
        <f t="shared" si="3"/>
        <v>11572.399999999998</v>
      </c>
      <c r="W62" s="13">
        <f>IF('Daily PnL Log'!W936&lt;&gt;"",'Daily PnL Log'!W936,"")</f>
        <v>715312</v>
      </c>
      <c r="X62" s="13">
        <f>IF('Daily PnL Log'!X936&lt;&gt;"",'Daily PnL Log'!X936,"")</f>
        <v>1.1509173619343727E-2</v>
      </c>
      <c r="Y62" s="13" t="str">
        <f>IF('Daily PnL Log'!Y936&lt;&gt;"",'Daily PnL Log'!Y936,"")</f>
        <v/>
      </c>
      <c r="Z62" s="13" t="str">
        <f>IF('Daily PnL Log'!Z936&lt;&gt;"",'Daily PnL Log'!Z936,"")</f>
        <v/>
      </c>
      <c r="AA62" s="13" t="str">
        <f>IF('Daily PnL Log'!AA936&lt;&gt;"",'Daily PnL Log'!AC936,"")</f>
        <v/>
      </c>
    </row>
    <row r="63" spans="1:27" x14ac:dyDescent="0.25">
      <c r="A63" s="48" t="str">
        <f t="shared" si="2"/>
        <v>Aug</v>
      </c>
      <c r="B63" s="2">
        <f>'Daily PnL Log'!B937</f>
        <v>45524</v>
      </c>
      <c r="C63" s="11">
        <f>IF('Daily PnL Log'!C937&lt;&gt;"",'Daily PnL Log'!C937,"")</f>
        <v>36147.800000000003</v>
      </c>
      <c r="D63" s="11">
        <f>IF('Daily PnL Log'!D937&lt;&gt;"",'Daily PnL Log'!D937,"")</f>
        <v>-8292.9</v>
      </c>
      <c r="E63" s="11">
        <f>IF('Daily PnL Log'!E937&lt;&gt;"",'Daily PnL Log'!E937,"")</f>
        <v>0</v>
      </c>
      <c r="F63" s="11">
        <f>IF('Daily PnL Log'!F937&lt;&gt;"",'Daily PnL Log'!F937,"")</f>
        <v>-9226</v>
      </c>
      <c r="G63" s="11">
        <f>IF('Daily PnL Log'!G937&lt;&gt;"",'Daily PnL Log'!G937,"")</f>
        <v>13004.3</v>
      </c>
      <c r="H63" s="11">
        <f>IF('Daily PnL Log'!H937&lt;&gt;"",'Daily PnL Log'!H937,"")</f>
        <v>0</v>
      </c>
      <c r="I63" s="11">
        <f>IF('Daily PnL Log'!I937&lt;&gt;"",'Daily PnL Log'!I937,"")</f>
        <v>0</v>
      </c>
      <c r="J63" s="11">
        <f>IF('Daily PnL Log'!J937&lt;&gt;"",'Daily PnL Log'!J937,"")</f>
        <v>31633.200000000001</v>
      </c>
      <c r="K63" s="11">
        <f>IF('Daily PnL Log'!K937&lt;&gt;"",'Daily PnL Log'!K937,"")</f>
        <v>-88.7</v>
      </c>
      <c r="L63" s="11">
        <f>IF('Daily PnL Log'!L937&lt;&gt;"",'Daily PnL Log'!L937,"")</f>
        <v>-779.73</v>
      </c>
      <c r="M63" s="11">
        <f>IF('Daily PnL Log'!M937&lt;&gt;"",'Daily PnL Log'!M937,"")</f>
        <v>-868.43000000000006</v>
      </c>
      <c r="N63" s="11">
        <f>IF('Daily PnL Log'!N937&lt;&gt;"",'Daily PnL Log'!N937,"")</f>
        <v>30764.77</v>
      </c>
      <c r="O63" s="11">
        <f t="shared" si="3"/>
        <v>25261.099999999991</v>
      </c>
      <c r="P63" s="11">
        <f t="shared" si="3"/>
        <v>-7650.1999999999844</v>
      </c>
      <c r="Q63" s="11">
        <f t="shared" si="3"/>
        <v>0</v>
      </c>
      <c r="R63" s="11">
        <f t="shared" si="3"/>
        <v>6276.7999999999993</v>
      </c>
      <c r="S63" s="11">
        <f t="shared" si="3"/>
        <v>19317.900000000001</v>
      </c>
      <c r="T63" s="11">
        <f t="shared" si="3"/>
        <v>0</v>
      </c>
      <c r="U63" s="11">
        <f t="shared" si="3"/>
        <v>0</v>
      </c>
      <c r="V63" s="11">
        <f t="shared" si="3"/>
        <v>43205.599999999999</v>
      </c>
      <c r="W63" s="11">
        <f>IF('Daily PnL Log'!W937&lt;&gt;"",'Daily PnL Log'!W937,"")</f>
        <v>769090</v>
      </c>
      <c r="X63" s="11">
        <f>IF('Daily PnL Log'!X937&lt;&gt;"",'Daily PnL Log'!X937,"")</f>
        <v>4.0001521278393945E-2</v>
      </c>
      <c r="Y63" s="11" t="str">
        <f>IF('Daily PnL Log'!Y937&lt;&gt;"",'Daily PnL Log'!Y937,"")</f>
        <v/>
      </c>
      <c r="Z63" s="11" t="str">
        <f>IF('Daily PnL Log'!Z937&lt;&gt;"",'Daily PnL Log'!Z937,"")</f>
        <v/>
      </c>
      <c r="AA63" s="11" t="str">
        <f>IF('Daily PnL Log'!AA937&lt;&gt;"",'Daily PnL Log'!AC937,"")</f>
        <v/>
      </c>
    </row>
    <row r="64" spans="1:27" x14ac:dyDescent="0.25">
      <c r="A64" s="47" t="str">
        <f t="shared" si="2"/>
        <v>Aug</v>
      </c>
      <c r="B64" s="14">
        <f>'Daily PnL Log'!B938</f>
        <v>45525</v>
      </c>
      <c r="C64" s="13">
        <f>IF('Daily PnL Log'!C938&lt;&gt;"",'Daily PnL Log'!C938,"")</f>
        <v>-10958.3</v>
      </c>
      <c r="D64" s="13">
        <f>IF('Daily PnL Log'!D938&lt;&gt;"",'Daily PnL Log'!D938,"")</f>
        <v>-161.30000000000001</v>
      </c>
      <c r="E64" s="13">
        <f>IF('Daily PnL Log'!E938&lt;&gt;"",'Daily PnL Log'!E938,"")</f>
        <v>0</v>
      </c>
      <c r="F64" s="13">
        <f>IF('Daily PnL Log'!F938&lt;&gt;"",'Daily PnL Log'!F938,"")</f>
        <v>-8107.4</v>
      </c>
      <c r="G64" s="13">
        <f>IF('Daily PnL Log'!G938&lt;&gt;"",'Daily PnL Log'!G938,"")</f>
        <v>-13927.5</v>
      </c>
      <c r="H64" s="13">
        <f>IF('Daily PnL Log'!H938&lt;&gt;"",'Daily PnL Log'!H938,"")</f>
        <v>0</v>
      </c>
      <c r="I64" s="13">
        <f>IF('Daily PnL Log'!I938&lt;&gt;"",'Daily PnL Log'!I938,"")</f>
        <v>0</v>
      </c>
      <c r="J64" s="13">
        <f>IF('Daily PnL Log'!J938&lt;&gt;"",'Daily PnL Log'!J938,"")</f>
        <v>-33154.5</v>
      </c>
      <c r="K64" s="13">
        <f>IF('Daily PnL Log'!K938&lt;&gt;"",'Daily PnL Log'!K938,"")</f>
        <v>-93.76</v>
      </c>
      <c r="L64" s="13">
        <f>IF('Daily PnL Log'!L938&lt;&gt;"",'Daily PnL Log'!L938,"")</f>
        <v>-827.2</v>
      </c>
      <c r="M64" s="13">
        <f>IF('Daily PnL Log'!M938&lt;&gt;"",'Daily PnL Log'!M938,"")</f>
        <v>-920.96</v>
      </c>
      <c r="N64" s="13">
        <f>IF('Daily PnL Log'!N938&lt;&gt;"",'Daily PnL Log'!N938,"")</f>
        <v>-34075.46</v>
      </c>
      <c r="O64" s="13">
        <f t="shared" si="3"/>
        <v>14302.799999999992</v>
      </c>
      <c r="P64" s="13">
        <f t="shared" si="3"/>
        <v>-7811.4999999999845</v>
      </c>
      <c r="Q64" s="13">
        <f t="shared" si="3"/>
        <v>0</v>
      </c>
      <c r="R64" s="13">
        <f t="shared" si="3"/>
        <v>-1830.6000000000004</v>
      </c>
      <c r="S64" s="13">
        <f t="shared" si="3"/>
        <v>5390.4000000000015</v>
      </c>
      <c r="T64" s="13">
        <f t="shared" si="3"/>
        <v>0</v>
      </c>
      <c r="U64" s="13">
        <f t="shared" si="3"/>
        <v>0</v>
      </c>
      <c r="V64" s="13">
        <f t="shared" si="3"/>
        <v>10051.099999999999</v>
      </c>
      <c r="W64" s="13">
        <f>IF('Daily PnL Log'!W938&lt;&gt;"",'Daily PnL Log'!W938,"")</f>
        <v>611253</v>
      </c>
      <c r="X64" s="13">
        <f>IF('Daily PnL Log'!X938&lt;&gt;"",'Daily PnL Log'!X938,"")</f>
        <v>-5.5746900219712625E-2</v>
      </c>
      <c r="Y64" s="13" t="str">
        <f>IF('Daily PnL Log'!Y938&lt;&gt;"",'Daily PnL Log'!Y938,"")</f>
        <v/>
      </c>
      <c r="Z64" s="13" t="str">
        <f>IF('Daily PnL Log'!Z938&lt;&gt;"",'Daily PnL Log'!Z938,"")</f>
        <v/>
      </c>
      <c r="AA64" s="13" t="str">
        <f>IF('Daily PnL Log'!AA938&lt;&gt;"",'Daily PnL Log'!AC938,"")</f>
        <v/>
      </c>
    </row>
    <row r="65" spans="1:27" x14ac:dyDescent="0.25">
      <c r="A65" s="48" t="str">
        <f t="shared" si="2"/>
        <v>Aug</v>
      </c>
      <c r="B65" s="2">
        <f>'Daily PnL Log'!B939</f>
        <v>45526</v>
      </c>
      <c r="C65" s="11">
        <f>IF('Daily PnL Log'!C939&lt;&gt;"",'Daily PnL Log'!C939,"")</f>
        <v>53968.7</v>
      </c>
      <c r="D65" s="11">
        <f>IF('Daily PnL Log'!D939&lt;&gt;"",'Daily PnL Log'!D939,"")</f>
        <v>11212.9</v>
      </c>
      <c r="E65" s="11">
        <f>IF('Daily PnL Log'!E939&lt;&gt;"",'Daily PnL Log'!E939,"")</f>
        <v>0</v>
      </c>
      <c r="F65" s="11">
        <f>IF('Daily PnL Log'!F939&lt;&gt;"",'Daily PnL Log'!F939,"")</f>
        <v>-6788.2</v>
      </c>
      <c r="G65" s="11">
        <f>IF('Daily PnL Log'!G939&lt;&gt;"",'Daily PnL Log'!G939,"")</f>
        <v>5630.8</v>
      </c>
      <c r="H65" s="11">
        <f>IF('Daily PnL Log'!H939&lt;&gt;"",'Daily PnL Log'!H939,"")</f>
        <v>0</v>
      </c>
      <c r="I65" s="11">
        <f>IF('Daily PnL Log'!I939&lt;&gt;"",'Daily PnL Log'!I939,"")</f>
        <v>0</v>
      </c>
      <c r="J65" s="11">
        <f>IF('Daily PnL Log'!J939&lt;&gt;"",'Daily PnL Log'!J939,"")</f>
        <v>64024.200000000004</v>
      </c>
      <c r="K65" s="11">
        <f>IF('Daily PnL Log'!K939&lt;&gt;"",'Daily PnL Log'!K939,"")</f>
        <v>-193.35</v>
      </c>
      <c r="L65" s="11">
        <f>IF('Daily PnL Log'!L939&lt;&gt;"",'Daily PnL Log'!L939,"")</f>
        <v>-1671.03</v>
      </c>
      <c r="M65" s="11">
        <f>IF('Daily PnL Log'!M939&lt;&gt;"",'Daily PnL Log'!M939,"")</f>
        <v>-1864.3799999999999</v>
      </c>
      <c r="N65" s="11">
        <f>IF('Daily PnL Log'!N939&lt;&gt;"",'Daily PnL Log'!N939,"")</f>
        <v>62159.820000000007</v>
      </c>
      <c r="O65" s="11">
        <f t="shared" si="3"/>
        <v>68271.499999999985</v>
      </c>
      <c r="P65" s="11">
        <f t="shared" si="3"/>
        <v>3401.4000000000151</v>
      </c>
      <c r="Q65" s="11">
        <f t="shared" si="3"/>
        <v>0</v>
      </c>
      <c r="R65" s="11">
        <f t="shared" si="3"/>
        <v>-8618.7999999999993</v>
      </c>
      <c r="S65" s="11">
        <f t="shared" si="3"/>
        <v>11021.2</v>
      </c>
      <c r="T65" s="11">
        <f t="shared" si="3"/>
        <v>0</v>
      </c>
      <c r="U65" s="11">
        <f t="shared" si="3"/>
        <v>0</v>
      </c>
      <c r="V65" s="11">
        <f t="shared" si="3"/>
        <v>74075.3</v>
      </c>
      <c r="W65" s="11">
        <f>IF('Daily PnL Log'!W939&lt;&gt;"",'Daily PnL Log'!W939,"")</f>
        <v>588406</v>
      </c>
      <c r="X65" s="11">
        <f>IF('Daily PnL Log'!X939&lt;&gt;"",'Daily PnL Log'!X939,"")</f>
        <v>0.10564103697107101</v>
      </c>
      <c r="Y65" s="11" t="str">
        <f>IF('Daily PnL Log'!Y939&lt;&gt;"",'Daily PnL Log'!Y939,"")</f>
        <v/>
      </c>
      <c r="Z65" s="11" t="str">
        <f>IF('Daily PnL Log'!Z939&lt;&gt;"",'Daily PnL Log'!Z939,"")</f>
        <v/>
      </c>
      <c r="AA65" s="11" t="str">
        <f>IF('Daily PnL Log'!AA939&lt;&gt;"",'Daily PnL Log'!AC939,"")</f>
        <v/>
      </c>
    </row>
    <row r="66" spans="1:27" x14ac:dyDescent="0.25">
      <c r="A66" s="47" t="str">
        <f t="shared" si="2"/>
        <v>Aug</v>
      </c>
      <c r="B66" s="14">
        <f>'Daily PnL Log'!B940</f>
        <v>45527</v>
      </c>
      <c r="C66" s="13">
        <f>IF('Daily PnL Log'!C940&lt;&gt;"",'Daily PnL Log'!C940,"")</f>
        <v>-10388.200000000001</v>
      </c>
      <c r="D66" s="13">
        <f>IF('Daily PnL Log'!D940&lt;&gt;"",'Daily PnL Log'!D940,"")</f>
        <v>-12961.9</v>
      </c>
      <c r="E66" s="13">
        <f>IF('Daily PnL Log'!E940&lt;&gt;"",'Daily PnL Log'!E940,"")</f>
        <v>0</v>
      </c>
      <c r="F66" s="13">
        <f>IF('Daily PnL Log'!F940&lt;&gt;"",'Daily PnL Log'!F940,"")</f>
        <v>1073.4000000000001</v>
      </c>
      <c r="G66" s="13">
        <f>IF('Daily PnL Log'!G940&lt;&gt;"",'Daily PnL Log'!G940,"")</f>
        <v>3140.4</v>
      </c>
      <c r="H66" s="13">
        <f>IF('Daily PnL Log'!H940&lt;&gt;"",'Daily PnL Log'!H940,"")</f>
        <v>0</v>
      </c>
      <c r="I66" s="13">
        <f>IF('Daily PnL Log'!I940&lt;&gt;"",'Daily PnL Log'!I940,"")</f>
        <v>0</v>
      </c>
      <c r="J66" s="13">
        <f>IF('Daily PnL Log'!J940&lt;&gt;"",'Daily PnL Log'!J940,"")</f>
        <v>-19136.299999999996</v>
      </c>
      <c r="K66" s="13">
        <f>IF('Daily PnL Log'!K940&lt;&gt;"",'Daily PnL Log'!K940,"")</f>
        <v>-522.82000000000005</v>
      </c>
      <c r="L66" s="13">
        <f>IF('Daily PnL Log'!L940&lt;&gt;"",'Daily PnL Log'!L940,"")</f>
        <v>-2296.2399999999998</v>
      </c>
      <c r="M66" s="13">
        <f>IF('Daily PnL Log'!M940&lt;&gt;"",'Daily PnL Log'!M940,"")</f>
        <v>-2819.06</v>
      </c>
      <c r="N66" s="13">
        <f>IF('Daily PnL Log'!N940&lt;&gt;"",'Daily PnL Log'!N940,"")</f>
        <v>-21955.359999999997</v>
      </c>
      <c r="O66" s="13">
        <f t="shared" si="3"/>
        <v>57883.299999999988</v>
      </c>
      <c r="P66" s="13">
        <f t="shared" si="3"/>
        <v>-9560.4999999999854</v>
      </c>
      <c r="Q66" s="13">
        <f t="shared" si="3"/>
        <v>0</v>
      </c>
      <c r="R66" s="13">
        <f t="shared" si="3"/>
        <v>-7545.4</v>
      </c>
      <c r="S66" s="13">
        <f t="shared" si="3"/>
        <v>14161.6</v>
      </c>
      <c r="T66" s="13">
        <f t="shared" si="3"/>
        <v>0</v>
      </c>
      <c r="U66" s="13">
        <f t="shared" si="3"/>
        <v>0</v>
      </c>
      <c r="V66" s="13">
        <f t="shared" si="3"/>
        <v>54939.000000000007</v>
      </c>
      <c r="W66" s="13">
        <f>IF('Daily PnL Log'!W940&lt;&gt;"",'Daily PnL Log'!W940,"")</f>
        <v>572407</v>
      </c>
      <c r="X66" s="13">
        <f>IF('Daily PnL Log'!X940&lt;&gt;"",'Daily PnL Log'!X940,"")</f>
        <v>-3.8356204588693002E-2</v>
      </c>
      <c r="Y66" s="13" t="str">
        <f>IF('Daily PnL Log'!Y940&lt;&gt;"",'Daily PnL Log'!Y940,"")</f>
        <v/>
      </c>
      <c r="Z66" s="13" t="str">
        <f>IF('Daily PnL Log'!Z940&lt;&gt;"",'Daily PnL Log'!Z940,"")</f>
        <v/>
      </c>
      <c r="AA66" s="13" t="str">
        <f>IF('Daily PnL Log'!AA940&lt;&gt;"",'Daily PnL Log'!AC940,"")</f>
        <v/>
      </c>
    </row>
    <row r="67" spans="1:27" x14ac:dyDescent="0.25">
      <c r="A67" s="48" t="str">
        <f t="shared" si="2"/>
        <v>Aug</v>
      </c>
      <c r="B67" s="2">
        <f>'Daily PnL Log'!B941</f>
        <v>45530</v>
      </c>
      <c r="C67" s="11">
        <f>IF('Daily PnL Log'!C941&lt;&gt;"",'Daily PnL Log'!C941,"")</f>
        <v>-2540.4</v>
      </c>
      <c r="D67" s="11">
        <f>IF('Daily PnL Log'!D941&lt;&gt;"",'Daily PnL Log'!D941,"")</f>
        <v>3249.7</v>
      </c>
      <c r="E67" s="11">
        <f>IF('Daily PnL Log'!E941&lt;&gt;"",'Daily PnL Log'!E941,"")</f>
        <v>0</v>
      </c>
      <c r="F67" s="11">
        <f>IF('Daily PnL Log'!F941&lt;&gt;"",'Daily PnL Log'!F941,"")</f>
        <v>4223.7</v>
      </c>
      <c r="G67" s="11">
        <f>IF('Daily PnL Log'!G941&lt;&gt;"",'Daily PnL Log'!G941,"")</f>
        <v>-1883.1</v>
      </c>
      <c r="H67" s="11">
        <f>IF('Daily PnL Log'!H941&lt;&gt;"",'Daily PnL Log'!H941,"")</f>
        <v>0</v>
      </c>
      <c r="I67" s="11">
        <f>IF('Daily PnL Log'!I941&lt;&gt;"",'Daily PnL Log'!I941,"")</f>
        <v>0</v>
      </c>
      <c r="J67" s="11">
        <f>IF('Daily PnL Log'!J941&lt;&gt;"",'Daily PnL Log'!J941,"")</f>
        <v>3049.9</v>
      </c>
      <c r="K67" s="11">
        <f>IF('Daily PnL Log'!K941&lt;&gt;"",'Daily PnL Log'!K941,"")</f>
        <v>-77.05</v>
      </c>
      <c r="L67" s="11">
        <f>IF('Daily PnL Log'!L941&lt;&gt;"",'Daily PnL Log'!L941,"")</f>
        <v>-682.5</v>
      </c>
      <c r="M67" s="11">
        <f>IF('Daily PnL Log'!M941&lt;&gt;"",'Daily PnL Log'!M941,"")</f>
        <v>-759.55</v>
      </c>
      <c r="N67" s="11">
        <f>IF('Daily PnL Log'!N941&lt;&gt;"",'Daily PnL Log'!N941,"")</f>
        <v>2290.3500000000004</v>
      </c>
      <c r="O67" s="11">
        <f t="shared" ref="O67:V67" si="4">IF(C67&lt;&gt;"",O66+C67,"")</f>
        <v>55342.899999999987</v>
      </c>
      <c r="P67" s="11">
        <f t="shared" si="4"/>
        <v>-6310.7999999999856</v>
      </c>
      <c r="Q67" s="11">
        <f t="shared" si="4"/>
        <v>0</v>
      </c>
      <c r="R67" s="11">
        <f t="shared" si="4"/>
        <v>-3321.7</v>
      </c>
      <c r="S67" s="11">
        <f t="shared" si="4"/>
        <v>12278.5</v>
      </c>
      <c r="T67" s="11">
        <f t="shared" si="4"/>
        <v>0</v>
      </c>
      <c r="U67" s="11">
        <f t="shared" si="4"/>
        <v>0</v>
      </c>
      <c r="V67" s="11">
        <f t="shared" si="4"/>
        <v>57988.900000000009</v>
      </c>
      <c r="W67" s="11">
        <f>IF('Daily PnL Log'!W941&lt;&gt;"",'Daily PnL Log'!W941,"")</f>
        <v>599342</v>
      </c>
      <c r="X67" s="11">
        <f>IF('Daily PnL Log'!X941&lt;&gt;"",'Daily PnL Log'!X941,"")</f>
        <v>3.8214408467953194E-3</v>
      </c>
      <c r="Y67" s="11" t="str">
        <f>IF('Daily PnL Log'!Y941&lt;&gt;"",'Daily PnL Log'!Y941,"")</f>
        <v/>
      </c>
      <c r="Z67" s="11" t="str">
        <f>IF('Daily PnL Log'!Z941&lt;&gt;"",'Daily PnL Log'!Z941,"")</f>
        <v/>
      </c>
      <c r="AA67" s="11" t="str">
        <f>IF('Daily PnL Log'!AA941&lt;&gt;"",'Daily PnL Log'!AC941,"")</f>
        <v/>
      </c>
    </row>
    <row r="68" spans="1:27" x14ac:dyDescent="0.25">
      <c r="A68" s="47" t="str">
        <f t="shared" si="2"/>
        <v>Aug</v>
      </c>
      <c r="B68" s="14">
        <f>'Daily PnL Log'!B942</f>
        <v>45531</v>
      </c>
      <c r="C68" s="13">
        <f>IF('Daily PnL Log'!C942&lt;&gt;"",'Daily PnL Log'!C942,"")</f>
        <v>19171.8</v>
      </c>
      <c r="D68" s="13">
        <f>IF('Daily PnL Log'!D942&lt;&gt;"",'Daily PnL Log'!D942,"")</f>
        <v>5430.4</v>
      </c>
      <c r="E68" s="13">
        <f>IF('Daily PnL Log'!E942&lt;&gt;"",'Daily PnL Log'!E942,"")</f>
        <v>0</v>
      </c>
      <c r="F68" s="13">
        <f>IF('Daily PnL Log'!F942&lt;&gt;"",'Daily PnL Log'!F942,"")</f>
        <v>-2653</v>
      </c>
      <c r="G68" s="13">
        <f>IF('Daily PnL Log'!G942&lt;&gt;"",'Daily PnL Log'!G942,"")</f>
        <v>-1903</v>
      </c>
      <c r="H68" s="13">
        <f>IF('Daily PnL Log'!H942&lt;&gt;"",'Daily PnL Log'!H942,"")</f>
        <v>0</v>
      </c>
      <c r="I68" s="13">
        <f>IF('Daily PnL Log'!I942&lt;&gt;"",'Daily PnL Log'!I942,"")</f>
        <v>0</v>
      </c>
      <c r="J68" s="13">
        <f>IF('Daily PnL Log'!J942&lt;&gt;"",'Daily PnL Log'!J942,"")</f>
        <v>20046.199999999997</v>
      </c>
      <c r="K68" s="13">
        <f>IF('Daily PnL Log'!K942&lt;&gt;"",'Daily PnL Log'!K942,"")</f>
        <v>-71.27</v>
      </c>
      <c r="L68" s="13">
        <f>IF('Daily PnL Log'!L942&lt;&gt;"",'Daily PnL Log'!L942,"")</f>
        <v>-630.21</v>
      </c>
      <c r="M68" s="13">
        <f>IF('Daily PnL Log'!M942&lt;&gt;"",'Daily PnL Log'!M942,"")</f>
        <v>-701.48</v>
      </c>
      <c r="N68" s="13">
        <f>IF('Daily PnL Log'!N942&lt;&gt;"",'Daily PnL Log'!N942,"")</f>
        <v>19344.719999999998</v>
      </c>
      <c r="O68" s="13">
        <f t="shared" ref="O68:V71" si="5">IF(C68&lt;&gt;"",O67+C68,"")</f>
        <v>74514.699999999983</v>
      </c>
      <c r="P68" s="13">
        <f t="shared" si="5"/>
        <v>-880.39999999998599</v>
      </c>
      <c r="Q68" s="13">
        <f t="shared" si="5"/>
        <v>0</v>
      </c>
      <c r="R68" s="13">
        <f t="shared" si="5"/>
        <v>-5974.7</v>
      </c>
      <c r="S68" s="13">
        <f t="shared" si="5"/>
        <v>10375.5</v>
      </c>
      <c r="T68" s="13">
        <f t="shared" si="5"/>
        <v>0</v>
      </c>
      <c r="U68" s="13">
        <f t="shared" si="5"/>
        <v>0</v>
      </c>
      <c r="V68" s="13">
        <f t="shared" si="5"/>
        <v>78035.100000000006</v>
      </c>
      <c r="W68" s="13">
        <f>IF('Daily PnL Log'!W942&lt;&gt;"",'Daily PnL Log'!W942,"")</f>
        <v>600156</v>
      </c>
      <c r="X68" s="13">
        <f>IF('Daily PnL Log'!X942&lt;&gt;"",'Daily PnL Log'!X942,"")</f>
        <v>3.2232819466938595E-2</v>
      </c>
      <c r="Y68" s="13" t="str">
        <f>IF('Daily PnL Log'!Y942&lt;&gt;"",'Daily PnL Log'!Y942,"")</f>
        <v/>
      </c>
      <c r="Z68" s="13" t="str">
        <f>IF('Daily PnL Log'!Z942&lt;&gt;"",'Daily PnL Log'!Z942,"")</f>
        <v/>
      </c>
      <c r="AA68" s="13" t="str">
        <f>IF('Daily PnL Log'!AA942&lt;&gt;"",'Daily PnL Log'!AC942,"")</f>
        <v/>
      </c>
    </row>
    <row r="69" spans="1:27" x14ac:dyDescent="0.25">
      <c r="A69" s="48" t="str">
        <f t="shared" si="2"/>
        <v>Aug</v>
      </c>
      <c r="B69" s="2">
        <f>'Daily PnL Log'!B943</f>
        <v>45532</v>
      </c>
      <c r="C69" s="11">
        <f>IF('Daily PnL Log'!C943&lt;&gt;"",'Daily PnL Log'!C943,"")</f>
        <v>-17305.3</v>
      </c>
      <c r="D69" s="11">
        <f>IF('Daily PnL Log'!D943&lt;&gt;"",'Daily PnL Log'!D943,"")</f>
        <v>-5484.1</v>
      </c>
      <c r="E69" s="11">
        <f>IF('Daily PnL Log'!E943&lt;&gt;"",'Daily PnL Log'!E943,"")</f>
        <v>0</v>
      </c>
      <c r="F69" s="11">
        <f>IF('Daily PnL Log'!F943&lt;&gt;"",'Daily PnL Log'!F943,"")</f>
        <v>5776.4</v>
      </c>
      <c r="G69" s="11">
        <f>IF('Daily PnL Log'!G943&lt;&gt;"",'Daily PnL Log'!G943,"")</f>
        <v>7722.9</v>
      </c>
      <c r="H69" s="11">
        <f>IF('Daily PnL Log'!H943&lt;&gt;"",'Daily PnL Log'!H943,"")</f>
        <v>0</v>
      </c>
      <c r="I69" s="11">
        <f>IF('Daily PnL Log'!I943&lt;&gt;"",'Daily PnL Log'!I943,"")</f>
        <v>0</v>
      </c>
      <c r="J69" s="11">
        <f>IF('Daily PnL Log'!J943&lt;&gt;"",'Daily PnL Log'!J943,"")</f>
        <v>-9290.1</v>
      </c>
      <c r="K69" s="11">
        <f>IF('Daily PnL Log'!K943&lt;&gt;"",'Daily PnL Log'!K943,"")</f>
        <v>-73.930000000000007</v>
      </c>
      <c r="L69" s="11">
        <f>IF('Daily PnL Log'!L943&lt;&gt;"",'Daily PnL Log'!L943,"")</f>
        <v>-654.24</v>
      </c>
      <c r="M69" s="11">
        <f>IF('Daily PnL Log'!M943&lt;&gt;"",'Daily PnL Log'!M943,"")</f>
        <v>-728.17000000000007</v>
      </c>
      <c r="N69" s="11">
        <f>IF('Daily PnL Log'!N943&lt;&gt;"",'Daily PnL Log'!N943,"")</f>
        <v>-10018.27</v>
      </c>
      <c r="O69" s="11">
        <f t="shared" si="5"/>
        <v>57209.39999999998</v>
      </c>
      <c r="P69" s="11">
        <f t="shared" si="5"/>
        <v>-6364.4999999999864</v>
      </c>
      <c r="Q69" s="11">
        <f t="shared" si="5"/>
        <v>0</v>
      </c>
      <c r="R69" s="11">
        <f t="shared" si="5"/>
        <v>-198.30000000000018</v>
      </c>
      <c r="S69" s="11">
        <f t="shared" si="5"/>
        <v>18098.400000000001</v>
      </c>
      <c r="T69" s="11">
        <f t="shared" si="5"/>
        <v>0</v>
      </c>
      <c r="U69" s="11">
        <f t="shared" si="5"/>
        <v>0</v>
      </c>
      <c r="V69" s="11">
        <f t="shared" si="5"/>
        <v>68745</v>
      </c>
      <c r="W69" s="11">
        <f>IF('Daily PnL Log'!W943&lt;&gt;"",'Daily PnL Log'!W943,"")</f>
        <v>574050</v>
      </c>
      <c r="X69" s="11">
        <f>IF('Daily PnL Log'!X943&lt;&gt;"",'Daily PnL Log'!X943,"")</f>
        <v>-1.7451911854368087E-2</v>
      </c>
      <c r="Y69" s="11" t="str">
        <f>IF('Daily PnL Log'!Y943&lt;&gt;"",'Daily PnL Log'!Y943,"")</f>
        <v/>
      </c>
      <c r="Z69" s="11" t="str">
        <f>IF('Daily PnL Log'!Z943&lt;&gt;"",'Daily PnL Log'!Z943,"")</f>
        <v/>
      </c>
      <c r="AA69" s="11" t="str">
        <f>IF('Daily PnL Log'!AA943&lt;&gt;"",'Daily PnL Log'!AC943,"")</f>
        <v/>
      </c>
    </row>
    <row r="70" spans="1:27" x14ac:dyDescent="0.25">
      <c r="A70" s="47" t="str">
        <f t="shared" si="2"/>
        <v>Aug</v>
      </c>
      <c r="B70" s="14">
        <f>'Daily PnL Log'!B944</f>
        <v>45533</v>
      </c>
      <c r="C70" s="13">
        <f>IF('Daily PnL Log'!C944&lt;&gt;"",'Daily PnL Log'!C944,"")</f>
        <v>-12129.8</v>
      </c>
      <c r="D70" s="13">
        <f>IF('Daily PnL Log'!D944&lt;&gt;"",'Daily PnL Log'!D944,"")</f>
        <v>-959.8</v>
      </c>
      <c r="E70" s="13">
        <f>IF('Daily PnL Log'!E944&lt;&gt;"",'Daily PnL Log'!E944,"")</f>
        <v>0</v>
      </c>
      <c r="F70" s="13">
        <f>IF('Daily PnL Log'!F944&lt;&gt;"",'Daily PnL Log'!F944,"")</f>
        <v>-3974.4</v>
      </c>
      <c r="G70" s="13">
        <f>IF('Daily PnL Log'!G944&lt;&gt;"",'Daily PnL Log'!G944,"")</f>
        <v>-7478.9</v>
      </c>
      <c r="H70" s="13">
        <f>IF('Daily PnL Log'!H944&lt;&gt;"",'Daily PnL Log'!H944,"")</f>
        <v>0</v>
      </c>
      <c r="I70" s="13">
        <f>IF('Daily PnL Log'!I944&lt;&gt;"",'Daily PnL Log'!I944,"")</f>
        <v>0</v>
      </c>
      <c r="J70" s="13">
        <f>IF('Daily PnL Log'!J944&lt;&gt;"",'Daily PnL Log'!J944,"")</f>
        <v>-24542.9</v>
      </c>
      <c r="K70" s="13">
        <f>IF('Daily PnL Log'!K944&lt;&gt;"",'Daily PnL Log'!K944,"")</f>
        <v>-70.62</v>
      </c>
      <c r="L70" s="13">
        <f>IF('Daily PnL Log'!L944&lt;&gt;"",'Daily PnL Log'!L944,"")</f>
        <v>-624.52</v>
      </c>
      <c r="M70" s="13">
        <f>IF('Daily PnL Log'!M944&lt;&gt;"",'Daily PnL Log'!M944,"")</f>
        <v>-695.14</v>
      </c>
      <c r="N70" s="13">
        <f>IF('Daily PnL Log'!N944&lt;&gt;"",'Daily PnL Log'!N944,"")</f>
        <v>-25238.04</v>
      </c>
      <c r="O70" s="13">
        <f t="shared" si="5"/>
        <v>45079.599999999977</v>
      </c>
      <c r="P70" s="13">
        <f t="shared" si="5"/>
        <v>-7324.2999999999865</v>
      </c>
      <c r="Q70" s="13">
        <f t="shared" si="5"/>
        <v>0</v>
      </c>
      <c r="R70" s="13">
        <f t="shared" si="5"/>
        <v>-4172.7000000000007</v>
      </c>
      <c r="S70" s="13">
        <f t="shared" si="5"/>
        <v>10619.500000000002</v>
      </c>
      <c r="T70" s="13">
        <f t="shared" si="5"/>
        <v>0</v>
      </c>
      <c r="U70" s="13">
        <f t="shared" si="5"/>
        <v>0</v>
      </c>
      <c r="V70" s="13">
        <f t="shared" si="5"/>
        <v>44202.1</v>
      </c>
      <c r="W70" s="13">
        <f>IF('Daily PnL Log'!W944&lt;&gt;"",'Daily PnL Log'!W944,"")</f>
        <v>620021</v>
      </c>
      <c r="X70" s="13">
        <f>IF('Daily PnL Log'!X944&lt;&gt;"",'Daily PnL Log'!X944,"")</f>
        <v>-4.0705137406636227E-2</v>
      </c>
      <c r="Y70" s="13">
        <f>IF('Daily PnL Log'!Y944&lt;&gt;"",'Daily PnL Log'!Y944,"")</f>
        <v>-5158.2300000000005</v>
      </c>
      <c r="Z70" s="13" t="str">
        <f>IF('Daily PnL Log'!Z944&lt;&gt;"",'Daily PnL Log'!Z944,"")</f>
        <v/>
      </c>
      <c r="AA70" s="13" t="str">
        <f>IF('Daily PnL Log'!AA944&lt;&gt;"",'Daily PnL Log'!AC944,"")</f>
        <v/>
      </c>
    </row>
    <row r="71" spans="1:27" x14ac:dyDescent="0.25">
      <c r="A71" s="48" t="str">
        <f t="shared" si="2"/>
        <v>Aug</v>
      </c>
      <c r="B71" s="2">
        <f>'Daily PnL Log'!B945</f>
        <v>45534</v>
      </c>
      <c r="C71" s="11">
        <f>IF('Daily PnL Log'!C945&lt;&gt;"",'Daily PnL Log'!C945,"")</f>
        <v>5550.2</v>
      </c>
      <c r="D71" s="11">
        <f>IF('Daily PnL Log'!D945&lt;&gt;"",'Daily PnL Log'!D945,"")</f>
        <v>11610</v>
      </c>
      <c r="E71" s="11">
        <f>IF('Daily PnL Log'!E945&lt;&gt;"",'Daily PnL Log'!E945,"")</f>
        <v>0</v>
      </c>
      <c r="F71" s="11">
        <f>IF('Daily PnL Log'!F945&lt;&gt;"",'Daily PnL Log'!F945,"")</f>
        <v>-6057.7</v>
      </c>
      <c r="G71" s="11">
        <f>IF('Daily PnL Log'!G945&lt;&gt;"",'Daily PnL Log'!G945,"")</f>
        <v>-721</v>
      </c>
      <c r="H71" s="11">
        <f>IF('Daily PnL Log'!H945&lt;&gt;"",'Daily PnL Log'!H945,"")</f>
        <v>0</v>
      </c>
      <c r="I71" s="11">
        <f>IF('Daily PnL Log'!I945&lt;&gt;"",'Daily PnL Log'!I945,"")</f>
        <v>0</v>
      </c>
      <c r="J71" s="11">
        <f>IF('Daily PnL Log'!J945&lt;&gt;"",'Daily PnL Log'!J945,"")</f>
        <v>10381.5</v>
      </c>
      <c r="K71" s="11">
        <f>IF('Daily PnL Log'!K945&lt;&gt;"",'Daily PnL Log'!K945,"")</f>
        <v>-92.63</v>
      </c>
      <c r="L71" s="11">
        <f>IF('Daily PnL Log'!L945&lt;&gt;"",'Daily PnL Log'!L945,"")</f>
        <v>-821.13</v>
      </c>
      <c r="M71" s="11">
        <f>IF('Daily PnL Log'!M945&lt;&gt;"",'Daily PnL Log'!M945,"")</f>
        <v>-913.76</v>
      </c>
      <c r="N71" s="11">
        <f>IF('Daily PnL Log'!N945&lt;&gt;"",'Daily PnL Log'!N945,"")</f>
        <v>9467.74</v>
      </c>
      <c r="O71" s="11">
        <f t="shared" si="5"/>
        <v>50629.799999999974</v>
      </c>
      <c r="P71" s="11">
        <f t="shared" si="5"/>
        <v>4285.7000000000135</v>
      </c>
      <c r="Q71" s="11">
        <f t="shared" si="5"/>
        <v>0</v>
      </c>
      <c r="R71" s="11">
        <f t="shared" si="5"/>
        <v>-10230.400000000001</v>
      </c>
      <c r="S71" s="11">
        <f t="shared" si="5"/>
        <v>9898.5000000000018</v>
      </c>
      <c r="T71" s="11">
        <f t="shared" si="5"/>
        <v>0</v>
      </c>
      <c r="U71" s="11">
        <f t="shared" si="5"/>
        <v>0</v>
      </c>
      <c r="V71" s="11">
        <f t="shared" si="5"/>
        <v>54583.6</v>
      </c>
      <c r="W71" s="11">
        <f>IF('Daily PnL Log'!W945&lt;&gt;"",'Daily PnL Log'!W945,"")</f>
        <v>784602</v>
      </c>
      <c r="X71" s="11">
        <f>IF('Daily PnL Log'!X945&lt;&gt;"",'Daily PnL Log'!X945,"")</f>
        <v>1.2066933298666075E-2</v>
      </c>
      <c r="Y71" s="11" t="str">
        <f>IF('Daily PnL Log'!Y945&lt;&gt;"",'Daily PnL Log'!Y945,"")</f>
        <v/>
      </c>
      <c r="Z71" s="11" t="str">
        <f>IF('Daily PnL Log'!Z945&lt;&gt;"",'Daily PnL Log'!Z945,"")</f>
        <v/>
      </c>
      <c r="AA71" s="11" t="str">
        <f>IF('Daily PnL Log'!AA945&lt;&gt;"",'Daily PnL Log'!AC945,"")</f>
        <v/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-110181.7</v>
      </c>
    </row>
    <row r="8" spans="1:2" ht="18.75" x14ac:dyDescent="0.3">
      <c r="A8" s="55" t="s">
        <v>6</v>
      </c>
      <c r="B8" s="56">
        <f>K48</f>
        <v>-2136.5499999999997</v>
      </c>
    </row>
    <row r="9" spans="1:2" ht="18.75" x14ac:dyDescent="0.3">
      <c r="A9" s="55" t="s">
        <v>30</v>
      </c>
      <c r="B9" s="56">
        <f>L48</f>
        <v>-17045.12</v>
      </c>
    </row>
    <row r="10" spans="1:2" ht="18.75" x14ac:dyDescent="0.3">
      <c r="A10" s="55" t="s">
        <v>11</v>
      </c>
      <c r="B10" s="56">
        <f>Y48</f>
        <v>-21242.489999999998</v>
      </c>
    </row>
    <row r="11" spans="1:2" ht="18.75" x14ac:dyDescent="0.3">
      <c r="A11" s="57" t="s">
        <v>18</v>
      </c>
      <c r="B11" s="54">
        <f>B7+(B8+B9+B10)</f>
        <v>-150605.85999999999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595106.54545454541</v>
      </c>
    </row>
    <row r="15" spans="1:2" ht="18.75" x14ac:dyDescent="0.3">
      <c r="A15" s="60" t="s">
        <v>15</v>
      </c>
      <c r="B15" s="63">
        <f>B11/B14</f>
        <v>-0.2530737750245487</v>
      </c>
    </row>
    <row r="16" spans="1:2" ht="18.75" x14ac:dyDescent="0.3">
      <c r="A16" s="60" t="s">
        <v>17</v>
      </c>
      <c r="B16" s="63">
        <f>X48</f>
        <v>5.3518518363249709E-2</v>
      </c>
    </row>
    <row r="17" spans="1:2" ht="18.75" x14ac:dyDescent="0.3">
      <c r="A17" s="60" t="s">
        <v>31</v>
      </c>
      <c r="B17" s="64">
        <f>B15/B16</f>
        <v>-4.7287141491258158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36312.19999999999</v>
      </c>
      <c r="D48" s="41">
        <f t="shared" si="0"/>
        <v>-96698.500000000029</v>
      </c>
      <c r="E48" s="41">
        <f t="shared" si="0"/>
        <v>0</v>
      </c>
      <c r="F48" s="41">
        <f t="shared" si="0"/>
        <v>-36694.100000000006</v>
      </c>
      <c r="G48" s="41">
        <f t="shared" si="0"/>
        <v>-13101.300000000003</v>
      </c>
      <c r="H48" s="41">
        <f t="shared" si="0"/>
        <v>0</v>
      </c>
      <c r="I48" s="41">
        <f t="shared" si="0"/>
        <v>0</v>
      </c>
      <c r="J48" s="41">
        <f t="shared" si="0"/>
        <v>-110181.7</v>
      </c>
      <c r="K48" s="41">
        <f t="shared" si="0"/>
        <v>-2136.5499999999997</v>
      </c>
      <c r="L48" s="41">
        <f t="shared" si="0"/>
        <v>-17045.12</v>
      </c>
      <c r="M48" s="41">
        <f t="shared" si="0"/>
        <v>-19181.669999999998</v>
      </c>
      <c r="N48" s="41">
        <f t="shared" si="0"/>
        <v>-129363.37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595106.54545454541</v>
      </c>
      <c r="X48" s="44">
        <f>_xlfn.STDEV.P(X50:X71)</f>
        <v>5.3518518363249709E-2</v>
      </c>
      <c r="Y48" s="41">
        <f>SUM(Y50:Y71)</f>
        <v>-21242.489999999998</v>
      </c>
      <c r="Z48" s="41">
        <f>SUM(Z50:Z71)</f>
        <v>16995.27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Jul</v>
      </c>
      <c r="B50" s="14">
        <f>'Daily PnL Log'!B902</f>
        <v>45474</v>
      </c>
      <c r="C50" s="13">
        <f>IF('Daily PnL Log'!C902&lt;&gt;"",'Daily PnL Log'!C902,"")</f>
        <v>2287.9</v>
      </c>
      <c r="D50" s="13">
        <f>IF('Daily PnL Log'!D902&lt;&gt;"",'Daily PnL Log'!D902,"")</f>
        <v>-14426.4</v>
      </c>
      <c r="E50" s="13">
        <f>IF('Daily PnL Log'!E902&lt;&gt;"",'Daily PnL Log'!E902,"")</f>
        <v>0</v>
      </c>
      <c r="F50" s="13">
        <f>IF('Daily PnL Log'!F902&lt;&gt;"",'Daily PnL Log'!F902,"")</f>
        <v>700.7</v>
      </c>
      <c r="G50" s="13">
        <f>IF('Daily PnL Log'!G902&lt;&gt;"",'Daily PnL Log'!G902,"")</f>
        <v>10444.299999999999</v>
      </c>
      <c r="H50" s="13">
        <f>IF('Daily PnL Log'!H902&lt;&gt;"",'Daily PnL Log'!H902,"")</f>
        <v>0</v>
      </c>
      <c r="I50" s="13">
        <f>IF('Daily PnL Log'!I902&lt;&gt;"",'Daily PnL Log'!I902,"")</f>
        <v>0</v>
      </c>
      <c r="J50" s="13">
        <f>IF('Daily PnL Log'!J902&lt;&gt;"",'Daily PnL Log'!J902,"")</f>
        <v>-993.5</v>
      </c>
      <c r="K50" s="13">
        <f>IF('Daily PnL Log'!K902&lt;&gt;"",'Daily PnL Log'!K902,"")</f>
        <v>-67.33</v>
      </c>
      <c r="L50" s="13">
        <f>IF('Daily PnL Log'!L902&lt;&gt;"",'Daily PnL Log'!L902,"")</f>
        <v>-593.9</v>
      </c>
      <c r="M50" s="13">
        <f>IF('Daily PnL Log'!M902&lt;&gt;"",'Daily PnL Log'!M902,"")</f>
        <v>-661.23</v>
      </c>
      <c r="N50" s="13">
        <f>IF('Daily PnL Log'!N902&lt;&gt;"",'Daily PnL Log'!N902,"")</f>
        <v>-1654.73</v>
      </c>
      <c r="O50" s="13">
        <f t="shared" ref="O50:U50" si="1">C50</f>
        <v>2287.9</v>
      </c>
      <c r="P50" s="13">
        <f t="shared" si="1"/>
        <v>-14426.4</v>
      </c>
      <c r="Q50" s="13">
        <f t="shared" si="1"/>
        <v>0</v>
      </c>
      <c r="R50" s="13">
        <f t="shared" si="1"/>
        <v>700.7</v>
      </c>
      <c r="S50" s="13">
        <f t="shared" si="1"/>
        <v>10444.299999999999</v>
      </c>
      <c r="T50" s="13">
        <f t="shared" si="1"/>
        <v>0</v>
      </c>
      <c r="U50" s="13">
        <f t="shared" si="1"/>
        <v>0</v>
      </c>
      <c r="V50" s="13">
        <f>SUM(O50:T50)</f>
        <v>-993.5</v>
      </c>
      <c r="W50" s="13">
        <f>IF('Daily PnL Log'!W902&lt;&gt;"",'Daily PnL Log'!W902,"")</f>
        <v>388898</v>
      </c>
      <c r="X50" s="13">
        <f>IF('Daily PnL Log'!X902&lt;&gt;"",'Daily PnL Log'!X902,"")</f>
        <v>-4.2549203132955168E-3</v>
      </c>
      <c r="Y50" s="13">
        <f>IF('Daily PnL Log'!Y902&lt;&gt;"",'Daily PnL Log'!Y902,"")</f>
        <v>-5517.9</v>
      </c>
      <c r="Z50" s="13" t="str">
        <f>IF('Daily PnL Log'!Z902&lt;&gt;"",'Daily PnL Log'!Z902,"")</f>
        <v/>
      </c>
      <c r="AA50" s="13">
        <f>IF('Daily PnL Log'!AC902&lt;&gt;"",'Daily PnL Log'!AC902,"")</f>
        <v>861344.91</v>
      </c>
    </row>
    <row r="51" spans="1:27" x14ac:dyDescent="0.25">
      <c r="A51" s="48" t="str">
        <f t="shared" ref="A51:A71" si="2">TEXT(B51,"mmm")</f>
        <v>Jul</v>
      </c>
      <c r="B51" s="2">
        <f>'Daily PnL Log'!B903</f>
        <v>45475</v>
      </c>
      <c r="C51" s="11">
        <f>IF('Daily PnL Log'!C903&lt;&gt;"",'Daily PnL Log'!C903,"")</f>
        <v>-4771.5</v>
      </c>
      <c r="D51" s="11">
        <f>IF('Daily PnL Log'!D903&lt;&gt;"",'Daily PnL Log'!D903,"")</f>
        <v>-28329.9</v>
      </c>
      <c r="E51" s="11">
        <f>IF('Daily PnL Log'!E903&lt;&gt;"",'Daily PnL Log'!E903,"")</f>
        <v>0</v>
      </c>
      <c r="F51" s="11">
        <f>IF('Daily PnL Log'!F903&lt;&gt;"",'Daily PnL Log'!F903,"")</f>
        <v>1795.5</v>
      </c>
      <c r="G51" s="11">
        <f>IF('Daily PnL Log'!G903&lt;&gt;"",'Daily PnL Log'!G903,"")</f>
        <v>-11395.8</v>
      </c>
      <c r="H51" s="11">
        <f>IF('Daily PnL Log'!H903&lt;&gt;"",'Daily PnL Log'!H903,"")</f>
        <v>0</v>
      </c>
      <c r="I51" s="11">
        <f>IF('Daily PnL Log'!I903&lt;&gt;"",'Daily PnL Log'!I903,"")</f>
        <v>0</v>
      </c>
      <c r="J51" s="11">
        <f>IF('Daily PnL Log'!J903&lt;&gt;"",'Daily PnL Log'!J903,"")</f>
        <v>-42701.7</v>
      </c>
      <c r="K51" s="11">
        <f>IF('Daily PnL Log'!K903&lt;&gt;"",'Daily PnL Log'!K903,"")</f>
        <v>-47.07</v>
      </c>
      <c r="L51" s="11">
        <f>IF('Daily PnL Log'!L903&lt;&gt;"",'Daily PnL Log'!L903,"")</f>
        <v>-415.83</v>
      </c>
      <c r="M51" s="11">
        <f>IF('Daily PnL Log'!M903&lt;&gt;"",'Daily PnL Log'!M903,"")</f>
        <v>-462.9</v>
      </c>
      <c r="N51" s="11">
        <f>IF('Daily PnL Log'!N903&lt;&gt;"",'Daily PnL Log'!N903,"")</f>
        <v>-43164.6</v>
      </c>
      <c r="O51" s="11">
        <f t="shared" ref="O51:V66" si="3">IF(C51&lt;&gt;"",O50+C51,"")</f>
        <v>-2483.6</v>
      </c>
      <c r="P51" s="11">
        <f t="shared" si="3"/>
        <v>-42756.3</v>
      </c>
      <c r="Q51" s="11">
        <f t="shared" si="3"/>
        <v>0</v>
      </c>
      <c r="R51" s="11">
        <f t="shared" si="3"/>
        <v>2496.1999999999998</v>
      </c>
      <c r="S51" s="11">
        <f t="shared" si="3"/>
        <v>-951.5</v>
      </c>
      <c r="T51" s="11">
        <f t="shared" si="3"/>
        <v>0</v>
      </c>
      <c r="U51" s="11">
        <f t="shared" si="3"/>
        <v>0</v>
      </c>
      <c r="V51" s="11">
        <f t="shared" si="3"/>
        <v>-43695.199999999997</v>
      </c>
      <c r="W51" s="11">
        <f>IF('Daily PnL Log'!W903&lt;&gt;"",'Daily PnL Log'!W903,"")</f>
        <v>449251</v>
      </c>
      <c r="X51" s="11">
        <f>IF('Daily PnL Log'!X903&lt;&gt;"",'Daily PnL Log'!X903,"")</f>
        <v>-9.608125524484086E-2</v>
      </c>
      <c r="Y51" s="11" t="str">
        <f>IF('Daily PnL Log'!Y903&lt;&gt;"",'Daily PnL Log'!Y903,"")</f>
        <v/>
      </c>
      <c r="Z51" s="11" t="str">
        <f>IF('Daily PnL Log'!Z903&lt;&gt;"",'Daily PnL Log'!Z903,"")</f>
        <v/>
      </c>
      <c r="AA51" s="11">
        <f>IF('Daily PnL Log'!AC903&lt;&gt;"",'Daily PnL Log'!AC903,"")</f>
        <v>831840.76</v>
      </c>
    </row>
    <row r="52" spans="1:27" x14ac:dyDescent="0.25">
      <c r="A52" s="47" t="str">
        <f t="shared" si="2"/>
        <v>Jul</v>
      </c>
      <c r="B52" s="14">
        <f>'Daily PnL Log'!B904</f>
        <v>45476</v>
      </c>
      <c r="C52" s="13">
        <f>IF('Daily PnL Log'!C904&lt;&gt;"",'Daily PnL Log'!C904,"")</f>
        <v>-2291.9</v>
      </c>
      <c r="D52" s="13">
        <f>IF('Daily PnL Log'!D904&lt;&gt;"",'Daily PnL Log'!D904,"")</f>
        <v>-10168.200000000001</v>
      </c>
      <c r="E52" s="13">
        <f>IF('Daily PnL Log'!E904&lt;&gt;"",'Daily PnL Log'!E904,"")</f>
        <v>0</v>
      </c>
      <c r="F52" s="13">
        <f>IF('Daily PnL Log'!F904&lt;&gt;"",'Daily PnL Log'!F904,"")</f>
        <v>653.1</v>
      </c>
      <c r="G52" s="13">
        <f>IF('Daily PnL Log'!G904&lt;&gt;"",'Daily PnL Log'!G904,"")</f>
        <v>-5993.5</v>
      </c>
      <c r="H52" s="13">
        <f>IF('Daily PnL Log'!H904&lt;&gt;"",'Daily PnL Log'!H904,"")</f>
        <v>0</v>
      </c>
      <c r="I52" s="13">
        <f>IF('Daily PnL Log'!I904&lt;&gt;"",'Daily PnL Log'!I904,"")</f>
        <v>0</v>
      </c>
      <c r="J52" s="13">
        <f>IF('Daily PnL Log'!J904&lt;&gt;"",'Daily PnL Log'!J904,"")</f>
        <v>-17800.5</v>
      </c>
      <c r="K52" s="13">
        <f>IF('Daily PnL Log'!K904&lt;&gt;"",'Daily PnL Log'!K904,"")</f>
        <v>-30.71</v>
      </c>
      <c r="L52" s="13">
        <f>IF('Daily PnL Log'!L904&lt;&gt;"",'Daily PnL Log'!L904,"")</f>
        <v>-270.62</v>
      </c>
      <c r="M52" s="13">
        <f>IF('Daily PnL Log'!M904&lt;&gt;"",'Daily PnL Log'!M904,"")</f>
        <v>-301.33</v>
      </c>
      <c r="N52" s="13">
        <f>IF('Daily PnL Log'!N904&lt;&gt;"",'Daily PnL Log'!N904,"")</f>
        <v>-18101.830000000002</v>
      </c>
      <c r="O52" s="13">
        <f t="shared" si="3"/>
        <v>-4775.5</v>
      </c>
      <c r="P52" s="13">
        <f t="shared" si="3"/>
        <v>-52924.5</v>
      </c>
      <c r="Q52" s="13">
        <f t="shared" si="3"/>
        <v>0</v>
      </c>
      <c r="R52" s="13">
        <f t="shared" si="3"/>
        <v>3149.2999999999997</v>
      </c>
      <c r="S52" s="13">
        <f t="shared" si="3"/>
        <v>-6945</v>
      </c>
      <c r="T52" s="13">
        <f t="shared" si="3"/>
        <v>0</v>
      </c>
      <c r="U52" s="13">
        <f t="shared" si="3"/>
        <v>0</v>
      </c>
      <c r="V52" s="13">
        <f t="shared" si="3"/>
        <v>-61495.7</v>
      </c>
      <c r="W52" s="13">
        <f>IF('Daily PnL Log'!W904&lt;&gt;"",'Daily PnL Log'!W904,"")</f>
        <v>473106</v>
      </c>
      <c r="X52" s="13">
        <f>IF('Daily PnL Log'!X904&lt;&gt;"",'Daily PnL Log'!X904,"")</f>
        <v>-3.8261679200855624E-2</v>
      </c>
      <c r="Y52" s="13">
        <f>IF('Daily PnL Log'!Y904&lt;&gt;"",'Daily PnL Log'!Y904,"")</f>
        <v>-3957.8399999999997</v>
      </c>
      <c r="Z52" s="13" t="str">
        <f>IF('Daily PnL Log'!Z904&lt;&gt;"",'Daily PnL Log'!Z904,"")</f>
        <v/>
      </c>
      <c r="AA52" s="13">
        <f>IF('Daily PnL Log'!AC904&lt;&gt;"",'Daily PnL Log'!AC904,"")</f>
        <v>815420.68</v>
      </c>
    </row>
    <row r="53" spans="1:27" x14ac:dyDescent="0.25">
      <c r="A53" s="48" t="str">
        <f t="shared" si="2"/>
        <v>Jul</v>
      </c>
      <c r="B53" s="2">
        <f>'Daily PnL Log'!B905</f>
        <v>45478</v>
      </c>
      <c r="C53" s="11">
        <f>IF('Daily PnL Log'!C905&lt;&gt;"",'Daily PnL Log'!C905,"")</f>
        <v>-12567.9</v>
      </c>
      <c r="D53" s="11">
        <f>IF('Daily PnL Log'!D905&lt;&gt;"",'Daily PnL Log'!D905,"")</f>
        <v>-6096.2</v>
      </c>
      <c r="E53" s="11">
        <f>IF('Daily PnL Log'!E905&lt;&gt;"",'Daily PnL Log'!E905,"")</f>
        <v>0</v>
      </c>
      <c r="F53" s="11">
        <f>IF('Daily PnL Log'!F905&lt;&gt;"",'Daily PnL Log'!F905,"")</f>
        <v>-960</v>
      </c>
      <c r="G53" s="11">
        <f>IF('Daily PnL Log'!G905&lt;&gt;"",'Daily PnL Log'!G905,"")</f>
        <v>-1043.7</v>
      </c>
      <c r="H53" s="11">
        <f>IF('Daily PnL Log'!H905&lt;&gt;"",'Daily PnL Log'!H905,"")</f>
        <v>0</v>
      </c>
      <c r="I53" s="11">
        <f>IF('Daily PnL Log'!I905&lt;&gt;"",'Daily PnL Log'!I905,"")</f>
        <v>0</v>
      </c>
      <c r="J53" s="11">
        <f>IF('Daily PnL Log'!J905&lt;&gt;"",'Daily PnL Log'!J905,"")</f>
        <v>-20667.8</v>
      </c>
      <c r="K53" s="11">
        <f>IF('Daily PnL Log'!K905&lt;&gt;"",'Daily PnL Log'!K905,"")</f>
        <v>-38.15</v>
      </c>
      <c r="L53" s="11">
        <f>IF('Daily PnL Log'!L905&lt;&gt;"",'Daily PnL Log'!L905,"")</f>
        <v>-334.35</v>
      </c>
      <c r="M53" s="11">
        <f>IF('Daily PnL Log'!M905&lt;&gt;"",'Daily PnL Log'!M905,"")</f>
        <v>-372.5</v>
      </c>
      <c r="N53" s="11">
        <f>IF('Daily PnL Log'!N905&lt;&gt;"",'Daily PnL Log'!N905,"")</f>
        <v>-21040.3</v>
      </c>
      <c r="O53" s="11">
        <f t="shared" si="3"/>
        <v>-17343.400000000001</v>
      </c>
      <c r="P53" s="11">
        <f t="shared" si="3"/>
        <v>-59020.7</v>
      </c>
      <c r="Q53" s="11">
        <f t="shared" si="3"/>
        <v>0</v>
      </c>
      <c r="R53" s="11">
        <f t="shared" si="3"/>
        <v>2189.2999999999997</v>
      </c>
      <c r="S53" s="11">
        <f t="shared" si="3"/>
        <v>-7988.7</v>
      </c>
      <c r="T53" s="11">
        <f t="shared" si="3"/>
        <v>0</v>
      </c>
      <c r="U53" s="11">
        <f t="shared" si="3"/>
        <v>0</v>
      </c>
      <c r="V53" s="11">
        <f t="shared" si="3"/>
        <v>-82163.5</v>
      </c>
      <c r="W53" s="11">
        <f>IF('Daily PnL Log'!W905&lt;&gt;"",'Daily PnL Log'!W905,"")</f>
        <v>527493</v>
      </c>
      <c r="X53" s="11">
        <f>IF('Daily PnL Log'!X905&lt;&gt;"",'Daily PnL Log'!X905,"")</f>
        <v>-3.9887353955407941E-2</v>
      </c>
      <c r="Y53" s="11" t="str">
        <f>IF('Daily PnL Log'!Y905&lt;&gt;"",'Daily PnL Log'!Y905,"")</f>
        <v/>
      </c>
      <c r="Z53" s="11" t="str">
        <f>IF('Daily PnL Log'!Z905&lt;&gt;"",'Daily PnL Log'!Z905,"")</f>
        <v/>
      </c>
      <c r="AA53" s="11">
        <f>IF('Daily PnL Log'!AC905&lt;&gt;"",'Daily PnL Log'!AC905,"")</f>
        <v>811524.43</v>
      </c>
    </row>
    <row r="54" spans="1:27" x14ac:dyDescent="0.25">
      <c r="A54" s="47" t="str">
        <f t="shared" si="2"/>
        <v>Jul</v>
      </c>
      <c r="B54" s="14">
        <f>'Daily PnL Log'!B906</f>
        <v>45481</v>
      </c>
      <c r="C54" s="13">
        <f>IF('Daily PnL Log'!C906&lt;&gt;"",'Daily PnL Log'!C906,"")</f>
        <v>-25308.400000000001</v>
      </c>
      <c r="D54" s="13">
        <f>IF('Daily PnL Log'!D906&lt;&gt;"",'Daily PnL Log'!D906,"")</f>
        <v>2193.1999999999998</v>
      </c>
      <c r="E54" s="13">
        <f>IF('Daily PnL Log'!E906&lt;&gt;"",'Daily PnL Log'!E906,"")</f>
        <v>0</v>
      </c>
      <c r="F54" s="13">
        <f>IF('Daily PnL Log'!F906&lt;&gt;"",'Daily PnL Log'!F906,"")</f>
        <v>-10235.799999999999</v>
      </c>
      <c r="G54" s="13">
        <f>IF('Daily PnL Log'!G906&lt;&gt;"",'Daily PnL Log'!G906,"")</f>
        <v>12566.4</v>
      </c>
      <c r="H54" s="13">
        <f>IF('Daily PnL Log'!H906&lt;&gt;"",'Daily PnL Log'!H906,"")</f>
        <v>0</v>
      </c>
      <c r="I54" s="13">
        <f>IF('Daily PnL Log'!I906&lt;&gt;"",'Daily PnL Log'!I906,"")</f>
        <v>0</v>
      </c>
      <c r="J54" s="13">
        <f>IF('Daily PnL Log'!J906&lt;&gt;"",'Daily PnL Log'!J906,"")</f>
        <v>-20784.599999999999</v>
      </c>
      <c r="K54" s="13">
        <f>IF('Daily PnL Log'!K906&lt;&gt;"",'Daily PnL Log'!K906,"")</f>
        <v>-86.62</v>
      </c>
      <c r="L54" s="13">
        <f>IF('Daily PnL Log'!L906&lt;&gt;"",'Daily PnL Log'!L906,"")</f>
        <v>-743.95</v>
      </c>
      <c r="M54" s="13">
        <f>IF('Daily PnL Log'!M906&lt;&gt;"",'Daily PnL Log'!M906,"")</f>
        <v>-830.57</v>
      </c>
      <c r="N54" s="13">
        <f>IF('Daily PnL Log'!N906&lt;&gt;"",'Daily PnL Log'!N906,"")</f>
        <v>-21615.17</v>
      </c>
      <c r="O54" s="13">
        <f t="shared" si="3"/>
        <v>-42651.8</v>
      </c>
      <c r="P54" s="13">
        <f t="shared" si="3"/>
        <v>-56827.5</v>
      </c>
      <c r="Q54" s="13">
        <f t="shared" si="3"/>
        <v>0</v>
      </c>
      <c r="R54" s="13">
        <f t="shared" si="3"/>
        <v>-8046.5</v>
      </c>
      <c r="S54" s="13">
        <f t="shared" si="3"/>
        <v>4577.7</v>
      </c>
      <c r="T54" s="13">
        <f t="shared" si="3"/>
        <v>0</v>
      </c>
      <c r="U54" s="13">
        <f t="shared" si="3"/>
        <v>0</v>
      </c>
      <c r="V54" s="13">
        <f t="shared" si="3"/>
        <v>-102948.1</v>
      </c>
      <c r="W54" s="13">
        <f>IF('Daily PnL Log'!W906&lt;&gt;"",'Daily PnL Log'!W906,"")</f>
        <v>543392</v>
      </c>
      <c r="X54" s="13">
        <f>IF('Daily PnL Log'!X906&lt;&gt;"",'Daily PnL Log'!X906,"")</f>
        <v>-3.9778226400094222E-2</v>
      </c>
      <c r="Y54" s="13" t="str">
        <f>IF('Daily PnL Log'!Y906&lt;&gt;"",'Daily PnL Log'!Y906,"")</f>
        <v/>
      </c>
      <c r="Z54" s="13" t="str">
        <f>IF('Daily PnL Log'!Z906&lt;&gt;"",'Daily PnL Log'!Z906,"")</f>
        <v/>
      </c>
      <c r="AA54" s="13">
        <f>IF('Daily PnL Log'!AC906&lt;&gt;"",'Daily PnL Log'!AC906,"")</f>
        <v>785642.48</v>
      </c>
    </row>
    <row r="55" spans="1:27" x14ac:dyDescent="0.25">
      <c r="A55" s="48" t="str">
        <f t="shared" si="2"/>
        <v>Jul</v>
      </c>
      <c r="B55" s="2">
        <f>'Daily PnL Log'!B907</f>
        <v>45482</v>
      </c>
      <c r="C55" s="11">
        <f>IF('Daily PnL Log'!C907&lt;&gt;"",'Daily PnL Log'!C907,"")</f>
        <v>8221.2999999999993</v>
      </c>
      <c r="D55" s="11">
        <f>IF('Daily PnL Log'!D907&lt;&gt;"",'Daily PnL Log'!D907,"")</f>
        <v>-4629</v>
      </c>
      <c r="E55" s="11">
        <f>IF('Daily PnL Log'!E907&lt;&gt;"",'Daily PnL Log'!E907,"")</f>
        <v>0</v>
      </c>
      <c r="F55" s="11">
        <f>IF('Daily PnL Log'!F907&lt;&gt;"",'Daily PnL Log'!F907,"")</f>
        <v>1589</v>
      </c>
      <c r="G55" s="11">
        <f>IF('Daily PnL Log'!G907&lt;&gt;"",'Daily PnL Log'!G907,"")</f>
        <v>6684.1</v>
      </c>
      <c r="H55" s="11">
        <f>IF('Daily PnL Log'!H907&lt;&gt;"",'Daily PnL Log'!H907,"")</f>
        <v>0</v>
      </c>
      <c r="I55" s="11">
        <f>IF('Daily PnL Log'!I907&lt;&gt;"",'Daily PnL Log'!I907,"")</f>
        <v>0</v>
      </c>
      <c r="J55" s="11">
        <f>IF('Daily PnL Log'!J907&lt;&gt;"",'Daily PnL Log'!J907,"")</f>
        <v>11865.4</v>
      </c>
      <c r="K55" s="11">
        <f>IF('Daily PnL Log'!K907&lt;&gt;"",'Daily PnL Log'!K907,"")</f>
        <v>-79.47</v>
      </c>
      <c r="L55" s="11">
        <f>IF('Daily PnL Log'!L907&lt;&gt;"",'Daily PnL Log'!L907,"")</f>
        <v>-701.97</v>
      </c>
      <c r="M55" s="11">
        <f>IF('Daily PnL Log'!M907&lt;&gt;"",'Daily PnL Log'!M907,"")</f>
        <v>-781.44</v>
      </c>
      <c r="N55" s="11">
        <f>IF('Daily PnL Log'!N907&lt;&gt;"",'Daily PnL Log'!N907,"")</f>
        <v>11083.96</v>
      </c>
      <c r="O55" s="11">
        <f t="shared" si="3"/>
        <v>-34430.5</v>
      </c>
      <c r="P55" s="11">
        <f t="shared" si="3"/>
        <v>-61456.5</v>
      </c>
      <c r="Q55" s="11">
        <f t="shared" si="3"/>
        <v>0</v>
      </c>
      <c r="R55" s="11">
        <f t="shared" si="3"/>
        <v>-6457.5</v>
      </c>
      <c r="S55" s="11">
        <f t="shared" si="3"/>
        <v>11261.8</v>
      </c>
      <c r="T55" s="11">
        <f t="shared" si="3"/>
        <v>0</v>
      </c>
      <c r="U55" s="11">
        <f t="shared" si="3"/>
        <v>0</v>
      </c>
      <c r="V55" s="11">
        <f t="shared" si="3"/>
        <v>-91082.700000000012</v>
      </c>
      <c r="W55" s="11">
        <f>IF('Daily PnL Log'!W907&lt;&gt;"",'Daily PnL Log'!W907,"")</f>
        <v>518860</v>
      </c>
      <c r="X55" s="11">
        <f>IF('Daily PnL Log'!X907&lt;&gt;"",'Daily PnL Log'!X907,"")</f>
        <v>2.1362140076321163E-2</v>
      </c>
      <c r="Y55" s="11" t="str">
        <f>IF('Daily PnL Log'!Y907&lt;&gt;"",'Daily PnL Log'!Y907,"")</f>
        <v/>
      </c>
      <c r="Z55" s="11" t="str">
        <f>IF('Daily PnL Log'!Z907&lt;&gt;"",'Daily PnL Log'!Z907,"")</f>
        <v/>
      </c>
      <c r="AA55" s="11">
        <f>IF('Daily PnL Log'!AC907&lt;&gt;"",'Daily PnL Log'!AC907,"")</f>
        <v>789074.79</v>
      </c>
    </row>
    <row r="56" spans="1:27" x14ac:dyDescent="0.25">
      <c r="A56" s="47" t="str">
        <f t="shared" si="2"/>
        <v>Jul</v>
      </c>
      <c r="B56" s="14">
        <f>'Daily PnL Log'!B908</f>
        <v>45483</v>
      </c>
      <c r="C56" s="13">
        <f>IF('Daily PnL Log'!C908&lt;&gt;"",'Daily PnL Log'!C908,"")</f>
        <v>185.4</v>
      </c>
      <c r="D56" s="13">
        <f>IF('Daily PnL Log'!D908&lt;&gt;"",'Daily PnL Log'!D908,"")</f>
        <v>-8673.2999999999993</v>
      </c>
      <c r="E56" s="13">
        <f>IF('Daily PnL Log'!E908&lt;&gt;"",'Daily PnL Log'!E908,"")</f>
        <v>0</v>
      </c>
      <c r="F56" s="13">
        <f>IF('Daily PnL Log'!F908&lt;&gt;"",'Daily PnL Log'!F908,"")</f>
        <v>-6039.2</v>
      </c>
      <c r="G56" s="13">
        <f>IF('Daily PnL Log'!G908&lt;&gt;"",'Daily PnL Log'!G908,"")</f>
        <v>-5978.9</v>
      </c>
      <c r="H56" s="13">
        <f>IF('Daily PnL Log'!H908&lt;&gt;"",'Daily PnL Log'!H908,"")</f>
        <v>0</v>
      </c>
      <c r="I56" s="13">
        <f>IF('Daily PnL Log'!I908&lt;&gt;"",'Daily PnL Log'!I908,"")</f>
        <v>0</v>
      </c>
      <c r="J56" s="13">
        <f>IF('Daily PnL Log'!J908&lt;&gt;"",'Daily PnL Log'!J908,"")</f>
        <v>-20506</v>
      </c>
      <c r="K56" s="13">
        <f>IF('Daily PnL Log'!K908&lt;&gt;"",'Daily PnL Log'!K908,"")</f>
        <v>-52.01</v>
      </c>
      <c r="L56" s="13">
        <f>IF('Daily PnL Log'!L908&lt;&gt;"",'Daily PnL Log'!L908,"")</f>
        <v>-458.21</v>
      </c>
      <c r="M56" s="13">
        <f>IF('Daily PnL Log'!M908&lt;&gt;"",'Daily PnL Log'!M908,"")</f>
        <v>-510.21999999999997</v>
      </c>
      <c r="N56" s="13">
        <f>IF('Daily PnL Log'!N908&lt;&gt;"",'Daily PnL Log'!N908,"")</f>
        <v>-21016.22</v>
      </c>
      <c r="O56" s="13">
        <f t="shared" si="3"/>
        <v>-34245.1</v>
      </c>
      <c r="P56" s="13">
        <f t="shared" si="3"/>
        <v>-70129.8</v>
      </c>
      <c r="Q56" s="13">
        <f t="shared" si="3"/>
        <v>0</v>
      </c>
      <c r="R56" s="13">
        <f t="shared" si="3"/>
        <v>-12496.7</v>
      </c>
      <c r="S56" s="13">
        <f t="shared" si="3"/>
        <v>5282.9</v>
      </c>
      <c r="T56" s="13">
        <f t="shared" si="3"/>
        <v>0</v>
      </c>
      <c r="U56" s="13">
        <f t="shared" si="3"/>
        <v>0</v>
      </c>
      <c r="V56" s="13">
        <f t="shared" si="3"/>
        <v>-111588.70000000001</v>
      </c>
      <c r="W56" s="13">
        <f>IF('Daily PnL Log'!W908&lt;&gt;"",'Daily PnL Log'!W908,"")</f>
        <v>495649</v>
      </c>
      <c r="X56" s="13">
        <f>IF('Daily PnL Log'!X908&lt;&gt;"",'Daily PnL Log'!X908,"")</f>
        <v>-4.2401417131881634E-2</v>
      </c>
      <c r="Y56" s="13">
        <f>IF('Daily PnL Log'!Y908&lt;&gt;"",'Daily PnL Log'!Y908,"")</f>
        <v>-284</v>
      </c>
      <c r="Z56" s="13" t="str">
        <f>IF('Daily PnL Log'!Z908&lt;&gt;"",'Daily PnL Log'!Z908,"")</f>
        <v/>
      </c>
      <c r="AA56" s="13">
        <f>IF('Daily PnL Log'!AC908&lt;&gt;"",'Daily PnL Log'!AC908,"")</f>
        <v>776442.07</v>
      </c>
    </row>
    <row r="57" spans="1:27" x14ac:dyDescent="0.25">
      <c r="A57" s="48" t="str">
        <f t="shared" si="2"/>
        <v>Jul</v>
      </c>
      <c r="B57" s="2">
        <f>'Daily PnL Log'!B909</f>
        <v>45484</v>
      </c>
      <c r="C57" s="11">
        <f>IF('Daily PnL Log'!C909&lt;&gt;"",'Daily PnL Log'!C909,"")</f>
        <v>-35719</v>
      </c>
      <c r="D57" s="11">
        <f>IF('Daily PnL Log'!D909&lt;&gt;"",'Daily PnL Log'!D909,"")</f>
        <v>-16600.5</v>
      </c>
      <c r="E57" s="11">
        <f>IF('Daily PnL Log'!E909&lt;&gt;"",'Daily PnL Log'!E909,"")</f>
        <v>0</v>
      </c>
      <c r="F57" s="11">
        <f>IF('Daily PnL Log'!F909&lt;&gt;"",'Daily PnL Log'!F909,"")</f>
        <v>-6235.6</v>
      </c>
      <c r="G57" s="11">
        <f>IF('Daily PnL Log'!G909&lt;&gt;"",'Daily PnL Log'!G909,"")</f>
        <v>2592.1</v>
      </c>
      <c r="H57" s="11">
        <f>IF('Daily PnL Log'!H909&lt;&gt;"",'Daily PnL Log'!H909,"")</f>
        <v>0</v>
      </c>
      <c r="I57" s="11">
        <f>IF('Daily PnL Log'!I909&lt;&gt;"",'Daily PnL Log'!I909,"")</f>
        <v>0</v>
      </c>
      <c r="J57" s="11">
        <f>IF('Daily PnL Log'!J909&lt;&gt;"",'Daily PnL Log'!J909,"")</f>
        <v>-55963</v>
      </c>
      <c r="K57" s="11">
        <f>IF('Daily PnL Log'!K909&lt;&gt;"",'Daily PnL Log'!K909,"")</f>
        <v>-49.28</v>
      </c>
      <c r="L57" s="11">
        <f>IF('Daily PnL Log'!L909&lt;&gt;"",'Daily PnL Log'!L909,"")</f>
        <v>-432.55</v>
      </c>
      <c r="M57" s="11">
        <f>IF('Daily PnL Log'!M909&lt;&gt;"",'Daily PnL Log'!M909,"")</f>
        <v>-481.83000000000004</v>
      </c>
      <c r="N57" s="11">
        <f>IF('Daily PnL Log'!N909&lt;&gt;"",'Daily PnL Log'!N909,"")</f>
        <v>-56444.83</v>
      </c>
      <c r="O57" s="11">
        <f t="shared" si="3"/>
        <v>-69964.100000000006</v>
      </c>
      <c r="P57" s="11">
        <f t="shared" si="3"/>
        <v>-86730.3</v>
      </c>
      <c r="Q57" s="11">
        <f t="shared" si="3"/>
        <v>0</v>
      </c>
      <c r="R57" s="11">
        <f t="shared" si="3"/>
        <v>-18732.300000000003</v>
      </c>
      <c r="S57" s="11">
        <f t="shared" si="3"/>
        <v>7875</v>
      </c>
      <c r="T57" s="11">
        <f t="shared" si="3"/>
        <v>0</v>
      </c>
      <c r="U57" s="11">
        <f t="shared" si="3"/>
        <v>0</v>
      </c>
      <c r="V57" s="11">
        <f t="shared" si="3"/>
        <v>-167551.70000000001</v>
      </c>
      <c r="W57" s="11">
        <f>IF('Daily PnL Log'!W909&lt;&gt;"",'Daily PnL Log'!W909,"")</f>
        <v>479351</v>
      </c>
      <c r="X57" s="11">
        <f>IF('Daily PnL Log'!X909&lt;&gt;"",'Daily PnL Log'!X909,"")</f>
        <v>-0.11775260717094573</v>
      </c>
      <c r="Y57" s="11" t="str">
        <f>IF('Daily PnL Log'!Y909&lt;&gt;"",'Daily PnL Log'!Y909,"")</f>
        <v/>
      </c>
      <c r="Z57" s="11" t="str">
        <f>IF('Daily PnL Log'!Z909&lt;&gt;"",'Daily PnL Log'!Z909,"")</f>
        <v/>
      </c>
      <c r="AA57" s="11">
        <f>IF('Daily PnL Log'!AC909&lt;&gt;"",'Daily PnL Log'!AC909,"")</f>
        <v>728261.49</v>
      </c>
    </row>
    <row r="58" spans="1:27" x14ac:dyDescent="0.25">
      <c r="A58" s="47" t="str">
        <f t="shared" si="2"/>
        <v>Jul</v>
      </c>
      <c r="B58" s="14">
        <f>'Daily PnL Log'!B910</f>
        <v>45485</v>
      </c>
      <c r="C58" s="13">
        <f>IF('Daily PnL Log'!C910&lt;&gt;"",'Daily PnL Log'!C910,"")</f>
        <v>3601.8</v>
      </c>
      <c r="D58" s="13">
        <f>IF('Daily PnL Log'!D910&lt;&gt;"",'Daily PnL Log'!D910,"")</f>
        <v>-2697.3</v>
      </c>
      <c r="E58" s="13">
        <f>IF('Daily PnL Log'!E910&lt;&gt;"",'Daily PnL Log'!E910,"")</f>
        <v>0</v>
      </c>
      <c r="F58" s="13">
        <f>IF('Daily PnL Log'!F910&lt;&gt;"",'Daily PnL Log'!F910,"")</f>
        <v>-10024.9</v>
      </c>
      <c r="G58" s="13">
        <f>IF('Daily PnL Log'!G910&lt;&gt;"",'Daily PnL Log'!G910,"")</f>
        <v>-14447.4</v>
      </c>
      <c r="H58" s="13">
        <f>IF('Daily PnL Log'!H910&lt;&gt;"",'Daily PnL Log'!H910,"")</f>
        <v>0</v>
      </c>
      <c r="I58" s="13">
        <f>IF('Daily PnL Log'!I910&lt;&gt;"",'Daily PnL Log'!I910,"")</f>
        <v>0</v>
      </c>
      <c r="J58" s="13">
        <f>IF('Daily PnL Log'!J910&lt;&gt;"",'Daily PnL Log'!J910,"")</f>
        <v>-23567.8</v>
      </c>
      <c r="K58" s="13">
        <f>IF('Daily PnL Log'!K910&lt;&gt;"",'Daily PnL Log'!K910,"")</f>
        <v>-102.27</v>
      </c>
      <c r="L58" s="13">
        <f>IF('Daily PnL Log'!L910&lt;&gt;"",'Daily PnL Log'!L910,"")</f>
        <v>-905.18</v>
      </c>
      <c r="M58" s="13">
        <f>IF('Daily PnL Log'!M910&lt;&gt;"",'Daily PnL Log'!M910,"")</f>
        <v>-1007.4499999999999</v>
      </c>
      <c r="N58" s="13">
        <f>IF('Daily PnL Log'!N910&lt;&gt;"",'Daily PnL Log'!N910,"")</f>
        <v>-24575.25</v>
      </c>
      <c r="O58" s="13">
        <f t="shared" si="3"/>
        <v>-66362.3</v>
      </c>
      <c r="P58" s="13">
        <f t="shared" si="3"/>
        <v>-89427.6</v>
      </c>
      <c r="Q58" s="13">
        <f t="shared" si="3"/>
        <v>0</v>
      </c>
      <c r="R58" s="13">
        <f t="shared" si="3"/>
        <v>-28757.200000000004</v>
      </c>
      <c r="S58" s="13">
        <f t="shared" si="3"/>
        <v>-6572.4</v>
      </c>
      <c r="T58" s="13">
        <f t="shared" si="3"/>
        <v>0</v>
      </c>
      <c r="U58" s="13">
        <f t="shared" si="3"/>
        <v>0</v>
      </c>
      <c r="V58" s="13">
        <f t="shared" si="3"/>
        <v>-191119.5</v>
      </c>
      <c r="W58" s="13">
        <f>IF('Daily PnL Log'!W910&lt;&gt;"",'Daily PnL Log'!W910,"")</f>
        <v>559354</v>
      </c>
      <c r="X58" s="13">
        <f>IF('Daily PnL Log'!X910&lt;&gt;"",'Daily PnL Log'!X910,"")</f>
        <v>-4.3935057226729406E-2</v>
      </c>
      <c r="Y58" s="13" t="str">
        <f>IF('Daily PnL Log'!Y910&lt;&gt;"",'Daily PnL Log'!Y910,"")</f>
        <v/>
      </c>
      <c r="Z58" s="13" t="str">
        <f>IF('Daily PnL Log'!Z910&lt;&gt;"",'Daily PnL Log'!Z910,"")</f>
        <v/>
      </c>
      <c r="AA58" s="13">
        <f>IF('Daily PnL Log'!AC910&lt;&gt;"",'Daily PnL Log'!AC910,"")</f>
        <v>683539.04</v>
      </c>
    </row>
    <row r="59" spans="1:27" x14ac:dyDescent="0.25">
      <c r="A59" s="48" t="str">
        <f t="shared" si="2"/>
        <v>Jul</v>
      </c>
      <c r="B59" s="2">
        <f>'Daily PnL Log'!B911</f>
        <v>45488</v>
      </c>
      <c r="C59" s="11">
        <f>IF('Daily PnL Log'!C911&lt;&gt;"",'Daily PnL Log'!C911,"")</f>
        <v>24946.7</v>
      </c>
      <c r="D59" s="11">
        <f>IF('Daily PnL Log'!D911&lt;&gt;"",'Daily PnL Log'!D911,"")</f>
        <v>-374.6</v>
      </c>
      <c r="E59" s="11">
        <f>IF('Daily PnL Log'!E911&lt;&gt;"",'Daily PnL Log'!E911,"")</f>
        <v>0</v>
      </c>
      <c r="F59" s="11">
        <f>IF('Daily PnL Log'!F911&lt;&gt;"",'Daily PnL Log'!F911,"")</f>
        <v>6415.9</v>
      </c>
      <c r="G59" s="11">
        <f>IF('Daily PnL Log'!G911&lt;&gt;"",'Daily PnL Log'!G911,"")</f>
        <v>25877.4</v>
      </c>
      <c r="H59" s="11">
        <f>IF('Daily PnL Log'!H911&lt;&gt;"",'Daily PnL Log'!H911,"")</f>
        <v>0</v>
      </c>
      <c r="I59" s="11">
        <f>IF('Daily PnL Log'!I911&lt;&gt;"",'Daily PnL Log'!I911,"")</f>
        <v>0</v>
      </c>
      <c r="J59" s="11">
        <f>IF('Daily PnL Log'!J911&lt;&gt;"",'Daily PnL Log'!J911,"")</f>
        <v>56865.4</v>
      </c>
      <c r="K59" s="11">
        <f>IF('Daily PnL Log'!K911&lt;&gt;"",'Daily PnL Log'!K911,"")</f>
        <v>-114.02</v>
      </c>
      <c r="L59" s="11">
        <f>IF('Daily PnL Log'!L911&lt;&gt;"",'Daily PnL Log'!L911,"")</f>
        <v>-1004.02</v>
      </c>
      <c r="M59" s="11">
        <f>IF('Daily PnL Log'!M911&lt;&gt;"",'Daily PnL Log'!M911,"")</f>
        <v>-1118.04</v>
      </c>
      <c r="N59" s="11">
        <f>IF('Daily PnL Log'!N911&lt;&gt;"",'Daily PnL Log'!N911,"")</f>
        <v>55747.360000000001</v>
      </c>
      <c r="O59" s="11">
        <f t="shared" si="3"/>
        <v>-41415.600000000006</v>
      </c>
      <c r="P59" s="11">
        <f t="shared" si="3"/>
        <v>-89802.200000000012</v>
      </c>
      <c r="Q59" s="11">
        <f t="shared" si="3"/>
        <v>0</v>
      </c>
      <c r="R59" s="11">
        <f t="shared" si="3"/>
        <v>-22341.300000000003</v>
      </c>
      <c r="S59" s="11">
        <f t="shared" si="3"/>
        <v>19305</v>
      </c>
      <c r="T59" s="11">
        <f t="shared" si="3"/>
        <v>0</v>
      </c>
      <c r="U59" s="11">
        <f t="shared" si="3"/>
        <v>0</v>
      </c>
      <c r="V59" s="11">
        <f t="shared" si="3"/>
        <v>-134254.1</v>
      </c>
      <c r="W59" s="11">
        <f>IF('Daily PnL Log'!W911&lt;&gt;"",'Daily PnL Log'!W911,"")</f>
        <v>619482</v>
      </c>
      <c r="X59" s="11">
        <f>IF('Daily PnL Log'!X911&lt;&gt;"",'Daily PnL Log'!X911,"")</f>
        <v>8.9990282203518429E-2</v>
      </c>
      <c r="Y59" s="11">
        <f>IF('Daily PnL Log'!Y911&lt;&gt;"",'Daily PnL Log'!Y911,"")</f>
        <v>-6324.5199999999995</v>
      </c>
      <c r="Z59" s="11">
        <f>IF('Daily PnL Log'!Z911&lt;&gt;"",'Daily PnL Log'!Z911,"")</f>
        <v>16995.27</v>
      </c>
      <c r="AA59" s="11">
        <f>IF('Daily PnL Log'!AC911&lt;&gt;"",'Daily PnL Log'!AC911,"")</f>
        <v>758073.5</v>
      </c>
    </row>
    <row r="60" spans="1:27" x14ac:dyDescent="0.25">
      <c r="A60" s="47" t="str">
        <f t="shared" si="2"/>
        <v>Jul</v>
      </c>
      <c r="B60" s="14">
        <f>'Daily PnL Log'!B912</f>
        <v>45489</v>
      </c>
      <c r="C60" s="13">
        <f>IF('Daily PnL Log'!C912&lt;&gt;"",'Daily PnL Log'!C912,"")</f>
        <v>-734</v>
      </c>
      <c r="D60" s="13">
        <f>IF('Daily PnL Log'!D912&lt;&gt;"",'Daily PnL Log'!D912,"")</f>
        <v>-7360.2</v>
      </c>
      <c r="E60" s="13">
        <f>IF('Daily PnL Log'!E912&lt;&gt;"",'Daily PnL Log'!E912,"")</f>
        <v>0</v>
      </c>
      <c r="F60" s="13">
        <f>IF('Daily PnL Log'!F912&lt;&gt;"",'Daily PnL Log'!F912,"")</f>
        <v>-2940.1</v>
      </c>
      <c r="G60" s="13">
        <f>IF('Daily PnL Log'!G912&lt;&gt;"",'Daily PnL Log'!G912,"")</f>
        <v>-1415.2</v>
      </c>
      <c r="H60" s="13">
        <f>IF('Daily PnL Log'!H912&lt;&gt;"",'Daily PnL Log'!H912,"")</f>
        <v>0</v>
      </c>
      <c r="I60" s="13">
        <f>IF('Daily PnL Log'!I912&lt;&gt;"",'Daily PnL Log'!I912,"")</f>
        <v>0</v>
      </c>
      <c r="J60" s="13">
        <f>IF('Daily PnL Log'!J912&lt;&gt;"",'Daily PnL Log'!J912,"")</f>
        <v>-12449.5</v>
      </c>
      <c r="K60" s="13">
        <f>IF('Daily PnL Log'!K912&lt;&gt;"",'Daily PnL Log'!K912,"")</f>
        <v>-64.05</v>
      </c>
      <c r="L60" s="13">
        <f>IF('Daily PnL Log'!L912&lt;&gt;"",'Daily PnL Log'!L912,"")</f>
        <v>-564.19000000000005</v>
      </c>
      <c r="M60" s="13">
        <f>IF('Daily PnL Log'!M912&lt;&gt;"",'Daily PnL Log'!M912,"")</f>
        <v>-628.24</v>
      </c>
      <c r="N60" s="13">
        <f>IF('Daily PnL Log'!N912&lt;&gt;"",'Daily PnL Log'!N912,"")</f>
        <v>-13077.74</v>
      </c>
      <c r="O60" s="13">
        <f t="shared" si="3"/>
        <v>-42149.600000000006</v>
      </c>
      <c r="P60" s="13">
        <f t="shared" si="3"/>
        <v>-97162.400000000009</v>
      </c>
      <c r="Q60" s="13">
        <f t="shared" si="3"/>
        <v>0</v>
      </c>
      <c r="R60" s="13">
        <f t="shared" si="3"/>
        <v>-25281.4</v>
      </c>
      <c r="S60" s="13">
        <f t="shared" si="3"/>
        <v>17889.8</v>
      </c>
      <c r="T60" s="13">
        <f t="shared" si="3"/>
        <v>0</v>
      </c>
      <c r="U60" s="13">
        <f t="shared" si="3"/>
        <v>0</v>
      </c>
      <c r="V60" s="13">
        <f t="shared" si="3"/>
        <v>-146703.6</v>
      </c>
      <c r="W60" s="13">
        <f>IF('Daily PnL Log'!W912&lt;&gt;"",'Daily PnL Log'!W912,"")</f>
        <v>607732</v>
      </c>
      <c r="X60" s="13">
        <f>IF('Daily PnL Log'!X912&lt;&gt;"",'Daily PnL Log'!X912,"")</f>
        <v>-2.1518926105586013E-2</v>
      </c>
      <c r="Y60" s="13" t="str">
        <f>IF('Daily PnL Log'!Y912&lt;&gt;"",'Daily PnL Log'!Y912,"")</f>
        <v/>
      </c>
      <c r="Z60" s="13" t="str">
        <f>IF('Daily PnL Log'!Z912&lt;&gt;"",'Daily PnL Log'!Z912,"")</f>
        <v/>
      </c>
      <c r="AA60" s="13">
        <f>IF('Daily PnL Log'!AC912&lt;&gt;"",'Daily PnL Log'!AC912,"")</f>
        <v>729359.01</v>
      </c>
    </row>
    <row r="61" spans="1:27" x14ac:dyDescent="0.25">
      <c r="A61" s="48" t="str">
        <f t="shared" si="2"/>
        <v>Jul</v>
      </c>
      <c r="B61" s="2">
        <f>'Daily PnL Log'!B913</f>
        <v>45490</v>
      </c>
      <c r="C61" s="11">
        <f>IF('Daily PnL Log'!C913&lt;&gt;"",'Daily PnL Log'!C913,"")</f>
        <v>-24174.1</v>
      </c>
      <c r="D61" s="11">
        <f>IF('Daily PnL Log'!D913&lt;&gt;"",'Daily PnL Log'!D913,"")</f>
        <v>-12064.8</v>
      </c>
      <c r="E61" s="11">
        <f>IF('Daily PnL Log'!E913&lt;&gt;"",'Daily PnL Log'!E913,"")</f>
        <v>0</v>
      </c>
      <c r="F61" s="11">
        <f>IF('Daily PnL Log'!F913&lt;&gt;"",'Daily PnL Log'!F913,"")</f>
        <v>-10344.4</v>
      </c>
      <c r="G61" s="11">
        <f>IF('Daily PnL Log'!G913&lt;&gt;"",'Daily PnL Log'!G913,"")</f>
        <v>-489.9</v>
      </c>
      <c r="H61" s="11">
        <f>IF('Daily PnL Log'!H913&lt;&gt;"",'Daily PnL Log'!H913,"")</f>
        <v>0</v>
      </c>
      <c r="I61" s="11">
        <f>IF('Daily PnL Log'!I913&lt;&gt;"",'Daily PnL Log'!I913,"")</f>
        <v>0</v>
      </c>
      <c r="J61" s="11">
        <f>IF('Daily PnL Log'!J913&lt;&gt;"",'Daily PnL Log'!J913,"")</f>
        <v>-47073.2</v>
      </c>
      <c r="K61" s="11">
        <f>IF('Daily PnL Log'!K913&lt;&gt;"",'Daily PnL Log'!K913,"")</f>
        <v>-66.5</v>
      </c>
      <c r="L61" s="11">
        <f>IF('Daily PnL Log'!L913&lt;&gt;"",'Daily PnL Log'!L913,"")</f>
        <v>-588.84</v>
      </c>
      <c r="M61" s="11">
        <f>IF('Daily PnL Log'!M913&lt;&gt;"",'Daily PnL Log'!M913,"")</f>
        <v>-655.34</v>
      </c>
      <c r="N61" s="11">
        <f>IF('Daily PnL Log'!N913&lt;&gt;"",'Daily PnL Log'!N913,"")</f>
        <v>-47728.539999999994</v>
      </c>
      <c r="O61" s="11">
        <f t="shared" si="3"/>
        <v>-66323.700000000012</v>
      </c>
      <c r="P61" s="11">
        <f t="shared" si="3"/>
        <v>-109227.20000000001</v>
      </c>
      <c r="Q61" s="11">
        <f t="shared" si="3"/>
        <v>0</v>
      </c>
      <c r="R61" s="11">
        <f t="shared" si="3"/>
        <v>-35625.800000000003</v>
      </c>
      <c r="S61" s="11">
        <f t="shared" si="3"/>
        <v>17399.899999999998</v>
      </c>
      <c r="T61" s="11">
        <f t="shared" si="3"/>
        <v>0</v>
      </c>
      <c r="U61" s="11">
        <f t="shared" si="3"/>
        <v>0</v>
      </c>
      <c r="V61" s="11">
        <f t="shared" si="3"/>
        <v>-193776.8</v>
      </c>
      <c r="W61" s="11">
        <f>IF('Daily PnL Log'!W913&lt;&gt;"",'Daily PnL Log'!W913,"")</f>
        <v>576414</v>
      </c>
      <c r="X61" s="11">
        <f>IF('Daily PnL Log'!X913&lt;&gt;"",'Daily PnL Log'!X913,"")</f>
        <v>-8.280253428959046E-2</v>
      </c>
      <c r="Y61" s="11" t="str">
        <f>IF('Daily PnL Log'!Y913&lt;&gt;"",'Daily PnL Log'!Y913,"")</f>
        <v/>
      </c>
      <c r="Z61" s="11" t="str">
        <f>IF('Daily PnL Log'!Z913&lt;&gt;"",'Daily PnL Log'!Z913,"")</f>
        <v/>
      </c>
      <c r="AA61" s="11">
        <f>IF('Daily PnL Log'!AC913&lt;&gt;"",'Daily PnL Log'!AC913,"")</f>
        <v>672184.92</v>
      </c>
    </row>
    <row r="62" spans="1:27" x14ac:dyDescent="0.25">
      <c r="A62" s="47" t="str">
        <f t="shared" si="2"/>
        <v>Jul</v>
      </c>
      <c r="B62" s="14">
        <f>'Daily PnL Log'!B914</f>
        <v>45491</v>
      </c>
      <c r="C62" s="13">
        <f>IF('Daily PnL Log'!C914&lt;&gt;"",'Daily PnL Log'!C914,"")</f>
        <v>12925.1</v>
      </c>
      <c r="D62" s="13">
        <f>IF('Daily PnL Log'!D914&lt;&gt;"",'Daily PnL Log'!D914,"")</f>
        <v>20983.9</v>
      </c>
      <c r="E62" s="13">
        <f>IF('Daily PnL Log'!E914&lt;&gt;"",'Daily PnL Log'!E914,"")</f>
        <v>0</v>
      </c>
      <c r="F62" s="13">
        <f>IF('Daily PnL Log'!F914&lt;&gt;"",'Daily PnL Log'!F914,"")</f>
        <v>17061.599999999999</v>
      </c>
      <c r="G62" s="13">
        <f>IF('Daily PnL Log'!G914&lt;&gt;"",'Daily PnL Log'!G914,"")</f>
        <v>1390.3</v>
      </c>
      <c r="H62" s="13">
        <f>IF('Daily PnL Log'!H914&lt;&gt;"",'Daily PnL Log'!H914,"")</f>
        <v>0</v>
      </c>
      <c r="I62" s="13">
        <f>IF('Daily PnL Log'!I914&lt;&gt;"",'Daily PnL Log'!I914,"")</f>
        <v>0</v>
      </c>
      <c r="J62" s="13">
        <f>IF('Daily PnL Log'!J914&lt;&gt;"",'Daily PnL Log'!J914,"")</f>
        <v>52360.9</v>
      </c>
      <c r="K62" s="13">
        <f>IF('Daily PnL Log'!K914&lt;&gt;"",'Daily PnL Log'!K914,"")</f>
        <v>-128.68</v>
      </c>
      <c r="L62" s="13">
        <f>IF('Daily PnL Log'!L914&lt;&gt;"",'Daily PnL Log'!L914,"")</f>
        <v>-1041.0899999999999</v>
      </c>
      <c r="M62" s="13">
        <f>IF('Daily PnL Log'!M914&lt;&gt;"",'Daily PnL Log'!M914,"")</f>
        <v>-1169.77</v>
      </c>
      <c r="N62" s="13">
        <f>IF('Daily PnL Log'!N914&lt;&gt;"",'Daily PnL Log'!N914,"")</f>
        <v>51191.130000000005</v>
      </c>
      <c r="O62" s="13">
        <f t="shared" si="3"/>
        <v>-53398.600000000013</v>
      </c>
      <c r="P62" s="13">
        <f t="shared" si="3"/>
        <v>-88243.300000000017</v>
      </c>
      <c r="Q62" s="13">
        <f t="shared" si="3"/>
        <v>0</v>
      </c>
      <c r="R62" s="13">
        <f t="shared" si="3"/>
        <v>-18564.200000000004</v>
      </c>
      <c r="S62" s="13">
        <f t="shared" si="3"/>
        <v>18790.199999999997</v>
      </c>
      <c r="T62" s="13">
        <f t="shared" si="3"/>
        <v>0</v>
      </c>
      <c r="U62" s="13">
        <f t="shared" si="3"/>
        <v>0</v>
      </c>
      <c r="V62" s="13">
        <f t="shared" si="3"/>
        <v>-141415.9</v>
      </c>
      <c r="W62" s="13">
        <f>IF('Daily PnL Log'!W914&lt;&gt;"",'Daily PnL Log'!W914,"")</f>
        <v>641962</v>
      </c>
      <c r="X62" s="13">
        <f>IF('Daily PnL Log'!X914&lt;&gt;"",'Daily PnL Log'!X914,"")</f>
        <v>7.9741682529495525E-2</v>
      </c>
      <c r="Y62" s="13" t="str">
        <f>IF('Daily PnL Log'!Y914&lt;&gt;"",'Daily PnL Log'!Y914,"")</f>
        <v/>
      </c>
      <c r="Z62" s="13" t="str">
        <f>IF('Daily PnL Log'!Z914&lt;&gt;"",'Daily PnL Log'!Z914,"")</f>
        <v/>
      </c>
      <c r="AA62" s="13">
        <f>IF('Daily PnL Log'!AC914&lt;&gt;"",'Daily PnL Log'!AC914,"")</f>
        <v>722107.65</v>
      </c>
    </row>
    <row r="63" spans="1:27" x14ac:dyDescent="0.25">
      <c r="A63" s="48" t="str">
        <f t="shared" si="2"/>
        <v>Jul</v>
      </c>
      <c r="B63" s="2">
        <f>'Daily PnL Log'!B915</f>
        <v>45492</v>
      </c>
      <c r="C63" s="11">
        <f>IF('Daily PnL Log'!C915&lt;&gt;"",'Daily PnL Log'!C915,"")</f>
        <v>9140</v>
      </c>
      <c r="D63" s="11">
        <f>IF('Daily PnL Log'!D915&lt;&gt;"",'Daily PnL Log'!D915,"")</f>
        <v>31660.3</v>
      </c>
      <c r="E63" s="11">
        <f>IF('Daily PnL Log'!E915&lt;&gt;"",'Daily PnL Log'!E915,"")</f>
        <v>0</v>
      </c>
      <c r="F63" s="11">
        <f>IF('Daily PnL Log'!F915&lt;&gt;"",'Daily PnL Log'!F915,"")</f>
        <v>-477.1</v>
      </c>
      <c r="G63" s="11">
        <f>IF('Daily PnL Log'!G915&lt;&gt;"",'Daily PnL Log'!G915,"")</f>
        <v>-21797.3</v>
      </c>
      <c r="H63" s="11">
        <f>IF('Daily PnL Log'!H915&lt;&gt;"",'Daily PnL Log'!H915,"")</f>
        <v>0</v>
      </c>
      <c r="I63" s="11">
        <f>IF('Daily PnL Log'!I915&lt;&gt;"",'Daily PnL Log'!I915,"")</f>
        <v>0</v>
      </c>
      <c r="J63" s="11">
        <f>IF('Daily PnL Log'!J915&lt;&gt;"",'Daily PnL Log'!J915,"")</f>
        <v>18525.900000000005</v>
      </c>
      <c r="K63" s="11">
        <f>IF('Daily PnL Log'!K915&lt;&gt;"",'Daily PnL Log'!K915,"")</f>
        <v>-57.76</v>
      </c>
      <c r="L63" s="11">
        <f>IF('Daily PnL Log'!L915&lt;&gt;"",'Daily PnL Log'!L915,"")</f>
        <v>-508.26</v>
      </c>
      <c r="M63" s="11">
        <f>IF('Daily PnL Log'!M915&lt;&gt;"",'Daily PnL Log'!M915,"")</f>
        <v>-566.02</v>
      </c>
      <c r="N63" s="11">
        <f>IF('Daily PnL Log'!N915&lt;&gt;"",'Daily PnL Log'!N915,"")</f>
        <v>17959.880000000005</v>
      </c>
      <c r="O63" s="11">
        <f t="shared" si="3"/>
        <v>-44258.600000000013</v>
      </c>
      <c r="P63" s="11">
        <f t="shared" si="3"/>
        <v>-56583.000000000015</v>
      </c>
      <c r="Q63" s="11">
        <f t="shared" si="3"/>
        <v>0</v>
      </c>
      <c r="R63" s="11">
        <f t="shared" si="3"/>
        <v>-19041.300000000003</v>
      </c>
      <c r="S63" s="11">
        <f t="shared" si="3"/>
        <v>-3007.1000000000022</v>
      </c>
      <c r="T63" s="11">
        <f t="shared" si="3"/>
        <v>0</v>
      </c>
      <c r="U63" s="11">
        <f t="shared" si="3"/>
        <v>0</v>
      </c>
      <c r="V63" s="11">
        <f t="shared" si="3"/>
        <v>-122889.99999999999</v>
      </c>
      <c r="W63" s="11">
        <f>IF('Daily PnL Log'!W915&lt;&gt;"",'Daily PnL Log'!W915,"")</f>
        <v>619546</v>
      </c>
      <c r="X63" s="11">
        <f>IF('Daily PnL Log'!X915&lt;&gt;"",'Daily PnL Log'!X915,"")</f>
        <v>2.8988775651848295E-2</v>
      </c>
      <c r="Y63" s="11" t="str">
        <f>IF('Daily PnL Log'!Y915&lt;&gt;"",'Daily PnL Log'!Y915,"")</f>
        <v/>
      </c>
      <c r="Z63" s="11" t="str">
        <f>IF('Daily PnL Log'!Z915&lt;&gt;"",'Daily PnL Log'!Z915,"")</f>
        <v/>
      </c>
      <c r="AA63" s="11">
        <f>IF('Daily PnL Log'!AC915&lt;&gt;"",'Daily PnL Log'!AC915,"")</f>
        <v>750745.38</v>
      </c>
    </row>
    <row r="64" spans="1:27" x14ac:dyDescent="0.25">
      <c r="A64" s="47" t="str">
        <f t="shared" si="2"/>
        <v>Jul</v>
      </c>
      <c r="B64" s="14">
        <f>'Daily PnL Log'!B916</f>
        <v>45495</v>
      </c>
      <c r="C64" s="13">
        <f>IF('Daily PnL Log'!C916&lt;&gt;"",'Daily PnL Log'!C916,"")</f>
        <v>57769.3</v>
      </c>
      <c r="D64" s="13">
        <f>IF('Daily PnL Log'!D916&lt;&gt;"",'Daily PnL Log'!D916,"")</f>
        <v>3429.2</v>
      </c>
      <c r="E64" s="13">
        <f>IF('Daily PnL Log'!E916&lt;&gt;"",'Daily PnL Log'!E916,"")</f>
        <v>0</v>
      </c>
      <c r="F64" s="13">
        <f>IF('Daily PnL Log'!F916&lt;&gt;"",'Daily PnL Log'!F916,"")</f>
        <v>-7661.7</v>
      </c>
      <c r="G64" s="13">
        <f>IF('Daily PnL Log'!G916&lt;&gt;"",'Daily PnL Log'!G916,"")</f>
        <v>-15187</v>
      </c>
      <c r="H64" s="13">
        <f>IF('Daily PnL Log'!H916&lt;&gt;"",'Daily PnL Log'!H916,"")</f>
        <v>0</v>
      </c>
      <c r="I64" s="13">
        <f>IF('Daily PnL Log'!I916&lt;&gt;"",'Daily PnL Log'!I916,"")</f>
        <v>0</v>
      </c>
      <c r="J64" s="13">
        <f>IF('Daily PnL Log'!J916&lt;&gt;"",'Daily PnL Log'!J916,"")</f>
        <v>38349.800000000003</v>
      </c>
      <c r="K64" s="13">
        <f>IF('Daily PnL Log'!K916&lt;&gt;"",'Daily PnL Log'!K916,"")</f>
        <v>-193.71</v>
      </c>
      <c r="L64" s="13">
        <f>IF('Daily PnL Log'!L916&lt;&gt;"",'Daily PnL Log'!L916,"")</f>
        <v>-1706.58</v>
      </c>
      <c r="M64" s="13">
        <f>IF('Daily PnL Log'!M916&lt;&gt;"",'Daily PnL Log'!M916,"")</f>
        <v>-1900.29</v>
      </c>
      <c r="N64" s="13">
        <f>IF('Daily PnL Log'!N916&lt;&gt;"",'Daily PnL Log'!N916,"")</f>
        <v>36449.51</v>
      </c>
      <c r="O64" s="13">
        <f t="shared" si="3"/>
        <v>13510.69999999999</v>
      </c>
      <c r="P64" s="13">
        <f t="shared" si="3"/>
        <v>-53153.800000000017</v>
      </c>
      <c r="Q64" s="13">
        <f t="shared" si="3"/>
        <v>0</v>
      </c>
      <c r="R64" s="13">
        <f t="shared" si="3"/>
        <v>-26703.000000000004</v>
      </c>
      <c r="S64" s="13">
        <f t="shared" si="3"/>
        <v>-18194.100000000002</v>
      </c>
      <c r="T64" s="13">
        <f t="shared" si="3"/>
        <v>0</v>
      </c>
      <c r="U64" s="13">
        <f t="shared" si="3"/>
        <v>0</v>
      </c>
      <c r="V64" s="13">
        <f t="shared" si="3"/>
        <v>-84540.199999999983</v>
      </c>
      <c r="W64" s="13">
        <f>IF('Daily PnL Log'!W916&lt;&gt;"",'Daily PnL Log'!W916,"")</f>
        <v>585554</v>
      </c>
      <c r="X64" s="13">
        <f>IF('Daily PnL Log'!X916&lt;&gt;"",'Daily PnL Log'!X916,"")</f>
        <v>6.2247905402405247E-2</v>
      </c>
      <c r="Y64" s="13" t="str">
        <f>IF('Daily PnL Log'!Y916&lt;&gt;"",'Daily PnL Log'!Y916,"")</f>
        <v/>
      </c>
      <c r="Z64" s="13" t="str">
        <f>IF('Daily PnL Log'!Z916&lt;&gt;"",'Daily PnL Log'!Z916,"")</f>
        <v/>
      </c>
      <c r="AA64" s="13">
        <f>IF('Daily PnL Log'!AC916&lt;&gt;"",'Daily PnL Log'!AC916,"")</f>
        <v>796388.84</v>
      </c>
    </row>
    <row r="65" spans="1:27" x14ac:dyDescent="0.25">
      <c r="A65" s="48" t="str">
        <f t="shared" si="2"/>
        <v>Jul</v>
      </c>
      <c r="B65" s="2">
        <f>'Daily PnL Log'!B917</f>
        <v>45496</v>
      </c>
      <c r="C65" s="11">
        <f>IF('Daily PnL Log'!C917&lt;&gt;"",'Daily PnL Log'!C917,"")</f>
        <v>-1999.2</v>
      </c>
      <c r="D65" s="11">
        <f>IF('Daily PnL Log'!D917&lt;&gt;"",'Daily PnL Log'!D917,"")</f>
        <v>-8033.3</v>
      </c>
      <c r="E65" s="11">
        <f>IF('Daily PnL Log'!E917&lt;&gt;"",'Daily PnL Log'!E917,"")</f>
        <v>0</v>
      </c>
      <c r="F65" s="11">
        <f>IF('Daily PnL Log'!F917&lt;&gt;"",'Daily PnL Log'!F917,"")</f>
        <v>-16622.7</v>
      </c>
      <c r="G65" s="11">
        <f>IF('Daily PnL Log'!G917&lt;&gt;"",'Daily PnL Log'!G917,"")</f>
        <v>1135.5</v>
      </c>
      <c r="H65" s="11">
        <f>IF('Daily PnL Log'!H917&lt;&gt;"",'Daily PnL Log'!H917,"")</f>
        <v>0</v>
      </c>
      <c r="I65" s="11">
        <f>IF('Daily PnL Log'!I917&lt;&gt;"",'Daily PnL Log'!I917,"")</f>
        <v>0</v>
      </c>
      <c r="J65" s="11">
        <f>IF('Daily PnL Log'!J917&lt;&gt;"",'Daily PnL Log'!J917,"")</f>
        <v>-25519.7</v>
      </c>
      <c r="K65" s="11">
        <f>IF('Daily PnL Log'!K917&lt;&gt;"",'Daily PnL Log'!K917,"")</f>
        <v>-83.57</v>
      </c>
      <c r="L65" s="11">
        <f>IF('Daily PnL Log'!L917&lt;&gt;"",'Daily PnL Log'!L917,"")</f>
        <v>-739.3</v>
      </c>
      <c r="M65" s="11">
        <f>IF('Daily PnL Log'!M917&lt;&gt;"",'Daily PnL Log'!M917,"")</f>
        <v>-822.86999999999989</v>
      </c>
      <c r="N65" s="11">
        <f>IF('Daily PnL Log'!N917&lt;&gt;"",'Daily PnL Log'!N917,"")</f>
        <v>-26342.57</v>
      </c>
      <c r="O65" s="11">
        <f t="shared" si="3"/>
        <v>11511.499999999989</v>
      </c>
      <c r="P65" s="11">
        <f t="shared" si="3"/>
        <v>-61187.10000000002</v>
      </c>
      <c r="Q65" s="11">
        <f t="shared" si="3"/>
        <v>0</v>
      </c>
      <c r="R65" s="11">
        <f t="shared" si="3"/>
        <v>-43325.700000000004</v>
      </c>
      <c r="S65" s="11">
        <f t="shared" si="3"/>
        <v>-17058.600000000002</v>
      </c>
      <c r="T65" s="11">
        <f t="shared" si="3"/>
        <v>0</v>
      </c>
      <c r="U65" s="11">
        <f t="shared" si="3"/>
        <v>0</v>
      </c>
      <c r="V65" s="11">
        <f t="shared" si="3"/>
        <v>-110059.89999999998</v>
      </c>
      <c r="W65" s="11">
        <f>IF('Daily PnL Log'!W917&lt;&gt;"",'Daily PnL Log'!W917,"")</f>
        <v>558971</v>
      </c>
      <c r="X65" s="11">
        <f>IF('Daily PnL Log'!X917&lt;&gt;"",'Daily PnL Log'!X917,"")</f>
        <v>-4.7126899248798239E-2</v>
      </c>
      <c r="Y65" s="11" t="str">
        <f>IF('Daily PnL Log'!Y917&lt;&gt;"",'Daily PnL Log'!Y917,"")</f>
        <v/>
      </c>
      <c r="Z65" s="11" t="str">
        <f>IF('Daily PnL Log'!Z917&lt;&gt;"",'Daily PnL Log'!Z917,"")</f>
        <v/>
      </c>
      <c r="AA65" s="11">
        <f>IF('Daily PnL Log'!AC917&lt;&gt;"",'Daily PnL Log'!AC917,"")</f>
        <v>745302.22</v>
      </c>
    </row>
    <row r="66" spans="1:27" x14ac:dyDescent="0.25">
      <c r="A66" s="47" t="str">
        <f t="shared" si="2"/>
        <v>Jul</v>
      </c>
      <c r="B66" s="14">
        <f>'Daily PnL Log'!B918</f>
        <v>45497</v>
      </c>
      <c r="C66" s="13">
        <f>IF('Daily PnL Log'!C918&lt;&gt;"",'Daily PnL Log'!C918,"")</f>
        <v>3043.9</v>
      </c>
      <c r="D66" s="13">
        <f>IF('Daily PnL Log'!D918&lt;&gt;"",'Daily PnL Log'!D918,"")</f>
        <v>7886.1</v>
      </c>
      <c r="E66" s="13">
        <f>IF('Daily PnL Log'!E918&lt;&gt;"",'Daily PnL Log'!E918,"")</f>
        <v>0</v>
      </c>
      <c r="F66" s="13">
        <f>IF('Daily PnL Log'!F918&lt;&gt;"",'Daily PnL Log'!F918,"")</f>
        <v>-1504.8</v>
      </c>
      <c r="G66" s="13">
        <f>IF('Daily PnL Log'!G918&lt;&gt;"",'Daily PnL Log'!G918,"")</f>
        <v>-5595.9</v>
      </c>
      <c r="H66" s="13">
        <f>IF('Daily PnL Log'!H918&lt;&gt;"",'Daily PnL Log'!H918,"")</f>
        <v>0</v>
      </c>
      <c r="I66" s="13">
        <f>IF('Daily PnL Log'!I918&lt;&gt;"",'Daily PnL Log'!I918,"")</f>
        <v>0</v>
      </c>
      <c r="J66" s="13">
        <f>IF('Daily PnL Log'!J918&lt;&gt;"",'Daily PnL Log'!J918,"")</f>
        <v>3829.3000000000011</v>
      </c>
      <c r="K66" s="13">
        <f>IF('Daily PnL Log'!K918&lt;&gt;"",'Daily PnL Log'!K918,"")</f>
        <v>-98.21</v>
      </c>
      <c r="L66" s="13">
        <f>IF('Daily PnL Log'!L918&lt;&gt;"",'Daily PnL Log'!L918,"")</f>
        <v>-863.17</v>
      </c>
      <c r="M66" s="13">
        <f>IF('Daily PnL Log'!M918&lt;&gt;"",'Daily PnL Log'!M918,"")</f>
        <v>-961.38</v>
      </c>
      <c r="N66" s="13">
        <f>IF('Daily PnL Log'!N918&lt;&gt;"",'Daily PnL Log'!N918,"")</f>
        <v>2867.920000000001</v>
      </c>
      <c r="O66" s="13">
        <f t="shared" si="3"/>
        <v>14555.399999999989</v>
      </c>
      <c r="P66" s="13">
        <f t="shared" si="3"/>
        <v>-53301.000000000022</v>
      </c>
      <c r="Q66" s="13">
        <f t="shared" si="3"/>
        <v>0</v>
      </c>
      <c r="R66" s="13">
        <f t="shared" si="3"/>
        <v>-44830.500000000007</v>
      </c>
      <c r="S66" s="13">
        <f t="shared" si="3"/>
        <v>-22654.5</v>
      </c>
      <c r="T66" s="13">
        <f t="shared" si="3"/>
        <v>0</v>
      </c>
      <c r="U66" s="13">
        <f t="shared" si="3"/>
        <v>0</v>
      </c>
      <c r="V66" s="13">
        <f t="shared" si="3"/>
        <v>-106230.59999999998</v>
      </c>
      <c r="W66" s="13">
        <f>IF('Daily PnL Log'!W918&lt;&gt;"",'Daily PnL Log'!W918,"")</f>
        <v>842400</v>
      </c>
      <c r="X66" s="13">
        <f>IF('Daily PnL Log'!X918&lt;&gt;"",'Daily PnL Log'!X918,"")</f>
        <v>3.4044634377967723E-3</v>
      </c>
      <c r="Y66" s="13" t="str">
        <f>IF('Daily PnL Log'!Y918&lt;&gt;"",'Daily PnL Log'!Y918,"")</f>
        <v/>
      </c>
      <c r="Z66" s="13" t="str">
        <f>IF('Daily PnL Log'!Z918&lt;&gt;"",'Daily PnL Log'!Z918,"")</f>
        <v/>
      </c>
      <c r="AA66" s="13">
        <f>IF('Daily PnL Log'!AC918&lt;&gt;"",'Daily PnL Log'!AC918,"")</f>
        <v>769498.34</v>
      </c>
    </row>
    <row r="67" spans="1:27" x14ac:dyDescent="0.25">
      <c r="A67" s="48" t="str">
        <f t="shared" si="2"/>
        <v>Jul</v>
      </c>
      <c r="B67" s="2">
        <f>'Daily PnL Log'!B919</f>
        <v>45498</v>
      </c>
      <c r="C67" s="11">
        <f>IF('Daily PnL Log'!C919&lt;&gt;"",'Daily PnL Log'!C919,"")</f>
        <v>-4489.3</v>
      </c>
      <c r="D67" s="11">
        <f>IF('Daily PnL Log'!D919&lt;&gt;"",'Daily PnL Log'!D919,"")</f>
        <v>30459.4</v>
      </c>
      <c r="E67" s="11">
        <f>IF('Daily PnL Log'!E919&lt;&gt;"",'Daily PnL Log'!E919,"")</f>
        <v>0</v>
      </c>
      <c r="F67" s="11">
        <f>IF('Daily PnL Log'!F919&lt;&gt;"",'Daily PnL Log'!F919,"")</f>
        <v>-3285.1</v>
      </c>
      <c r="G67" s="11">
        <f>IF('Daily PnL Log'!G919&lt;&gt;"",'Daily PnL Log'!G919,"")</f>
        <v>-7316</v>
      </c>
      <c r="H67" s="11">
        <f>IF('Daily PnL Log'!H919&lt;&gt;"",'Daily PnL Log'!H919,"")</f>
        <v>0</v>
      </c>
      <c r="I67" s="11">
        <f>IF('Daily PnL Log'!I919&lt;&gt;"",'Daily PnL Log'!I919,"")</f>
        <v>0</v>
      </c>
      <c r="J67" s="11">
        <f>IF('Daily PnL Log'!J919&lt;&gt;"",'Daily PnL Log'!J919,"")</f>
        <v>15369.000000000004</v>
      </c>
      <c r="K67" s="11">
        <f>IF('Daily PnL Log'!K919&lt;&gt;"",'Daily PnL Log'!K919,"")</f>
        <v>-88.92</v>
      </c>
      <c r="L67" s="11">
        <f>IF('Daily PnL Log'!L919&lt;&gt;"",'Daily PnL Log'!L919,"")</f>
        <v>-776.01</v>
      </c>
      <c r="M67" s="11">
        <f>IF('Daily PnL Log'!M919&lt;&gt;"",'Daily PnL Log'!M919,"")</f>
        <v>-864.93</v>
      </c>
      <c r="N67" s="11">
        <f>IF('Daily PnL Log'!N919&lt;&gt;"",'Daily PnL Log'!N919,"")</f>
        <v>14504.070000000003</v>
      </c>
      <c r="O67" s="11">
        <f t="shared" ref="O67:V67" si="4">IF(C67&lt;&gt;"",O66+C67,"")</f>
        <v>10066.099999999988</v>
      </c>
      <c r="P67" s="11">
        <f t="shared" si="4"/>
        <v>-22841.60000000002</v>
      </c>
      <c r="Q67" s="11">
        <f t="shared" si="4"/>
        <v>0</v>
      </c>
      <c r="R67" s="11">
        <f t="shared" si="4"/>
        <v>-48115.600000000006</v>
      </c>
      <c r="S67" s="11">
        <f t="shared" si="4"/>
        <v>-29970.5</v>
      </c>
      <c r="T67" s="11">
        <f t="shared" si="4"/>
        <v>0</v>
      </c>
      <c r="U67" s="11">
        <f t="shared" si="4"/>
        <v>0</v>
      </c>
      <c r="V67" s="11">
        <f t="shared" si="4"/>
        <v>-90861.599999999977</v>
      </c>
      <c r="W67" s="11">
        <f>IF('Daily PnL Log'!W919&lt;&gt;"",'Daily PnL Log'!W919,"")</f>
        <v>810780</v>
      </c>
      <c r="X67" s="11">
        <f>IF('Daily PnL Log'!X919&lt;&gt;"",'Daily PnL Log'!X919,"")</f>
        <v>1.7889032783245766E-2</v>
      </c>
      <c r="Y67" s="11" t="str">
        <f>IF('Daily PnL Log'!Y919&lt;&gt;"",'Daily PnL Log'!Y919,"")</f>
        <v/>
      </c>
      <c r="Z67" s="11" t="str">
        <f>IF('Daily PnL Log'!Z919&lt;&gt;"",'Daily PnL Log'!Z919,"")</f>
        <v/>
      </c>
      <c r="AA67" s="11">
        <f>IF('Daily PnL Log'!AC919&lt;&gt;"",'Daily PnL Log'!AC919,"")</f>
        <v>761980.91</v>
      </c>
    </row>
    <row r="68" spans="1:27" x14ac:dyDescent="0.25">
      <c r="A68" s="47" t="str">
        <f t="shared" si="2"/>
        <v>Jul</v>
      </c>
      <c r="B68" s="14">
        <f>'Daily PnL Log'!B920</f>
        <v>45499</v>
      </c>
      <c r="C68" s="13">
        <f>IF('Daily PnL Log'!C920&lt;&gt;"",'Daily PnL Log'!C920,"")</f>
        <v>-9034.2999999999993</v>
      </c>
      <c r="D68" s="13">
        <f>IF('Daily PnL Log'!D920&lt;&gt;"",'Daily PnL Log'!D920,"")</f>
        <v>-12268.1</v>
      </c>
      <c r="E68" s="13">
        <f>IF('Daily PnL Log'!E920&lt;&gt;"",'Daily PnL Log'!E920,"")</f>
        <v>0</v>
      </c>
      <c r="F68" s="13">
        <f>IF('Daily PnL Log'!F920&lt;&gt;"",'Daily PnL Log'!F920,"")</f>
        <v>-13025.8</v>
      </c>
      <c r="G68" s="13">
        <f>IF('Daily PnL Log'!G920&lt;&gt;"",'Daily PnL Log'!G920,"")</f>
        <v>12467.6</v>
      </c>
      <c r="H68" s="13">
        <f>IF('Daily PnL Log'!H920&lt;&gt;"",'Daily PnL Log'!H920,"")</f>
        <v>0</v>
      </c>
      <c r="I68" s="13">
        <f>IF('Daily PnL Log'!I920&lt;&gt;"",'Daily PnL Log'!I920,"")</f>
        <v>0</v>
      </c>
      <c r="J68" s="13">
        <f>IF('Daily PnL Log'!J920&lt;&gt;"",'Daily PnL Log'!J920,"")</f>
        <v>-21860.6</v>
      </c>
      <c r="K68" s="13">
        <f>IF('Daily PnL Log'!K920&lt;&gt;"",'Daily PnL Log'!K920,"")</f>
        <v>-454.09</v>
      </c>
      <c r="L68" s="13">
        <f>IF('Daily PnL Log'!L920&lt;&gt;"",'Daily PnL Log'!L920,"")</f>
        <v>-2345.12</v>
      </c>
      <c r="M68" s="13">
        <f>IF('Daily PnL Log'!M920&lt;&gt;"",'Daily PnL Log'!M920,"")</f>
        <v>-2799.21</v>
      </c>
      <c r="N68" s="13">
        <f>IF('Daily PnL Log'!N920&lt;&gt;"",'Daily PnL Log'!N920,"")</f>
        <v>-24659.809999999998</v>
      </c>
      <c r="O68" s="13">
        <f t="shared" ref="O68:V71" si="5">IF(C68&lt;&gt;"",O67+C68,"")</f>
        <v>1031.7999999999884</v>
      </c>
      <c r="P68" s="13">
        <f t="shared" si="5"/>
        <v>-35109.700000000019</v>
      </c>
      <c r="Q68" s="13">
        <f t="shared" si="5"/>
        <v>0</v>
      </c>
      <c r="R68" s="13">
        <f t="shared" si="5"/>
        <v>-61141.400000000009</v>
      </c>
      <c r="S68" s="13">
        <f t="shared" si="5"/>
        <v>-17502.900000000001</v>
      </c>
      <c r="T68" s="13">
        <f t="shared" si="5"/>
        <v>0</v>
      </c>
      <c r="U68" s="13">
        <f t="shared" si="5"/>
        <v>0</v>
      </c>
      <c r="V68" s="13">
        <f t="shared" si="5"/>
        <v>-112722.19999999998</v>
      </c>
      <c r="W68" s="13">
        <f>IF('Daily PnL Log'!W920&lt;&gt;"",'Daily PnL Log'!W920,"")</f>
        <v>664376</v>
      </c>
      <c r="X68" s="13">
        <f>IF('Daily PnL Log'!X920&lt;&gt;"",'Daily PnL Log'!X920,"")</f>
        <v>-3.7117249870555223E-2</v>
      </c>
      <c r="Y68" s="13" t="str">
        <f>IF('Daily PnL Log'!Y920&lt;&gt;"",'Daily PnL Log'!Y920,"")</f>
        <v/>
      </c>
      <c r="Z68" s="13" t="str">
        <f>IF('Daily PnL Log'!Z920&lt;&gt;"",'Daily PnL Log'!Z920,"")</f>
        <v/>
      </c>
      <c r="AA68" s="13">
        <f>IF('Daily PnL Log'!AC920&lt;&gt;"",'Daily PnL Log'!AC920,"")</f>
        <v>746896.7</v>
      </c>
    </row>
    <row r="69" spans="1:27" x14ac:dyDescent="0.25">
      <c r="A69" s="48" t="str">
        <f t="shared" si="2"/>
        <v>Jul</v>
      </c>
      <c r="B69" s="2">
        <f>'Daily PnL Log'!B921</f>
        <v>45502</v>
      </c>
      <c r="C69" s="11">
        <f>IF('Daily PnL Log'!C921&lt;&gt;"",'Daily PnL Log'!C921,"")</f>
        <v>35421.699999999997</v>
      </c>
      <c r="D69" s="11">
        <f>IF('Daily PnL Log'!D921&lt;&gt;"",'Daily PnL Log'!D921,"")</f>
        <v>-38215.9</v>
      </c>
      <c r="E69" s="11">
        <f>IF('Daily PnL Log'!E921&lt;&gt;"",'Daily PnL Log'!E921,"")</f>
        <v>0</v>
      </c>
      <c r="F69" s="11">
        <f>IF('Daily PnL Log'!F921&lt;&gt;"",'Daily PnL Log'!F921,"")</f>
        <v>11290.3</v>
      </c>
      <c r="G69" s="11">
        <f>IF('Daily PnL Log'!G921&lt;&gt;"",'Daily PnL Log'!G921,"")</f>
        <v>12502.8</v>
      </c>
      <c r="H69" s="11">
        <f>IF('Daily PnL Log'!H921&lt;&gt;"",'Daily PnL Log'!H921,"")</f>
        <v>0</v>
      </c>
      <c r="I69" s="11">
        <f>IF('Daily PnL Log'!I921&lt;&gt;"",'Daily PnL Log'!I921,"")</f>
        <v>0</v>
      </c>
      <c r="J69" s="11">
        <f>IF('Daily PnL Log'!J921&lt;&gt;"",'Daily PnL Log'!J921,"")</f>
        <v>20998.899999999994</v>
      </c>
      <c r="K69" s="11">
        <f>IF('Daily PnL Log'!K921&lt;&gt;"",'Daily PnL Log'!K921,"")</f>
        <v>-81.849999999999994</v>
      </c>
      <c r="L69" s="11">
        <f>IF('Daily PnL Log'!L921&lt;&gt;"",'Daily PnL Log'!L921,"")</f>
        <v>-719.56</v>
      </c>
      <c r="M69" s="11">
        <f>IF('Daily PnL Log'!M921&lt;&gt;"",'Daily PnL Log'!M921,"")</f>
        <v>-801.41</v>
      </c>
      <c r="N69" s="11">
        <f>IF('Daily PnL Log'!N921&lt;&gt;"",'Daily PnL Log'!N921,"")</f>
        <v>20197.489999999994</v>
      </c>
      <c r="O69" s="11">
        <f t="shared" si="5"/>
        <v>36453.499999999985</v>
      </c>
      <c r="P69" s="11">
        <f t="shared" si="5"/>
        <v>-73325.60000000002</v>
      </c>
      <c r="Q69" s="11">
        <f t="shared" si="5"/>
        <v>0</v>
      </c>
      <c r="R69" s="11">
        <f t="shared" si="5"/>
        <v>-49851.100000000006</v>
      </c>
      <c r="S69" s="11">
        <f t="shared" si="5"/>
        <v>-5000.1000000000022</v>
      </c>
      <c r="T69" s="11">
        <f t="shared" si="5"/>
        <v>0</v>
      </c>
      <c r="U69" s="11">
        <f t="shared" si="5"/>
        <v>0</v>
      </c>
      <c r="V69" s="11">
        <f t="shared" si="5"/>
        <v>-91723.299999999988</v>
      </c>
      <c r="W69" s="11">
        <f>IF('Daily PnL Log'!W921&lt;&gt;"",'Daily PnL Log'!W921,"")</f>
        <v>683058</v>
      </c>
      <c r="X69" s="11">
        <f>IF('Daily PnL Log'!X921&lt;&gt;"",'Daily PnL Log'!X921,"")</f>
        <v>2.9569216669741067E-2</v>
      </c>
      <c r="Y69" s="11">
        <f>IF('Daily PnL Log'!Y921&lt;&gt;"",'Daily PnL Log'!Y921,"")</f>
        <v>-5158.2300000000005</v>
      </c>
      <c r="Z69" s="11" t="str">
        <f>IF('Daily PnL Log'!Z921&lt;&gt;"",'Daily PnL Log'!Z921,"")</f>
        <v/>
      </c>
      <c r="AA69" s="11">
        <f>IF('Daily PnL Log'!AC921&lt;&gt;"",'Daily PnL Log'!AC921,"")</f>
        <v>756146.54</v>
      </c>
    </row>
    <row r="70" spans="1:27" x14ac:dyDescent="0.25">
      <c r="A70" s="47" t="str">
        <f t="shared" si="2"/>
        <v>Jul</v>
      </c>
      <c r="B70" s="14">
        <f>'Daily PnL Log'!B922</f>
        <v>45503</v>
      </c>
      <c r="C70" s="13">
        <f>IF('Daily PnL Log'!C922&lt;&gt;"",'Daily PnL Log'!C922,"")</f>
        <v>25383.8</v>
      </c>
      <c r="D70" s="13">
        <f>IF('Daily PnL Log'!D922&lt;&gt;"",'Daily PnL Log'!D922,"")</f>
        <v>-13817.6</v>
      </c>
      <c r="E70" s="13">
        <f>IF('Daily PnL Log'!E922&lt;&gt;"",'Daily PnL Log'!E922,"")</f>
        <v>0</v>
      </c>
      <c r="F70" s="13">
        <f>IF('Daily PnL Log'!F922&lt;&gt;"",'Daily PnL Log'!F922,"")</f>
        <v>11285.5</v>
      </c>
      <c r="G70" s="13">
        <f>IF('Daily PnL Log'!G922&lt;&gt;"",'Daily PnL Log'!G922,"")</f>
        <v>-1017.4</v>
      </c>
      <c r="H70" s="13">
        <f>IF('Daily PnL Log'!H922&lt;&gt;"",'Daily PnL Log'!H922,"")</f>
        <v>0</v>
      </c>
      <c r="I70" s="13">
        <f>IF('Daily PnL Log'!I922&lt;&gt;"",'Daily PnL Log'!I922,"")</f>
        <v>0</v>
      </c>
      <c r="J70" s="13">
        <f>IF('Daily PnL Log'!J922&lt;&gt;"",'Daily PnL Log'!J922,"")</f>
        <v>21834.299999999996</v>
      </c>
      <c r="K70" s="13">
        <f>IF('Daily PnL Log'!K922&lt;&gt;"",'Daily PnL Log'!K922,"")</f>
        <v>-70.92</v>
      </c>
      <c r="L70" s="13">
        <f>IF('Daily PnL Log'!L922&lt;&gt;"",'Daily PnL Log'!L922,"")</f>
        <v>-617.52</v>
      </c>
      <c r="M70" s="13">
        <f>IF('Daily PnL Log'!M922&lt;&gt;"",'Daily PnL Log'!M922,"")</f>
        <v>-688.43999999999994</v>
      </c>
      <c r="N70" s="13">
        <f>IF('Daily PnL Log'!N922&lt;&gt;"",'Daily PnL Log'!N922,"")</f>
        <v>21145.859999999997</v>
      </c>
      <c r="O70" s="13">
        <f t="shared" si="5"/>
        <v>61837.299999999988</v>
      </c>
      <c r="P70" s="13">
        <f t="shared" si="5"/>
        <v>-87143.200000000026</v>
      </c>
      <c r="Q70" s="13">
        <f t="shared" si="5"/>
        <v>0</v>
      </c>
      <c r="R70" s="13">
        <f t="shared" si="5"/>
        <v>-38565.600000000006</v>
      </c>
      <c r="S70" s="13">
        <f t="shared" si="5"/>
        <v>-6017.5000000000018</v>
      </c>
      <c r="T70" s="13">
        <f t="shared" si="5"/>
        <v>0</v>
      </c>
      <c r="U70" s="13">
        <f t="shared" si="5"/>
        <v>0</v>
      </c>
      <c r="V70" s="13">
        <f t="shared" si="5"/>
        <v>-69889</v>
      </c>
      <c r="W70" s="13">
        <f>IF('Daily PnL Log'!W922&lt;&gt;"",'Daily PnL Log'!W922,"")</f>
        <v>700000</v>
      </c>
      <c r="X70" s="13">
        <f>IF('Daily PnL Log'!X922&lt;&gt;"",'Daily PnL Log'!X922,"")</f>
        <v>3.0208371428571423E-2</v>
      </c>
      <c r="Y70" s="13" t="str">
        <f>IF('Daily PnL Log'!Y922&lt;&gt;"",'Daily PnL Log'!Y922,"")</f>
        <v/>
      </c>
      <c r="Z70" s="13" t="str">
        <f>IF('Daily PnL Log'!Z922&lt;&gt;"",'Daily PnL Log'!Z922,"")</f>
        <v/>
      </c>
      <c r="AA70" s="13">
        <f>IF('Daily PnL Log'!AC922&lt;&gt;"",'Daily PnL Log'!AC922,"")</f>
        <v>757580.6</v>
      </c>
    </row>
    <row r="71" spans="1:27" x14ac:dyDescent="0.25">
      <c r="A71" s="48" t="str">
        <f t="shared" si="2"/>
        <v>Jul</v>
      </c>
      <c r="B71" s="2">
        <f>'Daily PnL Log'!B923</f>
        <v>45504</v>
      </c>
      <c r="C71" s="11">
        <f>IF('Daily PnL Log'!C923&lt;&gt;"",'Daily PnL Log'!C923,"")</f>
        <v>-25525.1</v>
      </c>
      <c r="D71" s="11">
        <f>IF('Daily PnL Log'!D923&lt;&gt;"",'Daily PnL Log'!D923,"")</f>
        <v>-9555.2999999999993</v>
      </c>
      <c r="E71" s="11">
        <f>IF('Daily PnL Log'!E923&lt;&gt;"",'Daily PnL Log'!E923,"")</f>
        <v>0</v>
      </c>
      <c r="F71" s="11">
        <f>IF('Daily PnL Log'!F923&lt;&gt;"",'Daily PnL Log'!F923,"")</f>
        <v>1871.5</v>
      </c>
      <c r="G71" s="11">
        <f>IF('Daily PnL Log'!G923&lt;&gt;"",'Daily PnL Log'!G923,"")</f>
        <v>-7083.8</v>
      </c>
      <c r="H71" s="11">
        <f>IF('Daily PnL Log'!H923&lt;&gt;"",'Daily PnL Log'!H923,"")</f>
        <v>0</v>
      </c>
      <c r="I71" s="11">
        <f>IF('Daily PnL Log'!I923&lt;&gt;"",'Daily PnL Log'!I923,"")</f>
        <v>0</v>
      </c>
      <c r="J71" s="11">
        <f>IF('Daily PnL Log'!J923&lt;&gt;"",'Daily PnL Log'!J923,"")</f>
        <v>-40292.699999999997</v>
      </c>
      <c r="K71" s="11">
        <f>IF('Daily PnL Log'!K923&lt;&gt;"",'Daily PnL Log'!K923,"")</f>
        <v>-81.36</v>
      </c>
      <c r="L71" s="11">
        <f>IF('Daily PnL Log'!L923&lt;&gt;"",'Daily PnL Log'!L923,"")</f>
        <v>-714.9</v>
      </c>
      <c r="M71" s="11">
        <f>IF('Daily PnL Log'!M923&lt;&gt;"",'Daily PnL Log'!M923,"")</f>
        <v>-796.26</v>
      </c>
      <c r="N71" s="11">
        <f>IF('Daily PnL Log'!N923&lt;&gt;"",'Daily PnL Log'!N923,"")</f>
        <v>-41088.959999999999</v>
      </c>
      <c r="O71" s="11">
        <f t="shared" si="5"/>
        <v>36312.19999999999</v>
      </c>
      <c r="P71" s="11">
        <f t="shared" si="5"/>
        <v>-96698.500000000029</v>
      </c>
      <c r="Q71" s="11">
        <f t="shared" si="5"/>
        <v>0</v>
      </c>
      <c r="R71" s="11">
        <f t="shared" si="5"/>
        <v>-36694.100000000006</v>
      </c>
      <c r="S71" s="11">
        <f t="shared" si="5"/>
        <v>-13101.300000000003</v>
      </c>
      <c r="T71" s="11">
        <f t="shared" si="5"/>
        <v>0</v>
      </c>
      <c r="U71" s="11">
        <f t="shared" si="5"/>
        <v>0</v>
      </c>
      <c r="V71" s="11">
        <f t="shared" si="5"/>
        <v>-110181.7</v>
      </c>
      <c r="W71" s="11">
        <f>IF('Daily PnL Log'!W923&lt;&gt;"",'Daily PnL Log'!W923,"")</f>
        <v>746715</v>
      </c>
      <c r="X71" s="11">
        <f>IF('Daily PnL Log'!X923&lt;&gt;"",'Daily PnL Log'!X923,"")</f>
        <v>-5.5026295172857113E-2</v>
      </c>
      <c r="Y71" s="11" t="str">
        <f>IF('Daily PnL Log'!Y923&lt;&gt;"",'Daily PnL Log'!Y923,"")</f>
        <v/>
      </c>
      <c r="Z71" s="11" t="str">
        <f>IF('Daily PnL Log'!Z923&lt;&gt;"",'Daily PnL Log'!Z923,"")</f>
        <v/>
      </c>
      <c r="AA71" s="11">
        <f>IF('Daily PnL Log'!AC923&lt;&gt;"",'Daily PnL Log'!AC923,"")</f>
        <v>732066.84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2:AA77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79660.699999999968</v>
      </c>
    </row>
    <row r="8" spans="1:2" ht="18.75" x14ac:dyDescent="0.3">
      <c r="A8" s="55" t="s">
        <v>6</v>
      </c>
      <c r="B8" s="56">
        <f>K48</f>
        <v>-2041.3999999999999</v>
      </c>
    </row>
    <row r="9" spans="1:2" ht="18.75" x14ac:dyDescent="0.3">
      <c r="A9" s="55" t="s">
        <v>30</v>
      </c>
      <c r="B9" s="56">
        <f>L48</f>
        <v>-16206.310000000003</v>
      </c>
    </row>
    <row r="10" spans="1:2" ht="18.75" x14ac:dyDescent="0.3">
      <c r="A10" s="55" t="s">
        <v>11</v>
      </c>
      <c r="B10" s="56">
        <f>Y48</f>
        <v>-20311.57</v>
      </c>
    </row>
    <row r="11" spans="1:2" ht="18.75" x14ac:dyDescent="0.3">
      <c r="A11" s="57" t="s">
        <v>18</v>
      </c>
      <c r="B11" s="54">
        <f>B7+(B8+B9+B10)</f>
        <v>41101.419999999969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537401.68421052629</v>
      </c>
    </row>
    <row r="15" spans="1:2" ht="18.75" x14ac:dyDescent="0.3">
      <c r="A15" s="60" t="s">
        <v>15</v>
      </c>
      <c r="B15" s="63">
        <f>B11/B14</f>
        <v>7.6481747652838675E-2</v>
      </c>
    </row>
    <row r="16" spans="1:2" ht="18.75" x14ac:dyDescent="0.3">
      <c r="A16" s="60" t="s">
        <v>17</v>
      </c>
      <c r="B16" s="63">
        <f>X48</f>
        <v>6.3189397446742887E-2</v>
      </c>
    </row>
    <row r="17" spans="1:2" ht="18.75" x14ac:dyDescent="0.3">
      <c r="A17" s="60" t="s">
        <v>31</v>
      </c>
      <c r="B17" s="64">
        <f>B15/B16</f>
        <v>1.2103572868739381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SUM(C50:C68)</f>
        <v>25732.299999999988</v>
      </c>
      <c r="D48" s="41">
        <f t="shared" si="0"/>
        <v>37435.099999999991</v>
      </c>
      <c r="E48" s="41">
        <f t="shared" si="0"/>
        <v>-9958.9</v>
      </c>
      <c r="F48" s="41">
        <f t="shared" si="0"/>
        <v>30982.499999999993</v>
      </c>
      <c r="G48" s="41">
        <f t="shared" si="0"/>
        <v>-4293.3999999999969</v>
      </c>
      <c r="H48" s="41">
        <f t="shared" si="0"/>
        <v>-236.89999999999918</v>
      </c>
      <c r="I48" s="41">
        <f t="shared" si="0"/>
        <v>0</v>
      </c>
      <c r="J48" s="41">
        <f t="shared" si="0"/>
        <v>79660.699999999968</v>
      </c>
      <c r="K48" s="41">
        <f t="shared" si="0"/>
        <v>-2041.3999999999999</v>
      </c>
      <c r="L48" s="41">
        <f t="shared" si="0"/>
        <v>-16206.310000000003</v>
      </c>
      <c r="M48" s="41">
        <f t="shared" si="0"/>
        <v>-18247.71</v>
      </c>
      <c r="N48" s="41">
        <f t="shared" si="0"/>
        <v>61412.989999999976</v>
      </c>
      <c r="O48" s="42"/>
      <c r="P48" s="42"/>
      <c r="Q48" s="42"/>
      <c r="R48" s="42"/>
      <c r="S48" s="42"/>
      <c r="T48" s="42"/>
      <c r="U48" s="42"/>
      <c r="V48" s="42"/>
      <c r="W48" s="43">
        <f>AVERAGE(W50:W68)</f>
        <v>537401.68421052629</v>
      </c>
      <c r="X48" s="44">
        <f>_xlfn.STDEV.P(X50:X68)</f>
        <v>6.3189397446742887E-2</v>
      </c>
      <c r="Y48" s="41">
        <f>SUM(Y50:Y68)</f>
        <v>-20311.57</v>
      </c>
      <c r="Z48" s="41">
        <f>SUM(Z50:Z68)</f>
        <v>6702.63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Jun</v>
      </c>
      <c r="B50" s="14">
        <f>'Daily PnL Log'!B883</f>
        <v>45446</v>
      </c>
      <c r="C50" s="13">
        <f>IF('Daily PnL Log'!C883&lt;&gt;"",'Daily PnL Log'!C883,"")</f>
        <v>-13034.1</v>
      </c>
      <c r="D50" s="13">
        <f>IF('Daily PnL Log'!D883&lt;&gt;"",'Daily PnL Log'!D883,"")</f>
        <v>6403</v>
      </c>
      <c r="E50" s="13">
        <f>IF('Daily PnL Log'!E883&lt;&gt;"",'Daily PnL Log'!E883,"")</f>
        <v>6789.1</v>
      </c>
      <c r="F50" s="13">
        <f>IF('Daily PnL Log'!F883&lt;&gt;"",'Daily PnL Log'!F883,"")</f>
        <v>-7493.7</v>
      </c>
      <c r="G50" s="13">
        <f>IF('Daily PnL Log'!G883&lt;&gt;"",'Daily PnL Log'!G883,"")</f>
        <v>1521.9</v>
      </c>
      <c r="H50" s="13">
        <f>IF('Daily PnL Log'!H883&lt;&gt;"",'Daily PnL Log'!H883,"")</f>
        <v>-760.2</v>
      </c>
      <c r="I50" s="13">
        <f>IF('Daily PnL Log'!I883&lt;&gt;"",'Daily PnL Log'!I883,"")</f>
        <v>0</v>
      </c>
      <c r="J50" s="13">
        <f>IF('Daily PnL Log'!J883&lt;&gt;"",'Daily PnL Log'!J883,"")</f>
        <v>-6573.9999999999991</v>
      </c>
      <c r="K50" s="13">
        <f>IF('Daily PnL Log'!K883&lt;&gt;"",'Daily PnL Log'!K883,"")</f>
        <v>-72.94</v>
      </c>
      <c r="L50" s="13">
        <f>IF('Daily PnL Log'!L883&lt;&gt;"",'Daily PnL Log'!L883,"")</f>
        <v>-640.5</v>
      </c>
      <c r="M50" s="13">
        <f>IF('Daily PnL Log'!M883&lt;&gt;"",'Daily PnL Log'!M883,"")</f>
        <v>-713.44</v>
      </c>
      <c r="N50" s="13">
        <f>IF('Daily PnL Log'!N883&lt;&gt;"",'Daily PnL Log'!N883,"")</f>
        <v>-7287.4399999999987</v>
      </c>
      <c r="O50" s="13">
        <f t="shared" ref="O50:U50" si="1">C50</f>
        <v>-13034.1</v>
      </c>
      <c r="P50" s="13">
        <f t="shared" si="1"/>
        <v>6403</v>
      </c>
      <c r="Q50" s="13">
        <f t="shared" si="1"/>
        <v>6789.1</v>
      </c>
      <c r="R50" s="13">
        <f t="shared" si="1"/>
        <v>-7493.7</v>
      </c>
      <c r="S50" s="13">
        <f t="shared" si="1"/>
        <v>1521.9</v>
      </c>
      <c r="T50" s="13">
        <f t="shared" si="1"/>
        <v>-760.2</v>
      </c>
      <c r="U50" s="13">
        <f t="shared" si="1"/>
        <v>0</v>
      </c>
      <c r="V50" s="13">
        <f>SUM(O50:T50)</f>
        <v>-6573.9999999999991</v>
      </c>
      <c r="W50" s="13">
        <f>IF('Daily PnL Log'!W883&lt;&gt;"",'Daily PnL Log'!W883,"")</f>
        <v>583022</v>
      </c>
      <c r="X50" s="13">
        <f>IF('Daily PnL Log'!X883&lt;&gt;"",'Daily PnL Log'!X883,"")</f>
        <v>-1.2499425407617549E-2</v>
      </c>
      <c r="Y50" s="13">
        <f>IF('Daily PnL Log'!Y883&lt;&gt;"",'Daily PnL Log'!Y883,"")</f>
        <v>-5523.26</v>
      </c>
      <c r="Z50" s="13" t="str">
        <f>IF('Daily PnL Log'!Z883&lt;&gt;"",'Daily PnL Log'!Z883,"")</f>
        <v/>
      </c>
      <c r="AA50" s="13">
        <f>IF('Daily PnL Log'!AC883&lt;&gt;"",'Daily PnL Log'!AC883,"")</f>
        <v>766529.62</v>
      </c>
    </row>
    <row r="51" spans="1:27" x14ac:dyDescent="0.25">
      <c r="A51" s="48" t="str">
        <f t="shared" ref="A51:A68" si="2">TEXT(B51,"mmm")</f>
        <v>Jun</v>
      </c>
      <c r="B51" s="2">
        <f>'Daily PnL Log'!B884</f>
        <v>45447</v>
      </c>
      <c r="C51" s="11">
        <f>IF('Daily PnL Log'!C884&lt;&gt;"",'Daily PnL Log'!C884,"")</f>
        <v>20180.3</v>
      </c>
      <c r="D51" s="11">
        <f>IF('Daily PnL Log'!D884&lt;&gt;"",'Daily PnL Log'!D884,"")</f>
        <v>-22985.1</v>
      </c>
      <c r="E51" s="11">
        <f>IF('Daily PnL Log'!E884&lt;&gt;"",'Daily PnL Log'!E884,"")</f>
        <v>-901.4</v>
      </c>
      <c r="F51" s="11">
        <f>IF('Daily PnL Log'!F884&lt;&gt;"",'Daily PnL Log'!F884,"")</f>
        <v>-2133.9</v>
      </c>
      <c r="G51" s="11">
        <f>IF('Daily PnL Log'!G884&lt;&gt;"",'Daily PnL Log'!G884,"")</f>
        <v>-12801</v>
      </c>
      <c r="H51" s="11">
        <f>IF('Daily PnL Log'!H884&lt;&gt;"",'Daily PnL Log'!H884,"")</f>
        <v>-192.5</v>
      </c>
      <c r="I51" s="11">
        <f>IF('Daily PnL Log'!I884&lt;&gt;"",'Daily PnL Log'!I884,"")</f>
        <v>0</v>
      </c>
      <c r="J51" s="11">
        <f>IF('Daily PnL Log'!J884&lt;&gt;"",'Daily PnL Log'!J884,"")</f>
        <v>-18833.599999999999</v>
      </c>
      <c r="K51" s="11">
        <f>IF('Daily PnL Log'!K884&lt;&gt;"",'Daily PnL Log'!K884,"")</f>
        <v>-78.14</v>
      </c>
      <c r="L51" s="11">
        <f>IF('Daily PnL Log'!L884&lt;&gt;"",'Daily PnL Log'!L884,"")</f>
        <v>-691.27</v>
      </c>
      <c r="M51" s="11">
        <f>IF('Daily PnL Log'!M884&lt;&gt;"",'Daily PnL Log'!M884,"")</f>
        <v>-769.41</v>
      </c>
      <c r="N51" s="11">
        <f>IF('Daily PnL Log'!N884&lt;&gt;"",'Daily PnL Log'!N884,"")</f>
        <v>-19603.009999999998</v>
      </c>
      <c r="O51" s="11">
        <f t="shared" ref="O51:V66" si="3">IF(C51&lt;&gt;"",O50+C51,"")</f>
        <v>7146.1999999999989</v>
      </c>
      <c r="P51" s="11">
        <f t="shared" si="3"/>
        <v>-16582.099999999999</v>
      </c>
      <c r="Q51" s="11">
        <f t="shared" si="3"/>
        <v>5887.7000000000007</v>
      </c>
      <c r="R51" s="11">
        <f t="shared" si="3"/>
        <v>-9627.6</v>
      </c>
      <c r="S51" s="11">
        <f t="shared" si="3"/>
        <v>-11279.1</v>
      </c>
      <c r="T51" s="11">
        <f t="shared" si="3"/>
        <v>-952.7</v>
      </c>
      <c r="U51" s="11">
        <f t="shared" si="3"/>
        <v>0</v>
      </c>
      <c r="V51" s="11">
        <f t="shared" si="3"/>
        <v>-25407.599999999999</v>
      </c>
      <c r="W51" s="11">
        <f>IF('Daily PnL Log'!W884&lt;&gt;"",'Daily PnL Log'!W884,"")</f>
        <v>502982</v>
      </c>
      <c r="X51" s="11">
        <f>IF('Daily PnL Log'!X884&lt;&gt;"",'Daily PnL Log'!X884,"")</f>
        <v>-3.8973581559578668E-2</v>
      </c>
      <c r="Y51" s="11" t="str">
        <f>IF('Daily PnL Log'!Y884&lt;&gt;"",'Daily PnL Log'!Y884,"")</f>
        <v/>
      </c>
      <c r="Z51" s="11" t="str">
        <f>IF('Daily PnL Log'!Z884&lt;&gt;"",'Daily PnL Log'!Z884,"")</f>
        <v/>
      </c>
      <c r="AA51" s="11">
        <f>IF('Daily PnL Log'!AC884&lt;&gt;"",'Daily PnL Log'!AC884,"")</f>
        <v>779514.71</v>
      </c>
    </row>
    <row r="52" spans="1:27" x14ac:dyDescent="0.25">
      <c r="A52" s="47" t="str">
        <f t="shared" si="2"/>
        <v>Jun</v>
      </c>
      <c r="B52" s="14">
        <f>'Daily PnL Log'!B885</f>
        <v>45448</v>
      </c>
      <c r="C52" s="13">
        <f>IF('Daily PnL Log'!C885&lt;&gt;"",'Daily PnL Log'!C885,"")</f>
        <v>-5329.4</v>
      </c>
      <c r="D52" s="13">
        <f>IF('Daily PnL Log'!D885&lt;&gt;"",'Daily PnL Log'!D885,"")</f>
        <v>3513.2</v>
      </c>
      <c r="E52" s="13">
        <f>IF('Daily PnL Log'!E885&lt;&gt;"",'Daily PnL Log'!E885,"")</f>
        <v>-924.2</v>
      </c>
      <c r="F52" s="13">
        <f>IF('Daily PnL Log'!F885&lt;&gt;"",'Daily PnL Log'!F885,"")</f>
        <v>-331.3</v>
      </c>
      <c r="G52" s="13">
        <f>IF('Daily PnL Log'!G885&lt;&gt;"",'Daily PnL Log'!G885,"")</f>
        <v>1554</v>
      </c>
      <c r="H52" s="13">
        <f>IF('Daily PnL Log'!H885&lt;&gt;"",'Daily PnL Log'!H885,"")</f>
        <v>-1112.2</v>
      </c>
      <c r="I52" s="13">
        <f>IF('Daily PnL Log'!I885&lt;&gt;"",'Daily PnL Log'!I885,"")</f>
        <v>0</v>
      </c>
      <c r="J52" s="13">
        <f>IF('Daily PnL Log'!J885&lt;&gt;"",'Daily PnL Log'!J885,"")</f>
        <v>-2629.8999999999996</v>
      </c>
      <c r="K52" s="13">
        <f>IF('Daily PnL Log'!K885&lt;&gt;"",'Daily PnL Log'!K885,"")</f>
        <v>-63.36</v>
      </c>
      <c r="L52" s="13">
        <f>IF('Daily PnL Log'!L885&lt;&gt;"",'Daily PnL Log'!L885,"")</f>
        <v>-555.95000000000005</v>
      </c>
      <c r="M52" s="13">
        <f>IF('Daily PnL Log'!M885&lt;&gt;"",'Daily PnL Log'!M885,"")</f>
        <v>-619.31000000000006</v>
      </c>
      <c r="N52" s="13">
        <f>IF('Daily PnL Log'!N885&lt;&gt;"",'Daily PnL Log'!N885,"")</f>
        <v>-3249.2099999999996</v>
      </c>
      <c r="O52" s="13">
        <f t="shared" si="3"/>
        <v>1816.7999999999993</v>
      </c>
      <c r="P52" s="13">
        <f t="shared" si="3"/>
        <v>-13068.899999999998</v>
      </c>
      <c r="Q52" s="13">
        <f t="shared" si="3"/>
        <v>4963.5000000000009</v>
      </c>
      <c r="R52" s="13">
        <f t="shared" si="3"/>
        <v>-9958.9</v>
      </c>
      <c r="S52" s="13">
        <f t="shared" si="3"/>
        <v>-9725.1</v>
      </c>
      <c r="T52" s="13">
        <f t="shared" si="3"/>
        <v>-2064.9</v>
      </c>
      <c r="U52" s="13">
        <f t="shared" si="3"/>
        <v>0</v>
      </c>
      <c r="V52" s="13">
        <f t="shared" si="3"/>
        <v>-28037.5</v>
      </c>
      <c r="W52" s="13">
        <f>IF('Daily PnL Log'!W885&lt;&gt;"",'Daily PnL Log'!W885,"")</f>
        <v>557009</v>
      </c>
      <c r="X52" s="13">
        <f>IF('Daily PnL Log'!X885&lt;&gt;"",'Daily PnL Log'!X885,"")</f>
        <v>-5.8333168763879933E-3</v>
      </c>
      <c r="Y52" s="13" t="str">
        <f>IF('Daily PnL Log'!Y885&lt;&gt;"",'Daily PnL Log'!Y885,"")</f>
        <v/>
      </c>
      <c r="Z52" s="13" t="str">
        <f>IF('Daily PnL Log'!Z885&lt;&gt;"",'Daily PnL Log'!Z885,"")</f>
        <v/>
      </c>
      <c r="AA52" s="13">
        <f>IF('Daily PnL Log'!AC885&lt;&gt;"",'Daily PnL Log'!AC885,"")</f>
        <v>765315.4</v>
      </c>
    </row>
    <row r="53" spans="1:27" x14ac:dyDescent="0.25">
      <c r="A53" s="48" t="str">
        <f t="shared" si="2"/>
        <v>Jun</v>
      </c>
      <c r="B53" s="2">
        <f>'Daily PnL Log'!B886</f>
        <v>45449</v>
      </c>
      <c r="C53" s="11">
        <f>IF('Daily PnL Log'!C886&lt;&gt;"",'Daily PnL Log'!C886,"")</f>
        <v>11600.2</v>
      </c>
      <c r="D53" s="11">
        <f>IF('Daily PnL Log'!D886&lt;&gt;"",'Daily PnL Log'!D886,"")</f>
        <v>1115.8</v>
      </c>
      <c r="E53" s="11">
        <f>IF('Daily PnL Log'!E886&lt;&gt;"",'Daily PnL Log'!E886,"")</f>
        <v>5110.3999999999996</v>
      </c>
      <c r="F53" s="11">
        <f>IF('Daily PnL Log'!F886&lt;&gt;"",'Daily PnL Log'!F886,"")</f>
        <v>-18235</v>
      </c>
      <c r="G53" s="11">
        <f>IF('Daily PnL Log'!G886&lt;&gt;"",'Daily PnL Log'!G886,"")</f>
        <v>-4799.8999999999996</v>
      </c>
      <c r="H53" s="11">
        <f>IF('Daily PnL Log'!H886&lt;&gt;"",'Daily PnL Log'!H886,"")</f>
        <v>-1172.8</v>
      </c>
      <c r="I53" s="11">
        <f>IF('Daily PnL Log'!I886&lt;&gt;"",'Daily PnL Log'!I886,"")</f>
        <v>0</v>
      </c>
      <c r="J53" s="11">
        <f>IF('Daily PnL Log'!J886&lt;&gt;"",'Daily PnL Log'!J886,"")</f>
        <v>-6381.2999999999984</v>
      </c>
      <c r="K53" s="11">
        <f>IF('Daily PnL Log'!K886&lt;&gt;"",'Daily PnL Log'!K886,"")</f>
        <v>-47.8</v>
      </c>
      <c r="L53" s="11">
        <f>IF('Daily PnL Log'!L886&lt;&gt;"",'Daily PnL Log'!L886,"")</f>
        <v>-416.42</v>
      </c>
      <c r="M53" s="11">
        <f>IF('Daily PnL Log'!M886&lt;&gt;"",'Daily PnL Log'!M886,"")</f>
        <v>-464.22</v>
      </c>
      <c r="N53" s="11">
        <f>IF('Daily PnL Log'!N886&lt;&gt;"",'Daily PnL Log'!N886,"")</f>
        <v>-6845.5199999999986</v>
      </c>
      <c r="O53" s="11">
        <f t="shared" si="3"/>
        <v>13417</v>
      </c>
      <c r="P53" s="11">
        <f t="shared" si="3"/>
        <v>-11953.099999999999</v>
      </c>
      <c r="Q53" s="11">
        <f t="shared" si="3"/>
        <v>10073.900000000001</v>
      </c>
      <c r="R53" s="11">
        <f t="shared" si="3"/>
        <v>-28193.9</v>
      </c>
      <c r="S53" s="11">
        <f t="shared" si="3"/>
        <v>-14525</v>
      </c>
      <c r="T53" s="11">
        <f t="shared" si="3"/>
        <v>-3237.7</v>
      </c>
      <c r="U53" s="11">
        <f t="shared" si="3"/>
        <v>0</v>
      </c>
      <c r="V53" s="11">
        <f t="shared" si="3"/>
        <v>-34418.799999999996</v>
      </c>
      <c r="W53" s="11">
        <f>IF('Daily PnL Log'!W886&lt;&gt;"",'Daily PnL Log'!W886,"")</f>
        <v>494017</v>
      </c>
      <c r="X53" s="11">
        <f>IF('Daily PnL Log'!X886&lt;&gt;"",'Daily PnL Log'!X886,"")</f>
        <v>-1.3856851080023559E-2</v>
      </c>
      <c r="Y53" s="11" t="str">
        <f>IF('Daily PnL Log'!Y886&lt;&gt;"",'Daily PnL Log'!Y886,"")</f>
        <v/>
      </c>
      <c r="Z53" s="11" t="str">
        <f>IF('Daily PnL Log'!Z886&lt;&gt;"",'Daily PnL Log'!Z886,"")</f>
        <v/>
      </c>
      <c r="AA53" s="11">
        <f>IF('Daily PnL Log'!AC886&lt;&gt;"",'Daily PnL Log'!AC886,"")</f>
        <v>782359.22</v>
      </c>
    </row>
    <row r="54" spans="1:27" x14ac:dyDescent="0.25">
      <c r="A54" s="47" t="str">
        <f t="shared" si="2"/>
        <v>Jun</v>
      </c>
      <c r="B54" s="14">
        <f>'Daily PnL Log'!B887</f>
        <v>45450</v>
      </c>
      <c r="C54" s="13">
        <f>IF('Daily PnL Log'!C887&lt;&gt;"",'Daily PnL Log'!C887,"")</f>
        <v>21639.599999999999</v>
      </c>
      <c r="D54" s="13">
        <f>IF('Daily PnL Log'!D887&lt;&gt;"",'Daily PnL Log'!D887,"")</f>
        <v>6168.5</v>
      </c>
      <c r="E54" s="13">
        <f>IF('Daily PnL Log'!E887&lt;&gt;"",'Daily PnL Log'!E887,"")</f>
        <v>-2583.1</v>
      </c>
      <c r="F54" s="13">
        <f>IF('Daily PnL Log'!F887&lt;&gt;"",'Daily PnL Log'!F887,"")</f>
        <v>4750.2</v>
      </c>
      <c r="G54" s="13">
        <f>IF('Daily PnL Log'!G887&lt;&gt;"",'Daily PnL Log'!G887,"")</f>
        <v>-7110.4</v>
      </c>
      <c r="H54" s="13">
        <f>IF('Daily PnL Log'!H887&lt;&gt;"",'Daily PnL Log'!H887,"")</f>
        <v>998.2</v>
      </c>
      <c r="I54" s="13">
        <f>IF('Daily PnL Log'!I887&lt;&gt;"",'Daily PnL Log'!I887,"")</f>
        <v>0</v>
      </c>
      <c r="J54" s="13">
        <f>IF('Daily PnL Log'!J887&lt;&gt;"",'Daily PnL Log'!J887,"")</f>
        <v>23863.000000000004</v>
      </c>
      <c r="K54" s="13">
        <f>IF('Daily PnL Log'!K887&lt;&gt;"",'Daily PnL Log'!K887,"")</f>
        <v>-80.83</v>
      </c>
      <c r="L54" s="13">
        <f>IF('Daily PnL Log'!L887&lt;&gt;"",'Daily PnL Log'!L887,"")</f>
        <v>-712.14</v>
      </c>
      <c r="M54" s="13">
        <f>IF('Daily PnL Log'!M887&lt;&gt;"",'Daily PnL Log'!M887,"")</f>
        <v>-792.97</v>
      </c>
      <c r="N54" s="13">
        <f>IF('Daily PnL Log'!N887&lt;&gt;"",'Daily PnL Log'!N887,"")</f>
        <v>23070.030000000002</v>
      </c>
      <c r="O54" s="13">
        <f t="shared" si="3"/>
        <v>35056.6</v>
      </c>
      <c r="P54" s="13">
        <f t="shared" si="3"/>
        <v>-5784.5999999999985</v>
      </c>
      <c r="Q54" s="13">
        <f t="shared" si="3"/>
        <v>7490.8000000000011</v>
      </c>
      <c r="R54" s="13">
        <f t="shared" si="3"/>
        <v>-23443.7</v>
      </c>
      <c r="S54" s="13">
        <f t="shared" si="3"/>
        <v>-21635.4</v>
      </c>
      <c r="T54" s="13">
        <f t="shared" si="3"/>
        <v>-2239.5</v>
      </c>
      <c r="U54" s="13">
        <f t="shared" si="3"/>
        <v>0</v>
      </c>
      <c r="V54" s="13">
        <f t="shared" si="3"/>
        <v>-10555.799999999992</v>
      </c>
      <c r="W54" s="13">
        <f>IF('Daily PnL Log'!W887&lt;&gt;"",'Daily PnL Log'!W887,"")</f>
        <v>557637</v>
      </c>
      <c r="X54" s="13">
        <f>IF('Daily PnL Log'!X887&lt;&gt;"",'Daily PnL Log'!X887,"")</f>
        <v>4.137105321203579E-2</v>
      </c>
      <c r="Y54" s="13">
        <f>IF('Daily PnL Log'!Y887&lt;&gt;"",'Daily PnL Log'!Y887,"")</f>
        <v>-3957.85</v>
      </c>
      <c r="Z54" s="13" t="str">
        <f>IF('Daily PnL Log'!Z887&lt;&gt;"",'Daily PnL Log'!Z887,"")</f>
        <v/>
      </c>
      <c r="AA54" s="13">
        <f>IF('Daily PnL Log'!AC887&lt;&gt;"",'Daily PnL Log'!AC887,"")</f>
        <v>782748.25</v>
      </c>
    </row>
    <row r="55" spans="1:27" x14ac:dyDescent="0.25">
      <c r="A55" s="48" t="str">
        <f t="shared" si="2"/>
        <v>Jun</v>
      </c>
      <c r="B55" s="2">
        <f>'Daily PnL Log'!B888</f>
        <v>45453</v>
      </c>
      <c r="C55" s="11">
        <f>IF('Daily PnL Log'!C888&lt;&gt;"",'Daily PnL Log'!C888,"")</f>
        <v>25723.1</v>
      </c>
      <c r="D55" s="11">
        <f>IF('Daily PnL Log'!D888&lt;&gt;"",'Daily PnL Log'!D888,"")</f>
        <v>15851.8</v>
      </c>
      <c r="E55" s="11">
        <f>IF('Daily PnL Log'!E888&lt;&gt;"",'Daily PnL Log'!E888,"")</f>
        <v>-3003.3</v>
      </c>
      <c r="F55" s="11">
        <f>IF('Daily PnL Log'!F888&lt;&gt;"",'Daily PnL Log'!F888,"")</f>
        <v>9677.1</v>
      </c>
      <c r="G55" s="11">
        <f>IF('Daily PnL Log'!G888&lt;&gt;"",'Daily PnL Log'!G888,"")</f>
        <v>8580.7999999999993</v>
      </c>
      <c r="H55" s="11">
        <f>IF('Daily PnL Log'!H888&lt;&gt;"",'Daily PnL Log'!H888,"")</f>
        <v>-2622.4</v>
      </c>
      <c r="I55" s="11">
        <f>IF('Daily PnL Log'!I888&lt;&gt;"",'Daily PnL Log'!I888,"")</f>
        <v>0</v>
      </c>
      <c r="J55" s="11">
        <f>IF('Daily PnL Log'!J888&lt;&gt;"",'Daily PnL Log'!J888,"")</f>
        <v>54207.099999999984</v>
      </c>
      <c r="K55" s="11">
        <f>IF('Daily PnL Log'!K888&lt;&gt;"",'Daily PnL Log'!K888,"")</f>
        <v>-82.39</v>
      </c>
      <c r="L55" s="11">
        <f>IF('Daily PnL Log'!L888&lt;&gt;"",'Daily PnL Log'!L888,"")</f>
        <v>-726.79</v>
      </c>
      <c r="M55" s="11">
        <f>IF('Daily PnL Log'!M888&lt;&gt;"",'Daily PnL Log'!M888,"")</f>
        <v>-809.18</v>
      </c>
      <c r="N55" s="11">
        <f>IF('Daily PnL Log'!N888&lt;&gt;"",'Daily PnL Log'!N888,"")</f>
        <v>53397.919999999984</v>
      </c>
      <c r="O55" s="11">
        <f t="shared" si="3"/>
        <v>60779.7</v>
      </c>
      <c r="P55" s="11">
        <f t="shared" si="3"/>
        <v>10067.200000000001</v>
      </c>
      <c r="Q55" s="11">
        <f t="shared" si="3"/>
        <v>4487.5000000000009</v>
      </c>
      <c r="R55" s="11">
        <f t="shared" si="3"/>
        <v>-13766.6</v>
      </c>
      <c r="S55" s="11">
        <f t="shared" si="3"/>
        <v>-13054.600000000002</v>
      </c>
      <c r="T55" s="11">
        <f t="shared" si="3"/>
        <v>-4861.8999999999996</v>
      </c>
      <c r="U55" s="11">
        <f t="shared" si="3"/>
        <v>0</v>
      </c>
      <c r="V55" s="11">
        <f t="shared" si="3"/>
        <v>43651.299999999988</v>
      </c>
      <c r="W55" s="11">
        <f>IF('Daily PnL Log'!W888&lt;&gt;"",'Daily PnL Log'!W888,"")</f>
        <v>621762</v>
      </c>
      <c r="X55" s="11">
        <f>IF('Daily PnL Log'!X888&lt;&gt;"",'Daily PnL Log'!X888,"")</f>
        <v>8.5881607431782553E-2</v>
      </c>
      <c r="Y55" s="11">
        <f>IF('Daily PnL Log'!Y888&lt;&gt;"",'Daily PnL Log'!Y888,"")</f>
        <v>-284</v>
      </c>
      <c r="Z55" s="11" t="str">
        <f>IF('Daily PnL Log'!Z888&lt;&gt;"",'Daily PnL Log'!Z888,"")</f>
        <v/>
      </c>
      <c r="AA55" s="11">
        <f>IF('Daily PnL Log'!AC888&lt;&gt;"",'Daily PnL Log'!AC888,"")</f>
        <v>855494.82</v>
      </c>
    </row>
    <row r="56" spans="1:27" x14ac:dyDescent="0.25">
      <c r="A56" s="47" t="str">
        <f t="shared" si="2"/>
        <v>Jun</v>
      </c>
      <c r="B56" s="14">
        <f>'Daily PnL Log'!B889</f>
        <v>45454</v>
      </c>
      <c r="C56" s="13">
        <f>IF('Daily PnL Log'!C889&lt;&gt;"",'Daily PnL Log'!C889,"")</f>
        <v>-12899.8</v>
      </c>
      <c r="D56" s="13">
        <f>IF('Daily PnL Log'!D889&lt;&gt;"",'Daily PnL Log'!D889,"")</f>
        <v>321.8</v>
      </c>
      <c r="E56" s="13">
        <f>IF('Daily PnL Log'!E889&lt;&gt;"",'Daily PnL Log'!E889,"")</f>
        <v>-1222.0999999999999</v>
      </c>
      <c r="F56" s="13">
        <f>IF('Daily PnL Log'!F889&lt;&gt;"",'Daily PnL Log'!F889,"")</f>
        <v>4148.8</v>
      </c>
      <c r="G56" s="13">
        <f>IF('Daily PnL Log'!G889&lt;&gt;"",'Daily PnL Log'!G889,"")</f>
        <v>42051.9</v>
      </c>
      <c r="H56" s="13">
        <f>IF('Daily PnL Log'!H889&lt;&gt;"",'Daily PnL Log'!H889,"")</f>
        <v>2506.5</v>
      </c>
      <c r="I56" s="13">
        <f>IF('Daily PnL Log'!I889&lt;&gt;"",'Daily PnL Log'!I889,"")</f>
        <v>0</v>
      </c>
      <c r="J56" s="13">
        <f>IF('Daily PnL Log'!J889&lt;&gt;"",'Daily PnL Log'!J889,"")</f>
        <v>34907.100000000006</v>
      </c>
      <c r="K56" s="13">
        <f>IF('Daily PnL Log'!K889&lt;&gt;"",'Daily PnL Log'!K889,"")</f>
        <v>-91.51</v>
      </c>
      <c r="L56" s="13">
        <f>IF('Daily PnL Log'!L889&lt;&gt;"",'Daily PnL Log'!L889,"")</f>
        <v>-806.4</v>
      </c>
      <c r="M56" s="13">
        <f>IF('Daily PnL Log'!M889&lt;&gt;"",'Daily PnL Log'!M889,"")</f>
        <v>-897.91</v>
      </c>
      <c r="N56" s="13">
        <f>IF('Daily PnL Log'!N889&lt;&gt;"",'Daily PnL Log'!N889,"")</f>
        <v>34009.19</v>
      </c>
      <c r="O56" s="13">
        <f t="shared" si="3"/>
        <v>47879.899999999994</v>
      </c>
      <c r="P56" s="13">
        <f t="shared" si="3"/>
        <v>10389</v>
      </c>
      <c r="Q56" s="13">
        <f t="shared" si="3"/>
        <v>3265.400000000001</v>
      </c>
      <c r="R56" s="13">
        <f t="shared" si="3"/>
        <v>-9617.7999999999993</v>
      </c>
      <c r="S56" s="13">
        <f t="shared" si="3"/>
        <v>28997.3</v>
      </c>
      <c r="T56" s="13">
        <f t="shared" si="3"/>
        <v>-2355.3999999999996</v>
      </c>
      <c r="U56" s="13">
        <f t="shared" si="3"/>
        <v>0</v>
      </c>
      <c r="V56" s="13">
        <f t="shared" si="3"/>
        <v>78558.399999999994</v>
      </c>
      <c r="W56" s="13">
        <f>IF('Daily PnL Log'!W889&lt;&gt;"",'Daily PnL Log'!W889,"")</f>
        <v>554176</v>
      </c>
      <c r="X56" s="13">
        <f>IF('Daily PnL Log'!X889&lt;&gt;"",'Daily PnL Log'!X889,"")</f>
        <v>6.136893333525812E-2</v>
      </c>
      <c r="Y56" s="13" t="str">
        <f>IF('Daily PnL Log'!Y889&lt;&gt;"",'Daily PnL Log'!Y889,"")</f>
        <v/>
      </c>
      <c r="Z56" s="13" t="str">
        <f>IF('Daily PnL Log'!Z889&lt;&gt;"",'Daily PnL Log'!Z889,"")</f>
        <v/>
      </c>
      <c r="AA56" s="13">
        <f>IF('Daily PnL Log'!AC889&lt;&gt;"",'Daily PnL Log'!AC889,"")</f>
        <v>908690.16</v>
      </c>
    </row>
    <row r="57" spans="1:27" x14ac:dyDescent="0.25">
      <c r="A57" s="48" t="str">
        <f t="shared" si="2"/>
        <v>Jun</v>
      </c>
      <c r="B57" s="2">
        <f>'Daily PnL Log'!B890</f>
        <v>45455</v>
      </c>
      <c r="C57" s="11">
        <f>IF('Daily PnL Log'!C890&lt;&gt;"",'Daily PnL Log'!C890,"")</f>
        <v>-2100.5</v>
      </c>
      <c r="D57" s="11">
        <f>IF('Daily PnL Log'!D890&lt;&gt;"",'Daily PnL Log'!D890,"")</f>
        <v>20654.5</v>
      </c>
      <c r="E57" s="11">
        <f>IF('Daily PnL Log'!E890&lt;&gt;"",'Daily PnL Log'!E890,"")</f>
        <v>-2290.1</v>
      </c>
      <c r="F57" s="11">
        <f>IF('Daily PnL Log'!F890&lt;&gt;"",'Daily PnL Log'!F890,"")</f>
        <v>-2325.6</v>
      </c>
      <c r="G57" s="11">
        <f>IF('Daily PnL Log'!G890&lt;&gt;"",'Daily PnL Log'!G890,"")</f>
        <v>-14543.2</v>
      </c>
      <c r="H57" s="11">
        <f>IF('Daily PnL Log'!H890&lt;&gt;"",'Daily PnL Log'!H890,"")</f>
        <v>-328.3</v>
      </c>
      <c r="I57" s="11">
        <f>IF('Daily PnL Log'!I890&lt;&gt;"",'Daily PnL Log'!I890,"")</f>
        <v>0</v>
      </c>
      <c r="J57" s="11">
        <f>IF('Daily PnL Log'!J890&lt;&gt;"",'Daily PnL Log'!J890,"")</f>
        <v>-933.20000000000141</v>
      </c>
      <c r="K57" s="11">
        <f>IF('Daily PnL Log'!K890&lt;&gt;"",'Daily PnL Log'!K890,"")</f>
        <v>-121.22</v>
      </c>
      <c r="L57" s="11">
        <f>IF('Daily PnL Log'!L890&lt;&gt;"",'Daily PnL Log'!L890,"")</f>
        <v>-1048.8</v>
      </c>
      <c r="M57" s="11">
        <f>IF('Daily PnL Log'!M890&lt;&gt;"",'Daily PnL Log'!M890,"")</f>
        <v>-1170.02</v>
      </c>
      <c r="N57" s="11">
        <f>IF('Daily PnL Log'!N890&lt;&gt;"",'Daily PnL Log'!N890,"")</f>
        <v>-2103.2200000000012</v>
      </c>
      <c r="O57" s="11">
        <f t="shared" si="3"/>
        <v>45779.399999999994</v>
      </c>
      <c r="P57" s="11">
        <f t="shared" si="3"/>
        <v>31043.5</v>
      </c>
      <c r="Q57" s="11">
        <f t="shared" si="3"/>
        <v>975.30000000000109</v>
      </c>
      <c r="R57" s="11">
        <f t="shared" si="3"/>
        <v>-11943.4</v>
      </c>
      <c r="S57" s="11">
        <f t="shared" si="3"/>
        <v>14454.099999999999</v>
      </c>
      <c r="T57" s="11">
        <f t="shared" si="3"/>
        <v>-2683.7</v>
      </c>
      <c r="U57" s="11">
        <f t="shared" si="3"/>
        <v>0</v>
      </c>
      <c r="V57" s="11">
        <f t="shared" si="3"/>
        <v>77625.2</v>
      </c>
      <c r="W57" s="11">
        <f>IF('Daily PnL Log'!W890&lt;&gt;"",'Daily PnL Log'!W890,"")</f>
        <v>550623</v>
      </c>
      <c r="X57" s="11">
        <f>IF('Daily PnL Log'!X890&lt;&gt;"",'Daily PnL Log'!X890,"")</f>
        <v>-3.8197096743143697E-3</v>
      </c>
      <c r="Y57" s="11">
        <f>IF('Daily PnL Log'!Y890&lt;&gt;"",'Daily PnL Log'!Y890,"")</f>
        <v>-5273.2300000000005</v>
      </c>
      <c r="Z57" s="11">
        <f>IF('Daily PnL Log'!Z890&lt;&gt;"",'Daily PnL Log'!Z890,"")</f>
        <v>6702.63</v>
      </c>
      <c r="AA57" s="11">
        <f>IF('Daily PnL Log'!AC890&lt;&gt;"",'Daily PnL Log'!AC890,"")</f>
        <v>866013.64</v>
      </c>
    </row>
    <row r="58" spans="1:27" x14ac:dyDescent="0.25">
      <c r="A58" s="47" t="str">
        <f t="shared" si="2"/>
        <v>Jun</v>
      </c>
      <c r="B58" s="14">
        <f>'Daily PnL Log'!B891</f>
        <v>45456</v>
      </c>
      <c r="C58" s="13">
        <f>IF('Daily PnL Log'!C891&lt;&gt;"",'Daily PnL Log'!C891,"")</f>
        <v>26424.1</v>
      </c>
      <c r="D58" s="13">
        <f>IF('Daily PnL Log'!D891&lt;&gt;"",'Daily PnL Log'!D891,"")</f>
        <v>4249.2</v>
      </c>
      <c r="E58" s="13">
        <f>IF('Daily PnL Log'!E891&lt;&gt;"",'Daily PnL Log'!E891,"")</f>
        <v>-1871.6</v>
      </c>
      <c r="F58" s="13">
        <f>IF('Daily PnL Log'!F891&lt;&gt;"",'Daily PnL Log'!F891,"")</f>
        <v>-3654.5</v>
      </c>
      <c r="G58" s="13">
        <f>IF('Daily PnL Log'!G891&lt;&gt;"",'Daily PnL Log'!G891,"")</f>
        <v>-1262.9000000000001</v>
      </c>
      <c r="H58" s="13">
        <f>IF('Daily PnL Log'!H891&lt;&gt;"",'Daily PnL Log'!H891,"")</f>
        <v>-248.7</v>
      </c>
      <c r="I58" s="13">
        <f>IF('Daily PnL Log'!I891&lt;&gt;"",'Daily PnL Log'!I891,"")</f>
        <v>0</v>
      </c>
      <c r="J58" s="13">
        <f>IF('Daily PnL Log'!J891&lt;&gt;"",'Daily PnL Log'!J891,"")</f>
        <v>23635.599999999999</v>
      </c>
      <c r="K58" s="13">
        <f>IF('Daily PnL Log'!K891&lt;&gt;"",'Daily PnL Log'!K891,"")</f>
        <v>-100.59</v>
      </c>
      <c r="L58" s="13">
        <f>IF('Daily PnL Log'!L891&lt;&gt;"",'Daily PnL Log'!L891,"")</f>
        <v>-888.07</v>
      </c>
      <c r="M58" s="13">
        <f>IF('Daily PnL Log'!M891&lt;&gt;"",'Daily PnL Log'!M891,"")</f>
        <v>-988.66000000000008</v>
      </c>
      <c r="N58" s="13">
        <f>IF('Daily PnL Log'!N891&lt;&gt;"",'Daily PnL Log'!N891,"")</f>
        <v>22646.94</v>
      </c>
      <c r="O58" s="13">
        <f t="shared" si="3"/>
        <v>72203.5</v>
      </c>
      <c r="P58" s="13">
        <f t="shared" si="3"/>
        <v>35292.699999999997</v>
      </c>
      <c r="Q58" s="13">
        <f t="shared" si="3"/>
        <v>-896.29999999999882</v>
      </c>
      <c r="R58" s="13">
        <f t="shared" si="3"/>
        <v>-15597.9</v>
      </c>
      <c r="S58" s="13">
        <f t="shared" si="3"/>
        <v>13191.199999999999</v>
      </c>
      <c r="T58" s="13">
        <f t="shared" si="3"/>
        <v>-2932.3999999999996</v>
      </c>
      <c r="U58" s="13">
        <f t="shared" si="3"/>
        <v>0</v>
      </c>
      <c r="V58" s="13">
        <f t="shared" si="3"/>
        <v>101260.79999999999</v>
      </c>
      <c r="W58" s="13">
        <f>IF('Daily PnL Log'!W891&lt;&gt;"",'Daily PnL Log'!W891,"")</f>
        <v>595610</v>
      </c>
      <c r="X58" s="13">
        <f>IF('Daily PnL Log'!X891&lt;&gt;"",'Daily PnL Log'!X891,"")</f>
        <v>3.8023102365641943E-2</v>
      </c>
      <c r="Y58" s="13" t="str">
        <f>IF('Daily PnL Log'!Y891&lt;&gt;"",'Daily PnL Log'!Y891,"")</f>
        <v/>
      </c>
      <c r="Z58" s="13" t="str">
        <f>IF('Daily PnL Log'!Z891&lt;&gt;"",'Daily PnL Log'!Z891,"")</f>
        <v/>
      </c>
      <c r="AA58" s="13">
        <f>IF('Daily PnL Log'!AC891&lt;&gt;"",'Daily PnL Log'!AC891,"")</f>
        <v>894075.48</v>
      </c>
    </row>
    <row r="59" spans="1:27" x14ac:dyDescent="0.25">
      <c r="A59" s="48" t="str">
        <f t="shared" si="2"/>
        <v>Jun</v>
      </c>
      <c r="B59" s="2">
        <f>'Daily PnL Log'!B892</f>
        <v>45457</v>
      </c>
      <c r="C59" s="11">
        <f>IF('Daily PnL Log'!C892&lt;&gt;"",'Daily PnL Log'!C892,"")</f>
        <v>2536.6999999999998</v>
      </c>
      <c r="D59" s="11">
        <f>IF('Daily PnL Log'!D892&lt;&gt;"",'Daily PnL Log'!D892,"")</f>
        <v>-3318.8</v>
      </c>
      <c r="E59" s="11">
        <f>IF('Daily PnL Log'!E892&lt;&gt;"",'Daily PnL Log'!E892,"")</f>
        <v>-2562.5</v>
      </c>
      <c r="F59" s="11">
        <f>IF('Daily PnL Log'!F892&lt;&gt;"",'Daily PnL Log'!F892,"")</f>
        <v>9888.7999999999993</v>
      </c>
      <c r="G59" s="11">
        <f>IF('Daily PnL Log'!G892&lt;&gt;"",'Daily PnL Log'!G892,"")</f>
        <v>-25747.599999999999</v>
      </c>
      <c r="H59" s="11">
        <f>IF('Daily PnL Log'!H892&lt;&gt;"",'Daily PnL Log'!H892,"")</f>
        <v>541.29999999999995</v>
      </c>
      <c r="I59" s="11">
        <f>IF('Daily PnL Log'!I892&lt;&gt;"",'Daily PnL Log'!I892,"")</f>
        <v>0</v>
      </c>
      <c r="J59" s="11">
        <f>IF('Daily PnL Log'!J892&lt;&gt;"",'Daily PnL Log'!J892,"")</f>
        <v>-18662.100000000002</v>
      </c>
      <c r="K59" s="11">
        <f>IF('Daily PnL Log'!K892&lt;&gt;"",'Daily PnL Log'!K892,"")</f>
        <v>-129.27000000000001</v>
      </c>
      <c r="L59" s="11">
        <f>IF('Daily PnL Log'!L892&lt;&gt;"",'Daily PnL Log'!L892,"")</f>
        <v>-1143.1400000000001</v>
      </c>
      <c r="M59" s="11">
        <f>IF('Daily PnL Log'!M892&lt;&gt;"",'Daily PnL Log'!M892,"")</f>
        <v>-1272.4100000000001</v>
      </c>
      <c r="N59" s="11">
        <f>IF('Daily PnL Log'!N892&lt;&gt;"",'Daily PnL Log'!N892,"")</f>
        <v>-19934.510000000002</v>
      </c>
      <c r="O59" s="11">
        <f t="shared" si="3"/>
        <v>74740.2</v>
      </c>
      <c r="P59" s="11">
        <f t="shared" si="3"/>
        <v>31973.899999999998</v>
      </c>
      <c r="Q59" s="11">
        <f t="shared" si="3"/>
        <v>-3458.7999999999988</v>
      </c>
      <c r="R59" s="11">
        <f t="shared" si="3"/>
        <v>-5709.1</v>
      </c>
      <c r="S59" s="11">
        <f t="shared" si="3"/>
        <v>-12556.4</v>
      </c>
      <c r="T59" s="11">
        <f t="shared" si="3"/>
        <v>-2391.0999999999995</v>
      </c>
      <c r="U59" s="11">
        <f t="shared" si="3"/>
        <v>0</v>
      </c>
      <c r="V59" s="11">
        <f t="shared" si="3"/>
        <v>82598.699999999983</v>
      </c>
      <c r="W59" s="11">
        <f>IF('Daily PnL Log'!W892&lt;&gt;"",'Daily PnL Log'!W892,"")</f>
        <v>730125</v>
      </c>
      <c r="X59" s="11">
        <f>IF('Daily PnL Log'!X892&lt;&gt;"",'Daily PnL Log'!X892,"")</f>
        <v>-2.7302872795754156E-2</v>
      </c>
      <c r="Y59" s="11" t="str">
        <f>IF('Daily PnL Log'!Y892&lt;&gt;"",'Daily PnL Log'!Y892,"")</f>
        <v/>
      </c>
      <c r="Z59" s="11" t="str">
        <f>IF('Daily PnL Log'!Z892&lt;&gt;"",'Daily PnL Log'!Z892,"")</f>
        <v/>
      </c>
      <c r="AA59" s="11">
        <f>IF('Daily PnL Log'!AC892&lt;&gt;"",'Daily PnL Log'!AC892,"")</f>
        <v>922388.82</v>
      </c>
    </row>
    <row r="60" spans="1:27" x14ac:dyDescent="0.25">
      <c r="A60" s="47" t="str">
        <f t="shared" si="2"/>
        <v>Jun</v>
      </c>
      <c r="B60" s="14">
        <f>'Daily PnL Log'!B893</f>
        <v>45460</v>
      </c>
      <c r="C60" s="13">
        <f>IF('Daily PnL Log'!C893&lt;&gt;"",'Daily PnL Log'!C893,"")</f>
        <v>25263.5</v>
      </c>
      <c r="D60" s="13">
        <f>IF('Daily PnL Log'!D893&lt;&gt;"",'Daily PnL Log'!D893,"")</f>
        <v>3024.5</v>
      </c>
      <c r="E60" s="13">
        <f>IF('Daily PnL Log'!E893&lt;&gt;"",'Daily PnL Log'!E893,"")</f>
        <v>-2079.1</v>
      </c>
      <c r="F60" s="13">
        <f>IF('Daily PnL Log'!F893&lt;&gt;"",'Daily PnL Log'!F893,"")</f>
        <v>7657.7</v>
      </c>
      <c r="G60" s="13">
        <f>IF('Daily PnL Log'!G893&lt;&gt;"",'Daily PnL Log'!G893,"")</f>
        <v>9575</v>
      </c>
      <c r="H60" s="13">
        <f>IF('Daily PnL Log'!H893&lt;&gt;"",'Daily PnL Log'!H893,"")</f>
        <v>-1135.0999999999999</v>
      </c>
      <c r="I60" s="13">
        <f>IF('Daily PnL Log'!I893&lt;&gt;"",'Daily PnL Log'!I893,"")</f>
        <v>0</v>
      </c>
      <c r="J60" s="13">
        <f>IF('Daily PnL Log'!J893&lt;&gt;"",'Daily PnL Log'!J893,"")</f>
        <v>42306.5</v>
      </c>
      <c r="K60" s="13">
        <f>IF('Daily PnL Log'!K893&lt;&gt;"",'Daily PnL Log'!K893,"")</f>
        <v>-126.23</v>
      </c>
      <c r="L60" s="13">
        <f>IF('Daily PnL Log'!L893&lt;&gt;"",'Daily PnL Log'!L893,"")</f>
        <v>-1093.1099999999999</v>
      </c>
      <c r="M60" s="13">
        <f>IF('Daily PnL Log'!M893&lt;&gt;"",'Daily PnL Log'!M893,"")</f>
        <v>-1219.3399999999999</v>
      </c>
      <c r="N60" s="13">
        <f>IF('Daily PnL Log'!N893&lt;&gt;"",'Daily PnL Log'!N893,"")</f>
        <v>41087.160000000003</v>
      </c>
      <c r="O60" s="13">
        <f t="shared" si="3"/>
        <v>100003.7</v>
      </c>
      <c r="P60" s="13">
        <f t="shared" si="3"/>
        <v>34998.399999999994</v>
      </c>
      <c r="Q60" s="13">
        <f t="shared" si="3"/>
        <v>-5537.8999999999987</v>
      </c>
      <c r="R60" s="13">
        <f t="shared" si="3"/>
        <v>1948.5999999999995</v>
      </c>
      <c r="S60" s="13">
        <f t="shared" si="3"/>
        <v>-2981.3999999999996</v>
      </c>
      <c r="T60" s="13">
        <f t="shared" si="3"/>
        <v>-3526.1999999999994</v>
      </c>
      <c r="U60" s="13">
        <f t="shared" si="3"/>
        <v>0</v>
      </c>
      <c r="V60" s="13">
        <f t="shared" si="3"/>
        <v>124905.19999999998</v>
      </c>
      <c r="W60" s="13">
        <f>IF('Daily PnL Log'!W893&lt;&gt;"",'Daily PnL Log'!W893,"")</f>
        <v>776349</v>
      </c>
      <c r="X60" s="13">
        <f>IF('Daily PnL Log'!X893&lt;&gt;"",'Daily PnL Log'!X893,"")</f>
        <v>5.2923569167990174E-2</v>
      </c>
      <c r="Y60" s="13" t="str">
        <f>IF('Daily PnL Log'!Y893&lt;&gt;"",'Daily PnL Log'!Y893,"")</f>
        <v/>
      </c>
      <c r="Z60" s="13" t="str">
        <f>IF('Daily PnL Log'!Z893&lt;&gt;"",'Daily PnL Log'!Z893,"")</f>
        <v/>
      </c>
      <c r="AA60" s="13">
        <f>IF('Daily PnL Log'!AC893&lt;&gt;"",'Daily PnL Log'!AC893,"")</f>
        <v>934790.98</v>
      </c>
    </row>
    <row r="61" spans="1:27" x14ac:dyDescent="0.25">
      <c r="A61" s="48" t="str">
        <f t="shared" si="2"/>
        <v>Jun</v>
      </c>
      <c r="B61" s="2">
        <f>'Daily PnL Log'!B894</f>
        <v>45461</v>
      </c>
      <c r="C61" s="11">
        <f>IF('Daily PnL Log'!C894&lt;&gt;"",'Daily PnL Log'!C894,"")</f>
        <v>9623.9</v>
      </c>
      <c r="D61" s="11">
        <f>IF('Daily PnL Log'!D894&lt;&gt;"",'Daily PnL Log'!D894,"")</f>
        <v>-4820.7</v>
      </c>
      <c r="E61" s="11">
        <f>IF('Daily PnL Log'!E894&lt;&gt;"",'Daily PnL Log'!E894,"")</f>
        <v>-1752.1</v>
      </c>
      <c r="F61" s="11">
        <f>IF('Daily PnL Log'!F894&lt;&gt;"",'Daily PnL Log'!F894,"")</f>
        <v>5558.4</v>
      </c>
      <c r="G61" s="11">
        <f>IF('Daily PnL Log'!G894&lt;&gt;"",'Daily PnL Log'!G894,"")</f>
        <v>-25546.799999999999</v>
      </c>
      <c r="H61" s="11">
        <f>IF('Daily PnL Log'!H894&lt;&gt;"",'Daily PnL Log'!H894,"")</f>
        <v>840.9</v>
      </c>
      <c r="I61" s="11">
        <f>IF('Daily PnL Log'!I894&lt;&gt;"",'Daily PnL Log'!I894,"")</f>
        <v>0</v>
      </c>
      <c r="J61" s="11">
        <f>IF('Daily PnL Log'!J894&lt;&gt;"",'Daily PnL Log'!J894,"")</f>
        <v>-16096.4</v>
      </c>
      <c r="K61" s="11">
        <f>IF('Daily PnL Log'!K894&lt;&gt;"",'Daily PnL Log'!K894,"")</f>
        <v>-101.7</v>
      </c>
      <c r="L61" s="11">
        <f>IF('Daily PnL Log'!L894&lt;&gt;"",'Daily PnL Log'!L894,"")</f>
        <v>-897.69</v>
      </c>
      <c r="M61" s="11">
        <f>IF('Daily PnL Log'!M894&lt;&gt;"",'Daily PnL Log'!M894,"")</f>
        <v>-999.3900000000001</v>
      </c>
      <c r="N61" s="11">
        <f>IF('Daily PnL Log'!N894&lt;&gt;"",'Daily PnL Log'!N894,"")</f>
        <v>-17095.79</v>
      </c>
      <c r="O61" s="11">
        <f t="shared" si="3"/>
        <v>109627.59999999999</v>
      </c>
      <c r="P61" s="11">
        <f t="shared" si="3"/>
        <v>30177.699999999993</v>
      </c>
      <c r="Q61" s="11">
        <f t="shared" si="3"/>
        <v>-7289.9999999999982</v>
      </c>
      <c r="R61" s="11">
        <f t="shared" si="3"/>
        <v>7506.9999999999991</v>
      </c>
      <c r="S61" s="11">
        <f t="shared" si="3"/>
        <v>-28528.199999999997</v>
      </c>
      <c r="T61" s="11">
        <f t="shared" si="3"/>
        <v>-2685.2999999999993</v>
      </c>
      <c r="U61" s="11">
        <f t="shared" si="3"/>
        <v>0</v>
      </c>
      <c r="V61" s="11">
        <f t="shared" si="3"/>
        <v>108808.79999999999</v>
      </c>
      <c r="W61" s="11">
        <f>IF('Daily PnL Log'!W894&lt;&gt;"",'Daily PnL Log'!W894,"")</f>
        <v>829836</v>
      </c>
      <c r="X61" s="11">
        <f>IF('Daily PnL Log'!X894&lt;&gt;"",'Daily PnL Log'!X894,"")</f>
        <v>-2.0601407989048439E-2</v>
      </c>
      <c r="Y61" s="11" t="str">
        <f>IF('Daily PnL Log'!Y894&lt;&gt;"",'Daily PnL Log'!Y894,"")</f>
        <v/>
      </c>
      <c r="Z61" s="11" t="str">
        <f>IF('Daily PnL Log'!Z894&lt;&gt;"",'Daily PnL Log'!Z894,"")</f>
        <v/>
      </c>
      <c r="AA61" s="11">
        <f>IF('Daily PnL Log'!AC894&lt;&gt;"",'Daily PnL Log'!AC894,"")</f>
        <v>909955.09</v>
      </c>
    </row>
    <row r="62" spans="1:27" x14ac:dyDescent="0.25">
      <c r="A62" s="47" t="str">
        <f t="shared" si="2"/>
        <v>Jun</v>
      </c>
      <c r="B62" s="14">
        <f>'Daily PnL Log'!B895</f>
        <v>45463</v>
      </c>
      <c r="C62" s="13">
        <f>IF('Daily PnL Log'!C895&lt;&gt;"",'Daily PnL Log'!C895,"")</f>
        <v>14284.2</v>
      </c>
      <c r="D62" s="13">
        <f>IF('Daily PnL Log'!D895&lt;&gt;"",'Daily PnL Log'!D895,"")</f>
        <v>-3750.3</v>
      </c>
      <c r="E62" s="13">
        <f>IF('Daily PnL Log'!E895&lt;&gt;"",'Daily PnL Log'!E895,"")</f>
        <v>-1671.2</v>
      </c>
      <c r="F62" s="13">
        <f>IF('Daily PnL Log'!F895&lt;&gt;"",'Daily PnL Log'!F895,"")</f>
        <v>22963.599999999999</v>
      </c>
      <c r="G62" s="13">
        <f>IF('Daily PnL Log'!G895&lt;&gt;"",'Daily PnL Log'!G895,"")</f>
        <v>14428.4</v>
      </c>
      <c r="H62" s="13">
        <f>IF('Daily PnL Log'!H895&lt;&gt;"",'Daily PnL Log'!H895,"")</f>
        <v>697.2</v>
      </c>
      <c r="I62" s="13">
        <f>IF('Daily PnL Log'!I895&lt;&gt;"",'Daily PnL Log'!I895,"")</f>
        <v>0</v>
      </c>
      <c r="J62" s="13">
        <f>IF('Daily PnL Log'!J895&lt;&gt;"",'Daily PnL Log'!J895,"")</f>
        <v>46951.899999999994</v>
      </c>
      <c r="K62" s="13">
        <f>IF('Daily PnL Log'!K895&lt;&gt;"",'Daily PnL Log'!K895,"")</f>
        <v>-102.6</v>
      </c>
      <c r="L62" s="13">
        <f>IF('Daily PnL Log'!L895&lt;&gt;"",'Daily PnL Log'!L895,"")</f>
        <v>-888.12</v>
      </c>
      <c r="M62" s="13">
        <f>IF('Daily PnL Log'!M895&lt;&gt;"",'Daily PnL Log'!M895,"")</f>
        <v>-990.72</v>
      </c>
      <c r="N62" s="13">
        <f>IF('Daily PnL Log'!N895&lt;&gt;"",'Daily PnL Log'!N895,"")</f>
        <v>45961.179999999993</v>
      </c>
      <c r="O62" s="13">
        <f t="shared" si="3"/>
        <v>123911.79999999999</v>
      </c>
      <c r="P62" s="13">
        <f t="shared" si="3"/>
        <v>26427.399999999994</v>
      </c>
      <c r="Q62" s="13">
        <f t="shared" si="3"/>
        <v>-8961.1999999999989</v>
      </c>
      <c r="R62" s="13">
        <f t="shared" si="3"/>
        <v>30470.6</v>
      </c>
      <c r="S62" s="13">
        <f t="shared" si="3"/>
        <v>-14099.799999999997</v>
      </c>
      <c r="T62" s="13">
        <f t="shared" si="3"/>
        <v>-1988.0999999999992</v>
      </c>
      <c r="U62" s="13">
        <f t="shared" si="3"/>
        <v>0</v>
      </c>
      <c r="V62" s="13">
        <f t="shared" si="3"/>
        <v>155760.69999999998</v>
      </c>
      <c r="W62" s="13">
        <f>IF('Daily PnL Log'!W895&lt;&gt;"",'Daily PnL Log'!W895,"")</f>
        <v>663691</v>
      </c>
      <c r="X62" s="13">
        <f>IF('Daily PnL Log'!X895&lt;&gt;"",'Daily PnL Log'!X895,"")</f>
        <v>6.9250871263886349E-2</v>
      </c>
      <c r="Y62" s="13" t="str">
        <f>IF('Daily PnL Log'!Y895&lt;&gt;"",'Daily PnL Log'!Y895,"")</f>
        <v/>
      </c>
      <c r="Z62" s="13" t="str">
        <f>IF('Daily PnL Log'!Z895&lt;&gt;"",'Daily PnL Log'!Z895,"")</f>
        <v/>
      </c>
      <c r="AA62" s="13">
        <f>IF('Daily PnL Log'!AC895&lt;&gt;"",'Daily PnL Log'!AC895,"")</f>
        <v>980705.62</v>
      </c>
    </row>
    <row r="63" spans="1:27" x14ac:dyDescent="0.25">
      <c r="A63" s="48" t="str">
        <f t="shared" si="2"/>
        <v>Jun</v>
      </c>
      <c r="B63" s="2">
        <f>'Daily PnL Log'!B896</f>
        <v>45464</v>
      </c>
      <c r="C63" s="11">
        <f>IF('Daily PnL Log'!C896&lt;&gt;"",'Daily PnL Log'!C896,"")</f>
        <v>-5885.5</v>
      </c>
      <c r="D63" s="11">
        <f>IF('Daily PnL Log'!D896&lt;&gt;"",'Daily PnL Log'!D896,"")</f>
        <v>213.5</v>
      </c>
      <c r="E63" s="11">
        <f>IF('Daily PnL Log'!E896&lt;&gt;"",'Daily PnL Log'!E896,"")</f>
        <v>-997.7</v>
      </c>
      <c r="F63" s="11">
        <f>IF('Daily PnL Log'!F896&lt;&gt;"",'Daily PnL Log'!F896,"")</f>
        <v>17911.400000000001</v>
      </c>
      <c r="G63" s="11">
        <f>IF('Daily PnL Log'!G896&lt;&gt;"",'Daily PnL Log'!G896,"")</f>
        <v>-15839.2</v>
      </c>
      <c r="H63" s="11">
        <f>IF('Daily PnL Log'!H896&lt;&gt;"",'Daily PnL Log'!H896,"")</f>
        <v>1751.2</v>
      </c>
      <c r="I63" s="11">
        <f>IF('Daily PnL Log'!I896&lt;&gt;"",'Daily PnL Log'!I896,"")</f>
        <v>0</v>
      </c>
      <c r="J63" s="11">
        <f>IF('Daily PnL Log'!J896&lt;&gt;"",'Daily PnL Log'!J896,"")</f>
        <v>-2846.3</v>
      </c>
      <c r="K63" s="11">
        <f>IF('Daily PnL Log'!K896&lt;&gt;"",'Daily PnL Log'!K896,"")</f>
        <v>-482.52</v>
      </c>
      <c r="L63" s="11">
        <f>IF('Daily PnL Log'!L896&lt;&gt;"",'Daily PnL Log'!L896,"")</f>
        <v>-2519.79</v>
      </c>
      <c r="M63" s="11">
        <f>IF('Daily PnL Log'!M896&lt;&gt;"",'Daily PnL Log'!M896,"")</f>
        <v>-3002.31</v>
      </c>
      <c r="N63" s="11">
        <f>IF('Daily PnL Log'!N896&lt;&gt;"",'Daily PnL Log'!N896,"")</f>
        <v>-5848.6100000000006</v>
      </c>
      <c r="O63" s="11">
        <f t="shared" si="3"/>
        <v>118026.29999999999</v>
      </c>
      <c r="P63" s="11">
        <f t="shared" si="3"/>
        <v>26640.899999999994</v>
      </c>
      <c r="Q63" s="11">
        <f t="shared" si="3"/>
        <v>-9958.9</v>
      </c>
      <c r="R63" s="11">
        <f t="shared" si="3"/>
        <v>48382</v>
      </c>
      <c r="S63" s="11">
        <f t="shared" si="3"/>
        <v>-29939</v>
      </c>
      <c r="T63" s="11">
        <f t="shared" si="3"/>
        <v>-236.89999999999918</v>
      </c>
      <c r="U63" s="11">
        <f t="shared" si="3"/>
        <v>0</v>
      </c>
      <c r="V63" s="11">
        <f t="shared" si="3"/>
        <v>152914.4</v>
      </c>
      <c r="W63" s="11">
        <f>IF('Daily PnL Log'!W896&lt;&gt;"",'Daily PnL Log'!W896,"")</f>
        <v>348851</v>
      </c>
      <c r="X63" s="11">
        <f>IF('Daily PnL Log'!X896&lt;&gt;"",'Daily PnL Log'!X896,"")</f>
        <v>-1.67653525430628E-2</v>
      </c>
      <c r="Y63" s="11" t="str">
        <f>IF('Daily PnL Log'!Y896&lt;&gt;"",'Daily PnL Log'!Y896,"")</f>
        <v/>
      </c>
      <c r="Z63" s="11" t="str">
        <f>IF('Daily PnL Log'!Z896&lt;&gt;"",'Daily PnL Log'!Z896,"")</f>
        <v/>
      </c>
      <c r="AA63" s="11">
        <f>IF('Daily PnL Log'!AC896&lt;&gt;"",'Daily PnL Log'!AC896,"")</f>
        <v>950677.06</v>
      </c>
    </row>
    <row r="64" spans="1:27" x14ac:dyDescent="0.25">
      <c r="A64" s="47" t="str">
        <f t="shared" si="2"/>
        <v>Jun</v>
      </c>
      <c r="B64" s="14">
        <f>'Daily PnL Log'!B897</f>
        <v>45467</v>
      </c>
      <c r="C64" s="13">
        <f>IF('Daily PnL Log'!C897&lt;&gt;"",'Daily PnL Log'!C897,"")</f>
        <v>10000.4</v>
      </c>
      <c r="D64" s="13">
        <f>IF('Daily PnL Log'!D897&lt;&gt;"",'Daily PnL Log'!D897,"")</f>
        <v>36046.699999999997</v>
      </c>
      <c r="E64" s="13">
        <f>IF('Daily PnL Log'!E897&lt;&gt;"",'Daily PnL Log'!E897,"")</f>
        <v>0</v>
      </c>
      <c r="F64" s="13">
        <f>IF('Daily PnL Log'!F897&lt;&gt;"",'Daily PnL Log'!F897,"")</f>
        <v>-324.8</v>
      </c>
      <c r="G64" s="13">
        <f>IF('Daily PnL Log'!G897&lt;&gt;"",'Daily PnL Log'!G897,"")</f>
        <v>-7538.1</v>
      </c>
      <c r="H64" s="13">
        <f>IF('Daily PnL Log'!H897&lt;&gt;"",'Daily PnL Log'!H897,"")</f>
        <v>0</v>
      </c>
      <c r="I64" s="13">
        <f>IF('Daily PnL Log'!I897&lt;&gt;"",'Daily PnL Log'!I897,"")</f>
        <v>0</v>
      </c>
      <c r="J64" s="13">
        <f>IF('Daily PnL Log'!J897&lt;&gt;"",'Daily PnL Log'!J897,"")</f>
        <v>38184.199999999997</v>
      </c>
      <c r="K64" s="13">
        <f>IF('Daily PnL Log'!K897&lt;&gt;"",'Daily PnL Log'!K897,"")</f>
        <v>-40.42</v>
      </c>
      <c r="L64" s="13">
        <f>IF('Daily PnL Log'!L897&lt;&gt;"",'Daily PnL Log'!L897,"")</f>
        <v>-356.29</v>
      </c>
      <c r="M64" s="13">
        <f>IF('Daily PnL Log'!M897&lt;&gt;"",'Daily PnL Log'!M897,"")</f>
        <v>-396.71000000000004</v>
      </c>
      <c r="N64" s="13">
        <f>IF('Daily PnL Log'!N897&lt;&gt;"",'Daily PnL Log'!N897,"")</f>
        <v>37787.49</v>
      </c>
      <c r="O64" s="13">
        <f t="shared" si="3"/>
        <v>128026.69999999998</v>
      </c>
      <c r="P64" s="13">
        <f t="shared" si="3"/>
        <v>62687.599999999991</v>
      </c>
      <c r="Q64" s="13">
        <f t="shared" si="3"/>
        <v>-9958.9</v>
      </c>
      <c r="R64" s="13">
        <f t="shared" si="3"/>
        <v>48057.2</v>
      </c>
      <c r="S64" s="13">
        <f t="shared" si="3"/>
        <v>-37477.1</v>
      </c>
      <c r="T64" s="13">
        <f t="shared" si="3"/>
        <v>-236.89999999999918</v>
      </c>
      <c r="U64" s="13">
        <f t="shared" si="3"/>
        <v>0</v>
      </c>
      <c r="V64" s="13">
        <f t="shared" si="3"/>
        <v>191098.59999999998</v>
      </c>
      <c r="W64" s="13">
        <f>IF('Daily PnL Log'!W897&lt;&gt;"",'Daily PnL Log'!W897,"")</f>
        <v>405922</v>
      </c>
      <c r="X64" s="13">
        <f>IF('Daily PnL Log'!X897&lt;&gt;"",'Daily PnL Log'!X897,"")</f>
        <v>9.3090519853567921E-2</v>
      </c>
      <c r="Y64" s="13" t="str">
        <f>IF('Daily PnL Log'!Y897&lt;&gt;"",'Daily PnL Log'!Y897,"")</f>
        <v/>
      </c>
      <c r="Z64" s="13" t="str">
        <f>IF('Daily PnL Log'!Z897&lt;&gt;"",'Daily PnL Log'!Z897,"")</f>
        <v/>
      </c>
      <c r="AA64" s="13">
        <f>IF('Daily PnL Log'!AC897&lt;&gt;"",'Daily PnL Log'!AC897,"")</f>
        <v>991057.85</v>
      </c>
    </row>
    <row r="65" spans="1:27" x14ac:dyDescent="0.25">
      <c r="A65" s="48" t="str">
        <f t="shared" si="2"/>
        <v>Jun</v>
      </c>
      <c r="B65" s="2">
        <f>'Daily PnL Log'!B898</f>
        <v>45468</v>
      </c>
      <c r="C65" s="11">
        <f>IF('Daily PnL Log'!C898&lt;&gt;"",'Daily PnL Log'!C898,"")</f>
        <v>-9699.7999999999993</v>
      </c>
      <c r="D65" s="11">
        <f>IF('Daily PnL Log'!D898&lt;&gt;"",'Daily PnL Log'!D898,"")</f>
        <v>-9960.5</v>
      </c>
      <c r="E65" s="11">
        <f>IF('Daily PnL Log'!E898&lt;&gt;"",'Daily PnL Log'!E898,"")</f>
        <v>0</v>
      </c>
      <c r="F65" s="11">
        <f>IF('Daily PnL Log'!F898&lt;&gt;"",'Daily PnL Log'!F898,"")</f>
        <v>682.2</v>
      </c>
      <c r="G65" s="11">
        <f>IF('Daily PnL Log'!G898&lt;&gt;"",'Daily PnL Log'!G898,"")</f>
        <v>2620.9</v>
      </c>
      <c r="H65" s="11">
        <f>IF('Daily PnL Log'!H898&lt;&gt;"",'Daily PnL Log'!H898,"")</f>
        <v>0</v>
      </c>
      <c r="I65" s="11">
        <f>IF('Daily PnL Log'!I898&lt;&gt;"",'Daily PnL Log'!I898,"")</f>
        <v>0</v>
      </c>
      <c r="J65" s="11">
        <f>IF('Daily PnL Log'!J898&lt;&gt;"",'Daily PnL Log'!J898,"")</f>
        <v>-16357.199999999999</v>
      </c>
      <c r="K65" s="11">
        <f>IF('Daily PnL Log'!K898&lt;&gt;"",'Daily PnL Log'!K898,"")</f>
        <v>-42.72</v>
      </c>
      <c r="L65" s="11">
        <f>IF('Daily PnL Log'!L898&lt;&gt;"",'Daily PnL Log'!L898,"")</f>
        <v>-375.64</v>
      </c>
      <c r="M65" s="11">
        <f>IF('Daily PnL Log'!M898&lt;&gt;"",'Daily PnL Log'!M898,"")</f>
        <v>-418.36</v>
      </c>
      <c r="N65" s="11">
        <f>IF('Daily PnL Log'!N898&lt;&gt;"",'Daily PnL Log'!N898,"")</f>
        <v>-16775.559999999998</v>
      </c>
      <c r="O65" s="11">
        <f t="shared" si="3"/>
        <v>118326.89999999998</v>
      </c>
      <c r="P65" s="11">
        <f t="shared" si="3"/>
        <v>52727.099999999991</v>
      </c>
      <c r="Q65" s="11">
        <f t="shared" si="3"/>
        <v>-9958.9</v>
      </c>
      <c r="R65" s="11">
        <f t="shared" si="3"/>
        <v>48739.399999999994</v>
      </c>
      <c r="S65" s="11">
        <f t="shared" si="3"/>
        <v>-34856.199999999997</v>
      </c>
      <c r="T65" s="11">
        <f t="shared" si="3"/>
        <v>-236.89999999999918</v>
      </c>
      <c r="U65" s="11">
        <f t="shared" si="3"/>
        <v>0</v>
      </c>
      <c r="V65" s="11">
        <f t="shared" si="3"/>
        <v>174741.39999999997</v>
      </c>
      <c r="W65" s="11">
        <f>IF('Daily PnL Log'!W898&lt;&gt;"",'Daily PnL Log'!W898,"")</f>
        <v>392177</v>
      </c>
      <c r="X65" s="11">
        <f>IF('Daily PnL Log'!X898&lt;&gt;"",'Daily PnL Log'!X898,"")</f>
        <v>-4.2775481479026045E-2</v>
      </c>
      <c r="Y65" s="11" t="str">
        <f>IF('Daily PnL Log'!Y898&lt;&gt;"",'Daily PnL Log'!Y898,"")</f>
        <v/>
      </c>
      <c r="Z65" s="11" t="str">
        <f>IF('Daily PnL Log'!Z898&lt;&gt;"",'Daily PnL Log'!Z898,"")</f>
        <v/>
      </c>
      <c r="AA65" s="11">
        <f>IF('Daily PnL Log'!AC898&lt;&gt;"",'Daily PnL Log'!AC898,"")</f>
        <v>975001.99</v>
      </c>
    </row>
    <row r="66" spans="1:27" x14ac:dyDescent="0.25">
      <c r="A66" s="47" t="str">
        <f t="shared" si="2"/>
        <v>Jun</v>
      </c>
      <c r="B66" s="14">
        <f>'Daily PnL Log'!B899</f>
        <v>45469</v>
      </c>
      <c r="C66" s="13">
        <f>IF('Daily PnL Log'!C899&lt;&gt;"",'Daily PnL Log'!C899,"")</f>
        <v>-21906.7</v>
      </c>
      <c r="D66" s="13">
        <f>IF('Daily PnL Log'!D899&lt;&gt;"",'Daily PnL Log'!D899,"")</f>
        <v>-366.6</v>
      </c>
      <c r="E66" s="13">
        <f>IF('Daily PnL Log'!E899&lt;&gt;"",'Daily PnL Log'!E899,"")</f>
        <v>0</v>
      </c>
      <c r="F66" s="13">
        <f>IF('Daily PnL Log'!F899&lt;&gt;"",'Daily PnL Log'!F899,"")</f>
        <v>-8137.5</v>
      </c>
      <c r="G66" s="13">
        <f>IF('Daily PnL Log'!G899&lt;&gt;"",'Daily PnL Log'!G899,"")</f>
        <v>13995.5</v>
      </c>
      <c r="H66" s="13">
        <f>IF('Daily PnL Log'!H899&lt;&gt;"",'Daily PnL Log'!H899,"")</f>
        <v>0</v>
      </c>
      <c r="I66" s="13">
        <f>IF('Daily PnL Log'!I899&lt;&gt;"",'Daily PnL Log'!I899,"")</f>
        <v>0</v>
      </c>
      <c r="J66" s="13">
        <f>IF('Daily PnL Log'!J899&lt;&gt;"",'Daily PnL Log'!J899,"")</f>
        <v>-16415.3</v>
      </c>
      <c r="K66" s="13">
        <f>IF('Daily PnL Log'!K899&lt;&gt;"",'Daily PnL Log'!K899,"")</f>
        <v>-51.34</v>
      </c>
      <c r="L66" s="13">
        <f>IF('Daily PnL Log'!L899&lt;&gt;"",'Daily PnL Log'!L899,"")</f>
        <v>-453.33</v>
      </c>
      <c r="M66" s="13">
        <f>IF('Daily PnL Log'!M899&lt;&gt;"",'Daily PnL Log'!M899,"")</f>
        <v>-504.66999999999996</v>
      </c>
      <c r="N66" s="13">
        <f>IF('Daily PnL Log'!N899&lt;&gt;"",'Daily PnL Log'!N899,"")</f>
        <v>-16919.969999999998</v>
      </c>
      <c r="O66" s="13">
        <f t="shared" si="3"/>
        <v>96420.199999999983</v>
      </c>
      <c r="P66" s="13">
        <f t="shared" si="3"/>
        <v>52360.499999999993</v>
      </c>
      <c r="Q66" s="13">
        <f t="shared" si="3"/>
        <v>-9958.9</v>
      </c>
      <c r="R66" s="13">
        <f t="shared" si="3"/>
        <v>40601.899999999994</v>
      </c>
      <c r="S66" s="13">
        <f t="shared" si="3"/>
        <v>-20860.699999999997</v>
      </c>
      <c r="T66" s="13">
        <f t="shared" si="3"/>
        <v>-236.89999999999918</v>
      </c>
      <c r="U66" s="13">
        <f t="shared" si="3"/>
        <v>0</v>
      </c>
      <c r="V66" s="13">
        <f t="shared" si="3"/>
        <v>158326.09999999998</v>
      </c>
      <c r="W66" s="13">
        <f>IF('Daily PnL Log'!W899&lt;&gt;"",'Daily PnL Log'!W899,"")</f>
        <v>343796</v>
      </c>
      <c r="X66" s="13">
        <f>IF('Daily PnL Log'!X899&lt;&gt;"",'Daily PnL Log'!X899,"")</f>
        <v>-4.9215145027865358E-2</v>
      </c>
      <c r="Y66" s="13">
        <f>IF('Daily PnL Log'!Y899&lt;&gt;"",'Daily PnL Log'!Y899,"")</f>
        <v>-5273.2300000000005</v>
      </c>
      <c r="Z66" s="13" t="str">
        <f>IF('Daily PnL Log'!Z899&lt;&gt;"",'Daily PnL Log'!Z899,"")</f>
        <v/>
      </c>
      <c r="AA66" s="13">
        <f>IF('Daily PnL Log'!AC899&lt;&gt;"",'Daily PnL Log'!AC899,"")</f>
        <v>983299.82</v>
      </c>
    </row>
    <row r="67" spans="1:27" x14ac:dyDescent="0.25">
      <c r="A67" s="48" t="str">
        <f t="shared" si="2"/>
        <v>Jun</v>
      </c>
      <c r="B67" s="2">
        <f>'Daily PnL Log'!B900</f>
        <v>45470</v>
      </c>
      <c r="C67" s="11">
        <f>IF('Daily PnL Log'!C900&lt;&gt;"",'Daily PnL Log'!C900,"")</f>
        <v>-22546.9</v>
      </c>
      <c r="D67" s="11">
        <f>IF('Daily PnL Log'!D900&lt;&gt;"",'Daily PnL Log'!D900,"")</f>
        <v>-750.5</v>
      </c>
      <c r="E67" s="11">
        <f>IF('Daily PnL Log'!E900&lt;&gt;"",'Daily PnL Log'!E900,"")</f>
        <v>0</v>
      </c>
      <c r="F67" s="11">
        <f>IF('Daily PnL Log'!F900&lt;&gt;"",'Daily PnL Log'!F900,"")</f>
        <v>1744.7</v>
      </c>
      <c r="G67" s="11">
        <f>IF('Daily PnL Log'!G900&lt;&gt;"",'Daily PnL Log'!G900,"")</f>
        <v>12204.6</v>
      </c>
      <c r="H67" s="11">
        <f>IF('Daily PnL Log'!H900&lt;&gt;"",'Daily PnL Log'!H900,"")</f>
        <v>0</v>
      </c>
      <c r="I67" s="11">
        <f>IF('Daily PnL Log'!I900&lt;&gt;"",'Daily PnL Log'!I900,"")</f>
        <v>0</v>
      </c>
      <c r="J67" s="11">
        <f>IF('Daily PnL Log'!J900&lt;&gt;"",'Daily PnL Log'!J900,"")</f>
        <v>-9348.1</v>
      </c>
      <c r="K67" s="11">
        <f>IF('Daily PnL Log'!K900&lt;&gt;"",'Daily PnL Log'!K900,"")</f>
        <v>-116.08</v>
      </c>
      <c r="L67" s="11">
        <f>IF('Daily PnL Log'!L900&lt;&gt;"",'Daily PnL Log'!L900,"")</f>
        <v>-1025.26</v>
      </c>
      <c r="M67" s="11">
        <f>IF('Daily PnL Log'!M900&lt;&gt;"",'Daily PnL Log'!M900,"")</f>
        <v>-1141.3399999999999</v>
      </c>
      <c r="N67" s="11">
        <f>IF('Daily PnL Log'!N900&lt;&gt;"",'Daily PnL Log'!N900,"")</f>
        <v>-10489.44</v>
      </c>
      <c r="O67" s="11">
        <f t="shared" ref="O67:V68" si="4">IF(C67&lt;&gt;"",O66+C67,"")</f>
        <v>73873.299999999988</v>
      </c>
      <c r="P67" s="11">
        <f t="shared" si="4"/>
        <v>51609.999999999993</v>
      </c>
      <c r="Q67" s="11">
        <f t="shared" si="4"/>
        <v>-9958.9</v>
      </c>
      <c r="R67" s="11">
        <f t="shared" si="4"/>
        <v>42346.599999999991</v>
      </c>
      <c r="S67" s="11">
        <f t="shared" si="4"/>
        <v>-8656.0999999999967</v>
      </c>
      <c r="T67" s="11">
        <f t="shared" si="4"/>
        <v>-236.89999999999918</v>
      </c>
      <c r="U67" s="11">
        <f t="shared" si="4"/>
        <v>0</v>
      </c>
      <c r="V67" s="11">
        <f t="shared" si="4"/>
        <v>148977.99999999997</v>
      </c>
      <c r="W67" s="11">
        <f>IF('Daily PnL Log'!W900&lt;&gt;"",'Daily PnL Log'!W900,"")</f>
        <v>335674</v>
      </c>
      <c r="X67" s="11">
        <f>IF('Daily PnL Log'!X900&lt;&gt;"",'Daily PnL Log'!X900,"")</f>
        <v>-3.1248890292367E-2</v>
      </c>
      <c r="Y67" s="11" t="str">
        <f>IF('Daily PnL Log'!Y900&lt;&gt;"",'Daily PnL Log'!Y900,"")</f>
        <v/>
      </c>
      <c r="Z67" s="11" t="str">
        <f>IF('Daily PnL Log'!Z900&lt;&gt;"",'Daily PnL Log'!Z900,"")</f>
        <v/>
      </c>
      <c r="AA67" s="11">
        <f>IF('Daily PnL Log'!AC900&lt;&gt;"",'Daily PnL Log'!AC900,"")</f>
        <v>943755.98</v>
      </c>
    </row>
    <row r="68" spans="1:27" x14ac:dyDescent="0.25">
      <c r="A68" s="47" t="str">
        <f t="shared" si="2"/>
        <v>Jun</v>
      </c>
      <c r="B68" s="14">
        <f>'Daily PnL Log'!B901</f>
        <v>45471</v>
      </c>
      <c r="C68" s="13">
        <f>IF('Daily PnL Log'!C901&lt;&gt;"",'Daily PnL Log'!C901,"")</f>
        <v>-48141</v>
      </c>
      <c r="D68" s="13">
        <f>IF('Daily PnL Log'!D901&lt;&gt;"",'Daily PnL Log'!D901,"")</f>
        <v>-14174.9</v>
      </c>
      <c r="E68" s="13">
        <f>IF('Daily PnL Log'!E901&lt;&gt;"",'Daily PnL Log'!E901,"")</f>
        <v>0</v>
      </c>
      <c r="F68" s="13">
        <f>IF('Daily PnL Log'!F901&lt;&gt;"",'Daily PnL Log'!F901,"")</f>
        <v>-11364.1</v>
      </c>
      <c r="G68" s="13">
        <f>IF('Daily PnL Log'!G901&lt;&gt;"",'Daily PnL Log'!G901,"")</f>
        <v>4362.7</v>
      </c>
      <c r="H68" s="13">
        <f>IF('Daily PnL Log'!H901&lt;&gt;"",'Daily PnL Log'!H901,"")</f>
        <v>0</v>
      </c>
      <c r="I68" s="13">
        <f>IF('Daily PnL Log'!I901&lt;&gt;"",'Daily PnL Log'!I901,"")</f>
        <v>0</v>
      </c>
      <c r="J68" s="13">
        <f>IF('Daily PnL Log'!J901&lt;&gt;"",'Daily PnL Log'!J901,"")</f>
        <v>-69317.3</v>
      </c>
      <c r="K68" s="13">
        <f>IF('Daily PnL Log'!K901&lt;&gt;"",'Daily PnL Log'!K901,"")</f>
        <v>-109.74</v>
      </c>
      <c r="L68" s="13">
        <f>IF('Daily PnL Log'!L901&lt;&gt;"",'Daily PnL Log'!L901,"")</f>
        <v>-967.6</v>
      </c>
      <c r="M68" s="13">
        <f>IF('Daily PnL Log'!M901&lt;&gt;"",'Daily PnL Log'!M901,"")</f>
        <v>-1077.3399999999999</v>
      </c>
      <c r="N68" s="13">
        <f>IF('Daily PnL Log'!N901&lt;&gt;"",'Daily PnL Log'!N901,"")</f>
        <v>-70394.64</v>
      </c>
      <c r="O68" s="13">
        <f t="shared" si="4"/>
        <v>25732.299999999988</v>
      </c>
      <c r="P68" s="13">
        <f t="shared" si="4"/>
        <v>37435.099999999991</v>
      </c>
      <c r="Q68" s="13">
        <f t="shared" si="4"/>
        <v>-9958.9</v>
      </c>
      <c r="R68" s="13">
        <f t="shared" si="4"/>
        <v>30982.499999999993</v>
      </c>
      <c r="S68" s="13">
        <f t="shared" si="4"/>
        <v>-4293.3999999999969</v>
      </c>
      <c r="T68" s="13">
        <f t="shared" si="4"/>
        <v>-236.89999999999918</v>
      </c>
      <c r="U68" s="13">
        <f t="shared" si="4"/>
        <v>0</v>
      </c>
      <c r="V68" s="13">
        <f t="shared" si="4"/>
        <v>79660.699999999968</v>
      </c>
      <c r="W68" s="13">
        <f>IF('Daily PnL Log'!W901&lt;&gt;"",'Daily PnL Log'!W901,"")</f>
        <v>367373</v>
      </c>
      <c r="X68" s="13">
        <f>IF('Daily PnL Log'!X901&lt;&gt;"",'Daily PnL Log'!X901,"")</f>
        <v>-0.19161625922427614</v>
      </c>
      <c r="Y68" s="13" t="str">
        <f>IF('Daily PnL Log'!Y901&lt;&gt;"",'Daily PnL Log'!Y901,"")</f>
        <v/>
      </c>
      <c r="Z68" s="13" t="str">
        <f>IF('Daily PnL Log'!Z901&lt;&gt;"",'Daily PnL Log'!Z901,"")</f>
        <v/>
      </c>
      <c r="AA68" s="13">
        <f>IF('Daily PnL Log'!AC901&lt;&gt;"",'Daily PnL Log'!AC901,"")</f>
        <v>882241.14</v>
      </c>
    </row>
    <row r="71" spans="1:27" x14ac:dyDescent="0.25">
      <c r="B71" s="25"/>
    </row>
    <row r="72" spans="1:27" x14ac:dyDescent="0.25">
      <c r="B72" s="25"/>
    </row>
    <row r="74" spans="1:27" x14ac:dyDescent="0.25">
      <c r="B74" s="25"/>
    </row>
    <row r="75" spans="1:27" x14ac:dyDescent="0.25">
      <c r="B75" s="25"/>
      <c r="F75" s="20" t="s">
        <v>35</v>
      </c>
    </row>
    <row r="76" spans="1:27" x14ac:dyDescent="0.25">
      <c r="B76" s="25"/>
    </row>
    <row r="77" spans="1:27" x14ac:dyDescent="0.25">
      <c r="B77" s="25"/>
    </row>
  </sheetData>
  <mergeCells count="1">
    <mergeCell ref="A2:B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2.85546875" style="20" customWidth="1"/>
    <col min="14" max="14" width="14" style="20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490871.00000000017</v>
      </c>
    </row>
    <row r="8" spans="1:2" ht="18.75" x14ac:dyDescent="0.3">
      <c r="A8" s="55" t="s">
        <v>6</v>
      </c>
      <c r="B8" s="56">
        <f>K48</f>
        <v>-2591.9599999999996</v>
      </c>
    </row>
    <row r="9" spans="1:2" ht="18.75" x14ac:dyDescent="0.3">
      <c r="A9" s="55" t="s">
        <v>30</v>
      </c>
      <c r="B9" s="56">
        <f>L48</f>
        <v>-21917.190000000002</v>
      </c>
    </row>
    <row r="10" spans="1:2" ht="18.75" x14ac:dyDescent="0.3">
      <c r="A10" s="55" t="s">
        <v>11</v>
      </c>
      <c r="B10" s="56">
        <f>Y48</f>
        <v>-20081.55</v>
      </c>
    </row>
    <row r="11" spans="1:2" ht="18.75" x14ac:dyDescent="0.3">
      <c r="A11" s="57" t="s">
        <v>18</v>
      </c>
      <c r="B11" s="54">
        <f>B7+(B8+B9+B10)</f>
        <v>446280.30000000016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575101.59090909094</v>
      </c>
    </row>
    <row r="15" spans="1:2" ht="18.75" x14ac:dyDescent="0.3">
      <c r="A15" s="60" t="s">
        <v>15</v>
      </c>
      <c r="B15" s="63">
        <f>B11/B14</f>
        <v>0.77600254816639136</v>
      </c>
    </row>
    <row r="16" spans="1:2" ht="18.75" x14ac:dyDescent="0.3">
      <c r="A16" s="60" t="s">
        <v>17</v>
      </c>
      <c r="B16" s="63">
        <f>X48</f>
        <v>9.1442446346313266E-2</v>
      </c>
    </row>
    <row r="17" spans="1:2" ht="18.75" x14ac:dyDescent="0.3">
      <c r="A17" s="60" t="s">
        <v>31</v>
      </c>
      <c r="B17" s="64">
        <f>B15/B16</f>
        <v>8.4862400249824237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152460.30000000005</v>
      </c>
      <c r="D48" s="41">
        <f t="shared" si="0"/>
        <v>219155.20000000001</v>
      </c>
      <c r="E48" s="41">
        <f t="shared" si="0"/>
        <v>-15951.8</v>
      </c>
      <c r="F48" s="41">
        <f t="shared" si="0"/>
        <v>26033.400000000005</v>
      </c>
      <c r="G48" s="41">
        <f t="shared" si="0"/>
        <v>113136.1</v>
      </c>
      <c r="H48" s="41">
        <f t="shared" si="0"/>
        <v>-3962.2</v>
      </c>
      <c r="I48" s="41">
        <f t="shared" si="0"/>
        <v>0</v>
      </c>
      <c r="J48" s="41">
        <f t="shared" si="0"/>
        <v>490871.00000000017</v>
      </c>
      <c r="K48" s="41">
        <f t="shared" si="0"/>
        <v>-2591.9599999999996</v>
      </c>
      <c r="L48" s="41">
        <f t="shared" si="0"/>
        <v>-21917.190000000002</v>
      </c>
      <c r="M48" s="41">
        <f t="shared" si="0"/>
        <v>-24509.15</v>
      </c>
      <c r="N48" s="41">
        <f t="shared" si="0"/>
        <v>466361.85000000003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575101.59090909094</v>
      </c>
      <c r="X48" s="44">
        <f>_xlfn.STDEV.P(X50:X71)</f>
        <v>9.1442446346313266E-2</v>
      </c>
      <c r="Y48" s="41">
        <f>SUM(Y50:Y71)</f>
        <v>-20081.55</v>
      </c>
      <c r="Z48" s="41">
        <f>SUM(Z50:Z71)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May</v>
      </c>
      <c r="B50" s="14">
        <f>'Daily PnL Log'!B861</f>
        <v>45413</v>
      </c>
      <c r="C50" s="13">
        <f>IF('Daily PnL Log'!C861&lt;&gt;"",'Daily PnL Log'!C861,"")</f>
        <v>7838.3</v>
      </c>
      <c r="D50" s="13">
        <f>IF('Daily PnL Log'!D861&lt;&gt;"",'Daily PnL Log'!D861,"")</f>
        <v>6905.7</v>
      </c>
      <c r="E50" s="13">
        <f>IF('Daily PnL Log'!E861&lt;&gt;"",'Daily PnL Log'!E861,"")</f>
        <v>233</v>
      </c>
      <c r="F50" s="13">
        <f>IF('Daily PnL Log'!F861&lt;&gt;"",'Daily PnL Log'!F861,"")</f>
        <v>863.3</v>
      </c>
      <c r="G50" s="13">
        <f>IF('Daily PnL Log'!G861&lt;&gt;"",'Daily PnL Log'!G861,"")</f>
        <v>-6154.3</v>
      </c>
      <c r="H50" s="13">
        <f>IF('Daily PnL Log'!H861&lt;&gt;"",'Daily PnL Log'!H861,"")</f>
        <v>3051.2</v>
      </c>
      <c r="I50" s="13">
        <f>IF('Daily PnL Log'!I861&lt;&gt;"",'Daily PnL Log'!I861,"")</f>
        <v>0</v>
      </c>
      <c r="J50" s="13">
        <f>IF('Daily PnL Log'!J861&lt;&gt;"",'Daily PnL Log'!J861,"")</f>
        <v>12737.2</v>
      </c>
      <c r="K50" s="13">
        <f>IF('Daily PnL Log'!K861&lt;&gt;"",'Daily PnL Log'!K861,"")</f>
        <v>-91.35</v>
      </c>
      <c r="L50" s="13">
        <f>IF('Daily PnL Log'!L861&lt;&gt;"",'Daily PnL Log'!L861,"")</f>
        <v>-808.03</v>
      </c>
      <c r="M50" s="13">
        <f>IF('Daily PnL Log'!M861&lt;&gt;"",'Daily PnL Log'!M861,"")</f>
        <v>-899.38</v>
      </c>
      <c r="N50" s="13">
        <f>IF('Daily PnL Log'!N861&lt;&gt;"",'Daily PnL Log'!N861,"")</f>
        <v>11837.820000000002</v>
      </c>
      <c r="O50" s="13">
        <f t="shared" ref="O50:U50" si="1">C50</f>
        <v>7838.3</v>
      </c>
      <c r="P50" s="13">
        <f t="shared" si="1"/>
        <v>6905.7</v>
      </c>
      <c r="Q50" s="13">
        <f t="shared" si="1"/>
        <v>233</v>
      </c>
      <c r="R50" s="13">
        <f t="shared" si="1"/>
        <v>863.3</v>
      </c>
      <c r="S50" s="13">
        <f t="shared" si="1"/>
        <v>-6154.3</v>
      </c>
      <c r="T50" s="13">
        <f t="shared" si="1"/>
        <v>3051.2</v>
      </c>
      <c r="U50" s="13">
        <f t="shared" si="1"/>
        <v>0</v>
      </c>
      <c r="V50" s="13">
        <f>SUM(O50:T50)</f>
        <v>12737.2</v>
      </c>
      <c r="W50" s="13">
        <f>IF('Daily PnL Log'!W861&lt;&gt;"",'Daily PnL Log'!W861,"")</f>
        <v>719900</v>
      </c>
      <c r="X50" s="118">
        <f>IF('Daily PnL Log'!X861&lt;&gt;"",'Daily PnL Log'!X861,"")</f>
        <v>1.6443700513960276E-2</v>
      </c>
      <c r="Y50" s="13">
        <f>IF('Daily PnL Log'!Y861&lt;&gt;"",'Daily PnL Log'!Y861,"")</f>
        <v>-5293.24</v>
      </c>
      <c r="Z50" s="13" t="str">
        <f>IF('Daily PnL Log'!AA861&lt;&gt;"",'Daily PnL Log'!AA861,"")</f>
        <v/>
      </c>
      <c r="AA50" s="13">
        <f>IF('Daily PnL Log'!AC861&lt;&gt;"",'Daily PnL Log'!AC861,"")</f>
        <v>341312.99</v>
      </c>
    </row>
    <row r="51" spans="1:27" x14ac:dyDescent="0.25">
      <c r="A51" s="48" t="str">
        <f t="shared" ref="A51:A71" si="2">TEXT(B51,"mmm")</f>
        <v>May</v>
      </c>
      <c r="B51" s="2">
        <f>'Daily PnL Log'!B862</f>
        <v>45414</v>
      </c>
      <c r="C51" s="11">
        <f>IF('Daily PnL Log'!C862&lt;&gt;"",'Daily PnL Log'!C862,"")</f>
        <v>6588.6</v>
      </c>
      <c r="D51" s="11">
        <f>IF('Daily PnL Log'!D862&lt;&gt;"",'Daily PnL Log'!D862,"")</f>
        <v>47218.9</v>
      </c>
      <c r="E51" s="11">
        <f>IF('Daily PnL Log'!E862&lt;&gt;"",'Daily PnL Log'!E862,"")</f>
        <v>-41.6</v>
      </c>
      <c r="F51" s="11">
        <f>IF('Daily PnL Log'!F862&lt;&gt;"",'Daily PnL Log'!F862,"")</f>
        <v>-8077.8</v>
      </c>
      <c r="G51" s="11">
        <f>IF('Daily PnL Log'!G862&lt;&gt;"",'Daily PnL Log'!G862,"")</f>
        <v>14018.6</v>
      </c>
      <c r="H51" s="11">
        <f>IF('Daily PnL Log'!H862&lt;&gt;"",'Daily PnL Log'!H862,"")</f>
        <v>665.1</v>
      </c>
      <c r="I51" s="11">
        <f>IF('Daily PnL Log'!I862&lt;&gt;"",'Daily PnL Log'!I862,"")</f>
        <v>0</v>
      </c>
      <c r="J51" s="11">
        <f>IF('Daily PnL Log'!J862&lt;&gt;"",'Daily PnL Log'!J862,"")</f>
        <v>60371.799999999996</v>
      </c>
      <c r="K51" s="11">
        <f>IF('Daily PnL Log'!K862&lt;&gt;"",'Daily PnL Log'!K862,"")</f>
        <v>-198.01</v>
      </c>
      <c r="L51" s="11">
        <f>IF('Daily PnL Log'!L862&lt;&gt;"",'Daily PnL Log'!L862,"")</f>
        <v>-1754.38</v>
      </c>
      <c r="M51" s="11">
        <f>IF('Daily PnL Log'!M862&lt;&gt;"",'Daily PnL Log'!M862,"")</f>
        <v>-1952.39</v>
      </c>
      <c r="N51" s="11">
        <f>IF('Daily PnL Log'!N862&lt;&gt;"",'Daily PnL Log'!N862,"")</f>
        <v>58419.409999999996</v>
      </c>
      <c r="O51" s="11">
        <f t="shared" ref="O51:V66" si="3">IF(C51&lt;&gt;"",O50+C51,"")</f>
        <v>14426.900000000001</v>
      </c>
      <c r="P51" s="11">
        <f t="shared" si="3"/>
        <v>54124.6</v>
      </c>
      <c r="Q51" s="11">
        <f t="shared" si="3"/>
        <v>191.4</v>
      </c>
      <c r="R51" s="11">
        <f t="shared" si="3"/>
        <v>-7214.5</v>
      </c>
      <c r="S51" s="11">
        <f t="shared" si="3"/>
        <v>7864.3</v>
      </c>
      <c r="T51" s="11">
        <f t="shared" si="3"/>
        <v>3716.2999999999997</v>
      </c>
      <c r="U51" s="11">
        <f t="shared" si="3"/>
        <v>0</v>
      </c>
      <c r="V51" s="11">
        <f t="shared" si="3"/>
        <v>73109</v>
      </c>
      <c r="W51" s="11">
        <f>IF('Daily PnL Log'!W862&lt;&gt;"",'Daily PnL Log'!W862,"")</f>
        <v>709947</v>
      </c>
      <c r="X51" s="119">
        <f>IF('Daily PnL Log'!X861&lt;&gt;"",'Daily PnL Log'!X861,"")</f>
        <v>1.6443700513960276E-2</v>
      </c>
      <c r="Y51" s="11" t="str">
        <f>IF('Daily PnL Log'!Y862&lt;&gt;"",'Daily PnL Log'!Y862,"")</f>
        <v/>
      </c>
      <c r="Z51" s="11" t="str">
        <f>IF('Daily PnL Log'!AA862&lt;&gt;"",'Daily PnL Log'!AA862,"")</f>
        <v/>
      </c>
      <c r="AA51" s="11">
        <f>IF('Daily PnL Log'!AC862&lt;&gt;"",'Daily PnL Log'!AC862,"")</f>
        <v>417942.85</v>
      </c>
    </row>
    <row r="52" spans="1:27" x14ac:dyDescent="0.25">
      <c r="A52" s="47" t="str">
        <f t="shared" si="2"/>
        <v>May</v>
      </c>
      <c r="B52" s="14">
        <f>'Daily PnL Log'!B863</f>
        <v>45415</v>
      </c>
      <c r="C52" s="13">
        <f>IF('Daily PnL Log'!C863&lt;&gt;"",'Daily PnL Log'!C863,"")</f>
        <v>37086.300000000003</v>
      </c>
      <c r="D52" s="13">
        <f>IF('Daily PnL Log'!D863&lt;&gt;"",'Daily PnL Log'!D863,"")</f>
        <v>36752.400000000001</v>
      </c>
      <c r="E52" s="13">
        <f>IF('Daily PnL Log'!E863&lt;&gt;"",'Daily PnL Log'!E863,"")</f>
        <v>231.4</v>
      </c>
      <c r="F52" s="13">
        <f>IF('Daily PnL Log'!F863&lt;&gt;"",'Daily PnL Log'!F863,"")</f>
        <v>10463.6</v>
      </c>
      <c r="G52" s="13">
        <f>IF('Daily PnL Log'!G863&lt;&gt;"",'Daily PnL Log'!G863,"")</f>
        <v>-4054.1</v>
      </c>
      <c r="H52" s="13">
        <f>IF('Daily PnL Log'!H863&lt;&gt;"",'Daily PnL Log'!H863,"")</f>
        <v>-5044.5</v>
      </c>
      <c r="I52" s="13">
        <f>IF('Daily PnL Log'!I863&lt;&gt;"",'Daily PnL Log'!I863,"")</f>
        <v>0</v>
      </c>
      <c r="J52" s="13">
        <f>IF('Daily PnL Log'!J863&lt;&gt;"",'Daily PnL Log'!J863,"")</f>
        <v>75435.100000000006</v>
      </c>
      <c r="K52" s="13">
        <f>IF('Daily PnL Log'!K863&lt;&gt;"",'Daily PnL Log'!K863,"")</f>
        <v>-144.93</v>
      </c>
      <c r="L52" s="13">
        <f>IF('Daily PnL Log'!L863&lt;&gt;"",'Daily PnL Log'!L863,"")</f>
        <v>-1277.57</v>
      </c>
      <c r="M52" s="13">
        <f>IF('Daily PnL Log'!M863&lt;&gt;"",'Daily PnL Log'!M863,"")</f>
        <v>-1422.5</v>
      </c>
      <c r="N52" s="13">
        <f>IF('Daily PnL Log'!N863&lt;&gt;"",'Daily PnL Log'!N863,"")</f>
        <v>74012.600000000006</v>
      </c>
      <c r="O52" s="13">
        <f t="shared" si="3"/>
        <v>51513.200000000004</v>
      </c>
      <c r="P52" s="13">
        <f t="shared" si="3"/>
        <v>90877</v>
      </c>
      <c r="Q52" s="13">
        <f t="shared" si="3"/>
        <v>422.8</v>
      </c>
      <c r="R52" s="13">
        <f t="shared" si="3"/>
        <v>3249.1000000000004</v>
      </c>
      <c r="S52" s="13">
        <f t="shared" si="3"/>
        <v>3810.2000000000003</v>
      </c>
      <c r="T52" s="13">
        <f t="shared" si="3"/>
        <v>-1328.2000000000003</v>
      </c>
      <c r="U52" s="13">
        <f t="shared" si="3"/>
        <v>0</v>
      </c>
      <c r="V52" s="13">
        <f t="shared" si="3"/>
        <v>148544.1</v>
      </c>
      <c r="W52" s="13">
        <f>IF('Daily PnL Log'!W863&lt;&gt;"",'Daily PnL Log'!W863,"")</f>
        <v>713767</v>
      </c>
      <c r="X52" s="118">
        <f>IF('Daily PnL Log'!X863&lt;&gt;"",'Daily PnL Log'!X863,"")</f>
        <v>0.10369294181434559</v>
      </c>
      <c r="Y52" s="13" t="str">
        <f>IF('Daily PnL Log'!Y863&lt;&gt;"",'Daily PnL Log'!Y863,"")</f>
        <v/>
      </c>
      <c r="Z52" s="13" t="str">
        <f>IF('Daily PnL Log'!AA863&lt;&gt;"",'Daily PnL Log'!AA863,"")</f>
        <v/>
      </c>
      <c r="AA52" s="13">
        <f>IF('Daily PnL Log'!AC863&lt;&gt;"",'Daily PnL Log'!AC863,"")</f>
        <v>484617.7</v>
      </c>
    </row>
    <row r="53" spans="1:27" x14ac:dyDescent="0.25">
      <c r="A53" s="48" t="str">
        <f t="shared" si="2"/>
        <v>May</v>
      </c>
      <c r="B53" s="2">
        <f>'Daily PnL Log'!B864</f>
        <v>45418</v>
      </c>
      <c r="C53" s="11">
        <f>IF('Daily PnL Log'!C864&lt;&gt;"",'Daily PnL Log'!C864,"")</f>
        <v>135805.1</v>
      </c>
      <c r="D53" s="11">
        <f>IF('Daily PnL Log'!D864&lt;&gt;"",'Daily PnL Log'!D864,"")</f>
        <v>69921.3</v>
      </c>
      <c r="E53" s="11">
        <f>IF('Daily PnL Log'!E864&lt;&gt;"",'Daily PnL Log'!E864,"")</f>
        <v>76.099999999999994</v>
      </c>
      <c r="F53" s="11">
        <f>IF('Daily PnL Log'!F864&lt;&gt;"",'Daily PnL Log'!F864,"")</f>
        <v>-2433.1999999999998</v>
      </c>
      <c r="G53" s="11">
        <f>IF('Daily PnL Log'!G864&lt;&gt;"",'Daily PnL Log'!G864,"")</f>
        <v>24463</v>
      </c>
      <c r="H53" s="11">
        <f>IF('Daily PnL Log'!H864&lt;&gt;"",'Daily PnL Log'!H864,"")</f>
        <v>-2611.1</v>
      </c>
      <c r="I53" s="11">
        <f>IF('Daily PnL Log'!I864&lt;&gt;"",'Daily PnL Log'!I864,"")</f>
        <v>0</v>
      </c>
      <c r="J53" s="11">
        <f>IF('Daily PnL Log'!J864&lt;&gt;"",'Daily PnL Log'!J864,"")</f>
        <v>225221.2</v>
      </c>
      <c r="K53" s="11">
        <f>IF('Daily PnL Log'!K864&lt;&gt;"",'Daily PnL Log'!K864,"")</f>
        <v>-170.15</v>
      </c>
      <c r="L53" s="11">
        <f>IF('Daily PnL Log'!L864&lt;&gt;"",'Daily PnL Log'!L864,"")</f>
        <v>-1500.04</v>
      </c>
      <c r="M53" s="11">
        <f>IF('Daily PnL Log'!M864&lt;&gt;"",'Daily PnL Log'!M864,"")</f>
        <v>-1670.19</v>
      </c>
      <c r="N53" s="11">
        <f>IF('Daily PnL Log'!N864&lt;&gt;"",'Daily PnL Log'!N864,"")</f>
        <v>223551.01</v>
      </c>
      <c r="O53" s="11">
        <f t="shared" si="3"/>
        <v>187318.30000000002</v>
      </c>
      <c r="P53" s="11">
        <f t="shared" si="3"/>
        <v>160798.29999999999</v>
      </c>
      <c r="Q53" s="11">
        <f t="shared" si="3"/>
        <v>498.9</v>
      </c>
      <c r="R53" s="11">
        <f t="shared" si="3"/>
        <v>815.90000000000055</v>
      </c>
      <c r="S53" s="11">
        <f t="shared" si="3"/>
        <v>28273.200000000001</v>
      </c>
      <c r="T53" s="11">
        <f t="shared" si="3"/>
        <v>-3939.3</v>
      </c>
      <c r="U53" s="11">
        <f t="shared" si="3"/>
        <v>0</v>
      </c>
      <c r="V53" s="11">
        <f t="shared" si="3"/>
        <v>373765.30000000005</v>
      </c>
      <c r="W53" s="11">
        <f>IF('Daily PnL Log'!W864&lt;&gt;"",'Daily PnL Log'!W864,"")</f>
        <v>637060</v>
      </c>
      <c r="X53" s="119">
        <f>IF('Daily PnL Log'!X864&lt;&gt;"",'Daily PnL Log'!X864,"")</f>
        <v>0.35091044799547927</v>
      </c>
      <c r="Y53" s="11" t="str">
        <f>IF('Daily PnL Log'!Y864&lt;&gt;"",'Daily PnL Log'!Y864,"")</f>
        <v/>
      </c>
      <c r="Z53" s="11" t="str">
        <f>IF('Daily PnL Log'!AA864&lt;&gt;"",'Daily PnL Log'!AA864,"")</f>
        <v/>
      </c>
      <c r="AA53" s="11">
        <f>IF('Daily PnL Log'!AC864&lt;&gt;"",'Daily PnL Log'!AC864,"")</f>
        <v>698874.25</v>
      </c>
    </row>
    <row r="54" spans="1:27" x14ac:dyDescent="0.25">
      <c r="A54" s="47" t="str">
        <f t="shared" si="2"/>
        <v>May</v>
      </c>
      <c r="B54" s="14">
        <f>'Daily PnL Log'!B865</f>
        <v>45419</v>
      </c>
      <c r="C54" s="13">
        <f>IF('Daily PnL Log'!C865&lt;&gt;"",'Daily PnL Log'!C865,"")</f>
        <v>31823.3</v>
      </c>
      <c r="D54" s="13">
        <f>IF('Daily PnL Log'!D865&lt;&gt;"",'Daily PnL Log'!D865,"")</f>
        <v>26716.9</v>
      </c>
      <c r="E54" s="13">
        <f>IF('Daily PnL Log'!E865&lt;&gt;"",'Daily PnL Log'!E865,"")</f>
        <v>-44.1</v>
      </c>
      <c r="F54" s="13">
        <f>IF('Daily PnL Log'!F865&lt;&gt;"",'Daily PnL Log'!F865,"")</f>
        <v>4260.8999999999996</v>
      </c>
      <c r="G54" s="13">
        <f>IF('Daily PnL Log'!G865&lt;&gt;"",'Daily PnL Log'!G865,"")</f>
        <v>3618</v>
      </c>
      <c r="H54" s="13">
        <f>IF('Daily PnL Log'!H865&lt;&gt;"",'Daily PnL Log'!H865,"")</f>
        <v>291.39999999999998</v>
      </c>
      <c r="I54" s="13">
        <f>IF('Daily PnL Log'!I865&lt;&gt;"",'Daily PnL Log'!I865,"")</f>
        <v>0</v>
      </c>
      <c r="J54" s="13">
        <f>IF('Daily PnL Log'!J865&lt;&gt;"",'Daily PnL Log'!J865,"")</f>
        <v>66666.399999999994</v>
      </c>
      <c r="K54" s="13">
        <f>IF('Daily PnL Log'!K865&lt;&gt;"",'Daily PnL Log'!K865,"")</f>
        <v>-168.24</v>
      </c>
      <c r="L54" s="13">
        <f>IF('Daily PnL Log'!L865&lt;&gt;"",'Daily PnL Log'!L865,"")</f>
        <v>-1491.96</v>
      </c>
      <c r="M54" s="13">
        <f>IF('Daily PnL Log'!M865&lt;&gt;"",'Daily PnL Log'!M865,"")</f>
        <v>-1660.2</v>
      </c>
      <c r="N54" s="13">
        <f>IF('Daily PnL Log'!N865&lt;&gt;"",'Daily PnL Log'!N865,"")</f>
        <v>65006.2</v>
      </c>
      <c r="O54" s="13">
        <f t="shared" si="3"/>
        <v>219141.6</v>
      </c>
      <c r="P54" s="13">
        <f t="shared" si="3"/>
        <v>187515.19999999998</v>
      </c>
      <c r="Q54" s="13">
        <f t="shared" si="3"/>
        <v>454.79999999999995</v>
      </c>
      <c r="R54" s="13">
        <f t="shared" si="3"/>
        <v>5076.8</v>
      </c>
      <c r="S54" s="13">
        <f t="shared" si="3"/>
        <v>31891.200000000001</v>
      </c>
      <c r="T54" s="13">
        <f t="shared" si="3"/>
        <v>-3647.9</v>
      </c>
      <c r="U54" s="13">
        <f t="shared" si="3"/>
        <v>0</v>
      </c>
      <c r="V54" s="13">
        <f t="shared" si="3"/>
        <v>440431.70000000007</v>
      </c>
      <c r="W54" s="13">
        <f>IF('Daily PnL Log'!W865&lt;&gt;"",'Daily PnL Log'!W865,"")</f>
        <v>538726</v>
      </c>
      <c r="X54" s="118">
        <f>IF('Daily PnL Log'!X865&lt;&gt;"",'Daily PnL Log'!X865,"")</f>
        <v>0.12066653549299644</v>
      </c>
      <c r="Y54" s="13">
        <f>IF('Daily PnL Log'!Y865&lt;&gt;"",'Daily PnL Log'!Y865,"")</f>
        <v>-3957.85</v>
      </c>
      <c r="Z54" s="13" t="str">
        <f>IF('Daily PnL Log'!AA865&lt;&gt;"",'Daily PnL Log'!AA865,"")</f>
        <v/>
      </c>
      <c r="AA54" s="13">
        <f>IF('Daily PnL Log'!AC865&lt;&gt;"",'Daily PnL Log'!AC865,"")</f>
        <v>769358.55</v>
      </c>
    </row>
    <row r="55" spans="1:27" x14ac:dyDescent="0.25">
      <c r="A55" s="48" t="str">
        <f t="shared" si="2"/>
        <v>May</v>
      </c>
      <c r="B55" s="2">
        <f>'Daily PnL Log'!B866</f>
        <v>45420</v>
      </c>
      <c r="C55" s="11">
        <f>IF('Daily PnL Log'!C866&lt;&gt;"",'Daily PnL Log'!C866,"")</f>
        <v>-20434.099999999999</v>
      </c>
      <c r="D55" s="11">
        <f>IF('Daily PnL Log'!D866&lt;&gt;"",'Daily PnL Log'!D866,"")</f>
        <v>-16213.1</v>
      </c>
      <c r="E55" s="11">
        <f>IF('Daily PnL Log'!E866&lt;&gt;"",'Daily PnL Log'!E866,"")</f>
        <v>156.5</v>
      </c>
      <c r="F55" s="11">
        <f>IF('Daily PnL Log'!F866&lt;&gt;"",'Daily PnL Log'!F866,"")</f>
        <v>46508.2</v>
      </c>
      <c r="G55" s="11">
        <f>IF('Daily PnL Log'!G866&lt;&gt;"",'Daily PnL Log'!G866,"")</f>
        <v>6938.2</v>
      </c>
      <c r="H55" s="11">
        <f>IF('Daily PnL Log'!H866&lt;&gt;"",'Daily PnL Log'!H866,"")</f>
        <v>187.6</v>
      </c>
      <c r="I55" s="11">
        <f>IF('Daily PnL Log'!I866&lt;&gt;"",'Daily PnL Log'!I866,"")</f>
        <v>0</v>
      </c>
      <c r="J55" s="11">
        <f>IF('Daily PnL Log'!J866&lt;&gt;"",'Daily PnL Log'!J866,"")</f>
        <v>17143.3</v>
      </c>
      <c r="K55" s="11">
        <f>IF('Daily PnL Log'!K866&lt;&gt;"",'Daily PnL Log'!K866,"")</f>
        <v>-142.22999999999999</v>
      </c>
      <c r="L55" s="11">
        <f>IF('Daily PnL Log'!L866&lt;&gt;"",'Daily PnL Log'!L866,"")</f>
        <v>-1259.6099999999999</v>
      </c>
      <c r="M55" s="11">
        <f>IF('Daily PnL Log'!M866&lt;&gt;"",'Daily PnL Log'!M866,"")</f>
        <v>-1401.84</v>
      </c>
      <c r="N55" s="11">
        <f>IF('Daily PnL Log'!N866&lt;&gt;"",'Daily PnL Log'!N866,"")</f>
        <v>15741.46</v>
      </c>
      <c r="O55" s="11">
        <f t="shared" si="3"/>
        <v>198707.5</v>
      </c>
      <c r="P55" s="11">
        <f t="shared" si="3"/>
        <v>171302.09999999998</v>
      </c>
      <c r="Q55" s="11">
        <f t="shared" si="3"/>
        <v>611.29999999999995</v>
      </c>
      <c r="R55" s="11">
        <f t="shared" si="3"/>
        <v>51585</v>
      </c>
      <c r="S55" s="11">
        <f t="shared" si="3"/>
        <v>38829.4</v>
      </c>
      <c r="T55" s="11">
        <f t="shared" si="3"/>
        <v>-3460.3</v>
      </c>
      <c r="U55" s="11">
        <f t="shared" si="3"/>
        <v>0</v>
      </c>
      <c r="V55" s="11">
        <f t="shared" si="3"/>
        <v>457575.00000000006</v>
      </c>
      <c r="W55" s="11">
        <f>IF('Daily PnL Log'!W866&lt;&gt;"",'Daily PnL Log'!W866,"")</f>
        <v>532333</v>
      </c>
      <c r="X55" s="119">
        <f>IF('Daily PnL Log'!X866&lt;&gt;"",'Daily PnL Log'!X866,"")</f>
        <v>2.9570701046149683E-2</v>
      </c>
      <c r="Y55" s="11" t="str">
        <f>IF('Daily PnL Log'!Y866&lt;&gt;"",'Daily PnL Log'!Y866,"")</f>
        <v/>
      </c>
      <c r="Z55" s="11" t="str">
        <f>IF('Daily PnL Log'!AA866&lt;&gt;"",'Daily PnL Log'!AA866,"")</f>
        <v/>
      </c>
      <c r="AA55" s="11">
        <f>IF('Daily PnL Log'!AC866&lt;&gt;"",'Daily PnL Log'!AC866,"")</f>
        <v>810373.46</v>
      </c>
    </row>
    <row r="56" spans="1:27" x14ac:dyDescent="0.25">
      <c r="A56" s="47" t="str">
        <f t="shared" si="2"/>
        <v>May</v>
      </c>
      <c r="B56" s="14">
        <f>'Daily PnL Log'!B867</f>
        <v>45421</v>
      </c>
      <c r="C56" s="13">
        <f>IF('Daily PnL Log'!C867&lt;&gt;"",'Daily PnL Log'!C867,"")</f>
        <v>-2448.9</v>
      </c>
      <c r="D56" s="13">
        <f>IF('Daily PnL Log'!D867&lt;&gt;"",'Daily PnL Log'!D867,"")</f>
        <v>-68.599999999999994</v>
      </c>
      <c r="E56" s="13">
        <f>IF('Daily PnL Log'!E867&lt;&gt;"",'Daily PnL Log'!E867,"")</f>
        <v>-462.5</v>
      </c>
      <c r="F56" s="13">
        <f>IF('Daily PnL Log'!F867&lt;&gt;"",'Daily PnL Log'!F867,"")</f>
        <v>-2299.8000000000002</v>
      </c>
      <c r="G56" s="13">
        <f>IF('Daily PnL Log'!G867&lt;&gt;"",'Daily PnL Log'!G867,"")</f>
        <v>9418.6</v>
      </c>
      <c r="H56" s="13">
        <f>IF('Daily PnL Log'!H867&lt;&gt;"",'Daily PnL Log'!H867,"")</f>
        <v>904.7</v>
      </c>
      <c r="I56" s="13">
        <f>IF('Daily PnL Log'!I867&lt;&gt;"",'Daily PnL Log'!I867,"")</f>
        <v>0</v>
      </c>
      <c r="J56" s="13">
        <f>IF('Daily PnL Log'!J867&lt;&gt;"",'Daily PnL Log'!J867,"")</f>
        <v>5043.5</v>
      </c>
      <c r="K56" s="13">
        <f>IF('Daily PnL Log'!K867&lt;&gt;"",'Daily PnL Log'!K867,"")</f>
        <v>-73.05</v>
      </c>
      <c r="L56" s="13">
        <f>IF('Daily PnL Log'!L867&lt;&gt;"",'Daily PnL Log'!L867,"")</f>
        <v>-645.41</v>
      </c>
      <c r="M56" s="13">
        <f>IF('Daily PnL Log'!M867&lt;&gt;"",'Daily PnL Log'!M867,"")</f>
        <v>-718.45999999999992</v>
      </c>
      <c r="N56" s="13">
        <f>IF('Daily PnL Log'!N867&lt;&gt;"",'Daily PnL Log'!N867,"")</f>
        <v>4325.04</v>
      </c>
      <c r="O56" s="13">
        <f t="shared" si="3"/>
        <v>196258.6</v>
      </c>
      <c r="P56" s="13">
        <f t="shared" si="3"/>
        <v>171233.49999999997</v>
      </c>
      <c r="Q56" s="13">
        <f t="shared" si="3"/>
        <v>148.79999999999995</v>
      </c>
      <c r="R56" s="13">
        <f t="shared" si="3"/>
        <v>49285.2</v>
      </c>
      <c r="S56" s="13">
        <f t="shared" si="3"/>
        <v>48248</v>
      </c>
      <c r="T56" s="13">
        <f t="shared" si="3"/>
        <v>-2555.6000000000004</v>
      </c>
      <c r="U56" s="13">
        <f t="shared" si="3"/>
        <v>0</v>
      </c>
      <c r="V56" s="13">
        <f t="shared" si="3"/>
        <v>462618.50000000006</v>
      </c>
      <c r="W56" s="13">
        <f>IF('Daily PnL Log'!W867&lt;&gt;"",'Daily PnL Log'!W867,"")</f>
        <v>523866</v>
      </c>
      <c r="X56" s="118">
        <f>IF('Daily PnL Log'!X867&lt;&gt;"",'Daily PnL Log'!X867,"")</f>
        <v>8.2560043980712625E-3</v>
      </c>
      <c r="Y56" s="13" t="str">
        <f>IF('Daily PnL Log'!Y867&lt;&gt;"",'Daily PnL Log'!Y867,"")</f>
        <v/>
      </c>
      <c r="Z56" s="13" t="str">
        <f>IF('Daily PnL Log'!AA867&lt;&gt;"",'Daily PnL Log'!AA867,"")</f>
        <v/>
      </c>
      <c r="AA56" s="13">
        <f>IF('Daily PnL Log'!AC867&lt;&gt;"",'Daily PnL Log'!AC867,"")</f>
        <v>807530.25</v>
      </c>
    </row>
    <row r="57" spans="1:27" x14ac:dyDescent="0.25">
      <c r="A57" s="48" t="str">
        <f t="shared" si="2"/>
        <v>May</v>
      </c>
      <c r="B57" s="2">
        <f>'Daily PnL Log'!B868</f>
        <v>45422</v>
      </c>
      <c r="C57" s="11">
        <f>IF('Daily PnL Log'!C868&lt;&gt;"",'Daily PnL Log'!C868,"")</f>
        <v>-14089.1</v>
      </c>
      <c r="D57" s="11">
        <f>IF('Daily PnL Log'!D868&lt;&gt;"",'Daily PnL Log'!D868,"")</f>
        <v>-19603</v>
      </c>
      <c r="E57" s="11">
        <f>IF('Daily PnL Log'!E868&lt;&gt;"",'Daily PnL Log'!E868,"")</f>
        <v>374.5</v>
      </c>
      <c r="F57" s="11">
        <f>IF('Daily PnL Log'!F868&lt;&gt;"",'Daily PnL Log'!F868,"")</f>
        <v>-2770.7</v>
      </c>
      <c r="G57" s="11">
        <f>IF('Daily PnL Log'!G868&lt;&gt;"",'Daily PnL Log'!G868,"")</f>
        <v>-18121.400000000001</v>
      </c>
      <c r="H57" s="11">
        <f>IF('Daily PnL Log'!H868&lt;&gt;"",'Daily PnL Log'!H868,"")</f>
        <v>-3449.9</v>
      </c>
      <c r="I57" s="11">
        <f>IF('Daily PnL Log'!I868&lt;&gt;"",'Daily PnL Log'!I868,"")</f>
        <v>0</v>
      </c>
      <c r="J57" s="11">
        <f>IF('Daily PnL Log'!J868&lt;&gt;"",'Daily PnL Log'!J868,"")</f>
        <v>-57659.6</v>
      </c>
      <c r="K57" s="11">
        <f>IF('Daily PnL Log'!K868&lt;&gt;"",'Daily PnL Log'!K868,"")</f>
        <v>-125.89</v>
      </c>
      <c r="L57" s="11">
        <f>IF('Daily PnL Log'!L868&lt;&gt;"",'Daily PnL Log'!L868,"")</f>
        <v>-1115.03</v>
      </c>
      <c r="M57" s="11">
        <f>IF('Daily PnL Log'!M868&lt;&gt;"",'Daily PnL Log'!M868,"")</f>
        <v>-1240.92</v>
      </c>
      <c r="N57" s="11">
        <f>IF('Daily PnL Log'!N868&lt;&gt;"",'Daily PnL Log'!N868,"")</f>
        <v>-58900.52</v>
      </c>
      <c r="O57" s="11">
        <f t="shared" si="3"/>
        <v>182169.5</v>
      </c>
      <c r="P57" s="11">
        <f t="shared" si="3"/>
        <v>151630.49999999997</v>
      </c>
      <c r="Q57" s="11">
        <f t="shared" si="3"/>
        <v>523.29999999999995</v>
      </c>
      <c r="R57" s="11">
        <f t="shared" si="3"/>
        <v>46514.5</v>
      </c>
      <c r="S57" s="11">
        <f t="shared" si="3"/>
        <v>30126.6</v>
      </c>
      <c r="T57" s="11">
        <f t="shared" si="3"/>
        <v>-6005.5</v>
      </c>
      <c r="U57" s="11">
        <f t="shared" si="3"/>
        <v>0</v>
      </c>
      <c r="V57" s="11">
        <f t="shared" si="3"/>
        <v>404958.90000000008</v>
      </c>
      <c r="W57" s="11">
        <f>IF('Daily PnL Log'!W868&lt;&gt;"",'Daily PnL Log'!W868,"")</f>
        <v>471717</v>
      </c>
      <c r="X57" s="119">
        <f>IF('Daily PnL Log'!X868&lt;&gt;"",'Daily PnL Log'!X868,"")</f>
        <v>-0.12486410284132222</v>
      </c>
      <c r="Y57" s="11" t="str">
        <f>IF('Daily PnL Log'!Y868&lt;&gt;"",'Daily PnL Log'!Y868,"")</f>
        <v/>
      </c>
      <c r="Z57" s="11" t="str">
        <f>IF('Daily PnL Log'!AA868&lt;&gt;"",'Daily PnL Log'!AA868,"")</f>
        <v/>
      </c>
      <c r="AA57" s="11">
        <f>IF('Daily PnL Log'!AC868&lt;&gt;"",'Daily PnL Log'!AC868,"")</f>
        <v>774425.33</v>
      </c>
    </row>
    <row r="58" spans="1:27" x14ac:dyDescent="0.25">
      <c r="A58" s="47" t="str">
        <f t="shared" si="2"/>
        <v>May</v>
      </c>
      <c r="B58" s="14">
        <f>'Daily PnL Log'!B869</f>
        <v>45425</v>
      </c>
      <c r="C58" s="13">
        <f>IF('Daily PnL Log'!C869&lt;&gt;"",'Daily PnL Log'!C869,"")</f>
        <v>18577.2</v>
      </c>
      <c r="D58" s="13">
        <f>IF('Daily PnL Log'!D869&lt;&gt;"",'Daily PnL Log'!D869,"")</f>
        <v>642.1</v>
      </c>
      <c r="E58" s="13">
        <f>IF('Daily PnL Log'!E869&lt;&gt;"",'Daily PnL Log'!E869,"")</f>
        <v>128.69999999999999</v>
      </c>
      <c r="F58" s="13">
        <f>IF('Daily PnL Log'!F869&lt;&gt;"",'Daily PnL Log'!F869,"")</f>
        <v>-19171.099999999999</v>
      </c>
      <c r="G58" s="13">
        <f>IF('Daily PnL Log'!G869&lt;&gt;"",'Daily PnL Log'!G869,"")</f>
        <v>47564.6</v>
      </c>
      <c r="H58" s="13">
        <f>IF('Daily PnL Log'!H869&lt;&gt;"",'Daily PnL Log'!H869,"")</f>
        <v>-2335</v>
      </c>
      <c r="I58" s="13">
        <f>IF('Daily PnL Log'!I869&lt;&gt;"",'Daily PnL Log'!I869,"")</f>
        <v>0</v>
      </c>
      <c r="J58" s="13">
        <f>IF('Daily PnL Log'!J869&lt;&gt;"",'Daily PnL Log'!J869,"")</f>
        <v>45406.5</v>
      </c>
      <c r="K58" s="13">
        <f>IF('Daily PnL Log'!K869&lt;&gt;"",'Daily PnL Log'!K869,"")</f>
        <v>-111.97</v>
      </c>
      <c r="L58" s="13">
        <f>IF('Daily PnL Log'!L869&lt;&gt;"",'Daily PnL Log'!L869,"")</f>
        <v>-985.36</v>
      </c>
      <c r="M58" s="13">
        <f>IF('Daily PnL Log'!M869&lt;&gt;"",'Daily PnL Log'!M869,"")</f>
        <v>-1097.33</v>
      </c>
      <c r="N58" s="13">
        <f>IF('Daily PnL Log'!N869&lt;&gt;"",'Daily PnL Log'!N869,"")</f>
        <v>44309.17</v>
      </c>
      <c r="O58" s="13">
        <f t="shared" si="3"/>
        <v>200746.7</v>
      </c>
      <c r="P58" s="13">
        <f t="shared" si="3"/>
        <v>152272.59999999998</v>
      </c>
      <c r="Q58" s="13">
        <f t="shared" si="3"/>
        <v>652</v>
      </c>
      <c r="R58" s="13">
        <f t="shared" si="3"/>
        <v>27343.4</v>
      </c>
      <c r="S58" s="13">
        <f t="shared" si="3"/>
        <v>77691.199999999997</v>
      </c>
      <c r="T58" s="13">
        <f t="shared" si="3"/>
        <v>-8340.5</v>
      </c>
      <c r="U58" s="13">
        <f t="shared" si="3"/>
        <v>0</v>
      </c>
      <c r="V58" s="13">
        <f t="shared" si="3"/>
        <v>450365.40000000008</v>
      </c>
      <c r="W58" s="13">
        <f>IF('Daily PnL Log'!W869&lt;&gt;"",'Daily PnL Log'!W869,"")</f>
        <v>378632</v>
      </c>
      <c r="X58" s="118">
        <f>IF('Daily PnL Log'!X869&lt;&gt;"",'Daily PnL Log'!X869,"")</f>
        <v>0.11702436666737095</v>
      </c>
      <c r="Y58" s="13">
        <f>IF('Daily PnL Log'!Y869&lt;&gt;"",'Daily PnL Log'!Y869,"")</f>
        <v>-5273.2300000000005</v>
      </c>
      <c r="Z58" s="13" t="str">
        <f>IF('Daily PnL Log'!AA869&lt;&gt;"",'Daily PnL Log'!AA869,"")</f>
        <v/>
      </c>
      <c r="AA58" s="13">
        <f>IF('Daily PnL Log'!AC869&lt;&gt;"",'Daily PnL Log'!AC869,"")</f>
        <v>763239.5</v>
      </c>
    </row>
    <row r="59" spans="1:27" x14ac:dyDescent="0.25">
      <c r="A59" s="48" t="str">
        <f t="shared" si="2"/>
        <v>May</v>
      </c>
      <c r="B59" s="2">
        <f>'Daily PnL Log'!B870</f>
        <v>45426</v>
      </c>
      <c r="C59" s="11">
        <f>IF('Daily PnL Log'!C870&lt;&gt;"",'Daily PnL Log'!C870,"")</f>
        <v>12106.3</v>
      </c>
      <c r="D59" s="11">
        <f>IF('Daily PnL Log'!D870&lt;&gt;"",'Daily PnL Log'!D870,"")</f>
        <v>-2156.1999999999998</v>
      </c>
      <c r="E59" s="11">
        <f>IF('Daily PnL Log'!E870&lt;&gt;"",'Daily PnL Log'!E870,"")</f>
        <v>-65.400000000000006</v>
      </c>
      <c r="F59" s="11">
        <f>IF('Daily PnL Log'!F870&lt;&gt;"",'Daily PnL Log'!F870,"")</f>
        <v>-2897.2</v>
      </c>
      <c r="G59" s="11">
        <f>IF('Daily PnL Log'!G870&lt;&gt;"",'Daily PnL Log'!G870,"")</f>
        <v>3212.8</v>
      </c>
      <c r="H59" s="11">
        <f>IF('Daily PnL Log'!H870&lt;&gt;"",'Daily PnL Log'!H870,"")</f>
        <v>1617.3</v>
      </c>
      <c r="I59" s="11">
        <f>IF('Daily PnL Log'!I870&lt;&gt;"",'Daily PnL Log'!I870,"")</f>
        <v>0</v>
      </c>
      <c r="J59" s="11">
        <f>IF('Daily PnL Log'!J870&lt;&gt;"",'Daily PnL Log'!J870,"")</f>
        <v>11817.599999999999</v>
      </c>
      <c r="K59" s="11">
        <f>IF('Daily PnL Log'!K870&lt;&gt;"",'Daily PnL Log'!K870,"")</f>
        <v>-142.84</v>
      </c>
      <c r="L59" s="11">
        <f>IF('Daily PnL Log'!L870&lt;&gt;"",'Daily PnL Log'!L870,"")</f>
        <v>-1266.02</v>
      </c>
      <c r="M59" s="11">
        <f>IF('Daily PnL Log'!M870&lt;&gt;"",'Daily PnL Log'!M870,"")</f>
        <v>-1408.86</v>
      </c>
      <c r="N59" s="11">
        <f>IF('Daily PnL Log'!N870&lt;&gt;"",'Daily PnL Log'!N870,"")</f>
        <v>10408.739999999998</v>
      </c>
      <c r="O59" s="11">
        <f t="shared" si="3"/>
        <v>212853</v>
      </c>
      <c r="P59" s="11">
        <f t="shared" si="3"/>
        <v>150116.39999999997</v>
      </c>
      <c r="Q59" s="11">
        <f t="shared" si="3"/>
        <v>586.6</v>
      </c>
      <c r="R59" s="11">
        <f t="shared" si="3"/>
        <v>24446.2</v>
      </c>
      <c r="S59" s="11">
        <f t="shared" si="3"/>
        <v>80904</v>
      </c>
      <c r="T59" s="11">
        <f t="shared" si="3"/>
        <v>-6723.2</v>
      </c>
      <c r="U59" s="11">
        <f t="shared" si="3"/>
        <v>0</v>
      </c>
      <c r="V59" s="11">
        <f t="shared" si="3"/>
        <v>462183.00000000006</v>
      </c>
      <c r="W59" s="11">
        <f>IF('Daily PnL Log'!W870&lt;&gt;"",'Daily PnL Log'!W870,"")</f>
        <v>503664</v>
      </c>
      <c r="X59" s="119">
        <f>IF('Daily PnL Log'!X870&lt;&gt;"",'Daily PnL Log'!X870,"")</f>
        <v>2.0666039264271414E-2</v>
      </c>
      <c r="Y59" s="11">
        <f>IF('Daily PnL Log'!Y870&lt;&gt;"",'Daily PnL Log'!Y870,"")</f>
        <v>-284</v>
      </c>
      <c r="Z59" s="11" t="str">
        <f>IF('Daily PnL Log'!AA870&lt;&gt;"",'Daily PnL Log'!AA870,"")</f>
        <v/>
      </c>
      <c r="AA59" s="11">
        <f>IF('Daily PnL Log'!AC870&lt;&gt;"",'Daily PnL Log'!AC870,"")</f>
        <v>776044.89</v>
      </c>
    </row>
    <row r="60" spans="1:27" x14ac:dyDescent="0.25">
      <c r="A60" s="47" t="str">
        <f t="shared" si="2"/>
        <v>May</v>
      </c>
      <c r="B60" s="14">
        <f>'Daily PnL Log'!B871</f>
        <v>45427</v>
      </c>
      <c r="C60" s="13">
        <f>IF('Daily PnL Log'!C871&lt;&gt;"",'Daily PnL Log'!C871,"")</f>
        <v>25843.200000000001</v>
      </c>
      <c r="D60" s="13">
        <f>IF('Daily PnL Log'!D871&lt;&gt;"",'Daily PnL Log'!D871,"")</f>
        <v>-4088.8</v>
      </c>
      <c r="E60" s="13">
        <f>IF('Daily PnL Log'!E871&lt;&gt;"",'Daily PnL Log'!E871,"")</f>
        <v>320.89999999999998</v>
      </c>
      <c r="F60" s="13">
        <f>IF('Daily PnL Log'!F871&lt;&gt;"",'Daily PnL Log'!F871,"")</f>
        <v>-791.3</v>
      </c>
      <c r="G60" s="13">
        <f>IF('Daily PnL Log'!G871&lt;&gt;"",'Daily PnL Log'!G871,"")</f>
        <v>2342.6999999999998</v>
      </c>
      <c r="H60" s="13">
        <f>IF('Daily PnL Log'!H871&lt;&gt;"",'Daily PnL Log'!H871,"")</f>
        <v>1712.1</v>
      </c>
      <c r="I60" s="13">
        <f>IF('Daily PnL Log'!I871&lt;&gt;"",'Daily PnL Log'!I871,"")</f>
        <v>0</v>
      </c>
      <c r="J60" s="13">
        <f>IF('Daily PnL Log'!J871&lt;&gt;"",'Daily PnL Log'!J871,"")</f>
        <v>25338.800000000003</v>
      </c>
      <c r="K60" s="13">
        <f>IF('Daily PnL Log'!K871&lt;&gt;"",'Daily PnL Log'!K871,"")</f>
        <v>-100.4</v>
      </c>
      <c r="L60" s="13">
        <f>IF('Daily PnL Log'!L871&lt;&gt;"",'Daily PnL Log'!L871,"")</f>
        <v>-886.38</v>
      </c>
      <c r="M60" s="13">
        <f>IF('Daily PnL Log'!M871&lt;&gt;"",'Daily PnL Log'!M871,"")</f>
        <v>-986.78</v>
      </c>
      <c r="N60" s="13">
        <f>IF('Daily PnL Log'!N871&lt;&gt;"",'Daily PnL Log'!N871,"")</f>
        <v>24352.020000000004</v>
      </c>
      <c r="O60" s="13">
        <f t="shared" si="3"/>
        <v>238696.2</v>
      </c>
      <c r="P60" s="13">
        <f t="shared" si="3"/>
        <v>146027.59999999998</v>
      </c>
      <c r="Q60" s="13">
        <f t="shared" si="3"/>
        <v>907.5</v>
      </c>
      <c r="R60" s="13">
        <f t="shared" si="3"/>
        <v>23654.9</v>
      </c>
      <c r="S60" s="13">
        <f t="shared" si="3"/>
        <v>83246.7</v>
      </c>
      <c r="T60" s="13">
        <f t="shared" si="3"/>
        <v>-5011.1000000000004</v>
      </c>
      <c r="U60" s="13">
        <f t="shared" si="3"/>
        <v>0</v>
      </c>
      <c r="V60" s="13">
        <f t="shared" si="3"/>
        <v>487521.80000000005</v>
      </c>
      <c r="W60" s="13">
        <f>IF('Daily PnL Log'!W871&lt;&gt;"",'Daily PnL Log'!W871,"")</f>
        <v>506044</v>
      </c>
      <c r="X60" s="118">
        <f>IF('Daily PnL Log'!X871&lt;&gt;"",'Daily PnL Log'!X871,"")</f>
        <v>4.8122337188070609E-2</v>
      </c>
      <c r="Y60" s="13" t="str">
        <f>IF('Daily PnL Log'!Y871&lt;&gt;"",'Daily PnL Log'!Y871,"")</f>
        <v/>
      </c>
      <c r="Z60" s="13" t="str">
        <f>IF('Daily PnL Log'!AA871&lt;&gt;"",'Daily PnL Log'!AA871,"")</f>
        <v/>
      </c>
      <c r="AA60" s="13">
        <f>IF('Daily PnL Log'!AC871&lt;&gt;"",'Daily PnL Log'!AC871,"")</f>
        <v>831777.11</v>
      </c>
    </row>
    <row r="61" spans="1:27" x14ac:dyDescent="0.25">
      <c r="A61" s="48" t="str">
        <f t="shared" si="2"/>
        <v>May</v>
      </c>
      <c r="B61" s="2">
        <f>'Daily PnL Log'!B872</f>
        <v>45428</v>
      </c>
      <c r="C61" s="11">
        <f>IF('Daily PnL Log'!C872&lt;&gt;"",'Daily PnL Log'!C872,"")</f>
        <v>-27385.5</v>
      </c>
      <c r="D61" s="11">
        <f>IF('Daily PnL Log'!D872&lt;&gt;"",'Daily PnL Log'!D872,"")</f>
        <v>8812.2000000000007</v>
      </c>
      <c r="E61" s="11">
        <f>IF('Daily PnL Log'!E872&lt;&gt;"",'Daily PnL Log'!E872,"")</f>
        <v>-92.6</v>
      </c>
      <c r="F61" s="11">
        <f>IF('Daily PnL Log'!F872&lt;&gt;"",'Daily PnL Log'!F872,"")</f>
        <v>-14138</v>
      </c>
      <c r="G61" s="11">
        <f>IF('Daily PnL Log'!G872&lt;&gt;"",'Daily PnL Log'!G872,"")</f>
        <v>-4601.7</v>
      </c>
      <c r="H61" s="11">
        <f>IF('Daily PnL Log'!H872&lt;&gt;"",'Daily PnL Log'!H872,"")</f>
        <v>428.8</v>
      </c>
      <c r="I61" s="11">
        <f>IF('Daily PnL Log'!I872&lt;&gt;"",'Daily PnL Log'!I872,"")</f>
        <v>0</v>
      </c>
      <c r="J61" s="11">
        <f>IF('Daily PnL Log'!J872&lt;&gt;"",'Daily PnL Log'!J872,"")</f>
        <v>-36976.799999999988</v>
      </c>
      <c r="K61" s="11">
        <f>IF('Daily PnL Log'!K872&lt;&gt;"",'Daily PnL Log'!K872,"")</f>
        <v>-126.04</v>
      </c>
      <c r="L61" s="11">
        <f>IF('Daily PnL Log'!L872&lt;&gt;"",'Daily PnL Log'!L872,"")</f>
        <v>-1119.31</v>
      </c>
      <c r="M61" s="11">
        <f>IF('Daily PnL Log'!M872&lt;&gt;"",'Daily PnL Log'!M872,"")</f>
        <v>-1245.3499999999999</v>
      </c>
      <c r="N61" s="11">
        <f>IF('Daily PnL Log'!N872&lt;&gt;"",'Daily PnL Log'!N872,"")</f>
        <v>-38222.149999999987</v>
      </c>
      <c r="O61" s="11">
        <f t="shared" si="3"/>
        <v>211310.7</v>
      </c>
      <c r="P61" s="11">
        <f t="shared" si="3"/>
        <v>154839.79999999999</v>
      </c>
      <c r="Q61" s="11">
        <f t="shared" si="3"/>
        <v>814.9</v>
      </c>
      <c r="R61" s="11">
        <f t="shared" si="3"/>
        <v>9516.9000000000015</v>
      </c>
      <c r="S61" s="11">
        <f t="shared" si="3"/>
        <v>78645</v>
      </c>
      <c r="T61" s="11">
        <f t="shared" si="3"/>
        <v>-4582.3</v>
      </c>
      <c r="U61" s="11">
        <f t="shared" si="3"/>
        <v>0</v>
      </c>
      <c r="V61" s="11">
        <f t="shared" si="3"/>
        <v>450545.00000000006</v>
      </c>
      <c r="W61" s="11">
        <f>IF('Daily PnL Log'!W872&lt;&gt;"",'Daily PnL Log'!W872,"")</f>
        <v>533605</v>
      </c>
      <c r="X61" s="119">
        <f>IF('Daily PnL Log'!X872&lt;&gt;"",'Daily PnL Log'!X872,"")</f>
        <v>-7.1630044695982956E-2</v>
      </c>
      <c r="Y61" s="11" t="str">
        <f>IF('Daily PnL Log'!Y872&lt;&gt;"",'Daily PnL Log'!Y872,"")</f>
        <v/>
      </c>
      <c r="Z61" s="11" t="str">
        <f>IF('Daily PnL Log'!AA872&lt;&gt;"",'Daily PnL Log'!AA872,"")</f>
        <v/>
      </c>
      <c r="AA61" s="11">
        <f>IF('Daily PnL Log'!AC872&lt;&gt;"",'Daily PnL Log'!AC872,"")</f>
        <v>765605.26</v>
      </c>
    </row>
    <row r="62" spans="1:27" x14ac:dyDescent="0.25">
      <c r="A62" s="47" t="str">
        <f t="shared" si="2"/>
        <v>May</v>
      </c>
      <c r="B62" s="14">
        <f>'Daily PnL Log'!B873</f>
        <v>45429</v>
      </c>
      <c r="C62" s="13">
        <f>IF('Daily PnL Log'!C873&lt;&gt;"",'Daily PnL Log'!C873,"")</f>
        <v>-7519.8</v>
      </c>
      <c r="D62" s="13">
        <f>IF('Daily PnL Log'!D873&lt;&gt;"",'Daily PnL Log'!D873,"")</f>
        <v>11219.6</v>
      </c>
      <c r="E62" s="13">
        <f>IF('Daily PnL Log'!E873&lt;&gt;"",'Daily PnL Log'!E873,"")</f>
        <v>-321.89999999999998</v>
      </c>
      <c r="F62" s="13">
        <f>IF('Daily PnL Log'!F873&lt;&gt;"",'Daily PnL Log'!F873,"")</f>
        <v>4538.2</v>
      </c>
      <c r="G62" s="13">
        <f>IF('Daily PnL Log'!G873&lt;&gt;"",'Daily PnL Log'!G873,"")</f>
        <v>-15806.3</v>
      </c>
      <c r="H62" s="13">
        <f>IF('Daily PnL Log'!H873&lt;&gt;"",'Daily PnL Log'!H873,"")</f>
        <v>1953.4</v>
      </c>
      <c r="I62" s="13">
        <f>IF('Daily PnL Log'!I873&lt;&gt;"",'Daily PnL Log'!I873,"")</f>
        <v>0</v>
      </c>
      <c r="J62" s="13">
        <f>IF('Daily PnL Log'!J873&lt;&gt;"",'Daily PnL Log'!J873,"")</f>
        <v>-5936.7999999999993</v>
      </c>
      <c r="K62" s="13">
        <f>IF('Daily PnL Log'!K873&lt;&gt;"",'Daily PnL Log'!K873,"")</f>
        <v>-71.989999999999995</v>
      </c>
      <c r="L62" s="13">
        <f>IF('Daily PnL Log'!L873&lt;&gt;"",'Daily PnL Log'!L873,"")</f>
        <v>-637.08000000000004</v>
      </c>
      <c r="M62" s="13">
        <f>IF('Daily PnL Log'!M873&lt;&gt;"",'Daily PnL Log'!M873,"")</f>
        <v>-709.07</v>
      </c>
      <c r="N62" s="13">
        <f>IF('Daily PnL Log'!N873&lt;&gt;"",'Daily PnL Log'!N873,"")</f>
        <v>-6645.869999999999</v>
      </c>
      <c r="O62" s="13">
        <f t="shared" si="3"/>
        <v>203790.90000000002</v>
      </c>
      <c r="P62" s="13">
        <f t="shared" si="3"/>
        <v>166059.4</v>
      </c>
      <c r="Q62" s="13">
        <f t="shared" si="3"/>
        <v>493</v>
      </c>
      <c r="R62" s="13">
        <f t="shared" si="3"/>
        <v>14055.100000000002</v>
      </c>
      <c r="S62" s="13">
        <f t="shared" si="3"/>
        <v>62838.7</v>
      </c>
      <c r="T62" s="13">
        <f t="shared" si="3"/>
        <v>-2628.9</v>
      </c>
      <c r="U62" s="13">
        <f t="shared" si="3"/>
        <v>0</v>
      </c>
      <c r="V62" s="13">
        <f t="shared" si="3"/>
        <v>444608.20000000007</v>
      </c>
      <c r="W62" s="13">
        <f>IF('Daily PnL Log'!W873&lt;&gt;"",'Daily PnL Log'!W873,"")</f>
        <v>593532</v>
      </c>
      <c r="X62" s="118">
        <f>IF('Daily PnL Log'!X873&lt;&gt;"",'Daily PnL Log'!X873,"")</f>
        <v>-1.1197155334505972E-2</v>
      </c>
      <c r="Y62" s="13" t="str">
        <f>IF('Daily PnL Log'!Y873&lt;&gt;"",'Daily PnL Log'!Y873,"")</f>
        <v/>
      </c>
      <c r="Z62" s="13" t="str">
        <f>IF('Daily PnL Log'!AA873&lt;&gt;"",'Daily PnL Log'!AA873,"")</f>
        <v/>
      </c>
      <c r="AA62" s="13">
        <f>IF('Daily PnL Log'!AC873&lt;&gt;"",'Daily PnL Log'!AC873,"")</f>
        <v>760107.19</v>
      </c>
    </row>
    <row r="63" spans="1:27" x14ac:dyDescent="0.25">
      <c r="A63" s="48" t="str">
        <f t="shared" si="2"/>
        <v>May</v>
      </c>
      <c r="B63" s="2">
        <f>'Daily PnL Log'!B874</f>
        <v>45432</v>
      </c>
      <c r="C63" s="11">
        <f>IF('Daily PnL Log'!C874&lt;&gt;"",'Daily PnL Log'!C874,"")</f>
        <v>23362</v>
      </c>
      <c r="D63" s="11">
        <f>IF('Daily PnL Log'!D874&lt;&gt;"",'Daily PnL Log'!D874,"")</f>
        <v>12231.1</v>
      </c>
      <c r="E63" s="11">
        <f>IF('Daily PnL Log'!E874&lt;&gt;"",'Daily PnL Log'!E874,"")</f>
        <v>-761.7</v>
      </c>
      <c r="F63" s="11">
        <f>IF('Daily PnL Log'!F874&lt;&gt;"",'Daily PnL Log'!F874,"")</f>
        <v>-3249</v>
      </c>
      <c r="G63" s="11">
        <f>IF('Daily PnL Log'!G874&lt;&gt;"",'Daily PnL Log'!G874,"")</f>
        <v>2200.1999999999998</v>
      </c>
      <c r="H63" s="11">
        <f>IF('Daily PnL Log'!H874&lt;&gt;"",'Daily PnL Log'!H874,"")</f>
        <v>-1158.4000000000001</v>
      </c>
      <c r="I63" s="11">
        <f>IF('Daily PnL Log'!I874&lt;&gt;"",'Daily PnL Log'!I874,"")</f>
        <v>0</v>
      </c>
      <c r="J63" s="11">
        <f>IF('Daily PnL Log'!J874&lt;&gt;"",'Daily PnL Log'!J874,"")</f>
        <v>32624.199999999997</v>
      </c>
      <c r="K63" s="11">
        <f>IF('Daily PnL Log'!K874&lt;&gt;"",'Daily PnL Log'!K874,"")</f>
        <v>-114.15</v>
      </c>
      <c r="L63" s="11">
        <f>IF('Daily PnL Log'!L874&lt;&gt;"",'Daily PnL Log'!L874,"")</f>
        <v>-991.64</v>
      </c>
      <c r="M63" s="11">
        <f>IF('Daily PnL Log'!M874&lt;&gt;"",'Daily PnL Log'!M874,"")</f>
        <v>-1105.79</v>
      </c>
      <c r="N63" s="11">
        <f>IF('Daily PnL Log'!N874&lt;&gt;"",'Daily PnL Log'!N874,"")</f>
        <v>31518.409999999996</v>
      </c>
      <c r="O63" s="11">
        <f t="shared" si="3"/>
        <v>227152.90000000002</v>
      </c>
      <c r="P63" s="11">
        <f t="shared" si="3"/>
        <v>178290.5</v>
      </c>
      <c r="Q63" s="11">
        <f t="shared" si="3"/>
        <v>-268.70000000000005</v>
      </c>
      <c r="R63" s="11">
        <f t="shared" si="3"/>
        <v>10806.100000000002</v>
      </c>
      <c r="S63" s="11">
        <f t="shared" si="3"/>
        <v>65038.899999999994</v>
      </c>
      <c r="T63" s="11">
        <f t="shared" si="3"/>
        <v>-3787.3</v>
      </c>
      <c r="U63" s="11">
        <f t="shared" si="3"/>
        <v>0</v>
      </c>
      <c r="V63" s="11">
        <f t="shared" si="3"/>
        <v>477232.40000000008</v>
      </c>
      <c r="W63" s="11">
        <f>IF('Daily PnL Log'!W874&lt;&gt;"",'Daily PnL Log'!W874,"")</f>
        <v>497241</v>
      </c>
      <c r="X63" s="119">
        <f>IF('Daily PnL Log'!X874&lt;&gt;"",'Daily PnL Log'!X874,"")</f>
        <v>6.3386587188103943E-2</v>
      </c>
      <c r="Y63" s="11" t="str">
        <f>IF('Daily PnL Log'!Y874&lt;&gt;"",'Daily PnL Log'!Y874,"")</f>
        <v/>
      </c>
      <c r="Z63" s="11" t="str">
        <f>IF('Daily PnL Log'!AA874&lt;&gt;"",'Daily PnL Log'!AA874,"")</f>
        <v/>
      </c>
      <c r="AA63" s="11">
        <f>IF('Daily PnL Log'!AC874&lt;&gt;"",'Daily PnL Log'!AC874,"")</f>
        <v>791696.9</v>
      </c>
    </row>
    <row r="64" spans="1:27" x14ac:dyDescent="0.25">
      <c r="A64" s="47" t="str">
        <f t="shared" si="2"/>
        <v>May</v>
      </c>
      <c r="B64" s="14">
        <f>'Daily PnL Log'!B875</f>
        <v>45433</v>
      </c>
      <c r="C64" s="13">
        <f>IF('Daily PnL Log'!C875&lt;&gt;"",'Daily PnL Log'!C875,"")</f>
        <v>-12763.1</v>
      </c>
      <c r="D64" s="13">
        <f>IF('Daily PnL Log'!D875&lt;&gt;"",'Daily PnL Log'!D875,"")</f>
        <v>-973.7</v>
      </c>
      <c r="E64" s="13">
        <f>IF('Daily PnL Log'!E875&lt;&gt;"",'Daily PnL Log'!E875,"")</f>
        <v>452.2</v>
      </c>
      <c r="F64" s="13">
        <f>IF('Daily PnL Log'!F875&lt;&gt;"",'Daily PnL Log'!F875,"")</f>
        <v>4845.1000000000004</v>
      </c>
      <c r="G64" s="13">
        <f>IF('Daily PnL Log'!G875&lt;&gt;"",'Daily PnL Log'!G875,"")</f>
        <v>15884.7</v>
      </c>
      <c r="H64" s="13">
        <f>IF('Daily PnL Log'!H875&lt;&gt;"",'Daily PnL Log'!H875,"")</f>
        <v>-134.30000000000001</v>
      </c>
      <c r="I64" s="13">
        <f>IF('Daily PnL Log'!I875&lt;&gt;"",'Daily PnL Log'!I875,"")</f>
        <v>0</v>
      </c>
      <c r="J64" s="13">
        <f>IF('Daily PnL Log'!J875&lt;&gt;"",'Daily PnL Log'!J875,"")</f>
        <v>7310.9000000000005</v>
      </c>
      <c r="K64" s="13">
        <f>IF('Daily PnL Log'!K875&lt;&gt;"",'Daily PnL Log'!K875,"")</f>
        <v>-126.07</v>
      </c>
      <c r="L64" s="13">
        <f>IF('Daily PnL Log'!L875&lt;&gt;"",'Daily PnL Log'!L875,"")</f>
        <v>-1100.52</v>
      </c>
      <c r="M64" s="13">
        <f>IF('Daily PnL Log'!M875&lt;&gt;"",'Daily PnL Log'!M875,"")</f>
        <v>-1226.5899999999999</v>
      </c>
      <c r="N64" s="13">
        <f>IF('Daily PnL Log'!N875&lt;&gt;"",'Daily PnL Log'!N875,"")</f>
        <v>6084.31</v>
      </c>
      <c r="O64" s="13">
        <f t="shared" si="3"/>
        <v>214389.80000000002</v>
      </c>
      <c r="P64" s="13">
        <f t="shared" si="3"/>
        <v>177316.8</v>
      </c>
      <c r="Q64" s="13">
        <f t="shared" si="3"/>
        <v>183.49999999999994</v>
      </c>
      <c r="R64" s="13">
        <f t="shared" si="3"/>
        <v>15651.200000000003</v>
      </c>
      <c r="S64" s="13">
        <f t="shared" si="3"/>
        <v>80923.599999999991</v>
      </c>
      <c r="T64" s="13">
        <f t="shared" si="3"/>
        <v>-3921.6000000000004</v>
      </c>
      <c r="U64" s="13">
        <f t="shared" si="3"/>
        <v>0</v>
      </c>
      <c r="V64" s="13">
        <f t="shared" si="3"/>
        <v>484543.3000000001</v>
      </c>
      <c r="W64" s="13">
        <f>IF('Daily PnL Log'!W875&lt;&gt;"",'Daily PnL Log'!W875,"")</f>
        <v>603116</v>
      </c>
      <c r="X64" s="118">
        <f>IF('Daily PnL Log'!X875&lt;&gt;"",'Daily PnL Log'!X875,"")</f>
        <v>1.0088125667367472E-2</v>
      </c>
      <c r="Y64" s="13" t="str">
        <f>IF('Daily PnL Log'!Y875&lt;&gt;"",'Daily PnL Log'!Y875,"")</f>
        <v/>
      </c>
      <c r="Z64" s="13" t="str">
        <f>IF('Daily PnL Log'!AA875&lt;&gt;"",'Daily PnL Log'!AA875,"")</f>
        <v/>
      </c>
      <c r="AA64" s="13">
        <f>IF('Daily PnL Log'!AC875&lt;&gt;"",'Daily PnL Log'!AC875,"")</f>
        <v>815471.31</v>
      </c>
    </row>
    <row r="65" spans="1:27" x14ac:dyDescent="0.25">
      <c r="A65" s="48" t="str">
        <f t="shared" si="2"/>
        <v>May</v>
      </c>
      <c r="B65" s="2">
        <f>'Daily PnL Log'!B876</f>
        <v>45434</v>
      </c>
      <c r="C65" s="11">
        <f>IF('Daily PnL Log'!C876&lt;&gt;"",'Daily PnL Log'!C876,"")</f>
        <v>2924.7</v>
      </c>
      <c r="D65" s="11">
        <f>IF('Daily PnL Log'!D876&lt;&gt;"",'Daily PnL Log'!D876,"")</f>
        <v>25323.1</v>
      </c>
      <c r="E65" s="11">
        <f>IF('Daily PnL Log'!E876&lt;&gt;"",'Daily PnL Log'!E876,"")</f>
        <v>-424.2</v>
      </c>
      <c r="F65" s="11">
        <f>IF('Daily PnL Log'!F876&lt;&gt;"",'Daily PnL Log'!F876,"")</f>
        <v>-4773.3999999999996</v>
      </c>
      <c r="G65" s="11">
        <f>IF('Daily PnL Log'!G876&lt;&gt;"",'Daily PnL Log'!G876,"")</f>
        <v>666.1</v>
      </c>
      <c r="H65" s="11">
        <f>IF('Daily PnL Log'!H876&lt;&gt;"",'Daily PnL Log'!H876,"")</f>
        <v>-559.6</v>
      </c>
      <c r="I65" s="11">
        <f>IF('Daily PnL Log'!I876&lt;&gt;"",'Daily PnL Log'!I876,"")</f>
        <v>0</v>
      </c>
      <c r="J65" s="11">
        <f>IF('Daily PnL Log'!J876&lt;&gt;"",'Daily PnL Log'!J876,"")</f>
        <v>23156.699999999997</v>
      </c>
      <c r="K65" s="11">
        <f>IF('Daily PnL Log'!K876&lt;&gt;"",'Daily PnL Log'!K876,"")</f>
        <v>-92.16</v>
      </c>
      <c r="L65" s="11">
        <f>IF('Daily PnL Log'!L876&lt;&gt;"",'Daily PnL Log'!L876,"")</f>
        <v>-798.79</v>
      </c>
      <c r="M65" s="11">
        <f>IF('Daily PnL Log'!M876&lt;&gt;"",'Daily PnL Log'!M876,"")</f>
        <v>-890.94999999999993</v>
      </c>
      <c r="N65" s="11">
        <f>IF('Daily PnL Log'!N876&lt;&gt;"",'Daily PnL Log'!N876,"")</f>
        <v>22265.749999999996</v>
      </c>
      <c r="O65" s="11">
        <f t="shared" si="3"/>
        <v>217314.50000000003</v>
      </c>
      <c r="P65" s="11">
        <f t="shared" si="3"/>
        <v>202639.9</v>
      </c>
      <c r="Q65" s="11">
        <f t="shared" si="3"/>
        <v>-240.70000000000005</v>
      </c>
      <c r="R65" s="11">
        <f t="shared" si="3"/>
        <v>10877.800000000003</v>
      </c>
      <c r="S65" s="11">
        <f t="shared" si="3"/>
        <v>81589.7</v>
      </c>
      <c r="T65" s="11">
        <f t="shared" si="3"/>
        <v>-4481.2000000000007</v>
      </c>
      <c r="U65" s="11">
        <f t="shared" si="3"/>
        <v>0</v>
      </c>
      <c r="V65" s="11">
        <f t="shared" si="3"/>
        <v>507700.00000000012</v>
      </c>
      <c r="W65" s="11">
        <f>IF('Daily PnL Log'!W876&lt;&gt;"",'Daily PnL Log'!W876,"")</f>
        <v>633953</v>
      </c>
      <c r="X65" s="119">
        <f>IF('Daily PnL Log'!X876&lt;&gt;"",'Daily PnL Log'!X876,"")</f>
        <v>3.5122083182822693E-2</v>
      </c>
      <c r="Y65" s="11" t="str">
        <f>IF('Daily PnL Log'!Y876&lt;&gt;"",'Daily PnL Log'!Y876,"")</f>
        <v/>
      </c>
      <c r="Z65" s="11" t="str">
        <f>IF('Daily PnL Log'!AA876&lt;&gt;"",'Daily PnL Log'!AA876,"")</f>
        <v/>
      </c>
      <c r="AA65" s="11">
        <f>IF('Daily PnL Log'!AC876&lt;&gt;"",'Daily PnL Log'!AC876,"")</f>
        <v>825302.11</v>
      </c>
    </row>
    <row r="66" spans="1:27" x14ac:dyDescent="0.25">
      <c r="A66" s="47" t="str">
        <f t="shared" si="2"/>
        <v>May</v>
      </c>
      <c r="B66" s="14">
        <f>'Daily PnL Log'!B877</f>
        <v>45435</v>
      </c>
      <c r="C66" s="13">
        <f>IF('Daily PnL Log'!C877&lt;&gt;"",'Daily PnL Log'!C877,"")</f>
        <v>-42463.199999999997</v>
      </c>
      <c r="D66" s="13">
        <f>IF('Daily PnL Log'!D877&lt;&gt;"",'Daily PnL Log'!D877,"")</f>
        <v>-21090.3</v>
      </c>
      <c r="E66" s="13">
        <f>IF('Daily PnL Log'!E877&lt;&gt;"",'Daily PnL Log'!E877,"")</f>
        <v>-2020</v>
      </c>
      <c r="F66" s="13">
        <f>IF('Daily PnL Log'!F877&lt;&gt;"",'Daily PnL Log'!F877,"")</f>
        <v>-7929.1</v>
      </c>
      <c r="G66" s="13">
        <f>IF('Daily PnL Log'!G877&lt;&gt;"",'Daily PnL Log'!G877,"")</f>
        <v>3929.3</v>
      </c>
      <c r="H66" s="13">
        <f>IF('Daily PnL Log'!H877&lt;&gt;"",'Daily PnL Log'!H877,"")</f>
        <v>-238.4</v>
      </c>
      <c r="I66" s="13">
        <f>IF('Daily PnL Log'!I877&lt;&gt;"",'Daily PnL Log'!I877,"")</f>
        <v>0</v>
      </c>
      <c r="J66" s="13">
        <f>IF('Daily PnL Log'!J877&lt;&gt;"",'Daily PnL Log'!J877,"")</f>
        <v>-69811.7</v>
      </c>
      <c r="K66" s="13">
        <f>IF('Daily PnL Log'!K877&lt;&gt;"",'Daily PnL Log'!K877,"")</f>
        <v>-82.06</v>
      </c>
      <c r="L66" s="13">
        <f>IF('Daily PnL Log'!L877&lt;&gt;"",'Daily PnL Log'!L877,"")</f>
        <v>-701.26</v>
      </c>
      <c r="M66" s="13">
        <f>IF('Daily PnL Log'!M877&lt;&gt;"",'Daily PnL Log'!M877,"")</f>
        <v>-783.31999999999994</v>
      </c>
      <c r="N66" s="13">
        <f>IF('Daily PnL Log'!N877&lt;&gt;"",'Daily PnL Log'!N877,"")</f>
        <v>-70595.02</v>
      </c>
      <c r="O66" s="13">
        <f t="shared" si="3"/>
        <v>174851.30000000005</v>
      </c>
      <c r="P66" s="13">
        <f t="shared" si="3"/>
        <v>181549.6</v>
      </c>
      <c r="Q66" s="13">
        <f t="shared" si="3"/>
        <v>-2260.6999999999998</v>
      </c>
      <c r="R66" s="13">
        <f t="shared" si="3"/>
        <v>2948.7000000000025</v>
      </c>
      <c r="S66" s="13">
        <f t="shared" si="3"/>
        <v>85519</v>
      </c>
      <c r="T66" s="13">
        <f t="shared" si="3"/>
        <v>-4719.6000000000004</v>
      </c>
      <c r="U66" s="13">
        <f t="shared" si="3"/>
        <v>0</v>
      </c>
      <c r="V66" s="13">
        <f t="shared" si="3"/>
        <v>437888.3000000001</v>
      </c>
      <c r="W66" s="13">
        <f>IF('Daily PnL Log'!W877&lt;&gt;"",'Daily PnL Log'!W877,"")</f>
        <v>690375</v>
      </c>
      <c r="X66" s="118">
        <f>IF('Daily PnL Log'!X877&lt;&gt;"",'Daily PnL Log'!X877,"")</f>
        <v>-0.10225604924859678</v>
      </c>
      <c r="Y66" s="13" t="str">
        <f>IF('Daily PnL Log'!Y877&lt;&gt;"",'Daily PnL Log'!Y877,"")</f>
        <v/>
      </c>
      <c r="Z66" s="13" t="str">
        <f>IF('Daily PnL Log'!AA877&lt;&gt;"",'Daily PnL Log'!AA877,"")</f>
        <v/>
      </c>
      <c r="AA66" s="13">
        <f>IF('Daily PnL Log'!AC877&lt;&gt;"",'Daily PnL Log'!AC877,"")</f>
        <v>764196.79</v>
      </c>
    </row>
    <row r="67" spans="1:27" x14ac:dyDescent="0.25">
      <c r="A67" s="48" t="str">
        <f t="shared" si="2"/>
        <v>May</v>
      </c>
      <c r="B67" s="2">
        <f>'Daily PnL Log'!B878</f>
        <v>45436</v>
      </c>
      <c r="C67" s="11">
        <f>IF('Daily PnL Log'!C878&lt;&gt;"",'Daily PnL Log'!C878,"")</f>
        <v>-13471.5</v>
      </c>
      <c r="D67" s="11">
        <f>IF('Daily PnL Log'!D878&lt;&gt;"",'Daily PnL Log'!D878,"")</f>
        <v>31527</v>
      </c>
      <c r="E67" s="11">
        <f>IF('Daily PnL Log'!E878&lt;&gt;"",'Daily PnL Log'!E878,"")</f>
        <v>-2549</v>
      </c>
      <c r="F67" s="11">
        <f>IF('Daily PnL Log'!F878&lt;&gt;"",'Daily PnL Log'!F878,"")</f>
        <v>-578.4</v>
      </c>
      <c r="G67" s="11">
        <f>IF('Daily PnL Log'!G878&lt;&gt;"",'Daily PnL Log'!G878,"")</f>
        <v>-59.2</v>
      </c>
      <c r="H67" s="11">
        <f>IF('Daily PnL Log'!H878&lt;&gt;"",'Daily PnL Log'!H878,"")</f>
        <v>324.8</v>
      </c>
      <c r="I67" s="11">
        <f>IF('Daily PnL Log'!I878&lt;&gt;"",'Daily PnL Log'!I878,"")</f>
        <v>0</v>
      </c>
      <c r="J67" s="11">
        <f>IF('Daily PnL Log'!J878&lt;&gt;"",'Daily PnL Log'!J878,"")</f>
        <v>15193.699999999999</v>
      </c>
      <c r="K67" s="11">
        <f>IF('Daily PnL Log'!K878&lt;&gt;"",'Daily PnL Log'!K878,"")</f>
        <v>-273.22000000000003</v>
      </c>
      <c r="L67" s="11">
        <f>IF('Daily PnL Log'!L878&lt;&gt;"",'Daily PnL Log'!L878,"")</f>
        <v>-1493.61</v>
      </c>
      <c r="M67" s="11">
        <f>IF('Daily PnL Log'!M878&lt;&gt;"",'Daily PnL Log'!M878,"")</f>
        <v>-1766.83</v>
      </c>
      <c r="N67" s="11">
        <f>IF('Daily PnL Log'!N878&lt;&gt;"",'Daily PnL Log'!N878,"")</f>
        <v>13426.869999999999</v>
      </c>
      <c r="O67" s="11">
        <f t="shared" ref="O67:V71" si="4">IF(C67&lt;&gt;"",O66+C67,"")</f>
        <v>161379.80000000005</v>
      </c>
      <c r="P67" s="11">
        <f t="shared" si="4"/>
        <v>213076.6</v>
      </c>
      <c r="Q67" s="11">
        <f t="shared" si="4"/>
        <v>-4809.7</v>
      </c>
      <c r="R67" s="11">
        <f t="shared" si="4"/>
        <v>2370.3000000000025</v>
      </c>
      <c r="S67" s="11">
        <f t="shared" si="4"/>
        <v>85459.8</v>
      </c>
      <c r="T67" s="11">
        <f t="shared" si="4"/>
        <v>-4394.8</v>
      </c>
      <c r="U67" s="11">
        <f t="shared" si="4"/>
        <v>0</v>
      </c>
      <c r="V67" s="11">
        <f t="shared" si="4"/>
        <v>453082.00000000012</v>
      </c>
      <c r="W67" s="11">
        <f>IF('Daily PnL Log'!W878&lt;&gt;"",'Daily PnL Log'!W878,"")</f>
        <v>751569</v>
      </c>
      <c r="X67" s="119">
        <f>IF('Daily PnL Log'!X878&lt;&gt;"",'Daily PnL Log'!X878,"")</f>
        <v>1.7865119503332361E-2</v>
      </c>
      <c r="Y67" s="11" t="str">
        <f>IF('Daily PnL Log'!Y878&lt;&gt;"",'Daily PnL Log'!Y878,"")</f>
        <v/>
      </c>
      <c r="Z67" s="11" t="str">
        <f>IF('Daily PnL Log'!AA878&lt;&gt;"",'Daily PnL Log'!AA878,"")</f>
        <v/>
      </c>
      <c r="AA67" s="11">
        <f>IF('Daily PnL Log'!AC878&lt;&gt;"",'Daily PnL Log'!AC878,"")</f>
        <v>769872.71</v>
      </c>
    </row>
    <row r="68" spans="1:27" x14ac:dyDescent="0.25">
      <c r="A68" s="47" t="str">
        <f t="shared" si="2"/>
        <v>May</v>
      </c>
      <c r="B68" s="14">
        <f>'Daily PnL Log'!B879</f>
        <v>45440</v>
      </c>
      <c r="C68" s="13">
        <f>IF('Daily PnL Log'!C879&lt;&gt;"",'Daily PnL Log'!C879,"")</f>
        <v>7074.6</v>
      </c>
      <c r="D68" s="13">
        <f>IF('Daily PnL Log'!D879&lt;&gt;"",'Daily PnL Log'!D879,"")</f>
        <v>-17641.8</v>
      </c>
      <c r="E68" s="13">
        <f>IF('Daily PnL Log'!E879&lt;&gt;"",'Daily PnL Log'!E879,"")</f>
        <v>-2837.6</v>
      </c>
      <c r="F68" s="13">
        <f>IF('Daily PnL Log'!F879&lt;&gt;"",'Daily PnL Log'!F879,"")</f>
        <v>8952.7000000000007</v>
      </c>
      <c r="G68" s="13">
        <f>IF('Daily PnL Log'!G879&lt;&gt;"",'Daily PnL Log'!G879,"")</f>
        <v>2894.5</v>
      </c>
      <c r="H68" s="13">
        <f>IF('Daily PnL Log'!H879&lt;&gt;"",'Daily PnL Log'!H879,"")</f>
        <v>482</v>
      </c>
      <c r="I68" s="13">
        <f>IF('Daily PnL Log'!I879&lt;&gt;"",'Daily PnL Log'!I879,"")</f>
        <v>0</v>
      </c>
      <c r="J68" s="13">
        <f>IF('Daily PnL Log'!J879&lt;&gt;"",'Daily PnL Log'!J879,"")</f>
        <v>-1075.5999999999985</v>
      </c>
      <c r="K68" s="13">
        <f>IF('Daily PnL Log'!K879&lt;&gt;"",'Daily PnL Log'!K879,"")</f>
        <v>-61.58</v>
      </c>
      <c r="L68" s="13">
        <f>IF('Daily PnL Log'!L879&lt;&gt;"",'Daily PnL Log'!L879,"")</f>
        <v>-541.75</v>
      </c>
      <c r="M68" s="13">
        <f>IF('Daily PnL Log'!M879&lt;&gt;"",'Daily PnL Log'!M879,"")</f>
        <v>-603.33000000000004</v>
      </c>
      <c r="N68" s="13">
        <f>IF('Daily PnL Log'!N879&lt;&gt;"",'Daily PnL Log'!N879,"")</f>
        <v>-1678.9299999999985</v>
      </c>
      <c r="O68" s="13">
        <f t="shared" si="4"/>
        <v>168454.40000000005</v>
      </c>
      <c r="P68" s="13">
        <f t="shared" si="4"/>
        <v>195434.80000000002</v>
      </c>
      <c r="Q68" s="13">
        <f t="shared" si="4"/>
        <v>-7647.2999999999993</v>
      </c>
      <c r="R68" s="13">
        <f t="shared" si="4"/>
        <v>11323.000000000004</v>
      </c>
      <c r="S68" s="13">
        <f t="shared" si="4"/>
        <v>88354.3</v>
      </c>
      <c r="T68" s="13">
        <f t="shared" si="4"/>
        <v>-3912.8</v>
      </c>
      <c r="U68" s="13">
        <f t="shared" si="4"/>
        <v>0</v>
      </c>
      <c r="V68" s="13">
        <f t="shared" si="4"/>
        <v>452006.40000000014</v>
      </c>
      <c r="W68" s="13">
        <f>IF('Daily PnL Log'!W879&lt;&gt;"",'Daily PnL Log'!W879,"")</f>
        <v>538643</v>
      </c>
      <c r="X68" s="118">
        <f>IF('Daily PnL Log'!X879&lt;&gt;"",'Daily PnL Log'!X879,"")</f>
        <v>-3.1169624408003047E-3</v>
      </c>
      <c r="Y68" s="13" t="str">
        <f>IF('Daily PnL Log'!Y879&lt;&gt;"",'Daily PnL Log'!Y879,"")</f>
        <v/>
      </c>
      <c r="Z68" s="13" t="str">
        <f>IF('Daily PnL Log'!AA879&lt;&gt;"",'Daily PnL Log'!AA879,"")</f>
        <v/>
      </c>
      <c r="AA68" s="13">
        <f>IF('Daily PnL Log'!AC879&lt;&gt;"",'Daily PnL Log'!AC879,"")</f>
        <v>757672.38</v>
      </c>
    </row>
    <row r="69" spans="1:27" x14ac:dyDescent="0.25">
      <c r="A69" s="48" t="str">
        <f t="shared" si="2"/>
        <v>May</v>
      </c>
      <c r="B69" s="2">
        <f>'Daily PnL Log'!B880</f>
        <v>45441</v>
      </c>
      <c r="C69" s="11">
        <f>IF('Daily PnL Log'!C880&lt;&gt;"",'Daily PnL Log'!C880,"")</f>
        <v>2095.4</v>
      </c>
      <c r="D69" s="11">
        <f>IF('Daily PnL Log'!D880&lt;&gt;"",'Daily PnL Log'!D880,"")</f>
        <v>5726.2</v>
      </c>
      <c r="E69" s="11">
        <f>IF('Daily PnL Log'!E880&lt;&gt;"",'Daily PnL Log'!E880,"")</f>
        <v>-2573.6</v>
      </c>
      <c r="F69" s="11">
        <f>IF('Daily PnL Log'!F880&lt;&gt;"",'Daily PnL Log'!F880,"")</f>
        <v>5030</v>
      </c>
      <c r="G69" s="11">
        <f>IF('Daily PnL Log'!G880&lt;&gt;"",'Daily PnL Log'!G880,"")</f>
        <v>17881.3</v>
      </c>
      <c r="H69" s="11">
        <f>IF('Daily PnL Log'!H880&lt;&gt;"",'Daily PnL Log'!H880,"")</f>
        <v>-829.9</v>
      </c>
      <c r="I69" s="11">
        <f>IF('Daily PnL Log'!I880&lt;&gt;"",'Daily PnL Log'!I880,"")</f>
        <v>0</v>
      </c>
      <c r="J69" s="11">
        <f>IF('Daily PnL Log'!J880&lt;&gt;"",'Daily PnL Log'!J880,"")</f>
        <v>27329.399999999998</v>
      </c>
      <c r="K69" s="11">
        <f>IF('Daily PnL Log'!K880&lt;&gt;"",'Daily PnL Log'!K880,"")</f>
        <v>-67.489999999999995</v>
      </c>
      <c r="L69" s="11">
        <f>IF('Daily PnL Log'!L880&lt;&gt;"",'Daily PnL Log'!L880,"")</f>
        <v>-591.52</v>
      </c>
      <c r="M69" s="11">
        <f>IF('Daily PnL Log'!M880&lt;&gt;"",'Daily PnL Log'!M880,"")</f>
        <v>-659.01</v>
      </c>
      <c r="N69" s="11">
        <f>IF('Daily PnL Log'!N880&lt;&gt;"",'Daily PnL Log'!N880,"")</f>
        <v>26670.39</v>
      </c>
      <c r="O69" s="11">
        <f t="shared" si="4"/>
        <v>170549.80000000005</v>
      </c>
      <c r="P69" s="11">
        <f t="shared" si="4"/>
        <v>201161.00000000003</v>
      </c>
      <c r="Q69" s="11">
        <f t="shared" si="4"/>
        <v>-10220.9</v>
      </c>
      <c r="R69" s="11">
        <f t="shared" si="4"/>
        <v>16353.000000000004</v>
      </c>
      <c r="S69" s="11">
        <f t="shared" si="4"/>
        <v>106235.6</v>
      </c>
      <c r="T69" s="11">
        <f t="shared" si="4"/>
        <v>-4742.7</v>
      </c>
      <c r="U69" s="11">
        <f t="shared" si="4"/>
        <v>0</v>
      </c>
      <c r="V69" s="11">
        <f t="shared" si="4"/>
        <v>479335.80000000016</v>
      </c>
      <c r="W69" s="11">
        <f>IF('Daily PnL Log'!W880&lt;&gt;"",'Daily PnL Log'!W880,"")</f>
        <v>462576</v>
      </c>
      <c r="X69" s="119">
        <f>IF('Daily PnL Log'!X880&lt;&gt;"",'Daily PnL Log'!X880,"")</f>
        <v>5.7656233786448061E-2</v>
      </c>
      <c r="Y69" s="11">
        <f>IF('Daily PnL Log'!Y880&lt;&gt;"",'Daily PnL Log'!Y880,"")</f>
        <v>-5273.2300000000005</v>
      </c>
      <c r="Z69" s="11" t="str">
        <f>IF('Daily PnL Log'!AA880&lt;&gt;"",'Daily PnL Log'!AA880,"")</f>
        <v/>
      </c>
      <c r="AA69" s="11">
        <f>IF('Daily PnL Log'!AC880&lt;&gt;"",'Daily PnL Log'!AC880,"")</f>
        <v>804746.87</v>
      </c>
    </row>
    <row r="70" spans="1:27" x14ac:dyDescent="0.25">
      <c r="A70" s="47" t="str">
        <f t="shared" si="2"/>
        <v>May</v>
      </c>
      <c r="B70" s="14">
        <f>'Daily PnL Log'!B881</f>
        <v>45442</v>
      </c>
      <c r="C70" s="13">
        <f>IF('Daily PnL Log'!C881&lt;&gt;"",'Daily PnL Log'!C881,"")</f>
        <v>1028.4000000000001</v>
      </c>
      <c r="D70" s="13">
        <f>IF('Daily PnL Log'!D881&lt;&gt;"",'Daily PnL Log'!D881,"")</f>
        <v>-1886.1</v>
      </c>
      <c r="E70" s="13">
        <f>IF('Daily PnL Log'!E881&lt;&gt;"",'Daily PnL Log'!E881,"")</f>
        <v>-2249.1999999999998</v>
      </c>
      <c r="F70" s="13">
        <f>IF('Daily PnL Log'!F881&lt;&gt;"",'Daily PnL Log'!F881,"")</f>
        <v>5704</v>
      </c>
      <c r="G70" s="13">
        <f>IF('Daily PnL Log'!G881&lt;&gt;"",'Daily PnL Log'!G881,"")</f>
        <v>-7019.1</v>
      </c>
      <c r="H70" s="13">
        <f>IF('Daily PnL Log'!H881&lt;&gt;"",'Daily PnL Log'!H881,"")</f>
        <v>-302.7</v>
      </c>
      <c r="I70" s="13">
        <f>IF('Daily PnL Log'!I881&lt;&gt;"",'Daily PnL Log'!I881,"")</f>
        <v>0</v>
      </c>
      <c r="J70" s="13">
        <f>IF('Daily PnL Log'!J881&lt;&gt;"",'Daily PnL Log'!J881,"")</f>
        <v>-4724.7</v>
      </c>
      <c r="K70" s="13">
        <f>IF('Daily PnL Log'!K881&lt;&gt;"",'Daily PnL Log'!K881,"")</f>
        <v>-59.25</v>
      </c>
      <c r="L70" s="13">
        <f>IF('Daily PnL Log'!L881&lt;&gt;"",'Daily PnL Log'!L881,"")</f>
        <v>-522.02</v>
      </c>
      <c r="M70" s="13">
        <f>IF('Daily PnL Log'!M881&lt;&gt;"",'Daily PnL Log'!M881,"")</f>
        <v>-581.27</v>
      </c>
      <c r="N70" s="13">
        <f>IF('Daily PnL Log'!N881&lt;&gt;"",'Daily PnL Log'!N881,"")</f>
        <v>-5305.9699999999993</v>
      </c>
      <c r="O70" s="13">
        <f t="shared" si="4"/>
        <v>171578.20000000004</v>
      </c>
      <c r="P70" s="13">
        <f t="shared" si="4"/>
        <v>199274.90000000002</v>
      </c>
      <c r="Q70" s="13">
        <f t="shared" si="4"/>
        <v>-12470.099999999999</v>
      </c>
      <c r="R70" s="13">
        <f t="shared" si="4"/>
        <v>22057.000000000004</v>
      </c>
      <c r="S70" s="13">
        <f t="shared" si="4"/>
        <v>99216.5</v>
      </c>
      <c r="T70" s="13">
        <f t="shared" si="4"/>
        <v>-5045.3999999999996</v>
      </c>
      <c r="U70" s="13">
        <f t="shared" si="4"/>
        <v>0</v>
      </c>
      <c r="V70" s="13">
        <f t="shared" si="4"/>
        <v>474611.10000000015</v>
      </c>
      <c r="W70" s="13">
        <f>IF('Daily PnL Log'!W881&lt;&gt;"",'Daily PnL Log'!W881,"")</f>
        <v>529308</v>
      </c>
      <c r="X70" s="118">
        <f>IF('Daily PnL Log'!X881&lt;&gt;"",'Daily PnL Log'!X881,"")</f>
        <v>-1.0024352550877748E-2</v>
      </c>
      <c r="Y70" s="13" t="str">
        <f>IF('Daily PnL Log'!Y881&lt;&gt;"",'Daily PnL Log'!Y881,"")</f>
        <v/>
      </c>
      <c r="Z70" s="13" t="str">
        <f>IF('Daily PnL Log'!AA881&lt;&gt;"",'Daily PnL Log'!AA881,"")</f>
        <v/>
      </c>
      <c r="AA70" s="13">
        <f>IF('Daily PnL Log'!AC881&lt;&gt;"",'Daily PnL Log'!AC881,"")</f>
        <v>787512.1</v>
      </c>
    </row>
    <row r="71" spans="1:27" x14ac:dyDescent="0.25">
      <c r="A71" s="48" t="str">
        <f t="shared" si="2"/>
        <v>May</v>
      </c>
      <c r="B71" s="2">
        <f>'Daily PnL Log'!B882</f>
        <v>45443</v>
      </c>
      <c r="C71" s="11">
        <f>IF('Daily PnL Log'!C882&lt;&gt;"",'Daily PnL Log'!C882,"")</f>
        <v>-19117.900000000001</v>
      </c>
      <c r="D71" s="11">
        <f>IF('Daily PnL Log'!D882&lt;&gt;"",'Daily PnL Log'!D882,"")</f>
        <v>19880.3</v>
      </c>
      <c r="E71" s="11">
        <f>IF('Daily PnL Log'!E882&lt;&gt;"",'Daily PnL Log'!E882,"")</f>
        <v>-3481.7</v>
      </c>
      <c r="F71" s="11">
        <f>IF('Daily PnL Log'!F882&lt;&gt;"",'Daily PnL Log'!F882,"")</f>
        <v>3976.4</v>
      </c>
      <c r="G71" s="11">
        <f>IF('Daily PnL Log'!G882&lt;&gt;"",'Daily PnL Log'!G882,"")</f>
        <v>13919.6</v>
      </c>
      <c r="H71" s="11">
        <f>IF('Daily PnL Log'!H882&lt;&gt;"",'Daily PnL Log'!H882,"")</f>
        <v>1083.2</v>
      </c>
      <c r="I71" s="11">
        <f>IF('Daily PnL Log'!I882&lt;&gt;"",'Daily PnL Log'!I882,"")</f>
        <v>0</v>
      </c>
      <c r="J71" s="11">
        <f>IF('Daily PnL Log'!J882&lt;&gt;"",'Daily PnL Log'!J882,"")</f>
        <v>16259.9</v>
      </c>
      <c r="K71" s="11">
        <f>IF('Daily PnL Log'!K882&lt;&gt;"",'Daily PnL Log'!K882,"")</f>
        <v>-48.89</v>
      </c>
      <c r="L71" s="11">
        <f>IF('Daily PnL Log'!L882&lt;&gt;"",'Daily PnL Log'!L882,"")</f>
        <v>-429.9</v>
      </c>
      <c r="M71" s="11">
        <f>IF('Daily PnL Log'!M882&lt;&gt;"",'Daily PnL Log'!M882,"")</f>
        <v>-478.78999999999996</v>
      </c>
      <c r="N71" s="11">
        <f>IF('Daily PnL Log'!N882&lt;&gt;"",'Daily PnL Log'!N882,"")</f>
        <v>15781.11</v>
      </c>
      <c r="O71" s="11">
        <f t="shared" si="4"/>
        <v>152460.30000000005</v>
      </c>
      <c r="P71" s="11">
        <f t="shared" si="4"/>
        <v>219155.20000000001</v>
      </c>
      <c r="Q71" s="11">
        <f t="shared" si="4"/>
        <v>-15951.8</v>
      </c>
      <c r="R71" s="11">
        <f t="shared" si="4"/>
        <v>26033.400000000005</v>
      </c>
      <c r="S71" s="11">
        <f t="shared" si="4"/>
        <v>113136.1</v>
      </c>
      <c r="T71" s="11">
        <f t="shared" si="4"/>
        <v>-3962.2</v>
      </c>
      <c r="U71" s="11">
        <f t="shared" si="4"/>
        <v>0</v>
      </c>
      <c r="V71" s="11">
        <f t="shared" si="4"/>
        <v>490871.00000000017</v>
      </c>
      <c r="W71" s="11">
        <f>IF('Daily PnL Log'!W882&lt;&gt;"",'Daily PnL Log'!W882,"")</f>
        <v>582661</v>
      </c>
      <c r="X71" s="119">
        <f>IF('Daily PnL Log'!X882&lt;&gt;"",'Daily PnL Log'!X882,"")</f>
        <v>2.7084548305103654E-2</v>
      </c>
      <c r="Y71" s="11" t="str">
        <f>IF('Daily PnL Log'!Y882&lt;&gt;"",'Daily PnL Log'!Y882,"")</f>
        <v/>
      </c>
      <c r="Z71" s="11" t="str">
        <f>IF('Daily PnL Log'!AA882&lt;&gt;"",'Daily PnL Log'!AA882,"")</f>
        <v/>
      </c>
      <c r="AA71" s="11">
        <f>IF('Daily PnL Log'!AC882&lt;&gt;"",'Daily PnL Log'!AC882,"")</f>
        <v>813078.31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1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4.85546875" style="20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114013.00000000001</v>
      </c>
    </row>
    <row r="8" spans="1:2" ht="18.75" x14ac:dyDescent="0.3">
      <c r="A8" s="55" t="s">
        <v>6</v>
      </c>
      <c r="B8" s="56">
        <f>K48</f>
        <v>-2060.38</v>
      </c>
    </row>
    <row r="9" spans="1:2" ht="18.75" x14ac:dyDescent="0.3">
      <c r="A9" s="55" t="s">
        <v>30</v>
      </c>
      <c r="B9" s="56">
        <f>L48</f>
        <v>-15848.77</v>
      </c>
    </row>
    <row r="10" spans="1:2" ht="18.75" x14ac:dyDescent="0.3">
      <c r="A10" s="55" t="s">
        <v>11</v>
      </c>
      <c r="B10" s="56">
        <f>Y48</f>
        <v>-19982.21</v>
      </c>
    </row>
    <row r="11" spans="1:2" ht="18.75" x14ac:dyDescent="0.3">
      <c r="A11" s="57" t="s">
        <v>18</v>
      </c>
      <c r="B11" s="54">
        <f>B7+(B8+B9+B10)</f>
        <v>76121.640000000014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740668.81818181823</v>
      </c>
    </row>
    <row r="15" spans="1:2" ht="18.75" x14ac:dyDescent="0.3">
      <c r="A15" s="60" t="s">
        <v>15</v>
      </c>
      <c r="B15" s="63">
        <f>B11/B14</f>
        <v>0.10277419290697586</v>
      </c>
    </row>
    <row r="16" spans="1:2" ht="18.75" x14ac:dyDescent="0.3">
      <c r="A16" s="60" t="s">
        <v>17</v>
      </c>
      <c r="B16" s="63">
        <f>X48</f>
        <v>4.3966204012925968E-2</v>
      </c>
    </row>
    <row r="17" spans="1:2" ht="18.75" x14ac:dyDescent="0.3">
      <c r="A17" s="60" t="s">
        <v>31</v>
      </c>
      <c r="B17" s="64">
        <f>B15/B16</f>
        <v>2.3375725790827988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47941.400000000023</v>
      </c>
      <c r="D48" s="41">
        <f t="shared" si="0"/>
        <v>109163.40000000001</v>
      </c>
      <c r="E48" s="41">
        <f t="shared" si="0"/>
        <v>-7581.8</v>
      </c>
      <c r="F48" s="41">
        <f t="shared" si="0"/>
        <v>-42201.000000000007</v>
      </c>
      <c r="G48" s="41">
        <f t="shared" si="0"/>
        <v>16470.000000000004</v>
      </c>
      <c r="H48" s="41">
        <f t="shared" si="0"/>
        <v>-9779.0000000000018</v>
      </c>
      <c r="I48" s="41">
        <f t="shared" si="0"/>
        <v>0</v>
      </c>
      <c r="J48" s="41">
        <f t="shared" si="0"/>
        <v>114013.00000000001</v>
      </c>
      <c r="K48" s="41">
        <f t="shared" si="0"/>
        <v>-2060.38</v>
      </c>
      <c r="L48" s="41">
        <f t="shared" si="0"/>
        <v>-15848.77</v>
      </c>
      <c r="M48" s="41">
        <f t="shared" si="0"/>
        <v>-17909.150000000001</v>
      </c>
      <c r="N48" s="41">
        <f t="shared" si="0"/>
        <v>96103.849999999991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740668.81818181823</v>
      </c>
      <c r="X48" s="44">
        <f>_xlfn.STDEV.P(X50:X71)</f>
        <v>4.3966204012925968E-2</v>
      </c>
      <c r="Y48" s="41">
        <f>SUM(Y50:Y71)</f>
        <v>-19982.21</v>
      </c>
      <c r="Z48" s="41">
        <f>SUM(Z50:Z71)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Apr</v>
      </c>
      <c r="B50" s="14">
        <f>'Daily PnL Log'!B839</f>
        <v>45383</v>
      </c>
      <c r="C50" s="13">
        <f>IF('Daily PnL Log'!C839&lt;&gt;"",'Daily PnL Log'!C839,"")</f>
        <v>4277.7</v>
      </c>
      <c r="D50" s="13">
        <f>IF('Daily PnL Log'!D839&lt;&gt;"",'Daily PnL Log'!D839,"")</f>
        <v>3511.6</v>
      </c>
      <c r="E50" s="13">
        <f>IF('Daily PnL Log'!E839&lt;&gt;"",'Daily PnL Log'!E839,"")</f>
        <v>1110</v>
      </c>
      <c r="F50" s="13">
        <f>IF('Daily PnL Log'!F839&lt;&gt;"",'Daily PnL Log'!F839,"")</f>
        <v>12929.8</v>
      </c>
      <c r="G50" s="13">
        <f>IF('Daily PnL Log'!G839&lt;&gt;"",'Daily PnL Log'!G839,"")</f>
        <v>26788.400000000001</v>
      </c>
      <c r="H50" s="13">
        <f>IF('Daily PnL Log'!H839&lt;&gt;"",'Daily PnL Log'!H839,"")</f>
        <v>1133.2</v>
      </c>
      <c r="I50" s="13">
        <f>IF('Daily PnL Log'!I839&lt;&gt;"",'Daily PnL Log'!I839,"")</f>
        <v>0</v>
      </c>
      <c r="J50" s="13">
        <f>IF('Daily PnL Log'!J839&lt;&gt;"",'Daily PnL Log'!J839,"")</f>
        <v>49750.7</v>
      </c>
      <c r="K50" s="13">
        <f>IF('Daily PnL Log'!K839&lt;&gt;"",'Daily PnL Log'!K839,"")</f>
        <v>-90.73</v>
      </c>
      <c r="L50" s="13">
        <f>IF('Daily PnL Log'!L839&lt;&gt;"",'Daily PnL Log'!L839,"")</f>
        <v>-804.14</v>
      </c>
      <c r="M50" s="13">
        <f>IF('Daily PnL Log'!M839&lt;&gt;"",'Daily PnL Log'!M839,"")</f>
        <v>-894.87</v>
      </c>
      <c r="N50" s="13">
        <f>IF('Daily PnL Log'!N839&lt;&gt;"",'Daily PnL Log'!N839,"")</f>
        <v>48855.829999999994</v>
      </c>
      <c r="O50" s="13">
        <f t="shared" ref="O50:U50" si="1">C50</f>
        <v>4277.7</v>
      </c>
      <c r="P50" s="13">
        <f t="shared" si="1"/>
        <v>3511.6</v>
      </c>
      <c r="Q50" s="13">
        <f t="shared" si="1"/>
        <v>1110</v>
      </c>
      <c r="R50" s="13">
        <f t="shared" si="1"/>
        <v>12929.8</v>
      </c>
      <c r="S50" s="13">
        <f t="shared" si="1"/>
        <v>26788.400000000001</v>
      </c>
      <c r="T50" s="13">
        <f t="shared" si="1"/>
        <v>1133.2</v>
      </c>
      <c r="U50" s="13">
        <f t="shared" si="1"/>
        <v>0</v>
      </c>
      <c r="V50" s="13">
        <f>SUM(O50:T50)</f>
        <v>49750.7</v>
      </c>
      <c r="W50" s="13">
        <f>IF('Daily PnL Log'!W839&lt;&gt;"",'Daily PnL Log'!W839,"")</f>
        <v>678467</v>
      </c>
      <c r="X50" s="118">
        <f>IF('Daily PnL Log'!X839&lt;&gt;"",'Daily PnL Log'!X839,"")</f>
        <v>7.2009147091899817E-2</v>
      </c>
      <c r="Y50" s="13" t="str">
        <f>IF('Daily PnL Log'!Y839&lt;&gt;"",'Daily PnL Log'!Y839,"")</f>
        <v/>
      </c>
      <c r="Z50" s="13" t="str">
        <f>IF('Daily PnL Log'!AA839&lt;&gt;"",'Daily PnL Log'!AA839,"")</f>
        <v/>
      </c>
      <c r="AA50" s="13">
        <f>IF('Daily PnL Log'!AC839&lt;&gt;"",'Daily PnL Log'!AC839,"")</f>
        <v>282216.61</v>
      </c>
    </row>
    <row r="51" spans="1:27" x14ac:dyDescent="0.25">
      <c r="A51" s="48" t="str">
        <f t="shared" ref="A51:A71" si="2">TEXT(B51,"mmm")</f>
        <v>Apr</v>
      </c>
      <c r="B51" s="2">
        <f>'Daily PnL Log'!B840</f>
        <v>45384</v>
      </c>
      <c r="C51" s="11">
        <f>IF('Daily PnL Log'!C840&lt;&gt;"",'Daily PnL Log'!C840,"")</f>
        <v>-40542.1</v>
      </c>
      <c r="D51" s="11">
        <f>IF('Daily PnL Log'!D840&lt;&gt;"",'Daily PnL Log'!D840,"")</f>
        <v>5797.8</v>
      </c>
      <c r="E51" s="11">
        <f>IF('Daily PnL Log'!E840&lt;&gt;"",'Daily PnL Log'!E840,"")</f>
        <v>-2071.6</v>
      </c>
      <c r="F51" s="11">
        <f>IF('Daily PnL Log'!F840&lt;&gt;"",'Daily PnL Log'!F840,"")</f>
        <v>14225.4</v>
      </c>
      <c r="G51" s="11">
        <f>IF('Daily PnL Log'!G840&lt;&gt;"",'Daily PnL Log'!G840,"")</f>
        <v>11748.9</v>
      </c>
      <c r="H51" s="11">
        <f>IF('Daily PnL Log'!H840&lt;&gt;"",'Daily PnL Log'!H840,"")</f>
        <v>-4216.7</v>
      </c>
      <c r="I51" s="11">
        <f>IF('Daily PnL Log'!I840&lt;&gt;"",'Daily PnL Log'!I840,"")</f>
        <v>0</v>
      </c>
      <c r="J51" s="11">
        <f>IF('Daily PnL Log'!J840&lt;&gt;"",'Daily PnL Log'!J840,"")</f>
        <v>-15058.299999999992</v>
      </c>
      <c r="K51" s="11">
        <f>IF('Daily PnL Log'!K840&lt;&gt;"",'Daily PnL Log'!K840,"")</f>
        <v>-80.73</v>
      </c>
      <c r="L51" s="11">
        <f>IF('Daily PnL Log'!L840&lt;&gt;"",'Daily PnL Log'!L840,"")</f>
        <v>-712.13</v>
      </c>
      <c r="M51" s="11">
        <f>IF('Daily PnL Log'!M840&lt;&gt;"",'Daily PnL Log'!M840,"")</f>
        <v>-792.86</v>
      </c>
      <c r="N51" s="11">
        <f>IF('Daily PnL Log'!N840&lt;&gt;"",'Daily PnL Log'!N840,"")</f>
        <v>-15851.159999999993</v>
      </c>
      <c r="O51" s="11">
        <f t="shared" ref="O51:V66" si="3">IF(C51&lt;&gt;"",O50+C51,"")</f>
        <v>-36264.400000000001</v>
      </c>
      <c r="P51" s="11">
        <f t="shared" si="3"/>
        <v>9309.4</v>
      </c>
      <c r="Q51" s="11">
        <f t="shared" si="3"/>
        <v>-961.59999999999991</v>
      </c>
      <c r="R51" s="11">
        <f t="shared" si="3"/>
        <v>27155.199999999997</v>
      </c>
      <c r="S51" s="11">
        <f t="shared" si="3"/>
        <v>38537.300000000003</v>
      </c>
      <c r="T51" s="11">
        <f t="shared" si="3"/>
        <v>-3083.5</v>
      </c>
      <c r="U51" s="11">
        <f t="shared" si="3"/>
        <v>0</v>
      </c>
      <c r="V51" s="11">
        <f t="shared" si="3"/>
        <v>34692.400000000009</v>
      </c>
      <c r="W51" s="11">
        <f>IF('Daily PnL Log'!W840&lt;&gt;"",'Daily PnL Log'!W840,"")</f>
        <v>679340</v>
      </c>
      <c r="X51" s="119">
        <f>IF('Daily PnL Log'!X840&lt;&gt;"",'Daily PnL Log'!X840,"")</f>
        <v>-2.3333176318191175E-2</v>
      </c>
      <c r="Y51" s="11">
        <f>IF('Daily PnL Log'!Y840&lt;&gt;"",'Daily PnL Log'!Y840,"")</f>
        <v>-4793.8999999999996</v>
      </c>
      <c r="Z51" s="11" t="str">
        <f>IF('Daily PnL Log'!AA840&lt;&gt;"",'Daily PnL Log'!AA840,"")</f>
        <v/>
      </c>
      <c r="AA51" s="11">
        <f>IF('Daily PnL Log'!AC840&lt;&gt;"",'Daily PnL Log'!AC840,"")</f>
        <v>274671.75</v>
      </c>
    </row>
    <row r="52" spans="1:27" x14ac:dyDescent="0.25">
      <c r="A52" s="47" t="str">
        <f t="shared" si="2"/>
        <v>Apr</v>
      </c>
      <c r="B52" s="14">
        <f>'Daily PnL Log'!B841</f>
        <v>45385</v>
      </c>
      <c r="C52" s="13">
        <f>IF('Daily PnL Log'!C841&lt;&gt;"",'Daily PnL Log'!C841,"")</f>
        <v>29284</v>
      </c>
      <c r="D52" s="13">
        <f>IF('Daily PnL Log'!D841&lt;&gt;"",'Daily PnL Log'!D841,"")</f>
        <v>-1584.2</v>
      </c>
      <c r="E52" s="13">
        <f>IF('Daily PnL Log'!E841&lt;&gt;"",'Daily PnL Log'!E841,"")</f>
        <v>810.2</v>
      </c>
      <c r="F52" s="13">
        <f>IF('Daily PnL Log'!F841&lt;&gt;"",'Daily PnL Log'!F841,"")</f>
        <v>-610.4</v>
      </c>
      <c r="G52" s="13">
        <f>IF('Daily PnL Log'!G841&lt;&gt;"",'Daily PnL Log'!G841,"")</f>
        <v>10005.1</v>
      </c>
      <c r="H52" s="13">
        <f>IF('Daily PnL Log'!H841&lt;&gt;"",'Daily PnL Log'!H841,"")</f>
        <v>6213.1</v>
      </c>
      <c r="I52" s="13">
        <f>IF('Daily PnL Log'!I841&lt;&gt;"",'Daily PnL Log'!I841,"")</f>
        <v>0</v>
      </c>
      <c r="J52" s="13">
        <f>IF('Daily PnL Log'!J841&lt;&gt;"",'Daily PnL Log'!J841,"")</f>
        <v>44117.799999999996</v>
      </c>
      <c r="K52" s="13">
        <f>IF('Daily PnL Log'!K841&lt;&gt;"",'Daily PnL Log'!K841,"")</f>
        <v>-55.55</v>
      </c>
      <c r="L52" s="13">
        <f>IF('Daily PnL Log'!L841&lt;&gt;"",'Daily PnL Log'!L841,"")</f>
        <v>-491.88</v>
      </c>
      <c r="M52" s="13">
        <f>IF('Daily PnL Log'!M841&lt;&gt;"",'Daily PnL Log'!M841,"")</f>
        <v>-547.42999999999995</v>
      </c>
      <c r="N52" s="13">
        <f>IF('Daily PnL Log'!N841&lt;&gt;"",'Daily PnL Log'!N841,"")</f>
        <v>43570.369999999995</v>
      </c>
      <c r="O52" s="13">
        <f t="shared" si="3"/>
        <v>-6980.4000000000015</v>
      </c>
      <c r="P52" s="13">
        <f t="shared" si="3"/>
        <v>7725.2</v>
      </c>
      <c r="Q52" s="13">
        <f t="shared" si="3"/>
        <v>-151.39999999999986</v>
      </c>
      <c r="R52" s="13">
        <f t="shared" si="3"/>
        <v>26544.799999999996</v>
      </c>
      <c r="S52" s="13">
        <f t="shared" si="3"/>
        <v>48542.400000000001</v>
      </c>
      <c r="T52" s="13">
        <f t="shared" si="3"/>
        <v>3129.6000000000004</v>
      </c>
      <c r="U52" s="13">
        <f t="shared" si="3"/>
        <v>0</v>
      </c>
      <c r="V52" s="13">
        <f t="shared" si="3"/>
        <v>78810.200000000012</v>
      </c>
      <c r="W52" s="13">
        <f>IF('Daily PnL Log'!W841&lt;&gt;"",'Daily PnL Log'!W841,"")</f>
        <v>783670</v>
      </c>
      <c r="X52" s="118">
        <f>IF('Daily PnL Log'!X841&lt;&gt;"",'Daily PnL Log'!X841,"")</f>
        <v>5.5597853688414758E-2</v>
      </c>
      <c r="Y52" s="13" t="str">
        <f>IF('Daily PnL Log'!Y841&lt;&gt;"",'Daily PnL Log'!Y841,"")</f>
        <v/>
      </c>
      <c r="Z52" s="13" t="str">
        <f>IF('Daily PnL Log'!AA841&lt;&gt;"",'Daily PnL Log'!AA841,"")</f>
        <v/>
      </c>
      <c r="AA52" s="13">
        <f>IF('Daily PnL Log'!AC841&lt;&gt;"",'Daily PnL Log'!AC841,"")</f>
        <v>304015.57</v>
      </c>
    </row>
    <row r="53" spans="1:27" x14ac:dyDescent="0.25">
      <c r="A53" s="48" t="str">
        <f t="shared" si="2"/>
        <v>Apr</v>
      </c>
      <c r="B53" s="2">
        <f>'Daily PnL Log'!B842</f>
        <v>45386</v>
      </c>
      <c r="C53" s="11">
        <f>IF('Daily PnL Log'!C842&lt;&gt;"",'Daily PnL Log'!C842,"")</f>
        <v>-19909.599999999999</v>
      </c>
      <c r="D53" s="11">
        <f>IF('Daily PnL Log'!D842&lt;&gt;"",'Daily PnL Log'!D842,"")</f>
        <v>634.20000000000005</v>
      </c>
      <c r="E53" s="11">
        <f>IF('Daily PnL Log'!E842&lt;&gt;"",'Daily PnL Log'!E842,"")</f>
        <v>1075.8</v>
      </c>
      <c r="F53" s="11">
        <f>IF('Daily PnL Log'!F842&lt;&gt;"",'Daily PnL Log'!F842,"")</f>
        <v>737.2</v>
      </c>
      <c r="G53" s="11">
        <f>IF('Daily PnL Log'!G842&lt;&gt;"",'Daily PnL Log'!G842,"")</f>
        <v>-10578.6</v>
      </c>
      <c r="H53" s="11">
        <f>IF('Daily PnL Log'!H842&lt;&gt;"",'Daily PnL Log'!H842,"")</f>
        <v>1814.4</v>
      </c>
      <c r="I53" s="11">
        <f>IF('Daily PnL Log'!I842&lt;&gt;"",'Daily PnL Log'!I842,"")</f>
        <v>0</v>
      </c>
      <c r="J53" s="11">
        <f>IF('Daily PnL Log'!J842&lt;&gt;"",'Daily PnL Log'!J842,"")</f>
        <v>-26226.6</v>
      </c>
      <c r="K53" s="11">
        <f>IF('Daily PnL Log'!K842&lt;&gt;"",'Daily PnL Log'!K842,"")</f>
        <v>-48.41</v>
      </c>
      <c r="L53" s="11">
        <f>IF('Daily PnL Log'!L842&lt;&gt;"",'Daily PnL Log'!L842,"")</f>
        <v>-401.12</v>
      </c>
      <c r="M53" s="11">
        <f>IF('Daily PnL Log'!M842&lt;&gt;"",'Daily PnL Log'!M842,"")</f>
        <v>-449.53</v>
      </c>
      <c r="N53" s="11">
        <f>IF('Daily PnL Log'!N842&lt;&gt;"",'Daily PnL Log'!N842,"")</f>
        <v>-26676.129999999997</v>
      </c>
      <c r="O53" s="11">
        <f t="shared" si="3"/>
        <v>-26890</v>
      </c>
      <c r="P53" s="11">
        <f t="shared" si="3"/>
        <v>8359.4</v>
      </c>
      <c r="Q53" s="11">
        <f t="shared" si="3"/>
        <v>924.40000000000009</v>
      </c>
      <c r="R53" s="11">
        <f t="shared" si="3"/>
        <v>27281.999999999996</v>
      </c>
      <c r="S53" s="11">
        <f t="shared" si="3"/>
        <v>37963.800000000003</v>
      </c>
      <c r="T53" s="11">
        <f t="shared" si="3"/>
        <v>4944</v>
      </c>
      <c r="U53" s="11">
        <f t="shared" si="3"/>
        <v>0</v>
      </c>
      <c r="V53" s="11">
        <f t="shared" si="3"/>
        <v>52583.600000000013</v>
      </c>
      <c r="W53" s="11">
        <f>IF('Daily PnL Log'!W842&lt;&gt;"",'Daily PnL Log'!W842,"")</f>
        <v>737193</v>
      </c>
      <c r="X53" s="119">
        <f>IF('Daily PnL Log'!X842&lt;&gt;"",'Daily PnL Log'!X842,"")</f>
        <v>-3.6186086954162609E-2</v>
      </c>
      <c r="Y53" s="11" t="str">
        <f>IF('Daily PnL Log'!Y842&lt;&gt;"",'Daily PnL Log'!Y842,"")</f>
        <v/>
      </c>
      <c r="Z53" s="11" t="str">
        <f>IF('Daily PnL Log'!AA842&lt;&gt;"",'Daily PnL Log'!AA842,"")</f>
        <v/>
      </c>
      <c r="AA53" s="11">
        <f>IF('Daily PnL Log'!AC842&lt;&gt;"",'Daily PnL Log'!AC842,"")</f>
        <v>280641.03999999998</v>
      </c>
    </row>
    <row r="54" spans="1:27" x14ac:dyDescent="0.25">
      <c r="A54" s="47" t="str">
        <f t="shared" si="2"/>
        <v>Apr</v>
      </c>
      <c r="B54" s="14">
        <f>'Daily PnL Log'!B843</f>
        <v>45387</v>
      </c>
      <c r="C54" s="13">
        <f>IF('Daily PnL Log'!C843&lt;&gt;"",'Daily PnL Log'!C843,"")</f>
        <v>-10203.6</v>
      </c>
      <c r="D54" s="13">
        <f>IF('Daily PnL Log'!D843&lt;&gt;"",'Daily PnL Log'!D843,"")</f>
        <v>23888.400000000001</v>
      </c>
      <c r="E54" s="13">
        <f>IF('Daily PnL Log'!E843&lt;&gt;"",'Daily PnL Log'!E843,"")</f>
        <v>333.7</v>
      </c>
      <c r="F54" s="13">
        <f>IF('Daily PnL Log'!F843&lt;&gt;"",'Daily PnL Log'!F843,"")</f>
        <v>-7006.5</v>
      </c>
      <c r="G54" s="13">
        <f>IF('Daily PnL Log'!G843&lt;&gt;"",'Daily PnL Log'!G843,"")</f>
        <v>-9436.5</v>
      </c>
      <c r="H54" s="13">
        <f>IF('Daily PnL Log'!H843&lt;&gt;"",'Daily PnL Log'!H843,"")</f>
        <v>3113.7</v>
      </c>
      <c r="I54" s="13">
        <f>IF('Daily PnL Log'!I843&lt;&gt;"",'Daily PnL Log'!I843,"")</f>
        <v>0</v>
      </c>
      <c r="J54" s="13">
        <f>IF('Daily PnL Log'!J843&lt;&gt;"",'Daily PnL Log'!J843,"")</f>
        <v>689.20000000000164</v>
      </c>
      <c r="K54" s="13">
        <f>IF('Daily PnL Log'!K843&lt;&gt;"",'Daily PnL Log'!K843,"")</f>
        <v>-49.73</v>
      </c>
      <c r="L54" s="13">
        <f>IF('Daily PnL Log'!L843&lt;&gt;"",'Daily PnL Log'!L843,"")</f>
        <v>-436.12</v>
      </c>
      <c r="M54" s="13">
        <f>IF('Daily PnL Log'!M843&lt;&gt;"",'Daily PnL Log'!M843,"")</f>
        <v>-485.85</v>
      </c>
      <c r="N54" s="13">
        <f>IF('Daily PnL Log'!N843&lt;&gt;"",'Daily PnL Log'!N843,"")</f>
        <v>203.35000000000161</v>
      </c>
      <c r="O54" s="13">
        <f t="shared" si="3"/>
        <v>-37093.599999999999</v>
      </c>
      <c r="P54" s="13">
        <f t="shared" si="3"/>
        <v>32247.800000000003</v>
      </c>
      <c r="Q54" s="13">
        <f t="shared" si="3"/>
        <v>1258.1000000000001</v>
      </c>
      <c r="R54" s="13">
        <f t="shared" si="3"/>
        <v>20275.499999999996</v>
      </c>
      <c r="S54" s="13">
        <f t="shared" si="3"/>
        <v>28527.300000000003</v>
      </c>
      <c r="T54" s="13">
        <f t="shared" si="3"/>
        <v>8057.7</v>
      </c>
      <c r="U54" s="13">
        <f t="shared" si="3"/>
        <v>0</v>
      </c>
      <c r="V54" s="13">
        <f t="shared" si="3"/>
        <v>53272.800000000017</v>
      </c>
      <c r="W54" s="13">
        <f>IF('Daily PnL Log'!W843&lt;&gt;"",'Daily PnL Log'!W843,"")</f>
        <v>878821</v>
      </c>
      <c r="X54" s="118">
        <f>IF('Daily PnL Log'!X843&lt;&gt;"",'Daily PnL Log'!X843,"")</f>
        <v>2.3138955486953728E-4</v>
      </c>
      <c r="Y54" s="13" t="str">
        <f>IF('Daily PnL Log'!Y843&lt;&gt;"",'Daily PnL Log'!Y843,"")</f>
        <v/>
      </c>
      <c r="Z54" s="13" t="str">
        <f>IF('Daily PnL Log'!AA843&lt;&gt;"",'Daily PnL Log'!AA843,"")</f>
        <v/>
      </c>
      <c r="AA54" s="13">
        <f>IF('Daily PnL Log'!AC843&lt;&gt;"",'Daily PnL Log'!AC843,"")</f>
        <v>285469.23</v>
      </c>
    </row>
    <row r="55" spans="1:27" x14ac:dyDescent="0.25">
      <c r="A55" s="48" t="str">
        <f t="shared" si="2"/>
        <v>Apr</v>
      </c>
      <c r="B55" s="2">
        <f>'Daily PnL Log'!B844</f>
        <v>45390</v>
      </c>
      <c r="C55" s="11">
        <f>IF('Daily PnL Log'!C844&lt;&gt;"",'Daily PnL Log'!C844,"")</f>
        <v>-36544.199999999997</v>
      </c>
      <c r="D55" s="11">
        <f>IF('Daily PnL Log'!D844&lt;&gt;"",'Daily PnL Log'!D844,"")</f>
        <v>-9502.1</v>
      </c>
      <c r="E55" s="11">
        <f>IF('Daily PnL Log'!E844&lt;&gt;"",'Daily PnL Log'!E844,"")</f>
        <v>293.2</v>
      </c>
      <c r="F55" s="11">
        <f>IF('Daily PnL Log'!F844&lt;&gt;"",'Daily PnL Log'!F844,"")</f>
        <v>-4813.5</v>
      </c>
      <c r="G55" s="11">
        <f>IF('Daily PnL Log'!G844&lt;&gt;"",'Daily PnL Log'!G844,"")</f>
        <v>-1932.2</v>
      </c>
      <c r="H55" s="11">
        <f>IF('Daily PnL Log'!H844&lt;&gt;"",'Daily PnL Log'!H844,"")</f>
        <v>-4254.8</v>
      </c>
      <c r="I55" s="11">
        <f>IF('Daily PnL Log'!I844&lt;&gt;"",'Daily PnL Log'!I844,"")</f>
        <v>0</v>
      </c>
      <c r="J55" s="11">
        <f>IF('Daily PnL Log'!J844&lt;&gt;"",'Daily PnL Log'!J844,"")</f>
        <v>-56753.599999999999</v>
      </c>
      <c r="K55" s="11">
        <f>IF('Daily PnL Log'!K844&lt;&gt;"",'Daily PnL Log'!K844,"")</f>
        <v>-54.6</v>
      </c>
      <c r="L55" s="11">
        <f>IF('Daily PnL Log'!L844&lt;&gt;"",'Daily PnL Log'!L844,"")</f>
        <v>-481.56</v>
      </c>
      <c r="M55" s="11">
        <f>IF('Daily PnL Log'!M844&lt;&gt;"",'Daily PnL Log'!M844,"")</f>
        <v>-536.16</v>
      </c>
      <c r="N55" s="11">
        <f>IF('Daily PnL Log'!N844&lt;&gt;"",'Daily PnL Log'!N844,"")</f>
        <v>-57289.760000000002</v>
      </c>
      <c r="O55" s="11">
        <f t="shared" si="3"/>
        <v>-73637.799999999988</v>
      </c>
      <c r="P55" s="11">
        <f t="shared" si="3"/>
        <v>22745.700000000004</v>
      </c>
      <c r="Q55" s="11">
        <f t="shared" si="3"/>
        <v>1551.3000000000002</v>
      </c>
      <c r="R55" s="11">
        <f t="shared" si="3"/>
        <v>15461.999999999996</v>
      </c>
      <c r="S55" s="11">
        <f t="shared" si="3"/>
        <v>26595.100000000002</v>
      </c>
      <c r="T55" s="11">
        <f t="shared" si="3"/>
        <v>3802.8999999999996</v>
      </c>
      <c r="U55" s="11">
        <f t="shared" si="3"/>
        <v>0</v>
      </c>
      <c r="V55" s="11">
        <f t="shared" si="3"/>
        <v>-3480.7999999999811</v>
      </c>
      <c r="W55" s="11">
        <f>IF('Daily PnL Log'!W844&lt;&gt;"",'Daily PnL Log'!W844,"")</f>
        <v>826936</v>
      </c>
      <c r="X55" s="119">
        <f>IF('Daily PnL Log'!X844&lt;&gt;"",'Daily PnL Log'!X844,"")</f>
        <v>-6.9279557305523043E-2</v>
      </c>
      <c r="Y55" s="11" t="str">
        <f>IF('Daily PnL Log'!Y844&lt;&gt;"",'Daily PnL Log'!Y844,"")</f>
        <v/>
      </c>
      <c r="Z55" s="11" t="str">
        <f>IF('Daily PnL Log'!AA844&lt;&gt;"",'Daily PnL Log'!AA844,"")</f>
        <v/>
      </c>
      <c r="AA55" s="11">
        <f>IF('Daily PnL Log'!AC844&lt;&gt;"",'Daily PnL Log'!AC844,"")</f>
        <v>209673.07</v>
      </c>
    </row>
    <row r="56" spans="1:27" x14ac:dyDescent="0.25">
      <c r="A56" s="47" t="str">
        <f t="shared" si="2"/>
        <v>Apr</v>
      </c>
      <c r="B56" s="14">
        <f>'Daily PnL Log'!B845</f>
        <v>45391</v>
      </c>
      <c r="C56" s="13">
        <f>IF('Daily PnL Log'!C845&lt;&gt;"",'Daily PnL Log'!C845,"")</f>
        <v>-46871.9</v>
      </c>
      <c r="D56" s="13">
        <f>IF('Daily PnL Log'!D845&lt;&gt;"",'Daily PnL Log'!D845,"")</f>
        <v>11716.2</v>
      </c>
      <c r="E56" s="13">
        <f>IF('Daily PnL Log'!E845&lt;&gt;"",'Daily PnL Log'!E845,"")</f>
        <v>949</v>
      </c>
      <c r="F56" s="13">
        <f>IF('Daily PnL Log'!F845&lt;&gt;"",'Daily PnL Log'!F845,"")</f>
        <v>-207.3</v>
      </c>
      <c r="G56" s="13">
        <f>IF('Daily PnL Log'!G845&lt;&gt;"",'Daily PnL Log'!G845,"")</f>
        <v>9688.6</v>
      </c>
      <c r="H56" s="13">
        <f>IF('Daily PnL Log'!H845&lt;&gt;"",'Daily PnL Log'!H845,"")</f>
        <v>-465.4</v>
      </c>
      <c r="I56" s="13">
        <f>IF('Daily PnL Log'!I845&lt;&gt;"",'Daily PnL Log'!I845,"")</f>
        <v>0</v>
      </c>
      <c r="J56" s="13">
        <f>IF('Daily PnL Log'!J845&lt;&gt;"",'Daily PnL Log'!J845,"")</f>
        <v>-25190.800000000003</v>
      </c>
      <c r="K56" s="13">
        <f>IF('Daily PnL Log'!K845&lt;&gt;"",'Daily PnL Log'!K845,"")</f>
        <v>-51.17</v>
      </c>
      <c r="L56" s="13">
        <f>IF('Daily PnL Log'!L845&lt;&gt;"",'Daily PnL Log'!L845,"")</f>
        <v>-449.42</v>
      </c>
      <c r="M56" s="13">
        <f>IF('Daily PnL Log'!M845&lt;&gt;"",'Daily PnL Log'!M845,"")</f>
        <v>-500.59000000000003</v>
      </c>
      <c r="N56" s="13">
        <f>IF('Daily PnL Log'!N845&lt;&gt;"",'Daily PnL Log'!N845,"")</f>
        <v>-25691.390000000003</v>
      </c>
      <c r="O56" s="13">
        <f t="shared" si="3"/>
        <v>-120509.69999999998</v>
      </c>
      <c r="P56" s="13">
        <f t="shared" si="3"/>
        <v>34461.900000000009</v>
      </c>
      <c r="Q56" s="13">
        <f t="shared" si="3"/>
        <v>2500.3000000000002</v>
      </c>
      <c r="R56" s="13">
        <f t="shared" si="3"/>
        <v>15254.699999999997</v>
      </c>
      <c r="S56" s="13">
        <f t="shared" si="3"/>
        <v>36283.700000000004</v>
      </c>
      <c r="T56" s="13">
        <f t="shared" si="3"/>
        <v>3337.4999999999995</v>
      </c>
      <c r="U56" s="13">
        <f t="shared" si="3"/>
        <v>0</v>
      </c>
      <c r="V56" s="13">
        <f t="shared" si="3"/>
        <v>-28671.599999999984</v>
      </c>
      <c r="W56" s="13">
        <f>IF('Daily PnL Log'!W845&lt;&gt;"",'Daily PnL Log'!W845,"")</f>
        <v>802478</v>
      </c>
      <c r="X56" s="118">
        <f>IF('Daily PnL Log'!X845&lt;&gt;"",'Daily PnL Log'!X845,"")</f>
        <v>-3.2015070818140812E-2</v>
      </c>
      <c r="Y56" s="13">
        <f>IF('Daily PnL Log'!Y845&lt;&gt;"",'Daily PnL Log'!Y845,"")</f>
        <v>-3957.85</v>
      </c>
      <c r="Z56" s="13" t="str">
        <f>IF('Daily PnL Log'!AA845&lt;&gt;"",'Daily PnL Log'!AA845,"")</f>
        <v/>
      </c>
      <c r="AA56" s="13">
        <f>IF('Daily PnL Log'!AC845&lt;&gt;"",'Daily PnL Log'!AC845,"")</f>
        <v>204453.23</v>
      </c>
    </row>
    <row r="57" spans="1:27" x14ac:dyDescent="0.25">
      <c r="A57" s="48" t="str">
        <f t="shared" si="2"/>
        <v>Apr</v>
      </c>
      <c r="B57" s="2">
        <f>'Daily PnL Log'!B846</f>
        <v>45392</v>
      </c>
      <c r="C57" s="11">
        <f>IF('Daily PnL Log'!C846&lt;&gt;"",'Daily PnL Log'!C846,"")</f>
        <v>36107.5</v>
      </c>
      <c r="D57" s="11">
        <f>IF('Daily PnL Log'!D846&lt;&gt;"",'Daily PnL Log'!D846,"")</f>
        <v>-7195.9</v>
      </c>
      <c r="E57" s="11">
        <f>IF('Daily PnL Log'!E846&lt;&gt;"",'Daily PnL Log'!E846,"")</f>
        <v>-422.5</v>
      </c>
      <c r="F57" s="11">
        <f>IF('Daily PnL Log'!F846&lt;&gt;"",'Daily PnL Log'!F846,"")</f>
        <v>-2388.3000000000002</v>
      </c>
      <c r="G57" s="11">
        <f>IF('Daily PnL Log'!G846&lt;&gt;"",'Daily PnL Log'!G846,"")</f>
        <v>14881.9</v>
      </c>
      <c r="H57" s="11">
        <f>IF('Daily PnL Log'!H846&lt;&gt;"",'Daily PnL Log'!H846,"")</f>
        <v>7109.5</v>
      </c>
      <c r="I57" s="11">
        <f>IF('Daily PnL Log'!I846&lt;&gt;"",'Daily PnL Log'!I846,"")</f>
        <v>0</v>
      </c>
      <c r="J57" s="11">
        <f>IF('Daily PnL Log'!J846&lt;&gt;"",'Daily PnL Log'!J846,"")</f>
        <v>48092.2</v>
      </c>
      <c r="K57" s="11">
        <f>IF('Daily PnL Log'!K846&lt;&gt;"",'Daily PnL Log'!K846,"")</f>
        <v>-40.5</v>
      </c>
      <c r="L57" s="11">
        <f>IF('Daily PnL Log'!L846&lt;&gt;"",'Daily PnL Log'!L846,"")</f>
        <v>-346.96</v>
      </c>
      <c r="M57" s="11">
        <f>IF('Daily PnL Log'!M846&lt;&gt;"",'Daily PnL Log'!M846,"")</f>
        <v>-387.46</v>
      </c>
      <c r="N57" s="11">
        <f>IF('Daily PnL Log'!N846&lt;&gt;"",'Daily PnL Log'!N846,"")</f>
        <v>47704.74</v>
      </c>
      <c r="O57" s="11">
        <f t="shared" si="3"/>
        <v>-84402.199999999983</v>
      </c>
      <c r="P57" s="11">
        <f t="shared" si="3"/>
        <v>27266.000000000007</v>
      </c>
      <c r="Q57" s="11">
        <f t="shared" si="3"/>
        <v>2077.8000000000002</v>
      </c>
      <c r="R57" s="11">
        <f t="shared" si="3"/>
        <v>12866.399999999998</v>
      </c>
      <c r="S57" s="11">
        <f t="shared" si="3"/>
        <v>51165.600000000006</v>
      </c>
      <c r="T57" s="11">
        <f t="shared" si="3"/>
        <v>10447</v>
      </c>
      <c r="U57" s="11">
        <f t="shared" si="3"/>
        <v>0</v>
      </c>
      <c r="V57" s="11">
        <f t="shared" si="3"/>
        <v>19420.600000000013</v>
      </c>
      <c r="W57" s="11">
        <f>IF('Daily PnL Log'!W846&lt;&gt;"",'Daily PnL Log'!W846,"")</f>
        <v>830137</v>
      </c>
      <c r="X57" s="119">
        <f>IF('Daily PnL Log'!X846&lt;&gt;"",'Daily PnL Log'!X846,"")</f>
        <v>5.7466104992308496E-2</v>
      </c>
      <c r="Y57" s="11">
        <f>IF('Daily PnL Log'!Y846&lt;&gt;"",'Daily PnL Log'!Y846,"")</f>
        <v>-5273.23</v>
      </c>
      <c r="Z57" s="11" t="str">
        <f>IF('Daily PnL Log'!AA846&lt;&gt;"",'Daily PnL Log'!AA846,"")</f>
        <v/>
      </c>
      <c r="AA57" s="11">
        <f>IF('Daily PnL Log'!AC846&lt;&gt;"",'Daily PnL Log'!AC846,"")</f>
        <v>250328.52</v>
      </c>
    </row>
    <row r="58" spans="1:27" x14ac:dyDescent="0.25">
      <c r="A58" s="47" t="str">
        <f t="shared" si="2"/>
        <v>Apr</v>
      </c>
      <c r="B58" s="14">
        <f>'Daily PnL Log'!B847</f>
        <v>45393</v>
      </c>
      <c r="C58" s="13">
        <f>IF('Daily PnL Log'!C847&lt;&gt;"",'Daily PnL Log'!C847,"")</f>
        <v>-5179</v>
      </c>
      <c r="D58" s="13">
        <f>IF('Daily PnL Log'!D847&lt;&gt;"",'Daily PnL Log'!D847,"")</f>
        <v>-4749.8</v>
      </c>
      <c r="E58" s="13">
        <f>IF('Daily PnL Log'!E847&lt;&gt;"",'Daily PnL Log'!E847,"")</f>
        <v>-3320.9</v>
      </c>
      <c r="F58" s="13">
        <f>IF('Daily PnL Log'!F847&lt;&gt;"",'Daily PnL Log'!F847,"")</f>
        <v>2087.6999999999998</v>
      </c>
      <c r="G58" s="13">
        <f>IF('Daily PnL Log'!G847&lt;&gt;"",'Daily PnL Log'!G847,"")</f>
        <v>15773</v>
      </c>
      <c r="H58" s="13">
        <f>IF('Daily PnL Log'!H847&lt;&gt;"",'Daily PnL Log'!H847,"")</f>
        <v>2821.3</v>
      </c>
      <c r="I58" s="13">
        <f>IF('Daily PnL Log'!I847&lt;&gt;"",'Daily PnL Log'!I847,"")</f>
        <v>0</v>
      </c>
      <c r="J58" s="13">
        <f>IF('Daily PnL Log'!J847&lt;&gt;"",'Daily PnL Log'!J847,"")</f>
        <v>7432.3</v>
      </c>
      <c r="K58" s="13">
        <f>IF('Daily PnL Log'!K847&lt;&gt;"",'Daily PnL Log'!K847,"")</f>
        <v>-85.81</v>
      </c>
      <c r="L58" s="13">
        <f>IF('Daily PnL Log'!L847&lt;&gt;"",'Daily PnL Log'!L847,"")</f>
        <v>-758.76</v>
      </c>
      <c r="M58" s="13">
        <f>IF('Daily PnL Log'!M847&lt;&gt;"",'Daily PnL Log'!M847,"")</f>
        <v>-844.56999999999994</v>
      </c>
      <c r="N58" s="13">
        <f>IF('Daily PnL Log'!N847&lt;&gt;"",'Daily PnL Log'!N847,"")</f>
        <v>6587.7300000000005</v>
      </c>
      <c r="O58" s="13">
        <f t="shared" si="3"/>
        <v>-89581.199999999983</v>
      </c>
      <c r="P58" s="13">
        <f t="shared" si="3"/>
        <v>22516.200000000008</v>
      </c>
      <c r="Q58" s="13">
        <f t="shared" si="3"/>
        <v>-1243.0999999999999</v>
      </c>
      <c r="R58" s="13">
        <f t="shared" si="3"/>
        <v>14954.099999999999</v>
      </c>
      <c r="S58" s="13">
        <f t="shared" si="3"/>
        <v>66938.600000000006</v>
      </c>
      <c r="T58" s="13">
        <f t="shared" si="3"/>
        <v>13268.3</v>
      </c>
      <c r="U58" s="13">
        <f t="shared" si="3"/>
        <v>0</v>
      </c>
      <c r="V58" s="13">
        <f t="shared" si="3"/>
        <v>26852.900000000012</v>
      </c>
      <c r="W58" s="13">
        <f>IF('Daily PnL Log'!W847&lt;&gt;"",'Daily PnL Log'!W847,"")</f>
        <v>757389</v>
      </c>
      <c r="X58" s="118">
        <f>IF('Daily PnL Log'!X847&lt;&gt;"",'Daily PnL Log'!X847,"")</f>
        <v>8.6979478180961179E-3</v>
      </c>
      <c r="Y58" s="13" t="str">
        <f>IF('Daily PnL Log'!Y847&lt;&gt;"",'Daily PnL Log'!Y847,"")</f>
        <v/>
      </c>
      <c r="Z58" s="13" t="str">
        <f>IF('Daily PnL Log'!AA847&lt;&gt;"",'Daily PnL Log'!AA847,"")</f>
        <v/>
      </c>
      <c r="AA58" s="13">
        <f>IF('Daily PnL Log'!AC847&lt;&gt;"",'Daily PnL Log'!AC847,"")</f>
        <v>262898.95</v>
      </c>
    </row>
    <row r="59" spans="1:27" x14ac:dyDescent="0.25">
      <c r="A59" s="48" t="str">
        <f t="shared" si="2"/>
        <v>Apr</v>
      </c>
      <c r="B59" s="2">
        <f>'Daily PnL Log'!B848</f>
        <v>45394</v>
      </c>
      <c r="C59" s="11">
        <f>IF('Daily PnL Log'!C848&lt;&gt;"",'Daily PnL Log'!C848,"")</f>
        <v>35659.800000000003</v>
      </c>
      <c r="D59" s="11">
        <f>IF('Daily PnL Log'!D848&lt;&gt;"",'Daily PnL Log'!D848,"")</f>
        <v>4199.1000000000004</v>
      </c>
      <c r="E59" s="11">
        <f>IF('Daily PnL Log'!E848&lt;&gt;"",'Daily PnL Log'!E848,"")</f>
        <v>-1473.4</v>
      </c>
      <c r="F59" s="11">
        <f>IF('Daily PnL Log'!F848&lt;&gt;"",'Daily PnL Log'!F848,"")</f>
        <v>8917.7000000000007</v>
      </c>
      <c r="G59" s="11">
        <f>IF('Daily PnL Log'!G848&lt;&gt;"",'Daily PnL Log'!G848,"")</f>
        <v>13385.9</v>
      </c>
      <c r="H59" s="11">
        <f>IF('Daily PnL Log'!H848&lt;&gt;"",'Daily PnL Log'!H848,"")</f>
        <v>-627.29999999999995</v>
      </c>
      <c r="I59" s="11">
        <f>IF('Daily PnL Log'!I848&lt;&gt;"",'Daily PnL Log'!I848,"")</f>
        <v>0</v>
      </c>
      <c r="J59" s="11">
        <f>IF('Daily PnL Log'!J848&lt;&gt;"",'Daily PnL Log'!J848,"")</f>
        <v>60061.799999999996</v>
      </c>
      <c r="K59" s="11">
        <f>IF('Daily PnL Log'!K848&lt;&gt;"",'Daily PnL Log'!K848,"")</f>
        <v>-112.72</v>
      </c>
      <c r="L59" s="11">
        <f>IF('Daily PnL Log'!L848&lt;&gt;"",'Daily PnL Log'!L848,"")</f>
        <v>-994.59</v>
      </c>
      <c r="M59" s="11">
        <f>IF('Daily PnL Log'!M848&lt;&gt;"",'Daily PnL Log'!M848,"")</f>
        <v>-1107.31</v>
      </c>
      <c r="N59" s="11">
        <f>IF('Daily PnL Log'!N848&lt;&gt;"",'Daily PnL Log'!N848,"")</f>
        <v>58954.49</v>
      </c>
      <c r="O59" s="11">
        <f t="shared" si="3"/>
        <v>-53921.39999999998</v>
      </c>
      <c r="P59" s="11">
        <f t="shared" si="3"/>
        <v>26715.30000000001</v>
      </c>
      <c r="Q59" s="11">
        <f t="shared" si="3"/>
        <v>-2716.5</v>
      </c>
      <c r="R59" s="11">
        <f t="shared" si="3"/>
        <v>23871.8</v>
      </c>
      <c r="S59" s="11">
        <f t="shared" si="3"/>
        <v>80324.5</v>
      </c>
      <c r="T59" s="11">
        <f t="shared" si="3"/>
        <v>12641</v>
      </c>
      <c r="U59" s="11">
        <f t="shared" si="3"/>
        <v>0</v>
      </c>
      <c r="V59" s="11">
        <f t="shared" si="3"/>
        <v>86914.700000000012</v>
      </c>
      <c r="W59" s="11">
        <f>IF('Daily PnL Log'!W848&lt;&gt;"",'Daily PnL Log'!W848,"")</f>
        <v>724094</v>
      </c>
      <c r="X59" s="119">
        <f>IF('Daily PnL Log'!X848&lt;&gt;"",'Daily PnL Log'!X848,"")</f>
        <v>8.1418282709151024E-2</v>
      </c>
      <c r="Y59" s="11">
        <f>IF('Daily PnL Log'!Y848&lt;&gt;"",'Daily PnL Log'!Y848,"")</f>
        <v>-284</v>
      </c>
      <c r="Z59" s="11" t="str">
        <f>IF('Daily PnL Log'!AA848&lt;&gt;"",'Daily PnL Log'!AA848,"")</f>
        <v/>
      </c>
      <c r="AA59" s="11">
        <f>IF('Daily PnL Log'!AC848&lt;&gt;"",'Daily PnL Log'!AC848,"")</f>
        <v>306121.89</v>
      </c>
    </row>
    <row r="60" spans="1:27" x14ac:dyDescent="0.25">
      <c r="A60" s="47" t="str">
        <f t="shared" si="2"/>
        <v>Apr</v>
      </c>
      <c r="B60" s="14">
        <f>'Daily PnL Log'!B849</f>
        <v>45397</v>
      </c>
      <c r="C60" s="13">
        <f>IF('Daily PnL Log'!C849&lt;&gt;"",'Daily PnL Log'!C849,"")</f>
        <v>-16425.2</v>
      </c>
      <c r="D60" s="13">
        <f>IF('Daily PnL Log'!D849&lt;&gt;"",'Daily PnL Log'!D849,"")</f>
        <v>-6428.4</v>
      </c>
      <c r="E60" s="13">
        <f>IF('Daily PnL Log'!E849&lt;&gt;"",'Daily PnL Log'!E849,"")</f>
        <v>1123.9000000000001</v>
      </c>
      <c r="F60" s="13">
        <f>IF('Daily PnL Log'!F849&lt;&gt;"",'Daily PnL Log'!F849,"")</f>
        <v>-4540.7</v>
      </c>
      <c r="G60" s="13">
        <f>IF('Daily PnL Log'!G849&lt;&gt;"",'Daily PnL Log'!G849,"")</f>
        <v>-25297.5</v>
      </c>
      <c r="H60" s="13">
        <f>IF('Daily PnL Log'!H849&lt;&gt;"",'Daily PnL Log'!H849,"")</f>
        <v>-2921</v>
      </c>
      <c r="I60" s="13">
        <f>IF('Daily PnL Log'!I849&lt;&gt;"",'Daily PnL Log'!I849,"")</f>
        <v>0</v>
      </c>
      <c r="J60" s="13">
        <f>IF('Daily PnL Log'!J849&lt;&gt;"",'Daily PnL Log'!J849,"")</f>
        <v>-54488.899999999994</v>
      </c>
      <c r="K60" s="13">
        <f>IF('Daily PnL Log'!K849&lt;&gt;"",'Daily PnL Log'!K849,"")</f>
        <v>-54.85</v>
      </c>
      <c r="L60" s="13">
        <f>IF('Daily PnL Log'!L849&lt;&gt;"",'Daily PnL Log'!L849,"")</f>
        <v>-472.4</v>
      </c>
      <c r="M60" s="13">
        <f>IF('Daily PnL Log'!M849&lt;&gt;"",'Daily PnL Log'!M849,"")</f>
        <v>-527.25</v>
      </c>
      <c r="N60" s="13">
        <f>IF('Daily PnL Log'!N849&lt;&gt;"",'Daily PnL Log'!N849,"")</f>
        <v>-55016.149999999994</v>
      </c>
      <c r="O60" s="13">
        <f t="shared" si="3"/>
        <v>-70346.599999999977</v>
      </c>
      <c r="P60" s="13">
        <f t="shared" si="3"/>
        <v>20286.900000000009</v>
      </c>
      <c r="Q60" s="13">
        <f t="shared" si="3"/>
        <v>-1592.6</v>
      </c>
      <c r="R60" s="13">
        <f t="shared" si="3"/>
        <v>19331.099999999999</v>
      </c>
      <c r="S60" s="13">
        <f t="shared" si="3"/>
        <v>55027</v>
      </c>
      <c r="T60" s="13">
        <f t="shared" si="3"/>
        <v>9720</v>
      </c>
      <c r="U60" s="13">
        <f t="shared" si="3"/>
        <v>0</v>
      </c>
      <c r="V60" s="13">
        <f t="shared" si="3"/>
        <v>32425.800000000017</v>
      </c>
      <c r="W60" s="13">
        <f>IF('Daily PnL Log'!W849&lt;&gt;"",'Daily PnL Log'!W849,"")</f>
        <v>765499</v>
      </c>
      <c r="X60" s="118">
        <f>IF('Daily PnL Log'!X849&lt;&gt;"",'Daily PnL Log'!X849,"")</f>
        <v>-7.1869656263430767E-2</v>
      </c>
      <c r="Y60" s="13" t="str">
        <f>IF('Daily PnL Log'!Y849&lt;&gt;"",'Daily PnL Log'!Y849,"")</f>
        <v/>
      </c>
      <c r="Z60" s="13" t="str">
        <f>IF('Daily PnL Log'!AA849&lt;&gt;"",'Daily PnL Log'!AA849,"")</f>
        <v/>
      </c>
      <c r="AA60" s="13">
        <f>IF('Daily PnL Log'!AC849&lt;&gt;"",'Daily PnL Log'!AC849,"")</f>
        <v>264369.39</v>
      </c>
    </row>
    <row r="61" spans="1:27" x14ac:dyDescent="0.25">
      <c r="A61" s="48" t="str">
        <f t="shared" si="2"/>
        <v>Apr</v>
      </c>
      <c r="B61" s="2">
        <f>'Daily PnL Log'!B850</f>
        <v>45398</v>
      </c>
      <c r="C61" s="11">
        <f>IF('Daily PnL Log'!C850&lt;&gt;"",'Daily PnL Log'!C850,"")</f>
        <v>32694.6</v>
      </c>
      <c r="D61" s="11">
        <f>IF('Daily PnL Log'!D850&lt;&gt;"",'Daily PnL Log'!D850,"")</f>
        <v>-1717.5</v>
      </c>
      <c r="E61" s="11">
        <f>IF('Daily PnL Log'!E850&lt;&gt;"",'Daily PnL Log'!E850,"")</f>
        <v>-1736.4</v>
      </c>
      <c r="F61" s="11">
        <f>IF('Daily PnL Log'!F850&lt;&gt;"",'Daily PnL Log'!F850,"")</f>
        <v>-8607.4</v>
      </c>
      <c r="G61" s="11">
        <f>IF('Daily PnL Log'!G850&lt;&gt;"",'Daily PnL Log'!G850,"")</f>
        <v>4586.8</v>
      </c>
      <c r="H61" s="11">
        <f>IF('Daily PnL Log'!H850&lt;&gt;"",'Daily PnL Log'!H850,"")</f>
        <v>-1911.8</v>
      </c>
      <c r="I61" s="11">
        <f>IF('Daily PnL Log'!I850&lt;&gt;"",'Daily PnL Log'!I850,"")</f>
        <v>0</v>
      </c>
      <c r="J61" s="11">
        <f>IF('Daily PnL Log'!J850&lt;&gt;"",'Daily PnL Log'!J850,"")</f>
        <v>23308.299999999996</v>
      </c>
      <c r="K61" s="11">
        <f>IF('Daily PnL Log'!K850&lt;&gt;"",'Daily PnL Log'!K850,"")</f>
        <v>-62.24</v>
      </c>
      <c r="L61" s="11">
        <f>IF('Daily PnL Log'!L850&lt;&gt;"",'Daily PnL Log'!L850,"")</f>
        <v>-551.78</v>
      </c>
      <c r="M61" s="11">
        <f>IF('Daily PnL Log'!M850&lt;&gt;"",'Daily PnL Log'!M850,"")</f>
        <v>-614.02</v>
      </c>
      <c r="N61" s="11">
        <f>IF('Daily PnL Log'!N850&lt;&gt;"",'Daily PnL Log'!N850,"")</f>
        <v>22694.279999999995</v>
      </c>
      <c r="O61" s="11">
        <f t="shared" si="3"/>
        <v>-37651.999999999978</v>
      </c>
      <c r="P61" s="11">
        <f t="shared" si="3"/>
        <v>18569.400000000009</v>
      </c>
      <c r="Q61" s="11">
        <f t="shared" si="3"/>
        <v>-3329</v>
      </c>
      <c r="R61" s="11">
        <f t="shared" si="3"/>
        <v>10723.699999999999</v>
      </c>
      <c r="S61" s="11">
        <f t="shared" si="3"/>
        <v>59613.8</v>
      </c>
      <c r="T61" s="11">
        <f t="shared" si="3"/>
        <v>7808.2</v>
      </c>
      <c r="U61" s="11">
        <f t="shared" si="3"/>
        <v>0</v>
      </c>
      <c r="V61" s="11">
        <f t="shared" si="3"/>
        <v>55734.100000000013</v>
      </c>
      <c r="W61" s="11">
        <f>IF('Daily PnL Log'!W850&lt;&gt;"",'Daily PnL Log'!W850,"")</f>
        <v>782344</v>
      </c>
      <c r="X61" s="119">
        <f>IF('Daily PnL Log'!X850&lt;&gt;"",'Daily PnL Log'!X850,"")</f>
        <v>2.9008057836450454E-2</v>
      </c>
      <c r="Y61" s="11">
        <f>IF('Daily PnL Log'!Y850&lt;&gt;"",'Daily PnL Log'!Y850,"")</f>
        <v>-400</v>
      </c>
      <c r="Z61" s="11" t="str">
        <f>IF('Daily PnL Log'!AA850&lt;&gt;"",'Daily PnL Log'!AA850,"")</f>
        <v/>
      </c>
      <c r="AA61" s="11">
        <f>IF('Daily PnL Log'!AC850&lt;&gt;"",'Daily PnL Log'!AC850,"")</f>
        <v>281329.62</v>
      </c>
    </row>
    <row r="62" spans="1:27" x14ac:dyDescent="0.25">
      <c r="A62" s="47" t="str">
        <f t="shared" si="2"/>
        <v>Apr</v>
      </c>
      <c r="B62" s="14">
        <f>'Daily PnL Log'!B851</f>
        <v>45399</v>
      </c>
      <c r="C62" s="13">
        <f>IF('Daily PnL Log'!C851&lt;&gt;"",'Daily PnL Log'!C851,"")</f>
        <v>3318.7</v>
      </c>
      <c r="D62" s="13">
        <f>IF('Daily PnL Log'!D851&lt;&gt;"",'Daily PnL Log'!D851,"")</f>
        <v>13544.4</v>
      </c>
      <c r="E62" s="13">
        <f>IF('Daily PnL Log'!E851&lt;&gt;"",'Daily PnL Log'!E851,"")</f>
        <v>-1446.5</v>
      </c>
      <c r="F62" s="13">
        <f>IF('Daily PnL Log'!F851&lt;&gt;"",'Daily PnL Log'!F851,"")</f>
        <v>-8174.6</v>
      </c>
      <c r="G62" s="13">
        <f>IF('Daily PnL Log'!G851&lt;&gt;"",'Daily PnL Log'!G851,"")</f>
        <v>-9482.7000000000007</v>
      </c>
      <c r="H62" s="13">
        <f>IF('Daily PnL Log'!H851&lt;&gt;"",'Daily PnL Log'!H851,"")</f>
        <v>4438.7</v>
      </c>
      <c r="I62" s="13">
        <f>IF('Daily PnL Log'!I851&lt;&gt;"",'Daily PnL Log'!I851,"")</f>
        <v>0</v>
      </c>
      <c r="J62" s="13">
        <f>IF('Daily PnL Log'!J851&lt;&gt;"",'Daily PnL Log'!J851,"")</f>
        <v>2197.9999999999973</v>
      </c>
      <c r="K62" s="13">
        <f>IF('Daily PnL Log'!K851&lt;&gt;"",'Daily PnL Log'!K851,"")</f>
        <v>-61.22</v>
      </c>
      <c r="L62" s="13">
        <f>IF('Daily PnL Log'!L851&lt;&gt;"",'Daily PnL Log'!L851,"")</f>
        <v>-538.63</v>
      </c>
      <c r="M62" s="13">
        <f>IF('Daily PnL Log'!M851&lt;&gt;"",'Daily PnL Log'!M851,"")</f>
        <v>-599.85</v>
      </c>
      <c r="N62" s="13">
        <f>IF('Daily PnL Log'!N851&lt;&gt;"",'Daily PnL Log'!N851,"")</f>
        <v>1598.1499999999974</v>
      </c>
      <c r="O62" s="13">
        <f t="shared" si="3"/>
        <v>-34333.299999999981</v>
      </c>
      <c r="P62" s="13">
        <f t="shared" si="3"/>
        <v>32113.80000000001</v>
      </c>
      <c r="Q62" s="13">
        <f t="shared" si="3"/>
        <v>-4775.5</v>
      </c>
      <c r="R62" s="13">
        <f t="shared" si="3"/>
        <v>2549.0999999999985</v>
      </c>
      <c r="S62" s="13">
        <f t="shared" si="3"/>
        <v>50131.100000000006</v>
      </c>
      <c r="T62" s="13">
        <f t="shared" si="3"/>
        <v>12246.9</v>
      </c>
      <c r="U62" s="13">
        <f t="shared" si="3"/>
        <v>0</v>
      </c>
      <c r="V62" s="13">
        <f t="shared" si="3"/>
        <v>57932.100000000013</v>
      </c>
      <c r="W62" s="13">
        <f>IF('Daily PnL Log'!W851&lt;&gt;"",'Daily PnL Log'!W851,"")</f>
        <v>786912</v>
      </c>
      <c r="X62" s="118">
        <f>IF('Daily PnL Log'!X851&lt;&gt;"",'Daily PnL Log'!X851,"")</f>
        <v>2.0309132406164825E-3</v>
      </c>
      <c r="Y62" s="13" t="str">
        <f>IF('Daily PnL Log'!Y851&lt;&gt;"",'Daily PnL Log'!Y851,"")</f>
        <v/>
      </c>
      <c r="Z62" s="13" t="str">
        <f>IF('Daily PnL Log'!AA851&lt;&gt;"",'Daily PnL Log'!AA851,"")</f>
        <v/>
      </c>
      <c r="AA62" s="13">
        <f>IF('Daily PnL Log'!AC851&lt;&gt;"",'Daily PnL Log'!AC851,"")</f>
        <v>288178.02</v>
      </c>
    </row>
    <row r="63" spans="1:27" x14ac:dyDescent="0.25">
      <c r="A63" s="48" t="str">
        <f t="shared" si="2"/>
        <v>Apr</v>
      </c>
      <c r="B63" s="2">
        <f>'Daily PnL Log'!B852</f>
        <v>45400</v>
      </c>
      <c r="C63" s="11">
        <f>IF('Daily PnL Log'!C852&lt;&gt;"",'Daily PnL Log'!C852,"")</f>
        <v>9741</v>
      </c>
      <c r="D63" s="11">
        <f>IF('Daily PnL Log'!D852&lt;&gt;"",'Daily PnL Log'!D852,"")</f>
        <v>4226</v>
      </c>
      <c r="E63" s="11">
        <f>IF('Daily PnL Log'!E852&lt;&gt;"",'Daily PnL Log'!E852,"")</f>
        <v>1427.1</v>
      </c>
      <c r="F63" s="11">
        <f>IF('Daily PnL Log'!F852&lt;&gt;"",'Daily PnL Log'!F852,"")</f>
        <v>-15005.8</v>
      </c>
      <c r="G63" s="11">
        <f>IF('Daily PnL Log'!G852&lt;&gt;"",'Daily PnL Log'!G852,"")</f>
        <v>-7819.4</v>
      </c>
      <c r="H63" s="11">
        <f>IF('Daily PnL Log'!H852&lt;&gt;"",'Daily PnL Log'!H852,"")</f>
        <v>-2846.1</v>
      </c>
      <c r="I63" s="11">
        <f>IF('Daily PnL Log'!I852&lt;&gt;"",'Daily PnL Log'!I852,"")</f>
        <v>0</v>
      </c>
      <c r="J63" s="11">
        <f>IF('Daily PnL Log'!J852&lt;&gt;"",'Daily PnL Log'!J852,"")</f>
        <v>-10277.199999999999</v>
      </c>
      <c r="K63" s="11">
        <f>IF('Daily PnL Log'!K852&lt;&gt;"",'Daily PnL Log'!K852,"")</f>
        <v>-53.86</v>
      </c>
      <c r="L63" s="11">
        <f>IF('Daily PnL Log'!L852&lt;&gt;"",'Daily PnL Log'!L852,"")</f>
        <v>-472.51</v>
      </c>
      <c r="M63" s="11">
        <f>IF('Daily PnL Log'!M852&lt;&gt;"",'Daily PnL Log'!M852,"")</f>
        <v>-526.37</v>
      </c>
      <c r="N63" s="11">
        <f>IF('Daily PnL Log'!N852&lt;&gt;"",'Daily PnL Log'!N852,"")</f>
        <v>-10803.57</v>
      </c>
      <c r="O63" s="11">
        <f t="shared" si="3"/>
        <v>-24592.299999999981</v>
      </c>
      <c r="P63" s="11">
        <f t="shared" si="3"/>
        <v>36339.80000000001</v>
      </c>
      <c r="Q63" s="11">
        <f t="shared" si="3"/>
        <v>-3348.4</v>
      </c>
      <c r="R63" s="11">
        <f t="shared" si="3"/>
        <v>-12456.7</v>
      </c>
      <c r="S63" s="11">
        <f t="shared" si="3"/>
        <v>42311.700000000004</v>
      </c>
      <c r="T63" s="11">
        <f t="shared" si="3"/>
        <v>9400.7999999999993</v>
      </c>
      <c r="U63" s="11">
        <f t="shared" si="3"/>
        <v>0</v>
      </c>
      <c r="V63" s="11">
        <f t="shared" si="3"/>
        <v>47654.900000000016</v>
      </c>
      <c r="W63" s="11">
        <f>IF('Daily PnL Log'!W852&lt;&gt;"",'Daily PnL Log'!W852,"")</f>
        <v>857225</v>
      </c>
      <c r="X63" s="119">
        <f>IF('Daily PnL Log'!X852&lt;&gt;"",'Daily PnL Log'!X852,"")</f>
        <v>-1.2602957216600076E-2</v>
      </c>
      <c r="Y63" s="11" t="str">
        <f>IF('Daily PnL Log'!Y852&lt;&gt;"",'Daily PnL Log'!Y852,"")</f>
        <v/>
      </c>
      <c r="Z63" s="11" t="str">
        <f>IF('Daily PnL Log'!AA852&lt;&gt;"",'Daily PnL Log'!AA852,"")</f>
        <v/>
      </c>
      <c r="AA63" s="11">
        <f>IF('Daily PnL Log'!AC852&lt;&gt;"",'Daily PnL Log'!AC852,"")</f>
        <v>292409.15000000002</v>
      </c>
    </row>
    <row r="64" spans="1:27" x14ac:dyDescent="0.25">
      <c r="A64" s="47" t="str">
        <f t="shared" si="2"/>
        <v>Apr</v>
      </c>
      <c r="B64" s="14">
        <f>'Daily PnL Log'!B853</f>
        <v>45401</v>
      </c>
      <c r="C64" s="13">
        <f>IF('Daily PnL Log'!C853&lt;&gt;"",'Daily PnL Log'!C853,"")</f>
        <v>69747.3</v>
      </c>
      <c r="D64" s="13">
        <f>IF('Daily PnL Log'!D853&lt;&gt;"",'Daily PnL Log'!D853,"")</f>
        <v>7906.8</v>
      </c>
      <c r="E64" s="13">
        <f>IF('Daily PnL Log'!E853&lt;&gt;"",'Daily PnL Log'!E853,"")</f>
        <v>452.4</v>
      </c>
      <c r="F64" s="13">
        <f>IF('Daily PnL Log'!F853&lt;&gt;"",'Daily PnL Log'!F853,"")</f>
        <v>3624</v>
      </c>
      <c r="G64" s="13">
        <f>IF('Daily PnL Log'!G853&lt;&gt;"",'Daily PnL Log'!G853,"")</f>
        <v>-25937</v>
      </c>
      <c r="H64" s="13">
        <f>IF('Daily PnL Log'!H853&lt;&gt;"",'Daily PnL Log'!H853,"")</f>
        <v>-5678.5</v>
      </c>
      <c r="I64" s="13">
        <f>IF('Daily PnL Log'!I853&lt;&gt;"",'Daily PnL Log'!I853,"")</f>
        <v>0</v>
      </c>
      <c r="J64" s="13">
        <f>IF('Daily PnL Log'!J853&lt;&gt;"",'Daily PnL Log'!J853,"")</f>
        <v>50115</v>
      </c>
      <c r="K64" s="13">
        <f>IF('Daily PnL Log'!K853&lt;&gt;"",'Daily PnL Log'!K853,"")</f>
        <v>-197.26</v>
      </c>
      <c r="L64" s="13">
        <f>IF('Daily PnL Log'!L853&lt;&gt;"",'Daily PnL Log'!L853,"")</f>
        <v>-1709.76</v>
      </c>
      <c r="M64" s="13">
        <f>IF('Daily PnL Log'!M853&lt;&gt;"",'Daily PnL Log'!M853,"")</f>
        <v>-1907.02</v>
      </c>
      <c r="N64" s="13">
        <f>IF('Daily PnL Log'!N853&lt;&gt;"",'Daily PnL Log'!N853,"")</f>
        <v>48207.98</v>
      </c>
      <c r="O64" s="13">
        <f t="shared" si="3"/>
        <v>45155.000000000022</v>
      </c>
      <c r="P64" s="13">
        <f t="shared" si="3"/>
        <v>44246.600000000013</v>
      </c>
      <c r="Q64" s="13">
        <f t="shared" si="3"/>
        <v>-2896</v>
      </c>
      <c r="R64" s="13">
        <f t="shared" si="3"/>
        <v>-8832.7000000000007</v>
      </c>
      <c r="S64" s="13">
        <f t="shared" si="3"/>
        <v>16374.700000000004</v>
      </c>
      <c r="T64" s="13">
        <f t="shared" si="3"/>
        <v>3722.2999999999993</v>
      </c>
      <c r="U64" s="13">
        <f t="shared" si="3"/>
        <v>0</v>
      </c>
      <c r="V64" s="13">
        <f t="shared" si="3"/>
        <v>97769.900000000023</v>
      </c>
      <c r="W64" s="13">
        <f>IF('Daily PnL Log'!W853&lt;&gt;"",'Daily PnL Log'!W853,"")</f>
        <v>684720</v>
      </c>
      <c r="X64" s="118">
        <f>IF('Daily PnL Log'!X853&lt;&gt;"",'Daily PnL Log'!X853,"")</f>
        <v>7.0405391985044988E-2</v>
      </c>
      <c r="Y64" s="13" t="str">
        <f>IF('Daily PnL Log'!Y853&lt;&gt;"",'Daily PnL Log'!Y853,"")</f>
        <v/>
      </c>
      <c r="Z64" s="13" t="str">
        <f>IF('Daily PnL Log'!AA853&lt;&gt;"",'Daily PnL Log'!AA853,"")</f>
        <v/>
      </c>
      <c r="AA64" s="13">
        <f>IF('Daily PnL Log'!AC853&lt;&gt;"",'Daily PnL Log'!AC853,"")</f>
        <v>329108.13</v>
      </c>
    </row>
    <row r="65" spans="1:27" x14ac:dyDescent="0.25">
      <c r="A65" s="48" t="str">
        <f t="shared" si="2"/>
        <v>Apr</v>
      </c>
      <c r="B65" s="2">
        <f>'Daily PnL Log'!B854</f>
        <v>45404</v>
      </c>
      <c r="C65" s="11">
        <f>IF('Daily PnL Log'!C854&lt;&gt;"",'Daily PnL Log'!C854,"")</f>
        <v>4321.2</v>
      </c>
      <c r="D65" s="11">
        <f>IF('Daily PnL Log'!D854&lt;&gt;"",'Daily PnL Log'!D854,"")</f>
        <v>6097.6</v>
      </c>
      <c r="E65" s="11">
        <f>IF('Daily PnL Log'!E854&lt;&gt;"",'Daily PnL Log'!E854,"")</f>
        <v>-917.4</v>
      </c>
      <c r="F65" s="11">
        <f>IF('Daily PnL Log'!F854&lt;&gt;"",'Daily PnL Log'!F854,"")</f>
        <v>17460.8</v>
      </c>
      <c r="G65" s="11">
        <f>IF('Daily PnL Log'!G854&lt;&gt;"",'Daily PnL Log'!G854,"")</f>
        <v>-12866.2</v>
      </c>
      <c r="H65" s="11">
        <f>IF('Daily PnL Log'!H854&lt;&gt;"",'Daily PnL Log'!H854,"")</f>
        <v>-2437.1999999999998</v>
      </c>
      <c r="I65" s="11">
        <f>IF('Daily PnL Log'!I854&lt;&gt;"",'Daily PnL Log'!I854,"")</f>
        <v>0</v>
      </c>
      <c r="J65" s="11">
        <f>IF('Daily PnL Log'!J854&lt;&gt;"",'Daily PnL Log'!J854,"")</f>
        <v>11658.799999999996</v>
      </c>
      <c r="K65" s="11">
        <f>IF('Daily PnL Log'!K854&lt;&gt;"",'Daily PnL Log'!K854,"")</f>
        <v>-60.36</v>
      </c>
      <c r="L65" s="11">
        <f>IF('Daily PnL Log'!L854&lt;&gt;"",'Daily PnL Log'!L854,"")</f>
        <v>-518.08000000000004</v>
      </c>
      <c r="M65" s="11">
        <f>IF('Daily PnL Log'!M854&lt;&gt;"",'Daily PnL Log'!M854,"")</f>
        <v>-578.44000000000005</v>
      </c>
      <c r="N65" s="11">
        <f>IF('Daily PnL Log'!N854&lt;&gt;"",'Daily PnL Log'!N854,"")</f>
        <v>11080.359999999995</v>
      </c>
      <c r="O65" s="11">
        <f t="shared" si="3"/>
        <v>49476.200000000019</v>
      </c>
      <c r="P65" s="11">
        <f t="shared" si="3"/>
        <v>50344.200000000012</v>
      </c>
      <c r="Q65" s="11">
        <f t="shared" si="3"/>
        <v>-3813.4</v>
      </c>
      <c r="R65" s="11">
        <f t="shared" si="3"/>
        <v>8628.0999999999985</v>
      </c>
      <c r="S65" s="11">
        <f t="shared" si="3"/>
        <v>3508.5000000000036</v>
      </c>
      <c r="T65" s="11">
        <f t="shared" si="3"/>
        <v>1285.0999999999995</v>
      </c>
      <c r="U65" s="11">
        <f t="shared" si="3"/>
        <v>0</v>
      </c>
      <c r="V65" s="11">
        <f t="shared" si="3"/>
        <v>109428.70000000001</v>
      </c>
      <c r="W65" s="11">
        <f>IF('Daily PnL Log'!W854&lt;&gt;"",'Daily PnL Log'!W854,"")</f>
        <v>616133</v>
      </c>
      <c r="X65" s="119">
        <f>IF('Daily PnL Log'!X854&lt;&gt;"",'Daily PnL Log'!X854,"")</f>
        <v>1.7983714555136626E-2</v>
      </c>
      <c r="Y65" s="11" t="str">
        <f>IF('Daily PnL Log'!Y854&lt;&gt;"",'Daily PnL Log'!Y854,"")</f>
        <v/>
      </c>
      <c r="Z65" s="11" t="str">
        <f>IF('Daily PnL Log'!AA854&lt;&gt;"",'Daily PnL Log'!AA854,"")</f>
        <v/>
      </c>
      <c r="AA65" s="11">
        <f>IF('Daily PnL Log'!AC854&lt;&gt;"",'Daily PnL Log'!AC854,"")</f>
        <v>342347.44</v>
      </c>
    </row>
    <row r="66" spans="1:27" x14ac:dyDescent="0.25">
      <c r="A66" s="47" t="str">
        <f t="shared" si="2"/>
        <v>Apr</v>
      </c>
      <c r="B66" s="14">
        <f>'Daily PnL Log'!B855</f>
        <v>45405</v>
      </c>
      <c r="C66" s="13">
        <f>IF('Daily PnL Log'!C855&lt;&gt;"",'Daily PnL Log'!C855,"")</f>
        <v>-4848</v>
      </c>
      <c r="D66" s="13">
        <f>IF('Daily PnL Log'!D855&lt;&gt;"",'Daily PnL Log'!D855,"")</f>
        <v>17858.7</v>
      </c>
      <c r="E66" s="13">
        <f>IF('Daily PnL Log'!E855&lt;&gt;"",'Daily PnL Log'!E855,"")</f>
        <v>-409.9</v>
      </c>
      <c r="F66" s="13">
        <f>IF('Daily PnL Log'!F855&lt;&gt;"",'Daily PnL Log'!F855,"")</f>
        <v>-17810.2</v>
      </c>
      <c r="G66" s="13">
        <f>IF('Daily PnL Log'!G855&lt;&gt;"",'Daily PnL Log'!G855,"")</f>
        <v>-5798.2</v>
      </c>
      <c r="H66" s="13">
        <f>IF('Daily PnL Log'!H855&lt;&gt;"",'Daily PnL Log'!H855,"")</f>
        <v>-5242.7</v>
      </c>
      <c r="I66" s="13">
        <f>IF('Daily PnL Log'!I855&lt;&gt;"",'Daily PnL Log'!I855,"")</f>
        <v>0</v>
      </c>
      <c r="J66" s="13">
        <f>IF('Daily PnL Log'!J855&lt;&gt;"",'Daily PnL Log'!J855,"")</f>
        <v>-16250.3</v>
      </c>
      <c r="K66" s="13">
        <f>IF('Daily PnL Log'!K855&lt;&gt;"",'Daily PnL Log'!K855,"")</f>
        <v>-51.42</v>
      </c>
      <c r="L66" s="13">
        <f>IF('Daily PnL Log'!L855&lt;&gt;"",'Daily PnL Log'!L855,"")</f>
        <v>-450.98</v>
      </c>
      <c r="M66" s="13">
        <f>IF('Daily PnL Log'!M855&lt;&gt;"",'Daily PnL Log'!M855,"")</f>
        <v>-502.40000000000003</v>
      </c>
      <c r="N66" s="13">
        <f>IF('Daily PnL Log'!N855&lt;&gt;"",'Daily PnL Log'!N855,"")</f>
        <v>-16752.7</v>
      </c>
      <c r="O66" s="13">
        <f t="shared" si="3"/>
        <v>44628.200000000019</v>
      </c>
      <c r="P66" s="13">
        <f t="shared" si="3"/>
        <v>68202.900000000009</v>
      </c>
      <c r="Q66" s="13">
        <f t="shared" si="3"/>
        <v>-4223.3</v>
      </c>
      <c r="R66" s="13">
        <f t="shared" si="3"/>
        <v>-9182.1000000000022</v>
      </c>
      <c r="S66" s="13">
        <f t="shared" si="3"/>
        <v>-2289.6999999999962</v>
      </c>
      <c r="T66" s="13">
        <f t="shared" si="3"/>
        <v>-3957.6000000000004</v>
      </c>
      <c r="U66" s="13">
        <f t="shared" si="3"/>
        <v>0</v>
      </c>
      <c r="V66" s="13">
        <f t="shared" si="3"/>
        <v>93178.400000000009</v>
      </c>
      <c r="W66" s="13">
        <f>IF('Daily PnL Log'!W855&lt;&gt;"",'Daily PnL Log'!W855,"")</f>
        <v>648703</v>
      </c>
      <c r="X66" s="118">
        <f>IF('Daily PnL Log'!X855&lt;&gt;"",'Daily PnL Log'!X855,"")</f>
        <v>-2.5824915253976011E-2</v>
      </c>
      <c r="Y66" s="13" t="str">
        <f>IF('Daily PnL Log'!Y855&lt;&gt;"",'Daily PnL Log'!Y855,"")</f>
        <v/>
      </c>
      <c r="Z66" s="13" t="str">
        <f>IF('Daily PnL Log'!AA855&lt;&gt;"",'Daily PnL Log'!AA855,"")</f>
        <v/>
      </c>
      <c r="AA66" s="13">
        <f>IF('Daily PnL Log'!AC855&lt;&gt;"",'Daily PnL Log'!AC855,"")</f>
        <v>350086.54</v>
      </c>
    </row>
    <row r="67" spans="1:27" x14ac:dyDescent="0.25">
      <c r="A67" s="48" t="str">
        <f t="shared" si="2"/>
        <v>Apr</v>
      </c>
      <c r="B67" s="2">
        <f>'Daily PnL Log'!B856</f>
        <v>45406</v>
      </c>
      <c r="C67" s="11">
        <f>IF('Daily PnL Log'!C856&lt;&gt;"",'Daily PnL Log'!C856,"")</f>
        <v>-2612.1</v>
      </c>
      <c r="D67" s="11">
        <f>IF('Daily PnL Log'!D856&lt;&gt;"",'Daily PnL Log'!D856,"")</f>
        <v>10409.6</v>
      </c>
      <c r="E67" s="11">
        <f>IF('Daily PnL Log'!E856&lt;&gt;"",'Daily PnL Log'!E856,"")</f>
        <v>-783.4</v>
      </c>
      <c r="F67" s="11">
        <f>IF('Daily PnL Log'!F856&lt;&gt;"",'Daily PnL Log'!F856,"")</f>
        <v>-5031.3999999999996</v>
      </c>
      <c r="G67" s="11">
        <f>IF('Daily PnL Log'!G856&lt;&gt;"",'Daily PnL Log'!G856,"")</f>
        <v>5704</v>
      </c>
      <c r="H67" s="11">
        <f>IF('Daily PnL Log'!H856&lt;&gt;"",'Daily PnL Log'!H856,"")</f>
        <v>-2059</v>
      </c>
      <c r="I67" s="11">
        <f>IF('Daily PnL Log'!I856&lt;&gt;"",'Daily PnL Log'!I856,"")</f>
        <v>0</v>
      </c>
      <c r="J67" s="11">
        <f>IF('Daily PnL Log'!J856&lt;&gt;"",'Daily PnL Log'!J856,"")</f>
        <v>5627.7000000000007</v>
      </c>
      <c r="K67" s="11">
        <f>IF('Daily PnL Log'!K856&lt;&gt;"",'Daily PnL Log'!K856,"")</f>
        <v>-117.28</v>
      </c>
      <c r="L67" s="11">
        <f>IF('Daily PnL Log'!L856&lt;&gt;"",'Daily PnL Log'!L856,"")</f>
        <v>-1032.76</v>
      </c>
      <c r="M67" s="11">
        <f>IF('Daily PnL Log'!M856&lt;&gt;"",'Daily PnL Log'!M856,"")</f>
        <v>-1150.04</v>
      </c>
      <c r="N67" s="11">
        <f>IF('Daily PnL Log'!N856&lt;&gt;"",'Daily PnL Log'!N856,"")</f>
        <v>4477.6600000000008</v>
      </c>
      <c r="O67" s="11">
        <f t="shared" ref="O67:V68" si="4">IF(C67&lt;&gt;"",O66+C67,"")</f>
        <v>42016.10000000002</v>
      </c>
      <c r="P67" s="11">
        <f t="shared" si="4"/>
        <v>78612.500000000015</v>
      </c>
      <c r="Q67" s="11">
        <f t="shared" si="4"/>
        <v>-5006.7</v>
      </c>
      <c r="R67" s="11">
        <f t="shared" si="4"/>
        <v>-14213.500000000002</v>
      </c>
      <c r="S67" s="11">
        <f t="shared" si="4"/>
        <v>3414.3000000000038</v>
      </c>
      <c r="T67" s="11">
        <f t="shared" si="4"/>
        <v>-6016.6</v>
      </c>
      <c r="U67" s="11">
        <f t="shared" si="4"/>
        <v>0</v>
      </c>
      <c r="V67" s="11">
        <f t="shared" si="4"/>
        <v>98806.1</v>
      </c>
      <c r="W67" s="11">
        <f>IF('Daily PnL Log'!W856&lt;&gt;"",'Daily PnL Log'!W856,"")</f>
        <v>671925</v>
      </c>
      <c r="X67" s="119">
        <f>IF('Daily PnL Log'!X856&lt;&gt;"",'Daily PnL Log'!X856,"")</f>
        <v>6.663928265803476E-3</v>
      </c>
      <c r="Y67" s="11" t="str">
        <f>IF('Daily PnL Log'!Y856&lt;&gt;"",'Daily PnL Log'!Y856,"")</f>
        <v/>
      </c>
      <c r="Z67" s="11" t="str">
        <f>IF('Daily PnL Log'!AA856&lt;&gt;"",'Daily PnL Log'!AA856,"")</f>
        <v/>
      </c>
      <c r="AA67" s="11">
        <f>IF('Daily PnL Log'!AC856&lt;&gt;"",'Daily PnL Log'!AC856,"")</f>
        <v>335168.75</v>
      </c>
    </row>
    <row r="68" spans="1:27" x14ac:dyDescent="0.25">
      <c r="A68" s="47" t="str">
        <f t="shared" si="2"/>
        <v>Apr</v>
      </c>
      <c r="B68" s="14">
        <f>'Daily PnL Log'!B857</f>
        <v>45407</v>
      </c>
      <c r="C68" s="13">
        <f>IF('Daily PnL Log'!C857&lt;&gt;"",'Daily PnL Log'!C857,"")</f>
        <v>-9125</v>
      </c>
      <c r="D68" s="13">
        <f>IF('Daily PnL Log'!D857&lt;&gt;"",'Daily PnL Log'!D857,"")</f>
        <v>-1114.3</v>
      </c>
      <c r="E68" s="13">
        <f>IF('Daily PnL Log'!E857&lt;&gt;"",'Daily PnL Log'!E857,"")</f>
        <v>-405.1</v>
      </c>
      <c r="F68" s="13">
        <f>IF('Daily PnL Log'!F857&lt;&gt;"",'Daily PnL Log'!F857,"")</f>
        <v>-19003.7</v>
      </c>
      <c r="G68" s="13">
        <f>IF('Daily PnL Log'!G857&lt;&gt;"",'Daily PnL Log'!G857,"")</f>
        <v>2947.6</v>
      </c>
      <c r="H68" s="13">
        <f>IF('Daily PnL Log'!H857&lt;&gt;"",'Daily PnL Log'!H857,"")</f>
        <v>-4117.5</v>
      </c>
      <c r="I68" s="13">
        <f>IF('Daily PnL Log'!I857&lt;&gt;"",'Daily PnL Log'!I857,"")</f>
        <v>0</v>
      </c>
      <c r="J68" s="13">
        <f>IF('Daily PnL Log'!J857&lt;&gt;"",'Daily PnL Log'!J857,"")</f>
        <v>-30818</v>
      </c>
      <c r="K68" s="13">
        <f>IF('Daily PnL Log'!K857&lt;&gt;"",'Daily PnL Log'!K857,"")</f>
        <v>-64.63</v>
      </c>
      <c r="L68" s="13">
        <f>IF('Daily PnL Log'!L857&lt;&gt;"",'Daily PnL Log'!L857,"")</f>
        <v>-560.51</v>
      </c>
      <c r="M68" s="13">
        <f>IF('Daily PnL Log'!M857&lt;&gt;"",'Daily PnL Log'!M857,"")</f>
        <v>-625.14</v>
      </c>
      <c r="N68" s="13">
        <f>IF('Daily PnL Log'!N857&lt;&gt;"",'Daily PnL Log'!N857,"")</f>
        <v>-31443.14</v>
      </c>
      <c r="O68" s="13">
        <f t="shared" si="4"/>
        <v>32891.10000000002</v>
      </c>
      <c r="P68" s="13">
        <f t="shared" si="4"/>
        <v>77498.200000000012</v>
      </c>
      <c r="Q68" s="13">
        <f t="shared" si="4"/>
        <v>-5411.8</v>
      </c>
      <c r="R68" s="13">
        <f t="shared" si="4"/>
        <v>-33217.200000000004</v>
      </c>
      <c r="S68" s="13">
        <f t="shared" si="4"/>
        <v>6361.9000000000033</v>
      </c>
      <c r="T68" s="13">
        <f t="shared" si="4"/>
        <v>-10134.1</v>
      </c>
      <c r="U68" s="13">
        <f t="shared" si="4"/>
        <v>0</v>
      </c>
      <c r="V68" s="13">
        <f t="shared" si="4"/>
        <v>67988.100000000006</v>
      </c>
      <c r="W68" s="13">
        <f>IF('Daily PnL Log'!W857&lt;&gt;"",'Daily PnL Log'!W857,"")</f>
        <v>775959</v>
      </c>
      <c r="X68" s="118">
        <f>IF('Daily PnL Log'!X857&lt;&gt;"",'Daily PnL Log'!X857,"")</f>
        <v>-4.0521651272812091E-2</v>
      </c>
      <c r="Y68" s="13" t="str">
        <f>IF('Daily PnL Log'!Y857&lt;&gt;"",'Daily PnL Log'!Y857,"")</f>
        <v/>
      </c>
      <c r="Z68" s="13" t="str">
        <f>IF('Daily PnL Log'!AA857&lt;&gt;"",'Daily PnL Log'!AA857,"")</f>
        <v/>
      </c>
      <c r="AA68" s="13">
        <f>IF('Daily PnL Log'!AC857&lt;&gt;"",'Daily PnL Log'!AC857,"")</f>
        <v>280859.11</v>
      </c>
    </row>
    <row r="69" spans="1:27" x14ac:dyDescent="0.25">
      <c r="A69" s="48" t="str">
        <f t="shared" si="2"/>
        <v>Apr</v>
      </c>
      <c r="B69" s="2">
        <f>'Daily PnL Log'!B858</f>
        <v>45408</v>
      </c>
      <c r="C69" s="11">
        <f>IF('Daily PnL Log'!C858&lt;&gt;"",'Daily PnL Log'!C858,"")</f>
        <v>-3913.6</v>
      </c>
      <c r="D69" s="11">
        <f>IF('Daily PnL Log'!D858&lt;&gt;"",'Daily PnL Log'!D858,"")</f>
        <v>2774.5</v>
      </c>
      <c r="E69" s="11">
        <f>IF('Daily PnL Log'!E858&lt;&gt;"",'Daily PnL Log'!E858,"")</f>
        <v>1239.2</v>
      </c>
      <c r="F69" s="11">
        <f>IF('Daily PnL Log'!F858&lt;&gt;"",'Daily PnL Log'!F858,"")</f>
        <v>3131.4</v>
      </c>
      <c r="G69" s="11">
        <f>IF('Daily PnL Log'!G858&lt;&gt;"",'Daily PnL Log'!G858,"")</f>
        <v>-9158</v>
      </c>
      <c r="H69" s="11">
        <f>IF('Daily PnL Log'!H858&lt;&gt;"",'Daily PnL Log'!H858,"")</f>
        <v>-4227.5</v>
      </c>
      <c r="I69" s="11">
        <f>IF('Daily PnL Log'!I858&lt;&gt;"",'Daily PnL Log'!I858,"")</f>
        <v>0</v>
      </c>
      <c r="J69" s="11">
        <f>IF('Daily PnL Log'!J858&lt;&gt;"",'Daily PnL Log'!J858,"")</f>
        <v>-10154</v>
      </c>
      <c r="K69" s="11">
        <f>IF('Daily PnL Log'!K858&lt;&gt;"",'Daily PnL Log'!K858,"")</f>
        <v>-555.58000000000004</v>
      </c>
      <c r="L69" s="11">
        <f>IF('Daily PnL Log'!L858&lt;&gt;"",'Daily PnL Log'!L858,"")</f>
        <v>-2682.58</v>
      </c>
      <c r="M69" s="11">
        <f>IF('Daily PnL Log'!M858&lt;&gt;"",'Daily PnL Log'!M858,"")</f>
        <v>-3238.16</v>
      </c>
      <c r="N69" s="11">
        <f>IF('Daily PnL Log'!N858&lt;&gt;"",'Daily PnL Log'!N858,"")</f>
        <v>-13392.16</v>
      </c>
      <c r="O69" s="11">
        <f t="shared" ref="O69:V71" si="5">IF(C69&lt;&gt;"",O68+C69,"")</f>
        <v>28977.500000000022</v>
      </c>
      <c r="P69" s="11">
        <f t="shared" si="5"/>
        <v>80272.700000000012</v>
      </c>
      <c r="Q69" s="11">
        <f t="shared" si="5"/>
        <v>-4172.6000000000004</v>
      </c>
      <c r="R69" s="11">
        <f t="shared" si="5"/>
        <v>-30085.800000000003</v>
      </c>
      <c r="S69" s="11">
        <f t="shared" si="5"/>
        <v>-2796.0999999999967</v>
      </c>
      <c r="T69" s="11">
        <f t="shared" si="5"/>
        <v>-14361.6</v>
      </c>
      <c r="U69" s="11">
        <f t="shared" si="5"/>
        <v>0</v>
      </c>
      <c r="V69" s="11">
        <f t="shared" si="5"/>
        <v>57834.100000000006</v>
      </c>
      <c r="W69" s="11">
        <f>IF('Daily PnL Log'!W858&lt;&gt;"",'Daily PnL Log'!W858,"")</f>
        <v>621840</v>
      </c>
      <c r="X69" s="119">
        <f>IF('Daily PnL Log'!X858&lt;&gt;"",'Daily PnL Log'!X858,"")</f>
        <v>-2.1536343754020325E-2</v>
      </c>
      <c r="Y69" s="11" t="str">
        <f>IF('Daily PnL Log'!Y858&lt;&gt;"",'Daily PnL Log'!Y858,"")</f>
        <v/>
      </c>
      <c r="Z69" s="11" t="str">
        <f>IF('Daily PnL Log'!AA858&lt;&gt;"",'Daily PnL Log'!AA858,"")</f>
        <v/>
      </c>
      <c r="AA69" s="11">
        <f>IF('Daily PnL Log'!AC858&lt;&gt;"",'Daily PnL Log'!AC858,"")</f>
        <v>281938.2</v>
      </c>
    </row>
    <row r="70" spans="1:27" x14ac:dyDescent="0.25">
      <c r="A70" s="47" t="str">
        <f t="shared" si="2"/>
        <v>Apr</v>
      </c>
      <c r="B70" s="14">
        <f>'Daily PnL Log'!B859</f>
        <v>45411</v>
      </c>
      <c r="C70" s="13">
        <f>IF('Daily PnL Log'!C859&lt;&gt;"",'Daily PnL Log'!C859,"")</f>
        <v>8719.7000000000007</v>
      </c>
      <c r="D70" s="13">
        <f>IF('Daily PnL Log'!D859&lt;&gt;"",'Daily PnL Log'!D859,"")</f>
        <v>20923.7</v>
      </c>
      <c r="E70" s="13">
        <f>IF('Daily PnL Log'!E859&lt;&gt;"",'Daily PnL Log'!E859,"")</f>
        <v>-3096.9</v>
      </c>
      <c r="F70" s="13">
        <f>IF('Daily PnL Log'!F859&lt;&gt;"",'Daily PnL Log'!F859,"")</f>
        <v>-8822.7999999999993</v>
      </c>
      <c r="G70" s="13">
        <f>IF('Daily PnL Log'!G859&lt;&gt;"",'Daily PnL Log'!G859,"")</f>
        <v>-1147.3</v>
      </c>
      <c r="H70" s="13">
        <f>IF('Daily PnL Log'!H859&lt;&gt;"",'Daily PnL Log'!H859,"")</f>
        <v>2667.7</v>
      </c>
      <c r="I70" s="13">
        <f>IF('Daily PnL Log'!I859&lt;&gt;"",'Daily PnL Log'!I859,"")</f>
        <v>0</v>
      </c>
      <c r="J70" s="13">
        <f>IF('Daily PnL Log'!J859&lt;&gt;"",'Daily PnL Log'!J859,"")</f>
        <v>19244.100000000002</v>
      </c>
      <c r="K70" s="13">
        <f>IF('Daily PnL Log'!K859&lt;&gt;"",'Daily PnL Log'!K859,"")</f>
        <v>-56.1</v>
      </c>
      <c r="L70" s="13">
        <f>IF('Daily PnL Log'!L859&lt;&gt;"",'Daily PnL Log'!L859,"")</f>
        <v>-492.87</v>
      </c>
      <c r="M70" s="13">
        <f>IF('Daily PnL Log'!M859&lt;&gt;"",'Daily PnL Log'!M859,"")</f>
        <v>-548.97</v>
      </c>
      <c r="N70" s="13">
        <f>IF('Daily PnL Log'!N859&lt;&gt;"",'Daily PnL Log'!N859,"")</f>
        <v>18695.13</v>
      </c>
      <c r="O70" s="13">
        <f t="shared" si="5"/>
        <v>37697.200000000026</v>
      </c>
      <c r="P70" s="13">
        <f t="shared" si="5"/>
        <v>101196.40000000001</v>
      </c>
      <c r="Q70" s="13">
        <f t="shared" si="5"/>
        <v>-7269.5</v>
      </c>
      <c r="R70" s="13">
        <f t="shared" si="5"/>
        <v>-38908.600000000006</v>
      </c>
      <c r="S70" s="13">
        <f t="shared" si="5"/>
        <v>-3943.3999999999969</v>
      </c>
      <c r="T70" s="13">
        <f t="shared" si="5"/>
        <v>-11693.900000000001</v>
      </c>
      <c r="U70" s="13">
        <f t="shared" si="5"/>
        <v>0</v>
      </c>
      <c r="V70" s="13">
        <f t="shared" si="5"/>
        <v>77078.200000000012</v>
      </c>
      <c r="W70" s="13">
        <f>IF('Daily PnL Log'!W859&lt;&gt;"",'Daily PnL Log'!W859,"")</f>
        <v>648868</v>
      </c>
      <c r="X70" s="118">
        <f>IF('Daily PnL Log'!X859&lt;&gt;"",'Daily PnL Log'!X859,"")</f>
        <v>2.8811915520568131E-2</v>
      </c>
      <c r="Y70" s="13">
        <f>IF('Daily PnL Log'!Y859&lt;&gt;"",'Daily PnL Log'!Y859,"")</f>
        <v>-5273.23</v>
      </c>
      <c r="Z70" s="13" t="str">
        <f>IF('Daily PnL Log'!AA859&lt;&gt;"",'Daily PnL Log'!AA859,"")</f>
        <v/>
      </c>
      <c r="AA70" s="13">
        <f>IF('Daily PnL Log'!AC859&lt;&gt;"",'Daily PnL Log'!AC859,"")</f>
        <v>300617.48</v>
      </c>
    </row>
    <row r="71" spans="1:27" x14ac:dyDescent="0.25">
      <c r="A71" s="48" t="str">
        <f t="shared" si="2"/>
        <v>Apr</v>
      </c>
      <c r="B71" s="2">
        <f>'Daily PnL Log'!B860</f>
        <v>45412</v>
      </c>
      <c r="C71" s="11">
        <f>IF('Daily PnL Log'!C860&lt;&gt;"",'Daily PnL Log'!C860,"")</f>
        <v>10244.200000000001</v>
      </c>
      <c r="D71" s="11">
        <f>IF('Daily PnL Log'!D860&lt;&gt;"",'Daily PnL Log'!D860,"")</f>
        <v>7967</v>
      </c>
      <c r="E71" s="11">
        <f>IF('Daily PnL Log'!E860&lt;&gt;"",'Daily PnL Log'!E860,"")</f>
        <v>-312.3</v>
      </c>
      <c r="F71" s="11">
        <f>IF('Daily PnL Log'!F860&lt;&gt;"",'Daily PnL Log'!F860,"")</f>
        <v>-3292.4</v>
      </c>
      <c r="G71" s="11">
        <f>IF('Daily PnL Log'!G860&lt;&gt;"",'Daily PnL Log'!G860,"")</f>
        <v>20413.400000000001</v>
      </c>
      <c r="H71" s="11">
        <f>IF('Daily PnL Log'!H860&lt;&gt;"",'Daily PnL Log'!H860,"")</f>
        <v>1914.9</v>
      </c>
      <c r="I71" s="11">
        <f>IF('Daily PnL Log'!I860&lt;&gt;"",'Daily PnL Log'!I860,"")</f>
        <v>0</v>
      </c>
      <c r="J71" s="11">
        <f>IF('Daily PnL Log'!J860&lt;&gt;"",'Daily PnL Log'!J860,"")</f>
        <v>36934.800000000003</v>
      </c>
      <c r="K71" s="11">
        <f>IF('Daily PnL Log'!K860&lt;&gt;"",'Daily PnL Log'!K860,"")</f>
        <v>-55.63</v>
      </c>
      <c r="L71" s="11">
        <f>IF('Daily PnL Log'!L860&lt;&gt;"",'Daily PnL Log'!L860,"")</f>
        <v>-489.23</v>
      </c>
      <c r="M71" s="11">
        <f>IF('Daily PnL Log'!M860&lt;&gt;"",'Daily PnL Log'!M860,"")</f>
        <v>-544.86</v>
      </c>
      <c r="N71" s="11">
        <f>IF('Daily PnL Log'!N860&lt;&gt;"",'Daily PnL Log'!N860,"")</f>
        <v>36389.94</v>
      </c>
      <c r="O71" s="11">
        <f t="shared" si="5"/>
        <v>47941.400000000023</v>
      </c>
      <c r="P71" s="11">
        <f t="shared" si="5"/>
        <v>109163.40000000001</v>
      </c>
      <c r="Q71" s="11">
        <f t="shared" si="5"/>
        <v>-7581.8</v>
      </c>
      <c r="R71" s="11">
        <f t="shared" si="5"/>
        <v>-42201.000000000007</v>
      </c>
      <c r="S71" s="11">
        <f t="shared" si="5"/>
        <v>16470.000000000004</v>
      </c>
      <c r="T71" s="11">
        <f t="shared" si="5"/>
        <v>-9779.0000000000018</v>
      </c>
      <c r="U71" s="11">
        <f t="shared" si="5"/>
        <v>0</v>
      </c>
      <c r="V71" s="11">
        <f t="shared" si="5"/>
        <v>114013.00000000001</v>
      </c>
      <c r="W71" s="11">
        <f>IF('Daily PnL Log'!W860&lt;&gt;"",'Daily PnL Log'!W860,"")</f>
        <v>736061</v>
      </c>
      <c r="X71" s="119">
        <f>IF('Daily PnL Log'!X860&lt;&gt;"",'Daily PnL Log'!X860,"")</f>
        <v>4.9438755755297457E-2</v>
      </c>
      <c r="Y71" s="11" t="str">
        <f>IF('Daily PnL Log'!Y860&lt;&gt;"",'Daily PnL Log'!Y860,"")</f>
        <v/>
      </c>
      <c r="Z71" s="11" t="str">
        <f>IF('Daily PnL Log'!AA860&lt;&gt;"",'Daily PnL Log'!AA860,"")</f>
        <v/>
      </c>
      <c r="AA71" s="11">
        <f>IF('Daily PnL Log'!AC860&lt;&gt;"",'Daily PnL Log'!AC860,"")</f>
        <v>355288.37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46192.499999999993</v>
      </c>
    </row>
    <row r="8" spans="1:2" ht="18.75" x14ac:dyDescent="0.3">
      <c r="A8" s="55" t="s">
        <v>6</v>
      </c>
      <c r="B8" s="56">
        <f>K48</f>
        <v>-2142.88</v>
      </c>
    </row>
    <row r="9" spans="1:2" ht="18.75" x14ac:dyDescent="0.3">
      <c r="A9" s="55" t="s">
        <v>30</v>
      </c>
      <c r="B9" s="56">
        <f>L48</f>
        <v>-17636.95</v>
      </c>
    </row>
    <row r="10" spans="1:2" ht="18.75" x14ac:dyDescent="0.3">
      <c r="A10" s="55" t="s">
        <v>11</v>
      </c>
      <c r="B10" s="56">
        <f>Y48</f>
        <v>-19512.93</v>
      </c>
    </row>
    <row r="11" spans="1:2" ht="18.75" x14ac:dyDescent="0.3">
      <c r="A11" s="57" t="s">
        <v>18</v>
      </c>
      <c r="B11" s="54">
        <f>B7+(B8+B9+B10)</f>
        <v>6899.7399999999907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731336.15</v>
      </c>
    </row>
    <row r="15" spans="1:2" ht="18.75" x14ac:dyDescent="0.3">
      <c r="A15" s="60" t="s">
        <v>15</v>
      </c>
      <c r="B15" s="63">
        <f>B11/B14</f>
        <v>9.434430391551122E-3</v>
      </c>
    </row>
    <row r="16" spans="1:2" ht="18.75" x14ac:dyDescent="0.3">
      <c r="A16" s="60" t="s">
        <v>17</v>
      </c>
      <c r="B16" s="63">
        <f>X48</f>
        <v>3.9466524218526852E-2</v>
      </c>
    </row>
    <row r="17" spans="1:2" ht="18.75" x14ac:dyDescent="0.3">
      <c r="A17" s="60" t="s">
        <v>31</v>
      </c>
      <c r="B17" s="64">
        <f>B15/B16</f>
        <v>0.23904893015945644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-12664.800000000007</v>
      </c>
      <c r="D48" s="41">
        <f t="shared" si="0"/>
        <v>17275.400000000001</v>
      </c>
      <c r="E48" s="41">
        <f t="shared" si="0"/>
        <v>-62405</v>
      </c>
      <c r="F48" s="41">
        <f t="shared" si="0"/>
        <v>98829.7</v>
      </c>
      <c r="G48" s="41">
        <f t="shared" si="0"/>
        <v>16445.299999999992</v>
      </c>
      <c r="H48" s="41">
        <f t="shared" si="0"/>
        <v>-11288.099999999999</v>
      </c>
      <c r="I48" s="41">
        <f t="shared" si="0"/>
        <v>0</v>
      </c>
      <c r="J48" s="41">
        <f t="shared" si="0"/>
        <v>46192.499999999993</v>
      </c>
      <c r="K48" s="41">
        <f t="shared" si="0"/>
        <v>-2142.88</v>
      </c>
      <c r="L48" s="41">
        <f t="shared" si="0"/>
        <v>-17636.95</v>
      </c>
      <c r="M48" s="41">
        <f t="shared" si="0"/>
        <v>-19779.830000000002</v>
      </c>
      <c r="N48" s="41">
        <f t="shared" si="0"/>
        <v>26412.669999999991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731336.15</v>
      </c>
      <c r="X48" s="44">
        <f>_xlfn.STDEV.P(X50:X69)</f>
        <v>3.9466524218526852E-2</v>
      </c>
      <c r="Y48" s="41">
        <f>SUM(Y50:Y69)</f>
        <v>-19512.93</v>
      </c>
      <c r="Z48" s="41">
        <f>SUM(Z50:Z69)</f>
        <v>27430.87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Mar</v>
      </c>
      <c r="B50" s="14">
        <f>'Daily PnL Log'!B819</f>
        <v>45352</v>
      </c>
      <c r="C50" s="13">
        <f>IF('Daily PnL Log'!C819&lt;&gt;"",'Daily PnL Log'!C819,"")</f>
        <v>-5539.3</v>
      </c>
      <c r="D50" s="13">
        <f>IF('Daily PnL Log'!D819&lt;&gt;"",'Daily PnL Log'!D819,"")</f>
        <v>-6226.1</v>
      </c>
      <c r="E50" s="13">
        <f>IF('Daily PnL Log'!E819&lt;&gt;"",'Daily PnL Log'!E819,"")</f>
        <v>3531.4</v>
      </c>
      <c r="F50" s="13">
        <f>IF('Daily PnL Log'!F819&lt;&gt;"",'Daily PnL Log'!F819,"")</f>
        <v>22075.7</v>
      </c>
      <c r="G50" s="13">
        <f>IF('Daily PnL Log'!G819&lt;&gt;"",'Daily PnL Log'!G819,"")</f>
        <v>29897.8</v>
      </c>
      <c r="H50" s="13">
        <f>IF('Daily PnL Log'!H819&lt;&gt;"",'Daily PnL Log'!H819,"")</f>
        <v>0</v>
      </c>
      <c r="I50" s="13">
        <f>IF('Daily PnL Log'!I819&lt;&gt;"",'Daily PnL Log'!I819,"")</f>
        <v>0</v>
      </c>
      <c r="J50" s="13">
        <f>IF('Daily PnL Log'!J819&lt;&gt;"",'Daily PnL Log'!J819,"")</f>
        <v>43739.5</v>
      </c>
      <c r="K50" s="13">
        <f>IF('Daily PnL Log'!K819&lt;&gt;"",'Daily PnL Log'!K819,"")</f>
        <v>-72.760000000000005</v>
      </c>
      <c r="L50" s="13">
        <f>IF('Daily PnL Log'!L819&lt;&gt;"",'Daily PnL Log'!L819,"")</f>
        <v>-635.16999999999996</v>
      </c>
      <c r="M50" s="13">
        <f>IF('Daily PnL Log'!M819&lt;&gt;"",'Daily PnL Log'!M819,"")</f>
        <v>-707.93</v>
      </c>
      <c r="N50" s="13">
        <f>IF('Daily PnL Log'!N819&lt;&gt;"",'Daily PnL Log'!N819,"")</f>
        <v>43031.57</v>
      </c>
      <c r="O50" s="13">
        <f t="shared" ref="O50:U50" si="1">C50</f>
        <v>-5539.3</v>
      </c>
      <c r="P50" s="13">
        <f t="shared" si="1"/>
        <v>-6226.1</v>
      </c>
      <c r="Q50" s="13">
        <f t="shared" si="1"/>
        <v>3531.4</v>
      </c>
      <c r="R50" s="13">
        <f t="shared" si="1"/>
        <v>22075.7</v>
      </c>
      <c r="S50" s="13">
        <f t="shared" si="1"/>
        <v>29897.8</v>
      </c>
      <c r="T50" s="13">
        <f t="shared" si="1"/>
        <v>0</v>
      </c>
      <c r="U50" s="13">
        <f t="shared" si="1"/>
        <v>0</v>
      </c>
      <c r="V50" s="13">
        <f>SUM(O50:T50)</f>
        <v>43739.5</v>
      </c>
      <c r="W50" s="13">
        <f>IF('Daily PnL Log'!W819&lt;&gt;"",'Daily PnL Log'!W819,"")</f>
        <v>371867</v>
      </c>
      <c r="X50" s="13">
        <f>IF('Daily PnL Log'!X819&lt;&gt;"",'Daily PnL Log'!X819,"")</f>
        <v>0.11571763560627858</v>
      </c>
      <c r="Y50" s="13">
        <f>IF('Daily PnL Log'!Y819&lt;&gt;"",'Daily PnL Log'!Y819,"")</f>
        <v>-4667.62</v>
      </c>
      <c r="Z50" s="13" t="str">
        <f>IF('Daily PnL Log'!Z819&lt;&gt;"",'Daily PnL Log'!Z819,"")</f>
        <v/>
      </c>
      <c r="AA50" s="13" t="str">
        <f>IF('Daily PnL Log'!AA819&lt;&gt;"",'Daily PnL Log'!AA819,"")</f>
        <v/>
      </c>
    </row>
    <row r="51" spans="1:27" x14ac:dyDescent="0.25">
      <c r="A51" s="48" t="str">
        <f t="shared" ref="A51:A69" si="2">TEXT(B51,"mmm")</f>
        <v>Mar</v>
      </c>
      <c r="B51" s="2">
        <f>'Daily PnL Log'!B820</f>
        <v>45355</v>
      </c>
      <c r="C51" s="11">
        <f>IF('Daily PnL Log'!C820&lt;&gt;"",'Daily PnL Log'!C820,"")</f>
        <v>-2133.1999999999998</v>
      </c>
      <c r="D51" s="11">
        <f>IF('Daily PnL Log'!D820&lt;&gt;"",'Daily PnL Log'!D820,"")</f>
        <v>-1323.3</v>
      </c>
      <c r="E51" s="11">
        <f>IF('Daily PnL Log'!E820&lt;&gt;"",'Daily PnL Log'!E820,"")</f>
        <v>-810</v>
      </c>
      <c r="F51" s="11">
        <f>IF('Daily PnL Log'!F820&lt;&gt;"",'Daily PnL Log'!F820,"")</f>
        <v>21735.1</v>
      </c>
      <c r="G51" s="11">
        <f>IF('Daily PnL Log'!G820&lt;&gt;"",'Daily PnL Log'!G820,"")</f>
        <v>-13578.7</v>
      </c>
      <c r="H51" s="11">
        <f>IF('Daily PnL Log'!H820&lt;&gt;"",'Daily PnL Log'!H820,"")</f>
        <v>0</v>
      </c>
      <c r="I51" s="11">
        <f>IF('Daily PnL Log'!I820&lt;&gt;"",'Daily PnL Log'!I820,"")</f>
        <v>0</v>
      </c>
      <c r="J51" s="11">
        <f>IF('Daily PnL Log'!J820&lt;&gt;"",'Daily PnL Log'!J820,"")</f>
        <v>3889.8999999999978</v>
      </c>
      <c r="K51" s="11">
        <f>IF('Daily PnL Log'!K820&lt;&gt;"",'Daily PnL Log'!K820,"")</f>
        <v>-57.9</v>
      </c>
      <c r="L51" s="11">
        <f>IF('Daily PnL Log'!L820&lt;&gt;"",'Daily PnL Log'!L820,"")</f>
        <v>-512.57000000000005</v>
      </c>
      <c r="M51" s="11">
        <f>IF('Daily PnL Log'!M820&lt;&gt;"",'Daily PnL Log'!M820,"")</f>
        <v>-570.47</v>
      </c>
      <c r="N51" s="11">
        <f>IF('Daily PnL Log'!N820&lt;&gt;"",'Daily PnL Log'!N820,"")</f>
        <v>3319.4299999999976</v>
      </c>
      <c r="O51" s="11">
        <f t="shared" ref="O51:V66" si="3">IF(C51&lt;&gt;"",O50+C51,"")</f>
        <v>-7672.5</v>
      </c>
      <c r="P51" s="11">
        <f t="shared" si="3"/>
        <v>-7549.4000000000005</v>
      </c>
      <c r="Q51" s="11">
        <f t="shared" si="3"/>
        <v>2721.4</v>
      </c>
      <c r="R51" s="11">
        <f t="shared" si="3"/>
        <v>43810.8</v>
      </c>
      <c r="S51" s="11">
        <f t="shared" si="3"/>
        <v>16319.099999999999</v>
      </c>
      <c r="T51" s="11">
        <f t="shared" si="3"/>
        <v>0</v>
      </c>
      <c r="U51" s="11">
        <f t="shared" si="3"/>
        <v>0</v>
      </c>
      <c r="V51" s="11">
        <f t="shared" si="3"/>
        <v>47629.399999999994</v>
      </c>
      <c r="W51" s="11">
        <f>IF('Daily PnL Log'!W820&lt;&gt;"",'Daily PnL Log'!W820,"")</f>
        <v>519412</v>
      </c>
      <c r="X51" s="11">
        <f>IF('Daily PnL Log'!X820&lt;&gt;"",'Daily PnL Log'!X820,"")</f>
        <v>6.3907456893564215E-3</v>
      </c>
      <c r="Y51" s="11" t="str">
        <f>IF('Daily PnL Log'!Y820&lt;&gt;"",'Daily PnL Log'!Y820,"")</f>
        <v/>
      </c>
      <c r="Z51" s="11" t="str">
        <f>IF('Daily PnL Log'!Z820&lt;&gt;"",'Daily PnL Log'!Z820,"")</f>
        <v/>
      </c>
      <c r="AA51" s="11" t="str">
        <f>IF('Daily PnL Log'!AA820&lt;&gt;"",'Daily PnL Log'!AA820,"")</f>
        <v/>
      </c>
    </row>
    <row r="52" spans="1:27" x14ac:dyDescent="0.25">
      <c r="A52" s="47" t="str">
        <f t="shared" si="2"/>
        <v>Mar</v>
      </c>
      <c r="B52" s="14">
        <f>'Daily PnL Log'!B821</f>
        <v>45356</v>
      </c>
      <c r="C52" s="13">
        <f>IF('Daily PnL Log'!C821&lt;&gt;"",'Daily PnL Log'!C821,"")</f>
        <v>16706.599999999999</v>
      </c>
      <c r="D52" s="13">
        <f>IF('Daily PnL Log'!D821&lt;&gt;"",'Daily PnL Log'!D821,"")</f>
        <v>-1155.3</v>
      </c>
      <c r="E52" s="13">
        <f>IF('Daily PnL Log'!E821&lt;&gt;"",'Daily PnL Log'!E821,"")</f>
        <v>-5998.2</v>
      </c>
      <c r="F52" s="13">
        <f>IF('Daily PnL Log'!F821&lt;&gt;"",'Daily PnL Log'!F821,"")</f>
        <v>1586.6</v>
      </c>
      <c r="G52" s="13">
        <f>IF('Daily PnL Log'!G821&lt;&gt;"",'Daily PnL Log'!G821,"")</f>
        <v>1725.4</v>
      </c>
      <c r="H52" s="13">
        <f>IF('Daily PnL Log'!H821&lt;&gt;"",'Daily PnL Log'!H821,"")</f>
        <v>0</v>
      </c>
      <c r="I52" s="13">
        <f>IF('Daily PnL Log'!I821&lt;&gt;"",'Daily PnL Log'!I821,"")</f>
        <v>0</v>
      </c>
      <c r="J52" s="13">
        <f>IF('Daily PnL Log'!J821&lt;&gt;"",'Daily PnL Log'!J821,"")</f>
        <v>12865.099999999999</v>
      </c>
      <c r="K52" s="13">
        <f>IF('Daily PnL Log'!K821&lt;&gt;"",'Daily PnL Log'!K821,"")</f>
        <v>-65.73</v>
      </c>
      <c r="L52" s="13">
        <f>IF('Daily PnL Log'!L821&lt;&gt;"",'Daily PnL Log'!L821,"")</f>
        <v>-582.62</v>
      </c>
      <c r="M52" s="13">
        <f>IF('Daily PnL Log'!M821&lt;&gt;"",'Daily PnL Log'!M821,"")</f>
        <v>-648.35</v>
      </c>
      <c r="N52" s="13">
        <f>IF('Daily PnL Log'!N821&lt;&gt;"",'Daily PnL Log'!N821,"")</f>
        <v>12216.749999999998</v>
      </c>
      <c r="O52" s="13">
        <f t="shared" si="3"/>
        <v>9034.0999999999985</v>
      </c>
      <c r="P52" s="13">
        <f t="shared" si="3"/>
        <v>-8704.7000000000007</v>
      </c>
      <c r="Q52" s="13">
        <f t="shared" si="3"/>
        <v>-3276.7999999999997</v>
      </c>
      <c r="R52" s="13">
        <f t="shared" si="3"/>
        <v>45397.4</v>
      </c>
      <c r="S52" s="13">
        <f t="shared" si="3"/>
        <v>18044.5</v>
      </c>
      <c r="T52" s="13">
        <f t="shared" si="3"/>
        <v>0</v>
      </c>
      <c r="U52" s="13">
        <f t="shared" si="3"/>
        <v>0</v>
      </c>
      <c r="V52" s="13">
        <f t="shared" si="3"/>
        <v>60494.499999999993</v>
      </c>
      <c r="W52" s="13">
        <f>IF('Daily PnL Log'!W821&lt;&gt;"",'Daily PnL Log'!W821,"")</f>
        <v>494782</v>
      </c>
      <c r="X52" s="13">
        <f>IF('Daily PnL Log'!X821&lt;&gt;"",'Daily PnL Log'!X821,"")</f>
        <v>2.4691177124470977E-2</v>
      </c>
      <c r="Y52" s="13" t="str">
        <f>IF('Daily PnL Log'!Y821&lt;&gt;"",'Daily PnL Log'!Y821,"")</f>
        <v/>
      </c>
      <c r="Z52" s="13" t="str">
        <f>IF('Daily PnL Log'!Z821&lt;&gt;"",'Daily PnL Log'!Z821,"")</f>
        <v/>
      </c>
      <c r="AA52" s="13" t="str">
        <f>IF('Daily PnL Log'!AA821&lt;&gt;"",'Daily PnL Log'!AA821,"")</f>
        <v/>
      </c>
    </row>
    <row r="53" spans="1:27" x14ac:dyDescent="0.25">
      <c r="A53" s="48" t="str">
        <f t="shared" si="2"/>
        <v>Mar</v>
      </c>
      <c r="B53" s="2">
        <f>'Daily PnL Log'!B822</f>
        <v>45357</v>
      </c>
      <c r="C53" s="11">
        <f>IF('Daily PnL Log'!C822&lt;&gt;"",'Daily PnL Log'!C822,"")</f>
        <v>7087.6</v>
      </c>
      <c r="D53" s="11">
        <f>IF('Daily PnL Log'!D822&lt;&gt;"",'Daily PnL Log'!D822,"")</f>
        <v>-274.7</v>
      </c>
      <c r="E53" s="11">
        <f>IF('Daily PnL Log'!E822&lt;&gt;"",'Daily PnL Log'!E822,"")</f>
        <v>-6319.2</v>
      </c>
      <c r="F53" s="11">
        <f>IF('Daily PnL Log'!F822&lt;&gt;"",'Daily PnL Log'!F822,"")</f>
        <v>5232.8</v>
      </c>
      <c r="G53" s="11">
        <f>IF('Daily PnL Log'!G822&lt;&gt;"",'Daily PnL Log'!G822,"")</f>
        <v>19821.599999999999</v>
      </c>
      <c r="H53" s="11">
        <f>IF('Daily PnL Log'!H822&lt;&gt;"",'Daily PnL Log'!H822,"")</f>
        <v>0</v>
      </c>
      <c r="I53" s="11">
        <f>IF('Daily PnL Log'!I822&lt;&gt;"",'Daily PnL Log'!I822,"")</f>
        <v>0</v>
      </c>
      <c r="J53" s="11">
        <f>IF('Daily PnL Log'!J822&lt;&gt;"",'Daily PnL Log'!J822,"")</f>
        <v>25548.1</v>
      </c>
      <c r="K53" s="11">
        <f>IF('Daily PnL Log'!K822&lt;&gt;"",'Daily PnL Log'!K822,"")</f>
        <v>-60.67</v>
      </c>
      <c r="L53" s="11">
        <f>IF('Daily PnL Log'!L822&lt;&gt;"",'Daily PnL Log'!L822,"")</f>
        <v>-534.54</v>
      </c>
      <c r="M53" s="11">
        <f>IF('Daily PnL Log'!M822&lt;&gt;"",'Daily PnL Log'!M822,"")</f>
        <v>-595.20999999999992</v>
      </c>
      <c r="N53" s="11">
        <f>IF('Daily PnL Log'!N822&lt;&gt;"",'Daily PnL Log'!N822,"")</f>
        <v>24952.89</v>
      </c>
      <c r="O53" s="11">
        <f t="shared" si="3"/>
        <v>16121.699999999999</v>
      </c>
      <c r="P53" s="11">
        <f t="shared" si="3"/>
        <v>-8979.4000000000015</v>
      </c>
      <c r="Q53" s="11">
        <f t="shared" si="3"/>
        <v>-9596</v>
      </c>
      <c r="R53" s="11">
        <f t="shared" si="3"/>
        <v>50630.200000000004</v>
      </c>
      <c r="S53" s="11">
        <f t="shared" si="3"/>
        <v>37866.1</v>
      </c>
      <c r="T53" s="11">
        <f t="shared" si="3"/>
        <v>0</v>
      </c>
      <c r="U53" s="11">
        <f t="shared" si="3"/>
        <v>0</v>
      </c>
      <c r="V53" s="11">
        <f t="shared" si="3"/>
        <v>86042.599999999991</v>
      </c>
      <c r="W53" s="11">
        <f>IF('Daily PnL Log'!W822&lt;&gt;"",'Daily PnL Log'!W822,"")</f>
        <v>450140</v>
      </c>
      <c r="X53" s="11">
        <f>IF('Daily PnL Log'!X822&lt;&gt;"",'Daily PnL Log'!X822,"")</f>
        <v>5.5433620651352912E-2</v>
      </c>
      <c r="Y53" s="11" t="str">
        <f>IF('Daily PnL Log'!Y822&lt;&gt;"",'Daily PnL Log'!Y822,"")</f>
        <v/>
      </c>
      <c r="Z53" s="11" t="str">
        <f>IF('Daily PnL Log'!Z822&lt;&gt;"",'Daily PnL Log'!Z822,"")</f>
        <v/>
      </c>
      <c r="AA53" s="11" t="str">
        <f>IF('Daily PnL Log'!AA822&lt;&gt;"",'Daily PnL Log'!AA822,"")</f>
        <v/>
      </c>
    </row>
    <row r="54" spans="1:27" x14ac:dyDescent="0.25">
      <c r="A54" s="47" t="str">
        <f t="shared" si="2"/>
        <v>Mar</v>
      </c>
      <c r="B54" s="14">
        <f>'Daily PnL Log'!B823</f>
        <v>45358</v>
      </c>
      <c r="C54" s="13">
        <f>IF('Daily PnL Log'!C823&lt;&gt;"",'Daily PnL Log'!C823,"")</f>
        <v>-7494.4</v>
      </c>
      <c r="D54" s="13">
        <f>IF('Daily PnL Log'!D823&lt;&gt;"",'Daily PnL Log'!D823,"")</f>
        <v>7594.1</v>
      </c>
      <c r="E54" s="13">
        <f>IF('Daily PnL Log'!E823&lt;&gt;"",'Daily PnL Log'!E823,"")</f>
        <v>-3906.6</v>
      </c>
      <c r="F54" s="13">
        <f>IF('Daily PnL Log'!F823&lt;&gt;"",'Daily PnL Log'!F823,"")</f>
        <v>-2211.5</v>
      </c>
      <c r="G54" s="13">
        <f>IF('Daily PnL Log'!G823&lt;&gt;"",'Daily PnL Log'!G823,"")</f>
        <v>-13526.4</v>
      </c>
      <c r="H54" s="13">
        <f>IF('Daily PnL Log'!H823&lt;&gt;"",'Daily PnL Log'!H823,"")</f>
        <v>447</v>
      </c>
      <c r="I54" s="13">
        <f>IF('Daily PnL Log'!I823&lt;&gt;"",'Daily PnL Log'!I823,"")</f>
        <v>0</v>
      </c>
      <c r="J54" s="13">
        <f>IF('Daily PnL Log'!J823&lt;&gt;"",'Daily PnL Log'!J823,"")</f>
        <v>-19097.8</v>
      </c>
      <c r="K54" s="13">
        <f>IF('Daily PnL Log'!K823&lt;&gt;"",'Daily PnL Log'!K823,"")</f>
        <v>-119.58</v>
      </c>
      <c r="L54" s="13">
        <f>IF('Daily PnL Log'!L823&lt;&gt;"",'Daily PnL Log'!L823,"")</f>
        <v>-1060.44</v>
      </c>
      <c r="M54" s="13">
        <f>IF('Daily PnL Log'!M823&lt;&gt;"",'Daily PnL Log'!M823,"")</f>
        <v>-1180.02</v>
      </c>
      <c r="N54" s="13">
        <f>IF('Daily PnL Log'!N823&lt;&gt;"",'Daily PnL Log'!N823,"")</f>
        <v>-20277.82</v>
      </c>
      <c r="O54" s="13">
        <f t="shared" si="3"/>
        <v>8627.2999999999993</v>
      </c>
      <c r="P54" s="13">
        <f t="shared" si="3"/>
        <v>-1385.3000000000011</v>
      </c>
      <c r="Q54" s="13">
        <f t="shared" si="3"/>
        <v>-13502.6</v>
      </c>
      <c r="R54" s="13">
        <f t="shared" si="3"/>
        <v>48418.700000000004</v>
      </c>
      <c r="S54" s="13">
        <f t="shared" si="3"/>
        <v>24339.699999999997</v>
      </c>
      <c r="T54" s="13">
        <f t="shared" si="3"/>
        <v>447</v>
      </c>
      <c r="U54" s="13">
        <f t="shared" si="3"/>
        <v>0</v>
      </c>
      <c r="V54" s="13">
        <f t="shared" si="3"/>
        <v>66944.799999999988</v>
      </c>
      <c r="W54" s="13">
        <f>IF('Daily PnL Log'!W823&lt;&gt;"",'Daily PnL Log'!W823,"")</f>
        <v>515220</v>
      </c>
      <c r="X54" s="13">
        <f>IF('Daily PnL Log'!X823&lt;&gt;"",'Daily PnL Log'!X823,"")</f>
        <v>-3.9357594813865922E-2</v>
      </c>
      <c r="Y54" s="13">
        <f>IF('Daily PnL Log'!Y823&lt;&gt;"",'Daily PnL Log'!Y823,"")</f>
        <v>-3957.85</v>
      </c>
      <c r="Z54" s="13" t="str">
        <f>IF('Daily PnL Log'!Z823&lt;&gt;"",'Daily PnL Log'!Z823,"")</f>
        <v/>
      </c>
      <c r="AA54" s="13" t="str">
        <f>IF('Daily PnL Log'!AA823&lt;&gt;"",'Daily PnL Log'!AA823,"")</f>
        <v/>
      </c>
    </row>
    <row r="55" spans="1:27" x14ac:dyDescent="0.25">
      <c r="A55" s="48" t="str">
        <f t="shared" si="2"/>
        <v>Mar</v>
      </c>
      <c r="B55" s="2">
        <f>'Daily PnL Log'!B824</f>
        <v>45359</v>
      </c>
      <c r="C55" s="11">
        <f>IF('Daily PnL Log'!C824&lt;&gt;"",'Daily PnL Log'!C824,"")</f>
        <v>-26381.7</v>
      </c>
      <c r="D55" s="11">
        <f>IF('Daily PnL Log'!D824&lt;&gt;"",'Daily PnL Log'!D824,"")</f>
        <v>7878</v>
      </c>
      <c r="E55" s="11">
        <f>IF('Daily PnL Log'!E824&lt;&gt;"",'Daily PnL Log'!E824,"")</f>
        <v>8811.5</v>
      </c>
      <c r="F55" s="11">
        <f>IF('Daily PnL Log'!F824&lt;&gt;"",'Daily PnL Log'!F824,"")</f>
        <v>43329.9</v>
      </c>
      <c r="G55" s="11">
        <f>IF('Daily PnL Log'!G824&lt;&gt;"",'Daily PnL Log'!G824,"")</f>
        <v>7876.2</v>
      </c>
      <c r="H55" s="11">
        <f>IF('Daily PnL Log'!H824&lt;&gt;"",'Daily PnL Log'!H824,"")</f>
        <v>543.1</v>
      </c>
      <c r="I55" s="11">
        <f>IF('Daily PnL Log'!I824&lt;&gt;"",'Daily PnL Log'!I824,"")</f>
        <v>0</v>
      </c>
      <c r="J55" s="11">
        <f>IF('Daily PnL Log'!J824&lt;&gt;"",'Daily PnL Log'!J824,"")</f>
        <v>42056.999999999993</v>
      </c>
      <c r="K55" s="11">
        <f>IF('Daily PnL Log'!K824&lt;&gt;"",'Daily PnL Log'!K824,"")</f>
        <v>-237.23</v>
      </c>
      <c r="L55" s="11">
        <f>IF('Daily PnL Log'!L824&lt;&gt;"",'Daily PnL Log'!L824,"")</f>
        <v>-2103.7399999999998</v>
      </c>
      <c r="M55" s="11">
        <f>IF('Daily PnL Log'!M824&lt;&gt;"",'Daily PnL Log'!M824,"")</f>
        <v>-2340.9699999999998</v>
      </c>
      <c r="N55" s="11">
        <f>IF('Daily PnL Log'!N824&lt;&gt;"",'Daily PnL Log'!N824,"")</f>
        <v>39716.029999999992</v>
      </c>
      <c r="O55" s="11">
        <f t="shared" si="3"/>
        <v>-17754.400000000001</v>
      </c>
      <c r="P55" s="11">
        <f t="shared" si="3"/>
        <v>6492.6999999999989</v>
      </c>
      <c r="Q55" s="11">
        <f t="shared" si="3"/>
        <v>-4691.1000000000004</v>
      </c>
      <c r="R55" s="11">
        <f t="shared" si="3"/>
        <v>91748.6</v>
      </c>
      <c r="S55" s="11">
        <f t="shared" si="3"/>
        <v>32215.899999999998</v>
      </c>
      <c r="T55" s="11">
        <f t="shared" si="3"/>
        <v>990.1</v>
      </c>
      <c r="U55" s="11">
        <f t="shared" si="3"/>
        <v>0</v>
      </c>
      <c r="V55" s="11">
        <f t="shared" si="3"/>
        <v>109001.79999999999</v>
      </c>
      <c r="W55" s="11">
        <f>IF('Daily PnL Log'!W824&lt;&gt;"",'Daily PnL Log'!W824,"")</f>
        <v>625976</v>
      </c>
      <c r="X55" s="11">
        <f>IF('Daily PnL Log'!X824&lt;&gt;"",'Daily PnL Log'!X824,"")</f>
        <v>6.3446569836543246E-2</v>
      </c>
      <c r="Y55" s="11">
        <f>IF('Daily PnL Log'!Y824&lt;&gt;"",'Daily PnL Log'!Y824,"")</f>
        <v>-15</v>
      </c>
      <c r="Z55" s="11" t="str">
        <f>IF('Daily PnL Log'!Z824&lt;&gt;"",'Daily PnL Log'!Z824,"")</f>
        <v/>
      </c>
      <c r="AA55" s="11" t="str">
        <f>IF('Daily PnL Log'!AA824&lt;&gt;"",'Daily PnL Log'!AA824,"")</f>
        <v/>
      </c>
    </row>
    <row r="56" spans="1:27" x14ac:dyDescent="0.25">
      <c r="A56" s="47" t="str">
        <f t="shared" si="2"/>
        <v>Mar</v>
      </c>
      <c r="B56" s="14">
        <f>'Daily PnL Log'!B825</f>
        <v>45362</v>
      </c>
      <c r="C56" s="13">
        <f>IF('Daily PnL Log'!C825&lt;&gt;"",'Daily PnL Log'!C825,"")</f>
        <v>8531.2999999999993</v>
      </c>
      <c r="D56" s="13">
        <f>IF('Daily PnL Log'!D825&lt;&gt;"",'Daily PnL Log'!D825,"")</f>
        <v>-1091.2</v>
      </c>
      <c r="E56" s="13">
        <f>IF('Daily PnL Log'!E825&lt;&gt;"",'Daily PnL Log'!E825,"")</f>
        <v>-14355.6</v>
      </c>
      <c r="F56" s="13">
        <f>IF('Daily PnL Log'!F825&lt;&gt;"",'Daily PnL Log'!F825,"")</f>
        <v>-11799.6</v>
      </c>
      <c r="G56" s="13">
        <f>IF('Daily PnL Log'!G825&lt;&gt;"",'Daily PnL Log'!G825,"")</f>
        <v>-2068.9</v>
      </c>
      <c r="H56" s="13">
        <f>IF('Daily PnL Log'!H825&lt;&gt;"",'Daily PnL Log'!H825,"")</f>
        <v>12.8</v>
      </c>
      <c r="I56" s="13">
        <f>IF('Daily PnL Log'!I825&lt;&gt;"",'Daily PnL Log'!I825,"")</f>
        <v>0</v>
      </c>
      <c r="J56" s="13">
        <f>IF('Daily PnL Log'!J825&lt;&gt;"",'Daily PnL Log'!J825,"")</f>
        <v>-20771.200000000004</v>
      </c>
      <c r="K56" s="13">
        <f>IF('Daily PnL Log'!K825&lt;&gt;"",'Daily PnL Log'!K825,"")</f>
        <v>-79.59</v>
      </c>
      <c r="L56" s="13">
        <f>IF('Daily PnL Log'!L825&lt;&gt;"",'Daily PnL Log'!L825,"")</f>
        <v>-704.01</v>
      </c>
      <c r="M56" s="13">
        <f>IF('Daily PnL Log'!M825&lt;&gt;"",'Daily PnL Log'!M825,"")</f>
        <v>-783.6</v>
      </c>
      <c r="N56" s="13">
        <f>IF('Daily PnL Log'!N825&lt;&gt;"",'Daily PnL Log'!N825,"")</f>
        <v>-21554.800000000003</v>
      </c>
      <c r="O56" s="13">
        <f t="shared" si="3"/>
        <v>-9223.1000000000022</v>
      </c>
      <c r="P56" s="13">
        <f t="shared" si="3"/>
        <v>5401.4999999999991</v>
      </c>
      <c r="Q56" s="13">
        <f t="shared" si="3"/>
        <v>-19046.7</v>
      </c>
      <c r="R56" s="13">
        <f t="shared" si="3"/>
        <v>79949</v>
      </c>
      <c r="S56" s="13">
        <f t="shared" si="3"/>
        <v>30146.999999999996</v>
      </c>
      <c r="T56" s="13">
        <f t="shared" si="3"/>
        <v>1002.9</v>
      </c>
      <c r="U56" s="13">
        <f t="shared" si="3"/>
        <v>0</v>
      </c>
      <c r="V56" s="13">
        <f t="shared" si="3"/>
        <v>88230.599999999977</v>
      </c>
      <c r="W56" s="13">
        <f>IF('Daily PnL Log'!W825&lt;&gt;"",'Daily PnL Log'!W825,"")</f>
        <v>657678</v>
      </c>
      <c r="X56" s="13">
        <f>IF('Daily PnL Log'!X825&lt;&gt;"",'Daily PnL Log'!X825,"")</f>
        <v>-3.2774093097229957E-2</v>
      </c>
      <c r="Y56" s="13" t="str">
        <f>IF('Daily PnL Log'!Y825&lt;&gt;"",'Daily PnL Log'!Y825,"")</f>
        <v/>
      </c>
      <c r="Z56" s="13" t="str">
        <f>IF('Daily PnL Log'!Z825&lt;&gt;"",'Daily PnL Log'!Z825,"")</f>
        <v/>
      </c>
      <c r="AA56" s="13" t="str">
        <f>IF('Daily PnL Log'!AA825&lt;&gt;"",'Daily PnL Log'!AA825,"")</f>
        <v/>
      </c>
    </row>
    <row r="57" spans="1:27" x14ac:dyDescent="0.25">
      <c r="A57" s="48" t="str">
        <f t="shared" si="2"/>
        <v>Mar</v>
      </c>
      <c r="B57" s="2">
        <f>'Daily PnL Log'!B826</f>
        <v>45363</v>
      </c>
      <c r="C57" s="11">
        <f>IF('Daily PnL Log'!C826&lt;&gt;"",'Daily PnL Log'!C826,"")</f>
        <v>19471.2</v>
      </c>
      <c r="D57" s="11">
        <f>IF('Daily PnL Log'!D826&lt;&gt;"",'Daily PnL Log'!D826,"")</f>
        <v>17319.900000000001</v>
      </c>
      <c r="E57" s="11">
        <f>IF('Daily PnL Log'!E826&lt;&gt;"",'Daily PnL Log'!E826,"")</f>
        <v>895.4</v>
      </c>
      <c r="F57" s="11">
        <f>IF('Daily PnL Log'!F826&lt;&gt;"",'Daily PnL Log'!F826,"")</f>
        <v>-11369.5</v>
      </c>
      <c r="G57" s="11">
        <f>IF('Daily PnL Log'!G826&lt;&gt;"",'Daily PnL Log'!G826,"")</f>
        <v>6391.3</v>
      </c>
      <c r="H57" s="11">
        <f>IF('Daily PnL Log'!H826&lt;&gt;"",'Daily PnL Log'!H826,"")</f>
        <v>-1975.7</v>
      </c>
      <c r="I57" s="11">
        <f>IF('Daily PnL Log'!I826&lt;&gt;"",'Daily PnL Log'!I826,"")</f>
        <v>0</v>
      </c>
      <c r="J57" s="11">
        <f>IF('Daily PnL Log'!J826&lt;&gt;"",'Daily PnL Log'!J826,"")</f>
        <v>30732.600000000006</v>
      </c>
      <c r="K57" s="11">
        <f>IF('Daily PnL Log'!K826&lt;&gt;"",'Daily PnL Log'!K826,"")</f>
        <v>-63.67</v>
      </c>
      <c r="L57" s="11">
        <f>IF('Daily PnL Log'!L826&lt;&gt;"",'Daily PnL Log'!L826,"")</f>
        <v>-565.17999999999995</v>
      </c>
      <c r="M57" s="11">
        <f>IF('Daily PnL Log'!M826&lt;&gt;"",'Daily PnL Log'!M826,"")</f>
        <v>-628.84999999999991</v>
      </c>
      <c r="N57" s="11">
        <f>IF('Daily PnL Log'!N826&lt;&gt;"",'Daily PnL Log'!N826,"")</f>
        <v>30103.750000000007</v>
      </c>
      <c r="O57" s="11">
        <f t="shared" si="3"/>
        <v>10248.099999999999</v>
      </c>
      <c r="P57" s="11">
        <f t="shared" si="3"/>
        <v>22721.4</v>
      </c>
      <c r="Q57" s="11">
        <f t="shared" si="3"/>
        <v>-18151.3</v>
      </c>
      <c r="R57" s="11">
        <f t="shared" si="3"/>
        <v>68579.5</v>
      </c>
      <c r="S57" s="11">
        <f t="shared" si="3"/>
        <v>36538.299999999996</v>
      </c>
      <c r="T57" s="11">
        <f t="shared" si="3"/>
        <v>-972.80000000000007</v>
      </c>
      <c r="U57" s="11">
        <f t="shared" si="3"/>
        <v>0</v>
      </c>
      <c r="V57" s="11">
        <f t="shared" si="3"/>
        <v>118963.19999999998</v>
      </c>
      <c r="W57" s="11">
        <f>IF('Daily PnL Log'!W826&lt;&gt;"",'Daily PnL Log'!W826,"")</f>
        <v>725228</v>
      </c>
      <c r="X57" s="11">
        <f>IF('Daily PnL Log'!X826&lt;&gt;"",'Daily PnL Log'!X826,"")</f>
        <v>4.1509359815120224E-2</v>
      </c>
      <c r="Y57" s="11" t="str">
        <f>IF('Daily PnL Log'!Y826&lt;&gt;"",'Daily PnL Log'!Y826,"")</f>
        <v/>
      </c>
      <c r="Z57" s="11" t="str">
        <f>IF('Daily PnL Log'!Z826&lt;&gt;"",'Daily PnL Log'!Z826,"")</f>
        <v/>
      </c>
      <c r="AA57" s="11" t="str">
        <f>IF('Daily PnL Log'!AA826&lt;&gt;"",'Daily PnL Log'!AA826,"")</f>
        <v/>
      </c>
    </row>
    <row r="58" spans="1:27" x14ac:dyDescent="0.25">
      <c r="A58" s="47" t="str">
        <f t="shared" si="2"/>
        <v>Mar</v>
      </c>
      <c r="B58" s="14">
        <f>'Daily PnL Log'!B827</f>
        <v>45364</v>
      </c>
      <c r="C58" s="13">
        <f>IF('Daily PnL Log'!C827&lt;&gt;"",'Daily PnL Log'!C827,"")</f>
        <v>9693.1</v>
      </c>
      <c r="D58" s="13">
        <f>IF('Daily PnL Log'!D827&lt;&gt;"",'Daily PnL Log'!D827,"")</f>
        <v>317.10000000000002</v>
      </c>
      <c r="E58" s="13">
        <f>IF('Daily PnL Log'!E827&lt;&gt;"",'Daily PnL Log'!E827,"")</f>
        <v>-19140.5</v>
      </c>
      <c r="F58" s="13">
        <f>IF('Daily PnL Log'!F827&lt;&gt;"",'Daily PnL Log'!F827,"")</f>
        <v>-6192.3</v>
      </c>
      <c r="G58" s="13">
        <f>IF('Daily PnL Log'!G827&lt;&gt;"",'Daily PnL Log'!G827,"")</f>
        <v>-10971.8</v>
      </c>
      <c r="H58" s="13">
        <f>IF('Daily PnL Log'!H827&lt;&gt;"",'Daily PnL Log'!H827,"")</f>
        <v>-462.1</v>
      </c>
      <c r="I58" s="13">
        <f>IF('Daily PnL Log'!I827&lt;&gt;"",'Daily PnL Log'!I827,"")</f>
        <v>0</v>
      </c>
      <c r="J58" s="13">
        <f>IF('Daily PnL Log'!J827&lt;&gt;"",'Daily PnL Log'!J827,"")</f>
        <v>-26756.499999999996</v>
      </c>
      <c r="K58" s="13">
        <f>IF('Daily PnL Log'!K827&lt;&gt;"",'Daily PnL Log'!K827,"")</f>
        <v>-70.239999999999995</v>
      </c>
      <c r="L58" s="13">
        <f>IF('Daily PnL Log'!L827&lt;&gt;"",'Daily PnL Log'!L827,"")</f>
        <v>-625.12</v>
      </c>
      <c r="M58" s="13">
        <f>IF('Daily PnL Log'!M827&lt;&gt;"",'Daily PnL Log'!M827,"")</f>
        <v>-695.36</v>
      </c>
      <c r="N58" s="13">
        <f>IF('Daily PnL Log'!N827&lt;&gt;"",'Daily PnL Log'!N827,"")</f>
        <v>-27451.859999999997</v>
      </c>
      <c r="O58" s="13">
        <f t="shared" si="3"/>
        <v>19941.199999999997</v>
      </c>
      <c r="P58" s="13">
        <f t="shared" si="3"/>
        <v>23038.5</v>
      </c>
      <c r="Q58" s="13">
        <f t="shared" si="3"/>
        <v>-37291.800000000003</v>
      </c>
      <c r="R58" s="13">
        <f t="shared" si="3"/>
        <v>62387.199999999997</v>
      </c>
      <c r="S58" s="13">
        <f t="shared" si="3"/>
        <v>25566.499999999996</v>
      </c>
      <c r="T58" s="13">
        <f t="shared" si="3"/>
        <v>-1434.9</v>
      </c>
      <c r="U58" s="13">
        <f t="shared" si="3"/>
        <v>0</v>
      </c>
      <c r="V58" s="13">
        <f t="shared" si="3"/>
        <v>92206.699999999983</v>
      </c>
      <c r="W58" s="13">
        <f>IF('Daily PnL Log'!W827&lt;&gt;"",'Daily PnL Log'!W827,"")</f>
        <v>771723</v>
      </c>
      <c r="X58" s="13">
        <f>IF('Daily PnL Log'!X827&lt;&gt;"",'Daily PnL Log'!X827,"")</f>
        <v>-3.5572167733759388E-2</v>
      </c>
      <c r="Y58" s="13">
        <f>IF('Daily PnL Log'!Y827&lt;&gt;"",'Daily PnL Log'!Y827,"")</f>
        <v>-5301.98</v>
      </c>
      <c r="Z58" s="13" t="str">
        <f>IF('Daily PnL Log'!Z827&lt;&gt;"",'Daily PnL Log'!Z827,"")</f>
        <v/>
      </c>
      <c r="AA58" s="13" t="str">
        <f>IF('Daily PnL Log'!AA827&lt;&gt;"",'Daily PnL Log'!AA827,"")</f>
        <v/>
      </c>
    </row>
    <row r="59" spans="1:27" x14ac:dyDescent="0.25">
      <c r="A59" s="48" t="str">
        <f t="shared" si="2"/>
        <v>Mar</v>
      </c>
      <c r="B59" s="2">
        <f>'Daily PnL Log'!B828</f>
        <v>45365</v>
      </c>
      <c r="C59" s="11">
        <f>IF('Daily PnL Log'!C828&lt;&gt;"",'Daily PnL Log'!C828,"")</f>
        <v>6196.3</v>
      </c>
      <c r="D59" s="11">
        <f>IF('Daily PnL Log'!D828&lt;&gt;"",'Daily PnL Log'!D828,"")</f>
        <v>4790.5</v>
      </c>
      <c r="E59" s="11">
        <f>IF('Daily PnL Log'!E828&lt;&gt;"",'Daily PnL Log'!E828,"")</f>
        <v>10319.700000000001</v>
      </c>
      <c r="F59" s="11">
        <f>IF('Daily PnL Log'!F828&lt;&gt;"",'Daily PnL Log'!F828,"")</f>
        <v>-2780.4</v>
      </c>
      <c r="G59" s="11">
        <f>IF('Daily PnL Log'!G828&lt;&gt;"",'Daily PnL Log'!G828,"")</f>
        <v>-2486.4</v>
      </c>
      <c r="H59" s="11">
        <f>IF('Daily PnL Log'!H828&lt;&gt;"",'Daily PnL Log'!H828,"")</f>
        <v>1538.7</v>
      </c>
      <c r="I59" s="11">
        <f>IF('Daily PnL Log'!I828&lt;&gt;"",'Daily PnL Log'!I828,"")</f>
        <v>0</v>
      </c>
      <c r="J59" s="11">
        <f>IF('Daily PnL Log'!J828&lt;&gt;"",'Daily PnL Log'!J828,"")</f>
        <v>17578.399999999998</v>
      </c>
      <c r="K59" s="11">
        <f>IF('Daily PnL Log'!K828&lt;&gt;"",'Daily PnL Log'!K828,"")</f>
        <v>-86.76</v>
      </c>
      <c r="L59" s="11">
        <f>IF('Daily PnL Log'!L828&lt;&gt;"",'Daily PnL Log'!L828,"")</f>
        <v>-766.55</v>
      </c>
      <c r="M59" s="11">
        <f>IF('Daily PnL Log'!M828&lt;&gt;"",'Daily PnL Log'!M828,"")</f>
        <v>-853.31</v>
      </c>
      <c r="N59" s="11">
        <f>IF('Daily PnL Log'!N828&lt;&gt;"",'Daily PnL Log'!N828,"")</f>
        <v>16725.089999999997</v>
      </c>
      <c r="O59" s="11">
        <f t="shared" si="3"/>
        <v>26137.499999999996</v>
      </c>
      <c r="P59" s="11">
        <f t="shared" si="3"/>
        <v>27829</v>
      </c>
      <c r="Q59" s="11">
        <f t="shared" si="3"/>
        <v>-26972.100000000002</v>
      </c>
      <c r="R59" s="11">
        <f t="shared" si="3"/>
        <v>59606.799999999996</v>
      </c>
      <c r="S59" s="11">
        <f t="shared" si="3"/>
        <v>23080.099999999995</v>
      </c>
      <c r="T59" s="11">
        <f t="shared" si="3"/>
        <v>103.79999999999995</v>
      </c>
      <c r="U59" s="11">
        <f t="shared" si="3"/>
        <v>0</v>
      </c>
      <c r="V59" s="11">
        <f t="shared" si="3"/>
        <v>109785.09999999998</v>
      </c>
      <c r="W59" s="11">
        <f>IF('Daily PnL Log'!W828&lt;&gt;"",'Daily PnL Log'!W828,"")</f>
        <v>858296</v>
      </c>
      <c r="X59" s="11">
        <f>IF('Daily PnL Log'!X828&lt;&gt;"",'Daily PnL Log'!X828,"")</f>
        <v>1.9486389310913715E-2</v>
      </c>
      <c r="Y59" s="11">
        <f>IF('Daily PnL Log'!Y828&lt;&gt;"",'Daily PnL Log'!Y828,"")</f>
        <v>-284</v>
      </c>
      <c r="Z59" s="11" t="str">
        <f>IF('Daily PnL Log'!Z828&lt;&gt;"",'Daily PnL Log'!Z828,"")</f>
        <v/>
      </c>
      <c r="AA59" s="11" t="str">
        <f>IF('Daily PnL Log'!AA828&lt;&gt;"",'Daily PnL Log'!AA828,"")</f>
        <v/>
      </c>
    </row>
    <row r="60" spans="1:27" x14ac:dyDescent="0.25">
      <c r="A60" s="47" t="str">
        <f t="shared" si="2"/>
        <v>Mar</v>
      </c>
      <c r="B60" s="14">
        <f>'Daily PnL Log'!B829</f>
        <v>45366</v>
      </c>
      <c r="C60" s="13">
        <f>IF('Daily PnL Log'!C829&lt;&gt;"",'Daily PnL Log'!C829,"")</f>
        <v>4699.3</v>
      </c>
      <c r="D60" s="13">
        <f>IF('Daily PnL Log'!D829&lt;&gt;"",'Daily PnL Log'!D829,"")</f>
        <v>-3252.7</v>
      </c>
      <c r="E60" s="13">
        <f>IF('Daily PnL Log'!E829&lt;&gt;"",'Daily PnL Log'!E829,"")</f>
        <v>-23132.799999999999</v>
      </c>
      <c r="F60" s="13">
        <f>IF('Daily PnL Log'!F829&lt;&gt;"",'Daily PnL Log'!F829,"")</f>
        <v>838.3</v>
      </c>
      <c r="G60" s="13">
        <f>IF('Daily PnL Log'!G829&lt;&gt;"",'Daily PnL Log'!G829,"")</f>
        <v>3969.2</v>
      </c>
      <c r="H60" s="13">
        <f>IF('Daily PnL Log'!H829&lt;&gt;"",'Daily PnL Log'!H829,"")</f>
        <v>2466.3000000000002</v>
      </c>
      <c r="I60" s="13">
        <f>IF('Daily PnL Log'!I829&lt;&gt;"",'Daily PnL Log'!I829,"")</f>
        <v>0</v>
      </c>
      <c r="J60" s="13">
        <f>IF('Daily PnL Log'!J829&lt;&gt;"",'Daily PnL Log'!J829,"")</f>
        <v>-14412.399999999998</v>
      </c>
      <c r="K60" s="13">
        <f>IF('Daily PnL Log'!K829&lt;&gt;"",'Daily PnL Log'!K829,"")</f>
        <v>-89.7</v>
      </c>
      <c r="L60" s="13">
        <f>IF('Daily PnL Log'!L829&lt;&gt;"",'Daily PnL Log'!L829,"")</f>
        <v>-795.02</v>
      </c>
      <c r="M60" s="13">
        <f>IF('Daily PnL Log'!M829&lt;&gt;"",'Daily PnL Log'!M829,"")</f>
        <v>-884.72</v>
      </c>
      <c r="N60" s="13">
        <f>IF('Daily PnL Log'!N829&lt;&gt;"",'Daily PnL Log'!N829,"")</f>
        <v>-15297.119999999997</v>
      </c>
      <c r="O60" s="13">
        <f t="shared" si="3"/>
        <v>30836.799999999996</v>
      </c>
      <c r="P60" s="13">
        <f t="shared" si="3"/>
        <v>24576.3</v>
      </c>
      <c r="Q60" s="13">
        <f t="shared" si="3"/>
        <v>-50104.9</v>
      </c>
      <c r="R60" s="13">
        <f t="shared" si="3"/>
        <v>60445.1</v>
      </c>
      <c r="S60" s="13">
        <f t="shared" si="3"/>
        <v>27049.299999999996</v>
      </c>
      <c r="T60" s="13">
        <f t="shared" si="3"/>
        <v>2570.1000000000004</v>
      </c>
      <c r="U60" s="13">
        <f t="shared" si="3"/>
        <v>0</v>
      </c>
      <c r="V60" s="13">
        <f t="shared" si="3"/>
        <v>95372.699999999983</v>
      </c>
      <c r="W60" s="13">
        <f>IF('Daily PnL Log'!W829&lt;&gt;"",'Daily PnL Log'!W829,"")</f>
        <v>891056</v>
      </c>
      <c r="X60" s="13">
        <f>IF('Daily PnL Log'!X829&lt;&gt;"",'Daily PnL Log'!X829,"")</f>
        <v>-1.7167405864502341E-2</v>
      </c>
      <c r="Y60" s="13" t="str">
        <f>IF('Daily PnL Log'!Y829&lt;&gt;"",'Daily PnL Log'!Y829,"")</f>
        <v/>
      </c>
      <c r="Z60" s="13">
        <f>IF('Daily PnL Log'!Z829&lt;&gt;"",'Daily PnL Log'!Z829,"")</f>
        <v>27430.87</v>
      </c>
      <c r="AA60" s="13" t="str">
        <f>IF('Daily PnL Log'!AA829&lt;&gt;"",'Daily PnL Log'!AA829,"")</f>
        <v/>
      </c>
    </row>
    <row r="61" spans="1:27" x14ac:dyDescent="0.25">
      <c r="A61" s="48" t="str">
        <f t="shared" si="2"/>
        <v>Mar</v>
      </c>
      <c r="B61" s="2">
        <f>'Daily PnL Log'!B830</f>
        <v>45369</v>
      </c>
      <c r="C61" s="11">
        <f>IF('Daily PnL Log'!C830&lt;&gt;"",'Daily PnL Log'!C830,"")</f>
        <v>-1543.2</v>
      </c>
      <c r="D61" s="11">
        <f>IF('Daily PnL Log'!D830&lt;&gt;"",'Daily PnL Log'!D830,"")</f>
        <v>1656.4</v>
      </c>
      <c r="E61" s="11">
        <f>IF('Daily PnL Log'!E830&lt;&gt;"",'Daily PnL Log'!E830,"")</f>
        <v>5373</v>
      </c>
      <c r="F61" s="11">
        <f>IF('Daily PnL Log'!F830&lt;&gt;"",'Daily PnL Log'!F830,"")</f>
        <v>-8326.4</v>
      </c>
      <c r="G61" s="11">
        <f>IF('Daily PnL Log'!G830&lt;&gt;"",'Daily PnL Log'!G830,"")</f>
        <v>-8191.8</v>
      </c>
      <c r="H61" s="11">
        <f>IF('Daily PnL Log'!H830&lt;&gt;"",'Daily PnL Log'!H830,"")</f>
        <v>-4340</v>
      </c>
      <c r="I61" s="11">
        <f>IF('Daily PnL Log'!I830&lt;&gt;"",'Daily PnL Log'!I830,"")</f>
        <v>0</v>
      </c>
      <c r="J61" s="11">
        <f>IF('Daily PnL Log'!J830&lt;&gt;"",'Daily PnL Log'!J830,"")</f>
        <v>-15372</v>
      </c>
      <c r="K61" s="11">
        <f>IF('Daily PnL Log'!K830&lt;&gt;"",'Daily PnL Log'!K830,"")</f>
        <v>-90.85</v>
      </c>
      <c r="L61" s="11">
        <f>IF('Daily PnL Log'!L830&lt;&gt;"",'Daily PnL Log'!L830,"")</f>
        <v>-775.56</v>
      </c>
      <c r="M61" s="11">
        <f>IF('Daily PnL Log'!M830&lt;&gt;"",'Daily PnL Log'!M830,"")</f>
        <v>-866.41</v>
      </c>
      <c r="N61" s="11">
        <f>IF('Daily PnL Log'!N830&lt;&gt;"",'Daily PnL Log'!N830,"")</f>
        <v>-16238.41</v>
      </c>
      <c r="O61" s="11">
        <f t="shared" si="3"/>
        <v>29293.599999999995</v>
      </c>
      <c r="P61" s="11">
        <f t="shared" si="3"/>
        <v>26232.7</v>
      </c>
      <c r="Q61" s="11">
        <f t="shared" si="3"/>
        <v>-44731.9</v>
      </c>
      <c r="R61" s="11">
        <f t="shared" si="3"/>
        <v>52118.7</v>
      </c>
      <c r="S61" s="11">
        <f t="shared" si="3"/>
        <v>18857.499999999996</v>
      </c>
      <c r="T61" s="11">
        <f t="shared" si="3"/>
        <v>-1769.8999999999996</v>
      </c>
      <c r="U61" s="11">
        <f t="shared" si="3"/>
        <v>0</v>
      </c>
      <c r="V61" s="11">
        <f t="shared" si="3"/>
        <v>80000.699999999983</v>
      </c>
      <c r="W61" s="11">
        <f>IF('Daily PnL Log'!W830&lt;&gt;"",'Daily PnL Log'!W830,"")</f>
        <v>960935</v>
      </c>
      <c r="X61" s="11">
        <f>IF('Daily PnL Log'!X830&lt;&gt;"",'Daily PnL Log'!X830,"")</f>
        <v>-1.6898551931192017E-2</v>
      </c>
      <c r="Y61" s="11" t="str">
        <f>IF('Daily PnL Log'!Y830&lt;&gt;"",'Daily PnL Log'!Y830,"")</f>
        <v/>
      </c>
      <c r="Z61" s="11" t="str">
        <f>IF('Daily PnL Log'!Z830&lt;&gt;"",'Daily PnL Log'!Z830,"")</f>
        <v/>
      </c>
      <c r="AA61" s="11" t="str">
        <f>IF('Daily PnL Log'!AA830&lt;&gt;"",'Daily PnL Log'!AA830,"")</f>
        <v/>
      </c>
    </row>
    <row r="62" spans="1:27" x14ac:dyDescent="0.25">
      <c r="A62" s="47" t="str">
        <f t="shared" si="2"/>
        <v>Mar</v>
      </c>
      <c r="B62" s="14">
        <f>'Daily PnL Log'!B831</f>
        <v>45370</v>
      </c>
      <c r="C62" s="13">
        <f>IF('Daily PnL Log'!C831&lt;&gt;"",'Daily PnL Log'!C831,"")</f>
        <v>10737.3</v>
      </c>
      <c r="D62" s="13">
        <f>IF('Daily PnL Log'!D831&lt;&gt;"",'Daily PnL Log'!D831,"")</f>
        <v>-370.8</v>
      </c>
      <c r="E62" s="13">
        <f>IF('Daily PnL Log'!E831&lt;&gt;"",'Daily PnL Log'!E831,"")</f>
        <v>3113.8</v>
      </c>
      <c r="F62" s="13">
        <f>IF('Daily PnL Log'!F831&lt;&gt;"",'Daily PnL Log'!F831,"")</f>
        <v>2197</v>
      </c>
      <c r="G62" s="13">
        <f>IF('Daily PnL Log'!G831&lt;&gt;"",'Daily PnL Log'!G831,"")</f>
        <v>-5027.1000000000004</v>
      </c>
      <c r="H62" s="13">
        <f>IF('Daily PnL Log'!H831&lt;&gt;"",'Daily PnL Log'!H831,"")</f>
        <v>-2032.2</v>
      </c>
      <c r="I62" s="13">
        <f>IF('Daily PnL Log'!I831&lt;&gt;"",'Daily PnL Log'!I831,"")</f>
        <v>0</v>
      </c>
      <c r="J62" s="13">
        <f>IF('Daily PnL Log'!J831&lt;&gt;"",'Daily PnL Log'!J831,"")</f>
        <v>8617.9999999999982</v>
      </c>
      <c r="K62" s="13">
        <f>IF('Daily PnL Log'!K831&lt;&gt;"",'Daily PnL Log'!K831,"")</f>
        <v>-61.2</v>
      </c>
      <c r="L62" s="13">
        <f>IF('Daily PnL Log'!L831&lt;&gt;"",'Daily PnL Log'!L831,"")</f>
        <v>-536.89</v>
      </c>
      <c r="M62" s="13">
        <f>IF('Daily PnL Log'!M831&lt;&gt;"",'Daily PnL Log'!M831,"")</f>
        <v>-598.09</v>
      </c>
      <c r="N62" s="13">
        <f>IF('Daily PnL Log'!N831&lt;&gt;"",'Daily PnL Log'!N831,"")</f>
        <v>8019.909999999998</v>
      </c>
      <c r="O62" s="13">
        <f t="shared" si="3"/>
        <v>40030.899999999994</v>
      </c>
      <c r="P62" s="13">
        <f t="shared" si="3"/>
        <v>25861.9</v>
      </c>
      <c r="Q62" s="13">
        <f t="shared" si="3"/>
        <v>-41618.1</v>
      </c>
      <c r="R62" s="13">
        <f t="shared" si="3"/>
        <v>54315.7</v>
      </c>
      <c r="S62" s="13">
        <f t="shared" si="3"/>
        <v>13830.399999999996</v>
      </c>
      <c r="T62" s="13">
        <f t="shared" si="3"/>
        <v>-3802.0999999999995</v>
      </c>
      <c r="U62" s="13">
        <f t="shared" si="3"/>
        <v>0</v>
      </c>
      <c r="V62" s="13">
        <f t="shared" si="3"/>
        <v>88618.699999999983</v>
      </c>
      <c r="W62" s="13">
        <f>IF('Daily PnL Log'!W831&lt;&gt;"",'Daily PnL Log'!W831,"")</f>
        <v>884498</v>
      </c>
      <c r="X62" s="13">
        <f>IF('Daily PnL Log'!X831&lt;&gt;"",'Daily PnL Log'!X831,"")</f>
        <v>9.0671883938686099E-3</v>
      </c>
      <c r="Y62" s="13" t="str">
        <f>IF('Daily PnL Log'!Y831&lt;&gt;"",'Daily PnL Log'!Y831,"")</f>
        <v/>
      </c>
      <c r="Z62" s="13" t="str">
        <f>IF('Daily PnL Log'!Z831&lt;&gt;"",'Daily PnL Log'!Z831,"")</f>
        <v/>
      </c>
      <c r="AA62" s="13" t="str">
        <f>IF('Daily PnL Log'!AA831&lt;&gt;"",'Daily PnL Log'!AA831,"")</f>
        <v/>
      </c>
    </row>
    <row r="63" spans="1:27" x14ac:dyDescent="0.25">
      <c r="A63" s="48" t="str">
        <f t="shared" si="2"/>
        <v>Mar</v>
      </c>
      <c r="B63" s="2">
        <f>'Daily PnL Log'!B832</f>
        <v>45371</v>
      </c>
      <c r="C63" s="11">
        <f>IF('Daily PnL Log'!C832&lt;&gt;"",'Daily PnL Log'!C832,"")</f>
        <v>-31967.1</v>
      </c>
      <c r="D63" s="11">
        <f>IF('Daily PnL Log'!D832&lt;&gt;"",'Daily PnL Log'!D832,"")</f>
        <v>-9228.4</v>
      </c>
      <c r="E63" s="11">
        <f>IF('Daily PnL Log'!E832&lt;&gt;"",'Daily PnL Log'!E832,"")</f>
        <v>-5947.7</v>
      </c>
      <c r="F63" s="11">
        <f>IF('Daily PnL Log'!F832&lt;&gt;"",'Daily PnL Log'!F832,"")</f>
        <v>16451.2</v>
      </c>
      <c r="G63" s="11">
        <f>IF('Daily PnL Log'!G832&lt;&gt;"",'Daily PnL Log'!G832,"")</f>
        <v>2099.6</v>
      </c>
      <c r="H63" s="11">
        <f>IF('Daily PnL Log'!H832&lt;&gt;"",'Daily PnL Log'!H832,"")</f>
        <v>2842.2</v>
      </c>
      <c r="I63" s="11">
        <f>IF('Daily PnL Log'!I832&lt;&gt;"",'Daily PnL Log'!I832,"")</f>
        <v>0</v>
      </c>
      <c r="J63" s="11">
        <f>IF('Daily PnL Log'!J832&lt;&gt;"",'Daily PnL Log'!J832,"")</f>
        <v>-25750.199999999997</v>
      </c>
      <c r="K63" s="11">
        <f>IF('Daily PnL Log'!K832&lt;&gt;"",'Daily PnL Log'!K832,"")</f>
        <v>-100.5</v>
      </c>
      <c r="L63" s="11">
        <f>IF('Daily PnL Log'!L832&lt;&gt;"",'Daily PnL Log'!L832,"")</f>
        <v>-886.07</v>
      </c>
      <c r="M63" s="11">
        <f>IF('Daily PnL Log'!M832&lt;&gt;"",'Daily PnL Log'!M832,"")</f>
        <v>-986.57</v>
      </c>
      <c r="N63" s="11">
        <f>IF('Daily PnL Log'!N832&lt;&gt;"",'Daily PnL Log'!N832,"")</f>
        <v>-26736.769999999997</v>
      </c>
      <c r="O63" s="11">
        <f t="shared" si="3"/>
        <v>8063.7999999999956</v>
      </c>
      <c r="P63" s="11">
        <f t="shared" si="3"/>
        <v>16633.5</v>
      </c>
      <c r="Q63" s="11">
        <f t="shared" si="3"/>
        <v>-47565.799999999996</v>
      </c>
      <c r="R63" s="11">
        <f t="shared" si="3"/>
        <v>70766.899999999994</v>
      </c>
      <c r="S63" s="11">
        <f t="shared" si="3"/>
        <v>15929.999999999996</v>
      </c>
      <c r="T63" s="11">
        <f t="shared" si="3"/>
        <v>-959.89999999999964</v>
      </c>
      <c r="U63" s="11">
        <f t="shared" si="3"/>
        <v>0</v>
      </c>
      <c r="V63" s="11">
        <f t="shared" si="3"/>
        <v>62868.499999999985</v>
      </c>
      <c r="W63" s="11">
        <f>IF('Daily PnL Log'!W832&lt;&gt;"",'Daily PnL Log'!W832,"")</f>
        <v>1002319</v>
      </c>
      <c r="X63" s="11">
        <f>IF('Daily PnL Log'!X832&lt;&gt;"",'Daily PnL Log'!X832,"")</f>
        <v>-2.6674910881665414E-2</v>
      </c>
      <c r="Y63" s="11" t="str">
        <f>IF('Daily PnL Log'!Y832&lt;&gt;"",'Daily PnL Log'!Y832,"")</f>
        <v/>
      </c>
      <c r="Z63" s="11" t="str">
        <f>IF('Daily PnL Log'!Z832&lt;&gt;"",'Daily PnL Log'!Z832,"")</f>
        <v/>
      </c>
      <c r="AA63" s="11" t="str">
        <f>IF('Daily PnL Log'!AA832&lt;&gt;"",'Daily PnL Log'!AA832,"")</f>
        <v/>
      </c>
    </row>
    <row r="64" spans="1:27" x14ac:dyDescent="0.25">
      <c r="A64" s="47" t="str">
        <f t="shared" si="2"/>
        <v>Mar</v>
      </c>
      <c r="B64" s="14">
        <f>'Daily PnL Log'!B833</f>
        <v>45372</v>
      </c>
      <c r="C64" s="13">
        <f>IF('Daily PnL Log'!C833&lt;&gt;"",'Daily PnL Log'!C833,"")</f>
        <v>-7972.7</v>
      </c>
      <c r="D64" s="13">
        <f>IF('Daily PnL Log'!D833&lt;&gt;"",'Daily PnL Log'!D833,"")</f>
        <v>1878.1</v>
      </c>
      <c r="E64" s="13">
        <f>IF('Daily PnL Log'!E833&lt;&gt;"",'Daily PnL Log'!E833,"")</f>
        <v>-1923.6</v>
      </c>
      <c r="F64" s="13">
        <f>IF('Daily PnL Log'!F833&lt;&gt;"",'Daily PnL Log'!F833,"")</f>
        <v>-9308.4</v>
      </c>
      <c r="G64" s="13">
        <f>IF('Daily PnL Log'!G833&lt;&gt;"",'Daily PnL Log'!G833,"")</f>
        <v>20012.5</v>
      </c>
      <c r="H64" s="13">
        <f>IF('Daily PnL Log'!H833&lt;&gt;"",'Daily PnL Log'!H833,"")</f>
        <v>-2750.9</v>
      </c>
      <c r="I64" s="13">
        <f>IF('Daily PnL Log'!I833&lt;&gt;"",'Daily PnL Log'!I833,"")</f>
        <v>0</v>
      </c>
      <c r="J64" s="13">
        <f>IF('Daily PnL Log'!J833&lt;&gt;"",'Daily PnL Log'!J833,"")</f>
        <v>-64.999999999998636</v>
      </c>
      <c r="K64" s="13">
        <f>IF('Daily PnL Log'!K833&lt;&gt;"",'Daily PnL Log'!K833,"")</f>
        <v>-98.13</v>
      </c>
      <c r="L64" s="13">
        <f>IF('Daily PnL Log'!L833&lt;&gt;"",'Daily PnL Log'!L833,"")</f>
        <v>-866.82</v>
      </c>
      <c r="M64" s="13">
        <f>IF('Daily PnL Log'!M833&lt;&gt;"",'Daily PnL Log'!M833,"")</f>
        <v>-964.95</v>
      </c>
      <c r="N64" s="13">
        <f>IF('Daily PnL Log'!N833&lt;&gt;"",'Daily PnL Log'!N833,"")</f>
        <v>-1029.9499999999987</v>
      </c>
      <c r="O64" s="13">
        <f t="shared" si="3"/>
        <v>91.099999999995816</v>
      </c>
      <c r="P64" s="13">
        <f t="shared" si="3"/>
        <v>18511.599999999999</v>
      </c>
      <c r="Q64" s="13">
        <f t="shared" si="3"/>
        <v>-49489.399999999994</v>
      </c>
      <c r="R64" s="13">
        <f t="shared" si="3"/>
        <v>61458.499999999993</v>
      </c>
      <c r="S64" s="13">
        <f t="shared" si="3"/>
        <v>35942.5</v>
      </c>
      <c r="T64" s="13">
        <f t="shared" si="3"/>
        <v>-3710.7999999999997</v>
      </c>
      <c r="U64" s="13">
        <f t="shared" si="3"/>
        <v>0</v>
      </c>
      <c r="V64" s="13">
        <f t="shared" si="3"/>
        <v>62803.499999999985</v>
      </c>
      <c r="W64" s="13">
        <f>IF('Daily PnL Log'!W833&lt;&gt;"",'Daily PnL Log'!W833,"")</f>
        <v>1181635</v>
      </c>
      <c r="X64" s="13">
        <f>IF('Daily PnL Log'!X833&lt;&gt;"",'Daily PnL Log'!X833,"")</f>
        <v>-8.7163125669093987E-4</v>
      </c>
      <c r="Y64" s="13" t="str">
        <f>IF('Daily PnL Log'!Y833&lt;&gt;"",'Daily PnL Log'!Y833,"")</f>
        <v/>
      </c>
      <c r="Z64" s="13" t="str">
        <f>IF('Daily PnL Log'!Z833&lt;&gt;"",'Daily PnL Log'!Z833,"")</f>
        <v/>
      </c>
      <c r="AA64" s="13" t="str">
        <f>IF('Daily PnL Log'!AA833&lt;&gt;"",'Daily PnL Log'!AA833,"")</f>
        <v/>
      </c>
    </row>
    <row r="65" spans="1:27" x14ac:dyDescent="0.25">
      <c r="A65" s="48" t="str">
        <f t="shared" si="2"/>
        <v>Mar</v>
      </c>
      <c r="B65" s="2">
        <f>'Daily PnL Log'!B834</f>
        <v>45373</v>
      </c>
      <c r="C65" s="11">
        <f>IF('Daily PnL Log'!C834&lt;&gt;"",'Daily PnL Log'!C834,"")</f>
        <v>8711.2000000000007</v>
      </c>
      <c r="D65" s="11">
        <f>IF('Daily PnL Log'!D834&lt;&gt;"",'Daily PnL Log'!D834,"")</f>
        <v>-8913.7999999999993</v>
      </c>
      <c r="E65" s="11">
        <f>IF('Daily PnL Log'!E834&lt;&gt;"",'Daily PnL Log'!E834,"")</f>
        <v>162</v>
      </c>
      <c r="F65" s="11">
        <f>IF('Daily PnL Log'!F834&lt;&gt;"",'Daily PnL Log'!F834,"")</f>
        <v>15304.4</v>
      </c>
      <c r="G65" s="11">
        <f>IF('Daily PnL Log'!G834&lt;&gt;"",'Daily PnL Log'!G834,"")</f>
        <v>6019.6</v>
      </c>
      <c r="H65" s="11">
        <f>IF('Daily PnL Log'!H834&lt;&gt;"",'Daily PnL Log'!H834,"")</f>
        <v>-2791.3</v>
      </c>
      <c r="I65" s="11">
        <f>IF('Daily PnL Log'!I834&lt;&gt;"",'Daily PnL Log'!I834,"")</f>
        <v>0</v>
      </c>
      <c r="J65" s="11">
        <f>IF('Daily PnL Log'!J834&lt;&gt;"",'Daily PnL Log'!J834,"")</f>
        <v>18492.100000000002</v>
      </c>
      <c r="K65" s="11">
        <f>IF('Daily PnL Log'!K834&lt;&gt;"",'Daily PnL Log'!K834,"")</f>
        <v>-367.26</v>
      </c>
      <c r="L65" s="11">
        <f>IF('Daily PnL Log'!L834&lt;&gt;"",'Daily PnL Log'!L834,"")</f>
        <v>-1997.83</v>
      </c>
      <c r="M65" s="11">
        <f>IF('Daily PnL Log'!M834&lt;&gt;"",'Daily PnL Log'!M834,"")</f>
        <v>-2365.09</v>
      </c>
      <c r="N65" s="11">
        <f>IF('Daily PnL Log'!N834&lt;&gt;"",'Daily PnL Log'!N834,"")</f>
        <v>16127.010000000002</v>
      </c>
      <c r="O65" s="11">
        <f t="shared" si="3"/>
        <v>8802.2999999999956</v>
      </c>
      <c r="P65" s="11">
        <f t="shared" si="3"/>
        <v>9597.7999999999993</v>
      </c>
      <c r="Q65" s="11">
        <f t="shared" si="3"/>
        <v>-49327.399999999994</v>
      </c>
      <c r="R65" s="11">
        <f t="shared" si="3"/>
        <v>76762.899999999994</v>
      </c>
      <c r="S65" s="11">
        <f t="shared" si="3"/>
        <v>41962.1</v>
      </c>
      <c r="T65" s="11">
        <f t="shared" si="3"/>
        <v>-6502.1</v>
      </c>
      <c r="U65" s="11">
        <f t="shared" si="3"/>
        <v>0</v>
      </c>
      <c r="V65" s="11">
        <f t="shared" si="3"/>
        <v>81295.599999999991</v>
      </c>
      <c r="W65" s="11">
        <f>IF('Daily PnL Log'!W834&lt;&gt;"",'Daily PnL Log'!W834,"")</f>
        <v>754892</v>
      </c>
      <c r="X65" s="11">
        <f>IF('Daily PnL Log'!X834&lt;&gt;"",'Daily PnL Log'!X834,"")</f>
        <v>2.1363334092823878E-2</v>
      </c>
      <c r="Y65" s="11" t="str">
        <f>IF('Daily PnL Log'!Y834&lt;&gt;"",'Daily PnL Log'!Y834,"")</f>
        <v/>
      </c>
      <c r="Z65" s="11" t="str">
        <f>IF('Daily PnL Log'!Z834&lt;&gt;"",'Daily PnL Log'!Z834,"")</f>
        <v/>
      </c>
      <c r="AA65" s="11" t="str">
        <f>IF('Daily PnL Log'!AA834&lt;&gt;"",'Daily PnL Log'!AA834,"")</f>
        <v/>
      </c>
    </row>
    <row r="66" spans="1:27" x14ac:dyDescent="0.25">
      <c r="A66" s="47" t="str">
        <f t="shared" si="2"/>
        <v>Mar</v>
      </c>
      <c r="B66" s="14">
        <f>'Daily PnL Log'!B835</f>
        <v>45376</v>
      </c>
      <c r="C66" s="13">
        <f>IF('Daily PnL Log'!C835&lt;&gt;"",'Daily PnL Log'!C835,"")</f>
        <v>-10191.4</v>
      </c>
      <c r="D66" s="13">
        <f>IF('Daily PnL Log'!D835&lt;&gt;"",'Daily PnL Log'!D835,"")</f>
        <v>9777.2000000000007</v>
      </c>
      <c r="E66" s="13">
        <f>IF('Daily PnL Log'!E835&lt;&gt;"",'Daily PnL Log'!E835,"")</f>
        <v>-18677.599999999999</v>
      </c>
      <c r="F66" s="13">
        <f>IF('Daily PnL Log'!F835&lt;&gt;"",'Daily PnL Log'!F835,"")</f>
        <v>2257.5</v>
      </c>
      <c r="G66" s="13">
        <f>IF('Daily PnL Log'!G835&lt;&gt;"",'Daily PnL Log'!G835,"")</f>
        <v>-11343.4</v>
      </c>
      <c r="H66" s="13">
        <f>IF('Daily PnL Log'!H835&lt;&gt;"",'Daily PnL Log'!H835,"")</f>
        <v>-3643.2</v>
      </c>
      <c r="I66" s="13">
        <f>IF('Daily PnL Log'!I835&lt;&gt;"",'Daily PnL Log'!I835,"")</f>
        <v>0</v>
      </c>
      <c r="J66" s="13">
        <f>IF('Daily PnL Log'!J835&lt;&gt;"",'Daily PnL Log'!J835,"")</f>
        <v>-31820.899999999998</v>
      </c>
      <c r="K66" s="13">
        <f>IF('Daily PnL Log'!K835&lt;&gt;"",'Daily PnL Log'!K835,"")</f>
        <v>-31.74</v>
      </c>
      <c r="L66" s="13">
        <f>IF('Daily PnL Log'!L835&lt;&gt;"",'Daily PnL Log'!L835,"")</f>
        <v>-279.27999999999997</v>
      </c>
      <c r="M66" s="13">
        <f>IF('Daily PnL Log'!M835&lt;&gt;"",'Daily PnL Log'!M835,"")</f>
        <v>-311.02</v>
      </c>
      <c r="N66" s="13">
        <f>IF('Daily PnL Log'!N835&lt;&gt;"",'Daily PnL Log'!N835,"")</f>
        <v>-32131.919999999998</v>
      </c>
      <c r="O66" s="13">
        <f t="shared" si="3"/>
        <v>-1389.100000000004</v>
      </c>
      <c r="P66" s="13">
        <f t="shared" si="3"/>
        <v>19375</v>
      </c>
      <c r="Q66" s="13">
        <f t="shared" si="3"/>
        <v>-68005</v>
      </c>
      <c r="R66" s="13">
        <f t="shared" si="3"/>
        <v>79020.399999999994</v>
      </c>
      <c r="S66" s="13">
        <f t="shared" si="3"/>
        <v>30618.699999999997</v>
      </c>
      <c r="T66" s="13">
        <f t="shared" si="3"/>
        <v>-10145.299999999999</v>
      </c>
      <c r="U66" s="13">
        <f t="shared" si="3"/>
        <v>0</v>
      </c>
      <c r="V66" s="13">
        <f t="shared" si="3"/>
        <v>49474.7</v>
      </c>
      <c r="W66" s="13">
        <f>IF('Daily PnL Log'!W835&lt;&gt;"",'Daily PnL Log'!W835,"")</f>
        <v>729349</v>
      </c>
      <c r="X66" s="13">
        <f>IF('Daily PnL Log'!X835&lt;&gt;"",'Daily PnL Log'!X835,"")</f>
        <v>-4.4055616721213026E-2</v>
      </c>
      <c r="Y66" s="13" t="str">
        <f>IF('Daily PnL Log'!Y835&lt;&gt;"",'Daily PnL Log'!Y835,"")</f>
        <v/>
      </c>
      <c r="Z66" s="13" t="str">
        <f>IF('Daily PnL Log'!Z835&lt;&gt;"",'Daily PnL Log'!Z835,"")</f>
        <v/>
      </c>
      <c r="AA66" s="13" t="str">
        <f>IF('Daily PnL Log'!AA835&lt;&gt;"",'Daily PnL Log'!AA835,"")</f>
        <v/>
      </c>
    </row>
    <row r="67" spans="1:27" x14ac:dyDescent="0.25">
      <c r="A67" s="48" t="str">
        <f t="shared" si="2"/>
        <v>Mar</v>
      </c>
      <c r="B67" s="2">
        <f>'Daily PnL Log'!B836</f>
        <v>45377</v>
      </c>
      <c r="C67" s="11">
        <f>IF('Daily PnL Log'!C836&lt;&gt;"",'Daily PnL Log'!C836,"")</f>
        <v>-35212.400000000001</v>
      </c>
      <c r="D67" s="11">
        <f>IF('Daily PnL Log'!D836&lt;&gt;"",'Daily PnL Log'!D836,"")</f>
        <v>-7964.3</v>
      </c>
      <c r="E67" s="11">
        <f>IF('Daily PnL Log'!E836&lt;&gt;"",'Daily PnL Log'!E836,"")</f>
        <v>4343.3</v>
      </c>
      <c r="F67" s="11">
        <f>IF('Daily PnL Log'!F836&lt;&gt;"",'Daily PnL Log'!F836,"")</f>
        <v>21407</v>
      </c>
      <c r="G67" s="11">
        <f>IF('Daily PnL Log'!G836&lt;&gt;"",'Daily PnL Log'!G836,"")</f>
        <v>5736.7</v>
      </c>
      <c r="H67" s="11">
        <f>IF('Daily PnL Log'!H836&lt;&gt;"",'Daily PnL Log'!H836,"")</f>
        <v>3750.1</v>
      </c>
      <c r="I67" s="11">
        <f>IF('Daily PnL Log'!I836&lt;&gt;"",'Daily PnL Log'!I836,"")</f>
        <v>0</v>
      </c>
      <c r="J67" s="11">
        <f>IF('Daily PnL Log'!J836&lt;&gt;"",'Daily PnL Log'!J836,"")</f>
        <v>-7939.6</v>
      </c>
      <c r="K67" s="11">
        <f>IF('Daily PnL Log'!K836&lt;&gt;"",'Daily PnL Log'!K836,"")</f>
        <v>-97.68</v>
      </c>
      <c r="L67" s="11">
        <f>IF('Daily PnL Log'!L836&lt;&gt;"",'Daily PnL Log'!L836,"")</f>
        <v>-862.62</v>
      </c>
      <c r="M67" s="11">
        <f>IF('Daily PnL Log'!M836&lt;&gt;"",'Daily PnL Log'!M836,"")</f>
        <v>-960.3</v>
      </c>
      <c r="N67" s="11">
        <f>IF('Daily PnL Log'!N836&lt;&gt;"",'Daily PnL Log'!N836,"")</f>
        <v>-8899.9</v>
      </c>
      <c r="O67" s="11">
        <f t="shared" ref="O67:V68" si="4">IF(C67&lt;&gt;"",O66+C67,"")</f>
        <v>-36601.500000000007</v>
      </c>
      <c r="P67" s="11">
        <f t="shared" si="4"/>
        <v>11410.7</v>
      </c>
      <c r="Q67" s="11">
        <f t="shared" si="4"/>
        <v>-63661.7</v>
      </c>
      <c r="R67" s="11">
        <f t="shared" si="4"/>
        <v>100427.4</v>
      </c>
      <c r="S67" s="11">
        <f t="shared" si="4"/>
        <v>36355.399999999994</v>
      </c>
      <c r="T67" s="11">
        <f t="shared" si="4"/>
        <v>-6395.1999999999989</v>
      </c>
      <c r="U67" s="11">
        <f t="shared" si="4"/>
        <v>0</v>
      </c>
      <c r="V67" s="11">
        <f t="shared" si="4"/>
        <v>41535.1</v>
      </c>
      <c r="W67" s="11">
        <f>IF('Daily PnL Log'!W836&lt;&gt;"",'Daily PnL Log'!W836,"")</f>
        <v>734345</v>
      </c>
      <c r="X67" s="11">
        <f>IF('Daily PnL Log'!X836&lt;&gt;"",'Daily PnL Log'!X836,"")</f>
        <v>-1.2119507860746651E-2</v>
      </c>
      <c r="Y67" s="11" t="str">
        <f>IF('Daily PnL Log'!Y836&lt;&gt;"",'Daily PnL Log'!Y836,"")</f>
        <v/>
      </c>
      <c r="Z67" s="11" t="str">
        <f>IF('Daily PnL Log'!Z836&lt;&gt;"",'Daily PnL Log'!Z836,"")</f>
        <v/>
      </c>
      <c r="AA67" s="11" t="str">
        <f>IF('Daily PnL Log'!AA836&lt;&gt;"",'Daily PnL Log'!AA836,"")</f>
        <v/>
      </c>
    </row>
    <row r="68" spans="1:27" x14ac:dyDescent="0.25">
      <c r="A68" s="47" t="str">
        <f t="shared" si="2"/>
        <v>Mar</v>
      </c>
      <c r="B68" s="14">
        <f>'Daily PnL Log'!B837</f>
        <v>45378</v>
      </c>
      <c r="C68" s="13">
        <f>IF('Daily PnL Log'!C837&lt;&gt;"",'Daily PnL Log'!C837,"")</f>
        <v>6313.9</v>
      </c>
      <c r="D68" s="13">
        <f>IF('Daily PnL Log'!D837&lt;&gt;"",'Daily PnL Log'!D837,"")</f>
        <v>2400.6999999999998</v>
      </c>
      <c r="E68" s="13">
        <f>IF('Daily PnL Log'!E837&lt;&gt;"",'Daily PnL Log'!E837,"")</f>
        <v>-1000.3</v>
      </c>
      <c r="F68" s="13">
        <f>IF('Daily PnL Log'!F837&lt;&gt;"",'Daily PnL Log'!F837,"")</f>
        <v>13591.7</v>
      </c>
      <c r="G68" s="13">
        <f>IF('Daily PnL Log'!G837&lt;&gt;"",'Daily PnL Log'!G837,"")</f>
        <v>-1439.4</v>
      </c>
      <c r="H68" s="13">
        <f>IF('Daily PnL Log'!H837&lt;&gt;"",'Daily PnL Log'!H837,"")</f>
        <v>-1332.4</v>
      </c>
      <c r="I68" s="13">
        <f>IF('Daily PnL Log'!I837&lt;&gt;"",'Daily PnL Log'!I837,"")</f>
        <v>0</v>
      </c>
      <c r="J68" s="13">
        <f>IF('Daily PnL Log'!J837&lt;&gt;"",'Daily PnL Log'!J837,"")</f>
        <v>18534.199999999997</v>
      </c>
      <c r="K68" s="13">
        <f>IF('Daily PnL Log'!K837&lt;&gt;"",'Daily PnL Log'!K837,"")</f>
        <v>-92.69</v>
      </c>
      <c r="L68" s="13">
        <f>IF('Daily PnL Log'!L837&lt;&gt;"",'Daily PnL Log'!L837,"")</f>
        <v>-822.92</v>
      </c>
      <c r="M68" s="13">
        <f>IF('Daily PnL Log'!M837&lt;&gt;"",'Daily PnL Log'!M837,"")</f>
        <v>-915.6099999999999</v>
      </c>
      <c r="N68" s="13">
        <f>IF('Daily PnL Log'!N837&lt;&gt;"",'Daily PnL Log'!N837,"")</f>
        <v>17618.589999999997</v>
      </c>
      <c r="O68" s="13">
        <f t="shared" si="4"/>
        <v>-30287.600000000006</v>
      </c>
      <c r="P68" s="13">
        <f t="shared" si="4"/>
        <v>13811.400000000001</v>
      </c>
      <c r="Q68" s="13">
        <f t="shared" si="4"/>
        <v>-64662</v>
      </c>
      <c r="R68" s="13">
        <f t="shared" si="4"/>
        <v>114019.09999999999</v>
      </c>
      <c r="S68" s="13">
        <f t="shared" si="4"/>
        <v>34915.999999999993</v>
      </c>
      <c r="T68" s="13">
        <f t="shared" si="4"/>
        <v>-7727.5999999999985</v>
      </c>
      <c r="U68" s="13">
        <f t="shared" si="4"/>
        <v>0</v>
      </c>
      <c r="V68" s="13">
        <f t="shared" si="4"/>
        <v>60069.299999999996</v>
      </c>
      <c r="W68" s="13">
        <f>IF('Daily PnL Log'!W837&lt;&gt;"",'Daily PnL Log'!W837,"")</f>
        <v>751907</v>
      </c>
      <c r="X68" s="13">
        <f>IF('Daily PnL Log'!X837&lt;&gt;"",'Daily PnL Log'!X837,"")</f>
        <v>2.3431873888659097E-2</v>
      </c>
      <c r="Y68" s="13">
        <f>IF('Daily PnL Log'!Y837&lt;&gt;"",'Daily PnL Log'!Y837,"")</f>
        <v>-5286.4800000000005</v>
      </c>
      <c r="Z68" s="13" t="str">
        <f>IF('Daily PnL Log'!Z837&lt;&gt;"",'Daily PnL Log'!Z837,"")</f>
        <v/>
      </c>
      <c r="AA68" s="13" t="str">
        <f>IF('Daily PnL Log'!AA837&lt;&gt;"",'Daily PnL Log'!AA837,"")</f>
        <v/>
      </c>
    </row>
    <row r="69" spans="1:27" x14ac:dyDescent="0.25">
      <c r="A69" s="48" t="str">
        <f t="shared" si="2"/>
        <v>Mar</v>
      </c>
      <c r="B69" s="2">
        <f>'Daily PnL Log'!B838</f>
        <v>45379</v>
      </c>
      <c r="C69" s="11">
        <f>IF('Daily PnL Log'!C838&lt;&gt;"",'Daily PnL Log'!C838,"")</f>
        <v>17622.8</v>
      </c>
      <c r="D69" s="11">
        <f>IF('Daily PnL Log'!D838&lt;&gt;"",'Daily PnL Log'!D838,"")</f>
        <v>3464</v>
      </c>
      <c r="E69" s="11">
        <f>IF('Daily PnL Log'!E838&lt;&gt;"",'Daily PnL Log'!E838,"")</f>
        <v>2257</v>
      </c>
      <c r="F69" s="11">
        <f>IF('Daily PnL Log'!F838&lt;&gt;"",'Daily PnL Log'!F838,"")</f>
        <v>-15189.4</v>
      </c>
      <c r="G69" s="11">
        <f>IF('Daily PnL Log'!G838&lt;&gt;"",'Daily PnL Log'!G838,"")</f>
        <v>-18470.7</v>
      </c>
      <c r="H69" s="11">
        <f>IF('Daily PnL Log'!H838&lt;&gt;"",'Daily PnL Log'!H838,"")</f>
        <v>-3560.5</v>
      </c>
      <c r="I69" s="11">
        <f>IF('Daily PnL Log'!I838&lt;&gt;"",'Daily PnL Log'!I838,"")</f>
        <v>0</v>
      </c>
      <c r="J69" s="11">
        <f>IF('Daily PnL Log'!J838&lt;&gt;"",'Daily PnL Log'!J838,"")</f>
        <v>-13876.800000000001</v>
      </c>
      <c r="K69" s="11">
        <f>IF('Daily PnL Log'!K838&lt;&gt;"",'Daily PnL Log'!K838,"")</f>
        <v>-199</v>
      </c>
      <c r="L69" s="11">
        <f>IF('Daily PnL Log'!L838&lt;&gt;"",'Daily PnL Log'!L838,"")</f>
        <v>-1724</v>
      </c>
      <c r="M69" s="11">
        <f>IF('Daily PnL Log'!M838&lt;&gt;"",'Daily PnL Log'!M838,"")</f>
        <v>-1923</v>
      </c>
      <c r="N69" s="11">
        <f>IF('Daily PnL Log'!N838&lt;&gt;"",'Daily PnL Log'!N838,"")</f>
        <v>-15799.800000000001</v>
      </c>
      <c r="O69" s="11"/>
      <c r="P69" s="11"/>
      <c r="Q69" s="11"/>
      <c r="R69" s="11"/>
      <c r="S69" s="11"/>
      <c r="T69" s="11"/>
      <c r="U69" s="11"/>
      <c r="V69" s="11"/>
      <c r="W69" s="11">
        <f>IF('Daily PnL Log'!W838&lt;&gt;"",'Daily PnL Log'!W838,"")</f>
        <v>745465</v>
      </c>
      <c r="X69" s="11">
        <f>IF('Daily PnL Log'!X838&lt;&gt;"",'Daily PnL Log'!X838,"")</f>
        <v>-2.1194556417806338E-2</v>
      </c>
      <c r="Y69" s="11" t="str">
        <f>IF('Daily PnL Log'!Y838&lt;&gt;"",'Daily PnL Log'!Y838,"")</f>
        <v/>
      </c>
      <c r="Z69" s="11" t="str">
        <f>IF('Daily PnL Log'!Z838&lt;&gt;"",'Daily PnL Log'!Z838,"")</f>
        <v/>
      </c>
      <c r="AA69" s="11" t="str">
        <f>IF('Daily PnL Log'!AA838&lt;&gt;"",'Daily PnL Log'!AA838,"")</f>
        <v/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3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171586.1</v>
      </c>
    </row>
    <row r="8" spans="1:2" ht="18.75" x14ac:dyDescent="0.3">
      <c r="A8" s="55" t="s">
        <v>6</v>
      </c>
      <c r="B8" s="56">
        <f>K48</f>
        <v>-2282.48</v>
      </c>
    </row>
    <row r="9" spans="1:2" ht="18.75" x14ac:dyDescent="0.3">
      <c r="A9" s="55" t="s">
        <v>30</v>
      </c>
      <c r="B9" s="56">
        <f>L48</f>
        <v>-17466.669999999998</v>
      </c>
    </row>
    <row r="10" spans="1:2" ht="18.75" x14ac:dyDescent="0.3">
      <c r="A10" s="55" t="s">
        <v>11</v>
      </c>
      <c r="B10" s="56">
        <f>Y48</f>
        <v>-19259.259999999998</v>
      </c>
    </row>
    <row r="11" spans="1:2" ht="18.75" x14ac:dyDescent="0.3">
      <c r="A11" s="57" t="s">
        <v>18</v>
      </c>
      <c r="B11" s="54">
        <f>B7+(B8+B9+B10)</f>
        <v>132577.69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545825.85</v>
      </c>
    </row>
    <row r="15" spans="1:2" ht="18.75" x14ac:dyDescent="0.3">
      <c r="A15" s="60" t="s">
        <v>15</v>
      </c>
      <c r="B15" s="63">
        <f>B11/B14</f>
        <v>0.24289375448231337</v>
      </c>
    </row>
    <row r="16" spans="1:2" ht="18.75" x14ac:dyDescent="0.3">
      <c r="A16" s="60" t="s">
        <v>17</v>
      </c>
      <c r="B16" s="63">
        <f>X48</f>
        <v>7.3311299717288586E-2</v>
      </c>
    </row>
    <row r="17" spans="1:2" ht="18.75" x14ac:dyDescent="0.3">
      <c r="A17" s="60" t="s">
        <v>31</v>
      </c>
      <c r="B17" s="64">
        <f>B15/B16</f>
        <v>3.3131830347980191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120223.29999999999</v>
      </c>
      <c r="D48" s="41">
        <f t="shared" si="0"/>
        <v>55602</v>
      </c>
      <c r="E48" s="41">
        <f t="shared" si="0"/>
        <v>-16532.5</v>
      </c>
      <c r="F48" s="41">
        <f t="shared" si="0"/>
        <v>48145.4</v>
      </c>
      <c r="G48" s="41">
        <f t="shared" si="0"/>
        <v>-34783.899999999994</v>
      </c>
      <c r="H48" s="41">
        <f t="shared" si="0"/>
        <v>-1068.2</v>
      </c>
      <c r="I48" s="41">
        <f t="shared" si="0"/>
        <v>0</v>
      </c>
      <c r="J48" s="41">
        <f t="shared" si="0"/>
        <v>171586.1</v>
      </c>
      <c r="K48" s="41">
        <f t="shared" si="0"/>
        <v>-2282.48</v>
      </c>
      <c r="L48" s="41">
        <f t="shared" si="0"/>
        <v>-17466.669999999998</v>
      </c>
      <c r="M48" s="41">
        <f t="shared" si="0"/>
        <v>-19749.150000000005</v>
      </c>
      <c r="N48" s="41">
        <f t="shared" si="0"/>
        <v>151836.94999999998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545825.85</v>
      </c>
      <c r="X48" s="44">
        <f>_xlfn.STDEV.P(X50:X69)</f>
        <v>7.3311299717288586E-2</v>
      </c>
      <c r="Y48" s="41">
        <f>SUM(Y50:Y69)</f>
        <v>-19259.259999999998</v>
      </c>
      <c r="Z48" s="41">
        <f>SUM(Z50:Z69)</f>
        <v>17072.349999999999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Feb</v>
      </c>
      <c r="B50" s="14">
        <f>'Daily PnL Log'!B799</f>
        <v>45323</v>
      </c>
      <c r="C50" s="13">
        <f>IF('Daily PnL Log'!C799&lt;&gt;"",'Daily PnL Log'!C799,"")</f>
        <v>16985.7</v>
      </c>
      <c r="D50" s="13">
        <f>IF('Daily PnL Log'!D799&lt;&gt;"",'Daily PnL Log'!D799,"")</f>
        <v>13748.5</v>
      </c>
      <c r="E50" s="13">
        <f>IF('Daily PnL Log'!E799&lt;&gt;"",'Daily PnL Log'!E799,"")</f>
        <v>853.1</v>
      </c>
      <c r="F50" s="13">
        <f>IF('Daily PnL Log'!F799&lt;&gt;"",'Daily PnL Log'!F799,"")</f>
        <v>-27966.799999999999</v>
      </c>
      <c r="G50" s="13">
        <f>IF('Daily PnL Log'!G799&lt;&gt;"",'Daily PnL Log'!G799,"")</f>
        <v>-7589.4</v>
      </c>
      <c r="H50" s="13">
        <f>IF('Daily PnL Log'!H799&lt;&gt;"",'Daily PnL Log'!H799,"")</f>
        <v>-581.6</v>
      </c>
      <c r="I50" s="13">
        <f>IF('Daily PnL Log'!I799&lt;&gt;"",'Daily PnL Log'!I799,"")</f>
        <v>0</v>
      </c>
      <c r="J50" s="13">
        <f>IF('Daily PnL Log'!J799&lt;&gt;"",'Daily PnL Log'!J799,"")</f>
        <v>-4550.5</v>
      </c>
      <c r="K50" s="13">
        <f>IF('Daily PnL Log'!K799&lt;&gt;"",'Daily PnL Log'!K799,"")</f>
        <v>-73.959999999999994</v>
      </c>
      <c r="L50" s="13">
        <f>IF('Daily PnL Log'!L799&lt;&gt;"",'Daily PnL Log'!L799,"")</f>
        <v>-651.36</v>
      </c>
      <c r="M50" s="13">
        <f>IF('Daily PnL Log'!M799&lt;&gt;"",'Daily PnL Log'!M799,"")</f>
        <v>-725.32</v>
      </c>
      <c r="N50" s="13">
        <f>IF('Daily PnL Log'!N799&lt;&gt;"",'Daily PnL Log'!N799,"")</f>
        <v>-5275.82</v>
      </c>
      <c r="O50" s="13">
        <f t="shared" ref="O50:U50" si="1">C50</f>
        <v>16985.7</v>
      </c>
      <c r="P50" s="13">
        <f t="shared" si="1"/>
        <v>13748.5</v>
      </c>
      <c r="Q50" s="13">
        <f t="shared" si="1"/>
        <v>853.1</v>
      </c>
      <c r="R50" s="13">
        <f t="shared" si="1"/>
        <v>-27966.799999999999</v>
      </c>
      <c r="S50" s="13">
        <f t="shared" si="1"/>
        <v>-7589.4</v>
      </c>
      <c r="T50" s="13">
        <f t="shared" si="1"/>
        <v>-581.6</v>
      </c>
      <c r="U50" s="13">
        <f t="shared" si="1"/>
        <v>0</v>
      </c>
      <c r="V50" s="13">
        <f>SUM(O50:T50)</f>
        <v>-4550.5</v>
      </c>
      <c r="W50" s="13">
        <f>IF('Daily PnL Log'!W799&lt;&gt;"",'Daily PnL Log'!W799,"")</f>
        <v>882621</v>
      </c>
      <c r="X50" s="13">
        <f>IF('Daily PnL Log'!X799&lt;&gt;"",'Daily PnL Log'!X799,"")</f>
        <v>-5.9774467183536309E-3</v>
      </c>
      <c r="Y50" s="13">
        <f>IF('Daily PnL Log'!Y799&lt;&gt;"",'Daily PnL Log'!Y799,"")</f>
        <v>-4654.7</v>
      </c>
      <c r="Z50" s="13" t="str">
        <f>IF('Daily PnL Log'!Z799&lt;&gt;"",'Daily PnL Log'!Z799,"")</f>
        <v/>
      </c>
      <c r="AA50" s="13">
        <f>IF('Daily PnL Log'!AC799&lt;&gt;"",'Daily PnL Log'!AC799,"")</f>
        <v>73254.179999999993</v>
      </c>
    </row>
    <row r="51" spans="1:27" x14ac:dyDescent="0.25">
      <c r="A51" s="48" t="str">
        <f t="shared" ref="A51:A69" si="2">TEXT(B51,"mmm")</f>
        <v>Feb</v>
      </c>
      <c r="B51" s="2">
        <f>'Daily PnL Log'!B800</f>
        <v>45324</v>
      </c>
      <c r="C51" s="11">
        <f>IF('Daily PnL Log'!C800&lt;&gt;"",'Daily PnL Log'!C800,"")</f>
        <v>-17406.7</v>
      </c>
      <c r="D51" s="11">
        <f>IF('Daily PnL Log'!D800&lt;&gt;"",'Daily PnL Log'!D800,"")</f>
        <v>-1858.5</v>
      </c>
      <c r="E51" s="11">
        <f>IF('Daily PnL Log'!E800&lt;&gt;"",'Daily PnL Log'!E800,"")</f>
        <v>2579.8000000000002</v>
      </c>
      <c r="F51" s="11">
        <f>IF('Daily PnL Log'!F800&lt;&gt;"",'Daily PnL Log'!F800,"")</f>
        <v>27670.3</v>
      </c>
      <c r="G51" s="11">
        <f>IF('Daily PnL Log'!G800&lt;&gt;"",'Daily PnL Log'!G800,"")</f>
        <v>8843</v>
      </c>
      <c r="H51" s="11">
        <f>IF('Daily PnL Log'!H800&lt;&gt;"",'Daily PnL Log'!H800,"")</f>
        <v>-166.2</v>
      </c>
      <c r="I51" s="11">
        <f>IF('Daily PnL Log'!I800&lt;&gt;"",'Daily PnL Log'!I800,"")</f>
        <v>0</v>
      </c>
      <c r="J51" s="11">
        <f>IF('Daily PnL Log'!J800&lt;&gt;"",'Daily PnL Log'!J800,"")</f>
        <v>19661.699999999997</v>
      </c>
      <c r="K51" s="11">
        <f>IF('Daily PnL Log'!K800&lt;&gt;"",'Daily PnL Log'!K800,"")</f>
        <v>-80.28</v>
      </c>
      <c r="L51" s="11">
        <f>IF('Daily PnL Log'!L800&lt;&gt;"",'Daily PnL Log'!L800,"")</f>
        <v>-707.03</v>
      </c>
      <c r="M51" s="11">
        <f>IF('Daily PnL Log'!M800&lt;&gt;"",'Daily PnL Log'!M800,"")</f>
        <v>-787.31</v>
      </c>
      <c r="N51" s="11">
        <f>IF('Daily PnL Log'!N800&lt;&gt;"",'Daily PnL Log'!N800,"")</f>
        <v>18874.389999999996</v>
      </c>
      <c r="O51" s="11">
        <f t="shared" ref="O51:V66" si="3">IF(C51&lt;&gt;"",O50+C51,"")</f>
        <v>-421</v>
      </c>
      <c r="P51" s="11">
        <f t="shared" si="3"/>
        <v>11890</v>
      </c>
      <c r="Q51" s="11">
        <f t="shared" si="3"/>
        <v>3432.9</v>
      </c>
      <c r="R51" s="11">
        <f t="shared" si="3"/>
        <v>-296.5</v>
      </c>
      <c r="S51" s="11">
        <f t="shared" si="3"/>
        <v>1253.6000000000004</v>
      </c>
      <c r="T51" s="11">
        <f t="shared" si="3"/>
        <v>-747.8</v>
      </c>
      <c r="U51" s="11">
        <f t="shared" si="3"/>
        <v>0</v>
      </c>
      <c r="V51" s="11">
        <f t="shared" si="3"/>
        <v>15111.199999999997</v>
      </c>
      <c r="W51" s="11">
        <f>IF('Daily PnL Log'!W800&lt;&gt;"",'Daily PnL Log'!W800,"")</f>
        <v>589315</v>
      </c>
      <c r="X51" s="11">
        <f>IF('Daily PnL Log'!X800&lt;&gt;"",'Daily PnL Log'!X800,"")</f>
        <v>3.2027676200334282E-2</v>
      </c>
      <c r="Y51" s="11" t="str">
        <f>IF('Daily PnL Log'!Y800&lt;&gt;"",'Daily PnL Log'!Y800,"")</f>
        <v/>
      </c>
      <c r="Z51" s="11" t="str">
        <f>IF('Daily PnL Log'!Z800&lt;&gt;"",'Daily PnL Log'!Z800,"")</f>
        <v/>
      </c>
      <c r="AA51" s="11">
        <f>IF('Daily PnL Log'!AC800&lt;&gt;"",'Daily PnL Log'!AC800,"")</f>
        <v>85021.37</v>
      </c>
    </row>
    <row r="52" spans="1:27" x14ac:dyDescent="0.25">
      <c r="A52" s="47" t="str">
        <f t="shared" si="2"/>
        <v>Feb</v>
      </c>
      <c r="B52" s="14">
        <f>'Daily PnL Log'!B801</f>
        <v>45327</v>
      </c>
      <c r="C52" s="13">
        <f>IF('Daily PnL Log'!C801&lt;&gt;"",'Daily PnL Log'!C801,"")</f>
        <v>-9147.2999999999993</v>
      </c>
      <c r="D52" s="13">
        <f>IF('Daily PnL Log'!D801&lt;&gt;"",'Daily PnL Log'!D801,"")</f>
        <v>-2058</v>
      </c>
      <c r="E52" s="13">
        <f>IF('Daily PnL Log'!E801&lt;&gt;"",'Daily PnL Log'!E801,"")</f>
        <v>-3617.9</v>
      </c>
      <c r="F52" s="13">
        <f>IF('Daily PnL Log'!F801&lt;&gt;"",'Daily PnL Log'!F801,"")</f>
        <v>7334.4</v>
      </c>
      <c r="G52" s="13">
        <f>IF('Daily PnL Log'!G801&lt;&gt;"",'Daily PnL Log'!G801,"")</f>
        <v>-9479.7999999999993</v>
      </c>
      <c r="H52" s="13">
        <f>IF('Daily PnL Log'!H801&lt;&gt;"",'Daily PnL Log'!H801,"")</f>
        <v>-23.1</v>
      </c>
      <c r="I52" s="13">
        <f>IF('Daily PnL Log'!I801&lt;&gt;"",'Daily PnL Log'!I801,"")</f>
        <v>0</v>
      </c>
      <c r="J52" s="13">
        <f>IF('Daily PnL Log'!J801&lt;&gt;"",'Daily PnL Log'!J801,"")</f>
        <v>-16991.699999999997</v>
      </c>
      <c r="K52" s="13">
        <f>IF('Daily PnL Log'!K801&lt;&gt;"",'Daily PnL Log'!K801,"")</f>
        <v>-65.12</v>
      </c>
      <c r="L52" s="13">
        <f>IF('Daily PnL Log'!L801&lt;&gt;"",'Daily PnL Log'!L801,"")</f>
        <v>-576.27</v>
      </c>
      <c r="M52" s="13">
        <f>IF('Daily PnL Log'!M801&lt;&gt;"",'Daily PnL Log'!M801,"")</f>
        <v>-641.39</v>
      </c>
      <c r="N52" s="13">
        <f>IF('Daily PnL Log'!N801&lt;&gt;"",'Daily PnL Log'!N801,"")</f>
        <v>-17633.089999999997</v>
      </c>
      <c r="O52" s="13">
        <f t="shared" si="3"/>
        <v>-9568.2999999999993</v>
      </c>
      <c r="P52" s="13">
        <f t="shared" si="3"/>
        <v>9832</v>
      </c>
      <c r="Q52" s="13">
        <f t="shared" si="3"/>
        <v>-185</v>
      </c>
      <c r="R52" s="13">
        <f t="shared" si="3"/>
        <v>7037.9</v>
      </c>
      <c r="S52" s="13">
        <f t="shared" si="3"/>
        <v>-8226.1999999999989</v>
      </c>
      <c r="T52" s="13">
        <f t="shared" si="3"/>
        <v>-770.9</v>
      </c>
      <c r="U52" s="13">
        <f t="shared" si="3"/>
        <v>0</v>
      </c>
      <c r="V52" s="13">
        <f t="shared" si="3"/>
        <v>-1880.5</v>
      </c>
      <c r="W52" s="13">
        <f>IF('Daily PnL Log'!W801&lt;&gt;"",'Daily PnL Log'!W801,"")</f>
        <v>649648</v>
      </c>
      <c r="X52" s="13">
        <f>IF('Daily PnL Log'!X801&lt;&gt;"",'Daily PnL Log'!X801,"")</f>
        <v>-2.7142529492894609E-2</v>
      </c>
      <c r="Y52" s="13" t="str">
        <f>IF('Daily PnL Log'!Y801&lt;&gt;"",'Daily PnL Log'!Y801,"")</f>
        <v/>
      </c>
      <c r="Z52" s="13" t="str">
        <f>IF('Daily PnL Log'!Z801&lt;&gt;"",'Daily PnL Log'!Z801,"")</f>
        <v/>
      </c>
      <c r="AA52" s="13">
        <f>IF('Daily PnL Log'!AC801&lt;&gt;"",'Daily PnL Log'!AC801,"")</f>
        <v>58062.23</v>
      </c>
    </row>
    <row r="53" spans="1:27" x14ac:dyDescent="0.25">
      <c r="A53" s="48" t="str">
        <f t="shared" si="2"/>
        <v>Feb</v>
      </c>
      <c r="B53" s="2">
        <f>'Daily PnL Log'!B802</f>
        <v>45328</v>
      </c>
      <c r="C53" s="11">
        <f>IF('Daily PnL Log'!C802&lt;&gt;"",'Daily PnL Log'!C802,"")</f>
        <v>-20186.7</v>
      </c>
      <c r="D53" s="11">
        <f>IF('Daily PnL Log'!D802&lt;&gt;"",'Daily PnL Log'!D802,"")</f>
        <v>7759.5</v>
      </c>
      <c r="E53" s="11">
        <f>IF('Daily PnL Log'!E802&lt;&gt;"",'Daily PnL Log'!E802,"")</f>
        <v>3632.2</v>
      </c>
      <c r="F53" s="11">
        <f>IF('Daily PnL Log'!F802&lt;&gt;"",'Daily PnL Log'!F802,"")</f>
        <v>-8757</v>
      </c>
      <c r="G53" s="11">
        <f>IF('Daily PnL Log'!G802&lt;&gt;"",'Daily PnL Log'!G802,"")</f>
        <v>-4983.3</v>
      </c>
      <c r="H53" s="11">
        <f>IF('Daily PnL Log'!H802&lt;&gt;"",'Daily PnL Log'!H802,"")</f>
        <v>-1035.4000000000001</v>
      </c>
      <c r="I53" s="11">
        <f>IF('Daily PnL Log'!I802&lt;&gt;"",'Daily PnL Log'!I802,"")</f>
        <v>0</v>
      </c>
      <c r="J53" s="11">
        <f>IF('Daily PnL Log'!J802&lt;&gt;"",'Daily PnL Log'!J802,"")</f>
        <v>-23570.7</v>
      </c>
      <c r="K53" s="11">
        <f>IF('Daily PnL Log'!K802&lt;&gt;"",'Daily PnL Log'!K802,"")</f>
        <v>-60.21</v>
      </c>
      <c r="L53" s="11">
        <f>IF('Daily PnL Log'!L802&lt;&gt;"",'Daily PnL Log'!L802,"")</f>
        <v>-531.34</v>
      </c>
      <c r="M53" s="11">
        <f>IF('Daily PnL Log'!M802&lt;&gt;"",'Daily PnL Log'!M802,"")</f>
        <v>-591.55000000000007</v>
      </c>
      <c r="N53" s="11">
        <f>IF('Daily PnL Log'!N802&lt;&gt;"",'Daily PnL Log'!N802,"")</f>
        <v>-24162.25</v>
      </c>
      <c r="O53" s="11">
        <f t="shared" si="3"/>
        <v>-29755</v>
      </c>
      <c r="P53" s="11">
        <f t="shared" si="3"/>
        <v>17591.5</v>
      </c>
      <c r="Q53" s="11">
        <f t="shared" si="3"/>
        <v>3447.2</v>
      </c>
      <c r="R53" s="11">
        <f t="shared" si="3"/>
        <v>-1719.1000000000004</v>
      </c>
      <c r="S53" s="11">
        <f t="shared" si="3"/>
        <v>-13209.5</v>
      </c>
      <c r="T53" s="11">
        <f t="shared" si="3"/>
        <v>-1806.3000000000002</v>
      </c>
      <c r="U53" s="11">
        <f t="shared" si="3"/>
        <v>0</v>
      </c>
      <c r="V53" s="11">
        <f t="shared" si="3"/>
        <v>-25451.200000000001</v>
      </c>
      <c r="W53" s="11">
        <f>IF('Daily PnL Log'!W802&lt;&gt;"",'Daily PnL Log'!W802,"")</f>
        <v>662451</v>
      </c>
      <c r="X53" s="11">
        <f>IF('Daily PnL Log'!X802&lt;&gt;"",'Daily PnL Log'!X802,"")</f>
        <v>-3.6474018455704652E-2</v>
      </c>
      <c r="Y53" s="11" t="str">
        <f>IF('Daily PnL Log'!Y802&lt;&gt;"",'Daily PnL Log'!Y802,"")</f>
        <v/>
      </c>
      <c r="Z53" s="11" t="str">
        <f>IF('Daily PnL Log'!Z802&lt;&gt;"",'Daily PnL Log'!Z802,"")</f>
        <v/>
      </c>
      <c r="AA53" s="11">
        <f>IF('Daily PnL Log'!AC802&lt;&gt;"",'Daily PnL Log'!AC802,"")</f>
        <v>25379.43</v>
      </c>
    </row>
    <row r="54" spans="1:27" x14ac:dyDescent="0.25">
      <c r="A54" s="47" t="str">
        <f t="shared" si="2"/>
        <v>Feb</v>
      </c>
      <c r="B54" s="14">
        <f>'Daily PnL Log'!B803</f>
        <v>45329</v>
      </c>
      <c r="C54" s="13">
        <f>IF('Daily PnL Log'!C803&lt;&gt;"",'Daily PnL Log'!C803,"")</f>
        <v>3445.9</v>
      </c>
      <c r="D54" s="13">
        <f>IF('Daily PnL Log'!D803&lt;&gt;"",'Daily PnL Log'!D803,"")</f>
        <v>-13555.4</v>
      </c>
      <c r="E54" s="13">
        <f>IF('Daily PnL Log'!E803&lt;&gt;"",'Daily PnL Log'!E803,"")</f>
        <v>6084</v>
      </c>
      <c r="F54" s="13">
        <f>IF('Daily PnL Log'!F803&lt;&gt;"",'Daily PnL Log'!F803,"")</f>
        <v>9187.6</v>
      </c>
      <c r="G54" s="13">
        <f>IF('Daily PnL Log'!G803&lt;&gt;"",'Daily PnL Log'!G803,"")</f>
        <v>1003.4</v>
      </c>
      <c r="H54" s="13">
        <f>IF('Daily PnL Log'!H803&lt;&gt;"",'Daily PnL Log'!H803,"")</f>
        <v>-671.4</v>
      </c>
      <c r="I54" s="13">
        <f>IF('Daily PnL Log'!I803&lt;&gt;"",'Daily PnL Log'!I803,"")</f>
        <v>0</v>
      </c>
      <c r="J54" s="13">
        <f>IF('Daily PnL Log'!J803&lt;&gt;"",'Daily PnL Log'!J803,"")</f>
        <v>5494.1</v>
      </c>
      <c r="K54" s="13">
        <f>IF('Daily PnL Log'!K803&lt;&gt;"",'Daily PnL Log'!K803,"")</f>
        <v>-96.51</v>
      </c>
      <c r="L54" s="13">
        <f>IF('Daily PnL Log'!L803&lt;&gt;"",'Daily PnL Log'!L803,"")</f>
        <v>-849.59</v>
      </c>
      <c r="M54" s="13">
        <f>IF('Daily PnL Log'!M803&lt;&gt;"",'Daily PnL Log'!M803,"")</f>
        <v>-946.1</v>
      </c>
      <c r="N54" s="13">
        <f>IF('Daily PnL Log'!N803&lt;&gt;"",'Daily PnL Log'!N803,"")</f>
        <v>4548</v>
      </c>
      <c r="O54" s="13">
        <f t="shared" si="3"/>
        <v>-26309.1</v>
      </c>
      <c r="P54" s="13">
        <f t="shared" si="3"/>
        <v>4036.1000000000004</v>
      </c>
      <c r="Q54" s="13">
        <f t="shared" si="3"/>
        <v>9531.2000000000007</v>
      </c>
      <c r="R54" s="13">
        <f t="shared" si="3"/>
        <v>7468.5</v>
      </c>
      <c r="S54" s="13">
        <f t="shared" si="3"/>
        <v>-12206.1</v>
      </c>
      <c r="T54" s="13">
        <f t="shared" si="3"/>
        <v>-2477.7000000000003</v>
      </c>
      <c r="U54" s="13">
        <f t="shared" si="3"/>
        <v>0</v>
      </c>
      <c r="V54" s="13">
        <f t="shared" si="3"/>
        <v>-19957.099999999999</v>
      </c>
      <c r="W54" s="13">
        <f>IF('Daily PnL Log'!W803&lt;&gt;"",'Daily PnL Log'!W803,"")</f>
        <v>517920</v>
      </c>
      <c r="X54" s="13">
        <f>IF('Daily PnL Log'!X803&lt;&gt;"",'Daily PnL Log'!X803,"")</f>
        <v>8.7812789620018532E-3</v>
      </c>
      <c r="Y54" s="13" t="str">
        <f>IF('Daily PnL Log'!Y803&lt;&gt;"",'Daily PnL Log'!Y803,"")</f>
        <v/>
      </c>
      <c r="Z54" s="13" t="str">
        <f>IF('Daily PnL Log'!Z803&lt;&gt;"",'Daily PnL Log'!Z803,"")</f>
        <v/>
      </c>
      <c r="AA54" s="13">
        <f>IF('Daily PnL Log'!AC803&lt;&gt;"",'Daily PnL Log'!AC803,"")</f>
        <v>23235.08</v>
      </c>
    </row>
    <row r="55" spans="1:27" x14ac:dyDescent="0.25">
      <c r="A55" s="48" t="str">
        <f t="shared" si="2"/>
        <v>Feb</v>
      </c>
      <c r="B55" s="2">
        <f>'Daily PnL Log'!B804</f>
        <v>45330</v>
      </c>
      <c r="C55" s="11">
        <f>IF('Daily PnL Log'!C804&lt;&gt;"",'Daily PnL Log'!C804,"")</f>
        <v>26266</v>
      </c>
      <c r="D55" s="11">
        <f>IF('Daily PnL Log'!D804&lt;&gt;"",'Daily PnL Log'!D804,"")</f>
        <v>-20350.8</v>
      </c>
      <c r="E55" s="11">
        <f>IF('Daily PnL Log'!E804&lt;&gt;"",'Daily PnL Log'!E804,"")</f>
        <v>-1395</v>
      </c>
      <c r="F55" s="11">
        <f>IF('Daily PnL Log'!F804&lt;&gt;"",'Daily PnL Log'!F804,"")</f>
        <v>42610</v>
      </c>
      <c r="G55" s="11">
        <f>IF('Daily PnL Log'!G804&lt;&gt;"",'Daily PnL Log'!G804,"")</f>
        <v>-4831.3</v>
      </c>
      <c r="H55" s="11">
        <f>IF('Daily PnL Log'!H804&lt;&gt;"",'Daily PnL Log'!H804,"")</f>
        <v>1280.9000000000001</v>
      </c>
      <c r="I55" s="11">
        <f>IF('Daily PnL Log'!I804&lt;&gt;"",'Daily PnL Log'!I804,"")</f>
        <v>0</v>
      </c>
      <c r="J55" s="11">
        <f>IF('Daily PnL Log'!J804&lt;&gt;"",'Daily PnL Log'!J804,"")</f>
        <v>43579.799999999996</v>
      </c>
      <c r="K55" s="11">
        <f>IF('Daily PnL Log'!K804&lt;&gt;"",'Daily PnL Log'!K804,"")</f>
        <v>-106.7</v>
      </c>
      <c r="L55" s="11">
        <f>IF('Daily PnL Log'!L804&lt;&gt;"",'Daily PnL Log'!L804,"")</f>
        <v>-930.95</v>
      </c>
      <c r="M55" s="11">
        <f>IF('Daily PnL Log'!M804&lt;&gt;"",'Daily PnL Log'!M804,"")</f>
        <v>-1037.6500000000001</v>
      </c>
      <c r="N55" s="11">
        <f>IF('Daily PnL Log'!N804&lt;&gt;"",'Daily PnL Log'!N804,"")</f>
        <v>42542.149999999994</v>
      </c>
      <c r="O55" s="11">
        <f t="shared" si="3"/>
        <v>-43.099999999998545</v>
      </c>
      <c r="P55" s="11">
        <f t="shared" si="3"/>
        <v>-16314.699999999999</v>
      </c>
      <c r="Q55" s="11">
        <f t="shared" si="3"/>
        <v>8136.2000000000007</v>
      </c>
      <c r="R55" s="11">
        <f t="shared" si="3"/>
        <v>50078.5</v>
      </c>
      <c r="S55" s="11">
        <f t="shared" si="3"/>
        <v>-17037.400000000001</v>
      </c>
      <c r="T55" s="11">
        <f t="shared" si="3"/>
        <v>-1196.8000000000002</v>
      </c>
      <c r="U55" s="11">
        <f t="shared" si="3"/>
        <v>0</v>
      </c>
      <c r="V55" s="11">
        <f t="shared" si="3"/>
        <v>23622.699999999997</v>
      </c>
      <c r="W55" s="11">
        <f>IF('Daily PnL Log'!W804&lt;&gt;"",'Daily PnL Log'!W804,"")</f>
        <v>618416</v>
      </c>
      <c r="X55" s="11">
        <f>IF('Daily PnL Log'!X804&lt;&gt;"",'Daily PnL Log'!X804,"")</f>
        <v>6.8792123748415299E-2</v>
      </c>
      <c r="Y55" s="11" t="str">
        <f>IF('Daily PnL Log'!Y804&lt;&gt;"",'Daily PnL Log'!Y804,"")</f>
        <v/>
      </c>
      <c r="Z55" s="11" t="str">
        <f>IF('Daily PnL Log'!Z804&lt;&gt;"",'Daily PnL Log'!Z804,"")</f>
        <v/>
      </c>
      <c r="AA55" s="11">
        <f>IF('Daily PnL Log'!AC804&lt;&gt;"",'Daily PnL Log'!AC804,"")</f>
        <v>95740.68</v>
      </c>
    </row>
    <row r="56" spans="1:27" x14ac:dyDescent="0.25">
      <c r="A56" s="47" t="str">
        <f t="shared" si="2"/>
        <v>Feb</v>
      </c>
      <c r="B56" s="14">
        <f>'Daily PnL Log'!B805</f>
        <v>45331</v>
      </c>
      <c r="C56" s="13">
        <f>IF('Daily PnL Log'!C805&lt;&gt;"",'Daily PnL Log'!C805,"")</f>
        <v>-192.7</v>
      </c>
      <c r="D56" s="13">
        <f>IF('Daily PnL Log'!D805&lt;&gt;"",'Daily PnL Log'!D805,"")</f>
        <v>-17464.3</v>
      </c>
      <c r="E56" s="13">
        <f>IF('Daily PnL Log'!E805&lt;&gt;"",'Daily PnL Log'!E805,"")</f>
        <v>-312.10000000000002</v>
      </c>
      <c r="F56" s="13">
        <f>IF('Daily PnL Log'!F805&lt;&gt;"",'Daily PnL Log'!F805,"")</f>
        <v>-12370.5</v>
      </c>
      <c r="G56" s="13">
        <f>IF('Daily PnL Log'!G805&lt;&gt;"",'Daily PnL Log'!G805,"")</f>
        <v>365.8</v>
      </c>
      <c r="H56" s="13">
        <f>IF('Daily PnL Log'!H805&lt;&gt;"",'Daily PnL Log'!H805,"")</f>
        <v>409.2</v>
      </c>
      <c r="I56" s="13">
        <f>IF('Daily PnL Log'!I805&lt;&gt;"",'Daily PnL Log'!I805,"")</f>
        <v>0</v>
      </c>
      <c r="J56" s="13">
        <f>IF('Daily PnL Log'!J805&lt;&gt;"",'Daily PnL Log'!J805,"")</f>
        <v>-29564.6</v>
      </c>
      <c r="K56" s="13">
        <f>IF('Daily PnL Log'!K805&lt;&gt;"",'Daily PnL Log'!K805,"")</f>
        <v>-106.84</v>
      </c>
      <c r="L56" s="13">
        <f>IF('Daily PnL Log'!L805&lt;&gt;"",'Daily PnL Log'!L805,"")</f>
        <v>-914.54</v>
      </c>
      <c r="M56" s="13">
        <f>IF('Daily PnL Log'!M805&lt;&gt;"",'Daily PnL Log'!M805,"")</f>
        <v>-1021.38</v>
      </c>
      <c r="N56" s="13">
        <f>IF('Daily PnL Log'!N805&lt;&gt;"",'Daily PnL Log'!N805,"")</f>
        <v>-30585.98</v>
      </c>
      <c r="O56" s="13">
        <f t="shared" si="3"/>
        <v>-235.79999999999853</v>
      </c>
      <c r="P56" s="13">
        <f t="shared" si="3"/>
        <v>-33779</v>
      </c>
      <c r="Q56" s="13">
        <f t="shared" si="3"/>
        <v>7824.1</v>
      </c>
      <c r="R56" s="13">
        <f t="shared" si="3"/>
        <v>37708</v>
      </c>
      <c r="S56" s="13">
        <f t="shared" si="3"/>
        <v>-16671.600000000002</v>
      </c>
      <c r="T56" s="13">
        <f t="shared" si="3"/>
        <v>-787.60000000000014</v>
      </c>
      <c r="U56" s="13">
        <f t="shared" si="3"/>
        <v>0</v>
      </c>
      <c r="V56" s="13">
        <f t="shared" si="3"/>
        <v>-5941.9000000000015</v>
      </c>
      <c r="W56" s="13">
        <f>IF('Daily PnL Log'!W805&lt;&gt;"",'Daily PnL Log'!W805,"")</f>
        <v>446781</v>
      </c>
      <c r="X56" s="13">
        <f>IF('Daily PnL Log'!X805&lt;&gt;"",'Daily PnL Log'!X805,"")</f>
        <v>-6.8458551281276508E-2</v>
      </c>
      <c r="Y56" s="13" t="str">
        <f>IF('Daily PnL Log'!Y805&lt;&gt;"",'Daily PnL Log'!Y805,"")</f>
        <v/>
      </c>
      <c r="Z56" s="13" t="str">
        <f>IF('Daily PnL Log'!Z805&lt;&gt;"",'Daily PnL Log'!Z805,"")</f>
        <v/>
      </c>
      <c r="AA56" s="13">
        <f>IF('Daily PnL Log'!AC805&lt;&gt;"",'Daily PnL Log'!AC805,"")</f>
        <v>51188.55</v>
      </c>
    </row>
    <row r="57" spans="1:27" x14ac:dyDescent="0.25">
      <c r="A57" s="48" t="str">
        <f t="shared" si="2"/>
        <v>Feb</v>
      </c>
      <c r="B57" s="2">
        <f>'Daily PnL Log'!B806</f>
        <v>45334</v>
      </c>
      <c r="C57" s="11">
        <f>IF('Daily PnL Log'!C806&lt;&gt;"",'Daily PnL Log'!C806,"")</f>
        <v>-4413.8</v>
      </c>
      <c r="D57" s="11">
        <f>IF('Daily PnL Log'!D806&lt;&gt;"",'Daily PnL Log'!D806,"")</f>
        <v>5635.1</v>
      </c>
      <c r="E57" s="11">
        <f>IF('Daily PnL Log'!E806&lt;&gt;"",'Daily PnL Log'!E806,"")</f>
        <v>-10120.200000000001</v>
      </c>
      <c r="F57" s="11">
        <f>IF('Daily PnL Log'!F806&lt;&gt;"",'Daily PnL Log'!F806,"")</f>
        <v>-64629.9</v>
      </c>
      <c r="G57" s="11">
        <f>IF('Daily PnL Log'!G806&lt;&gt;"",'Daily PnL Log'!G806,"")</f>
        <v>2923.5</v>
      </c>
      <c r="H57" s="11">
        <f>IF('Daily PnL Log'!H806&lt;&gt;"",'Daily PnL Log'!H806,"")</f>
        <v>-244.9</v>
      </c>
      <c r="I57" s="11">
        <f>IF('Daily PnL Log'!I806&lt;&gt;"",'Daily PnL Log'!I806,"")</f>
        <v>0</v>
      </c>
      <c r="J57" s="11">
        <f>IF('Daily PnL Log'!J806&lt;&gt;"",'Daily PnL Log'!J806,"")</f>
        <v>-70850.2</v>
      </c>
      <c r="K57" s="11">
        <f>IF('Daily PnL Log'!K806&lt;&gt;"",'Daily PnL Log'!K806,"")</f>
        <v>-69.930000000000007</v>
      </c>
      <c r="L57" s="11">
        <f>IF('Daily PnL Log'!L806&lt;&gt;"",'Daily PnL Log'!L806,"")</f>
        <v>-591.05999999999995</v>
      </c>
      <c r="M57" s="11">
        <f>IF('Daily PnL Log'!M806&lt;&gt;"",'Daily PnL Log'!M806,"")</f>
        <v>-660.99</v>
      </c>
      <c r="N57" s="11">
        <f>IF('Daily PnL Log'!N806&lt;&gt;"",'Daily PnL Log'!N806,"")</f>
        <v>-71511.19</v>
      </c>
      <c r="O57" s="11">
        <f t="shared" si="3"/>
        <v>-4649.5999999999985</v>
      </c>
      <c r="P57" s="11">
        <f t="shared" si="3"/>
        <v>-28143.9</v>
      </c>
      <c r="Q57" s="11">
        <f t="shared" si="3"/>
        <v>-2296.1000000000004</v>
      </c>
      <c r="R57" s="11">
        <f t="shared" si="3"/>
        <v>-26921.9</v>
      </c>
      <c r="S57" s="11">
        <f t="shared" si="3"/>
        <v>-13748.100000000002</v>
      </c>
      <c r="T57" s="11">
        <f t="shared" si="3"/>
        <v>-1032.5000000000002</v>
      </c>
      <c r="U57" s="11">
        <f t="shared" si="3"/>
        <v>0</v>
      </c>
      <c r="V57" s="11">
        <f t="shared" si="3"/>
        <v>-76792.100000000006</v>
      </c>
      <c r="W57" s="11">
        <f>IF('Daily PnL Log'!W806&lt;&gt;"",'Daily PnL Log'!W806,"")</f>
        <v>429823</v>
      </c>
      <c r="X57" s="11">
        <f>IF('Daily PnL Log'!X806&lt;&gt;"",'Daily PnL Log'!X806,"")</f>
        <v>-0.16637357703054514</v>
      </c>
      <c r="Y57" s="11">
        <f>IF('Daily PnL Log'!Y806&lt;&gt;"",'Daily PnL Log'!Y806,"")</f>
        <v>-3957.85</v>
      </c>
      <c r="Z57" s="11" t="str">
        <f>IF('Daily PnL Log'!Z806&lt;&gt;"",'Daily PnL Log'!Z806,"")</f>
        <v/>
      </c>
      <c r="AA57" s="11">
        <f>IF('Daily PnL Log'!AC806&lt;&gt;"",'Daily PnL Log'!AC806,"")</f>
        <v>-56376.44</v>
      </c>
    </row>
    <row r="58" spans="1:27" x14ac:dyDescent="0.25">
      <c r="A58" s="47" t="str">
        <f t="shared" si="2"/>
        <v>Feb</v>
      </c>
      <c r="B58" s="14">
        <f>'Daily PnL Log'!B807</f>
        <v>45335</v>
      </c>
      <c r="C58" s="13">
        <f>IF('Daily PnL Log'!C807&lt;&gt;"",'Daily PnL Log'!C807,"")</f>
        <v>9613.4</v>
      </c>
      <c r="D58" s="13">
        <f>IF('Daily PnL Log'!D807&lt;&gt;"",'Daily PnL Log'!D807,"")</f>
        <v>15017.2</v>
      </c>
      <c r="E58" s="13">
        <f>IF('Daily PnL Log'!E807&lt;&gt;"",'Daily PnL Log'!E807,"")</f>
        <v>-3299</v>
      </c>
      <c r="F58" s="13">
        <f>IF('Daily PnL Log'!F807&lt;&gt;"",'Daily PnL Log'!F807,"")</f>
        <v>-17761.400000000001</v>
      </c>
      <c r="G58" s="13">
        <f>IF('Daily PnL Log'!G807&lt;&gt;"",'Daily PnL Log'!G807,"")</f>
        <v>2158.1</v>
      </c>
      <c r="H58" s="13">
        <f>IF('Daily PnL Log'!H807&lt;&gt;"",'Daily PnL Log'!H807,"")</f>
        <v>-149.1</v>
      </c>
      <c r="I58" s="13">
        <f>IF('Daily PnL Log'!I807&lt;&gt;"",'Daily PnL Log'!I807,"")</f>
        <v>0</v>
      </c>
      <c r="J58" s="13">
        <f>IF('Daily PnL Log'!J807&lt;&gt;"",'Daily PnL Log'!J807,"")</f>
        <v>5579.1999999999971</v>
      </c>
      <c r="K58" s="13">
        <f>IF('Daily PnL Log'!K807&lt;&gt;"",'Daily PnL Log'!K807,"")</f>
        <v>-49.67</v>
      </c>
      <c r="L58" s="13">
        <f>IF('Daily PnL Log'!L807&lt;&gt;"",'Daily PnL Log'!L807,"")</f>
        <v>-428.85</v>
      </c>
      <c r="M58" s="13">
        <f>IF('Daily PnL Log'!M807&lt;&gt;"",'Daily PnL Log'!M807,"")</f>
        <v>-478.52000000000004</v>
      </c>
      <c r="N58" s="13">
        <f>IF('Daily PnL Log'!N807&lt;&gt;"",'Daily PnL Log'!N807,"")</f>
        <v>5100.6799999999967</v>
      </c>
      <c r="O58" s="13">
        <f t="shared" si="3"/>
        <v>4963.8000000000011</v>
      </c>
      <c r="P58" s="13">
        <f t="shared" si="3"/>
        <v>-13126.7</v>
      </c>
      <c r="Q58" s="13">
        <f t="shared" si="3"/>
        <v>-5595.1</v>
      </c>
      <c r="R58" s="13">
        <f t="shared" si="3"/>
        <v>-44683.3</v>
      </c>
      <c r="S58" s="13">
        <f t="shared" si="3"/>
        <v>-11590.000000000002</v>
      </c>
      <c r="T58" s="13">
        <f t="shared" si="3"/>
        <v>-1181.6000000000001</v>
      </c>
      <c r="U58" s="13">
        <f t="shared" si="3"/>
        <v>0</v>
      </c>
      <c r="V58" s="13">
        <f t="shared" si="3"/>
        <v>-71212.900000000009</v>
      </c>
      <c r="W58" s="13">
        <f>IF('Daily PnL Log'!W807&lt;&gt;"",'Daily PnL Log'!W807,"")</f>
        <v>459587</v>
      </c>
      <c r="X58" s="13">
        <f>IF('Daily PnL Log'!X807&lt;&gt;"",'Daily PnL Log'!X807,"")</f>
        <v>1.1098399214947326E-2</v>
      </c>
      <c r="Y58" s="13" t="str">
        <f>IF('Daily PnL Log'!Y807&lt;&gt;"",'Daily PnL Log'!Y807,"")</f>
        <v/>
      </c>
      <c r="Z58" s="13" t="str">
        <f>IF('Daily PnL Log'!Z807&lt;&gt;"",'Daily PnL Log'!Z807,"")</f>
        <v/>
      </c>
      <c r="AA58" s="13">
        <f>IF('Daily PnL Log'!AC807&lt;&gt;"",'Daily PnL Log'!AC807,"")</f>
        <v>14903.21</v>
      </c>
    </row>
    <row r="59" spans="1:27" x14ac:dyDescent="0.25">
      <c r="A59" s="48" t="str">
        <f t="shared" si="2"/>
        <v>Feb</v>
      </c>
      <c r="B59" s="2">
        <f>'Daily PnL Log'!B808</f>
        <v>45336</v>
      </c>
      <c r="C59" s="11">
        <f>IF('Daily PnL Log'!C808&lt;&gt;"",'Daily PnL Log'!C808,"")</f>
        <v>14172.6</v>
      </c>
      <c r="D59" s="11">
        <f>IF('Daily PnL Log'!D808&lt;&gt;"",'Daily PnL Log'!D808,"")</f>
        <v>-4088.9</v>
      </c>
      <c r="E59" s="11">
        <f>IF('Daily PnL Log'!E808&lt;&gt;"",'Daily PnL Log'!E808,"")</f>
        <v>5770.9</v>
      </c>
      <c r="F59" s="11">
        <f>IF('Daily PnL Log'!F808&lt;&gt;"",'Daily PnL Log'!F808,"")</f>
        <v>14472.5</v>
      </c>
      <c r="G59" s="11">
        <f>IF('Daily PnL Log'!G808&lt;&gt;"",'Daily PnL Log'!G808,"")</f>
        <v>30158.5</v>
      </c>
      <c r="H59" s="11">
        <f>IF('Daily PnL Log'!H808&lt;&gt;"",'Daily PnL Log'!H808,"")</f>
        <v>-15.6</v>
      </c>
      <c r="I59" s="11">
        <f>IF('Daily PnL Log'!I808&lt;&gt;"",'Daily PnL Log'!I808,"")</f>
        <v>0</v>
      </c>
      <c r="J59" s="11">
        <f>IF('Daily PnL Log'!J808&lt;&gt;"",'Daily PnL Log'!J808,"")</f>
        <v>60470</v>
      </c>
      <c r="K59" s="11">
        <f>IF('Daily PnL Log'!K808&lt;&gt;"",'Daily PnL Log'!K808,"")</f>
        <v>-65.67</v>
      </c>
      <c r="L59" s="11">
        <f>IF('Daily PnL Log'!L808&lt;&gt;"",'Daily PnL Log'!L808,"")</f>
        <v>-564.17999999999995</v>
      </c>
      <c r="M59" s="11">
        <f>IF('Daily PnL Log'!M808&lt;&gt;"",'Daily PnL Log'!M808,"")</f>
        <v>-629.84999999999991</v>
      </c>
      <c r="N59" s="11">
        <f>IF('Daily PnL Log'!N808&lt;&gt;"",'Daily PnL Log'!N808,"")</f>
        <v>59840.15</v>
      </c>
      <c r="O59" s="11">
        <f t="shared" si="3"/>
        <v>19136.400000000001</v>
      </c>
      <c r="P59" s="11">
        <f t="shared" si="3"/>
        <v>-17215.600000000002</v>
      </c>
      <c r="Q59" s="11">
        <f t="shared" si="3"/>
        <v>175.79999999999927</v>
      </c>
      <c r="R59" s="11">
        <f t="shared" si="3"/>
        <v>-30210.800000000003</v>
      </c>
      <c r="S59" s="11">
        <f t="shared" si="3"/>
        <v>18568.5</v>
      </c>
      <c r="T59" s="11">
        <f t="shared" si="3"/>
        <v>-1197.2</v>
      </c>
      <c r="U59" s="11">
        <f t="shared" si="3"/>
        <v>0</v>
      </c>
      <c r="V59" s="11">
        <f t="shared" si="3"/>
        <v>-10742.900000000009</v>
      </c>
      <c r="W59" s="11">
        <f>IF('Daily PnL Log'!W808&lt;&gt;"",'Daily PnL Log'!W808,"")</f>
        <v>441768</v>
      </c>
      <c r="X59" s="11">
        <f>IF('Daily PnL Log'!X808&lt;&gt;"",'Daily PnL Log'!X808,"")</f>
        <v>0.13545605385632278</v>
      </c>
      <c r="Y59" s="11" t="str">
        <f>IF('Daily PnL Log'!Y808&lt;&gt;"",'Daily PnL Log'!Y808,"")</f>
        <v/>
      </c>
      <c r="Z59" s="11" t="str">
        <f>IF('Daily PnL Log'!Z808&lt;&gt;"",'Daily PnL Log'!Z808,"")</f>
        <v/>
      </c>
      <c r="AA59" s="11">
        <f>IF('Daily PnL Log'!AC808&lt;&gt;"",'Daily PnL Log'!AC808,"")</f>
        <v>28292.94</v>
      </c>
    </row>
    <row r="60" spans="1:27" x14ac:dyDescent="0.25">
      <c r="A60" s="47" t="str">
        <f t="shared" si="2"/>
        <v>Feb</v>
      </c>
      <c r="B60" s="14">
        <f>'Daily PnL Log'!B809</f>
        <v>45337</v>
      </c>
      <c r="C60" s="13">
        <f>IF('Daily PnL Log'!C809&lt;&gt;"",'Daily PnL Log'!C809,"")</f>
        <v>-16031.6</v>
      </c>
      <c r="D60" s="13">
        <f>IF('Daily PnL Log'!D809&lt;&gt;"",'Daily PnL Log'!D809,"")</f>
        <v>-13269.3</v>
      </c>
      <c r="E60" s="13">
        <f>IF('Daily PnL Log'!E809&lt;&gt;"",'Daily PnL Log'!E809,"")</f>
        <v>1164.5999999999999</v>
      </c>
      <c r="F60" s="13">
        <f>IF('Daily PnL Log'!F809&lt;&gt;"",'Daily PnL Log'!F809,"")</f>
        <v>35006.6</v>
      </c>
      <c r="G60" s="13">
        <f>IF('Daily PnL Log'!G809&lt;&gt;"",'Daily PnL Log'!G809,"")</f>
        <v>-6980.5</v>
      </c>
      <c r="H60" s="13">
        <f>IF('Daily PnL Log'!H809&lt;&gt;"",'Daily PnL Log'!H809,"")</f>
        <v>322.60000000000002</v>
      </c>
      <c r="I60" s="13">
        <f>IF('Daily PnL Log'!I809&lt;&gt;"",'Daily PnL Log'!I809,"")</f>
        <v>0</v>
      </c>
      <c r="J60" s="13">
        <f>IF('Daily PnL Log'!J809&lt;&gt;"",'Daily PnL Log'!J809,"")</f>
        <v>212.39999999999566</v>
      </c>
      <c r="K60" s="13">
        <f>IF('Daily PnL Log'!K809&lt;&gt;"",'Daily PnL Log'!K809,"")</f>
        <v>-121.95</v>
      </c>
      <c r="L60" s="13">
        <f>IF('Daily PnL Log'!L809&lt;&gt;"",'Daily PnL Log'!L809,"")</f>
        <v>-1035.1300000000001</v>
      </c>
      <c r="M60" s="13">
        <f>IF('Daily PnL Log'!M809&lt;&gt;"",'Daily PnL Log'!M809,"")</f>
        <v>-1157.0800000000002</v>
      </c>
      <c r="N60" s="13">
        <f>IF('Daily PnL Log'!N809&lt;&gt;"",'Daily PnL Log'!N809,"")</f>
        <v>-944.6800000000045</v>
      </c>
      <c r="O60" s="13">
        <f t="shared" si="3"/>
        <v>3104.8000000000011</v>
      </c>
      <c r="P60" s="13">
        <f t="shared" si="3"/>
        <v>-30484.9</v>
      </c>
      <c r="Q60" s="13">
        <f t="shared" si="3"/>
        <v>1340.3999999999992</v>
      </c>
      <c r="R60" s="13">
        <f t="shared" si="3"/>
        <v>4795.7999999999956</v>
      </c>
      <c r="S60" s="13">
        <f t="shared" si="3"/>
        <v>11588</v>
      </c>
      <c r="T60" s="13">
        <f t="shared" si="3"/>
        <v>-874.6</v>
      </c>
      <c r="U60" s="13">
        <f t="shared" si="3"/>
        <v>0</v>
      </c>
      <c r="V60" s="13">
        <f t="shared" si="3"/>
        <v>-10530.500000000013</v>
      </c>
      <c r="W60" s="13">
        <f>IF('Daily PnL Log'!W809&lt;&gt;"",'Daily PnL Log'!W809,"")</f>
        <v>406404</v>
      </c>
      <c r="X60" s="13">
        <f>IF('Daily PnL Log'!X809&lt;&gt;"",'Daily PnL Log'!X809,"")</f>
        <v>-2.3244849952264359E-3</v>
      </c>
      <c r="Y60" s="13">
        <f>IF('Daily PnL Log'!Y809&lt;&gt;"",'Daily PnL Log'!Y809,"")</f>
        <v>-269</v>
      </c>
      <c r="Z60" s="13">
        <f>IF('Daily PnL Log'!Z809&lt;&gt;"",'Daily PnL Log'!Z809,"")</f>
        <v>17072.349999999999</v>
      </c>
      <c r="AA60" s="13">
        <f>IF('Daily PnL Log'!AC809&lt;&gt;"",'Daily PnL Log'!AC809,"")</f>
        <v>33295.61</v>
      </c>
    </row>
    <row r="61" spans="1:27" x14ac:dyDescent="0.25">
      <c r="A61" s="48" t="str">
        <f t="shared" si="2"/>
        <v>Feb</v>
      </c>
      <c r="B61" s="2">
        <f>'Daily PnL Log'!B810</f>
        <v>45338</v>
      </c>
      <c r="C61" s="11">
        <f>IF('Daily PnL Log'!C810&lt;&gt;"",'Daily PnL Log'!C810,"")</f>
        <v>-5746.9</v>
      </c>
      <c r="D61" s="11">
        <f>IF('Daily PnL Log'!D810&lt;&gt;"",'Daily PnL Log'!D810,"")</f>
        <v>20111.8</v>
      </c>
      <c r="E61" s="11">
        <f>IF('Daily PnL Log'!E810&lt;&gt;"",'Daily PnL Log'!E810,"")</f>
        <v>-2112.9</v>
      </c>
      <c r="F61" s="11">
        <f>IF('Daily PnL Log'!F810&lt;&gt;"",'Daily PnL Log'!F810,"")</f>
        <v>9190.5</v>
      </c>
      <c r="G61" s="11">
        <f>IF('Daily PnL Log'!G810&lt;&gt;"",'Daily PnL Log'!G810,"")</f>
        <v>-8000.3</v>
      </c>
      <c r="H61" s="11">
        <f>IF('Daily PnL Log'!H810&lt;&gt;"",'Daily PnL Log'!H810,"")</f>
        <v>-193.6</v>
      </c>
      <c r="I61" s="11">
        <f>IF('Daily PnL Log'!I810&lt;&gt;"",'Daily PnL Log'!I810,"")</f>
        <v>0</v>
      </c>
      <c r="J61" s="11">
        <f>IF('Daily PnL Log'!J810&lt;&gt;"",'Daily PnL Log'!J810,"")</f>
        <v>13248.6</v>
      </c>
      <c r="K61" s="11">
        <f>IF('Daily PnL Log'!K810&lt;&gt;"",'Daily PnL Log'!K810,"")</f>
        <v>-116.82</v>
      </c>
      <c r="L61" s="11">
        <f>IF('Daily PnL Log'!L810&lt;&gt;"",'Daily PnL Log'!L810,"")</f>
        <v>-950.98</v>
      </c>
      <c r="M61" s="11">
        <f>IF('Daily PnL Log'!M810&lt;&gt;"",'Daily PnL Log'!M810,"")</f>
        <v>-1067.8</v>
      </c>
      <c r="N61" s="11">
        <f>IF('Daily PnL Log'!N810&lt;&gt;"",'Daily PnL Log'!N810,"")</f>
        <v>12180.800000000001</v>
      </c>
      <c r="O61" s="11">
        <f t="shared" si="3"/>
        <v>-2642.0999999999985</v>
      </c>
      <c r="P61" s="11">
        <f t="shared" si="3"/>
        <v>-10373.100000000002</v>
      </c>
      <c r="Q61" s="11">
        <f t="shared" si="3"/>
        <v>-772.50000000000091</v>
      </c>
      <c r="R61" s="11">
        <f t="shared" si="3"/>
        <v>13986.299999999996</v>
      </c>
      <c r="S61" s="11">
        <f t="shared" si="3"/>
        <v>3587.7</v>
      </c>
      <c r="T61" s="11">
        <f t="shared" si="3"/>
        <v>-1068.2</v>
      </c>
      <c r="U61" s="11">
        <f t="shared" si="3"/>
        <v>0</v>
      </c>
      <c r="V61" s="11">
        <f t="shared" si="3"/>
        <v>2718.0999999999876</v>
      </c>
      <c r="W61" s="11">
        <f>IF('Daily PnL Log'!W810&lt;&gt;"",'Daily PnL Log'!W810,"")</f>
        <v>530829</v>
      </c>
      <c r="X61" s="11">
        <f>IF('Daily PnL Log'!X810&lt;&gt;"",'Daily PnL Log'!X810,"")</f>
        <v>2.2946749329821846E-2</v>
      </c>
      <c r="Y61" s="11" t="str">
        <f>IF('Daily PnL Log'!Y810&lt;&gt;"",'Daily PnL Log'!Y810,"")</f>
        <v/>
      </c>
      <c r="Z61" s="11" t="str">
        <f>IF('Daily PnL Log'!Z810&lt;&gt;"",'Daily PnL Log'!Z810,"")</f>
        <v/>
      </c>
      <c r="AA61" s="11">
        <f>IF('Daily PnL Log'!AC810&lt;&gt;"",'Daily PnL Log'!AC810,"")</f>
        <v>42637.31</v>
      </c>
    </row>
    <row r="62" spans="1:27" x14ac:dyDescent="0.25">
      <c r="A62" s="47" t="str">
        <f t="shared" si="2"/>
        <v>Feb</v>
      </c>
      <c r="B62" s="14">
        <f>'Daily PnL Log'!B811</f>
        <v>45342</v>
      </c>
      <c r="C62" s="13">
        <f>IF('Daily PnL Log'!C811&lt;&gt;"",'Daily PnL Log'!C811,"")</f>
        <v>45287.199999999997</v>
      </c>
      <c r="D62" s="13">
        <f>IF('Daily PnL Log'!D811&lt;&gt;"",'Daily PnL Log'!D811,"")</f>
        <v>4608.8999999999996</v>
      </c>
      <c r="E62" s="13">
        <f>IF('Daily PnL Log'!E811&lt;&gt;"",'Daily PnL Log'!E811,"")</f>
        <v>-3380.3</v>
      </c>
      <c r="F62" s="13">
        <f>IF('Daily PnL Log'!F811&lt;&gt;"",'Daily PnL Log'!F811,"")</f>
        <v>-9851.4</v>
      </c>
      <c r="G62" s="13">
        <f>IF('Daily PnL Log'!G811&lt;&gt;"",'Daily PnL Log'!G811,"")</f>
        <v>314</v>
      </c>
      <c r="H62" s="13">
        <f>IF('Daily PnL Log'!H811&lt;&gt;"",'Daily PnL Log'!H811,"")</f>
        <v>0</v>
      </c>
      <c r="I62" s="13">
        <f>IF('Daily PnL Log'!I811&lt;&gt;"",'Daily PnL Log'!I811,"")</f>
        <v>0</v>
      </c>
      <c r="J62" s="13">
        <f>IF('Daily PnL Log'!J811&lt;&gt;"",'Daily PnL Log'!J811,"")</f>
        <v>36978.399999999994</v>
      </c>
      <c r="K62" s="13">
        <f>IF('Daily PnL Log'!K811&lt;&gt;"",'Daily PnL Log'!K811,"")</f>
        <v>-112.46</v>
      </c>
      <c r="L62" s="13">
        <f>IF('Daily PnL Log'!L811&lt;&gt;"",'Daily PnL Log'!L811,"")</f>
        <v>-990.44</v>
      </c>
      <c r="M62" s="13">
        <f>IF('Daily PnL Log'!M811&lt;&gt;"",'Daily PnL Log'!M811,"")</f>
        <v>-1102.9000000000001</v>
      </c>
      <c r="N62" s="13">
        <f>IF('Daily PnL Log'!N811&lt;&gt;"",'Daily PnL Log'!N811,"")</f>
        <v>35875.499999999993</v>
      </c>
      <c r="O62" s="13">
        <f t="shared" si="3"/>
        <v>42645.1</v>
      </c>
      <c r="P62" s="13">
        <f t="shared" si="3"/>
        <v>-5764.2000000000025</v>
      </c>
      <c r="Q62" s="13">
        <f t="shared" si="3"/>
        <v>-4152.8000000000011</v>
      </c>
      <c r="R62" s="13">
        <f t="shared" si="3"/>
        <v>4134.899999999996</v>
      </c>
      <c r="S62" s="13">
        <f t="shared" si="3"/>
        <v>3901.7</v>
      </c>
      <c r="T62" s="13">
        <f t="shared" si="3"/>
        <v>-1068.2</v>
      </c>
      <c r="U62" s="13">
        <f t="shared" si="3"/>
        <v>0</v>
      </c>
      <c r="V62" s="13">
        <f t="shared" si="3"/>
        <v>39696.499999999985</v>
      </c>
      <c r="W62" s="13">
        <f>IF('Daily PnL Log'!W811&lt;&gt;"",'Daily PnL Log'!W811,"")</f>
        <v>521297</v>
      </c>
      <c r="X62" s="13">
        <f>IF('Daily PnL Log'!X811&lt;&gt;"",'Daily PnL Log'!X811,"")</f>
        <v>6.8819693955652905E-2</v>
      </c>
      <c r="Y62" s="13" t="str">
        <f>IF('Daily PnL Log'!Y811&lt;&gt;"",'Daily PnL Log'!Y811,"")</f>
        <v/>
      </c>
      <c r="Z62" s="13" t="str">
        <f>IF('Daily PnL Log'!Z811&lt;&gt;"",'Daily PnL Log'!Z811,"")</f>
        <v/>
      </c>
      <c r="AA62" s="13">
        <f>IF('Daily PnL Log'!AC811&lt;&gt;"",'Daily PnL Log'!AC811,"")</f>
        <v>81263.05</v>
      </c>
    </row>
    <row r="63" spans="1:27" x14ac:dyDescent="0.25">
      <c r="A63" s="48" t="str">
        <f t="shared" si="2"/>
        <v>Feb</v>
      </c>
      <c r="B63" s="2">
        <f>'Daily PnL Log'!B812</f>
        <v>45343</v>
      </c>
      <c r="C63" s="11">
        <f>IF('Daily PnL Log'!C812&lt;&gt;"",'Daily PnL Log'!C812,"")</f>
        <v>11869.5</v>
      </c>
      <c r="D63" s="11">
        <f>IF('Daily PnL Log'!D812&lt;&gt;"",'Daily PnL Log'!D812,"")</f>
        <v>6160.4</v>
      </c>
      <c r="E63" s="11">
        <f>IF('Daily PnL Log'!E812&lt;&gt;"",'Daily PnL Log'!E812,"")</f>
        <v>2255.5</v>
      </c>
      <c r="F63" s="11">
        <f>IF('Daily PnL Log'!F812&lt;&gt;"",'Daily PnL Log'!F812,"")</f>
        <v>-12743.1</v>
      </c>
      <c r="G63" s="11">
        <f>IF('Daily PnL Log'!G812&lt;&gt;"",'Daily PnL Log'!G812,"")</f>
        <v>-3953.3</v>
      </c>
      <c r="H63" s="11">
        <f>IF('Daily PnL Log'!H812&lt;&gt;"",'Daily PnL Log'!H812,"")</f>
        <v>0</v>
      </c>
      <c r="I63" s="11">
        <f>IF('Daily PnL Log'!I812&lt;&gt;"",'Daily PnL Log'!I812,"")</f>
        <v>0</v>
      </c>
      <c r="J63" s="11">
        <f>IF('Daily PnL Log'!J812&lt;&gt;"",'Daily PnL Log'!J812,"")</f>
        <v>3589.0000000000009</v>
      </c>
      <c r="K63" s="11">
        <f>IF('Daily PnL Log'!K812&lt;&gt;"",'Daily PnL Log'!K812,"")</f>
        <v>-81.819999999999993</v>
      </c>
      <c r="L63" s="11">
        <f>IF('Daily PnL Log'!L812&lt;&gt;"",'Daily PnL Log'!L812,"")</f>
        <v>-716.21</v>
      </c>
      <c r="M63" s="11">
        <f>IF('Daily PnL Log'!M812&lt;&gt;"",'Daily PnL Log'!M812,"")</f>
        <v>-798.03</v>
      </c>
      <c r="N63" s="11">
        <f>IF('Daily PnL Log'!N812&lt;&gt;"",'Daily PnL Log'!N812,"")</f>
        <v>2790.9700000000012</v>
      </c>
      <c r="O63" s="11">
        <f t="shared" si="3"/>
        <v>54514.6</v>
      </c>
      <c r="P63" s="11">
        <f t="shared" si="3"/>
        <v>396.19999999999709</v>
      </c>
      <c r="Q63" s="11">
        <f t="shared" si="3"/>
        <v>-1897.3000000000011</v>
      </c>
      <c r="R63" s="11">
        <f t="shared" si="3"/>
        <v>-8608.2000000000044</v>
      </c>
      <c r="S63" s="11">
        <f t="shared" si="3"/>
        <v>-51.600000000000364</v>
      </c>
      <c r="T63" s="11">
        <f t="shared" si="3"/>
        <v>-1068.2</v>
      </c>
      <c r="U63" s="11">
        <f t="shared" si="3"/>
        <v>0</v>
      </c>
      <c r="V63" s="11">
        <f t="shared" si="3"/>
        <v>43285.499999999985</v>
      </c>
      <c r="W63" s="11">
        <f>IF('Daily PnL Log'!W812&lt;&gt;"",'Daily PnL Log'!W812,"")</f>
        <v>505388</v>
      </c>
      <c r="X63" s="11">
        <f>IF('Daily PnL Log'!X812&lt;&gt;"",'Daily PnL Log'!X812,"")</f>
        <v>5.5224302911822225E-3</v>
      </c>
      <c r="Y63" s="11">
        <f>IF('Daily PnL Log'!Y812&lt;&gt;"",'Daily PnL Log'!Y812,"")</f>
        <v>-5219.4799999999996</v>
      </c>
      <c r="Z63" s="11" t="str">
        <f>IF('Daily PnL Log'!Z812&lt;&gt;"",'Daily PnL Log'!Z812,"")</f>
        <v/>
      </c>
      <c r="AA63" s="11">
        <f>IF('Daily PnL Log'!AC812&lt;&gt;"",'Daily PnL Log'!AC812,"")</f>
        <v>111943.77</v>
      </c>
    </row>
    <row r="64" spans="1:27" x14ac:dyDescent="0.25">
      <c r="A64" s="47" t="str">
        <f t="shared" si="2"/>
        <v>Feb</v>
      </c>
      <c r="B64" s="14">
        <f>'Daily PnL Log'!B813</f>
        <v>45344</v>
      </c>
      <c r="C64" s="13">
        <f>IF('Daily PnL Log'!C813&lt;&gt;"",'Daily PnL Log'!C813,"")</f>
        <v>16934.8</v>
      </c>
      <c r="D64" s="13">
        <f>IF('Daily PnL Log'!D813&lt;&gt;"",'Daily PnL Log'!D813,"")</f>
        <v>13386.9</v>
      </c>
      <c r="E64" s="13">
        <f>IF('Daily PnL Log'!E813&lt;&gt;"",'Daily PnL Log'!E813,"")</f>
        <v>7452.8</v>
      </c>
      <c r="F64" s="13">
        <f>IF('Daily PnL Log'!F813&lt;&gt;"",'Daily PnL Log'!F813,"")</f>
        <v>14266.7</v>
      </c>
      <c r="G64" s="13">
        <f>IF('Daily PnL Log'!G813&lt;&gt;"",'Daily PnL Log'!G813,"")</f>
        <v>31134.6</v>
      </c>
      <c r="H64" s="13">
        <f>IF('Daily PnL Log'!H813&lt;&gt;"",'Daily PnL Log'!H813,"")</f>
        <v>0</v>
      </c>
      <c r="I64" s="13">
        <f>IF('Daily PnL Log'!I813&lt;&gt;"",'Daily PnL Log'!I813,"")</f>
        <v>0</v>
      </c>
      <c r="J64" s="13">
        <f>IF('Daily PnL Log'!J813&lt;&gt;"",'Daily PnL Log'!J813,"")</f>
        <v>83175.799999999988</v>
      </c>
      <c r="K64" s="13">
        <f>IF('Daily PnL Log'!K813&lt;&gt;"",'Daily PnL Log'!K813,"")</f>
        <v>-122.71</v>
      </c>
      <c r="L64" s="13">
        <f>IF('Daily PnL Log'!L813&lt;&gt;"",'Daily PnL Log'!L813,"")</f>
        <v>-1068.99</v>
      </c>
      <c r="M64" s="13">
        <f>IF('Daily PnL Log'!M813&lt;&gt;"",'Daily PnL Log'!M813,"")</f>
        <v>-1191.7</v>
      </c>
      <c r="N64" s="13">
        <f>IF('Daily PnL Log'!N813&lt;&gt;"",'Daily PnL Log'!N813,"")</f>
        <v>81984.099999999991</v>
      </c>
      <c r="O64" s="13">
        <f t="shared" si="3"/>
        <v>71449.399999999994</v>
      </c>
      <c r="P64" s="13">
        <f t="shared" si="3"/>
        <v>13783.099999999997</v>
      </c>
      <c r="Q64" s="13">
        <f t="shared" si="3"/>
        <v>5555.4999999999991</v>
      </c>
      <c r="R64" s="13">
        <f t="shared" si="3"/>
        <v>5658.4999999999964</v>
      </c>
      <c r="S64" s="13">
        <f t="shared" si="3"/>
        <v>31083</v>
      </c>
      <c r="T64" s="13">
        <f t="shared" si="3"/>
        <v>-1068.2</v>
      </c>
      <c r="U64" s="13">
        <f t="shared" si="3"/>
        <v>0</v>
      </c>
      <c r="V64" s="13">
        <f t="shared" si="3"/>
        <v>126461.29999999997</v>
      </c>
      <c r="W64" s="13">
        <f>IF('Daily PnL Log'!W813&lt;&gt;"",'Daily PnL Log'!W813,"")</f>
        <v>555519</v>
      </c>
      <c r="X64" s="13">
        <f>IF('Daily PnL Log'!X813&lt;&gt;"",'Daily PnL Log'!X813,"")</f>
        <v>0.14758109083577697</v>
      </c>
      <c r="Y64" s="13" t="str">
        <f>IF('Daily PnL Log'!Y813&lt;&gt;"",'Daily PnL Log'!Y813,"")</f>
        <v/>
      </c>
      <c r="Z64" s="13" t="str">
        <f>IF('Daily PnL Log'!Z813&lt;&gt;"",'Daily PnL Log'!Z813,"")</f>
        <v/>
      </c>
      <c r="AA64" s="13">
        <f>IF('Daily PnL Log'!AC813&lt;&gt;"",'Daily PnL Log'!AC813,"")</f>
        <v>184033.07</v>
      </c>
    </row>
    <row r="65" spans="1:27" x14ac:dyDescent="0.25">
      <c r="A65" s="48" t="str">
        <f t="shared" si="2"/>
        <v>Feb</v>
      </c>
      <c r="B65" s="2">
        <f>'Daily PnL Log'!B814</f>
        <v>45345</v>
      </c>
      <c r="C65" s="11">
        <f>IF('Daily PnL Log'!C814&lt;&gt;"",'Daily PnL Log'!C814,"")</f>
        <v>34327.300000000003</v>
      </c>
      <c r="D65" s="11">
        <f>IF('Daily PnL Log'!D814&lt;&gt;"",'Daily PnL Log'!D814,"")</f>
        <v>-31381.4</v>
      </c>
      <c r="E65" s="11">
        <f>IF('Daily PnL Log'!E814&lt;&gt;"",'Daily PnL Log'!E814,"")</f>
        <v>-3213.1</v>
      </c>
      <c r="F65" s="11">
        <f>IF('Daily PnL Log'!F814&lt;&gt;"",'Daily PnL Log'!F814,"")</f>
        <v>57045.9</v>
      </c>
      <c r="G65" s="11">
        <f>IF('Daily PnL Log'!G814&lt;&gt;"",'Daily PnL Log'!G814,"")</f>
        <v>14574.8</v>
      </c>
      <c r="H65" s="11">
        <f>IF('Daily PnL Log'!H814&lt;&gt;"",'Daily PnL Log'!H814,"")</f>
        <v>0</v>
      </c>
      <c r="I65" s="11">
        <f>IF('Daily PnL Log'!I814&lt;&gt;"",'Daily PnL Log'!I814,"")</f>
        <v>0</v>
      </c>
      <c r="J65" s="11">
        <f>IF('Daily PnL Log'!J814&lt;&gt;"",'Daily PnL Log'!J814,"")</f>
        <v>71353.5</v>
      </c>
      <c r="K65" s="11">
        <f>IF('Daily PnL Log'!K814&lt;&gt;"",'Daily PnL Log'!K814,"")</f>
        <v>-645.09</v>
      </c>
      <c r="L65" s="11">
        <f>IF('Daily PnL Log'!L814&lt;&gt;"",'Daily PnL Log'!L814,"")</f>
        <v>-3243.22</v>
      </c>
      <c r="M65" s="11">
        <f>IF('Daily PnL Log'!M814&lt;&gt;"",'Daily PnL Log'!M814,"")</f>
        <v>-3888.31</v>
      </c>
      <c r="N65" s="11">
        <f>IF('Daily PnL Log'!N814&lt;&gt;"",'Daily PnL Log'!N814,"")</f>
        <v>67465.19</v>
      </c>
      <c r="O65" s="11">
        <f t="shared" si="3"/>
        <v>105776.7</v>
      </c>
      <c r="P65" s="11">
        <f t="shared" si="3"/>
        <v>-17598.300000000003</v>
      </c>
      <c r="Q65" s="11">
        <f t="shared" si="3"/>
        <v>2342.3999999999992</v>
      </c>
      <c r="R65" s="11">
        <f t="shared" si="3"/>
        <v>62704.399999999994</v>
      </c>
      <c r="S65" s="11">
        <f t="shared" si="3"/>
        <v>45657.8</v>
      </c>
      <c r="T65" s="11">
        <f t="shared" si="3"/>
        <v>-1068.2</v>
      </c>
      <c r="U65" s="11">
        <f t="shared" si="3"/>
        <v>0</v>
      </c>
      <c r="V65" s="11">
        <f t="shared" si="3"/>
        <v>197814.8</v>
      </c>
      <c r="W65" s="11">
        <f>IF('Daily PnL Log'!W814&lt;&gt;"",'Daily PnL Log'!W814,"")</f>
        <v>637095</v>
      </c>
      <c r="X65" s="11">
        <f>IF('Daily PnL Log'!X814&lt;&gt;"",'Daily PnL Log'!X814,"")</f>
        <v>0.10589502350512875</v>
      </c>
      <c r="Y65" s="11" t="str">
        <f>IF('Daily PnL Log'!Y814&lt;&gt;"",'Daily PnL Log'!Y814,"")</f>
        <v/>
      </c>
      <c r="Z65" s="11" t="str">
        <f>IF('Daily PnL Log'!Z814&lt;&gt;"",'Daily PnL Log'!Z814,"")</f>
        <v/>
      </c>
      <c r="AA65" s="11">
        <f>IF('Daily PnL Log'!AC814&lt;&gt;"",'Daily PnL Log'!AC814,"")</f>
        <v>250673.26</v>
      </c>
    </row>
    <row r="66" spans="1:27" x14ac:dyDescent="0.25">
      <c r="A66" s="47" t="str">
        <f t="shared" si="2"/>
        <v>Feb</v>
      </c>
      <c r="B66" s="14">
        <f>'Daily PnL Log'!B815</f>
        <v>45348</v>
      </c>
      <c r="C66" s="13">
        <f>IF('Daily PnL Log'!C815&lt;&gt;"",'Daily PnL Log'!C815,"")</f>
        <v>-3789.1</v>
      </c>
      <c r="D66" s="13">
        <f>IF('Daily PnL Log'!D815&lt;&gt;"",'Daily PnL Log'!D815,"")</f>
        <v>27740.799999999999</v>
      </c>
      <c r="E66" s="13">
        <f>IF('Daily PnL Log'!E815&lt;&gt;"",'Daily PnL Log'!E815,"")</f>
        <v>-7670.4</v>
      </c>
      <c r="F66" s="13">
        <f>IF('Daily PnL Log'!F815&lt;&gt;"",'Daily PnL Log'!F815,"")</f>
        <v>46085.599999999999</v>
      </c>
      <c r="G66" s="13">
        <f>IF('Daily PnL Log'!G815&lt;&gt;"",'Daily PnL Log'!G815,"")</f>
        <v>-36068.800000000003</v>
      </c>
      <c r="H66" s="13">
        <f>IF('Daily PnL Log'!H815&lt;&gt;"",'Daily PnL Log'!H815,"")</f>
        <v>0</v>
      </c>
      <c r="I66" s="13">
        <f>IF('Daily PnL Log'!I815&lt;&gt;"",'Daily PnL Log'!I815,"")</f>
        <v>0</v>
      </c>
      <c r="J66" s="13">
        <f>IF('Daily PnL Log'!J815&lt;&gt;"",'Daily PnL Log'!J815,"")</f>
        <v>26298.1</v>
      </c>
      <c r="K66" s="13">
        <f>IF('Daily PnL Log'!K815&lt;&gt;"",'Daily PnL Log'!K815,"")</f>
        <v>-83.17</v>
      </c>
      <c r="L66" s="13">
        <f>IF('Daily PnL Log'!L815&lt;&gt;"",'Daily PnL Log'!L815,"")</f>
        <v>-737.57</v>
      </c>
      <c r="M66" s="13">
        <f>IF('Daily PnL Log'!M815&lt;&gt;"",'Daily PnL Log'!M815,"")</f>
        <v>-820.74</v>
      </c>
      <c r="N66" s="13">
        <f>IF('Daily PnL Log'!N815&lt;&gt;"",'Daily PnL Log'!N815,"")</f>
        <v>25477.359999999997</v>
      </c>
      <c r="O66" s="13">
        <f t="shared" si="3"/>
        <v>101987.59999999999</v>
      </c>
      <c r="P66" s="13">
        <f t="shared" si="3"/>
        <v>10142.499999999996</v>
      </c>
      <c r="Q66" s="13">
        <f t="shared" si="3"/>
        <v>-5328</v>
      </c>
      <c r="R66" s="13">
        <f t="shared" si="3"/>
        <v>108790</v>
      </c>
      <c r="S66" s="13">
        <f t="shared" si="3"/>
        <v>9589</v>
      </c>
      <c r="T66" s="13">
        <f t="shared" si="3"/>
        <v>-1068.2</v>
      </c>
      <c r="U66" s="13">
        <f t="shared" si="3"/>
        <v>0</v>
      </c>
      <c r="V66" s="13">
        <f t="shared" si="3"/>
        <v>224112.9</v>
      </c>
      <c r="W66" s="13">
        <f>IF('Daily PnL Log'!W815&lt;&gt;"",'Daily PnL Log'!W815,"")</f>
        <v>547987</v>
      </c>
      <c r="X66" s="13">
        <f>IF('Daily PnL Log'!X815&lt;&gt;"",'Daily PnL Log'!X815,"")</f>
        <v>4.6492635774206315E-2</v>
      </c>
      <c r="Y66" s="13">
        <f>IF('Daily PnL Log'!Y815&lt;&gt;"",'Daily PnL Log'!Y815,"")</f>
        <v>-5158.2300000000005</v>
      </c>
      <c r="Z66" s="13" t="str">
        <f>IF('Daily PnL Log'!Z815&lt;&gt;"",'Daily PnL Log'!Z815,"")</f>
        <v/>
      </c>
      <c r="AA66" s="13">
        <f>IF('Daily PnL Log'!AC815&lt;&gt;"",'Daily PnL Log'!AC815,"")</f>
        <v>276307.27</v>
      </c>
    </row>
    <row r="67" spans="1:27" x14ac:dyDescent="0.25">
      <c r="A67" s="48" t="str">
        <f t="shared" si="2"/>
        <v>Feb</v>
      </c>
      <c r="B67" s="2">
        <f>'Daily PnL Log'!B816</f>
        <v>45349</v>
      </c>
      <c r="C67" s="11">
        <f>IF('Daily PnL Log'!C816&lt;&gt;"",'Daily PnL Log'!C816,"")</f>
        <v>25445.8</v>
      </c>
      <c r="D67" s="11">
        <f>IF('Daily PnL Log'!D816&lt;&gt;"",'Daily PnL Log'!D816,"")</f>
        <v>10855</v>
      </c>
      <c r="E67" s="11">
        <f>IF('Daily PnL Log'!E816&lt;&gt;"",'Daily PnL Log'!E816,"")</f>
        <v>-4293</v>
      </c>
      <c r="F67" s="11">
        <f>IF('Daily PnL Log'!F816&lt;&gt;"",'Daily PnL Log'!F816,"")</f>
        <v>-54625.7</v>
      </c>
      <c r="G67" s="11">
        <f>IF('Daily PnL Log'!G816&lt;&gt;"",'Daily PnL Log'!G816,"")</f>
        <v>-21089</v>
      </c>
      <c r="H67" s="11">
        <f>IF('Daily PnL Log'!H816&lt;&gt;"",'Daily PnL Log'!H816,"")</f>
        <v>0</v>
      </c>
      <c r="I67" s="11">
        <f>IF('Daily PnL Log'!I816&lt;&gt;"",'Daily PnL Log'!I816,"")</f>
        <v>0</v>
      </c>
      <c r="J67" s="11">
        <f>IF('Daily PnL Log'!J816&lt;&gt;"",'Daily PnL Log'!J816,"")</f>
        <v>-43706.899999999994</v>
      </c>
      <c r="K67" s="11">
        <f>IF('Daily PnL Log'!K816&lt;&gt;"",'Daily PnL Log'!K816,"")</f>
        <v>-91.52</v>
      </c>
      <c r="L67" s="11">
        <f>IF('Daily PnL Log'!L816&lt;&gt;"",'Daily PnL Log'!L816,"")</f>
        <v>-810.41</v>
      </c>
      <c r="M67" s="11">
        <f>IF('Daily PnL Log'!M816&lt;&gt;"",'Daily PnL Log'!M816,"")</f>
        <v>-901.93</v>
      </c>
      <c r="N67" s="11">
        <f>IF('Daily PnL Log'!N816&lt;&gt;"",'Daily PnL Log'!N816,"")</f>
        <v>-44608.829999999994</v>
      </c>
      <c r="O67" s="11">
        <f t="shared" ref="O67:V68" si="4">IF(C67&lt;&gt;"",O66+C67,"")</f>
        <v>127433.4</v>
      </c>
      <c r="P67" s="11">
        <f t="shared" si="4"/>
        <v>20997.499999999996</v>
      </c>
      <c r="Q67" s="11">
        <f t="shared" si="4"/>
        <v>-9621</v>
      </c>
      <c r="R67" s="11">
        <f t="shared" si="4"/>
        <v>54164.3</v>
      </c>
      <c r="S67" s="11">
        <f t="shared" si="4"/>
        <v>-11500</v>
      </c>
      <c r="T67" s="11">
        <f t="shared" si="4"/>
        <v>-1068.2</v>
      </c>
      <c r="U67" s="11">
        <f t="shared" si="4"/>
        <v>0</v>
      </c>
      <c r="V67" s="11">
        <f t="shared" si="4"/>
        <v>180406</v>
      </c>
      <c r="W67" s="11">
        <f>IF('Daily PnL Log'!W816&lt;&gt;"",'Daily PnL Log'!W816,"")</f>
        <v>576016</v>
      </c>
      <c r="X67" s="11">
        <f>IF('Daily PnL Log'!X816&lt;&gt;"",'Daily PnL Log'!X816,"")</f>
        <v>-7.7443734201827721E-2</v>
      </c>
      <c r="Y67" s="11" t="str">
        <f>IF('Daily PnL Log'!Y816&lt;&gt;"",'Daily PnL Log'!Y816,"")</f>
        <v/>
      </c>
      <c r="Z67" s="11" t="str">
        <f>IF('Daily PnL Log'!Z816&lt;&gt;"",'Daily PnL Log'!Z816,"")</f>
        <v/>
      </c>
      <c r="AA67" s="11">
        <f>IF('Daily PnL Log'!AC816&lt;&gt;"",'Daily PnL Log'!AC816,"")</f>
        <v>216822.59</v>
      </c>
    </row>
    <row r="68" spans="1:27" x14ac:dyDescent="0.25">
      <c r="A68" s="47" t="str">
        <f t="shared" si="2"/>
        <v>Feb</v>
      </c>
      <c r="B68" s="14">
        <f>'Daily PnL Log'!B817</f>
        <v>45350</v>
      </c>
      <c r="C68" s="13">
        <f>IF('Daily PnL Log'!C817&lt;&gt;"",'Daily PnL Log'!C817,"")</f>
        <v>-6767.1</v>
      </c>
      <c r="D68" s="13">
        <f>IF('Daily PnL Log'!D817&lt;&gt;"",'Daily PnL Log'!D817,"")</f>
        <v>39842</v>
      </c>
      <c r="E68" s="13">
        <f>IF('Daily PnL Log'!E817&lt;&gt;"",'Daily PnL Log'!E817,"")</f>
        <v>-4748.3</v>
      </c>
      <c r="F68" s="13">
        <f>IF('Daily PnL Log'!F817&lt;&gt;"",'Daily PnL Log'!F817,"")</f>
        <v>1532.5</v>
      </c>
      <c r="G68" s="13">
        <f>IF('Daily PnL Log'!G817&lt;&gt;"",'Daily PnL Log'!G817,"")</f>
        <v>-8996.1</v>
      </c>
      <c r="H68" s="13">
        <f>IF('Daily PnL Log'!H817&lt;&gt;"",'Daily PnL Log'!H817,"")</f>
        <v>0</v>
      </c>
      <c r="I68" s="13">
        <f>IF('Daily PnL Log'!I817&lt;&gt;"",'Daily PnL Log'!I817,"")</f>
        <v>0</v>
      </c>
      <c r="J68" s="13">
        <f>IF('Daily PnL Log'!J817&lt;&gt;"",'Daily PnL Log'!J817,"")</f>
        <v>20863</v>
      </c>
      <c r="K68" s="13">
        <f>IF('Daily PnL Log'!K817&lt;&gt;"",'Daily PnL Log'!K817,"")</f>
        <v>-80.61</v>
      </c>
      <c r="L68" s="13">
        <f>IF('Daily PnL Log'!L817&lt;&gt;"",'Daily PnL Log'!L817,"")</f>
        <v>-712.18</v>
      </c>
      <c r="M68" s="13">
        <f>IF('Daily PnL Log'!M817&lt;&gt;"",'Daily PnL Log'!M817,"")</f>
        <v>-792.79</v>
      </c>
      <c r="N68" s="13">
        <f>IF('Daily PnL Log'!N817&lt;&gt;"",'Daily PnL Log'!N817,"")</f>
        <v>20070.21</v>
      </c>
      <c r="O68" s="13">
        <f t="shared" si="4"/>
        <v>120666.29999999999</v>
      </c>
      <c r="P68" s="13">
        <f t="shared" si="4"/>
        <v>60839.5</v>
      </c>
      <c r="Q68" s="13">
        <f t="shared" si="4"/>
        <v>-14369.3</v>
      </c>
      <c r="R68" s="13">
        <f t="shared" si="4"/>
        <v>55696.800000000003</v>
      </c>
      <c r="S68" s="13">
        <f t="shared" si="4"/>
        <v>-20496.099999999999</v>
      </c>
      <c r="T68" s="13">
        <f t="shared" si="4"/>
        <v>-1068.2</v>
      </c>
      <c r="U68" s="13">
        <f t="shared" si="4"/>
        <v>0</v>
      </c>
      <c r="V68" s="13">
        <f t="shared" si="4"/>
        <v>201269</v>
      </c>
      <c r="W68" s="13">
        <f>IF('Daily PnL Log'!W817&lt;&gt;"",'Daily PnL Log'!W817,"")</f>
        <v>409664</v>
      </c>
      <c r="X68" s="13">
        <f>IF('Daily PnL Log'!X817&lt;&gt;"",'Daily PnL Log'!X817,"")</f>
        <v>4.8991881151382595E-2</v>
      </c>
      <c r="Y68" s="13" t="str">
        <f>IF('Daily PnL Log'!Y817&lt;&gt;"",'Daily PnL Log'!Y817,"")</f>
        <v/>
      </c>
      <c r="Z68" s="13" t="str">
        <f>IF('Daily PnL Log'!Z817&lt;&gt;"",'Daily PnL Log'!Z817,"")</f>
        <v/>
      </c>
      <c r="AA68" s="13">
        <f>IF('Daily PnL Log'!AC817&lt;&gt;"",'Daily PnL Log'!AC817,"")</f>
        <v>235479.55</v>
      </c>
    </row>
    <row r="69" spans="1:27" x14ac:dyDescent="0.25">
      <c r="A69" s="48" t="str">
        <f t="shared" si="2"/>
        <v>Feb</v>
      </c>
      <c r="B69" s="2">
        <f>'Daily PnL Log'!B818</f>
        <v>45351</v>
      </c>
      <c r="C69" s="11">
        <f>IF('Daily PnL Log'!C818&lt;&gt;"",'Daily PnL Log'!C818,"")</f>
        <v>-443</v>
      </c>
      <c r="D69" s="11">
        <f>IF('Daily PnL Log'!D818&lt;&gt;"",'Daily PnL Log'!D818,"")</f>
        <v>-5237.5</v>
      </c>
      <c r="E69" s="11">
        <f>IF('Daily PnL Log'!E818&lt;&gt;"",'Daily PnL Log'!E818,"")</f>
        <v>-2163.1999999999998</v>
      </c>
      <c r="F69" s="11">
        <f>IF('Daily PnL Log'!F818&lt;&gt;"",'Daily PnL Log'!F818,"")</f>
        <v>-7551.4</v>
      </c>
      <c r="G69" s="11">
        <f>IF('Daily PnL Log'!G818&lt;&gt;"",'Daily PnL Log'!G818,"")</f>
        <v>-14287.8</v>
      </c>
      <c r="H69" s="11">
        <f>IF('Daily PnL Log'!H818&lt;&gt;"",'Daily PnL Log'!H818,"")</f>
        <v>0</v>
      </c>
      <c r="I69" s="11">
        <f>IF('Daily PnL Log'!I818&lt;&gt;"",'Daily PnL Log'!I818,"")</f>
        <v>0</v>
      </c>
      <c r="J69" s="11">
        <f>IF('Daily PnL Log'!J818&lt;&gt;"",'Daily PnL Log'!J818,"")</f>
        <v>-29682.899999999998</v>
      </c>
      <c r="K69" s="11">
        <f>IF('Daily PnL Log'!K818&lt;&gt;"",'Daily PnL Log'!K818,"")</f>
        <v>-51.44</v>
      </c>
      <c r="L69" s="11">
        <f>IF('Daily PnL Log'!L818&lt;&gt;"",'Daily PnL Log'!L818,"")</f>
        <v>-456.37</v>
      </c>
      <c r="M69" s="11">
        <f>IF('Daily PnL Log'!M818&lt;&gt;"",'Daily PnL Log'!M818,"")</f>
        <v>-507.81</v>
      </c>
      <c r="N69" s="11">
        <f>IF('Daily PnL Log'!N818&lt;&gt;"",'Daily PnL Log'!N818,"")</f>
        <v>-30190.71</v>
      </c>
      <c r="O69" s="11"/>
      <c r="P69" s="11"/>
      <c r="Q69" s="11"/>
      <c r="R69" s="11"/>
      <c r="S69" s="11"/>
      <c r="T69" s="11"/>
      <c r="U69" s="11"/>
      <c r="V69" s="11"/>
      <c r="W69" s="11">
        <f>IF('Daily PnL Log'!W818&lt;&gt;"",'Daily PnL Log'!W818,"")</f>
        <v>527988</v>
      </c>
      <c r="X69" s="11">
        <f>IF('Daily PnL Log'!X818&lt;&gt;"",'Daily PnL Log'!X818,"")</f>
        <v>-5.7180674560785467E-2</v>
      </c>
      <c r="Y69" s="11" t="str">
        <f>IF('Daily PnL Log'!Y818&lt;&gt;"",'Daily PnL Log'!Y818,"")</f>
        <v/>
      </c>
      <c r="Z69" s="11" t="str">
        <f>IF('Daily PnL Log'!Z818&lt;&gt;"",'Daily PnL Log'!Z818,"")</f>
        <v/>
      </c>
      <c r="AA69" s="11">
        <f>IF('Daily PnL Log'!AC818&lt;&gt;"",'Daily PnL Log'!AC818,"")</f>
        <v>200490.99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4"/>
  <dimension ref="A2:AA81"/>
  <sheetViews>
    <sheetView showRowColHeaders="0" zoomScale="70" zoomScaleNormal="70" workbookViewId="0">
      <selection activeCell="J74" sqref="J74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78691.799999999916</v>
      </c>
    </row>
    <row r="8" spans="1:2" ht="18.75" x14ac:dyDescent="0.3">
      <c r="A8" s="55" t="s">
        <v>6</v>
      </c>
      <c r="B8" s="56">
        <f>K48</f>
        <v>-2681.0200000000004</v>
      </c>
    </row>
    <row r="9" spans="1:2" ht="18.75" x14ac:dyDescent="0.3">
      <c r="A9" s="55" t="s">
        <v>30</v>
      </c>
      <c r="B9" s="56">
        <f>L48</f>
        <v>-18162.549999999996</v>
      </c>
    </row>
    <row r="10" spans="1:2" ht="18.75" x14ac:dyDescent="0.3">
      <c r="A10" s="55" t="s">
        <v>11</v>
      </c>
      <c r="B10" s="56">
        <f>Y48</f>
        <v>-20268.990000000002</v>
      </c>
    </row>
    <row r="11" spans="1:2" ht="18.75" x14ac:dyDescent="0.3">
      <c r="A11" s="57" t="s">
        <v>18</v>
      </c>
      <c r="B11" s="54">
        <f>B7+(B8+B9+B10)</f>
        <v>37579.239999999918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682170.3309523809</v>
      </c>
    </row>
    <row r="15" spans="1:2" ht="18.75" x14ac:dyDescent="0.3">
      <c r="A15" s="60" t="s">
        <v>15</v>
      </c>
      <c r="B15" s="63">
        <f>B11/B14</f>
        <v>5.5087766639653445E-2</v>
      </c>
    </row>
    <row r="16" spans="1:2" ht="18.75" x14ac:dyDescent="0.3">
      <c r="A16" s="60" t="s">
        <v>17</v>
      </c>
      <c r="B16" s="63">
        <f>X48</f>
        <v>6.1505871941457471E-2</v>
      </c>
    </row>
    <row r="17" spans="1:2" ht="18.75" x14ac:dyDescent="0.3">
      <c r="A17" s="60" t="s">
        <v>31</v>
      </c>
      <c r="B17" s="64">
        <f>B15/B16</f>
        <v>0.89565052735269068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73871.700000000012</v>
      </c>
      <c r="D48" s="41">
        <f t="shared" si="0"/>
        <v>158347.4</v>
      </c>
      <c r="E48" s="41">
        <f t="shared" si="0"/>
        <v>9325.6</v>
      </c>
      <c r="F48" s="41">
        <f t="shared" si="0"/>
        <v>-110269.59999999999</v>
      </c>
      <c r="G48" s="41">
        <f t="shared" si="0"/>
        <v>-51290.2</v>
      </c>
      <c r="H48" s="41">
        <f t="shared" si="0"/>
        <v>-1293.0999999999999</v>
      </c>
      <c r="I48" s="41">
        <f t="shared" si="0"/>
        <v>0</v>
      </c>
      <c r="J48" s="41">
        <f t="shared" si="0"/>
        <v>78691.799999999916</v>
      </c>
      <c r="K48" s="41">
        <f t="shared" si="0"/>
        <v>-2681.0200000000004</v>
      </c>
      <c r="L48" s="41">
        <f t="shared" si="0"/>
        <v>-18162.549999999996</v>
      </c>
      <c r="M48" s="41">
        <f t="shared" si="0"/>
        <v>-20843.57</v>
      </c>
      <c r="N48" s="41">
        <f t="shared" si="0"/>
        <v>57848.229999999967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682170.3309523809</v>
      </c>
      <c r="X48" s="44">
        <f>_xlfn.STDEV.P(X50:X70)</f>
        <v>6.1505871941457471E-2</v>
      </c>
      <c r="Y48" s="41">
        <f>SUM(Y50:Y70)</f>
        <v>-20268.990000000002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Log'!B778</f>
        <v>45293</v>
      </c>
      <c r="C50" s="13">
        <f>IF('Daily PnL Log'!C778&lt;&gt;"",'Daily PnL Log'!C778,"")</f>
        <v>60889.8</v>
      </c>
      <c r="D50" s="13">
        <f>IF('Daily PnL Log'!D778&lt;&gt;"",'Daily PnL Log'!D778,"")</f>
        <v>34047.300000000003</v>
      </c>
      <c r="E50" s="13">
        <f>IF('Daily PnL Log'!E778&lt;&gt;"",'Daily PnL Log'!E778,"")</f>
        <v>-237.7</v>
      </c>
      <c r="F50" s="13">
        <f>IF('Daily PnL Log'!F778&lt;&gt;"",'Daily PnL Log'!F778,"")</f>
        <v>-21754</v>
      </c>
      <c r="G50" s="13">
        <f>IF('Daily PnL Log'!G778&lt;&gt;"",'Daily PnL Log'!G778,"")</f>
        <v>-12300.8</v>
      </c>
      <c r="H50" s="13">
        <f>IF('Daily PnL Log'!H778&lt;&gt;"",'Daily PnL Log'!H778,"")</f>
        <v>1031.5999999999999</v>
      </c>
      <c r="I50" s="13">
        <f>IF('Daily PnL Log'!I778&lt;&gt;"",'Daily PnL Log'!I778,"")</f>
        <v>0</v>
      </c>
      <c r="J50" s="13">
        <f>IF('Daily PnL Log'!J778&lt;&gt;"",'Daily PnL Log'!J778,"")</f>
        <v>61676.200000000004</v>
      </c>
      <c r="K50" s="13">
        <f>IF('Daily PnL Log'!K778&lt;&gt;"",'Daily PnL Log'!K778,"")</f>
        <v>-131.37</v>
      </c>
      <c r="L50" s="13">
        <f>IF('Daily PnL Log'!L778&lt;&gt;"",'Daily PnL Log'!L778,"")</f>
        <v>-930.12</v>
      </c>
      <c r="M50" s="13">
        <f>IF('Daily PnL Log'!M778&lt;&gt;"",'Daily PnL Log'!M778,"")</f>
        <v>-1061.49</v>
      </c>
      <c r="N50" s="13">
        <f>IF('Daily PnL Log'!N778&lt;&gt;"",'Daily PnL Log'!N778,"")</f>
        <v>60614.710000000006</v>
      </c>
      <c r="O50" s="13">
        <f t="shared" ref="O50:U50" si="1">C50</f>
        <v>60889.8</v>
      </c>
      <c r="P50" s="13">
        <f t="shared" si="1"/>
        <v>34047.300000000003</v>
      </c>
      <c r="Q50" s="13">
        <f t="shared" si="1"/>
        <v>-237.7</v>
      </c>
      <c r="R50" s="13">
        <f t="shared" si="1"/>
        <v>-21754</v>
      </c>
      <c r="S50" s="13">
        <f t="shared" si="1"/>
        <v>-12300.8</v>
      </c>
      <c r="T50" s="13">
        <f t="shared" si="1"/>
        <v>1031.5999999999999</v>
      </c>
      <c r="U50" s="13">
        <f t="shared" si="1"/>
        <v>0</v>
      </c>
      <c r="V50" s="13">
        <f>SUM(O50:T50)</f>
        <v>61676.200000000004</v>
      </c>
      <c r="W50" s="13">
        <f>IF('Daily PnL Log'!W778&lt;&gt;"",'Daily PnL Log'!W778,"")</f>
        <v>661502</v>
      </c>
      <c r="X50" s="13">
        <f>IF('Daily PnL Log'!X778&lt;&gt;"",'Daily PnL Log'!X778,"")</f>
        <v>9.163193762074795E-2</v>
      </c>
      <c r="Y50" s="13" t="str">
        <f>IF('Daily PnL Log'!Y778&lt;&gt;"",'Daily PnL Log'!Y778,"")</f>
        <v/>
      </c>
      <c r="Z50" s="13" t="str">
        <f>IF('Daily PnL Log'!Z778&lt;&gt;"",'Daily PnL Log'!Z778,"")</f>
        <v/>
      </c>
      <c r="AA50" s="13">
        <f>IF('Daily PnL Log'!AC778&lt;&gt;"",'Daily PnL Log'!AC778,"")</f>
        <v>55184.01</v>
      </c>
    </row>
    <row r="51" spans="1:27" x14ac:dyDescent="0.25">
      <c r="A51" s="48" t="str">
        <f t="shared" ref="A51:A70" si="2">TEXT(B51,"mmm")</f>
        <v>Jan</v>
      </c>
      <c r="B51" s="2">
        <f>'Daily PnL Log'!B779</f>
        <v>45294</v>
      </c>
      <c r="C51" s="11">
        <f>IF('Daily PnL Log'!C779&lt;&gt;"",'Daily PnL Log'!C779,"")</f>
        <v>-28525.1</v>
      </c>
      <c r="D51" s="11">
        <f>IF('Daily PnL Log'!D779&lt;&gt;"",'Daily PnL Log'!D779,"")</f>
        <v>-4821</v>
      </c>
      <c r="E51" s="11">
        <f>IF('Daily PnL Log'!E779&lt;&gt;"",'Daily PnL Log'!E779,"")</f>
        <v>-2648.3</v>
      </c>
      <c r="F51" s="11">
        <f>IF('Daily PnL Log'!F779&lt;&gt;"",'Daily PnL Log'!F779,"")</f>
        <v>-3429.7</v>
      </c>
      <c r="G51" s="11">
        <f>IF('Daily PnL Log'!G779&lt;&gt;"",'Daily PnL Log'!G779,"")</f>
        <v>-2798.5</v>
      </c>
      <c r="H51" s="11">
        <f>IF('Daily PnL Log'!H779&lt;&gt;"",'Daily PnL Log'!H779,"")</f>
        <v>61.2</v>
      </c>
      <c r="I51" s="11">
        <f>IF('Daily PnL Log'!I779&lt;&gt;"",'Daily PnL Log'!I779,"")</f>
        <v>0</v>
      </c>
      <c r="J51" s="11">
        <f>IF('Daily PnL Log'!J779&lt;&gt;"",'Daily PnL Log'!J779,"")</f>
        <v>-42161.4</v>
      </c>
      <c r="K51" s="11">
        <f>IF('Daily PnL Log'!K779&lt;&gt;"",'Daily PnL Log'!K779,"")</f>
        <v>-45.53</v>
      </c>
      <c r="L51" s="11">
        <f>IF('Daily PnL Log'!L779&lt;&gt;"",'Daily PnL Log'!L779,"")</f>
        <v>-322.45999999999998</v>
      </c>
      <c r="M51" s="11">
        <f>IF('Daily PnL Log'!M779&lt;&gt;"",'Daily PnL Log'!M779,"")</f>
        <v>-367.99</v>
      </c>
      <c r="N51" s="11">
        <f>IF('Daily PnL Log'!N779&lt;&gt;"",'Daily PnL Log'!N779,"")</f>
        <v>-42529.39</v>
      </c>
      <c r="O51" s="11">
        <f t="shared" ref="O51:V66" si="3">IF(C51&lt;&gt;"",O50+C51,"")</f>
        <v>32364.700000000004</v>
      </c>
      <c r="P51" s="11">
        <f t="shared" si="3"/>
        <v>29226.300000000003</v>
      </c>
      <c r="Q51" s="11">
        <f t="shared" si="3"/>
        <v>-2886</v>
      </c>
      <c r="R51" s="11">
        <f t="shared" si="3"/>
        <v>-25183.7</v>
      </c>
      <c r="S51" s="11">
        <f t="shared" si="3"/>
        <v>-15099.3</v>
      </c>
      <c r="T51" s="11">
        <f t="shared" si="3"/>
        <v>1092.8</v>
      </c>
      <c r="U51" s="11">
        <f t="shared" si="3"/>
        <v>0</v>
      </c>
      <c r="V51" s="11">
        <f t="shared" si="3"/>
        <v>19514.800000000003</v>
      </c>
      <c r="W51" s="11">
        <f>IF('Daily PnL Log'!W779&lt;&gt;"",'Daily PnL Log'!W779,"")</f>
        <v>681789</v>
      </c>
      <c r="X51" s="11">
        <f>IF('Daily PnL Log'!X779&lt;&gt;"",'Daily PnL Log'!X779,"")</f>
        <v>-6.2379108492510146E-2</v>
      </c>
      <c r="Y51" s="11">
        <f>IF('Daily PnL Log'!Y779&lt;&gt;"",'Daily PnL Log'!Y779,"")</f>
        <v>-2944.92</v>
      </c>
      <c r="Z51" s="11" t="str">
        <f>IF('Daily PnL Log'!Z779&lt;&gt;"",'Daily PnL Log'!Z779,"")</f>
        <v/>
      </c>
      <c r="AA51" s="11">
        <f>IF('Daily PnL Log'!AC779&lt;&gt;"",'Daily PnL Log'!AC779,"")</f>
        <v>3241.77</v>
      </c>
    </row>
    <row r="52" spans="1:27" x14ac:dyDescent="0.25">
      <c r="A52" s="47" t="str">
        <f t="shared" si="2"/>
        <v>Jan</v>
      </c>
      <c r="B52" s="14">
        <f>'Daily PnL Log'!B780</f>
        <v>45295</v>
      </c>
      <c r="C52" s="13">
        <f>IF('Daily PnL Log'!C780&lt;&gt;"",'Daily PnL Log'!C780,"")</f>
        <v>-1898</v>
      </c>
      <c r="D52" s="13">
        <f>IF('Daily PnL Log'!D780&lt;&gt;"",'Daily PnL Log'!D780,"")</f>
        <v>-300.7</v>
      </c>
      <c r="E52" s="13">
        <f>IF('Daily PnL Log'!E780&lt;&gt;"",'Daily PnL Log'!E780,"")</f>
        <v>663</v>
      </c>
      <c r="F52" s="13">
        <f>IF('Daily PnL Log'!F780&lt;&gt;"",'Daily PnL Log'!F780,"")</f>
        <v>-3664.7</v>
      </c>
      <c r="G52" s="13">
        <f>IF('Daily PnL Log'!G780&lt;&gt;"",'Daily PnL Log'!G780,"")</f>
        <v>20345.3</v>
      </c>
      <c r="H52" s="13">
        <f>IF('Daily PnL Log'!H780&lt;&gt;"",'Daily PnL Log'!H780,"")</f>
        <v>1615.8</v>
      </c>
      <c r="I52" s="13">
        <f>IF('Daily PnL Log'!I780&lt;&gt;"",'Daily PnL Log'!I780,"")</f>
        <v>0</v>
      </c>
      <c r="J52" s="13">
        <f>IF('Daily PnL Log'!J780&lt;&gt;"",'Daily PnL Log'!J780,"")</f>
        <v>16760.7</v>
      </c>
      <c r="K52" s="13">
        <f>IF('Daily PnL Log'!K780&lt;&gt;"",'Daily PnL Log'!K780,"")</f>
        <v>-74.069999999999993</v>
      </c>
      <c r="L52" s="13">
        <f>IF('Daily PnL Log'!L780&lt;&gt;"",'Daily PnL Log'!L780,"")</f>
        <v>-524.4</v>
      </c>
      <c r="M52" s="13">
        <f>IF('Daily PnL Log'!M780&lt;&gt;"",'Daily PnL Log'!M780,"")</f>
        <v>-598.47</v>
      </c>
      <c r="N52" s="13">
        <f>IF('Daily PnL Log'!N780&lt;&gt;"",'Daily PnL Log'!N780,"")</f>
        <v>16162.230000000001</v>
      </c>
      <c r="O52" s="13">
        <f t="shared" si="3"/>
        <v>30466.700000000004</v>
      </c>
      <c r="P52" s="13">
        <f t="shared" si="3"/>
        <v>28925.600000000002</v>
      </c>
      <c r="Q52" s="13">
        <f t="shared" si="3"/>
        <v>-2223</v>
      </c>
      <c r="R52" s="13">
        <f t="shared" si="3"/>
        <v>-28848.400000000001</v>
      </c>
      <c r="S52" s="13">
        <f t="shared" si="3"/>
        <v>5246</v>
      </c>
      <c r="T52" s="13">
        <f t="shared" si="3"/>
        <v>2708.6</v>
      </c>
      <c r="U52" s="13">
        <f t="shared" si="3"/>
        <v>0</v>
      </c>
      <c r="V52" s="13">
        <f t="shared" si="3"/>
        <v>36275.5</v>
      </c>
      <c r="W52" s="13">
        <f>IF('Daily PnL Log'!W780&lt;&gt;"",'Daily PnL Log'!W780,"")</f>
        <v>659646</v>
      </c>
      <c r="X52" s="13">
        <f>IF('Daily PnL Log'!X780&lt;&gt;"",'Daily PnL Log'!X780,"")</f>
        <v>2.4501368916054977E-2</v>
      </c>
      <c r="Y52" s="13" t="str">
        <f>IF('Daily PnL Log'!Y780&lt;&gt;"",'Daily PnL Log'!Y780,"")</f>
        <v/>
      </c>
      <c r="Z52" s="13" t="str">
        <f>IF('Daily PnL Log'!Z780&lt;&gt;"",'Daily PnL Log'!Z780,"")</f>
        <v/>
      </c>
      <c r="AA52" s="13">
        <f>IF('Daily PnL Log'!AC780&lt;&gt;"",'Daily PnL Log'!AC780,"")</f>
        <v>33476.550000000003</v>
      </c>
    </row>
    <row r="53" spans="1:27" x14ac:dyDescent="0.25">
      <c r="A53" s="48" t="str">
        <f t="shared" si="2"/>
        <v>Jan</v>
      </c>
      <c r="B53" s="2">
        <f>'Daily PnL Log'!B781</f>
        <v>45296</v>
      </c>
      <c r="C53" s="11">
        <f>IF('Daily PnL Log'!C781&lt;&gt;"",'Daily PnL Log'!C781,"")</f>
        <v>261.39999999999998</v>
      </c>
      <c r="D53" s="11">
        <f>IF('Daily PnL Log'!D781&lt;&gt;"",'Daily PnL Log'!D781,"")</f>
        <v>1411.3</v>
      </c>
      <c r="E53" s="11">
        <f>IF('Daily PnL Log'!E781&lt;&gt;"",'Daily PnL Log'!E781,"")</f>
        <v>3002.7</v>
      </c>
      <c r="F53" s="11">
        <f>IF('Daily PnL Log'!F781&lt;&gt;"",'Daily PnL Log'!F781,"")</f>
        <v>19251</v>
      </c>
      <c r="G53" s="11">
        <f>IF('Daily PnL Log'!G781&lt;&gt;"",'Daily PnL Log'!G781,"")</f>
        <v>-6504.1</v>
      </c>
      <c r="H53" s="11">
        <f>IF('Daily PnL Log'!H781&lt;&gt;"",'Daily PnL Log'!H781,"")</f>
        <v>-715</v>
      </c>
      <c r="I53" s="11">
        <f>IF('Daily PnL Log'!I781&lt;&gt;"",'Daily PnL Log'!I781,"")</f>
        <v>0</v>
      </c>
      <c r="J53" s="11">
        <f>IF('Daily PnL Log'!J781&lt;&gt;"",'Daily PnL Log'!J781,"")</f>
        <v>16707.300000000003</v>
      </c>
      <c r="K53" s="11">
        <f>IF('Daily PnL Log'!K781&lt;&gt;"",'Daily PnL Log'!K781,"")</f>
        <v>-55.88</v>
      </c>
      <c r="L53" s="11">
        <f>IF('Daily PnL Log'!L781&lt;&gt;"",'Daily PnL Log'!L781,"")</f>
        <v>-395.38</v>
      </c>
      <c r="M53" s="11">
        <f>IF('Daily PnL Log'!M781&lt;&gt;"",'Daily PnL Log'!M781,"")</f>
        <v>-451.26</v>
      </c>
      <c r="N53" s="11">
        <f>IF('Daily PnL Log'!N781&lt;&gt;"",'Daily PnL Log'!N781,"")</f>
        <v>16256.040000000003</v>
      </c>
      <c r="O53" s="11">
        <f t="shared" si="3"/>
        <v>30728.100000000006</v>
      </c>
      <c r="P53" s="11">
        <f t="shared" si="3"/>
        <v>30336.9</v>
      </c>
      <c r="Q53" s="11">
        <f t="shared" si="3"/>
        <v>779.69999999999982</v>
      </c>
      <c r="R53" s="11">
        <f t="shared" si="3"/>
        <v>-9597.4000000000015</v>
      </c>
      <c r="S53" s="11">
        <f t="shared" si="3"/>
        <v>-1258.1000000000004</v>
      </c>
      <c r="T53" s="11">
        <f t="shared" si="3"/>
        <v>1993.6</v>
      </c>
      <c r="U53" s="11">
        <f t="shared" si="3"/>
        <v>0</v>
      </c>
      <c r="V53" s="11">
        <f t="shared" si="3"/>
        <v>52982.8</v>
      </c>
      <c r="W53" s="11">
        <f>IF('Daily PnL Log'!W781&lt;&gt;"",'Daily PnL Log'!W781,"")</f>
        <v>726823</v>
      </c>
      <c r="X53" s="11">
        <f>IF('Daily PnL Log'!X781&lt;&gt;"",'Daily PnL Log'!X781,"")</f>
        <v>2.2365885504448818E-2</v>
      </c>
      <c r="Y53" s="11" t="str">
        <f>IF('Daily PnL Log'!Y781&lt;&gt;"",'Daily PnL Log'!Y781,"")</f>
        <v/>
      </c>
      <c r="Z53" s="11" t="str">
        <f>IF('Daily PnL Log'!Z781&lt;&gt;"",'Daily PnL Log'!Z781,"")</f>
        <v/>
      </c>
      <c r="AA53" s="11">
        <f>IF('Daily PnL Log'!AC781&lt;&gt;"",'Daily PnL Log'!AC781,"")</f>
        <v>39284.29</v>
      </c>
    </row>
    <row r="54" spans="1:27" x14ac:dyDescent="0.25">
      <c r="A54" s="47" t="str">
        <f t="shared" si="2"/>
        <v>Jan</v>
      </c>
      <c r="B54" s="14">
        <f>'Daily PnL Log'!B782</f>
        <v>45299</v>
      </c>
      <c r="C54" s="13">
        <f>IF('Daily PnL Log'!C782&lt;&gt;"",'Daily PnL Log'!C782,"")</f>
        <v>47788.5</v>
      </c>
      <c r="D54" s="13">
        <f>IF('Daily PnL Log'!D782&lt;&gt;"",'Daily PnL Log'!D782,"")</f>
        <v>4853.8</v>
      </c>
      <c r="E54" s="13">
        <f>IF('Daily PnL Log'!E782&lt;&gt;"",'Daily PnL Log'!E782,"")</f>
        <v>-863.8</v>
      </c>
      <c r="F54" s="13">
        <f>IF('Daily PnL Log'!F782&lt;&gt;"",'Daily PnL Log'!F782,"")</f>
        <v>16543.400000000001</v>
      </c>
      <c r="G54" s="13">
        <f>IF('Daily PnL Log'!G782&lt;&gt;"",'Daily PnL Log'!G782,"")</f>
        <v>-14515</v>
      </c>
      <c r="H54" s="13">
        <f>IF('Daily PnL Log'!H782&lt;&gt;"",'Daily PnL Log'!H782,"")</f>
        <v>-355.3</v>
      </c>
      <c r="I54" s="13">
        <f>IF('Daily PnL Log'!I782&lt;&gt;"",'Daily PnL Log'!I782,"")</f>
        <v>0</v>
      </c>
      <c r="J54" s="13">
        <f>IF('Daily PnL Log'!J782&lt;&gt;"",'Daily PnL Log'!J782,"")</f>
        <v>53451.599999999991</v>
      </c>
      <c r="K54" s="13">
        <f>IF('Daily PnL Log'!K782&lt;&gt;"",'Daily PnL Log'!K782,"")</f>
        <v>-117.66</v>
      </c>
      <c r="L54" s="13">
        <f>IF('Daily PnL Log'!L782&lt;&gt;"",'Daily PnL Log'!L782,"")</f>
        <v>-832.15</v>
      </c>
      <c r="M54" s="13">
        <f>IF('Daily PnL Log'!M782&lt;&gt;"",'Daily PnL Log'!M782,"")</f>
        <v>-949.81</v>
      </c>
      <c r="N54" s="13">
        <f>IF('Daily PnL Log'!N782&lt;&gt;"",'Daily PnL Log'!N782,"")</f>
        <v>52501.789999999994</v>
      </c>
      <c r="O54" s="13">
        <f t="shared" si="3"/>
        <v>78516.600000000006</v>
      </c>
      <c r="P54" s="13">
        <f t="shared" si="3"/>
        <v>35190.700000000004</v>
      </c>
      <c r="Q54" s="13">
        <f t="shared" si="3"/>
        <v>-84.100000000000136</v>
      </c>
      <c r="R54" s="13">
        <f t="shared" si="3"/>
        <v>6946</v>
      </c>
      <c r="S54" s="13">
        <f t="shared" si="3"/>
        <v>-15773.1</v>
      </c>
      <c r="T54" s="13">
        <f t="shared" si="3"/>
        <v>1638.3</v>
      </c>
      <c r="U54" s="13">
        <f t="shared" si="3"/>
        <v>0</v>
      </c>
      <c r="V54" s="13">
        <f t="shared" si="3"/>
        <v>106434.4</v>
      </c>
      <c r="W54" s="13">
        <f>IF('Daily PnL Log'!W782&lt;&gt;"",'Daily PnL Log'!W782,"")</f>
        <v>535210</v>
      </c>
      <c r="X54" s="13">
        <f>IF('Daily PnL Log'!X782&lt;&gt;"",'Daily PnL Log'!X782,"")</f>
        <v>9.8095682068720672E-2</v>
      </c>
      <c r="Y54" s="13">
        <f>IF('Daily PnL Log'!Y782&lt;&gt;"",'Daily PnL Log'!Y782,"")</f>
        <v>-3957.85</v>
      </c>
      <c r="Z54" s="13" t="str">
        <f>IF('Daily PnL Log'!Z782&lt;&gt;"",'Daily PnL Log'!Z782,"")</f>
        <v/>
      </c>
      <c r="AA54" s="13">
        <f>IF('Daily PnL Log'!AC782&lt;&gt;"",'Daily PnL Log'!AC782,"")</f>
        <v>102534.23</v>
      </c>
    </row>
    <row r="55" spans="1:27" x14ac:dyDescent="0.25">
      <c r="A55" s="48" t="str">
        <f t="shared" si="2"/>
        <v>Jan</v>
      </c>
      <c r="B55" s="2">
        <f>'Daily PnL Log'!B783</f>
        <v>45300</v>
      </c>
      <c r="C55" s="11">
        <f>IF('Daily PnL Log'!C783&lt;&gt;"",'Daily PnL Log'!C783,"")</f>
        <v>31.1</v>
      </c>
      <c r="D55" s="11">
        <f>IF('Daily PnL Log'!D783&lt;&gt;"",'Daily PnL Log'!D783,"")</f>
        <v>4453.3</v>
      </c>
      <c r="E55" s="11">
        <f>IF('Daily PnL Log'!E783&lt;&gt;"",'Daily PnL Log'!E783,"")</f>
        <v>2066.6</v>
      </c>
      <c r="F55" s="11">
        <f>IF('Daily PnL Log'!F783&lt;&gt;"",'Daily PnL Log'!F783,"")</f>
        <v>-644.4</v>
      </c>
      <c r="G55" s="11">
        <f>IF('Daily PnL Log'!G783&lt;&gt;"",'Daily PnL Log'!G783,"")</f>
        <v>9874.2000000000007</v>
      </c>
      <c r="H55" s="11">
        <f>IF('Daily PnL Log'!H783&lt;&gt;"",'Daily PnL Log'!H783,"")</f>
        <v>787.4</v>
      </c>
      <c r="I55" s="11">
        <f>IF('Daily PnL Log'!I783&lt;&gt;"",'Daily PnL Log'!I783,"")</f>
        <v>0</v>
      </c>
      <c r="J55" s="11">
        <f>IF('Daily PnL Log'!J783&lt;&gt;"",'Daily PnL Log'!J783,"")</f>
        <v>16568.2</v>
      </c>
      <c r="K55" s="11">
        <f>IF('Daily PnL Log'!K783&lt;&gt;"",'Daily PnL Log'!K783,"")</f>
        <v>-100.47</v>
      </c>
      <c r="L55" s="11">
        <f>IF('Daily PnL Log'!L783&lt;&gt;"",'Daily PnL Log'!L783,"")</f>
        <v>-710.7</v>
      </c>
      <c r="M55" s="11">
        <f>IF('Daily PnL Log'!M783&lt;&gt;"",'Daily PnL Log'!M783,"")</f>
        <v>-811.17000000000007</v>
      </c>
      <c r="N55" s="11">
        <f>IF('Daily PnL Log'!N783&lt;&gt;"",'Daily PnL Log'!N783,"")</f>
        <v>15757.03</v>
      </c>
      <c r="O55" s="11">
        <f t="shared" si="3"/>
        <v>78547.700000000012</v>
      </c>
      <c r="P55" s="11">
        <f t="shared" si="3"/>
        <v>39644.000000000007</v>
      </c>
      <c r="Q55" s="11">
        <f t="shared" si="3"/>
        <v>1982.4999999999998</v>
      </c>
      <c r="R55" s="11">
        <f t="shared" si="3"/>
        <v>6301.6</v>
      </c>
      <c r="S55" s="11">
        <f t="shared" si="3"/>
        <v>-5898.9</v>
      </c>
      <c r="T55" s="11">
        <f t="shared" si="3"/>
        <v>2425.6999999999998</v>
      </c>
      <c r="U55" s="11">
        <f t="shared" si="3"/>
        <v>0</v>
      </c>
      <c r="V55" s="11">
        <f t="shared" si="3"/>
        <v>123002.59999999999</v>
      </c>
      <c r="W55" s="11">
        <f>IF('Daily PnL Log'!W783&lt;&gt;"",'Daily PnL Log'!W783,"")</f>
        <v>517657</v>
      </c>
      <c r="X55" s="11">
        <f>IF('Daily PnL Log'!X783&lt;&gt;"",'Daily PnL Log'!X783,"")</f>
        <v>3.0439132475751318E-2</v>
      </c>
      <c r="Y55" s="11" t="str">
        <f>IF('Daily PnL Log'!Y783&lt;&gt;"",'Daily PnL Log'!Y783,"")</f>
        <v/>
      </c>
      <c r="Z55" s="11" t="str">
        <f>IF('Daily PnL Log'!Z783&lt;&gt;"",'Daily PnL Log'!Z783,"")</f>
        <v/>
      </c>
      <c r="AA55" s="11">
        <f>IF('Daily PnL Log'!AC783&lt;&gt;"",'Daily PnL Log'!AC783,"")</f>
        <v>137893.31</v>
      </c>
    </row>
    <row r="56" spans="1:27" x14ac:dyDescent="0.25">
      <c r="A56" s="47" t="str">
        <f t="shared" si="2"/>
        <v>Jan</v>
      </c>
      <c r="B56" s="14">
        <f>'Daily PnL Log'!B784</f>
        <v>45301</v>
      </c>
      <c r="C56" s="13">
        <f>IF('Daily PnL Log'!C784&lt;&gt;"",'Daily PnL Log'!C784,"")</f>
        <v>19277.599999999999</v>
      </c>
      <c r="D56" s="13">
        <f>IF('Daily PnL Log'!D784&lt;&gt;"",'Daily PnL Log'!D784,"")</f>
        <v>3716.1</v>
      </c>
      <c r="E56" s="13">
        <f>IF('Daily PnL Log'!E784&lt;&gt;"",'Daily PnL Log'!E784,"")</f>
        <v>-367.8</v>
      </c>
      <c r="F56" s="13">
        <f>IF('Daily PnL Log'!F784&lt;&gt;"",'Daily PnL Log'!F784,"")</f>
        <v>8273.5</v>
      </c>
      <c r="G56" s="13">
        <f>IF('Daily PnL Log'!G784&lt;&gt;"",'Daily PnL Log'!G784,"")</f>
        <v>1737</v>
      </c>
      <c r="H56" s="13">
        <f>IF('Daily PnL Log'!H784&lt;&gt;"",'Daily PnL Log'!H784,"")</f>
        <v>-305.7</v>
      </c>
      <c r="I56" s="13">
        <f>IF('Daily PnL Log'!I784&lt;&gt;"",'Daily PnL Log'!I784,"")</f>
        <v>0</v>
      </c>
      <c r="J56" s="13">
        <f>IF('Daily PnL Log'!J784&lt;&gt;"",'Daily PnL Log'!J784,"")</f>
        <v>32330.699999999997</v>
      </c>
      <c r="K56" s="13">
        <f>IF('Daily PnL Log'!K784&lt;&gt;"",'Daily PnL Log'!K784,"")</f>
        <v>-140.87</v>
      </c>
      <c r="L56" s="13">
        <f>IF('Daily PnL Log'!L784&lt;&gt;"",'Daily PnL Log'!L784,"")</f>
        <v>-997.28</v>
      </c>
      <c r="M56" s="13">
        <f>IF('Daily PnL Log'!M784&lt;&gt;"",'Daily PnL Log'!M784,"")</f>
        <v>-1138.1500000000001</v>
      </c>
      <c r="N56" s="13">
        <f>IF('Daily PnL Log'!N784&lt;&gt;"",'Daily PnL Log'!N784,"")</f>
        <v>31192.549999999996</v>
      </c>
      <c r="O56" s="13">
        <f t="shared" si="3"/>
        <v>97825.300000000017</v>
      </c>
      <c r="P56" s="13">
        <f t="shared" si="3"/>
        <v>43360.100000000006</v>
      </c>
      <c r="Q56" s="13">
        <f t="shared" si="3"/>
        <v>1614.6999999999998</v>
      </c>
      <c r="R56" s="13">
        <f t="shared" si="3"/>
        <v>14575.1</v>
      </c>
      <c r="S56" s="13">
        <f t="shared" si="3"/>
        <v>-4161.8999999999996</v>
      </c>
      <c r="T56" s="13">
        <f t="shared" si="3"/>
        <v>2120</v>
      </c>
      <c r="U56" s="13">
        <f t="shared" si="3"/>
        <v>0</v>
      </c>
      <c r="V56" s="13">
        <f t="shared" si="3"/>
        <v>155333.29999999999</v>
      </c>
      <c r="W56" s="13">
        <f>IF('Daily PnL Log'!W784&lt;&gt;"",'Daily PnL Log'!W784,"")</f>
        <v>527369</v>
      </c>
      <c r="X56" s="13">
        <f>IF('Daily PnL Log'!X784&lt;&gt;"",'Daily PnL Log'!X784,"")</f>
        <v>5.9147484967830864E-2</v>
      </c>
      <c r="Y56" s="13" t="str">
        <f>IF('Daily PnL Log'!Y784&lt;&gt;"",'Daily PnL Log'!Y784,"")</f>
        <v/>
      </c>
      <c r="Z56" s="13" t="str">
        <f>IF('Daily PnL Log'!Z784&lt;&gt;"",'Daily PnL Log'!Z784,"")</f>
        <v/>
      </c>
      <c r="AA56" s="13">
        <f>IF('Daily PnL Log'!AC784&lt;&gt;"",'Daily PnL Log'!AC784,"")</f>
        <v>157934.91</v>
      </c>
    </row>
    <row r="57" spans="1:27" x14ac:dyDescent="0.25">
      <c r="A57" s="48" t="str">
        <f t="shared" si="2"/>
        <v>Jan</v>
      </c>
      <c r="B57" s="2">
        <f>'Daily PnL Log'!B785</f>
        <v>45302</v>
      </c>
      <c r="C57" s="11">
        <f>IF('Daily PnL Log'!C785&lt;&gt;"",'Daily PnL Log'!C785,"")</f>
        <v>-18101.2</v>
      </c>
      <c r="D57" s="11">
        <f>IF('Daily PnL Log'!D785&lt;&gt;"",'Daily PnL Log'!D785,"")</f>
        <v>35047.300000000003</v>
      </c>
      <c r="E57" s="11">
        <f>IF('Daily PnL Log'!E785&lt;&gt;"",'Daily PnL Log'!E785,"")</f>
        <v>-3256</v>
      </c>
      <c r="F57" s="11">
        <f>IF('Daily PnL Log'!F785&lt;&gt;"",'Daily PnL Log'!F785,"")</f>
        <v>-11926.2</v>
      </c>
      <c r="G57" s="11">
        <f>IF('Daily PnL Log'!G785&lt;&gt;"",'Daily PnL Log'!G785,"")</f>
        <v>119.1</v>
      </c>
      <c r="H57" s="11">
        <f>IF('Daily PnL Log'!H785&lt;&gt;"",'Daily PnL Log'!H785,"")</f>
        <v>795.8</v>
      </c>
      <c r="I57" s="11">
        <f>IF('Daily PnL Log'!I785&lt;&gt;"",'Daily PnL Log'!I785,"")</f>
        <v>0</v>
      </c>
      <c r="J57" s="11">
        <f>IF('Daily PnL Log'!J785&lt;&gt;"",'Daily PnL Log'!J785,"")</f>
        <v>2678.8000000000011</v>
      </c>
      <c r="K57" s="11">
        <f>IF('Daily PnL Log'!K785&lt;&gt;"",'Daily PnL Log'!K785,"")</f>
        <v>-207.48</v>
      </c>
      <c r="L57" s="11">
        <f>IF('Daily PnL Log'!L785&lt;&gt;"",'Daily PnL Log'!L785,"")</f>
        <v>-1469.38</v>
      </c>
      <c r="M57" s="11">
        <f>IF('Daily PnL Log'!M785&lt;&gt;"",'Daily PnL Log'!M785,"")</f>
        <v>-1676.8600000000001</v>
      </c>
      <c r="N57" s="11">
        <f>IF('Daily PnL Log'!N785&lt;&gt;"",'Daily PnL Log'!N785,"")</f>
        <v>1001.940000000001</v>
      </c>
      <c r="O57" s="11">
        <f t="shared" si="3"/>
        <v>79724.10000000002</v>
      </c>
      <c r="P57" s="11">
        <f t="shared" si="3"/>
        <v>78407.400000000009</v>
      </c>
      <c r="Q57" s="11">
        <f t="shared" si="3"/>
        <v>-1641.3000000000002</v>
      </c>
      <c r="R57" s="11">
        <f t="shared" si="3"/>
        <v>2648.8999999999996</v>
      </c>
      <c r="S57" s="11">
        <f t="shared" si="3"/>
        <v>-4042.7999999999997</v>
      </c>
      <c r="T57" s="11">
        <f t="shared" si="3"/>
        <v>2915.8</v>
      </c>
      <c r="U57" s="11">
        <f t="shared" si="3"/>
        <v>0</v>
      </c>
      <c r="V57" s="11">
        <f t="shared" si="3"/>
        <v>158012.09999999998</v>
      </c>
      <c r="W57" s="11">
        <f>IF('Daily PnL Log'!W785&lt;&gt;"",'Daily PnL Log'!W785,"")</f>
        <v>543870</v>
      </c>
      <c r="X57" s="11">
        <f>IF('Daily PnL Log'!X785&lt;&gt;"",'Daily PnL Log'!X785,"")</f>
        <v>1.8422417121738669E-3</v>
      </c>
      <c r="Y57" s="11">
        <f>IF('Daily PnL Log'!Y785&lt;&gt;"",'Daily PnL Log'!Y785,"")</f>
        <v>-5287.61</v>
      </c>
      <c r="Z57" s="11" t="str">
        <f>IF('Daily PnL Log'!Z785&lt;&gt;"",'Daily PnL Log'!Z785,"")</f>
        <v/>
      </c>
      <c r="AA57" s="11">
        <f>IF('Daily PnL Log'!AC785&lt;&gt;"",'Daily PnL Log'!AC785,"")</f>
        <v>182055.55</v>
      </c>
    </row>
    <row r="58" spans="1:27" x14ac:dyDescent="0.25">
      <c r="A58" s="47" t="str">
        <f t="shared" si="2"/>
        <v>Jan</v>
      </c>
      <c r="B58" s="14">
        <f>'Daily PnL Log'!B786</f>
        <v>45303</v>
      </c>
      <c r="C58" s="13">
        <f>IF('Daily PnL Log'!C786&lt;&gt;"",'Daily PnL Log'!C786,"")</f>
        <v>-43930.6</v>
      </c>
      <c r="D58" s="13">
        <f>IF('Daily PnL Log'!D786&lt;&gt;"",'Daily PnL Log'!D786,"")</f>
        <v>8337.1</v>
      </c>
      <c r="E58" s="13">
        <f>IF('Daily PnL Log'!E786&lt;&gt;"",'Daily PnL Log'!E786,"")</f>
        <v>2069.3000000000002</v>
      </c>
      <c r="F58" s="13">
        <f>IF('Daily PnL Log'!F786&lt;&gt;"",'Daily PnL Log'!F786,"")</f>
        <v>-11064.4</v>
      </c>
      <c r="G58" s="13">
        <f>IF('Daily PnL Log'!G786&lt;&gt;"",'Daily PnL Log'!G786,"")</f>
        <v>2068.6</v>
      </c>
      <c r="H58" s="13">
        <f>IF('Daily PnL Log'!H786&lt;&gt;"",'Daily PnL Log'!H786,"")</f>
        <v>-4178.5</v>
      </c>
      <c r="I58" s="13">
        <f>IF('Daily PnL Log'!I786&lt;&gt;"",'Daily PnL Log'!I786,"")</f>
        <v>0</v>
      </c>
      <c r="J58" s="13">
        <f>IF('Daily PnL Log'!J786&lt;&gt;"",'Daily PnL Log'!J786,"")</f>
        <v>-46698.5</v>
      </c>
      <c r="K58" s="13">
        <f>IF('Daily PnL Log'!K786&lt;&gt;"",'Daily PnL Log'!K786,"")</f>
        <v>-262.63</v>
      </c>
      <c r="L58" s="13">
        <f>IF('Daily PnL Log'!L786&lt;&gt;"",'Daily PnL Log'!L786,"")</f>
        <v>-1857.86</v>
      </c>
      <c r="M58" s="13">
        <f>IF('Daily PnL Log'!M786&lt;&gt;"",'Daily PnL Log'!M786,"")</f>
        <v>-2120.4899999999998</v>
      </c>
      <c r="N58" s="13">
        <f>IF('Daily PnL Log'!N786&lt;&gt;"",'Daily PnL Log'!N786,"")</f>
        <v>-48818.99</v>
      </c>
      <c r="O58" s="13">
        <f t="shared" si="3"/>
        <v>35793.500000000022</v>
      </c>
      <c r="P58" s="13">
        <f t="shared" si="3"/>
        <v>86744.500000000015</v>
      </c>
      <c r="Q58" s="13">
        <f t="shared" si="3"/>
        <v>428</v>
      </c>
      <c r="R58" s="13">
        <f t="shared" si="3"/>
        <v>-8415.5</v>
      </c>
      <c r="S58" s="13">
        <f t="shared" si="3"/>
        <v>-1974.1999999999998</v>
      </c>
      <c r="T58" s="13">
        <f t="shared" si="3"/>
        <v>-1262.6999999999998</v>
      </c>
      <c r="U58" s="13">
        <f t="shared" si="3"/>
        <v>0</v>
      </c>
      <c r="V58" s="13">
        <f t="shared" si="3"/>
        <v>111313.59999999998</v>
      </c>
      <c r="W58" s="13">
        <f>IF('Daily PnL Log'!W786&lt;&gt;"",'Daily PnL Log'!W786,"")</f>
        <v>657259.68999999994</v>
      </c>
      <c r="X58" s="13">
        <f>IF('Daily PnL Log'!X786&lt;&gt;"",'Daily PnL Log'!X786,"")</f>
        <v>-7.4276561825965634E-2</v>
      </c>
      <c r="Y58" s="13">
        <f>IF('Daily PnL Log'!Y786&lt;&gt;"",'Daily PnL Log'!Y786,"")</f>
        <v>-2500</v>
      </c>
      <c r="Z58" s="13" t="str">
        <f>IF('Daily PnL Log'!Z786&lt;&gt;"",'Daily PnL Log'!Z786,"")</f>
        <v/>
      </c>
      <c r="AA58" s="13">
        <f>IF('Daily PnL Log'!AC786&lt;&gt;"",'Daily PnL Log'!AC786,"")</f>
        <v>111977.31</v>
      </c>
    </row>
    <row r="59" spans="1:27" x14ac:dyDescent="0.25">
      <c r="A59" s="48" t="str">
        <f t="shared" si="2"/>
        <v>Jan</v>
      </c>
      <c r="B59" s="2">
        <f>'Daily PnL Log'!B787</f>
        <v>45307</v>
      </c>
      <c r="C59" s="11">
        <f>IF('Daily PnL Log'!C787&lt;&gt;"",'Daily PnL Log'!C787,"")</f>
        <v>25851.8</v>
      </c>
      <c r="D59" s="11">
        <f>IF('Daily PnL Log'!D787&lt;&gt;"",'Daily PnL Log'!D787,"")</f>
        <v>28364.5</v>
      </c>
      <c r="E59" s="11">
        <f>IF('Daily PnL Log'!E787&lt;&gt;"",'Daily PnL Log'!E787,"")</f>
        <v>2187.6999999999998</v>
      </c>
      <c r="F59" s="11">
        <f>IF('Daily PnL Log'!F787&lt;&gt;"",'Daily PnL Log'!F787,"")</f>
        <v>26287.7</v>
      </c>
      <c r="G59" s="11">
        <f>IF('Daily PnL Log'!G787&lt;&gt;"",'Daily PnL Log'!G787,"")</f>
        <v>2351</v>
      </c>
      <c r="H59" s="11">
        <f>IF('Daily PnL Log'!H787&lt;&gt;"",'Daily PnL Log'!H787,"")</f>
        <v>-202.6</v>
      </c>
      <c r="I59" s="11">
        <f>IF('Daily PnL Log'!I787&lt;&gt;"",'Daily PnL Log'!I787,"")</f>
        <v>0</v>
      </c>
      <c r="J59" s="11">
        <f>IF('Daily PnL Log'!J787&lt;&gt;"",'Daily PnL Log'!J787,"")</f>
        <v>84840.099999999991</v>
      </c>
      <c r="K59" s="11">
        <f>IF('Daily PnL Log'!K787&lt;&gt;"",'Daily PnL Log'!K787,"")</f>
        <v>-172.65</v>
      </c>
      <c r="L59" s="11">
        <f>IF('Daily PnL Log'!L787&lt;&gt;"",'Daily PnL Log'!L787,"")</f>
        <v>-1221.99</v>
      </c>
      <c r="M59" s="11">
        <f>IF('Daily PnL Log'!M787&lt;&gt;"",'Daily PnL Log'!M787,"")</f>
        <v>-1394.64</v>
      </c>
      <c r="N59" s="11">
        <f>IF('Daily PnL Log'!N787&lt;&gt;"",'Daily PnL Log'!N787,"")</f>
        <v>83445.459999999992</v>
      </c>
      <c r="O59" s="11">
        <f t="shared" si="3"/>
        <v>61645.300000000017</v>
      </c>
      <c r="P59" s="11">
        <f t="shared" si="3"/>
        <v>115109.00000000001</v>
      </c>
      <c r="Q59" s="11">
        <f t="shared" si="3"/>
        <v>2615.6999999999998</v>
      </c>
      <c r="R59" s="11">
        <f t="shared" si="3"/>
        <v>17872.2</v>
      </c>
      <c r="S59" s="11">
        <f t="shared" si="3"/>
        <v>376.80000000000018</v>
      </c>
      <c r="T59" s="11">
        <f t="shared" si="3"/>
        <v>-1465.2999999999997</v>
      </c>
      <c r="U59" s="11">
        <f t="shared" si="3"/>
        <v>0</v>
      </c>
      <c r="V59" s="11">
        <f t="shared" si="3"/>
        <v>196153.69999999995</v>
      </c>
      <c r="W59" s="11">
        <f>IF('Daily PnL Log'!W787&lt;&gt;"",'Daily PnL Log'!W787,"")</f>
        <v>578956.26</v>
      </c>
      <c r="X59" s="11">
        <f>IF('Daily PnL Log'!X787&lt;&gt;"",'Daily PnL Log'!X787,"")</f>
        <v>0.14413085368487075</v>
      </c>
      <c r="Y59" s="11" t="str">
        <f>IF('Daily PnL Log'!Y787&lt;&gt;"",'Daily PnL Log'!Y787,"")</f>
        <v/>
      </c>
      <c r="Z59" s="11" t="str">
        <f>IF('Daily PnL Log'!Z787&lt;&gt;"",'Daily PnL Log'!Z787,"")</f>
        <v/>
      </c>
      <c r="AA59" s="11">
        <f>IF('Daily PnL Log'!AC787&lt;&gt;"",'Daily PnL Log'!AC787,"")</f>
        <v>184902.74</v>
      </c>
    </row>
    <row r="60" spans="1:27" x14ac:dyDescent="0.25">
      <c r="A60" s="47" t="str">
        <f t="shared" si="2"/>
        <v>Jan</v>
      </c>
      <c r="B60" s="14">
        <f>'Daily PnL Log'!B788</f>
        <v>45308</v>
      </c>
      <c r="C60" s="13">
        <f>IF('Daily PnL Log'!C788&lt;&gt;"",'Daily PnL Log'!C788,"")</f>
        <v>45885.4</v>
      </c>
      <c r="D60" s="13">
        <f>IF('Daily PnL Log'!D788&lt;&gt;"",'Daily PnL Log'!D788,"")</f>
        <v>12269.4</v>
      </c>
      <c r="E60" s="13">
        <f>IF('Daily PnL Log'!E788&lt;&gt;"",'Daily PnL Log'!E788,"")</f>
        <v>645.20000000000005</v>
      </c>
      <c r="F60" s="13">
        <f>IF('Daily PnL Log'!F788&lt;&gt;"",'Daily PnL Log'!F788,"")</f>
        <v>10119.200000000001</v>
      </c>
      <c r="G60" s="13">
        <f>IF('Daily PnL Log'!G788&lt;&gt;"",'Daily PnL Log'!G788,"")</f>
        <v>-5067.3999999999996</v>
      </c>
      <c r="H60" s="13">
        <f>IF('Daily PnL Log'!H788&lt;&gt;"",'Daily PnL Log'!H788,"")</f>
        <v>-1173.4000000000001</v>
      </c>
      <c r="I60" s="13">
        <f>IF('Daily PnL Log'!I788&lt;&gt;"",'Daily PnL Log'!I788,"")</f>
        <v>0</v>
      </c>
      <c r="J60" s="13">
        <f>IF('Daily PnL Log'!J788&lt;&gt;"",'Daily PnL Log'!J788,"")</f>
        <v>62678.399999999994</v>
      </c>
      <c r="K60" s="13">
        <f>IF('Daily PnL Log'!K788&lt;&gt;"",'Daily PnL Log'!K788,"")</f>
        <v>-238.76</v>
      </c>
      <c r="L60" s="13">
        <f>IF('Daily PnL Log'!L788&lt;&gt;"",'Daily PnL Log'!L788,"")</f>
        <v>-1648.33</v>
      </c>
      <c r="M60" s="13">
        <f>IF('Daily PnL Log'!M788&lt;&gt;"",'Daily PnL Log'!M788,"")</f>
        <v>-1887.09</v>
      </c>
      <c r="N60" s="13">
        <f>IF('Daily PnL Log'!N788&lt;&gt;"",'Daily PnL Log'!N788,"")</f>
        <v>60791.31</v>
      </c>
      <c r="O60" s="13">
        <f t="shared" si="3"/>
        <v>107530.70000000001</v>
      </c>
      <c r="P60" s="13">
        <f t="shared" si="3"/>
        <v>127378.40000000001</v>
      </c>
      <c r="Q60" s="13">
        <f t="shared" si="3"/>
        <v>3260.8999999999996</v>
      </c>
      <c r="R60" s="13">
        <f t="shared" si="3"/>
        <v>27991.4</v>
      </c>
      <c r="S60" s="13">
        <f t="shared" si="3"/>
        <v>-4690.5999999999995</v>
      </c>
      <c r="T60" s="13">
        <f t="shared" si="3"/>
        <v>-2638.7</v>
      </c>
      <c r="U60" s="13">
        <f t="shared" si="3"/>
        <v>0</v>
      </c>
      <c r="V60" s="13">
        <f t="shared" si="3"/>
        <v>258832.09999999995</v>
      </c>
      <c r="W60" s="13">
        <f>IF('Daily PnL Log'!W788&lt;&gt;"",'Daily PnL Log'!W788,"")</f>
        <v>720106</v>
      </c>
      <c r="X60" s="13">
        <f>IF('Daily PnL Log'!X788&lt;&gt;"",'Daily PnL Log'!X788,"")</f>
        <v>8.4419946507875224E-2</v>
      </c>
      <c r="Y60" s="13" t="str">
        <f>IF('Daily PnL Log'!Y788&lt;&gt;"",'Daily PnL Log'!Y788,"")</f>
        <v/>
      </c>
      <c r="Z60" s="13" t="str">
        <f>IF('Daily PnL Log'!Z788&lt;&gt;"",'Daily PnL Log'!Z788,"")</f>
        <v/>
      </c>
      <c r="AA60" s="13">
        <f>IF('Daily PnL Log'!AC788&lt;&gt;"",'Daily PnL Log'!AC788,"")</f>
        <v>247166.4</v>
      </c>
    </row>
    <row r="61" spans="1:27" x14ac:dyDescent="0.25">
      <c r="A61" s="48" t="str">
        <f t="shared" si="2"/>
        <v>Jan</v>
      </c>
      <c r="B61" s="2">
        <f>'Daily PnL Log'!B789</f>
        <v>45309</v>
      </c>
      <c r="C61" s="11">
        <f>IF('Daily PnL Log'!C789&lt;&gt;"",'Daily PnL Log'!C789,"")</f>
        <v>-1662.4</v>
      </c>
      <c r="D61" s="11">
        <f>IF('Daily PnL Log'!D789&lt;&gt;"",'Daily PnL Log'!D789,"")</f>
        <v>-24275.7</v>
      </c>
      <c r="E61" s="11">
        <f>IF('Daily PnL Log'!E789&lt;&gt;"",'Daily PnL Log'!E789,"")</f>
        <v>2417.3000000000002</v>
      </c>
      <c r="F61" s="11">
        <f>IF('Daily PnL Log'!F789&lt;&gt;"",'Daily PnL Log'!F789,"")</f>
        <v>-373.3</v>
      </c>
      <c r="G61" s="11">
        <f>IF('Daily PnL Log'!G789&lt;&gt;"",'Daily PnL Log'!G789,"")</f>
        <v>-2124.1</v>
      </c>
      <c r="H61" s="11">
        <f>IF('Daily PnL Log'!H789&lt;&gt;"",'Daily PnL Log'!H789,"")</f>
        <v>711.8</v>
      </c>
      <c r="I61" s="11">
        <f>IF('Daily PnL Log'!I789&lt;&gt;"",'Daily PnL Log'!I789,"")</f>
        <v>0</v>
      </c>
      <c r="J61" s="11">
        <f>IF('Daily PnL Log'!J789&lt;&gt;"",'Daily PnL Log'!J789,"")</f>
        <v>-25306.400000000001</v>
      </c>
      <c r="K61" s="11">
        <f>IF('Daily PnL Log'!K789&lt;&gt;"",'Daily PnL Log'!K789,"")</f>
        <v>-98.36</v>
      </c>
      <c r="L61" s="11">
        <f>IF('Daily PnL Log'!L789&lt;&gt;"",'Daily PnL Log'!L789,"")</f>
        <v>-696.21</v>
      </c>
      <c r="M61" s="11">
        <f>IF('Daily PnL Log'!M789&lt;&gt;"",'Daily PnL Log'!M789,"")</f>
        <v>-794.57</v>
      </c>
      <c r="N61" s="11">
        <f>IF('Daily PnL Log'!N789&lt;&gt;"",'Daily PnL Log'!N789,"")</f>
        <v>-26100.97</v>
      </c>
      <c r="O61" s="11">
        <f t="shared" si="3"/>
        <v>105868.30000000002</v>
      </c>
      <c r="P61" s="11">
        <f t="shared" si="3"/>
        <v>103102.70000000001</v>
      </c>
      <c r="Q61" s="11">
        <f t="shared" si="3"/>
        <v>5678.2</v>
      </c>
      <c r="R61" s="11">
        <f t="shared" si="3"/>
        <v>27618.100000000002</v>
      </c>
      <c r="S61" s="11">
        <f t="shared" si="3"/>
        <v>-6814.6999999999989</v>
      </c>
      <c r="T61" s="11">
        <f t="shared" si="3"/>
        <v>-1926.8999999999999</v>
      </c>
      <c r="U61" s="11">
        <f t="shared" si="3"/>
        <v>0</v>
      </c>
      <c r="V61" s="11">
        <f t="shared" si="3"/>
        <v>233525.69999999995</v>
      </c>
      <c r="W61" s="11">
        <f>IF('Daily PnL Log'!W789&lt;&gt;"",'Daily PnL Log'!W789,"")</f>
        <v>806068</v>
      </c>
      <c r="X61" s="11">
        <f>IF('Daily PnL Log'!X789&lt;&gt;"",'Daily PnL Log'!X789,"")</f>
        <v>-3.2380605606474891E-2</v>
      </c>
      <c r="Y61" s="11">
        <f>IF('Daily PnL Log'!Y789&lt;&gt;"",'Daily PnL Log'!Y789,"")</f>
        <v>-306.5</v>
      </c>
      <c r="Z61" s="11" t="str">
        <f>IF('Daily PnL Log'!Z789&lt;&gt;"",'Daily PnL Log'!Z789,"")</f>
        <v/>
      </c>
      <c r="AA61" s="11">
        <f>IF('Daily PnL Log'!AC789&lt;&gt;"",'Daily PnL Log'!AC789,"")</f>
        <v>232894.58</v>
      </c>
    </row>
    <row r="62" spans="1:27" x14ac:dyDescent="0.25">
      <c r="A62" s="47" t="str">
        <f t="shared" si="2"/>
        <v>Jan</v>
      </c>
      <c r="B62" s="14">
        <f>'Daily PnL Log'!B790</f>
        <v>45310</v>
      </c>
      <c r="C62" s="13">
        <f>IF('Daily PnL Log'!C790&lt;&gt;"",'Daily PnL Log'!C790,"")</f>
        <v>7020.2</v>
      </c>
      <c r="D62" s="13">
        <f>IF('Daily PnL Log'!D790&lt;&gt;"",'Daily PnL Log'!D790,"")</f>
        <v>9069.9</v>
      </c>
      <c r="E62" s="13">
        <f>IF('Daily PnL Log'!E790&lt;&gt;"",'Daily PnL Log'!E790,"")</f>
        <v>630</v>
      </c>
      <c r="F62" s="13">
        <f>IF('Daily PnL Log'!F790&lt;&gt;"",'Daily PnL Log'!F790,"")</f>
        <v>-65017.8</v>
      </c>
      <c r="G62" s="13">
        <f>IF('Daily PnL Log'!G790&lt;&gt;"",'Daily PnL Log'!G790,"")</f>
        <v>-1851.3</v>
      </c>
      <c r="H62" s="13">
        <f>IF('Daily PnL Log'!H790&lt;&gt;"",'Daily PnL Log'!H790,"")</f>
        <v>-184.5</v>
      </c>
      <c r="I62" s="13">
        <f>IF('Daily PnL Log'!I790&lt;&gt;"",'Daily PnL Log'!I790,"")</f>
        <v>0</v>
      </c>
      <c r="J62" s="13">
        <f>IF('Daily PnL Log'!J790&lt;&gt;"",'Daily PnL Log'!J790,"")</f>
        <v>-50333.500000000007</v>
      </c>
      <c r="K62" s="13">
        <f>IF('Daily PnL Log'!K790&lt;&gt;"",'Daily PnL Log'!K790,"")</f>
        <v>-119.99</v>
      </c>
      <c r="L62" s="13">
        <f>IF('Daily PnL Log'!L790&lt;&gt;"",'Daily PnL Log'!L790,"")</f>
        <v>-848.8</v>
      </c>
      <c r="M62" s="13">
        <f>IF('Daily PnL Log'!M790&lt;&gt;"",'Daily PnL Log'!M790,"")</f>
        <v>-968.79</v>
      </c>
      <c r="N62" s="13">
        <f>IF('Daily PnL Log'!N790&lt;&gt;"",'Daily PnL Log'!N790,"")</f>
        <v>-51302.290000000008</v>
      </c>
      <c r="O62" s="13">
        <f t="shared" si="3"/>
        <v>112888.50000000001</v>
      </c>
      <c r="P62" s="13">
        <f t="shared" si="3"/>
        <v>112172.6</v>
      </c>
      <c r="Q62" s="13">
        <f t="shared" si="3"/>
        <v>6308.2</v>
      </c>
      <c r="R62" s="13">
        <f t="shared" si="3"/>
        <v>-37399.699999999997</v>
      </c>
      <c r="S62" s="13">
        <f t="shared" si="3"/>
        <v>-8665.9999999999982</v>
      </c>
      <c r="T62" s="13">
        <f t="shared" si="3"/>
        <v>-2111.3999999999996</v>
      </c>
      <c r="U62" s="13">
        <f t="shared" si="3"/>
        <v>0</v>
      </c>
      <c r="V62" s="13">
        <f t="shared" si="3"/>
        <v>183192.19999999995</v>
      </c>
      <c r="W62" s="13">
        <f>IF('Daily PnL Log'!W790&lt;&gt;"",'Daily PnL Log'!W790,"")</f>
        <v>514997</v>
      </c>
      <c r="X62" s="13">
        <f>IF('Daily PnL Log'!X790&lt;&gt;"",'Daily PnL Log'!X790,"")</f>
        <v>-9.9616677378703195E-2</v>
      </c>
      <c r="Y62" s="13" t="str">
        <f>IF('Daily PnL Log'!Y790&lt;&gt;"",'Daily PnL Log'!Y790,"")</f>
        <v/>
      </c>
      <c r="Z62" s="13" t="str">
        <f>IF('Daily PnL Log'!Z790&lt;&gt;"",'Daily PnL Log'!Z790,"")</f>
        <v/>
      </c>
      <c r="AA62" s="13">
        <f>IF('Daily PnL Log'!AC790&lt;&gt;"",'Daily PnL Log'!AC790,"")</f>
        <v>177057.54</v>
      </c>
    </row>
    <row r="63" spans="1:27" x14ac:dyDescent="0.25">
      <c r="A63" s="48" t="str">
        <f t="shared" si="2"/>
        <v>Jan</v>
      </c>
      <c r="B63" s="2">
        <f>'Daily PnL Log'!B791</f>
        <v>45313</v>
      </c>
      <c r="C63" s="11">
        <f>IF('Daily PnL Log'!C791&lt;&gt;"",'Daily PnL Log'!C791,"")</f>
        <v>5360.6</v>
      </c>
      <c r="D63" s="11">
        <f>IF('Daily PnL Log'!D791&lt;&gt;"",'Daily PnL Log'!D791,"")</f>
        <v>4130.8999999999996</v>
      </c>
      <c r="E63" s="11">
        <f>IF('Daily PnL Log'!E791&lt;&gt;"",'Daily PnL Log'!E791,"")</f>
        <v>1742.8</v>
      </c>
      <c r="F63" s="11">
        <f>IF('Daily PnL Log'!F791&lt;&gt;"",'Daily PnL Log'!F791,"")</f>
        <v>-33698.6</v>
      </c>
      <c r="G63" s="11">
        <f>IF('Daily PnL Log'!G791&lt;&gt;"",'Daily PnL Log'!G791,"")</f>
        <v>5439.2</v>
      </c>
      <c r="H63" s="11">
        <f>IF('Daily PnL Log'!H791&lt;&gt;"",'Daily PnL Log'!H791,"")</f>
        <v>-1502.9</v>
      </c>
      <c r="I63" s="11">
        <f>IF('Daily PnL Log'!I791&lt;&gt;"",'Daily PnL Log'!I791,"")</f>
        <v>0</v>
      </c>
      <c r="J63" s="11">
        <f>IF('Daily PnL Log'!J791&lt;&gt;"",'Daily PnL Log'!J791,"")</f>
        <v>-18528</v>
      </c>
      <c r="K63" s="11">
        <f>IF('Daily PnL Log'!K791&lt;&gt;"",'Daily PnL Log'!K791,"")</f>
        <v>-96</v>
      </c>
      <c r="L63" s="11">
        <f>IF('Daily PnL Log'!L791&lt;&gt;"",'Daily PnL Log'!L791,"")</f>
        <v>-678.96</v>
      </c>
      <c r="M63" s="11">
        <f>IF('Daily PnL Log'!M791&lt;&gt;"",'Daily PnL Log'!M791,"")</f>
        <v>-774.96</v>
      </c>
      <c r="N63" s="11">
        <f>IF('Daily PnL Log'!N791&lt;&gt;"",'Daily PnL Log'!N791,"")</f>
        <v>-19302.96</v>
      </c>
      <c r="O63" s="11">
        <f t="shared" si="3"/>
        <v>118249.10000000002</v>
      </c>
      <c r="P63" s="11">
        <f t="shared" si="3"/>
        <v>116303.5</v>
      </c>
      <c r="Q63" s="11">
        <f t="shared" si="3"/>
        <v>8051</v>
      </c>
      <c r="R63" s="11">
        <f t="shared" si="3"/>
        <v>-71098.299999999988</v>
      </c>
      <c r="S63" s="11">
        <f t="shared" si="3"/>
        <v>-3226.7999999999984</v>
      </c>
      <c r="T63" s="11">
        <f t="shared" si="3"/>
        <v>-3614.2999999999997</v>
      </c>
      <c r="U63" s="11">
        <f t="shared" si="3"/>
        <v>0</v>
      </c>
      <c r="V63" s="11">
        <f t="shared" si="3"/>
        <v>164664.19999999995</v>
      </c>
      <c r="W63" s="11">
        <f>IF('Daily PnL Log'!W791&lt;&gt;"",'Daily PnL Log'!W791,"")</f>
        <v>622047</v>
      </c>
      <c r="X63" s="11">
        <f>IF('Daily PnL Log'!X791&lt;&gt;"",'Daily PnL Log'!X791,"")</f>
        <v>-3.1031352936353684E-2</v>
      </c>
      <c r="Y63" s="11" t="str">
        <f>IF('Daily PnL Log'!Y791&lt;&gt;"",'Daily PnL Log'!Y791,"")</f>
        <v/>
      </c>
      <c r="Z63" s="11" t="str">
        <f>IF('Daily PnL Log'!Z791&lt;&gt;"",'Daily PnL Log'!Z791,"")</f>
        <v/>
      </c>
      <c r="AA63" s="11">
        <f>IF('Daily PnL Log'!AC791&lt;&gt;"",'Daily PnL Log'!AC791,"")</f>
        <v>161568.82999999999</v>
      </c>
    </row>
    <row r="64" spans="1:27" x14ac:dyDescent="0.25">
      <c r="A64" s="47" t="str">
        <f t="shared" si="2"/>
        <v>Jan</v>
      </c>
      <c r="B64" s="14">
        <f>'Daily PnL Log'!B792</f>
        <v>45314</v>
      </c>
      <c r="C64" s="13">
        <f>IF('Daily PnL Log'!C792&lt;&gt;"",'Daily PnL Log'!C792,"")</f>
        <v>-3095.3</v>
      </c>
      <c r="D64" s="13">
        <f>IF('Daily PnL Log'!D792&lt;&gt;"",'Daily PnL Log'!D792,"")</f>
        <v>-8957.2999999999993</v>
      </c>
      <c r="E64" s="13">
        <f>IF('Daily PnL Log'!E792&lt;&gt;"",'Daily PnL Log'!E792,"")</f>
        <v>2764.8</v>
      </c>
      <c r="F64" s="13">
        <f>IF('Daily PnL Log'!F792&lt;&gt;"",'Daily PnL Log'!F792,"")</f>
        <v>-1482.1</v>
      </c>
      <c r="G64" s="13">
        <f>IF('Daily PnL Log'!G792&lt;&gt;"",'Daily PnL Log'!G792,"")</f>
        <v>-4954.5</v>
      </c>
      <c r="H64" s="13">
        <f>IF('Daily PnL Log'!H792&lt;&gt;"",'Daily PnL Log'!H792,"")</f>
        <v>-712.3</v>
      </c>
      <c r="I64" s="13">
        <f>IF('Daily PnL Log'!I792&lt;&gt;"",'Daily PnL Log'!I792,"")</f>
        <v>0</v>
      </c>
      <c r="J64" s="13">
        <f>IF('Daily PnL Log'!J792&lt;&gt;"",'Daily PnL Log'!J792,"")</f>
        <v>-16436.7</v>
      </c>
      <c r="K64" s="13">
        <f>IF('Daily PnL Log'!K792&lt;&gt;"",'Daily PnL Log'!K792,"")</f>
        <v>-74.760000000000005</v>
      </c>
      <c r="L64" s="13">
        <f>IF('Daily PnL Log'!L792&lt;&gt;"",'Daily PnL Log'!L792,"")</f>
        <v>-526.41999999999996</v>
      </c>
      <c r="M64" s="13">
        <f>IF('Daily PnL Log'!M792&lt;&gt;"",'Daily PnL Log'!M792,"")</f>
        <v>-601.17999999999995</v>
      </c>
      <c r="N64" s="13">
        <f>IF('Daily PnL Log'!N792&lt;&gt;"",'Daily PnL Log'!N792,"")</f>
        <v>-17037.88</v>
      </c>
      <c r="O64" s="13">
        <f t="shared" si="3"/>
        <v>115153.80000000002</v>
      </c>
      <c r="P64" s="13">
        <f t="shared" si="3"/>
        <v>107346.2</v>
      </c>
      <c r="Q64" s="13">
        <f t="shared" si="3"/>
        <v>10815.8</v>
      </c>
      <c r="R64" s="13">
        <f t="shared" si="3"/>
        <v>-72580.399999999994</v>
      </c>
      <c r="S64" s="13">
        <f t="shared" si="3"/>
        <v>-8181.2999999999984</v>
      </c>
      <c r="T64" s="13">
        <f t="shared" si="3"/>
        <v>-4326.5999999999995</v>
      </c>
      <c r="U64" s="13">
        <f t="shared" si="3"/>
        <v>0</v>
      </c>
      <c r="V64" s="13">
        <f t="shared" si="3"/>
        <v>148227.49999999994</v>
      </c>
      <c r="W64" s="13">
        <f>IF('Daily PnL Log'!W792&lt;&gt;"",'Daily PnL Log'!W792,"")</f>
        <v>586674</v>
      </c>
      <c r="X64" s="13">
        <f>IF('Daily PnL Log'!X792&lt;&gt;"",'Daily PnL Log'!X792,"")</f>
        <v>-2.9041477890617277E-2</v>
      </c>
      <c r="Y64" s="13" t="str">
        <f>IF('Daily PnL Log'!Y792&lt;&gt;"",'Daily PnL Log'!Y792,"")</f>
        <v/>
      </c>
      <c r="Z64" s="13" t="str">
        <f>IF('Daily PnL Log'!Z792&lt;&gt;"",'Daily PnL Log'!Z792,"")</f>
        <v/>
      </c>
      <c r="AA64" s="13">
        <f>IF('Daily PnL Log'!AC792&lt;&gt;"",'Daily PnL Log'!AC792,"")</f>
        <v>108063.4</v>
      </c>
    </row>
    <row r="65" spans="1:27" x14ac:dyDescent="0.25">
      <c r="A65" s="48" t="str">
        <f t="shared" si="2"/>
        <v>Jan</v>
      </c>
      <c r="B65" s="2">
        <f>'Daily PnL Log'!B793</f>
        <v>45315</v>
      </c>
      <c r="C65" s="11">
        <f>IF('Daily PnL Log'!C793&lt;&gt;"",'Daily PnL Log'!C793,"")</f>
        <v>3039.6</v>
      </c>
      <c r="D65" s="11">
        <f>IF('Daily PnL Log'!D793&lt;&gt;"",'Daily PnL Log'!D793,"")</f>
        <v>9079.2999999999993</v>
      </c>
      <c r="E65" s="11">
        <f>IF('Daily PnL Log'!E793&lt;&gt;"",'Daily PnL Log'!E793,"")</f>
        <v>952.2</v>
      </c>
      <c r="F65" s="11">
        <f>IF('Daily PnL Log'!F793&lt;&gt;"",'Daily PnL Log'!F793,"")</f>
        <v>-11864.1</v>
      </c>
      <c r="G65" s="11">
        <f>IF('Daily PnL Log'!G793&lt;&gt;"",'Daily PnL Log'!G793,"")</f>
        <v>-4519.3999999999996</v>
      </c>
      <c r="H65" s="11">
        <f>IF('Daily PnL Log'!H793&lt;&gt;"",'Daily PnL Log'!H793,"")</f>
        <v>1687.7</v>
      </c>
      <c r="I65" s="11">
        <f>IF('Daily PnL Log'!I793&lt;&gt;"",'Daily PnL Log'!I793,"")</f>
        <v>0</v>
      </c>
      <c r="J65" s="11">
        <f>IF('Daily PnL Log'!J793&lt;&gt;"",'Daily PnL Log'!J793,"")</f>
        <v>-1624.6999999999996</v>
      </c>
      <c r="K65" s="11">
        <f>IF('Daily PnL Log'!K793&lt;&gt;"",'Daily PnL Log'!K793,"")</f>
        <v>-73.45</v>
      </c>
      <c r="L65" s="11">
        <f>IF('Daily PnL Log'!L793&lt;&gt;"",'Daily PnL Log'!L793,"")</f>
        <v>-519.16</v>
      </c>
      <c r="M65" s="11">
        <f>IF('Daily PnL Log'!M793&lt;&gt;"",'Daily PnL Log'!M793,"")</f>
        <v>-592.61</v>
      </c>
      <c r="N65" s="11">
        <f>IF('Daily PnL Log'!N793&lt;&gt;"",'Daily PnL Log'!N793,"")</f>
        <v>-2217.3099999999995</v>
      </c>
      <c r="O65" s="11">
        <f t="shared" si="3"/>
        <v>118193.40000000002</v>
      </c>
      <c r="P65" s="11">
        <f t="shared" si="3"/>
        <v>116425.5</v>
      </c>
      <c r="Q65" s="11">
        <f t="shared" si="3"/>
        <v>11768</v>
      </c>
      <c r="R65" s="11">
        <f t="shared" si="3"/>
        <v>-84444.5</v>
      </c>
      <c r="S65" s="11">
        <f t="shared" si="3"/>
        <v>-12700.699999999997</v>
      </c>
      <c r="T65" s="11">
        <f t="shared" si="3"/>
        <v>-2638.8999999999996</v>
      </c>
      <c r="U65" s="11">
        <f t="shared" si="3"/>
        <v>0</v>
      </c>
      <c r="V65" s="11">
        <f t="shared" si="3"/>
        <v>146602.79999999993</v>
      </c>
      <c r="W65" s="11">
        <f>IF('Daily PnL Log'!W793&lt;&gt;"",'Daily PnL Log'!W793,"")</f>
        <v>661585</v>
      </c>
      <c r="X65" s="11">
        <f>IF('Daily PnL Log'!X793&lt;&gt;"",'Daily PnL Log'!X793,"")</f>
        <v>-3.3515118994535843E-3</v>
      </c>
      <c r="Y65" s="11" t="str">
        <f>IF('Daily PnL Log'!Y793&lt;&gt;"",'Daily PnL Log'!Y793,"")</f>
        <v/>
      </c>
      <c r="Z65" s="11" t="str">
        <f>IF('Daily PnL Log'!Z793&lt;&gt;"",'Daily PnL Log'!Z793,"")</f>
        <v/>
      </c>
      <c r="AA65" s="11">
        <f>IF('Daily PnL Log'!AC793&lt;&gt;"",'Daily PnL Log'!AC793,"")</f>
        <v>121713.29</v>
      </c>
    </row>
    <row r="66" spans="1:27" x14ac:dyDescent="0.25">
      <c r="A66" s="47" t="str">
        <f t="shared" si="2"/>
        <v>Jan</v>
      </c>
      <c r="B66" s="14">
        <f>'Daily PnL Log'!B794</f>
        <v>45316</v>
      </c>
      <c r="C66" s="13">
        <f>IF('Daily PnL Log'!C794&lt;&gt;"",'Daily PnL Log'!C794,"")</f>
        <v>12379.7</v>
      </c>
      <c r="D66" s="13">
        <f>IF('Daily PnL Log'!D794&lt;&gt;"",'Daily PnL Log'!D794,"")</f>
        <v>4791.7</v>
      </c>
      <c r="E66" s="13">
        <f>IF('Daily PnL Log'!E794&lt;&gt;"",'Daily PnL Log'!E794,"")</f>
        <v>-2864.4</v>
      </c>
      <c r="F66" s="13">
        <f>IF('Daily PnL Log'!F794&lt;&gt;"",'Daily PnL Log'!F794,"")</f>
        <v>6478.1</v>
      </c>
      <c r="G66" s="13">
        <f>IF('Daily PnL Log'!G794&lt;&gt;"",'Daily PnL Log'!G794,"")</f>
        <v>6621</v>
      </c>
      <c r="H66" s="13">
        <f>IF('Daily PnL Log'!H794&lt;&gt;"",'Daily PnL Log'!H794,"")</f>
        <v>864.8</v>
      </c>
      <c r="I66" s="13">
        <f>IF('Daily PnL Log'!I794&lt;&gt;"",'Daily PnL Log'!I794,"")</f>
        <v>0</v>
      </c>
      <c r="J66" s="13">
        <f>IF('Daily PnL Log'!J794&lt;&gt;"",'Daily PnL Log'!J794,"")</f>
        <v>28270.9</v>
      </c>
      <c r="K66" s="13">
        <f>IF('Daily PnL Log'!K794&lt;&gt;"",'Daily PnL Log'!K794,"")</f>
        <v>-66.14</v>
      </c>
      <c r="L66" s="13">
        <f>IF('Daily PnL Log'!L794&lt;&gt;"",'Daily PnL Log'!L794,"")</f>
        <v>-467.16</v>
      </c>
      <c r="M66" s="13">
        <f>IF('Daily PnL Log'!M794&lt;&gt;"",'Daily PnL Log'!M794,"")</f>
        <v>-533.30000000000007</v>
      </c>
      <c r="N66" s="13">
        <f>IF('Daily PnL Log'!N794&lt;&gt;"",'Daily PnL Log'!N794,"")</f>
        <v>27737.600000000002</v>
      </c>
      <c r="O66" s="13">
        <f t="shared" si="3"/>
        <v>130573.10000000002</v>
      </c>
      <c r="P66" s="13">
        <f t="shared" si="3"/>
        <v>121217.2</v>
      </c>
      <c r="Q66" s="13">
        <f t="shared" si="3"/>
        <v>8903.6</v>
      </c>
      <c r="R66" s="13">
        <f t="shared" si="3"/>
        <v>-77966.399999999994</v>
      </c>
      <c r="S66" s="13">
        <f t="shared" si="3"/>
        <v>-6079.6999999999971</v>
      </c>
      <c r="T66" s="13">
        <f t="shared" si="3"/>
        <v>-1774.0999999999997</v>
      </c>
      <c r="U66" s="13">
        <f t="shared" si="3"/>
        <v>0</v>
      </c>
      <c r="V66" s="13">
        <f t="shared" si="3"/>
        <v>174873.69999999992</v>
      </c>
      <c r="W66" s="13">
        <f>IF('Daily PnL Log'!W794&lt;&gt;"",'Daily PnL Log'!W794,"")</f>
        <v>702248</v>
      </c>
      <c r="X66" s="13">
        <f>IF('Daily PnL Log'!X794&lt;&gt;"",'Daily PnL Log'!X794,"")</f>
        <v>3.9498296897961978E-2</v>
      </c>
      <c r="Y66" s="13" t="str">
        <f>IF('Daily PnL Log'!Y794&lt;&gt;"",'Daily PnL Log'!Y794,"")</f>
        <v/>
      </c>
      <c r="Z66" s="13" t="str">
        <f>IF('Daily PnL Log'!Z794&lt;&gt;"",'Daily PnL Log'!Z794,"")</f>
        <v/>
      </c>
      <c r="AA66" s="13">
        <f>IF('Daily PnL Log'!AC794&lt;&gt;"",'Daily PnL Log'!AC794,"")</f>
        <v>166229.74</v>
      </c>
    </row>
    <row r="67" spans="1:27" x14ac:dyDescent="0.25">
      <c r="A67" s="48" t="str">
        <f t="shared" si="2"/>
        <v>Jan</v>
      </c>
      <c r="B67" s="2">
        <f>'Daily PnL Log'!B795</f>
        <v>45317</v>
      </c>
      <c r="C67" s="11">
        <f>IF('Daily PnL Log'!C795&lt;&gt;"",'Daily PnL Log'!C795,"")</f>
        <v>-23428.799999999999</v>
      </c>
      <c r="D67" s="11">
        <f>IF('Daily PnL Log'!D795&lt;&gt;"",'Daily PnL Log'!D795,"")</f>
        <v>1434.5</v>
      </c>
      <c r="E67" s="11">
        <f>IF('Daily PnL Log'!E795&lt;&gt;"",'Daily PnL Log'!E795,"")</f>
        <v>-3998.9</v>
      </c>
      <c r="F67" s="11">
        <f>IF('Daily PnL Log'!F795&lt;&gt;"",'Daily PnL Log'!F795,"")</f>
        <v>17672.900000000001</v>
      </c>
      <c r="G67" s="11">
        <f>IF('Daily PnL Log'!G795&lt;&gt;"",'Daily PnL Log'!G795,"")</f>
        <v>-7478.3</v>
      </c>
      <c r="H67" s="11">
        <f>IF('Daily PnL Log'!H795&lt;&gt;"",'Daily PnL Log'!H795,"")</f>
        <v>2080.6</v>
      </c>
      <c r="I67" s="11">
        <f>IF('Daily PnL Log'!I795&lt;&gt;"",'Daily PnL Log'!I795,"")</f>
        <v>0</v>
      </c>
      <c r="J67" s="11">
        <f>IF('Daily PnL Log'!J795&lt;&gt;"",'Daily PnL Log'!J795,"")</f>
        <v>-13717.999999999998</v>
      </c>
      <c r="K67" s="11">
        <f>IF('Daily PnL Log'!K795&lt;&gt;"",'Daily PnL Log'!K795,"")</f>
        <v>-353.49</v>
      </c>
      <c r="L67" s="11">
        <f>IF('Daily PnL Log'!L795&lt;&gt;"",'Daily PnL Log'!L795,"")</f>
        <v>-1738.58</v>
      </c>
      <c r="M67" s="11">
        <f>IF('Daily PnL Log'!M795&lt;&gt;"",'Daily PnL Log'!M795,"")</f>
        <v>-2092.0699999999997</v>
      </c>
      <c r="N67" s="11">
        <f>IF('Daily PnL Log'!N795&lt;&gt;"",'Daily PnL Log'!N795,"")</f>
        <v>-15810.069999999998</v>
      </c>
      <c r="O67" s="11">
        <f t="shared" ref="O67:V68" si="4">IF(C67&lt;&gt;"",O66+C67,"")</f>
        <v>107144.30000000002</v>
      </c>
      <c r="P67" s="11">
        <f t="shared" si="4"/>
        <v>122651.7</v>
      </c>
      <c r="Q67" s="11">
        <f t="shared" si="4"/>
        <v>4904.7000000000007</v>
      </c>
      <c r="R67" s="11">
        <f t="shared" si="4"/>
        <v>-60293.499999999993</v>
      </c>
      <c r="S67" s="11">
        <f t="shared" si="4"/>
        <v>-13557.999999999996</v>
      </c>
      <c r="T67" s="11">
        <f t="shared" si="4"/>
        <v>306.50000000000023</v>
      </c>
      <c r="U67" s="11">
        <f t="shared" si="4"/>
        <v>0</v>
      </c>
      <c r="V67" s="11">
        <f t="shared" si="4"/>
        <v>161155.69999999992</v>
      </c>
      <c r="W67" s="11">
        <f>IF('Daily PnL Log'!W795&lt;&gt;"",'Daily PnL Log'!W795,"")</f>
        <v>920849</v>
      </c>
      <c r="X67" s="11">
        <f>IF('Daily PnL Log'!X795&lt;&gt;"",'Daily PnL Log'!X795,"")</f>
        <v>-1.716901468101719E-2</v>
      </c>
      <c r="Y67" s="11" t="str">
        <f>IF('Daily PnL Log'!Y795&lt;&gt;"",'Daily PnL Log'!Y795,"")</f>
        <v/>
      </c>
      <c r="Z67" s="11" t="str">
        <f>IF('Daily PnL Log'!Z795&lt;&gt;"",'Daily PnL Log'!Z795,"")</f>
        <v/>
      </c>
      <c r="AA67" s="11">
        <f>IF('Daily PnL Log'!AC795&lt;&gt;"",'Daily PnL Log'!AC795,"")</f>
        <v>138969.42000000001</v>
      </c>
    </row>
    <row r="68" spans="1:27" x14ac:dyDescent="0.25">
      <c r="A68" s="47" t="str">
        <f t="shared" si="2"/>
        <v>Jan</v>
      </c>
      <c r="B68" s="14">
        <f>'Daily PnL Log'!B796</f>
        <v>45320</v>
      </c>
      <c r="C68" s="13">
        <f>IF('Daily PnL Log'!C796&lt;&gt;"",'Daily PnL Log'!C796,"")</f>
        <v>362.7</v>
      </c>
      <c r="D68" s="13">
        <f>IF('Daily PnL Log'!D796&lt;&gt;"",'Daily PnL Log'!D796,"")</f>
        <v>-4106.2</v>
      </c>
      <c r="E68" s="13">
        <f>IF('Daily PnL Log'!E796&lt;&gt;"",'Daily PnL Log'!E796,"")</f>
        <v>5535.4</v>
      </c>
      <c r="F68" s="13">
        <f>IF('Daily PnL Log'!F796&lt;&gt;"",'Daily PnL Log'!F796,"")</f>
        <v>9040.9</v>
      </c>
      <c r="G68" s="13">
        <f>IF('Daily PnL Log'!G796&lt;&gt;"",'Daily PnL Log'!G796,"")</f>
        <v>-17095.7</v>
      </c>
      <c r="H68" s="13">
        <f>IF('Daily PnL Log'!H796&lt;&gt;"",'Daily PnL Log'!H796,"")</f>
        <v>-1452.2</v>
      </c>
      <c r="I68" s="13">
        <f>IF('Daily PnL Log'!I796&lt;&gt;"",'Daily PnL Log'!I796,"")</f>
        <v>0</v>
      </c>
      <c r="J68" s="13">
        <f>IF('Daily PnL Log'!J796&lt;&gt;"",'Daily PnL Log'!J796,"")</f>
        <v>-7715.1000000000013</v>
      </c>
      <c r="K68" s="13">
        <f>IF('Daily PnL Log'!K796&lt;&gt;"",'Daily PnL Log'!K796,"")</f>
        <v>-100.23</v>
      </c>
      <c r="L68" s="13">
        <f>IF('Daily PnL Log'!L796&lt;&gt;"",'Daily PnL Log'!L796,"")</f>
        <v>-709.09</v>
      </c>
      <c r="M68" s="13">
        <f>IF('Daily PnL Log'!M796&lt;&gt;"",'Daily PnL Log'!M796,"")</f>
        <v>-809.32</v>
      </c>
      <c r="N68" s="13">
        <f>IF('Daily PnL Log'!N796&lt;&gt;"",'Daily PnL Log'!N796,"")</f>
        <v>-8524.4200000000019</v>
      </c>
      <c r="O68" s="13">
        <f t="shared" si="4"/>
        <v>107507.00000000001</v>
      </c>
      <c r="P68" s="13">
        <f t="shared" si="4"/>
        <v>118545.5</v>
      </c>
      <c r="Q68" s="13">
        <f t="shared" si="4"/>
        <v>10440.1</v>
      </c>
      <c r="R68" s="13">
        <f t="shared" si="4"/>
        <v>-51252.599999999991</v>
      </c>
      <c r="S68" s="13">
        <f t="shared" si="4"/>
        <v>-30653.699999999997</v>
      </c>
      <c r="T68" s="13">
        <f t="shared" si="4"/>
        <v>-1145.6999999999998</v>
      </c>
      <c r="U68" s="13">
        <f t="shared" si="4"/>
        <v>0</v>
      </c>
      <c r="V68" s="13">
        <f t="shared" si="4"/>
        <v>153440.59999999992</v>
      </c>
      <c r="W68" s="13">
        <f>IF('Daily PnL Log'!W796&lt;&gt;"",'Daily PnL Log'!W796,"")</f>
        <v>805809</v>
      </c>
      <c r="X68" s="13">
        <f>IF('Daily PnL Log'!X796&lt;&gt;"",'Daily PnL Log'!X796,"")</f>
        <v>-1.0578710339546967E-2</v>
      </c>
      <c r="Y68" s="13">
        <f>IF('Daily PnL Log'!Y796&lt;&gt;"",'Daily PnL Log'!Y796,"")</f>
        <v>-5272.11</v>
      </c>
      <c r="Z68" s="13" t="str">
        <f>IF('Daily PnL Log'!Z796&lt;&gt;"",'Daily PnL Log'!Z796,"")</f>
        <v/>
      </c>
      <c r="AA68" s="13">
        <f>IF('Daily PnL Log'!AC796&lt;&gt;"",'Daily PnL Log'!AC796,"")</f>
        <v>113857.60000000001</v>
      </c>
    </row>
    <row r="69" spans="1:27" x14ac:dyDescent="0.25">
      <c r="A69" s="48" t="str">
        <f t="shared" si="2"/>
        <v>Jan</v>
      </c>
      <c r="B69" s="2">
        <f>'Daily PnL Log'!B797</f>
        <v>45321</v>
      </c>
      <c r="C69" s="11">
        <f>IF('Daily PnL Log'!C797&lt;&gt;"",'Daily PnL Log'!C797,"")</f>
        <v>-7135.8</v>
      </c>
      <c r="D69" s="11">
        <f>IF('Daily PnL Log'!D797&lt;&gt;"",'Daily PnL Log'!D797,"")</f>
        <v>21516.3</v>
      </c>
      <c r="E69" s="11">
        <f>IF('Daily PnL Log'!E797&lt;&gt;"",'Daily PnL Log'!E797,"")</f>
        <v>-1137.3</v>
      </c>
      <c r="F69" s="11">
        <f>IF('Daily PnL Log'!F797&lt;&gt;"",'Daily PnL Log'!F797,"")</f>
        <v>-18382.2</v>
      </c>
      <c r="G69" s="11">
        <f>IF('Daily PnL Log'!G797&lt;&gt;"",'Daily PnL Log'!G797,"")</f>
        <v>-4718.8999999999996</v>
      </c>
      <c r="H69" s="11">
        <f>IF('Daily PnL Log'!H797&lt;&gt;"",'Daily PnL Log'!H797,"")</f>
        <v>819.3</v>
      </c>
      <c r="I69" s="11">
        <f>IF('Daily PnL Log'!I797&lt;&gt;"",'Daily PnL Log'!I797,"")</f>
        <v>0</v>
      </c>
      <c r="J69" s="11">
        <f>IF('Daily PnL Log'!J797&lt;&gt;"",'Daily PnL Log'!J797,"")</f>
        <v>-9038.6</v>
      </c>
      <c r="K69" s="11">
        <f>IF('Daily PnL Log'!K797&lt;&gt;"",'Daily PnL Log'!K797,"")</f>
        <v>-78.58</v>
      </c>
      <c r="L69" s="11">
        <f>IF('Daily PnL Log'!L797&lt;&gt;"",'Daily PnL Log'!L797,"")</f>
        <v>-554.53</v>
      </c>
      <c r="M69" s="11">
        <f>IF('Daily PnL Log'!M797&lt;&gt;"",'Daily PnL Log'!M797,"")</f>
        <v>-633.11</v>
      </c>
      <c r="N69" s="11">
        <f>IF('Daily PnL Log'!N797&lt;&gt;"",'Daily PnL Log'!N797,"")</f>
        <v>-9671.7100000000009</v>
      </c>
      <c r="O69" s="11">
        <f t="shared" ref="O69:V69" si="5">IF(C69&lt;&gt;"",O68+C69,"")</f>
        <v>100371.20000000001</v>
      </c>
      <c r="P69" s="11">
        <f t="shared" si="5"/>
        <v>140061.79999999999</v>
      </c>
      <c r="Q69" s="11">
        <f t="shared" si="5"/>
        <v>9302.8000000000011</v>
      </c>
      <c r="R69" s="11">
        <f t="shared" si="5"/>
        <v>-69634.799999999988</v>
      </c>
      <c r="S69" s="11">
        <f t="shared" si="5"/>
        <v>-35372.6</v>
      </c>
      <c r="T69" s="11">
        <f t="shared" si="5"/>
        <v>-326.39999999999986</v>
      </c>
      <c r="U69" s="11">
        <f t="shared" si="5"/>
        <v>0</v>
      </c>
      <c r="V69" s="11">
        <f t="shared" si="5"/>
        <v>144401.99999999991</v>
      </c>
      <c r="W69" s="11">
        <f>IF('Daily PnL Log'!W797&lt;&gt;"",'Daily PnL Log'!W797,"")</f>
        <v>946646</v>
      </c>
      <c r="X69" s="11">
        <f>IF('Daily PnL Log'!X797&lt;&gt;"",'Daily PnL Log'!X797,"")</f>
        <v>-1.0216818113634877E-2</v>
      </c>
      <c r="Y69" s="11" t="str">
        <f>IF('Daily PnL Log'!Y797&lt;&gt;"",'Daily PnL Log'!Y797,"")</f>
        <v/>
      </c>
      <c r="Z69" s="11" t="str">
        <f>IF('Daily PnL Log'!Z797&lt;&gt;"",'Daily PnL Log'!Z797,"")</f>
        <v/>
      </c>
      <c r="AA69" s="11">
        <f>IF('Daily PnL Log'!AC797&lt;&gt;"",'Daily PnL Log'!AC797,"")</f>
        <v>103723.49</v>
      </c>
    </row>
    <row r="70" spans="1:27" x14ac:dyDescent="0.25">
      <c r="A70" s="47" t="str">
        <f t="shared" si="2"/>
        <v>Jan</v>
      </c>
      <c r="B70" s="14">
        <f>'Daily PnL Log'!B798</f>
        <v>45322</v>
      </c>
      <c r="C70" s="13">
        <f>IF('Daily PnL Log'!C798&lt;&gt;"",'Daily PnL Log'!C798,"")</f>
        <v>-26499.5</v>
      </c>
      <c r="D70" s="13">
        <f>IF('Daily PnL Log'!D798&lt;&gt;"",'Daily PnL Log'!D798,"")</f>
        <v>18285.599999999999</v>
      </c>
      <c r="E70" s="13">
        <f>IF('Daily PnL Log'!E798&lt;&gt;"",'Daily PnL Log'!E798,"")</f>
        <v>22.8</v>
      </c>
      <c r="F70" s="13">
        <f>IF('Daily PnL Log'!F798&lt;&gt;"",'Daily PnL Log'!F798,"")</f>
        <v>-40634.800000000003</v>
      </c>
      <c r="G70" s="13">
        <f>IF('Daily PnL Log'!G798&lt;&gt;"",'Daily PnL Log'!G798,"")</f>
        <v>-15917.6</v>
      </c>
      <c r="H70" s="13">
        <f>IF('Daily PnL Log'!H798&lt;&gt;"",'Daily PnL Log'!H798,"")</f>
        <v>-966.7</v>
      </c>
      <c r="I70" s="13">
        <f>IF('Daily PnL Log'!I798&lt;&gt;"",'Daily PnL Log'!I798,"")</f>
        <v>0</v>
      </c>
      <c r="J70" s="13">
        <f>IF('Daily PnL Log'!J798&lt;&gt;"",'Daily PnL Log'!J798,"")</f>
        <v>-65710.2</v>
      </c>
      <c r="K70" s="13">
        <f>IF('Daily PnL Log'!K798&lt;&gt;"",'Daily PnL Log'!K798,"")</f>
        <v>-72.650000000000006</v>
      </c>
      <c r="L70" s="13">
        <f>IF('Daily PnL Log'!L798&lt;&gt;"",'Daily PnL Log'!L798,"")</f>
        <v>-513.59</v>
      </c>
      <c r="M70" s="13">
        <f>IF('Daily PnL Log'!M798&lt;&gt;"",'Daily PnL Log'!M798,"")</f>
        <v>-586.24</v>
      </c>
      <c r="N70" s="13">
        <f>IF('Daily PnL Log'!N798&lt;&gt;"",'Daily PnL Log'!N798,"")</f>
        <v>-66296.44</v>
      </c>
      <c r="O70" s="13">
        <f t="shared" ref="O70:V70" si="6">IF(C70&lt;&gt;"",O68+C70,"")</f>
        <v>81007.500000000015</v>
      </c>
      <c r="P70" s="13">
        <f t="shared" si="6"/>
        <v>136831.1</v>
      </c>
      <c r="Q70" s="13">
        <f t="shared" si="6"/>
        <v>10462.9</v>
      </c>
      <c r="R70" s="13">
        <f t="shared" si="6"/>
        <v>-91887.4</v>
      </c>
      <c r="S70" s="13">
        <f t="shared" si="6"/>
        <v>-46571.299999999996</v>
      </c>
      <c r="T70" s="13">
        <f t="shared" si="6"/>
        <v>-2112.3999999999996</v>
      </c>
      <c r="U70" s="13">
        <f t="shared" si="6"/>
        <v>0</v>
      </c>
      <c r="V70" s="13">
        <f t="shared" si="6"/>
        <v>87730.399999999921</v>
      </c>
      <c r="W70" s="13">
        <f>IF('Daily PnL Log'!W798&lt;&gt;"",'Daily PnL Log'!W798,"")</f>
        <v>948466</v>
      </c>
      <c r="X70" s="13">
        <f>IF('Daily PnL Log'!X798&lt;&gt;"",'Daily PnL Log'!X798,"")</f>
        <v>-6.989859415097642E-2</v>
      </c>
      <c r="Y70" s="13" t="str">
        <f>IF('Daily PnL Log'!Y798&lt;&gt;"",'Daily PnL Log'!Y798,"")</f>
        <v/>
      </c>
      <c r="Z70" s="13" t="str">
        <f>IF('Daily PnL Log'!Z798&lt;&gt;"",'Daily PnL Log'!Z798,"")</f>
        <v/>
      </c>
      <c r="AA70" s="13">
        <f>IF('Daily PnL Log'!AC798&lt;&gt;"",'Daily PnL Log'!AC798,"")</f>
        <v>82858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>
    <tabColor theme="4" tint="0.39997558519241921"/>
  </sheetPr>
  <dimension ref="A2:AC305"/>
  <sheetViews>
    <sheetView showGridLines="0" zoomScale="70" zoomScaleNormal="70" workbookViewId="0">
      <selection activeCell="H109" sqref="H109"/>
    </sheetView>
  </sheetViews>
  <sheetFormatPr defaultRowHeight="15" x14ac:dyDescent="0.25"/>
  <cols>
    <col min="1" max="1" width="19.140625" style="20" bestFit="1" customWidth="1"/>
    <col min="2" max="2" width="16" style="23" bestFit="1" customWidth="1"/>
    <col min="3" max="3" width="13" style="20" bestFit="1" customWidth="1"/>
    <col min="4" max="4" width="11.140625" style="20" bestFit="1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1.4257812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3" width="12.5703125" style="20" bestFit="1" customWidth="1"/>
    <col min="24" max="24" width="10.42578125" style="20" customWidth="1"/>
    <col min="25" max="25" width="12.5703125" style="20" bestFit="1" customWidth="1"/>
    <col min="26" max="26" width="12.5703125" style="20" customWidth="1"/>
    <col min="27" max="27" width="15.85546875" style="20" bestFit="1" customWidth="1"/>
    <col min="28" max="28" width="15.85546875" style="20" customWidth="1"/>
    <col min="29" max="29" width="12.5703125" style="20" bestFit="1" customWidth="1"/>
    <col min="30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2030977.4000000008</v>
      </c>
    </row>
    <row r="8" spans="1:2" ht="18.75" x14ac:dyDescent="0.3">
      <c r="A8" s="55" t="s">
        <v>6</v>
      </c>
      <c r="B8" s="56">
        <f>K48</f>
        <v>-25971.039999999997</v>
      </c>
    </row>
    <row r="9" spans="1:2" ht="18.75" x14ac:dyDescent="0.3">
      <c r="A9" s="55" t="s">
        <v>30</v>
      </c>
      <c r="B9" s="56">
        <f>L48</f>
        <v>-171259.01</v>
      </c>
    </row>
    <row r="10" spans="1:2" ht="18.75" x14ac:dyDescent="0.3">
      <c r="A10" s="55" t="s">
        <v>11</v>
      </c>
      <c r="B10" s="56">
        <f>Y48+Z48</f>
        <v>-119021.32999999996</v>
      </c>
    </row>
    <row r="11" spans="1:2" ht="18.75" x14ac:dyDescent="0.3">
      <c r="A11" s="57" t="s">
        <v>18</v>
      </c>
      <c r="B11" s="54">
        <f>B7+(B8+B9+B10)</f>
        <v>1714726.0200000009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722842.36935742968</v>
      </c>
    </row>
    <row r="15" spans="1:2" ht="18.75" x14ac:dyDescent="0.3">
      <c r="A15" s="60" t="s">
        <v>15</v>
      </c>
      <c r="B15" s="63">
        <f>B11/B14</f>
        <v>2.3721991027231923</v>
      </c>
    </row>
    <row r="16" spans="1:2" ht="18.75" x14ac:dyDescent="0.3">
      <c r="A16" s="60" t="s">
        <v>17</v>
      </c>
      <c r="B16" s="63">
        <f>X48</f>
        <v>7.7852309668777889E-2</v>
      </c>
    </row>
    <row r="17" spans="1:2" ht="18.75" x14ac:dyDescent="0.3">
      <c r="A17" s="60" t="s">
        <v>31</v>
      </c>
      <c r="B17" s="64">
        <f>(B15-0.045)/B16</f>
        <v>29.892486332444662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9" ht="15.75" thickBot="1" x14ac:dyDescent="0.3">
      <c r="W47" s="24"/>
    </row>
    <row r="48" spans="1:29" x14ac:dyDescent="0.25">
      <c r="A48" s="39"/>
      <c r="B48" s="40" t="s">
        <v>29</v>
      </c>
      <c r="C48" s="41">
        <f t="shared" ref="C48:N48" si="0">SUM(C50:C299)</f>
        <v>1120013.2999999998</v>
      </c>
      <c r="D48" s="41">
        <f t="shared" si="0"/>
        <v>425433.60000000021</v>
      </c>
      <c r="E48" s="41">
        <f t="shared" si="0"/>
        <v>-116735.20000000003</v>
      </c>
      <c r="F48" s="41">
        <f t="shared" si="0"/>
        <v>389811.89999999979</v>
      </c>
      <c r="G48" s="41">
        <f t="shared" si="0"/>
        <v>258290.60000000003</v>
      </c>
      <c r="H48" s="41">
        <f t="shared" si="0"/>
        <v>-45836.799999999974</v>
      </c>
      <c r="I48" s="41">
        <f t="shared" si="0"/>
        <v>0</v>
      </c>
      <c r="J48" s="41">
        <f t="shared" si="0"/>
        <v>2030977.4000000008</v>
      </c>
      <c r="K48" s="41">
        <f t="shared" si="0"/>
        <v>-25971.039999999997</v>
      </c>
      <c r="L48" s="41">
        <f t="shared" si="0"/>
        <v>-171259.01</v>
      </c>
      <c r="M48" s="41">
        <f t="shared" si="0"/>
        <v>-197230.05000000002</v>
      </c>
      <c r="N48" s="41">
        <f t="shared" si="0"/>
        <v>1833747.35</v>
      </c>
      <c r="O48" s="42"/>
      <c r="P48" s="42"/>
      <c r="Q48" s="42"/>
      <c r="R48" s="42"/>
      <c r="S48" s="42"/>
      <c r="T48" s="42"/>
      <c r="U48" s="42"/>
      <c r="V48" s="42"/>
      <c r="W48" s="43">
        <f>AVERAGE(W50:W299)</f>
        <v>722842.36935742968</v>
      </c>
      <c r="X48" s="44">
        <f>_xlfn.STDEV.P(X50:X299)</f>
        <v>7.7852309668777889E-2</v>
      </c>
      <c r="Y48" s="41">
        <f>SUM(Y50:Y299)</f>
        <v>-194753.61999999997</v>
      </c>
      <c r="Z48" s="41">
        <f>SUM(Z50:Z299)</f>
        <v>75732.290000000008</v>
      </c>
      <c r="AA48" s="41">
        <f>SUM(AA50:AA299)</f>
        <v>-346181.38</v>
      </c>
      <c r="AB48" s="41">
        <f>SUM(AB50:AB299)</f>
        <v>48905</v>
      </c>
      <c r="AC48" s="42"/>
    </row>
    <row r="49" spans="1:29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39</v>
      </c>
      <c r="AA49" s="46" t="s">
        <v>28</v>
      </c>
      <c r="AB49" s="46" t="s">
        <v>38</v>
      </c>
      <c r="AC49" s="46" t="s">
        <v>14</v>
      </c>
    </row>
    <row r="50" spans="1:29" x14ac:dyDescent="0.25">
      <c r="A50" s="47" t="str">
        <f>TEXT(B50,"mmm")</f>
        <v>Jan</v>
      </c>
      <c r="B50" s="14">
        <f>'Daily PnL Log'!B528</f>
        <v>44929</v>
      </c>
      <c r="C50" s="13">
        <f>IF('Daily PnL Log'!C528&lt;&gt;"",'Daily PnL Log'!C528,"")</f>
        <v>-14519.7</v>
      </c>
      <c r="D50" s="13">
        <f>IF('Daily PnL Log'!D528&lt;&gt;"",'Daily PnL Log'!D528,"")</f>
        <v>-4874.1000000000004</v>
      </c>
      <c r="E50" s="13">
        <f>IF('Daily PnL Log'!E528&lt;&gt;"",'Daily PnL Log'!E528,"")</f>
        <v>-291.2</v>
      </c>
      <c r="F50" s="13">
        <f>IF('Daily PnL Log'!F528&lt;&gt;"",'Daily PnL Log'!F528,"")</f>
        <v>39060.5</v>
      </c>
      <c r="G50" s="13">
        <f>IF('Daily PnL Log'!G528&lt;&gt;"",'Daily PnL Log'!G528,"")</f>
        <v>28664.6</v>
      </c>
      <c r="H50" s="13">
        <f>IF('Daily PnL Log'!H528&lt;&gt;"",'Daily PnL Log'!H528,"")</f>
        <v>-14334.6</v>
      </c>
      <c r="I50" s="13">
        <f>IF('Daily PnL Log'!I528&lt;&gt;"",'Daily PnL Log'!I528,"")</f>
        <v>0</v>
      </c>
      <c r="J50" s="13">
        <f>IF('Daily PnL Log'!J528&lt;&gt;"",'Daily PnL Log'!J528,"")</f>
        <v>33705.499999999993</v>
      </c>
      <c r="K50" s="13">
        <f>IF('Daily PnL Log'!K528&lt;&gt;"",'Daily PnL Log'!K528,"")</f>
        <v>-54.73</v>
      </c>
      <c r="L50" s="13">
        <f>IF('Daily PnL Log'!L528&lt;&gt;"",'Daily PnL Log'!L528,"")</f>
        <v>-388.01</v>
      </c>
      <c r="M50" s="13">
        <f>IF('Daily PnL Log'!M528&lt;&gt;"",'Daily PnL Log'!M528,"")</f>
        <v>-442.74</v>
      </c>
      <c r="N50" s="13">
        <f>IF('Daily PnL Log'!N528&lt;&gt;"",'Daily PnL Log'!N528,"")</f>
        <v>33262.759999999995</v>
      </c>
      <c r="O50" s="13">
        <f t="shared" ref="O50:U50" si="1">C50</f>
        <v>-14519.7</v>
      </c>
      <c r="P50" s="13">
        <f t="shared" si="1"/>
        <v>-4874.1000000000004</v>
      </c>
      <c r="Q50" s="13">
        <f t="shared" si="1"/>
        <v>-291.2</v>
      </c>
      <c r="R50" s="13">
        <f t="shared" si="1"/>
        <v>39060.5</v>
      </c>
      <c r="S50" s="13">
        <f t="shared" si="1"/>
        <v>28664.6</v>
      </c>
      <c r="T50" s="13">
        <f t="shared" si="1"/>
        <v>-14334.6</v>
      </c>
      <c r="U50" s="13">
        <f t="shared" si="1"/>
        <v>0</v>
      </c>
      <c r="V50" s="13">
        <f>SUM(O50:T50)</f>
        <v>33705.499999999993</v>
      </c>
      <c r="W50" s="13">
        <f>IF('Daily PnL Log'!W528&lt;&gt;"",'Daily PnL Log'!W528,"")</f>
        <v>878188</v>
      </c>
      <c r="X50" s="118">
        <f>IF('Daily PnL Log'!X528&lt;&gt;"",'Daily PnL Log'!X528,"")</f>
        <v>3.7876582235238918E-2</v>
      </c>
      <c r="Y50" s="13">
        <f>IF('Daily PnL Log'!Y528&lt;&gt;"",'Daily PnL Log'!Y528,"")</f>
        <v>-2219.92</v>
      </c>
      <c r="Z50" s="13" t="str">
        <f>IF('Daily PnL Log'!Z528&lt;&gt;"",'Daily PnL Log'!Z528,"")</f>
        <v/>
      </c>
      <c r="AA50" s="13" t="str">
        <f>IF('Daily PnL Log'!AA528&lt;&gt;"",'Daily PnL Log'!AA528,"")</f>
        <v/>
      </c>
      <c r="AB50" s="13" t="str">
        <f>IF('Daily PnL Log'!AB528&lt;&gt;"",'Daily PnL Log'!AB528,"")</f>
        <v/>
      </c>
      <c r="AC50" s="13">
        <f>IF('Daily PnL Log'!AC528&lt;&gt;"",'Daily PnL Log'!AC528,"")</f>
        <v>374566.14</v>
      </c>
    </row>
    <row r="51" spans="1:29" x14ac:dyDescent="0.25">
      <c r="A51" s="48" t="str">
        <f t="shared" ref="A51:A112" si="2">TEXT(B51,"mmm")</f>
        <v>Jan</v>
      </c>
      <c r="B51" s="83">
        <f>'Daily PnL Log'!B529</f>
        <v>44930</v>
      </c>
      <c r="C51" s="11">
        <f>IF('Daily PnL Log'!C529&lt;&gt;"",'Daily PnL Log'!C529,"")</f>
        <v>-5457.8</v>
      </c>
      <c r="D51" s="11">
        <f>IF('Daily PnL Log'!D529&lt;&gt;"",'Daily PnL Log'!D529,"")</f>
        <v>8295.5</v>
      </c>
      <c r="E51" s="11">
        <f>IF('Daily PnL Log'!E529&lt;&gt;"",'Daily PnL Log'!E529,"")</f>
        <v>-17018</v>
      </c>
      <c r="F51" s="11">
        <f>IF('Daily PnL Log'!F529&lt;&gt;"",'Daily PnL Log'!F529,"")</f>
        <v>44491.6</v>
      </c>
      <c r="G51" s="11">
        <f>IF('Daily PnL Log'!G529&lt;&gt;"",'Daily PnL Log'!G529,"")</f>
        <v>-28391.3</v>
      </c>
      <c r="H51" s="11">
        <f>IF('Daily PnL Log'!H529&lt;&gt;"",'Daily PnL Log'!H529,"")</f>
        <v>24462.9</v>
      </c>
      <c r="I51" s="11">
        <f>IF('Daily PnL Log'!I529&lt;&gt;"",'Daily PnL Log'!I529,"")</f>
        <v>0</v>
      </c>
      <c r="J51" s="11">
        <f>IF('Daily PnL Log'!J529&lt;&gt;"",'Daily PnL Log'!J529,"")</f>
        <v>26382.9</v>
      </c>
      <c r="K51" s="11">
        <f>IF('Daily PnL Log'!K529&lt;&gt;"",'Daily PnL Log'!K529,"")</f>
        <v>-94.7</v>
      </c>
      <c r="L51" s="11">
        <f>IF('Daily PnL Log'!L529&lt;&gt;"",'Daily PnL Log'!L529,"")</f>
        <v>-671.14</v>
      </c>
      <c r="M51" s="11">
        <f>IF('Daily PnL Log'!M529&lt;&gt;"",'Daily PnL Log'!M529,"")</f>
        <v>-765.84</v>
      </c>
      <c r="N51" s="11">
        <f>IF('Daily PnL Log'!N529&lt;&gt;"",'Daily PnL Log'!N529,"")</f>
        <v>25617.06</v>
      </c>
      <c r="O51" s="11">
        <f t="shared" ref="O51:V58" si="3">IF(C51&lt;&gt;"",O50+C51,"")</f>
        <v>-19977.5</v>
      </c>
      <c r="P51" s="11">
        <f t="shared" si="3"/>
        <v>3421.3999999999996</v>
      </c>
      <c r="Q51" s="11">
        <f t="shared" si="3"/>
        <v>-17309.2</v>
      </c>
      <c r="R51" s="11">
        <f t="shared" si="3"/>
        <v>83552.100000000006</v>
      </c>
      <c r="S51" s="11">
        <f t="shared" si="3"/>
        <v>273.29999999999927</v>
      </c>
      <c r="T51" s="11">
        <f t="shared" si="3"/>
        <v>10128.300000000001</v>
      </c>
      <c r="U51" s="11">
        <f t="shared" si="3"/>
        <v>0</v>
      </c>
      <c r="V51" s="11">
        <f t="shared" si="3"/>
        <v>60088.399999999994</v>
      </c>
      <c r="W51" s="11">
        <f>IF('Daily PnL Log'!W529&lt;&gt;"",'Daily PnL Log'!W529,"")</f>
        <v>913592</v>
      </c>
      <c r="X51" s="119">
        <f>IF('Daily PnL Log'!X529&lt;&gt;"",'Daily PnL Log'!X529,"")</f>
        <v>2.8039934675434988E-2</v>
      </c>
      <c r="Y51" s="11" t="str">
        <f>IF('Daily PnL Log'!Y529&lt;&gt;"",'Daily PnL Log'!Y529,"")</f>
        <v/>
      </c>
      <c r="Z51" s="11" t="str">
        <f>IF('Daily PnL Log'!Z529&lt;&gt;"",'Daily PnL Log'!Z529,"")</f>
        <v/>
      </c>
      <c r="AA51" s="11">
        <f>IF('Daily PnL Log'!AA529&lt;&gt;"",'Daily PnL Log'!AA529,"")</f>
        <v>-346181.38</v>
      </c>
      <c r="AB51" s="11" t="str">
        <f>IF('Daily PnL Log'!AB529&lt;&gt;"",'Daily PnL Log'!AB529,"")</f>
        <v/>
      </c>
      <c r="AC51" s="11">
        <f>IF('Daily PnL Log'!AC529&lt;&gt;"",'Daily PnL Log'!AC529,"")</f>
        <v>103897.92</v>
      </c>
    </row>
    <row r="52" spans="1:29" x14ac:dyDescent="0.25">
      <c r="A52" s="47" t="str">
        <f t="shared" si="2"/>
        <v>Jan</v>
      </c>
      <c r="B52" s="14">
        <f>'Daily PnL Log'!B530</f>
        <v>44931</v>
      </c>
      <c r="C52" s="13">
        <f>IF('Daily PnL Log'!C530&lt;&gt;"",'Daily PnL Log'!C530,"")</f>
        <v>3216.9</v>
      </c>
      <c r="D52" s="13">
        <f>IF('Daily PnL Log'!D530&lt;&gt;"",'Daily PnL Log'!D530,"")</f>
        <v>-2281.1999999999998</v>
      </c>
      <c r="E52" s="13">
        <f>IF('Daily PnL Log'!E530&lt;&gt;"",'Daily PnL Log'!E530,"")</f>
        <v>-11056.2</v>
      </c>
      <c r="F52" s="13">
        <f>IF('Daily PnL Log'!F530&lt;&gt;"",'Daily PnL Log'!F530,"")</f>
        <v>4395.3999999999996</v>
      </c>
      <c r="G52" s="13">
        <f>IF('Daily PnL Log'!G530&lt;&gt;"",'Daily PnL Log'!G530,"")</f>
        <v>22699.4</v>
      </c>
      <c r="H52" s="13">
        <f>IF('Daily PnL Log'!H530&lt;&gt;"",'Daily PnL Log'!H530,"")</f>
        <v>-13055.3</v>
      </c>
      <c r="I52" s="13">
        <f>IF('Daily PnL Log'!I530&lt;&gt;"",'Daily PnL Log'!I530,"")</f>
        <v>0</v>
      </c>
      <c r="J52" s="13">
        <f>IF('Daily PnL Log'!J530&lt;&gt;"",'Daily PnL Log'!J530,"")</f>
        <v>3919.0000000000036</v>
      </c>
      <c r="K52" s="13">
        <f>IF('Daily PnL Log'!K530&lt;&gt;"",'Daily PnL Log'!K530,"")</f>
        <v>-89.85</v>
      </c>
      <c r="L52" s="13">
        <f>IF('Daily PnL Log'!L530&lt;&gt;"",'Daily PnL Log'!L530,"")</f>
        <v>-636.17999999999995</v>
      </c>
      <c r="M52" s="13">
        <f>IF('Daily PnL Log'!M530&lt;&gt;"",'Daily PnL Log'!M530,"")</f>
        <v>-726.03</v>
      </c>
      <c r="N52" s="13">
        <f>IF('Daily PnL Log'!N530&lt;&gt;"",'Daily PnL Log'!N530,"")</f>
        <v>3192.9700000000039</v>
      </c>
      <c r="O52" s="13">
        <f t="shared" si="3"/>
        <v>-16760.599999999999</v>
      </c>
      <c r="P52" s="13">
        <f t="shared" si="3"/>
        <v>1140.1999999999998</v>
      </c>
      <c r="Q52" s="13">
        <f t="shared" si="3"/>
        <v>-28365.4</v>
      </c>
      <c r="R52" s="13">
        <f t="shared" si="3"/>
        <v>87947.5</v>
      </c>
      <c r="S52" s="13">
        <f t="shared" si="3"/>
        <v>22972.7</v>
      </c>
      <c r="T52" s="13">
        <f t="shared" si="3"/>
        <v>-2926.9999999999982</v>
      </c>
      <c r="U52" s="13">
        <f t="shared" si="3"/>
        <v>0</v>
      </c>
      <c r="V52" s="13">
        <f t="shared" si="3"/>
        <v>64007.399999999994</v>
      </c>
      <c r="W52" s="13">
        <f>IF('Daily PnL Log'!W530&lt;&gt;"",'Daily PnL Log'!W530,"")</f>
        <v>844995</v>
      </c>
      <c r="X52" s="118">
        <f>IF('Daily PnL Log'!X530&lt;&gt;"",'Daily PnL Log'!X530,"")</f>
        <v>3.778685080976815E-3</v>
      </c>
      <c r="Y52" s="13" t="str">
        <f>IF('Daily PnL Log'!Y530&lt;&gt;"",'Daily PnL Log'!Y530,"")</f>
        <v/>
      </c>
      <c r="Z52" s="13" t="str">
        <f>IF('Daily PnL Log'!Z530&lt;&gt;"",'Daily PnL Log'!Z530,"")</f>
        <v/>
      </c>
      <c r="AA52" s="13" t="str">
        <f>IF('Daily PnL Log'!AA530&lt;&gt;"",'Daily PnL Log'!AA530,"")</f>
        <v/>
      </c>
      <c r="AB52" s="13" t="str">
        <f>IF('Daily PnL Log'!AB530&lt;&gt;"",'Daily PnL Log'!AB530,"")</f>
        <v/>
      </c>
      <c r="AC52" s="13">
        <f>IF('Daily PnL Log'!AC530&lt;&gt;"",'Daily PnL Log'!AC530,"")</f>
        <v>101682.64</v>
      </c>
    </row>
    <row r="53" spans="1:29" x14ac:dyDescent="0.25">
      <c r="A53" s="48" t="str">
        <f t="shared" si="2"/>
        <v>Jan</v>
      </c>
      <c r="B53" s="83">
        <f>'Daily PnL Log'!B531</f>
        <v>44932</v>
      </c>
      <c r="C53" s="11">
        <f>IF('Daily PnL Log'!C531&lt;&gt;"",'Daily PnL Log'!C531,"")</f>
        <v>14043.2</v>
      </c>
      <c r="D53" s="11">
        <f>IF('Daily PnL Log'!D531&lt;&gt;"",'Daily PnL Log'!D531,"")</f>
        <v>-15262.4</v>
      </c>
      <c r="E53" s="11">
        <f>IF('Daily PnL Log'!E531&lt;&gt;"",'Daily PnL Log'!E531,"")</f>
        <v>7698.5</v>
      </c>
      <c r="F53" s="11">
        <f>IF('Daily PnL Log'!F531&lt;&gt;"",'Daily PnL Log'!F531,"")</f>
        <v>-27961</v>
      </c>
      <c r="G53" s="11">
        <f>IF('Daily PnL Log'!G531&lt;&gt;"",'Daily PnL Log'!G531,"")</f>
        <v>34052</v>
      </c>
      <c r="H53" s="11">
        <f>IF('Daily PnL Log'!H531&lt;&gt;"",'Daily PnL Log'!H531,"")</f>
        <v>-9635.1</v>
      </c>
      <c r="I53" s="11">
        <f>IF('Daily PnL Log'!I531&lt;&gt;"",'Daily PnL Log'!I531,"")</f>
        <v>0</v>
      </c>
      <c r="J53" s="11">
        <f>IF('Daily PnL Log'!J531&lt;&gt;"",'Daily PnL Log'!J531,"")</f>
        <v>2935.2000000000025</v>
      </c>
      <c r="K53" s="11">
        <f>IF('Daily PnL Log'!K531&lt;&gt;"",'Daily PnL Log'!K531,"")</f>
        <v>-37.56</v>
      </c>
      <c r="L53" s="11">
        <f>IF('Daily PnL Log'!L531&lt;&gt;"",'Daily PnL Log'!L531,"")</f>
        <v>-266.57</v>
      </c>
      <c r="M53" s="11">
        <f>IF('Daily PnL Log'!M531&lt;&gt;"",'Daily PnL Log'!M531,"")</f>
        <v>-304.13</v>
      </c>
      <c r="N53" s="11">
        <f>IF('Daily PnL Log'!N531&lt;&gt;"",'Daily PnL Log'!N531,"")</f>
        <v>2631.0700000000024</v>
      </c>
      <c r="O53" s="11">
        <f t="shared" si="3"/>
        <v>-2717.3999999999978</v>
      </c>
      <c r="P53" s="11">
        <f t="shared" si="3"/>
        <v>-14122.2</v>
      </c>
      <c r="Q53" s="11">
        <f t="shared" si="3"/>
        <v>-20666.900000000001</v>
      </c>
      <c r="R53" s="11">
        <f t="shared" si="3"/>
        <v>59986.5</v>
      </c>
      <c r="S53" s="11">
        <f t="shared" si="3"/>
        <v>57024.7</v>
      </c>
      <c r="T53" s="11">
        <f t="shared" si="3"/>
        <v>-12562.099999999999</v>
      </c>
      <c r="U53" s="11">
        <f t="shared" si="3"/>
        <v>0</v>
      </c>
      <c r="V53" s="11">
        <f t="shared" si="3"/>
        <v>66942.599999999991</v>
      </c>
      <c r="W53" s="11">
        <f>IF('Daily PnL Log'!W531&lt;&gt;"",'Daily PnL Log'!W531,"")</f>
        <v>959219</v>
      </c>
      <c r="X53" s="119">
        <f>IF('Daily PnL Log'!X531&lt;&gt;"",'Daily PnL Log'!X531,"")</f>
        <v>2.7429294040255694E-3</v>
      </c>
      <c r="Y53" s="11" t="str">
        <f>IF('Daily PnL Log'!Y531&lt;&gt;"",'Daily PnL Log'!Y531,"")</f>
        <v/>
      </c>
      <c r="Z53" s="11" t="str">
        <f>IF('Daily PnL Log'!Z531&lt;&gt;"",'Daily PnL Log'!Z531,"")</f>
        <v/>
      </c>
      <c r="AA53" s="11" t="str">
        <f>IF('Daily PnL Log'!AA531&lt;&gt;"",'Daily PnL Log'!AA531,"")</f>
        <v/>
      </c>
      <c r="AB53" s="11" t="str">
        <f>IF('Daily PnL Log'!AB531&lt;&gt;"",'Daily PnL Log'!AB531,"")</f>
        <v/>
      </c>
      <c r="AC53" s="11">
        <f>IF('Daily PnL Log'!AC531&lt;&gt;"",'Daily PnL Log'!AC531,"")</f>
        <v>106661.75999999999</v>
      </c>
    </row>
    <row r="54" spans="1:29" x14ac:dyDescent="0.25">
      <c r="A54" s="47" t="str">
        <f t="shared" si="2"/>
        <v>Jan</v>
      </c>
      <c r="B54" s="14">
        <f>'Daily PnL Log'!B532</f>
        <v>44935</v>
      </c>
      <c r="C54" s="13">
        <f>IF('Daily PnL Log'!C532&lt;&gt;"",'Daily PnL Log'!C532,"")</f>
        <v>-6545.7</v>
      </c>
      <c r="D54" s="13">
        <f>IF('Daily PnL Log'!D532&lt;&gt;"",'Daily PnL Log'!D532,"")</f>
        <v>-22294.6</v>
      </c>
      <c r="E54" s="13">
        <f>IF('Daily PnL Log'!E532&lt;&gt;"",'Daily PnL Log'!E532,"")</f>
        <v>-11684.3</v>
      </c>
      <c r="F54" s="13">
        <f>IF('Daily PnL Log'!F532&lt;&gt;"",'Daily PnL Log'!F532,"")</f>
        <v>28239.200000000001</v>
      </c>
      <c r="G54" s="13">
        <f>IF('Daily PnL Log'!G532&lt;&gt;"",'Daily PnL Log'!G532,"")</f>
        <v>32296.799999999999</v>
      </c>
      <c r="H54" s="13">
        <f>IF('Daily PnL Log'!H532&lt;&gt;"",'Daily PnL Log'!H532,"")</f>
        <v>-11470.1</v>
      </c>
      <c r="I54" s="13">
        <f>IF('Daily PnL Log'!I532&lt;&gt;"",'Daily PnL Log'!I532,"")</f>
        <v>0</v>
      </c>
      <c r="J54" s="13">
        <f>IF('Daily PnL Log'!J532&lt;&gt;"",'Daily PnL Log'!J532,"")</f>
        <v>8541.3000000000011</v>
      </c>
      <c r="K54" s="13">
        <f>IF('Daily PnL Log'!K532&lt;&gt;"",'Daily PnL Log'!K532,"")</f>
        <v>-42.66</v>
      </c>
      <c r="L54" s="13">
        <f>IF('Daily PnL Log'!L532&lt;&gt;"",'Daily PnL Log'!L532,"")</f>
        <v>-302.45</v>
      </c>
      <c r="M54" s="13">
        <f>IF('Daily PnL Log'!M532&lt;&gt;"",'Daily PnL Log'!M532,"")</f>
        <v>-345.11</v>
      </c>
      <c r="N54" s="13">
        <f>IF('Daily PnL Log'!N532&lt;&gt;"",'Daily PnL Log'!N532,"")</f>
        <v>8196.19</v>
      </c>
      <c r="O54" s="13">
        <f t="shared" si="3"/>
        <v>-9263.0999999999985</v>
      </c>
      <c r="P54" s="13">
        <f t="shared" si="3"/>
        <v>-36416.800000000003</v>
      </c>
      <c r="Q54" s="13">
        <f t="shared" si="3"/>
        <v>-32351.200000000001</v>
      </c>
      <c r="R54" s="13">
        <f t="shared" si="3"/>
        <v>88225.7</v>
      </c>
      <c r="S54" s="13">
        <f t="shared" si="3"/>
        <v>89321.5</v>
      </c>
      <c r="T54" s="13">
        <f t="shared" si="3"/>
        <v>-24032.199999999997</v>
      </c>
      <c r="U54" s="13">
        <f t="shared" si="3"/>
        <v>0</v>
      </c>
      <c r="V54" s="13">
        <f t="shared" si="3"/>
        <v>75483.899999999994</v>
      </c>
      <c r="W54" s="13">
        <f>IF('Daily PnL Log'!W532&lt;&gt;"",'Daily PnL Log'!W532,"")</f>
        <v>818951</v>
      </c>
      <c r="X54" s="118">
        <f>IF('Daily PnL Log'!X532&lt;&gt;"",'Daily PnL Log'!X532,"")</f>
        <v>1.0008156776168538E-2</v>
      </c>
      <c r="Y54" s="13" t="str">
        <f>IF('Daily PnL Log'!Y532&lt;&gt;"",'Daily PnL Log'!Y532,"")</f>
        <v/>
      </c>
      <c r="Z54" s="13" t="str">
        <f>IF('Daily PnL Log'!Z532&lt;&gt;"",'Daily PnL Log'!Z532,"")</f>
        <v/>
      </c>
      <c r="AA54" s="13" t="str">
        <f>IF('Daily PnL Log'!AA532&lt;&gt;"",'Daily PnL Log'!AA532,"")</f>
        <v/>
      </c>
      <c r="AB54" s="13" t="str">
        <f>IF('Daily PnL Log'!AB532&lt;&gt;"",'Daily PnL Log'!AB532,"")</f>
        <v/>
      </c>
      <c r="AC54" s="13">
        <f>IF('Daily PnL Log'!AC532&lt;&gt;"",'Daily PnL Log'!AC532,"")</f>
        <v>96890.15</v>
      </c>
    </row>
    <row r="55" spans="1:29" x14ac:dyDescent="0.25">
      <c r="A55" s="48" t="str">
        <f t="shared" si="2"/>
        <v>Jan</v>
      </c>
      <c r="B55" s="83">
        <f>'Daily PnL Log'!B533</f>
        <v>44936</v>
      </c>
      <c r="C55" s="11">
        <f>IF('Daily PnL Log'!C533&lt;&gt;"",'Daily PnL Log'!C533,"")</f>
        <v>7201</v>
      </c>
      <c r="D55" s="11">
        <f>IF('Daily PnL Log'!D533&lt;&gt;"",'Daily PnL Log'!D533,"")</f>
        <v>-3804.8</v>
      </c>
      <c r="E55" s="11">
        <f>IF('Daily PnL Log'!E533&lt;&gt;"",'Daily PnL Log'!E533,"")</f>
        <v>501.2</v>
      </c>
      <c r="F55" s="11">
        <f>IF('Daily PnL Log'!F533&lt;&gt;"",'Daily PnL Log'!F533,"")</f>
        <v>-20355.2</v>
      </c>
      <c r="G55" s="11">
        <f>IF('Daily PnL Log'!G533&lt;&gt;"",'Daily PnL Log'!G533,"")</f>
        <v>4035</v>
      </c>
      <c r="H55" s="11">
        <f>IF('Daily PnL Log'!H533&lt;&gt;"",'Daily PnL Log'!H533,"")</f>
        <v>4478.3999999999996</v>
      </c>
      <c r="I55" s="11">
        <f>IF('Daily PnL Log'!I533&lt;&gt;"",'Daily PnL Log'!I533,"")</f>
        <v>0</v>
      </c>
      <c r="J55" s="11">
        <f>IF('Daily PnL Log'!J533&lt;&gt;"",'Daily PnL Log'!J533,"")</f>
        <v>-7944.4000000000033</v>
      </c>
      <c r="K55" s="11">
        <f>IF('Daily PnL Log'!K533&lt;&gt;"",'Daily PnL Log'!K533,"")</f>
        <v>-71.239999999999995</v>
      </c>
      <c r="L55" s="11">
        <f>IF('Daily PnL Log'!L533&lt;&gt;"",'Daily PnL Log'!L533,"")</f>
        <v>-505.08</v>
      </c>
      <c r="M55" s="11">
        <f>IF('Daily PnL Log'!M533&lt;&gt;"",'Daily PnL Log'!M533,"")</f>
        <v>-576.31999999999994</v>
      </c>
      <c r="N55" s="11">
        <f>IF('Daily PnL Log'!N533&lt;&gt;"",'Daily PnL Log'!N533,"")</f>
        <v>-8520.720000000003</v>
      </c>
      <c r="O55" s="11">
        <f t="shared" si="3"/>
        <v>-2062.0999999999985</v>
      </c>
      <c r="P55" s="11">
        <f t="shared" si="3"/>
        <v>-40221.600000000006</v>
      </c>
      <c r="Q55" s="11">
        <f t="shared" si="3"/>
        <v>-31850</v>
      </c>
      <c r="R55" s="11">
        <f t="shared" si="3"/>
        <v>67870.5</v>
      </c>
      <c r="S55" s="11">
        <f t="shared" si="3"/>
        <v>93356.5</v>
      </c>
      <c r="T55" s="11">
        <f t="shared" si="3"/>
        <v>-19553.799999999996</v>
      </c>
      <c r="U55" s="11">
        <f t="shared" si="3"/>
        <v>0</v>
      </c>
      <c r="V55" s="11">
        <f t="shared" si="3"/>
        <v>67539.499999999985</v>
      </c>
      <c r="W55" s="11">
        <f>IF('Daily PnL Log'!W533&lt;&gt;"",'Daily PnL Log'!W533,"")</f>
        <v>780174</v>
      </c>
      <c r="X55" s="119">
        <f>IF('Daily PnL Log'!X533&lt;&gt;"",'Daily PnL Log'!X533,"")</f>
        <v>-1.0921563651185509E-2</v>
      </c>
      <c r="Y55" s="11" t="str">
        <f>IF('Daily PnL Log'!Y533&lt;&gt;"",'Daily PnL Log'!Y533,"")</f>
        <v/>
      </c>
      <c r="Z55" s="11" t="str">
        <f>IF('Daily PnL Log'!Z533&lt;&gt;"",'Daily PnL Log'!Z533,"")</f>
        <v/>
      </c>
      <c r="AA55" s="11" t="str">
        <f>IF('Daily PnL Log'!AA533&lt;&gt;"",'Daily PnL Log'!AA533,"")</f>
        <v/>
      </c>
      <c r="AB55" s="11" t="str">
        <f>IF('Daily PnL Log'!AB533&lt;&gt;"",'Daily PnL Log'!AB533,"")</f>
        <v/>
      </c>
      <c r="AC55" s="11">
        <f>IF('Daily PnL Log'!AC533&lt;&gt;"",'Daily PnL Log'!AC533,"")</f>
        <v>78330.58</v>
      </c>
    </row>
    <row r="56" spans="1:29" x14ac:dyDescent="0.25">
      <c r="A56" s="47" t="str">
        <f t="shared" si="2"/>
        <v>Jan</v>
      </c>
      <c r="B56" s="14">
        <f>'Daily PnL Log'!B534</f>
        <v>44937</v>
      </c>
      <c r="C56" s="13">
        <f>IF('Daily PnL Log'!C534&lt;&gt;"",'Daily PnL Log'!C534,"")</f>
        <v>1746.6</v>
      </c>
      <c r="D56" s="13">
        <f>IF('Daily PnL Log'!D534&lt;&gt;"",'Daily PnL Log'!D534,"")</f>
        <v>5912.5</v>
      </c>
      <c r="E56" s="13">
        <f>IF('Daily PnL Log'!E534&lt;&gt;"",'Daily PnL Log'!E534,"")</f>
        <v>-7223.6</v>
      </c>
      <c r="F56" s="13">
        <f>IF('Daily PnL Log'!F534&lt;&gt;"",'Daily PnL Log'!F534,"")</f>
        <v>-5725.4</v>
      </c>
      <c r="G56" s="13">
        <f>IF('Daily PnL Log'!G534&lt;&gt;"",'Daily PnL Log'!G534,"")</f>
        <v>64.7</v>
      </c>
      <c r="H56" s="13">
        <f>IF('Daily PnL Log'!H534&lt;&gt;"",'Daily PnL Log'!H534,"")</f>
        <v>-130.19999999999999</v>
      </c>
      <c r="I56" s="13">
        <f>IF('Daily PnL Log'!I534&lt;&gt;"",'Daily PnL Log'!I534,"")</f>
        <v>0</v>
      </c>
      <c r="J56" s="13">
        <f>IF('Daily PnL Log'!J534&lt;&gt;"",'Daily PnL Log'!J534,"")</f>
        <v>-5355.4</v>
      </c>
      <c r="K56" s="13">
        <f>IF('Daily PnL Log'!K534&lt;&gt;"",'Daily PnL Log'!K534,"")</f>
        <v>-108.39</v>
      </c>
      <c r="L56" s="13">
        <f>IF('Daily PnL Log'!L534&lt;&gt;"",'Daily PnL Log'!L534,"")</f>
        <v>-767.74</v>
      </c>
      <c r="M56" s="13">
        <f>IF('Daily PnL Log'!M534&lt;&gt;"",'Daily PnL Log'!M534,"")</f>
        <v>-876.13</v>
      </c>
      <c r="N56" s="13">
        <f>IF('Daily PnL Log'!N534&lt;&gt;"",'Daily PnL Log'!N534,"")</f>
        <v>-6231.53</v>
      </c>
      <c r="O56" s="13">
        <f t="shared" si="3"/>
        <v>-315.49999999999864</v>
      </c>
      <c r="P56" s="13">
        <f t="shared" si="3"/>
        <v>-34309.100000000006</v>
      </c>
      <c r="Q56" s="13">
        <f t="shared" si="3"/>
        <v>-39073.599999999999</v>
      </c>
      <c r="R56" s="13">
        <f t="shared" si="3"/>
        <v>62145.1</v>
      </c>
      <c r="S56" s="13">
        <f t="shared" si="3"/>
        <v>93421.2</v>
      </c>
      <c r="T56" s="13">
        <f t="shared" si="3"/>
        <v>-19683.999999999996</v>
      </c>
      <c r="U56" s="13">
        <f t="shared" si="3"/>
        <v>0</v>
      </c>
      <c r="V56" s="13">
        <f t="shared" si="3"/>
        <v>62184.099999999984</v>
      </c>
      <c r="W56" s="13">
        <f>IF('Daily PnL Log'!W534&lt;&gt;"",'Daily PnL Log'!W534,"")</f>
        <v>686243</v>
      </c>
      <c r="X56" s="118">
        <f>IF('Daily PnL Log'!X534&lt;&gt;"",'Daily PnL Log'!X534,"")</f>
        <v>-9.0806463599628698E-3</v>
      </c>
      <c r="Y56" s="13">
        <f>IF('Daily PnL Log'!Y534&lt;&gt;"",'Daily PnL Log'!Y534,"")</f>
        <v>-6767</v>
      </c>
      <c r="Z56" s="13" t="str">
        <f>IF('Daily PnL Log'!Z534&lt;&gt;"",'Daily PnL Log'!Z534,"")</f>
        <v/>
      </c>
      <c r="AA56" s="13" t="str">
        <f>IF('Daily PnL Log'!AA534&lt;&gt;"",'Daily PnL Log'!AA534,"")</f>
        <v/>
      </c>
      <c r="AB56" s="13">
        <f>IF('Daily PnL Log'!AB534&lt;&gt;"",'Daily PnL Log'!AB534,"")</f>
        <v>-15295</v>
      </c>
      <c r="AC56" s="13">
        <f>IF('Daily PnL Log'!AC534&lt;&gt;"",'Daily PnL Log'!AC534,"")</f>
        <v>74960.45</v>
      </c>
    </row>
    <row r="57" spans="1:29" x14ac:dyDescent="0.25">
      <c r="A57" s="48" t="str">
        <f t="shared" si="2"/>
        <v>Jan</v>
      </c>
      <c r="B57" s="83">
        <f>'Daily PnL Log'!B535</f>
        <v>44938</v>
      </c>
      <c r="C57" s="11">
        <f>IF('Daily PnL Log'!C535&lt;&gt;"",'Daily PnL Log'!C535,"")</f>
        <v>37492.800000000003</v>
      </c>
      <c r="D57" s="11">
        <f>IF('Daily PnL Log'!D535&lt;&gt;"",'Daily PnL Log'!D535,"")</f>
        <v>-5911</v>
      </c>
      <c r="E57" s="11">
        <f>IF('Daily PnL Log'!E535&lt;&gt;"",'Daily PnL Log'!E535,"")</f>
        <v>-5611.2</v>
      </c>
      <c r="F57" s="11">
        <f>IF('Daily PnL Log'!F535&lt;&gt;"",'Daily PnL Log'!F535,"")</f>
        <v>22300.5</v>
      </c>
      <c r="G57" s="11">
        <f>IF('Daily PnL Log'!G535&lt;&gt;"",'Daily PnL Log'!G535,"")</f>
        <v>7938.5</v>
      </c>
      <c r="H57" s="11">
        <f>IF('Daily PnL Log'!H535&lt;&gt;"",'Daily PnL Log'!H535,"")</f>
        <v>7407.7</v>
      </c>
      <c r="I57" s="11">
        <f>IF('Daily PnL Log'!I535&lt;&gt;"",'Daily PnL Log'!I535,"")</f>
        <v>0</v>
      </c>
      <c r="J57" s="11">
        <f>IF('Daily PnL Log'!J535&lt;&gt;"",'Daily PnL Log'!J535,"")</f>
        <v>63617.3</v>
      </c>
      <c r="K57" s="11">
        <f>IF('Daily PnL Log'!K535&lt;&gt;"",'Daily PnL Log'!K535,"")</f>
        <v>-166.71</v>
      </c>
      <c r="L57" s="11">
        <f>IF('Daily PnL Log'!L535&lt;&gt;"",'Daily PnL Log'!L535,"")</f>
        <v>-1179.67</v>
      </c>
      <c r="M57" s="11">
        <f>IF('Daily PnL Log'!M535&lt;&gt;"",'Daily PnL Log'!M535,"")</f>
        <v>-1346.38</v>
      </c>
      <c r="N57" s="11">
        <f>IF('Daily PnL Log'!N535&lt;&gt;"",'Daily PnL Log'!N535,"")</f>
        <v>62270.920000000006</v>
      </c>
      <c r="O57" s="11">
        <f t="shared" si="3"/>
        <v>37177.300000000003</v>
      </c>
      <c r="P57" s="11">
        <f t="shared" si="3"/>
        <v>-40220.100000000006</v>
      </c>
      <c r="Q57" s="11">
        <f t="shared" si="3"/>
        <v>-44684.799999999996</v>
      </c>
      <c r="R57" s="11">
        <f t="shared" si="3"/>
        <v>84445.6</v>
      </c>
      <c r="S57" s="11">
        <f t="shared" si="3"/>
        <v>101359.7</v>
      </c>
      <c r="T57" s="11">
        <f t="shared" si="3"/>
        <v>-12276.299999999996</v>
      </c>
      <c r="U57" s="11">
        <f t="shared" si="3"/>
        <v>0</v>
      </c>
      <c r="V57" s="11">
        <f t="shared" si="3"/>
        <v>125801.4</v>
      </c>
      <c r="W57" s="11">
        <f>IF('Daily PnL Log'!W535&lt;&gt;"",'Daily PnL Log'!W535,"")</f>
        <v>793305</v>
      </c>
      <c r="X57" s="119">
        <f>IF('Daily PnL Log'!X535&lt;&gt;"",'Daily PnL Log'!X535,"")</f>
        <v>7.8495559715367993E-2</v>
      </c>
      <c r="Y57" s="11" t="str">
        <f>IF('Daily PnL Log'!Y535&lt;&gt;"",'Daily PnL Log'!Y535,"")</f>
        <v/>
      </c>
      <c r="Z57" s="11" t="str">
        <f>IF('Daily PnL Log'!Z535&lt;&gt;"",'Daily PnL Log'!Z535,"")</f>
        <v/>
      </c>
      <c r="AA57" s="11" t="str">
        <f>IF('Daily PnL Log'!AA535&lt;&gt;"",'Daily PnL Log'!AA535,"")</f>
        <v/>
      </c>
      <c r="AB57" s="11" t="str">
        <f>IF('Daily PnL Log'!AB535&lt;&gt;"",'Daily PnL Log'!AB535,"")</f>
        <v/>
      </c>
      <c r="AC57" s="11">
        <f>IF('Daily PnL Log'!AC535&lt;&gt;"",'Daily PnL Log'!AC535,"")</f>
        <v>173678.07</v>
      </c>
    </row>
    <row r="58" spans="1:29" x14ac:dyDescent="0.25">
      <c r="A58" s="47" t="str">
        <f t="shared" si="2"/>
        <v>Jan</v>
      </c>
      <c r="B58" s="14">
        <f>'Daily PnL Log'!B536</f>
        <v>44939</v>
      </c>
      <c r="C58" s="13">
        <f>IF('Daily PnL Log'!C536&lt;&gt;"",'Daily PnL Log'!C536,"")</f>
        <v>-11058.4</v>
      </c>
      <c r="D58" s="13">
        <f>IF('Daily PnL Log'!D536&lt;&gt;"",'Daily PnL Log'!D536,"")</f>
        <v>10575.9</v>
      </c>
      <c r="E58" s="13">
        <f>IF('Daily PnL Log'!E536&lt;&gt;"",'Daily PnL Log'!E536,"")</f>
        <v>-3751.2</v>
      </c>
      <c r="F58" s="13">
        <f>IF('Daily PnL Log'!F536&lt;&gt;"",'Daily PnL Log'!F536,"")</f>
        <v>12208.1</v>
      </c>
      <c r="G58" s="13">
        <f>IF('Daily PnL Log'!G536&lt;&gt;"",'Daily PnL Log'!G536,"")</f>
        <v>6522.5</v>
      </c>
      <c r="H58" s="13">
        <f>IF('Daily PnL Log'!H536&lt;&gt;"",'Daily PnL Log'!H536,"")</f>
        <v>-4147</v>
      </c>
      <c r="I58" s="13">
        <f>IF('Daily PnL Log'!I536&lt;&gt;"",'Daily PnL Log'!I536,"")</f>
        <v>0</v>
      </c>
      <c r="J58" s="13">
        <f>IF('Daily PnL Log'!J536&lt;&gt;"",'Daily PnL Log'!J536,"")</f>
        <v>10349.900000000001</v>
      </c>
      <c r="K58" s="13">
        <f>IF('Daily PnL Log'!K536&lt;&gt;"",'Daily PnL Log'!K536,"")</f>
        <v>-62.99</v>
      </c>
      <c r="L58" s="13">
        <f>IF('Daily PnL Log'!L536&lt;&gt;"",'Daily PnL Log'!L536,"")</f>
        <v>-446.2</v>
      </c>
      <c r="M58" s="13">
        <f>IF('Daily PnL Log'!M536&lt;&gt;"",'Daily PnL Log'!M536,"")</f>
        <v>-509.19</v>
      </c>
      <c r="N58" s="13">
        <f>IF('Daily PnL Log'!N536&lt;&gt;"",'Daily PnL Log'!N536,"")</f>
        <v>9840.7100000000009</v>
      </c>
      <c r="O58" s="13">
        <f t="shared" si="3"/>
        <v>26118.9</v>
      </c>
      <c r="P58" s="13">
        <f t="shared" si="3"/>
        <v>-29644.200000000004</v>
      </c>
      <c r="Q58" s="13">
        <f t="shared" si="3"/>
        <v>-48435.999999999993</v>
      </c>
      <c r="R58" s="13">
        <f t="shared" si="3"/>
        <v>96653.700000000012</v>
      </c>
      <c r="S58" s="13">
        <f t="shared" si="3"/>
        <v>107882.2</v>
      </c>
      <c r="T58" s="13">
        <f t="shared" si="3"/>
        <v>-16423.299999999996</v>
      </c>
      <c r="U58" s="13">
        <f t="shared" si="3"/>
        <v>0</v>
      </c>
      <c r="V58" s="13">
        <f t="shared" si="3"/>
        <v>136151.29999999999</v>
      </c>
      <c r="W58" s="13">
        <f>IF('Daily PnL Log'!W536&lt;&gt;"",'Daily PnL Log'!W536,"")</f>
        <v>754316</v>
      </c>
      <c r="X58" s="118">
        <f>IF('Daily PnL Log'!X536&lt;&gt;"",'Daily PnL Log'!X536,"")</f>
        <v>1.3045872021805186E-2</v>
      </c>
      <c r="Y58" s="13" t="str">
        <f>IF('Daily PnL Log'!Y536&lt;&gt;"",'Daily PnL Log'!Y536,"")</f>
        <v/>
      </c>
      <c r="Z58" s="13" t="str">
        <f>IF('Daily PnL Log'!Z536&lt;&gt;"",'Daily PnL Log'!Z536,"")</f>
        <v/>
      </c>
      <c r="AA58" s="13" t="str">
        <f>IF('Daily PnL Log'!AA536&lt;&gt;"",'Daily PnL Log'!AA536,"")</f>
        <v/>
      </c>
      <c r="AB58" s="13" t="str">
        <f>IF('Daily PnL Log'!AB536&lt;&gt;"",'Daily PnL Log'!AB536,"")</f>
        <v/>
      </c>
      <c r="AC58" s="13">
        <f>IF('Daily PnL Log'!AC536&lt;&gt;"",'Daily PnL Log'!AC536,"")</f>
        <v>175534.63</v>
      </c>
    </row>
    <row r="59" spans="1:29" x14ac:dyDescent="0.25">
      <c r="A59" s="48" t="str">
        <f t="shared" si="2"/>
        <v>Jan</v>
      </c>
      <c r="B59" s="83">
        <f>'Daily PnL Log'!B537</f>
        <v>44943</v>
      </c>
      <c r="C59" s="11">
        <f>IF('Daily PnL Log'!C537&lt;&gt;"",'Daily PnL Log'!C537,"")</f>
        <v>-18293.8</v>
      </c>
      <c r="D59" s="11">
        <f>IF('Daily PnL Log'!D537&lt;&gt;"",'Daily PnL Log'!D537,"")</f>
        <v>-18288.2</v>
      </c>
      <c r="E59" s="11">
        <f>IF('Daily PnL Log'!E537&lt;&gt;"",'Daily PnL Log'!E537,"")</f>
        <v>-13217.8</v>
      </c>
      <c r="F59" s="11">
        <f>IF('Daily PnL Log'!F537&lt;&gt;"",'Daily PnL Log'!F537,"")</f>
        <v>30717.4</v>
      </c>
      <c r="G59" s="11">
        <f>IF('Daily PnL Log'!G537&lt;&gt;"",'Daily PnL Log'!G537,"")</f>
        <v>-55946.8</v>
      </c>
      <c r="H59" s="11">
        <f>IF('Daily PnL Log'!H537&lt;&gt;"",'Daily PnL Log'!H537,"")</f>
        <v>2665.2</v>
      </c>
      <c r="I59" s="11">
        <f>IF('Daily PnL Log'!I537&lt;&gt;"",'Daily PnL Log'!I537,"")</f>
        <v>0</v>
      </c>
      <c r="J59" s="11">
        <f>IF('Daily PnL Log'!J537&lt;&gt;"",'Daily PnL Log'!J537,"")</f>
        <v>-72364.000000000015</v>
      </c>
      <c r="K59" s="11">
        <f>IF('Daily PnL Log'!K537&lt;&gt;"",'Daily PnL Log'!K537,"")</f>
        <v>-82.35</v>
      </c>
      <c r="L59" s="11">
        <f>IF('Daily PnL Log'!L537&lt;&gt;"",'Daily PnL Log'!L537,"")</f>
        <v>-582.36</v>
      </c>
      <c r="M59" s="11">
        <f>IF('Daily PnL Log'!M537&lt;&gt;"",'Daily PnL Log'!M537,"")</f>
        <v>-664.71</v>
      </c>
      <c r="N59" s="11">
        <f>IF('Daily PnL Log'!N537&lt;&gt;"",'Daily PnL Log'!N537,"")</f>
        <v>-73028.710000000021</v>
      </c>
      <c r="O59" s="11">
        <f t="shared" ref="O59:O114" si="4">IF(C59&lt;&gt;"",O58+C59,"")</f>
        <v>7825.1000000000022</v>
      </c>
      <c r="P59" s="11">
        <f t="shared" ref="P59:P114" si="5">IF(D59&lt;&gt;"",P58+D59,"")</f>
        <v>-47932.400000000009</v>
      </c>
      <c r="Q59" s="11">
        <f t="shared" ref="Q59:Q114" si="6">IF(E59&lt;&gt;"",Q58+E59,"")</f>
        <v>-61653.799999999988</v>
      </c>
      <c r="R59" s="11">
        <f t="shared" ref="R59:R114" si="7">IF(F59&lt;&gt;"",R58+F59,"")</f>
        <v>127371.1</v>
      </c>
      <c r="S59" s="11">
        <f t="shared" ref="S59:S114" si="8">IF(G59&lt;&gt;"",S58+G59,"")</f>
        <v>51935.399999999994</v>
      </c>
      <c r="T59" s="11">
        <f t="shared" ref="T59:T114" si="9">IF(H59&lt;&gt;"",T58+H59,"")</f>
        <v>-13758.099999999995</v>
      </c>
      <c r="U59" s="11">
        <f t="shared" ref="U59:U114" si="10">IF(I59&lt;&gt;"",U58+I59,"")</f>
        <v>0</v>
      </c>
      <c r="V59" s="11">
        <f t="shared" ref="V59:V114" si="11">IF(J59&lt;&gt;"",V58+J59,"")</f>
        <v>63787.299999999974</v>
      </c>
      <c r="W59" s="11">
        <f>IF('Daily PnL Log'!W537&lt;&gt;"",'Daily PnL Log'!W537,"")</f>
        <v>767191</v>
      </c>
      <c r="X59" s="119">
        <f>IF('Daily PnL Log'!X537&lt;&gt;"",'Daily PnL Log'!X537,"")</f>
        <v>-9.5189737627266249E-2</v>
      </c>
      <c r="Y59" s="11">
        <f>IF('Daily PnL Log'!Y537&lt;&gt;"",'Daily PnL Log'!Y537,"")</f>
        <v>-250</v>
      </c>
      <c r="Z59" s="11" t="str">
        <f>IF('Daily PnL Log'!Z537&lt;&gt;"",'Daily PnL Log'!Z537,"")</f>
        <v/>
      </c>
      <c r="AA59" s="11" t="str">
        <f>IF('Daily PnL Log'!AA537&lt;&gt;"",'Daily PnL Log'!AA537,"")</f>
        <v/>
      </c>
      <c r="AB59" s="11" t="str">
        <f>IF('Daily PnL Log'!AB537&lt;&gt;"",'Daily PnL Log'!AB537,"")</f>
        <v/>
      </c>
      <c r="AC59" s="11">
        <f>IF('Daily PnL Log'!AC537&lt;&gt;"",'Daily PnL Log'!AC537,"")</f>
        <v>95339.42</v>
      </c>
    </row>
    <row r="60" spans="1:29" x14ac:dyDescent="0.25">
      <c r="A60" s="47" t="str">
        <f t="shared" si="2"/>
        <v>Jan</v>
      </c>
      <c r="B60" s="14">
        <f>'Daily PnL Log'!B538</f>
        <v>44944</v>
      </c>
      <c r="C60" s="13">
        <f>IF('Daily PnL Log'!C538&lt;&gt;"",'Daily PnL Log'!C538,"")</f>
        <v>9007.7000000000007</v>
      </c>
      <c r="D60" s="13">
        <f>IF('Daily PnL Log'!D538&lt;&gt;"",'Daily PnL Log'!D538,"")</f>
        <v>15324.2</v>
      </c>
      <c r="E60" s="13">
        <f>IF('Daily PnL Log'!E538&lt;&gt;"",'Daily PnL Log'!E538,"")</f>
        <v>-8170.6</v>
      </c>
      <c r="F60" s="13">
        <f>IF('Daily PnL Log'!F538&lt;&gt;"",'Daily PnL Log'!F538,"")</f>
        <v>-17360.2</v>
      </c>
      <c r="G60" s="13">
        <f>IF('Daily PnL Log'!G538&lt;&gt;"",'Daily PnL Log'!G538,"")</f>
        <v>6472.4</v>
      </c>
      <c r="H60" s="13">
        <f>IF('Daily PnL Log'!H538&lt;&gt;"",'Daily PnL Log'!H538,"")</f>
        <v>-2600.3000000000002</v>
      </c>
      <c r="I60" s="13">
        <f>IF('Daily PnL Log'!I538&lt;&gt;"",'Daily PnL Log'!I538,"")</f>
        <v>0</v>
      </c>
      <c r="J60" s="13">
        <f>IF('Daily PnL Log'!J538&lt;&gt;"",'Daily PnL Log'!J538,"")</f>
        <v>2673.2</v>
      </c>
      <c r="K60" s="13">
        <f>IF('Daily PnL Log'!K538&lt;&gt;"",'Daily PnL Log'!K538,"")</f>
        <v>-60.89</v>
      </c>
      <c r="L60" s="13">
        <f>IF('Daily PnL Log'!L538&lt;&gt;"",'Daily PnL Log'!L538,"")</f>
        <v>-430.96</v>
      </c>
      <c r="M60" s="13">
        <f>IF('Daily PnL Log'!M538&lt;&gt;"",'Daily PnL Log'!M538,"")</f>
        <v>-491.84999999999997</v>
      </c>
      <c r="N60" s="13">
        <f>IF('Daily PnL Log'!N538&lt;&gt;"",'Daily PnL Log'!N538,"")</f>
        <v>2181.35</v>
      </c>
      <c r="O60" s="13">
        <f t="shared" si="4"/>
        <v>16832.800000000003</v>
      </c>
      <c r="P60" s="13">
        <f t="shared" si="5"/>
        <v>-32608.200000000008</v>
      </c>
      <c r="Q60" s="13">
        <f t="shared" si="6"/>
        <v>-69824.399999999994</v>
      </c>
      <c r="R60" s="13">
        <f t="shared" si="7"/>
        <v>110010.90000000001</v>
      </c>
      <c r="S60" s="13">
        <f t="shared" si="8"/>
        <v>58407.799999999996</v>
      </c>
      <c r="T60" s="13">
        <f t="shared" si="9"/>
        <v>-16358.399999999994</v>
      </c>
      <c r="U60" s="13">
        <f t="shared" si="10"/>
        <v>0</v>
      </c>
      <c r="V60" s="13">
        <f t="shared" si="11"/>
        <v>66460.499999999971</v>
      </c>
      <c r="W60" s="13">
        <f>IF('Daily PnL Log'!W538&lt;&gt;"",'Daily PnL Log'!W538,"")</f>
        <v>878006</v>
      </c>
      <c r="X60" s="118">
        <f>IF('Daily PnL Log'!X538&lt;&gt;"",'Daily PnL Log'!X538,"")</f>
        <v>2.4844363250365029E-3</v>
      </c>
      <c r="Y60" s="13" t="str">
        <f>IF('Daily PnL Log'!Y538&lt;&gt;"",'Daily PnL Log'!Y538,"")</f>
        <v/>
      </c>
      <c r="Z60" s="13" t="str">
        <f>IF('Daily PnL Log'!Z538&lt;&gt;"",'Daily PnL Log'!Z538,"")</f>
        <v/>
      </c>
      <c r="AA60" s="13" t="str">
        <f>IF('Daily PnL Log'!AA538&lt;&gt;"",'Daily PnL Log'!AA538,"")</f>
        <v/>
      </c>
      <c r="AB60" s="13" t="str">
        <f>IF('Daily PnL Log'!AB538&lt;&gt;"",'Daily PnL Log'!AB538,"")</f>
        <v/>
      </c>
      <c r="AC60" s="13">
        <f>IF('Daily PnL Log'!AC538&lt;&gt;"",'Daily PnL Log'!AC538,"")</f>
        <v>93827.32</v>
      </c>
    </row>
    <row r="61" spans="1:29" x14ac:dyDescent="0.25">
      <c r="A61" s="48" t="str">
        <f t="shared" si="2"/>
        <v>Jan</v>
      </c>
      <c r="B61" s="83">
        <f>'Daily PnL Log'!B539</f>
        <v>44945</v>
      </c>
      <c r="C61" s="11">
        <f>IF('Daily PnL Log'!C539&lt;&gt;"",'Daily PnL Log'!C539,"")</f>
        <v>-1588.8</v>
      </c>
      <c r="D61" s="11">
        <f>IF('Daily PnL Log'!D539&lt;&gt;"",'Daily PnL Log'!D539,"")</f>
        <v>-6065</v>
      </c>
      <c r="E61" s="11">
        <f>IF('Daily PnL Log'!E539&lt;&gt;"",'Daily PnL Log'!E539,"")</f>
        <v>-12508.6</v>
      </c>
      <c r="F61" s="11">
        <f>IF('Daily PnL Log'!F539&lt;&gt;"",'Daily PnL Log'!F539,"")</f>
        <v>15058.1</v>
      </c>
      <c r="G61" s="11">
        <f>IF('Daily PnL Log'!G539&lt;&gt;"",'Daily PnL Log'!G539,"")</f>
        <v>8269.2000000000007</v>
      </c>
      <c r="H61" s="11">
        <f>IF('Daily PnL Log'!H539&lt;&gt;"",'Daily PnL Log'!H539,"")</f>
        <v>-2627.7</v>
      </c>
      <c r="I61" s="11">
        <f>IF('Daily PnL Log'!I539&lt;&gt;"",'Daily PnL Log'!I539,"")</f>
        <v>0</v>
      </c>
      <c r="J61" s="11">
        <f>IF('Daily PnL Log'!J539&lt;&gt;"",'Daily PnL Log'!J539,"")</f>
        <v>537.19999999999982</v>
      </c>
      <c r="K61" s="11">
        <f>IF('Daily PnL Log'!K539&lt;&gt;"",'Daily PnL Log'!K539,"")</f>
        <v>-64.19</v>
      </c>
      <c r="L61" s="11">
        <f>IF('Daily PnL Log'!L539&lt;&gt;"",'Daily PnL Log'!L539,"")</f>
        <v>-453.56</v>
      </c>
      <c r="M61" s="11">
        <f>IF('Daily PnL Log'!M539&lt;&gt;"",'Daily PnL Log'!M539,"")</f>
        <v>-517.75</v>
      </c>
      <c r="N61" s="11">
        <f>IF('Daily PnL Log'!N539&lt;&gt;"",'Daily PnL Log'!N539,"")</f>
        <v>19.449999999999818</v>
      </c>
      <c r="O61" s="11">
        <f t="shared" si="4"/>
        <v>15244.000000000004</v>
      </c>
      <c r="P61" s="11">
        <f t="shared" si="5"/>
        <v>-38673.200000000012</v>
      </c>
      <c r="Q61" s="11">
        <f t="shared" si="6"/>
        <v>-82333</v>
      </c>
      <c r="R61" s="11">
        <f t="shared" si="7"/>
        <v>125069.00000000001</v>
      </c>
      <c r="S61" s="11">
        <f t="shared" si="8"/>
        <v>66677</v>
      </c>
      <c r="T61" s="11">
        <f t="shared" si="9"/>
        <v>-18986.099999999995</v>
      </c>
      <c r="U61" s="11">
        <f t="shared" si="10"/>
        <v>0</v>
      </c>
      <c r="V61" s="11">
        <f t="shared" si="11"/>
        <v>66997.699999999968</v>
      </c>
      <c r="W61" s="11">
        <f>IF('Daily PnL Log'!W539&lt;&gt;"",'Daily PnL Log'!W539,"")</f>
        <v>888994</v>
      </c>
      <c r="X61" s="119">
        <f>IF('Daily PnL Log'!X539&lt;&gt;"",'Daily PnL Log'!X539,"")</f>
        <v>2.1878662848118004E-5</v>
      </c>
      <c r="Y61" s="11" t="str">
        <f>IF('Daily PnL Log'!Y539&lt;&gt;"",'Daily PnL Log'!Y539,"")</f>
        <v/>
      </c>
      <c r="Z61" s="11" t="str">
        <f>IF('Daily PnL Log'!Z539&lt;&gt;"",'Daily PnL Log'!Z539,"")</f>
        <v/>
      </c>
      <c r="AA61" s="11" t="str">
        <f>IF('Daily PnL Log'!AA539&lt;&gt;"",'Daily PnL Log'!AA539,"")</f>
        <v/>
      </c>
      <c r="AB61" s="11" t="str">
        <f>IF('Daily PnL Log'!AB539&lt;&gt;"",'Daily PnL Log'!AB539,"")</f>
        <v/>
      </c>
      <c r="AC61" s="11">
        <f>IF('Daily PnL Log'!AC539&lt;&gt;"",'Daily PnL Log'!AC539,"")</f>
        <v>61996.57</v>
      </c>
    </row>
    <row r="62" spans="1:29" x14ac:dyDescent="0.25">
      <c r="A62" s="47" t="str">
        <f t="shared" si="2"/>
        <v>Jan</v>
      </c>
      <c r="B62" s="14">
        <f>'Daily PnL Log'!B540</f>
        <v>44946</v>
      </c>
      <c r="C62" s="13">
        <f>IF('Daily PnL Log'!C540&lt;&gt;"",'Daily PnL Log'!C540,"")</f>
        <v>19685.099999999999</v>
      </c>
      <c r="D62" s="13">
        <f>IF('Daily PnL Log'!D540&lt;&gt;"",'Daily PnL Log'!D540,"")</f>
        <v>-5238.3</v>
      </c>
      <c r="E62" s="13">
        <f>IF('Daily PnL Log'!E540&lt;&gt;"",'Daily PnL Log'!E540,"")</f>
        <v>9029.9</v>
      </c>
      <c r="F62" s="13">
        <f>IF('Daily PnL Log'!F540&lt;&gt;"",'Daily PnL Log'!F540,"")</f>
        <v>13383.1</v>
      </c>
      <c r="G62" s="13">
        <f>IF('Daily PnL Log'!G540&lt;&gt;"",'Daily PnL Log'!G540,"")</f>
        <v>-4557.5</v>
      </c>
      <c r="H62" s="13">
        <f>IF('Daily PnL Log'!H540&lt;&gt;"",'Daily PnL Log'!H540,"")</f>
        <v>2085.4</v>
      </c>
      <c r="I62" s="13">
        <f>IF('Daily PnL Log'!I540&lt;&gt;"",'Daily PnL Log'!I540,"")</f>
        <v>0</v>
      </c>
      <c r="J62" s="13">
        <f>IF('Daily PnL Log'!J540&lt;&gt;"",'Daily PnL Log'!J540,"")</f>
        <v>34387.699999999997</v>
      </c>
      <c r="K62" s="13">
        <f>IF('Daily PnL Log'!K540&lt;&gt;"",'Daily PnL Log'!K540,"")</f>
        <v>-61.6</v>
      </c>
      <c r="L62" s="13">
        <f>IF('Daily PnL Log'!L540&lt;&gt;"",'Daily PnL Log'!L540,"")</f>
        <v>-436.31</v>
      </c>
      <c r="M62" s="13">
        <f>IF('Daily PnL Log'!M540&lt;&gt;"",'Daily PnL Log'!M540,"")</f>
        <v>-497.91</v>
      </c>
      <c r="N62" s="13">
        <f>IF('Daily PnL Log'!N540&lt;&gt;"",'Daily PnL Log'!N540,"")</f>
        <v>33889.789999999994</v>
      </c>
      <c r="O62" s="13">
        <f t="shared" si="4"/>
        <v>34929.100000000006</v>
      </c>
      <c r="P62" s="13">
        <f t="shared" si="5"/>
        <v>-43911.500000000015</v>
      </c>
      <c r="Q62" s="13">
        <f t="shared" si="6"/>
        <v>-73303.100000000006</v>
      </c>
      <c r="R62" s="13">
        <f t="shared" si="7"/>
        <v>138452.1</v>
      </c>
      <c r="S62" s="13">
        <f t="shared" si="8"/>
        <v>62119.5</v>
      </c>
      <c r="T62" s="13">
        <f t="shared" si="9"/>
        <v>-16900.699999999993</v>
      </c>
      <c r="U62" s="13">
        <f t="shared" si="10"/>
        <v>0</v>
      </c>
      <c r="V62" s="13">
        <f t="shared" si="11"/>
        <v>101385.39999999997</v>
      </c>
      <c r="W62" s="13">
        <f>IF('Daily PnL Log'!W540&lt;&gt;"",'Daily PnL Log'!W540,"")</f>
        <v>961573</v>
      </c>
      <c r="X62" s="118">
        <f>IF('Daily PnL Log'!X540&lt;&gt;"",'Daily PnL Log'!X540,"")</f>
        <v>3.5244115631366514E-2</v>
      </c>
      <c r="Y62" s="13" t="str">
        <f>IF('Daily PnL Log'!Y540&lt;&gt;"",'Daily PnL Log'!Y540,"")</f>
        <v/>
      </c>
      <c r="Z62" s="13" t="str">
        <f>IF('Daily PnL Log'!Z540&lt;&gt;"",'Daily PnL Log'!Z540,"")</f>
        <v/>
      </c>
      <c r="AA62" s="13" t="str">
        <f>IF('Daily PnL Log'!AA540&lt;&gt;"",'Daily PnL Log'!AA540,"")</f>
        <v/>
      </c>
      <c r="AB62" s="13" t="str">
        <f>IF('Daily PnL Log'!AB540&lt;&gt;"",'Daily PnL Log'!AB540,"")</f>
        <v/>
      </c>
      <c r="AC62" s="13">
        <f>IF('Daily PnL Log'!AC540&lt;&gt;"",'Daily PnL Log'!AC540,"")</f>
        <v>121248.41</v>
      </c>
    </row>
    <row r="63" spans="1:29" x14ac:dyDescent="0.25">
      <c r="A63" s="48" t="str">
        <f t="shared" si="2"/>
        <v>Jan</v>
      </c>
      <c r="B63" s="83">
        <f>'Daily PnL Log'!B541</f>
        <v>44949</v>
      </c>
      <c r="C63" s="11">
        <f>IF('Daily PnL Log'!C541&lt;&gt;"",'Daily PnL Log'!C541,"")</f>
        <v>29683.1</v>
      </c>
      <c r="D63" s="11">
        <f>IF('Daily PnL Log'!D541&lt;&gt;"",'Daily PnL Log'!D541,"")</f>
        <v>5795.8</v>
      </c>
      <c r="E63" s="11">
        <f>IF('Daily PnL Log'!E541&lt;&gt;"",'Daily PnL Log'!E541,"")</f>
        <v>-3693.2</v>
      </c>
      <c r="F63" s="11">
        <f>IF('Daily PnL Log'!F541&lt;&gt;"",'Daily PnL Log'!F541,"")</f>
        <v>3532.4</v>
      </c>
      <c r="G63" s="11">
        <f>IF('Daily PnL Log'!G541&lt;&gt;"",'Daily PnL Log'!G541,"")</f>
        <v>-28864.9</v>
      </c>
      <c r="H63" s="11">
        <f>IF('Daily PnL Log'!H541&lt;&gt;"",'Daily PnL Log'!H541,"")</f>
        <v>-2043.6</v>
      </c>
      <c r="I63" s="11">
        <f>IF('Daily PnL Log'!I541&lt;&gt;"",'Daily PnL Log'!I541,"")</f>
        <v>0</v>
      </c>
      <c r="J63" s="11">
        <f>IF('Daily PnL Log'!J541&lt;&gt;"",'Daily PnL Log'!J541,"")</f>
        <v>4409.5999999999967</v>
      </c>
      <c r="K63" s="11">
        <f>IF('Daily PnL Log'!K541&lt;&gt;"",'Daily PnL Log'!K541,"")</f>
        <v>-112.7</v>
      </c>
      <c r="L63" s="11">
        <f>IF('Daily PnL Log'!L541&lt;&gt;"",'Daily PnL Log'!L541,"")</f>
        <v>-796.74</v>
      </c>
      <c r="M63" s="11">
        <f>IF('Daily PnL Log'!M541&lt;&gt;"",'Daily PnL Log'!M541,"")</f>
        <v>-909.44</v>
      </c>
      <c r="N63" s="11">
        <f>IF('Daily PnL Log'!N541&lt;&gt;"",'Daily PnL Log'!N541,"")</f>
        <v>3500.1599999999967</v>
      </c>
      <c r="O63" s="11">
        <f t="shared" si="4"/>
        <v>64612.200000000004</v>
      </c>
      <c r="P63" s="11">
        <f t="shared" si="5"/>
        <v>-38115.700000000012</v>
      </c>
      <c r="Q63" s="11">
        <f t="shared" si="6"/>
        <v>-76996.3</v>
      </c>
      <c r="R63" s="11">
        <f t="shared" si="7"/>
        <v>141984.5</v>
      </c>
      <c r="S63" s="11">
        <f t="shared" si="8"/>
        <v>33254.6</v>
      </c>
      <c r="T63" s="11">
        <f t="shared" si="9"/>
        <v>-18944.299999999992</v>
      </c>
      <c r="U63" s="11">
        <f t="shared" si="10"/>
        <v>0</v>
      </c>
      <c r="V63" s="11">
        <f t="shared" si="11"/>
        <v>105794.99999999996</v>
      </c>
      <c r="W63" s="11">
        <f>IF('Daily PnL Log'!W541&lt;&gt;"",'Daily PnL Log'!W541,"")</f>
        <v>786869</v>
      </c>
      <c r="X63" s="119">
        <f>IF('Daily PnL Log'!X541&lt;&gt;"",'Daily PnL Log'!X541,"")</f>
        <v>4.4482118370402146E-3</v>
      </c>
      <c r="Y63" s="11" t="str">
        <f>IF('Daily PnL Log'!Y541&lt;&gt;"",'Daily PnL Log'!Y541,"")</f>
        <v/>
      </c>
      <c r="Z63" s="11" t="str">
        <f>IF('Daily PnL Log'!Z541&lt;&gt;"",'Daily PnL Log'!Z541,"")</f>
        <v/>
      </c>
      <c r="AA63" s="11" t="str">
        <f>IF('Daily PnL Log'!AA541&lt;&gt;"",'Daily PnL Log'!AA541,"")</f>
        <v/>
      </c>
      <c r="AB63" s="11" t="str">
        <f>IF('Daily PnL Log'!AB541&lt;&gt;"",'Daily PnL Log'!AB541,"")</f>
        <v/>
      </c>
      <c r="AC63" s="11">
        <f>IF('Daily PnL Log'!AC541&lt;&gt;"",'Daily PnL Log'!AC541,"")</f>
        <v>50481.97</v>
      </c>
    </row>
    <row r="64" spans="1:29" x14ac:dyDescent="0.25">
      <c r="A64" s="47" t="str">
        <f t="shared" si="2"/>
        <v>Jan</v>
      </c>
      <c r="B64" s="14">
        <f>'Daily PnL Log'!B542</f>
        <v>44950</v>
      </c>
      <c r="C64" s="13">
        <f>IF('Daily PnL Log'!C542&lt;&gt;"",'Daily PnL Log'!C542,"")</f>
        <v>1628.5</v>
      </c>
      <c r="D64" s="13">
        <f>IF('Daily PnL Log'!D542&lt;&gt;"",'Daily PnL Log'!D542,"")</f>
        <v>1233.9000000000001</v>
      </c>
      <c r="E64" s="13">
        <f>IF('Daily PnL Log'!E542&lt;&gt;"",'Daily PnL Log'!E542,"")</f>
        <v>1873.8</v>
      </c>
      <c r="F64" s="13">
        <f>IF('Daily PnL Log'!F542&lt;&gt;"",'Daily PnL Log'!F542,"")</f>
        <v>8089.3</v>
      </c>
      <c r="G64" s="13">
        <f>IF('Daily PnL Log'!G542&lt;&gt;"",'Daily PnL Log'!G542,"")</f>
        <v>-16021.9</v>
      </c>
      <c r="H64" s="13">
        <f>IF('Daily PnL Log'!H542&lt;&gt;"",'Daily PnL Log'!H542,"")</f>
        <v>-1109.8</v>
      </c>
      <c r="I64" s="13">
        <f>IF('Daily PnL Log'!I542&lt;&gt;"",'Daily PnL Log'!I542,"")</f>
        <v>0</v>
      </c>
      <c r="J64" s="13">
        <f>IF('Daily PnL Log'!J542&lt;&gt;"",'Daily PnL Log'!J542,"")</f>
        <v>-4306.2</v>
      </c>
      <c r="K64" s="13">
        <f>IF('Daily PnL Log'!K542&lt;&gt;"",'Daily PnL Log'!K542,"")</f>
        <v>-117.35</v>
      </c>
      <c r="L64" s="13">
        <f>IF('Daily PnL Log'!L542&lt;&gt;"",'Daily PnL Log'!L542,"")</f>
        <v>-829.35</v>
      </c>
      <c r="M64" s="13">
        <f>IF('Daily PnL Log'!M542&lt;&gt;"",'Daily PnL Log'!M542,"")</f>
        <v>-946.7</v>
      </c>
      <c r="N64" s="13">
        <f>IF('Daily PnL Log'!N542&lt;&gt;"",'Daily PnL Log'!N542,"")</f>
        <v>-5252.9</v>
      </c>
      <c r="O64" s="13">
        <f t="shared" si="4"/>
        <v>66240.700000000012</v>
      </c>
      <c r="P64" s="13">
        <f t="shared" si="5"/>
        <v>-36881.80000000001</v>
      </c>
      <c r="Q64" s="13">
        <f t="shared" si="6"/>
        <v>-75122.5</v>
      </c>
      <c r="R64" s="13">
        <f t="shared" si="7"/>
        <v>150073.79999999999</v>
      </c>
      <c r="S64" s="13">
        <f t="shared" si="8"/>
        <v>17232.699999999997</v>
      </c>
      <c r="T64" s="13">
        <f t="shared" si="9"/>
        <v>-20054.099999999991</v>
      </c>
      <c r="U64" s="13">
        <f t="shared" si="10"/>
        <v>0</v>
      </c>
      <c r="V64" s="13">
        <f t="shared" si="11"/>
        <v>101488.79999999996</v>
      </c>
      <c r="W64" s="13">
        <f>IF('Daily PnL Log'!W542&lt;&gt;"",'Daily PnL Log'!W542,"")</f>
        <v>847849</v>
      </c>
      <c r="X64" s="118">
        <f>IF('Daily PnL Log'!X542&lt;&gt;"",'Daily PnL Log'!X542,"")</f>
        <v>-6.1955607661269866E-3</v>
      </c>
      <c r="Y64" s="13" t="str">
        <f>IF('Daily PnL Log'!Y542&lt;&gt;"",'Daily PnL Log'!Y542,"")</f>
        <v/>
      </c>
      <c r="Z64" s="13" t="str">
        <f>IF('Daily PnL Log'!Z542&lt;&gt;"",'Daily PnL Log'!Z542,"")</f>
        <v/>
      </c>
      <c r="AA64" s="13" t="str">
        <f>IF('Daily PnL Log'!AA542&lt;&gt;"",'Daily PnL Log'!AA542,"")</f>
        <v/>
      </c>
      <c r="AB64" s="13" t="str">
        <f>IF('Daily PnL Log'!AB542&lt;&gt;"",'Daily PnL Log'!AB542,"")</f>
        <v/>
      </c>
      <c r="AC64" s="13">
        <f>IF('Daily PnL Log'!AC542&lt;&gt;"",'Daily PnL Log'!AC542,"")</f>
        <v>117773.77</v>
      </c>
    </row>
    <row r="65" spans="1:29" x14ac:dyDescent="0.25">
      <c r="A65" s="48" t="str">
        <f t="shared" si="2"/>
        <v>Jan</v>
      </c>
      <c r="B65" s="83">
        <f>'Daily PnL Log'!B543</f>
        <v>44951</v>
      </c>
      <c r="C65" s="11">
        <f>IF('Daily PnL Log'!C543&lt;&gt;"",'Daily PnL Log'!C543,"")</f>
        <v>26185.1</v>
      </c>
      <c r="D65" s="11">
        <f>IF('Daily PnL Log'!D543&lt;&gt;"",'Daily PnL Log'!D543,"")</f>
        <v>-34548.300000000003</v>
      </c>
      <c r="E65" s="11">
        <f>IF('Daily PnL Log'!E543&lt;&gt;"",'Daily PnL Log'!E543,"")</f>
        <v>-3338.5</v>
      </c>
      <c r="F65" s="11">
        <f>IF('Daily PnL Log'!F543&lt;&gt;"",'Daily PnL Log'!F543,"")</f>
        <v>-8805.4</v>
      </c>
      <c r="G65" s="11">
        <f>IF('Daily PnL Log'!G543&lt;&gt;"",'Daily PnL Log'!G543,"")</f>
        <v>33018.400000000001</v>
      </c>
      <c r="H65" s="11">
        <f>IF('Daily PnL Log'!H543&lt;&gt;"",'Daily PnL Log'!H543,"")</f>
        <v>935.2</v>
      </c>
      <c r="I65" s="11">
        <f>IF('Daily PnL Log'!I543&lt;&gt;"",'Daily PnL Log'!I543,"")</f>
        <v>0</v>
      </c>
      <c r="J65" s="11">
        <f>IF('Daily PnL Log'!J543&lt;&gt;"",'Daily PnL Log'!J543,"")</f>
        <v>13446.499999999996</v>
      </c>
      <c r="K65" s="11">
        <f>IF('Daily PnL Log'!K543&lt;&gt;"",'Daily PnL Log'!K543,"")</f>
        <v>-92.26</v>
      </c>
      <c r="L65" s="11">
        <f>IF('Daily PnL Log'!L543&lt;&gt;"",'Daily PnL Log'!L543,"")</f>
        <v>-652.97</v>
      </c>
      <c r="M65" s="11">
        <f>IF('Daily PnL Log'!M543&lt;&gt;"",'Daily PnL Log'!M543,"")</f>
        <v>-745.23</v>
      </c>
      <c r="N65" s="11">
        <f>IF('Daily PnL Log'!N543&lt;&gt;"",'Daily PnL Log'!N543,"")</f>
        <v>12701.269999999997</v>
      </c>
      <c r="O65" s="11">
        <f t="shared" si="4"/>
        <v>92425.800000000017</v>
      </c>
      <c r="P65" s="11">
        <f t="shared" si="5"/>
        <v>-71430.100000000006</v>
      </c>
      <c r="Q65" s="11">
        <f t="shared" si="6"/>
        <v>-78461</v>
      </c>
      <c r="R65" s="11">
        <f t="shared" si="7"/>
        <v>141268.4</v>
      </c>
      <c r="S65" s="11">
        <f t="shared" si="8"/>
        <v>50251.1</v>
      </c>
      <c r="T65" s="11">
        <f t="shared" si="9"/>
        <v>-19118.899999999991</v>
      </c>
      <c r="U65" s="11">
        <f t="shared" si="10"/>
        <v>0</v>
      </c>
      <c r="V65" s="11">
        <f t="shared" si="11"/>
        <v>114935.29999999996</v>
      </c>
      <c r="W65" s="11">
        <f>IF('Daily PnL Log'!W543&lt;&gt;"",'Daily PnL Log'!W543,"")</f>
        <v>986243</v>
      </c>
      <c r="X65" s="119">
        <f>IF('Daily PnL Log'!X543&lt;&gt;"",'Daily PnL Log'!X543,"")</f>
        <v>1.28784386809336E-2</v>
      </c>
      <c r="Y65" s="11">
        <f>IF('Daily PnL Log'!Y543&lt;&gt;"",'Daily PnL Log'!Y543,"")</f>
        <v>-859.71</v>
      </c>
      <c r="Z65" s="11" t="str">
        <f>IF('Daily PnL Log'!Z543&lt;&gt;"",'Daily PnL Log'!Z543,"")</f>
        <v/>
      </c>
      <c r="AA65" s="11" t="str">
        <f>IF('Daily PnL Log'!AA543&lt;&gt;"",'Daily PnL Log'!AA543,"")</f>
        <v/>
      </c>
      <c r="AB65" s="11" t="str">
        <f>IF('Daily PnL Log'!AB543&lt;&gt;"",'Daily PnL Log'!AB543,"")</f>
        <v/>
      </c>
      <c r="AC65" s="11">
        <f>IF('Daily PnL Log'!AC543&lt;&gt;"",'Daily PnL Log'!AC543,"")</f>
        <v>124034.54</v>
      </c>
    </row>
    <row r="66" spans="1:29" x14ac:dyDescent="0.25">
      <c r="A66" s="47" t="str">
        <f t="shared" si="2"/>
        <v>Jan</v>
      </c>
      <c r="B66" s="14">
        <f>'Daily PnL Log'!B544</f>
        <v>44952</v>
      </c>
      <c r="C66" s="13">
        <f>IF('Daily PnL Log'!C544&lt;&gt;"",'Daily PnL Log'!C544,"")</f>
        <v>957.9</v>
      </c>
      <c r="D66" s="13">
        <f>IF('Daily PnL Log'!D544&lt;&gt;"",'Daily PnL Log'!D544,"")</f>
        <v>-31339.599999999999</v>
      </c>
      <c r="E66" s="13">
        <f>IF('Daily PnL Log'!E544&lt;&gt;"",'Daily PnL Log'!E544,"")</f>
        <v>3693.9</v>
      </c>
      <c r="F66" s="13">
        <f>IF('Daily PnL Log'!F544&lt;&gt;"",'Daily PnL Log'!F544,"")</f>
        <v>-4414.5</v>
      </c>
      <c r="G66" s="13">
        <f>IF('Daily PnL Log'!G544&lt;&gt;"",'Daily PnL Log'!G544,"")</f>
        <v>-830.6</v>
      </c>
      <c r="H66" s="13">
        <f>IF('Daily PnL Log'!H544&lt;&gt;"",'Daily PnL Log'!H544,"")</f>
        <v>3860.7</v>
      </c>
      <c r="I66" s="13">
        <f>IF('Daily PnL Log'!I544&lt;&gt;"",'Daily PnL Log'!I544,"")</f>
        <v>0</v>
      </c>
      <c r="J66" s="13">
        <f>IF('Daily PnL Log'!J544&lt;&gt;"",'Daily PnL Log'!J544,"")</f>
        <v>-28072.199999999993</v>
      </c>
      <c r="K66" s="13">
        <f>IF('Daily PnL Log'!K544&lt;&gt;"",'Daily PnL Log'!K544,"")</f>
        <v>-103.55</v>
      </c>
      <c r="L66" s="13">
        <f>IF('Daily PnL Log'!L544&lt;&gt;"",'Daily PnL Log'!L544,"")</f>
        <v>-733.24</v>
      </c>
      <c r="M66" s="13">
        <f>IF('Daily PnL Log'!M544&lt;&gt;"",'Daily PnL Log'!M544,"")</f>
        <v>-836.79</v>
      </c>
      <c r="N66" s="13">
        <f>IF('Daily PnL Log'!N544&lt;&gt;"",'Daily PnL Log'!N544,"")</f>
        <v>-28908.989999999994</v>
      </c>
      <c r="O66" s="13">
        <f t="shared" si="4"/>
        <v>93383.700000000012</v>
      </c>
      <c r="P66" s="13">
        <f t="shared" si="5"/>
        <v>-102769.70000000001</v>
      </c>
      <c r="Q66" s="13">
        <f t="shared" si="6"/>
        <v>-74767.100000000006</v>
      </c>
      <c r="R66" s="13">
        <f t="shared" si="7"/>
        <v>136853.9</v>
      </c>
      <c r="S66" s="13">
        <f t="shared" si="8"/>
        <v>49420.5</v>
      </c>
      <c r="T66" s="13">
        <f t="shared" si="9"/>
        <v>-15258.19999999999</v>
      </c>
      <c r="U66" s="13">
        <f t="shared" si="10"/>
        <v>0</v>
      </c>
      <c r="V66" s="13">
        <f t="shared" si="11"/>
        <v>86863.099999999962</v>
      </c>
      <c r="W66" s="13">
        <f>IF('Daily PnL Log'!W544&lt;&gt;"",'Daily PnL Log'!W544,"")</f>
        <v>1050493</v>
      </c>
      <c r="X66" s="118">
        <f>IF('Daily PnL Log'!X544&lt;&gt;"",'Daily PnL Log'!X544,"")</f>
        <v>-2.7519450391387656E-2</v>
      </c>
      <c r="Y66" s="13">
        <f>IF('Daily PnL Log'!Y544&lt;&gt;"",'Daily PnL Log'!Y544,"")</f>
        <v>-5158.2299999999996</v>
      </c>
      <c r="Z66" s="13" t="str">
        <f>IF('Daily PnL Log'!Z544&lt;&gt;"",'Daily PnL Log'!Z544,"")</f>
        <v/>
      </c>
      <c r="AA66" s="13" t="str">
        <f>IF('Daily PnL Log'!AA544&lt;&gt;"",'Daily PnL Log'!AA544,"")</f>
        <v/>
      </c>
      <c r="AB66" s="13" t="str">
        <f>IF('Daily PnL Log'!AB544&lt;&gt;"",'Daily PnL Log'!AB544,"")</f>
        <v/>
      </c>
      <c r="AC66" s="13">
        <f>IF('Daily PnL Log'!AC544&lt;&gt;"",'Daily PnL Log'!AC544,"")</f>
        <v>92252.75</v>
      </c>
    </row>
    <row r="67" spans="1:29" x14ac:dyDescent="0.25">
      <c r="A67" s="48" t="str">
        <f t="shared" si="2"/>
        <v>Jan</v>
      </c>
      <c r="B67" s="83">
        <f>'Daily PnL Log'!B545</f>
        <v>44953</v>
      </c>
      <c r="C67" s="11">
        <f>IF('Daily PnL Log'!C545&lt;&gt;"",'Daily PnL Log'!C545,"")</f>
        <v>-21538.9</v>
      </c>
      <c r="D67" s="11">
        <f>IF('Daily PnL Log'!D545&lt;&gt;"",'Daily PnL Log'!D545,"")</f>
        <v>33252.300000000003</v>
      </c>
      <c r="E67" s="11">
        <f>IF('Daily PnL Log'!E545&lt;&gt;"",'Daily PnL Log'!E545,"")</f>
        <v>-220.8</v>
      </c>
      <c r="F67" s="11">
        <f>IF('Daily PnL Log'!F545&lt;&gt;"",'Daily PnL Log'!F545,"")</f>
        <v>-11316.5</v>
      </c>
      <c r="G67" s="11">
        <f>IF('Daily PnL Log'!G545&lt;&gt;"",'Daily PnL Log'!G545,"")</f>
        <v>23798.6</v>
      </c>
      <c r="H67" s="11">
        <f>IF('Daily PnL Log'!H545&lt;&gt;"",'Daily PnL Log'!H545,"")</f>
        <v>-7201.9</v>
      </c>
      <c r="I67" s="11">
        <f>IF('Daily PnL Log'!I545&lt;&gt;"",'Daily PnL Log'!I545,"")</f>
        <v>0</v>
      </c>
      <c r="J67" s="11">
        <f>IF('Daily PnL Log'!J545&lt;&gt;"",'Daily PnL Log'!J545,"")</f>
        <v>16772.800000000003</v>
      </c>
      <c r="K67" s="11">
        <f>IF('Daily PnL Log'!K545&lt;&gt;"",'Daily PnL Log'!K545,"")</f>
        <v>-260.45</v>
      </c>
      <c r="L67" s="11">
        <f>IF('Daily PnL Log'!L545&lt;&gt;"",'Daily PnL Log'!L545,"")</f>
        <v>-1386.26</v>
      </c>
      <c r="M67" s="11">
        <f>IF('Daily PnL Log'!M545&lt;&gt;"",'Daily PnL Log'!M545,"")</f>
        <v>-1646.71</v>
      </c>
      <c r="N67" s="11">
        <f>IF('Daily PnL Log'!N545&lt;&gt;"",'Daily PnL Log'!N545,"")</f>
        <v>15126.090000000004</v>
      </c>
      <c r="O67" s="11">
        <f t="shared" si="4"/>
        <v>71844.800000000017</v>
      </c>
      <c r="P67" s="11">
        <f t="shared" si="5"/>
        <v>-69517.400000000009</v>
      </c>
      <c r="Q67" s="11">
        <f t="shared" si="6"/>
        <v>-74987.900000000009</v>
      </c>
      <c r="R67" s="11">
        <f t="shared" si="7"/>
        <v>125537.4</v>
      </c>
      <c r="S67" s="11">
        <f t="shared" si="8"/>
        <v>73219.100000000006</v>
      </c>
      <c r="T67" s="11">
        <f t="shared" si="9"/>
        <v>-22460.099999999991</v>
      </c>
      <c r="U67" s="11">
        <f t="shared" si="10"/>
        <v>0</v>
      </c>
      <c r="V67" s="11">
        <f t="shared" si="11"/>
        <v>103635.89999999997</v>
      </c>
      <c r="W67" s="11">
        <f>IF('Daily PnL Log'!W545&lt;&gt;"",'Daily PnL Log'!W545,"")</f>
        <v>1943936</v>
      </c>
      <c r="X67" s="119">
        <f>IF('Daily PnL Log'!X545&lt;&gt;"",'Daily PnL Log'!X545,"")</f>
        <v>7.7811666639230944E-3</v>
      </c>
      <c r="Y67" s="11" t="str">
        <f>IF('Daily PnL Log'!Y545&lt;&gt;"",'Daily PnL Log'!Y545,"")</f>
        <v/>
      </c>
      <c r="Z67" s="11">
        <f>IF('Daily PnL Log'!Z545&lt;&gt;"",'Daily PnL Log'!Z545,"")</f>
        <v>4613.38</v>
      </c>
      <c r="AA67" s="11" t="str">
        <f>IF('Daily PnL Log'!AA545&lt;&gt;"",'Daily PnL Log'!AA545,"")</f>
        <v/>
      </c>
      <c r="AB67" s="11" t="str">
        <f>IF('Daily PnL Log'!AB545&lt;&gt;"",'Daily PnL Log'!AB545,"")</f>
        <v/>
      </c>
      <c r="AC67" s="11">
        <f>IF('Daily PnL Log'!AC545&lt;&gt;"",'Daily PnL Log'!AC545,"")</f>
        <v>96596.29</v>
      </c>
    </row>
    <row r="68" spans="1:29" x14ac:dyDescent="0.25">
      <c r="A68" s="47" t="str">
        <f t="shared" si="2"/>
        <v>Jan</v>
      </c>
      <c r="B68" s="14">
        <f>'Daily PnL Log'!B546</f>
        <v>44956</v>
      </c>
      <c r="C68" s="13">
        <f>IF('Daily PnL Log'!C546&lt;&gt;"",'Daily PnL Log'!C546,"")</f>
        <v>15266.7</v>
      </c>
      <c r="D68" s="13">
        <f>IF('Daily PnL Log'!D546&lt;&gt;"",'Daily PnL Log'!D546,"")</f>
        <v>-910.9</v>
      </c>
      <c r="E68" s="13">
        <f>IF('Daily PnL Log'!E546&lt;&gt;"",'Daily PnL Log'!E546,"")</f>
        <v>-3464.8</v>
      </c>
      <c r="F68" s="13">
        <f>IF('Daily PnL Log'!F546&lt;&gt;"",'Daily PnL Log'!F546,"")</f>
        <v>3549.2</v>
      </c>
      <c r="G68" s="13">
        <f>IF('Daily PnL Log'!G546&lt;&gt;"",'Daily PnL Log'!G546,"")</f>
        <v>-19541.2</v>
      </c>
      <c r="H68" s="13">
        <f>IF('Daily PnL Log'!H546&lt;&gt;"",'Daily PnL Log'!H546,"")</f>
        <v>-6792.9</v>
      </c>
      <c r="I68" s="13">
        <f>IF('Daily PnL Log'!I546&lt;&gt;"",'Daily PnL Log'!I546,"")</f>
        <v>0</v>
      </c>
      <c r="J68" s="13">
        <f>IF('Daily PnL Log'!J546&lt;&gt;"",'Daily PnL Log'!J546,"")</f>
        <v>-11893.9</v>
      </c>
      <c r="K68" s="13">
        <f>IF('Daily PnL Log'!K546&lt;&gt;"",'Daily PnL Log'!K546,"")</f>
        <v>-37.19</v>
      </c>
      <c r="L68" s="13">
        <f>IF('Daily PnL Log'!L546&lt;&gt;"",'Daily PnL Log'!L546,"")</f>
        <v>-263.12</v>
      </c>
      <c r="M68" s="13">
        <f>IF('Daily PnL Log'!M546&lt;&gt;"",'Daily PnL Log'!M546,"")</f>
        <v>-300.31</v>
      </c>
      <c r="N68" s="13">
        <f>IF('Daily PnL Log'!N546&lt;&gt;"",'Daily PnL Log'!N546,"")</f>
        <v>-12194.21</v>
      </c>
      <c r="O68" s="13">
        <f t="shared" si="4"/>
        <v>87111.500000000015</v>
      </c>
      <c r="P68" s="13">
        <f t="shared" si="5"/>
        <v>-70428.3</v>
      </c>
      <c r="Q68" s="13">
        <f t="shared" si="6"/>
        <v>-78452.700000000012</v>
      </c>
      <c r="R68" s="13">
        <f t="shared" si="7"/>
        <v>129086.59999999999</v>
      </c>
      <c r="S68" s="13">
        <f t="shared" si="8"/>
        <v>53677.900000000009</v>
      </c>
      <c r="T68" s="13">
        <f t="shared" si="9"/>
        <v>-29252.999999999993</v>
      </c>
      <c r="U68" s="13">
        <f t="shared" si="10"/>
        <v>0</v>
      </c>
      <c r="V68" s="13">
        <f t="shared" si="11"/>
        <v>91741.999999999971</v>
      </c>
      <c r="W68" s="13">
        <f>IF('Daily PnL Log'!W546&lt;&gt;"",'Daily PnL Log'!W546,"")</f>
        <v>1879592</v>
      </c>
      <c r="X68" s="118">
        <f>IF('Daily PnL Log'!X546&lt;&gt;"",'Daily PnL Log'!X546,"")</f>
        <v>-6.4876898816338862E-3</v>
      </c>
      <c r="Y68" s="13" t="str">
        <f>IF('Daily PnL Log'!Y546&lt;&gt;"",'Daily PnL Log'!Y546,"")</f>
        <v/>
      </c>
      <c r="Z68" s="13" t="str">
        <f>IF('Daily PnL Log'!Z546&lt;&gt;"",'Daily PnL Log'!Z546,"")</f>
        <v/>
      </c>
      <c r="AA68" s="13" t="str">
        <f>IF('Daily PnL Log'!AA546&lt;&gt;"",'Daily PnL Log'!AA546,"")</f>
        <v/>
      </c>
      <c r="AB68" s="13" t="str">
        <f>IF('Daily PnL Log'!AB546&lt;&gt;"",'Daily PnL Log'!AB546,"")</f>
        <v/>
      </c>
      <c r="AC68" s="13">
        <f>IF('Daily PnL Log'!AC546&lt;&gt;"",'Daily PnL Log'!AC546,"")</f>
        <v>100496.98</v>
      </c>
    </row>
    <row r="69" spans="1:29" x14ac:dyDescent="0.25">
      <c r="A69" s="48" t="str">
        <f t="shared" si="2"/>
        <v>Jan</v>
      </c>
      <c r="B69" s="83">
        <f>'Daily PnL Log'!B547</f>
        <v>44957</v>
      </c>
      <c r="C69" s="11">
        <f>IF('Daily PnL Log'!C547&lt;&gt;"",'Daily PnL Log'!C547,"")</f>
        <v>-9700.4</v>
      </c>
      <c r="D69" s="11">
        <f>IF('Daily PnL Log'!D547&lt;&gt;"",'Daily PnL Log'!D547,"")</f>
        <v>9515.7000000000007</v>
      </c>
      <c r="E69" s="11">
        <f>IF('Daily PnL Log'!E547&lt;&gt;"",'Daily PnL Log'!E547,"")</f>
        <v>-15590.6</v>
      </c>
      <c r="F69" s="11">
        <f>IF('Daily PnL Log'!F547&lt;&gt;"",'Daily PnL Log'!F547,"")</f>
        <v>-1523.9</v>
      </c>
      <c r="G69" s="11">
        <f>IF('Daily PnL Log'!G547&lt;&gt;"",'Daily PnL Log'!G547,"")</f>
        <v>15092.4</v>
      </c>
      <c r="H69" s="11">
        <f>IF('Daily PnL Log'!H547&lt;&gt;"",'Daily PnL Log'!H547,"")</f>
        <v>-1975.1</v>
      </c>
      <c r="I69" s="11">
        <f>IF('Daily PnL Log'!I547&lt;&gt;"",'Daily PnL Log'!I547,"")</f>
        <v>0</v>
      </c>
      <c r="J69" s="11">
        <f>IF('Daily PnL Log'!J547&lt;&gt;"",'Daily PnL Log'!J547,"")</f>
        <v>-4181.9000000000015</v>
      </c>
      <c r="K69" s="11">
        <f>IF('Daily PnL Log'!K547&lt;&gt;"",'Daily PnL Log'!K547,"")</f>
        <v>-63.39</v>
      </c>
      <c r="L69" s="11">
        <f>IF('Daily PnL Log'!L547&lt;&gt;"",'Daily PnL Log'!L547,"")</f>
        <v>-448.5</v>
      </c>
      <c r="M69" s="11">
        <f>IF('Daily PnL Log'!M547&lt;&gt;"",'Daily PnL Log'!M547,"")</f>
        <v>-511.89</v>
      </c>
      <c r="N69" s="11">
        <f>IF('Daily PnL Log'!N547&lt;&gt;"",'Daily PnL Log'!N547,"")</f>
        <v>-4693.7900000000018</v>
      </c>
      <c r="O69" s="11">
        <f t="shared" si="4"/>
        <v>77411.10000000002</v>
      </c>
      <c r="P69" s="11">
        <f t="shared" si="5"/>
        <v>-60912.600000000006</v>
      </c>
      <c r="Q69" s="11">
        <f t="shared" si="6"/>
        <v>-94043.300000000017</v>
      </c>
      <c r="R69" s="11">
        <f t="shared" si="7"/>
        <v>127562.7</v>
      </c>
      <c r="S69" s="11">
        <f t="shared" si="8"/>
        <v>68770.3</v>
      </c>
      <c r="T69" s="11">
        <f t="shared" si="9"/>
        <v>-31228.099999999991</v>
      </c>
      <c r="U69" s="11">
        <f t="shared" si="10"/>
        <v>0</v>
      </c>
      <c r="V69" s="11">
        <f t="shared" si="11"/>
        <v>87560.099999999977</v>
      </c>
      <c r="W69" s="11">
        <f>IF('Daily PnL Log'!W547&lt;&gt;"",'Daily PnL Log'!W547,"")</f>
        <v>1883311</v>
      </c>
      <c r="X69" s="119">
        <f>IF('Daily PnL Log'!X547&lt;&gt;"",'Daily PnL Log'!X547,"")</f>
        <v>-2.4923074309022787E-3</v>
      </c>
      <c r="Y69" s="11">
        <f>IF('Daily PnL Log'!Y547&lt;&gt;"",'Daily PnL Log'!Y547,"")</f>
        <v>-312.5</v>
      </c>
      <c r="Z69" s="11" t="str">
        <f>IF('Daily PnL Log'!Z547&lt;&gt;"",'Daily PnL Log'!Z547,"")</f>
        <v/>
      </c>
      <c r="AA69" s="11" t="str">
        <f>IF('Daily PnL Log'!AA547&lt;&gt;"",'Daily PnL Log'!AA547,"")</f>
        <v/>
      </c>
      <c r="AB69" s="11" t="str">
        <f>IF('Daily PnL Log'!AB547&lt;&gt;"",'Daily PnL Log'!AB547,"")</f>
        <v/>
      </c>
      <c r="AC69" s="11">
        <f>IF('Daily PnL Log'!AC547&lt;&gt;"",'Daily PnL Log'!AC547,"")</f>
        <v>80515.34</v>
      </c>
    </row>
    <row r="70" spans="1:29" x14ac:dyDescent="0.25">
      <c r="A70" s="47" t="str">
        <f t="shared" si="2"/>
        <v>Feb</v>
      </c>
      <c r="B70" s="14">
        <f>'Daily PnL Log'!B548</f>
        <v>44958</v>
      </c>
      <c r="C70" s="13">
        <f>IF('Daily PnL Log'!C548&lt;&gt;"",'Daily PnL Log'!C548,"")</f>
        <v>30022.2</v>
      </c>
      <c r="D70" s="13">
        <f>IF('Daily PnL Log'!D548&lt;&gt;"",'Daily PnL Log'!D548,"")</f>
        <v>12051.5</v>
      </c>
      <c r="E70" s="13">
        <f>IF('Daily PnL Log'!E548&lt;&gt;"",'Daily PnL Log'!E548,"")</f>
        <v>-5028</v>
      </c>
      <c r="F70" s="13">
        <f>IF('Daily PnL Log'!F548&lt;&gt;"",'Daily PnL Log'!F548,"")</f>
        <v>-3341.9</v>
      </c>
      <c r="G70" s="13">
        <f>IF('Daily PnL Log'!G548&lt;&gt;"",'Daily PnL Log'!G548,"")</f>
        <v>39164.5</v>
      </c>
      <c r="H70" s="13">
        <f>IF('Daily PnL Log'!H548&lt;&gt;"",'Daily PnL Log'!H548,"")</f>
        <v>-3922.2</v>
      </c>
      <c r="I70" s="13">
        <f>IF('Daily PnL Log'!I548&lt;&gt;"",'Daily PnL Log'!I548,"")</f>
        <v>0</v>
      </c>
      <c r="J70" s="13">
        <f>IF('Daily PnL Log'!J548&lt;&gt;"",'Daily PnL Log'!J548,"")</f>
        <v>68946.099999999991</v>
      </c>
      <c r="K70" s="13">
        <f>IF('Daily PnL Log'!K548&lt;&gt;"",'Daily PnL Log'!K548,"")</f>
        <v>-75.03</v>
      </c>
      <c r="L70" s="13">
        <f>IF('Daily PnL Log'!L548&lt;&gt;"",'Daily PnL Log'!L548,"")</f>
        <v>-531.29999999999995</v>
      </c>
      <c r="M70" s="13">
        <f>IF('Daily PnL Log'!M548&lt;&gt;"",'Daily PnL Log'!M548,"")</f>
        <v>-606.32999999999993</v>
      </c>
      <c r="N70" s="13">
        <f>IF('Daily PnL Log'!N548&lt;&gt;"",'Daily PnL Log'!N548,"")</f>
        <v>68339.76999999999</v>
      </c>
      <c r="O70" s="13">
        <f t="shared" si="4"/>
        <v>107433.30000000002</v>
      </c>
      <c r="P70" s="13">
        <f t="shared" si="5"/>
        <v>-48861.100000000006</v>
      </c>
      <c r="Q70" s="13">
        <f t="shared" si="6"/>
        <v>-99071.300000000017</v>
      </c>
      <c r="R70" s="13">
        <f t="shared" si="7"/>
        <v>124220.8</v>
      </c>
      <c r="S70" s="13">
        <f t="shared" si="8"/>
        <v>107934.8</v>
      </c>
      <c r="T70" s="13">
        <f t="shared" si="9"/>
        <v>-35150.299999999988</v>
      </c>
      <c r="U70" s="13">
        <f t="shared" si="10"/>
        <v>0</v>
      </c>
      <c r="V70" s="13">
        <f t="shared" si="11"/>
        <v>156506.19999999995</v>
      </c>
      <c r="W70" s="13">
        <f>IF('Daily PnL Log'!W548&lt;&gt;"",'Daily PnL Log'!W548,"")</f>
        <v>1724769</v>
      </c>
      <c r="X70" s="118">
        <f>IF('Daily PnL Log'!X548&lt;&gt;"",'Daily PnL Log'!X548,"")</f>
        <v>3.9622563949143326E-2</v>
      </c>
      <c r="Y70" s="13">
        <f>IF('Daily PnL Log'!Y548&lt;&gt;"",'Daily PnL Log'!Y548,"")</f>
        <v>-1520</v>
      </c>
      <c r="Z70" s="13" t="str">
        <f>IF('Daily PnL Log'!Z548&lt;&gt;"",'Daily PnL Log'!Z548,"")</f>
        <v/>
      </c>
      <c r="AA70" s="13" t="str">
        <f>IF('Daily PnL Log'!AA548&lt;&gt;"",'Daily PnL Log'!AA548,"")</f>
        <v/>
      </c>
      <c r="AB70" s="13" t="str">
        <f>IF('Daily PnL Log'!AB548&lt;&gt;"",'Daily PnL Log'!AB548,"")</f>
        <v/>
      </c>
      <c r="AC70" s="13">
        <f>IF('Daily PnL Log'!AC548&lt;&gt;"",'Daily PnL Log'!AC548,"")</f>
        <v>164104.76</v>
      </c>
    </row>
    <row r="71" spans="1:29" x14ac:dyDescent="0.25">
      <c r="A71" s="48" t="str">
        <f t="shared" si="2"/>
        <v>Feb</v>
      </c>
      <c r="B71" s="83">
        <f>'Daily PnL Log'!B549</f>
        <v>44959</v>
      </c>
      <c r="C71" s="11">
        <f>IF('Daily PnL Log'!C549&lt;&gt;"",'Daily PnL Log'!C549,"")</f>
        <v>-11066.4</v>
      </c>
      <c r="D71" s="11">
        <f>IF('Daily PnL Log'!D549&lt;&gt;"",'Daily PnL Log'!D549,"")</f>
        <v>6438</v>
      </c>
      <c r="E71" s="11">
        <f>IF('Daily PnL Log'!E549&lt;&gt;"",'Daily PnL Log'!E549,"")</f>
        <v>3275</v>
      </c>
      <c r="F71" s="11">
        <f>IF('Daily PnL Log'!F549&lt;&gt;"",'Daily PnL Log'!F549,"")</f>
        <v>3955.7</v>
      </c>
      <c r="G71" s="11">
        <f>IF('Daily PnL Log'!G549&lt;&gt;"",'Daily PnL Log'!G549,"")</f>
        <v>-591.9</v>
      </c>
      <c r="H71" s="11">
        <f>IF('Daily PnL Log'!H549&lt;&gt;"",'Daily PnL Log'!H549,"")</f>
        <v>-4108.1000000000004</v>
      </c>
      <c r="I71" s="11">
        <f>IF('Daily PnL Log'!I549&lt;&gt;"",'Daily PnL Log'!I549,"")</f>
        <v>0</v>
      </c>
      <c r="J71" s="11">
        <f>IF('Daily PnL Log'!J549&lt;&gt;"",'Daily PnL Log'!J549,"")</f>
        <v>-2097.7000000000003</v>
      </c>
      <c r="K71" s="11">
        <f>IF('Daily PnL Log'!K549&lt;&gt;"",'Daily PnL Log'!K549,"")</f>
        <v>-92.03</v>
      </c>
      <c r="L71" s="11">
        <f>IF('Daily PnL Log'!L549&lt;&gt;"",'Daily PnL Log'!L549,"")</f>
        <v>-649.66</v>
      </c>
      <c r="M71" s="11">
        <f>IF('Daily PnL Log'!M549&lt;&gt;"",'Daily PnL Log'!M549,"")</f>
        <v>-741.68999999999994</v>
      </c>
      <c r="N71" s="11">
        <f>IF('Daily PnL Log'!N549&lt;&gt;"",'Daily PnL Log'!N549,"")</f>
        <v>-2839.3900000000003</v>
      </c>
      <c r="O71" s="11">
        <f t="shared" si="4"/>
        <v>96366.900000000023</v>
      </c>
      <c r="P71" s="11">
        <f t="shared" si="5"/>
        <v>-42423.100000000006</v>
      </c>
      <c r="Q71" s="11">
        <f t="shared" si="6"/>
        <v>-95796.300000000017</v>
      </c>
      <c r="R71" s="11">
        <f t="shared" si="7"/>
        <v>128176.5</v>
      </c>
      <c r="S71" s="11">
        <f t="shared" si="8"/>
        <v>107342.90000000001</v>
      </c>
      <c r="T71" s="11">
        <f t="shared" si="9"/>
        <v>-39258.399999999987</v>
      </c>
      <c r="U71" s="11">
        <f t="shared" si="10"/>
        <v>0</v>
      </c>
      <c r="V71" s="11">
        <f t="shared" si="11"/>
        <v>154408.49999999994</v>
      </c>
      <c r="W71" s="11">
        <f>IF('Daily PnL Log'!W549&lt;&gt;"",'Daily PnL Log'!W549,"")</f>
        <v>1845394</v>
      </c>
      <c r="X71" s="119">
        <f>IF('Daily PnL Log'!X549&lt;&gt;"",'Daily PnL Log'!X549,"")</f>
        <v>-1.5386361936800489E-3</v>
      </c>
      <c r="Y71" s="11" t="str">
        <f>IF('Daily PnL Log'!Y549&lt;&gt;"",'Daily PnL Log'!Y549,"")</f>
        <v/>
      </c>
      <c r="Z71" s="11" t="str">
        <f>IF('Daily PnL Log'!Z549&lt;&gt;"",'Daily PnL Log'!Z549,"")</f>
        <v/>
      </c>
      <c r="AA71" s="11" t="str">
        <f>IF('Daily PnL Log'!AA549&lt;&gt;"",'Daily PnL Log'!AA549,"")</f>
        <v/>
      </c>
      <c r="AB71" s="11" t="str">
        <f>IF('Daily PnL Log'!AB549&lt;&gt;"",'Daily PnL Log'!AB549,"")</f>
        <v/>
      </c>
      <c r="AC71" s="11">
        <f>IF('Daily PnL Log'!AC549&lt;&gt;"",'Daily PnL Log'!AC549,"")</f>
        <v>158492.07</v>
      </c>
    </row>
    <row r="72" spans="1:29" x14ac:dyDescent="0.25">
      <c r="A72" s="47" t="str">
        <f t="shared" si="2"/>
        <v>Feb</v>
      </c>
      <c r="B72" s="14">
        <f>'Daily PnL Log'!B550</f>
        <v>44960</v>
      </c>
      <c r="C72" s="13">
        <f>IF('Daily PnL Log'!C550&lt;&gt;"",'Daily PnL Log'!C550,"")</f>
        <v>-5482</v>
      </c>
      <c r="D72" s="13">
        <f>IF('Daily PnL Log'!D550&lt;&gt;"",'Daily PnL Log'!D550,"")</f>
        <v>-1547.5</v>
      </c>
      <c r="E72" s="13">
        <f>IF('Daily PnL Log'!E550&lt;&gt;"",'Daily PnL Log'!E550,"")</f>
        <v>-4193.2</v>
      </c>
      <c r="F72" s="13">
        <f>IF('Daily PnL Log'!F550&lt;&gt;"",'Daily PnL Log'!F550,"")</f>
        <v>-895.5</v>
      </c>
      <c r="G72" s="13">
        <f>IF('Daily PnL Log'!G550&lt;&gt;"",'Daily PnL Log'!G550,"")</f>
        <v>10027.1</v>
      </c>
      <c r="H72" s="13">
        <f>IF('Daily PnL Log'!H550&lt;&gt;"",'Daily PnL Log'!H550,"")</f>
        <v>-8240.7000000000007</v>
      </c>
      <c r="I72" s="13">
        <f>IF('Daily PnL Log'!I550&lt;&gt;"",'Daily PnL Log'!I550,"")</f>
        <v>0</v>
      </c>
      <c r="J72" s="13">
        <f>IF('Daily PnL Log'!J550&lt;&gt;"",'Daily PnL Log'!J550,"")</f>
        <v>-10331.800000000001</v>
      </c>
      <c r="K72" s="13">
        <f>IF('Daily PnL Log'!K550&lt;&gt;"",'Daily PnL Log'!K550,"")</f>
        <v>-55.1</v>
      </c>
      <c r="L72" s="13">
        <f>IF('Daily PnL Log'!L550&lt;&gt;"",'Daily PnL Log'!L550,"")</f>
        <v>-389.27</v>
      </c>
      <c r="M72" s="13">
        <f>IF('Daily PnL Log'!M550&lt;&gt;"",'Daily PnL Log'!M550,"")</f>
        <v>-444.37</v>
      </c>
      <c r="N72" s="13">
        <f>IF('Daily PnL Log'!N550&lt;&gt;"",'Daily PnL Log'!N550,"")</f>
        <v>-10776.170000000002</v>
      </c>
      <c r="O72" s="13">
        <f t="shared" si="4"/>
        <v>90884.900000000023</v>
      </c>
      <c r="P72" s="13">
        <f t="shared" si="5"/>
        <v>-43970.600000000006</v>
      </c>
      <c r="Q72" s="13">
        <f t="shared" si="6"/>
        <v>-99989.500000000015</v>
      </c>
      <c r="R72" s="13">
        <f t="shared" si="7"/>
        <v>127281</v>
      </c>
      <c r="S72" s="13">
        <f t="shared" si="8"/>
        <v>117370.00000000001</v>
      </c>
      <c r="T72" s="13">
        <f t="shared" si="9"/>
        <v>-47499.099999999991</v>
      </c>
      <c r="U72" s="13">
        <f t="shared" si="10"/>
        <v>0</v>
      </c>
      <c r="V72" s="13">
        <f t="shared" si="11"/>
        <v>144076.69999999995</v>
      </c>
      <c r="W72" s="13">
        <f>IF('Daily PnL Log'!W550&lt;&gt;"",'Daily PnL Log'!W550,"")</f>
        <v>1822701</v>
      </c>
      <c r="X72" s="118">
        <f>IF('Daily PnL Log'!X550&lt;&gt;"",'Daily PnL Log'!X550,"")</f>
        <v>-5.9121984351794407E-3</v>
      </c>
      <c r="Y72" s="13" t="str">
        <f>IF('Daily PnL Log'!Y550&lt;&gt;"",'Daily PnL Log'!Y550,"")</f>
        <v/>
      </c>
      <c r="Z72" s="13" t="str">
        <f>IF('Daily PnL Log'!Z550&lt;&gt;"",'Daily PnL Log'!Z550,"")</f>
        <v/>
      </c>
      <c r="AA72" s="13" t="str">
        <f>IF('Daily PnL Log'!AA550&lt;&gt;"",'Daily PnL Log'!AA550,"")</f>
        <v/>
      </c>
      <c r="AB72" s="13" t="str">
        <f>IF('Daily PnL Log'!AB550&lt;&gt;"",'Daily PnL Log'!AB550,"")</f>
        <v/>
      </c>
      <c r="AC72" s="13">
        <f>IF('Daily PnL Log'!AC550&lt;&gt;"",'Daily PnL Log'!AC550,"")</f>
        <v>135963.20000000001</v>
      </c>
    </row>
    <row r="73" spans="1:29" x14ac:dyDescent="0.25">
      <c r="A73" s="48" t="str">
        <f t="shared" si="2"/>
        <v>Feb</v>
      </c>
      <c r="B73" s="83">
        <f>'Daily PnL Log'!B551</f>
        <v>44963</v>
      </c>
      <c r="C73" s="11">
        <f>IF('Daily PnL Log'!C551&lt;&gt;"",'Daily PnL Log'!C551,"")</f>
        <v>12898.6</v>
      </c>
      <c r="D73" s="11">
        <f>IF('Daily PnL Log'!D551&lt;&gt;"",'Daily PnL Log'!D551,"")</f>
        <v>3857.4</v>
      </c>
      <c r="E73" s="11">
        <f>IF('Daily PnL Log'!E551&lt;&gt;"",'Daily PnL Log'!E551,"")</f>
        <v>6924</v>
      </c>
      <c r="F73" s="11">
        <f>IF('Daily PnL Log'!F551&lt;&gt;"",'Daily PnL Log'!F551,"")</f>
        <v>9287.5</v>
      </c>
      <c r="G73" s="11">
        <f>IF('Daily PnL Log'!G551&lt;&gt;"",'Daily PnL Log'!G551,"")</f>
        <v>893.4</v>
      </c>
      <c r="H73" s="11">
        <f>IF('Daily PnL Log'!H551&lt;&gt;"",'Daily PnL Log'!H551,"")</f>
        <v>522.79999999999995</v>
      </c>
      <c r="I73" s="11">
        <f>IF('Daily PnL Log'!I551&lt;&gt;"",'Daily PnL Log'!I551,"")</f>
        <v>0</v>
      </c>
      <c r="J73" s="11">
        <f>IF('Daily PnL Log'!J551&lt;&gt;"",'Daily PnL Log'!J551,"")</f>
        <v>34383.700000000004</v>
      </c>
      <c r="K73" s="11">
        <f>IF('Daily PnL Log'!K551&lt;&gt;"",'Daily PnL Log'!K551,"")</f>
        <v>-89.14</v>
      </c>
      <c r="L73" s="11">
        <f>IF('Daily PnL Log'!L551&lt;&gt;"",'Daily PnL Log'!L551,"")</f>
        <v>-629.97</v>
      </c>
      <c r="M73" s="11">
        <f>IF('Daily PnL Log'!M551&lt;&gt;"",'Daily PnL Log'!M551,"")</f>
        <v>-719.11</v>
      </c>
      <c r="N73" s="11">
        <f>IF('Daily PnL Log'!N551&lt;&gt;"",'Daily PnL Log'!N551,"")</f>
        <v>33664.590000000004</v>
      </c>
      <c r="O73" s="11">
        <f t="shared" si="4"/>
        <v>103783.50000000003</v>
      </c>
      <c r="P73" s="11">
        <f t="shared" si="5"/>
        <v>-40113.200000000004</v>
      </c>
      <c r="Q73" s="11">
        <f t="shared" si="6"/>
        <v>-93065.500000000015</v>
      </c>
      <c r="R73" s="11">
        <f t="shared" si="7"/>
        <v>136568.5</v>
      </c>
      <c r="S73" s="11">
        <f t="shared" si="8"/>
        <v>118263.40000000001</v>
      </c>
      <c r="T73" s="11">
        <f t="shared" si="9"/>
        <v>-46976.299999999988</v>
      </c>
      <c r="U73" s="11">
        <f t="shared" si="10"/>
        <v>0</v>
      </c>
      <c r="V73" s="11">
        <f t="shared" si="11"/>
        <v>178460.39999999997</v>
      </c>
      <c r="W73" s="11">
        <f>IF('Daily PnL Log'!W551&lt;&gt;"",'Daily PnL Log'!W551,"")</f>
        <v>1882792</v>
      </c>
      <c r="X73" s="119">
        <f>IF('Daily PnL Log'!X551&lt;&gt;"",'Daily PnL Log'!X551,"")</f>
        <v>1.7880142894169938E-2</v>
      </c>
      <c r="Y73" s="11" t="str">
        <f>IF('Daily PnL Log'!Y551&lt;&gt;"",'Daily PnL Log'!Y551,"")</f>
        <v/>
      </c>
      <c r="Z73" s="11" t="str">
        <f>IF('Daily PnL Log'!Z551&lt;&gt;"",'Daily PnL Log'!Z551,"")</f>
        <v/>
      </c>
      <c r="AA73" s="11" t="str">
        <f>IF('Daily PnL Log'!AA551&lt;&gt;"",'Daily PnL Log'!AA551,"")</f>
        <v/>
      </c>
      <c r="AB73" s="11" t="str">
        <f>IF('Daily PnL Log'!AB551&lt;&gt;"",'Daily PnL Log'!AB551,"")</f>
        <v/>
      </c>
      <c r="AC73" s="11">
        <f>IF('Daily PnL Log'!AC551&lt;&gt;"",'Daily PnL Log'!AC551,"")</f>
        <v>196914.34</v>
      </c>
    </row>
    <row r="74" spans="1:29" x14ac:dyDescent="0.25">
      <c r="A74" s="47" t="str">
        <f t="shared" si="2"/>
        <v>Feb</v>
      </c>
      <c r="B74" s="14">
        <f>'Daily PnL Log'!B552</f>
        <v>44964</v>
      </c>
      <c r="C74" s="13">
        <f>IF('Daily PnL Log'!C552&lt;&gt;"",'Daily PnL Log'!C552,"")</f>
        <v>-23644.6</v>
      </c>
      <c r="D74" s="13">
        <f>IF('Daily PnL Log'!D552&lt;&gt;"",'Daily PnL Log'!D552,"")</f>
        <v>21952.3</v>
      </c>
      <c r="E74" s="13">
        <f>IF('Daily PnL Log'!E552&lt;&gt;"",'Daily PnL Log'!E552,"")</f>
        <v>207.3</v>
      </c>
      <c r="F74" s="13">
        <f>IF('Daily PnL Log'!F552&lt;&gt;"",'Daily PnL Log'!F552,"")</f>
        <v>-2303.8000000000002</v>
      </c>
      <c r="G74" s="13">
        <f>IF('Daily PnL Log'!G552&lt;&gt;"",'Daily PnL Log'!G552,"")</f>
        <v>22555.4</v>
      </c>
      <c r="H74" s="13">
        <f>IF('Daily PnL Log'!H552&lt;&gt;"",'Daily PnL Log'!H552,"")</f>
        <v>-6900.2</v>
      </c>
      <c r="I74" s="13">
        <f>IF('Daily PnL Log'!I552&lt;&gt;"",'Daily PnL Log'!I552,"")</f>
        <v>0</v>
      </c>
      <c r="J74" s="13">
        <f>IF('Daily PnL Log'!J552&lt;&gt;"",'Daily PnL Log'!J552,"")</f>
        <v>11866.400000000001</v>
      </c>
      <c r="K74" s="13">
        <f>IF('Daily PnL Log'!K552&lt;&gt;"",'Daily PnL Log'!K552,"")</f>
        <v>-93.28</v>
      </c>
      <c r="L74" s="13">
        <f>IF('Daily PnL Log'!L552&lt;&gt;"",'Daily PnL Log'!L552,"")</f>
        <v>-659.87</v>
      </c>
      <c r="M74" s="13">
        <f>IF('Daily PnL Log'!M552&lt;&gt;"",'Daily PnL Log'!M552,"")</f>
        <v>-753.15</v>
      </c>
      <c r="N74" s="13">
        <f>IF('Daily PnL Log'!N552&lt;&gt;"",'Daily PnL Log'!N552,"")</f>
        <v>11113.250000000002</v>
      </c>
      <c r="O74" s="13">
        <f t="shared" si="4"/>
        <v>80138.900000000023</v>
      </c>
      <c r="P74" s="13">
        <f t="shared" si="5"/>
        <v>-18160.900000000005</v>
      </c>
      <c r="Q74" s="13">
        <f t="shared" si="6"/>
        <v>-92858.200000000012</v>
      </c>
      <c r="R74" s="13">
        <f t="shared" si="7"/>
        <v>134264.70000000001</v>
      </c>
      <c r="S74" s="13">
        <f t="shared" si="8"/>
        <v>140818.80000000002</v>
      </c>
      <c r="T74" s="13">
        <f t="shared" si="9"/>
        <v>-53876.499999999985</v>
      </c>
      <c r="U74" s="13">
        <f t="shared" si="10"/>
        <v>0</v>
      </c>
      <c r="V74" s="13">
        <f t="shared" si="11"/>
        <v>190326.79999999996</v>
      </c>
      <c r="W74" s="13">
        <f>IF('Daily PnL Log'!W552&lt;&gt;"",'Daily PnL Log'!W552,"")</f>
        <v>1811765</v>
      </c>
      <c r="X74" s="118">
        <f>IF('Daily PnL Log'!X552&lt;&gt;"",'Daily PnL Log'!X552,"")</f>
        <v>6.1339356925429077E-3</v>
      </c>
      <c r="Y74" s="13" t="str">
        <f>IF('Daily PnL Log'!Y552&lt;&gt;"",'Daily PnL Log'!Y552,"")</f>
        <v/>
      </c>
      <c r="Z74" s="13" t="str">
        <f>IF('Daily PnL Log'!Z552&lt;&gt;"",'Daily PnL Log'!Z552,"")</f>
        <v/>
      </c>
      <c r="AA74" s="13" t="str">
        <f>IF('Daily PnL Log'!AA552&lt;&gt;"",'Daily PnL Log'!AA552,"")</f>
        <v/>
      </c>
      <c r="AB74" s="13" t="str">
        <f>IF('Daily PnL Log'!AB552&lt;&gt;"",'Daily PnL Log'!AB552,"")</f>
        <v/>
      </c>
      <c r="AC74" s="13">
        <f>IF('Daily PnL Log'!AC552&lt;&gt;"",'Daily PnL Log'!AC552,"")</f>
        <v>202056.69</v>
      </c>
    </row>
    <row r="75" spans="1:29" x14ac:dyDescent="0.25">
      <c r="A75" s="48" t="str">
        <f t="shared" si="2"/>
        <v>Feb</v>
      </c>
      <c r="B75" s="83">
        <f>'Daily PnL Log'!B553</f>
        <v>44965</v>
      </c>
      <c r="C75" s="11">
        <f>IF('Daily PnL Log'!C553&lt;&gt;"",'Daily PnL Log'!C553,"")</f>
        <v>-22497.5</v>
      </c>
      <c r="D75" s="11">
        <f>IF('Daily PnL Log'!D553&lt;&gt;"",'Daily PnL Log'!D553,"")</f>
        <v>12781.3</v>
      </c>
      <c r="E75" s="11">
        <f>IF('Daily PnL Log'!E553&lt;&gt;"",'Daily PnL Log'!E553,"")</f>
        <v>-4792.5</v>
      </c>
      <c r="F75" s="11">
        <f>IF('Daily PnL Log'!F553&lt;&gt;"",'Daily PnL Log'!F553,"")</f>
        <v>1083.8</v>
      </c>
      <c r="G75" s="11">
        <f>IF('Daily PnL Log'!G553&lt;&gt;"",'Daily PnL Log'!G553,"")</f>
        <v>8931.6</v>
      </c>
      <c r="H75" s="11">
        <f>IF('Daily PnL Log'!H553&lt;&gt;"",'Daily PnL Log'!H553,"")</f>
        <v>-6349.6</v>
      </c>
      <c r="I75" s="11">
        <f>IF('Daily PnL Log'!I553&lt;&gt;"",'Daily PnL Log'!I553,"")</f>
        <v>0</v>
      </c>
      <c r="J75" s="11">
        <f>IF('Daily PnL Log'!J553&lt;&gt;"",'Daily PnL Log'!J553,"")</f>
        <v>-10842.900000000001</v>
      </c>
      <c r="K75" s="11">
        <f>IF('Daily PnL Log'!K553&lt;&gt;"",'Daily PnL Log'!K553,"")</f>
        <v>-77.75</v>
      </c>
      <c r="L75" s="11">
        <f>IF('Daily PnL Log'!L553&lt;&gt;"",'Daily PnL Log'!L553,"")</f>
        <v>-549.01</v>
      </c>
      <c r="M75" s="11">
        <f>IF('Daily PnL Log'!M553&lt;&gt;"",'Daily PnL Log'!M553,"")</f>
        <v>-626.76</v>
      </c>
      <c r="N75" s="11">
        <f>IF('Daily PnL Log'!N553&lt;&gt;"",'Daily PnL Log'!N553,"")</f>
        <v>-11469.660000000002</v>
      </c>
      <c r="O75" s="11">
        <f t="shared" si="4"/>
        <v>57641.400000000023</v>
      </c>
      <c r="P75" s="11">
        <f t="shared" si="5"/>
        <v>-5379.6000000000058</v>
      </c>
      <c r="Q75" s="11">
        <f t="shared" si="6"/>
        <v>-97650.700000000012</v>
      </c>
      <c r="R75" s="11">
        <f t="shared" si="7"/>
        <v>135348.5</v>
      </c>
      <c r="S75" s="11">
        <f t="shared" si="8"/>
        <v>149750.40000000002</v>
      </c>
      <c r="T75" s="11">
        <f t="shared" si="9"/>
        <v>-60226.099999999984</v>
      </c>
      <c r="U75" s="11">
        <f t="shared" si="10"/>
        <v>0</v>
      </c>
      <c r="V75" s="11">
        <f t="shared" si="11"/>
        <v>179483.89999999997</v>
      </c>
      <c r="W75" s="11">
        <f>IF('Daily PnL Log'!W553&lt;&gt;"",'Daily PnL Log'!W553,"")</f>
        <v>1759472</v>
      </c>
      <c r="X75" s="119">
        <f>IF('Daily PnL Log'!X553&lt;&gt;"",'Daily PnL Log'!X553,"")</f>
        <v>-6.518807915101804E-3</v>
      </c>
      <c r="Y75" s="11" t="str">
        <f>IF('Daily PnL Log'!Y553&lt;&gt;"",'Daily PnL Log'!Y553,"")</f>
        <v/>
      </c>
      <c r="Z75" s="11" t="str">
        <f>IF('Daily PnL Log'!Z553&lt;&gt;"",'Daily PnL Log'!Z553,"")</f>
        <v/>
      </c>
      <c r="AA75" s="11" t="str">
        <f>IF('Daily PnL Log'!AA553&lt;&gt;"",'Daily PnL Log'!AA553,"")</f>
        <v/>
      </c>
      <c r="AB75" s="11" t="str">
        <f>IF('Daily PnL Log'!AB553&lt;&gt;"",'Daily PnL Log'!AB553,"")</f>
        <v/>
      </c>
      <c r="AC75" s="11">
        <f>IF('Daily PnL Log'!AC553&lt;&gt;"",'Daily PnL Log'!AC553,"")</f>
        <v>183305.36</v>
      </c>
    </row>
    <row r="76" spans="1:29" x14ac:dyDescent="0.25">
      <c r="A76" s="47" t="str">
        <f t="shared" si="2"/>
        <v>Feb</v>
      </c>
      <c r="B76" s="14">
        <f>'Daily PnL Log'!B554</f>
        <v>44966</v>
      </c>
      <c r="C76" s="13">
        <f>IF('Daily PnL Log'!C554&lt;&gt;"",'Daily PnL Log'!C554,"")</f>
        <v>14801.1</v>
      </c>
      <c r="D76" s="13">
        <f>IF('Daily PnL Log'!D554&lt;&gt;"",'Daily PnL Log'!D554,"")</f>
        <v>866.8</v>
      </c>
      <c r="E76" s="13">
        <f>IF('Daily PnL Log'!E554&lt;&gt;"",'Daily PnL Log'!E554,"")</f>
        <v>10658.4</v>
      </c>
      <c r="F76" s="13">
        <f>IF('Daily PnL Log'!F554&lt;&gt;"",'Daily PnL Log'!F554,"")</f>
        <v>-6774.1</v>
      </c>
      <c r="G76" s="13">
        <f>IF('Daily PnL Log'!G554&lt;&gt;"",'Daily PnL Log'!G554,"")</f>
        <v>-6358.9</v>
      </c>
      <c r="H76" s="13">
        <f>IF('Daily PnL Log'!H554&lt;&gt;"",'Daily PnL Log'!H554,"")</f>
        <v>-5707.5</v>
      </c>
      <c r="I76" s="13">
        <f>IF('Daily PnL Log'!I554&lt;&gt;"",'Daily PnL Log'!I554,"")</f>
        <v>0</v>
      </c>
      <c r="J76" s="13">
        <f>IF('Daily PnL Log'!J554&lt;&gt;"",'Daily PnL Log'!J554,"")</f>
        <v>7485.7999999999975</v>
      </c>
      <c r="K76" s="13">
        <f>IF('Daily PnL Log'!K554&lt;&gt;"",'Daily PnL Log'!K554,"")</f>
        <v>-132.49</v>
      </c>
      <c r="L76" s="13">
        <f>IF('Daily PnL Log'!L554&lt;&gt;"",'Daily PnL Log'!L554,"")</f>
        <v>-937.02</v>
      </c>
      <c r="M76" s="13">
        <f>IF('Daily PnL Log'!M554&lt;&gt;"",'Daily PnL Log'!M554,"")</f>
        <v>-1069.51</v>
      </c>
      <c r="N76" s="13">
        <f>IF('Daily PnL Log'!N554&lt;&gt;"",'Daily PnL Log'!N554,"")</f>
        <v>6416.2899999999972</v>
      </c>
      <c r="O76" s="13">
        <f t="shared" si="4"/>
        <v>72442.500000000029</v>
      </c>
      <c r="P76" s="13">
        <f t="shared" si="5"/>
        <v>-4512.8000000000056</v>
      </c>
      <c r="Q76" s="13">
        <f t="shared" si="6"/>
        <v>-86992.300000000017</v>
      </c>
      <c r="R76" s="13">
        <f t="shared" si="7"/>
        <v>128574.39999999999</v>
      </c>
      <c r="S76" s="13">
        <f t="shared" si="8"/>
        <v>143391.50000000003</v>
      </c>
      <c r="T76" s="13">
        <f t="shared" si="9"/>
        <v>-65933.599999999977</v>
      </c>
      <c r="U76" s="13">
        <f t="shared" si="10"/>
        <v>0</v>
      </c>
      <c r="V76" s="13">
        <f t="shared" si="11"/>
        <v>186969.69999999995</v>
      </c>
      <c r="W76" s="13">
        <f>IF('Daily PnL Log'!W554&lt;&gt;"",'Daily PnL Log'!W554,"")</f>
        <v>1575171</v>
      </c>
      <c r="X76" s="118">
        <f>IF('Daily PnL Log'!X554&lt;&gt;"",'Daily PnL Log'!X554,"")</f>
        <v>4.0733926665739769E-3</v>
      </c>
      <c r="Y76" s="13" t="str">
        <f>IF('Daily PnL Log'!Y554&lt;&gt;"",'Daily PnL Log'!Y554,"")</f>
        <v/>
      </c>
      <c r="Z76" s="13" t="str">
        <f>IF('Daily PnL Log'!Z554&lt;&gt;"",'Daily PnL Log'!Z554,"")</f>
        <v/>
      </c>
      <c r="AA76" s="13" t="str">
        <f>IF('Daily PnL Log'!AA554&lt;&gt;"",'Daily PnL Log'!AA554,"")</f>
        <v/>
      </c>
      <c r="AB76" s="13" t="str">
        <f>IF('Daily PnL Log'!AB554&lt;&gt;"",'Daily PnL Log'!AB554,"")</f>
        <v/>
      </c>
      <c r="AC76" s="13">
        <f>IF('Daily PnL Log'!AC554&lt;&gt;"",'Daily PnL Log'!AC554,"")</f>
        <v>210723.6</v>
      </c>
    </row>
    <row r="77" spans="1:29" x14ac:dyDescent="0.25">
      <c r="A77" s="48" t="str">
        <f t="shared" si="2"/>
        <v>Feb</v>
      </c>
      <c r="B77" s="83">
        <f>'Daily PnL Log'!B555</f>
        <v>44967</v>
      </c>
      <c r="C77" s="11">
        <f>IF('Daily PnL Log'!C555&lt;&gt;"",'Daily PnL Log'!C555,"")</f>
        <v>65921.399999999994</v>
      </c>
      <c r="D77" s="11">
        <f>IF('Daily PnL Log'!D555&lt;&gt;"",'Daily PnL Log'!D555,"")</f>
        <v>-4319.5</v>
      </c>
      <c r="E77" s="11">
        <f>IF('Daily PnL Log'!E555&lt;&gt;"",'Daily PnL Log'!E555,"")</f>
        <v>8109.9</v>
      </c>
      <c r="F77" s="11">
        <f>IF('Daily PnL Log'!F555&lt;&gt;"",'Daily PnL Log'!F555,"")</f>
        <v>1633</v>
      </c>
      <c r="G77" s="11">
        <f>IF('Daily PnL Log'!G555&lt;&gt;"",'Daily PnL Log'!G555,"")</f>
        <v>-14356.3</v>
      </c>
      <c r="H77" s="11">
        <f>IF('Daily PnL Log'!H555&lt;&gt;"",'Daily PnL Log'!H555,"")</f>
        <v>52626.400000000001</v>
      </c>
      <c r="I77" s="11">
        <f>IF('Daily PnL Log'!I555&lt;&gt;"",'Daily PnL Log'!I555,"")</f>
        <v>0</v>
      </c>
      <c r="J77" s="11">
        <f>IF('Daily PnL Log'!J555&lt;&gt;"",'Daily PnL Log'!J555,"")</f>
        <v>109614.9</v>
      </c>
      <c r="K77" s="11">
        <f>IF('Daily PnL Log'!K555&lt;&gt;"",'Daily PnL Log'!K555,"")</f>
        <v>-169.09</v>
      </c>
      <c r="L77" s="11">
        <f>IF('Daily PnL Log'!L555&lt;&gt;"",'Daily PnL Log'!L555,"")</f>
        <v>-1194.6400000000001</v>
      </c>
      <c r="M77" s="11">
        <f>IF('Daily PnL Log'!M555&lt;&gt;"",'Daily PnL Log'!M555,"")</f>
        <v>-1363.73</v>
      </c>
      <c r="N77" s="11">
        <f>IF('Daily PnL Log'!N555&lt;&gt;"",'Daily PnL Log'!N555,"")</f>
        <v>108251.17</v>
      </c>
      <c r="O77" s="11">
        <f t="shared" si="4"/>
        <v>138363.90000000002</v>
      </c>
      <c r="P77" s="11">
        <f t="shared" si="5"/>
        <v>-8832.3000000000065</v>
      </c>
      <c r="Q77" s="11">
        <f t="shared" si="6"/>
        <v>-78882.400000000023</v>
      </c>
      <c r="R77" s="11">
        <f t="shared" si="7"/>
        <v>130207.4</v>
      </c>
      <c r="S77" s="11">
        <f t="shared" si="8"/>
        <v>129035.20000000003</v>
      </c>
      <c r="T77" s="11">
        <f t="shared" si="9"/>
        <v>-13307.199999999975</v>
      </c>
      <c r="U77" s="11">
        <f t="shared" si="10"/>
        <v>0</v>
      </c>
      <c r="V77" s="11">
        <f t="shared" si="11"/>
        <v>296584.59999999998</v>
      </c>
      <c r="W77" s="11">
        <f>IF('Daily PnL Log'!W555&lt;&gt;"",'Daily PnL Log'!W555,"")</f>
        <v>1224991</v>
      </c>
      <c r="X77" s="119">
        <f>IF('Daily PnL Log'!X555&lt;&gt;"",'Daily PnL Log'!X555,"")</f>
        <v>8.8368951282091046E-2</v>
      </c>
      <c r="Y77" s="11" t="str">
        <f>IF('Daily PnL Log'!Y555&lt;&gt;"",'Daily PnL Log'!Y555,"")</f>
        <v/>
      </c>
      <c r="Z77" s="11" t="str">
        <f>IF('Daily PnL Log'!Z555&lt;&gt;"",'Daily PnL Log'!Z555,"")</f>
        <v/>
      </c>
      <c r="AA77" s="11" t="str">
        <f>IF('Daily PnL Log'!AA555&lt;&gt;"",'Daily PnL Log'!AA555,"")</f>
        <v/>
      </c>
      <c r="AB77" s="11" t="str">
        <f>IF('Daily PnL Log'!AB555&lt;&gt;"",'Daily PnL Log'!AB555,"")</f>
        <v/>
      </c>
      <c r="AC77" s="11">
        <f>IF('Daily PnL Log'!AC555&lt;&gt;"",'Daily PnL Log'!AC555,"")</f>
        <v>295475.62</v>
      </c>
    </row>
    <row r="78" spans="1:29" x14ac:dyDescent="0.25">
      <c r="A78" s="47" t="str">
        <f t="shared" si="2"/>
        <v>Feb</v>
      </c>
      <c r="B78" s="14">
        <f>'Daily PnL Log'!B556</f>
        <v>44970</v>
      </c>
      <c r="C78" s="13">
        <f>IF('Daily PnL Log'!C556&lt;&gt;"",'Daily PnL Log'!C556,"")</f>
        <v>-57984.4</v>
      </c>
      <c r="D78" s="13">
        <f>IF('Daily PnL Log'!D556&lt;&gt;"",'Daily PnL Log'!D556,"")</f>
        <v>8754.5</v>
      </c>
      <c r="E78" s="13">
        <f>IF('Daily PnL Log'!E556&lt;&gt;"",'Daily PnL Log'!E556,"")</f>
        <v>-7685.3</v>
      </c>
      <c r="F78" s="13">
        <f>IF('Daily PnL Log'!F556&lt;&gt;"",'Daily PnL Log'!F556,"")</f>
        <v>3211.3</v>
      </c>
      <c r="G78" s="13">
        <f>IF('Daily PnL Log'!G556&lt;&gt;"",'Daily PnL Log'!G556,"")</f>
        <v>8937.2000000000007</v>
      </c>
      <c r="H78" s="13">
        <f>IF('Daily PnL Log'!H556&lt;&gt;"",'Daily PnL Log'!H556,"")</f>
        <v>-1171.5999999999999</v>
      </c>
      <c r="I78" s="13">
        <f>IF('Daily PnL Log'!I556&lt;&gt;"",'Daily PnL Log'!I556,"")</f>
        <v>0</v>
      </c>
      <c r="J78" s="13">
        <f>IF('Daily PnL Log'!J556&lt;&gt;"",'Daily PnL Log'!J556,"")</f>
        <v>-45938.299999999996</v>
      </c>
      <c r="K78" s="13">
        <f>IF('Daily PnL Log'!K556&lt;&gt;"",'Daily PnL Log'!K556,"")</f>
        <v>-74.040000000000006</v>
      </c>
      <c r="L78" s="13">
        <f>IF('Daily PnL Log'!L556&lt;&gt;"",'Daily PnL Log'!L556,"")</f>
        <v>-523.85</v>
      </c>
      <c r="M78" s="13">
        <f>IF('Daily PnL Log'!M556&lt;&gt;"",'Daily PnL Log'!M556,"")</f>
        <v>-597.89</v>
      </c>
      <c r="N78" s="13">
        <f>IF('Daily PnL Log'!N556&lt;&gt;"",'Daily PnL Log'!N556,"")</f>
        <v>-46536.189999999995</v>
      </c>
      <c r="O78" s="13">
        <f t="shared" si="4"/>
        <v>80379.500000000029</v>
      </c>
      <c r="P78" s="13">
        <f t="shared" si="5"/>
        <v>-77.800000000006548</v>
      </c>
      <c r="Q78" s="13">
        <f t="shared" si="6"/>
        <v>-86567.700000000026</v>
      </c>
      <c r="R78" s="13">
        <f t="shared" si="7"/>
        <v>133418.69999999998</v>
      </c>
      <c r="S78" s="13">
        <f t="shared" si="8"/>
        <v>137972.40000000002</v>
      </c>
      <c r="T78" s="13">
        <f t="shared" si="9"/>
        <v>-14478.799999999976</v>
      </c>
      <c r="U78" s="13">
        <f t="shared" si="10"/>
        <v>0</v>
      </c>
      <c r="V78" s="13">
        <f t="shared" si="11"/>
        <v>250646.3</v>
      </c>
      <c r="W78" s="13">
        <f>IF('Daily PnL Log'!W556&lt;&gt;"",'Daily PnL Log'!W556,"")</f>
        <v>1019852</v>
      </c>
      <c r="X78" s="118">
        <f>IF('Daily PnL Log'!X556&lt;&gt;"",'Daily PnL Log'!X556,"")</f>
        <v>-4.5630336558637914E-2</v>
      </c>
      <c r="Y78" s="13">
        <f>IF('Daily PnL Log'!Y556&lt;&gt;"",'Daily PnL Log'!Y556,"")</f>
        <v>-6017.94</v>
      </c>
      <c r="Z78" s="13" t="str">
        <f>IF('Daily PnL Log'!Z556&lt;&gt;"",'Daily PnL Log'!Z556,"")</f>
        <v/>
      </c>
      <c r="AA78" s="13" t="str">
        <f>IF('Daily PnL Log'!AA556&lt;&gt;"",'Daily PnL Log'!AA556,"")</f>
        <v/>
      </c>
      <c r="AB78" s="13" t="str">
        <f>IF('Daily PnL Log'!AB556&lt;&gt;"",'Daily PnL Log'!AB556,"")</f>
        <v/>
      </c>
      <c r="AC78" s="13">
        <f>IF('Daily PnL Log'!AC556&lt;&gt;"",'Daily PnL Log'!AC556,"")</f>
        <v>280919.48</v>
      </c>
    </row>
    <row r="79" spans="1:29" x14ac:dyDescent="0.25">
      <c r="A79" s="48" t="str">
        <f t="shared" si="2"/>
        <v>Feb</v>
      </c>
      <c r="B79" s="83">
        <f>'Daily PnL Log'!B557</f>
        <v>44971</v>
      </c>
      <c r="C79" s="11">
        <f>IF('Daily PnL Log'!C557&lt;&gt;"",'Daily PnL Log'!C557,"")</f>
        <v>-51955.199999999997</v>
      </c>
      <c r="D79" s="11">
        <f>IF('Daily PnL Log'!D557&lt;&gt;"",'Daily PnL Log'!D557,"")</f>
        <v>-8235.9</v>
      </c>
      <c r="E79" s="11">
        <f>IF('Daily PnL Log'!E557&lt;&gt;"",'Daily PnL Log'!E557,"")</f>
        <v>-23012.5</v>
      </c>
      <c r="F79" s="11">
        <f>IF('Daily PnL Log'!F557&lt;&gt;"",'Daily PnL Log'!F557,"")</f>
        <v>-2112.4</v>
      </c>
      <c r="G79" s="11">
        <f>IF('Daily PnL Log'!G557&lt;&gt;"",'Daily PnL Log'!G557,"")</f>
        <v>-12494.5</v>
      </c>
      <c r="H79" s="11">
        <f>IF('Daily PnL Log'!H557&lt;&gt;"",'Daily PnL Log'!H557,"")</f>
        <v>1229.3</v>
      </c>
      <c r="I79" s="11">
        <f>IF('Daily PnL Log'!I557&lt;&gt;"",'Daily PnL Log'!I557,"")</f>
        <v>0</v>
      </c>
      <c r="J79" s="11">
        <f>IF('Daily PnL Log'!J557&lt;&gt;"",'Daily PnL Log'!J557,"")</f>
        <v>-96581.2</v>
      </c>
      <c r="K79" s="11">
        <f>IF('Daily PnL Log'!K557&lt;&gt;"",'Daily PnL Log'!K557,"")</f>
        <v>-81.22</v>
      </c>
      <c r="L79" s="11">
        <f>IF('Daily PnL Log'!L557&lt;&gt;"",'Daily PnL Log'!L557,"")</f>
        <v>-569.75</v>
      </c>
      <c r="M79" s="11">
        <f>IF('Daily PnL Log'!M557&lt;&gt;"",'Daily PnL Log'!M557,"")</f>
        <v>-650.97</v>
      </c>
      <c r="N79" s="11">
        <f>IF('Daily PnL Log'!N557&lt;&gt;"",'Daily PnL Log'!N557,"")</f>
        <v>-97232.17</v>
      </c>
      <c r="O79" s="11">
        <f t="shared" si="4"/>
        <v>28424.300000000032</v>
      </c>
      <c r="P79" s="11">
        <f t="shared" si="5"/>
        <v>-8313.7000000000062</v>
      </c>
      <c r="Q79" s="11">
        <f t="shared" si="6"/>
        <v>-109580.20000000003</v>
      </c>
      <c r="R79" s="11">
        <f t="shared" si="7"/>
        <v>131306.29999999999</v>
      </c>
      <c r="S79" s="11">
        <f t="shared" si="8"/>
        <v>125477.90000000002</v>
      </c>
      <c r="T79" s="11">
        <f t="shared" si="9"/>
        <v>-13249.499999999976</v>
      </c>
      <c r="U79" s="11">
        <f t="shared" si="10"/>
        <v>0</v>
      </c>
      <c r="V79" s="11">
        <f t="shared" si="11"/>
        <v>154065.09999999998</v>
      </c>
      <c r="W79" s="11">
        <f>IF('Daily PnL Log'!W557&lt;&gt;"",'Daily PnL Log'!W557,"")</f>
        <v>1108711</v>
      </c>
      <c r="X79" s="119">
        <f>IF('Daily PnL Log'!X557&lt;&gt;"",'Daily PnL Log'!X557,"")</f>
        <v>-8.7698390292871631E-2</v>
      </c>
      <c r="Y79" s="11" t="str">
        <f>IF('Daily PnL Log'!Y557&lt;&gt;"",'Daily PnL Log'!Y557,"")</f>
        <v/>
      </c>
      <c r="Z79" s="11" t="str">
        <f>IF('Daily PnL Log'!Z557&lt;&gt;"",'Daily PnL Log'!Z557,"")</f>
        <v/>
      </c>
      <c r="AA79" s="11" t="str">
        <f>IF('Daily PnL Log'!AA557&lt;&gt;"",'Daily PnL Log'!AA557,"")</f>
        <v/>
      </c>
      <c r="AB79" s="11" t="str">
        <f>IF('Daily PnL Log'!AB557&lt;&gt;"",'Daily PnL Log'!AB557,"")</f>
        <v/>
      </c>
      <c r="AC79" s="11">
        <f>IF('Daily PnL Log'!AC557&lt;&gt;"",'Daily PnL Log'!AC557,"")</f>
        <v>167859.26</v>
      </c>
    </row>
    <row r="80" spans="1:29" x14ac:dyDescent="0.25">
      <c r="A80" s="47" t="str">
        <f t="shared" si="2"/>
        <v>Feb</v>
      </c>
      <c r="B80" s="14">
        <f>'Daily PnL Log'!B558</f>
        <v>44972</v>
      </c>
      <c r="C80" s="13">
        <f>IF('Daily PnL Log'!C558&lt;&gt;"",'Daily PnL Log'!C558,"")</f>
        <v>32605.3</v>
      </c>
      <c r="D80" s="13">
        <f>IF('Daily PnL Log'!D558&lt;&gt;"",'Daily PnL Log'!D558,"")</f>
        <v>16500.599999999999</v>
      </c>
      <c r="E80" s="13">
        <f>IF('Daily PnL Log'!E558&lt;&gt;"",'Daily PnL Log'!E558,"")</f>
        <v>-18186</v>
      </c>
      <c r="F80" s="13">
        <f>IF('Daily PnL Log'!F558&lt;&gt;"",'Daily PnL Log'!F558,"")</f>
        <v>1562.8</v>
      </c>
      <c r="G80" s="13">
        <f>IF('Daily PnL Log'!G558&lt;&gt;"",'Daily PnL Log'!G558,"")</f>
        <v>9458.1</v>
      </c>
      <c r="H80" s="13">
        <f>IF('Daily PnL Log'!H558&lt;&gt;"",'Daily PnL Log'!H558,"")</f>
        <v>177.7</v>
      </c>
      <c r="I80" s="13">
        <f>IF('Daily PnL Log'!I558&lt;&gt;"",'Daily PnL Log'!I558,"")</f>
        <v>0</v>
      </c>
      <c r="J80" s="13">
        <f>IF('Daily PnL Log'!J558&lt;&gt;"",'Daily PnL Log'!J558,"")</f>
        <v>42118.499999999993</v>
      </c>
      <c r="K80" s="13">
        <f>IF('Daily PnL Log'!K558&lt;&gt;"",'Daily PnL Log'!K558,"")</f>
        <v>-106.98</v>
      </c>
      <c r="L80" s="13">
        <f>IF('Daily PnL Log'!L558&lt;&gt;"",'Daily PnL Log'!L558,"")</f>
        <v>-754.8</v>
      </c>
      <c r="M80" s="13">
        <f>IF('Daily PnL Log'!M558&lt;&gt;"",'Daily PnL Log'!M558,"")</f>
        <v>-861.78</v>
      </c>
      <c r="N80" s="13">
        <f>IF('Daily PnL Log'!N558&lt;&gt;"",'Daily PnL Log'!N558,"")</f>
        <v>41256.719999999994</v>
      </c>
      <c r="O80" s="13">
        <f t="shared" si="4"/>
        <v>61029.600000000035</v>
      </c>
      <c r="P80" s="13">
        <f t="shared" si="5"/>
        <v>8186.8999999999924</v>
      </c>
      <c r="Q80" s="13">
        <f t="shared" si="6"/>
        <v>-127766.20000000003</v>
      </c>
      <c r="R80" s="13">
        <f t="shared" si="7"/>
        <v>132869.09999999998</v>
      </c>
      <c r="S80" s="13">
        <f t="shared" si="8"/>
        <v>134936.00000000003</v>
      </c>
      <c r="T80" s="13">
        <f t="shared" si="9"/>
        <v>-13071.799999999976</v>
      </c>
      <c r="U80" s="13">
        <f t="shared" si="10"/>
        <v>0</v>
      </c>
      <c r="V80" s="13">
        <f t="shared" si="11"/>
        <v>196183.59999999998</v>
      </c>
      <c r="W80" s="13">
        <f>IF('Daily PnL Log'!W558&lt;&gt;"",'Daily PnL Log'!W558,"")</f>
        <v>1278194</v>
      </c>
      <c r="X80" s="118">
        <f>IF('Daily PnL Log'!X558&lt;&gt;"",'Daily PnL Log'!X558,"")</f>
        <v>3.2277353828917985E-2</v>
      </c>
      <c r="Y80" s="13" t="str">
        <f>IF('Daily PnL Log'!Y558&lt;&gt;"",'Daily PnL Log'!Y558,"")</f>
        <v/>
      </c>
      <c r="Z80" s="13" t="str">
        <f>IF('Daily PnL Log'!Z558&lt;&gt;"",'Daily PnL Log'!Z558,"")</f>
        <v/>
      </c>
      <c r="AA80" s="13" t="str">
        <f>IF('Daily PnL Log'!AA558&lt;&gt;"",'Daily PnL Log'!AA558,"")</f>
        <v/>
      </c>
      <c r="AB80" s="13" t="str">
        <f>IF('Daily PnL Log'!AB558&lt;&gt;"",'Daily PnL Log'!AB558,"")</f>
        <v/>
      </c>
      <c r="AC80" s="13">
        <f>IF('Daily PnL Log'!AC558&lt;&gt;"",'Daily PnL Log'!AC558,"")</f>
        <v>213328.73</v>
      </c>
    </row>
    <row r="81" spans="1:29" x14ac:dyDescent="0.25">
      <c r="A81" s="48" t="str">
        <f t="shared" si="2"/>
        <v>Feb</v>
      </c>
      <c r="B81" s="83">
        <f>'Daily PnL Log'!B559</f>
        <v>44973</v>
      </c>
      <c r="C81" s="11">
        <f>IF('Daily PnL Log'!C559&lt;&gt;"",'Daily PnL Log'!C559,"")</f>
        <v>-39342.800000000003</v>
      </c>
      <c r="D81" s="11">
        <f>IF('Daily PnL Log'!D559&lt;&gt;"",'Daily PnL Log'!D559,"")</f>
        <v>-8552.4</v>
      </c>
      <c r="E81" s="11">
        <f>IF('Daily PnL Log'!E559&lt;&gt;"",'Daily PnL Log'!E559,"")</f>
        <v>-17436.099999999999</v>
      </c>
      <c r="F81" s="11">
        <f>IF('Daily PnL Log'!F559&lt;&gt;"",'Daily PnL Log'!F559,"")</f>
        <v>3626.5</v>
      </c>
      <c r="G81" s="11">
        <f>IF('Daily PnL Log'!G559&lt;&gt;"",'Daily PnL Log'!G559,"")</f>
        <v>-7898.4</v>
      </c>
      <c r="H81" s="11">
        <f>IF('Daily PnL Log'!H559&lt;&gt;"",'Daily PnL Log'!H559,"")</f>
        <v>3642</v>
      </c>
      <c r="I81" s="11">
        <f>IF('Daily PnL Log'!I559&lt;&gt;"",'Daily PnL Log'!I559,"")</f>
        <v>0</v>
      </c>
      <c r="J81" s="11">
        <f>IF('Daily PnL Log'!J559&lt;&gt;"",'Daily PnL Log'!J559,"")</f>
        <v>-65961.2</v>
      </c>
      <c r="K81" s="11">
        <f>IF('Daily PnL Log'!K559&lt;&gt;"",'Daily PnL Log'!K559,"")</f>
        <v>-54.36</v>
      </c>
      <c r="L81" s="11">
        <f>IF('Daily PnL Log'!L559&lt;&gt;"",'Daily PnL Log'!L559,"")</f>
        <v>-384.79</v>
      </c>
      <c r="M81" s="11">
        <f>IF('Daily PnL Log'!M559&lt;&gt;"",'Daily PnL Log'!M559,"")</f>
        <v>-439.15000000000003</v>
      </c>
      <c r="N81" s="11">
        <f>IF('Daily PnL Log'!N559&lt;&gt;"",'Daily PnL Log'!N559,"")</f>
        <v>-66400.349999999991</v>
      </c>
      <c r="O81" s="11">
        <f t="shared" si="4"/>
        <v>21686.800000000032</v>
      </c>
      <c r="P81" s="11">
        <f t="shared" si="5"/>
        <v>-365.50000000000728</v>
      </c>
      <c r="Q81" s="11">
        <f t="shared" si="6"/>
        <v>-145202.30000000002</v>
      </c>
      <c r="R81" s="11">
        <f t="shared" si="7"/>
        <v>136495.59999999998</v>
      </c>
      <c r="S81" s="11">
        <f t="shared" si="8"/>
        <v>127037.60000000003</v>
      </c>
      <c r="T81" s="11">
        <f t="shared" si="9"/>
        <v>-9429.7999999999756</v>
      </c>
      <c r="U81" s="11">
        <f t="shared" si="10"/>
        <v>0</v>
      </c>
      <c r="V81" s="11">
        <f t="shared" si="11"/>
        <v>130222.39999999998</v>
      </c>
      <c r="W81" s="11">
        <f>IF('Daily PnL Log'!W559&lt;&gt;"",'Daily PnL Log'!W559,"")</f>
        <v>1143994</v>
      </c>
      <c r="X81" s="119">
        <f>IF('Daily PnL Log'!X559&lt;&gt;"",'Daily PnL Log'!X559,"")</f>
        <v>-5.8042568405079042E-2</v>
      </c>
      <c r="Y81" s="11" t="str">
        <f>IF('Daily PnL Log'!Y559&lt;&gt;"",'Daily PnL Log'!Y559,"")</f>
        <v/>
      </c>
      <c r="Z81" s="11" t="str">
        <f>IF('Daily PnL Log'!Z559&lt;&gt;"",'Daily PnL Log'!Z559,"")</f>
        <v/>
      </c>
      <c r="AA81" s="11" t="str">
        <f>IF('Daily PnL Log'!AA559&lt;&gt;"",'Daily PnL Log'!AA559,"")</f>
        <v/>
      </c>
      <c r="AB81" s="11" t="str">
        <f>IF('Daily PnL Log'!AB559&lt;&gt;"",'Daily PnL Log'!AB559,"")</f>
        <v/>
      </c>
      <c r="AC81" s="11">
        <f>IF('Daily PnL Log'!AC559&lt;&gt;"",'Daily PnL Log'!AC559,"")</f>
        <v>136811.57999999999</v>
      </c>
    </row>
    <row r="82" spans="1:29" x14ac:dyDescent="0.25">
      <c r="A82" s="47" t="str">
        <f t="shared" si="2"/>
        <v>Feb</v>
      </c>
      <c r="B82" s="14">
        <f>'Daily PnL Log'!B560</f>
        <v>44974</v>
      </c>
      <c r="C82" s="13">
        <f>IF('Daily PnL Log'!C560&lt;&gt;"",'Daily PnL Log'!C560,"")</f>
        <v>23765.4</v>
      </c>
      <c r="D82" s="13">
        <f>IF('Daily PnL Log'!D560&lt;&gt;"",'Daily PnL Log'!D560,"")</f>
        <v>9684</v>
      </c>
      <c r="E82" s="13">
        <f>IF('Daily PnL Log'!E560&lt;&gt;"",'Daily PnL Log'!E560,"")</f>
        <v>19096.8</v>
      </c>
      <c r="F82" s="13">
        <f>IF('Daily PnL Log'!F560&lt;&gt;"",'Daily PnL Log'!F560,"")</f>
        <v>-107.3</v>
      </c>
      <c r="G82" s="13">
        <f>IF('Daily PnL Log'!G560&lt;&gt;"",'Daily PnL Log'!G560,"")</f>
        <v>220.3</v>
      </c>
      <c r="H82" s="13">
        <f>IF('Daily PnL Log'!H560&lt;&gt;"",'Daily PnL Log'!H560,"")</f>
        <v>-637.1</v>
      </c>
      <c r="I82" s="13">
        <f>IF('Daily PnL Log'!I560&lt;&gt;"",'Daily PnL Log'!I560,"")</f>
        <v>0</v>
      </c>
      <c r="J82" s="13">
        <f>IF('Daily PnL Log'!J560&lt;&gt;"",'Daily PnL Log'!J560,"")</f>
        <v>52022.1</v>
      </c>
      <c r="K82" s="13">
        <f>IF('Daily PnL Log'!K560&lt;&gt;"",'Daily PnL Log'!K560,"")</f>
        <v>-26.73</v>
      </c>
      <c r="L82" s="13">
        <f>IF('Daily PnL Log'!L560&lt;&gt;"",'Daily PnL Log'!L560,"")</f>
        <v>-180.03</v>
      </c>
      <c r="M82" s="13">
        <f>IF('Daily PnL Log'!M560&lt;&gt;"",'Daily PnL Log'!M560,"")</f>
        <v>-206.76</v>
      </c>
      <c r="N82" s="13">
        <f>IF('Daily PnL Log'!N560&lt;&gt;"",'Daily PnL Log'!N560,"")</f>
        <v>51815.34</v>
      </c>
      <c r="O82" s="13">
        <f t="shared" si="4"/>
        <v>45452.200000000033</v>
      </c>
      <c r="P82" s="13">
        <f t="shared" si="5"/>
        <v>9318.4999999999927</v>
      </c>
      <c r="Q82" s="13">
        <f t="shared" si="6"/>
        <v>-126105.50000000001</v>
      </c>
      <c r="R82" s="13">
        <f t="shared" si="7"/>
        <v>136388.29999999999</v>
      </c>
      <c r="S82" s="13">
        <f t="shared" si="8"/>
        <v>127257.90000000004</v>
      </c>
      <c r="T82" s="13">
        <f t="shared" si="9"/>
        <v>-10066.899999999976</v>
      </c>
      <c r="U82" s="13">
        <f t="shared" si="10"/>
        <v>0</v>
      </c>
      <c r="V82" s="13">
        <f t="shared" si="11"/>
        <v>182244.49999999997</v>
      </c>
      <c r="W82" s="13">
        <f>IF('Daily PnL Log'!W560&lt;&gt;"",'Daily PnL Log'!W560,"")</f>
        <v>1101503</v>
      </c>
      <c r="X82" s="118">
        <f>IF('Daily PnL Log'!X560&lt;&gt;"",'Daily PnL Log'!X560,"")</f>
        <v>4.704058000749884E-2</v>
      </c>
      <c r="Y82" s="13" t="str">
        <f>IF('Daily PnL Log'!Y560&lt;&gt;"",'Daily PnL Log'!Y560,"")</f>
        <v/>
      </c>
      <c r="Z82" s="13" t="str">
        <f>IF('Daily PnL Log'!Z560&lt;&gt;"",'Daily PnL Log'!Z560,"")</f>
        <v/>
      </c>
      <c r="AA82" s="13" t="str">
        <f>IF('Daily PnL Log'!AA560&lt;&gt;"",'Daily PnL Log'!AA560,"")</f>
        <v/>
      </c>
      <c r="AB82" s="13" t="str">
        <f>IF('Daily PnL Log'!AB560&lt;&gt;"",'Daily PnL Log'!AB560,"")</f>
        <v/>
      </c>
      <c r="AC82" s="13">
        <f>IF('Daily PnL Log'!AC560&lt;&gt;"",'Daily PnL Log'!AC560,"")</f>
        <v>195936.07</v>
      </c>
    </row>
    <row r="83" spans="1:29" x14ac:dyDescent="0.25">
      <c r="A83" s="48" t="str">
        <f t="shared" si="2"/>
        <v>Feb</v>
      </c>
      <c r="B83" s="83">
        <f>'Daily PnL Log'!B561</f>
        <v>44978</v>
      </c>
      <c r="C83" s="11">
        <f>IF('Daily PnL Log'!C561&lt;&gt;"",'Daily PnL Log'!C561,"")</f>
        <v>25659.1</v>
      </c>
      <c r="D83" s="11">
        <f>IF('Daily PnL Log'!D561&lt;&gt;"",'Daily PnL Log'!D561,"")</f>
        <v>-2244.4</v>
      </c>
      <c r="E83" s="11">
        <f>IF('Daily PnL Log'!E561&lt;&gt;"",'Daily PnL Log'!E561,"")</f>
        <v>-2310.4</v>
      </c>
      <c r="F83" s="11">
        <f>IF('Daily PnL Log'!F561&lt;&gt;"",'Daily PnL Log'!F561,"")</f>
        <v>-4816.6000000000004</v>
      </c>
      <c r="G83" s="11">
        <f>IF('Daily PnL Log'!G561&lt;&gt;"",'Daily PnL Log'!G561,"")</f>
        <v>-6595.8</v>
      </c>
      <c r="H83" s="11">
        <f>IF('Daily PnL Log'!H561&lt;&gt;"",'Daily PnL Log'!H561,"")</f>
        <v>4317.8999999999996</v>
      </c>
      <c r="I83" s="11">
        <f>IF('Daily PnL Log'!I561&lt;&gt;"",'Daily PnL Log'!I561,"")</f>
        <v>0</v>
      </c>
      <c r="J83" s="11">
        <f>IF('Daily PnL Log'!J561&lt;&gt;"",'Daily PnL Log'!J561,"")</f>
        <v>14009.799999999994</v>
      </c>
      <c r="K83" s="11">
        <f>IF('Daily PnL Log'!K561&lt;&gt;"",'Daily PnL Log'!K561,"")</f>
        <v>-77.72</v>
      </c>
      <c r="L83" s="11">
        <f>IF('Daily PnL Log'!L561&lt;&gt;"",'Daily PnL Log'!L561,"")</f>
        <v>-551.30999999999995</v>
      </c>
      <c r="M83" s="11">
        <f>IF('Daily PnL Log'!M561&lt;&gt;"",'Daily PnL Log'!M561,"")</f>
        <v>-629.03</v>
      </c>
      <c r="N83" s="11">
        <f>IF('Daily PnL Log'!N561&lt;&gt;"",'Daily PnL Log'!N561,"")</f>
        <v>13380.769999999993</v>
      </c>
      <c r="O83" s="11">
        <f t="shared" si="4"/>
        <v>71111.300000000032</v>
      </c>
      <c r="P83" s="11">
        <f t="shared" si="5"/>
        <v>7074.0999999999931</v>
      </c>
      <c r="Q83" s="11">
        <f t="shared" si="6"/>
        <v>-128415.90000000001</v>
      </c>
      <c r="R83" s="11">
        <f t="shared" si="7"/>
        <v>131571.69999999998</v>
      </c>
      <c r="S83" s="11">
        <f t="shared" si="8"/>
        <v>120662.10000000003</v>
      </c>
      <c r="T83" s="11">
        <f t="shared" si="9"/>
        <v>-5748.9999999999764</v>
      </c>
      <c r="U83" s="11">
        <f t="shared" si="10"/>
        <v>0</v>
      </c>
      <c r="V83" s="11">
        <f t="shared" si="11"/>
        <v>196254.29999999996</v>
      </c>
      <c r="W83" s="11">
        <f>IF('Daily PnL Log'!W561&lt;&gt;"",'Daily PnL Log'!W561,"")</f>
        <v>998739</v>
      </c>
      <c r="X83" s="119">
        <f>IF('Daily PnL Log'!X561&lt;&gt;"",'Daily PnL Log'!X561,"")</f>
        <v>1.3397664454877594E-2</v>
      </c>
      <c r="Y83" s="11" t="str">
        <f>IF('Daily PnL Log'!Y561&lt;&gt;"",'Daily PnL Log'!Y561,"")</f>
        <v/>
      </c>
      <c r="Z83" s="11" t="str">
        <f>IF('Daily PnL Log'!Z561&lt;&gt;"",'Daily PnL Log'!Z561,"")</f>
        <v/>
      </c>
      <c r="AA83" s="11" t="str">
        <f>IF('Daily PnL Log'!AA561&lt;&gt;"",'Daily PnL Log'!AA561,"")</f>
        <v/>
      </c>
      <c r="AB83" s="11" t="str">
        <f>IF('Daily PnL Log'!AB561&lt;&gt;"",'Daily PnL Log'!AB561,"")</f>
        <v/>
      </c>
      <c r="AC83" s="11">
        <f>IF('Daily PnL Log'!AC561&lt;&gt;"",'Daily PnL Log'!AC561,"")</f>
        <v>231680.09</v>
      </c>
    </row>
    <row r="84" spans="1:29" x14ac:dyDescent="0.25">
      <c r="A84" s="47" t="str">
        <f t="shared" si="2"/>
        <v>Feb</v>
      </c>
      <c r="B84" s="14">
        <f>'Daily PnL Log'!B562</f>
        <v>44979</v>
      </c>
      <c r="C84" s="13">
        <f>IF('Daily PnL Log'!C562&lt;&gt;"",'Daily PnL Log'!C562,"")</f>
        <v>-36513.300000000003</v>
      </c>
      <c r="D84" s="13">
        <f>IF('Daily PnL Log'!D562&lt;&gt;"",'Daily PnL Log'!D562,"")</f>
        <v>-6336.2</v>
      </c>
      <c r="E84" s="13">
        <f>IF('Daily PnL Log'!E562&lt;&gt;"",'Daily PnL Log'!E562,"")</f>
        <v>12180.4</v>
      </c>
      <c r="F84" s="13">
        <f>IF('Daily PnL Log'!F562&lt;&gt;"",'Daily PnL Log'!F562,"")</f>
        <v>12346.2</v>
      </c>
      <c r="G84" s="13">
        <f>IF('Daily PnL Log'!G562&lt;&gt;"",'Daily PnL Log'!G562,"")</f>
        <v>20402.7</v>
      </c>
      <c r="H84" s="13">
        <f>IF('Daily PnL Log'!H562&lt;&gt;"",'Daily PnL Log'!H562,"")</f>
        <v>-21322.3</v>
      </c>
      <c r="I84" s="13">
        <f>IF('Daily PnL Log'!I562&lt;&gt;"",'Daily PnL Log'!I562,"")</f>
        <v>0</v>
      </c>
      <c r="J84" s="13">
        <f>IF('Daily PnL Log'!J562&lt;&gt;"",'Daily PnL Log'!J562,"")</f>
        <v>-19242.499999999996</v>
      </c>
      <c r="K84" s="13">
        <f>IF('Daily PnL Log'!K562&lt;&gt;"",'Daily PnL Log'!K562,"")</f>
        <v>-55.53</v>
      </c>
      <c r="L84" s="13">
        <f>IF('Daily PnL Log'!L562&lt;&gt;"",'Daily PnL Log'!L562,"")</f>
        <v>-392.35</v>
      </c>
      <c r="M84" s="13">
        <f>IF('Daily PnL Log'!M562&lt;&gt;"",'Daily PnL Log'!M562,"")</f>
        <v>-447.88</v>
      </c>
      <c r="N84" s="13">
        <f>IF('Daily PnL Log'!N562&lt;&gt;"",'Daily PnL Log'!N562,"")</f>
        <v>-19690.379999999997</v>
      </c>
      <c r="O84" s="13">
        <f t="shared" si="4"/>
        <v>34598.000000000029</v>
      </c>
      <c r="P84" s="13">
        <f t="shared" si="5"/>
        <v>737.89999999999327</v>
      </c>
      <c r="Q84" s="13">
        <f t="shared" si="6"/>
        <v>-116235.50000000001</v>
      </c>
      <c r="R84" s="13">
        <f t="shared" si="7"/>
        <v>143917.9</v>
      </c>
      <c r="S84" s="13">
        <f t="shared" si="8"/>
        <v>141064.80000000005</v>
      </c>
      <c r="T84" s="13">
        <f t="shared" si="9"/>
        <v>-27071.299999999974</v>
      </c>
      <c r="U84" s="13">
        <f t="shared" si="10"/>
        <v>0</v>
      </c>
      <c r="V84" s="13">
        <f t="shared" si="11"/>
        <v>177011.79999999996</v>
      </c>
      <c r="W84" s="13">
        <f>IF('Daily PnL Log'!W562&lt;&gt;"",'Daily PnL Log'!W562,"")</f>
        <v>1177623</v>
      </c>
      <c r="X84" s="118">
        <f>IF('Daily PnL Log'!X562&lt;&gt;"",'Daily PnL Log'!X562,"")</f>
        <v>-1.6720444488601188E-2</v>
      </c>
      <c r="Y84" s="13" t="str">
        <f>IF('Daily PnL Log'!Y562&lt;&gt;"",'Daily PnL Log'!Y562,"")</f>
        <v/>
      </c>
      <c r="Z84" s="13" t="str">
        <f>IF('Daily PnL Log'!Z562&lt;&gt;"",'Daily PnL Log'!Z562,"")</f>
        <v/>
      </c>
      <c r="AA84" s="13" t="str">
        <f>IF('Daily PnL Log'!AA562&lt;&gt;"",'Daily PnL Log'!AA562,"")</f>
        <v/>
      </c>
      <c r="AB84" s="13" t="str">
        <f>IF('Daily PnL Log'!AB562&lt;&gt;"",'Daily PnL Log'!AB562,"")</f>
        <v/>
      </c>
      <c r="AC84" s="13">
        <f>IF('Daily PnL Log'!AC562&lt;&gt;"",'Daily PnL Log'!AC562,"")</f>
        <v>186900.71</v>
      </c>
    </row>
    <row r="85" spans="1:29" x14ac:dyDescent="0.25">
      <c r="A85" s="48" t="str">
        <f t="shared" si="2"/>
        <v>Feb</v>
      </c>
      <c r="B85" s="83">
        <f>'Daily PnL Log'!B563</f>
        <v>44980</v>
      </c>
      <c r="C85" s="11">
        <f>IF('Daily PnL Log'!C563&lt;&gt;"",'Daily PnL Log'!C563,"")</f>
        <v>-49044.6</v>
      </c>
      <c r="D85" s="11">
        <f>IF('Daily PnL Log'!D563&lt;&gt;"",'Daily PnL Log'!D563,"")</f>
        <v>-6607.6</v>
      </c>
      <c r="E85" s="11">
        <f>IF('Daily PnL Log'!E563&lt;&gt;"",'Daily PnL Log'!E563,"")</f>
        <v>-8358.6</v>
      </c>
      <c r="F85" s="11">
        <f>IF('Daily PnL Log'!F563&lt;&gt;"",'Daily PnL Log'!F563,"")</f>
        <v>7020.5</v>
      </c>
      <c r="G85" s="11">
        <f>IF('Daily PnL Log'!G563&lt;&gt;"",'Daily PnL Log'!G563,"")</f>
        <v>-17049.400000000001</v>
      </c>
      <c r="H85" s="11">
        <f>IF('Daily PnL Log'!H563&lt;&gt;"",'Daily PnL Log'!H563,"")</f>
        <v>-1964.7</v>
      </c>
      <c r="I85" s="11">
        <f>IF('Daily PnL Log'!I563&lt;&gt;"",'Daily PnL Log'!I563,"")</f>
        <v>0</v>
      </c>
      <c r="J85" s="11">
        <f>IF('Daily PnL Log'!J563&lt;&gt;"",'Daily PnL Log'!J563,"")</f>
        <v>-76004.399999999994</v>
      </c>
      <c r="K85" s="11">
        <f>IF('Daily PnL Log'!K563&lt;&gt;"",'Daily PnL Log'!K563,"")</f>
        <v>-73.41</v>
      </c>
      <c r="L85" s="11">
        <f>IF('Daily PnL Log'!L563&lt;&gt;"",'Daily PnL Log'!L563,"")</f>
        <v>-517.39</v>
      </c>
      <c r="M85" s="11">
        <f>IF('Daily PnL Log'!M563&lt;&gt;"",'Daily PnL Log'!M563,"")</f>
        <v>-590.79999999999995</v>
      </c>
      <c r="N85" s="11">
        <f>IF('Daily PnL Log'!N563&lt;&gt;"",'Daily PnL Log'!N563,"")</f>
        <v>-76595.199999999997</v>
      </c>
      <c r="O85" s="11">
        <f t="shared" si="4"/>
        <v>-14446.599999999969</v>
      </c>
      <c r="P85" s="11">
        <f t="shared" si="5"/>
        <v>-5869.7000000000071</v>
      </c>
      <c r="Q85" s="11">
        <f t="shared" si="6"/>
        <v>-124594.10000000002</v>
      </c>
      <c r="R85" s="11">
        <f t="shared" si="7"/>
        <v>150938.4</v>
      </c>
      <c r="S85" s="11">
        <f t="shared" si="8"/>
        <v>124015.40000000005</v>
      </c>
      <c r="T85" s="11">
        <f t="shared" si="9"/>
        <v>-29035.999999999975</v>
      </c>
      <c r="U85" s="11">
        <f t="shared" si="10"/>
        <v>0</v>
      </c>
      <c r="V85" s="11">
        <f t="shared" si="11"/>
        <v>101007.39999999997</v>
      </c>
      <c r="W85" s="11">
        <f>IF('Daily PnL Log'!W563&lt;&gt;"",'Daily PnL Log'!W563,"")</f>
        <v>1417068</v>
      </c>
      <c r="X85" s="119">
        <f>IF('Daily PnL Log'!X563&lt;&gt;"",'Daily PnL Log'!X563,"")</f>
        <v>-5.4051887418246687E-2</v>
      </c>
      <c r="Y85" s="11" t="str">
        <f>IF('Daily PnL Log'!Y563&lt;&gt;"",'Daily PnL Log'!Y563,"")</f>
        <v/>
      </c>
      <c r="Z85" s="11" t="str">
        <f>IF('Daily PnL Log'!Z563&lt;&gt;"",'Daily PnL Log'!Z563,"")</f>
        <v/>
      </c>
      <c r="AA85" s="11" t="str">
        <f>IF('Daily PnL Log'!AA563&lt;&gt;"",'Daily PnL Log'!AA563,"")</f>
        <v/>
      </c>
      <c r="AB85" s="11" t="str">
        <f>IF('Daily PnL Log'!AB563&lt;&gt;"",'Daily PnL Log'!AB563,"")</f>
        <v/>
      </c>
      <c r="AC85" s="11">
        <f>IF('Daily PnL Log'!AC563&lt;&gt;"",'Daily PnL Log'!AC563,"")</f>
        <v>122038.16</v>
      </c>
    </row>
    <row r="86" spans="1:29" x14ac:dyDescent="0.25">
      <c r="A86" s="47" t="str">
        <f t="shared" si="2"/>
        <v>Feb</v>
      </c>
      <c r="B86" s="14">
        <f>'Daily PnL Log'!B564</f>
        <v>44981</v>
      </c>
      <c r="C86" s="13">
        <f>IF('Daily PnL Log'!C564&lt;&gt;"",'Daily PnL Log'!C564,"")</f>
        <v>-25321</v>
      </c>
      <c r="D86" s="13">
        <f>IF('Daily PnL Log'!D564&lt;&gt;"",'Daily PnL Log'!D564,"")</f>
        <v>9398.7999999999993</v>
      </c>
      <c r="E86" s="13">
        <f>IF('Daily PnL Log'!E564&lt;&gt;"",'Daily PnL Log'!E564,"")</f>
        <v>-8034.2</v>
      </c>
      <c r="F86" s="13">
        <f>IF('Daily PnL Log'!F564&lt;&gt;"",'Daily PnL Log'!F564,"")</f>
        <v>12536.9</v>
      </c>
      <c r="G86" s="13">
        <f>IF('Daily PnL Log'!G564&lt;&gt;"",'Daily PnL Log'!G564,"")</f>
        <v>21033.4</v>
      </c>
      <c r="H86" s="13">
        <f>IF('Daily PnL Log'!H564&lt;&gt;"",'Daily PnL Log'!H564,"")</f>
        <v>4590.2</v>
      </c>
      <c r="I86" s="13">
        <f>IF('Daily PnL Log'!I564&lt;&gt;"",'Daily PnL Log'!I564,"")</f>
        <v>0</v>
      </c>
      <c r="J86" s="13">
        <f>IF('Daily PnL Log'!J564&lt;&gt;"",'Daily PnL Log'!J564,"")</f>
        <v>14204.099999999999</v>
      </c>
      <c r="K86" s="13">
        <f>IF('Daily PnL Log'!K564&lt;&gt;"",'Daily PnL Log'!K564,"")</f>
        <v>-558.21</v>
      </c>
      <c r="L86" s="13">
        <f>IF('Daily PnL Log'!L564&lt;&gt;"",'Daily PnL Log'!L564,"")</f>
        <v>-2652.45</v>
      </c>
      <c r="M86" s="13">
        <f>IF('Daily PnL Log'!M564&lt;&gt;"",'Daily PnL Log'!M564,"")</f>
        <v>-3210.66</v>
      </c>
      <c r="N86" s="13">
        <f>IF('Daily PnL Log'!N564&lt;&gt;"",'Daily PnL Log'!N564,"")</f>
        <v>10993.439999999999</v>
      </c>
      <c r="O86" s="13">
        <f t="shared" si="4"/>
        <v>-39767.599999999969</v>
      </c>
      <c r="P86" s="13">
        <f t="shared" si="5"/>
        <v>3529.0999999999922</v>
      </c>
      <c r="Q86" s="13">
        <f t="shared" si="6"/>
        <v>-132628.30000000002</v>
      </c>
      <c r="R86" s="13">
        <f t="shared" si="7"/>
        <v>163475.29999999999</v>
      </c>
      <c r="S86" s="13">
        <f t="shared" si="8"/>
        <v>145048.80000000005</v>
      </c>
      <c r="T86" s="13">
        <f t="shared" si="9"/>
        <v>-24445.799999999974</v>
      </c>
      <c r="U86" s="13">
        <f t="shared" si="10"/>
        <v>0</v>
      </c>
      <c r="V86" s="13">
        <f t="shared" si="11"/>
        <v>115211.49999999997</v>
      </c>
      <c r="W86" s="13">
        <f>IF('Daily PnL Log'!W564&lt;&gt;"",'Daily PnL Log'!W564,"")</f>
        <v>665850</v>
      </c>
      <c r="X86" s="118">
        <f>IF('Daily PnL Log'!X564&lt;&gt;"",'Daily PnL Log'!X564,"")</f>
        <v>1.6510385221896823E-2</v>
      </c>
      <c r="Y86" s="13">
        <f>IF('Daily PnL Log'!Y564&lt;&gt;"",'Daily PnL Log'!Y564,"")</f>
        <v>-7140.6</v>
      </c>
      <c r="Z86" s="13">
        <f>IF('Daily PnL Log'!Z564&lt;&gt;"",'Daily PnL Log'!Z564,"")</f>
        <v>2996.7</v>
      </c>
      <c r="AA86" s="13" t="str">
        <f>IF('Daily PnL Log'!AA564&lt;&gt;"",'Daily PnL Log'!AA564,"")</f>
        <v/>
      </c>
      <c r="AB86" s="13" t="str">
        <f>IF('Daily PnL Log'!AB564&lt;&gt;"",'Daily PnL Log'!AB564,"")</f>
        <v/>
      </c>
      <c r="AC86" s="13">
        <f>IF('Daily PnL Log'!AC564&lt;&gt;"",'Daily PnL Log'!AC564,"")</f>
        <v>124141.25</v>
      </c>
    </row>
    <row r="87" spans="1:29" x14ac:dyDescent="0.25">
      <c r="A87" s="48" t="str">
        <f t="shared" si="2"/>
        <v>Feb</v>
      </c>
      <c r="B87" s="83">
        <f>'Daily PnL Log'!B565</f>
        <v>44984</v>
      </c>
      <c r="C87" s="11">
        <f>IF('Daily PnL Log'!C565&lt;&gt;"",'Daily PnL Log'!C565,"")</f>
        <v>-23684.7</v>
      </c>
      <c r="D87" s="11">
        <f>IF('Daily PnL Log'!D565&lt;&gt;"",'Daily PnL Log'!D565,"")</f>
        <v>-14962.8</v>
      </c>
      <c r="E87" s="11">
        <f>IF('Daily PnL Log'!E565&lt;&gt;"",'Daily PnL Log'!E565,"")</f>
        <v>-510.6</v>
      </c>
      <c r="F87" s="11">
        <f>IF('Daily PnL Log'!F565&lt;&gt;"",'Daily PnL Log'!F565,"")</f>
        <v>-7970.5</v>
      </c>
      <c r="G87" s="11">
        <f>IF('Daily PnL Log'!G565&lt;&gt;"",'Daily PnL Log'!G565,"")</f>
        <v>13431.8</v>
      </c>
      <c r="H87" s="11">
        <f>IF('Daily PnL Log'!H565&lt;&gt;"",'Daily PnL Log'!H565,"")</f>
        <v>276</v>
      </c>
      <c r="I87" s="11">
        <f>IF('Daily PnL Log'!I565&lt;&gt;"",'Daily PnL Log'!I565,"")</f>
        <v>0</v>
      </c>
      <c r="J87" s="11">
        <f>IF('Daily PnL Log'!J565&lt;&gt;"",'Daily PnL Log'!J565,"")</f>
        <v>-33420.800000000003</v>
      </c>
      <c r="K87" s="11">
        <f>IF('Daily PnL Log'!K565&lt;&gt;"",'Daily PnL Log'!K565,"")</f>
        <v>-23.58</v>
      </c>
      <c r="L87" s="11">
        <f>IF('Daily PnL Log'!L565&lt;&gt;"",'Daily PnL Log'!L565,"")</f>
        <v>-167.21</v>
      </c>
      <c r="M87" s="11">
        <f>IF('Daily PnL Log'!M565&lt;&gt;"",'Daily PnL Log'!M565,"")</f>
        <v>-190.79000000000002</v>
      </c>
      <c r="N87" s="11">
        <f>IF('Daily PnL Log'!N565&lt;&gt;"",'Daily PnL Log'!N565,"")</f>
        <v>-33611.590000000004</v>
      </c>
      <c r="O87" s="11">
        <f t="shared" si="4"/>
        <v>-63452.299999999974</v>
      </c>
      <c r="P87" s="11">
        <f t="shared" si="5"/>
        <v>-11433.700000000008</v>
      </c>
      <c r="Q87" s="11">
        <f t="shared" si="6"/>
        <v>-133138.90000000002</v>
      </c>
      <c r="R87" s="11">
        <f t="shared" si="7"/>
        <v>155504.79999999999</v>
      </c>
      <c r="S87" s="11">
        <f t="shared" si="8"/>
        <v>158480.60000000003</v>
      </c>
      <c r="T87" s="11">
        <f t="shared" si="9"/>
        <v>-24169.799999999974</v>
      </c>
      <c r="U87" s="11">
        <f t="shared" si="10"/>
        <v>0</v>
      </c>
      <c r="V87" s="11">
        <f t="shared" si="11"/>
        <v>81790.699999999968</v>
      </c>
      <c r="W87" s="11">
        <f>IF('Daily PnL Log'!W565&lt;&gt;"",'Daily PnL Log'!W565,"")</f>
        <v>646865</v>
      </c>
      <c r="X87" s="119">
        <f>IF('Daily PnL Log'!X565&lt;&gt;"",'Daily PnL Log'!X565,"")</f>
        <v>-5.1960749151677713E-2</v>
      </c>
      <c r="Y87" s="11" t="str">
        <f>IF('Daily PnL Log'!Y565&lt;&gt;"",'Daily PnL Log'!Y565,"")</f>
        <v/>
      </c>
      <c r="Z87" s="11" t="str">
        <f>IF('Daily PnL Log'!Z565&lt;&gt;"",'Daily PnL Log'!Z565,"")</f>
        <v/>
      </c>
      <c r="AA87" s="11" t="str">
        <f>IF('Daily PnL Log'!AA565&lt;&gt;"",'Daily PnL Log'!AA565,"")</f>
        <v/>
      </c>
      <c r="AB87" s="11" t="str">
        <f>IF('Daily PnL Log'!AB565&lt;&gt;"",'Daily PnL Log'!AB565,"")</f>
        <v/>
      </c>
      <c r="AC87" s="11">
        <f>IF('Daily PnL Log'!AC565&lt;&gt;"",'Daily PnL Log'!AC565,"")</f>
        <v>73740.460000000006</v>
      </c>
    </row>
    <row r="88" spans="1:29" x14ac:dyDescent="0.25">
      <c r="A88" s="47" t="str">
        <f t="shared" si="2"/>
        <v>Feb</v>
      </c>
      <c r="B88" s="14">
        <f>'Daily PnL Log'!B566</f>
        <v>44985</v>
      </c>
      <c r="C88" s="13">
        <f>IF('Daily PnL Log'!C566&lt;&gt;"",'Daily PnL Log'!C566,"")</f>
        <v>142560.9</v>
      </c>
      <c r="D88" s="13">
        <f>IF('Daily PnL Log'!D566&lt;&gt;"",'Daily PnL Log'!D566,"")</f>
        <v>-22363.4</v>
      </c>
      <c r="E88" s="13">
        <f>IF('Daily PnL Log'!E566&lt;&gt;"",'Daily PnL Log'!E566,"")</f>
        <v>4010.6</v>
      </c>
      <c r="F88" s="13">
        <f>IF('Daily PnL Log'!F566&lt;&gt;"",'Daily PnL Log'!F566,"")</f>
        <v>6616.6</v>
      </c>
      <c r="G88" s="13">
        <f>IF('Daily PnL Log'!G566&lt;&gt;"",'Daily PnL Log'!G566,"")</f>
        <v>-9832.1</v>
      </c>
      <c r="H88" s="13">
        <f>IF('Daily PnL Log'!H566&lt;&gt;"",'Daily PnL Log'!H566,"")</f>
        <v>-900.7</v>
      </c>
      <c r="I88" s="13">
        <f>IF('Daily PnL Log'!I566&lt;&gt;"",'Daily PnL Log'!I566,"")</f>
        <v>0</v>
      </c>
      <c r="J88" s="13">
        <f>IF('Daily PnL Log'!J566&lt;&gt;"",'Daily PnL Log'!J566,"")</f>
        <v>120091.90000000001</v>
      </c>
      <c r="K88" s="13">
        <f>IF('Daily PnL Log'!K566&lt;&gt;"",'Daily PnL Log'!K566,"")</f>
        <v>-123.25</v>
      </c>
      <c r="L88" s="13">
        <f>IF('Daily PnL Log'!L566&lt;&gt;"",'Daily PnL Log'!L566,"")</f>
        <v>-874</v>
      </c>
      <c r="M88" s="13">
        <f>IF('Daily PnL Log'!M566&lt;&gt;"",'Daily PnL Log'!M566,"")</f>
        <v>-997.25</v>
      </c>
      <c r="N88" s="13">
        <f>IF('Daily PnL Log'!N566&lt;&gt;"",'Daily PnL Log'!N566,"")</f>
        <v>119094.65000000001</v>
      </c>
      <c r="O88" s="13">
        <f t="shared" si="4"/>
        <v>79108.60000000002</v>
      </c>
      <c r="P88" s="13">
        <f t="shared" si="5"/>
        <v>-33797.100000000006</v>
      </c>
      <c r="Q88" s="13">
        <f t="shared" si="6"/>
        <v>-129128.30000000002</v>
      </c>
      <c r="R88" s="13">
        <f t="shared" si="7"/>
        <v>162121.4</v>
      </c>
      <c r="S88" s="13">
        <f t="shared" si="8"/>
        <v>148648.50000000003</v>
      </c>
      <c r="T88" s="13">
        <f t="shared" si="9"/>
        <v>-25070.499999999975</v>
      </c>
      <c r="U88" s="13">
        <f t="shared" si="10"/>
        <v>0</v>
      </c>
      <c r="V88" s="13">
        <f t="shared" si="11"/>
        <v>201882.59999999998</v>
      </c>
      <c r="W88" s="13">
        <f>IF('Daily PnL Log'!W566&lt;&gt;"",'Daily PnL Log'!W566,"")</f>
        <v>693056</v>
      </c>
      <c r="X88" s="118">
        <f>IF('Daily PnL Log'!X566&lt;&gt;"",'Daily PnL Log'!X566,"")</f>
        <v>0.17183986575399393</v>
      </c>
      <c r="Y88" s="13">
        <f>IF('Daily PnL Log'!Y566&lt;&gt;"",'Daily PnL Log'!Y566,"")</f>
        <v>-5074.5</v>
      </c>
      <c r="Z88" s="13">
        <f>IF('Daily PnL Log'!Z566&lt;&gt;"",'Daily PnL Log'!Z566,"")</f>
        <v>1982.37</v>
      </c>
      <c r="AA88" s="13" t="str">
        <f>IF('Daily PnL Log'!AA566&lt;&gt;"",'Daily PnL Log'!AA566,"")</f>
        <v/>
      </c>
      <c r="AB88" s="13" t="str">
        <f>IF('Daily PnL Log'!AB566&lt;&gt;"",'Daily PnL Log'!AB566,"")</f>
        <v/>
      </c>
      <c r="AC88" s="13">
        <f>IF('Daily PnL Log'!AC566&lt;&gt;"",'Daily PnL Log'!AC566,"")</f>
        <v>196175.21</v>
      </c>
    </row>
    <row r="89" spans="1:29" x14ac:dyDescent="0.25">
      <c r="A89" s="48" t="str">
        <f t="shared" si="2"/>
        <v>Mar</v>
      </c>
      <c r="B89" s="83">
        <f>'Daily PnL Log'!B567</f>
        <v>44986</v>
      </c>
      <c r="C89" s="11">
        <f>IF('Daily PnL Log'!C567&lt;&gt;"",'Daily PnL Log'!C567,"")</f>
        <v>3534.7</v>
      </c>
      <c r="D89" s="11">
        <f>IF('Daily PnL Log'!D567&lt;&gt;"",'Daily PnL Log'!D567,"")</f>
        <v>9007.4</v>
      </c>
      <c r="E89" s="11">
        <f>IF('Daily PnL Log'!E567&lt;&gt;"",'Daily PnL Log'!E567,"")</f>
        <v>-2742.7</v>
      </c>
      <c r="F89" s="11">
        <f>IF('Daily PnL Log'!F567&lt;&gt;"",'Daily PnL Log'!F567,"")</f>
        <v>1884.5</v>
      </c>
      <c r="G89" s="11">
        <f>IF('Daily PnL Log'!G567&lt;&gt;"",'Daily PnL Log'!G567,"")</f>
        <v>1685.3</v>
      </c>
      <c r="H89" s="11">
        <f>IF('Daily PnL Log'!H567&lt;&gt;"",'Daily PnL Log'!H567,"")</f>
        <v>601.29999999999995</v>
      </c>
      <c r="I89" s="11">
        <f>IF('Daily PnL Log'!I567&lt;&gt;"",'Daily PnL Log'!I567,"")</f>
        <v>0</v>
      </c>
      <c r="J89" s="11">
        <f>IF('Daily PnL Log'!J567&lt;&gt;"",'Daily PnL Log'!J567,"")</f>
        <v>13970.499999999996</v>
      </c>
      <c r="K89" s="11">
        <f>IF('Daily PnL Log'!K567&lt;&gt;"",'Daily PnL Log'!K567,"")</f>
        <v>-60.45</v>
      </c>
      <c r="L89" s="11">
        <f>IF('Daily PnL Log'!L567&lt;&gt;"",'Daily PnL Log'!L567,"")</f>
        <v>-427.8</v>
      </c>
      <c r="M89" s="11">
        <f>IF('Daily PnL Log'!M567&lt;&gt;"",'Daily PnL Log'!M567,"")</f>
        <v>-488.25</v>
      </c>
      <c r="N89" s="11">
        <f>IF('Daily PnL Log'!N567&lt;&gt;"",'Daily PnL Log'!N567,"")</f>
        <v>13482.249999999996</v>
      </c>
      <c r="O89" s="11">
        <f t="shared" si="4"/>
        <v>82643.300000000017</v>
      </c>
      <c r="P89" s="11">
        <f t="shared" si="5"/>
        <v>-24789.700000000004</v>
      </c>
      <c r="Q89" s="11">
        <f t="shared" si="6"/>
        <v>-131871.00000000003</v>
      </c>
      <c r="R89" s="11">
        <f t="shared" si="7"/>
        <v>164005.9</v>
      </c>
      <c r="S89" s="11">
        <f t="shared" si="8"/>
        <v>150333.80000000002</v>
      </c>
      <c r="T89" s="11">
        <f t="shared" si="9"/>
        <v>-24469.199999999975</v>
      </c>
      <c r="U89" s="11">
        <f t="shared" si="10"/>
        <v>0</v>
      </c>
      <c r="V89" s="11">
        <f t="shared" si="11"/>
        <v>215853.09999999998</v>
      </c>
      <c r="W89" s="11">
        <f>IF('Daily PnL Log'!W567&lt;&gt;"",'Daily PnL Log'!W567,"")</f>
        <v>651052</v>
      </c>
      <c r="X89" s="119">
        <f>IF('Daily PnL Log'!X567&lt;&gt;"",'Daily PnL Log'!X567,"")</f>
        <v>2.0708407316159073E-2</v>
      </c>
      <c r="Y89" s="11">
        <f>IF('Daily PnL Log'!Y567&lt;&gt;"",'Daily PnL Log'!Y567,"")</f>
        <v>-1644.72</v>
      </c>
      <c r="Z89" s="11" t="str">
        <f>IF('Daily PnL Log'!Z567&lt;&gt;"",'Daily PnL Log'!Z567,"")</f>
        <v/>
      </c>
      <c r="AA89" s="11" t="str">
        <f>IF('Daily PnL Log'!AA567&lt;&gt;"",'Daily PnL Log'!AA567,"")</f>
        <v/>
      </c>
      <c r="AB89" s="11" t="str">
        <f>IF('Daily PnL Log'!AB567&lt;&gt;"",'Daily PnL Log'!AB567,"")</f>
        <v/>
      </c>
      <c r="AC89" s="11">
        <f>IF('Daily PnL Log'!AC567&lt;&gt;"",'Daily PnL Log'!AC567,"")</f>
        <v>214361.96</v>
      </c>
    </row>
    <row r="90" spans="1:29" x14ac:dyDescent="0.25">
      <c r="A90" s="47" t="str">
        <f t="shared" si="2"/>
        <v>Mar</v>
      </c>
      <c r="B90" s="14">
        <f>'Daily PnL Log'!B568</f>
        <v>44987</v>
      </c>
      <c r="C90" s="13">
        <f>IF('Daily PnL Log'!C568&lt;&gt;"",'Daily PnL Log'!C568,"")</f>
        <v>12939.7</v>
      </c>
      <c r="D90" s="13">
        <f>IF('Daily PnL Log'!D568&lt;&gt;"",'Daily PnL Log'!D568,"")</f>
        <v>-971.8</v>
      </c>
      <c r="E90" s="13">
        <f>IF('Daily PnL Log'!E568&lt;&gt;"",'Daily PnL Log'!E568,"")</f>
        <v>1358.6</v>
      </c>
      <c r="F90" s="13">
        <f>IF('Daily PnL Log'!F568&lt;&gt;"",'Daily PnL Log'!F568,"")</f>
        <v>2736.1</v>
      </c>
      <c r="G90" s="13">
        <f>IF('Daily PnL Log'!G568&lt;&gt;"",'Daily PnL Log'!G568,"")</f>
        <v>10589.2</v>
      </c>
      <c r="H90" s="13">
        <f>IF('Daily PnL Log'!H568&lt;&gt;"",'Daily PnL Log'!H568,"")</f>
        <v>-5550.6</v>
      </c>
      <c r="I90" s="13">
        <f>IF('Daily PnL Log'!I568&lt;&gt;"",'Daily PnL Log'!I568,"")</f>
        <v>0</v>
      </c>
      <c r="J90" s="13">
        <f>IF('Daily PnL Log'!J568&lt;&gt;"",'Daily PnL Log'!J568,"")</f>
        <v>21101.200000000004</v>
      </c>
      <c r="K90" s="13">
        <f>IF('Daily PnL Log'!K568&lt;&gt;"",'Daily PnL Log'!K568,"")</f>
        <v>-31.55</v>
      </c>
      <c r="L90" s="13">
        <f>IF('Daily PnL Log'!L568&lt;&gt;"",'Daily PnL Log'!L568,"")</f>
        <v>-223.56</v>
      </c>
      <c r="M90" s="13">
        <f>IF('Daily PnL Log'!M568&lt;&gt;"",'Daily PnL Log'!M568,"")</f>
        <v>-255.11</v>
      </c>
      <c r="N90" s="13">
        <f>IF('Daily PnL Log'!N568&lt;&gt;"",'Daily PnL Log'!N568,"")</f>
        <v>20846.090000000004</v>
      </c>
      <c r="O90" s="13">
        <f t="shared" si="4"/>
        <v>95583.000000000015</v>
      </c>
      <c r="P90" s="13">
        <f t="shared" si="5"/>
        <v>-25761.500000000004</v>
      </c>
      <c r="Q90" s="13">
        <f t="shared" si="6"/>
        <v>-130512.40000000002</v>
      </c>
      <c r="R90" s="13">
        <f t="shared" si="7"/>
        <v>166742</v>
      </c>
      <c r="S90" s="13">
        <f t="shared" si="8"/>
        <v>160923.00000000003</v>
      </c>
      <c r="T90" s="13">
        <f t="shared" si="9"/>
        <v>-30019.799999999974</v>
      </c>
      <c r="U90" s="13">
        <f t="shared" si="10"/>
        <v>0</v>
      </c>
      <c r="V90" s="13">
        <f t="shared" si="11"/>
        <v>236954.3</v>
      </c>
      <c r="W90" s="13">
        <f>IF('Daily PnL Log'!W568&lt;&gt;"",'Daily PnL Log'!W568,"")</f>
        <v>656191</v>
      </c>
      <c r="X90" s="118">
        <f>IF('Daily PnL Log'!X568&lt;&gt;"",'Daily PnL Log'!X568,"")</f>
        <v>3.1768326600029567E-2</v>
      </c>
      <c r="Y90" s="13" t="str">
        <f>IF('Daily PnL Log'!Y568&lt;&gt;"",'Daily PnL Log'!Y568,"")</f>
        <v/>
      </c>
      <c r="Z90" s="13" t="str">
        <f>IF('Daily PnL Log'!Z568&lt;&gt;"",'Daily PnL Log'!Z568,"")</f>
        <v/>
      </c>
      <c r="AA90" s="13" t="str">
        <f>IF('Daily PnL Log'!AA568&lt;&gt;"",'Daily PnL Log'!AA568,"")</f>
        <v/>
      </c>
      <c r="AB90" s="13" t="str">
        <f>IF('Daily PnL Log'!AB568&lt;&gt;"",'Daily PnL Log'!AB568,"")</f>
        <v/>
      </c>
      <c r="AC90" s="13">
        <f>IF('Daily PnL Log'!AC568&lt;&gt;"",'Daily PnL Log'!AC568,"")</f>
        <v>238468.35</v>
      </c>
    </row>
    <row r="91" spans="1:29" x14ac:dyDescent="0.25">
      <c r="A91" s="48" t="str">
        <f t="shared" si="2"/>
        <v>Mar</v>
      </c>
      <c r="B91" s="83">
        <f>'Daily PnL Log'!B569</f>
        <v>44988</v>
      </c>
      <c r="C91" s="11">
        <f>IF('Daily PnL Log'!C569&lt;&gt;"",'Daily PnL Log'!C569,"")</f>
        <v>-15123.3</v>
      </c>
      <c r="D91" s="11">
        <f>IF('Daily PnL Log'!D569&lt;&gt;"",'Daily PnL Log'!D569,"")</f>
        <v>5412.7</v>
      </c>
      <c r="E91" s="11">
        <f>IF('Daily PnL Log'!E569&lt;&gt;"",'Daily PnL Log'!E569,"")</f>
        <v>8436.5</v>
      </c>
      <c r="F91" s="11">
        <f>IF('Daily PnL Log'!F569&lt;&gt;"",'Daily PnL Log'!F569,"")</f>
        <v>-3033</v>
      </c>
      <c r="G91" s="11">
        <f>IF('Daily PnL Log'!G569&lt;&gt;"",'Daily PnL Log'!G569,"")</f>
        <v>7143.1</v>
      </c>
      <c r="H91" s="11">
        <f>IF('Daily PnL Log'!H569&lt;&gt;"",'Daily PnL Log'!H569,"")</f>
        <v>-953.8</v>
      </c>
      <c r="I91" s="11">
        <f>IF('Daily PnL Log'!I569&lt;&gt;"",'Daily PnL Log'!I569,"")</f>
        <v>0</v>
      </c>
      <c r="J91" s="11">
        <f>IF('Daily PnL Log'!J569&lt;&gt;"",'Daily PnL Log'!J569,"")</f>
        <v>1882.2000000000019</v>
      </c>
      <c r="K91" s="11">
        <f>IF('Daily PnL Log'!K569&lt;&gt;"",'Daily PnL Log'!K569,"")</f>
        <v>-97.18</v>
      </c>
      <c r="L91" s="11">
        <f>IF('Daily PnL Log'!L569&lt;&gt;"",'Daily PnL Log'!L569,"")</f>
        <v>-687.47</v>
      </c>
      <c r="M91" s="11">
        <f>IF('Daily PnL Log'!M569&lt;&gt;"",'Daily PnL Log'!M569,"")</f>
        <v>-784.65000000000009</v>
      </c>
      <c r="N91" s="11">
        <f>IF('Daily PnL Log'!N569&lt;&gt;"",'Daily PnL Log'!N569,"")</f>
        <v>1097.5500000000018</v>
      </c>
      <c r="O91" s="11">
        <f t="shared" si="4"/>
        <v>80459.700000000012</v>
      </c>
      <c r="P91" s="11">
        <f t="shared" si="5"/>
        <v>-20348.800000000003</v>
      </c>
      <c r="Q91" s="11">
        <f t="shared" si="6"/>
        <v>-122075.90000000002</v>
      </c>
      <c r="R91" s="11">
        <f t="shared" si="7"/>
        <v>163709</v>
      </c>
      <c r="S91" s="11">
        <f t="shared" si="8"/>
        <v>168066.10000000003</v>
      </c>
      <c r="T91" s="11">
        <f t="shared" si="9"/>
        <v>-30973.599999999973</v>
      </c>
      <c r="U91" s="11">
        <f t="shared" si="10"/>
        <v>0</v>
      </c>
      <c r="V91" s="11">
        <f t="shared" si="11"/>
        <v>238836.5</v>
      </c>
      <c r="W91" s="11">
        <f>IF('Daily PnL Log'!W569&lt;&gt;"",'Daily PnL Log'!W569,"")</f>
        <v>653417</v>
      </c>
      <c r="X91" s="119">
        <f>IF('Daily PnL Log'!X569&lt;&gt;"",'Daily PnL Log'!X569,"")</f>
        <v>1.6797083638778938E-3</v>
      </c>
      <c r="Y91" s="11" t="str">
        <f>IF('Daily PnL Log'!Y569&lt;&gt;"",'Daily PnL Log'!Y569,"")</f>
        <v/>
      </c>
      <c r="Z91" s="11" t="str">
        <f>IF('Daily PnL Log'!Z569&lt;&gt;"",'Daily PnL Log'!Z569,"")</f>
        <v/>
      </c>
      <c r="AA91" s="11" t="str">
        <f>IF('Daily PnL Log'!AA569&lt;&gt;"",'Daily PnL Log'!AA569,"")</f>
        <v/>
      </c>
      <c r="AB91" s="11" t="str">
        <f>IF('Daily PnL Log'!AB569&lt;&gt;"",'Daily PnL Log'!AB569,"")</f>
        <v/>
      </c>
      <c r="AC91" s="11">
        <f>IF('Daily PnL Log'!AC569&lt;&gt;"",'Daily PnL Log'!AC569,"")</f>
        <v>226077.7</v>
      </c>
    </row>
    <row r="92" spans="1:29" x14ac:dyDescent="0.25">
      <c r="A92" s="47" t="str">
        <f t="shared" si="2"/>
        <v>Mar</v>
      </c>
      <c r="B92" s="14">
        <f>'Daily PnL Log'!B570</f>
        <v>44991</v>
      </c>
      <c r="C92" s="13">
        <f>IF('Daily PnL Log'!C570&lt;&gt;"",'Daily PnL Log'!C570,"")</f>
        <v>-68137.3</v>
      </c>
      <c r="D92" s="13">
        <f>IF('Daily PnL Log'!D570&lt;&gt;"",'Daily PnL Log'!D570,"")</f>
        <v>29769.1</v>
      </c>
      <c r="E92" s="13">
        <f>IF('Daily PnL Log'!E570&lt;&gt;"",'Daily PnL Log'!E570,"")</f>
        <v>15826.6</v>
      </c>
      <c r="F92" s="13">
        <f>IF('Daily PnL Log'!F570&lt;&gt;"",'Daily PnL Log'!F570,"")</f>
        <v>-2959.2</v>
      </c>
      <c r="G92" s="13">
        <f>IF('Daily PnL Log'!G570&lt;&gt;"",'Daily PnL Log'!G570,"")</f>
        <v>-13853.6</v>
      </c>
      <c r="H92" s="13">
        <f>IF('Daily PnL Log'!H570&lt;&gt;"",'Daily PnL Log'!H570,"")</f>
        <v>-4797.7</v>
      </c>
      <c r="I92" s="13">
        <f>IF('Daily PnL Log'!I570&lt;&gt;"",'Daily PnL Log'!I570,"")</f>
        <v>0</v>
      </c>
      <c r="J92" s="13">
        <f>IF('Daily PnL Log'!J570&lt;&gt;"",'Daily PnL Log'!J570,"")</f>
        <v>-44152.100000000006</v>
      </c>
      <c r="K92" s="13">
        <f>IF('Daily PnL Log'!K570&lt;&gt;"",'Daily PnL Log'!K570,"")</f>
        <v>-55.48</v>
      </c>
      <c r="L92" s="13">
        <f>IF('Daily PnL Log'!L570&lt;&gt;"",'Daily PnL Log'!L570,"")</f>
        <v>-392.15</v>
      </c>
      <c r="M92" s="13">
        <f>IF('Daily PnL Log'!M570&lt;&gt;"",'Daily PnL Log'!M570,"")</f>
        <v>-447.63</v>
      </c>
      <c r="N92" s="13">
        <f>IF('Daily PnL Log'!N570&lt;&gt;"",'Daily PnL Log'!N570,"")</f>
        <v>-44599.73</v>
      </c>
      <c r="O92" s="13">
        <f t="shared" si="4"/>
        <v>12322.400000000009</v>
      </c>
      <c r="P92" s="13">
        <f t="shared" si="5"/>
        <v>9420.2999999999956</v>
      </c>
      <c r="Q92" s="13">
        <f t="shared" si="6"/>
        <v>-106249.30000000002</v>
      </c>
      <c r="R92" s="13">
        <f t="shared" si="7"/>
        <v>160749.79999999999</v>
      </c>
      <c r="S92" s="13">
        <f t="shared" si="8"/>
        <v>154212.50000000003</v>
      </c>
      <c r="T92" s="13">
        <f t="shared" si="9"/>
        <v>-35771.299999999974</v>
      </c>
      <c r="U92" s="13">
        <f t="shared" si="10"/>
        <v>0</v>
      </c>
      <c r="V92" s="13">
        <f t="shared" si="11"/>
        <v>194684.4</v>
      </c>
      <c r="W92" s="13">
        <f>IF('Daily PnL Log'!W570&lt;&gt;"",'Daily PnL Log'!W570,"")</f>
        <v>583810</v>
      </c>
      <c r="X92" s="118">
        <f>IF('Daily PnL Log'!X570&lt;&gt;"",'Daily PnL Log'!X570,"")</f>
        <v>-7.6394254980216167E-2</v>
      </c>
      <c r="Y92" s="13" t="str">
        <f>IF('Daily PnL Log'!Y570&lt;&gt;"",'Daily PnL Log'!Y570,"")</f>
        <v/>
      </c>
      <c r="Z92" s="13" t="str">
        <f>IF('Daily PnL Log'!Z570&lt;&gt;"",'Daily PnL Log'!Z570,"")</f>
        <v/>
      </c>
      <c r="AA92" s="13" t="str">
        <f>IF('Daily PnL Log'!AA570&lt;&gt;"",'Daily PnL Log'!AA570,"")</f>
        <v/>
      </c>
      <c r="AB92" s="13" t="str">
        <f>IF('Daily PnL Log'!AB570&lt;&gt;"",'Daily PnL Log'!AB570,"")</f>
        <v/>
      </c>
      <c r="AC92" s="13">
        <f>IF('Daily PnL Log'!AC570&lt;&gt;"",'Daily PnL Log'!AC570,"")</f>
        <v>176508.82</v>
      </c>
    </row>
    <row r="93" spans="1:29" x14ac:dyDescent="0.25">
      <c r="A93" s="48" t="str">
        <f t="shared" si="2"/>
        <v>Mar</v>
      </c>
      <c r="B93" s="83">
        <f>'Daily PnL Log'!B571</f>
        <v>44992</v>
      </c>
      <c r="C93" s="11">
        <f>IF('Daily PnL Log'!C571&lt;&gt;"",'Daily PnL Log'!C571,"")</f>
        <v>13469.5</v>
      </c>
      <c r="D93" s="11">
        <f>IF('Daily PnL Log'!D571&lt;&gt;"",'Daily PnL Log'!D571,"")</f>
        <v>18865.5</v>
      </c>
      <c r="E93" s="11">
        <f>IF('Daily PnL Log'!E571&lt;&gt;"",'Daily PnL Log'!E571,"")</f>
        <v>-33639.9</v>
      </c>
      <c r="F93" s="11">
        <f>IF('Daily PnL Log'!F571&lt;&gt;"",'Daily PnL Log'!F571,"")</f>
        <v>-4179.2</v>
      </c>
      <c r="G93" s="11">
        <f>IF('Daily PnL Log'!G571&lt;&gt;"",'Daily PnL Log'!G571,"")</f>
        <v>9371.6</v>
      </c>
      <c r="H93" s="11">
        <f>IF('Daily PnL Log'!H571&lt;&gt;"",'Daily PnL Log'!H571,"")</f>
        <v>-2594.6</v>
      </c>
      <c r="I93" s="11">
        <f>IF('Daily PnL Log'!I571&lt;&gt;"",'Daily PnL Log'!I571,"")</f>
        <v>0</v>
      </c>
      <c r="J93" s="11">
        <f>IF('Daily PnL Log'!J571&lt;&gt;"",'Daily PnL Log'!J571,"")</f>
        <v>1292.8999999999992</v>
      </c>
      <c r="K93" s="11">
        <f>IF('Daily PnL Log'!K571&lt;&gt;"",'Daily PnL Log'!K571,"")</f>
        <v>-33.49</v>
      </c>
      <c r="L93" s="11">
        <f>IF('Daily PnL Log'!L571&lt;&gt;"",'Daily PnL Log'!L571,"")</f>
        <v>-236.44</v>
      </c>
      <c r="M93" s="11">
        <f>IF('Daily PnL Log'!M571&lt;&gt;"",'Daily PnL Log'!M571,"")</f>
        <v>-269.93</v>
      </c>
      <c r="N93" s="11">
        <f>IF('Daily PnL Log'!N571&lt;&gt;"",'Daily PnL Log'!N571,"")</f>
        <v>1022.9699999999991</v>
      </c>
      <c r="O93" s="11">
        <f t="shared" si="4"/>
        <v>25791.900000000009</v>
      </c>
      <c r="P93" s="11">
        <f t="shared" si="5"/>
        <v>28285.799999999996</v>
      </c>
      <c r="Q93" s="11">
        <f t="shared" si="6"/>
        <v>-139889.20000000001</v>
      </c>
      <c r="R93" s="11">
        <f t="shared" si="7"/>
        <v>156570.59999999998</v>
      </c>
      <c r="S93" s="11">
        <f t="shared" si="8"/>
        <v>163584.10000000003</v>
      </c>
      <c r="T93" s="11">
        <f t="shared" si="9"/>
        <v>-38365.899999999972</v>
      </c>
      <c r="U93" s="11">
        <f t="shared" si="10"/>
        <v>0</v>
      </c>
      <c r="V93" s="11">
        <f t="shared" si="11"/>
        <v>195977.3</v>
      </c>
      <c r="W93" s="11">
        <f>IF('Daily PnL Log'!W571&lt;&gt;"",'Daily PnL Log'!W571,"")</f>
        <v>596546</v>
      </c>
      <c r="X93" s="119">
        <f>IF('Daily PnL Log'!X571&lt;&gt;"",'Daily PnL Log'!X571,"")</f>
        <v>1.7148216566702302E-3</v>
      </c>
      <c r="Y93" s="11">
        <f>IF('Daily PnL Log'!Y571&lt;&gt;"",'Daily PnL Log'!Y571,"")</f>
        <v>-3340.71</v>
      </c>
      <c r="Z93" s="11" t="str">
        <f>IF('Daily PnL Log'!Z571&lt;&gt;"",'Daily PnL Log'!Z571,"")</f>
        <v/>
      </c>
      <c r="AA93" s="11" t="str">
        <f>IF('Daily PnL Log'!AA571&lt;&gt;"",'Daily PnL Log'!AA571,"")</f>
        <v/>
      </c>
      <c r="AB93" s="11" t="str">
        <f>IF('Daily PnL Log'!AB571&lt;&gt;"",'Daily PnL Log'!AB571,"")</f>
        <v/>
      </c>
      <c r="AC93" s="11">
        <f>IF('Daily PnL Log'!AC571&lt;&gt;"",'Daily PnL Log'!AC571,"")</f>
        <v>187232.64000000001</v>
      </c>
    </row>
    <row r="94" spans="1:29" x14ac:dyDescent="0.25">
      <c r="A94" s="47" t="str">
        <f t="shared" si="2"/>
        <v>Mar</v>
      </c>
      <c r="B94" s="14">
        <f>'Daily PnL Log'!B572</f>
        <v>44993</v>
      </c>
      <c r="C94" s="13">
        <f>IF('Daily PnL Log'!C572&lt;&gt;"",'Daily PnL Log'!C572,"")</f>
        <v>-20049.400000000001</v>
      </c>
      <c r="D94" s="13">
        <f>IF('Daily PnL Log'!D572&lt;&gt;"",'Daily PnL Log'!D572,"")</f>
        <v>-11142.4</v>
      </c>
      <c r="E94" s="13">
        <f>IF('Daily PnL Log'!E572&lt;&gt;"",'Daily PnL Log'!E572,"")</f>
        <v>8943.2999999999993</v>
      </c>
      <c r="F94" s="13">
        <f>IF('Daily PnL Log'!F572&lt;&gt;"",'Daily PnL Log'!F572,"")</f>
        <v>4566.7</v>
      </c>
      <c r="G94" s="13">
        <f>IF('Daily PnL Log'!G572&lt;&gt;"",'Daily PnL Log'!G572,"")</f>
        <v>11133.3</v>
      </c>
      <c r="H94" s="13">
        <f>IF('Daily PnL Log'!H572&lt;&gt;"",'Daily PnL Log'!H572,"")</f>
        <v>-4491.7</v>
      </c>
      <c r="I94" s="13">
        <f>IF('Daily PnL Log'!I572&lt;&gt;"",'Daily PnL Log'!I572,"")</f>
        <v>0</v>
      </c>
      <c r="J94" s="13">
        <f>IF('Daily PnL Log'!J572&lt;&gt;"",'Daily PnL Log'!J572,"")</f>
        <v>-11040.200000000004</v>
      </c>
      <c r="K94" s="13">
        <f>IF('Daily PnL Log'!K572&lt;&gt;"",'Daily PnL Log'!K572,"")</f>
        <v>-104.55</v>
      </c>
      <c r="L94" s="13">
        <f>IF('Daily PnL Log'!L572&lt;&gt;"",'Daily PnL Log'!L572,"")</f>
        <v>-740.37</v>
      </c>
      <c r="M94" s="13">
        <f>IF('Daily PnL Log'!M572&lt;&gt;"",'Daily PnL Log'!M572,"")</f>
        <v>-844.92</v>
      </c>
      <c r="N94" s="13">
        <f>IF('Daily PnL Log'!N572&lt;&gt;"",'Daily PnL Log'!N572,"")</f>
        <v>-11885.120000000004</v>
      </c>
      <c r="O94" s="13">
        <f t="shared" si="4"/>
        <v>5742.5000000000073</v>
      </c>
      <c r="P94" s="13">
        <f t="shared" si="5"/>
        <v>17143.399999999994</v>
      </c>
      <c r="Q94" s="13">
        <f t="shared" si="6"/>
        <v>-130945.90000000001</v>
      </c>
      <c r="R94" s="13">
        <f t="shared" si="7"/>
        <v>161137.29999999999</v>
      </c>
      <c r="S94" s="13">
        <f t="shared" si="8"/>
        <v>174717.40000000002</v>
      </c>
      <c r="T94" s="13">
        <f t="shared" si="9"/>
        <v>-42857.599999999969</v>
      </c>
      <c r="U94" s="13">
        <f t="shared" si="10"/>
        <v>0</v>
      </c>
      <c r="V94" s="13">
        <f t="shared" si="11"/>
        <v>184937.09999999998</v>
      </c>
      <c r="W94" s="13">
        <f>IF('Daily PnL Log'!W572&lt;&gt;"",'Daily PnL Log'!W572,"")</f>
        <v>678568</v>
      </c>
      <c r="X94" s="118">
        <f>IF('Daily PnL Log'!X572&lt;&gt;"",'Daily PnL Log'!X572,"")</f>
        <v>-1.7515002181063659E-2</v>
      </c>
      <c r="Y94" s="13" t="str">
        <f>IF('Daily PnL Log'!Y572&lt;&gt;"",'Daily PnL Log'!Y572,"")</f>
        <v/>
      </c>
      <c r="Z94" s="13" t="str">
        <f>IF('Daily PnL Log'!Z572&lt;&gt;"",'Daily PnL Log'!Z572,"")</f>
        <v/>
      </c>
      <c r="AA94" s="13" t="str">
        <f>IF('Daily PnL Log'!AA572&lt;&gt;"",'Daily PnL Log'!AA572,"")</f>
        <v/>
      </c>
      <c r="AB94" s="13" t="str">
        <f>IF('Daily PnL Log'!AB572&lt;&gt;"",'Daily PnL Log'!AB572,"")</f>
        <v/>
      </c>
      <c r="AC94" s="13">
        <f>IF('Daily PnL Log'!AC572&lt;&gt;"",'Daily PnL Log'!AC572,"")</f>
        <v>183574.97</v>
      </c>
    </row>
    <row r="95" spans="1:29" x14ac:dyDescent="0.25">
      <c r="A95" s="48" t="str">
        <f t="shared" si="2"/>
        <v>Mar</v>
      </c>
      <c r="B95" s="83">
        <f>'Daily PnL Log'!B573</f>
        <v>44994</v>
      </c>
      <c r="C95" s="11">
        <f>IF('Daily PnL Log'!C573&lt;&gt;"",'Daily PnL Log'!C573,"")</f>
        <v>-4740.8</v>
      </c>
      <c r="D95" s="11">
        <f>IF('Daily PnL Log'!D573&lt;&gt;"",'Daily PnL Log'!D573,"")</f>
        <v>9244.6</v>
      </c>
      <c r="E95" s="11">
        <f>IF('Daily PnL Log'!E573&lt;&gt;"",'Daily PnL Log'!E573,"")</f>
        <v>-29421.3</v>
      </c>
      <c r="F95" s="11">
        <f>IF('Daily PnL Log'!F573&lt;&gt;"",'Daily PnL Log'!F573,"")</f>
        <v>14794.6</v>
      </c>
      <c r="G95" s="11">
        <f>IF('Daily PnL Log'!G573&lt;&gt;"",'Daily PnL Log'!G573,"")</f>
        <v>6406.4</v>
      </c>
      <c r="H95" s="11">
        <f>IF('Daily PnL Log'!H573&lt;&gt;"",'Daily PnL Log'!H573,"")</f>
        <v>19158.599999999999</v>
      </c>
      <c r="I95" s="11">
        <f>IF('Daily PnL Log'!I573&lt;&gt;"",'Daily PnL Log'!I573,"")</f>
        <v>0</v>
      </c>
      <c r="J95" s="11">
        <f>IF('Daily PnL Log'!J573&lt;&gt;"",'Daily PnL Log'!J573,"")</f>
        <v>15442.099999999999</v>
      </c>
      <c r="K95" s="11">
        <f>IF('Daily PnL Log'!K573&lt;&gt;"",'Daily PnL Log'!K573,"")</f>
        <v>-82.72</v>
      </c>
      <c r="L95" s="11">
        <f>IF('Daily PnL Log'!L573&lt;&gt;"",'Daily PnL Log'!L573,"")</f>
        <v>-586.27</v>
      </c>
      <c r="M95" s="11">
        <f>IF('Daily PnL Log'!M573&lt;&gt;"",'Daily PnL Log'!M573,"")</f>
        <v>-668.99</v>
      </c>
      <c r="N95" s="11">
        <f>IF('Daily PnL Log'!N573&lt;&gt;"",'Daily PnL Log'!N573,"")</f>
        <v>14773.109999999999</v>
      </c>
      <c r="O95" s="11">
        <f t="shared" si="4"/>
        <v>1001.7000000000071</v>
      </c>
      <c r="P95" s="11">
        <f t="shared" si="5"/>
        <v>26387.999999999993</v>
      </c>
      <c r="Q95" s="11">
        <f t="shared" si="6"/>
        <v>-160367.20000000001</v>
      </c>
      <c r="R95" s="11">
        <f t="shared" si="7"/>
        <v>175931.9</v>
      </c>
      <c r="S95" s="11">
        <f t="shared" si="8"/>
        <v>181123.80000000002</v>
      </c>
      <c r="T95" s="11">
        <f t="shared" si="9"/>
        <v>-23698.999999999971</v>
      </c>
      <c r="U95" s="11">
        <f t="shared" si="10"/>
        <v>0</v>
      </c>
      <c r="V95" s="11">
        <f t="shared" si="11"/>
        <v>200379.19999999998</v>
      </c>
      <c r="W95" s="11">
        <f>IF('Daily PnL Log'!W573&lt;&gt;"",'Daily PnL Log'!W573,"")</f>
        <v>668475</v>
      </c>
      <c r="X95" s="119">
        <f>IF('Daily PnL Log'!X573&lt;&gt;"",'Daily PnL Log'!X573,"")</f>
        <v>2.2099719510826881E-2</v>
      </c>
      <c r="Y95" s="11" t="str">
        <f>IF('Daily PnL Log'!Y573&lt;&gt;"",'Daily PnL Log'!Y573,"")</f>
        <v/>
      </c>
      <c r="Z95" s="11" t="str">
        <f>IF('Daily PnL Log'!Z573&lt;&gt;"",'Daily PnL Log'!Z573,"")</f>
        <v/>
      </c>
      <c r="AA95" s="11" t="str">
        <f>IF('Daily PnL Log'!AA573&lt;&gt;"",'Daily PnL Log'!AA573,"")</f>
        <v/>
      </c>
      <c r="AB95" s="11" t="str">
        <f>IF('Daily PnL Log'!AB573&lt;&gt;"",'Daily PnL Log'!AB573,"")</f>
        <v/>
      </c>
      <c r="AC95" s="11">
        <f>IF('Daily PnL Log'!AC573&lt;&gt;"",'Daily PnL Log'!AC573,"")</f>
        <v>219436.98</v>
      </c>
    </row>
    <row r="96" spans="1:29" x14ac:dyDescent="0.25">
      <c r="A96" s="47" t="str">
        <f t="shared" si="2"/>
        <v>Mar</v>
      </c>
      <c r="B96" s="14">
        <f>'Daily PnL Log'!B574</f>
        <v>44995</v>
      </c>
      <c r="C96" s="13">
        <f>IF('Daily PnL Log'!C574&lt;&gt;"",'Daily PnL Log'!C574,"")</f>
        <v>30340.1</v>
      </c>
      <c r="D96" s="13">
        <f>IF('Daily PnL Log'!D574&lt;&gt;"",'Daily PnL Log'!D574,"")</f>
        <v>1487</v>
      </c>
      <c r="E96" s="13">
        <f>IF('Daily PnL Log'!E574&lt;&gt;"",'Daily PnL Log'!E574,"")</f>
        <v>7868.1</v>
      </c>
      <c r="F96" s="13">
        <f>IF('Daily PnL Log'!F574&lt;&gt;"",'Daily PnL Log'!F574,"")</f>
        <v>3155</v>
      </c>
      <c r="G96" s="13">
        <f>IF('Daily PnL Log'!G574&lt;&gt;"",'Daily PnL Log'!G574,"")</f>
        <v>8256.9</v>
      </c>
      <c r="H96" s="13">
        <f>IF('Daily PnL Log'!H574&lt;&gt;"",'Daily PnL Log'!H574,"")</f>
        <v>27949</v>
      </c>
      <c r="I96" s="13">
        <f>IF('Daily PnL Log'!I574&lt;&gt;"",'Daily PnL Log'!I574,"")</f>
        <v>0</v>
      </c>
      <c r="J96" s="13">
        <f>IF('Daily PnL Log'!J574&lt;&gt;"",'Daily PnL Log'!J574,"")</f>
        <v>79056.100000000006</v>
      </c>
      <c r="K96" s="13">
        <f>IF('Daily PnL Log'!K574&lt;&gt;"",'Daily PnL Log'!K574,"")</f>
        <v>-86.7</v>
      </c>
      <c r="L96" s="13">
        <f>IF('Daily PnL Log'!L574&lt;&gt;"",'Daily PnL Log'!L574,"")</f>
        <v>-613.64</v>
      </c>
      <c r="M96" s="13">
        <f>IF('Daily PnL Log'!M574&lt;&gt;"",'Daily PnL Log'!M574,"")</f>
        <v>-700.34</v>
      </c>
      <c r="N96" s="13">
        <f>IF('Daily PnL Log'!N574&lt;&gt;"",'Daily PnL Log'!N574,"")</f>
        <v>78355.760000000009</v>
      </c>
      <c r="O96" s="13">
        <f t="shared" si="4"/>
        <v>31341.800000000007</v>
      </c>
      <c r="P96" s="13">
        <f t="shared" si="5"/>
        <v>27874.999999999993</v>
      </c>
      <c r="Q96" s="13">
        <f t="shared" si="6"/>
        <v>-152499.1</v>
      </c>
      <c r="R96" s="13">
        <f t="shared" si="7"/>
        <v>179086.9</v>
      </c>
      <c r="S96" s="13">
        <f t="shared" si="8"/>
        <v>189380.7</v>
      </c>
      <c r="T96" s="13">
        <f t="shared" si="9"/>
        <v>4250.0000000000291</v>
      </c>
      <c r="U96" s="13">
        <f t="shared" si="10"/>
        <v>0</v>
      </c>
      <c r="V96" s="13">
        <f t="shared" si="11"/>
        <v>279435.3</v>
      </c>
      <c r="W96" s="13">
        <f>IF('Daily PnL Log'!W574&lt;&gt;"",'Daily PnL Log'!W574,"")</f>
        <v>650750</v>
      </c>
      <c r="X96" s="118">
        <f>IF('Daily PnL Log'!X574&lt;&gt;"",'Daily PnL Log'!X574,"")</f>
        <v>0.12040839031886287</v>
      </c>
      <c r="Y96" s="13" t="str">
        <f>IF('Daily PnL Log'!Y574&lt;&gt;"",'Daily PnL Log'!Y574,"")</f>
        <v/>
      </c>
      <c r="Z96" s="13" t="str">
        <f>IF('Daily PnL Log'!Z574&lt;&gt;"",'Daily PnL Log'!Z574,"")</f>
        <v/>
      </c>
      <c r="AA96" s="13" t="str">
        <f>IF('Daily PnL Log'!AA574&lt;&gt;"",'Daily PnL Log'!AA574,"")</f>
        <v/>
      </c>
      <c r="AB96" s="13" t="str">
        <f>IF('Daily PnL Log'!AB574&lt;&gt;"",'Daily PnL Log'!AB574,"")</f>
        <v/>
      </c>
      <c r="AC96" s="13">
        <f>IF('Daily PnL Log'!AC574&lt;&gt;"",'Daily PnL Log'!AC574,"")</f>
        <v>279877.14</v>
      </c>
    </row>
    <row r="97" spans="1:29" x14ac:dyDescent="0.25">
      <c r="A97" s="48" t="str">
        <f t="shared" si="2"/>
        <v>Mar</v>
      </c>
      <c r="B97" s="83">
        <f>'Daily PnL Log'!B575</f>
        <v>44998</v>
      </c>
      <c r="C97" s="11">
        <f>IF('Daily PnL Log'!C575&lt;&gt;"",'Daily PnL Log'!C575,"")</f>
        <v>47691.4</v>
      </c>
      <c r="D97" s="11">
        <f>IF('Daily PnL Log'!D575&lt;&gt;"",'Daily PnL Log'!D575,"")</f>
        <v>8615.7999999999993</v>
      </c>
      <c r="E97" s="11">
        <f>IF('Daily PnL Log'!E575&lt;&gt;"",'Daily PnL Log'!E575,"")</f>
        <v>7170.8</v>
      </c>
      <c r="F97" s="11">
        <f>IF('Daily PnL Log'!F575&lt;&gt;"",'Daily PnL Log'!F575,"")</f>
        <v>-4494.5</v>
      </c>
      <c r="G97" s="11">
        <f>IF('Daily PnL Log'!G575&lt;&gt;"",'Daily PnL Log'!G575,"")</f>
        <v>-9164.9</v>
      </c>
      <c r="H97" s="11">
        <f>IF('Daily PnL Log'!H575&lt;&gt;"",'Daily PnL Log'!H575,"")</f>
        <v>-21526.3</v>
      </c>
      <c r="I97" s="11">
        <f>IF('Daily PnL Log'!I575&lt;&gt;"",'Daily PnL Log'!I575,"")</f>
        <v>0</v>
      </c>
      <c r="J97" s="11">
        <f>IF('Daily PnL Log'!J575&lt;&gt;"",'Daily PnL Log'!J575,"")</f>
        <v>28292.3</v>
      </c>
      <c r="K97" s="11">
        <f>IF('Daily PnL Log'!K575&lt;&gt;"",'Daily PnL Log'!K575,"")</f>
        <v>-76.7</v>
      </c>
      <c r="L97" s="11">
        <f>IF('Daily PnL Log'!L575&lt;&gt;"",'Daily PnL Log'!L575,"")</f>
        <v>-543.26</v>
      </c>
      <c r="M97" s="11">
        <f>IF('Daily PnL Log'!M575&lt;&gt;"",'Daily PnL Log'!M575,"")</f>
        <v>-619.96</v>
      </c>
      <c r="N97" s="11">
        <f>IF('Daily PnL Log'!N575&lt;&gt;"",'Daily PnL Log'!N575,"")</f>
        <v>27672.34</v>
      </c>
      <c r="O97" s="11">
        <f t="shared" si="4"/>
        <v>79033.200000000012</v>
      </c>
      <c r="P97" s="11">
        <f t="shared" si="5"/>
        <v>36490.799999999988</v>
      </c>
      <c r="Q97" s="11">
        <f t="shared" si="6"/>
        <v>-145328.30000000002</v>
      </c>
      <c r="R97" s="11">
        <f t="shared" si="7"/>
        <v>174592.4</v>
      </c>
      <c r="S97" s="11">
        <f t="shared" si="8"/>
        <v>180215.80000000002</v>
      </c>
      <c r="T97" s="11">
        <f t="shared" si="9"/>
        <v>-17276.29999999997</v>
      </c>
      <c r="U97" s="11">
        <f t="shared" si="10"/>
        <v>0</v>
      </c>
      <c r="V97" s="11">
        <f t="shared" si="11"/>
        <v>307727.59999999998</v>
      </c>
      <c r="W97" s="11">
        <f>IF('Daily PnL Log'!W575&lt;&gt;"",'Daily PnL Log'!W575,"")</f>
        <v>608972</v>
      </c>
      <c r="X97" s="119">
        <f>IF('Daily PnL Log'!X575&lt;&gt;"",'Daily PnL Log'!X575,"")</f>
        <v>4.5441071182254683E-2</v>
      </c>
      <c r="Y97" s="11">
        <f>IF('Daily PnL Log'!Y575&lt;&gt;"",'Daily PnL Log'!Y575,"")</f>
        <v>-5428.23</v>
      </c>
      <c r="Z97" s="11" t="str">
        <f>IF('Daily PnL Log'!Z575&lt;&gt;"",'Daily PnL Log'!Z575,"")</f>
        <v/>
      </c>
      <c r="AA97" s="11" t="str">
        <f>IF('Daily PnL Log'!AA575&lt;&gt;"",'Daily PnL Log'!AA575,"")</f>
        <v/>
      </c>
      <c r="AB97" s="11" t="str">
        <f>IF('Daily PnL Log'!AB575&lt;&gt;"",'Daily PnL Log'!AB575,"")</f>
        <v/>
      </c>
      <c r="AC97" s="11">
        <f>IF('Daily PnL Log'!AC575&lt;&gt;"",'Daily PnL Log'!AC575,"")</f>
        <v>310777.18</v>
      </c>
    </row>
    <row r="98" spans="1:29" x14ac:dyDescent="0.25">
      <c r="A98" s="47" t="str">
        <f t="shared" si="2"/>
        <v>Mar</v>
      </c>
      <c r="B98" s="14">
        <f>'Daily PnL Log'!B576</f>
        <v>44999</v>
      </c>
      <c r="C98" s="13">
        <f>IF('Daily PnL Log'!C576&lt;&gt;"",'Daily PnL Log'!C576,"")</f>
        <v>-38623.699999999997</v>
      </c>
      <c r="D98" s="13">
        <f>IF('Daily PnL Log'!D576&lt;&gt;"",'Daily PnL Log'!D576,"")</f>
        <v>5070.8999999999996</v>
      </c>
      <c r="E98" s="13">
        <f>IF('Daily PnL Log'!E576&lt;&gt;"",'Daily PnL Log'!E576,"")</f>
        <v>4133.8999999999996</v>
      </c>
      <c r="F98" s="13">
        <f>IF('Daily PnL Log'!F576&lt;&gt;"",'Daily PnL Log'!F576,"")</f>
        <v>-8737.9</v>
      </c>
      <c r="G98" s="13">
        <f>IF('Daily PnL Log'!G576&lt;&gt;"",'Daily PnL Log'!G576,"")</f>
        <v>9309.1</v>
      </c>
      <c r="H98" s="13">
        <f>IF('Daily PnL Log'!H576&lt;&gt;"",'Daily PnL Log'!H576,"")</f>
        <v>6768.7</v>
      </c>
      <c r="I98" s="13">
        <f>IF('Daily PnL Log'!I576&lt;&gt;"",'Daily PnL Log'!I576,"")</f>
        <v>0</v>
      </c>
      <c r="J98" s="13">
        <f>IF('Daily PnL Log'!J576&lt;&gt;"",'Daily PnL Log'!J576,"")</f>
        <v>-22078.999999999996</v>
      </c>
      <c r="K98" s="13">
        <f>IF('Daily PnL Log'!K576&lt;&gt;"",'Daily PnL Log'!K576,"")</f>
        <v>-77.34</v>
      </c>
      <c r="L98" s="13">
        <f>IF('Daily PnL Log'!L576&lt;&gt;"",'Daily PnL Log'!L576,"")</f>
        <v>-546.94000000000005</v>
      </c>
      <c r="M98" s="13">
        <f>IF('Daily PnL Log'!M576&lt;&gt;"",'Daily PnL Log'!M576,"")</f>
        <v>-624.28000000000009</v>
      </c>
      <c r="N98" s="13">
        <f>IF('Daily PnL Log'!N576&lt;&gt;"",'Daily PnL Log'!N576,"")</f>
        <v>-22703.279999999995</v>
      </c>
      <c r="O98" s="13">
        <f t="shared" si="4"/>
        <v>40409.500000000015</v>
      </c>
      <c r="P98" s="13">
        <f t="shared" si="5"/>
        <v>41561.69999999999</v>
      </c>
      <c r="Q98" s="13">
        <f t="shared" si="6"/>
        <v>-141194.40000000002</v>
      </c>
      <c r="R98" s="13">
        <f t="shared" si="7"/>
        <v>165854.5</v>
      </c>
      <c r="S98" s="13">
        <f t="shared" si="8"/>
        <v>189524.90000000002</v>
      </c>
      <c r="T98" s="13">
        <f t="shared" si="9"/>
        <v>-10507.599999999969</v>
      </c>
      <c r="U98" s="13">
        <f t="shared" si="10"/>
        <v>0</v>
      </c>
      <c r="V98" s="13">
        <f t="shared" si="11"/>
        <v>285648.59999999998</v>
      </c>
      <c r="W98" s="13">
        <f>IF('Daily PnL Log'!W576&lt;&gt;"",'Daily PnL Log'!W576,"")</f>
        <v>647161</v>
      </c>
      <c r="X98" s="118">
        <f>IF('Daily PnL Log'!X576&lt;&gt;"",'Daily PnL Log'!X576,"")</f>
        <v>-3.5081347609018459E-2</v>
      </c>
      <c r="Y98" s="13">
        <f>IF('Daily PnL Log'!Y576&lt;&gt;"",'Daily PnL Log'!Y576,"")</f>
        <v>-940.53</v>
      </c>
      <c r="Z98" s="13">
        <f>IF('Daily PnL Log'!Z576&lt;&gt;"",'Daily PnL Log'!Z576,"")</f>
        <v>4713.2</v>
      </c>
      <c r="AA98" s="13" t="str">
        <f>IF('Daily PnL Log'!AA576&lt;&gt;"",'Daily PnL Log'!AA576,"")</f>
        <v/>
      </c>
      <c r="AB98" s="13" t="str">
        <f>IF('Daily PnL Log'!AB576&lt;&gt;"",'Daily PnL Log'!AB576,"")</f>
        <v/>
      </c>
      <c r="AC98" s="13">
        <f>IF('Daily PnL Log'!AC576&lt;&gt;"",'Daily PnL Log'!AC576,"")</f>
        <v>268962.90000000002</v>
      </c>
    </row>
    <row r="99" spans="1:29" x14ac:dyDescent="0.25">
      <c r="A99" s="48" t="str">
        <f t="shared" si="2"/>
        <v>Mar</v>
      </c>
      <c r="B99" s="83">
        <f>'Daily PnL Log'!B577</f>
        <v>45000</v>
      </c>
      <c r="C99" s="11">
        <f>IF('Daily PnL Log'!C577&lt;&gt;"",'Daily PnL Log'!C577,"")</f>
        <v>55735.6</v>
      </c>
      <c r="D99" s="11">
        <f>IF('Daily PnL Log'!D577&lt;&gt;"",'Daily PnL Log'!D577,"")</f>
        <v>-5889.5</v>
      </c>
      <c r="E99" s="11">
        <f>IF('Daily PnL Log'!E577&lt;&gt;"",'Daily PnL Log'!E577,"")</f>
        <v>4209.5</v>
      </c>
      <c r="F99" s="11">
        <f>IF('Daily PnL Log'!F577&lt;&gt;"",'Daily PnL Log'!F577,"")</f>
        <v>602.1</v>
      </c>
      <c r="G99" s="11">
        <f>IF('Daily PnL Log'!G577&lt;&gt;"",'Daily PnL Log'!G577,"")</f>
        <v>3296.2</v>
      </c>
      <c r="H99" s="11">
        <f>IF('Daily PnL Log'!H577&lt;&gt;"",'Daily PnL Log'!H577,"")</f>
        <v>-8092.9</v>
      </c>
      <c r="I99" s="11">
        <f>IF('Daily PnL Log'!I577&lt;&gt;"",'Daily PnL Log'!I577,"")</f>
        <v>0</v>
      </c>
      <c r="J99" s="11">
        <f>IF('Daily PnL Log'!J577&lt;&gt;"",'Daily PnL Log'!J577,"")</f>
        <v>49860.999999999993</v>
      </c>
      <c r="K99" s="11">
        <f>IF('Daily PnL Log'!K577&lt;&gt;"",'Daily PnL Log'!K577,"")</f>
        <v>-98.17</v>
      </c>
      <c r="L99" s="11">
        <f>IF('Daily PnL Log'!L577&lt;&gt;"",'Daily PnL Log'!L577,"")</f>
        <v>-693.68</v>
      </c>
      <c r="M99" s="11">
        <f>IF('Daily PnL Log'!M577&lt;&gt;"",'Daily PnL Log'!M577,"")</f>
        <v>-791.84999999999991</v>
      </c>
      <c r="N99" s="11">
        <f>IF('Daily PnL Log'!N577&lt;&gt;"",'Daily PnL Log'!N577,"")</f>
        <v>49069.149999999994</v>
      </c>
      <c r="O99" s="11">
        <f t="shared" si="4"/>
        <v>96145.1</v>
      </c>
      <c r="P99" s="11">
        <f t="shared" si="5"/>
        <v>35672.19999999999</v>
      </c>
      <c r="Q99" s="11">
        <f t="shared" si="6"/>
        <v>-136984.90000000002</v>
      </c>
      <c r="R99" s="11">
        <f t="shared" si="7"/>
        <v>166456.6</v>
      </c>
      <c r="S99" s="11">
        <f t="shared" si="8"/>
        <v>192821.10000000003</v>
      </c>
      <c r="T99" s="11">
        <f t="shared" si="9"/>
        <v>-18600.499999999971</v>
      </c>
      <c r="U99" s="11">
        <f t="shared" si="10"/>
        <v>0</v>
      </c>
      <c r="V99" s="11">
        <f t="shared" si="11"/>
        <v>335509.59999999998</v>
      </c>
      <c r="W99" s="11">
        <f>IF('Daily PnL Log'!W577&lt;&gt;"",'Daily PnL Log'!W577,"")</f>
        <v>670225</v>
      </c>
      <c r="X99" s="119">
        <f>IF('Daily PnL Log'!X577&lt;&gt;"",'Daily PnL Log'!X577,"")</f>
        <v>7.3212950874706251E-2</v>
      </c>
      <c r="Y99" s="11" t="str">
        <f>IF('Daily PnL Log'!Y577&lt;&gt;"",'Daily PnL Log'!Y577,"")</f>
        <v/>
      </c>
      <c r="Z99" s="11" t="str">
        <f>IF('Daily PnL Log'!Z577&lt;&gt;"",'Daily PnL Log'!Z577,"")</f>
        <v/>
      </c>
      <c r="AA99" s="11" t="str">
        <f>IF('Daily PnL Log'!AA577&lt;&gt;"",'Daily PnL Log'!AA577,"")</f>
        <v/>
      </c>
      <c r="AB99" s="11" t="str">
        <f>IF('Daily PnL Log'!AB577&lt;&gt;"",'Daily PnL Log'!AB577,"")</f>
        <v/>
      </c>
      <c r="AC99" s="11">
        <f>IF('Daily PnL Log'!AC577&lt;&gt;"",'Daily PnL Log'!AC577,"")</f>
        <v>308779.55</v>
      </c>
    </row>
    <row r="100" spans="1:29" x14ac:dyDescent="0.25">
      <c r="A100" s="47" t="str">
        <f t="shared" si="2"/>
        <v>Mar</v>
      </c>
      <c r="B100" s="14">
        <f>'Daily PnL Log'!B578</f>
        <v>45001</v>
      </c>
      <c r="C100" s="13">
        <f>IF('Daily PnL Log'!C578&lt;&gt;"",'Daily PnL Log'!C578,"")</f>
        <v>1525</v>
      </c>
      <c r="D100" s="13">
        <f>IF('Daily PnL Log'!D578&lt;&gt;"",'Daily PnL Log'!D578,"")</f>
        <v>-6427.6</v>
      </c>
      <c r="E100" s="13">
        <f>IF('Daily PnL Log'!E578&lt;&gt;"",'Daily PnL Log'!E578,"")</f>
        <v>-3379.6</v>
      </c>
      <c r="F100" s="13">
        <f>IF('Daily PnL Log'!F578&lt;&gt;"",'Daily PnL Log'!F578,"")</f>
        <v>-301.39999999999998</v>
      </c>
      <c r="G100" s="13">
        <f>IF('Daily PnL Log'!G578&lt;&gt;"",'Daily PnL Log'!G578,"")</f>
        <v>10695.8</v>
      </c>
      <c r="H100" s="13">
        <f>IF('Daily PnL Log'!H578&lt;&gt;"",'Daily PnL Log'!H578,"")</f>
        <v>-6599.8</v>
      </c>
      <c r="I100" s="13">
        <f>IF('Daily PnL Log'!I578&lt;&gt;"",'Daily PnL Log'!I578,"")</f>
        <v>0</v>
      </c>
      <c r="J100" s="13">
        <f>IF('Daily PnL Log'!J578&lt;&gt;"",'Daily PnL Log'!J578,"")</f>
        <v>-4487.6000000000013</v>
      </c>
      <c r="K100" s="13">
        <f>IF('Daily PnL Log'!K578&lt;&gt;"",'Daily PnL Log'!K578,"")</f>
        <v>-37.450000000000003</v>
      </c>
      <c r="L100" s="13">
        <f>IF('Daily PnL Log'!L578&lt;&gt;"",'Daily PnL Log'!L578,"")</f>
        <v>-264.73</v>
      </c>
      <c r="M100" s="13">
        <f>IF('Daily PnL Log'!M578&lt;&gt;"",'Daily PnL Log'!M578,"")</f>
        <v>-302.18</v>
      </c>
      <c r="N100" s="13">
        <f>IF('Daily PnL Log'!N578&lt;&gt;"",'Daily PnL Log'!N578,"")</f>
        <v>-4789.7800000000016</v>
      </c>
      <c r="O100" s="13">
        <f t="shared" si="4"/>
        <v>97670.1</v>
      </c>
      <c r="P100" s="13">
        <f t="shared" si="5"/>
        <v>29244.599999999991</v>
      </c>
      <c r="Q100" s="13">
        <f t="shared" si="6"/>
        <v>-140364.50000000003</v>
      </c>
      <c r="R100" s="13">
        <f t="shared" si="7"/>
        <v>166155.20000000001</v>
      </c>
      <c r="S100" s="13">
        <f t="shared" si="8"/>
        <v>203516.90000000002</v>
      </c>
      <c r="T100" s="13">
        <f t="shared" si="9"/>
        <v>-25200.29999999997</v>
      </c>
      <c r="U100" s="13">
        <f t="shared" si="10"/>
        <v>0</v>
      </c>
      <c r="V100" s="13">
        <f t="shared" si="11"/>
        <v>331022</v>
      </c>
      <c r="W100" s="13">
        <f>IF('Daily PnL Log'!W578&lt;&gt;"",'Daily PnL Log'!W578,"")</f>
        <v>687051</v>
      </c>
      <c r="X100" s="118">
        <f>IF('Daily PnL Log'!X578&lt;&gt;"",'Daily PnL Log'!X578,"")</f>
        <v>-6.97150575430354E-3</v>
      </c>
      <c r="Y100" s="13">
        <f>IF('Daily PnL Log'!Y578&lt;&gt;"",'Daily PnL Log'!Y578,"")</f>
        <v>940.53</v>
      </c>
      <c r="Z100" s="13" t="str">
        <f>IF('Daily PnL Log'!Z578&lt;&gt;"",'Daily PnL Log'!Z578,"")</f>
        <v/>
      </c>
      <c r="AA100" s="13" t="str">
        <f>IF('Daily PnL Log'!AA578&lt;&gt;"",'Daily PnL Log'!AA578,"")</f>
        <v/>
      </c>
      <c r="AB100" s="13" t="str">
        <f>IF('Daily PnL Log'!AB578&lt;&gt;"",'Daily PnL Log'!AB578,"")</f>
        <v/>
      </c>
      <c r="AC100" s="13">
        <f>IF('Daily PnL Log'!AC578&lt;&gt;"",'Daily PnL Log'!AC578,"")</f>
        <v>321560.62</v>
      </c>
    </row>
    <row r="101" spans="1:29" x14ac:dyDescent="0.25">
      <c r="A101" s="48" t="str">
        <f t="shared" si="2"/>
        <v>Mar</v>
      </c>
      <c r="B101" s="83">
        <f>'Daily PnL Log'!B579</f>
        <v>45002</v>
      </c>
      <c r="C101" s="11">
        <f>IF('Daily PnL Log'!C579&lt;&gt;"",'Daily PnL Log'!C579,"")</f>
        <v>28775.9</v>
      </c>
      <c r="D101" s="11">
        <f>IF('Daily PnL Log'!D579&lt;&gt;"",'Daily PnL Log'!D579,"")</f>
        <v>-243.2</v>
      </c>
      <c r="E101" s="11">
        <f>IF('Daily PnL Log'!E579&lt;&gt;"",'Daily PnL Log'!E579,"")</f>
        <v>2835.3</v>
      </c>
      <c r="F101" s="11">
        <f>IF('Daily PnL Log'!F579&lt;&gt;"",'Daily PnL Log'!F579,"")</f>
        <v>10621.4</v>
      </c>
      <c r="G101" s="11">
        <f>IF('Daily PnL Log'!G579&lt;&gt;"",'Daily PnL Log'!G579,"")</f>
        <v>-30498.7</v>
      </c>
      <c r="H101" s="11">
        <f>IF('Daily PnL Log'!H579&lt;&gt;"",'Daily PnL Log'!H579,"")</f>
        <v>18782.599999999999</v>
      </c>
      <c r="I101" s="11">
        <f>IF('Daily PnL Log'!I579&lt;&gt;"",'Daily PnL Log'!I579,"")</f>
        <v>0</v>
      </c>
      <c r="J101" s="11">
        <f>IF('Daily PnL Log'!J579&lt;&gt;"",'Daily PnL Log'!J579,"")</f>
        <v>30273.3</v>
      </c>
      <c r="K101" s="11">
        <f>IF('Daily PnL Log'!K579&lt;&gt;"",'Daily PnL Log'!K579,"")</f>
        <v>-64.86</v>
      </c>
      <c r="L101" s="11">
        <f>IF('Daily PnL Log'!L579&lt;&gt;"",'Daily PnL Log'!L579,"")</f>
        <v>-458.62</v>
      </c>
      <c r="M101" s="11">
        <f>IF('Daily PnL Log'!M579&lt;&gt;"",'Daily PnL Log'!M579,"")</f>
        <v>-523.48</v>
      </c>
      <c r="N101" s="11">
        <f>IF('Daily PnL Log'!N579&lt;&gt;"",'Daily PnL Log'!N579,"")</f>
        <v>29749.82</v>
      </c>
      <c r="O101" s="11">
        <f t="shared" si="4"/>
        <v>126446</v>
      </c>
      <c r="P101" s="11">
        <f t="shared" si="5"/>
        <v>29001.399999999991</v>
      </c>
      <c r="Q101" s="11">
        <f t="shared" si="6"/>
        <v>-137529.20000000004</v>
      </c>
      <c r="R101" s="11">
        <f t="shared" si="7"/>
        <v>176776.6</v>
      </c>
      <c r="S101" s="11">
        <f t="shared" si="8"/>
        <v>173018.2</v>
      </c>
      <c r="T101" s="11">
        <f t="shared" si="9"/>
        <v>-6417.6999999999716</v>
      </c>
      <c r="U101" s="11">
        <f t="shared" si="10"/>
        <v>0</v>
      </c>
      <c r="V101" s="11">
        <f t="shared" si="11"/>
        <v>361295.3</v>
      </c>
      <c r="W101" s="11">
        <f>IF('Daily PnL Log'!W579&lt;&gt;"",'Daily PnL Log'!W579,"")</f>
        <v>918239</v>
      </c>
      <c r="X101" s="119">
        <f>IF('Daily PnL Log'!X579&lt;&gt;"",'Daily PnL Log'!X579,"")</f>
        <v>3.2398776353433037E-2</v>
      </c>
      <c r="Y101" s="11" t="str">
        <f>IF('Daily PnL Log'!Y579&lt;&gt;"",'Daily PnL Log'!Y579,"")</f>
        <v/>
      </c>
      <c r="Z101" s="11" t="str">
        <f>IF('Daily PnL Log'!Z579&lt;&gt;"",'Daily PnL Log'!Z579,"")</f>
        <v/>
      </c>
      <c r="AA101" s="11" t="str">
        <f>IF('Daily PnL Log'!AA579&lt;&gt;"",'Daily PnL Log'!AA579,"")</f>
        <v/>
      </c>
      <c r="AB101" s="11" t="str">
        <f>IF('Daily PnL Log'!AB579&lt;&gt;"",'Daily PnL Log'!AB579,"")</f>
        <v/>
      </c>
      <c r="AC101" s="11">
        <f>IF('Daily PnL Log'!AC579&lt;&gt;"",'Daily PnL Log'!AC579,"")</f>
        <v>357354.64</v>
      </c>
    </row>
    <row r="102" spans="1:29" x14ac:dyDescent="0.25">
      <c r="A102" s="47" t="str">
        <f t="shared" si="2"/>
        <v>Mar</v>
      </c>
      <c r="B102" s="14">
        <f>'Daily PnL Log'!B580</f>
        <v>45005</v>
      </c>
      <c r="C102" s="13">
        <f>IF('Daily PnL Log'!C580&lt;&gt;"",'Daily PnL Log'!C580,"")</f>
        <v>5973.5</v>
      </c>
      <c r="D102" s="13">
        <f>IF('Daily PnL Log'!D580&lt;&gt;"",'Daily PnL Log'!D580,"")</f>
        <v>-14010</v>
      </c>
      <c r="E102" s="13">
        <f>IF('Daily PnL Log'!E580&lt;&gt;"",'Daily PnL Log'!E580,"")</f>
        <v>-6762.5</v>
      </c>
      <c r="F102" s="13">
        <f>IF('Daily PnL Log'!F580&lt;&gt;"",'Daily PnL Log'!F580,"")</f>
        <v>9032</v>
      </c>
      <c r="G102" s="13">
        <f>IF('Daily PnL Log'!G580&lt;&gt;"",'Daily PnL Log'!G580,"")</f>
        <v>26504.3</v>
      </c>
      <c r="H102" s="13">
        <f>IF('Daily PnL Log'!H580&lt;&gt;"",'Daily PnL Log'!H580,"")</f>
        <v>-13504.5</v>
      </c>
      <c r="I102" s="13">
        <f>IF('Daily PnL Log'!I580&lt;&gt;"",'Daily PnL Log'!I580,"")</f>
        <v>0</v>
      </c>
      <c r="J102" s="13">
        <f>IF('Daily PnL Log'!J580&lt;&gt;"",'Daily PnL Log'!J580,"")</f>
        <v>7232.7999999999993</v>
      </c>
      <c r="K102" s="13">
        <f>IF('Daily PnL Log'!K580&lt;&gt;"",'Daily PnL Log'!K580,"")</f>
        <v>-61.32</v>
      </c>
      <c r="L102" s="13">
        <f>IF('Daily PnL Log'!L580&lt;&gt;"",'Daily PnL Log'!L580,"")</f>
        <v>-433.55</v>
      </c>
      <c r="M102" s="13">
        <f>IF('Daily PnL Log'!M580&lt;&gt;"",'Daily PnL Log'!M580,"")</f>
        <v>-494.87</v>
      </c>
      <c r="N102" s="13">
        <f>IF('Daily PnL Log'!N580&lt;&gt;"",'Daily PnL Log'!N580,"")</f>
        <v>6737.9299999999994</v>
      </c>
      <c r="O102" s="13">
        <f t="shared" si="4"/>
        <v>132419.5</v>
      </c>
      <c r="P102" s="13">
        <f t="shared" si="5"/>
        <v>14991.399999999991</v>
      </c>
      <c r="Q102" s="13">
        <f t="shared" si="6"/>
        <v>-144291.70000000004</v>
      </c>
      <c r="R102" s="13">
        <f t="shared" si="7"/>
        <v>185808.6</v>
      </c>
      <c r="S102" s="13">
        <f t="shared" si="8"/>
        <v>199522.5</v>
      </c>
      <c r="T102" s="13">
        <f t="shared" si="9"/>
        <v>-19922.199999999972</v>
      </c>
      <c r="U102" s="13">
        <f t="shared" si="10"/>
        <v>0</v>
      </c>
      <c r="V102" s="13">
        <f t="shared" si="11"/>
        <v>368528.1</v>
      </c>
      <c r="W102" s="13">
        <f>IF('Daily PnL Log'!W580&lt;&gt;"",'Daily PnL Log'!W580,"")</f>
        <v>939379</v>
      </c>
      <c r="X102" s="118">
        <f>IF('Daily PnL Log'!X580&lt;&gt;"",'Daily PnL Log'!X580,"")</f>
        <v>7.1727492311409978E-3</v>
      </c>
      <c r="Y102" s="13" t="str">
        <f>IF('Daily PnL Log'!Y580&lt;&gt;"",'Daily PnL Log'!Y580,"")</f>
        <v/>
      </c>
      <c r="Z102" s="13" t="str">
        <f>IF('Daily PnL Log'!Z580&lt;&gt;"",'Daily PnL Log'!Z580,"")</f>
        <v/>
      </c>
      <c r="AA102" s="13" t="str">
        <f>IF('Daily PnL Log'!AA580&lt;&gt;"",'Daily PnL Log'!AA580,"")</f>
        <v/>
      </c>
      <c r="AB102" s="13" t="str">
        <f>IF('Daily PnL Log'!AB580&lt;&gt;"",'Daily PnL Log'!AB580,"")</f>
        <v/>
      </c>
      <c r="AC102" s="13">
        <f>IF('Daily PnL Log'!AC580&lt;&gt;"",'Daily PnL Log'!AC580,"")</f>
        <v>360098.77</v>
      </c>
    </row>
    <row r="103" spans="1:29" x14ac:dyDescent="0.25">
      <c r="A103" s="48" t="str">
        <f t="shared" si="2"/>
        <v>Mar</v>
      </c>
      <c r="B103" s="83">
        <f>'Daily PnL Log'!B581</f>
        <v>45006</v>
      </c>
      <c r="C103" s="11">
        <f>IF('Daily PnL Log'!C581&lt;&gt;"",'Daily PnL Log'!C581,"")</f>
        <v>28117.7</v>
      </c>
      <c r="D103" s="11">
        <f>IF('Daily PnL Log'!D581&lt;&gt;"",'Daily PnL Log'!D581,"")</f>
        <v>2672.5</v>
      </c>
      <c r="E103" s="11">
        <f>IF('Daily PnL Log'!E581&lt;&gt;"",'Daily PnL Log'!E581,"")</f>
        <v>-3611.8</v>
      </c>
      <c r="F103" s="11">
        <f>IF('Daily PnL Log'!F581&lt;&gt;"",'Daily PnL Log'!F581,"")</f>
        <v>-281.39999999999998</v>
      </c>
      <c r="G103" s="11">
        <f>IF('Daily PnL Log'!G581&lt;&gt;"",'Daily PnL Log'!G581,"")</f>
        <v>-5097.7</v>
      </c>
      <c r="H103" s="11">
        <f>IF('Daily PnL Log'!H581&lt;&gt;"",'Daily PnL Log'!H581,"")</f>
        <v>-3609.2</v>
      </c>
      <c r="I103" s="11">
        <f>IF('Daily PnL Log'!I581&lt;&gt;"",'Daily PnL Log'!I581,"")</f>
        <v>0</v>
      </c>
      <c r="J103" s="11">
        <f>IF('Daily PnL Log'!J581&lt;&gt;"",'Daily PnL Log'!J581,"")</f>
        <v>18190.099999999999</v>
      </c>
      <c r="K103" s="11">
        <f>IF('Daily PnL Log'!K581&lt;&gt;"",'Daily PnL Log'!K581,"")</f>
        <v>-40.950000000000003</v>
      </c>
      <c r="L103" s="11">
        <f>IF('Daily PnL Log'!L581&lt;&gt;"",'Daily PnL Log'!L581,"")</f>
        <v>-288.64999999999998</v>
      </c>
      <c r="M103" s="11">
        <f>IF('Daily PnL Log'!M581&lt;&gt;"",'Daily PnL Log'!M581,"")</f>
        <v>-329.59999999999997</v>
      </c>
      <c r="N103" s="11">
        <f>IF('Daily PnL Log'!N581&lt;&gt;"",'Daily PnL Log'!N581,"")</f>
        <v>17860.5</v>
      </c>
      <c r="O103" s="11">
        <f t="shared" si="4"/>
        <v>160537.20000000001</v>
      </c>
      <c r="P103" s="11">
        <f t="shared" si="5"/>
        <v>17663.899999999991</v>
      </c>
      <c r="Q103" s="11">
        <f t="shared" si="6"/>
        <v>-147903.50000000003</v>
      </c>
      <c r="R103" s="11">
        <f t="shared" si="7"/>
        <v>185527.2</v>
      </c>
      <c r="S103" s="11">
        <f t="shared" si="8"/>
        <v>194424.8</v>
      </c>
      <c r="T103" s="11">
        <f t="shared" si="9"/>
        <v>-23531.399999999972</v>
      </c>
      <c r="U103" s="11">
        <f t="shared" si="10"/>
        <v>0</v>
      </c>
      <c r="V103" s="11">
        <f t="shared" si="11"/>
        <v>386718.19999999995</v>
      </c>
      <c r="W103" s="11">
        <f>IF('Daily PnL Log'!W581&lt;&gt;"",'Daily PnL Log'!W581,"")</f>
        <v>945373</v>
      </c>
      <c r="X103" s="119">
        <f>IF('Daily PnL Log'!X581&lt;&gt;"",'Daily PnL Log'!X581,"")</f>
        <v>1.8892542943367327E-2</v>
      </c>
      <c r="Y103" s="11" t="str">
        <f>IF('Daily PnL Log'!Y581&lt;&gt;"",'Daily PnL Log'!Y581,"")</f>
        <v/>
      </c>
      <c r="Z103" s="11" t="str">
        <f>IF('Daily PnL Log'!Z581&lt;&gt;"",'Daily PnL Log'!Z581,"")</f>
        <v/>
      </c>
      <c r="AA103" s="11" t="str">
        <f>IF('Daily PnL Log'!AA581&lt;&gt;"",'Daily PnL Log'!AA581,"")</f>
        <v/>
      </c>
      <c r="AB103" s="11" t="str">
        <f>IF('Daily PnL Log'!AB581&lt;&gt;"",'Daily PnL Log'!AB581,"")</f>
        <v/>
      </c>
      <c r="AC103" s="11">
        <f>IF('Daily PnL Log'!AC581&lt;&gt;"",'Daily PnL Log'!AC581,"")</f>
        <v>378577.42</v>
      </c>
    </row>
    <row r="104" spans="1:29" x14ac:dyDescent="0.25">
      <c r="A104" s="47" t="str">
        <f t="shared" si="2"/>
        <v>Mar</v>
      </c>
      <c r="B104" s="14">
        <f>'Daily PnL Log'!B582</f>
        <v>45007</v>
      </c>
      <c r="C104" s="13">
        <f>IF('Daily PnL Log'!C582&lt;&gt;"",'Daily PnL Log'!C582,"")</f>
        <v>63758.8</v>
      </c>
      <c r="D104" s="13">
        <f>IF('Daily PnL Log'!D582&lt;&gt;"",'Daily PnL Log'!D582,"")</f>
        <v>-7650</v>
      </c>
      <c r="E104" s="13">
        <f>IF('Daily PnL Log'!E582&lt;&gt;"",'Daily PnL Log'!E582,"")</f>
        <v>-19489.900000000001</v>
      </c>
      <c r="F104" s="13">
        <f>IF('Daily PnL Log'!F582&lt;&gt;"",'Daily PnL Log'!F582,"")</f>
        <v>4013.3</v>
      </c>
      <c r="G104" s="13">
        <f>IF('Daily PnL Log'!G582&lt;&gt;"",'Daily PnL Log'!G582,"")</f>
        <v>-13230.3</v>
      </c>
      <c r="H104" s="13">
        <f>IF('Daily PnL Log'!H582&lt;&gt;"",'Daily PnL Log'!H582,"")</f>
        <v>1675.4</v>
      </c>
      <c r="I104" s="13">
        <f>IF('Daily PnL Log'!I582&lt;&gt;"",'Daily PnL Log'!I582,"")</f>
        <v>0</v>
      </c>
      <c r="J104" s="13">
        <f>IF('Daily PnL Log'!J582&lt;&gt;"",'Daily PnL Log'!J582,"")</f>
        <v>29077.300000000007</v>
      </c>
      <c r="K104" s="13">
        <f>IF('Daily PnL Log'!K582&lt;&gt;"",'Daily PnL Log'!K582,"")</f>
        <v>-123.8</v>
      </c>
      <c r="L104" s="13">
        <f>IF('Daily PnL Log'!L582&lt;&gt;"",'Daily PnL Log'!L582,"")</f>
        <v>-874.69</v>
      </c>
      <c r="M104" s="13">
        <f>IF('Daily PnL Log'!M582&lt;&gt;"",'Daily PnL Log'!M582,"")</f>
        <v>-998.49</v>
      </c>
      <c r="N104" s="13">
        <f>IF('Daily PnL Log'!N582&lt;&gt;"",'Daily PnL Log'!N582,"")</f>
        <v>28078.810000000005</v>
      </c>
      <c r="O104" s="13">
        <f t="shared" si="4"/>
        <v>224296</v>
      </c>
      <c r="P104" s="13">
        <f t="shared" si="5"/>
        <v>10013.899999999991</v>
      </c>
      <c r="Q104" s="13">
        <f t="shared" si="6"/>
        <v>-167393.40000000002</v>
      </c>
      <c r="R104" s="13">
        <f t="shared" si="7"/>
        <v>189540.5</v>
      </c>
      <c r="S104" s="13">
        <f t="shared" si="8"/>
        <v>181194.5</v>
      </c>
      <c r="T104" s="13">
        <f t="shared" si="9"/>
        <v>-21855.999999999971</v>
      </c>
      <c r="U104" s="13">
        <f t="shared" si="10"/>
        <v>0</v>
      </c>
      <c r="V104" s="13">
        <f t="shared" si="11"/>
        <v>415795.49999999994</v>
      </c>
      <c r="W104" s="13">
        <f>IF('Daily PnL Log'!W582&lt;&gt;"",'Daily PnL Log'!W582,"")</f>
        <v>801790</v>
      </c>
      <c r="X104" s="118">
        <f>IF('Daily PnL Log'!X582&lt;&gt;"",'Daily PnL Log'!X582,"")</f>
        <v>3.5020154903403641E-2</v>
      </c>
      <c r="Y104" s="13" t="str">
        <f>IF('Daily PnL Log'!Y582&lt;&gt;"",'Daily PnL Log'!Y582,"")</f>
        <v/>
      </c>
      <c r="Z104" s="13" t="str">
        <f>IF('Daily PnL Log'!Z582&lt;&gt;"",'Daily PnL Log'!Z582,"")</f>
        <v/>
      </c>
      <c r="AA104" s="13" t="str">
        <f>IF('Daily PnL Log'!AA582&lt;&gt;"",'Daily PnL Log'!AA582,"")</f>
        <v/>
      </c>
      <c r="AB104" s="13" t="str">
        <f>IF('Daily PnL Log'!AB582&lt;&gt;"",'Daily PnL Log'!AB582,"")</f>
        <v/>
      </c>
      <c r="AC104" s="13">
        <f>IF('Daily PnL Log'!AC582&lt;&gt;"",'Daily PnL Log'!AC582,"")</f>
        <v>397374.93</v>
      </c>
    </row>
    <row r="105" spans="1:29" x14ac:dyDescent="0.25">
      <c r="A105" s="48" t="str">
        <f t="shared" si="2"/>
        <v>Mar</v>
      </c>
      <c r="B105" s="83">
        <f>'Daily PnL Log'!B583</f>
        <v>45008</v>
      </c>
      <c r="C105" s="11">
        <f>IF('Daily PnL Log'!C583&lt;&gt;"",'Daily PnL Log'!C583,"")</f>
        <v>62493.3</v>
      </c>
      <c r="D105" s="11">
        <f>IF('Daily PnL Log'!D583&lt;&gt;"",'Daily PnL Log'!D583,"")</f>
        <v>17089.7</v>
      </c>
      <c r="E105" s="11">
        <f>IF('Daily PnL Log'!E583&lt;&gt;"",'Daily PnL Log'!E583,"")</f>
        <v>-14780.9</v>
      </c>
      <c r="F105" s="11">
        <f>IF('Daily PnL Log'!F583&lt;&gt;"",'Daily PnL Log'!F583,"")</f>
        <v>10652.8</v>
      </c>
      <c r="G105" s="11">
        <f>IF('Daily PnL Log'!G583&lt;&gt;"",'Daily PnL Log'!G583,"")</f>
        <v>4726.3999999999996</v>
      </c>
      <c r="H105" s="11">
        <f>IF('Daily PnL Log'!H583&lt;&gt;"",'Daily PnL Log'!H583,"")</f>
        <v>-1262.8</v>
      </c>
      <c r="I105" s="11">
        <f>IF('Daily PnL Log'!I583&lt;&gt;"",'Daily PnL Log'!I583,"")</f>
        <v>0</v>
      </c>
      <c r="J105" s="11">
        <f>IF('Daily PnL Log'!J583&lt;&gt;"",'Daily PnL Log'!J583,"")</f>
        <v>78918.499999999985</v>
      </c>
      <c r="K105" s="11">
        <f>IF('Daily PnL Log'!K583&lt;&gt;"",'Daily PnL Log'!K583,"")</f>
        <v>-156.74</v>
      </c>
      <c r="L105" s="11">
        <f>IF('Daily PnL Log'!L583&lt;&gt;"",'Daily PnL Log'!L583,"")</f>
        <v>-1107.45</v>
      </c>
      <c r="M105" s="11">
        <f>IF('Daily PnL Log'!M583&lt;&gt;"",'Daily PnL Log'!M583,"")</f>
        <v>-1264.19</v>
      </c>
      <c r="N105" s="11">
        <f>IF('Daily PnL Log'!N583&lt;&gt;"",'Daily PnL Log'!N583,"")</f>
        <v>77654.309999999983</v>
      </c>
      <c r="O105" s="11">
        <f t="shared" si="4"/>
        <v>286789.3</v>
      </c>
      <c r="P105" s="11">
        <f t="shared" si="5"/>
        <v>27103.599999999991</v>
      </c>
      <c r="Q105" s="11">
        <f t="shared" si="6"/>
        <v>-182174.30000000002</v>
      </c>
      <c r="R105" s="11">
        <f t="shared" si="7"/>
        <v>200193.3</v>
      </c>
      <c r="S105" s="11">
        <f t="shared" si="8"/>
        <v>185920.9</v>
      </c>
      <c r="T105" s="11">
        <f t="shared" si="9"/>
        <v>-23118.79999999997</v>
      </c>
      <c r="U105" s="11">
        <f t="shared" si="10"/>
        <v>0</v>
      </c>
      <c r="V105" s="11">
        <f t="shared" si="11"/>
        <v>494713.99999999994</v>
      </c>
      <c r="W105" s="11">
        <f>IF('Daily PnL Log'!W583&lt;&gt;"",'Daily PnL Log'!W583,"")</f>
        <v>590542</v>
      </c>
      <c r="X105" s="119">
        <f>IF('Daily PnL Log'!X583&lt;&gt;"",'Daily PnL Log'!X583,"")</f>
        <v>0.13149667593498851</v>
      </c>
      <c r="Y105" s="11" t="str">
        <f>IF('Daily PnL Log'!Y583&lt;&gt;"",'Daily PnL Log'!Y583,"")</f>
        <v/>
      </c>
      <c r="Z105" s="11" t="str">
        <f>IF('Daily PnL Log'!Z583&lt;&gt;"",'Daily PnL Log'!Z583,"")</f>
        <v/>
      </c>
      <c r="AA105" s="11" t="str">
        <f>IF('Daily PnL Log'!AA583&lt;&gt;"",'Daily PnL Log'!AA583,"")</f>
        <v/>
      </c>
      <c r="AB105" s="11" t="str">
        <f>IF('Daily PnL Log'!AB583&lt;&gt;"",'Daily PnL Log'!AB583,"")</f>
        <v/>
      </c>
      <c r="AC105" s="11">
        <f>IF('Daily PnL Log'!AC583&lt;&gt;"",'Daily PnL Log'!AC583,"")</f>
        <v>500748.49</v>
      </c>
    </row>
    <row r="106" spans="1:29" x14ac:dyDescent="0.25">
      <c r="A106" s="47" t="str">
        <f t="shared" si="2"/>
        <v>Mar</v>
      </c>
      <c r="B106" s="14">
        <f>'Daily PnL Log'!B584</f>
        <v>45009</v>
      </c>
      <c r="C106" s="13">
        <f>IF('Daily PnL Log'!C584&lt;&gt;"",'Daily PnL Log'!C584,"")</f>
        <v>27004.7</v>
      </c>
      <c r="D106" s="13">
        <f>IF('Daily PnL Log'!D584&lt;&gt;"",'Daily PnL Log'!D584,"")</f>
        <v>35970.699999999997</v>
      </c>
      <c r="E106" s="13">
        <f>IF('Daily PnL Log'!E584&lt;&gt;"",'Daily PnL Log'!E584,"")</f>
        <v>16163</v>
      </c>
      <c r="F106" s="13">
        <f>IF('Daily PnL Log'!F584&lt;&gt;"",'Daily PnL Log'!F584,"")</f>
        <v>-20181.2</v>
      </c>
      <c r="G106" s="13">
        <f>IF('Daily PnL Log'!G584&lt;&gt;"",'Daily PnL Log'!G584,"")</f>
        <v>-29384.1</v>
      </c>
      <c r="H106" s="13">
        <f>IF('Daily PnL Log'!H584&lt;&gt;"",'Daily PnL Log'!H584,"")</f>
        <v>1745.3</v>
      </c>
      <c r="I106" s="13">
        <f>IF('Daily PnL Log'!I584&lt;&gt;"",'Daily PnL Log'!I584,"")</f>
        <v>0</v>
      </c>
      <c r="J106" s="13">
        <f>IF('Daily PnL Log'!J584&lt;&gt;"",'Daily PnL Log'!J584,"")</f>
        <v>31318.399999999998</v>
      </c>
      <c r="K106" s="13">
        <f>IF('Daily PnL Log'!K584&lt;&gt;"",'Daily PnL Log'!K584,"")</f>
        <v>-379.23</v>
      </c>
      <c r="L106" s="13">
        <f>IF('Daily PnL Log'!L584&lt;&gt;"",'Daily PnL Log'!L584,"")</f>
        <v>-1949.83</v>
      </c>
      <c r="M106" s="13">
        <f>IF('Daily PnL Log'!M584&lt;&gt;"",'Daily PnL Log'!M584,"")</f>
        <v>-2329.06</v>
      </c>
      <c r="N106" s="13">
        <f>IF('Daily PnL Log'!N584&lt;&gt;"",'Daily PnL Log'!N584,"")</f>
        <v>28989.339999999997</v>
      </c>
      <c r="O106" s="13">
        <f t="shared" si="4"/>
        <v>313794</v>
      </c>
      <c r="P106" s="13">
        <f t="shared" si="5"/>
        <v>63074.299999999988</v>
      </c>
      <c r="Q106" s="13">
        <f t="shared" si="6"/>
        <v>-166011.30000000002</v>
      </c>
      <c r="R106" s="13">
        <f t="shared" si="7"/>
        <v>180012.09999999998</v>
      </c>
      <c r="S106" s="13">
        <f t="shared" si="8"/>
        <v>156536.79999999999</v>
      </c>
      <c r="T106" s="13">
        <f t="shared" si="9"/>
        <v>-21373.499999999971</v>
      </c>
      <c r="U106" s="13">
        <f t="shared" si="10"/>
        <v>0</v>
      </c>
      <c r="V106" s="13">
        <f t="shared" si="11"/>
        <v>526032.39999999991</v>
      </c>
      <c r="W106" s="13">
        <f>IF('Daily PnL Log'!W584&lt;&gt;"",'Daily PnL Log'!W584,"")</f>
        <v>511528.93</v>
      </c>
      <c r="X106" s="118">
        <f>IF('Daily PnL Log'!X584&lt;&gt;"",'Daily PnL Log'!X584,"")</f>
        <v>5.6671946198624576E-2</v>
      </c>
      <c r="Y106" s="13" t="str">
        <f>IF('Daily PnL Log'!Y584&lt;&gt;"",'Daily PnL Log'!Y584,"")</f>
        <v/>
      </c>
      <c r="Z106" s="13" t="str">
        <f>IF('Daily PnL Log'!Z584&lt;&gt;"",'Daily PnL Log'!Z584,"")</f>
        <v/>
      </c>
      <c r="AA106" s="13" t="str">
        <f>IF('Daily PnL Log'!AA584&lt;&gt;"",'Daily PnL Log'!AA584,"")</f>
        <v/>
      </c>
      <c r="AB106" s="13" t="str">
        <f>IF('Daily PnL Log'!AB584&lt;&gt;"",'Daily PnL Log'!AB584,"")</f>
        <v/>
      </c>
      <c r="AC106" s="13">
        <f>IF('Daily PnL Log'!AC584&lt;&gt;"",'Daily PnL Log'!AC584,"")</f>
        <v>722762</v>
      </c>
    </row>
    <row r="107" spans="1:29" x14ac:dyDescent="0.25">
      <c r="A107" s="48" t="str">
        <f t="shared" si="2"/>
        <v>Mar</v>
      </c>
      <c r="B107" s="83">
        <f>'Daily PnL Log'!B585</f>
        <v>45012</v>
      </c>
      <c r="C107" s="11">
        <f>IF('Daily PnL Log'!C585&lt;&gt;"",'Daily PnL Log'!C585,"")</f>
        <v>-35402.6</v>
      </c>
      <c r="D107" s="11">
        <f>IF('Daily PnL Log'!D585&lt;&gt;"",'Daily PnL Log'!D585,"")</f>
        <v>-12803.5</v>
      </c>
      <c r="E107" s="11">
        <f>IF('Daily PnL Log'!E585&lt;&gt;"",'Daily PnL Log'!E585,"")</f>
        <v>-6034.4</v>
      </c>
      <c r="F107" s="11">
        <f>IF('Daily PnL Log'!F585&lt;&gt;"",'Daily PnL Log'!F585,"")</f>
        <v>6101.7</v>
      </c>
      <c r="G107" s="11">
        <f>IF('Daily PnL Log'!G585&lt;&gt;"",'Daily PnL Log'!G585,"")</f>
        <v>10286.700000000001</v>
      </c>
      <c r="H107" s="11">
        <f>IF('Daily PnL Log'!H585&lt;&gt;"",'Daily PnL Log'!H585,"")</f>
        <v>2123.9</v>
      </c>
      <c r="I107" s="11">
        <f>IF('Daily PnL Log'!I585&lt;&gt;"",'Daily PnL Log'!I585,"")</f>
        <v>0</v>
      </c>
      <c r="J107" s="11">
        <f>IF('Daily PnL Log'!J585&lt;&gt;"",'Daily PnL Log'!J585,"")</f>
        <v>-35728.200000000004</v>
      </c>
      <c r="K107" s="11">
        <f>IF('Daily PnL Log'!K585&lt;&gt;"",'Daily PnL Log'!K585,"")</f>
        <v>-68.489999999999995</v>
      </c>
      <c r="L107" s="11">
        <f>IF('Daily PnL Log'!L585&lt;&gt;"",'Daily PnL Log'!L585,"")</f>
        <v>-485.3</v>
      </c>
      <c r="M107" s="11">
        <f>IF('Daily PnL Log'!M585&lt;&gt;"",'Daily PnL Log'!M585,"")</f>
        <v>-553.79</v>
      </c>
      <c r="N107" s="11">
        <f>IF('Daily PnL Log'!N585&lt;&gt;"",'Daily PnL Log'!N585,"")</f>
        <v>-36281.990000000005</v>
      </c>
      <c r="O107" s="11">
        <f t="shared" si="4"/>
        <v>278391.40000000002</v>
      </c>
      <c r="P107" s="11">
        <f t="shared" si="5"/>
        <v>50270.799999999988</v>
      </c>
      <c r="Q107" s="11">
        <f t="shared" si="6"/>
        <v>-172045.7</v>
      </c>
      <c r="R107" s="11">
        <f t="shared" si="7"/>
        <v>186113.8</v>
      </c>
      <c r="S107" s="11">
        <f t="shared" si="8"/>
        <v>166823.5</v>
      </c>
      <c r="T107" s="11">
        <f t="shared" si="9"/>
        <v>-19249.599999999969</v>
      </c>
      <c r="U107" s="11">
        <f t="shared" si="10"/>
        <v>0</v>
      </c>
      <c r="V107" s="11">
        <f t="shared" si="11"/>
        <v>490304.1999999999</v>
      </c>
      <c r="W107" s="11">
        <f>IF('Daily PnL Log'!W585&lt;&gt;"",'Daily PnL Log'!W585,"")</f>
        <v>713869</v>
      </c>
      <c r="X107" s="119">
        <f>IF('Daily PnL Log'!X585&lt;&gt;"",'Daily PnL Log'!X585,"")</f>
        <v>-5.0824436976532113E-2</v>
      </c>
      <c r="Y107" s="11" t="str">
        <f>IF('Daily PnL Log'!Y585&lt;&gt;"",'Daily PnL Log'!Y585,"")</f>
        <v/>
      </c>
      <c r="Z107" s="11" t="str">
        <f>IF('Daily PnL Log'!Z585&lt;&gt;"",'Daily PnL Log'!Z585,"")</f>
        <v/>
      </c>
      <c r="AA107" s="11" t="str">
        <f>IF('Daily PnL Log'!AA585&lt;&gt;"",'Daily PnL Log'!AA585,"")</f>
        <v/>
      </c>
      <c r="AB107" s="11" t="str">
        <f>IF('Daily PnL Log'!AB585&lt;&gt;"",'Daily PnL Log'!AB585,"")</f>
        <v/>
      </c>
      <c r="AC107" s="11">
        <f>IF('Daily PnL Log'!AC585&lt;&gt;"",'Daily PnL Log'!AC585,"")</f>
        <v>713869</v>
      </c>
    </row>
    <row r="108" spans="1:29" x14ac:dyDescent="0.25">
      <c r="A108" s="47" t="str">
        <f t="shared" si="2"/>
        <v>Mar</v>
      </c>
      <c r="B108" s="14">
        <f>'Daily PnL Log'!B586</f>
        <v>45013</v>
      </c>
      <c r="C108" s="13">
        <f>IF('Daily PnL Log'!C586&lt;&gt;"",'Daily PnL Log'!C586,"")</f>
        <v>12079.8</v>
      </c>
      <c r="D108" s="13">
        <f>IF('Daily PnL Log'!D586&lt;&gt;"",'Daily PnL Log'!D586,"")</f>
        <v>38067</v>
      </c>
      <c r="E108" s="13">
        <f>IF('Daily PnL Log'!E586&lt;&gt;"",'Daily PnL Log'!E586,"")</f>
        <v>-1693.1</v>
      </c>
      <c r="F108" s="13">
        <f>IF('Daily PnL Log'!F586&lt;&gt;"",'Daily PnL Log'!F586,"")</f>
        <v>9421.7999999999993</v>
      </c>
      <c r="G108" s="13">
        <f>IF('Daily PnL Log'!G586&lt;&gt;"",'Daily PnL Log'!G586,"")</f>
        <v>-4444.7</v>
      </c>
      <c r="H108" s="13">
        <f>IF('Daily PnL Log'!H586&lt;&gt;"",'Daily PnL Log'!H586,"")</f>
        <v>-2718.8</v>
      </c>
      <c r="I108" s="13">
        <f>IF('Daily PnL Log'!I586&lt;&gt;"",'Daily PnL Log'!I586,"")</f>
        <v>0</v>
      </c>
      <c r="J108" s="13">
        <f>IF('Daily PnL Log'!J586&lt;&gt;"",'Daily PnL Log'!J586,"")</f>
        <v>50712</v>
      </c>
      <c r="K108" s="13">
        <f>IF('Daily PnL Log'!K586&lt;&gt;"",'Daily PnL Log'!K586,"")</f>
        <v>-83.27</v>
      </c>
      <c r="L108" s="13">
        <f>IF('Daily PnL Log'!L586&lt;&gt;"",'Daily PnL Log'!L586,"")</f>
        <v>-591.1</v>
      </c>
      <c r="M108" s="13">
        <f>IF('Daily PnL Log'!M586&lt;&gt;"",'Daily PnL Log'!M586,"")</f>
        <v>-674.37</v>
      </c>
      <c r="N108" s="13">
        <f>IF('Daily PnL Log'!N586&lt;&gt;"",'Daily PnL Log'!N586,"")</f>
        <v>50037.63</v>
      </c>
      <c r="O108" s="13">
        <f t="shared" si="4"/>
        <v>290471.2</v>
      </c>
      <c r="P108" s="13">
        <f t="shared" si="5"/>
        <v>88337.799999999988</v>
      </c>
      <c r="Q108" s="13">
        <f t="shared" si="6"/>
        <v>-173738.80000000002</v>
      </c>
      <c r="R108" s="13">
        <f t="shared" si="7"/>
        <v>195535.59999999998</v>
      </c>
      <c r="S108" s="13">
        <f t="shared" si="8"/>
        <v>162378.79999999999</v>
      </c>
      <c r="T108" s="13">
        <f t="shared" si="9"/>
        <v>-21968.399999999969</v>
      </c>
      <c r="U108" s="13">
        <f t="shared" si="10"/>
        <v>0</v>
      </c>
      <c r="V108" s="13">
        <f t="shared" si="11"/>
        <v>541016.19999999995</v>
      </c>
      <c r="W108" s="13">
        <f>IF('Daily PnL Log'!W586&lt;&gt;"",'Daily PnL Log'!W586,"")</f>
        <v>525638</v>
      </c>
      <c r="X108" s="118">
        <f>IF('Daily PnL Log'!X586&lt;&gt;"",'Daily PnL Log'!X586,"")</f>
        <v>9.5194087946457437E-2</v>
      </c>
      <c r="Y108" s="13">
        <f>IF('Daily PnL Log'!Y586&lt;&gt;"",'Daily PnL Log'!Y586,"")</f>
        <v>-5158.2299999999996</v>
      </c>
      <c r="Z108" s="13" t="str">
        <f>IF('Daily PnL Log'!Z586&lt;&gt;"",'Daily PnL Log'!Z586,"")</f>
        <v/>
      </c>
      <c r="AA108" s="13" t="str">
        <f>IF('Daily PnL Log'!AA586&lt;&gt;"",'Daily PnL Log'!AA586,"")</f>
        <v/>
      </c>
      <c r="AB108" s="13" t="str">
        <f>IF('Daily PnL Log'!AB586&lt;&gt;"",'Daily PnL Log'!AB586,"")</f>
        <v/>
      </c>
      <c r="AC108" s="13">
        <f>IF('Daily PnL Log'!AC586&lt;&gt;"",'Daily PnL Log'!AC586,"")</f>
        <v>509252.02</v>
      </c>
    </row>
    <row r="109" spans="1:29" x14ac:dyDescent="0.25">
      <c r="A109" s="48" t="str">
        <f t="shared" si="2"/>
        <v>Mar</v>
      </c>
      <c r="B109" s="83">
        <f>'Daily PnL Log'!B587</f>
        <v>45014</v>
      </c>
      <c r="C109" s="11">
        <f>IF('Daily PnL Log'!C587&lt;&gt;"",'Daily PnL Log'!C587,"")</f>
        <v>-29067.8</v>
      </c>
      <c r="D109" s="11">
        <f>IF('Daily PnL Log'!D587&lt;&gt;"",'Daily PnL Log'!D587,"")</f>
        <v>-5294.7</v>
      </c>
      <c r="E109" s="11">
        <f>IF('Daily PnL Log'!E587&lt;&gt;"",'Daily PnL Log'!E587,"")</f>
        <v>-427.3</v>
      </c>
      <c r="F109" s="11">
        <f>IF('Daily PnL Log'!F587&lt;&gt;"",'Daily PnL Log'!F587,"")</f>
        <v>405</v>
      </c>
      <c r="G109" s="11">
        <f>IF('Daily PnL Log'!G587&lt;&gt;"",'Daily PnL Log'!G587,"")</f>
        <v>-381.5</v>
      </c>
      <c r="H109" s="11">
        <f>IF('Daily PnL Log'!H587&lt;&gt;"",'Daily PnL Log'!H587,"")</f>
        <v>-340.5</v>
      </c>
      <c r="I109" s="11">
        <f>IF('Daily PnL Log'!I587&lt;&gt;"",'Daily PnL Log'!I587,"")</f>
        <v>0</v>
      </c>
      <c r="J109" s="11">
        <f>IF('Daily PnL Log'!J587&lt;&gt;"",'Daily PnL Log'!J587,"")</f>
        <v>-35106.800000000003</v>
      </c>
      <c r="K109" s="11">
        <f>IF('Daily PnL Log'!K587&lt;&gt;"",'Daily PnL Log'!K587,"")</f>
        <v>-61.89</v>
      </c>
      <c r="L109" s="11">
        <f>IF('Daily PnL Log'!L587&lt;&gt;"",'Daily PnL Log'!L587,"")</f>
        <v>-438.84</v>
      </c>
      <c r="M109" s="11">
        <f>IF('Daily PnL Log'!M587&lt;&gt;"",'Daily PnL Log'!M587,"")</f>
        <v>-500.72999999999996</v>
      </c>
      <c r="N109" s="11">
        <f>IF('Daily PnL Log'!N587&lt;&gt;"",'Daily PnL Log'!N587,"")</f>
        <v>-35607.530000000006</v>
      </c>
      <c r="O109" s="11">
        <f t="shared" si="4"/>
        <v>261403.40000000002</v>
      </c>
      <c r="P109" s="11">
        <f t="shared" si="5"/>
        <v>83043.099999999991</v>
      </c>
      <c r="Q109" s="11">
        <f t="shared" si="6"/>
        <v>-174166.1</v>
      </c>
      <c r="R109" s="11">
        <f t="shared" si="7"/>
        <v>195940.59999999998</v>
      </c>
      <c r="S109" s="11">
        <f t="shared" si="8"/>
        <v>161997.29999999999</v>
      </c>
      <c r="T109" s="11">
        <f t="shared" si="9"/>
        <v>-22308.899999999969</v>
      </c>
      <c r="U109" s="11">
        <f t="shared" si="10"/>
        <v>0</v>
      </c>
      <c r="V109" s="11">
        <f t="shared" si="11"/>
        <v>505909.39999999997</v>
      </c>
      <c r="W109" s="11">
        <f>IF('Daily PnL Log'!W587&lt;&gt;"",'Daily PnL Log'!W587,"")</f>
        <v>539257</v>
      </c>
      <c r="X109" s="119">
        <f>IF('Daily PnL Log'!X587&lt;&gt;"",'Daily PnL Log'!X587,"")</f>
        <v>-6.6030723755092668E-2</v>
      </c>
      <c r="Y109" s="11" t="str">
        <f>IF('Daily PnL Log'!Y587&lt;&gt;"",'Daily PnL Log'!Y587,"")</f>
        <v/>
      </c>
      <c r="Z109" s="11" t="str">
        <f>IF('Daily PnL Log'!Z587&lt;&gt;"",'Daily PnL Log'!Z587,"")</f>
        <v/>
      </c>
      <c r="AA109" s="11" t="str">
        <f>IF('Daily PnL Log'!AA587&lt;&gt;"",'Daily PnL Log'!AA587,"")</f>
        <v/>
      </c>
      <c r="AB109" s="11" t="str">
        <f>IF('Daily PnL Log'!AB587&lt;&gt;"",'Daily PnL Log'!AB587,"")</f>
        <v/>
      </c>
      <c r="AC109" s="11">
        <f>IF('Daily PnL Log'!AC587&lt;&gt;"",'Daily PnL Log'!AC587,"")</f>
        <v>475794.79</v>
      </c>
    </row>
    <row r="110" spans="1:29" x14ac:dyDescent="0.25">
      <c r="A110" s="47" t="str">
        <f t="shared" si="2"/>
        <v>Mar</v>
      </c>
      <c r="B110" s="14">
        <f>'Daily PnL Log'!B588</f>
        <v>45015</v>
      </c>
      <c r="C110" s="13">
        <f>IF('Daily PnL Log'!C588&lt;&gt;"",'Daily PnL Log'!C588,"")</f>
        <v>25134.9</v>
      </c>
      <c r="D110" s="13">
        <f>IF('Daily PnL Log'!D588&lt;&gt;"",'Daily PnL Log'!D588,"")</f>
        <v>12806</v>
      </c>
      <c r="E110" s="13">
        <f>IF('Daily PnL Log'!E588&lt;&gt;"",'Daily PnL Log'!E588,"")</f>
        <v>-408.2</v>
      </c>
      <c r="F110" s="13">
        <f>IF('Daily PnL Log'!F588&lt;&gt;"",'Daily PnL Log'!F588,"")</f>
        <v>-1729.5</v>
      </c>
      <c r="G110" s="13">
        <f>IF('Daily PnL Log'!G588&lt;&gt;"",'Daily PnL Log'!G588,"")</f>
        <v>1720.3</v>
      </c>
      <c r="H110" s="13">
        <f>IF('Daily PnL Log'!H588&lt;&gt;"",'Daily PnL Log'!H588,"")</f>
        <v>-3664.4</v>
      </c>
      <c r="I110" s="13">
        <f>IF('Daily PnL Log'!I588&lt;&gt;"",'Daily PnL Log'!I588,"")</f>
        <v>0</v>
      </c>
      <c r="J110" s="13">
        <f>IF('Daily PnL Log'!J588&lt;&gt;"",'Daily PnL Log'!J588,"")</f>
        <v>33859.100000000006</v>
      </c>
      <c r="K110" s="13">
        <f>IF('Daily PnL Log'!K588&lt;&gt;"",'Daily PnL Log'!K588,"")</f>
        <v>-147.16</v>
      </c>
      <c r="L110" s="13">
        <f>IF('Daily PnL Log'!L588&lt;&gt;"",'Daily PnL Log'!L588,"")</f>
        <v>-1039.83</v>
      </c>
      <c r="M110" s="13">
        <f>IF('Daily PnL Log'!M588&lt;&gt;"",'Daily PnL Log'!M588,"")</f>
        <v>-1186.99</v>
      </c>
      <c r="N110" s="13">
        <f>IF('Daily PnL Log'!N588&lt;&gt;"",'Daily PnL Log'!N588,"")</f>
        <v>32672.110000000004</v>
      </c>
      <c r="O110" s="13">
        <f t="shared" si="4"/>
        <v>286538.30000000005</v>
      </c>
      <c r="P110" s="13">
        <f t="shared" si="5"/>
        <v>95849.099999999991</v>
      </c>
      <c r="Q110" s="13">
        <f t="shared" si="6"/>
        <v>-174574.30000000002</v>
      </c>
      <c r="R110" s="13">
        <f t="shared" si="7"/>
        <v>194211.09999999998</v>
      </c>
      <c r="S110" s="13">
        <f t="shared" si="8"/>
        <v>163717.59999999998</v>
      </c>
      <c r="T110" s="13">
        <f t="shared" si="9"/>
        <v>-25973.29999999997</v>
      </c>
      <c r="U110" s="13">
        <f t="shared" si="10"/>
        <v>0</v>
      </c>
      <c r="V110" s="13">
        <f t="shared" si="11"/>
        <v>539768.5</v>
      </c>
      <c r="W110" s="13">
        <f>IF('Daily PnL Log'!W588&lt;&gt;"",'Daily PnL Log'!W588,"")</f>
        <v>522572</v>
      </c>
      <c r="X110" s="118">
        <f>IF('Daily PnL Log'!X588&lt;&gt;"",'Daily PnL Log'!X588,"")</f>
        <v>6.2521738631231685E-2</v>
      </c>
      <c r="Y110" s="13" t="str">
        <f>IF('Daily PnL Log'!Y588&lt;&gt;"",'Daily PnL Log'!Y588,"")</f>
        <v/>
      </c>
      <c r="Z110" s="13" t="str">
        <f>IF('Daily PnL Log'!Z588&lt;&gt;"",'Daily PnL Log'!Z588,"")</f>
        <v/>
      </c>
      <c r="AA110" s="13" t="str">
        <f>IF('Daily PnL Log'!AA588&lt;&gt;"",'Daily PnL Log'!AA588,"")</f>
        <v/>
      </c>
      <c r="AB110" s="13" t="str">
        <f>IF('Daily PnL Log'!AB588&lt;&gt;"",'Daily PnL Log'!AB588,"")</f>
        <v/>
      </c>
      <c r="AC110" s="13">
        <f>IF('Daily PnL Log'!AC588&lt;&gt;"",'Daily PnL Log'!AC588,"")</f>
        <v>521902.05</v>
      </c>
    </row>
    <row r="111" spans="1:29" x14ac:dyDescent="0.25">
      <c r="A111" s="48" t="str">
        <f t="shared" si="2"/>
        <v>Mar</v>
      </c>
      <c r="B111" s="83">
        <f>'Daily PnL Log'!B589</f>
        <v>45016</v>
      </c>
      <c r="C111" s="11">
        <f>IF('Daily PnL Log'!C589&lt;&gt;"",'Daily PnL Log'!C589,"")</f>
        <v>-36445.800000000003</v>
      </c>
      <c r="D111" s="11">
        <f>IF('Daily PnL Log'!D589&lt;&gt;"",'Daily PnL Log'!D589,"")</f>
        <v>-5158.8999999999996</v>
      </c>
      <c r="E111" s="11">
        <f>IF('Daily PnL Log'!E589&lt;&gt;"",'Daily PnL Log'!E589,"")</f>
        <v>-2251.6999999999998</v>
      </c>
      <c r="F111" s="11">
        <f>IF('Daily PnL Log'!F589&lt;&gt;"",'Daily PnL Log'!F589,"")</f>
        <v>-16154.3</v>
      </c>
      <c r="G111" s="11">
        <f>IF('Daily PnL Log'!G589&lt;&gt;"",'Daily PnL Log'!G589,"")</f>
        <v>9133.7999999999993</v>
      </c>
      <c r="H111" s="11">
        <f>IF('Daily PnL Log'!H589&lt;&gt;"",'Daily PnL Log'!H589,"")</f>
        <v>-4577.7</v>
      </c>
      <c r="I111" s="11">
        <f>IF('Daily PnL Log'!I589&lt;&gt;"",'Daily PnL Log'!I589,"")</f>
        <v>0</v>
      </c>
      <c r="J111" s="11">
        <f>IF('Daily PnL Log'!J589&lt;&gt;"",'Daily PnL Log'!J589,"")</f>
        <v>-55454.599999999991</v>
      </c>
      <c r="K111" s="11">
        <f>IF('Daily PnL Log'!K589&lt;&gt;"",'Daily PnL Log'!K589,"")</f>
        <v>-137.41999999999999</v>
      </c>
      <c r="L111" s="11">
        <f>IF('Daily PnL Log'!L589&lt;&gt;"",'Daily PnL Log'!L589,"")</f>
        <v>-972.67</v>
      </c>
      <c r="M111" s="11">
        <f>IF('Daily PnL Log'!M589&lt;&gt;"",'Daily PnL Log'!M589,"")</f>
        <v>-1110.0899999999999</v>
      </c>
      <c r="N111" s="11">
        <f>IF('Daily PnL Log'!N589&lt;&gt;"",'Daily PnL Log'!N589,"")</f>
        <v>-56564.689999999988</v>
      </c>
      <c r="O111" s="11">
        <f t="shared" si="4"/>
        <v>250092.50000000006</v>
      </c>
      <c r="P111" s="11">
        <f t="shared" si="5"/>
        <v>90690.2</v>
      </c>
      <c r="Q111" s="11">
        <f t="shared" si="6"/>
        <v>-176826.00000000003</v>
      </c>
      <c r="R111" s="11">
        <f t="shared" si="7"/>
        <v>178056.8</v>
      </c>
      <c r="S111" s="11">
        <f t="shared" si="8"/>
        <v>172851.39999999997</v>
      </c>
      <c r="T111" s="11">
        <f t="shared" si="9"/>
        <v>-30550.999999999971</v>
      </c>
      <c r="U111" s="11">
        <f t="shared" si="10"/>
        <v>0</v>
      </c>
      <c r="V111" s="11">
        <f t="shared" si="11"/>
        <v>484313.9</v>
      </c>
      <c r="W111" s="11">
        <f>IF('Daily PnL Log'!W589&lt;&gt;"",'Daily PnL Log'!W589,"")</f>
        <v>547913</v>
      </c>
      <c r="X111" s="119">
        <f>IF('Daily PnL Log'!X589&lt;&gt;"",'Daily PnL Log'!X589,"")</f>
        <v>-0.10323662698275089</v>
      </c>
      <c r="Y111" s="11" t="str">
        <f>IF('Daily PnL Log'!Y589&lt;&gt;"",'Daily PnL Log'!Y589,"")</f>
        <v/>
      </c>
      <c r="Z111" s="11" t="str">
        <f>IF('Daily PnL Log'!Z589&lt;&gt;"",'Daily PnL Log'!Z589,"")</f>
        <v/>
      </c>
      <c r="AA111" s="11" t="str">
        <f>IF('Daily PnL Log'!AA589&lt;&gt;"",'Daily PnL Log'!AA589,"")</f>
        <v/>
      </c>
      <c r="AB111" s="11" t="str">
        <f>IF('Daily PnL Log'!AB589&lt;&gt;"",'Daily PnL Log'!AB589,"")</f>
        <v/>
      </c>
      <c r="AC111" s="11">
        <f>IF('Daily PnL Log'!AC589&lt;&gt;"",'Daily PnL Log'!AC589,"")</f>
        <v>474000.21</v>
      </c>
    </row>
    <row r="112" spans="1:29" x14ac:dyDescent="0.25">
      <c r="A112" s="47" t="str">
        <f t="shared" si="2"/>
        <v>Apr</v>
      </c>
      <c r="B112" s="14">
        <f>'Daily PnL Log'!B590</f>
        <v>45019</v>
      </c>
      <c r="C112" s="13">
        <f>IF('Daily PnL Log'!C590&lt;&gt;"",'Daily PnL Log'!C590,"")</f>
        <v>-7619.4</v>
      </c>
      <c r="D112" s="13">
        <f>IF('Daily PnL Log'!D590&lt;&gt;"",'Daily PnL Log'!D590,"")</f>
        <v>10358.5</v>
      </c>
      <c r="E112" s="13">
        <f>IF('Daily PnL Log'!E590&lt;&gt;"",'Daily PnL Log'!E590,"")</f>
        <v>-515.1</v>
      </c>
      <c r="F112" s="13">
        <f>IF('Daily PnL Log'!F590&lt;&gt;"",'Daily PnL Log'!F590,"")</f>
        <v>1448.9</v>
      </c>
      <c r="G112" s="13">
        <f>IF('Daily PnL Log'!G590&lt;&gt;"",'Daily PnL Log'!G590,"")</f>
        <v>-8683.9</v>
      </c>
      <c r="H112" s="13">
        <f>IF('Daily PnL Log'!H590&lt;&gt;"",'Daily PnL Log'!H590,"")</f>
        <v>-851.9</v>
      </c>
      <c r="I112" s="13">
        <f>IF('Daily PnL Log'!I590&lt;&gt;"",'Daily PnL Log'!I590,"")</f>
        <v>0</v>
      </c>
      <c r="J112" s="13">
        <f>IF('Daily PnL Log'!J590&lt;&gt;"",'Daily PnL Log'!J590,"")</f>
        <v>-5862.8999999999987</v>
      </c>
      <c r="K112" s="13">
        <f>IF('Daily PnL Log'!K590&lt;&gt;"",'Daily PnL Log'!K590,"")</f>
        <v>-104.48</v>
      </c>
      <c r="L112" s="13">
        <f>IF('Daily PnL Log'!L590&lt;&gt;"",'Daily PnL Log'!L590,"")</f>
        <v>-739.22</v>
      </c>
      <c r="M112" s="13">
        <f>IF('Daily PnL Log'!M590&lt;&gt;"",'Daily PnL Log'!M590,"")</f>
        <v>-843.7</v>
      </c>
      <c r="N112" s="13">
        <f>IF('Daily PnL Log'!N590&lt;&gt;"",'Daily PnL Log'!N590,"")</f>
        <v>-6706.5999999999985</v>
      </c>
      <c r="O112" s="13">
        <f t="shared" si="4"/>
        <v>242473.10000000006</v>
      </c>
      <c r="P112" s="13">
        <f t="shared" si="5"/>
        <v>101048.7</v>
      </c>
      <c r="Q112" s="13">
        <f t="shared" si="6"/>
        <v>-177341.10000000003</v>
      </c>
      <c r="R112" s="13">
        <f t="shared" si="7"/>
        <v>179505.69999999998</v>
      </c>
      <c r="S112" s="13">
        <f t="shared" si="8"/>
        <v>164167.49999999997</v>
      </c>
      <c r="T112" s="13">
        <f t="shared" si="9"/>
        <v>-31402.899999999972</v>
      </c>
      <c r="U112" s="13">
        <f t="shared" si="10"/>
        <v>0</v>
      </c>
      <c r="V112" s="13">
        <f t="shared" si="11"/>
        <v>478451</v>
      </c>
      <c r="W112" s="13">
        <f>IF('Daily PnL Log'!W590&lt;&gt;"",'Daily PnL Log'!W590,"")</f>
        <v>521165</v>
      </c>
      <c r="X112" s="118">
        <f>IF('Daily PnL Log'!X590&lt;&gt;"",'Daily PnL Log'!X590,"")</f>
        <v>-1.2868477353621212E-2</v>
      </c>
      <c r="Y112" s="13">
        <f>IF('Daily PnL Log'!Y590&lt;&gt;"",'Daily PnL Log'!Y590,"")</f>
        <v>-1685.84</v>
      </c>
      <c r="Z112" s="13" t="str">
        <f>IF('Daily PnL Log'!Z590&lt;&gt;"",'Daily PnL Log'!Z590,"")</f>
        <v/>
      </c>
      <c r="AA112" s="13" t="str">
        <f>IF('Daily PnL Log'!AA590&lt;&gt;"",'Daily PnL Log'!AA590,"")</f>
        <v/>
      </c>
      <c r="AB112" s="13" t="str">
        <f>IF('Daily PnL Log'!AB590&lt;&gt;"",'Daily PnL Log'!AB590,"")</f>
        <v/>
      </c>
      <c r="AC112" s="13">
        <f>IF('Daily PnL Log'!AC590&lt;&gt;"",'Daily PnL Log'!AC590,"")</f>
        <v>493695.01</v>
      </c>
    </row>
    <row r="113" spans="1:29" x14ac:dyDescent="0.25">
      <c r="A113" s="48" t="str">
        <f t="shared" ref="A113:A172" si="12">TEXT(B113,"mmm")</f>
        <v>Apr</v>
      </c>
      <c r="B113" s="83">
        <f>'Daily PnL Log'!B591</f>
        <v>45020</v>
      </c>
      <c r="C113" s="11">
        <f>IF('Daily PnL Log'!C591&lt;&gt;"",'Daily PnL Log'!C591,"")</f>
        <v>16926.3</v>
      </c>
      <c r="D113" s="11">
        <f>IF('Daily PnL Log'!D591&lt;&gt;"",'Daily PnL Log'!D591,"")</f>
        <v>-38595.9</v>
      </c>
      <c r="E113" s="11">
        <f>IF('Daily PnL Log'!E591&lt;&gt;"",'Daily PnL Log'!E591,"")</f>
        <v>4205.5</v>
      </c>
      <c r="F113" s="11">
        <f>IF('Daily PnL Log'!F591&lt;&gt;"",'Daily PnL Log'!F591,"")</f>
        <v>-8910.2999999999993</v>
      </c>
      <c r="G113" s="11">
        <f>IF('Daily PnL Log'!G591&lt;&gt;"",'Daily PnL Log'!G591,"")</f>
        <v>8281.9</v>
      </c>
      <c r="H113" s="11">
        <f>IF('Daily PnL Log'!H591&lt;&gt;"",'Daily PnL Log'!H591,"")</f>
        <v>-3611.5</v>
      </c>
      <c r="I113" s="11">
        <f>IF('Daily PnL Log'!I591&lt;&gt;"",'Daily PnL Log'!I591,"")</f>
        <v>0</v>
      </c>
      <c r="J113" s="11">
        <f>IF('Daily PnL Log'!J591&lt;&gt;"",'Daily PnL Log'!J591,"")</f>
        <v>-21704</v>
      </c>
      <c r="K113" s="11">
        <f>IF('Daily PnL Log'!K591&lt;&gt;"",'Daily PnL Log'!K591,"")</f>
        <v>-99.64</v>
      </c>
      <c r="L113" s="11">
        <f>IF('Daily PnL Log'!L591&lt;&gt;"",'Daily PnL Log'!L591,"")</f>
        <v>-703.8</v>
      </c>
      <c r="M113" s="11">
        <f>IF('Daily PnL Log'!M591&lt;&gt;"",'Daily PnL Log'!M591,"")</f>
        <v>-803.43999999999994</v>
      </c>
      <c r="N113" s="11">
        <f>IF('Daily PnL Log'!N591&lt;&gt;"",'Daily PnL Log'!N591,"")</f>
        <v>-22507.439999999999</v>
      </c>
      <c r="O113" s="11">
        <f t="shared" si="4"/>
        <v>259399.40000000005</v>
      </c>
      <c r="P113" s="11">
        <f t="shared" si="5"/>
        <v>62452.799999999996</v>
      </c>
      <c r="Q113" s="11">
        <f t="shared" si="6"/>
        <v>-173135.60000000003</v>
      </c>
      <c r="R113" s="11">
        <f t="shared" si="7"/>
        <v>170595.4</v>
      </c>
      <c r="S113" s="11">
        <f t="shared" si="8"/>
        <v>172449.39999999997</v>
      </c>
      <c r="T113" s="11">
        <f t="shared" si="9"/>
        <v>-35014.399999999972</v>
      </c>
      <c r="U113" s="11">
        <f t="shared" si="10"/>
        <v>0</v>
      </c>
      <c r="V113" s="11">
        <f t="shared" si="11"/>
        <v>456747</v>
      </c>
      <c r="W113" s="11">
        <f>IF('Daily PnL Log'!W591&lt;&gt;"",'Daily PnL Log'!W591,"")</f>
        <v>587390</v>
      </c>
      <c r="X113" s="119">
        <f>IF('Daily PnL Log'!X591&lt;&gt;"",'Daily PnL Log'!X591,"")</f>
        <v>-3.8317710550060433E-2</v>
      </c>
      <c r="Y113" s="11" t="str">
        <f>IF('Daily PnL Log'!Y591&lt;&gt;"",'Daily PnL Log'!Y591,"")</f>
        <v/>
      </c>
      <c r="Z113" s="11" t="str">
        <f>IF('Daily PnL Log'!Z591&lt;&gt;"",'Daily PnL Log'!Z591,"")</f>
        <v/>
      </c>
      <c r="AA113" s="11" t="str">
        <f>IF('Daily PnL Log'!AA591&lt;&gt;"",'Daily PnL Log'!AA591,"")</f>
        <v/>
      </c>
      <c r="AB113" s="11" t="str">
        <f>IF('Daily PnL Log'!AB591&lt;&gt;"",'Daily PnL Log'!AB591,"")</f>
        <v/>
      </c>
      <c r="AC113" s="11">
        <f>IF('Daily PnL Log'!AC591&lt;&gt;"",'Daily PnL Log'!AC591,"")</f>
        <v>430471.32</v>
      </c>
    </row>
    <row r="114" spans="1:29" x14ac:dyDescent="0.25">
      <c r="A114" s="47" t="str">
        <f t="shared" si="12"/>
        <v>Apr</v>
      </c>
      <c r="B114" s="14">
        <f>'Daily PnL Log'!B592</f>
        <v>45021</v>
      </c>
      <c r="C114" s="13">
        <f>IF('Daily PnL Log'!C592&lt;&gt;"",'Daily PnL Log'!C592,"")</f>
        <v>-10552.3</v>
      </c>
      <c r="D114" s="13">
        <f>IF('Daily PnL Log'!D592&lt;&gt;"",'Daily PnL Log'!D592,"")</f>
        <v>-11743.3</v>
      </c>
      <c r="E114" s="13">
        <f>IF('Daily PnL Log'!E592&lt;&gt;"",'Daily PnL Log'!E592,"")</f>
        <v>1435.4</v>
      </c>
      <c r="F114" s="13">
        <f>IF('Daily PnL Log'!F592&lt;&gt;"",'Daily PnL Log'!F592,"")</f>
        <v>-3152</v>
      </c>
      <c r="G114" s="13">
        <f>IF('Daily PnL Log'!G592&lt;&gt;"",'Daily PnL Log'!G592,"")</f>
        <v>-1846.7</v>
      </c>
      <c r="H114" s="13">
        <f>IF('Daily PnL Log'!H592&lt;&gt;"",'Daily PnL Log'!H592,"")</f>
        <v>106.4</v>
      </c>
      <c r="I114" s="13">
        <f>IF('Daily PnL Log'!I592&lt;&gt;"",'Daily PnL Log'!I592,"")</f>
        <v>0</v>
      </c>
      <c r="J114" s="13">
        <f>IF('Daily PnL Log'!J592&lt;&gt;"",'Daily PnL Log'!J592,"")</f>
        <v>-25752.499999999996</v>
      </c>
      <c r="K114" s="13">
        <f>IF('Daily PnL Log'!K592&lt;&gt;"",'Daily PnL Log'!K592,"")</f>
        <v>-33.090000000000003</v>
      </c>
      <c r="L114" s="13">
        <f>IF('Daily PnL Log'!L592&lt;&gt;"",'Daily PnL Log'!L592,"")</f>
        <v>-233.68</v>
      </c>
      <c r="M114" s="13">
        <f>IF('Daily PnL Log'!M592&lt;&gt;"",'Daily PnL Log'!M592,"")</f>
        <v>-266.77</v>
      </c>
      <c r="N114" s="13">
        <f>IF('Daily PnL Log'!N592&lt;&gt;"",'Daily PnL Log'!N592,"")</f>
        <v>-26019.269999999997</v>
      </c>
      <c r="O114" s="13">
        <f t="shared" si="4"/>
        <v>248847.10000000006</v>
      </c>
      <c r="P114" s="13">
        <f t="shared" si="5"/>
        <v>50709.5</v>
      </c>
      <c r="Q114" s="13">
        <f t="shared" si="6"/>
        <v>-171700.20000000004</v>
      </c>
      <c r="R114" s="13">
        <f t="shared" si="7"/>
        <v>167443.4</v>
      </c>
      <c r="S114" s="13">
        <f t="shared" si="8"/>
        <v>170602.69999999995</v>
      </c>
      <c r="T114" s="13">
        <f t="shared" si="9"/>
        <v>-34907.999999999971</v>
      </c>
      <c r="U114" s="13">
        <f t="shared" si="10"/>
        <v>0</v>
      </c>
      <c r="V114" s="13">
        <f t="shared" si="11"/>
        <v>430994.5</v>
      </c>
      <c r="W114" s="13">
        <f>IF('Daily PnL Log'!W592&lt;&gt;"",'Daily PnL Log'!W592,"")</f>
        <v>655708</v>
      </c>
      <c r="X114" s="118">
        <f>IF('Daily PnL Log'!X592&lt;&gt;"",'Daily PnL Log'!X592,"")</f>
        <v>-3.968118430764913E-2</v>
      </c>
      <c r="Y114" s="13">
        <f>IF('Daily PnL Log'!Y592&lt;&gt;"",'Daily PnL Log'!Y592,"")</f>
        <v>-859.71</v>
      </c>
      <c r="Z114" s="13" t="str">
        <f>IF('Daily PnL Log'!Z592&lt;&gt;"",'Daily PnL Log'!Z592,"")</f>
        <v/>
      </c>
      <c r="AA114" s="13" t="str">
        <f>IF('Daily PnL Log'!AA592&lt;&gt;"",'Daily PnL Log'!AA592,"")</f>
        <v/>
      </c>
      <c r="AB114" s="13" t="str">
        <f>IF('Daily PnL Log'!AB592&lt;&gt;"",'Daily PnL Log'!AB592,"")</f>
        <v/>
      </c>
      <c r="AC114" s="13">
        <f>IF('Daily PnL Log'!AC592&lt;&gt;"",'Daily PnL Log'!AC592,"")</f>
        <v>423402.8</v>
      </c>
    </row>
    <row r="115" spans="1:29" x14ac:dyDescent="0.25">
      <c r="A115" s="48" t="str">
        <f t="shared" si="12"/>
        <v>Apr</v>
      </c>
      <c r="B115" s="83">
        <f>'Daily PnL Log'!B593</f>
        <v>45022</v>
      </c>
      <c r="C115" s="11">
        <f>IF('Daily PnL Log'!C593&lt;&gt;"",'Daily PnL Log'!C593,"")</f>
        <v>91799.5</v>
      </c>
      <c r="D115" s="11">
        <f>IF('Daily PnL Log'!D593&lt;&gt;"",'Daily PnL Log'!D593,"")</f>
        <v>17321.5</v>
      </c>
      <c r="E115" s="11">
        <f>IF('Daily PnL Log'!E593&lt;&gt;"",'Daily PnL Log'!E593,"")</f>
        <v>5655.5</v>
      </c>
      <c r="F115" s="11">
        <f>IF('Daily PnL Log'!F593&lt;&gt;"",'Daily PnL Log'!F593,"")</f>
        <v>-3054.7</v>
      </c>
      <c r="G115" s="11">
        <f>IF('Daily PnL Log'!G593&lt;&gt;"",'Daily PnL Log'!G593,"")</f>
        <v>1701.7</v>
      </c>
      <c r="H115" s="11">
        <f>IF('Daily PnL Log'!H593&lt;&gt;"",'Daily PnL Log'!H593,"")</f>
        <v>3284.6</v>
      </c>
      <c r="I115" s="11">
        <f>IF('Daily PnL Log'!I593&lt;&gt;"",'Daily PnL Log'!I593,"")</f>
        <v>0</v>
      </c>
      <c r="J115" s="11">
        <f>IF('Daily PnL Log'!J593&lt;&gt;"",'Daily PnL Log'!J593,"")</f>
        <v>116708.1</v>
      </c>
      <c r="K115" s="11">
        <f>IF('Daily PnL Log'!K593&lt;&gt;"",'Daily PnL Log'!K593,"")</f>
        <v>-110.46</v>
      </c>
      <c r="L115" s="11">
        <f>IF('Daily PnL Log'!L593&lt;&gt;"",'Daily PnL Log'!L593,"")</f>
        <v>-779.93</v>
      </c>
      <c r="M115" s="11">
        <f>IF('Daily PnL Log'!M593&lt;&gt;"",'Daily PnL Log'!M593,"")</f>
        <v>-890.39</v>
      </c>
      <c r="N115" s="11">
        <f>IF('Daily PnL Log'!N593&lt;&gt;"",'Daily PnL Log'!N593,"")</f>
        <v>115817.71</v>
      </c>
      <c r="O115" s="11">
        <f t="shared" ref="O115:O147" si="13">IF(C115&lt;&gt;"",O114+C115,"")</f>
        <v>340646.60000000009</v>
      </c>
      <c r="P115" s="11">
        <f t="shared" ref="P115:P147" si="14">IF(D115&lt;&gt;"",P114+D115,"")</f>
        <v>68031</v>
      </c>
      <c r="Q115" s="11">
        <f t="shared" ref="Q115:Q147" si="15">IF(E115&lt;&gt;"",Q114+E115,"")</f>
        <v>-166044.70000000004</v>
      </c>
      <c r="R115" s="11">
        <f t="shared" ref="R115:R147" si="16">IF(F115&lt;&gt;"",R114+F115,"")</f>
        <v>164388.69999999998</v>
      </c>
      <c r="S115" s="11">
        <f t="shared" ref="S115:S147" si="17">IF(G115&lt;&gt;"",S114+G115,"")</f>
        <v>172304.39999999997</v>
      </c>
      <c r="T115" s="11">
        <f t="shared" ref="T115:T147" si="18">IF(H115&lt;&gt;"",T114+H115,"")</f>
        <v>-31623.399999999972</v>
      </c>
      <c r="U115" s="11">
        <f t="shared" ref="U115:U147" si="19">IF(I115&lt;&gt;"",U114+I115,"")</f>
        <v>0</v>
      </c>
      <c r="V115" s="11">
        <f t="shared" ref="V115:V147" si="20">IF(J115&lt;&gt;"",V114+J115,"")</f>
        <v>547702.6</v>
      </c>
      <c r="W115" s="11">
        <f>IF('Daily PnL Log'!W593&lt;&gt;"",'Daily PnL Log'!W593,"")</f>
        <v>701014</v>
      </c>
      <c r="X115" s="119">
        <f>IF('Daily PnL Log'!X593&lt;&gt;"",'Daily PnL Log'!X593,"")</f>
        <v>0.16521454635713409</v>
      </c>
      <c r="Y115" s="11" t="str">
        <f>IF('Daily PnL Log'!Y593&lt;&gt;"",'Daily PnL Log'!Y593,"")</f>
        <v/>
      </c>
      <c r="Z115" s="11" t="str">
        <f>IF('Daily PnL Log'!Z593&lt;&gt;"",'Daily PnL Log'!Z593,"")</f>
        <v/>
      </c>
      <c r="AA115" s="11" t="str">
        <f>IF('Daily PnL Log'!AA593&lt;&gt;"",'Daily PnL Log'!AA593,"")</f>
        <v/>
      </c>
      <c r="AB115" s="11" t="str">
        <f>IF('Daily PnL Log'!AB593&lt;&gt;"",'Daily PnL Log'!AB593,"")</f>
        <v/>
      </c>
      <c r="AC115" s="11">
        <f>IF('Daily PnL Log'!AC593&lt;&gt;"",'Daily PnL Log'!AC593,"")</f>
        <v>529843.16</v>
      </c>
    </row>
    <row r="116" spans="1:29" x14ac:dyDescent="0.25">
      <c r="A116" s="47" t="str">
        <f t="shared" si="12"/>
        <v>Apr</v>
      </c>
      <c r="B116" s="14">
        <f>'Daily PnL Log'!B594</f>
        <v>45026</v>
      </c>
      <c r="C116" s="13">
        <f>IF('Daily PnL Log'!C594&lt;&gt;"",'Daily PnL Log'!C594,"")</f>
        <v>-43272</v>
      </c>
      <c r="D116" s="13">
        <f>IF('Daily PnL Log'!D594&lt;&gt;"",'Daily PnL Log'!D594,"")</f>
        <v>306.10000000000002</v>
      </c>
      <c r="E116" s="13">
        <f>IF('Daily PnL Log'!E594&lt;&gt;"",'Daily PnL Log'!E594,"")</f>
        <v>-2345.3000000000002</v>
      </c>
      <c r="F116" s="13">
        <f>IF('Daily PnL Log'!F594&lt;&gt;"",'Daily PnL Log'!F594,"")</f>
        <v>11737.4</v>
      </c>
      <c r="G116" s="13">
        <f>IF('Daily PnL Log'!G594&lt;&gt;"",'Daily PnL Log'!G594,"")</f>
        <v>11356.7</v>
      </c>
      <c r="H116" s="13">
        <f>IF('Daily PnL Log'!H594&lt;&gt;"",'Daily PnL Log'!H594,"")</f>
        <v>-200.5</v>
      </c>
      <c r="I116" s="13">
        <f>IF('Daily PnL Log'!I594&lt;&gt;"",'Daily PnL Log'!I594,"")</f>
        <v>0</v>
      </c>
      <c r="J116" s="13">
        <f>IF('Daily PnL Log'!J594&lt;&gt;"",'Daily PnL Log'!J594,"")</f>
        <v>-22417.600000000002</v>
      </c>
      <c r="K116" s="13">
        <f>IF('Daily PnL Log'!K594&lt;&gt;"",'Daily PnL Log'!K594,"")</f>
        <v>-76.78</v>
      </c>
      <c r="L116" s="13">
        <f>IF('Daily PnL Log'!L594&lt;&gt;"",'Daily PnL Log'!L594,"")</f>
        <v>-543.49</v>
      </c>
      <c r="M116" s="13">
        <f>IF('Daily PnL Log'!M594&lt;&gt;"",'Daily PnL Log'!M594,"")</f>
        <v>-620.27</v>
      </c>
      <c r="N116" s="13">
        <f>IF('Daily PnL Log'!N594&lt;&gt;"",'Daily PnL Log'!N594,"")</f>
        <v>-23037.870000000003</v>
      </c>
      <c r="O116" s="13">
        <f t="shared" si="13"/>
        <v>297374.60000000009</v>
      </c>
      <c r="P116" s="13">
        <f t="shared" si="14"/>
        <v>68337.100000000006</v>
      </c>
      <c r="Q116" s="13">
        <f t="shared" si="15"/>
        <v>-168390.00000000003</v>
      </c>
      <c r="R116" s="13">
        <f t="shared" si="16"/>
        <v>176126.09999999998</v>
      </c>
      <c r="S116" s="13">
        <f t="shared" si="17"/>
        <v>183661.09999999998</v>
      </c>
      <c r="T116" s="13">
        <f t="shared" si="18"/>
        <v>-31823.899999999972</v>
      </c>
      <c r="U116" s="13">
        <f t="shared" si="19"/>
        <v>0</v>
      </c>
      <c r="V116" s="13">
        <f t="shared" si="20"/>
        <v>525285</v>
      </c>
      <c r="W116" s="13">
        <f>IF('Daily PnL Log'!W594&lt;&gt;"",'Daily PnL Log'!W594,"")</f>
        <v>640557</v>
      </c>
      <c r="X116" s="118">
        <f>IF('Daily PnL Log'!X594&lt;&gt;"",'Daily PnL Log'!X594,"")</f>
        <v>-3.5965370763257606E-2</v>
      </c>
      <c r="Y116" s="13" t="str">
        <f>IF('Daily PnL Log'!Y594&lt;&gt;"",'Daily PnL Log'!Y594,"")</f>
        <v/>
      </c>
      <c r="Z116" s="13" t="str">
        <f>IF('Daily PnL Log'!Z594&lt;&gt;"",'Daily PnL Log'!Z594,"")</f>
        <v/>
      </c>
      <c r="AA116" s="13" t="str">
        <f>IF('Daily PnL Log'!AA594&lt;&gt;"",'Daily PnL Log'!AA594,"")</f>
        <v/>
      </c>
      <c r="AB116" s="13" t="str">
        <f>IF('Daily PnL Log'!AB594&lt;&gt;"",'Daily PnL Log'!AB594,"")</f>
        <v/>
      </c>
      <c r="AC116" s="13">
        <f>IF('Daily PnL Log'!AC594&lt;&gt;"",'Daily PnL Log'!AC594,"")</f>
        <v>517663.89</v>
      </c>
    </row>
    <row r="117" spans="1:29" x14ac:dyDescent="0.25">
      <c r="A117" s="48" t="str">
        <f t="shared" si="12"/>
        <v>Apr</v>
      </c>
      <c r="B117" s="83">
        <f>'Daily PnL Log'!B595</f>
        <v>45027</v>
      </c>
      <c r="C117" s="11">
        <f>IF('Daily PnL Log'!C595&lt;&gt;"",'Daily PnL Log'!C595,"")</f>
        <v>-42359.1</v>
      </c>
      <c r="D117" s="11">
        <f>IF('Daily PnL Log'!D595&lt;&gt;"",'Daily PnL Log'!D595,"")</f>
        <v>-16635.599999999999</v>
      </c>
      <c r="E117" s="11">
        <f>IF('Daily PnL Log'!E595&lt;&gt;"",'Daily PnL Log'!E595,"")</f>
        <v>-1868.1</v>
      </c>
      <c r="F117" s="11">
        <f>IF('Daily PnL Log'!F595&lt;&gt;"",'Daily PnL Log'!F595,"")</f>
        <v>3777.2</v>
      </c>
      <c r="G117" s="11">
        <f>IF('Daily PnL Log'!G595&lt;&gt;"",'Daily PnL Log'!G595,"")</f>
        <v>801</v>
      </c>
      <c r="H117" s="11">
        <f>IF('Daily PnL Log'!H595&lt;&gt;"",'Daily PnL Log'!H595,"")</f>
        <v>-4473.8</v>
      </c>
      <c r="I117" s="11">
        <f>IF('Daily PnL Log'!I595&lt;&gt;"",'Daily PnL Log'!I595,"")</f>
        <v>0</v>
      </c>
      <c r="J117" s="11">
        <f>IF('Daily PnL Log'!J595&lt;&gt;"",'Daily PnL Log'!J595,"")</f>
        <v>-60758.400000000001</v>
      </c>
      <c r="K117" s="11">
        <f>IF('Daily PnL Log'!K595&lt;&gt;"",'Daily PnL Log'!K595,"")</f>
        <v>-61.99</v>
      </c>
      <c r="L117" s="11">
        <f>IF('Daily PnL Log'!L595&lt;&gt;"",'Daily PnL Log'!L595,"")</f>
        <v>-438.84</v>
      </c>
      <c r="M117" s="11">
        <f>IF('Daily PnL Log'!M595&lt;&gt;"",'Daily PnL Log'!M595,"")</f>
        <v>-500.83</v>
      </c>
      <c r="N117" s="11">
        <f>IF('Daily PnL Log'!N595&lt;&gt;"",'Daily PnL Log'!N595,"")</f>
        <v>-61259.23</v>
      </c>
      <c r="O117" s="11">
        <f t="shared" si="13"/>
        <v>255015.50000000009</v>
      </c>
      <c r="P117" s="11">
        <f t="shared" si="14"/>
        <v>51701.500000000007</v>
      </c>
      <c r="Q117" s="11">
        <f t="shared" si="15"/>
        <v>-170258.10000000003</v>
      </c>
      <c r="R117" s="11">
        <f t="shared" si="16"/>
        <v>179903.3</v>
      </c>
      <c r="S117" s="11">
        <f t="shared" si="17"/>
        <v>184462.09999999998</v>
      </c>
      <c r="T117" s="11">
        <f t="shared" si="18"/>
        <v>-36297.699999999975</v>
      </c>
      <c r="U117" s="11">
        <f t="shared" si="19"/>
        <v>0</v>
      </c>
      <c r="V117" s="11">
        <f t="shared" si="20"/>
        <v>464526.6</v>
      </c>
      <c r="W117" s="11">
        <f>IF('Daily PnL Log'!W595&lt;&gt;"",'Daily PnL Log'!W595,"")</f>
        <v>641781</v>
      </c>
      <c r="X117" s="119">
        <f>IF('Daily PnL Log'!X595&lt;&gt;"",'Daily PnL Log'!X595,"")</f>
        <v>-9.5451922073105946E-2</v>
      </c>
      <c r="Y117" s="11">
        <f>IF('Daily PnL Log'!Y595&lt;&gt;"",'Daily PnL Log'!Y595,"")</f>
        <v>-100</v>
      </c>
      <c r="Z117" s="11" t="str">
        <f>IF('Daily PnL Log'!Z595&lt;&gt;"",'Daily PnL Log'!Z595,"")</f>
        <v/>
      </c>
      <c r="AA117" s="11" t="str">
        <f>IF('Daily PnL Log'!AA595&lt;&gt;"",'Daily PnL Log'!AA595,"")</f>
        <v/>
      </c>
      <c r="AB117" s="11" t="str">
        <f>IF('Daily PnL Log'!AB595&lt;&gt;"",'Daily PnL Log'!AB595,"")</f>
        <v/>
      </c>
      <c r="AC117" s="11">
        <f>IF('Daily PnL Log'!AC595&lt;&gt;"",'Daily PnL Log'!AC595,"")</f>
        <v>468714.81</v>
      </c>
    </row>
    <row r="118" spans="1:29" x14ac:dyDescent="0.25">
      <c r="A118" s="47" t="str">
        <f t="shared" si="12"/>
        <v>Apr</v>
      </c>
      <c r="B118" s="14">
        <f>'Daily PnL Log'!B596</f>
        <v>45028</v>
      </c>
      <c r="C118" s="13">
        <f>IF('Daily PnL Log'!C596&lt;&gt;"",'Daily PnL Log'!C596,"")</f>
        <v>-37336.1</v>
      </c>
      <c r="D118" s="13">
        <f>IF('Daily PnL Log'!D596&lt;&gt;"",'Daily PnL Log'!D596,"")</f>
        <v>1922.1</v>
      </c>
      <c r="E118" s="13">
        <f>IF('Daily PnL Log'!E596&lt;&gt;"",'Daily PnL Log'!E596,"")</f>
        <v>4632.7</v>
      </c>
      <c r="F118" s="13">
        <f>IF('Daily PnL Log'!F596&lt;&gt;"",'Daily PnL Log'!F596,"")</f>
        <v>2073.5</v>
      </c>
      <c r="G118" s="13">
        <f>IF('Daily PnL Log'!G596&lt;&gt;"",'Daily PnL Log'!G596,"")</f>
        <v>6365.1</v>
      </c>
      <c r="H118" s="13">
        <f>IF('Daily PnL Log'!H596&lt;&gt;"",'Daily PnL Log'!H596,"")</f>
        <v>-3532.5</v>
      </c>
      <c r="I118" s="13">
        <f>IF('Daily PnL Log'!I596&lt;&gt;"",'Daily PnL Log'!I596,"")</f>
        <v>0</v>
      </c>
      <c r="J118" s="13">
        <f>IF('Daily PnL Log'!J596&lt;&gt;"",'Daily PnL Log'!J596,"")</f>
        <v>-25875.199999999997</v>
      </c>
      <c r="K118" s="13">
        <f>IF('Daily PnL Log'!K596&lt;&gt;"",'Daily PnL Log'!K596,"")</f>
        <v>-26.82</v>
      </c>
      <c r="L118" s="13">
        <f>IF('Daily PnL Log'!L596&lt;&gt;"",'Daily PnL Log'!L596,"")</f>
        <v>-189.75</v>
      </c>
      <c r="M118" s="13">
        <f>IF('Daily PnL Log'!M596&lt;&gt;"",'Daily PnL Log'!M596,"")</f>
        <v>-216.57</v>
      </c>
      <c r="N118" s="13">
        <f>IF('Daily PnL Log'!N596&lt;&gt;"",'Daily PnL Log'!N596,"")</f>
        <v>-26091.769999999997</v>
      </c>
      <c r="O118" s="13">
        <f t="shared" si="13"/>
        <v>217679.40000000008</v>
      </c>
      <c r="P118" s="13">
        <f t="shared" si="14"/>
        <v>53623.600000000006</v>
      </c>
      <c r="Q118" s="13">
        <f t="shared" si="15"/>
        <v>-165625.40000000002</v>
      </c>
      <c r="R118" s="13">
        <f t="shared" si="16"/>
        <v>181976.8</v>
      </c>
      <c r="S118" s="13">
        <f t="shared" si="17"/>
        <v>190827.19999999998</v>
      </c>
      <c r="T118" s="13">
        <f t="shared" si="18"/>
        <v>-39830.199999999975</v>
      </c>
      <c r="U118" s="13">
        <f t="shared" si="19"/>
        <v>0</v>
      </c>
      <c r="V118" s="13">
        <f t="shared" si="20"/>
        <v>438651.39999999997</v>
      </c>
      <c r="W118" s="13">
        <f>IF('Daily PnL Log'!W596&lt;&gt;"",'Daily PnL Log'!W596,"")</f>
        <v>676969</v>
      </c>
      <c r="X118" s="118">
        <f>IF('Daily PnL Log'!X596&lt;&gt;"",'Daily PnL Log'!X596,"")</f>
        <v>-3.854204549986779E-2</v>
      </c>
      <c r="Y118" s="13" t="str">
        <f>IF('Daily PnL Log'!Y596&lt;&gt;"",'Daily PnL Log'!Y596,"")</f>
        <v/>
      </c>
      <c r="Z118" s="13" t="str">
        <f>IF('Daily PnL Log'!Z596&lt;&gt;"",'Daily PnL Log'!Z596,"")</f>
        <v/>
      </c>
      <c r="AA118" s="13" t="str">
        <f>IF('Daily PnL Log'!AA596&lt;&gt;"",'Daily PnL Log'!AA596,"")</f>
        <v/>
      </c>
      <c r="AB118" s="13" t="str">
        <f>IF('Daily PnL Log'!AB596&lt;&gt;"",'Daily PnL Log'!AB596,"")</f>
        <v/>
      </c>
      <c r="AC118" s="13">
        <f>IF('Daily PnL Log'!AC596&lt;&gt;"",'Daily PnL Log'!AC596,"")</f>
        <v>413799.24</v>
      </c>
    </row>
    <row r="119" spans="1:29" x14ac:dyDescent="0.25">
      <c r="A119" s="48" t="str">
        <f t="shared" si="12"/>
        <v>Apr</v>
      </c>
      <c r="B119" s="83">
        <f>'Daily PnL Log'!B597</f>
        <v>45029</v>
      </c>
      <c r="C119" s="11">
        <f>IF('Daily PnL Log'!C597&lt;&gt;"",'Daily PnL Log'!C597,"")</f>
        <v>-24443.8</v>
      </c>
      <c r="D119" s="11">
        <f>IF('Daily PnL Log'!D597&lt;&gt;"",'Daily PnL Log'!D597,"")</f>
        <v>22754.2</v>
      </c>
      <c r="E119" s="11">
        <f>IF('Daily PnL Log'!E597&lt;&gt;"",'Daily PnL Log'!E597,"")</f>
        <v>-1481.7</v>
      </c>
      <c r="F119" s="11">
        <f>IF('Daily PnL Log'!F597&lt;&gt;"",'Daily PnL Log'!F597,"")</f>
        <v>-695.1</v>
      </c>
      <c r="G119" s="11">
        <f>IF('Daily PnL Log'!G597&lt;&gt;"",'Daily PnL Log'!G597,"")</f>
        <v>-4609.2</v>
      </c>
      <c r="H119" s="11">
        <f>IF('Daily PnL Log'!H597&lt;&gt;"",'Daily PnL Log'!H597,"")</f>
        <v>2442</v>
      </c>
      <c r="I119" s="11">
        <f>IF('Daily PnL Log'!I597&lt;&gt;"",'Daily PnL Log'!I597,"")</f>
        <v>0</v>
      </c>
      <c r="J119" s="11">
        <f>IF('Daily PnL Log'!J597&lt;&gt;"",'Daily PnL Log'!J597,"")</f>
        <v>-6033.5999999999985</v>
      </c>
      <c r="K119" s="11">
        <f>IF('Daily PnL Log'!K597&lt;&gt;"",'Daily PnL Log'!K597,"")</f>
        <v>-62.15</v>
      </c>
      <c r="L119" s="11">
        <f>IF('Daily PnL Log'!L597&lt;&gt;"",'Daily PnL Log'!L597,"")</f>
        <v>-439.3</v>
      </c>
      <c r="M119" s="11">
        <f>IF('Daily PnL Log'!M597&lt;&gt;"",'Daily PnL Log'!M597,"")</f>
        <v>-501.45</v>
      </c>
      <c r="N119" s="11">
        <f>IF('Daily PnL Log'!N597&lt;&gt;"",'Daily PnL Log'!N597,"")</f>
        <v>-6535.0499999999984</v>
      </c>
      <c r="O119" s="11">
        <f t="shared" si="13"/>
        <v>193235.60000000009</v>
      </c>
      <c r="P119" s="11">
        <f t="shared" si="14"/>
        <v>76377.8</v>
      </c>
      <c r="Q119" s="11">
        <f t="shared" si="15"/>
        <v>-167107.10000000003</v>
      </c>
      <c r="R119" s="11">
        <f t="shared" si="16"/>
        <v>181281.69999999998</v>
      </c>
      <c r="S119" s="11">
        <f t="shared" si="17"/>
        <v>186217.99999999997</v>
      </c>
      <c r="T119" s="11">
        <f t="shared" si="18"/>
        <v>-37388.199999999975</v>
      </c>
      <c r="U119" s="11">
        <f t="shared" si="19"/>
        <v>0</v>
      </c>
      <c r="V119" s="11">
        <f t="shared" si="20"/>
        <v>432617.8</v>
      </c>
      <c r="W119" s="11">
        <f>IF('Daily PnL Log'!W597&lt;&gt;"",'Daily PnL Log'!W597,"")</f>
        <v>794671</v>
      </c>
      <c r="X119" s="119">
        <f>IF('Daily PnL Log'!X597&lt;&gt;"",'Daily PnL Log'!X597,"")</f>
        <v>-8.223591901554226E-3</v>
      </c>
      <c r="Y119" s="11">
        <f>IF('Daily PnL Log'!Y597&lt;&gt;"",'Daily PnL Log'!Y597,"")</f>
        <v>-5158.2299999999996</v>
      </c>
      <c r="Z119" s="11" t="str">
        <f>IF('Daily PnL Log'!Z597&lt;&gt;"",'Daily PnL Log'!Z597,"")</f>
        <v/>
      </c>
      <c r="AA119" s="11" t="str">
        <f>IF('Daily PnL Log'!AA597&lt;&gt;"",'Daily PnL Log'!AA597,"")</f>
        <v/>
      </c>
      <c r="AB119" s="11" t="str">
        <f>IF('Daily PnL Log'!AB597&lt;&gt;"",'Daily PnL Log'!AB597,"")</f>
        <v/>
      </c>
      <c r="AC119" s="11">
        <f>IF('Daily PnL Log'!AC597&lt;&gt;"",'Daily PnL Log'!AC597,"")</f>
        <v>439321.04</v>
      </c>
    </row>
    <row r="120" spans="1:29" x14ac:dyDescent="0.25">
      <c r="A120" s="47" t="str">
        <f t="shared" si="12"/>
        <v>Apr</v>
      </c>
      <c r="B120" s="14">
        <f>'Daily PnL Log'!B598</f>
        <v>45030</v>
      </c>
      <c r="C120" s="13">
        <f>IF('Daily PnL Log'!C598&lt;&gt;"",'Daily PnL Log'!C598,"")</f>
        <v>-32397.200000000001</v>
      </c>
      <c r="D120" s="13">
        <f>IF('Daily PnL Log'!D598&lt;&gt;"",'Daily PnL Log'!D598,"")</f>
        <v>-11586.9</v>
      </c>
      <c r="E120" s="13">
        <f>IF('Daily PnL Log'!E598&lt;&gt;"",'Daily PnL Log'!E598,"")</f>
        <v>-1995.6</v>
      </c>
      <c r="F120" s="13">
        <f>IF('Daily PnL Log'!F598&lt;&gt;"",'Daily PnL Log'!F598,"")</f>
        <v>4209.2</v>
      </c>
      <c r="G120" s="13">
        <f>IF('Daily PnL Log'!G598&lt;&gt;"",'Daily PnL Log'!G598,"")</f>
        <v>2871.8</v>
      </c>
      <c r="H120" s="13">
        <f>IF('Daily PnL Log'!H598&lt;&gt;"",'Daily PnL Log'!H598,"")</f>
        <v>9181.6</v>
      </c>
      <c r="I120" s="13">
        <f>IF('Daily PnL Log'!I598&lt;&gt;"",'Daily PnL Log'!I598,"")</f>
        <v>0</v>
      </c>
      <c r="J120" s="13">
        <f>IF('Daily PnL Log'!J598&lt;&gt;"",'Daily PnL Log'!J598,"")</f>
        <v>-29717.1</v>
      </c>
      <c r="K120" s="13">
        <f>IF('Daily PnL Log'!K598&lt;&gt;"",'Daily PnL Log'!K598,"")</f>
        <v>-70.38</v>
      </c>
      <c r="L120" s="13">
        <f>IF('Daily PnL Log'!L598&lt;&gt;"",'Daily PnL Log'!L598,"")</f>
        <v>-498.15</v>
      </c>
      <c r="M120" s="13">
        <f>IF('Daily PnL Log'!M598&lt;&gt;"",'Daily PnL Log'!M598,"")</f>
        <v>-568.53</v>
      </c>
      <c r="N120" s="13">
        <f>IF('Daily PnL Log'!N598&lt;&gt;"",'Daily PnL Log'!N598,"")</f>
        <v>-30285.629999999997</v>
      </c>
      <c r="O120" s="13">
        <f t="shared" si="13"/>
        <v>160838.40000000008</v>
      </c>
      <c r="P120" s="13">
        <f t="shared" si="14"/>
        <v>64790.9</v>
      </c>
      <c r="Q120" s="13">
        <f t="shared" si="15"/>
        <v>-169102.70000000004</v>
      </c>
      <c r="R120" s="13">
        <f t="shared" si="16"/>
        <v>185490.9</v>
      </c>
      <c r="S120" s="13">
        <f t="shared" si="17"/>
        <v>189089.79999999996</v>
      </c>
      <c r="T120" s="13">
        <f t="shared" si="18"/>
        <v>-28206.599999999977</v>
      </c>
      <c r="U120" s="13">
        <f t="shared" si="19"/>
        <v>0</v>
      </c>
      <c r="V120" s="13">
        <f t="shared" si="20"/>
        <v>402900.7</v>
      </c>
      <c r="W120" s="13">
        <f>IF('Daily PnL Log'!W598&lt;&gt;"",'Daily PnL Log'!W598,"")</f>
        <v>892279</v>
      </c>
      <c r="X120" s="118">
        <f>IF('Daily PnL Log'!X598&lt;&gt;"",'Daily PnL Log'!X598,"")</f>
        <v>-3.3941883648500072E-2</v>
      </c>
      <c r="Y120" s="13" t="str">
        <f>IF('Daily PnL Log'!Y598&lt;&gt;"",'Daily PnL Log'!Y598,"")</f>
        <v/>
      </c>
      <c r="Z120" s="13" t="str">
        <f>IF('Daily PnL Log'!Z598&lt;&gt;"",'Daily PnL Log'!Z598,"")</f>
        <v/>
      </c>
      <c r="AA120" s="13" t="str">
        <f>IF('Daily PnL Log'!AA598&lt;&gt;"",'Daily PnL Log'!AA598,"")</f>
        <v/>
      </c>
      <c r="AB120" s="13" t="str">
        <f>IF('Daily PnL Log'!AB598&lt;&gt;"",'Daily PnL Log'!AB598,"")</f>
        <v/>
      </c>
      <c r="AC120" s="13">
        <f>IF('Daily PnL Log'!AC598&lt;&gt;"",'Daily PnL Log'!AC598,"")</f>
        <v>369762.76</v>
      </c>
    </row>
    <row r="121" spans="1:29" x14ac:dyDescent="0.25">
      <c r="A121" s="48" t="str">
        <f t="shared" si="12"/>
        <v>Apr</v>
      </c>
      <c r="B121" s="83">
        <f>'Daily PnL Log'!B599</f>
        <v>45033</v>
      </c>
      <c r="C121" s="11">
        <f>IF('Daily PnL Log'!C599&lt;&gt;"",'Daily PnL Log'!C599,"")</f>
        <v>-12277.5</v>
      </c>
      <c r="D121" s="11">
        <f>IF('Daily PnL Log'!D599&lt;&gt;"",'Daily PnL Log'!D599,"")</f>
        <v>21117.4</v>
      </c>
      <c r="E121" s="11">
        <f>IF('Daily PnL Log'!E599&lt;&gt;"",'Daily PnL Log'!E599,"")</f>
        <v>594.29999999999995</v>
      </c>
      <c r="F121" s="11">
        <f>IF('Daily PnL Log'!F599&lt;&gt;"",'Daily PnL Log'!F599,"")</f>
        <v>10277.1</v>
      </c>
      <c r="G121" s="11">
        <f>IF('Daily PnL Log'!G599&lt;&gt;"",'Daily PnL Log'!G599,"")</f>
        <v>-6301</v>
      </c>
      <c r="H121" s="11">
        <f>IF('Daily PnL Log'!H599&lt;&gt;"",'Daily PnL Log'!H599,"")</f>
        <v>2334.1999999999998</v>
      </c>
      <c r="I121" s="11">
        <f>IF('Daily PnL Log'!I599&lt;&gt;"",'Daily PnL Log'!I599,"")</f>
        <v>0</v>
      </c>
      <c r="J121" s="11">
        <f>IF('Daily PnL Log'!J599&lt;&gt;"",'Daily PnL Log'!J599,"")</f>
        <v>15744.500000000004</v>
      </c>
      <c r="K121" s="11">
        <f>IF('Daily PnL Log'!K599&lt;&gt;"",'Daily PnL Log'!K599,"")</f>
        <v>-138.19</v>
      </c>
      <c r="L121" s="11">
        <f>IF('Daily PnL Log'!L599&lt;&gt;"",'Daily PnL Log'!L599,"")</f>
        <v>-978.39</v>
      </c>
      <c r="M121" s="11">
        <f>IF('Daily PnL Log'!M599&lt;&gt;"",'Daily PnL Log'!M599,"")</f>
        <v>-1116.58</v>
      </c>
      <c r="N121" s="11">
        <f>IF('Daily PnL Log'!N599&lt;&gt;"",'Daily PnL Log'!N599,"")</f>
        <v>14627.920000000004</v>
      </c>
      <c r="O121" s="11">
        <f t="shared" si="13"/>
        <v>148560.90000000008</v>
      </c>
      <c r="P121" s="11">
        <f t="shared" si="14"/>
        <v>85908.3</v>
      </c>
      <c r="Q121" s="11">
        <f t="shared" si="15"/>
        <v>-168508.40000000005</v>
      </c>
      <c r="R121" s="11">
        <f t="shared" si="16"/>
        <v>195768</v>
      </c>
      <c r="S121" s="11">
        <f t="shared" si="17"/>
        <v>182788.79999999996</v>
      </c>
      <c r="T121" s="11">
        <f t="shared" si="18"/>
        <v>-25872.399999999976</v>
      </c>
      <c r="U121" s="11">
        <f t="shared" si="19"/>
        <v>0</v>
      </c>
      <c r="V121" s="11">
        <f t="shared" si="20"/>
        <v>418645.2</v>
      </c>
      <c r="W121" s="11">
        <f>IF('Daily PnL Log'!W599&lt;&gt;"",'Daily PnL Log'!W599,"")</f>
        <v>866987</v>
      </c>
      <c r="X121" s="119">
        <f>IF('Daily PnL Log'!X599&lt;&gt;"",'Daily PnL Log'!X599,"")</f>
        <v>1.6872133030829763E-2</v>
      </c>
      <c r="Y121" s="11" t="str">
        <f>IF('Daily PnL Log'!Y599&lt;&gt;"",'Daily PnL Log'!Y599,"")</f>
        <v/>
      </c>
      <c r="Z121" s="11" t="str">
        <f>IF('Daily PnL Log'!Z599&lt;&gt;"",'Daily PnL Log'!Z599,"")</f>
        <v/>
      </c>
      <c r="AA121" s="11" t="str">
        <f>IF('Daily PnL Log'!AA599&lt;&gt;"",'Daily PnL Log'!AA599,"")</f>
        <v/>
      </c>
      <c r="AB121" s="11" t="str">
        <f>IF('Daily PnL Log'!AB599&lt;&gt;"",'Daily PnL Log'!AB599,"")</f>
        <v/>
      </c>
      <c r="AC121" s="11">
        <f>IF('Daily PnL Log'!AC599&lt;&gt;"",'Daily PnL Log'!AC599,"")</f>
        <v>408066.18</v>
      </c>
    </row>
    <row r="122" spans="1:29" x14ac:dyDescent="0.25">
      <c r="A122" s="47" t="str">
        <f t="shared" si="12"/>
        <v>Apr</v>
      </c>
      <c r="B122" s="14">
        <f>'Daily PnL Log'!B600</f>
        <v>45034</v>
      </c>
      <c r="C122" s="13">
        <f>IF('Daily PnL Log'!C600&lt;&gt;"",'Daily PnL Log'!C600,"")</f>
        <v>-3477</v>
      </c>
      <c r="D122" s="13">
        <f>IF('Daily PnL Log'!D600&lt;&gt;"",'Daily PnL Log'!D600,"")</f>
        <v>-15664.6</v>
      </c>
      <c r="E122" s="13">
        <f>IF('Daily PnL Log'!E600&lt;&gt;"",'Daily PnL Log'!E600,"")</f>
        <v>-1752.8</v>
      </c>
      <c r="F122" s="13">
        <f>IF('Daily PnL Log'!F600&lt;&gt;"",'Daily PnL Log'!F600,"")</f>
        <v>-6622.8</v>
      </c>
      <c r="G122" s="13">
        <f>IF('Daily PnL Log'!G600&lt;&gt;"",'Daily PnL Log'!G600,"")</f>
        <v>14442.4</v>
      </c>
      <c r="H122" s="13">
        <f>IF('Daily PnL Log'!H600&lt;&gt;"",'Daily PnL Log'!H600,"")</f>
        <v>-2029.9</v>
      </c>
      <c r="I122" s="13">
        <f>IF('Daily PnL Log'!I600&lt;&gt;"",'Daily PnL Log'!I600,"")</f>
        <v>0</v>
      </c>
      <c r="J122" s="13">
        <f>IF('Daily PnL Log'!J600&lt;&gt;"",'Daily PnL Log'!J600,"")</f>
        <v>-15104.699999999997</v>
      </c>
      <c r="K122" s="13">
        <f>IF('Daily PnL Log'!K600&lt;&gt;"",'Daily PnL Log'!K600,"")</f>
        <v>-82.92</v>
      </c>
      <c r="L122" s="13">
        <f>IF('Daily PnL Log'!L600&lt;&gt;"",'Daily PnL Log'!L600,"")</f>
        <v>-565.44000000000005</v>
      </c>
      <c r="M122" s="13">
        <f>IF('Daily PnL Log'!M600&lt;&gt;"",'Daily PnL Log'!M600,"")</f>
        <v>-648.36</v>
      </c>
      <c r="N122" s="13">
        <f>IF('Daily PnL Log'!N600&lt;&gt;"",'Daily PnL Log'!N600,"")</f>
        <v>-15753.059999999998</v>
      </c>
      <c r="O122" s="13">
        <f t="shared" si="13"/>
        <v>145083.90000000008</v>
      </c>
      <c r="P122" s="13">
        <f t="shared" si="14"/>
        <v>70243.7</v>
      </c>
      <c r="Q122" s="13">
        <f t="shared" si="15"/>
        <v>-170261.20000000004</v>
      </c>
      <c r="R122" s="13">
        <f t="shared" si="16"/>
        <v>189145.2</v>
      </c>
      <c r="S122" s="13">
        <f t="shared" si="17"/>
        <v>197231.19999999995</v>
      </c>
      <c r="T122" s="13">
        <f t="shared" si="18"/>
        <v>-27902.299999999977</v>
      </c>
      <c r="U122" s="13">
        <f t="shared" si="19"/>
        <v>0</v>
      </c>
      <c r="V122" s="13">
        <f t="shared" si="20"/>
        <v>403540.5</v>
      </c>
      <c r="W122" s="13">
        <f>IF('Daily PnL Log'!W600&lt;&gt;"",'Daily PnL Log'!W600,"")</f>
        <v>938096</v>
      </c>
      <c r="X122" s="118">
        <f>IF('Daily PnL Log'!X600&lt;&gt;"",'Daily PnL Log'!X600,"")</f>
        <v>-1.679258839180638E-2</v>
      </c>
      <c r="Y122" s="13">
        <f>IF('Daily PnL Log'!Y600&lt;&gt;"",'Daily PnL Log'!Y600,"")</f>
        <v>-270</v>
      </c>
      <c r="Z122" s="13" t="str">
        <f>IF('Daily PnL Log'!Z600&lt;&gt;"",'Daily PnL Log'!Z600,"")</f>
        <v/>
      </c>
      <c r="AA122" s="13" t="str">
        <f>IF('Daily PnL Log'!AA600&lt;&gt;"",'Daily PnL Log'!AA600,"")</f>
        <v/>
      </c>
      <c r="AB122" s="13" t="str">
        <f>IF('Daily PnL Log'!AB600&lt;&gt;"",'Daily PnL Log'!AB600,"")</f>
        <v/>
      </c>
      <c r="AC122" s="13">
        <f>IF('Daily PnL Log'!AC600&lt;&gt;"",'Daily PnL Log'!AC600,"")</f>
        <v>374055.07</v>
      </c>
    </row>
    <row r="123" spans="1:29" x14ac:dyDescent="0.25">
      <c r="A123" s="48" t="str">
        <f t="shared" si="12"/>
        <v>Apr</v>
      </c>
      <c r="B123" s="83">
        <f>'Daily PnL Log'!B601</f>
        <v>45035</v>
      </c>
      <c r="C123" s="11">
        <f>IF('Daily PnL Log'!C601&lt;&gt;"",'Daily PnL Log'!C601,"")</f>
        <v>37238.800000000003</v>
      </c>
      <c r="D123" s="11">
        <f>IF('Daily PnL Log'!D601&lt;&gt;"",'Daily PnL Log'!D601,"")</f>
        <v>-35100.9</v>
      </c>
      <c r="E123" s="11">
        <f>IF('Daily PnL Log'!E601&lt;&gt;"",'Daily PnL Log'!E601,"")</f>
        <v>-1011.9</v>
      </c>
      <c r="F123" s="11">
        <f>IF('Daily PnL Log'!F601&lt;&gt;"",'Daily PnL Log'!F601,"")</f>
        <v>-1566.5</v>
      </c>
      <c r="G123" s="11">
        <f>IF('Daily PnL Log'!G601&lt;&gt;"",'Daily PnL Log'!G601,"")</f>
        <v>-21291.1</v>
      </c>
      <c r="H123" s="11">
        <f>IF('Daily PnL Log'!H601&lt;&gt;"",'Daily PnL Log'!H601,"")</f>
        <v>-927.9</v>
      </c>
      <c r="I123" s="11">
        <f>IF('Daily PnL Log'!I601&lt;&gt;"",'Daily PnL Log'!I601,"")</f>
        <v>0</v>
      </c>
      <c r="J123" s="11">
        <f>IF('Daily PnL Log'!J601&lt;&gt;"",'Daily PnL Log'!J601,"")</f>
        <v>-22659.5</v>
      </c>
      <c r="K123" s="11">
        <f>IF('Daily PnL Log'!K601&lt;&gt;"",'Daily PnL Log'!K601,"")</f>
        <v>-76.75</v>
      </c>
      <c r="L123" s="11">
        <f>IF('Daily PnL Log'!L601&lt;&gt;"",'Daily PnL Log'!L601,"")</f>
        <v>-543.49</v>
      </c>
      <c r="M123" s="11">
        <f>IF('Daily PnL Log'!M601&lt;&gt;"",'Daily PnL Log'!M601,"")</f>
        <v>-620.24</v>
      </c>
      <c r="N123" s="11">
        <f>IF('Daily PnL Log'!N601&lt;&gt;"",'Daily PnL Log'!N601,"")</f>
        <v>-23279.74</v>
      </c>
      <c r="O123" s="11">
        <f t="shared" si="13"/>
        <v>182322.70000000007</v>
      </c>
      <c r="P123" s="11">
        <f t="shared" si="14"/>
        <v>35142.799999999996</v>
      </c>
      <c r="Q123" s="11">
        <f t="shared" si="15"/>
        <v>-171273.10000000003</v>
      </c>
      <c r="R123" s="11">
        <f t="shared" si="16"/>
        <v>187578.7</v>
      </c>
      <c r="S123" s="11">
        <f t="shared" si="17"/>
        <v>175940.09999999995</v>
      </c>
      <c r="T123" s="11">
        <f t="shared" si="18"/>
        <v>-28830.199999999979</v>
      </c>
      <c r="U123" s="11">
        <f t="shared" si="19"/>
        <v>0</v>
      </c>
      <c r="V123" s="11">
        <f t="shared" si="20"/>
        <v>380881</v>
      </c>
      <c r="W123" s="11">
        <f>IF('Daily PnL Log'!W601&lt;&gt;"",'Daily PnL Log'!W601,"")</f>
        <v>930195</v>
      </c>
      <c r="X123" s="119">
        <f>IF('Daily PnL Log'!X601&lt;&gt;"",'Daily PnL Log'!X601,"")</f>
        <v>-2.5026730954262281E-2</v>
      </c>
      <c r="Y123" s="11" t="str">
        <f>IF('Daily PnL Log'!Y601&lt;&gt;"",'Daily PnL Log'!Y601,"")</f>
        <v/>
      </c>
      <c r="Z123" s="11">
        <f>IF('Daily PnL Log'!Z601&lt;&gt;"",'Daily PnL Log'!Z601,"")</f>
        <v>2442.79</v>
      </c>
      <c r="AA123" s="11" t="str">
        <f>IF('Daily PnL Log'!AA601&lt;&gt;"",'Daily PnL Log'!AA601,"")</f>
        <v/>
      </c>
      <c r="AB123" s="11" t="str">
        <f>IF('Daily PnL Log'!AB601&lt;&gt;"",'Daily PnL Log'!AB601,"")</f>
        <v/>
      </c>
      <c r="AC123" s="11">
        <f>IF('Daily PnL Log'!AC601&lt;&gt;"",'Daily PnL Log'!AC601,"")</f>
        <v>357962.83</v>
      </c>
    </row>
    <row r="124" spans="1:29" x14ac:dyDescent="0.25">
      <c r="A124" s="47" t="str">
        <f t="shared" si="12"/>
        <v>Apr</v>
      </c>
      <c r="B124" s="14">
        <f>'Daily PnL Log'!B602</f>
        <v>45036</v>
      </c>
      <c r="C124" s="13">
        <f>IF('Daily PnL Log'!C602&lt;&gt;"",'Daily PnL Log'!C602,"")</f>
        <v>5561.7</v>
      </c>
      <c r="D124" s="13">
        <f>IF('Daily PnL Log'!D602&lt;&gt;"",'Daily PnL Log'!D602,"")</f>
        <v>-17078.8</v>
      </c>
      <c r="E124" s="13">
        <f>IF('Daily PnL Log'!E602&lt;&gt;"",'Daily PnL Log'!E602,"")</f>
        <v>1225</v>
      </c>
      <c r="F124" s="13">
        <f>IF('Daily PnL Log'!F602&lt;&gt;"",'Daily PnL Log'!F602,"")</f>
        <v>6415.5</v>
      </c>
      <c r="G124" s="13">
        <f>IF('Daily PnL Log'!G602&lt;&gt;"",'Daily PnL Log'!G602,"")</f>
        <v>-4994.3999999999996</v>
      </c>
      <c r="H124" s="13">
        <f>IF('Daily PnL Log'!H602&lt;&gt;"",'Daily PnL Log'!H602,"")</f>
        <v>3481.2</v>
      </c>
      <c r="I124" s="13">
        <f>IF('Daily PnL Log'!I602&lt;&gt;"",'Daily PnL Log'!I602,"")</f>
        <v>0</v>
      </c>
      <c r="J124" s="13">
        <f>IF('Daily PnL Log'!J602&lt;&gt;"",'Daily PnL Log'!J602,"")</f>
        <v>-5389.7999999999984</v>
      </c>
      <c r="K124" s="13">
        <f>IF('Daily PnL Log'!K602&lt;&gt;"",'Daily PnL Log'!K602,"")</f>
        <v>-94.13</v>
      </c>
      <c r="L124" s="13">
        <f>IF('Daily PnL Log'!L602&lt;&gt;"",'Daily PnL Log'!L602,"")</f>
        <v>-663.76</v>
      </c>
      <c r="M124" s="13">
        <f>IF('Daily PnL Log'!M602&lt;&gt;"",'Daily PnL Log'!M602,"")</f>
        <v>-757.89</v>
      </c>
      <c r="N124" s="13">
        <f>IF('Daily PnL Log'!N602&lt;&gt;"",'Daily PnL Log'!N602,"")</f>
        <v>-6147.6899999999987</v>
      </c>
      <c r="O124" s="13">
        <f t="shared" si="13"/>
        <v>187884.40000000008</v>
      </c>
      <c r="P124" s="13">
        <f t="shared" si="14"/>
        <v>18063.999999999996</v>
      </c>
      <c r="Q124" s="13">
        <f t="shared" si="15"/>
        <v>-170048.10000000003</v>
      </c>
      <c r="R124" s="13">
        <f t="shared" si="16"/>
        <v>193994.2</v>
      </c>
      <c r="S124" s="13">
        <f t="shared" si="17"/>
        <v>170945.69999999995</v>
      </c>
      <c r="T124" s="13">
        <f t="shared" si="18"/>
        <v>-25348.999999999978</v>
      </c>
      <c r="U124" s="13">
        <f t="shared" si="19"/>
        <v>0</v>
      </c>
      <c r="V124" s="13">
        <f t="shared" si="20"/>
        <v>375491.2</v>
      </c>
      <c r="W124" s="13">
        <f>IF('Daily PnL Log'!W602&lt;&gt;"",'Daily PnL Log'!W602,"")</f>
        <v>950893</v>
      </c>
      <c r="X124" s="118">
        <f>IF('Daily PnL Log'!X602&lt;&gt;"",'Daily PnL Log'!X602,"")</f>
        <v>-6.465175366734216E-3</v>
      </c>
      <c r="Y124" s="13" t="str">
        <f>IF('Daily PnL Log'!Y602&lt;&gt;"",'Daily PnL Log'!Y602,"")</f>
        <v/>
      </c>
      <c r="Z124" s="13" t="str">
        <f>IF('Daily PnL Log'!Z602&lt;&gt;"",'Daily PnL Log'!Z602,"")</f>
        <v/>
      </c>
      <c r="AA124" s="13" t="str">
        <f>IF('Daily PnL Log'!AA602&lt;&gt;"",'Daily PnL Log'!AA602,"")</f>
        <v/>
      </c>
      <c r="AB124" s="13" t="str">
        <f>IF('Daily PnL Log'!AB602&lt;&gt;"",'Daily PnL Log'!AB602,"")</f>
        <v/>
      </c>
      <c r="AC124" s="13">
        <f>IF('Daily PnL Log'!AC602&lt;&gt;"",'Daily PnL Log'!AC602,"")</f>
        <v>347451.44</v>
      </c>
    </row>
    <row r="125" spans="1:29" x14ac:dyDescent="0.25">
      <c r="A125" s="48" t="str">
        <f t="shared" si="12"/>
        <v>Apr</v>
      </c>
      <c r="B125" s="83">
        <f>'Daily PnL Log'!B603</f>
        <v>45037</v>
      </c>
      <c r="C125" s="11">
        <f>IF('Daily PnL Log'!C603&lt;&gt;"",'Daily PnL Log'!C603,"")</f>
        <v>26294.5</v>
      </c>
      <c r="D125" s="11">
        <f>IF('Daily PnL Log'!D603&lt;&gt;"",'Daily PnL Log'!D603,"")</f>
        <v>-24523.4</v>
      </c>
      <c r="E125" s="11">
        <f>IF('Daily PnL Log'!E603&lt;&gt;"",'Daily PnL Log'!E603,"")</f>
        <v>2051.9</v>
      </c>
      <c r="F125" s="11">
        <f>IF('Daily PnL Log'!F603&lt;&gt;"",'Daily PnL Log'!F603,"")</f>
        <v>-2321.3000000000002</v>
      </c>
      <c r="G125" s="11">
        <f>IF('Daily PnL Log'!G603&lt;&gt;"",'Daily PnL Log'!G603,"")</f>
        <v>11422.7</v>
      </c>
      <c r="H125" s="11">
        <f>IF('Daily PnL Log'!H603&lt;&gt;"",'Daily PnL Log'!H603,"")</f>
        <v>-14889.5</v>
      </c>
      <c r="I125" s="11">
        <f>IF('Daily PnL Log'!I603&lt;&gt;"",'Daily PnL Log'!I603,"")</f>
        <v>0</v>
      </c>
      <c r="J125" s="11">
        <f>IF('Daily PnL Log'!J603&lt;&gt;"",'Daily PnL Log'!J603,"")</f>
        <v>-1965.1000000000004</v>
      </c>
      <c r="K125" s="11">
        <f>IF('Daily PnL Log'!K603&lt;&gt;"",'Daily PnL Log'!K603,"")</f>
        <v>-516.97</v>
      </c>
      <c r="L125" s="11">
        <f>IF('Daily PnL Log'!L603&lt;&gt;"",'Daily PnL Log'!L603,"")</f>
        <v>-2482.5700000000002</v>
      </c>
      <c r="M125" s="11">
        <f>IF('Daily PnL Log'!M603&lt;&gt;"",'Daily PnL Log'!M603,"")</f>
        <v>-2999.54</v>
      </c>
      <c r="N125" s="11">
        <f>IF('Daily PnL Log'!N603&lt;&gt;"",'Daily PnL Log'!N603,"")</f>
        <v>-4964.6400000000003</v>
      </c>
      <c r="O125" s="11">
        <f t="shared" si="13"/>
        <v>214178.90000000008</v>
      </c>
      <c r="P125" s="11">
        <f t="shared" si="14"/>
        <v>-6459.4000000000051</v>
      </c>
      <c r="Q125" s="11">
        <f t="shared" si="15"/>
        <v>-167996.20000000004</v>
      </c>
      <c r="R125" s="11">
        <f t="shared" si="16"/>
        <v>191672.90000000002</v>
      </c>
      <c r="S125" s="11">
        <f t="shared" si="17"/>
        <v>182368.39999999997</v>
      </c>
      <c r="T125" s="11">
        <f t="shared" si="18"/>
        <v>-40238.499999999978</v>
      </c>
      <c r="U125" s="11">
        <f t="shared" si="19"/>
        <v>0</v>
      </c>
      <c r="V125" s="11">
        <f t="shared" si="20"/>
        <v>373526.10000000003</v>
      </c>
      <c r="W125" s="11">
        <f>IF('Daily PnL Log'!W603&lt;&gt;"",'Daily PnL Log'!W603,"")</f>
        <v>520066</v>
      </c>
      <c r="X125" s="119">
        <f>IF('Daily PnL Log'!X603&lt;&gt;"",'Daily PnL Log'!X603,"")</f>
        <v>-9.5461729857364268E-3</v>
      </c>
      <c r="Y125" s="11" t="str">
        <f>IF('Daily PnL Log'!Y603&lt;&gt;"",'Daily PnL Log'!Y603,"")</f>
        <v/>
      </c>
      <c r="Z125" s="11" t="str">
        <f>IF('Daily PnL Log'!Z603&lt;&gt;"",'Daily PnL Log'!Z603,"")</f>
        <v/>
      </c>
      <c r="AA125" s="11" t="str">
        <f>IF('Daily PnL Log'!AA603&lt;&gt;"",'Daily PnL Log'!AA603,"")</f>
        <v/>
      </c>
      <c r="AB125" s="11" t="str">
        <f>IF('Daily PnL Log'!AB603&lt;&gt;"",'Daily PnL Log'!AB603,"")</f>
        <v/>
      </c>
      <c r="AC125" s="11">
        <f>IF('Daily PnL Log'!AC603&lt;&gt;"",'Daily PnL Log'!AC603,"")</f>
        <v>320213.65000000002</v>
      </c>
    </row>
    <row r="126" spans="1:29" x14ac:dyDescent="0.25">
      <c r="A126" s="47" t="str">
        <f t="shared" si="12"/>
        <v>Apr</v>
      </c>
      <c r="B126" s="14">
        <f>'Daily PnL Log'!B604</f>
        <v>45040</v>
      </c>
      <c r="C126" s="13">
        <f>IF('Daily PnL Log'!C604&lt;&gt;"",'Daily PnL Log'!C604,"")</f>
        <v>-3366</v>
      </c>
      <c r="D126" s="13">
        <f>IF('Daily PnL Log'!D604&lt;&gt;"",'Daily PnL Log'!D604,"")</f>
        <v>-437.6</v>
      </c>
      <c r="E126" s="13">
        <f>IF('Daily PnL Log'!E604&lt;&gt;"",'Daily PnL Log'!E604,"")</f>
        <v>-58.3</v>
      </c>
      <c r="F126" s="13">
        <f>IF('Daily PnL Log'!F604&lt;&gt;"",'Daily PnL Log'!F604,"")</f>
        <v>9725.4</v>
      </c>
      <c r="G126" s="13">
        <f>IF('Daily PnL Log'!G604&lt;&gt;"",'Daily PnL Log'!G604,"")</f>
        <v>-48.9</v>
      </c>
      <c r="H126" s="13">
        <f>IF('Daily PnL Log'!H604&lt;&gt;"",'Daily PnL Log'!H604,"")</f>
        <v>1686.4</v>
      </c>
      <c r="I126" s="13">
        <f>IF('Daily PnL Log'!I604&lt;&gt;"",'Daily PnL Log'!I604,"")</f>
        <v>0</v>
      </c>
      <c r="J126" s="13">
        <f>IF('Daily PnL Log'!J604&lt;&gt;"",'Daily PnL Log'!J604,"")</f>
        <v>7501</v>
      </c>
      <c r="K126" s="13">
        <f>IF('Daily PnL Log'!K604&lt;&gt;"",'Daily PnL Log'!K604,"")</f>
        <v>-66.92</v>
      </c>
      <c r="L126" s="13">
        <f>IF('Daily PnL Log'!L604&lt;&gt;"",'Daily PnL Log'!L604,"")</f>
        <v>-486.91</v>
      </c>
      <c r="M126" s="13">
        <f>IF('Daily PnL Log'!M604&lt;&gt;"",'Daily PnL Log'!M604,"")</f>
        <v>-553.83000000000004</v>
      </c>
      <c r="N126" s="13">
        <f>IF('Daily PnL Log'!N604&lt;&gt;"",'Daily PnL Log'!N604,"")</f>
        <v>6947.17</v>
      </c>
      <c r="O126" s="13">
        <f t="shared" si="13"/>
        <v>210812.90000000008</v>
      </c>
      <c r="P126" s="13">
        <f t="shared" si="14"/>
        <v>-6897.0000000000055</v>
      </c>
      <c r="Q126" s="13">
        <f t="shared" si="15"/>
        <v>-168054.50000000003</v>
      </c>
      <c r="R126" s="13">
        <f t="shared" si="16"/>
        <v>201398.30000000002</v>
      </c>
      <c r="S126" s="13">
        <f t="shared" si="17"/>
        <v>182319.49999999997</v>
      </c>
      <c r="T126" s="13">
        <f t="shared" si="18"/>
        <v>-38552.099999999977</v>
      </c>
      <c r="U126" s="13">
        <f t="shared" si="19"/>
        <v>0</v>
      </c>
      <c r="V126" s="13">
        <f t="shared" si="20"/>
        <v>381027.10000000003</v>
      </c>
      <c r="W126" s="13">
        <f>IF('Daily PnL Log'!W604&lt;&gt;"",'Daily PnL Log'!W604,"")</f>
        <v>516587</v>
      </c>
      <c r="X126" s="118">
        <f>IF('Daily PnL Log'!X604&lt;&gt;"",'Daily PnL Log'!X604,"")</f>
        <v>1.3448209110953237E-2</v>
      </c>
      <c r="Y126" s="13" t="str">
        <f>IF('Daily PnL Log'!Y604&lt;&gt;"",'Daily PnL Log'!Y604,"")</f>
        <v/>
      </c>
      <c r="Z126" s="13" t="str">
        <f>IF('Daily PnL Log'!Z604&lt;&gt;"",'Daily PnL Log'!Z604,"")</f>
        <v/>
      </c>
      <c r="AA126" s="13" t="str">
        <f>IF('Daily PnL Log'!AA604&lt;&gt;"",'Daily PnL Log'!AA604,"")</f>
        <v/>
      </c>
      <c r="AB126" s="13" t="str">
        <f>IF('Daily PnL Log'!AB604&lt;&gt;"",'Daily PnL Log'!AB604,"")</f>
        <v/>
      </c>
      <c r="AC126" s="13">
        <f>IF('Daily PnL Log'!AC604&lt;&gt;"",'Daily PnL Log'!AC604,"")</f>
        <v>350130.32</v>
      </c>
    </row>
    <row r="127" spans="1:29" x14ac:dyDescent="0.25">
      <c r="A127" s="48" t="str">
        <f t="shared" si="12"/>
        <v>Apr</v>
      </c>
      <c r="B127" s="83">
        <f>'Daily PnL Log'!B605</f>
        <v>45041</v>
      </c>
      <c r="C127" s="11">
        <f>IF('Daily PnL Log'!C605&lt;&gt;"",'Daily PnL Log'!C605,"")</f>
        <v>27545.4</v>
      </c>
      <c r="D127" s="11">
        <f>IF('Daily PnL Log'!D605&lt;&gt;"",'Daily PnL Log'!D605,"")</f>
        <v>-8828.1</v>
      </c>
      <c r="E127" s="11">
        <f>IF('Daily PnL Log'!E605&lt;&gt;"",'Daily PnL Log'!E605,"")</f>
        <v>2085.6999999999998</v>
      </c>
      <c r="F127" s="11">
        <f>IF('Daily PnL Log'!F605&lt;&gt;"",'Daily PnL Log'!F605,"")</f>
        <v>4620.5</v>
      </c>
      <c r="G127" s="11">
        <f>IF('Daily PnL Log'!G605&lt;&gt;"",'Daily PnL Log'!G605,"")</f>
        <v>-9108.7999999999993</v>
      </c>
      <c r="H127" s="11">
        <f>IF('Daily PnL Log'!H605&lt;&gt;"",'Daily PnL Log'!H605,"")</f>
        <v>6348.5</v>
      </c>
      <c r="I127" s="11">
        <f>IF('Daily PnL Log'!I605&lt;&gt;"",'Daily PnL Log'!I605,"")</f>
        <v>0</v>
      </c>
      <c r="J127" s="11">
        <f>IF('Daily PnL Log'!J605&lt;&gt;"",'Daily PnL Log'!J605,"")</f>
        <v>22663.200000000004</v>
      </c>
      <c r="K127" s="11">
        <f>IF('Daily PnL Log'!K605&lt;&gt;"",'Daily PnL Log'!K605,"")</f>
        <v>-83</v>
      </c>
      <c r="L127" s="11">
        <f>IF('Daily PnL Log'!L605&lt;&gt;"",'Daily PnL Log'!L605,"")</f>
        <v>-586.96</v>
      </c>
      <c r="M127" s="11">
        <f>IF('Daily PnL Log'!M605&lt;&gt;"",'Daily PnL Log'!M605,"")</f>
        <v>-669.96</v>
      </c>
      <c r="N127" s="11">
        <f>IF('Daily PnL Log'!N605&lt;&gt;"",'Daily PnL Log'!N605,"")</f>
        <v>21993.240000000005</v>
      </c>
      <c r="O127" s="11">
        <f t="shared" si="13"/>
        <v>238358.30000000008</v>
      </c>
      <c r="P127" s="11">
        <f t="shared" si="14"/>
        <v>-15725.100000000006</v>
      </c>
      <c r="Q127" s="11">
        <f t="shared" si="15"/>
        <v>-165968.80000000002</v>
      </c>
      <c r="R127" s="11">
        <f t="shared" si="16"/>
        <v>206018.80000000002</v>
      </c>
      <c r="S127" s="11">
        <f t="shared" si="17"/>
        <v>173210.69999999998</v>
      </c>
      <c r="T127" s="11">
        <f t="shared" si="18"/>
        <v>-32203.599999999977</v>
      </c>
      <c r="U127" s="11">
        <f t="shared" si="19"/>
        <v>0</v>
      </c>
      <c r="V127" s="11">
        <f t="shared" si="20"/>
        <v>403690.30000000005</v>
      </c>
      <c r="W127" s="11">
        <f>IF('Daily PnL Log'!W605&lt;&gt;"",'Daily PnL Log'!W605,"")</f>
        <v>606426</v>
      </c>
      <c r="X127" s="119">
        <f>IF('Daily PnL Log'!X605&lt;&gt;"",'Daily PnL Log'!X605,"")</f>
        <v>3.6266980637373734E-2</v>
      </c>
      <c r="Y127" s="11" t="str">
        <f>IF('Daily PnL Log'!Y605&lt;&gt;"",'Daily PnL Log'!Y605,"")</f>
        <v/>
      </c>
      <c r="Z127" s="11" t="str">
        <f>IF('Daily PnL Log'!Z605&lt;&gt;"",'Daily PnL Log'!Z605,"")</f>
        <v/>
      </c>
      <c r="AA127" s="11" t="str">
        <f>IF('Daily PnL Log'!AA605&lt;&gt;"",'Daily PnL Log'!AA605,"")</f>
        <v/>
      </c>
      <c r="AB127" s="11" t="str">
        <f>IF('Daily PnL Log'!AB605&lt;&gt;"",'Daily PnL Log'!AB605,"")</f>
        <v/>
      </c>
      <c r="AC127" s="11">
        <f>IF('Daily PnL Log'!AC605&lt;&gt;"",'Daily PnL Log'!AC605,"")</f>
        <v>384255.11</v>
      </c>
    </row>
    <row r="128" spans="1:29" x14ac:dyDescent="0.25">
      <c r="A128" s="47" t="str">
        <f t="shared" si="12"/>
        <v>Apr</v>
      </c>
      <c r="B128" s="14">
        <f>'Daily PnL Log'!B606</f>
        <v>45042</v>
      </c>
      <c r="C128" s="13">
        <f>IF('Daily PnL Log'!C606&lt;&gt;"",'Daily PnL Log'!C606,"")</f>
        <v>-19220</v>
      </c>
      <c r="D128" s="13">
        <f>IF('Daily PnL Log'!D606&lt;&gt;"",'Daily PnL Log'!D606,"")</f>
        <v>-15675.9</v>
      </c>
      <c r="E128" s="13">
        <f>IF('Daily PnL Log'!E606&lt;&gt;"",'Daily PnL Log'!E606,"")</f>
        <v>872.4</v>
      </c>
      <c r="F128" s="13">
        <f>IF('Daily PnL Log'!F606&lt;&gt;"",'Daily PnL Log'!F606,"")</f>
        <v>4284.3999999999996</v>
      </c>
      <c r="G128" s="13">
        <f>IF('Daily PnL Log'!G606&lt;&gt;"",'Daily PnL Log'!G606,"")</f>
        <v>13760</v>
      </c>
      <c r="H128" s="13">
        <f>IF('Daily PnL Log'!H606&lt;&gt;"",'Daily PnL Log'!H606,"")</f>
        <v>-922.3</v>
      </c>
      <c r="I128" s="13">
        <f>IF('Daily PnL Log'!I606&lt;&gt;"",'Daily PnL Log'!I606,"")</f>
        <v>0</v>
      </c>
      <c r="J128" s="13">
        <f>IF('Daily PnL Log'!J606&lt;&gt;"",'Daily PnL Log'!J606,"")</f>
        <v>-16901.399999999998</v>
      </c>
      <c r="K128" s="13">
        <f>IF('Daily PnL Log'!K606&lt;&gt;"",'Daily PnL Log'!K606,"")</f>
        <v>-60.65</v>
      </c>
      <c r="L128" s="13">
        <f>IF('Daily PnL Log'!L606&lt;&gt;"",'Daily PnL Log'!L606,"")</f>
        <v>-429.87</v>
      </c>
      <c r="M128" s="13">
        <f>IF('Daily PnL Log'!M606&lt;&gt;"",'Daily PnL Log'!M606,"")</f>
        <v>-490.52</v>
      </c>
      <c r="N128" s="13">
        <f>IF('Daily PnL Log'!N606&lt;&gt;"",'Daily PnL Log'!N606,"")</f>
        <v>-17391.919999999998</v>
      </c>
      <c r="O128" s="13">
        <f t="shared" si="13"/>
        <v>219138.30000000008</v>
      </c>
      <c r="P128" s="13">
        <f t="shared" si="14"/>
        <v>-31401.000000000007</v>
      </c>
      <c r="Q128" s="13">
        <f t="shared" si="15"/>
        <v>-165096.40000000002</v>
      </c>
      <c r="R128" s="13">
        <f t="shared" si="16"/>
        <v>210303.2</v>
      </c>
      <c r="S128" s="13">
        <f t="shared" si="17"/>
        <v>186970.69999999998</v>
      </c>
      <c r="T128" s="13">
        <f t="shared" si="18"/>
        <v>-33125.89999999998</v>
      </c>
      <c r="U128" s="13">
        <f t="shared" si="19"/>
        <v>0</v>
      </c>
      <c r="V128" s="13">
        <f t="shared" si="20"/>
        <v>386788.9</v>
      </c>
      <c r="W128" s="13">
        <f>IF('Daily PnL Log'!W606&lt;&gt;"",'Daily PnL Log'!W606,"")</f>
        <v>475429</v>
      </c>
      <c r="X128" s="118">
        <f>IF('Daily PnL Log'!X606&lt;&gt;"",'Daily PnL Log'!X606,"")</f>
        <v>-3.6581529523861601E-2</v>
      </c>
      <c r="Y128" s="13">
        <f>IF('Daily PnL Log'!Y606&lt;&gt;"",'Daily PnL Log'!Y606,"")</f>
        <v>-5158.2299999999996</v>
      </c>
      <c r="Z128" s="13" t="str">
        <f>IF('Daily PnL Log'!Z606&lt;&gt;"",'Daily PnL Log'!Z606,"")</f>
        <v/>
      </c>
      <c r="AA128" s="13" t="str">
        <f>IF('Daily PnL Log'!AA606&lt;&gt;"",'Daily PnL Log'!AA606,"")</f>
        <v/>
      </c>
      <c r="AB128" s="13" t="str">
        <f>IF('Daily PnL Log'!AB606&lt;&gt;"",'Daily PnL Log'!AB606,"")</f>
        <v/>
      </c>
      <c r="AC128" s="13">
        <f>IF('Daily PnL Log'!AC606&lt;&gt;"",'Daily PnL Log'!AC606,"")</f>
        <v>369019.09</v>
      </c>
    </row>
    <row r="129" spans="1:29" x14ac:dyDescent="0.25">
      <c r="A129" s="48" t="str">
        <f t="shared" si="12"/>
        <v>Apr</v>
      </c>
      <c r="B129" s="83">
        <f>'Daily PnL Log'!B607</f>
        <v>45043</v>
      </c>
      <c r="C129" s="11">
        <f>IF('Daily PnL Log'!C607&lt;&gt;"",'Daily PnL Log'!C607,"")</f>
        <v>-1130</v>
      </c>
      <c r="D129" s="11">
        <f>IF('Daily PnL Log'!D607&lt;&gt;"",'Daily PnL Log'!D607,"")</f>
        <v>23208</v>
      </c>
      <c r="E129" s="11">
        <f>IF('Daily PnL Log'!E607&lt;&gt;"",'Daily PnL Log'!E607,"")</f>
        <v>9280.5</v>
      </c>
      <c r="F129" s="11">
        <f>IF('Daily PnL Log'!F607&lt;&gt;"",'Daily PnL Log'!F607,"")</f>
        <v>-3366.2</v>
      </c>
      <c r="G129" s="11">
        <f>IF('Daily PnL Log'!G607&lt;&gt;"",'Daily PnL Log'!G607,"")</f>
        <v>60.4</v>
      </c>
      <c r="H129" s="11">
        <f>IF('Daily PnL Log'!H607&lt;&gt;"",'Daily PnL Log'!H607,"")</f>
        <v>4884.3</v>
      </c>
      <c r="I129" s="11">
        <f>IF('Daily PnL Log'!I607&lt;&gt;"",'Daily PnL Log'!I607,"")</f>
        <v>0</v>
      </c>
      <c r="J129" s="11">
        <f>IF('Daily PnL Log'!J607&lt;&gt;"",'Daily PnL Log'!J607,"")</f>
        <v>32937</v>
      </c>
      <c r="K129" s="11">
        <f>IF('Daily PnL Log'!K607&lt;&gt;"",'Daily PnL Log'!K607,"")</f>
        <v>-82.68</v>
      </c>
      <c r="L129" s="11">
        <f>IF('Daily PnL Log'!L607&lt;&gt;"",'Daily PnL Log'!L607,"")</f>
        <v>-585.12</v>
      </c>
      <c r="M129" s="11">
        <f>IF('Daily PnL Log'!M607&lt;&gt;"",'Daily PnL Log'!M607,"")</f>
        <v>-667.8</v>
      </c>
      <c r="N129" s="11">
        <f>IF('Daily PnL Log'!N607&lt;&gt;"",'Daily PnL Log'!N607,"")</f>
        <v>32269.200000000001</v>
      </c>
      <c r="O129" s="11">
        <f t="shared" si="13"/>
        <v>218008.30000000008</v>
      </c>
      <c r="P129" s="11">
        <f t="shared" si="14"/>
        <v>-8193.0000000000073</v>
      </c>
      <c r="Q129" s="11">
        <f t="shared" si="15"/>
        <v>-155815.90000000002</v>
      </c>
      <c r="R129" s="11">
        <f t="shared" si="16"/>
        <v>206937</v>
      </c>
      <c r="S129" s="11">
        <f t="shared" si="17"/>
        <v>187031.09999999998</v>
      </c>
      <c r="T129" s="11">
        <f t="shared" si="18"/>
        <v>-28241.59999999998</v>
      </c>
      <c r="U129" s="11">
        <f t="shared" si="19"/>
        <v>0</v>
      </c>
      <c r="V129" s="11">
        <f t="shared" si="20"/>
        <v>419725.9</v>
      </c>
      <c r="W129" s="11">
        <f>IF('Daily PnL Log'!W607&lt;&gt;"",'Daily PnL Log'!W607,"")</f>
        <v>495657</v>
      </c>
      <c r="X129" s="119">
        <f>IF('Daily PnL Log'!X607&lt;&gt;"",'Daily PnL Log'!X607,"")</f>
        <v>6.510389240946865E-2</v>
      </c>
      <c r="Y129" s="11" t="str">
        <f>IF('Daily PnL Log'!Y607&lt;&gt;"",'Daily PnL Log'!Y607,"")</f>
        <v/>
      </c>
      <c r="Z129" s="11" t="str">
        <f>IF('Daily PnL Log'!Z607&lt;&gt;"",'Daily PnL Log'!Z607,"")</f>
        <v/>
      </c>
      <c r="AA129" s="11" t="str">
        <f>IF('Daily PnL Log'!AA607&lt;&gt;"",'Daily PnL Log'!AA607,"")</f>
        <v/>
      </c>
      <c r="AB129" s="11" t="str">
        <f>IF('Daily PnL Log'!AB607&lt;&gt;"",'Daily PnL Log'!AB607,"")</f>
        <v/>
      </c>
      <c r="AC129" s="11">
        <f>IF('Daily PnL Log'!AC607&lt;&gt;"",'Daily PnL Log'!AC607,"")</f>
        <v>383587.54</v>
      </c>
    </row>
    <row r="130" spans="1:29" x14ac:dyDescent="0.25">
      <c r="A130" s="47" t="str">
        <f t="shared" si="12"/>
        <v>Apr</v>
      </c>
      <c r="B130" s="14">
        <f>'Daily PnL Log'!B608</f>
        <v>45044</v>
      </c>
      <c r="C130" s="13">
        <f>IF('Daily PnL Log'!C608&lt;&gt;"",'Daily PnL Log'!C608,"")</f>
        <v>19708.5</v>
      </c>
      <c r="D130" s="13">
        <f>IF('Daily PnL Log'!D608&lt;&gt;"",'Daily PnL Log'!D608,"")</f>
        <v>41510.699999999997</v>
      </c>
      <c r="E130" s="13">
        <f>IF('Daily PnL Log'!E608&lt;&gt;"",'Daily PnL Log'!E608,"")</f>
        <v>158.19999999999999</v>
      </c>
      <c r="F130" s="13">
        <f>IF('Daily PnL Log'!F608&lt;&gt;"",'Daily PnL Log'!F608,"")</f>
        <v>3013.7</v>
      </c>
      <c r="G130" s="13">
        <f>IF('Daily PnL Log'!G608&lt;&gt;"",'Daily PnL Log'!G608,"")</f>
        <v>2935.5</v>
      </c>
      <c r="H130" s="13">
        <f>IF('Daily PnL Log'!H608&lt;&gt;"",'Daily PnL Log'!H608,"")</f>
        <v>1640.3</v>
      </c>
      <c r="I130" s="13">
        <f>IF('Daily PnL Log'!I608&lt;&gt;"",'Daily PnL Log'!I608,"")</f>
        <v>0</v>
      </c>
      <c r="J130" s="13">
        <f>IF('Daily PnL Log'!J608&lt;&gt;"",'Daily PnL Log'!J608,"")</f>
        <v>68966.899999999994</v>
      </c>
      <c r="K130" s="13">
        <f>IF('Daily PnL Log'!K608&lt;&gt;"",'Daily PnL Log'!K608,"")</f>
        <v>-128.19999999999999</v>
      </c>
      <c r="L130" s="13">
        <f>IF('Daily PnL Log'!L608&lt;&gt;"",'Daily PnL Log'!L608,"")</f>
        <v>-906.89</v>
      </c>
      <c r="M130" s="13">
        <f>IF('Daily PnL Log'!M608&lt;&gt;"",'Daily PnL Log'!M608,"")</f>
        <v>-1035.0899999999999</v>
      </c>
      <c r="N130" s="13">
        <f>IF('Daily PnL Log'!N608&lt;&gt;"",'Daily PnL Log'!N608,"")</f>
        <v>67931.81</v>
      </c>
      <c r="O130" s="13">
        <f t="shared" si="13"/>
        <v>237716.80000000008</v>
      </c>
      <c r="P130" s="13">
        <f t="shared" si="14"/>
        <v>33317.69999999999</v>
      </c>
      <c r="Q130" s="13">
        <f t="shared" si="15"/>
        <v>-155657.70000000001</v>
      </c>
      <c r="R130" s="13">
        <f t="shared" si="16"/>
        <v>209950.7</v>
      </c>
      <c r="S130" s="13">
        <f t="shared" si="17"/>
        <v>189966.59999999998</v>
      </c>
      <c r="T130" s="13">
        <f t="shared" si="18"/>
        <v>-26601.299999999981</v>
      </c>
      <c r="U130" s="13">
        <f t="shared" si="19"/>
        <v>0</v>
      </c>
      <c r="V130" s="13">
        <f t="shared" si="20"/>
        <v>488692.80000000005</v>
      </c>
      <c r="W130" s="13">
        <f>IF('Daily PnL Log'!W608&lt;&gt;"",'Daily PnL Log'!W608,"")</f>
        <v>596775</v>
      </c>
      <c r="X130" s="118">
        <f>IF('Daily PnL Log'!X608&lt;&gt;"",'Daily PnL Log'!X608,"")</f>
        <v>0.1138315277952327</v>
      </c>
      <c r="Y130" s="13" t="str">
        <f>IF('Daily PnL Log'!Y608&lt;&gt;"",'Daily PnL Log'!Y608,"")</f>
        <v/>
      </c>
      <c r="Z130" s="13" t="str">
        <f>IF('Daily PnL Log'!Z608&lt;&gt;"",'Daily PnL Log'!Z608,"")</f>
        <v/>
      </c>
      <c r="AA130" s="13" t="str">
        <f>IF('Daily PnL Log'!AA608&lt;&gt;"",'Daily PnL Log'!AA608,"")</f>
        <v/>
      </c>
      <c r="AB130" s="13" t="str">
        <f>IF('Daily PnL Log'!AB608&lt;&gt;"",'Daily PnL Log'!AB608,"")</f>
        <v/>
      </c>
      <c r="AC130" s="13">
        <f>IF('Daily PnL Log'!AC608&lt;&gt;"",'Daily PnL Log'!AC608,"")</f>
        <v>451919.45</v>
      </c>
    </row>
    <row r="131" spans="1:29" x14ac:dyDescent="0.25">
      <c r="A131" s="48" t="str">
        <f t="shared" si="12"/>
        <v>May</v>
      </c>
      <c r="B131" s="83">
        <f>'Daily PnL Log'!B609</f>
        <v>45047</v>
      </c>
      <c r="C131" s="11">
        <f>IF('Daily PnL Log'!C609&lt;&gt;"",'Daily PnL Log'!C609,"")</f>
        <v>-366.5</v>
      </c>
      <c r="D131" s="11">
        <f>IF('Daily PnL Log'!D609&lt;&gt;"",'Daily PnL Log'!D609,"")</f>
        <v>-11236.5</v>
      </c>
      <c r="E131" s="11">
        <f>IF('Daily PnL Log'!E609&lt;&gt;"",'Daily PnL Log'!E609,"")</f>
        <v>-632.29999999999995</v>
      </c>
      <c r="F131" s="11">
        <f>IF('Daily PnL Log'!F609&lt;&gt;"",'Daily PnL Log'!F609,"")</f>
        <v>-11611</v>
      </c>
      <c r="G131" s="11">
        <f>IF('Daily PnL Log'!G609&lt;&gt;"",'Daily PnL Log'!G609,"")</f>
        <v>-12233.3</v>
      </c>
      <c r="H131" s="11">
        <f>IF('Daily PnL Log'!H609&lt;&gt;"",'Daily PnL Log'!H609,"")</f>
        <v>311</v>
      </c>
      <c r="I131" s="11">
        <f>IF('Daily PnL Log'!I609&lt;&gt;"",'Daily PnL Log'!I609,"")</f>
        <v>0</v>
      </c>
      <c r="J131" s="11">
        <f>IF('Daily PnL Log'!J609&lt;&gt;"",'Daily PnL Log'!J609,"")</f>
        <v>-35768.6</v>
      </c>
      <c r="K131" s="11">
        <f>IF('Daily PnL Log'!K609&lt;&gt;"",'Daily PnL Log'!K609,"")</f>
        <v>-25.55</v>
      </c>
      <c r="L131" s="11">
        <f>IF('Daily PnL Log'!L609&lt;&gt;"",'Daily PnL Log'!L609,"")</f>
        <v>-181.47</v>
      </c>
      <c r="M131" s="11">
        <f>IF('Daily PnL Log'!M609&lt;&gt;"",'Daily PnL Log'!M609,"")</f>
        <v>-207.02</v>
      </c>
      <c r="N131" s="11">
        <f>IF('Daily PnL Log'!N609&lt;&gt;"",'Daily PnL Log'!N609,"")</f>
        <v>-35975.619999999995</v>
      </c>
      <c r="O131" s="11">
        <f t="shared" si="13"/>
        <v>237350.30000000008</v>
      </c>
      <c r="P131" s="11">
        <f t="shared" si="14"/>
        <v>22081.19999999999</v>
      </c>
      <c r="Q131" s="11">
        <f t="shared" si="15"/>
        <v>-156290</v>
      </c>
      <c r="R131" s="11">
        <f t="shared" si="16"/>
        <v>198339.7</v>
      </c>
      <c r="S131" s="11">
        <f t="shared" si="17"/>
        <v>177733.3</v>
      </c>
      <c r="T131" s="11">
        <f t="shared" si="18"/>
        <v>-26290.299999999981</v>
      </c>
      <c r="U131" s="11">
        <f t="shared" si="19"/>
        <v>0</v>
      </c>
      <c r="V131" s="11">
        <f t="shared" si="20"/>
        <v>452924.20000000007</v>
      </c>
      <c r="W131" s="11">
        <f>IF('Daily PnL Log'!W609&lt;&gt;"",'Daily PnL Log'!W609,"")</f>
        <v>601967</v>
      </c>
      <c r="X131" s="119">
        <f>IF('Daily PnL Log'!X609&lt;&gt;"",'Daily PnL Log'!X609,"")</f>
        <v>-5.9763442182046517E-2</v>
      </c>
      <c r="Y131" s="11">
        <f>IF('Daily PnL Log'!Y609&lt;&gt;"",'Daily PnL Log'!Y609,"")</f>
        <v>-1674.82</v>
      </c>
      <c r="Z131" s="11" t="str">
        <f>IF('Daily PnL Log'!Z609&lt;&gt;"",'Daily PnL Log'!Z609,"")</f>
        <v/>
      </c>
      <c r="AA131" s="11" t="str">
        <f>IF('Daily PnL Log'!AA609&lt;&gt;"",'Daily PnL Log'!AA609,"")</f>
        <v/>
      </c>
      <c r="AB131" s="11" t="str">
        <f>IF('Daily PnL Log'!AB609&lt;&gt;"",'Daily PnL Log'!AB609,"")</f>
        <v/>
      </c>
      <c r="AC131" s="11">
        <f>IF('Daily PnL Log'!AC609&lt;&gt;"",'Daily PnL Log'!AC609,"")</f>
        <v>419916.43</v>
      </c>
    </row>
    <row r="132" spans="1:29" x14ac:dyDescent="0.25">
      <c r="A132" s="47" t="str">
        <f t="shared" si="12"/>
        <v>May</v>
      </c>
      <c r="B132" s="14">
        <f>'Daily PnL Log'!B610</f>
        <v>45048</v>
      </c>
      <c r="C132" s="13">
        <f>IF('Daily PnL Log'!C610&lt;&gt;"",'Daily PnL Log'!C610,"")</f>
        <v>-5723.3</v>
      </c>
      <c r="D132" s="13">
        <f>IF('Daily PnL Log'!D610&lt;&gt;"",'Daily PnL Log'!D610,"")</f>
        <v>-764.2</v>
      </c>
      <c r="E132" s="13">
        <f>IF('Daily PnL Log'!E610&lt;&gt;"",'Daily PnL Log'!E610,"")</f>
        <v>-229</v>
      </c>
      <c r="F132" s="13">
        <f>IF('Daily PnL Log'!F610&lt;&gt;"",'Daily PnL Log'!F610,"")</f>
        <v>-728.2</v>
      </c>
      <c r="G132" s="13">
        <f>IF('Daily PnL Log'!G610&lt;&gt;"",'Daily PnL Log'!G610,"")</f>
        <v>889.9</v>
      </c>
      <c r="H132" s="13">
        <f>IF('Daily PnL Log'!H610&lt;&gt;"",'Daily PnL Log'!H610,"")</f>
        <v>-688.2</v>
      </c>
      <c r="I132" s="13">
        <f>IF('Daily PnL Log'!I610&lt;&gt;"",'Daily PnL Log'!I610,"")</f>
        <v>0</v>
      </c>
      <c r="J132" s="13">
        <f>IF('Daily PnL Log'!J610&lt;&gt;"",'Daily PnL Log'!J610,"")</f>
        <v>-7243</v>
      </c>
      <c r="K132" s="13">
        <f>IF('Daily PnL Log'!K610&lt;&gt;"",'Daily PnL Log'!K610,"")</f>
        <v>-29.65</v>
      </c>
      <c r="L132" s="13">
        <f>IF('Daily PnL Log'!L610&lt;&gt;"",'Daily PnL Log'!L610,"")</f>
        <v>-210.22</v>
      </c>
      <c r="M132" s="13">
        <f>IF('Daily PnL Log'!M610&lt;&gt;"",'Daily PnL Log'!M610,"")</f>
        <v>-239.87</v>
      </c>
      <c r="N132" s="13">
        <f>IF('Daily PnL Log'!N610&lt;&gt;"",'Daily PnL Log'!N610,"")</f>
        <v>-7482.87</v>
      </c>
      <c r="O132" s="13">
        <f t="shared" si="13"/>
        <v>231627.00000000009</v>
      </c>
      <c r="P132" s="13">
        <f t="shared" si="14"/>
        <v>21316.999999999989</v>
      </c>
      <c r="Q132" s="13">
        <f t="shared" si="15"/>
        <v>-156519</v>
      </c>
      <c r="R132" s="13">
        <f t="shared" si="16"/>
        <v>197611.5</v>
      </c>
      <c r="S132" s="13">
        <f t="shared" si="17"/>
        <v>178623.19999999998</v>
      </c>
      <c r="T132" s="13">
        <f t="shared" si="18"/>
        <v>-26978.499999999982</v>
      </c>
      <c r="U132" s="13">
        <f t="shared" si="19"/>
        <v>0</v>
      </c>
      <c r="V132" s="13">
        <f t="shared" si="20"/>
        <v>445681.20000000007</v>
      </c>
      <c r="W132" s="13">
        <f>IF('Daily PnL Log'!W610&lt;&gt;"",'Daily PnL Log'!W610,"")</f>
        <v>610417</v>
      </c>
      <c r="X132" s="118">
        <f>IF('Daily PnL Log'!X610&lt;&gt;"",'Daily PnL Log'!X610,"")</f>
        <v>-1.2258619927033487E-2</v>
      </c>
      <c r="Y132" s="13" t="str">
        <f>IF('Daily PnL Log'!Y610&lt;&gt;"",'Daily PnL Log'!Y610,"")</f>
        <v/>
      </c>
      <c r="Z132" s="13" t="str">
        <f>IF('Daily PnL Log'!Z610&lt;&gt;"",'Daily PnL Log'!Z610,"")</f>
        <v/>
      </c>
      <c r="AA132" s="13" t="str">
        <f>IF('Daily PnL Log'!AA610&lt;&gt;"",'Daily PnL Log'!AA610,"")</f>
        <v/>
      </c>
      <c r="AB132" s="13" t="str">
        <f>IF('Daily PnL Log'!AB610&lt;&gt;"",'Daily PnL Log'!AB610,"")</f>
        <v/>
      </c>
      <c r="AC132" s="13">
        <f>IF('Daily PnL Log'!AC610&lt;&gt;"",'Daily PnL Log'!AC610,"")</f>
        <v>420879.81</v>
      </c>
    </row>
    <row r="133" spans="1:29" x14ac:dyDescent="0.25">
      <c r="A133" s="48" t="str">
        <f t="shared" si="12"/>
        <v>May</v>
      </c>
      <c r="B133" s="83">
        <f>'Daily PnL Log'!B611</f>
        <v>45049</v>
      </c>
      <c r="C133" s="11">
        <f>IF('Daily PnL Log'!C611&lt;&gt;"",'Daily PnL Log'!C611,"")</f>
        <v>32386.3</v>
      </c>
      <c r="D133" s="11">
        <f>IF('Daily PnL Log'!D611&lt;&gt;"",'Daily PnL Log'!D611,"")</f>
        <v>-5132</v>
      </c>
      <c r="E133" s="11">
        <f>IF('Daily PnL Log'!E611&lt;&gt;"",'Daily PnL Log'!E611,"")</f>
        <v>-1050.2</v>
      </c>
      <c r="F133" s="11">
        <f>IF('Daily PnL Log'!F611&lt;&gt;"",'Daily PnL Log'!F611,"")</f>
        <v>360.8</v>
      </c>
      <c r="G133" s="11">
        <f>IF('Daily PnL Log'!G611&lt;&gt;"",'Daily PnL Log'!G611,"")</f>
        <v>-4217.8</v>
      </c>
      <c r="H133" s="11">
        <f>IF('Daily PnL Log'!H611&lt;&gt;"",'Daily PnL Log'!H611,"")</f>
        <v>11854.3</v>
      </c>
      <c r="I133" s="11">
        <f>IF('Daily PnL Log'!I611&lt;&gt;"",'Daily PnL Log'!I611,"")</f>
        <v>0</v>
      </c>
      <c r="J133" s="11">
        <f>IF('Daily PnL Log'!J611&lt;&gt;"",'Daily PnL Log'!J611,"")</f>
        <v>34201.399999999994</v>
      </c>
      <c r="K133" s="11">
        <f>IF('Daily PnL Log'!K611&lt;&gt;"",'Daily PnL Log'!K611,"")</f>
        <v>-78</v>
      </c>
      <c r="L133" s="11">
        <f>IF('Daily PnL Log'!L611&lt;&gt;"",'Daily PnL Log'!L611,"")</f>
        <v>-552</v>
      </c>
      <c r="M133" s="11">
        <f>IF('Daily PnL Log'!M611&lt;&gt;"",'Daily PnL Log'!M611,"")</f>
        <v>-630</v>
      </c>
      <c r="N133" s="11">
        <f>IF('Daily PnL Log'!N611&lt;&gt;"",'Daily PnL Log'!N611,"")</f>
        <v>33571.399999999994</v>
      </c>
      <c r="O133" s="11">
        <f t="shared" si="13"/>
        <v>264013.3000000001</v>
      </c>
      <c r="P133" s="11">
        <f t="shared" si="14"/>
        <v>16184.999999999989</v>
      </c>
      <c r="Q133" s="11">
        <f t="shared" si="15"/>
        <v>-157569.20000000001</v>
      </c>
      <c r="R133" s="11">
        <f t="shared" si="16"/>
        <v>197972.3</v>
      </c>
      <c r="S133" s="11">
        <f t="shared" si="17"/>
        <v>174405.4</v>
      </c>
      <c r="T133" s="11">
        <f t="shared" si="18"/>
        <v>-15124.199999999983</v>
      </c>
      <c r="U133" s="11">
        <f t="shared" si="19"/>
        <v>0</v>
      </c>
      <c r="V133" s="11">
        <f t="shared" si="20"/>
        <v>479882.60000000009</v>
      </c>
      <c r="W133" s="11">
        <f>IF('Daily PnL Log'!W611&lt;&gt;"",'Daily PnL Log'!W611,"")</f>
        <v>609894</v>
      </c>
      <c r="X133" s="119">
        <f>IF('Daily PnL Log'!X611&lt;&gt;"",'Daily PnL Log'!X611,"")</f>
        <v>5.5044647102611262E-2</v>
      </c>
      <c r="Y133" s="11" t="str">
        <f>IF('Daily PnL Log'!Y611&lt;&gt;"",'Daily PnL Log'!Y611,"")</f>
        <v/>
      </c>
      <c r="Z133" s="11" t="str">
        <f>IF('Daily PnL Log'!Z611&lt;&gt;"",'Daily PnL Log'!Z611,"")</f>
        <v/>
      </c>
      <c r="AA133" s="11" t="str">
        <f>IF('Daily PnL Log'!AA611&lt;&gt;"",'Daily PnL Log'!AA611,"")</f>
        <v/>
      </c>
      <c r="AB133" s="11" t="str">
        <f>IF('Daily PnL Log'!AB611&lt;&gt;"",'Daily PnL Log'!AB611,"")</f>
        <v/>
      </c>
      <c r="AC133" s="11">
        <f>IF('Daily PnL Log'!AC611&lt;&gt;"",'Daily PnL Log'!AC611,"")</f>
        <v>433627.06</v>
      </c>
    </row>
    <row r="134" spans="1:29" x14ac:dyDescent="0.25">
      <c r="A134" s="47" t="str">
        <f t="shared" si="12"/>
        <v>May</v>
      </c>
      <c r="B134" s="14">
        <f>'Daily PnL Log'!B612</f>
        <v>45050</v>
      </c>
      <c r="C134" s="13">
        <f>IF('Daily PnL Log'!C612&lt;&gt;"",'Daily PnL Log'!C612,"")</f>
        <v>-27297</v>
      </c>
      <c r="D134" s="13">
        <f>IF('Daily PnL Log'!D612&lt;&gt;"",'Daily PnL Log'!D612,"")</f>
        <v>1685.5</v>
      </c>
      <c r="E134" s="13">
        <f>IF('Daily PnL Log'!E612&lt;&gt;"",'Daily PnL Log'!E612,"")</f>
        <v>-643.1</v>
      </c>
      <c r="F134" s="13">
        <f>IF('Daily PnL Log'!F612&lt;&gt;"",'Daily PnL Log'!F612,"")</f>
        <v>-2955.8</v>
      </c>
      <c r="G134" s="13">
        <f>IF('Daily PnL Log'!G612&lt;&gt;"",'Daily PnL Log'!G612,"")</f>
        <v>-1111.7</v>
      </c>
      <c r="H134" s="13">
        <f>IF('Daily PnL Log'!H612&lt;&gt;"",'Daily PnL Log'!H612,"")</f>
        <v>-2593.9</v>
      </c>
      <c r="I134" s="13">
        <f>IF('Daily PnL Log'!I612&lt;&gt;"",'Daily PnL Log'!I612,"")</f>
        <v>0</v>
      </c>
      <c r="J134" s="13">
        <f>IF('Daily PnL Log'!J612&lt;&gt;"",'Daily PnL Log'!J612,"")</f>
        <v>-32916</v>
      </c>
      <c r="K134" s="13">
        <f>IF('Daily PnL Log'!K612&lt;&gt;"",'Daily PnL Log'!K612,"")</f>
        <v>-68.03</v>
      </c>
      <c r="L134" s="13">
        <f>IF('Daily PnL Log'!L612&lt;&gt;"",'Daily PnL Log'!L612,"")</f>
        <v>-481.39</v>
      </c>
      <c r="M134" s="13">
        <f>IF('Daily PnL Log'!M612&lt;&gt;"",'Daily PnL Log'!M612,"")</f>
        <v>-549.41999999999996</v>
      </c>
      <c r="N134" s="13">
        <f>IF('Daily PnL Log'!N612&lt;&gt;"",'Daily PnL Log'!N612,"")</f>
        <v>-33465.42</v>
      </c>
      <c r="O134" s="13">
        <f t="shared" si="13"/>
        <v>236716.3000000001</v>
      </c>
      <c r="P134" s="13">
        <f t="shared" si="14"/>
        <v>17870.499999999989</v>
      </c>
      <c r="Q134" s="13">
        <f t="shared" si="15"/>
        <v>-158212.30000000002</v>
      </c>
      <c r="R134" s="13">
        <f t="shared" si="16"/>
        <v>195016.5</v>
      </c>
      <c r="S134" s="13">
        <f t="shared" si="17"/>
        <v>173293.69999999998</v>
      </c>
      <c r="T134" s="13">
        <f t="shared" si="18"/>
        <v>-17718.099999999984</v>
      </c>
      <c r="U134" s="13">
        <f t="shared" si="19"/>
        <v>0</v>
      </c>
      <c r="V134" s="13">
        <f t="shared" si="20"/>
        <v>446966.60000000009</v>
      </c>
      <c r="W134" s="13">
        <f>IF('Daily PnL Log'!W612&lt;&gt;"",'Daily PnL Log'!W612,"")</f>
        <v>558102</v>
      </c>
      <c r="X134" s="118">
        <f>IF('Daily PnL Log'!X612&lt;&gt;"",'Daily PnL Log'!X612,"")</f>
        <v>-5.9962910005697881E-2</v>
      </c>
      <c r="Y134" s="13" t="str">
        <f>IF('Daily PnL Log'!Y612&lt;&gt;"",'Daily PnL Log'!Y612,"")</f>
        <v/>
      </c>
      <c r="Z134" s="13" t="str">
        <f>IF('Daily PnL Log'!Z612&lt;&gt;"",'Daily PnL Log'!Z612,"")</f>
        <v/>
      </c>
      <c r="AA134" s="13" t="str">
        <f>IF('Daily PnL Log'!AA612&lt;&gt;"",'Daily PnL Log'!AA612,"")</f>
        <v/>
      </c>
      <c r="AB134" s="13" t="str">
        <f>IF('Daily PnL Log'!AB612&lt;&gt;"",'Daily PnL Log'!AB612,"")</f>
        <v/>
      </c>
      <c r="AC134" s="13">
        <f>IF('Daily PnL Log'!AC612&lt;&gt;"",'Daily PnL Log'!AC612,"")</f>
        <v>418655.39</v>
      </c>
    </row>
    <row r="135" spans="1:29" x14ac:dyDescent="0.25">
      <c r="A135" s="48" t="str">
        <f t="shared" si="12"/>
        <v>May</v>
      </c>
      <c r="B135" s="83">
        <f>'Daily PnL Log'!B613</f>
        <v>45051</v>
      </c>
      <c r="C135" s="11">
        <f>IF('Daily PnL Log'!C613&lt;&gt;"",'Daily PnL Log'!C613,"")</f>
        <v>14378.3</v>
      </c>
      <c r="D135" s="11">
        <f>IF('Daily PnL Log'!D613&lt;&gt;"",'Daily PnL Log'!D613,"")</f>
        <v>35120.699999999997</v>
      </c>
      <c r="E135" s="11">
        <f>IF('Daily PnL Log'!E613&lt;&gt;"",'Daily PnL Log'!E613,"")</f>
        <v>5.4</v>
      </c>
      <c r="F135" s="11">
        <f>IF('Daily PnL Log'!F613&lt;&gt;"",'Daily PnL Log'!F613,"")</f>
        <v>170.1</v>
      </c>
      <c r="G135" s="11">
        <f>IF('Daily PnL Log'!G613&lt;&gt;"",'Daily PnL Log'!G613,"")</f>
        <v>11748.4</v>
      </c>
      <c r="H135" s="11">
        <f>IF('Daily PnL Log'!H613&lt;&gt;"",'Daily PnL Log'!H613,"")</f>
        <v>19798.599999999999</v>
      </c>
      <c r="I135" s="11">
        <f>IF('Daily PnL Log'!I613&lt;&gt;"",'Daily PnL Log'!I613,"")</f>
        <v>0</v>
      </c>
      <c r="J135" s="11">
        <f>IF('Daily PnL Log'!J613&lt;&gt;"",'Daily PnL Log'!J613,"")</f>
        <v>81221.5</v>
      </c>
      <c r="K135" s="11">
        <f>IF('Daily PnL Log'!K613&lt;&gt;"",'Daily PnL Log'!K613,"")</f>
        <v>-75.23</v>
      </c>
      <c r="L135" s="11">
        <f>IF('Daily PnL Log'!L613&lt;&gt;"",'Daily PnL Log'!L613,"")</f>
        <v>-532.67999999999995</v>
      </c>
      <c r="M135" s="11">
        <f>IF('Daily PnL Log'!M613&lt;&gt;"",'Daily PnL Log'!M613,"")</f>
        <v>-607.91</v>
      </c>
      <c r="N135" s="11">
        <f>IF('Daily PnL Log'!N613&lt;&gt;"",'Daily PnL Log'!N613,"")</f>
        <v>80613.59</v>
      </c>
      <c r="O135" s="11">
        <f t="shared" si="13"/>
        <v>251094.60000000009</v>
      </c>
      <c r="P135" s="11">
        <f t="shared" si="14"/>
        <v>52991.199999999983</v>
      </c>
      <c r="Q135" s="11">
        <f t="shared" si="15"/>
        <v>-158206.90000000002</v>
      </c>
      <c r="R135" s="11">
        <f t="shared" si="16"/>
        <v>195186.6</v>
      </c>
      <c r="S135" s="11">
        <f t="shared" si="17"/>
        <v>185042.09999999998</v>
      </c>
      <c r="T135" s="11">
        <f t="shared" si="18"/>
        <v>2080.5000000000146</v>
      </c>
      <c r="U135" s="11">
        <f t="shared" si="19"/>
        <v>0</v>
      </c>
      <c r="V135" s="11">
        <f t="shared" si="20"/>
        <v>528188.10000000009</v>
      </c>
      <c r="W135" s="11">
        <f>IF('Daily PnL Log'!W613&lt;&gt;"",'Daily PnL Log'!W613,"")</f>
        <v>641556</v>
      </c>
      <c r="X135" s="119">
        <f>IF('Daily PnL Log'!X613&lt;&gt;"",'Daily PnL Log'!X613,"")</f>
        <v>0.12565323993540703</v>
      </c>
      <c r="Y135" s="11">
        <f>IF('Daily PnL Log'!Y613&lt;&gt;"",'Daily PnL Log'!Y613,"")</f>
        <v>-859.71</v>
      </c>
      <c r="Z135" s="11" t="str">
        <f>IF('Daily PnL Log'!Z613&lt;&gt;"",'Daily PnL Log'!Z613,"")</f>
        <v/>
      </c>
      <c r="AA135" s="11" t="str">
        <f>IF('Daily PnL Log'!AA613&lt;&gt;"",'Daily PnL Log'!AA613,"")</f>
        <v/>
      </c>
      <c r="AB135" s="11" t="str">
        <f>IF('Daily PnL Log'!AB613&lt;&gt;"",'Daily PnL Log'!AB613,"")</f>
        <v/>
      </c>
      <c r="AC135" s="11">
        <f>IF('Daily PnL Log'!AC613&lt;&gt;"",'Daily PnL Log'!AC613,"")</f>
        <v>497872.98</v>
      </c>
    </row>
    <row r="136" spans="1:29" x14ac:dyDescent="0.25">
      <c r="A136" s="47" t="str">
        <f t="shared" si="12"/>
        <v>May</v>
      </c>
      <c r="B136" s="14">
        <f>'Daily PnL Log'!B614</f>
        <v>45054</v>
      </c>
      <c r="C136" s="13">
        <f>IF('Daily PnL Log'!C614&lt;&gt;"",'Daily PnL Log'!C614,"")</f>
        <v>-4915.5</v>
      </c>
      <c r="D136" s="13">
        <f>IF('Daily PnL Log'!D614&lt;&gt;"",'Daily PnL Log'!D614,"")</f>
        <v>15374.4</v>
      </c>
      <c r="E136" s="13">
        <f>IF('Daily PnL Log'!E614&lt;&gt;"",'Daily PnL Log'!E614,"")</f>
        <v>84.6</v>
      </c>
      <c r="F136" s="13">
        <f>IF('Daily PnL Log'!F614&lt;&gt;"",'Daily PnL Log'!F614,"")</f>
        <v>-10590.8</v>
      </c>
      <c r="G136" s="13">
        <f>IF('Daily PnL Log'!G614&lt;&gt;"",'Daily PnL Log'!G614,"")</f>
        <v>-3594.6</v>
      </c>
      <c r="H136" s="13">
        <f>IF('Daily PnL Log'!H614&lt;&gt;"",'Daily PnL Log'!H614,"")</f>
        <v>-13358.7</v>
      </c>
      <c r="I136" s="13">
        <f>IF('Daily PnL Log'!I614&lt;&gt;"",'Daily PnL Log'!I614,"")</f>
        <v>0</v>
      </c>
      <c r="J136" s="13">
        <f>IF('Daily PnL Log'!J614&lt;&gt;"",'Daily PnL Log'!J614,"")</f>
        <v>-17000.599999999999</v>
      </c>
      <c r="K136" s="13">
        <f>IF('Daily PnL Log'!K614&lt;&gt;"",'Daily PnL Log'!K614,"")</f>
        <v>-29.15</v>
      </c>
      <c r="L136" s="13">
        <f>IF('Daily PnL Log'!L614&lt;&gt;"",'Daily PnL Log'!L614,"")</f>
        <v>-205.62</v>
      </c>
      <c r="M136" s="13">
        <f>IF('Daily PnL Log'!M614&lt;&gt;"",'Daily PnL Log'!M614,"")</f>
        <v>-234.77</v>
      </c>
      <c r="N136" s="13">
        <f>IF('Daily PnL Log'!N614&lt;&gt;"",'Daily PnL Log'!N614,"")</f>
        <v>-17235.37</v>
      </c>
      <c r="O136" s="13">
        <f t="shared" si="13"/>
        <v>246179.10000000009</v>
      </c>
      <c r="P136" s="13">
        <f t="shared" si="14"/>
        <v>68365.599999999977</v>
      </c>
      <c r="Q136" s="13">
        <f t="shared" si="15"/>
        <v>-158122.30000000002</v>
      </c>
      <c r="R136" s="13">
        <f t="shared" si="16"/>
        <v>184595.80000000002</v>
      </c>
      <c r="S136" s="13">
        <f t="shared" si="17"/>
        <v>181447.49999999997</v>
      </c>
      <c r="T136" s="13">
        <f t="shared" si="18"/>
        <v>-11278.199999999986</v>
      </c>
      <c r="U136" s="13">
        <f t="shared" si="19"/>
        <v>0</v>
      </c>
      <c r="V136" s="13">
        <f t="shared" si="20"/>
        <v>511187.50000000012</v>
      </c>
      <c r="W136" s="13">
        <f>IF('Daily PnL Log'!W614&lt;&gt;"",'Daily PnL Log'!W614,"")</f>
        <v>567636</v>
      </c>
      <c r="X136" s="118">
        <f>IF('Daily PnL Log'!X614&lt;&gt;"",'Daily PnL Log'!X614,"")</f>
        <v>-3.03634195153232E-2</v>
      </c>
      <c r="Y136" s="13">
        <f>IF('Daily PnL Log'!Y614&lt;&gt;"",'Daily PnL Log'!Y614,"")</f>
        <v>-295</v>
      </c>
      <c r="Z136" s="13" t="str">
        <f>IF('Daily PnL Log'!Z614&lt;&gt;"",'Daily PnL Log'!Z614,"")</f>
        <v/>
      </c>
      <c r="AA136" s="13" t="str">
        <f>IF('Daily PnL Log'!AA614&lt;&gt;"",'Daily PnL Log'!AA614,"")</f>
        <v/>
      </c>
      <c r="AB136" s="13" t="str">
        <f>IF('Daily PnL Log'!AB614&lt;&gt;"",'Daily PnL Log'!AB614,"")</f>
        <v/>
      </c>
      <c r="AC136" s="13">
        <f>IF('Daily PnL Log'!AC614&lt;&gt;"",'Daily PnL Log'!AC614,"")</f>
        <v>461714.46</v>
      </c>
    </row>
    <row r="137" spans="1:29" x14ac:dyDescent="0.25">
      <c r="A137" s="48" t="str">
        <f t="shared" si="12"/>
        <v>May</v>
      </c>
      <c r="B137" s="83">
        <f>'Daily PnL Log'!B615</f>
        <v>45055</v>
      </c>
      <c r="C137" s="11">
        <f>IF('Daily PnL Log'!C615&lt;&gt;"",'Daily PnL Log'!C615,"")</f>
        <v>23564.6</v>
      </c>
      <c r="D137" s="11">
        <f>IF('Daily PnL Log'!D615&lt;&gt;"",'Daily PnL Log'!D615,"")</f>
        <v>8479.9</v>
      </c>
      <c r="E137" s="11">
        <f>IF('Daily PnL Log'!E615&lt;&gt;"",'Daily PnL Log'!E615,"")</f>
        <v>339.9</v>
      </c>
      <c r="F137" s="11">
        <f>IF('Daily PnL Log'!F615&lt;&gt;"",'Daily PnL Log'!F615,"")</f>
        <v>-1442</v>
      </c>
      <c r="G137" s="11">
        <f>IF('Daily PnL Log'!G615&lt;&gt;"",'Daily PnL Log'!G615,"")</f>
        <v>10500.7</v>
      </c>
      <c r="H137" s="11">
        <f>IF('Daily PnL Log'!H615&lt;&gt;"",'Daily PnL Log'!H615,"")</f>
        <v>-1160.2</v>
      </c>
      <c r="I137" s="11">
        <f>IF('Daily PnL Log'!I615&lt;&gt;"",'Daily PnL Log'!I615,"")</f>
        <v>0</v>
      </c>
      <c r="J137" s="11">
        <f>IF('Daily PnL Log'!J615&lt;&gt;"",'Daily PnL Log'!J615,"")</f>
        <v>40282.900000000009</v>
      </c>
      <c r="K137" s="11">
        <f>IF('Daily PnL Log'!K615&lt;&gt;"",'Daily PnL Log'!K615,"")</f>
        <v>-58.88</v>
      </c>
      <c r="L137" s="11">
        <f>IF('Daily PnL Log'!L615&lt;&gt;"",'Daily PnL Log'!L615,"")</f>
        <v>-416.3</v>
      </c>
      <c r="M137" s="11">
        <f>IF('Daily PnL Log'!M615&lt;&gt;"",'Daily PnL Log'!M615,"")</f>
        <v>-475.18</v>
      </c>
      <c r="N137" s="11">
        <f>IF('Daily PnL Log'!N615&lt;&gt;"",'Daily PnL Log'!N615,"")</f>
        <v>39807.720000000008</v>
      </c>
      <c r="O137" s="11">
        <f t="shared" si="13"/>
        <v>269743.70000000007</v>
      </c>
      <c r="P137" s="11">
        <f t="shared" si="14"/>
        <v>76845.499999999971</v>
      </c>
      <c r="Q137" s="11">
        <f t="shared" si="15"/>
        <v>-157782.40000000002</v>
      </c>
      <c r="R137" s="11">
        <f t="shared" si="16"/>
        <v>183153.80000000002</v>
      </c>
      <c r="S137" s="11">
        <f t="shared" si="17"/>
        <v>191948.19999999998</v>
      </c>
      <c r="T137" s="11">
        <f t="shared" si="18"/>
        <v>-12438.399999999987</v>
      </c>
      <c r="U137" s="11">
        <f t="shared" si="19"/>
        <v>0</v>
      </c>
      <c r="V137" s="11">
        <f t="shared" si="20"/>
        <v>551470.40000000014</v>
      </c>
      <c r="W137" s="11">
        <f>IF('Daily PnL Log'!W615&lt;&gt;"",'Daily PnL Log'!W615,"")</f>
        <v>672410</v>
      </c>
      <c r="X137" s="119">
        <f>IF('Daily PnL Log'!X615&lt;&gt;"",'Daily PnL Log'!X615,"")</f>
        <v>5.9201558572894525E-2</v>
      </c>
      <c r="Y137" s="11" t="str">
        <f>IF('Daily PnL Log'!Y615&lt;&gt;"",'Daily PnL Log'!Y615,"")</f>
        <v/>
      </c>
      <c r="Z137" s="11" t="str">
        <f>IF('Daily PnL Log'!Z615&lt;&gt;"",'Daily PnL Log'!Z615,"")</f>
        <v/>
      </c>
      <c r="AA137" s="11" t="str">
        <f>IF('Daily PnL Log'!AA615&lt;&gt;"",'Daily PnL Log'!AA615,"")</f>
        <v/>
      </c>
      <c r="AB137" s="11" t="str">
        <f>IF('Daily PnL Log'!AB615&lt;&gt;"",'Daily PnL Log'!AB615,"")</f>
        <v/>
      </c>
      <c r="AC137" s="11">
        <f>IF('Daily PnL Log'!AC615&lt;&gt;"",'Daily PnL Log'!AC615,"")</f>
        <v>502593.53</v>
      </c>
    </row>
    <row r="138" spans="1:29" x14ac:dyDescent="0.25">
      <c r="A138" s="47" t="str">
        <f t="shared" si="12"/>
        <v>May</v>
      </c>
      <c r="B138" s="14">
        <f>'Daily PnL Log'!B616</f>
        <v>45056</v>
      </c>
      <c r="C138" s="13">
        <f>IF('Daily PnL Log'!C616&lt;&gt;"",'Daily PnL Log'!C616,"")</f>
        <v>8294.1</v>
      </c>
      <c r="D138" s="13">
        <f>IF('Daily PnL Log'!D616&lt;&gt;"",'Daily PnL Log'!D616,"")</f>
        <v>-8282.6</v>
      </c>
      <c r="E138" s="13">
        <f>IF('Daily PnL Log'!E616&lt;&gt;"",'Daily PnL Log'!E616,"")</f>
        <v>608.1</v>
      </c>
      <c r="F138" s="13">
        <f>IF('Daily PnL Log'!F616&lt;&gt;"",'Daily PnL Log'!F616,"")</f>
        <v>-20161.400000000001</v>
      </c>
      <c r="G138" s="13">
        <f>IF('Daily PnL Log'!G616&lt;&gt;"",'Daily PnL Log'!G616,"")</f>
        <v>8433.6</v>
      </c>
      <c r="H138" s="13">
        <f>IF('Daily PnL Log'!H616&lt;&gt;"",'Daily PnL Log'!H616,"")</f>
        <v>-15955.2</v>
      </c>
      <c r="I138" s="13">
        <f>IF('Daily PnL Log'!I616&lt;&gt;"",'Daily PnL Log'!I616,"")</f>
        <v>0</v>
      </c>
      <c r="J138" s="13">
        <f>IF('Daily PnL Log'!J616&lt;&gt;"",'Daily PnL Log'!J616,"")</f>
        <v>-27063.4</v>
      </c>
      <c r="K138" s="13">
        <f>IF('Daily PnL Log'!K616&lt;&gt;"",'Daily PnL Log'!K616,"")</f>
        <v>-67.08</v>
      </c>
      <c r="L138" s="13">
        <f>IF('Daily PnL Log'!L616&lt;&gt;"",'Daily PnL Log'!L616,"")</f>
        <v>-475.41</v>
      </c>
      <c r="M138" s="13">
        <f>IF('Daily PnL Log'!M616&lt;&gt;"",'Daily PnL Log'!M616,"")</f>
        <v>-542.49</v>
      </c>
      <c r="N138" s="13">
        <f>IF('Daily PnL Log'!N616&lt;&gt;"",'Daily PnL Log'!N616,"")</f>
        <v>-27605.890000000003</v>
      </c>
      <c r="O138" s="13">
        <f t="shared" si="13"/>
        <v>278037.80000000005</v>
      </c>
      <c r="P138" s="13">
        <f t="shared" si="14"/>
        <v>68562.899999999965</v>
      </c>
      <c r="Q138" s="13">
        <f t="shared" si="15"/>
        <v>-157174.30000000002</v>
      </c>
      <c r="R138" s="13">
        <f t="shared" si="16"/>
        <v>162992.40000000002</v>
      </c>
      <c r="S138" s="13">
        <f t="shared" si="17"/>
        <v>200381.8</v>
      </c>
      <c r="T138" s="13">
        <f t="shared" si="18"/>
        <v>-28393.599999999988</v>
      </c>
      <c r="U138" s="13">
        <f t="shared" si="19"/>
        <v>0</v>
      </c>
      <c r="V138" s="13">
        <f t="shared" si="20"/>
        <v>524407.00000000012</v>
      </c>
      <c r="W138" s="13">
        <f>IF('Daily PnL Log'!W616&lt;&gt;"",'Daily PnL Log'!W616,"")</f>
        <v>654966</v>
      </c>
      <c r="X138" s="118">
        <f>IF('Daily PnL Log'!X616&lt;&gt;"",'Daily PnL Log'!X616,"")</f>
        <v>-4.2148584812036052E-2</v>
      </c>
      <c r="Y138" s="13">
        <f>IF('Daily PnL Log'!Y616&lt;&gt;"",'Daily PnL Log'!Y616,"")</f>
        <v>-5158.2299999999996</v>
      </c>
      <c r="Z138" s="13" t="str">
        <f>IF('Daily PnL Log'!Z616&lt;&gt;"",'Daily PnL Log'!Z616,"")</f>
        <v/>
      </c>
      <c r="AA138" s="13" t="str">
        <f>IF('Daily PnL Log'!AA616&lt;&gt;"",'Daily PnL Log'!AA616,"")</f>
        <v/>
      </c>
      <c r="AB138" s="13" t="str">
        <f>IF('Daily PnL Log'!AB616&lt;&gt;"",'Daily PnL Log'!AB616,"")</f>
        <v/>
      </c>
      <c r="AC138" s="13">
        <f>IF('Daily PnL Log'!AC616&lt;&gt;"",'Daily PnL Log'!AC616,"")</f>
        <v>480401.29</v>
      </c>
    </row>
    <row r="139" spans="1:29" x14ac:dyDescent="0.25">
      <c r="A139" s="48" t="str">
        <f t="shared" si="12"/>
        <v>May</v>
      </c>
      <c r="B139" s="83">
        <f>'Daily PnL Log'!B617</f>
        <v>45057</v>
      </c>
      <c r="C139" s="11">
        <f>IF('Daily PnL Log'!C617&lt;&gt;"",'Daily PnL Log'!C617,"")</f>
        <v>-6542.8</v>
      </c>
      <c r="D139" s="11">
        <f>IF('Daily PnL Log'!D617&lt;&gt;"",'Daily PnL Log'!D617,"")</f>
        <v>-1579.1</v>
      </c>
      <c r="E139" s="11">
        <f>IF('Daily PnL Log'!E617&lt;&gt;"",'Daily PnL Log'!E617,"")</f>
        <v>-648.5</v>
      </c>
      <c r="F139" s="11">
        <f>IF('Daily PnL Log'!F617&lt;&gt;"",'Daily PnL Log'!F617,"")</f>
        <v>9807.5</v>
      </c>
      <c r="G139" s="11">
        <f>IF('Daily PnL Log'!G617&lt;&gt;"",'Daily PnL Log'!G617,"")</f>
        <v>-10876.5</v>
      </c>
      <c r="H139" s="11">
        <f>IF('Daily PnL Log'!H617&lt;&gt;"",'Daily PnL Log'!H617,"")</f>
        <v>2779.4</v>
      </c>
      <c r="I139" s="11">
        <f>IF('Daily PnL Log'!I617&lt;&gt;"",'Daily PnL Log'!I617,"")</f>
        <v>0</v>
      </c>
      <c r="J139" s="11">
        <f>IF('Daily PnL Log'!J617&lt;&gt;"",'Daily PnL Log'!J617,"")</f>
        <v>-7060</v>
      </c>
      <c r="K139" s="11">
        <f>IF('Daily PnL Log'!K617&lt;&gt;"",'Daily PnL Log'!K617,"")</f>
        <v>-85.11</v>
      </c>
      <c r="L139" s="11">
        <f>IF('Daily PnL Log'!L617&lt;&gt;"",'Daily PnL Log'!L617,"")</f>
        <v>-600.53</v>
      </c>
      <c r="M139" s="11">
        <f>IF('Daily PnL Log'!M617&lt;&gt;"",'Daily PnL Log'!M617,"")</f>
        <v>-685.64</v>
      </c>
      <c r="N139" s="11">
        <f>IF('Daily PnL Log'!N617&lt;&gt;"",'Daily PnL Log'!N617,"")</f>
        <v>-7745.64</v>
      </c>
      <c r="O139" s="11">
        <f t="shared" si="13"/>
        <v>271495.00000000006</v>
      </c>
      <c r="P139" s="11">
        <f t="shared" si="14"/>
        <v>66983.799999999959</v>
      </c>
      <c r="Q139" s="11">
        <f t="shared" si="15"/>
        <v>-157822.80000000002</v>
      </c>
      <c r="R139" s="11">
        <f t="shared" si="16"/>
        <v>172799.90000000002</v>
      </c>
      <c r="S139" s="11">
        <f t="shared" si="17"/>
        <v>189505.3</v>
      </c>
      <c r="T139" s="11">
        <f t="shared" si="18"/>
        <v>-25614.199999999986</v>
      </c>
      <c r="U139" s="11">
        <f t="shared" si="19"/>
        <v>0</v>
      </c>
      <c r="V139" s="11">
        <f t="shared" si="20"/>
        <v>517347.00000000012</v>
      </c>
      <c r="W139" s="11">
        <f>IF('Daily PnL Log'!W617&lt;&gt;"",'Daily PnL Log'!W617,"")</f>
        <v>699044</v>
      </c>
      <c r="X139" s="119">
        <f>IF('Daily PnL Log'!X617&lt;&gt;"",'Daily PnL Log'!X617,"")</f>
        <v>-1.1080332568479238E-2</v>
      </c>
      <c r="Y139" s="11" t="str">
        <f>IF('Daily PnL Log'!Y617&lt;&gt;"",'Daily PnL Log'!Y617,"")</f>
        <v/>
      </c>
      <c r="Z139" s="11" t="str">
        <f>IF('Daily PnL Log'!Z617&lt;&gt;"",'Daily PnL Log'!Z617,"")</f>
        <v/>
      </c>
      <c r="AA139" s="11" t="str">
        <f>IF('Daily PnL Log'!AA617&lt;&gt;"",'Daily PnL Log'!AA617,"")</f>
        <v/>
      </c>
      <c r="AB139" s="11" t="str">
        <f>IF('Daily PnL Log'!AB617&lt;&gt;"",'Daily PnL Log'!AB617,"")</f>
        <v/>
      </c>
      <c r="AC139" s="11">
        <f>IF('Daily PnL Log'!AC617&lt;&gt;"",'Daily PnL Log'!AC617,"")</f>
        <v>472871.4</v>
      </c>
    </row>
    <row r="140" spans="1:29" x14ac:dyDescent="0.25">
      <c r="A140" s="47" t="str">
        <f t="shared" si="12"/>
        <v>May</v>
      </c>
      <c r="B140" s="14">
        <f>'Daily PnL Log'!B618</f>
        <v>45058</v>
      </c>
      <c r="C140" s="13">
        <f>IF('Daily PnL Log'!C618&lt;&gt;"",'Daily PnL Log'!C618,"")</f>
        <v>1069.7</v>
      </c>
      <c r="D140" s="13">
        <f>IF('Daily PnL Log'!D618&lt;&gt;"",'Daily PnL Log'!D618,"")</f>
        <v>8992</v>
      </c>
      <c r="E140" s="13">
        <f>IF('Daily PnL Log'!E618&lt;&gt;"",'Daily PnL Log'!E618,"")</f>
        <v>970</v>
      </c>
      <c r="F140" s="13">
        <f>IF('Daily PnL Log'!F618&lt;&gt;"",'Daily PnL Log'!F618,"")</f>
        <v>3249.3</v>
      </c>
      <c r="G140" s="13">
        <f>IF('Daily PnL Log'!G618&lt;&gt;"",'Daily PnL Log'!G618,"")</f>
        <v>-257.2</v>
      </c>
      <c r="H140" s="13">
        <f>IF('Daily PnL Log'!H618&lt;&gt;"",'Daily PnL Log'!H618,"")</f>
        <v>23508.6</v>
      </c>
      <c r="I140" s="13">
        <f>IF('Daily PnL Log'!I618&lt;&gt;"",'Daily PnL Log'!I618,"")</f>
        <v>0</v>
      </c>
      <c r="J140" s="13">
        <f>IF('Daily PnL Log'!J618&lt;&gt;"",'Daily PnL Log'!J618,"")</f>
        <v>37532.399999999994</v>
      </c>
      <c r="K140" s="13">
        <f>IF('Daily PnL Log'!K618&lt;&gt;"",'Daily PnL Log'!K618,"")</f>
        <v>-111.99</v>
      </c>
      <c r="L140" s="13">
        <f>IF('Daily PnL Log'!L618&lt;&gt;"",'Daily PnL Log'!L618,"")</f>
        <v>-792.35</v>
      </c>
      <c r="M140" s="13">
        <f>IF('Daily PnL Log'!M618&lt;&gt;"",'Daily PnL Log'!M618,"")</f>
        <v>-904.34</v>
      </c>
      <c r="N140" s="13">
        <f>IF('Daily PnL Log'!N618&lt;&gt;"",'Daily PnL Log'!N618,"")</f>
        <v>36628.06</v>
      </c>
      <c r="O140" s="13">
        <f t="shared" si="13"/>
        <v>272564.70000000007</v>
      </c>
      <c r="P140" s="13">
        <f t="shared" si="14"/>
        <v>75975.799999999959</v>
      </c>
      <c r="Q140" s="13">
        <f t="shared" si="15"/>
        <v>-156852.80000000002</v>
      </c>
      <c r="R140" s="13">
        <f t="shared" si="16"/>
        <v>176049.2</v>
      </c>
      <c r="S140" s="13">
        <f t="shared" si="17"/>
        <v>189248.09999999998</v>
      </c>
      <c r="T140" s="13">
        <f t="shared" si="18"/>
        <v>-2105.5999999999876</v>
      </c>
      <c r="U140" s="13">
        <f t="shared" si="19"/>
        <v>0</v>
      </c>
      <c r="V140" s="13">
        <f t="shared" si="20"/>
        <v>554879.40000000014</v>
      </c>
      <c r="W140" s="13">
        <f>IF('Daily PnL Log'!W618&lt;&gt;"",'Daily PnL Log'!W618,"")</f>
        <v>751970</v>
      </c>
      <c r="X140" s="118">
        <f>IF('Daily PnL Log'!X618&lt;&gt;"",'Daily PnL Log'!X618,"")</f>
        <v>4.8709469792677894E-2</v>
      </c>
      <c r="Y140" s="13" t="str">
        <f>IF('Daily PnL Log'!Y618&lt;&gt;"",'Daily PnL Log'!Y618,"")</f>
        <v/>
      </c>
      <c r="Z140" s="13" t="str">
        <f>IF('Daily PnL Log'!Z618&lt;&gt;"",'Daily PnL Log'!Z618,"")</f>
        <v/>
      </c>
      <c r="AA140" s="13" t="str">
        <f>IF('Daily PnL Log'!AA618&lt;&gt;"",'Daily PnL Log'!AA618,"")</f>
        <v/>
      </c>
      <c r="AB140" s="13" t="str">
        <f>IF('Daily PnL Log'!AB618&lt;&gt;"",'Daily PnL Log'!AB618,"")</f>
        <v/>
      </c>
      <c r="AC140" s="13">
        <f>IF('Daily PnL Log'!AC618&lt;&gt;"",'Daily PnL Log'!AC618,"")</f>
        <v>516973.81</v>
      </c>
    </row>
    <row r="141" spans="1:29" x14ac:dyDescent="0.25">
      <c r="A141" s="48" t="str">
        <f t="shared" si="12"/>
        <v>May</v>
      </c>
      <c r="B141" s="83">
        <f>'Daily PnL Log'!B619</f>
        <v>45061</v>
      </c>
      <c r="C141" s="11">
        <f>IF('Daily PnL Log'!C619&lt;&gt;"",'Daily PnL Log'!C619,"")</f>
        <v>3552.5</v>
      </c>
      <c r="D141" s="11">
        <f>IF('Daily PnL Log'!D619&lt;&gt;"",'Daily PnL Log'!D619,"")</f>
        <v>11513.4</v>
      </c>
      <c r="E141" s="11">
        <f>IF('Daily PnL Log'!E619&lt;&gt;"",'Daily PnL Log'!E619,"")</f>
        <v>-1586.8</v>
      </c>
      <c r="F141" s="11">
        <f>IF('Daily PnL Log'!F619&lt;&gt;"",'Daily PnL Log'!F619,"")</f>
        <v>1232.5</v>
      </c>
      <c r="G141" s="11">
        <f>IF('Daily PnL Log'!G619&lt;&gt;"",'Daily PnL Log'!G619,"")</f>
        <v>-10091.700000000001</v>
      </c>
      <c r="H141" s="11">
        <f>IF('Daily PnL Log'!H619&lt;&gt;"",'Daily PnL Log'!H619,"")</f>
        <v>14454.4</v>
      </c>
      <c r="I141" s="11">
        <f>IF('Daily PnL Log'!I619&lt;&gt;"",'Daily PnL Log'!I619,"")</f>
        <v>0</v>
      </c>
      <c r="J141" s="11">
        <f>IF('Daily PnL Log'!J619&lt;&gt;"",'Daily PnL Log'!J619,"")</f>
        <v>19074.3</v>
      </c>
      <c r="K141" s="11">
        <f>IF('Daily PnL Log'!K619&lt;&gt;"",'Daily PnL Log'!K619,"")</f>
        <v>-67.55</v>
      </c>
      <c r="L141" s="11">
        <f>IF('Daily PnL Log'!L619&lt;&gt;"",'Daily PnL Log'!L619,"")</f>
        <v>-477.25</v>
      </c>
      <c r="M141" s="11">
        <f>IF('Daily PnL Log'!M619&lt;&gt;"",'Daily PnL Log'!M619,"")</f>
        <v>-544.79999999999995</v>
      </c>
      <c r="N141" s="11">
        <f>IF('Daily PnL Log'!N619&lt;&gt;"",'Daily PnL Log'!N619,"")</f>
        <v>18529.5</v>
      </c>
      <c r="O141" s="11">
        <f t="shared" si="13"/>
        <v>276117.20000000007</v>
      </c>
      <c r="P141" s="11">
        <f t="shared" si="14"/>
        <v>87489.199999999953</v>
      </c>
      <c r="Q141" s="11">
        <f t="shared" si="15"/>
        <v>-158439.6</v>
      </c>
      <c r="R141" s="11">
        <f t="shared" si="16"/>
        <v>177281.7</v>
      </c>
      <c r="S141" s="11">
        <f t="shared" si="17"/>
        <v>179156.39999999997</v>
      </c>
      <c r="T141" s="11">
        <f t="shared" si="18"/>
        <v>12348.800000000012</v>
      </c>
      <c r="U141" s="11">
        <f t="shared" si="19"/>
        <v>0</v>
      </c>
      <c r="V141" s="11">
        <f t="shared" si="20"/>
        <v>573953.70000000019</v>
      </c>
      <c r="W141" s="11">
        <f>IF('Daily PnL Log'!W619&lt;&gt;"",'Daily PnL Log'!W619,"")</f>
        <v>593247</v>
      </c>
      <c r="X141" s="119">
        <f>IF('Daily PnL Log'!X619&lt;&gt;"",'Daily PnL Log'!X619,"")</f>
        <v>3.1234039110185133E-2</v>
      </c>
      <c r="Y141" s="11" t="str">
        <f>IF('Daily PnL Log'!Y619&lt;&gt;"",'Daily PnL Log'!Y619,"")</f>
        <v/>
      </c>
      <c r="Z141" s="11" t="str">
        <f>IF('Daily PnL Log'!Z619&lt;&gt;"",'Daily PnL Log'!Z619,"")</f>
        <v/>
      </c>
      <c r="AA141" s="11" t="str">
        <f>IF('Daily PnL Log'!AA619&lt;&gt;"",'Daily PnL Log'!AA619,"")</f>
        <v/>
      </c>
      <c r="AB141" s="11" t="str">
        <f>IF('Daily PnL Log'!AB619&lt;&gt;"",'Daily PnL Log'!AB619,"")</f>
        <v/>
      </c>
      <c r="AC141" s="11">
        <f>IF('Daily PnL Log'!AC619&lt;&gt;"",'Daily PnL Log'!AC619,"")</f>
        <v>537752.26</v>
      </c>
    </row>
    <row r="142" spans="1:29" x14ac:dyDescent="0.25">
      <c r="A142" s="47" t="str">
        <f t="shared" si="12"/>
        <v>May</v>
      </c>
      <c r="B142" s="14">
        <f>'Daily PnL Log'!B620</f>
        <v>45062</v>
      </c>
      <c r="C142" s="13">
        <f>IF('Daily PnL Log'!C620&lt;&gt;"",'Daily PnL Log'!C620,"")</f>
        <v>75722.5</v>
      </c>
      <c r="D142" s="13">
        <f>IF('Daily PnL Log'!D620&lt;&gt;"",'Daily PnL Log'!D620,"")</f>
        <v>-11750.7</v>
      </c>
      <c r="E142" s="13">
        <f>IF('Daily PnL Log'!E620&lt;&gt;"",'Daily PnL Log'!E620,"")</f>
        <v>2017</v>
      </c>
      <c r="F142" s="13">
        <f>IF('Daily PnL Log'!F620&lt;&gt;"",'Daily PnL Log'!F620,"")</f>
        <v>-10058.1</v>
      </c>
      <c r="G142" s="13">
        <f>IF('Daily PnL Log'!G620&lt;&gt;"",'Daily PnL Log'!G620,"")</f>
        <v>-3921.2</v>
      </c>
      <c r="H142" s="13">
        <f>IF('Daily PnL Log'!H620&lt;&gt;"",'Daily PnL Log'!H620,"")</f>
        <v>-14023.2</v>
      </c>
      <c r="I142" s="13">
        <f>IF('Daily PnL Log'!I620&lt;&gt;"",'Daily PnL Log'!I620,"")</f>
        <v>0</v>
      </c>
      <c r="J142" s="13">
        <f>IF('Daily PnL Log'!J620&lt;&gt;"",'Daily PnL Log'!J620,"")</f>
        <v>37986.300000000003</v>
      </c>
      <c r="K142" s="13">
        <f>IF('Daily PnL Log'!K620&lt;&gt;"",'Daily PnL Log'!K620,"")</f>
        <v>-102.8</v>
      </c>
      <c r="L142" s="13">
        <f>IF('Daily PnL Log'!L620&lt;&gt;"",'Daily PnL Log'!L620,"")</f>
        <v>-726.8</v>
      </c>
      <c r="M142" s="13">
        <f>IF('Daily PnL Log'!M620&lt;&gt;"",'Daily PnL Log'!M620,"")</f>
        <v>-829.59999999999991</v>
      </c>
      <c r="N142" s="13">
        <f>IF('Daily PnL Log'!N620&lt;&gt;"",'Daily PnL Log'!N620,"")</f>
        <v>37156.700000000004</v>
      </c>
      <c r="O142" s="13">
        <f t="shared" si="13"/>
        <v>351839.70000000007</v>
      </c>
      <c r="P142" s="13">
        <f t="shared" si="14"/>
        <v>75738.499999999956</v>
      </c>
      <c r="Q142" s="13">
        <f t="shared" si="15"/>
        <v>-156422.6</v>
      </c>
      <c r="R142" s="13">
        <f t="shared" si="16"/>
        <v>167223.6</v>
      </c>
      <c r="S142" s="13">
        <f t="shared" si="17"/>
        <v>175235.19999999995</v>
      </c>
      <c r="T142" s="13">
        <f t="shared" si="18"/>
        <v>-1674.3999999999887</v>
      </c>
      <c r="U142" s="13">
        <f t="shared" si="19"/>
        <v>0</v>
      </c>
      <c r="V142" s="13">
        <f t="shared" si="20"/>
        <v>611940.00000000023</v>
      </c>
      <c r="W142" s="13">
        <f>IF('Daily PnL Log'!W620&lt;&gt;"",'Daily PnL Log'!W620,"")</f>
        <v>526710</v>
      </c>
      <c r="X142" s="118">
        <f>IF('Daily PnL Log'!X620&lt;&gt;"",'Daily PnL Log'!X620,"")</f>
        <v>7.0544891875984894E-2</v>
      </c>
      <c r="Y142" s="13" t="str">
        <f>IF('Daily PnL Log'!Y620&lt;&gt;"",'Daily PnL Log'!Y620,"")</f>
        <v/>
      </c>
      <c r="Z142" s="13" t="str">
        <f>IF('Daily PnL Log'!Z620&lt;&gt;"",'Daily PnL Log'!Z620,"")</f>
        <v/>
      </c>
      <c r="AA142" s="13" t="str">
        <f>IF('Daily PnL Log'!AA620&lt;&gt;"",'Daily PnL Log'!AA620,"")</f>
        <v/>
      </c>
      <c r="AB142" s="13" t="str">
        <f>IF('Daily PnL Log'!AB620&lt;&gt;"",'Daily PnL Log'!AB620,"")</f>
        <v/>
      </c>
      <c r="AC142" s="13">
        <f>IF('Daily PnL Log'!AC620&lt;&gt;"",'Daily PnL Log'!AC620,"")</f>
        <v>580636.91</v>
      </c>
    </row>
    <row r="143" spans="1:29" x14ac:dyDescent="0.25">
      <c r="A143" s="48" t="str">
        <f t="shared" si="12"/>
        <v>May</v>
      </c>
      <c r="B143" s="83">
        <f>'Daily PnL Log'!B621</f>
        <v>45063</v>
      </c>
      <c r="C143" s="11">
        <f>IF('Daily PnL Log'!C621&lt;&gt;"",'Daily PnL Log'!C621,"")</f>
        <v>38020.400000000001</v>
      </c>
      <c r="D143" s="11">
        <f>IF('Daily PnL Log'!D621&lt;&gt;"",'Daily PnL Log'!D621,"")</f>
        <v>34082.400000000001</v>
      </c>
      <c r="E143" s="11">
        <f>IF('Daily PnL Log'!E621&lt;&gt;"",'Daily PnL Log'!E621,"")</f>
        <v>641.4</v>
      </c>
      <c r="F143" s="11">
        <f>IF('Daily PnL Log'!F621&lt;&gt;"",'Daily PnL Log'!F621,"")</f>
        <v>23740.799999999999</v>
      </c>
      <c r="G143" s="11">
        <f>IF('Daily PnL Log'!G621&lt;&gt;"",'Daily PnL Log'!G621,"")</f>
        <v>-8892.2999999999993</v>
      </c>
      <c r="H143" s="11">
        <f>IF('Daily PnL Log'!H621&lt;&gt;"",'Daily PnL Log'!H621,"")</f>
        <v>-6930.4</v>
      </c>
      <c r="I143" s="11">
        <f>IF('Daily PnL Log'!I621&lt;&gt;"",'Daily PnL Log'!I621,"")</f>
        <v>0</v>
      </c>
      <c r="J143" s="11">
        <f>IF('Daily PnL Log'!J621&lt;&gt;"",'Daily PnL Log'!J621,"")</f>
        <v>80662.3</v>
      </c>
      <c r="K143" s="11">
        <f>IF('Daily PnL Log'!K621&lt;&gt;"",'Daily PnL Log'!K621,"")</f>
        <v>-65.58</v>
      </c>
      <c r="L143" s="11">
        <f>IF('Daily PnL Log'!L621&lt;&gt;"",'Daily PnL Log'!L621,"")</f>
        <v>-463.45</v>
      </c>
      <c r="M143" s="11">
        <f>IF('Daily PnL Log'!M621&lt;&gt;"",'Daily PnL Log'!M621,"")</f>
        <v>-529.03</v>
      </c>
      <c r="N143" s="11">
        <f>IF('Daily PnL Log'!N621&lt;&gt;"",'Daily PnL Log'!N621,"")</f>
        <v>80133.27</v>
      </c>
      <c r="O143" s="11">
        <f t="shared" si="13"/>
        <v>389860.10000000009</v>
      </c>
      <c r="P143" s="11">
        <f t="shared" si="14"/>
        <v>109820.89999999997</v>
      </c>
      <c r="Q143" s="11">
        <f t="shared" si="15"/>
        <v>-155781.20000000001</v>
      </c>
      <c r="R143" s="11">
        <f t="shared" si="16"/>
        <v>190964.4</v>
      </c>
      <c r="S143" s="11">
        <f t="shared" si="17"/>
        <v>166342.89999999997</v>
      </c>
      <c r="T143" s="11">
        <f t="shared" si="18"/>
        <v>-8604.7999999999884</v>
      </c>
      <c r="U143" s="11">
        <f t="shared" si="19"/>
        <v>0</v>
      </c>
      <c r="V143" s="11">
        <f t="shared" si="20"/>
        <v>692602.30000000028</v>
      </c>
      <c r="W143" s="11">
        <f>IF('Daily PnL Log'!W621&lt;&gt;"",'Daily PnL Log'!W621,"")</f>
        <v>556397</v>
      </c>
      <c r="X143" s="119">
        <f>IF('Daily PnL Log'!X621&lt;&gt;"",'Daily PnL Log'!X621,"")</f>
        <v>0.14402175065645573</v>
      </c>
      <c r="Y143" s="11" t="str">
        <f>IF('Daily PnL Log'!Y621&lt;&gt;"",'Daily PnL Log'!Y621,"")</f>
        <v/>
      </c>
      <c r="Z143" s="11">
        <f>IF('Daily PnL Log'!Z621&lt;&gt;"",'Daily PnL Log'!Z621,"")</f>
        <v>230.21</v>
      </c>
      <c r="AA143" s="11" t="str">
        <f>IF('Daily PnL Log'!AA621&lt;&gt;"",'Daily PnL Log'!AA621,"")</f>
        <v/>
      </c>
      <c r="AB143" s="11" t="str">
        <f>IF('Daily PnL Log'!AB621&lt;&gt;"",'Daily PnL Log'!AB621,"")</f>
        <v/>
      </c>
      <c r="AC143" s="11">
        <f>IF('Daily PnL Log'!AC621&lt;&gt;"",'Daily PnL Log'!AC621,"")</f>
        <v>647659.88</v>
      </c>
    </row>
    <row r="144" spans="1:29" x14ac:dyDescent="0.25">
      <c r="A144" s="47" t="str">
        <f t="shared" si="12"/>
        <v>May</v>
      </c>
      <c r="B144" s="14">
        <f>'Daily PnL Log'!B622</f>
        <v>45064</v>
      </c>
      <c r="C144" s="13">
        <f>IF('Daily PnL Log'!C622&lt;&gt;"",'Daily PnL Log'!C622,"")</f>
        <v>17425.400000000001</v>
      </c>
      <c r="D144" s="13">
        <f>IF('Daily PnL Log'!D622&lt;&gt;"",'Daily PnL Log'!D622,"")</f>
        <v>7009.7</v>
      </c>
      <c r="E144" s="13">
        <f>IF('Daily PnL Log'!E622&lt;&gt;"",'Daily PnL Log'!E622,"")</f>
        <v>503.7</v>
      </c>
      <c r="F144" s="13">
        <f>IF('Daily PnL Log'!F622&lt;&gt;"",'Daily PnL Log'!F622,"")</f>
        <v>672.1</v>
      </c>
      <c r="G144" s="13">
        <f>IF('Daily PnL Log'!G622&lt;&gt;"",'Daily PnL Log'!G622,"")</f>
        <v>-7788.6</v>
      </c>
      <c r="H144" s="13">
        <f>IF('Daily PnL Log'!H622&lt;&gt;"",'Daily PnL Log'!H622,"")</f>
        <v>-4018.7</v>
      </c>
      <c r="I144" s="13">
        <f>IF('Daily PnL Log'!I622&lt;&gt;"",'Daily PnL Log'!I622,"")</f>
        <v>0</v>
      </c>
      <c r="J144" s="13">
        <f>IF('Daily PnL Log'!J622&lt;&gt;"",'Daily PnL Log'!J622,"")</f>
        <v>13803.600000000002</v>
      </c>
      <c r="K144" s="13">
        <f>IF('Daily PnL Log'!K622&lt;&gt;"",'Daily PnL Log'!K622,"")</f>
        <v>-98.64</v>
      </c>
      <c r="L144" s="13">
        <f>IF('Daily PnL Log'!L622&lt;&gt;"",'Daily PnL Log'!L622,"")</f>
        <v>-697.82</v>
      </c>
      <c r="M144" s="13">
        <f>IF('Daily PnL Log'!M622&lt;&gt;"",'Daily PnL Log'!M622,"")</f>
        <v>-796.46</v>
      </c>
      <c r="N144" s="13">
        <f>IF('Daily PnL Log'!N622&lt;&gt;"",'Daily PnL Log'!N622,"")</f>
        <v>13007.140000000003</v>
      </c>
      <c r="O144" s="13">
        <f t="shared" si="13"/>
        <v>407285.50000000012</v>
      </c>
      <c r="P144" s="13">
        <f t="shared" si="14"/>
        <v>116830.59999999996</v>
      </c>
      <c r="Q144" s="13">
        <f t="shared" si="15"/>
        <v>-155277.5</v>
      </c>
      <c r="R144" s="13">
        <f t="shared" si="16"/>
        <v>191636.5</v>
      </c>
      <c r="S144" s="13">
        <f t="shared" si="17"/>
        <v>158554.29999999996</v>
      </c>
      <c r="T144" s="13">
        <f t="shared" si="18"/>
        <v>-12623.499999999989</v>
      </c>
      <c r="U144" s="13">
        <f t="shared" si="19"/>
        <v>0</v>
      </c>
      <c r="V144" s="13">
        <f t="shared" si="20"/>
        <v>706405.90000000026</v>
      </c>
      <c r="W144" s="13">
        <f>IF('Daily PnL Log'!W622&lt;&gt;"",'Daily PnL Log'!W622,"")</f>
        <v>657275</v>
      </c>
      <c r="X144" s="118">
        <f>IF('Daily PnL Log'!X622&lt;&gt;"",'Daily PnL Log'!X622,"")</f>
        <v>1.9789494503822606E-2</v>
      </c>
      <c r="Y144" s="13" t="str">
        <f>IF('Daily PnL Log'!Y622&lt;&gt;"",'Daily PnL Log'!Y622,"")</f>
        <v/>
      </c>
      <c r="Z144" s="13" t="str">
        <f>IF('Daily PnL Log'!Z622&lt;&gt;"",'Daily PnL Log'!Z622,"")</f>
        <v/>
      </c>
      <c r="AA144" s="13" t="str">
        <f>IF('Daily PnL Log'!AA622&lt;&gt;"",'Daily PnL Log'!AA622,"")</f>
        <v/>
      </c>
      <c r="AB144" s="13" t="str">
        <f>IF('Daily PnL Log'!AB622&lt;&gt;"",'Daily PnL Log'!AB622,"")</f>
        <v/>
      </c>
      <c r="AC144" s="13">
        <f>IF('Daily PnL Log'!AC622&lt;&gt;"",'Daily PnL Log'!AC622,"")</f>
        <v>663718.67000000004</v>
      </c>
    </row>
    <row r="145" spans="1:29" x14ac:dyDescent="0.25">
      <c r="A145" s="48" t="str">
        <f t="shared" si="12"/>
        <v>May</v>
      </c>
      <c r="B145" s="83">
        <f>'Daily PnL Log'!B623</f>
        <v>45065</v>
      </c>
      <c r="C145" s="11">
        <f>IF('Daily PnL Log'!C623&lt;&gt;"",'Daily PnL Log'!C623,"")</f>
        <v>-6049.4</v>
      </c>
      <c r="D145" s="11">
        <f>IF('Daily PnL Log'!D623&lt;&gt;"",'Daily PnL Log'!D623,"")</f>
        <v>2676.7</v>
      </c>
      <c r="E145" s="11">
        <f>IF('Daily PnL Log'!E623&lt;&gt;"",'Daily PnL Log'!E623,"")</f>
        <v>403.3</v>
      </c>
      <c r="F145" s="11">
        <f>IF('Daily PnL Log'!F623&lt;&gt;"",'Daily PnL Log'!F623,"")</f>
        <v>-4582.7</v>
      </c>
      <c r="G145" s="11">
        <f>IF('Daily PnL Log'!G623&lt;&gt;"",'Daily PnL Log'!G623,"")</f>
        <v>2995.2</v>
      </c>
      <c r="H145" s="11">
        <f>IF('Daily PnL Log'!H623&lt;&gt;"",'Daily PnL Log'!H623,"")</f>
        <v>20221.7</v>
      </c>
      <c r="I145" s="11">
        <f>IF('Daily PnL Log'!I623&lt;&gt;"",'Daily PnL Log'!I623,"")</f>
        <v>0</v>
      </c>
      <c r="J145" s="11">
        <f>IF('Daily PnL Log'!J623&lt;&gt;"",'Daily PnL Log'!J623,"")</f>
        <v>15664.800000000001</v>
      </c>
      <c r="K145" s="11">
        <f>IF('Daily PnL Log'!K623&lt;&gt;"",'Daily PnL Log'!K623,"")</f>
        <v>-102.48</v>
      </c>
      <c r="L145" s="11">
        <f>IF('Daily PnL Log'!L623&lt;&gt;"",'Daily PnL Log'!L623,"")</f>
        <v>-720.74</v>
      </c>
      <c r="M145" s="11">
        <f>IF('Daily PnL Log'!M623&lt;&gt;"",'Daily PnL Log'!M623,"")</f>
        <v>-823.22</v>
      </c>
      <c r="N145" s="11">
        <f>IF('Daily PnL Log'!N623&lt;&gt;"",'Daily PnL Log'!N623,"")</f>
        <v>14841.580000000002</v>
      </c>
      <c r="O145" s="11">
        <f t="shared" si="13"/>
        <v>401236.10000000009</v>
      </c>
      <c r="P145" s="11">
        <f t="shared" si="14"/>
        <v>119507.29999999996</v>
      </c>
      <c r="Q145" s="11">
        <f t="shared" si="15"/>
        <v>-154874.20000000001</v>
      </c>
      <c r="R145" s="11">
        <f t="shared" si="16"/>
        <v>187053.8</v>
      </c>
      <c r="S145" s="11">
        <f t="shared" si="17"/>
        <v>161549.49999999997</v>
      </c>
      <c r="T145" s="11">
        <f t="shared" si="18"/>
        <v>7598.2000000000116</v>
      </c>
      <c r="U145" s="11">
        <f t="shared" si="19"/>
        <v>0</v>
      </c>
      <c r="V145" s="11">
        <f t="shared" si="20"/>
        <v>722070.7000000003</v>
      </c>
      <c r="W145" s="11">
        <f>IF('Daily PnL Log'!W623&lt;&gt;"",'Daily PnL Log'!W623,"")</f>
        <v>660600</v>
      </c>
      <c r="X145" s="119">
        <f>IF('Daily PnL Log'!X623&lt;&gt;"",'Daily PnL Log'!X623,"")</f>
        <v>2.2466818044202242E-2</v>
      </c>
      <c r="Y145" s="11" t="str">
        <f>IF('Daily PnL Log'!Y623&lt;&gt;"",'Daily PnL Log'!Y623,"")</f>
        <v/>
      </c>
      <c r="Z145" s="11" t="str">
        <f>IF('Daily PnL Log'!Z623&lt;&gt;"",'Daily PnL Log'!Z623,"")</f>
        <v/>
      </c>
      <c r="AA145" s="11" t="str">
        <f>IF('Daily PnL Log'!AA623&lt;&gt;"",'Daily PnL Log'!AA623,"")</f>
        <v/>
      </c>
      <c r="AB145" s="11" t="str">
        <f>IF('Daily PnL Log'!AB623&lt;&gt;"",'Daily PnL Log'!AB623,"")</f>
        <v/>
      </c>
      <c r="AC145" s="11">
        <f>IF('Daily PnL Log'!AC623&lt;&gt;"",'Daily PnL Log'!AC623,"")</f>
        <v>684124.45</v>
      </c>
    </row>
    <row r="146" spans="1:29" x14ac:dyDescent="0.25">
      <c r="A146" s="47" t="str">
        <f t="shared" si="12"/>
        <v>May</v>
      </c>
      <c r="B146" s="14">
        <f>'Daily PnL Log'!B624</f>
        <v>45068</v>
      </c>
      <c r="C146" s="13">
        <f>IF('Daily PnL Log'!C624&lt;&gt;"",'Daily PnL Log'!C624,"")</f>
        <v>-17951.3</v>
      </c>
      <c r="D146" s="13">
        <f>IF('Daily PnL Log'!D624&lt;&gt;"",'Daily PnL Log'!D624,"")</f>
        <v>12217.5</v>
      </c>
      <c r="E146" s="13">
        <f>IF('Daily PnL Log'!E624&lt;&gt;"",'Daily PnL Log'!E624,"")</f>
        <v>-307.2</v>
      </c>
      <c r="F146" s="13">
        <f>IF('Daily PnL Log'!F624&lt;&gt;"",'Daily PnL Log'!F624,"")</f>
        <v>5355.8</v>
      </c>
      <c r="G146" s="13">
        <f>IF('Daily PnL Log'!G624&lt;&gt;"",'Daily PnL Log'!G624,"")</f>
        <v>5707.1</v>
      </c>
      <c r="H146" s="13">
        <f>IF('Daily PnL Log'!H624&lt;&gt;"",'Daily PnL Log'!H624,"")</f>
        <v>677.1</v>
      </c>
      <c r="I146" s="13">
        <f>IF('Daily PnL Log'!I624&lt;&gt;"",'Daily PnL Log'!I624,"")</f>
        <v>0</v>
      </c>
      <c r="J146" s="13">
        <f>IF('Daily PnL Log'!J624&lt;&gt;"",'Daily PnL Log'!J624,"")</f>
        <v>5699.0000000000018</v>
      </c>
      <c r="K146" s="13">
        <f>IF('Daily PnL Log'!K624&lt;&gt;"",'Daily PnL Log'!K624,"")</f>
        <v>-91.52</v>
      </c>
      <c r="L146" s="13">
        <f>IF('Daily PnL Log'!L624&lt;&gt;"",'Daily PnL Log'!L624,"")</f>
        <v>-646.54999999999995</v>
      </c>
      <c r="M146" s="13">
        <f>IF('Daily PnL Log'!M624&lt;&gt;"",'Daily PnL Log'!M624,"")</f>
        <v>-738.06999999999994</v>
      </c>
      <c r="N146" s="13">
        <f>IF('Daily PnL Log'!N624&lt;&gt;"",'Daily PnL Log'!N624,"")</f>
        <v>4960.9300000000021</v>
      </c>
      <c r="O146" s="13">
        <f t="shared" si="13"/>
        <v>383284.8000000001</v>
      </c>
      <c r="P146" s="13">
        <f t="shared" si="14"/>
        <v>131724.79999999996</v>
      </c>
      <c r="Q146" s="13">
        <f t="shared" si="15"/>
        <v>-155181.40000000002</v>
      </c>
      <c r="R146" s="13">
        <f t="shared" si="16"/>
        <v>192409.59999999998</v>
      </c>
      <c r="S146" s="13">
        <f t="shared" si="17"/>
        <v>167256.59999999998</v>
      </c>
      <c r="T146" s="13">
        <f t="shared" si="18"/>
        <v>8275.300000000012</v>
      </c>
      <c r="U146" s="13">
        <f t="shared" si="19"/>
        <v>0</v>
      </c>
      <c r="V146" s="13">
        <f t="shared" si="20"/>
        <v>727769.7000000003</v>
      </c>
      <c r="W146" s="13">
        <f>IF('Daily PnL Log'!W624&lt;&gt;"",'Daily PnL Log'!W624,"")</f>
        <v>702880</v>
      </c>
      <c r="X146" s="118">
        <f>IF('Daily PnL Log'!X624&lt;&gt;"",'Daily PnL Log'!X624,"")</f>
        <v>7.058004211245166E-3</v>
      </c>
      <c r="Y146" s="13" t="str">
        <f>IF('Daily PnL Log'!Y624&lt;&gt;"",'Daily PnL Log'!Y624,"")</f>
        <v/>
      </c>
      <c r="Z146" s="13" t="str">
        <f>IF('Daily PnL Log'!Z624&lt;&gt;"",'Daily PnL Log'!Z624,"")</f>
        <v/>
      </c>
      <c r="AA146" s="13" t="str">
        <f>IF('Daily PnL Log'!AA624&lt;&gt;"",'Daily PnL Log'!AA624,"")</f>
        <v/>
      </c>
      <c r="AB146" s="13" t="str">
        <f>IF('Daily PnL Log'!AB624&lt;&gt;"",'Daily PnL Log'!AB624,"")</f>
        <v/>
      </c>
      <c r="AC146" s="13">
        <f>IF('Daily PnL Log'!AC624&lt;&gt;"",'Daily PnL Log'!AC624,"")</f>
        <v>685024.13</v>
      </c>
    </row>
    <row r="147" spans="1:29" x14ac:dyDescent="0.25">
      <c r="A147" s="48" t="str">
        <f t="shared" si="12"/>
        <v>May</v>
      </c>
      <c r="B147" s="83">
        <f>'Daily PnL Log'!B625</f>
        <v>45069</v>
      </c>
      <c r="C147" s="11">
        <f>IF('Daily PnL Log'!C625&lt;&gt;"",'Daily PnL Log'!C625,"")</f>
        <v>17846.599999999999</v>
      </c>
      <c r="D147" s="11">
        <f>IF('Daily PnL Log'!D625&lt;&gt;"",'Daily PnL Log'!D625,"")</f>
        <v>11540.7</v>
      </c>
      <c r="E147" s="11">
        <f>IF('Daily PnL Log'!E625&lt;&gt;"",'Daily PnL Log'!E625,"")</f>
        <v>-1939.9</v>
      </c>
      <c r="F147" s="11">
        <f>IF('Daily PnL Log'!F625&lt;&gt;"",'Daily PnL Log'!F625,"")</f>
        <v>-9301.7000000000007</v>
      </c>
      <c r="G147" s="11">
        <f>IF('Daily PnL Log'!G625&lt;&gt;"",'Daily PnL Log'!G625,"")</f>
        <v>9017</v>
      </c>
      <c r="H147" s="11">
        <f>IF('Daily PnL Log'!H625&lt;&gt;"",'Daily PnL Log'!H625,"")</f>
        <v>-8751.7999999999993</v>
      </c>
      <c r="I147" s="11">
        <f>IF('Daily PnL Log'!I625&lt;&gt;"",'Daily PnL Log'!I625,"")</f>
        <v>0</v>
      </c>
      <c r="J147" s="11">
        <f>IF('Daily PnL Log'!J625&lt;&gt;"",'Daily PnL Log'!J625,"")</f>
        <v>18410.899999999998</v>
      </c>
      <c r="K147" s="11">
        <f>IF('Daily PnL Log'!K625&lt;&gt;"",'Daily PnL Log'!K625,"")</f>
        <v>-111.4</v>
      </c>
      <c r="L147" s="11">
        <f>IF('Daily PnL Log'!L625&lt;&gt;"",'Daily PnL Log'!L625,"")</f>
        <v>-786.8</v>
      </c>
      <c r="M147" s="11">
        <f>IF('Daily PnL Log'!M625&lt;&gt;"",'Daily PnL Log'!M625,"")</f>
        <v>-898.19999999999993</v>
      </c>
      <c r="N147" s="11">
        <f>IF('Daily PnL Log'!N625&lt;&gt;"",'Daily PnL Log'!N625,"")</f>
        <v>17512.699999999997</v>
      </c>
      <c r="O147" s="11">
        <f t="shared" si="13"/>
        <v>401131.40000000008</v>
      </c>
      <c r="P147" s="11">
        <f t="shared" si="14"/>
        <v>143265.49999999997</v>
      </c>
      <c r="Q147" s="11">
        <f t="shared" si="15"/>
        <v>-157121.30000000002</v>
      </c>
      <c r="R147" s="11">
        <f t="shared" si="16"/>
        <v>183107.89999999997</v>
      </c>
      <c r="S147" s="11">
        <f t="shared" si="17"/>
        <v>176273.59999999998</v>
      </c>
      <c r="T147" s="11">
        <f t="shared" si="18"/>
        <v>-476.49999999998727</v>
      </c>
      <c r="U147" s="11">
        <f t="shared" si="19"/>
        <v>0</v>
      </c>
      <c r="V147" s="11">
        <f t="shared" si="20"/>
        <v>746180.60000000033</v>
      </c>
      <c r="W147" s="11">
        <f>IF('Daily PnL Log'!W625&lt;&gt;"",'Daily PnL Log'!W625,"")</f>
        <v>651947</v>
      </c>
      <c r="X147" s="119">
        <f>IF('Daily PnL Log'!X625&lt;&gt;"",'Daily PnL Log'!X625,"")</f>
        <v>2.6862152905067431E-2</v>
      </c>
      <c r="Y147" s="11" t="str">
        <f>IF('Daily PnL Log'!Y625&lt;&gt;"",'Daily PnL Log'!Y625,"")</f>
        <v/>
      </c>
      <c r="Z147" s="11" t="str">
        <f>IF('Daily PnL Log'!Z625&lt;&gt;"",'Daily PnL Log'!Z625,"")</f>
        <v/>
      </c>
      <c r="AA147" s="11" t="str">
        <f>IF('Daily PnL Log'!AA625&lt;&gt;"",'Daily PnL Log'!AA625,"")</f>
        <v/>
      </c>
      <c r="AB147" s="11" t="str">
        <f>IF('Daily PnL Log'!AB625&lt;&gt;"",'Daily PnL Log'!AB625,"")</f>
        <v/>
      </c>
      <c r="AC147" s="11">
        <f>IF('Daily PnL Log'!AC625&lt;&gt;"",'Daily PnL Log'!AC625,"")</f>
        <v>690564.93</v>
      </c>
    </row>
    <row r="148" spans="1:29" x14ac:dyDescent="0.25">
      <c r="A148" s="47" t="str">
        <f t="shared" si="12"/>
        <v>May</v>
      </c>
      <c r="B148" s="14">
        <f>'Daily PnL Log'!B626</f>
        <v>45071</v>
      </c>
      <c r="C148" s="13">
        <f>IF('Daily PnL Log'!C626&lt;&gt;"",'Daily PnL Log'!C626,"")</f>
        <v>20219.599999999999</v>
      </c>
      <c r="D148" s="13">
        <f>IF('Daily PnL Log'!D626&lt;&gt;"",'Daily PnL Log'!D626,"")</f>
        <v>-1999.3</v>
      </c>
      <c r="E148" s="13">
        <f>IF('Daily PnL Log'!E626&lt;&gt;"",'Daily PnL Log'!E626,"")</f>
        <v>-1394.8</v>
      </c>
      <c r="F148" s="13">
        <f>IF('Daily PnL Log'!F626&lt;&gt;"",'Daily PnL Log'!F626,"")</f>
        <v>-4197.2</v>
      </c>
      <c r="G148" s="13">
        <f>IF('Daily PnL Log'!G626&lt;&gt;"",'Daily PnL Log'!G626,"")</f>
        <v>-10397.299999999999</v>
      </c>
      <c r="H148" s="13">
        <f>IF('Daily PnL Log'!H626&lt;&gt;"",'Daily PnL Log'!H626,"")</f>
        <v>16041.9</v>
      </c>
      <c r="I148" s="13">
        <f>IF('Daily PnL Log'!I626&lt;&gt;"",'Daily PnL Log'!I626,"")</f>
        <v>0</v>
      </c>
      <c r="J148" s="13">
        <f>IF('Daily PnL Log'!J626&lt;&gt;"",'Daily PnL Log'!J626,"")</f>
        <v>18272.900000000001</v>
      </c>
      <c r="K148" s="13">
        <f>IF('Daily PnL Log'!K626&lt;&gt;"",'Daily PnL Log'!K626,"")</f>
        <v>-48.89</v>
      </c>
      <c r="L148" s="13">
        <f>IF('Daily PnL Log'!L626&lt;&gt;"",'Daily PnL Log'!L626,"")</f>
        <v>-345</v>
      </c>
      <c r="M148" s="13">
        <f>IF('Daily PnL Log'!M626&lt;&gt;"",'Daily PnL Log'!M626,"")</f>
        <v>-393.89</v>
      </c>
      <c r="N148" s="13">
        <f>IF('Daily PnL Log'!N626&lt;&gt;"",'Daily PnL Log'!N626,"")</f>
        <v>17879.010000000002</v>
      </c>
      <c r="O148" s="13">
        <f t="shared" ref="O148:O161" si="21">IF(C148&lt;&gt;"",O147+C148,"")</f>
        <v>421351.00000000006</v>
      </c>
      <c r="P148" s="13">
        <f t="shared" ref="P148:P161" si="22">IF(D148&lt;&gt;"",P147+D148,"")</f>
        <v>141266.19999999998</v>
      </c>
      <c r="Q148" s="13">
        <f t="shared" ref="Q148:Q161" si="23">IF(E148&lt;&gt;"",Q147+E148,"")</f>
        <v>-158516.1</v>
      </c>
      <c r="R148" s="13">
        <f t="shared" ref="R148:R161" si="24">IF(F148&lt;&gt;"",R147+F148,"")</f>
        <v>178910.69999999995</v>
      </c>
      <c r="S148" s="13">
        <f t="shared" ref="S148:S161" si="25">IF(G148&lt;&gt;"",S147+G148,"")</f>
        <v>165876.29999999999</v>
      </c>
      <c r="T148" s="13">
        <f t="shared" ref="T148:T161" si="26">IF(H148&lt;&gt;"",T147+H148,"")</f>
        <v>15565.400000000012</v>
      </c>
      <c r="U148" s="13">
        <f t="shared" ref="U148:U161" si="27">IF(I148&lt;&gt;"",U147+I148,"")</f>
        <v>0</v>
      </c>
      <c r="V148" s="13">
        <f t="shared" ref="V148:V161" si="28">IF(J148&lt;&gt;"",V147+J148,"")</f>
        <v>764453.50000000035</v>
      </c>
      <c r="W148" s="13">
        <f>IF('Daily PnL Log'!W626&lt;&gt;"",'Daily PnL Log'!W626,"")</f>
        <v>562193</v>
      </c>
      <c r="X148" s="118">
        <f>IF('Daily PnL Log'!X626&lt;&gt;"",'Daily PnL Log'!X626,"")</f>
        <v>3.1802263635441926E-2</v>
      </c>
      <c r="Y148" s="13" t="str">
        <f>IF('Daily PnL Log'!Y626&lt;&gt;"",'Daily PnL Log'!Y626,"")</f>
        <v/>
      </c>
      <c r="Z148" s="13" t="str">
        <f>IF('Daily PnL Log'!Z626&lt;&gt;"",'Daily PnL Log'!Z626,"")</f>
        <v/>
      </c>
      <c r="AA148" s="13" t="str">
        <f>IF('Daily PnL Log'!AA626&lt;&gt;"",'Daily PnL Log'!AA626,"")</f>
        <v/>
      </c>
      <c r="AB148" s="13" t="str">
        <f>IF('Daily PnL Log'!AB626&lt;&gt;"",'Daily PnL Log'!AB626,"")</f>
        <v/>
      </c>
      <c r="AC148" s="13">
        <f>IF('Daily PnL Log'!AC626&lt;&gt;"",'Daily PnL Log'!AC626,"")</f>
        <v>724072.04</v>
      </c>
    </row>
    <row r="149" spans="1:29" x14ac:dyDescent="0.25">
      <c r="A149" s="48" t="str">
        <f t="shared" si="12"/>
        <v>May</v>
      </c>
      <c r="B149" s="83">
        <f>'Daily PnL Log'!B627</f>
        <v>45072</v>
      </c>
      <c r="C149" s="11">
        <f>IF('Daily PnL Log'!C627&lt;&gt;"",'Daily PnL Log'!C627,"")</f>
        <v>-2034.1</v>
      </c>
      <c r="D149" s="11">
        <f>IF('Daily PnL Log'!D627&lt;&gt;"",'Daily PnL Log'!D627,"")</f>
        <v>15822.7</v>
      </c>
      <c r="E149" s="11">
        <f>IF('Daily PnL Log'!E627&lt;&gt;"",'Daily PnL Log'!E627,"")</f>
        <v>1035.5999999999999</v>
      </c>
      <c r="F149" s="11">
        <f>IF('Daily PnL Log'!F627&lt;&gt;"",'Daily PnL Log'!F627,"")</f>
        <v>-9796.6</v>
      </c>
      <c r="G149" s="11">
        <f>IF('Daily PnL Log'!G627&lt;&gt;"",'Daily PnL Log'!G627,"")</f>
        <v>5279.3</v>
      </c>
      <c r="H149" s="11">
        <f>IF('Daily PnL Log'!H627&lt;&gt;"",'Daily PnL Log'!H627,"")</f>
        <v>-1928.8</v>
      </c>
      <c r="I149" s="11">
        <f>IF('Daily PnL Log'!I627&lt;&gt;"",'Daily PnL Log'!I627,"")</f>
        <v>0</v>
      </c>
      <c r="J149" s="11">
        <f>IF('Daily PnL Log'!J627&lt;&gt;"",'Daily PnL Log'!J627,"")</f>
        <v>8378.1000000000022</v>
      </c>
      <c r="K149" s="11">
        <f>IF('Daily PnL Log'!K627&lt;&gt;"",'Daily PnL Log'!K627,"")</f>
        <v>-95.24</v>
      </c>
      <c r="L149" s="11">
        <f>IF('Daily PnL Log'!L627&lt;&gt;"",'Daily PnL Log'!L627,"")</f>
        <v>-672.05</v>
      </c>
      <c r="M149" s="11">
        <f>IF('Daily PnL Log'!M627&lt;&gt;"",'Daily PnL Log'!M627,"")</f>
        <v>-767.29</v>
      </c>
      <c r="N149" s="11">
        <f>IF('Daily PnL Log'!N627&lt;&gt;"",'Daily PnL Log'!N627,"")</f>
        <v>7610.8100000000022</v>
      </c>
      <c r="O149" s="11">
        <f t="shared" si="21"/>
        <v>419316.90000000008</v>
      </c>
      <c r="P149" s="11">
        <f t="shared" si="22"/>
        <v>157088.9</v>
      </c>
      <c r="Q149" s="11">
        <f t="shared" si="23"/>
        <v>-157480.5</v>
      </c>
      <c r="R149" s="11">
        <f t="shared" si="24"/>
        <v>169114.09999999995</v>
      </c>
      <c r="S149" s="11">
        <f t="shared" si="25"/>
        <v>171155.59999999998</v>
      </c>
      <c r="T149" s="11">
        <f t="shared" si="26"/>
        <v>13636.600000000013</v>
      </c>
      <c r="U149" s="11">
        <f t="shared" si="27"/>
        <v>0</v>
      </c>
      <c r="V149" s="11">
        <f t="shared" si="28"/>
        <v>772831.60000000033</v>
      </c>
      <c r="W149" s="11">
        <f>IF('Daily PnL Log'!W627&lt;&gt;"",'Daily PnL Log'!W627,"")</f>
        <v>574490</v>
      </c>
      <c r="X149" s="119">
        <f>IF('Daily PnL Log'!X627&lt;&gt;"",'Daily PnL Log'!X627,"")</f>
        <v>1.3247941652596219E-2</v>
      </c>
      <c r="Y149" s="11">
        <f>IF('Daily PnL Log'!Y627&lt;&gt;"",'Daily PnL Log'!Y627,"")</f>
        <v>-5158.2299999999996</v>
      </c>
      <c r="Z149" s="11" t="str">
        <f>IF('Daily PnL Log'!Z627&lt;&gt;"",'Daily PnL Log'!Z627,"")</f>
        <v/>
      </c>
      <c r="AA149" s="11" t="str">
        <f>IF('Daily PnL Log'!AA627&lt;&gt;"",'Daily PnL Log'!AA627,"")</f>
        <v/>
      </c>
      <c r="AB149" s="11" t="str">
        <f>IF('Daily PnL Log'!AB627&lt;&gt;"",'Daily PnL Log'!AB627,"")</f>
        <v/>
      </c>
      <c r="AC149" s="11">
        <f>IF('Daily PnL Log'!AC627&lt;&gt;"",'Daily PnL Log'!AC627,"")</f>
        <v>729524.75</v>
      </c>
    </row>
    <row r="150" spans="1:29" x14ac:dyDescent="0.25">
      <c r="A150" s="47" t="str">
        <f t="shared" si="12"/>
        <v>May</v>
      </c>
      <c r="B150" s="14">
        <f>'Daily PnL Log'!B628</f>
        <v>45075</v>
      </c>
      <c r="C150" s="13">
        <f>IF('Daily PnL Log'!C628&lt;&gt;"",'Daily PnL Log'!C628,"")</f>
        <v>48551.4</v>
      </c>
      <c r="D150" s="13">
        <f>IF('Daily PnL Log'!D628&lt;&gt;"",'Daily PnL Log'!D628,"")</f>
        <v>-9677</v>
      </c>
      <c r="E150" s="13">
        <f>IF('Daily PnL Log'!E628&lt;&gt;"",'Daily PnL Log'!E628,"")</f>
        <v>-687.1</v>
      </c>
      <c r="F150" s="13">
        <f>IF('Daily PnL Log'!F628&lt;&gt;"",'Daily PnL Log'!F628,"")</f>
        <v>17610</v>
      </c>
      <c r="G150" s="13">
        <f>IF('Daily PnL Log'!G628&lt;&gt;"",'Daily PnL Log'!G628,"")</f>
        <v>5197.1000000000004</v>
      </c>
      <c r="H150" s="13">
        <f>IF('Daily PnL Log'!H628&lt;&gt;"",'Daily PnL Log'!H628,"")</f>
        <v>-496.8</v>
      </c>
      <c r="I150" s="13">
        <f>IF('Daily PnL Log'!I628&lt;&gt;"",'Daily PnL Log'!I628,"")</f>
        <v>0</v>
      </c>
      <c r="J150" s="13">
        <f>IF('Daily PnL Log'!J628&lt;&gt;"",'Daily PnL Log'!J628,"")</f>
        <v>60497.599999999999</v>
      </c>
      <c r="K150" s="13">
        <f>IF('Daily PnL Log'!K628&lt;&gt;"",'Daily PnL Log'!K628,"")</f>
        <v>-433.34</v>
      </c>
      <c r="L150" s="13">
        <f>IF('Daily PnL Log'!L628&lt;&gt;"",'Daily PnL Log'!L628,"")</f>
        <v>-2429.94</v>
      </c>
      <c r="M150" s="13">
        <f>IF('Daily PnL Log'!M628&lt;&gt;"",'Daily PnL Log'!M628,"")</f>
        <v>-2863.28</v>
      </c>
      <c r="N150" s="13">
        <f>IF('Daily PnL Log'!N628&lt;&gt;"",'Daily PnL Log'!N628,"")</f>
        <v>57634.32</v>
      </c>
      <c r="O150" s="13">
        <f t="shared" si="21"/>
        <v>467868.3000000001</v>
      </c>
      <c r="P150" s="13">
        <f t="shared" si="22"/>
        <v>147411.9</v>
      </c>
      <c r="Q150" s="13">
        <f t="shared" si="23"/>
        <v>-158167.6</v>
      </c>
      <c r="R150" s="13">
        <f t="shared" si="24"/>
        <v>186724.09999999995</v>
      </c>
      <c r="S150" s="13">
        <f t="shared" si="25"/>
        <v>176352.69999999998</v>
      </c>
      <c r="T150" s="13">
        <f t="shared" si="26"/>
        <v>13139.800000000014</v>
      </c>
      <c r="U150" s="13">
        <f t="shared" si="27"/>
        <v>0</v>
      </c>
      <c r="V150" s="13">
        <f t="shared" si="28"/>
        <v>833329.2000000003</v>
      </c>
      <c r="W150" s="13">
        <f>IF('Daily PnL Log'!W628&lt;&gt;"",'Daily PnL Log'!W628,"")</f>
        <v>510850</v>
      </c>
      <c r="X150" s="118">
        <f>IF('Daily PnL Log'!X628&lt;&gt;"",'Daily PnL Log'!X628,"")</f>
        <v>0.11282043652735636</v>
      </c>
      <c r="Y150" s="13" t="str">
        <f>IF('Daily PnL Log'!Y628&lt;&gt;"",'Daily PnL Log'!Y628,"")</f>
        <v/>
      </c>
      <c r="Z150" s="13" t="str">
        <f>IF('Daily PnL Log'!Z628&lt;&gt;"",'Daily PnL Log'!Z628,"")</f>
        <v/>
      </c>
      <c r="AA150" s="13" t="str">
        <f>IF('Daily PnL Log'!AA628&lt;&gt;"",'Daily PnL Log'!AA628,"")</f>
        <v/>
      </c>
      <c r="AB150" s="13" t="str">
        <f>IF('Daily PnL Log'!AB628&lt;&gt;"",'Daily PnL Log'!AB628,"")</f>
        <v/>
      </c>
      <c r="AC150" s="13">
        <f>IF('Daily PnL Log'!AC628&lt;&gt;"",'Daily PnL Log'!AC628,"")</f>
        <v>760509.72</v>
      </c>
    </row>
    <row r="151" spans="1:29" x14ac:dyDescent="0.25">
      <c r="A151" s="48" t="str">
        <f t="shared" si="12"/>
        <v>May</v>
      </c>
      <c r="B151" s="83">
        <f>'Daily PnL Log'!B629</f>
        <v>45076</v>
      </c>
      <c r="C151" s="11">
        <f>IF('Daily PnL Log'!C629&lt;&gt;"",'Daily PnL Log'!C629,"")</f>
        <v>-17391.099999999999</v>
      </c>
      <c r="D151" s="11">
        <f>IF('Daily PnL Log'!D629&lt;&gt;"",'Daily PnL Log'!D629,"")</f>
        <v>7261.2</v>
      </c>
      <c r="E151" s="11">
        <f>IF('Daily PnL Log'!E629&lt;&gt;"",'Daily PnL Log'!E629,"")</f>
        <v>-3118.7</v>
      </c>
      <c r="F151" s="11">
        <f>IF('Daily PnL Log'!F629&lt;&gt;"",'Daily PnL Log'!F629,"")</f>
        <v>12562.6</v>
      </c>
      <c r="G151" s="11">
        <f>IF('Daily PnL Log'!G629&lt;&gt;"",'Daily PnL Log'!G629,"")</f>
        <v>-10510.9</v>
      </c>
      <c r="H151" s="11">
        <f>IF('Daily PnL Log'!H629&lt;&gt;"",'Daily PnL Log'!H629,"")</f>
        <v>12917.3</v>
      </c>
      <c r="I151" s="11">
        <f>IF('Daily PnL Log'!I629&lt;&gt;"",'Daily PnL Log'!I629,"")</f>
        <v>0</v>
      </c>
      <c r="J151" s="11">
        <f>IF('Daily PnL Log'!J629&lt;&gt;"",'Daily PnL Log'!J629,"")</f>
        <v>1720.4000000000015</v>
      </c>
      <c r="K151" s="11">
        <f>IF('Daily PnL Log'!K629&lt;&gt;"",'Daily PnL Log'!K629,"")</f>
        <v>-59.58</v>
      </c>
      <c r="L151" s="11">
        <f>IF('Daily PnL Log'!L629&lt;&gt;"",'Daily PnL Log'!L629,"")</f>
        <v>-420.67</v>
      </c>
      <c r="M151" s="11">
        <f>IF('Daily PnL Log'!M629&lt;&gt;"",'Daily PnL Log'!M629,"")</f>
        <v>-480.25</v>
      </c>
      <c r="N151" s="11">
        <f>IF('Daily PnL Log'!N629&lt;&gt;"",'Daily PnL Log'!N629,"")</f>
        <v>1240.1500000000015</v>
      </c>
      <c r="O151" s="11">
        <f t="shared" si="21"/>
        <v>450477.20000000013</v>
      </c>
      <c r="P151" s="11">
        <f t="shared" si="22"/>
        <v>154673.1</v>
      </c>
      <c r="Q151" s="11">
        <f t="shared" si="23"/>
        <v>-161286.30000000002</v>
      </c>
      <c r="R151" s="11">
        <f t="shared" si="24"/>
        <v>199286.69999999995</v>
      </c>
      <c r="S151" s="11">
        <f t="shared" si="25"/>
        <v>165841.79999999999</v>
      </c>
      <c r="T151" s="11">
        <f t="shared" si="26"/>
        <v>26057.100000000013</v>
      </c>
      <c r="U151" s="11">
        <f t="shared" si="27"/>
        <v>0</v>
      </c>
      <c r="V151" s="11">
        <f t="shared" si="28"/>
        <v>835049.60000000033</v>
      </c>
      <c r="W151" s="11">
        <f>IF('Daily PnL Log'!W629&lt;&gt;"",'Daily PnL Log'!W629,"")</f>
        <v>446842</v>
      </c>
      <c r="X151" s="119">
        <f>IF('Daily PnL Log'!X629&lt;&gt;"",'Daily PnL Log'!X629,"")</f>
        <v>2.7753657892498947E-3</v>
      </c>
      <c r="Y151" s="11" t="str">
        <f>IF('Daily PnL Log'!Y629&lt;&gt;"",'Daily PnL Log'!Y629,"")</f>
        <v/>
      </c>
      <c r="Z151" s="11" t="str">
        <f>IF('Daily PnL Log'!Z629&lt;&gt;"",'Daily PnL Log'!Z629,"")</f>
        <v/>
      </c>
      <c r="AA151" s="11" t="str">
        <f>IF('Daily PnL Log'!AA629&lt;&gt;"",'Daily PnL Log'!AA629,"")</f>
        <v/>
      </c>
      <c r="AB151" s="11" t="str">
        <f>IF('Daily PnL Log'!AB629&lt;&gt;"",'Daily PnL Log'!AB629,"")</f>
        <v/>
      </c>
      <c r="AC151" s="11">
        <f>IF('Daily PnL Log'!AC629&lt;&gt;"",'Daily PnL Log'!AC629,"")</f>
        <v>775252.72</v>
      </c>
    </row>
    <row r="152" spans="1:29" x14ac:dyDescent="0.25">
      <c r="A152" s="47" t="str">
        <f t="shared" si="12"/>
        <v>May</v>
      </c>
      <c r="B152" s="14">
        <f>'Daily PnL Log'!B630</f>
        <v>45077</v>
      </c>
      <c r="C152" s="13">
        <f>IF('Daily PnL Log'!C630&lt;&gt;"",'Daily PnL Log'!C630,"")</f>
        <v>33327.199999999997</v>
      </c>
      <c r="D152" s="13">
        <f>IF('Daily PnL Log'!D630&lt;&gt;"",'Daily PnL Log'!D630,"")</f>
        <v>-387.9</v>
      </c>
      <c r="E152" s="13">
        <f>IF('Daily PnL Log'!E630&lt;&gt;"",'Daily PnL Log'!E630,"")</f>
        <v>-22.9</v>
      </c>
      <c r="F152" s="13">
        <f>IF('Daily PnL Log'!F630&lt;&gt;"",'Daily PnL Log'!F630,"")</f>
        <v>1833.3</v>
      </c>
      <c r="G152" s="13">
        <f>IF('Daily PnL Log'!G630&lt;&gt;"",'Daily PnL Log'!G630,"")</f>
        <v>5060</v>
      </c>
      <c r="H152" s="13">
        <f>IF('Daily PnL Log'!H630&lt;&gt;"",'Daily PnL Log'!H630,"")</f>
        <v>-3020.4</v>
      </c>
      <c r="I152" s="13">
        <f>IF('Daily PnL Log'!I630&lt;&gt;"",'Daily PnL Log'!I630,"")</f>
        <v>0</v>
      </c>
      <c r="J152" s="13">
        <f>IF('Daily PnL Log'!J630&lt;&gt;"",'Daily PnL Log'!J630,"")</f>
        <v>36789.299999999996</v>
      </c>
      <c r="K152" s="13">
        <f>IF('Daily PnL Log'!K630&lt;&gt;"",'Daily PnL Log'!K630,"")</f>
        <v>-79.72</v>
      </c>
      <c r="L152" s="13">
        <f>IF('Daily PnL Log'!L630&lt;&gt;"",'Daily PnL Log'!L630,"")</f>
        <v>-562.09</v>
      </c>
      <c r="M152" s="13">
        <f>IF('Daily PnL Log'!M630&lt;&gt;"",'Daily PnL Log'!M630,"")</f>
        <v>-641.81000000000006</v>
      </c>
      <c r="N152" s="13">
        <f>IF('Daily PnL Log'!N630&lt;&gt;"",'Daily PnL Log'!N630,"")</f>
        <v>36147.49</v>
      </c>
      <c r="O152" s="13">
        <f t="shared" si="21"/>
        <v>483804.40000000014</v>
      </c>
      <c r="P152" s="13">
        <f t="shared" si="22"/>
        <v>154285.20000000001</v>
      </c>
      <c r="Q152" s="13">
        <f t="shared" si="23"/>
        <v>-161309.20000000001</v>
      </c>
      <c r="R152" s="13">
        <f t="shared" si="24"/>
        <v>201119.99999999994</v>
      </c>
      <c r="S152" s="13">
        <f t="shared" si="25"/>
        <v>170901.8</v>
      </c>
      <c r="T152" s="13">
        <f t="shared" si="26"/>
        <v>23036.700000000012</v>
      </c>
      <c r="U152" s="13">
        <f t="shared" si="27"/>
        <v>0</v>
      </c>
      <c r="V152" s="13">
        <f t="shared" si="28"/>
        <v>871838.90000000037</v>
      </c>
      <c r="W152" s="13">
        <f>IF('Daily PnL Log'!W630&lt;&gt;"",'Daily PnL Log'!W630,"")</f>
        <v>476441</v>
      </c>
      <c r="X152" s="118">
        <f>IF('Daily PnL Log'!X630&lt;&gt;"",'Daily PnL Log'!X630,"")</f>
        <v>7.5869813890911991E-2</v>
      </c>
      <c r="Y152" s="13" t="str">
        <f>IF('Daily PnL Log'!Y630&lt;&gt;"",'Daily PnL Log'!Y630,"")</f>
        <v/>
      </c>
      <c r="Z152" s="13" t="str">
        <f>IF('Daily PnL Log'!Z630&lt;&gt;"",'Daily PnL Log'!Z630,"")</f>
        <v/>
      </c>
      <c r="AA152" s="13" t="str">
        <f>IF('Daily PnL Log'!AA630&lt;&gt;"",'Daily PnL Log'!AA630,"")</f>
        <v/>
      </c>
      <c r="AB152" s="13" t="str">
        <f>IF('Daily PnL Log'!AB630&lt;&gt;"",'Daily PnL Log'!AB630,"")</f>
        <v/>
      </c>
      <c r="AC152" s="13">
        <f>IF('Daily PnL Log'!AC630&lt;&gt;"",'Daily PnL Log'!AC630,"")</f>
        <v>816899.66</v>
      </c>
    </row>
    <row r="153" spans="1:29" x14ac:dyDescent="0.25">
      <c r="A153" s="48" t="str">
        <f t="shared" si="12"/>
        <v>Jun</v>
      </c>
      <c r="B153" s="83">
        <f>'Daily PnL Log'!B631</f>
        <v>45078</v>
      </c>
      <c r="C153" s="11">
        <f>IF('Daily PnL Log'!C631&lt;&gt;"",'Daily PnL Log'!C631,"")</f>
        <v>46605.9</v>
      </c>
      <c r="D153" s="11">
        <f>IF('Daily PnL Log'!D631&lt;&gt;"",'Daily PnL Log'!D631,"")</f>
        <v>7823.6</v>
      </c>
      <c r="E153" s="11">
        <f>IF('Daily PnL Log'!E631&lt;&gt;"",'Daily PnL Log'!E631,"")</f>
        <v>-1059.8</v>
      </c>
      <c r="F153" s="11">
        <f>IF('Daily PnL Log'!F631&lt;&gt;"",'Daily PnL Log'!F631,"")</f>
        <v>-13752.1</v>
      </c>
      <c r="G153" s="11">
        <f>IF('Daily PnL Log'!G631&lt;&gt;"",'Daily PnL Log'!G631,"")</f>
        <v>7630.1</v>
      </c>
      <c r="H153" s="11">
        <f>IF('Daily PnL Log'!H631&lt;&gt;"",'Daily PnL Log'!H631,"")</f>
        <v>-526.79999999999995</v>
      </c>
      <c r="I153" s="11">
        <f>IF('Daily PnL Log'!I631&lt;&gt;"",'Daily PnL Log'!I631,"")</f>
        <v>0</v>
      </c>
      <c r="J153" s="11">
        <f>IF('Daily PnL Log'!J631&lt;&gt;"",'Daily PnL Log'!J631,"")</f>
        <v>46720.899999999994</v>
      </c>
      <c r="K153" s="11">
        <f>IF('Daily PnL Log'!K631&lt;&gt;"",'Daily PnL Log'!K631,"")</f>
        <v>-89.91</v>
      </c>
      <c r="L153" s="11">
        <f>IF('Daily PnL Log'!L631&lt;&gt;"",'Daily PnL Log'!L631,"")</f>
        <v>-635.78</v>
      </c>
      <c r="M153" s="11">
        <f>IF('Daily PnL Log'!M631&lt;&gt;"",'Daily PnL Log'!M631,"")</f>
        <v>-725.68999999999994</v>
      </c>
      <c r="N153" s="11">
        <f>IF('Daily PnL Log'!N631&lt;&gt;"",'Daily PnL Log'!N631,"")</f>
        <v>45995.209999999992</v>
      </c>
      <c r="O153" s="11">
        <f t="shared" si="21"/>
        <v>530410.30000000016</v>
      </c>
      <c r="P153" s="11">
        <f t="shared" si="22"/>
        <v>162108.80000000002</v>
      </c>
      <c r="Q153" s="11">
        <f t="shared" si="23"/>
        <v>-162369</v>
      </c>
      <c r="R153" s="11">
        <f t="shared" si="24"/>
        <v>187367.89999999994</v>
      </c>
      <c r="S153" s="11">
        <f t="shared" si="25"/>
        <v>178531.9</v>
      </c>
      <c r="T153" s="11">
        <f t="shared" si="26"/>
        <v>22509.900000000012</v>
      </c>
      <c r="U153" s="11">
        <f t="shared" si="27"/>
        <v>0</v>
      </c>
      <c r="V153" s="11">
        <f t="shared" si="28"/>
        <v>918559.8000000004</v>
      </c>
      <c r="W153" s="11">
        <f>IF('Daily PnL Log'!W631&lt;&gt;"",'Daily PnL Log'!W631,"")</f>
        <v>577912</v>
      </c>
      <c r="X153" s="119">
        <f>IF('Daily PnL Log'!X631&lt;&gt;"",'Daily PnL Log'!X631,"")</f>
        <v>7.958860518556457E-2</v>
      </c>
      <c r="Y153" s="11">
        <f>IF('Daily PnL Log'!Y631&lt;&gt;"",'Daily PnL Log'!Y631,"")</f>
        <v>-1679.02</v>
      </c>
      <c r="Z153" s="11" t="str">
        <f>IF('Daily PnL Log'!Z631&lt;&gt;"",'Daily PnL Log'!Z631,"")</f>
        <v/>
      </c>
      <c r="AA153" s="11" t="str">
        <f>IF('Daily PnL Log'!AA631&lt;&gt;"",'Daily PnL Log'!AA631,"")</f>
        <v/>
      </c>
      <c r="AB153" s="11" t="str">
        <f>IF('Daily PnL Log'!AB631&lt;&gt;"",'Daily PnL Log'!AB631,"")</f>
        <v/>
      </c>
      <c r="AC153" s="11">
        <f>IF('Daily PnL Log'!AC631&lt;&gt;"",'Daily PnL Log'!AC631,"")</f>
        <v>875320.47</v>
      </c>
    </row>
    <row r="154" spans="1:29" x14ac:dyDescent="0.25">
      <c r="A154" s="47" t="str">
        <f t="shared" si="12"/>
        <v>Jun</v>
      </c>
      <c r="B154" s="14">
        <f>'Daily PnL Log'!B632</f>
        <v>45079</v>
      </c>
      <c r="C154" s="13">
        <f>IF('Daily PnL Log'!C632&lt;&gt;"",'Daily PnL Log'!C632,"")</f>
        <v>77134.600000000006</v>
      </c>
      <c r="D154" s="13">
        <f>IF('Daily PnL Log'!D632&lt;&gt;"",'Daily PnL Log'!D632,"")</f>
        <v>13456.7</v>
      </c>
      <c r="E154" s="13">
        <f>IF('Daily PnL Log'!E632&lt;&gt;"",'Daily PnL Log'!E632,"")</f>
        <v>2050.9</v>
      </c>
      <c r="F154" s="13">
        <f>IF('Daily PnL Log'!F632&lt;&gt;"",'Daily PnL Log'!F632,"")</f>
        <v>-19166.2</v>
      </c>
      <c r="G154" s="13">
        <f>IF('Daily PnL Log'!G632&lt;&gt;"",'Daily PnL Log'!G632,"")</f>
        <v>5176.8</v>
      </c>
      <c r="H154" s="13">
        <f>IF('Daily PnL Log'!H632&lt;&gt;"",'Daily PnL Log'!H632,"")</f>
        <v>-10668.5</v>
      </c>
      <c r="I154" s="13">
        <f>IF('Daily PnL Log'!I632&lt;&gt;"",'Daily PnL Log'!I632,"")</f>
        <v>0</v>
      </c>
      <c r="J154" s="13">
        <f>IF('Daily PnL Log'!J632&lt;&gt;"",'Daily PnL Log'!J632,"")</f>
        <v>67984.3</v>
      </c>
      <c r="K154" s="13">
        <f>IF('Daily PnL Log'!K632&lt;&gt;"",'Daily PnL Log'!K632,"")</f>
        <v>-113.79</v>
      </c>
      <c r="L154" s="13">
        <f>IF('Daily PnL Log'!L632&lt;&gt;"",'Daily PnL Log'!L632,"")</f>
        <v>-802.93</v>
      </c>
      <c r="M154" s="13">
        <f>IF('Daily PnL Log'!M632&lt;&gt;"",'Daily PnL Log'!M632,"")</f>
        <v>-916.71999999999991</v>
      </c>
      <c r="N154" s="13">
        <f>IF('Daily PnL Log'!N632&lt;&gt;"",'Daily PnL Log'!N632,"")</f>
        <v>67067.58</v>
      </c>
      <c r="O154" s="13">
        <f t="shared" si="21"/>
        <v>607544.90000000014</v>
      </c>
      <c r="P154" s="13">
        <f t="shared" si="22"/>
        <v>175565.50000000003</v>
      </c>
      <c r="Q154" s="13">
        <f t="shared" si="23"/>
        <v>-160318.1</v>
      </c>
      <c r="R154" s="13">
        <f t="shared" si="24"/>
        <v>168201.69999999992</v>
      </c>
      <c r="S154" s="13">
        <f t="shared" si="25"/>
        <v>183708.69999999998</v>
      </c>
      <c r="T154" s="13">
        <f t="shared" si="26"/>
        <v>11841.400000000012</v>
      </c>
      <c r="U154" s="13">
        <f t="shared" si="27"/>
        <v>0</v>
      </c>
      <c r="V154" s="13">
        <f t="shared" si="28"/>
        <v>986544.10000000044</v>
      </c>
      <c r="W154" s="13">
        <f>IF('Daily PnL Log'!W632&lt;&gt;"",'Daily PnL Log'!W632,"")</f>
        <v>570672</v>
      </c>
      <c r="X154" s="118">
        <f>IF('Daily PnL Log'!X632&lt;&gt;"",'Daily PnL Log'!X632,"")</f>
        <v>0.11752386659937758</v>
      </c>
      <c r="Y154" s="13" t="str">
        <f>IF('Daily PnL Log'!Y632&lt;&gt;"",'Daily PnL Log'!Y632,"")</f>
        <v/>
      </c>
      <c r="Z154" s="13" t="str">
        <f>IF('Daily PnL Log'!Z632&lt;&gt;"",'Daily PnL Log'!Z632,"")</f>
        <v/>
      </c>
      <c r="AA154" s="13" t="str">
        <f>IF('Daily PnL Log'!AA632&lt;&gt;"",'Daily PnL Log'!AA632,"")</f>
        <v/>
      </c>
      <c r="AB154" s="13" t="str">
        <f>IF('Daily PnL Log'!AB632&lt;&gt;"",'Daily PnL Log'!AB632,"")</f>
        <v/>
      </c>
      <c r="AC154" s="13">
        <f>IF('Daily PnL Log'!AC632&lt;&gt;"",'Daily PnL Log'!AC632,"")</f>
        <v>938622.25</v>
      </c>
    </row>
    <row r="155" spans="1:29" x14ac:dyDescent="0.25">
      <c r="A155" s="48" t="str">
        <f t="shared" si="12"/>
        <v>Jun</v>
      </c>
      <c r="B155" s="83">
        <f>'Daily PnL Log'!B633</f>
        <v>45082</v>
      </c>
      <c r="C155" s="11">
        <f>IF('Daily PnL Log'!C633&lt;&gt;"",'Daily PnL Log'!C633,"")</f>
        <v>-36527.699999999997</v>
      </c>
      <c r="D155" s="11">
        <f>IF('Daily PnL Log'!D633&lt;&gt;"",'Daily PnL Log'!D633,"")</f>
        <v>-4912.8999999999996</v>
      </c>
      <c r="E155" s="11">
        <f>IF('Daily PnL Log'!E633&lt;&gt;"",'Daily PnL Log'!E633,"")</f>
        <v>648.5</v>
      </c>
      <c r="F155" s="11">
        <f>IF('Daily PnL Log'!F633&lt;&gt;"",'Daily PnL Log'!F633,"")</f>
        <v>13866.9</v>
      </c>
      <c r="G155" s="11">
        <f>IF('Daily PnL Log'!G633&lt;&gt;"",'Daily PnL Log'!G633,"")</f>
        <v>-1280.0999999999999</v>
      </c>
      <c r="H155" s="11">
        <f>IF('Daily PnL Log'!H633&lt;&gt;"",'Daily PnL Log'!H633,"")</f>
        <v>-12925.8</v>
      </c>
      <c r="I155" s="11">
        <f>IF('Daily PnL Log'!I633&lt;&gt;"",'Daily PnL Log'!I633,"")</f>
        <v>0</v>
      </c>
      <c r="J155" s="11">
        <f>IF('Daily PnL Log'!J633&lt;&gt;"",'Daily PnL Log'!J633,"")</f>
        <v>-41131.099999999991</v>
      </c>
      <c r="K155" s="11">
        <f>IF('Daily PnL Log'!K633&lt;&gt;"",'Daily PnL Log'!K633,"")</f>
        <v>-51.74</v>
      </c>
      <c r="L155" s="11">
        <f>IF('Daily PnL Log'!L633&lt;&gt;"",'Daily PnL Log'!L633,"")</f>
        <v>-365.7</v>
      </c>
      <c r="M155" s="11">
        <f>IF('Daily PnL Log'!M633&lt;&gt;"",'Daily PnL Log'!M633,"")</f>
        <v>-417.44</v>
      </c>
      <c r="N155" s="11">
        <f>IF('Daily PnL Log'!N633&lt;&gt;"",'Daily PnL Log'!N633,"")</f>
        <v>-41548.539999999994</v>
      </c>
      <c r="O155" s="11">
        <f t="shared" si="21"/>
        <v>571017.20000000019</v>
      </c>
      <c r="P155" s="11">
        <f t="shared" si="22"/>
        <v>170652.60000000003</v>
      </c>
      <c r="Q155" s="11">
        <f t="shared" si="23"/>
        <v>-159669.6</v>
      </c>
      <c r="R155" s="11">
        <f t="shared" si="24"/>
        <v>182068.59999999992</v>
      </c>
      <c r="S155" s="11">
        <f t="shared" si="25"/>
        <v>182428.59999999998</v>
      </c>
      <c r="T155" s="11">
        <f t="shared" si="26"/>
        <v>-1084.3999999999869</v>
      </c>
      <c r="U155" s="11">
        <f t="shared" si="27"/>
        <v>0</v>
      </c>
      <c r="V155" s="11">
        <f t="shared" si="28"/>
        <v>945413.00000000047</v>
      </c>
      <c r="W155" s="11">
        <f>IF('Daily PnL Log'!W633&lt;&gt;"",'Daily PnL Log'!W633,"")</f>
        <v>471381</v>
      </c>
      <c r="X155" s="119">
        <f>IF('Daily PnL Log'!X633&lt;&gt;"",'Daily PnL Log'!X633,"")</f>
        <v>-8.8142161012005144E-2</v>
      </c>
      <c r="Y155" s="11">
        <f>IF('Daily PnL Log'!Y633&lt;&gt;"",'Daily PnL Log'!Y633,"")</f>
        <v>-7814.97</v>
      </c>
      <c r="Z155" s="11" t="str">
        <f>IF('Daily PnL Log'!Z633&lt;&gt;"",'Daily PnL Log'!Z633,"")</f>
        <v/>
      </c>
      <c r="AA155" s="11" t="str">
        <f>IF('Daily PnL Log'!AA633&lt;&gt;"",'Daily PnL Log'!AA633,"")</f>
        <v/>
      </c>
      <c r="AB155" s="11" t="str">
        <f>IF('Daily PnL Log'!AB633&lt;&gt;"",'Daily PnL Log'!AB633,"")</f>
        <v/>
      </c>
      <c r="AC155" s="11">
        <f>IF('Daily PnL Log'!AC633&lt;&gt;"",'Daily PnL Log'!AC633,"")</f>
        <v>891950.06</v>
      </c>
    </row>
    <row r="156" spans="1:29" x14ac:dyDescent="0.25">
      <c r="A156" s="47" t="str">
        <f t="shared" si="12"/>
        <v>Jun</v>
      </c>
      <c r="B156" s="14">
        <f>'Daily PnL Log'!B634</f>
        <v>45083</v>
      </c>
      <c r="C156" s="13">
        <f>IF('Daily PnL Log'!C634&lt;&gt;"",'Daily PnL Log'!C634,"")</f>
        <v>-10345.1</v>
      </c>
      <c r="D156" s="13">
        <f>IF('Daily PnL Log'!D634&lt;&gt;"",'Daily PnL Log'!D634,"")</f>
        <v>-5878.8</v>
      </c>
      <c r="E156" s="13">
        <f>IF('Daily PnL Log'!E634&lt;&gt;"",'Daily PnL Log'!E634,"")</f>
        <v>1687.5</v>
      </c>
      <c r="F156" s="13">
        <f>IF('Daily PnL Log'!F634&lt;&gt;"",'Daily PnL Log'!F634,"")</f>
        <v>24839.200000000001</v>
      </c>
      <c r="G156" s="13">
        <f>IF('Daily PnL Log'!G634&lt;&gt;"",'Daily PnL Log'!G634,"")</f>
        <v>10800.3</v>
      </c>
      <c r="H156" s="13">
        <f>IF('Daily PnL Log'!H634&lt;&gt;"",'Daily PnL Log'!H634,"")</f>
        <v>-18984.400000000001</v>
      </c>
      <c r="I156" s="13">
        <f>IF('Daily PnL Log'!I634&lt;&gt;"",'Daily PnL Log'!I634,"")</f>
        <v>0</v>
      </c>
      <c r="J156" s="13">
        <f>IF('Daily PnL Log'!J634&lt;&gt;"",'Daily PnL Log'!J634,"")</f>
        <v>2118.6999999999971</v>
      </c>
      <c r="K156" s="13">
        <f>IF('Daily PnL Log'!K634&lt;&gt;"",'Daily PnL Log'!K634,"")</f>
        <v>-56.75</v>
      </c>
      <c r="L156" s="13">
        <f>IF('Daily PnL Log'!L634&lt;&gt;"",'Daily PnL Log'!L634,"")</f>
        <v>-400.2</v>
      </c>
      <c r="M156" s="13">
        <f>IF('Daily PnL Log'!M634&lt;&gt;"",'Daily PnL Log'!M634,"")</f>
        <v>-456.95</v>
      </c>
      <c r="N156" s="13">
        <f>IF('Daily PnL Log'!N634&lt;&gt;"",'Daily PnL Log'!N634,"")</f>
        <v>1661.749999999997</v>
      </c>
      <c r="O156" s="13">
        <f t="shared" si="21"/>
        <v>560672.10000000021</v>
      </c>
      <c r="P156" s="13">
        <f t="shared" si="22"/>
        <v>164773.80000000005</v>
      </c>
      <c r="Q156" s="13">
        <f t="shared" si="23"/>
        <v>-157982.1</v>
      </c>
      <c r="R156" s="13">
        <f t="shared" si="24"/>
        <v>206907.79999999993</v>
      </c>
      <c r="S156" s="13">
        <f t="shared" si="25"/>
        <v>193228.89999999997</v>
      </c>
      <c r="T156" s="13">
        <f t="shared" si="26"/>
        <v>-20068.799999999988</v>
      </c>
      <c r="U156" s="13">
        <f t="shared" si="27"/>
        <v>0</v>
      </c>
      <c r="V156" s="13">
        <f t="shared" si="28"/>
        <v>947531.70000000042</v>
      </c>
      <c r="W156" s="13">
        <f>IF('Daily PnL Log'!W634&lt;&gt;"",'Daily PnL Log'!W634,"")</f>
        <v>467340</v>
      </c>
      <c r="X156" s="118">
        <f>IF('Daily PnL Log'!X634&lt;&gt;"",'Daily PnL Log'!X634,"")</f>
        <v>3.5557623999657572E-3</v>
      </c>
      <c r="Y156" s="13">
        <f>IF('Daily PnL Log'!Y634&lt;&gt;"",'Daily PnL Log'!Y634,"")</f>
        <v>-859.71</v>
      </c>
      <c r="Z156" s="13" t="str">
        <f>IF('Daily PnL Log'!Z634&lt;&gt;"",'Daily PnL Log'!Z634,"")</f>
        <v/>
      </c>
      <c r="AA156" s="13" t="str">
        <f>IF('Daily PnL Log'!AA634&lt;&gt;"",'Daily PnL Log'!AA634,"")</f>
        <v/>
      </c>
      <c r="AB156" s="13" t="str">
        <f>IF('Daily PnL Log'!AB634&lt;&gt;"",'Daily PnL Log'!AB634,"")</f>
        <v/>
      </c>
      <c r="AC156" s="13">
        <f>IF('Daily PnL Log'!AC634&lt;&gt;"",'Daily PnL Log'!AC634,"")</f>
        <v>894592.11</v>
      </c>
    </row>
    <row r="157" spans="1:29" x14ac:dyDescent="0.25">
      <c r="A157" s="48" t="str">
        <f t="shared" si="12"/>
        <v>Jun</v>
      </c>
      <c r="B157" s="83">
        <f>'Daily PnL Log'!B635</f>
        <v>45084</v>
      </c>
      <c r="C157" s="11">
        <f>IF('Daily PnL Log'!C635&lt;&gt;"",'Daily PnL Log'!C635,"")</f>
        <v>616</v>
      </c>
      <c r="D157" s="11">
        <f>IF('Daily PnL Log'!D635&lt;&gt;"",'Daily PnL Log'!D635,"")</f>
        <v>-1329.9</v>
      </c>
      <c r="E157" s="11">
        <f>IF('Daily PnL Log'!E635&lt;&gt;"",'Daily PnL Log'!E635,"")</f>
        <v>1674.3</v>
      </c>
      <c r="F157" s="11">
        <f>IF('Daily PnL Log'!F635&lt;&gt;"",'Daily PnL Log'!F635,"")</f>
        <v>-5209.1000000000004</v>
      </c>
      <c r="G157" s="11">
        <f>IF('Daily PnL Log'!G635&lt;&gt;"",'Daily PnL Log'!G635,"")</f>
        <v>-15836</v>
      </c>
      <c r="H157" s="11">
        <f>IF('Daily PnL Log'!H635&lt;&gt;"",'Daily PnL Log'!H635,"")</f>
        <v>13436.3</v>
      </c>
      <c r="I157" s="11">
        <f>IF('Daily PnL Log'!I635&lt;&gt;"",'Daily PnL Log'!I635,"")</f>
        <v>0</v>
      </c>
      <c r="J157" s="11">
        <f>IF('Daily PnL Log'!J635&lt;&gt;"",'Daily PnL Log'!J635,"")</f>
        <v>-6648.4000000000015</v>
      </c>
      <c r="K157" s="11">
        <f>IF('Daily PnL Log'!K635&lt;&gt;"",'Daily PnL Log'!K635,"")</f>
        <v>-57.03</v>
      </c>
      <c r="L157" s="11">
        <f>IF('Daily PnL Log'!L635&lt;&gt;"",'Daily PnL Log'!L635,"")</f>
        <v>-402.96</v>
      </c>
      <c r="M157" s="11">
        <f>IF('Daily PnL Log'!M635&lt;&gt;"",'Daily PnL Log'!M635,"")</f>
        <v>-459.99</v>
      </c>
      <c r="N157" s="11">
        <f>IF('Daily PnL Log'!N635&lt;&gt;"",'Daily PnL Log'!N635,"")</f>
        <v>-7108.3900000000012</v>
      </c>
      <c r="O157" s="11">
        <f t="shared" si="21"/>
        <v>561288.10000000021</v>
      </c>
      <c r="P157" s="11">
        <f t="shared" si="22"/>
        <v>163443.90000000005</v>
      </c>
      <c r="Q157" s="11">
        <f t="shared" si="23"/>
        <v>-156307.80000000002</v>
      </c>
      <c r="R157" s="11">
        <f t="shared" si="24"/>
        <v>201698.69999999992</v>
      </c>
      <c r="S157" s="11">
        <f t="shared" si="25"/>
        <v>177392.89999999997</v>
      </c>
      <c r="T157" s="11">
        <f t="shared" si="26"/>
        <v>-6632.4999999999891</v>
      </c>
      <c r="U157" s="11">
        <f t="shared" si="27"/>
        <v>0</v>
      </c>
      <c r="V157" s="11">
        <f t="shared" si="28"/>
        <v>940883.3000000004</v>
      </c>
      <c r="W157" s="11">
        <f>IF('Daily PnL Log'!W635&lt;&gt;"",'Daily PnL Log'!W635,"")</f>
        <v>515786</v>
      </c>
      <c r="X157" s="119">
        <f>IF('Daily PnL Log'!X635&lt;&gt;"",'Daily PnL Log'!X635,"")</f>
        <v>-1.3781665264276271E-2</v>
      </c>
      <c r="Y157" s="11">
        <f>IF('Daily PnL Log'!Y635&lt;&gt;"",'Daily PnL Log'!Y635,"")</f>
        <v>-299</v>
      </c>
      <c r="Z157" s="11" t="str">
        <f>IF('Daily PnL Log'!Z635&lt;&gt;"",'Daily PnL Log'!Z635,"")</f>
        <v/>
      </c>
      <c r="AA157" s="11" t="str">
        <f>IF('Daily PnL Log'!AA635&lt;&gt;"",'Daily PnL Log'!AA635,"")</f>
        <v/>
      </c>
      <c r="AB157" s="11" t="str">
        <f>IF('Daily PnL Log'!AB635&lt;&gt;"",'Daily PnL Log'!AB635,"")</f>
        <v/>
      </c>
      <c r="AC157" s="11">
        <f>IF('Daily PnL Log'!AC635&lt;&gt;"",'Daily PnL Log'!AC635,"")</f>
        <v>893386.62</v>
      </c>
    </row>
    <row r="158" spans="1:29" x14ac:dyDescent="0.25">
      <c r="A158" s="47" t="str">
        <f t="shared" si="12"/>
        <v>Jun</v>
      </c>
      <c r="B158" s="14">
        <f>'Daily PnL Log'!B636</f>
        <v>45085</v>
      </c>
      <c r="C158" s="13">
        <f>IF('Daily PnL Log'!C636&lt;&gt;"",'Daily PnL Log'!C636,"")</f>
        <v>2279.1</v>
      </c>
      <c r="D158" s="13">
        <f>IF('Daily PnL Log'!D636&lt;&gt;"",'Daily PnL Log'!D636,"")</f>
        <v>-1289.0999999999999</v>
      </c>
      <c r="E158" s="13">
        <f>IF('Daily PnL Log'!E636&lt;&gt;"",'Daily PnL Log'!E636,"")</f>
        <v>-3562</v>
      </c>
      <c r="F158" s="13">
        <f>IF('Daily PnL Log'!F636&lt;&gt;"",'Daily PnL Log'!F636,"")</f>
        <v>-3902.1</v>
      </c>
      <c r="G158" s="13">
        <f>IF('Daily PnL Log'!G636&lt;&gt;"",'Daily PnL Log'!G636,"")</f>
        <v>15523.1</v>
      </c>
      <c r="H158" s="13">
        <f>IF('Daily PnL Log'!H636&lt;&gt;"",'Daily PnL Log'!H636,"")</f>
        <v>-9696.4</v>
      </c>
      <c r="I158" s="13">
        <f>IF('Daily PnL Log'!I636&lt;&gt;"",'Daily PnL Log'!I636,"")</f>
        <v>0</v>
      </c>
      <c r="J158" s="13">
        <f>IF('Daily PnL Log'!J636&lt;&gt;"",'Daily PnL Log'!J636,"")</f>
        <v>-647.39999999999964</v>
      </c>
      <c r="K158" s="13">
        <f>IF('Daily PnL Log'!K636&lt;&gt;"",'Daily PnL Log'!K636,"")</f>
        <v>-45.12</v>
      </c>
      <c r="L158" s="13">
        <f>IF('Daily PnL Log'!L636&lt;&gt;"",'Daily PnL Log'!L636,"")</f>
        <v>-317.81</v>
      </c>
      <c r="M158" s="13">
        <f>IF('Daily PnL Log'!M636&lt;&gt;"",'Daily PnL Log'!M636,"")</f>
        <v>-362.93</v>
      </c>
      <c r="N158" s="13">
        <f>IF('Daily PnL Log'!N636&lt;&gt;"",'Daily PnL Log'!N636,"")</f>
        <v>-1010.3299999999997</v>
      </c>
      <c r="O158" s="13">
        <f t="shared" si="21"/>
        <v>563567.20000000019</v>
      </c>
      <c r="P158" s="13">
        <f t="shared" si="22"/>
        <v>162154.80000000005</v>
      </c>
      <c r="Q158" s="13">
        <f t="shared" si="23"/>
        <v>-159869.80000000002</v>
      </c>
      <c r="R158" s="13">
        <f t="shared" si="24"/>
        <v>197796.59999999992</v>
      </c>
      <c r="S158" s="13">
        <f t="shared" si="25"/>
        <v>192915.99999999997</v>
      </c>
      <c r="T158" s="13">
        <f t="shared" si="26"/>
        <v>-16328.899999999989</v>
      </c>
      <c r="U158" s="13">
        <f t="shared" si="27"/>
        <v>0</v>
      </c>
      <c r="V158" s="13">
        <f t="shared" si="28"/>
        <v>940235.90000000037</v>
      </c>
      <c r="W158" s="13">
        <f>IF('Daily PnL Log'!W636&lt;&gt;"",'Daily PnL Log'!W636,"")</f>
        <v>538937</v>
      </c>
      <c r="X158" s="118">
        <f>IF('Daily PnL Log'!X636&lt;&gt;"",'Daily PnL Log'!X636,"")</f>
        <v>-1.8746718076509865E-3</v>
      </c>
      <c r="Y158" s="13">
        <f>IF('Daily PnL Log'!Y636&lt;&gt;"",'Daily PnL Log'!Y636,"")</f>
        <v>-266</v>
      </c>
      <c r="Z158" s="13" t="str">
        <f>IF('Daily PnL Log'!Z636&lt;&gt;"",'Daily PnL Log'!Z636,"")</f>
        <v/>
      </c>
      <c r="AA158" s="13" t="str">
        <f>IF('Daily PnL Log'!AA636&lt;&gt;"",'Daily PnL Log'!AA636,"")</f>
        <v/>
      </c>
      <c r="AB158" s="13" t="str">
        <f>IF('Daily PnL Log'!AB636&lt;&gt;"",'Daily PnL Log'!AB636,"")</f>
        <v/>
      </c>
      <c r="AC158" s="13">
        <f>IF('Daily PnL Log'!AC636&lt;&gt;"",'Daily PnL Log'!AC636,"")</f>
        <v>893449.19</v>
      </c>
    </row>
    <row r="159" spans="1:29" x14ac:dyDescent="0.25">
      <c r="A159" s="48" t="str">
        <f t="shared" si="12"/>
        <v>Jun</v>
      </c>
      <c r="B159" s="83">
        <f>'Daily PnL Log'!B637</f>
        <v>45086</v>
      </c>
      <c r="C159" s="11">
        <f>IF('Daily PnL Log'!C637&lt;&gt;"",'Daily PnL Log'!C637,"")</f>
        <v>-5380.3</v>
      </c>
      <c r="D159" s="11">
        <f>IF('Daily PnL Log'!D637&lt;&gt;"",'Daily PnL Log'!D637,"")</f>
        <v>3304.6</v>
      </c>
      <c r="E159" s="11">
        <f>IF('Daily PnL Log'!E637&lt;&gt;"",'Daily PnL Log'!E637,"")</f>
        <v>26498.400000000001</v>
      </c>
      <c r="F159" s="11">
        <f>IF('Daily PnL Log'!F637&lt;&gt;"",'Daily PnL Log'!F637,"")</f>
        <v>9157</v>
      </c>
      <c r="G159" s="11">
        <f>IF('Daily PnL Log'!G637&lt;&gt;"",'Daily PnL Log'!G637,"")</f>
        <v>5471.8</v>
      </c>
      <c r="H159" s="11">
        <f>IF('Daily PnL Log'!H637&lt;&gt;"",'Daily PnL Log'!H637,"")</f>
        <v>4774.8999999999996</v>
      </c>
      <c r="I159" s="11">
        <f>IF('Daily PnL Log'!I637&lt;&gt;"",'Daily PnL Log'!I637,"")</f>
        <v>0</v>
      </c>
      <c r="J159" s="11">
        <f>IF('Daily PnL Log'!J637&lt;&gt;"",'Daily PnL Log'!J637,"")</f>
        <v>43826.400000000001</v>
      </c>
      <c r="K159" s="11">
        <f>IF('Daily PnL Log'!K637&lt;&gt;"",'Daily PnL Log'!K637,"")</f>
        <v>-99.2</v>
      </c>
      <c r="L159" s="11">
        <f>IF('Daily PnL Log'!L637&lt;&gt;"",'Daily PnL Log'!L637,"")</f>
        <v>-701.5</v>
      </c>
      <c r="M159" s="11">
        <f>IF('Daily PnL Log'!M637&lt;&gt;"",'Daily PnL Log'!M637,"")</f>
        <v>-800.7</v>
      </c>
      <c r="N159" s="11">
        <f>IF('Daily PnL Log'!N637&lt;&gt;"",'Daily PnL Log'!N637,"")</f>
        <v>43025.700000000004</v>
      </c>
      <c r="O159" s="11">
        <f t="shared" si="21"/>
        <v>558186.90000000014</v>
      </c>
      <c r="P159" s="11">
        <f t="shared" si="22"/>
        <v>165459.40000000005</v>
      </c>
      <c r="Q159" s="11">
        <f t="shared" si="23"/>
        <v>-133371.40000000002</v>
      </c>
      <c r="R159" s="11">
        <f t="shared" si="24"/>
        <v>206953.59999999992</v>
      </c>
      <c r="S159" s="11">
        <f t="shared" si="25"/>
        <v>198387.79999999996</v>
      </c>
      <c r="T159" s="11">
        <f t="shared" si="26"/>
        <v>-11553.999999999989</v>
      </c>
      <c r="U159" s="11">
        <f t="shared" si="27"/>
        <v>0</v>
      </c>
      <c r="V159" s="11">
        <f t="shared" si="28"/>
        <v>984062.3000000004</v>
      </c>
      <c r="W159" s="11">
        <f>IF('Daily PnL Log'!W637&lt;&gt;"",'Daily PnL Log'!W637,"")</f>
        <v>631147</v>
      </c>
      <c r="X159" s="119">
        <f>IF('Daily PnL Log'!X637&lt;&gt;"",'Daily PnL Log'!X637,"")</f>
        <v>6.817064804237366E-2</v>
      </c>
      <c r="Y159" s="11" t="str">
        <f>IF('Daily PnL Log'!Y637&lt;&gt;"",'Daily PnL Log'!Y637,"")</f>
        <v/>
      </c>
      <c r="Z159" s="11" t="str">
        <f>IF('Daily PnL Log'!Z637&lt;&gt;"",'Daily PnL Log'!Z637,"")</f>
        <v/>
      </c>
      <c r="AA159" s="11" t="str">
        <f>IF('Daily PnL Log'!AA637&lt;&gt;"",'Daily PnL Log'!AA637,"")</f>
        <v/>
      </c>
      <c r="AB159" s="11" t="str">
        <f>IF('Daily PnL Log'!AB637&lt;&gt;"",'Daily PnL Log'!AB637,"")</f>
        <v/>
      </c>
      <c r="AC159" s="11">
        <f>IF('Daily PnL Log'!AC637&lt;&gt;"",'Daily PnL Log'!AC637,"")</f>
        <v>944300.74</v>
      </c>
    </row>
    <row r="160" spans="1:29" x14ac:dyDescent="0.25">
      <c r="A160" s="47" t="str">
        <f t="shared" si="12"/>
        <v>Jun</v>
      </c>
      <c r="B160" s="14">
        <f>'Daily PnL Log'!B638</f>
        <v>45089</v>
      </c>
      <c r="C160" s="13">
        <f>IF('Daily PnL Log'!C638&lt;&gt;"",'Daily PnL Log'!C638,"")</f>
        <v>-5120.1000000000004</v>
      </c>
      <c r="D160" s="13">
        <f>IF('Daily PnL Log'!D638&lt;&gt;"",'Daily PnL Log'!D638,"")</f>
        <v>15942.6</v>
      </c>
      <c r="E160" s="13">
        <f>IF('Daily PnL Log'!E638&lt;&gt;"",'Daily PnL Log'!E638,"")</f>
        <v>-906.7</v>
      </c>
      <c r="F160" s="13">
        <f>IF('Daily PnL Log'!F638&lt;&gt;"",'Daily PnL Log'!F638,"")</f>
        <v>-16731.8</v>
      </c>
      <c r="G160" s="13">
        <f>IF('Daily PnL Log'!G638&lt;&gt;"",'Daily PnL Log'!G638,"")</f>
        <v>4551.3999999999996</v>
      </c>
      <c r="H160" s="13">
        <f>IF('Daily PnL Log'!H638&lt;&gt;"",'Daily PnL Log'!H638,"")</f>
        <v>-2705.2</v>
      </c>
      <c r="I160" s="13">
        <f>IF('Daily PnL Log'!I638&lt;&gt;"",'Daily PnL Log'!I638,"")</f>
        <v>0</v>
      </c>
      <c r="J160" s="13">
        <f>IF('Daily PnL Log'!J638&lt;&gt;"",'Daily PnL Log'!J638,"")</f>
        <v>-4969.8</v>
      </c>
      <c r="K160" s="13">
        <f>IF('Daily PnL Log'!K638&lt;&gt;"",'Daily PnL Log'!K638,"")</f>
        <v>-51.93</v>
      </c>
      <c r="L160" s="13">
        <f>IF('Daily PnL Log'!L638&lt;&gt;"",'Daily PnL Log'!L638,"")</f>
        <v>-367.25</v>
      </c>
      <c r="M160" s="13">
        <f>IF('Daily PnL Log'!M638&lt;&gt;"",'Daily PnL Log'!M638,"")</f>
        <v>-419.18</v>
      </c>
      <c r="N160" s="13">
        <f>IF('Daily PnL Log'!N638&lt;&gt;"",'Daily PnL Log'!N638,"")</f>
        <v>-5388.9800000000005</v>
      </c>
      <c r="O160" s="13">
        <f t="shared" si="21"/>
        <v>553066.80000000016</v>
      </c>
      <c r="P160" s="13">
        <f t="shared" si="22"/>
        <v>181402.00000000006</v>
      </c>
      <c r="Q160" s="13">
        <f t="shared" si="23"/>
        <v>-134278.10000000003</v>
      </c>
      <c r="R160" s="13">
        <f t="shared" si="24"/>
        <v>190221.79999999993</v>
      </c>
      <c r="S160" s="13">
        <f t="shared" si="25"/>
        <v>202939.19999999995</v>
      </c>
      <c r="T160" s="13">
        <f t="shared" si="26"/>
        <v>-14259.19999999999</v>
      </c>
      <c r="U160" s="13">
        <f t="shared" si="27"/>
        <v>0</v>
      </c>
      <c r="V160" s="13">
        <f t="shared" si="28"/>
        <v>979092.50000000035</v>
      </c>
      <c r="W160" s="13">
        <f>IF('Daily PnL Log'!W638&lt;&gt;"",'Daily PnL Log'!W638,"")</f>
        <v>608354</v>
      </c>
      <c r="X160" s="118">
        <f>IF('Daily PnL Log'!X638&lt;&gt;"",'Daily PnL Log'!X638,"")</f>
        <v>-8.8582963208921131E-3</v>
      </c>
      <c r="Y160" s="13" t="str">
        <f>IF('Daily PnL Log'!Y638&lt;&gt;"",'Daily PnL Log'!Y638,"")</f>
        <v/>
      </c>
      <c r="Z160" s="13" t="str">
        <f>IF('Daily PnL Log'!Z638&lt;&gt;"",'Daily PnL Log'!Z638,"")</f>
        <v/>
      </c>
      <c r="AA160" s="13" t="str">
        <f>IF('Daily PnL Log'!AA638&lt;&gt;"",'Daily PnL Log'!AA638,"")</f>
        <v/>
      </c>
      <c r="AB160" s="13" t="str">
        <f>IF('Daily PnL Log'!AB638&lt;&gt;"",'Daily PnL Log'!AB638,"")</f>
        <v/>
      </c>
      <c r="AC160" s="13">
        <f>IF('Daily PnL Log'!AC638&lt;&gt;"",'Daily PnL Log'!AC638,"")</f>
        <v>928911.81</v>
      </c>
    </row>
    <row r="161" spans="1:29" x14ac:dyDescent="0.25">
      <c r="A161" s="48" t="str">
        <f t="shared" si="12"/>
        <v>Jun</v>
      </c>
      <c r="B161" s="83">
        <f>'Daily PnL Log'!B639</f>
        <v>45090</v>
      </c>
      <c r="C161" s="11">
        <f>IF('Daily PnL Log'!C639&lt;&gt;"",'Daily PnL Log'!C639,"")</f>
        <v>28122.6</v>
      </c>
      <c r="D161" s="11">
        <f>IF('Daily PnL Log'!D639&lt;&gt;"",'Daily PnL Log'!D639,"")</f>
        <v>23693.8</v>
      </c>
      <c r="E161" s="11">
        <f>IF('Daily PnL Log'!E639&lt;&gt;"",'Daily PnL Log'!E639,"")</f>
        <v>7892.2</v>
      </c>
      <c r="F161" s="11">
        <f>IF('Daily PnL Log'!F639&lt;&gt;"",'Daily PnL Log'!F639,"")</f>
        <v>-25710.6</v>
      </c>
      <c r="G161" s="11">
        <f>IF('Daily PnL Log'!G639&lt;&gt;"",'Daily PnL Log'!G639,"")</f>
        <v>-13551.7</v>
      </c>
      <c r="H161" s="11">
        <f>IF('Daily PnL Log'!H639&lt;&gt;"",'Daily PnL Log'!H639,"")</f>
        <v>-3758</v>
      </c>
      <c r="I161" s="11">
        <f>IF('Daily PnL Log'!I639&lt;&gt;"",'Daily PnL Log'!I639,"")</f>
        <v>0</v>
      </c>
      <c r="J161" s="11">
        <f>IF('Daily PnL Log'!J639&lt;&gt;"",'Daily PnL Log'!J639,"")</f>
        <v>16688.299999999992</v>
      </c>
      <c r="K161" s="11">
        <f>IF('Daily PnL Log'!K639&lt;&gt;"",'Daily PnL Log'!K639,"")</f>
        <v>-96.39</v>
      </c>
      <c r="L161" s="11">
        <f>IF('Daily PnL Log'!L639&lt;&gt;"",'Daily PnL Log'!L639,"")</f>
        <v>-680.65</v>
      </c>
      <c r="M161" s="11">
        <f>IF('Daily PnL Log'!M639&lt;&gt;"",'Daily PnL Log'!M639,"")</f>
        <v>-777.04</v>
      </c>
      <c r="N161" s="11">
        <f>IF('Daily PnL Log'!N639&lt;&gt;"",'Daily PnL Log'!N639,"")</f>
        <v>15911.259999999991</v>
      </c>
      <c r="O161" s="11">
        <f t="shared" si="21"/>
        <v>581189.40000000014</v>
      </c>
      <c r="P161" s="11">
        <f t="shared" si="22"/>
        <v>205095.80000000005</v>
      </c>
      <c r="Q161" s="11">
        <f t="shared" si="23"/>
        <v>-126385.90000000004</v>
      </c>
      <c r="R161" s="11">
        <f t="shared" si="24"/>
        <v>164511.19999999992</v>
      </c>
      <c r="S161" s="11">
        <f t="shared" si="25"/>
        <v>189387.49999999994</v>
      </c>
      <c r="T161" s="11">
        <f t="shared" si="26"/>
        <v>-18017.19999999999</v>
      </c>
      <c r="U161" s="11">
        <f t="shared" si="27"/>
        <v>0</v>
      </c>
      <c r="V161" s="11">
        <f t="shared" si="28"/>
        <v>995780.8000000004</v>
      </c>
      <c r="W161" s="11">
        <f>IF('Daily PnL Log'!W639&lt;&gt;"",'Daily PnL Log'!W639,"")</f>
        <v>578756</v>
      </c>
      <c r="X161" s="119">
        <f>IF('Daily PnL Log'!X639&lt;&gt;"",'Daily PnL Log'!X639,"")</f>
        <v>2.749217286732231E-2</v>
      </c>
      <c r="Y161" s="11">
        <f>IF('Daily PnL Log'!Y639&lt;&gt;"",'Daily PnL Log'!Y639,"")</f>
        <v>-5158.2299999999996</v>
      </c>
      <c r="Z161" s="11" t="str">
        <f>IF('Daily PnL Log'!Z639&lt;&gt;"",'Daily PnL Log'!Z639,"")</f>
        <v/>
      </c>
      <c r="AA161" s="11" t="str">
        <f>IF('Daily PnL Log'!AA639&lt;&gt;"",'Daily PnL Log'!AA639,"")</f>
        <v/>
      </c>
      <c r="AB161" s="11" t="str">
        <f>IF('Daily PnL Log'!AB639&lt;&gt;"",'Daily PnL Log'!AB639,"")</f>
        <v/>
      </c>
      <c r="AC161" s="11">
        <f>IF('Daily PnL Log'!AC639&lt;&gt;"",'Daily PnL Log'!AC639,"")</f>
        <v>959798.02</v>
      </c>
    </row>
    <row r="162" spans="1:29" x14ac:dyDescent="0.25">
      <c r="A162" s="47" t="str">
        <f t="shared" si="12"/>
        <v>Jun</v>
      </c>
      <c r="B162" s="14">
        <f>'Daily PnL Log'!B640</f>
        <v>45091</v>
      </c>
      <c r="C162" s="13">
        <f>IF('Daily PnL Log'!C640&lt;&gt;"",'Daily PnL Log'!C640,"")</f>
        <v>-57863.8</v>
      </c>
      <c r="D162" s="13">
        <f>IF('Daily PnL Log'!D640&lt;&gt;"",'Daily PnL Log'!D640,"")</f>
        <v>-5098.8999999999996</v>
      </c>
      <c r="E162" s="13">
        <f>IF('Daily PnL Log'!E640&lt;&gt;"",'Daily PnL Log'!E640,"")</f>
        <v>-5507.9</v>
      </c>
      <c r="F162" s="13">
        <f>IF('Daily PnL Log'!F640&lt;&gt;"",'Daily PnL Log'!F640,"")</f>
        <v>4197.1000000000004</v>
      </c>
      <c r="G162" s="13">
        <f>IF('Daily PnL Log'!G640&lt;&gt;"",'Daily PnL Log'!G640,"")</f>
        <v>-6757.3</v>
      </c>
      <c r="H162" s="13">
        <f>IF('Daily PnL Log'!H640&lt;&gt;"",'Daily PnL Log'!H640,"")</f>
        <v>1733.6</v>
      </c>
      <c r="I162" s="13">
        <f>IF('Daily PnL Log'!I640&lt;&gt;"",'Daily PnL Log'!I640,"")</f>
        <v>0</v>
      </c>
      <c r="J162" s="13">
        <f>IF('Daily PnL Log'!J640&lt;&gt;"",'Daily PnL Log'!J640,"")</f>
        <v>-69297.2</v>
      </c>
      <c r="K162" s="13">
        <f>IF('Daily PnL Log'!K640&lt;&gt;"",'Daily PnL Log'!K640,"")</f>
        <v>-66.88</v>
      </c>
      <c r="L162" s="13">
        <f>IF('Daily PnL Log'!L640&lt;&gt;"",'Daily PnL Log'!L640,"")</f>
        <v>-473.97</v>
      </c>
      <c r="M162" s="13">
        <f>IF('Daily PnL Log'!M640&lt;&gt;"",'Daily PnL Log'!M640,"")</f>
        <v>-540.85</v>
      </c>
      <c r="N162" s="13">
        <f>IF('Daily PnL Log'!N640&lt;&gt;"",'Daily PnL Log'!N640,"")</f>
        <v>-69838.05</v>
      </c>
      <c r="O162" s="13">
        <f t="shared" ref="O162:O187" si="29">IF(C162&lt;&gt;"",O161+C162,"")</f>
        <v>523325.60000000015</v>
      </c>
      <c r="P162" s="13">
        <f t="shared" ref="P162:P187" si="30">IF(D162&lt;&gt;"",P161+D162,"")</f>
        <v>199996.90000000005</v>
      </c>
      <c r="Q162" s="13">
        <f t="shared" ref="Q162:Q187" si="31">IF(E162&lt;&gt;"",Q161+E162,"")</f>
        <v>-131893.80000000005</v>
      </c>
      <c r="R162" s="13">
        <f t="shared" ref="R162:R187" si="32">IF(F162&lt;&gt;"",R161+F162,"")</f>
        <v>168708.29999999993</v>
      </c>
      <c r="S162" s="13">
        <f t="shared" ref="S162:S187" si="33">IF(G162&lt;&gt;"",S161+G162,"")</f>
        <v>182630.19999999995</v>
      </c>
      <c r="T162" s="13">
        <f t="shared" ref="T162:T187" si="34">IF(H162&lt;&gt;"",T161+H162,"")</f>
        <v>-16283.599999999989</v>
      </c>
      <c r="U162" s="13">
        <f t="shared" ref="U162:U187" si="35">IF(I162&lt;&gt;"",U161+I162,"")</f>
        <v>0</v>
      </c>
      <c r="V162" s="13">
        <f t="shared" ref="V162:V187" si="36">IF(J162&lt;&gt;"",V161+J162,"")</f>
        <v>926483.60000000044</v>
      </c>
      <c r="W162" s="13">
        <f>IF('Daily PnL Log'!W640&lt;&gt;"",'Daily PnL Log'!W640,"")</f>
        <v>581855</v>
      </c>
      <c r="X162" s="118">
        <f>IF('Daily PnL Log'!X640&lt;&gt;"",'Daily PnL Log'!X640,"")</f>
        <v>-0.12002655300719252</v>
      </c>
      <c r="Y162" s="13" t="str">
        <f>IF('Daily PnL Log'!Y640&lt;&gt;"",'Daily PnL Log'!Y640,"")</f>
        <v/>
      </c>
      <c r="Z162" s="13" t="str">
        <f>IF('Daily PnL Log'!Z640&lt;&gt;"",'Daily PnL Log'!Z640,"")</f>
        <v/>
      </c>
      <c r="AA162" s="13" t="str">
        <f>IF('Daily PnL Log'!AA640&lt;&gt;"",'Daily PnL Log'!AA640,"")</f>
        <v/>
      </c>
      <c r="AB162" s="13" t="str">
        <f>IF('Daily PnL Log'!AB640&lt;&gt;"",'Daily PnL Log'!AB640,"")</f>
        <v/>
      </c>
      <c r="AC162" s="13">
        <f>IF('Daily PnL Log'!AC640&lt;&gt;"",'Daily PnL Log'!AC640,"")</f>
        <v>864841.17</v>
      </c>
    </row>
    <row r="163" spans="1:29" x14ac:dyDescent="0.25">
      <c r="A163" s="48" t="str">
        <f t="shared" si="12"/>
        <v>Jun</v>
      </c>
      <c r="B163" s="83">
        <f>'Daily PnL Log'!B641</f>
        <v>45092</v>
      </c>
      <c r="C163" s="11">
        <f>IF('Daily PnL Log'!C641&lt;&gt;"",'Daily PnL Log'!C641,"")</f>
        <v>111157.4</v>
      </c>
      <c r="D163" s="11">
        <f>IF('Daily PnL Log'!D641&lt;&gt;"",'Daily PnL Log'!D641,"")</f>
        <v>-2129.6</v>
      </c>
      <c r="E163" s="11">
        <f>IF('Daily PnL Log'!E641&lt;&gt;"",'Daily PnL Log'!E641,"")</f>
        <v>18431.599999999999</v>
      </c>
      <c r="F163" s="11">
        <f>IF('Daily PnL Log'!F641&lt;&gt;"",'Daily PnL Log'!F641,"")</f>
        <v>-26519.9</v>
      </c>
      <c r="G163" s="11">
        <f>IF('Daily PnL Log'!G641&lt;&gt;"",'Daily PnL Log'!G641,"")</f>
        <v>19313</v>
      </c>
      <c r="H163" s="11">
        <f>IF('Daily PnL Log'!H641&lt;&gt;"",'Daily PnL Log'!H641,"")</f>
        <v>-7204.1</v>
      </c>
      <c r="I163" s="11">
        <f>IF('Daily PnL Log'!I641&lt;&gt;"",'Daily PnL Log'!I641,"")</f>
        <v>0</v>
      </c>
      <c r="J163" s="11">
        <f>IF('Daily PnL Log'!J641&lt;&gt;"",'Daily PnL Log'!J641,"")</f>
        <v>113048.4</v>
      </c>
      <c r="K163" s="11">
        <f>IF('Daily PnL Log'!K641&lt;&gt;"",'Daily PnL Log'!K641,"")</f>
        <v>-240.5</v>
      </c>
      <c r="L163" s="11">
        <f>IF('Daily PnL Log'!L641&lt;&gt;"",'Daily PnL Log'!L641,"")</f>
        <v>-1698.6</v>
      </c>
      <c r="M163" s="11">
        <f>IF('Daily PnL Log'!M641&lt;&gt;"",'Daily PnL Log'!M641,"")</f>
        <v>-1939.1</v>
      </c>
      <c r="N163" s="11">
        <f>IF('Daily PnL Log'!N641&lt;&gt;"",'Daily PnL Log'!N641,"")</f>
        <v>111109.29999999999</v>
      </c>
      <c r="O163" s="11">
        <f t="shared" si="29"/>
        <v>634483.00000000012</v>
      </c>
      <c r="P163" s="11">
        <f t="shared" si="30"/>
        <v>197867.30000000005</v>
      </c>
      <c r="Q163" s="11">
        <f t="shared" si="31"/>
        <v>-113462.20000000004</v>
      </c>
      <c r="R163" s="11">
        <f t="shared" si="32"/>
        <v>142188.39999999994</v>
      </c>
      <c r="S163" s="11">
        <f t="shared" si="33"/>
        <v>201943.19999999995</v>
      </c>
      <c r="T163" s="11">
        <f t="shared" si="34"/>
        <v>-23487.69999999999</v>
      </c>
      <c r="U163" s="11">
        <f t="shared" si="35"/>
        <v>0</v>
      </c>
      <c r="V163" s="11">
        <f t="shared" si="36"/>
        <v>1039532.0000000005</v>
      </c>
      <c r="W163" s="11">
        <f>IF('Daily PnL Log'!W641&lt;&gt;"",'Daily PnL Log'!W641,"")</f>
        <v>652147</v>
      </c>
      <c r="X163" s="119">
        <f>IF('Daily PnL Log'!X641&lt;&gt;"",'Daily PnL Log'!X641,"")</f>
        <v>0.17037462412615559</v>
      </c>
      <c r="Y163" s="11" t="str">
        <f>IF('Daily PnL Log'!Y641&lt;&gt;"",'Daily PnL Log'!Y641,"")</f>
        <v/>
      </c>
      <c r="Z163" s="11">
        <f>IF('Daily PnL Log'!Z641&lt;&gt;"",'Daily PnL Log'!Z641,"")</f>
        <v>795.77</v>
      </c>
      <c r="AA163" s="11" t="str">
        <f>IF('Daily PnL Log'!AA641&lt;&gt;"",'Daily PnL Log'!AA641,"")</f>
        <v/>
      </c>
      <c r="AB163" s="11" t="str">
        <f>IF('Daily PnL Log'!AB641&lt;&gt;"",'Daily PnL Log'!AB641,"")</f>
        <v/>
      </c>
      <c r="AC163" s="11">
        <f>IF('Daily PnL Log'!AC641&lt;&gt;"",'Daily PnL Log'!AC641,"")</f>
        <v>1010300.32</v>
      </c>
    </row>
    <row r="164" spans="1:29" x14ac:dyDescent="0.25">
      <c r="A164" s="47" t="str">
        <f t="shared" si="12"/>
        <v>Jun</v>
      </c>
      <c r="B164" s="14">
        <f>'Daily PnL Log'!B642</f>
        <v>45093</v>
      </c>
      <c r="C164" s="13">
        <f>IF('Daily PnL Log'!C642&lt;&gt;"",'Daily PnL Log'!C642,"")</f>
        <v>128164</v>
      </c>
      <c r="D164" s="13">
        <f>IF('Daily PnL Log'!D642&lt;&gt;"",'Daily PnL Log'!D642,"")</f>
        <v>-28910.400000000001</v>
      </c>
      <c r="E164" s="13">
        <f>IF('Daily PnL Log'!E642&lt;&gt;"",'Daily PnL Log'!E642,"")</f>
        <v>17884</v>
      </c>
      <c r="F164" s="13">
        <f>IF('Daily PnL Log'!F642&lt;&gt;"",'Daily PnL Log'!F642,"")</f>
        <v>-11738.6</v>
      </c>
      <c r="G164" s="13">
        <f>IF('Daily PnL Log'!G642&lt;&gt;"",'Daily PnL Log'!G642,"")</f>
        <v>8223.7999999999993</v>
      </c>
      <c r="H164" s="13">
        <f>IF('Daily PnL Log'!H642&lt;&gt;"",'Daily PnL Log'!H642,"")</f>
        <v>24196.799999999999</v>
      </c>
      <c r="I164" s="13">
        <f>IF('Daily PnL Log'!I642&lt;&gt;"",'Daily PnL Log'!I642,"")</f>
        <v>0</v>
      </c>
      <c r="J164" s="13">
        <f>IF('Daily PnL Log'!J642&lt;&gt;"",'Daily PnL Log'!J642,"")</f>
        <v>137819.6</v>
      </c>
      <c r="K164" s="13">
        <f>IF('Daily PnL Log'!K642&lt;&gt;"",'Daily PnL Log'!K642,"")</f>
        <v>-205.84</v>
      </c>
      <c r="L164" s="13">
        <f>IF('Daily PnL Log'!L642&lt;&gt;"",'Daily PnL Log'!L642,"")</f>
        <v>-1451.84</v>
      </c>
      <c r="M164" s="13">
        <f>IF('Daily PnL Log'!M642&lt;&gt;"",'Daily PnL Log'!M642,"")</f>
        <v>-1657.6799999999998</v>
      </c>
      <c r="N164" s="13">
        <f>IF('Daily PnL Log'!N642&lt;&gt;"",'Daily PnL Log'!N642,"")</f>
        <v>136161.92000000001</v>
      </c>
      <c r="O164" s="13">
        <f t="shared" si="29"/>
        <v>762647.00000000012</v>
      </c>
      <c r="P164" s="13">
        <f t="shared" si="30"/>
        <v>168956.90000000005</v>
      </c>
      <c r="Q164" s="13">
        <f t="shared" si="31"/>
        <v>-95578.200000000041</v>
      </c>
      <c r="R164" s="13">
        <f t="shared" si="32"/>
        <v>130449.79999999993</v>
      </c>
      <c r="S164" s="13">
        <f t="shared" si="33"/>
        <v>210166.99999999994</v>
      </c>
      <c r="T164" s="13">
        <f t="shared" si="34"/>
        <v>709.10000000000946</v>
      </c>
      <c r="U164" s="13">
        <f t="shared" si="35"/>
        <v>0</v>
      </c>
      <c r="V164" s="13">
        <f t="shared" si="36"/>
        <v>1177351.6000000006</v>
      </c>
      <c r="W164" s="13">
        <f>IF('Daily PnL Log'!W642&lt;&gt;"",'Daily PnL Log'!W642,"")</f>
        <v>659620</v>
      </c>
      <c r="X164" s="118">
        <f>IF('Daily PnL Log'!X642&lt;&gt;"",'Daily PnL Log'!X642,"")</f>
        <v>0.20642479003062372</v>
      </c>
      <c r="Y164" s="13" t="str">
        <f>IF('Daily PnL Log'!Y642&lt;&gt;"",'Daily PnL Log'!Y642,"")</f>
        <v/>
      </c>
      <c r="Z164" s="13" t="str">
        <f>IF('Daily PnL Log'!Z642&lt;&gt;"",'Daily PnL Log'!Z642,"")</f>
        <v/>
      </c>
      <c r="AA164" s="13" t="str">
        <f>IF('Daily PnL Log'!AA642&lt;&gt;"",'Daily PnL Log'!AA642,"")</f>
        <v/>
      </c>
      <c r="AB164" s="13" t="str">
        <f>IF('Daily PnL Log'!AB642&lt;&gt;"",'Daily PnL Log'!AB642,"")</f>
        <v/>
      </c>
      <c r="AC164" s="13">
        <f>IF('Daily PnL Log'!AC642&lt;&gt;"",'Daily PnL Log'!AC642,"")</f>
        <v>1152155.1399999999</v>
      </c>
    </row>
    <row r="165" spans="1:29" x14ac:dyDescent="0.25">
      <c r="A165" s="48" t="str">
        <f t="shared" si="12"/>
        <v>Jun</v>
      </c>
      <c r="B165" s="83">
        <f>'Daily PnL Log'!B643</f>
        <v>45097</v>
      </c>
      <c r="C165" s="11">
        <f>IF('Daily PnL Log'!C643&lt;&gt;"",'Daily PnL Log'!C643,"")</f>
        <v>-9713.7000000000007</v>
      </c>
      <c r="D165" s="11">
        <f>IF('Daily PnL Log'!D643&lt;&gt;"",'Daily PnL Log'!D643,"")</f>
        <v>-19834.400000000001</v>
      </c>
      <c r="E165" s="11">
        <f>IF('Daily PnL Log'!E643&lt;&gt;"",'Daily PnL Log'!E643,"")</f>
        <v>12897.5</v>
      </c>
      <c r="F165" s="11">
        <f>IF('Daily PnL Log'!F643&lt;&gt;"",'Daily PnL Log'!F643,"")</f>
        <v>-6707.6</v>
      </c>
      <c r="G165" s="11">
        <f>IF('Daily PnL Log'!G643&lt;&gt;"",'Daily PnL Log'!G643,"")</f>
        <v>8737.5</v>
      </c>
      <c r="H165" s="11">
        <f>IF('Daily PnL Log'!H643&lt;&gt;"",'Daily PnL Log'!H643,"")</f>
        <v>-19953.2</v>
      </c>
      <c r="I165" s="11">
        <f>IF('Daily PnL Log'!I643&lt;&gt;"",'Daily PnL Log'!I643,"")</f>
        <v>0</v>
      </c>
      <c r="J165" s="11">
        <f>IF('Daily PnL Log'!J643&lt;&gt;"",'Daily PnL Log'!J643,"")</f>
        <v>-34573.900000000009</v>
      </c>
      <c r="K165" s="11">
        <f>IF('Daily PnL Log'!K643&lt;&gt;"",'Daily PnL Log'!K643,"")</f>
        <v>-156.18</v>
      </c>
      <c r="L165" s="11">
        <f>IF('Daily PnL Log'!L643&lt;&gt;"",'Daily PnL Log'!L643,"")</f>
        <v>-1105.1500000000001</v>
      </c>
      <c r="M165" s="11">
        <f>IF('Daily PnL Log'!M643&lt;&gt;"",'Daily PnL Log'!M643,"")</f>
        <v>-1261.3300000000002</v>
      </c>
      <c r="N165" s="11">
        <f>IF('Daily PnL Log'!N643&lt;&gt;"",'Daily PnL Log'!N643,"")</f>
        <v>-35835.23000000001</v>
      </c>
      <c r="O165" s="11">
        <f t="shared" si="29"/>
        <v>752933.30000000016</v>
      </c>
      <c r="P165" s="11">
        <f t="shared" si="30"/>
        <v>149122.50000000006</v>
      </c>
      <c r="Q165" s="11">
        <f t="shared" si="31"/>
        <v>-82680.700000000041</v>
      </c>
      <c r="R165" s="11">
        <f t="shared" si="32"/>
        <v>123742.19999999992</v>
      </c>
      <c r="S165" s="11">
        <f t="shared" si="33"/>
        <v>218904.49999999994</v>
      </c>
      <c r="T165" s="11">
        <f t="shared" si="34"/>
        <v>-19244.099999999991</v>
      </c>
      <c r="U165" s="11">
        <f t="shared" si="35"/>
        <v>0</v>
      </c>
      <c r="V165" s="11">
        <f t="shared" si="36"/>
        <v>1142777.7000000007</v>
      </c>
      <c r="W165" s="11">
        <f>IF('Daily PnL Log'!W643&lt;&gt;"",'Daily PnL Log'!W643,"")</f>
        <v>585178</v>
      </c>
      <c r="X165" s="119">
        <f>IF('Daily PnL Log'!X643&lt;&gt;"",'Daily PnL Log'!X643,"")</f>
        <v>-6.1238170266141263E-2</v>
      </c>
      <c r="Y165" s="11" t="str">
        <f>IF('Daily PnL Log'!Y643&lt;&gt;"",'Daily PnL Log'!Y643,"")</f>
        <v/>
      </c>
      <c r="Z165" s="11" t="str">
        <f>IF('Daily PnL Log'!Z643&lt;&gt;"",'Daily PnL Log'!Z643,"")</f>
        <v/>
      </c>
      <c r="AA165" s="11" t="str">
        <f>IF('Daily PnL Log'!AA643&lt;&gt;"",'Daily PnL Log'!AA643,"")</f>
        <v/>
      </c>
      <c r="AB165" s="11" t="str">
        <f>IF('Daily PnL Log'!AB643&lt;&gt;"",'Daily PnL Log'!AB643,"")</f>
        <v/>
      </c>
      <c r="AC165" s="11">
        <f>IF('Daily PnL Log'!AC643&lt;&gt;"",'Daily PnL Log'!AC643,"")</f>
        <v>1113331.8999999999</v>
      </c>
    </row>
    <row r="166" spans="1:29" x14ac:dyDescent="0.25">
      <c r="A166" s="47" t="str">
        <f t="shared" si="12"/>
        <v>Jun</v>
      </c>
      <c r="B166" s="14">
        <f>'Daily PnL Log'!B644</f>
        <v>45098</v>
      </c>
      <c r="C166" s="13">
        <f>IF('Daily PnL Log'!C644&lt;&gt;"",'Daily PnL Log'!C644,"")</f>
        <v>48051.5</v>
      </c>
      <c r="D166" s="13">
        <f>IF('Daily PnL Log'!D644&lt;&gt;"",'Daily PnL Log'!D644,"")</f>
        <v>126485.4</v>
      </c>
      <c r="E166" s="13">
        <f>IF('Daily PnL Log'!E644&lt;&gt;"",'Daily PnL Log'!E644,"")</f>
        <v>-70164.7</v>
      </c>
      <c r="F166" s="13">
        <f>IF('Daily PnL Log'!F644&lt;&gt;"",'Daily PnL Log'!F644,"")</f>
        <v>15963.4</v>
      </c>
      <c r="G166" s="13">
        <f>IF('Daily PnL Log'!G644&lt;&gt;"",'Daily PnL Log'!G644,"")</f>
        <v>-44415.1</v>
      </c>
      <c r="H166" s="13">
        <f>IF('Daily PnL Log'!H644&lt;&gt;"",'Daily PnL Log'!H644,"")</f>
        <v>21034</v>
      </c>
      <c r="I166" s="13">
        <f>IF('Daily PnL Log'!I644&lt;&gt;"",'Daily PnL Log'!I644,"")</f>
        <v>0</v>
      </c>
      <c r="J166" s="13">
        <f>IF('Daily PnL Log'!J644&lt;&gt;"",'Daily PnL Log'!J644,"")</f>
        <v>96954.5</v>
      </c>
      <c r="K166" s="13">
        <f>IF('Daily PnL Log'!K644&lt;&gt;"",'Daily PnL Log'!K644,"")</f>
        <v>-191.31</v>
      </c>
      <c r="L166" s="13">
        <f>IF('Daily PnL Log'!L644&lt;&gt;"",'Daily PnL Log'!L644,"")</f>
        <v>-1345.08</v>
      </c>
      <c r="M166" s="13">
        <f>IF('Daily PnL Log'!M644&lt;&gt;"",'Daily PnL Log'!M644,"")</f>
        <v>-1536.3899999999999</v>
      </c>
      <c r="N166" s="13">
        <f>IF('Daily PnL Log'!N644&lt;&gt;"",'Daily PnL Log'!N644,"")</f>
        <v>95418.11</v>
      </c>
      <c r="O166" s="13">
        <f t="shared" si="29"/>
        <v>800984.80000000016</v>
      </c>
      <c r="P166" s="13">
        <f t="shared" si="30"/>
        <v>275607.90000000002</v>
      </c>
      <c r="Q166" s="13">
        <f t="shared" si="31"/>
        <v>-152845.40000000002</v>
      </c>
      <c r="R166" s="13">
        <f t="shared" si="32"/>
        <v>139705.59999999992</v>
      </c>
      <c r="S166" s="13">
        <f t="shared" si="33"/>
        <v>174489.39999999994</v>
      </c>
      <c r="T166" s="13">
        <f t="shared" si="34"/>
        <v>1789.9000000000087</v>
      </c>
      <c r="U166" s="13">
        <f t="shared" si="35"/>
        <v>0</v>
      </c>
      <c r="V166" s="13">
        <f t="shared" si="36"/>
        <v>1239732.2000000007</v>
      </c>
      <c r="W166" s="13">
        <f>IF('Daily PnL Log'!W644&lt;&gt;"",'Daily PnL Log'!W644,"")</f>
        <v>706080</v>
      </c>
      <c r="X166" s="118">
        <f>IF('Daily PnL Log'!X644&lt;&gt;"",'Daily PnL Log'!X644,"")</f>
        <v>0.13513781724450488</v>
      </c>
      <c r="Y166" s="13" t="str">
        <f>IF('Daily PnL Log'!Y644&lt;&gt;"",'Daily PnL Log'!Y644,"")</f>
        <v/>
      </c>
      <c r="Z166" s="13" t="str">
        <f>IF('Daily PnL Log'!Z644&lt;&gt;"",'Daily PnL Log'!Z644,"")</f>
        <v/>
      </c>
      <c r="AA166" s="13" t="str">
        <f>IF('Daily PnL Log'!AA644&lt;&gt;"",'Daily PnL Log'!AA644,"")</f>
        <v/>
      </c>
      <c r="AB166" s="13" t="str">
        <f>IF('Daily PnL Log'!AB644&lt;&gt;"",'Daily PnL Log'!AB644,"")</f>
        <v/>
      </c>
      <c r="AC166" s="13">
        <f>IF('Daily PnL Log'!AC644&lt;&gt;"",'Daily PnL Log'!AC644,"")</f>
        <v>1163411.26</v>
      </c>
    </row>
    <row r="167" spans="1:29" x14ac:dyDescent="0.25">
      <c r="A167" s="48" t="str">
        <f t="shared" si="12"/>
        <v>Jun</v>
      </c>
      <c r="B167" s="83">
        <f>'Daily PnL Log'!B645</f>
        <v>45099</v>
      </c>
      <c r="C167" s="11">
        <f>IF('Daily PnL Log'!C645&lt;&gt;"",'Daily PnL Log'!C645,"")</f>
        <v>-33212.699999999997</v>
      </c>
      <c r="D167" s="11">
        <f>IF('Daily PnL Log'!D645&lt;&gt;"",'Daily PnL Log'!D645,"")</f>
        <v>30826.7</v>
      </c>
      <c r="E167" s="11">
        <f>IF('Daily PnL Log'!E645&lt;&gt;"",'Daily PnL Log'!E645,"")</f>
        <v>6705.3</v>
      </c>
      <c r="F167" s="11">
        <f>IF('Daily PnL Log'!F645&lt;&gt;"",'Daily PnL Log'!F645,"")</f>
        <v>9692.1</v>
      </c>
      <c r="G167" s="11">
        <f>IF('Daily PnL Log'!G645&lt;&gt;"",'Daily PnL Log'!G645,"")</f>
        <v>8806.2999999999993</v>
      </c>
      <c r="H167" s="11">
        <f>IF('Daily PnL Log'!H645&lt;&gt;"",'Daily PnL Log'!H645,"")</f>
        <v>-8105.7</v>
      </c>
      <c r="I167" s="11">
        <f>IF('Daily PnL Log'!I645&lt;&gt;"",'Daily PnL Log'!I645,"")</f>
        <v>0</v>
      </c>
      <c r="J167" s="11">
        <f>IF('Daily PnL Log'!J645&lt;&gt;"",'Daily PnL Log'!J645,"")</f>
        <v>14712.000000000004</v>
      </c>
      <c r="K167" s="11">
        <f>IF('Daily PnL Log'!K645&lt;&gt;"",'Daily PnL Log'!K645,"")</f>
        <v>-172.3</v>
      </c>
      <c r="L167" s="11">
        <f>IF('Daily PnL Log'!L645&lt;&gt;"",'Daily PnL Log'!L645,"")</f>
        <v>-1219.68</v>
      </c>
      <c r="M167" s="11">
        <f>IF('Daily PnL Log'!M645&lt;&gt;"",'Daily PnL Log'!M645,"")</f>
        <v>-1391.98</v>
      </c>
      <c r="N167" s="11">
        <f>IF('Daily PnL Log'!N645&lt;&gt;"",'Daily PnL Log'!N645,"")</f>
        <v>13320.020000000004</v>
      </c>
      <c r="O167" s="11">
        <f t="shared" si="29"/>
        <v>767772.10000000021</v>
      </c>
      <c r="P167" s="11">
        <f t="shared" si="30"/>
        <v>306434.60000000003</v>
      </c>
      <c r="Q167" s="11">
        <f t="shared" si="31"/>
        <v>-146140.10000000003</v>
      </c>
      <c r="R167" s="11">
        <f t="shared" si="32"/>
        <v>149397.69999999992</v>
      </c>
      <c r="S167" s="11">
        <f t="shared" si="33"/>
        <v>183295.69999999992</v>
      </c>
      <c r="T167" s="11">
        <f t="shared" si="34"/>
        <v>-6315.7999999999911</v>
      </c>
      <c r="U167" s="11">
        <f t="shared" si="35"/>
        <v>0</v>
      </c>
      <c r="V167" s="11">
        <f t="shared" si="36"/>
        <v>1254444.2000000007</v>
      </c>
      <c r="W167" s="11">
        <f>IF('Daily PnL Log'!W645&lt;&gt;"",'Daily PnL Log'!W645,"")</f>
        <v>532854</v>
      </c>
      <c r="X167" s="119">
        <f>IF('Daily PnL Log'!X645&lt;&gt;"",'Daily PnL Log'!X645,"")</f>
        <v>2.4997504006726054E-2</v>
      </c>
      <c r="Y167" s="11" t="str">
        <f>IF('Daily PnL Log'!Y645&lt;&gt;"",'Daily PnL Log'!Y645,"")</f>
        <v/>
      </c>
      <c r="Z167" s="11" t="str">
        <f>IF('Daily PnL Log'!Z645&lt;&gt;"",'Daily PnL Log'!Z645,"")</f>
        <v/>
      </c>
      <c r="AA167" s="11" t="str">
        <f>IF('Daily PnL Log'!AA645&lt;&gt;"",'Daily PnL Log'!AA645,"")</f>
        <v/>
      </c>
      <c r="AB167" s="11" t="str">
        <f>IF('Daily PnL Log'!AB645&lt;&gt;"",'Daily PnL Log'!AB645,"")</f>
        <v/>
      </c>
      <c r="AC167" s="11">
        <f>IF('Daily PnL Log'!AC645&lt;&gt;"",'Daily PnL Log'!AC645,"")</f>
        <v>1185826.53</v>
      </c>
    </row>
    <row r="168" spans="1:29" x14ac:dyDescent="0.25">
      <c r="A168" s="47" t="str">
        <f t="shared" si="12"/>
        <v>Jun</v>
      </c>
      <c r="B168" s="14">
        <f>'Daily PnL Log'!B646</f>
        <v>45100</v>
      </c>
      <c r="C168" s="13">
        <f>IF('Daily PnL Log'!C646&lt;&gt;"",'Daily PnL Log'!C646,"")</f>
        <v>21939.4</v>
      </c>
      <c r="D168" s="13">
        <f>IF('Daily PnL Log'!D646&lt;&gt;"",'Daily PnL Log'!D646,"")</f>
        <v>42821.3</v>
      </c>
      <c r="E168" s="13">
        <f>IF('Daily PnL Log'!E646&lt;&gt;"",'Daily PnL Log'!E646,"")</f>
        <v>-4456.8999999999996</v>
      </c>
      <c r="F168" s="13">
        <f>IF('Daily PnL Log'!F646&lt;&gt;"",'Daily PnL Log'!F646,"")</f>
        <v>16181.5</v>
      </c>
      <c r="G168" s="13">
        <f>IF('Daily PnL Log'!G646&lt;&gt;"",'Daily PnL Log'!G646,"")</f>
        <v>-6310.7</v>
      </c>
      <c r="H168" s="13">
        <f>IF('Daily PnL Log'!H646&lt;&gt;"",'Daily PnL Log'!H646,"")</f>
        <v>2208</v>
      </c>
      <c r="I168" s="13">
        <f>IF('Daily PnL Log'!I646&lt;&gt;"",'Daily PnL Log'!I646,"")</f>
        <v>0</v>
      </c>
      <c r="J168" s="13">
        <f>IF('Daily PnL Log'!J646&lt;&gt;"",'Daily PnL Log'!J646,"")</f>
        <v>72382.600000000006</v>
      </c>
      <c r="K168" s="13">
        <f>IF('Daily PnL Log'!K646&lt;&gt;"",'Daily PnL Log'!K646,"")</f>
        <v>-619.84</v>
      </c>
      <c r="L168" s="13">
        <f>IF('Daily PnL Log'!L646&lt;&gt;"",'Daily PnL Log'!L646,"")</f>
        <v>-3156.98</v>
      </c>
      <c r="M168" s="13">
        <f>IF('Daily PnL Log'!M646&lt;&gt;"",'Daily PnL Log'!M646,"")</f>
        <v>-3776.82</v>
      </c>
      <c r="N168" s="13">
        <f>IF('Daily PnL Log'!N646&lt;&gt;"",'Daily PnL Log'!N646,"")</f>
        <v>68605.78</v>
      </c>
      <c r="O168" s="13">
        <f t="shared" si="29"/>
        <v>789711.50000000023</v>
      </c>
      <c r="P168" s="13">
        <f t="shared" si="30"/>
        <v>349255.9</v>
      </c>
      <c r="Q168" s="13">
        <f t="shared" si="31"/>
        <v>-150597.00000000003</v>
      </c>
      <c r="R168" s="13">
        <f t="shared" si="32"/>
        <v>165579.19999999992</v>
      </c>
      <c r="S168" s="13">
        <f t="shared" si="33"/>
        <v>176984.99999999991</v>
      </c>
      <c r="T168" s="13">
        <f t="shared" si="34"/>
        <v>-4107.7999999999911</v>
      </c>
      <c r="U168" s="13">
        <f t="shared" si="35"/>
        <v>0</v>
      </c>
      <c r="V168" s="13">
        <f t="shared" si="36"/>
        <v>1326826.8000000007</v>
      </c>
      <c r="W168" s="13">
        <f>IF('Daily PnL Log'!W646&lt;&gt;"",'Daily PnL Log'!W646,"")</f>
        <v>430498</v>
      </c>
      <c r="X168" s="118">
        <f>IF('Daily PnL Log'!X646&lt;&gt;"",'Daily PnL Log'!X646,"")</f>
        <v>0.15936376011038378</v>
      </c>
      <c r="Y168" s="13" t="str">
        <f>IF('Daily PnL Log'!Y646&lt;&gt;"",'Daily PnL Log'!Y646,"")</f>
        <v/>
      </c>
      <c r="Z168" s="13" t="str">
        <f>IF('Daily PnL Log'!Z646&lt;&gt;"",'Daily PnL Log'!Z646,"")</f>
        <v/>
      </c>
      <c r="AA168" s="13" t="str">
        <f>IF('Daily PnL Log'!AA646&lt;&gt;"",'Daily PnL Log'!AA646,"")</f>
        <v/>
      </c>
      <c r="AB168" s="13" t="str">
        <f>IF('Daily PnL Log'!AB646&lt;&gt;"",'Daily PnL Log'!AB646,"")</f>
        <v/>
      </c>
      <c r="AC168" s="13">
        <f>IF('Daily PnL Log'!AC646&lt;&gt;"",'Daily PnL Log'!AC646,"")</f>
        <v>1253969.96</v>
      </c>
    </row>
    <row r="169" spans="1:29" x14ac:dyDescent="0.25">
      <c r="A169" s="48" t="str">
        <f t="shared" si="12"/>
        <v>Jun</v>
      </c>
      <c r="B169" s="83">
        <f>'Daily PnL Log'!B647</f>
        <v>45103</v>
      </c>
      <c r="C169" s="11">
        <f>IF('Daily PnL Log'!C647&lt;&gt;"",'Daily PnL Log'!C647,"")</f>
        <v>31681.9</v>
      </c>
      <c r="D169" s="11">
        <f>IF('Daily PnL Log'!D647&lt;&gt;"",'Daily PnL Log'!D647,"")</f>
        <v>-18910.5</v>
      </c>
      <c r="E169" s="11">
        <f>IF('Daily PnL Log'!E647&lt;&gt;"",'Daily PnL Log'!E647,"")</f>
        <v>-8773.6</v>
      </c>
      <c r="F169" s="11">
        <f>IF('Daily PnL Log'!F647&lt;&gt;"",'Daily PnL Log'!F647,"")</f>
        <v>10287.9</v>
      </c>
      <c r="G169" s="11">
        <f>IF('Daily PnL Log'!G647&lt;&gt;"",'Daily PnL Log'!G647,"")</f>
        <v>-6249</v>
      </c>
      <c r="H169" s="11">
        <f>IF('Daily PnL Log'!H647&lt;&gt;"",'Daily PnL Log'!H647,"")</f>
        <v>205.1</v>
      </c>
      <c r="I169" s="11">
        <f>IF('Daily PnL Log'!I647&lt;&gt;"",'Daily PnL Log'!I647,"")</f>
        <v>0</v>
      </c>
      <c r="J169" s="11">
        <f>IF('Daily PnL Log'!J647&lt;&gt;"",'Daily PnL Log'!J647,"")</f>
        <v>8241.8000000000011</v>
      </c>
      <c r="K169" s="11">
        <f>IF('Daily PnL Log'!K647&lt;&gt;"",'Daily PnL Log'!K647,"")</f>
        <v>-83.28</v>
      </c>
      <c r="L169" s="11">
        <f>IF('Daily PnL Log'!L647&lt;&gt;"",'Daily PnL Log'!L647,"")</f>
        <v>-589.26</v>
      </c>
      <c r="M169" s="11">
        <f>IF('Daily PnL Log'!M647&lt;&gt;"",'Daily PnL Log'!M647,"")</f>
        <v>-672.54</v>
      </c>
      <c r="N169" s="11">
        <f>IF('Daily PnL Log'!N647&lt;&gt;"",'Daily PnL Log'!N647,"")</f>
        <v>7569.2600000000011</v>
      </c>
      <c r="O169" s="11">
        <f t="shared" si="29"/>
        <v>821393.40000000026</v>
      </c>
      <c r="P169" s="11">
        <f t="shared" si="30"/>
        <v>330345.40000000002</v>
      </c>
      <c r="Q169" s="11">
        <f t="shared" si="31"/>
        <v>-159370.60000000003</v>
      </c>
      <c r="R169" s="11">
        <f t="shared" si="32"/>
        <v>175867.09999999992</v>
      </c>
      <c r="S169" s="11">
        <f t="shared" si="33"/>
        <v>170735.99999999991</v>
      </c>
      <c r="T169" s="11">
        <f t="shared" si="34"/>
        <v>-3902.6999999999912</v>
      </c>
      <c r="U169" s="11">
        <f t="shared" si="35"/>
        <v>0</v>
      </c>
      <c r="V169" s="11">
        <f t="shared" si="36"/>
        <v>1335068.6000000008</v>
      </c>
      <c r="W169" s="11">
        <f>IF('Daily PnL Log'!W647&lt;&gt;"",'Daily PnL Log'!W647,"")</f>
        <v>341348</v>
      </c>
      <c r="X169" s="119">
        <f>IF('Daily PnL Log'!X647&lt;&gt;"",'Daily PnL Log'!X647,"")</f>
        <v>2.2174613590822272E-2</v>
      </c>
      <c r="Y169" s="11" t="str">
        <f>IF('Daily PnL Log'!Y647&lt;&gt;"",'Daily PnL Log'!Y647,"")</f>
        <v/>
      </c>
      <c r="Z169" s="11" t="str">
        <f>IF('Daily PnL Log'!Z647&lt;&gt;"",'Daily PnL Log'!Z647,"")</f>
        <v/>
      </c>
      <c r="AA169" s="11" t="str">
        <f>IF('Daily PnL Log'!AA647&lt;&gt;"",'Daily PnL Log'!AA647,"")</f>
        <v/>
      </c>
      <c r="AB169" s="11" t="str">
        <f>IF('Daily PnL Log'!AB647&lt;&gt;"",'Daily PnL Log'!AB647,"")</f>
        <v/>
      </c>
      <c r="AC169" s="11">
        <f>IF('Daily PnL Log'!AC647&lt;&gt;"",'Daily PnL Log'!AC647,"")</f>
        <v>1243259.17</v>
      </c>
    </row>
    <row r="170" spans="1:29" x14ac:dyDescent="0.25">
      <c r="A170" s="47" t="str">
        <f t="shared" si="12"/>
        <v>Jun</v>
      </c>
      <c r="B170" s="14">
        <f>'Daily PnL Log'!B648</f>
        <v>45104</v>
      </c>
      <c r="C170" s="13">
        <f>IF('Daily PnL Log'!C648&lt;&gt;"",'Daily PnL Log'!C648,"")</f>
        <v>13471.2</v>
      </c>
      <c r="D170" s="13">
        <f>IF('Daily PnL Log'!D648&lt;&gt;"",'Daily PnL Log'!D648,"")</f>
        <v>-18132.3</v>
      </c>
      <c r="E170" s="13">
        <f>IF('Daily PnL Log'!E648&lt;&gt;"",'Daily PnL Log'!E648,"")</f>
        <v>11779.9</v>
      </c>
      <c r="F170" s="13">
        <f>IF('Daily PnL Log'!F648&lt;&gt;"",'Daily PnL Log'!F648,"")</f>
        <v>10902.8</v>
      </c>
      <c r="G170" s="13">
        <f>IF('Daily PnL Log'!G648&lt;&gt;"",'Daily PnL Log'!G648,"")</f>
        <v>11524.7</v>
      </c>
      <c r="H170" s="13">
        <f>IF('Daily PnL Log'!H648&lt;&gt;"",'Daily PnL Log'!H648,"")</f>
        <v>9336.6</v>
      </c>
      <c r="I170" s="13">
        <f>IF('Daily PnL Log'!I648&lt;&gt;"",'Daily PnL Log'!I648,"")</f>
        <v>0</v>
      </c>
      <c r="J170" s="13">
        <f>IF('Daily PnL Log'!J648&lt;&gt;"",'Daily PnL Log'!J648,"")</f>
        <v>38882.9</v>
      </c>
      <c r="K170" s="13">
        <f>IF('Daily PnL Log'!K648&lt;&gt;"",'Daily PnL Log'!K648,"")</f>
        <v>-107.38</v>
      </c>
      <c r="L170" s="13">
        <f>IF('Daily PnL Log'!L648&lt;&gt;"",'Daily PnL Log'!L648,"")</f>
        <v>-817.1</v>
      </c>
      <c r="M170" s="13">
        <f>IF('Daily PnL Log'!M648&lt;&gt;"",'Daily PnL Log'!M648,"")</f>
        <v>-924.48</v>
      </c>
      <c r="N170" s="13">
        <f>IF('Daily PnL Log'!N648&lt;&gt;"",'Daily PnL Log'!N648,"")</f>
        <v>37958.42</v>
      </c>
      <c r="O170" s="13">
        <f t="shared" si="29"/>
        <v>834864.60000000021</v>
      </c>
      <c r="P170" s="13">
        <f t="shared" si="30"/>
        <v>312213.10000000003</v>
      </c>
      <c r="Q170" s="13">
        <f t="shared" si="31"/>
        <v>-147590.70000000004</v>
      </c>
      <c r="R170" s="13">
        <f t="shared" si="32"/>
        <v>186769.89999999991</v>
      </c>
      <c r="S170" s="13">
        <f t="shared" si="33"/>
        <v>182260.69999999992</v>
      </c>
      <c r="T170" s="13">
        <f t="shared" si="34"/>
        <v>5433.9000000000087</v>
      </c>
      <c r="U170" s="13">
        <f t="shared" si="35"/>
        <v>0</v>
      </c>
      <c r="V170" s="13">
        <f t="shared" si="36"/>
        <v>1373951.5000000007</v>
      </c>
      <c r="W170" s="13">
        <f>IF('Daily PnL Log'!W648&lt;&gt;"",'Daily PnL Log'!W648,"")</f>
        <v>330034</v>
      </c>
      <c r="X170" s="118">
        <f>IF('Daily PnL Log'!X648&lt;&gt;"",'Daily PnL Log'!X648,"")</f>
        <v>0.11501366525873091</v>
      </c>
      <c r="Y170" s="13" t="str">
        <f>IF('Daily PnL Log'!Y648&lt;&gt;"",'Daily PnL Log'!Y648,"")</f>
        <v/>
      </c>
      <c r="Z170" s="13" t="str">
        <f>IF('Daily PnL Log'!Z648&lt;&gt;"",'Daily PnL Log'!Z648,"")</f>
        <v/>
      </c>
      <c r="AA170" s="13" t="str">
        <f>IF('Daily PnL Log'!AA648&lt;&gt;"",'Daily PnL Log'!AA648,"")</f>
        <v/>
      </c>
      <c r="AB170" s="13" t="str">
        <f>IF('Daily PnL Log'!AB648&lt;&gt;"",'Daily PnL Log'!AB648,"")</f>
        <v/>
      </c>
      <c r="AC170" s="13">
        <f>IF('Daily PnL Log'!AC648&lt;&gt;"",'Daily PnL Log'!AC648,"")</f>
        <v>1298578.94</v>
      </c>
    </row>
    <row r="171" spans="1:29" x14ac:dyDescent="0.25">
      <c r="A171" s="48" t="str">
        <f t="shared" si="12"/>
        <v>Jun</v>
      </c>
      <c r="B171" s="83">
        <f>'Daily PnL Log'!B649</f>
        <v>45105</v>
      </c>
      <c r="C171" s="11">
        <f>IF('Daily PnL Log'!C649&lt;&gt;"",'Daily PnL Log'!C649,"")</f>
        <v>57600.3</v>
      </c>
      <c r="D171" s="11">
        <f>IF('Daily PnL Log'!D649&lt;&gt;"",'Daily PnL Log'!D649,"")</f>
        <v>-51129.4</v>
      </c>
      <c r="E171" s="11">
        <f>IF('Daily PnL Log'!E649&lt;&gt;"",'Daily PnL Log'!E649,"")</f>
        <v>7525.1</v>
      </c>
      <c r="F171" s="11">
        <f>IF('Daily PnL Log'!F649&lt;&gt;"",'Daily PnL Log'!F649,"")</f>
        <v>24133.200000000001</v>
      </c>
      <c r="G171" s="11">
        <f>IF('Daily PnL Log'!G649&lt;&gt;"",'Daily PnL Log'!G649,"")</f>
        <v>15774.6</v>
      </c>
      <c r="H171" s="11">
        <f>IF('Daily PnL Log'!H649&lt;&gt;"",'Daily PnL Log'!H649,"")</f>
        <v>4846.8</v>
      </c>
      <c r="I171" s="11">
        <f>IF('Daily PnL Log'!I649&lt;&gt;"",'Daily PnL Log'!I649,"")</f>
        <v>0</v>
      </c>
      <c r="J171" s="11">
        <f>IF('Daily PnL Log'!J649&lt;&gt;"",'Daily PnL Log'!J649,"")</f>
        <v>58750.600000000006</v>
      </c>
      <c r="K171" s="11">
        <f>IF('Daily PnL Log'!K649&lt;&gt;"",'Daily PnL Log'!K649,"")</f>
        <v>-93.22</v>
      </c>
      <c r="L171" s="11">
        <f>IF('Daily PnL Log'!L649&lt;&gt;"",'Daily PnL Log'!L649,"")</f>
        <v>-658.95</v>
      </c>
      <c r="M171" s="11">
        <f>IF('Daily PnL Log'!M649&lt;&gt;"",'Daily PnL Log'!M649,"")</f>
        <v>-752.17000000000007</v>
      </c>
      <c r="N171" s="11">
        <f>IF('Daily PnL Log'!N649&lt;&gt;"",'Daily PnL Log'!N649,"")</f>
        <v>57998.430000000008</v>
      </c>
      <c r="O171" s="11">
        <f t="shared" si="29"/>
        <v>892464.90000000026</v>
      </c>
      <c r="P171" s="11">
        <f t="shared" si="30"/>
        <v>261083.70000000004</v>
      </c>
      <c r="Q171" s="11">
        <f t="shared" si="31"/>
        <v>-140065.60000000003</v>
      </c>
      <c r="R171" s="11">
        <f t="shared" si="32"/>
        <v>210903.09999999992</v>
      </c>
      <c r="S171" s="11">
        <f t="shared" si="33"/>
        <v>198035.29999999993</v>
      </c>
      <c r="T171" s="11">
        <f t="shared" si="34"/>
        <v>10280.700000000008</v>
      </c>
      <c r="U171" s="11">
        <f t="shared" si="35"/>
        <v>0</v>
      </c>
      <c r="V171" s="11">
        <f t="shared" si="36"/>
        <v>1432702.1000000008</v>
      </c>
      <c r="W171" s="11">
        <f>IF('Daily PnL Log'!W649&lt;&gt;"",'Daily PnL Log'!W649,"")</f>
        <v>402087</v>
      </c>
      <c r="X171" s="119">
        <f>IF('Daily PnL Log'!X649&lt;&gt;"",'Daily PnL Log'!X649,"")</f>
        <v>0.14424348461900038</v>
      </c>
      <c r="Y171" s="11">
        <f>IF('Daily PnL Log'!Y649&lt;&gt;"",'Daily PnL Log'!Y649,"")</f>
        <v>-5158.2299999999996</v>
      </c>
      <c r="Z171" s="11" t="str">
        <f>IF('Daily PnL Log'!Z649&lt;&gt;"",'Daily PnL Log'!Z649,"")</f>
        <v/>
      </c>
      <c r="AA171" s="11" t="str">
        <f>IF('Daily PnL Log'!AA649&lt;&gt;"",'Daily PnL Log'!AA649,"")</f>
        <v/>
      </c>
      <c r="AB171" s="11" t="str">
        <f>IF('Daily PnL Log'!AB649&lt;&gt;"",'Daily PnL Log'!AB649,"")</f>
        <v/>
      </c>
      <c r="AC171" s="11">
        <f>IF('Daily PnL Log'!AC649&lt;&gt;"",'Daily PnL Log'!AC649,"")</f>
        <v>1344593.27</v>
      </c>
    </row>
    <row r="172" spans="1:29" x14ac:dyDescent="0.25">
      <c r="A172" s="47" t="str">
        <f t="shared" si="12"/>
        <v>Jun</v>
      </c>
      <c r="B172" s="14">
        <f>'Daily PnL Log'!B650</f>
        <v>45106</v>
      </c>
      <c r="C172" s="13">
        <f>IF('Daily PnL Log'!C650&lt;&gt;"",'Daily PnL Log'!C650,"")</f>
        <v>2797.2</v>
      </c>
      <c r="D172" s="13">
        <f>IF('Daily PnL Log'!D650&lt;&gt;"",'Daily PnL Log'!D650,"")</f>
        <v>-7103</v>
      </c>
      <c r="E172" s="13">
        <f>IF('Daily PnL Log'!E650&lt;&gt;"",'Daily PnL Log'!E650,"")</f>
        <v>-858.5</v>
      </c>
      <c r="F172" s="13">
        <f>IF('Daily PnL Log'!F650&lt;&gt;"",'Daily PnL Log'!F650,"")</f>
        <v>-11286.2</v>
      </c>
      <c r="G172" s="13">
        <f>IF('Daily PnL Log'!G650&lt;&gt;"",'Daily PnL Log'!G650,"")</f>
        <v>-4952.6000000000004</v>
      </c>
      <c r="H172" s="13">
        <f>IF('Daily PnL Log'!H650&lt;&gt;"",'Daily PnL Log'!H650,"")</f>
        <v>-875.6</v>
      </c>
      <c r="I172" s="13">
        <f>IF('Daily PnL Log'!I650&lt;&gt;"",'Daily PnL Log'!I650,"")</f>
        <v>0</v>
      </c>
      <c r="J172" s="13">
        <f>IF('Daily PnL Log'!J650&lt;&gt;"",'Daily PnL Log'!J650,"")</f>
        <v>-22278.699999999997</v>
      </c>
      <c r="K172" s="13">
        <f>IF('Daily PnL Log'!K650&lt;&gt;"",'Daily PnL Log'!K650,"")</f>
        <v>-109.44</v>
      </c>
      <c r="L172" s="13">
        <f>IF('Daily PnL Log'!L650&lt;&gt;"",'Daily PnL Log'!L650,"")</f>
        <v>-774.18</v>
      </c>
      <c r="M172" s="13">
        <f>IF('Daily PnL Log'!M650&lt;&gt;"",'Daily PnL Log'!M650,"")</f>
        <v>-883.61999999999989</v>
      </c>
      <c r="N172" s="13">
        <f>IF('Daily PnL Log'!N650&lt;&gt;"",'Daily PnL Log'!N650,"")</f>
        <v>-23162.319999999996</v>
      </c>
      <c r="O172" s="13">
        <f t="shared" si="29"/>
        <v>895262.10000000021</v>
      </c>
      <c r="P172" s="13">
        <f t="shared" si="30"/>
        <v>253980.70000000004</v>
      </c>
      <c r="Q172" s="13">
        <f t="shared" si="31"/>
        <v>-140924.10000000003</v>
      </c>
      <c r="R172" s="13">
        <f t="shared" si="32"/>
        <v>199616.89999999991</v>
      </c>
      <c r="S172" s="13">
        <f t="shared" si="33"/>
        <v>193082.69999999992</v>
      </c>
      <c r="T172" s="13">
        <f t="shared" si="34"/>
        <v>9405.1000000000076</v>
      </c>
      <c r="U172" s="13">
        <f t="shared" si="35"/>
        <v>0</v>
      </c>
      <c r="V172" s="13">
        <f t="shared" si="36"/>
        <v>1410423.4000000008</v>
      </c>
      <c r="W172" s="13">
        <f>IF('Daily PnL Log'!W650&lt;&gt;"",'Daily PnL Log'!W650,"")</f>
        <v>491987</v>
      </c>
      <c r="X172" s="118">
        <f>IF('Daily PnL Log'!X650&lt;&gt;"",'Daily PnL Log'!X650,"")</f>
        <v>-4.7079130139617502E-2</v>
      </c>
      <c r="Y172" s="13">
        <f>IF('Daily PnL Log'!Y650&lt;&gt;"",'Daily PnL Log'!Y650,"")</f>
        <v>-1679.02</v>
      </c>
      <c r="Z172" s="13" t="str">
        <f>IF('Daily PnL Log'!Z650&lt;&gt;"",'Daily PnL Log'!Z650,"")</f>
        <v/>
      </c>
      <c r="AA172" s="13" t="str">
        <f>IF('Daily PnL Log'!AA650&lt;&gt;"",'Daily PnL Log'!AA650,"")</f>
        <v/>
      </c>
      <c r="AB172" s="13" t="str">
        <f>IF('Daily PnL Log'!AB650&lt;&gt;"",'Daily PnL Log'!AB650,"")</f>
        <v/>
      </c>
      <c r="AC172" s="13">
        <f>IF('Daily PnL Log'!AC650&lt;&gt;"",'Daily PnL Log'!AC650,"")</f>
        <v>1326823.1499999999</v>
      </c>
    </row>
    <row r="173" spans="1:29" x14ac:dyDescent="0.25">
      <c r="A173" s="48" t="str">
        <f t="shared" ref="A173:A234" si="37">TEXT(B173,"mmm")</f>
        <v>Jun</v>
      </c>
      <c r="B173" s="83">
        <f>'Daily PnL Log'!B651</f>
        <v>45107</v>
      </c>
      <c r="C173" s="11">
        <f>IF('Daily PnL Log'!C651&lt;&gt;"",'Daily PnL Log'!C651,"")</f>
        <v>-9689</v>
      </c>
      <c r="D173" s="11">
        <f>IF('Daily PnL Log'!D651&lt;&gt;"",'Daily PnL Log'!D651,"")</f>
        <v>101647</v>
      </c>
      <c r="E173" s="11">
        <f>IF('Daily PnL Log'!E651&lt;&gt;"",'Daily PnL Log'!E651,"")</f>
        <v>13030.5</v>
      </c>
      <c r="F173" s="11">
        <f>IF('Daily PnL Log'!F651&lt;&gt;"",'Daily PnL Log'!F651,"")</f>
        <v>696.8</v>
      </c>
      <c r="G173" s="11">
        <f>IF('Daily PnL Log'!G651&lt;&gt;"",'Daily PnL Log'!G651,"")</f>
        <v>12881.3</v>
      </c>
      <c r="H173" s="11">
        <f>IF('Daily PnL Log'!H651&lt;&gt;"",'Daily PnL Log'!H651,"")</f>
        <v>-4268.5</v>
      </c>
      <c r="I173" s="11">
        <f>IF('Daily PnL Log'!I651&lt;&gt;"",'Daily PnL Log'!I651,"")</f>
        <v>0</v>
      </c>
      <c r="J173" s="11">
        <f>IF('Daily PnL Log'!J651&lt;&gt;"",'Daily PnL Log'!J651,"")</f>
        <v>114298.1</v>
      </c>
      <c r="K173" s="11">
        <f>IF('Daily PnL Log'!K651&lt;&gt;"",'Daily PnL Log'!K651,"")</f>
        <v>-144.33000000000001</v>
      </c>
      <c r="L173" s="11">
        <f>IF('Daily PnL Log'!L651&lt;&gt;"",'Daily PnL Log'!L651,"")</f>
        <v>-1022.12</v>
      </c>
      <c r="M173" s="11">
        <f>IF('Daily PnL Log'!M651&lt;&gt;"",'Daily PnL Log'!M651,"")</f>
        <v>-1166.45</v>
      </c>
      <c r="N173" s="11">
        <f>IF('Daily PnL Log'!N651&lt;&gt;"",'Daily PnL Log'!N651,"")</f>
        <v>113131.65000000001</v>
      </c>
      <c r="O173" s="11">
        <f t="shared" si="29"/>
        <v>885573.10000000021</v>
      </c>
      <c r="P173" s="11">
        <f t="shared" si="30"/>
        <v>355627.70000000007</v>
      </c>
      <c r="Q173" s="11">
        <f t="shared" si="31"/>
        <v>-127893.60000000003</v>
      </c>
      <c r="R173" s="11">
        <f t="shared" si="32"/>
        <v>200313.6999999999</v>
      </c>
      <c r="S173" s="11">
        <f t="shared" si="33"/>
        <v>205963.99999999991</v>
      </c>
      <c r="T173" s="11">
        <f t="shared" si="34"/>
        <v>5136.6000000000076</v>
      </c>
      <c r="U173" s="11">
        <f t="shared" si="35"/>
        <v>0</v>
      </c>
      <c r="V173" s="11">
        <f t="shared" si="36"/>
        <v>1524721.5000000009</v>
      </c>
      <c r="W173" s="11">
        <f>IF('Daily PnL Log'!W651&lt;&gt;"",'Daily PnL Log'!W651,"")</f>
        <v>356951</v>
      </c>
      <c r="X173" s="119">
        <f>IF('Daily PnL Log'!X651&lt;&gt;"",'Daily PnL Log'!X651,"")</f>
        <v>0.31693887956610295</v>
      </c>
      <c r="Y173" s="11" t="str">
        <f>IF('Daily PnL Log'!Y651&lt;&gt;"",'Daily PnL Log'!Y651,"")</f>
        <v/>
      </c>
      <c r="Z173" s="11" t="str">
        <f>IF('Daily PnL Log'!Z651&lt;&gt;"",'Daily PnL Log'!Z651,"")</f>
        <v/>
      </c>
      <c r="AA173" s="11" t="str">
        <f>IF('Daily PnL Log'!AA651&lt;&gt;"",'Daily PnL Log'!AA651,"")</f>
        <v/>
      </c>
      <c r="AB173" s="11" t="str">
        <f>IF('Daily PnL Log'!AB651&lt;&gt;"",'Daily PnL Log'!AB651,"")</f>
        <v/>
      </c>
      <c r="AC173" s="11">
        <f>IF('Daily PnL Log'!AC651&lt;&gt;"",'Daily PnL Log'!AC651,"")</f>
        <v>1423022.45</v>
      </c>
    </row>
    <row r="174" spans="1:29" x14ac:dyDescent="0.25">
      <c r="A174" s="47" t="str">
        <f t="shared" si="37"/>
        <v>Jul</v>
      </c>
      <c r="B174" s="14">
        <f>'Daily PnL Log'!B652</f>
        <v>45110</v>
      </c>
      <c r="C174" s="13">
        <f>IF('Daily PnL Log'!C652&lt;&gt;"",'Daily PnL Log'!C652,"")</f>
        <v>32254.2</v>
      </c>
      <c r="D174" s="13">
        <f>IF('Daily PnL Log'!D652&lt;&gt;"",'Daily PnL Log'!D652,"")</f>
        <v>6000.9</v>
      </c>
      <c r="E174" s="13">
        <f>IF('Daily PnL Log'!E652&lt;&gt;"",'Daily PnL Log'!E652,"")</f>
        <v>7268.1</v>
      </c>
      <c r="F174" s="13">
        <f>IF('Daily PnL Log'!F652&lt;&gt;"",'Daily PnL Log'!F652,"")</f>
        <v>-6601.5</v>
      </c>
      <c r="G174" s="13">
        <f>IF('Daily PnL Log'!G652&lt;&gt;"",'Daily PnL Log'!G652,"")</f>
        <v>-6513</v>
      </c>
      <c r="H174" s="13">
        <f>IF('Daily PnL Log'!H652&lt;&gt;"",'Daily PnL Log'!H652,"")</f>
        <v>4646.5</v>
      </c>
      <c r="I174" s="13">
        <f>IF('Daily PnL Log'!I652&lt;&gt;"",'Daily PnL Log'!I652,"")</f>
        <v>0</v>
      </c>
      <c r="J174" s="13">
        <f>IF('Daily PnL Log'!J652&lt;&gt;"",'Daily PnL Log'!J652,"")</f>
        <v>37055.199999999997</v>
      </c>
      <c r="K174" s="13">
        <f>IF('Daily PnL Log'!K652&lt;&gt;"",'Daily PnL Log'!K652,"")</f>
        <v>-111.92</v>
      </c>
      <c r="L174" s="13">
        <f>IF('Daily PnL Log'!L652&lt;&gt;"",'Daily PnL Log'!L652,"")</f>
        <v>-790.11</v>
      </c>
      <c r="M174" s="13">
        <f>IF('Daily PnL Log'!M652&lt;&gt;"",'Daily PnL Log'!M652,"")</f>
        <v>-902.03</v>
      </c>
      <c r="N174" s="13">
        <f>IF('Daily PnL Log'!N652&lt;&gt;"",'Daily PnL Log'!N652,"")</f>
        <v>36153.17</v>
      </c>
      <c r="O174" s="13">
        <f t="shared" si="29"/>
        <v>917827.30000000016</v>
      </c>
      <c r="P174" s="13">
        <f t="shared" si="30"/>
        <v>361628.60000000009</v>
      </c>
      <c r="Q174" s="13">
        <f t="shared" si="31"/>
        <v>-120625.50000000003</v>
      </c>
      <c r="R174" s="13">
        <f t="shared" si="32"/>
        <v>193712.1999999999</v>
      </c>
      <c r="S174" s="13">
        <f t="shared" si="33"/>
        <v>199450.99999999991</v>
      </c>
      <c r="T174" s="13">
        <f t="shared" si="34"/>
        <v>9783.1000000000076</v>
      </c>
      <c r="U174" s="13">
        <f t="shared" si="35"/>
        <v>0</v>
      </c>
      <c r="V174" s="13">
        <f t="shared" si="36"/>
        <v>1561776.7000000009</v>
      </c>
      <c r="W174" s="13">
        <f>IF('Daily PnL Log'!W652&lt;&gt;"",'Daily PnL Log'!W652,"")</f>
        <v>408473</v>
      </c>
      <c r="X174" s="118">
        <f>IF('Daily PnL Log'!X652&lt;&gt;"",'Daily PnL Log'!X652,"")</f>
        <v>8.8508102126701155E-2</v>
      </c>
      <c r="Y174" s="13" t="str">
        <f>IF('Daily PnL Log'!Y652&lt;&gt;"",'Daily PnL Log'!Y652,"")</f>
        <v/>
      </c>
      <c r="Z174" s="13" t="str">
        <f>IF('Daily PnL Log'!Z652&lt;&gt;"",'Daily PnL Log'!Z652,"")</f>
        <v/>
      </c>
      <c r="AA174" s="13" t="str">
        <f>IF('Daily PnL Log'!AA652&lt;&gt;"",'Daily PnL Log'!AA652,"")</f>
        <v/>
      </c>
      <c r="AB174" s="13" t="str">
        <f>IF('Daily PnL Log'!AB652&lt;&gt;"",'Daily PnL Log'!AB652,"")</f>
        <v/>
      </c>
      <c r="AC174" s="13">
        <f>IF('Daily PnL Log'!AC652&lt;&gt;"",'Daily PnL Log'!AC652,"")</f>
        <v>1484042.17</v>
      </c>
    </row>
    <row r="175" spans="1:29" x14ac:dyDescent="0.25">
      <c r="A175" s="48" t="str">
        <f t="shared" si="37"/>
        <v>Jul</v>
      </c>
      <c r="B175" s="83">
        <f>'Daily PnL Log'!B653</f>
        <v>45112</v>
      </c>
      <c r="C175" s="11">
        <f>IF('Daily PnL Log'!C653&lt;&gt;"",'Daily PnL Log'!C653,"")</f>
        <v>6685.2</v>
      </c>
      <c r="D175" s="11">
        <f>IF('Daily PnL Log'!D653&lt;&gt;"",'Daily PnL Log'!D653,"")</f>
        <v>-12789.6</v>
      </c>
      <c r="E175" s="11">
        <f>IF('Daily PnL Log'!E653&lt;&gt;"",'Daily PnL Log'!E653,"")</f>
        <v>-623.1</v>
      </c>
      <c r="F175" s="11">
        <f>IF('Daily PnL Log'!F653&lt;&gt;"",'Daily PnL Log'!F653,"")</f>
        <v>-1466.4</v>
      </c>
      <c r="G175" s="11">
        <f>IF('Daily PnL Log'!G653&lt;&gt;"",'Daily PnL Log'!G653,"")</f>
        <v>1377</v>
      </c>
      <c r="H175" s="11">
        <f>IF('Daily PnL Log'!H653&lt;&gt;"",'Daily PnL Log'!H653,"")</f>
        <v>-13021.8</v>
      </c>
      <c r="I175" s="11">
        <f>IF('Daily PnL Log'!I653&lt;&gt;"",'Daily PnL Log'!I653,"")</f>
        <v>0</v>
      </c>
      <c r="J175" s="11">
        <f>IF('Daily PnL Log'!J653&lt;&gt;"",'Daily PnL Log'!J653,"")</f>
        <v>-19838.7</v>
      </c>
      <c r="K175" s="11">
        <f>IF('Daily PnL Log'!K653&lt;&gt;"",'Daily PnL Log'!K653,"")</f>
        <v>-69.459999999999994</v>
      </c>
      <c r="L175" s="11">
        <f>IF('Daily PnL Log'!L653&lt;&gt;"",'Daily PnL Log'!L653,"")</f>
        <v>-491.51</v>
      </c>
      <c r="M175" s="11">
        <f>IF('Daily PnL Log'!M653&lt;&gt;"",'Daily PnL Log'!M653,"")</f>
        <v>-560.97</v>
      </c>
      <c r="N175" s="11">
        <f>IF('Daily PnL Log'!N653&lt;&gt;"",'Daily PnL Log'!N653,"")</f>
        <v>-20399.670000000002</v>
      </c>
      <c r="O175" s="11">
        <f t="shared" si="29"/>
        <v>924512.50000000012</v>
      </c>
      <c r="P175" s="11">
        <f t="shared" si="30"/>
        <v>348839.00000000012</v>
      </c>
      <c r="Q175" s="11">
        <f t="shared" si="31"/>
        <v>-121248.60000000003</v>
      </c>
      <c r="R175" s="11">
        <f t="shared" si="32"/>
        <v>192245.7999999999</v>
      </c>
      <c r="S175" s="11">
        <f t="shared" si="33"/>
        <v>200827.99999999991</v>
      </c>
      <c r="T175" s="11">
        <f t="shared" si="34"/>
        <v>-3238.6999999999916</v>
      </c>
      <c r="U175" s="11">
        <f t="shared" si="35"/>
        <v>0</v>
      </c>
      <c r="V175" s="11">
        <f t="shared" si="36"/>
        <v>1541938.0000000009</v>
      </c>
      <c r="W175" s="11">
        <f>IF('Daily PnL Log'!W653&lt;&gt;"",'Daily PnL Log'!W653,"")</f>
        <v>345012</v>
      </c>
      <c r="X175" s="119">
        <f>IF('Daily PnL Log'!X653&lt;&gt;"",'Daily PnL Log'!X653,"")</f>
        <v>-5.9127421654898968E-2</v>
      </c>
      <c r="Y175" s="11" t="str">
        <f>IF('Daily PnL Log'!Y653&lt;&gt;"",'Daily PnL Log'!Y653,"")</f>
        <v/>
      </c>
      <c r="Z175" s="11" t="str">
        <f>IF('Daily PnL Log'!Z653&lt;&gt;"",'Daily PnL Log'!Z653,"")</f>
        <v/>
      </c>
      <c r="AA175" s="11" t="str">
        <f>IF('Daily PnL Log'!AA653&lt;&gt;"",'Daily PnL Log'!AA653,"")</f>
        <v/>
      </c>
      <c r="AB175" s="11" t="str">
        <f>IF('Daily PnL Log'!AB653&lt;&gt;"",'Daily PnL Log'!AB653,"")</f>
        <v/>
      </c>
      <c r="AC175" s="11">
        <f>IF('Daily PnL Log'!AC653&lt;&gt;"",'Daily PnL Log'!AC653,"")</f>
        <v>1465147.56</v>
      </c>
    </row>
    <row r="176" spans="1:29" x14ac:dyDescent="0.25">
      <c r="A176" s="47" t="str">
        <f t="shared" si="37"/>
        <v>Jul</v>
      </c>
      <c r="B176" s="14">
        <f>'Daily PnL Log'!B654</f>
        <v>45113</v>
      </c>
      <c r="C176" s="13">
        <f>IF('Daily PnL Log'!C654&lt;&gt;"",'Daily PnL Log'!C654,"")</f>
        <v>-10523.7</v>
      </c>
      <c r="D176" s="13">
        <f>IF('Daily PnL Log'!D654&lt;&gt;"",'Daily PnL Log'!D654,"")</f>
        <v>-32918</v>
      </c>
      <c r="E176" s="13">
        <f>IF('Daily PnL Log'!E654&lt;&gt;"",'Daily PnL Log'!E654,"")</f>
        <v>-4028</v>
      </c>
      <c r="F176" s="13">
        <f>IF('Daily PnL Log'!F654&lt;&gt;"",'Daily PnL Log'!F654,"")</f>
        <v>-302.3</v>
      </c>
      <c r="G176" s="13">
        <f>IF('Daily PnL Log'!G654&lt;&gt;"",'Daily PnL Log'!G654,"")</f>
        <v>4715.8</v>
      </c>
      <c r="H176" s="13">
        <f>IF('Daily PnL Log'!H654&lt;&gt;"",'Daily PnL Log'!H654,"")</f>
        <v>2094.6</v>
      </c>
      <c r="I176" s="13">
        <f>IF('Daily PnL Log'!I654&lt;&gt;"",'Daily PnL Log'!I654,"")</f>
        <v>0</v>
      </c>
      <c r="J176" s="13">
        <f>IF('Daily PnL Log'!J654&lt;&gt;"",'Daily PnL Log'!J654,"")</f>
        <v>-40961.599999999999</v>
      </c>
      <c r="K176" s="13">
        <f>IF('Daily PnL Log'!K654&lt;&gt;"",'Daily PnL Log'!K654,"")</f>
        <v>-60.73</v>
      </c>
      <c r="L176" s="13">
        <f>IF('Daily PnL Log'!L654&lt;&gt;"",'Daily PnL Log'!L654,"")</f>
        <v>-427.77</v>
      </c>
      <c r="M176" s="13">
        <f>IF('Daily PnL Log'!M654&lt;&gt;"",'Daily PnL Log'!M654,"")</f>
        <v>-488.5</v>
      </c>
      <c r="N176" s="13">
        <f>IF('Daily PnL Log'!N654&lt;&gt;"",'Daily PnL Log'!N654,"")</f>
        <v>-41450.1</v>
      </c>
      <c r="O176" s="13">
        <f t="shared" si="29"/>
        <v>913988.80000000016</v>
      </c>
      <c r="P176" s="13">
        <f t="shared" si="30"/>
        <v>315921.00000000012</v>
      </c>
      <c r="Q176" s="13">
        <f t="shared" si="31"/>
        <v>-125276.60000000003</v>
      </c>
      <c r="R176" s="13">
        <f t="shared" si="32"/>
        <v>191943.49999999991</v>
      </c>
      <c r="S176" s="13">
        <f t="shared" si="33"/>
        <v>205543.7999999999</v>
      </c>
      <c r="T176" s="13">
        <f t="shared" si="34"/>
        <v>-1144.0999999999917</v>
      </c>
      <c r="U176" s="13">
        <f t="shared" si="35"/>
        <v>0</v>
      </c>
      <c r="V176" s="13">
        <f t="shared" si="36"/>
        <v>1500976.4000000008</v>
      </c>
      <c r="W176" s="13">
        <f>IF('Daily PnL Log'!W654&lt;&gt;"",'Daily PnL Log'!W654,"")</f>
        <v>543645</v>
      </c>
      <c r="X176" s="118">
        <f>IF('Daily PnL Log'!X654&lt;&gt;"",'Daily PnL Log'!X654,"")</f>
        <v>-7.6244792097784397E-2</v>
      </c>
      <c r="Y176" s="13" t="str">
        <f>IF('Daily PnL Log'!Y654&lt;&gt;"",'Daily PnL Log'!Y654,"")</f>
        <v/>
      </c>
      <c r="Z176" s="13" t="str">
        <f>IF('Daily PnL Log'!Z654&lt;&gt;"",'Daily PnL Log'!Z654,"")</f>
        <v/>
      </c>
      <c r="AA176" s="13" t="str">
        <f>IF('Daily PnL Log'!AA654&lt;&gt;"",'Daily PnL Log'!AA654,"")</f>
        <v/>
      </c>
      <c r="AB176" s="13" t="str">
        <f>IF('Daily PnL Log'!AB654&lt;&gt;"",'Daily PnL Log'!AB654,"")</f>
        <v/>
      </c>
      <c r="AC176" s="13">
        <f>IF('Daily PnL Log'!AC654&lt;&gt;"",'Daily PnL Log'!AC654,"")</f>
        <v>1413392.81</v>
      </c>
    </row>
    <row r="177" spans="1:29" x14ac:dyDescent="0.25">
      <c r="A177" s="48" t="str">
        <f t="shared" si="37"/>
        <v>Jul</v>
      </c>
      <c r="B177" s="83">
        <f>'Daily PnL Log'!B655</f>
        <v>45114</v>
      </c>
      <c r="C177" s="11">
        <f>IF('Daily PnL Log'!C655&lt;&gt;"",'Daily PnL Log'!C655,"")</f>
        <v>-3379.9</v>
      </c>
      <c r="D177" s="11">
        <f>IF('Daily PnL Log'!D655&lt;&gt;"",'Daily PnL Log'!D655,"")</f>
        <v>-14806.2</v>
      </c>
      <c r="E177" s="11">
        <f>IF('Daily PnL Log'!E655&lt;&gt;"",'Daily PnL Log'!E655,"")</f>
        <v>-5861.5</v>
      </c>
      <c r="F177" s="11">
        <f>IF('Daily PnL Log'!F655&lt;&gt;"",'Daily PnL Log'!F655,"")</f>
        <v>-6039.9</v>
      </c>
      <c r="G177" s="11">
        <f>IF('Daily PnL Log'!G655&lt;&gt;"",'Daily PnL Log'!G655,"")</f>
        <v>9173.4</v>
      </c>
      <c r="H177" s="11">
        <f>IF('Daily PnL Log'!H655&lt;&gt;"",'Daily PnL Log'!H655,"")</f>
        <v>5330.9</v>
      </c>
      <c r="I177" s="11">
        <f>IF('Daily PnL Log'!I655&lt;&gt;"",'Daily PnL Log'!I655,"")</f>
        <v>0</v>
      </c>
      <c r="J177" s="11">
        <f>IF('Daily PnL Log'!J655&lt;&gt;"",'Daily PnL Log'!J655,"")</f>
        <v>-15583.199999999999</v>
      </c>
      <c r="K177" s="11">
        <f>IF('Daily PnL Log'!K655&lt;&gt;"",'Daily PnL Log'!K655,"")</f>
        <v>-52.11</v>
      </c>
      <c r="L177" s="11">
        <f>IF('Daily PnL Log'!L655&lt;&gt;"",'Daily PnL Log'!L655,"")</f>
        <v>-368.63</v>
      </c>
      <c r="M177" s="11">
        <f>IF('Daily PnL Log'!M655&lt;&gt;"",'Daily PnL Log'!M655,"")</f>
        <v>-420.74</v>
      </c>
      <c r="N177" s="11">
        <f>IF('Daily PnL Log'!N655&lt;&gt;"",'Daily PnL Log'!N655,"")</f>
        <v>-16003.939999999999</v>
      </c>
      <c r="O177" s="11">
        <f t="shared" si="29"/>
        <v>910608.90000000014</v>
      </c>
      <c r="P177" s="11">
        <f t="shared" si="30"/>
        <v>301114.8000000001</v>
      </c>
      <c r="Q177" s="11">
        <f t="shared" si="31"/>
        <v>-131138.10000000003</v>
      </c>
      <c r="R177" s="11">
        <f t="shared" si="32"/>
        <v>185903.59999999992</v>
      </c>
      <c r="S177" s="11">
        <f t="shared" si="33"/>
        <v>214717.1999999999</v>
      </c>
      <c r="T177" s="11">
        <f t="shared" si="34"/>
        <v>4186.8000000000084</v>
      </c>
      <c r="U177" s="11">
        <f t="shared" si="35"/>
        <v>0</v>
      </c>
      <c r="V177" s="11">
        <f t="shared" si="36"/>
        <v>1485393.2000000009</v>
      </c>
      <c r="W177" s="11">
        <f>IF('Daily PnL Log'!W655&lt;&gt;"",'Daily PnL Log'!W655,"")</f>
        <v>413588</v>
      </c>
      <c r="X177" s="119">
        <f>IF('Daily PnL Log'!X655&lt;&gt;"",'Daily PnL Log'!X655,"")</f>
        <v>-3.8695368337572651E-2</v>
      </c>
      <c r="Y177" s="11">
        <f>IF('Daily PnL Log'!Y655&lt;&gt;"",'Daily PnL Log'!Y655,"")</f>
        <v>-1115.21</v>
      </c>
      <c r="Z177" s="11" t="str">
        <f>IF('Daily PnL Log'!Z655&lt;&gt;"",'Daily PnL Log'!Z655,"")</f>
        <v/>
      </c>
      <c r="AA177" s="11" t="str">
        <f>IF('Daily PnL Log'!AA655&lt;&gt;"",'Daily PnL Log'!AA655,"")</f>
        <v/>
      </c>
      <c r="AB177" s="11" t="str">
        <f>IF('Daily PnL Log'!AB655&lt;&gt;"",'Daily PnL Log'!AB655,"")</f>
        <v/>
      </c>
      <c r="AC177" s="11">
        <f>IF('Daily PnL Log'!AC655&lt;&gt;"",'Daily PnL Log'!AC655,"")</f>
        <v>1409020.57</v>
      </c>
    </row>
    <row r="178" spans="1:29" x14ac:dyDescent="0.25">
      <c r="A178" s="47" t="str">
        <f t="shared" si="37"/>
        <v>Jul</v>
      </c>
      <c r="B178" s="14">
        <f>'Daily PnL Log'!B656</f>
        <v>45117</v>
      </c>
      <c r="C178" s="13">
        <f>IF('Daily PnL Log'!C656&lt;&gt;"",'Daily PnL Log'!C656,"")</f>
        <v>-17530.900000000001</v>
      </c>
      <c r="D178" s="13">
        <f>IF('Daily PnL Log'!D656&lt;&gt;"",'Daily PnL Log'!D656,"")</f>
        <v>-2498.4</v>
      </c>
      <c r="E178" s="13">
        <f>IF('Daily PnL Log'!E656&lt;&gt;"",'Daily PnL Log'!E656,"")</f>
        <v>10506.3</v>
      </c>
      <c r="F178" s="13">
        <f>IF('Daily PnL Log'!F656&lt;&gt;"",'Daily PnL Log'!F656,"")</f>
        <v>1333.6</v>
      </c>
      <c r="G178" s="13">
        <f>IF('Daily PnL Log'!G656&lt;&gt;"",'Daily PnL Log'!G656,"")</f>
        <v>-9082.2999999999993</v>
      </c>
      <c r="H178" s="13">
        <f>IF('Daily PnL Log'!H656&lt;&gt;"",'Daily PnL Log'!H656,"")</f>
        <v>2139.9</v>
      </c>
      <c r="I178" s="13">
        <f>IF('Daily PnL Log'!I656&lt;&gt;"",'Daily PnL Log'!I656,"")</f>
        <v>0</v>
      </c>
      <c r="J178" s="13">
        <f>IF('Daily PnL Log'!J656&lt;&gt;"",'Daily PnL Log'!J656,"")</f>
        <v>-15131.800000000005</v>
      </c>
      <c r="K178" s="13">
        <f>IF('Daily PnL Log'!K656&lt;&gt;"",'Daily PnL Log'!K656,"")</f>
        <v>-67.930000000000007</v>
      </c>
      <c r="L178" s="13">
        <f>IF('Daily PnL Log'!L656&lt;&gt;"",'Daily PnL Log'!L656,"")</f>
        <v>-480.93</v>
      </c>
      <c r="M178" s="13">
        <f>IF('Daily PnL Log'!M656&lt;&gt;"",'Daily PnL Log'!M656,"")</f>
        <v>-548.86</v>
      </c>
      <c r="N178" s="13">
        <f>IF('Daily PnL Log'!N656&lt;&gt;"",'Daily PnL Log'!N656,"")</f>
        <v>-15680.660000000005</v>
      </c>
      <c r="O178" s="13">
        <f t="shared" si="29"/>
        <v>893078.00000000012</v>
      </c>
      <c r="P178" s="13">
        <f t="shared" si="30"/>
        <v>298616.40000000008</v>
      </c>
      <c r="Q178" s="13">
        <f t="shared" si="31"/>
        <v>-120631.80000000003</v>
      </c>
      <c r="R178" s="13">
        <f t="shared" si="32"/>
        <v>187237.19999999992</v>
      </c>
      <c r="S178" s="13">
        <f t="shared" si="33"/>
        <v>205634.89999999991</v>
      </c>
      <c r="T178" s="13">
        <f t="shared" si="34"/>
        <v>6326.700000000008</v>
      </c>
      <c r="U178" s="13">
        <f t="shared" si="35"/>
        <v>0</v>
      </c>
      <c r="V178" s="13">
        <f t="shared" si="36"/>
        <v>1470261.4000000008</v>
      </c>
      <c r="W178" s="13">
        <f>IF('Daily PnL Log'!W656&lt;&gt;"",'Daily PnL Log'!W656,"")</f>
        <v>595921.11</v>
      </c>
      <c r="X178" s="118">
        <f>IF('Daily PnL Log'!X656&lt;&gt;"",'Daily PnL Log'!X656,"")</f>
        <v>-2.63133151970401E-2</v>
      </c>
      <c r="Y178" s="13" t="str">
        <f>IF('Daily PnL Log'!Y656&lt;&gt;"",'Daily PnL Log'!Y656,"")</f>
        <v/>
      </c>
      <c r="Z178" s="13" t="str">
        <f>IF('Daily PnL Log'!Z656&lt;&gt;"",'Daily PnL Log'!Z656,"")</f>
        <v/>
      </c>
      <c r="AA178" s="13" t="str">
        <f>IF('Daily PnL Log'!AA656&lt;&gt;"",'Daily PnL Log'!AA656,"")</f>
        <v/>
      </c>
      <c r="AB178" s="13" t="str">
        <f>IF('Daily PnL Log'!AB656&lt;&gt;"",'Daily PnL Log'!AB656,"")</f>
        <v/>
      </c>
      <c r="AC178" s="13">
        <f>IF('Daily PnL Log'!AC656&lt;&gt;"",'Daily PnL Log'!AC656,"")</f>
        <v>1383337.9</v>
      </c>
    </row>
    <row r="179" spans="1:29" x14ac:dyDescent="0.25">
      <c r="A179" s="48" t="str">
        <f t="shared" si="37"/>
        <v>Jul</v>
      </c>
      <c r="B179" s="83">
        <f>'Daily PnL Log'!B657</f>
        <v>45118</v>
      </c>
      <c r="C179" s="11">
        <f>IF('Daily PnL Log'!C657&lt;&gt;"",'Daily PnL Log'!C657,"")</f>
        <v>32821</v>
      </c>
      <c r="D179" s="11">
        <f>IF('Daily PnL Log'!D657&lt;&gt;"",'Daily PnL Log'!D657,"")</f>
        <v>27813.5</v>
      </c>
      <c r="E179" s="11">
        <f>IF('Daily PnL Log'!E657&lt;&gt;"",'Daily PnL Log'!E657,"")</f>
        <v>-5444.9</v>
      </c>
      <c r="F179" s="11">
        <f>IF('Daily PnL Log'!F657&lt;&gt;"",'Daily PnL Log'!F657,"")</f>
        <v>-949.8</v>
      </c>
      <c r="G179" s="11">
        <f>IF('Daily PnL Log'!G657&lt;&gt;"",'Daily PnL Log'!G657,"")</f>
        <v>-1808.4</v>
      </c>
      <c r="H179" s="11">
        <f>IF('Daily PnL Log'!H657&lt;&gt;"",'Daily PnL Log'!H657,"")</f>
        <v>-4413.3</v>
      </c>
      <c r="I179" s="11">
        <f>IF('Daily PnL Log'!I657&lt;&gt;"",'Daily PnL Log'!I657,"")</f>
        <v>0</v>
      </c>
      <c r="J179" s="11">
        <f>IF('Daily PnL Log'!J657&lt;&gt;"",'Daily PnL Log'!J657,"")</f>
        <v>48018.099999999991</v>
      </c>
      <c r="K179" s="11">
        <f>IF('Daily PnL Log'!K657&lt;&gt;"",'Daily PnL Log'!K657,"")</f>
        <v>-93.34</v>
      </c>
      <c r="L179" s="11">
        <f>IF('Daily PnL Log'!L657&lt;&gt;"",'Daily PnL Log'!L657,"")</f>
        <v>-660.44</v>
      </c>
      <c r="M179" s="11">
        <f>IF('Daily PnL Log'!M657&lt;&gt;"",'Daily PnL Log'!M657,"")</f>
        <v>-753.78000000000009</v>
      </c>
      <c r="N179" s="11">
        <f>IF('Daily PnL Log'!N657&lt;&gt;"",'Daily PnL Log'!N657,"")</f>
        <v>47264.319999999992</v>
      </c>
      <c r="O179" s="11">
        <f t="shared" si="29"/>
        <v>925899.00000000012</v>
      </c>
      <c r="P179" s="11">
        <f t="shared" si="30"/>
        <v>326429.90000000008</v>
      </c>
      <c r="Q179" s="11">
        <f t="shared" si="31"/>
        <v>-126076.70000000003</v>
      </c>
      <c r="R179" s="11">
        <f t="shared" si="32"/>
        <v>186287.39999999994</v>
      </c>
      <c r="S179" s="11">
        <f t="shared" si="33"/>
        <v>203826.49999999991</v>
      </c>
      <c r="T179" s="11">
        <f t="shared" si="34"/>
        <v>1913.4000000000078</v>
      </c>
      <c r="U179" s="11">
        <f t="shared" si="35"/>
        <v>0</v>
      </c>
      <c r="V179" s="11">
        <f t="shared" si="36"/>
        <v>1518279.5000000009</v>
      </c>
      <c r="W179" s="11">
        <f>IF('Daily PnL Log'!W657&lt;&gt;"",'Daily PnL Log'!W657,"")</f>
        <v>400438.75</v>
      </c>
      <c r="X179" s="119">
        <f>IF('Daily PnL Log'!X657&lt;&gt;"",'Daily PnL Log'!X657,"")</f>
        <v>0.11803133438010181</v>
      </c>
      <c r="Y179" s="11" t="str">
        <f>IF('Daily PnL Log'!Y657&lt;&gt;"",'Daily PnL Log'!Y657,"")</f>
        <v/>
      </c>
      <c r="Z179" s="11" t="str">
        <f>IF('Daily PnL Log'!Z657&lt;&gt;"",'Daily PnL Log'!Z657,"")</f>
        <v/>
      </c>
      <c r="AA179" s="11" t="str">
        <f>IF('Daily PnL Log'!AA657&lt;&gt;"",'Daily PnL Log'!AA657,"")</f>
        <v/>
      </c>
      <c r="AB179" s="11" t="str">
        <f>IF('Daily PnL Log'!AB657&lt;&gt;"",'Daily PnL Log'!AB657,"")</f>
        <v/>
      </c>
      <c r="AC179" s="11">
        <f>IF('Daily PnL Log'!AC657&lt;&gt;"",'Daily PnL Log'!AC657,"")</f>
        <v>1433295.8</v>
      </c>
    </row>
    <row r="180" spans="1:29" x14ac:dyDescent="0.25">
      <c r="A180" s="47" t="str">
        <f t="shared" si="37"/>
        <v>Jul</v>
      </c>
      <c r="B180" s="14">
        <f>'Daily PnL Log'!B658</f>
        <v>45119</v>
      </c>
      <c r="C180" s="13">
        <f>IF('Daily PnL Log'!C658&lt;&gt;"",'Daily PnL Log'!C658,"")</f>
        <v>25032.6</v>
      </c>
      <c r="D180" s="13">
        <f>IF('Daily PnL Log'!D658&lt;&gt;"",'Daily PnL Log'!D658,"")</f>
        <v>9365.6</v>
      </c>
      <c r="E180" s="13">
        <f>IF('Daily PnL Log'!E658&lt;&gt;"",'Daily PnL Log'!E658,"")</f>
        <v>-2849.4</v>
      </c>
      <c r="F180" s="13">
        <f>IF('Daily PnL Log'!F658&lt;&gt;"",'Daily PnL Log'!F658,"")</f>
        <v>-31905.4</v>
      </c>
      <c r="G180" s="13">
        <f>IF('Daily PnL Log'!G658&lt;&gt;"",'Daily PnL Log'!G658,"")</f>
        <v>-2069.1999999999998</v>
      </c>
      <c r="H180" s="13">
        <f>IF('Daily PnL Log'!H658&lt;&gt;"",'Daily PnL Log'!H658,"")</f>
        <v>-84.4</v>
      </c>
      <c r="I180" s="13">
        <f>IF('Daily PnL Log'!I658&lt;&gt;"",'Daily PnL Log'!I658,"")</f>
        <v>0</v>
      </c>
      <c r="J180" s="13">
        <f>IF('Daily PnL Log'!J658&lt;&gt;"",'Daily PnL Log'!J658,"")</f>
        <v>-2510.2000000000057</v>
      </c>
      <c r="K180" s="13">
        <f>IF('Daily PnL Log'!K658&lt;&gt;"",'Daily PnL Log'!K658,"")</f>
        <v>-77.62</v>
      </c>
      <c r="L180" s="13">
        <f>IF('Daily PnL Log'!L658&lt;&gt;"",'Daily PnL Log'!L658,"")</f>
        <v>-550.15</v>
      </c>
      <c r="M180" s="13">
        <f>IF('Daily PnL Log'!M658&lt;&gt;"",'Daily PnL Log'!M658,"")</f>
        <v>-627.77</v>
      </c>
      <c r="N180" s="13">
        <f>IF('Daily PnL Log'!N658&lt;&gt;"",'Daily PnL Log'!N658,"")</f>
        <v>-3137.9700000000057</v>
      </c>
      <c r="O180" s="13">
        <f t="shared" si="29"/>
        <v>950931.60000000009</v>
      </c>
      <c r="P180" s="13">
        <f t="shared" si="30"/>
        <v>335795.50000000006</v>
      </c>
      <c r="Q180" s="13">
        <f t="shared" si="31"/>
        <v>-128926.10000000002</v>
      </c>
      <c r="R180" s="13">
        <f t="shared" si="32"/>
        <v>154381.99999999994</v>
      </c>
      <c r="S180" s="13">
        <f t="shared" si="33"/>
        <v>201757.2999999999</v>
      </c>
      <c r="T180" s="13">
        <f t="shared" si="34"/>
        <v>1829.0000000000077</v>
      </c>
      <c r="U180" s="13">
        <f t="shared" si="35"/>
        <v>0</v>
      </c>
      <c r="V180" s="13">
        <f t="shared" si="36"/>
        <v>1515769.300000001</v>
      </c>
      <c r="W180" s="13">
        <f>IF('Daily PnL Log'!W658&lt;&gt;"",'Daily PnL Log'!W658,"")</f>
        <v>573696.75</v>
      </c>
      <c r="X180" s="118">
        <f>IF('Daily PnL Log'!X658&lt;&gt;"",'Daily PnL Log'!X658,"")</f>
        <v>-5.4697364069083631E-3</v>
      </c>
      <c r="Y180" s="13" t="str">
        <f>IF('Daily PnL Log'!Y658&lt;&gt;"",'Daily PnL Log'!Y658,"")</f>
        <v/>
      </c>
      <c r="Z180" s="13" t="str">
        <f>IF('Daily PnL Log'!Z658&lt;&gt;"",'Daily PnL Log'!Z658,"")</f>
        <v/>
      </c>
      <c r="AA180" s="13" t="str">
        <f>IF('Daily PnL Log'!AA658&lt;&gt;"",'Daily PnL Log'!AA658,"")</f>
        <v/>
      </c>
      <c r="AB180" s="13" t="str">
        <f>IF('Daily PnL Log'!AB658&lt;&gt;"",'Daily PnL Log'!AB658,"")</f>
        <v/>
      </c>
      <c r="AC180" s="13">
        <f>IF('Daily PnL Log'!AC658&lt;&gt;"",'Daily PnL Log'!AC658,"")</f>
        <v>1433777.78</v>
      </c>
    </row>
    <row r="181" spans="1:29" x14ac:dyDescent="0.25">
      <c r="A181" s="48" t="str">
        <f t="shared" si="37"/>
        <v>Jul</v>
      </c>
      <c r="B181" s="83">
        <f>'Daily PnL Log'!B659</f>
        <v>45120</v>
      </c>
      <c r="C181" s="11">
        <f>IF('Daily PnL Log'!C659&lt;&gt;"",'Daily PnL Log'!C659,"")</f>
        <v>-6586.1</v>
      </c>
      <c r="D181" s="11">
        <f>IF('Daily PnL Log'!D659&lt;&gt;"",'Daily PnL Log'!D659,"")</f>
        <v>16516.2</v>
      </c>
      <c r="E181" s="11">
        <f>IF('Daily PnL Log'!E659&lt;&gt;"",'Daily PnL Log'!E659,"")</f>
        <v>2171.4</v>
      </c>
      <c r="F181" s="11">
        <f>IF('Daily PnL Log'!F659&lt;&gt;"",'Daily PnL Log'!F659,"")</f>
        <v>9030.1</v>
      </c>
      <c r="G181" s="11">
        <f>IF('Daily PnL Log'!G659&lt;&gt;"",'Daily PnL Log'!G659,"")</f>
        <v>2347.1</v>
      </c>
      <c r="H181" s="11">
        <f>IF('Daily PnL Log'!H659&lt;&gt;"",'Daily PnL Log'!H659,"")</f>
        <v>-4431.3</v>
      </c>
      <c r="I181" s="11">
        <f>IF('Daily PnL Log'!I659&lt;&gt;"",'Daily PnL Log'!I659,"")</f>
        <v>0</v>
      </c>
      <c r="J181" s="11">
        <f>IF('Daily PnL Log'!J659&lt;&gt;"",'Daily PnL Log'!J659,"")</f>
        <v>19047.399999999998</v>
      </c>
      <c r="K181" s="11">
        <f>IF('Daily PnL Log'!K659&lt;&gt;"",'Daily PnL Log'!K659,"")</f>
        <v>-46.53</v>
      </c>
      <c r="L181" s="11">
        <f>IF('Daily PnL Log'!L659&lt;&gt;"",'Daily PnL Log'!L659,"")</f>
        <v>-329.71</v>
      </c>
      <c r="M181" s="11">
        <f>IF('Daily PnL Log'!M659&lt;&gt;"",'Daily PnL Log'!M659,"")</f>
        <v>-376.24</v>
      </c>
      <c r="N181" s="11">
        <f>IF('Daily PnL Log'!N659&lt;&gt;"",'Daily PnL Log'!N659,"")</f>
        <v>18671.159999999996</v>
      </c>
      <c r="O181" s="11">
        <f t="shared" si="29"/>
        <v>944345.50000000012</v>
      </c>
      <c r="P181" s="11">
        <f t="shared" si="30"/>
        <v>352311.70000000007</v>
      </c>
      <c r="Q181" s="11">
        <f t="shared" si="31"/>
        <v>-126754.70000000003</v>
      </c>
      <c r="R181" s="11">
        <f t="shared" si="32"/>
        <v>163412.09999999995</v>
      </c>
      <c r="S181" s="11">
        <f t="shared" si="33"/>
        <v>204104.39999999991</v>
      </c>
      <c r="T181" s="11">
        <f t="shared" si="34"/>
        <v>-2602.2999999999925</v>
      </c>
      <c r="U181" s="11">
        <f t="shared" si="35"/>
        <v>0</v>
      </c>
      <c r="V181" s="11">
        <f t="shared" si="36"/>
        <v>1534816.7000000009</v>
      </c>
      <c r="W181" s="11">
        <f>IF('Daily PnL Log'!W659&lt;&gt;"",'Daily PnL Log'!W659,"")</f>
        <v>309791.75</v>
      </c>
      <c r="X181" s="119">
        <f>IF('Daily PnL Log'!X659&lt;&gt;"",'Daily PnL Log'!X659,"")</f>
        <v>6.0270036242088425E-2</v>
      </c>
      <c r="Y181" s="11">
        <f>IF('Daily PnL Log'!Y659&lt;&gt;"",'Daily PnL Log'!Y659,"")</f>
        <v>-7774.53</v>
      </c>
      <c r="Z181" s="11" t="str">
        <f>IF('Daily PnL Log'!Z659&lt;&gt;"",'Daily PnL Log'!Z659,"")</f>
        <v/>
      </c>
      <c r="AA181" s="11" t="str">
        <f>IF('Daily PnL Log'!AA659&lt;&gt;"",'Daily PnL Log'!AA659,"")</f>
        <v/>
      </c>
      <c r="AB181" s="11">
        <f>IF('Daily PnL Log'!AB659&lt;&gt;"",'Daily PnL Log'!AB659,"")</f>
        <v>34200</v>
      </c>
      <c r="AC181" s="11">
        <f>IF('Daily PnL Log'!AC659&lt;&gt;"",'Daily PnL Log'!AC659,"")</f>
        <v>1460116.29</v>
      </c>
    </row>
    <row r="182" spans="1:29" x14ac:dyDescent="0.25">
      <c r="A182" s="47" t="str">
        <f t="shared" si="37"/>
        <v>Jul</v>
      </c>
      <c r="B182" s="14">
        <f>'Daily PnL Log'!B660</f>
        <v>45121</v>
      </c>
      <c r="C182" s="13">
        <f>IF('Daily PnL Log'!C660&lt;&gt;"",'Daily PnL Log'!C660,"")</f>
        <v>-8121.8</v>
      </c>
      <c r="D182" s="13">
        <f>IF('Daily PnL Log'!D660&lt;&gt;"",'Daily PnL Log'!D660,"")</f>
        <v>-1286.5999999999999</v>
      </c>
      <c r="E182" s="13">
        <f>IF('Daily PnL Log'!E660&lt;&gt;"",'Daily PnL Log'!E660,"")</f>
        <v>-408.9</v>
      </c>
      <c r="F182" s="13">
        <f>IF('Daily PnL Log'!F660&lt;&gt;"",'Daily PnL Log'!F660,"")</f>
        <v>21240.6</v>
      </c>
      <c r="G182" s="13">
        <f>IF('Daily PnL Log'!G660&lt;&gt;"",'Daily PnL Log'!G660,"")</f>
        <v>-5394.8</v>
      </c>
      <c r="H182" s="13">
        <f>IF('Daily PnL Log'!H660&lt;&gt;"",'Daily PnL Log'!H660,"")</f>
        <v>2589.1999999999998</v>
      </c>
      <c r="I182" s="13">
        <f>IF('Daily PnL Log'!I660&lt;&gt;"",'Daily PnL Log'!I660,"")</f>
        <v>0</v>
      </c>
      <c r="J182" s="13">
        <f>IF('Daily PnL Log'!J660&lt;&gt;"",'Daily PnL Log'!J660,"")</f>
        <v>8617.6999999999989</v>
      </c>
      <c r="K182" s="13">
        <f>IF('Daily PnL Log'!K660&lt;&gt;"",'Daily PnL Log'!K660,"")</f>
        <v>-74.180000000000007</v>
      </c>
      <c r="L182" s="13">
        <f>IF('Daily PnL Log'!L660&lt;&gt;"",'Daily PnL Log'!L660,"")</f>
        <v>-522.51</v>
      </c>
      <c r="M182" s="13">
        <f>IF('Daily PnL Log'!M660&lt;&gt;"",'Daily PnL Log'!M660,"")</f>
        <v>-596.69000000000005</v>
      </c>
      <c r="N182" s="13">
        <f>IF('Daily PnL Log'!N660&lt;&gt;"",'Daily PnL Log'!N660,"")</f>
        <v>8021.0099999999984</v>
      </c>
      <c r="O182" s="13">
        <f t="shared" si="29"/>
        <v>936223.70000000007</v>
      </c>
      <c r="P182" s="13">
        <f t="shared" si="30"/>
        <v>351025.10000000009</v>
      </c>
      <c r="Q182" s="13">
        <f t="shared" si="31"/>
        <v>-127163.60000000002</v>
      </c>
      <c r="R182" s="13">
        <f t="shared" si="32"/>
        <v>184652.69999999995</v>
      </c>
      <c r="S182" s="13">
        <f t="shared" si="33"/>
        <v>198709.59999999992</v>
      </c>
      <c r="T182" s="13">
        <f t="shared" si="34"/>
        <v>-13.099999999992633</v>
      </c>
      <c r="U182" s="13">
        <f t="shared" si="35"/>
        <v>0</v>
      </c>
      <c r="V182" s="13">
        <f t="shared" si="36"/>
        <v>1543434.4000000008</v>
      </c>
      <c r="W182" s="13">
        <f>IF('Daily PnL Log'!W660&lt;&gt;"",'Daily PnL Log'!W660,"")</f>
        <v>779502</v>
      </c>
      <c r="X182" s="118">
        <f>IF('Daily PnL Log'!X660&lt;&gt;"",'Daily PnL Log'!X660,"")</f>
        <v>1.0289915869362745E-2</v>
      </c>
      <c r="Y182" s="13" t="str">
        <f>IF('Daily PnL Log'!Y660&lt;&gt;"",'Daily PnL Log'!Y660,"")</f>
        <v/>
      </c>
      <c r="Z182" s="13" t="str">
        <f>IF('Daily PnL Log'!Z660&lt;&gt;"",'Daily PnL Log'!Z660,"")</f>
        <v/>
      </c>
      <c r="AA182" s="13" t="str">
        <f>IF('Daily PnL Log'!AA660&lt;&gt;"",'Daily PnL Log'!AA660,"")</f>
        <v/>
      </c>
      <c r="AB182" s="13" t="str">
        <f>IF('Daily PnL Log'!AB660&lt;&gt;"",'Daily PnL Log'!AB660,"")</f>
        <v/>
      </c>
      <c r="AC182" s="13">
        <f>IF('Daily PnL Log'!AC660&lt;&gt;"",'Daily PnL Log'!AC660,"")</f>
        <v>1469529.35</v>
      </c>
    </row>
    <row r="183" spans="1:29" x14ac:dyDescent="0.25">
      <c r="A183" s="48" t="str">
        <f t="shared" si="37"/>
        <v>Jul</v>
      </c>
      <c r="B183" s="83">
        <f>'Daily PnL Log'!B661</f>
        <v>45124</v>
      </c>
      <c r="C183" s="11">
        <f>IF('Daily PnL Log'!C661&lt;&gt;"",'Daily PnL Log'!C661,"")</f>
        <v>-13916.9</v>
      </c>
      <c r="D183" s="11">
        <f>IF('Daily PnL Log'!D661&lt;&gt;"",'Daily PnL Log'!D661,"")</f>
        <v>-11501.3</v>
      </c>
      <c r="E183" s="11">
        <f>IF('Daily PnL Log'!E661&lt;&gt;"",'Daily PnL Log'!E661,"")</f>
        <v>-4248.3999999999996</v>
      </c>
      <c r="F183" s="11">
        <f>IF('Daily PnL Log'!F661&lt;&gt;"",'Daily PnL Log'!F661,"")</f>
        <v>-336.6</v>
      </c>
      <c r="G183" s="11">
        <f>IF('Daily PnL Log'!G661&lt;&gt;"",'Daily PnL Log'!G661,"")</f>
        <v>2375.5</v>
      </c>
      <c r="H183" s="11">
        <f>IF('Daily PnL Log'!H661&lt;&gt;"",'Daily PnL Log'!H661,"")</f>
        <v>-7579.3</v>
      </c>
      <c r="I183" s="11">
        <f>IF('Daily PnL Log'!I661&lt;&gt;"",'Daily PnL Log'!I661,"")</f>
        <v>0</v>
      </c>
      <c r="J183" s="11">
        <f>IF('Daily PnL Log'!J661&lt;&gt;"",'Daily PnL Log'!J661,"")</f>
        <v>-35207</v>
      </c>
      <c r="K183" s="11">
        <f>IF('Daily PnL Log'!K661&lt;&gt;"",'Daily PnL Log'!K661,"")</f>
        <v>-82.8</v>
      </c>
      <c r="L183" s="11">
        <f>IF('Daily PnL Log'!L661&lt;&gt;"",'Daily PnL Log'!L661,"")</f>
        <v>-586.17999999999995</v>
      </c>
      <c r="M183" s="11">
        <f>IF('Daily PnL Log'!M661&lt;&gt;"",'Daily PnL Log'!M661,"")</f>
        <v>-668.9799999999999</v>
      </c>
      <c r="N183" s="11">
        <f>IF('Daily PnL Log'!N661&lt;&gt;"",'Daily PnL Log'!N661,"")</f>
        <v>-35875.980000000003</v>
      </c>
      <c r="O183" s="11">
        <f t="shared" si="29"/>
        <v>922306.8</v>
      </c>
      <c r="P183" s="11">
        <f t="shared" si="30"/>
        <v>339523.8000000001</v>
      </c>
      <c r="Q183" s="11">
        <f t="shared" si="31"/>
        <v>-131412.00000000003</v>
      </c>
      <c r="R183" s="11">
        <f t="shared" si="32"/>
        <v>184316.09999999995</v>
      </c>
      <c r="S183" s="11">
        <f t="shared" si="33"/>
        <v>201085.09999999992</v>
      </c>
      <c r="T183" s="11">
        <f t="shared" si="34"/>
        <v>-7592.3999999999924</v>
      </c>
      <c r="U183" s="11">
        <f t="shared" si="35"/>
        <v>0</v>
      </c>
      <c r="V183" s="11">
        <f t="shared" si="36"/>
        <v>1508227.4000000008</v>
      </c>
      <c r="W183" s="11">
        <f>IF('Daily PnL Log'!W661&lt;&gt;"",'Daily PnL Log'!W661,"")</f>
        <v>1363508.25</v>
      </c>
      <c r="X183" s="119">
        <f>IF('Daily PnL Log'!X661&lt;&gt;"",'Daily PnL Log'!X661,"")</f>
        <v>-2.6311523967676765E-2</v>
      </c>
      <c r="Y183" s="11" t="str">
        <f>IF('Daily PnL Log'!Y661&lt;&gt;"",'Daily PnL Log'!Y661,"")</f>
        <v/>
      </c>
      <c r="Z183" s="11" t="str">
        <f>IF('Daily PnL Log'!Z661&lt;&gt;"",'Daily PnL Log'!Z661,"")</f>
        <v/>
      </c>
      <c r="AA183" s="11" t="str">
        <f>IF('Daily PnL Log'!AA661&lt;&gt;"",'Daily PnL Log'!AA661,"")</f>
        <v/>
      </c>
      <c r="AB183" s="11" t="str">
        <f>IF('Daily PnL Log'!AB661&lt;&gt;"",'Daily PnL Log'!AB661,"")</f>
        <v/>
      </c>
      <c r="AC183" s="11">
        <f>IF('Daily PnL Log'!AC661&lt;&gt;"",'Daily PnL Log'!AC661,"")</f>
        <v>1424447.12</v>
      </c>
    </row>
    <row r="184" spans="1:29" x14ac:dyDescent="0.25">
      <c r="A184" s="47" t="str">
        <f t="shared" si="37"/>
        <v>Jul</v>
      </c>
      <c r="B184" s="14">
        <f>'Daily PnL Log'!B662</f>
        <v>45125</v>
      </c>
      <c r="C184" s="13">
        <f>IF('Daily PnL Log'!C662&lt;&gt;"",'Daily PnL Log'!C662,"")</f>
        <v>-18348.400000000001</v>
      </c>
      <c r="D184" s="13">
        <f>IF('Daily PnL Log'!D662&lt;&gt;"",'Daily PnL Log'!D662,"")</f>
        <v>15804.4</v>
      </c>
      <c r="E184" s="13">
        <f>IF('Daily PnL Log'!E662&lt;&gt;"",'Daily PnL Log'!E662,"")</f>
        <v>-2776.9</v>
      </c>
      <c r="F184" s="13">
        <f>IF('Daily PnL Log'!F662&lt;&gt;"",'Daily PnL Log'!F662,"")</f>
        <v>84498.7</v>
      </c>
      <c r="G184" s="13">
        <f>IF('Daily PnL Log'!G662&lt;&gt;"",'Daily PnL Log'!G662,"")</f>
        <v>-1217.9000000000001</v>
      </c>
      <c r="H184" s="13">
        <f>IF('Daily PnL Log'!H662&lt;&gt;"",'Daily PnL Log'!H662,"")</f>
        <v>-3794.8</v>
      </c>
      <c r="I184" s="13">
        <f>IF('Daily PnL Log'!I662&lt;&gt;"",'Daily PnL Log'!I662,"")</f>
        <v>0</v>
      </c>
      <c r="J184" s="13">
        <f>IF('Daily PnL Log'!J662&lt;&gt;"",'Daily PnL Log'!J662,"")</f>
        <v>74165.099999999991</v>
      </c>
      <c r="K184" s="13">
        <f>IF('Daily PnL Log'!K662&lt;&gt;"",'Daily PnL Log'!K662,"")</f>
        <v>-138.43</v>
      </c>
      <c r="L184" s="13">
        <f>IF('Daily PnL Log'!L662&lt;&gt;"",'Daily PnL Log'!L662,"")</f>
        <v>-979.12</v>
      </c>
      <c r="M184" s="13">
        <f>IF('Daily PnL Log'!M662&lt;&gt;"",'Daily PnL Log'!M662,"")</f>
        <v>-1117.55</v>
      </c>
      <c r="N184" s="13">
        <f>IF('Daily PnL Log'!N662&lt;&gt;"",'Daily PnL Log'!N662,"")</f>
        <v>73047.549999999988</v>
      </c>
      <c r="O184" s="13">
        <f t="shared" si="29"/>
        <v>903958.4</v>
      </c>
      <c r="P184" s="13">
        <f t="shared" si="30"/>
        <v>355328.20000000013</v>
      </c>
      <c r="Q184" s="13">
        <f t="shared" si="31"/>
        <v>-134188.90000000002</v>
      </c>
      <c r="R184" s="13">
        <f t="shared" si="32"/>
        <v>268814.79999999993</v>
      </c>
      <c r="S184" s="13">
        <f t="shared" si="33"/>
        <v>199867.19999999992</v>
      </c>
      <c r="T184" s="13">
        <f t="shared" si="34"/>
        <v>-11387.199999999993</v>
      </c>
      <c r="U184" s="13">
        <f t="shared" si="35"/>
        <v>0</v>
      </c>
      <c r="V184" s="13">
        <f t="shared" si="36"/>
        <v>1582392.5000000009</v>
      </c>
      <c r="W184" s="13">
        <f>IF('Daily PnL Log'!W662&lt;&gt;"",'Daily PnL Log'!W662,"")</f>
        <v>586727.31999999995</v>
      </c>
      <c r="X184" s="118">
        <f>IF('Daily PnL Log'!X662&lt;&gt;"",'Daily PnL Log'!X662,"")</f>
        <v>0.1244999977161452</v>
      </c>
      <c r="Y184" s="13">
        <f>IF('Daily PnL Log'!Y662&lt;&gt;"",'Daily PnL Log'!Y662,"")</f>
        <v>516</v>
      </c>
      <c r="Z184" s="13" t="str">
        <f>IF('Daily PnL Log'!Z662&lt;&gt;"",'Daily PnL Log'!Z662,"")</f>
        <v/>
      </c>
      <c r="AA184" s="13" t="str">
        <f>IF('Daily PnL Log'!AA662&lt;&gt;"",'Daily PnL Log'!AA662,"")</f>
        <v/>
      </c>
      <c r="AB184" s="13" t="str">
        <f>IF('Daily PnL Log'!AB662&lt;&gt;"",'Daily PnL Log'!AB662,"")</f>
        <v/>
      </c>
      <c r="AC184" s="13">
        <f>IF('Daily PnL Log'!AC662&lt;&gt;"",'Daily PnL Log'!AC662,"")</f>
        <v>1499031.57</v>
      </c>
    </row>
    <row r="185" spans="1:29" x14ac:dyDescent="0.25">
      <c r="A185" s="48" t="str">
        <f t="shared" si="37"/>
        <v>Jul</v>
      </c>
      <c r="B185" s="83">
        <f>'Daily PnL Log'!B663</f>
        <v>45126</v>
      </c>
      <c r="C185" s="11">
        <f>IF('Daily PnL Log'!C663&lt;&gt;"",'Daily PnL Log'!C663,"")</f>
        <v>19575.2</v>
      </c>
      <c r="D185" s="11">
        <f>IF('Daily PnL Log'!D663&lt;&gt;"",'Daily PnL Log'!D663,"")</f>
        <v>10989.1</v>
      </c>
      <c r="E185" s="11">
        <f>IF('Daily PnL Log'!E663&lt;&gt;"",'Daily PnL Log'!E663,"")</f>
        <v>2692.1</v>
      </c>
      <c r="F185" s="11">
        <f>IF('Daily PnL Log'!F663&lt;&gt;"",'Daily PnL Log'!F663,"")</f>
        <v>154464</v>
      </c>
      <c r="G185" s="11">
        <f>IF('Daily PnL Log'!G663&lt;&gt;"",'Daily PnL Log'!G663,"")</f>
        <v>19828.900000000001</v>
      </c>
      <c r="H185" s="11">
        <f>IF('Daily PnL Log'!H663&lt;&gt;"",'Daily PnL Log'!H663,"")</f>
        <v>-18205.3</v>
      </c>
      <c r="I185" s="11">
        <f>IF('Daily PnL Log'!I663&lt;&gt;"",'Daily PnL Log'!I663,"")</f>
        <v>0</v>
      </c>
      <c r="J185" s="11">
        <f>IF('Daily PnL Log'!J663&lt;&gt;"",'Daily PnL Log'!J663,"")</f>
        <v>189344</v>
      </c>
      <c r="K185" s="11">
        <f>IF('Daily PnL Log'!K663&lt;&gt;"",'Daily PnL Log'!K663,"")</f>
        <v>-153.38999999999999</v>
      </c>
      <c r="L185" s="11">
        <f>IF('Daily PnL Log'!L663&lt;&gt;"",'Daily PnL Log'!L663,"")</f>
        <v>-1080.6400000000001</v>
      </c>
      <c r="M185" s="11">
        <f>IF('Daily PnL Log'!M663&lt;&gt;"",'Daily PnL Log'!M663,"")</f>
        <v>-1234.0300000000002</v>
      </c>
      <c r="N185" s="11">
        <f>IF('Daily PnL Log'!N663&lt;&gt;"",'Daily PnL Log'!N663,"")</f>
        <v>188109.97</v>
      </c>
      <c r="O185" s="11">
        <f t="shared" si="29"/>
        <v>923533.6</v>
      </c>
      <c r="P185" s="11">
        <f t="shared" si="30"/>
        <v>366317.3000000001</v>
      </c>
      <c r="Q185" s="11">
        <f t="shared" si="31"/>
        <v>-131496.80000000002</v>
      </c>
      <c r="R185" s="11">
        <f t="shared" si="32"/>
        <v>423278.79999999993</v>
      </c>
      <c r="S185" s="11">
        <f t="shared" si="33"/>
        <v>219696.09999999992</v>
      </c>
      <c r="T185" s="11">
        <f t="shared" si="34"/>
        <v>-29592.499999999993</v>
      </c>
      <c r="U185" s="11">
        <f t="shared" si="35"/>
        <v>0</v>
      </c>
      <c r="V185" s="11">
        <f t="shared" si="36"/>
        <v>1771736.5000000009</v>
      </c>
      <c r="W185" s="11">
        <f>IF('Daily PnL Log'!W663&lt;&gt;"",'Daily PnL Log'!W663,"")</f>
        <v>1090612.29</v>
      </c>
      <c r="X185" s="119">
        <f>IF('Daily PnL Log'!X663&lt;&gt;"",'Daily PnL Log'!X663,"")</f>
        <v>0.17248106565899785</v>
      </c>
      <c r="Y185" s="11" t="str">
        <f>IF('Daily PnL Log'!Y663&lt;&gt;"",'Daily PnL Log'!Y663,"")</f>
        <v/>
      </c>
      <c r="Z185" s="11">
        <f>IF('Daily PnL Log'!Z663&lt;&gt;"",'Daily PnL Log'!Z663,"")</f>
        <v>4760.0200000000004</v>
      </c>
      <c r="AA185" s="11" t="str">
        <f>IF('Daily PnL Log'!AA663&lt;&gt;"",'Daily PnL Log'!AA663,"")</f>
        <v/>
      </c>
      <c r="AB185" s="11" t="str">
        <f>IF('Daily PnL Log'!AB663&lt;&gt;"",'Daily PnL Log'!AB663,"")</f>
        <v/>
      </c>
      <c r="AC185" s="11">
        <f>IF('Daily PnL Log'!AC663&lt;&gt;"",'Daily PnL Log'!AC663,"")</f>
        <v>1694538.04</v>
      </c>
    </row>
    <row r="186" spans="1:29" x14ac:dyDescent="0.25">
      <c r="A186" s="47" t="str">
        <f t="shared" si="37"/>
        <v>Jul</v>
      </c>
      <c r="B186" s="14">
        <f>'Daily PnL Log'!B664</f>
        <v>45127</v>
      </c>
      <c r="C186" s="13">
        <f>IF('Daily PnL Log'!C664&lt;&gt;"",'Daily PnL Log'!C664,"")</f>
        <v>14807</v>
      </c>
      <c r="D186" s="13">
        <f>IF('Daily PnL Log'!D664&lt;&gt;"",'Daily PnL Log'!D664,"")</f>
        <v>-5388.4</v>
      </c>
      <c r="E186" s="13">
        <f>IF('Daily PnL Log'!E664&lt;&gt;"",'Daily PnL Log'!E664,"")</f>
        <v>-237.7</v>
      </c>
      <c r="F186" s="13">
        <f>IF('Daily PnL Log'!F664&lt;&gt;"",'Daily PnL Log'!F664,"")</f>
        <v>-35795.5</v>
      </c>
      <c r="G186" s="13">
        <f>IF('Daily PnL Log'!G664&lt;&gt;"",'Daily PnL Log'!G664,"")</f>
        <v>1193.4000000000001</v>
      </c>
      <c r="H186" s="13">
        <f>IF('Daily PnL Log'!H664&lt;&gt;"",'Daily PnL Log'!H664,"")</f>
        <v>10339.200000000001</v>
      </c>
      <c r="I186" s="13">
        <f>IF('Daily PnL Log'!I664&lt;&gt;"",'Daily PnL Log'!I664,"")</f>
        <v>0</v>
      </c>
      <c r="J186" s="13">
        <f>IF('Daily PnL Log'!J664&lt;&gt;"",'Daily PnL Log'!J664,"")</f>
        <v>-15081.999999999996</v>
      </c>
      <c r="K186" s="13">
        <f>IF('Daily PnL Log'!K664&lt;&gt;"",'Daily PnL Log'!K664,"")</f>
        <v>-87.17</v>
      </c>
      <c r="L186" s="13">
        <f>IF('Daily PnL Log'!L664&lt;&gt;"",'Daily PnL Log'!L664,"")</f>
        <v>-613.47</v>
      </c>
      <c r="M186" s="13">
        <f>IF('Daily PnL Log'!M664&lt;&gt;"",'Daily PnL Log'!M664,"")</f>
        <v>-700.64</v>
      </c>
      <c r="N186" s="13">
        <f>IF('Daily PnL Log'!N664&lt;&gt;"",'Daily PnL Log'!N664,"")</f>
        <v>-15782.639999999996</v>
      </c>
      <c r="O186" s="13">
        <f t="shared" si="29"/>
        <v>938340.6</v>
      </c>
      <c r="P186" s="13">
        <f t="shared" si="30"/>
        <v>360928.90000000008</v>
      </c>
      <c r="Q186" s="13">
        <f t="shared" si="31"/>
        <v>-131734.50000000003</v>
      </c>
      <c r="R186" s="13">
        <f t="shared" si="32"/>
        <v>387483.29999999993</v>
      </c>
      <c r="S186" s="13">
        <f t="shared" si="33"/>
        <v>220889.49999999991</v>
      </c>
      <c r="T186" s="13">
        <f t="shared" si="34"/>
        <v>-19253.299999999992</v>
      </c>
      <c r="U186" s="13">
        <f t="shared" si="35"/>
        <v>0</v>
      </c>
      <c r="V186" s="13">
        <f t="shared" si="36"/>
        <v>1756654.5000000009</v>
      </c>
      <c r="W186" s="13">
        <f>IF('Daily PnL Log'!W664&lt;&gt;"",'Daily PnL Log'!W664,"")</f>
        <v>71442.100000000006</v>
      </c>
      <c r="X186" s="118">
        <f>IF('Daily PnL Log'!X664&lt;&gt;"",'Daily PnL Log'!X664,"")</f>
        <v>-0.22091511867652258</v>
      </c>
      <c r="Y186" s="13" t="str">
        <f>IF('Daily PnL Log'!Y664&lt;&gt;"",'Daily PnL Log'!Y664,"")</f>
        <v/>
      </c>
      <c r="Z186" s="13" t="str">
        <f>IF('Daily PnL Log'!Z664&lt;&gt;"",'Daily PnL Log'!Z664,"")</f>
        <v/>
      </c>
      <c r="AA186" s="13" t="str">
        <f>IF('Daily PnL Log'!AA664&lt;&gt;"",'Daily PnL Log'!AA664,"")</f>
        <v/>
      </c>
      <c r="AB186" s="13" t="str">
        <f>IF('Daily PnL Log'!AB664&lt;&gt;"",'Daily PnL Log'!AB664,"")</f>
        <v/>
      </c>
      <c r="AC186" s="13">
        <f>IF('Daily PnL Log'!AC664&lt;&gt;"",'Daily PnL Log'!AC664,"")</f>
        <v>1663880.15</v>
      </c>
    </row>
    <row r="187" spans="1:29" x14ac:dyDescent="0.25">
      <c r="A187" s="48" t="str">
        <f t="shared" si="37"/>
        <v>Jul</v>
      </c>
      <c r="B187" s="83">
        <f>'Daily PnL Log'!B665</f>
        <v>45128</v>
      </c>
      <c r="C187" s="11">
        <f>IF('Daily PnL Log'!C665&lt;&gt;"",'Daily PnL Log'!C665,"")</f>
        <v>15051</v>
      </c>
      <c r="D187" s="11">
        <f>IF('Daily PnL Log'!D665&lt;&gt;"",'Daily PnL Log'!D665,"")</f>
        <v>-11135.3</v>
      </c>
      <c r="E187" s="11">
        <f>IF('Daily PnL Log'!E665&lt;&gt;"",'Daily PnL Log'!E665,"")</f>
        <v>605.1</v>
      </c>
      <c r="F187" s="11">
        <f>IF('Daily PnL Log'!F665&lt;&gt;"",'Daily PnL Log'!F665,"")</f>
        <v>-8196.1</v>
      </c>
      <c r="G187" s="11">
        <f>IF('Daily PnL Log'!G665&lt;&gt;"",'Daily PnL Log'!G665,"")</f>
        <v>-907.3</v>
      </c>
      <c r="H187" s="11">
        <f>IF('Daily PnL Log'!H665&lt;&gt;"",'Daily PnL Log'!H665,"")</f>
        <v>5590.2</v>
      </c>
      <c r="I187" s="11">
        <f>IF('Daily PnL Log'!I665&lt;&gt;"",'Daily PnL Log'!I665,"")</f>
        <v>0</v>
      </c>
      <c r="J187" s="11">
        <f>IF('Daily PnL Log'!J665&lt;&gt;"",'Daily PnL Log'!J665,"")</f>
        <v>1007.6000000000004</v>
      </c>
      <c r="K187" s="11">
        <f>IF('Daily PnL Log'!K665&lt;&gt;"",'Daily PnL Log'!K665,"")</f>
        <v>-596.41</v>
      </c>
      <c r="L187" s="11">
        <f>IF('Daily PnL Log'!L665&lt;&gt;"",'Daily PnL Log'!L665,"")</f>
        <v>-3034.27</v>
      </c>
      <c r="M187" s="11">
        <f>IF('Daily PnL Log'!M665&lt;&gt;"",'Daily PnL Log'!M665,"")</f>
        <v>-3630.68</v>
      </c>
      <c r="N187" s="11">
        <f>IF('Daily PnL Log'!N665&lt;&gt;"",'Daily PnL Log'!N665,"")</f>
        <v>-2623.0799999999995</v>
      </c>
      <c r="O187" s="11">
        <f t="shared" si="29"/>
        <v>953391.6</v>
      </c>
      <c r="P187" s="11">
        <f t="shared" si="30"/>
        <v>349793.60000000009</v>
      </c>
      <c r="Q187" s="11">
        <f t="shared" si="31"/>
        <v>-131129.40000000002</v>
      </c>
      <c r="R187" s="11">
        <f t="shared" si="32"/>
        <v>379287.19999999995</v>
      </c>
      <c r="S187" s="11">
        <f t="shared" si="33"/>
        <v>219982.19999999992</v>
      </c>
      <c r="T187" s="11">
        <f t="shared" si="34"/>
        <v>-13663.099999999991</v>
      </c>
      <c r="U187" s="11">
        <f t="shared" si="35"/>
        <v>0</v>
      </c>
      <c r="V187" s="11">
        <f t="shared" si="36"/>
        <v>1757662.100000001</v>
      </c>
      <c r="W187" s="11">
        <f>IF('Daily PnL Log'!W665&lt;&gt;"",'Daily PnL Log'!W665,"")</f>
        <v>767753</v>
      </c>
      <c r="X187" s="119">
        <f>IF('Daily PnL Log'!X665&lt;&gt;"",'Daily PnL Log'!X665,"")</f>
        <v>-3.4165675679547975E-3</v>
      </c>
      <c r="Y187" s="11" t="str">
        <f>IF('Daily PnL Log'!Y665&lt;&gt;"",'Daily PnL Log'!Y665,"")</f>
        <v/>
      </c>
      <c r="Z187" s="11" t="str">
        <f>IF('Daily PnL Log'!Z665&lt;&gt;"",'Daily PnL Log'!Z665,"")</f>
        <v/>
      </c>
      <c r="AA187" s="11" t="str">
        <f>IF('Daily PnL Log'!AA665&lt;&gt;"",'Daily PnL Log'!AA665,"")</f>
        <v/>
      </c>
      <c r="AB187" s="11" t="str">
        <f>IF('Daily PnL Log'!AB665&lt;&gt;"",'Daily PnL Log'!AB665,"")</f>
        <v/>
      </c>
      <c r="AC187" s="11">
        <f>IF('Daily PnL Log'!AC665&lt;&gt;"",'Daily PnL Log'!AC665,"")</f>
        <v>1636569.22</v>
      </c>
    </row>
    <row r="188" spans="1:29" x14ac:dyDescent="0.25">
      <c r="A188" s="47" t="str">
        <f t="shared" si="37"/>
        <v>Jul</v>
      </c>
      <c r="B188" s="14">
        <f>'Daily PnL Log'!B666</f>
        <v>45131</v>
      </c>
      <c r="C188" s="13">
        <f>IF('Daily PnL Log'!C666&lt;&gt;"",'Daily PnL Log'!C666,"")</f>
        <v>-8113.4</v>
      </c>
      <c r="D188" s="13">
        <f>IF('Daily PnL Log'!D666&lt;&gt;"",'Daily PnL Log'!D666,"")</f>
        <v>-2337.3000000000002</v>
      </c>
      <c r="E188" s="13">
        <f>IF('Daily PnL Log'!E666&lt;&gt;"",'Daily PnL Log'!E666,"")</f>
        <v>2238.1999999999998</v>
      </c>
      <c r="F188" s="13">
        <f>IF('Daily PnL Log'!F666&lt;&gt;"",'Daily PnL Log'!F666,"")</f>
        <v>73192.100000000006</v>
      </c>
      <c r="G188" s="13">
        <f>IF('Daily PnL Log'!G666&lt;&gt;"",'Daily PnL Log'!G666,"")</f>
        <v>-5150.3</v>
      </c>
      <c r="H188" s="13">
        <f>IF('Daily PnL Log'!H666&lt;&gt;"",'Daily PnL Log'!H666,"")</f>
        <v>-5493.4</v>
      </c>
      <c r="I188" s="13">
        <f>IF('Daily PnL Log'!I666&lt;&gt;"",'Daily PnL Log'!I666,"")</f>
        <v>0</v>
      </c>
      <c r="J188" s="13">
        <f>IF('Daily PnL Log'!J666&lt;&gt;"",'Daily PnL Log'!J666,"")</f>
        <v>54335.9</v>
      </c>
      <c r="K188" s="13">
        <f>IF('Daily PnL Log'!K666&lt;&gt;"",'Daily PnL Log'!K666,"")</f>
        <v>-77.430000000000007</v>
      </c>
      <c r="L188" s="13">
        <f>IF('Daily PnL Log'!L666&lt;&gt;"",'Daily PnL Log'!L666,"")</f>
        <v>-548.09</v>
      </c>
      <c r="M188" s="13">
        <f>IF('Daily PnL Log'!M666&lt;&gt;"",'Daily PnL Log'!M666,"")</f>
        <v>-625.52</v>
      </c>
      <c r="N188" s="13">
        <f>IF('Daily PnL Log'!N666&lt;&gt;"",'Daily PnL Log'!N666,"")</f>
        <v>53710.380000000005</v>
      </c>
      <c r="O188" s="13">
        <f t="shared" ref="O188:V193" si="38">IF(C188&lt;&gt;"",O187+C188,"")</f>
        <v>945278.2</v>
      </c>
      <c r="P188" s="13">
        <f t="shared" si="38"/>
        <v>347456.3000000001</v>
      </c>
      <c r="Q188" s="13">
        <f t="shared" si="38"/>
        <v>-128891.20000000003</v>
      </c>
      <c r="R188" s="13">
        <f t="shared" si="38"/>
        <v>452479.29999999993</v>
      </c>
      <c r="S188" s="13">
        <f t="shared" si="38"/>
        <v>214831.89999999994</v>
      </c>
      <c r="T188" s="13">
        <f t="shared" si="38"/>
        <v>-19156.499999999993</v>
      </c>
      <c r="U188" s="13">
        <f t="shared" si="38"/>
        <v>0</v>
      </c>
      <c r="V188" s="13">
        <f t="shared" si="38"/>
        <v>1811998.0000000009</v>
      </c>
      <c r="W188" s="13">
        <f>IF('Daily PnL Log'!W666&lt;&gt;"",'Daily PnL Log'!W666,"")</f>
        <v>512526.25</v>
      </c>
      <c r="X188" s="118">
        <f>IF('Daily PnL Log'!X666&lt;&gt;"",'Daily PnL Log'!X666,"")</f>
        <v>0.10479537389548341</v>
      </c>
      <c r="Y188" s="13">
        <f>IF('Daily PnL Log'!Y666&lt;&gt;"",'Daily PnL Log'!Y666,"")</f>
        <v>-266</v>
      </c>
      <c r="Z188" s="13" t="str">
        <f>IF('Daily PnL Log'!Z666&lt;&gt;"",'Daily PnL Log'!Z666,"")</f>
        <v/>
      </c>
      <c r="AA188" s="13" t="str">
        <f>IF('Daily PnL Log'!AA666&lt;&gt;"",'Daily PnL Log'!AA666,"")</f>
        <v/>
      </c>
      <c r="AB188" s="13" t="str">
        <f>IF('Daily PnL Log'!AB666&lt;&gt;"",'Daily PnL Log'!AB666,"")</f>
        <v/>
      </c>
      <c r="AC188" s="13">
        <f>IF('Daily PnL Log'!AC666&lt;&gt;"",'Daily PnL Log'!AC666,"")</f>
        <v>1717249.45</v>
      </c>
    </row>
    <row r="189" spans="1:29" x14ac:dyDescent="0.25">
      <c r="A189" s="48" t="str">
        <f t="shared" si="37"/>
        <v>Jul</v>
      </c>
      <c r="B189" s="83">
        <f>'Daily PnL Log'!B667</f>
        <v>45132</v>
      </c>
      <c r="C189" s="11">
        <f>IF('Daily PnL Log'!C667&lt;&gt;"",'Daily PnL Log'!C667,"")</f>
        <v>-11181.7</v>
      </c>
      <c r="D189" s="11">
        <f>IF('Daily PnL Log'!D667&lt;&gt;"",'Daily PnL Log'!D667,"")</f>
        <v>6726.5</v>
      </c>
      <c r="E189" s="11">
        <f>IF('Daily PnL Log'!E667&lt;&gt;"",'Daily PnL Log'!E667,"")</f>
        <v>-2073.1</v>
      </c>
      <c r="F189" s="11">
        <f>IF('Daily PnL Log'!F667&lt;&gt;"",'Daily PnL Log'!F667,"")</f>
        <v>-4200.2</v>
      </c>
      <c r="G189" s="11">
        <f>IF('Daily PnL Log'!G667&lt;&gt;"",'Daily PnL Log'!G667,"")</f>
        <v>-1932.3</v>
      </c>
      <c r="H189" s="11">
        <f>IF('Daily PnL Log'!H667&lt;&gt;"",'Daily PnL Log'!H667,"")</f>
        <v>8860.2000000000007</v>
      </c>
      <c r="I189" s="11">
        <f>IF('Daily PnL Log'!I667&lt;&gt;"",'Daily PnL Log'!I667,"")</f>
        <v>0</v>
      </c>
      <c r="J189" s="11">
        <f>IF('Daily PnL Log'!J667&lt;&gt;"",'Daily PnL Log'!J667,"")</f>
        <v>-3800.5999999999985</v>
      </c>
      <c r="K189" s="11">
        <f>IF('Daily PnL Log'!K667&lt;&gt;"",'Daily PnL Log'!K667,"")</f>
        <v>-60.25</v>
      </c>
      <c r="L189" s="11">
        <f>IF('Daily PnL Log'!L667&lt;&gt;"",'Daily PnL Log'!L667,"")</f>
        <v>-426.19</v>
      </c>
      <c r="M189" s="11">
        <f>IF('Daily PnL Log'!M667&lt;&gt;"",'Daily PnL Log'!M667,"")</f>
        <v>-486.44</v>
      </c>
      <c r="N189" s="11">
        <f>IF('Daily PnL Log'!N667&lt;&gt;"",'Daily PnL Log'!N667,"")</f>
        <v>-4287.0399999999981</v>
      </c>
      <c r="O189" s="11">
        <f t="shared" si="38"/>
        <v>934096.5</v>
      </c>
      <c r="P189" s="11">
        <f t="shared" si="38"/>
        <v>354182.8000000001</v>
      </c>
      <c r="Q189" s="11">
        <f t="shared" si="38"/>
        <v>-130964.30000000003</v>
      </c>
      <c r="R189" s="11">
        <f t="shared" si="38"/>
        <v>448279.09999999992</v>
      </c>
      <c r="S189" s="11">
        <f t="shared" si="38"/>
        <v>212899.59999999995</v>
      </c>
      <c r="T189" s="11">
        <f t="shared" si="38"/>
        <v>-10296.299999999992</v>
      </c>
      <c r="U189" s="11">
        <f t="shared" si="38"/>
        <v>0</v>
      </c>
      <c r="V189" s="11">
        <f t="shared" si="38"/>
        <v>1808197.4000000008</v>
      </c>
      <c r="W189" s="11">
        <f>IF('Daily PnL Log'!W667&lt;&gt;"",'Daily PnL Log'!W667,"")</f>
        <v>908736.75</v>
      </c>
      <c r="X189" s="119">
        <f>IF('Daily PnL Log'!X667&lt;&gt;"",'Daily PnL Log'!X667,"")</f>
        <v>-4.7175818519499717E-3</v>
      </c>
      <c r="Y189" s="11" t="str">
        <f>IF('Daily PnL Log'!Y667&lt;&gt;"",'Daily PnL Log'!Y667,"")</f>
        <v/>
      </c>
      <c r="Z189" s="11" t="str">
        <f>IF('Daily PnL Log'!Z667&lt;&gt;"",'Daily PnL Log'!Z667,"")</f>
        <v/>
      </c>
      <c r="AA189" s="11" t="str">
        <f>IF('Daily PnL Log'!AA667&lt;&gt;"",'Daily PnL Log'!AA667,"")</f>
        <v/>
      </c>
      <c r="AB189" s="11" t="str">
        <f>IF('Daily PnL Log'!AB667&lt;&gt;"",'Daily PnL Log'!AB667,"")</f>
        <v/>
      </c>
      <c r="AC189" s="11">
        <f>IF('Daily PnL Log'!AC667&lt;&gt;"",'Daily PnL Log'!AC667,"")</f>
        <v>1698606.01</v>
      </c>
    </row>
    <row r="190" spans="1:29" x14ac:dyDescent="0.25">
      <c r="A190" s="47" t="str">
        <f t="shared" si="37"/>
        <v>Jul</v>
      </c>
      <c r="B190" s="14">
        <f>'Daily PnL Log'!B668</f>
        <v>45133</v>
      </c>
      <c r="C190" s="13">
        <f>IF('Daily PnL Log'!C668&lt;&gt;"",'Daily PnL Log'!C668,"")</f>
        <v>1647.2</v>
      </c>
      <c r="D190" s="13">
        <f>IF('Daily PnL Log'!D668&lt;&gt;"",'Daily PnL Log'!D668,"")</f>
        <v>25106.9</v>
      </c>
      <c r="E190" s="13">
        <f>IF('Daily PnL Log'!E668&lt;&gt;"",'Daily PnL Log'!E668,"")</f>
        <v>739.2</v>
      </c>
      <c r="F190" s="13">
        <f>IF('Daily PnL Log'!F668&lt;&gt;"",'Daily PnL Log'!F668,"")</f>
        <v>8891.4</v>
      </c>
      <c r="G190" s="13">
        <f>IF('Daily PnL Log'!G668&lt;&gt;"",'Daily PnL Log'!G668,"")</f>
        <v>8146.2</v>
      </c>
      <c r="H190" s="13">
        <f>IF('Daily PnL Log'!H668&lt;&gt;"",'Daily PnL Log'!H668,"")</f>
        <v>-11066.9</v>
      </c>
      <c r="I190" s="13">
        <f>IF('Daily PnL Log'!I668&lt;&gt;"",'Daily PnL Log'!I668,"")</f>
        <v>0</v>
      </c>
      <c r="J190" s="13">
        <f>IF('Daily PnL Log'!J668&lt;&gt;"",'Daily PnL Log'!J668,"")</f>
        <v>33464</v>
      </c>
      <c r="K190" s="13">
        <f>IF('Daily PnL Log'!K668&lt;&gt;"",'Daily PnL Log'!K668,"")</f>
        <v>-86.81</v>
      </c>
      <c r="L190" s="13">
        <f>IF('Daily PnL Log'!L668&lt;&gt;"",'Daily PnL Log'!L668,"")</f>
        <v>-615.02</v>
      </c>
      <c r="M190" s="13">
        <f>IF('Daily PnL Log'!M668&lt;&gt;"",'Daily PnL Log'!M668,"")</f>
        <v>-701.82999999999993</v>
      </c>
      <c r="N190" s="13">
        <f>IF('Daily PnL Log'!N668&lt;&gt;"",'Daily PnL Log'!N668,"")</f>
        <v>32762.17</v>
      </c>
      <c r="O190" s="13">
        <f t="shared" si="38"/>
        <v>935743.7</v>
      </c>
      <c r="P190" s="13">
        <f t="shared" si="38"/>
        <v>379289.70000000013</v>
      </c>
      <c r="Q190" s="13">
        <f t="shared" si="38"/>
        <v>-130225.10000000003</v>
      </c>
      <c r="R190" s="13">
        <f t="shared" si="38"/>
        <v>457170.49999999994</v>
      </c>
      <c r="S190" s="13">
        <f t="shared" si="38"/>
        <v>221045.79999999996</v>
      </c>
      <c r="T190" s="13">
        <f t="shared" si="38"/>
        <v>-21363.19999999999</v>
      </c>
      <c r="U190" s="13">
        <f t="shared" si="38"/>
        <v>0</v>
      </c>
      <c r="V190" s="13">
        <f t="shared" si="38"/>
        <v>1841661.4000000008</v>
      </c>
      <c r="W190" s="13">
        <f>IF('Daily PnL Log'!W668&lt;&gt;"",'Daily PnL Log'!W668,"")</f>
        <v>1356084.5</v>
      </c>
      <c r="X190" s="118">
        <f>IF('Daily PnL Log'!X668&lt;&gt;"",'Daily PnL Log'!X668,"")</f>
        <v>2.4159386822871286E-2</v>
      </c>
      <c r="Y190" s="13" t="str">
        <f>IF('Daily PnL Log'!Y668&lt;&gt;"",'Daily PnL Log'!Y668,"")</f>
        <v/>
      </c>
      <c r="Z190" s="13" t="str">
        <f>IF('Daily PnL Log'!Z668&lt;&gt;"",'Daily PnL Log'!Z668,"")</f>
        <v/>
      </c>
      <c r="AA190" s="13" t="str">
        <f>IF('Daily PnL Log'!AA668&lt;&gt;"",'Daily PnL Log'!AA668,"")</f>
        <v/>
      </c>
      <c r="AB190" s="13" t="str">
        <f>IF('Daily PnL Log'!AB668&lt;&gt;"",'Daily PnL Log'!AB668,"")</f>
        <v/>
      </c>
      <c r="AC190" s="13">
        <f>IF('Daily PnL Log'!AC668&lt;&gt;"",'Daily PnL Log'!AC668,"")</f>
        <v>1729431.43</v>
      </c>
    </row>
    <row r="191" spans="1:29" x14ac:dyDescent="0.25">
      <c r="A191" s="48" t="str">
        <f t="shared" si="37"/>
        <v>Jul</v>
      </c>
      <c r="B191" s="83">
        <f>'Daily PnL Log'!B669</f>
        <v>45134</v>
      </c>
      <c r="C191" s="11">
        <f>IF('Daily PnL Log'!C669&lt;&gt;"",'Daily PnL Log'!C669,"")</f>
        <v>23487.8</v>
      </c>
      <c r="D191" s="11">
        <f>IF('Daily PnL Log'!D669&lt;&gt;"",'Daily PnL Log'!D669,"")</f>
        <v>-4998.8999999999996</v>
      </c>
      <c r="E191" s="11">
        <f>IF('Daily PnL Log'!E669&lt;&gt;"",'Daily PnL Log'!E669,"")</f>
        <v>-1073.9000000000001</v>
      </c>
      <c r="F191" s="11">
        <f>IF('Daily PnL Log'!F669&lt;&gt;"",'Daily PnL Log'!F669,"")</f>
        <v>-29431.9</v>
      </c>
      <c r="G191" s="11">
        <f>IF('Daily PnL Log'!G669&lt;&gt;"",'Daily PnL Log'!G669,"")</f>
        <v>-29908.7</v>
      </c>
      <c r="H191" s="11">
        <f>IF('Daily PnL Log'!H669&lt;&gt;"",'Daily PnL Log'!H669,"")</f>
        <v>49.9</v>
      </c>
      <c r="I191" s="11">
        <f>IF('Daily PnL Log'!I669&lt;&gt;"",'Daily PnL Log'!I669,"")</f>
        <v>0</v>
      </c>
      <c r="J191" s="11">
        <f>IF('Daily PnL Log'!J669&lt;&gt;"",'Daily PnL Log'!J669,"")</f>
        <v>-41875.700000000004</v>
      </c>
      <c r="K191" s="11">
        <f>IF('Daily PnL Log'!K669&lt;&gt;"",'Daily PnL Log'!K669,"")</f>
        <v>-124.77</v>
      </c>
      <c r="L191" s="11">
        <f>IF('Daily PnL Log'!L669&lt;&gt;"",'Daily PnL Log'!L669,"")</f>
        <v>-882.21</v>
      </c>
      <c r="M191" s="11">
        <f>IF('Daily PnL Log'!M669&lt;&gt;"",'Daily PnL Log'!M669,"")</f>
        <v>-1006.98</v>
      </c>
      <c r="N191" s="11">
        <f>IF('Daily PnL Log'!N669&lt;&gt;"",'Daily PnL Log'!N669,"")</f>
        <v>-42882.680000000008</v>
      </c>
      <c r="O191" s="11">
        <f t="shared" si="38"/>
        <v>959231.5</v>
      </c>
      <c r="P191" s="11">
        <f t="shared" si="38"/>
        <v>374290.8000000001</v>
      </c>
      <c r="Q191" s="11">
        <f t="shared" si="38"/>
        <v>-131299.00000000003</v>
      </c>
      <c r="R191" s="11">
        <f t="shared" si="38"/>
        <v>427738.59999999992</v>
      </c>
      <c r="S191" s="11">
        <f t="shared" si="38"/>
        <v>191137.09999999995</v>
      </c>
      <c r="T191" s="11">
        <f t="shared" si="38"/>
        <v>-21313.299999999988</v>
      </c>
      <c r="U191" s="11">
        <f t="shared" si="38"/>
        <v>0</v>
      </c>
      <c r="V191" s="11">
        <f t="shared" si="38"/>
        <v>1799785.7000000009</v>
      </c>
      <c r="W191" s="11">
        <f>IF('Daily PnL Log'!W669&lt;&gt;"",'Daily PnL Log'!W669,"")</f>
        <v>75301.55</v>
      </c>
      <c r="X191" s="119">
        <f>IF('Daily PnL Log'!X669&lt;&gt;"",'Daily PnL Log'!X669,"")</f>
        <v>-0.56947937990652253</v>
      </c>
      <c r="Y191" s="11" t="str">
        <f>IF('Daily PnL Log'!Y669&lt;&gt;"",'Daily PnL Log'!Y669,"")</f>
        <v/>
      </c>
      <c r="Z191" s="11" t="str">
        <f>IF('Daily PnL Log'!Z669&lt;&gt;"",'Daily PnL Log'!Z669,"")</f>
        <v/>
      </c>
      <c r="AA191" s="11" t="str">
        <f>IF('Daily PnL Log'!AA669&lt;&gt;"",'Daily PnL Log'!AA669,"")</f>
        <v/>
      </c>
      <c r="AB191" s="11" t="str">
        <f>IF('Daily PnL Log'!AB669&lt;&gt;"",'Daily PnL Log'!AB669,"")</f>
        <v/>
      </c>
      <c r="AC191" s="11">
        <f>IF('Daily PnL Log'!AC669&lt;&gt;"",'Daily PnL Log'!AC669,"")</f>
        <v>1697282.95</v>
      </c>
    </row>
    <row r="192" spans="1:29" x14ac:dyDescent="0.25">
      <c r="A192" s="47" t="str">
        <f t="shared" si="37"/>
        <v>Jul</v>
      </c>
      <c r="B192" s="14">
        <f>'Daily PnL Log'!B670</f>
        <v>45135</v>
      </c>
      <c r="C192" s="13">
        <f>IF('Daily PnL Log'!C670&lt;&gt;"",'Daily PnL Log'!C670,"")</f>
        <v>2560.4</v>
      </c>
      <c r="D192" s="13">
        <f>IF('Daily PnL Log'!D670&lt;&gt;"",'Daily PnL Log'!D670,"")</f>
        <v>-14912.9</v>
      </c>
      <c r="E192" s="13">
        <f>IF('Daily PnL Log'!E670&lt;&gt;"",'Daily PnL Log'!E670,"")</f>
        <v>1029.8</v>
      </c>
      <c r="F192" s="13">
        <f>IF('Daily PnL Log'!F670&lt;&gt;"",'Daily PnL Log'!F670,"")</f>
        <v>36345.1</v>
      </c>
      <c r="G192" s="13">
        <f>IF('Daily PnL Log'!G670&lt;&gt;"",'Daily PnL Log'!G670,"")</f>
        <v>-591.20000000000005</v>
      </c>
      <c r="H192" s="13">
        <f>IF('Daily PnL Log'!H670&lt;&gt;"",'Daily PnL Log'!H670,"")</f>
        <v>2385.9</v>
      </c>
      <c r="I192" s="13">
        <f>IF('Daily PnL Log'!I670&lt;&gt;"",'Daily PnL Log'!I670,"")</f>
        <v>0</v>
      </c>
      <c r="J192" s="13">
        <f>IF('Daily PnL Log'!J670&lt;&gt;"",'Daily PnL Log'!J670,"")</f>
        <v>26817.1</v>
      </c>
      <c r="K192" s="13">
        <f>IF('Daily PnL Log'!K670&lt;&gt;"",'Daily PnL Log'!K670,"")</f>
        <v>-120.85</v>
      </c>
      <c r="L192" s="13">
        <f>IF('Daily PnL Log'!L670&lt;&gt;"",'Daily PnL Log'!L670,"")</f>
        <v>-854.65</v>
      </c>
      <c r="M192" s="13">
        <f>IF('Daily PnL Log'!M670&lt;&gt;"",'Daily PnL Log'!M670,"")</f>
        <v>-975.5</v>
      </c>
      <c r="N192" s="13">
        <f>IF('Daily PnL Log'!N670&lt;&gt;"",'Daily PnL Log'!N670,"")</f>
        <v>25841.599999999999</v>
      </c>
      <c r="O192" s="13">
        <f t="shared" si="38"/>
        <v>961791.9</v>
      </c>
      <c r="P192" s="13">
        <f t="shared" si="38"/>
        <v>359377.90000000008</v>
      </c>
      <c r="Q192" s="13">
        <f t="shared" si="38"/>
        <v>-130269.20000000003</v>
      </c>
      <c r="R192" s="13">
        <f t="shared" si="38"/>
        <v>464083.6999999999</v>
      </c>
      <c r="S192" s="13">
        <f t="shared" si="38"/>
        <v>190545.89999999994</v>
      </c>
      <c r="T192" s="13">
        <f t="shared" si="38"/>
        <v>-18927.399999999987</v>
      </c>
      <c r="U192" s="13">
        <f t="shared" si="38"/>
        <v>0</v>
      </c>
      <c r="V192" s="13">
        <f t="shared" si="38"/>
        <v>1826602.800000001</v>
      </c>
      <c r="W192" s="13">
        <f>IF('Daily PnL Log'!W670&lt;&gt;"",'Daily PnL Log'!W670,"")</f>
        <v>607281.05000000005</v>
      </c>
      <c r="X192" s="118">
        <f>IF('Daily PnL Log'!X670&lt;&gt;"",'Daily PnL Log'!X670,"")</f>
        <v>4.2552949742133396E-2</v>
      </c>
      <c r="Y192" s="13" t="str">
        <f>IF('Daily PnL Log'!Y670&lt;&gt;"",'Daily PnL Log'!Y670,"")</f>
        <v/>
      </c>
      <c r="Z192" s="13" t="str">
        <f>IF('Daily PnL Log'!Z670&lt;&gt;"",'Daily PnL Log'!Z670,"")</f>
        <v/>
      </c>
      <c r="AA192" s="13" t="str">
        <f>IF('Daily PnL Log'!AA670&lt;&gt;"",'Daily PnL Log'!AA670,"")</f>
        <v/>
      </c>
      <c r="AB192" s="13" t="str">
        <f>IF('Daily PnL Log'!AB670&lt;&gt;"",'Daily PnL Log'!AB670,"")</f>
        <v/>
      </c>
      <c r="AC192" s="13">
        <f>IF('Daily PnL Log'!AC670&lt;&gt;"",'Daily PnL Log'!AC670,"")</f>
        <v>1735006.7</v>
      </c>
    </row>
    <row r="193" spans="1:29" x14ac:dyDescent="0.25">
      <c r="A193" s="48" t="str">
        <f t="shared" si="37"/>
        <v>Jul</v>
      </c>
      <c r="B193" s="83">
        <f>'Daily PnL Log'!B671</f>
        <v>45138</v>
      </c>
      <c r="C193" s="11">
        <f>IF('Daily PnL Log'!C671&lt;&gt;"",'Daily PnL Log'!C671,"")</f>
        <v>66045.600000000006</v>
      </c>
      <c r="D193" s="11">
        <f>IF('Daily PnL Log'!D671&lt;&gt;"",'Daily PnL Log'!D671,"")</f>
        <v>-1033.5999999999999</v>
      </c>
      <c r="E193" s="11">
        <f>IF('Daily PnL Log'!E671&lt;&gt;"",'Daily PnL Log'!E671,"")</f>
        <v>-4699.1000000000004</v>
      </c>
      <c r="F193" s="11">
        <f>IF('Daily PnL Log'!F671&lt;&gt;"",'Daily PnL Log'!F671,"")</f>
        <v>-2637.1</v>
      </c>
      <c r="G193" s="11">
        <f>IF('Daily PnL Log'!G671&lt;&gt;"",'Daily PnL Log'!G671,"")</f>
        <v>17534.3</v>
      </c>
      <c r="H193" s="11">
        <f>IF('Daily PnL Log'!H671&lt;&gt;"",'Daily PnL Log'!H671,"")</f>
        <v>-5847.9</v>
      </c>
      <c r="I193" s="11">
        <f>IF('Daily PnL Log'!I671&lt;&gt;"",'Daily PnL Log'!I671,"")</f>
        <v>0</v>
      </c>
      <c r="J193" s="11">
        <f>IF('Daily PnL Log'!J671&lt;&gt;"",'Daily PnL Log'!J671,"")</f>
        <v>69362.200000000012</v>
      </c>
      <c r="K193" s="11">
        <f>IF('Daily PnL Log'!K671&lt;&gt;"",'Daily PnL Log'!K671,"")</f>
        <v>-133.51</v>
      </c>
      <c r="L193" s="11">
        <f>IF('Daily PnL Log'!L671&lt;&gt;"",'Daily PnL Log'!L671,"")</f>
        <v>-942.77</v>
      </c>
      <c r="M193" s="11">
        <f>IF('Daily PnL Log'!M671&lt;&gt;"",'Daily PnL Log'!M671,"")</f>
        <v>-1076.28</v>
      </c>
      <c r="N193" s="11">
        <f>IF('Daily PnL Log'!N671&lt;&gt;"",'Daily PnL Log'!N671,"")</f>
        <v>68285.920000000013</v>
      </c>
      <c r="O193" s="11">
        <f t="shared" si="38"/>
        <v>1027837.5</v>
      </c>
      <c r="P193" s="11">
        <f t="shared" si="38"/>
        <v>358344.3000000001</v>
      </c>
      <c r="Q193" s="11">
        <f t="shared" si="38"/>
        <v>-134968.30000000002</v>
      </c>
      <c r="R193" s="11">
        <f t="shared" si="38"/>
        <v>461446.59999999992</v>
      </c>
      <c r="S193" s="11">
        <f t="shared" si="38"/>
        <v>208080.19999999992</v>
      </c>
      <c r="T193" s="11">
        <f t="shared" si="38"/>
        <v>-24775.299999999988</v>
      </c>
      <c r="U193" s="11">
        <f t="shared" si="38"/>
        <v>0</v>
      </c>
      <c r="V193" s="11">
        <f t="shared" si="38"/>
        <v>1895965.0000000009</v>
      </c>
      <c r="W193" s="11">
        <f>IF('Daily PnL Log'!W671&lt;&gt;"",'Daily PnL Log'!W671,"")</f>
        <v>550534.57999999996</v>
      </c>
      <c r="X193" s="119">
        <f>IF('Daily PnL Log'!X671&lt;&gt;"",'Daily PnL Log'!X671,"")</f>
        <v>0.12403566003065605</v>
      </c>
      <c r="Y193" s="11" t="str">
        <f>IF('Daily PnL Log'!Y671&lt;&gt;"",'Daily PnL Log'!Y671,"")</f>
        <v/>
      </c>
      <c r="Z193" s="11" t="str">
        <f>IF('Daily PnL Log'!Z671&lt;&gt;"",'Daily PnL Log'!Z671,"")</f>
        <v/>
      </c>
      <c r="AA193" s="11" t="str">
        <f>IF('Daily PnL Log'!AA671&lt;&gt;"",'Daily PnL Log'!AA671,"")</f>
        <v/>
      </c>
      <c r="AB193" s="11" t="str">
        <f>IF('Daily PnL Log'!AB671&lt;&gt;"",'Daily PnL Log'!AB671,"")</f>
        <v/>
      </c>
      <c r="AC193" s="11">
        <f>IF('Daily PnL Log'!AC671&lt;&gt;"",'Daily PnL Log'!AC671,"")</f>
        <v>1793576.92</v>
      </c>
    </row>
    <row r="194" spans="1:29" x14ac:dyDescent="0.25">
      <c r="A194" s="47" t="str">
        <f t="shared" si="37"/>
        <v>Aug</v>
      </c>
      <c r="B194" s="14">
        <f>'Daily PnL Log'!B672</f>
        <v>45139</v>
      </c>
      <c r="C194" s="13">
        <f>IF('Daily PnL Log'!C672&lt;&gt;"",'Daily PnL Log'!C672,"")</f>
        <v>2894.7</v>
      </c>
      <c r="D194" s="13">
        <f>IF('Daily PnL Log'!D672&lt;&gt;"",'Daily PnL Log'!D672,"")</f>
        <v>3009.3</v>
      </c>
      <c r="E194" s="13">
        <f>IF('Daily PnL Log'!E672&lt;&gt;"",'Daily PnL Log'!E672,"")</f>
        <v>1073.3</v>
      </c>
      <c r="F194" s="13">
        <f>IF('Daily PnL Log'!F672&lt;&gt;"",'Daily PnL Log'!F672,"")</f>
        <v>-1119.5999999999999</v>
      </c>
      <c r="G194" s="13">
        <f>IF('Daily PnL Log'!G672&lt;&gt;"",'Daily PnL Log'!G672,"")</f>
        <v>-755.2</v>
      </c>
      <c r="H194" s="13">
        <f>IF('Daily PnL Log'!H672&lt;&gt;"",'Daily PnL Log'!H672,"")</f>
        <v>-2813.2</v>
      </c>
      <c r="I194" s="13">
        <f>IF('Daily PnL Log'!I672&lt;&gt;"",'Daily PnL Log'!I672,"")</f>
        <v>0</v>
      </c>
      <c r="J194" s="13">
        <f>IF('Daily PnL Log'!J672&lt;&gt;"",'Daily PnL Log'!J672,"")</f>
        <v>2289.3000000000011</v>
      </c>
      <c r="K194" s="13">
        <f>IF('Daily PnL Log'!K672&lt;&gt;"",'Daily PnL Log'!K672,"")</f>
        <v>-62.26</v>
      </c>
      <c r="L194" s="13">
        <f>IF('Daily PnL Log'!L672&lt;&gt;"",'Daily PnL Log'!L672,"")</f>
        <v>-444.59</v>
      </c>
      <c r="M194" s="13">
        <f>IF('Daily PnL Log'!M672&lt;&gt;"",'Daily PnL Log'!M672,"")</f>
        <v>-506.84999999999997</v>
      </c>
      <c r="N194" s="13">
        <f>IF('Daily PnL Log'!N672&lt;&gt;"",'Daily PnL Log'!N672,"")</f>
        <v>1782.4500000000012</v>
      </c>
      <c r="O194" s="13">
        <f t="shared" ref="O194:O236" si="39">IF(C194&lt;&gt;"",O193+C194,"")</f>
        <v>1030732.2</v>
      </c>
      <c r="P194" s="13">
        <f t="shared" ref="P194:P236" si="40">IF(D194&lt;&gt;"",P193+D194,"")</f>
        <v>361353.60000000009</v>
      </c>
      <c r="Q194" s="13">
        <f t="shared" ref="Q194:Q236" si="41">IF(E194&lt;&gt;"",Q193+E194,"")</f>
        <v>-133895.00000000003</v>
      </c>
      <c r="R194" s="13">
        <f t="shared" ref="R194:R236" si="42">IF(F194&lt;&gt;"",R193+F194,"")</f>
        <v>460326.99999999994</v>
      </c>
      <c r="S194" s="13">
        <f t="shared" ref="S194:S236" si="43">IF(G194&lt;&gt;"",S193+G194,"")</f>
        <v>207324.99999999991</v>
      </c>
      <c r="T194" s="13">
        <f t="shared" ref="T194:T236" si="44">IF(H194&lt;&gt;"",T193+H194,"")</f>
        <v>-27588.499999999989</v>
      </c>
      <c r="U194" s="13">
        <f t="shared" ref="U194:U236" si="45">IF(I194&lt;&gt;"",U193+I194,"")</f>
        <v>0</v>
      </c>
      <c r="V194" s="13">
        <f t="shared" ref="V194:V236" si="46">IF(J194&lt;&gt;"",V193+J194,"")</f>
        <v>1898254.300000001</v>
      </c>
      <c r="W194" s="13">
        <f>IF('Daily PnL Log'!W672&lt;&gt;"",'Daily PnL Log'!W672,"")</f>
        <v>550000</v>
      </c>
      <c r="X194" s="118">
        <f>IF('Daily PnL Log'!X672&lt;&gt;"",'Daily PnL Log'!X672,"")</f>
        <v>3.2408181818181841E-3</v>
      </c>
      <c r="Y194" s="13">
        <f>IF('Daily PnL Log'!Y672&lt;&gt;"",'Daily PnL Log'!Y672,"")</f>
        <v>-2163.8000000000002</v>
      </c>
      <c r="Z194" s="13" t="str">
        <f>IF('Daily PnL Log'!Z672&lt;&gt;"",'Daily PnL Log'!Z672,"")</f>
        <v/>
      </c>
      <c r="AA194" s="13" t="str">
        <f>IF('Daily PnL Log'!AA672&lt;&gt;"",'Daily PnL Log'!AA672,"")</f>
        <v/>
      </c>
      <c r="AB194" s="13" t="str">
        <f>IF('Daily PnL Log'!AB672&lt;&gt;"",'Daily PnL Log'!AB672,"")</f>
        <v/>
      </c>
      <c r="AC194" s="13">
        <f>IF('Daily PnL Log'!AC672&lt;&gt;"",'Daily PnL Log'!AC672,"")</f>
        <v>1799164.32</v>
      </c>
    </row>
    <row r="195" spans="1:29" x14ac:dyDescent="0.25">
      <c r="A195" s="48" t="str">
        <f t="shared" si="37"/>
        <v>Aug</v>
      </c>
      <c r="B195" s="83">
        <f>'Daily PnL Log'!B673</f>
        <v>45140</v>
      </c>
      <c r="C195" s="11">
        <f>IF('Daily PnL Log'!C673&lt;&gt;"",'Daily PnL Log'!C673,"")</f>
        <v>-1170.4000000000001</v>
      </c>
      <c r="D195" s="11">
        <f>IF('Daily PnL Log'!D673&lt;&gt;"",'Daily PnL Log'!D673,"")</f>
        <v>-14172.3</v>
      </c>
      <c r="E195" s="11">
        <f>IF('Daily PnL Log'!E673&lt;&gt;"",'Daily PnL Log'!E673,"")</f>
        <v>989.3</v>
      </c>
      <c r="F195" s="11">
        <f>IF('Daily PnL Log'!F673&lt;&gt;"",'Daily PnL Log'!F673,"")</f>
        <v>-162.4</v>
      </c>
      <c r="G195" s="11">
        <f>IF('Daily PnL Log'!G673&lt;&gt;"",'Daily PnL Log'!G673,"")</f>
        <v>30870</v>
      </c>
      <c r="H195" s="11">
        <f>IF('Daily PnL Log'!H673&lt;&gt;"",'Daily PnL Log'!H673,"")</f>
        <v>951.8</v>
      </c>
      <c r="I195" s="11">
        <f>IF('Daily PnL Log'!I673&lt;&gt;"",'Daily PnL Log'!I673,"")</f>
        <v>0</v>
      </c>
      <c r="J195" s="11">
        <f>IF('Daily PnL Log'!J673&lt;&gt;"",'Daily PnL Log'!J673,"")</f>
        <v>17306</v>
      </c>
      <c r="K195" s="11">
        <f>IF('Daily PnL Log'!K673&lt;&gt;"",'Daily PnL Log'!K673,"")</f>
        <v>-72.53</v>
      </c>
      <c r="L195" s="11">
        <f>IF('Daily PnL Log'!L673&lt;&gt;"",'Daily PnL Log'!L673,"")</f>
        <v>-514.04999999999995</v>
      </c>
      <c r="M195" s="11">
        <f>IF('Daily PnL Log'!M673&lt;&gt;"",'Daily PnL Log'!M673,"")</f>
        <v>-586.57999999999993</v>
      </c>
      <c r="N195" s="11">
        <f>IF('Daily PnL Log'!N673&lt;&gt;"",'Daily PnL Log'!N673,"")</f>
        <v>16719.419999999998</v>
      </c>
      <c r="O195" s="11">
        <f t="shared" si="39"/>
        <v>1029561.7999999999</v>
      </c>
      <c r="P195" s="11">
        <f t="shared" si="40"/>
        <v>347181.3000000001</v>
      </c>
      <c r="Q195" s="11">
        <f t="shared" si="41"/>
        <v>-132905.70000000004</v>
      </c>
      <c r="R195" s="11">
        <f t="shared" si="42"/>
        <v>460164.59999999992</v>
      </c>
      <c r="S195" s="11">
        <f t="shared" si="43"/>
        <v>238194.99999999991</v>
      </c>
      <c r="T195" s="11">
        <f t="shared" si="44"/>
        <v>-26636.69999999999</v>
      </c>
      <c r="U195" s="11">
        <f t="shared" si="45"/>
        <v>0</v>
      </c>
      <c r="V195" s="11">
        <f t="shared" si="46"/>
        <v>1915560.300000001</v>
      </c>
      <c r="W195" s="11">
        <f>IF('Daily PnL Log'!W673&lt;&gt;"",'Daily PnL Log'!W673,"")</f>
        <v>550000</v>
      </c>
      <c r="X195" s="119">
        <f>IF('Daily PnL Log'!X673&lt;&gt;"",'Daily PnL Log'!X673,"")</f>
        <v>3.039894545454545E-2</v>
      </c>
      <c r="Y195" s="11" t="str">
        <f>IF('Daily PnL Log'!Y673&lt;&gt;"",'Daily PnL Log'!Y673,"")</f>
        <v/>
      </c>
      <c r="Z195" s="11" t="str">
        <f>IF('Daily PnL Log'!Z673&lt;&gt;"",'Daily PnL Log'!Z673,"")</f>
        <v/>
      </c>
      <c r="AA195" s="11" t="str">
        <f>IF('Daily PnL Log'!AA673&lt;&gt;"",'Daily PnL Log'!AA673,"")</f>
        <v/>
      </c>
      <c r="AB195" s="11" t="str">
        <f>IF('Daily PnL Log'!AB673&lt;&gt;"",'Daily PnL Log'!AB673,"")</f>
        <v/>
      </c>
      <c r="AC195" s="11">
        <f>IF('Daily PnL Log'!AC673&lt;&gt;"",'Daily PnL Log'!AC673,"")</f>
        <v>1806078.24</v>
      </c>
    </row>
    <row r="196" spans="1:29" x14ac:dyDescent="0.25">
      <c r="A196" s="47" t="str">
        <f t="shared" si="37"/>
        <v>Aug</v>
      </c>
      <c r="B196" s="14">
        <f>'Daily PnL Log'!B674</f>
        <v>45141</v>
      </c>
      <c r="C196" s="13">
        <f>IF('Daily PnL Log'!C674&lt;&gt;"",'Daily PnL Log'!C674,"")</f>
        <v>952.8</v>
      </c>
      <c r="D196" s="13">
        <f>IF('Daily PnL Log'!D674&lt;&gt;"",'Daily PnL Log'!D674,"")</f>
        <v>-640.4</v>
      </c>
      <c r="E196" s="13">
        <f>IF('Daily PnL Log'!E674&lt;&gt;"",'Daily PnL Log'!E674,"")</f>
        <v>381.2</v>
      </c>
      <c r="F196" s="13">
        <f>IF('Daily PnL Log'!F674&lt;&gt;"",'Daily PnL Log'!F674,"")</f>
        <v>5149.7</v>
      </c>
      <c r="G196" s="13">
        <f>IF('Daily PnL Log'!G674&lt;&gt;"",'Daily PnL Log'!G674,"")</f>
        <v>-16994.5</v>
      </c>
      <c r="H196" s="13">
        <f>IF('Daily PnL Log'!H674&lt;&gt;"",'Daily PnL Log'!H674,"")</f>
        <v>-1607.1</v>
      </c>
      <c r="I196" s="13">
        <f>IF('Daily PnL Log'!I674&lt;&gt;"",'Daily PnL Log'!I674,"")</f>
        <v>0</v>
      </c>
      <c r="J196" s="13">
        <f>IF('Daily PnL Log'!J674&lt;&gt;"",'Daily PnL Log'!J674,"")</f>
        <v>-12758.300000000001</v>
      </c>
      <c r="K196" s="13">
        <f>IF('Daily PnL Log'!K674&lt;&gt;"",'Daily PnL Log'!K674,"")</f>
        <v>-48.74</v>
      </c>
      <c r="L196" s="13">
        <f>IF('Daily PnL Log'!L674&lt;&gt;"",'Daily PnL Log'!L674,"")</f>
        <v>-345.46</v>
      </c>
      <c r="M196" s="13">
        <f>IF('Daily PnL Log'!M674&lt;&gt;"",'Daily PnL Log'!M674,"")</f>
        <v>-394.2</v>
      </c>
      <c r="N196" s="13">
        <f>IF('Daily PnL Log'!N674&lt;&gt;"",'Daily PnL Log'!N674,"")</f>
        <v>-13152.500000000002</v>
      </c>
      <c r="O196" s="13">
        <f t="shared" si="39"/>
        <v>1030514.6</v>
      </c>
      <c r="P196" s="13">
        <f t="shared" si="40"/>
        <v>346540.90000000008</v>
      </c>
      <c r="Q196" s="13">
        <f t="shared" si="41"/>
        <v>-132524.50000000003</v>
      </c>
      <c r="R196" s="13">
        <f t="shared" si="42"/>
        <v>465314.29999999993</v>
      </c>
      <c r="S196" s="13">
        <f t="shared" si="43"/>
        <v>221200.49999999991</v>
      </c>
      <c r="T196" s="13">
        <f t="shared" si="44"/>
        <v>-28243.799999999988</v>
      </c>
      <c r="U196" s="13">
        <f t="shared" si="45"/>
        <v>0</v>
      </c>
      <c r="V196" s="13">
        <f t="shared" si="46"/>
        <v>1902802.0000000009</v>
      </c>
      <c r="W196" s="13">
        <f>IF('Daily PnL Log'!W674&lt;&gt;"",'Daily PnL Log'!W674,"")</f>
        <v>550000</v>
      </c>
      <c r="X196" s="118">
        <f>IF('Daily PnL Log'!X674&lt;&gt;"",'Daily PnL Log'!X674,"")</f>
        <v>-2.3913636363636366E-2</v>
      </c>
      <c r="Y196" s="13" t="str">
        <f>IF('Daily PnL Log'!Y674&lt;&gt;"",'Daily PnL Log'!Y674,"")</f>
        <v/>
      </c>
      <c r="Z196" s="13" t="str">
        <f>IF('Daily PnL Log'!Z674&lt;&gt;"",'Daily PnL Log'!Z674,"")</f>
        <v/>
      </c>
      <c r="AA196" s="13" t="str">
        <f>IF('Daily PnL Log'!AA674&lt;&gt;"",'Daily PnL Log'!AA674,"")</f>
        <v/>
      </c>
      <c r="AB196" s="13" t="str">
        <f>IF('Daily PnL Log'!AB674&lt;&gt;"",'Daily PnL Log'!AB674,"")</f>
        <v/>
      </c>
      <c r="AC196" s="13">
        <f>IF('Daily PnL Log'!AC674&lt;&gt;"",'Daily PnL Log'!AC674,"")</f>
        <v>1798730.04</v>
      </c>
    </row>
    <row r="197" spans="1:29" x14ac:dyDescent="0.25">
      <c r="A197" s="48" t="str">
        <f t="shared" si="37"/>
        <v>Aug</v>
      </c>
      <c r="B197" s="83">
        <f>'Daily PnL Log'!B675</f>
        <v>45142</v>
      </c>
      <c r="C197" s="11">
        <f>IF('Daily PnL Log'!C675&lt;&gt;"",'Daily PnL Log'!C675,"")</f>
        <v>-4625.8999999999996</v>
      </c>
      <c r="D197" s="11">
        <f>IF('Daily PnL Log'!D675&lt;&gt;"",'Daily PnL Log'!D675,"")</f>
        <v>-832.9</v>
      </c>
      <c r="E197" s="11">
        <f>IF('Daily PnL Log'!E675&lt;&gt;"",'Daily PnL Log'!E675,"")</f>
        <v>655.1</v>
      </c>
      <c r="F197" s="11">
        <f>IF('Daily PnL Log'!F675&lt;&gt;"",'Daily PnL Log'!F675,"")</f>
        <v>-1014.2</v>
      </c>
      <c r="G197" s="11">
        <f>IF('Daily PnL Log'!G675&lt;&gt;"",'Daily PnL Log'!G675,"")</f>
        <v>-27853.200000000001</v>
      </c>
      <c r="H197" s="11">
        <f>IF('Daily PnL Log'!H675&lt;&gt;"",'Daily PnL Log'!H675,"")</f>
        <v>11469.4</v>
      </c>
      <c r="I197" s="11">
        <f>IF('Daily PnL Log'!I675&lt;&gt;"",'Daily PnL Log'!I675,"")</f>
        <v>0</v>
      </c>
      <c r="J197" s="11">
        <f>IF('Daily PnL Log'!J675&lt;&gt;"",'Daily PnL Log'!J675,"")</f>
        <v>-22201.699999999997</v>
      </c>
      <c r="K197" s="11">
        <f>IF('Daily PnL Log'!K675&lt;&gt;"",'Daily PnL Log'!K675,"")</f>
        <v>-34.07</v>
      </c>
      <c r="L197" s="11">
        <f>IF('Daily PnL Log'!L675&lt;&gt;"",'Daily PnL Log'!L675,"")</f>
        <v>-240.41</v>
      </c>
      <c r="M197" s="11">
        <f>IF('Daily PnL Log'!M675&lt;&gt;"",'Daily PnL Log'!M675,"")</f>
        <v>-274.48</v>
      </c>
      <c r="N197" s="11">
        <f>IF('Daily PnL Log'!N675&lt;&gt;"",'Daily PnL Log'!N675,"")</f>
        <v>-22476.179999999997</v>
      </c>
      <c r="O197" s="11">
        <f t="shared" si="39"/>
        <v>1025888.7</v>
      </c>
      <c r="P197" s="11">
        <f t="shared" si="40"/>
        <v>345708.00000000006</v>
      </c>
      <c r="Q197" s="11">
        <f t="shared" si="41"/>
        <v>-131869.40000000002</v>
      </c>
      <c r="R197" s="11">
        <f t="shared" si="42"/>
        <v>464300.09999999992</v>
      </c>
      <c r="S197" s="11">
        <f t="shared" si="43"/>
        <v>193347.2999999999</v>
      </c>
      <c r="T197" s="11">
        <f t="shared" si="44"/>
        <v>-16774.399999999987</v>
      </c>
      <c r="U197" s="11">
        <f t="shared" si="45"/>
        <v>0</v>
      </c>
      <c r="V197" s="11">
        <f t="shared" si="46"/>
        <v>1880600.300000001</v>
      </c>
      <c r="W197" s="11">
        <f>IF('Daily PnL Log'!W675&lt;&gt;"",'Daily PnL Log'!W675,"")</f>
        <v>550000</v>
      </c>
      <c r="X197" s="119">
        <f>IF('Daily PnL Log'!X675&lt;&gt;"",'Daily PnL Log'!X675,"")</f>
        <v>-4.0865781818181811E-2</v>
      </c>
      <c r="Y197" s="11" t="str">
        <f>IF('Daily PnL Log'!Y675&lt;&gt;"",'Daily PnL Log'!Y675,"")</f>
        <v/>
      </c>
      <c r="Z197" s="11" t="str">
        <f>IF('Daily PnL Log'!Z675&lt;&gt;"",'Daily PnL Log'!Z675,"")</f>
        <v/>
      </c>
      <c r="AA197" s="11" t="str">
        <f>IF('Daily PnL Log'!AA675&lt;&gt;"",'Daily PnL Log'!AA675,"")</f>
        <v/>
      </c>
      <c r="AB197" s="11" t="str">
        <f>IF('Daily PnL Log'!AB675&lt;&gt;"",'Daily PnL Log'!AB675,"")</f>
        <v/>
      </c>
      <c r="AC197" s="11">
        <f>IF('Daily PnL Log'!AC675&lt;&gt;"",'Daily PnL Log'!AC675,"")</f>
        <v>1777986.06</v>
      </c>
    </row>
    <row r="198" spans="1:29" x14ac:dyDescent="0.25">
      <c r="A198" s="47" t="str">
        <f t="shared" si="37"/>
        <v>Aug</v>
      </c>
      <c r="B198" s="14">
        <f>'Daily PnL Log'!B676</f>
        <v>45145</v>
      </c>
      <c r="C198" s="13">
        <f>IF('Daily PnL Log'!C676&lt;&gt;"",'Daily PnL Log'!C676,"")</f>
        <v>33839.800000000003</v>
      </c>
      <c r="D198" s="13">
        <f>IF('Daily PnL Log'!D676&lt;&gt;"",'Daily PnL Log'!D676,"")</f>
        <v>-2644</v>
      </c>
      <c r="E198" s="13">
        <f>IF('Daily PnL Log'!E676&lt;&gt;"",'Daily PnL Log'!E676,"")</f>
        <v>326.10000000000002</v>
      </c>
      <c r="F198" s="13">
        <f>IF('Daily PnL Log'!F676&lt;&gt;"",'Daily PnL Log'!F676,"")</f>
        <v>2373.1</v>
      </c>
      <c r="G198" s="13">
        <f>IF('Daily PnL Log'!G676&lt;&gt;"",'Daily PnL Log'!G676,"")</f>
        <v>-7152.6</v>
      </c>
      <c r="H198" s="13">
        <f>IF('Daily PnL Log'!H676&lt;&gt;"",'Daily PnL Log'!H676,"")</f>
        <v>6699.2</v>
      </c>
      <c r="I198" s="13">
        <f>IF('Daily PnL Log'!I676&lt;&gt;"",'Daily PnL Log'!I676,"")</f>
        <v>0</v>
      </c>
      <c r="J198" s="13">
        <f>IF('Daily PnL Log'!J676&lt;&gt;"",'Daily PnL Log'!J676,"")</f>
        <v>33441.599999999999</v>
      </c>
      <c r="K198" s="13">
        <f>IF('Daily PnL Log'!K676&lt;&gt;"",'Daily PnL Log'!K676,"")</f>
        <v>-87.38</v>
      </c>
      <c r="L198" s="13">
        <f>IF('Daily PnL Log'!L676&lt;&gt;"",'Daily PnL Log'!L676,"")</f>
        <v>-618.47</v>
      </c>
      <c r="M198" s="13">
        <f>IF('Daily PnL Log'!M676&lt;&gt;"",'Daily PnL Log'!M676,"")</f>
        <v>-705.85</v>
      </c>
      <c r="N198" s="13">
        <f>IF('Daily PnL Log'!N676&lt;&gt;"",'Daily PnL Log'!N676,"")</f>
        <v>32735.75</v>
      </c>
      <c r="O198" s="13">
        <f t="shared" si="39"/>
        <v>1059728.5</v>
      </c>
      <c r="P198" s="13">
        <f t="shared" si="40"/>
        <v>343064.00000000006</v>
      </c>
      <c r="Q198" s="13">
        <f t="shared" si="41"/>
        <v>-131543.30000000002</v>
      </c>
      <c r="R198" s="13">
        <f t="shared" si="42"/>
        <v>466673.1999999999</v>
      </c>
      <c r="S198" s="13">
        <f t="shared" si="43"/>
        <v>186194.6999999999</v>
      </c>
      <c r="T198" s="13">
        <f t="shared" si="44"/>
        <v>-10075.199999999986</v>
      </c>
      <c r="U198" s="13">
        <f t="shared" si="45"/>
        <v>0</v>
      </c>
      <c r="V198" s="13">
        <f t="shared" si="46"/>
        <v>1914041.9000000011</v>
      </c>
      <c r="W198" s="13">
        <f>IF('Daily PnL Log'!W676&lt;&gt;"",'Daily PnL Log'!W676,"")</f>
        <v>493016.54</v>
      </c>
      <c r="X198" s="118">
        <f>IF('Daily PnL Log'!X676&lt;&gt;"",'Daily PnL Log'!X676,"")</f>
        <v>6.6398887956172839E-2</v>
      </c>
      <c r="Y198" s="13">
        <f>IF('Daily PnL Log'!Y676&lt;&gt;"",'Daily PnL Log'!Y676,"")</f>
        <v>-133</v>
      </c>
      <c r="Z198" s="13" t="str">
        <f>IF('Daily PnL Log'!Z676&lt;&gt;"",'Daily PnL Log'!Z676,"")</f>
        <v/>
      </c>
      <c r="AA198" s="13" t="str">
        <f>IF('Daily PnL Log'!AA676&lt;&gt;"",'Daily PnL Log'!AA676,"")</f>
        <v/>
      </c>
      <c r="AB198" s="13" t="str">
        <f>IF('Daily PnL Log'!AB676&lt;&gt;"",'Daily PnL Log'!AB676,"")</f>
        <v/>
      </c>
      <c r="AC198" s="13">
        <f>IF('Daily PnL Log'!AC676&lt;&gt;"",'Daily PnL Log'!AC676,"")</f>
        <v>1799459.96</v>
      </c>
    </row>
    <row r="199" spans="1:29" x14ac:dyDescent="0.25">
      <c r="A199" s="48" t="str">
        <f t="shared" si="37"/>
        <v>Aug</v>
      </c>
      <c r="B199" s="83">
        <f>'Daily PnL Log'!B677</f>
        <v>45146</v>
      </c>
      <c r="C199" s="11">
        <f>IF('Daily PnL Log'!C677&lt;&gt;"",'Daily PnL Log'!C677,"")</f>
        <v>7692</v>
      </c>
      <c r="D199" s="11">
        <f>IF('Daily PnL Log'!D677&lt;&gt;"",'Daily PnL Log'!D677,"")</f>
        <v>-22739.5</v>
      </c>
      <c r="E199" s="11">
        <f>IF('Daily PnL Log'!E677&lt;&gt;"",'Daily PnL Log'!E677,"")</f>
        <v>-660</v>
      </c>
      <c r="F199" s="11">
        <f>IF('Daily PnL Log'!F677&lt;&gt;"",'Daily PnL Log'!F677,"")</f>
        <v>-4624.2</v>
      </c>
      <c r="G199" s="11">
        <f>IF('Daily PnL Log'!G677&lt;&gt;"",'Daily PnL Log'!G677,"")</f>
        <v>-18348.400000000001</v>
      </c>
      <c r="H199" s="11">
        <f>IF('Daily PnL Log'!H677&lt;&gt;"",'Daily PnL Log'!H677,"")</f>
        <v>1982.8</v>
      </c>
      <c r="I199" s="11">
        <f>IF('Daily PnL Log'!I677&lt;&gt;"",'Daily PnL Log'!I677,"")</f>
        <v>0</v>
      </c>
      <c r="J199" s="11">
        <f>IF('Daily PnL Log'!J677&lt;&gt;"",'Daily PnL Log'!J677,"")</f>
        <v>-36697.300000000003</v>
      </c>
      <c r="K199" s="11">
        <f>IF('Daily PnL Log'!K677&lt;&gt;"",'Daily PnL Log'!K677,"")</f>
        <v>-59.39</v>
      </c>
      <c r="L199" s="11">
        <f>IF('Daily PnL Log'!L677&lt;&gt;"",'Daily PnL Log'!L677,"")</f>
        <v>-419.75</v>
      </c>
      <c r="M199" s="11">
        <f>IF('Daily PnL Log'!M677&lt;&gt;"",'Daily PnL Log'!M677,"")</f>
        <v>-479.14</v>
      </c>
      <c r="N199" s="11">
        <f>IF('Daily PnL Log'!N677&lt;&gt;"",'Daily PnL Log'!N677,"")</f>
        <v>-37176.44</v>
      </c>
      <c r="O199" s="11">
        <f t="shared" si="39"/>
        <v>1067420.5</v>
      </c>
      <c r="P199" s="11">
        <f t="shared" si="40"/>
        <v>320324.50000000006</v>
      </c>
      <c r="Q199" s="11">
        <f t="shared" si="41"/>
        <v>-132203.30000000002</v>
      </c>
      <c r="R199" s="11">
        <f t="shared" si="42"/>
        <v>462048.99999999988</v>
      </c>
      <c r="S199" s="11">
        <f t="shared" si="43"/>
        <v>167846.2999999999</v>
      </c>
      <c r="T199" s="11">
        <f t="shared" si="44"/>
        <v>-8092.399999999986</v>
      </c>
      <c r="U199" s="11">
        <f t="shared" si="45"/>
        <v>0</v>
      </c>
      <c r="V199" s="11">
        <f t="shared" si="46"/>
        <v>1877344.600000001</v>
      </c>
      <c r="W199" s="11">
        <f>IF('Daily PnL Log'!W677&lt;&gt;"",'Daily PnL Log'!W677,"")</f>
        <v>470226.93</v>
      </c>
      <c r="X199" s="119">
        <f>IF('Daily PnL Log'!X677&lt;&gt;"",'Daily PnL Log'!X677,"")</f>
        <v>-7.9060635680733987E-2</v>
      </c>
      <c r="Y199" s="11" t="str">
        <f>IF('Daily PnL Log'!Y677&lt;&gt;"",'Daily PnL Log'!Y677,"")</f>
        <v/>
      </c>
      <c r="Z199" s="11" t="str">
        <f>IF('Daily PnL Log'!Z677&lt;&gt;"",'Daily PnL Log'!Z677,"")</f>
        <v/>
      </c>
      <c r="AA199" s="11" t="str">
        <f>IF('Daily PnL Log'!AA677&lt;&gt;"",'Daily PnL Log'!AA677,"")</f>
        <v/>
      </c>
      <c r="AB199" s="11" t="str">
        <f>IF('Daily PnL Log'!AB677&lt;&gt;"",'Daily PnL Log'!AB677,"")</f>
        <v/>
      </c>
      <c r="AC199" s="11">
        <f>IF('Daily PnL Log'!AC677&lt;&gt;"",'Daily PnL Log'!AC677,"")</f>
        <v>1769891.32</v>
      </c>
    </row>
    <row r="200" spans="1:29" x14ac:dyDescent="0.25">
      <c r="A200" s="47" t="str">
        <f t="shared" si="37"/>
        <v>Aug</v>
      </c>
      <c r="B200" s="14">
        <f>'Daily PnL Log'!B678</f>
        <v>45147</v>
      </c>
      <c r="C200" s="13">
        <f>IF('Daily PnL Log'!C678&lt;&gt;"",'Daily PnL Log'!C678,"")</f>
        <v>-27941.9</v>
      </c>
      <c r="D200" s="13">
        <f>IF('Daily PnL Log'!D678&lt;&gt;"",'Daily PnL Log'!D678,"")</f>
        <v>14964.6</v>
      </c>
      <c r="E200" s="13">
        <f>IF('Daily PnL Log'!E678&lt;&gt;"",'Daily PnL Log'!E678,"")</f>
        <v>1493.9</v>
      </c>
      <c r="F200" s="13">
        <f>IF('Daily PnL Log'!F678&lt;&gt;"",'Daily PnL Log'!F678,"")</f>
        <v>-11150</v>
      </c>
      <c r="G200" s="13">
        <f>IF('Daily PnL Log'!G678&lt;&gt;"",'Daily PnL Log'!G678,"")</f>
        <v>10310</v>
      </c>
      <c r="H200" s="13">
        <f>IF('Daily PnL Log'!H678&lt;&gt;"",'Daily PnL Log'!H678,"")</f>
        <v>-5219.1000000000004</v>
      </c>
      <c r="I200" s="13">
        <f>IF('Daily PnL Log'!I678&lt;&gt;"",'Daily PnL Log'!I678,"")</f>
        <v>0</v>
      </c>
      <c r="J200" s="13">
        <f>IF('Daily PnL Log'!J678&lt;&gt;"",'Daily PnL Log'!J678,"")</f>
        <v>-17542.5</v>
      </c>
      <c r="K200" s="13">
        <f>IF('Daily PnL Log'!K678&lt;&gt;"",'Daily PnL Log'!K678,"")</f>
        <v>-64.650000000000006</v>
      </c>
      <c r="L200" s="13">
        <f>IF('Daily PnL Log'!L678&lt;&gt;"",'Daily PnL Log'!L678,"")</f>
        <v>-457.47</v>
      </c>
      <c r="M200" s="13">
        <f>IF('Daily PnL Log'!M678&lt;&gt;"",'Daily PnL Log'!M678,"")</f>
        <v>-522.12</v>
      </c>
      <c r="N200" s="13">
        <f>IF('Daily PnL Log'!N678&lt;&gt;"",'Daily PnL Log'!N678,"")</f>
        <v>-18064.62</v>
      </c>
      <c r="O200" s="13">
        <f t="shared" si="39"/>
        <v>1039478.6</v>
      </c>
      <c r="P200" s="13">
        <f t="shared" si="40"/>
        <v>335289.10000000003</v>
      </c>
      <c r="Q200" s="13">
        <f t="shared" si="41"/>
        <v>-130709.40000000002</v>
      </c>
      <c r="R200" s="13">
        <f t="shared" si="42"/>
        <v>450898.99999999988</v>
      </c>
      <c r="S200" s="13">
        <f t="shared" si="43"/>
        <v>178156.2999999999</v>
      </c>
      <c r="T200" s="13">
        <f t="shared" si="44"/>
        <v>-13311.499999999985</v>
      </c>
      <c r="U200" s="13">
        <f t="shared" si="45"/>
        <v>0</v>
      </c>
      <c r="V200" s="13">
        <f t="shared" si="46"/>
        <v>1859802.100000001</v>
      </c>
      <c r="W200" s="13">
        <f>IF('Daily PnL Log'!W678&lt;&gt;"",'Daily PnL Log'!W678,"")</f>
        <v>460000</v>
      </c>
      <c r="X200" s="118">
        <f>IF('Daily PnL Log'!X678&lt;&gt;"",'Daily PnL Log'!X678,"")</f>
        <v>-3.927091304347826E-2</v>
      </c>
      <c r="Y200" s="13">
        <f>IF('Daily PnL Log'!Y678&lt;&gt;"",'Daily PnL Log'!Y678,"")</f>
        <v>-859.71</v>
      </c>
      <c r="Z200" s="13" t="str">
        <f>IF('Daily PnL Log'!Z678&lt;&gt;"",'Daily PnL Log'!Z678,"")</f>
        <v/>
      </c>
      <c r="AA200" s="13" t="str">
        <f>IF('Daily PnL Log'!AA678&lt;&gt;"",'Daily PnL Log'!AA678,"")</f>
        <v/>
      </c>
      <c r="AB200" s="13" t="str">
        <f>IF('Daily PnL Log'!AB678&lt;&gt;"",'Daily PnL Log'!AB678,"")</f>
        <v/>
      </c>
      <c r="AC200" s="13">
        <f>IF('Daily PnL Log'!AC678&lt;&gt;"",'Daily PnL Log'!AC678,"")</f>
        <v>1747975.95</v>
      </c>
    </row>
    <row r="201" spans="1:29" x14ac:dyDescent="0.25">
      <c r="A201" s="48" t="str">
        <f t="shared" si="37"/>
        <v>Aug</v>
      </c>
      <c r="B201" s="83">
        <f>'Daily PnL Log'!B679</f>
        <v>45148</v>
      </c>
      <c r="C201" s="11">
        <f>IF('Daily PnL Log'!C679&lt;&gt;"",'Daily PnL Log'!C679,"")</f>
        <v>-17836.599999999999</v>
      </c>
      <c r="D201" s="11">
        <f>IF('Daily PnL Log'!D679&lt;&gt;"",'Daily PnL Log'!D679,"")</f>
        <v>1482.2</v>
      </c>
      <c r="E201" s="11">
        <f>IF('Daily PnL Log'!E679&lt;&gt;"",'Daily PnL Log'!E679,"")</f>
        <v>1520</v>
      </c>
      <c r="F201" s="11">
        <f>IF('Daily PnL Log'!F679&lt;&gt;"",'Daily PnL Log'!F679,"")</f>
        <v>-6826.8</v>
      </c>
      <c r="G201" s="11">
        <f>IF('Daily PnL Log'!G679&lt;&gt;"",'Daily PnL Log'!G679,"")</f>
        <v>1193.7</v>
      </c>
      <c r="H201" s="11">
        <f>IF('Daily PnL Log'!H679&lt;&gt;"",'Daily PnL Log'!H679,"")</f>
        <v>-5208.2</v>
      </c>
      <c r="I201" s="11">
        <f>IF('Daily PnL Log'!I679&lt;&gt;"",'Daily PnL Log'!I679,"")</f>
        <v>0</v>
      </c>
      <c r="J201" s="11">
        <f>IF('Daily PnL Log'!J679&lt;&gt;"",'Daily PnL Log'!J679,"")</f>
        <v>-25675.699999999997</v>
      </c>
      <c r="K201" s="11">
        <f>IF('Daily PnL Log'!K679&lt;&gt;"",'Daily PnL Log'!K679,"")</f>
        <v>-48.98</v>
      </c>
      <c r="L201" s="11">
        <f>IF('Daily PnL Log'!L679&lt;&gt;"",'Daily PnL Log'!L679,"")</f>
        <v>-338.88</v>
      </c>
      <c r="M201" s="11">
        <f>IF('Daily PnL Log'!M679&lt;&gt;"",'Daily PnL Log'!M679,"")</f>
        <v>-387.86</v>
      </c>
      <c r="N201" s="11">
        <f>IF('Daily PnL Log'!N679&lt;&gt;"",'Daily PnL Log'!N679,"")</f>
        <v>-26063.559999999998</v>
      </c>
      <c r="O201" s="11">
        <f t="shared" si="39"/>
        <v>1021642</v>
      </c>
      <c r="P201" s="11">
        <f t="shared" si="40"/>
        <v>336771.30000000005</v>
      </c>
      <c r="Q201" s="11">
        <f t="shared" si="41"/>
        <v>-129189.40000000002</v>
      </c>
      <c r="R201" s="11">
        <f t="shared" si="42"/>
        <v>444072.1999999999</v>
      </c>
      <c r="S201" s="11">
        <f t="shared" si="43"/>
        <v>179349.99999999991</v>
      </c>
      <c r="T201" s="11">
        <f t="shared" si="44"/>
        <v>-18519.699999999986</v>
      </c>
      <c r="U201" s="11">
        <f t="shared" si="45"/>
        <v>0</v>
      </c>
      <c r="V201" s="11">
        <f t="shared" si="46"/>
        <v>1834126.4000000011</v>
      </c>
      <c r="W201" s="11">
        <f>IF('Daily PnL Log'!W679&lt;&gt;"",'Daily PnL Log'!W679,"")</f>
        <v>326692.15999999997</v>
      </c>
      <c r="X201" s="119">
        <f>IF('Daily PnL Log'!X679&lt;&gt;"",'Daily PnL Log'!X679,"")</f>
        <v>-7.9780182052731227E-2</v>
      </c>
      <c r="Y201" s="11" t="str">
        <f>IF('Daily PnL Log'!Y679&lt;&gt;"",'Daily PnL Log'!Y679,"")</f>
        <v/>
      </c>
      <c r="Z201" s="11" t="str">
        <f>IF('Daily PnL Log'!Z679&lt;&gt;"",'Daily PnL Log'!Z679,"")</f>
        <v/>
      </c>
      <c r="AA201" s="11" t="str">
        <f>IF('Daily PnL Log'!AA679&lt;&gt;"",'Daily PnL Log'!AA679,"")</f>
        <v/>
      </c>
      <c r="AB201" s="11" t="str">
        <f>IF('Daily PnL Log'!AB679&lt;&gt;"",'Daily PnL Log'!AB679,"")</f>
        <v/>
      </c>
      <c r="AC201" s="11">
        <f>IF('Daily PnL Log'!AC679&lt;&gt;"",'Daily PnL Log'!AC679,"")</f>
        <v>1748298.34</v>
      </c>
    </row>
    <row r="202" spans="1:29" x14ac:dyDescent="0.25">
      <c r="A202" s="47" t="str">
        <f t="shared" si="37"/>
        <v>Aug</v>
      </c>
      <c r="B202" s="14">
        <f>'Daily PnL Log'!B680</f>
        <v>45149</v>
      </c>
      <c r="C202" s="13">
        <f>IF('Daily PnL Log'!C680&lt;&gt;"",'Daily PnL Log'!C680,"")</f>
        <v>-6369.2</v>
      </c>
      <c r="D202" s="13">
        <f>IF('Daily PnL Log'!D680&lt;&gt;"",'Daily PnL Log'!D680,"")</f>
        <v>1225.0999999999999</v>
      </c>
      <c r="E202" s="13">
        <f>IF('Daily PnL Log'!E680&lt;&gt;"",'Daily PnL Log'!E680,"")</f>
        <v>1208</v>
      </c>
      <c r="F202" s="13">
        <f>IF('Daily PnL Log'!F680&lt;&gt;"",'Daily PnL Log'!F680,"")</f>
        <v>-308.39999999999998</v>
      </c>
      <c r="G202" s="13">
        <f>IF('Daily PnL Log'!G680&lt;&gt;"",'Daily PnL Log'!G680,"")</f>
        <v>5648.6</v>
      </c>
      <c r="H202" s="13">
        <f>IF('Daily PnL Log'!H680&lt;&gt;"",'Daily PnL Log'!H680,"")</f>
        <v>-7781</v>
      </c>
      <c r="I202" s="13">
        <f>IF('Daily PnL Log'!I680&lt;&gt;"",'Daily PnL Log'!I680,"")</f>
        <v>0</v>
      </c>
      <c r="J202" s="13">
        <f>IF('Daily PnL Log'!J680&lt;&gt;"",'Daily PnL Log'!J680,"")</f>
        <v>-6376.9</v>
      </c>
      <c r="K202" s="13">
        <f>IF('Daily PnL Log'!K680&lt;&gt;"",'Daily PnL Log'!K680,"")</f>
        <v>-125.64</v>
      </c>
      <c r="L202" s="13">
        <f>IF('Daily PnL Log'!L680&lt;&gt;"",'Daily PnL Log'!L680,"")</f>
        <v>-886.91</v>
      </c>
      <c r="M202" s="13">
        <f>IF('Daily PnL Log'!M680&lt;&gt;"",'Daily PnL Log'!M680,"")</f>
        <v>-1012.55</v>
      </c>
      <c r="N202" s="13">
        <f>IF('Daily PnL Log'!N680&lt;&gt;"",'Daily PnL Log'!N680,"")</f>
        <v>-7389.45</v>
      </c>
      <c r="O202" s="13">
        <f t="shared" si="39"/>
        <v>1015272.8</v>
      </c>
      <c r="P202" s="13">
        <f t="shared" si="40"/>
        <v>337996.4</v>
      </c>
      <c r="Q202" s="13">
        <f t="shared" si="41"/>
        <v>-127981.40000000002</v>
      </c>
      <c r="R202" s="13">
        <f t="shared" si="42"/>
        <v>443763.79999999987</v>
      </c>
      <c r="S202" s="13">
        <f t="shared" si="43"/>
        <v>184998.59999999992</v>
      </c>
      <c r="T202" s="13">
        <f t="shared" si="44"/>
        <v>-26300.699999999986</v>
      </c>
      <c r="U202" s="13">
        <f t="shared" si="45"/>
        <v>0</v>
      </c>
      <c r="V202" s="13">
        <f t="shared" si="46"/>
        <v>1827749.5000000012</v>
      </c>
      <c r="W202" s="13">
        <f>IF('Daily PnL Log'!W680&lt;&gt;"",'Daily PnL Log'!W680,"")</f>
        <v>812134.46</v>
      </c>
      <c r="X202" s="118">
        <f>IF('Daily PnL Log'!X680&lt;&gt;"",'Daily PnL Log'!X680,"")</f>
        <v>-9.0988012009735435E-3</v>
      </c>
      <c r="Y202" s="13" t="str">
        <f>IF('Daily PnL Log'!Y680&lt;&gt;"",'Daily PnL Log'!Y680,"")</f>
        <v/>
      </c>
      <c r="Z202" s="13" t="str">
        <f>IF('Daily PnL Log'!Z680&lt;&gt;"",'Daily PnL Log'!Z680,"")</f>
        <v/>
      </c>
      <c r="AA202" s="13" t="str">
        <f>IF('Daily PnL Log'!AA680&lt;&gt;"",'Daily PnL Log'!AA680,"")</f>
        <v/>
      </c>
      <c r="AB202" s="13" t="str">
        <f>IF('Daily PnL Log'!AB680&lt;&gt;"",'Daily PnL Log'!AB680,"")</f>
        <v/>
      </c>
      <c r="AC202" s="13">
        <f>IF('Daily PnL Log'!AC680&lt;&gt;"",'Daily PnL Log'!AC680,"")</f>
        <v>1721915.04</v>
      </c>
    </row>
    <row r="203" spans="1:29" x14ac:dyDescent="0.25">
      <c r="A203" s="48" t="str">
        <f t="shared" si="37"/>
        <v>Aug</v>
      </c>
      <c r="B203" s="83">
        <f>'Daily PnL Log'!B681</f>
        <v>45152</v>
      </c>
      <c r="C203" s="11">
        <f>IF('Daily PnL Log'!C681&lt;&gt;"",'Daily PnL Log'!C681,"")</f>
        <v>-18141.7</v>
      </c>
      <c r="D203" s="11">
        <f>IF('Daily PnL Log'!D681&lt;&gt;"",'Daily PnL Log'!D681,"")</f>
        <v>7918</v>
      </c>
      <c r="E203" s="11">
        <f>IF('Daily PnL Log'!E681&lt;&gt;"",'Daily PnL Log'!E681,"")</f>
        <v>1222.2</v>
      </c>
      <c r="F203" s="11">
        <f>IF('Daily PnL Log'!F681&lt;&gt;"",'Daily PnL Log'!F681,"")</f>
        <v>6055.1</v>
      </c>
      <c r="G203" s="11">
        <f>IF('Daily PnL Log'!G681&lt;&gt;"",'Daily PnL Log'!G681,"")</f>
        <v>12624.9</v>
      </c>
      <c r="H203" s="11">
        <f>IF('Daily PnL Log'!H681&lt;&gt;"",'Daily PnL Log'!H681,"")</f>
        <v>-1350.9</v>
      </c>
      <c r="I203" s="11">
        <f>IF('Daily PnL Log'!I681&lt;&gt;"",'Daily PnL Log'!I681,"")</f>
        <v>0</v>
      </c>
      <c r="J203" s="11">
        <f>IF('Daily PnL Log'!J681&lt;&gt;"",'Daily PnL Log'!J681,"")</f>
        <v>8327.6</v>
      </c>
      <c r="K203" s="11">
        <f>IF('Daily PnL Log'!K681&lt;&gt;"",'Daily PnL Log'!K681,"")</f>
        <v>-56.98</v>
      </c>
      <c r="L203" s="11">
        <f>IF('Daily PnL Log'!L681&lt;&gt;"",'Daily PnL Log'!L681,"")</f>
        <v>-390.25</v>
      </c>
      <c r="M203" s="11">
        <f>IF('Daily PnL Log'!M681&lt;&gt;"",'Daily PnL Log'!M681,"")</f>
        <v>-447.23</v>
      </c>
      <c r="N203" s="11">
        <f>IF('Daily PnL Log'!N681&lt;&gt;"",'Daily PnL Log'!N681,"")</f>
        <v>7880.3700000000008</v>
      </c>
      <c r="O203" s="11">
        <f t="shared" si="39"/>
        <v>997131.10000000009</v>
      </c>
      <c r="P203" s="11">
        <f t="shared" si="40"/>
        <v>345914.4</v>
      </c>
      <c r="Q203" s="11">
        <f t="shared" si="41"/>
        <v>-126759.20000000003</v>
      </c>
      <c r="R203" s="11">
        <f t="shared" si="42"/>
        <v>449818.89999999985</v>
      </c>
      <c r="S203" s="11">
        <f t="shared" si="43"/>
        <v>197623.49999999991</v>
      </c>
      <c r="T203" s="11">
        <f t="shared" si="44"/>
        <v>-27651.599999999988</v>
      </c>
      <c r="U203" s="11">
        <f t="shared" si="45"/>
        <v>0</v>
      </c>
      <c r="V203" s="11">
        <f t="shared" si="46"/>
        <v>1836077.1000000013</v>
      </c>
      <c r="W203" s="11">
        <f>IF('Daily PnL Log'!W681&lt;&gt;"",'Daily PnL Log'!W681,"")</f>
        <v>998932.31</v>
      </c>
      <c r="X203" s="119">
        <f>IF('Daily PnL Log'!X681&lt;&gt;"",'Daily PnL Log'!X681,"")</f>
        <v>7.8887927851687967E-3</v>
      </c>
      <c r="Y203" s="11">
        <f>IF('Daily PnL Log'!Y681&lt;&gt;"",'Daily PnL Log'!Y681,"")</f>
        <v>-5158.2299999999996</v>
      </c>
      <c r="Z203" s="11" t="str">
        <f>IF('Daily PnL Log'!Z681&lt;&gt;"",'Daily PnL Log'!Z681,"")</f>
        <v/>
      </c>
      <c r="AA203" s="11" t="str">
        <f>IF('Daily PnL Log'!AA681&lt;&gt;"",'Daily PnL Log'!AA681,"")</f>
        <v/>
      </c>
      <c r="AB203" s="11" t="str">
        <f>IF('Daily PnL Log'!AB681&lt;&gt;"",'Daily PnL Log'!AB681,"")</f>
        <v/>
      </c>
      <c r="AC203" s="11">
        <f>IF('Daily PnL Log'!AC681&lt;&gt;"",'Daily PnL Log'!AC681,"")</f>
        <v>1734144.31</v>
      </c>
    </row>
    <row r="204" spans="1:29" x14ac:dyDescent="0.25">
      <c r="A204" s="47" t="str">
        <f t="shared" si="37"/>
        <v>Aug</v>
      </c>
      <c r="B204" s="14">
        <f>'Daily PnL Log'!B682</f>
        <v>45153</v>
      </c>
      <c r="C204" s="13">
        <f>IF('Daily PnL Log'!C682&lt;&gt;"",'Daily PnL Log'!C682,"")</f>
        <v>8968.2999999999993</v>
      </c>
      <c r="D204" s="13">
        <f>IF('Daily PnL Log'!D682&lt;&gt;"",'Daily PnL Log'!D682,"")</f>
        <v>5793.2</v>
      </c>
      <c r="E204" s="13">
        <f>IF('Daily PnL Log'!E682&lt;&gt;"",'Daily PnL Log'!E682,"")</f>
        <v>-443.2</v>
      </c>
      <c r="F204" s="13">
        <f>IF('Daily PnL Log'!F682&lt;&gt;"",'Daily PnL Log'!F682,"")</f>
        <v>379.8</v>
      </c>
      <c r="G204" s="13">
        <f>IF('Daily PnL Log'!G682&lt;&gt;"",'Daily PnL Log'!G682,"")</f>
        <v>18088.7</v>
      </c>
      <c r="H204" s="13">
        <f>IF('Daily PnL Log'!H682&lt;&gt;"",'Daily PnL Log'!H682,"")</f>
        <v>-4465.5</v>
      </c>
      <c r="I204" s="13">
        <f>IF('Daily PnL Log'!I682&lt;&gt;"",'Daily PnL Log'!I682,"")</f>
        <v>0</v>
      </c>
      <c r="J204" s="13">
        <f>IF('Daily PnL Log'!J682&lt;&gt;"",'Daily PnL Log'!J682,"")</f>
        <v>28321.300000000003</v>
      </c>
      <c r="K204" s="13">
        <f>IF('Daily PnL Log'!K682&lt;&gt;"",'Daily PnL Log'!K682,"")</f>
        <v>-97.55</v>
      </c>
      <c r="L204" s="13">
        <f>IF('Daily PnL Log'!L682&lt;&gt;"",'Daily PnL Log'!L682,"")</f>
        <v>-689.21</v>
      </c>
      <c r="M204" s="13">
        <f>IF('Daily PnL Log'!M682&lt;&gt;"",'Daily PnL Log'!M682,"")</f>
        <v>-786.76</v>
      </c>
      <c r="N204" s="13">
        <f>IF('Daily PnL Log'!N682&lt;&gt;"",'Daily PnL Log'!N682,"")</f>
        <v>27534.540000000005</v>
      </c>
      <c r="O204" s="13">
        <f t="shared" si="39"/>
        <v>1006099.4000000001</v>
      </c>
      <c r="P204" s="13">
        <f t="shared" si="40"/>
        <v>351707.60000000003</v>
      </c>
      <c r="Q204" s="13">
        <f t="shared" si="41"/>
        <v>-127202.40000000002</v>
      </c>
      <c r="R204" s="13">
        <f t="shared" si="42"/>
        <v>450198.69999999984</v>
      </c>
      <c r="S204" s="13">
        <f t="shared" si="43"/>
        <v>215712.19999999992</v>
      </c>
      <c r="T204" s="13">
        <f t="shared" si="44"/>
        <v>-32117.099999999988</v>
      </c>
      <c r="U204" s="13">
        <f t="shared" si="45"/>
        <v>0</v>
      </c>
      <c r="V204" s="13">
        <f t="shared" si="46"/>
        <v>1864398.4000000013</v>
      </c>
      <c r="W204" s="13">
        <f>IF('Daily PnL Log'!W682&lt;&gt;"",'Daily PnL Log'!W682,"")</f>
        <v>682591.8</v>
      </c>
      <c r="X204" s="118">
        <f>IF('Daily PnL Log'!X682&lt;&gt;"",'Daily PnL Log'!X682,"")</f>
        <v>4.0338222639064815E-2</v>
      </c>
      <c r="Y204" s="13" t="str">
        <f>IF('Daily PnL Log'!Y682&lt;&gt;"",'Daily PnL Log'!Y682,"")</f>
        <v/>
      </c>
      <c r="Z204" s="13" t="str">
        <f>IF('Daily PnL Log'!Z682&lt;&gt;"",'Daily PnL Log'!Z682,"")</f>
        <v/>
      </c>
      <c r="AA204" s="13" t="str">
        <f>IF('Daily PnL Log'!AA682&lt;&gt;"",'Daily PnL Log'!AA682,"")</f>
        <v/>
      </c>
      <c r="AB204" s="13" t="str">
        <f>IF('Daily PnL Log'!AB682&lt;&gt;"",'Daily PnL Log'!AB682,"")</f>
        <v/>
      </c>
      <c r="AC204" s="13">
        <f>IF('Daily PnL Log'!AC682&lt;&gt;"",'Daily PnL Log'!AC682,"")</f>
        <v>1766448.8</v>
      </c>
    </row>
    <row r="205" spans="1:29" x14ac:dyDescent="0.25">
      <c r="A205" s="48" t="str">
        <f t="shared" si="37"/>
        <v>Aug</v>
      </c>
      <c r="B205" s="83">
        <f>'Daily PnL Log'!B683</f>
        <v>45154</v>
      </c>
      <c r="C205" s="11">
        <f>IF('Daily PnL Log'!C683&lt;&gt;"",'Daily PnL Log'!C683,"")</f>
        <v>26818.7</v>
      </c>
      <c r="D205" s="11">
        <f>IF('Daily PnL Log'!D683&lt;&gt;"",'Daily PnL Log'!D683,"")</f>
        <v>-13710.8</v>
      </c>
      <c r="E205" s="11">
        <f>IF('Daily PnL Log'!E683&lt;&gt;"",'Daily PnL Log'!E683,"")</f>
        <v>-1306.5</v>
      </c>
      <c r="F205" s="11">
        <f>IF('Daily PnL Log'!F683&lt;&gt;"",'Daily PnL Log'!F683,"")</f>
        <v>36030.199999999997</v>
      </c>
      <c r="G205" s="11">
        <f>IF('Daily PnL Log'!G683&lt;&gt;"",'Daily PnL Log'!G683,"")</f>
        <v>-17138.099999999999</v>
      </c>
      <c r="H205" s="11">
        <f>IF('Daily PnL Log'!H683&lt;&gt;"",'Daily PnL Log'!H683,"")</f>
        <v>6027.4</v>
      </c>
      <c r="I205" s="11">
        <f>IF('Daily PnL Log'!I683&lt;&gt;"",'Daily PnL Log'!I683,"")</f>
        <v>0</v>
      </c>
      <c r="J205" s="11">
        <f>IF('Daily PnL Log'!J683&lt;&gt;"",'Daily PnL Log'!J683,"")</f>
        <v>36720.9</v>
      </c>
      <c r="K205" s="11">
        <f>IF('Daily PnL Log'!K683&lt;&gt;"",'Daily PnL Log'!K683,"")</f>
        <v>-93.41</v>
      </c>
      <c r="L205" s="11">
        <f>IF('Daily PnL Log'!L683&lt;&gt;"",'Daily PnL Log'!L683,"")</f>
        <v>-656.85</v>
      </c>
      <c r="M205" s="11">
        <f>IF('Daily PnL Log'!M683&lt;&gt;"",'Daily PnL Log'!M683,"")</f>
        <v>-750.26</v>
      </c>
      <c r="N205" s="11">
        <f>IF('Daily PnL Log'!N683&lt;&gt;"",'Daily PnL Log'!N683,"")</f>
        <v>35970.639999999999</v>
      </c>
      <c r="O205" s="11">
        <f t="shared" si="39"/>
        <v>1032918.1000000001</v>
      </c>
      <c r="P205" s="11">
        <f t="shared" si="40"/>
        <v>337996.80000000005</v>
      </c>
      <c r="Q205" s="11">
        <f t="shared" si="41"/>
        <v>-128508.90000000002</v>
      </c>
      <c r="R205" s="11">
        <f t="shared" si="42"/>
        <v>486228.89999999985</v>
      </c>
      <c r="S205" s="11">
        <f t="shared" si="43"/>
        <v>198574.09999999992</v>
      </c>
      <c r="T205" s="11">
        <f t="shared" si="44"/>
        <v>-26089.69999999999</v>
      </c>
      <c r="U205" s="11">
        <f t="shared" si="45"/>
        <v>0</v>
      </c>
      <c r="V205" s="11">
        <f t="shared" si="46"/>
        <v>1901119.3000000012</v>
      </c>
      <c r="W205" s="11">
        <f>IF('Daily PnL Log'!W683&lt;&gt;"",'Daily PnL Log'!W683,"")</f>
        <v>632637.29</v>
      </c>
      <c r="X205" s="119">
        <f>IF('Daily PnL Log'!X683&lt;&gt;"",'Daily PnL Log'!X683,"")</f>
        <v>5.6858235466960852E-2</v>
      </c>
      <c r="Y205" s="11" t="str">
        <f>IF('Daily PnL Log'!Y683&lt;&gt;"",'Daily PnL Log'!Y683,"")</f>
        <v/>
      </c>
      <c r="Z205" s="11" t="str">
        <f>IF('Daily PnL Log'!Z683&lt;&gt;"",'Daily PnL Log'!Z683,"")</f>
        <v/>
      </c>
      <c r="AA205" s="11" t="str">
        <f>IF('Daily PnL Log'!AA683&lt;&gt;"",'Daily PnL Log'!AA683,"")</f>
        <v/>
      </c>
      <c r="AB205" s="11" t="str">
        <f>IF('Daily PnL Log'!AB683&lt;&gt;"",'Daily PnL Log'!AB683,"")</f>
        <v/>
      </c>
      <c r="AC205" s="11">
        <f>IF('Daily PnL Log'!AC683&lt;&gt;"",'Daily PnL Log'!AC683,"")</f>
        <v>1786522.29</v>
      </c>
    </row>
    <row r="206" spans="1:29" x14ac:dyDescent="0.25">
      <c r="A206" s="47" t="str">
        <f t="shared" si="37"/>
        <v>Aug</v>
      </c>
      <c r="B206" s="14">
        <f>'Daily PnL Log'!B684</f>
        <v>45155</v>
      </c>
      <c r="C206" s="13">
        <f>IF('Daily PnL Log'!C684&lt;&gt;"",'Daily PnL Log'!C684,"")</f>
        <v>-19306.2</v>
      </c>
      <c r="D206" s="13">
        <f>IF('Daily PnL Log'!D684&lt;&gt;"",'Daily PnL Log'!D684,"")</f>
        <v>14882.3</v>
      </c>
      <c r="E206" s="13">
        <f>IF('Daily PnL Log'!E684&lt;&gt;"",'Daily PnL Log'!E684,"")</f>
        <v>535.1</v>
      </c>
      <c r="F206" s="13">
        <f>IF('Daily PnL Log'!F684&lt;&gt;"",'Daily PnL Log'!F684,"")</f>
        <v>747</v>
      </c>
      <c r="G206" s="13">
        <f>IF('Daily PnL Log'!G684&lt;&gt;"",'Daily PnL Log'!G684,"")</f>
        <v>2446.5</v>
      </c>
      <c r="H206" s="13">
        <f>IF('Daily PnL Log'!H684&lt;&gt;"",'Daily PnL Log'!H684,"")</f>
        <v>538</v>
      </c>
      <c r="I206" s="13">
        <f>IF('Daily PnL Log'!I684&lt;&gt;"",'Daily PnL Log'!I684,"")</f>
        <v>0</v>
      </c>
      <c r="J206" s="13">
        <f>IF('Daily PnL Log'!J684&lt;&gt;"",'Daily PnL Log'!J684,"")</f>
        <v>-157.30000000000155</v>
      </c>
      <c r="K206" s="13">
        <f>IF('Daily PnL Log'!K684&lt;&gt;"",'Daily PnL Log'!K684,"")</f>
        <v>-85.67</v>
      </c>
      <c r="L206" s="13">
        <f>IF('Daily PnL Log'!L684&lt;&gt;"",'Daily PnL Log'!L684,"")</f>
        <v>-607.42999999999995</v>
      </c>
      <c r="M206" s="13">
        <f>IF('Daily PnL Log'!M684&lt;&gt;"",'Daily PnL Log'!M684,"")</f>
        <v>-693.09999999999991</v>
      </c>
      <c r="N206" s="13">
        <f>IF('Daily PnL Log'!N684&lt;&gt;"",'Daily PnL Log'!N684,"")</f>
        <v>-850.40000000000146</v>
      </c>
      <c r="O206" s="13">
        <f t="shared" si="39"/>
        <v>1013611.9000000001</v>
      </c>
      <c r="P206" s="13">
        <f t="shared" si="40"/>
        <v>352879.10000000003</v>
      </c>
      <c r="Q206" s="13">
        <f t="shared" si="41"/>
        <v>-127973.80000000002</v>
      </c>
      <c r="R206" s="13">
        <f t="shared" si="42"/>
        <v>486975.89999999985</v>
      </c>
      <c r="S206" s="13">
        <f t="shared" si="43"/>
        <v>201020.59999999992</v>
      </c>
      <c r="T206" s="13">
        <f t="shared" si="44"/>
        <v>-25551.69999999999</v>
      </c>
      <c r="U206" s="13">
        <f t="shared" si="45"/>
        <v>0</v>
      </c>
      <c r="V206" s="13">
        <f t="shared" si="46"/>
        <v>1900962.0000000012</v>
      </c>
      <c r="W206" s="13">
        <f>IF('Daily PnL Log'!W684&lt;&gt;"",'Daily PnL Log'!W684,"")</f>
        <v>741406.39</v>
      </c>
      <c r="X206" s="118">
        <f>IF('Daily PnL Log'!X684&lt;&gt;"",'Daily PnL Log'!X684,"")</f>
        <v>-1.1470092670768611E-3</v>
      </c>
      <c r="Y206" s="13" t="str">
        <f>IF('Daily PnL Log'!Y684&lt;&gt;"",'Daily PnL Log'!Y684,"")</f>
        <v/>
      </c>
      <c r="Z206" s="13" t="str">
        <f>IF('Daily PnL Log'!Z684&lt;&gt;"",'Daily PnL Log'!Z684,"")</f>
        <v/>
      </c>
      <c r="AA206" s="13" t="str">
        <f>IF('Daily PnL Log'!AA684&lt;&gt;"",'Daily PnL Log'!AA684,"")</f>
        <v/>
      </c>
      <c r="AB206" s="13" t="str">
        <f>IF('Daily PnL Log'!AB684&lt;&gt;"",'Daily PnL Log'!AB684,"")</f>
        <v/>
      </c>
      <c r="AC206" s="13">
        <f>IF('Daily PnL Log'!AC684&lt;&gt;"",'Daily PnL Log'!AC684,"")</f>
        <v>1802546.39</v>
      </c>
    </row>
    <row r="207" spans="1:29" x14ac:dyDescent="0.25">
      <c r="A207" s="48" t="str">
        <f t="shared" si="37"/>
        <v>Aug</v>
      </c>
      <c r="B207" s="83">
        <f>'Daily PnL Log'!B685</f>
        <v>45156</v>
      </c>
      <c r="C207" s="11">
        <f>IF('Daily PnL Log'!C685&lt;&gt;"",'Daily PnL Log'!C685,"")</f>
        <v>9434.5</v>
      </c>
      <c r="D207" s="11">
        <f>IF('Daily PnL Log'!D685&lt;&gt;"",'Daily PnL Log'!D685,"")</f>
        <v>-13332.8</v>
      </c>
      <c r="E207" s="11">
        <f>IF('Daily PnL Log'!E685&lt;&gt;"",'Daily PnL Log'!E685,"")</f>
        <v>3317.7</v>
      </c>
      <c r="F207" s="11">
        <f>IF('Daily PnL Log'!F685&lt;&gt;"",'Daily PnL Log'!F685,"")</f>
        <v>1866.7</v>
      </c>
      <c r="G207" s="11">
        <f>IF('Daily PnL Log'!G685&lt;&gt;"",'Daily PnL Log'!G685,"")</f>
        <v>-20275.3</v>
      </c>
      <c r="H207" s="11">
        <f>IF('Daily PnL Log'!H685&lt;&gt;"",'Daily PnL Log'!H685,"")</f>
        <v>7045.4</v>
      </c>
      <c r="I207" s="11">
        <f>IF('Daily PnL Log'!I685&lt;&gt;"",'Daily PnL Log'!I685,"")</f>
        <v>0</v>
      </c>
      <c r="J207" s="11">
        <f>IF('Daily PnL Log'!J685&lt;&gt;"",'Daily PnL Log'!J685,"")</f>
        <v>-11943.799999999997</v>
      </c>
      <c r="K207" s="11">
        <f>IF('Daily PnL Log'!K685&lt;&gt;"",'Daily PnL Log'!K685,"")</f>
        <v>-70.900000000000006</v>
      </c>
      <c r="L207" s="11">
        <f>IF('Daily PnL Log'!L685&lt;&gt;"",'Daily PnL Log'!L685,"")</f>
        <v>-499.51</v>
      </c>
      <c r="M207" s="11">
        <f>IF('Daily PnL Log'!M685&lt;&gt;"",'Daily PnL Log'!M685,"")</f>
        <v>-570.41</v>
      </c>
      <c r="N207" s="11">
        <f>IF('Daily PnL Log'!N685&lt;&gt;"",'Daily PnL Log'!N685,"")</f>
        <v>-12514.209999999997</v>
      </c>
      <c r="O207" s="11">
        <f t="shared" si="39"/>
        <v>1023046.4000000001</v>
      </c>
      <c r="P207" s="11">
        <f t="shared" si="40"/>
        <v>339546.30000000005</v>
      </c>
      <c r="Q207" s="11">
        <f t="shared" si="41"/>
        <v>-124656.10000000002</v>
      </c>
      <c r="R207" s="11">
        <f t="shared" si="42"/>
        <v>488842.59999999986</v>
      </c>
      <c r="S207" s="11">
        <f t="shared" si="43"/>
        <v>180745.29999999993</v>
      </c>
      <c r="T207" s="11">
        <f t="shared" si="44"/>
        <v>-18506.299999999988</v>
      </c>
      <c r="U207" s="11">
        <f t="shared" si="45"/>
        <v>0</v>
      </c>
      <c r="V207" s="11">
        <f t="shared" si="46"/>
        <v>1889018.2000000011</v>
      </c>
      <c r="W207" s="11">
        <f>IF('Daily PnL Log'!W685&lt;&gt;"",'Daily PnL Log'!W685,"")</f>
        <v>789061.48</v>
      </c>
      <c r="X207" s="119">
        <f>IF('Daily PnL Log'!X685&lt;&gt;"",'Daily PnL Log'!X685,"")</f>
        <v>-1.5859613372585363E-2</v>
      </c>
      <c r="Y207" s="11" t="str">
        <f>IF('Daily PnL Log'!Y685&lt;&gt;"",'Daily PnL Log'!Y685,"")</f>
        <v/>
      </c>
      <c r="Z207" s="11" t="str">
        <f>IF('Daily PnL Log'!Z685&lt;&gt;"",'Daily PnL Log'!Z685,"")</f>
        <v/>
      </c>
      <c r="AA207" s="11" t="str">
        <f>IF('Daily PnL Log'!AA685&lt;&gt;"",'Daily PnL Log'!AA685,"")</f>
        <v/>
      </c>
      <c r="AB207" s="11" t="str">
        <f>IF('Daily PnL Log'!AB685&lt;&gt;"",'Daily PnL Log'!AB685,"")</f>
        <v/>
      </c>
      <c r="AC207" s="11">
        <f>IF('Daily PnL Log'!AC685&lt;&gt;"",'Daily PnL Log'!AC685,"")</f>
        <v>1796889.48</v>
      </c>
    </row>
    <row r="208" spans="1:29" x14ac:dyDescent="0.25">
      <c r="A208" s="47" t="str">
        <f t="shared" si="37"/>
        <v>Aug</v>
      </c>
      <c r="B208" s="14">
        <f>'Daily PnL Log'!B686</f>
        <v>45159</v>
      </c>
      <c r="C208" s="13">
        <f>IF('Daily PnL Log'!C686&lt;&gt;"",'Daily PnL Log'!C686,"")</f>
        <v>30735.8</v>
      </c>
      <c r="D208" s="13">
        <f>IF('Daily PnL Log'!D686&lt;&gt;"",'Daily PnL Log'!D686,"")</f>
        <v>485.7</v>
      </c>
      <c r="E208" s="13">
        <f>IF('Daily PnL Log'!E686&lt;&gt;"",'Daily PnL Log'!E686,"")</f>
        <v>2100.4</v>
      </c>
      <c r="F208" s="13">
        <f>IF('Daily PnL Log'!F686&lt;&gt;"",'Daily PnL Log'!F686,"")</f>
        <v>-9626.2000000000007</v>
      </c>
      <c r="G208" s="13">
        <f>IF('Daily PnL Log'!G686&lt;&gt;"",'Daily PnL Log'!G686,"")</f>
        <v>15691</v>
      </c>
      <c r="H208" s="13">
        <f>IF('Daily PnL Log'!H686&lt;&gt;"",'Daily PnL Log'!H686,"")</f>
        <v>-5838.8</v>
      </c>
      <c r="I208" s="13">
        <f>IF('Daily PnL Log'!I686&lt;&gt;"",'Daily PnL Log'!I686,"")</f>
        <v>0</v>
      </c>
      <c r="J208" s="13">
        <f>IF('Daily PnL Log'!J686&lt;&gt;"",'Daily PnL Log'!J686,"")</f>
        <v>33547.899999999994</v>
      </c>
      <c r="K208" s="13">
        <f>IF('Daily PnL Log'!K686&lt;&gt;"",'Daily PnL Log'!K686,"")</f>
        <v>-84.44</v>
      </c>
      <c r="L208" s="13">
        <f>IF('Daily PnL Log'!L686&lt;&gt;"",'Daily PnL Log'!L686,"")</f>
        <v>-597.45000000000005</v>
      </c>
      <c r="M208" s="13">
        <f>IF('Daily PnL Log'!M686&lt;&gt;"",'Daily PnL Log'!M686,"")</f>
        <v>-681.8900000000001</v>
      </c>
      <c r="N208" s="13">
        <f>IF('Daily PnL Log'!N686&lt;&gt;"",'Daily PnL Log'!N686,"")</f>
        <v>32866.009999999995</v>
      </c>
      <c r="O208" s="13">
        <f t="shared" si="39"/>
        <v>1053782.2000000002</v>
      </c>
      <c r="P208" s="13">
        <f t="shared" si="40"/>
        <v>340032.00000000006</v>
      </c>
      <c r="Q208" s="13">
        <f t="shared" si="41"/>
        <v>-122555.70000000003</v>
      </c>
      <c r="R208" s="13">
        <f t="shared" si="42"/>
        <v>479216.39999999985</v>
      </c>
      <c r="S208" s="13">
        <f t="shared" si="43"/>
        <v>196436.29999999993</v>
      </c>
      <c r="T208" s="13">
        <f t="shared" si="44"/>
        <v>-24345.099999999988</v>
      </c>
      <c r="U208" s="13">
        <f t="shared" si="45"/>
        <v>0</v>
      </c>
      <c r="V208" s="13">
        <f t="shared" si="46"/>
        <v>1922566.100000001</v>
      </c>
      <c r="W208" s="13">
        <f>IF('Daily PnL Log'!W686&lt;&gt;"",'Daily PnL Log'!W686,"")</f>
        <v>886590.34</v>
      </c>
      <c r="X208" s="118">
        <f>IF('Daily PnL Log'!X686&lt;&gt;"",'Daily PnL Log'!X686,"")</f>
        <v>3.7070119667669731E-2</v>
      </c>
      <c r="Y208" s="13" t="str">
        <f>IF('Daily PnL Log'!Y686&lt;&gt;"",'Daily PnL Log'!Y686,"")</f>
        <v/>
      </c>
      <c r="Z208" s="13" t="str">
        <f>IF('Daily PnL Log'!Z686&lt;&gt;"",'Daily PnL Log'!Z686,"")</f>
        <v/>
      </c>
      <c r="AA208" s="13" t="str">
        <f>IF('Daily PnL Log'!AA686&lt;&gt;"",'Daily PnL Log'!AA686,"")</f>
        <v/>
      </c>
      <c r="AB208" s="13" t="str">
        <f>IF('Daily PnL Log'!AB686&lt;&gt;"",'Daily PnL Log'!AB686,"")</f>
        <v/>
      </c>
      <c r="AC208" s="13">
        <f>IF('Daily PnL Log'!AC686&lt;&gt;"",'Daily PnL Log'!AC686,"")</f>
        <v>1814530.34</v>
      </c>
    </row>
    <row r="209" spans="1:29" x14ac:dyDescent="0.25">
      <c r="A209" s="48" t="str">
        <f t="shared" si="37"/>
        <v>Aug</v>
      </c>
      <c r="B209" s="83">
        <f>'Daily PnL Log'!B687</f>
        <v>45160</v>
      </c>
      <c r="C209" s="11">
        <f>IF('Daily PnL Log'!C687&lt;&gt;"",'Daily PnL Log'!C687,"")</f>
        <v>-27893.1</v>
      </c>
      <c r="D209" s="11">
        <f>IF('Daily PnL Log'!D687&lt;&gt;"",'Daily PnL Log'!D687,"")</f>
        <v>3582.5</v>
      </c>
      <c r="E209" s="11">
        <f>IF('Daily PnL Log'!E687&lt;&gt;"",'Daily PnL Log'!E687,"")</f>
        <v>-7470.3</v>
      </c>
      <c r="F209" s="11">
        <f>IF('Daily PnL Log'!F687&lt;&gt;"",'Daily PnL Log'!F687,"")</f>
        <v>-4684.8</v>
      </c>
      <c r="G209" s="11">
        <f>IF('Daily PnL Log'!G687&lt;&gt;"",'Daily PnL Log'!G687,"")</f>
        <v>6915.7</v>
      </c>
      <c r="H209" s="11">
        <f>IF('Daily PnL Log'!H687&lt;&gt;"",'Daily PnL Log'!H687,"")</f>
        <v>1526.5</v>
      </c>
      <c r="I209" s="11">
        <f>IF('Daily PnL Log'!I687&lt;&gt;"",'Daily PnL Log'!I687,"")</f>
        <v>0</v>
      </c>
      <c r="J209" s="11">
        <f>IF('Daily PnL Log'!J687&lt;&gt;"",'Daily PnL Log'!J687,"")</f>
        <v>-28023.499999999996</v>
      </c>
      <c r="K209" s="11">
        <f>IF('Daily PnL Log'!K687&lt;&gt;"",'Daily PnL Log'!K687,"")</f>
        <v>-135.72</v>
      </c>
      <c r="L209" s="11">
        <f>IF('Daily PnL Log'!L687&lt;&gt;"",'Daily PnL Log'!L687,"")</f>
        <v>-958.82</v>
      </c>
      <c r="M209" s="11">
        <f>IF('Daily PnL Log'!M687&lt;&gt;"",'Daily PnL Log'!M687,"")</f>
        <v>-1094.54</v>
      </c>
      <c r="N209" s="11">
        <f>IF('Daily PnL Log'!N687&lt;&gt;"",'Daily PnL Log'!N687,"")</f>
        <v>-29118.039999999997</v>
      </c>
      <c r="O209" s="11">
        <f t="shared" si="39"/>
        <v>1025889.1000000002</v>
      </c>
      <c r="P209" s="11">
        <f t="shared" si="40"/>
        <v>343614.50000000006</v>
      </c>
      <c r="Q209" s="11">
        <f t="shared" si="41"/>
        <v>-130026.00000000003</v>
      </c>
      <c r="R209" s="11">
        <f t="shared" si="42"/>
        <v>474531.59999999986</v>
      </c>
      <c r="S209" s="11">
        <f t="shared" si="43"/>
        <v>203351.99999999994</v>
      </c>
      <c r="T209" s="11">
        <f t="shared" si="44"/>
        <v>-22818.599999999988</v>
      </c>
      <c r="U209" s="11">
        <f t="shared" si="45"/>
        <v>0</v>
      </c>
      <c r="V209" s="11">
        <f t="shared" si="46"/>
        <v>1894542.600000001</v>
      </c>
      <c r="W209" s="11">
        <f>IF('Daily PnL Log'!W687&lt;&gt;"",'Daily PnL Log'!W687,"")</f>
        <v>367966.3</v>
      </c>
      <c r="X209" s="119">
        <f>IF('Daily PnL Log'!X687&lt;&gt;"",'Daily PnL Log'!X687,"")</f>
        <v>-7.9132355327104678E-2</v>
      </c>
      <c r="Y209" s="11" t="str">
        <f>IF('Daily PnL Log'!Y687&lt;&gt;"",'Daily PnL Log'!Y687,"")</f>
        <v/>
      </c>
      <c r="Z209" s="11" t="str">
        <f>IF('Daily PnL Log'!Z687&lt;&gt;"",'Daily PnL Log'!Z687,"")</f>
        <v/>
      </c>
      <c r="AA209" s="11" t="str">
        <f>IF('Daily PnL Log'!AA687&lt;&gt;"",'Daily PnL Log'!AA687,"")</f>
        <v/>
      </c>
      <c r="AB209" s="11" t="str">
        <f>IF('Daily PnL Log'!AB687&lt;&gt;"",'Daily PnL Log'!AB687,"")</f>
        <v/>
      </c>
      <c r="AC209" s="11">
        <f>IF('Daily PnL Log'!AC687&lt;&gt;"",'Daily PnL Log'!AC687,"")</f>
        <v>1786357.55</v>
      </c>
    </row>
    <row r="210" spans="1:29" x14ac:dyDescent="0.25">
      <c r="A210" s="47" t="str">
        <f t="shared" si="37"/>
        <v>Aug</v>
      </c>
      <c r="B210" s="14">
        <f>'Daily PnL Log'!B688</f>
        <v>45161</v>
      </c>
      <c r="C210" s="13">
        <f>IF('Daily PnL Log'!C688&lt;&gt;"",'Daily PnL Log'!C688,"")</f>
        <v>15724.8</v>
      </c>
      <c r="D210" s="13">
        <f>IF('Daily PnL Log'!D688&lt;&gt;"",'Daily PnL Log'!D688,"")</f>
        <v>-1188.5999999999999</v>
      </c>
      <c r="E210" s="13">
        <f>IF('Daily PnL Log'!E688&lt;&gt;"",'Daily PnL Log'!E688,"")</f>
        <v>779.8</v>
      </c>
      <c r="F210" s="13">
        <f>IF('Daily PnL Log'!F688&lt;&gt;"",'Daily PnL Log'!F688,"")</f>
        <v>-3054.8</v>
      </c>
      <c r="G210" s="13">
        <f>IF('Daily PnL Log'!G688&lt;&gt;"",'Daily PnL Log'!G688,"")</f>
        <v>-35059.1</v>
      </c>
      <c r="H210" s="13">
        <f>IF('Daily PnL Log'!H688&lt;&gt;"",'Daily PnL Log'!H688,"")</f>
        <v>5641.3</v>
      </c>
      <c r="I210" s="13">
        <f>IF('Daily PnL Log'!I688&lt;&gt;"",'Daily PnL Log'!I688,"")</f>
        <v>0</v>
      </c>
      <c r="J210" s="13">
        <f>IF('Daily PnL Log'!J688&lt;&gt;"",'Daily PnL Log'!J688,"")</f>
        <v>-17156.600000000002</v>
      </c>
      <c r="K210" s="13">
        <f>IF('Daily PnL Log'!K688&lt;&gt;"",'Daily PnL Log'!K688,"")</f>
        <v>-142.76</v>
      </c>
      <c r="L210" s="13">
        <f>IF('Daily PnL Log'!L688&lt;&gt;"",'Daily PnL Log'!L688,"")</f>
        <v>-997.73</v>
      </c>
      <c r="M210" s="13">
        <f>IF('Daily PnL Log'!M688&lt;&gt;"",'Daily PnL Log'!M688,"")</f>
        <v>-1140.49</v>
      </c>
      <c r="N210" s="13">
        <f>IF('Daily PnL Log'!N688&lt;&gt;"",'Daily PnL Log'!N688,"")</f>
        <v>-18297.090000000004</v>
      </c>
      <c r="O210" s="13">
        <f t="shared" si="39"/>
        <v>1041613.9000000003</v>
      </c>
      <c r="P210" s="13">
        <f t="shared" si="40"/>
        <v>342425.90000000008</v>
      </c>
      <c r="Q210" s="13">
        <f t="shared" si="41"/>
        <v>-129246.20000000003</v>
      </c>
      <c r="R210" s="13">
        <f t="shared" si="42"/>
        <v>471476.79999999987</v>
      </c>
      <c r="S210" s="13">
        <f t="shared" si="43"/>
        <v>168292.89999999994</v>
      </c>
      <c r="T210" s="13">
        <f t="shared" si="44"/>
        <v>-17177.299999999988</v>
      </c>
      <c r="U210" s="13">
        <f t="shared" si="45"/>
        <v>0</v>
      </c>
      <c r="V210" s="13">
        <f t="shared" si="46"/>
        <v>1877386.0000000009</v>
      </c>
      <c r="W210" s="13">
        <f>IF('Daily PnL Log'!W688&lt;&gt;"",'Daily PnL Log'!W688,"")</f>
        <v>822180.06</v>
      </c>
      <c r="X210" s="118">
        <f>IF('Daily PnL Log'!X688&lt;&gt;"",'Daily PnL Log'!X688,"")</f>
        <v>-2.2254358734995351E-2</v>
      </c>
      <c r="Y210" s="13" t="str">
        <f>IF('Daily PnL Log'!Y688&lt;&gt;"",'Daily PnL Log'!Y688,"")</f>
        <v/>
      </c>
      <c r="Z210" s="13" t="str">
        <f>IF('Daily PnL Log'!Z688&lt;&gt;"",'Daily PnL Log'!Z688,"")</f>
        <v/>
      </c>
      <c r="AA210" s="13" t="str">
        <f>IF('Daily PnL Log'!AA688&lt;&gt;"",'Daily PnL Log'!AA688,"")</f>
        <v/>
      </c>
      <c r="AB210" s="13" t="str">
        <f>IF('Daily PnL Log'!AB688&lt;&gt;"",'Daily PnL Log'!AB688,"")</f>
        <v/>
      </c>
      <c r="AC210" s="13">
        <f>IF('Daily PnL Log'!AC688&lt;&gt;"",'Daily PnL Log'!AC688,"")</f>
        <v>1787382.6</v>
      </c>
    </row>
    <row r="211" spans="1:29" x14ac:dyDescent="0.25">
      <c r="A211" s="48" t="str">
        <f t="shared" si="37"/>
        <v>Aug</v>
      </c>
      <c r="B211" s="83">
        <f>'Daily PnL Log'!B689</f>
        <v>45162</v>
      </c>
      <c r="C211" s="11">
        <f>IF('Daily PnL Log'!C689&lt;&gt;"",'Daily PnL Log'!C689,"")</f>
        <v>-17323.099999999999</v>
      </c>
      <c r="D211" s="11">
        <f>IF('Daily PnL Log'!D689&lt;&gt;"",'Daily PnL Log'!D689,"")</f>
        <v>3186</v>
      </c>
      <c r="E211" s="11">
        <f>IF('Daily PnL Log'!E689&lt;&gt;"",'Daily PnL Log'!E689,"")</f>
        <v>-401.2</v>
      </c>
      <c r="F211" s="11">
        <f>IF('Daily PnL Log'!F689&lt;&gt;"",'Daily PnL Log'!F689,"")</f>
        <v>-1945.9</v>
      </c>
      <c r="G211" s="11">
        <f>IF('Daily PnL Log'!G689&lt;&gt;"",'Daily PnL Log'!G689,"")</f>
        <v>17431.099999999999</v>
      </c>
      <c r="H211" s="11">
        <f>IF('Daily PnL Log'!H689&lt;&gt;"",'Daily PnL Log'!H689,"")</f>
        <v>-3797.9</v>
      </c>
      <c r="I211" s="11">
        <f>IF('Daily PnL Log'!I689&lt;&gt;"",'Daily PnL Log'!I689,"")</f>
        <v>0</v>
      </c>
      <c r="J211" s="11">
        <f>IF('Daily PnL Log'!J689&lt;&gt;"",'Daily PnL Log'!J689,"")</f>
        <v>-2851.0000000000023</v>
      </c>
      <c r="K211" s="11">
        <f>IF('Daily PnL Log'!K689&lt;&gt;"",'Daily PnL Log'!K689,"")</f>
        <v>-115.85</v>
      </c>
      <c r="L211" s="11">
        <f>IF('Daily PnL Log'!L689&lt;&gt;"",'Daily PnL Log'!L689,"")</f>
        <v>-798.48</v>
      </c>
      <c r="M211" s="11">
        <f>IF('Daily PnL Log'!M689&lt;&gt;"",'Daily PnL Log'!M689,"")</f>
        <v>-914.33</v>
      </c>
      <c r="N211" s="11">
        <f>IF('Daily PnL Log'!N689&lt;&gt;"",'Daily PnL Log'!N689,"")</f>
        <v>-3765.3300000000022</v>
      </c>
      <c r="O211" s="11">
        <f t="shared" si="39"/>
        <v>1024290.8000000003</v>
      </c>
      <c r="P211" s="11">
        <f t="shared" si="40"/>
        <v>345611.90000000008</v>
      </c>
      <c r="Q211" s="11">
        <f t="shared" si="41"/>
        <v>-129647.40000000002</v>
      </c>
      <c r="R211" s="11">
        <f t="shared" si="42"/>
        <v>469530.89999999985</v>
      </c>
      <c r="S211" s="11">
        <f t="shared" si="43"/>
        <v>185723.99999999994</v>
      </c>
      <c r="T211" s="11">
        <f t="shared" si="44"/>
        <v>-20975.19999999999</v>
      </c>
      <c r="U211" s="11">
        <f t="shared" si="45"/>
        <v>0</v>
      </c>
      <c r="V211" s="11">
        <f t="shared" si="46"/>
        <v>1874535.0000000009</v>
      </c>
      <c r="W211" s="11">
        <f>IF('Daily PnL Log'!W689&lt;&gt;"",'Daily PnL Log'!W689,"")</f>
        <v>666225.23</v>
      </c>
      <c r="X211" s="119">
        <f>IF('Daily PnL Log'!X689&lt;&gt;"",'Daily PnL Log'!X689,"")</f>
        <v>-5.6517373261291866E-3</v>
      </c>
      <c r="Y211" s="11" t="str">
        <f>IF('Daily PnL Log'!Y689&lt;&gt;"",'Daily PnL Log'!Y689,"")</f>
        <v/>
      </c>
      <c r="Z211" s="11" t="str">
        <f>IF('Daily PnL Log'!Z689&lt;&gt;"",'Daily PnL Log'!Z689,"")</f>
        <v/>
      </c>
      <c r="AA211" s="11" t="str">
        <f>IF('Daily PnL Log'!AA689&lt;&gt;"",'Daily PnL Log'!AA689,"")</f>
        <v/>
      </c>
      <c r="AB211" s="11" t="str">
        <f>IF('Daily PnL Log'!AB689&lt;&gt;"",'Daily PnL Log'!AB689,"")</f>
        <v/>
      </c>
      <c r="AC211" s="11">
        <f>IF('Daily PnL Log'!AC689&lt;&gt;"",'Daily PnL Log'!AC689,"")</f>
        <v>1760617.23</v>
      </c>
    </row>
    <row r="212" spans="1:29" x14ac:dyDescent="0.25">
      <c r="A212" s="47" t="str">
        <f t="shared" si="37"/>
        <v>Aug</v>
      </c>
      <c r="B212" s="14">
        <f>'Daily PnL Log'!B690</f>
        <v>45163</v>
      </c>
      <c r="C212" s="13">
        <f>IF('Daily PnL Log'!C690&lt;&gt;"",'Daily PnL Log'!C690,"")</f>
        <v>-38962.800000000003</v>
      </c>
      <c r="D212" s="13">
        <f>IF('Daily PnL Log'!D690&lt;&gt;"",'Daily PnL Log'!D690,"")</f>
        <v>14061.5</v>
      </c>
      <c r="E212" s="13">
        <f>IF('Daily PnL Log'!E690&lt;&gt;"",'Daily PnL Log'!E690,"")</f>
        <v>478.3</v>
      </c>
      <c r="F212" s="13">
        <f>IF('Daily PnL Log'!F690&lt;&gt;"",'Daily PnL Log'!F690,"")</f>
        <v>9167.7999999999993</v>
      </c>
      <c r="G212" s="13">
        <f>IF('Daily PnL Log'!G690&lt;&gt;"",'Daily PnL Log'!G690,"")</f>
        <v>7494.6</v>
      </c>
      <c r="H212" s="13">
        <f>IF('Daily PnL Log'!H690&lt;&gt;"",'Daily PnL Log'!H690,"")</f>
        <v>-5733.9</v>
      </c>
      <c r="I212" s="13">
        <f>IF('Daily PnL Log'!I690&lt;&gt;"",'Daily PnL Log'!I690,"")</f>
        <v>0</v>
      </c>
      <c r="J212" s="13">
        <f>IF('Daily PnL Log'!J690&lt;&gt;"",'Daily PnL Log'!J690,"")</f>
        <v>-13494.500000000004</v>
      </c>
      <c r="K212" s="13">
        <f>IF('Daily PnL Log'!K690&lt;&gt;"",'Daily PnL Log'!K690,"")</f>
        <v>-642.49</v>
      </c>
      <c r="L212" s="13">
        <f>IF('Daily PnL Log'!L690&lt;&gt;"",'Daily PnL Log'!L690,"")</f>
        <v>-2962.65</v>
      </c>
      <c r="M212" s="13">
        <f>IF('Daily PnL Log'!M690&lt;&gt;"",'Daily PnL Log'!M690,"")</f>
        <v>-3605.1400000000003</v>
      </c>
      <c r="N212" s="13">
        <f>IF('Daily PnL Log'!N690&lt;&gt;"",'Daily PnL Log'!N690,"")</f>
        <v>-17099.640000000003</v>
      </c>
      <c r="O212" s="13">
        <f t="shared" si="39"/>
        <v>985328.00000000023</v>
      </c>
      <c r="P212" s="13">
        <f t="shared" si="40"/>
        <v>359673.40000000008</v>
      </c>
      <c r="Q212" s="13">
        <f t="shared" si="41"/>
        <v>-129169.10000000002</v>
      </c>
      <c r="R212" s="13">
        <f t="shared" si="42"/>
        <v>478698.69999999984</v>
      </c>
      <c r="S212" s="13">
        <f t="shared" si="43"/>
        <v>193218.59999999995</v>
      </c>
      <c r="T212" s="13">
        <f t="shared" si="44"/>
        <v>-26709.099999999991</v>
      </c>
      <c r="U212" s="13">
        <f t="shared" si="45"/>
        <v>0</v>
      </c>
      <c r="V212" s="13">
        <f t="shared" si="46"/>
        <v>1861040.5000000009</v>
      </c>
      <c r="W212" s="13">
        <f>IF('Daily PnL Log'!W690&lt;&gt;"",'Daily PnL Log'!W690,"")</f>
        <v>715085.34</v>
      </c>
      <c r="X212" s="118">
        <f>IF('Daily PnL Log'!X690&lt;&gt;"",'Daily PnL Log'!X690,"")</f>
        <v>-2.3912726276838516E-2</v>
      </c>
      <c r="Y212" s="13" t="str">
        <f>IF('Daily PnL Log'!Y690&lt;&gt;"",'Daily PnL Log'!Y690,"")</f>
        <v/>
      </c>
      <c r="Z212" s="13" t="str">
        <f>IF('Daily PnL Log'!Z690&lt;&gt;"",'Daily PnL Log'!Z690,"")</f>
        <v/>
      </c>
      <c r="AA212" s="13" t="str">
        <f>IF('Daily PnL Log'!AA690&lt;&gt;"",'Daily PnL Log'!AA690,"")</f>
        <v/>
      </c>
      <c r="AB212" s="13" t="str">
        <f>IF('Daily PnL Log'!AB690&lt;&gt;"",'Daily PnL Log'!AB690,"")</f>
        <v/>
      </c>
      <c r="AC212" s="13">
        <f>IF('Daily PnL Log'!AC690&lt;&gt;"",'Daily PnL Log'!AC690,"")</f>
        <v>1742873.34</v>
      </c>
    </row>
    <row r="213" spans="1:29" x14ac:dyDescent="0.25">
      <c r="A213" s="48" t="str">
        <f t="shared" si="37"/>
        <v>Aug</v>
      </c>
      <c r="B213" s="83">
        <f>'Daily PnL Log'!B691</f>
        <v>45166</v>
      </c>
      <c r="C213" s="11">
        <f>IF('Daily PnL Log'!C691&lt;&gt;"",'Daily PnL Log'!C691,"")</f>
        <v>19602.8</v>
      </c>
      <c r="D213" s="11">
        <f>IF('Daily PnL Log'!D691&lt;&gt;"",'Daily PnL Log'!D691,"")</f>
        <v>22380.2</v>
      </c>
      <c r="E213" s="11">
        <f>IF('Daily PnL Log'!E691&lt;&gt;"",'Daily PnL Log'!E691,"")</f>
        <v>0</v>
      </c>
      <c r="F213" s="11">
        <f>IF('Daily PnL Log'!F691&lt;&gt;"",'Daily PnL Log'!F691,"")</f>
        <v>-3724.5</v>
      </c>
      <c r="G213" s="11">
        <f>IF('Daily PnL Log'!G691&lt;&gt;"",'Daily PnL Log'!G691,"")</f>
        <v>3874</v>
      </c>
      <c r="H213" s="11">
        <f>IF('Daily PnL Log'!H691&lt;&gt;"",'Daily PnL Log'!H691,"")</f>
        <v>-6072.8</v>
      </c>
      <c r="I213" s="11">
        <f>IF('Daily PnL Log'!I691&lt;&gt;"",'Daily PnL Log'!I691,"")</f>
        <v>0</v>
      </c>
      <c r="J213" s="11">
        <f>IF('Daily PnL Log'!J691&lt;&gt;"",'Daily PnL Log'!J691,"")</f>
        <v>36059.699999999997</v>
      </c>
      <c r="K213" s="11">
        <f>IF('Daily PnL Log'!K691&lt;&gt;"",'Daily PnL Log'!K691,"")</f>
        <v>-64.400000000000006</v>
      </c>
      <c r="L213" s="11">
        <f>IF('Daily PnL Log'!L691&lt;&gt;"",'Daily PnL Log'!L691,"")</f>
        <v>-447.77</v>
      </c>
      <c r="M213" s="11">
        <f>IF('Daily PnL Log'!M691&lt;&gt;"",'Daily PnL Log'!M691,"")</f>
        <v>-512.16999999999996</v>
      </c>
      <c r="N213" s="11">
        <f>IF('Daily PnL Log'!N691&lt;&gt;"",'Daily PnL Log'!N691,"")</f>
        <v>35547.53</v>
      </c>
      <c r="O213" s="11">
        <f t="shared" si="39"/>
        <v>1004930.8000000003</v>
      </c>
      <c r="P213" s="11">
        <f t="shared" si="40"/>
        <v>382053.60000000009</v>
      </c>
      <c r="Q213" s="11">
        <f t="shared" si="41"/>
        <v>-129169.10000000002</v>
      </c>
      <c r="R213" s="11">
        <f t="shared" si="42"/>
        <v>474974.19999999984</v>
      </c>
      <c r="S213" s="11">
        <f t="shared" si="43"/>
        <v>197092.59999999995</v>
      </c>
      <c r="T213" s="11">
        <f t="shared" si="44"/>
        <v>-32781.899999999994</v>
      </c>
      <c r="U213" s="11">
        <f t="shared" si="45"/>
        <v>0</v>
      </c>
      <c r="V213" s="11">
        <f t="shared" si="46"/>
        <v>1897100.2000000009</v>
      </c>
      <c r="W213" s="11">
        <f>IF('Daily PnL Log'!W691&lt;&gt;"",'Daily PnL Log'!W691,"")</f>
        <v>814704.17</v>
      </c>
      <c r="X213" s="119">
        <f>IF('Daily PnL Log'!X691&lt;&gt;"",'Daily PnL Log'!X691,"")</f>
        <v>4.3632438999299583E-2</v>
      </c>
      <c r="Y213" s="11" t="str">
        <f>IF('Daily PnL Log'!Y691&lt;&gt;"",'Daily PnL Log'!Y691,"")</f>
        <v/>
      </c>
      <c r="Z213" s="11" t="str">
        <f>IF('Daily PnL Log'!Z691&lt;&gt;"",'Daily PnL Log'!Z691,"")</f>
        <v/>
      </c>
      <c r="AA213" s="11" t="str">
        <f>IF('Daily PnL Log'!AA691&lt;&gt;"",'Daily PnL Log'!AA691,"")</f>
        <v/>
      </c>
      <c r="AB213" s="11" t="str">
        <f>IF('Daily PnL Log'!AB691&lt;&gt;"",'Daily PnL Log'!AB691,"")</f>
        <v/>
      </c>
      <c r="AC213" s="11">
        <f>IF('Daily PnL Log'!AC691&lt;&gt;"",'Daily PnL Log'!AC691,"")</f>
        <v>1778936.17</v>
      </c>
    </row>
    <row r="214" spans="1:29" x14ac:dyDescent="0.25">
      <c r="A214" s="47" t="str">
        <f t="shared" si="37"/>
        <v>Aug</v>
      </c>
      <c r="B214" s="14">
        <f>'Daily PnL Log'!B692</f>
        <v>45167</v>
      </c>
      <c r="C214" s="13">
        <f>IF('Daily PnL Log'!C692&lt;&gt;"",'Daily PnL Log'!C692,"")</f>
        <v>-32045.7</v>
      </c>
      <c r="D214" s="13">
        <f>IF('Daily PnL Log'!D692&lt;&gt;"",'Daily PnL Log'!D692,"")</f>
        <v>-1350</v>
      </c>
      <c r="E214" s="13">
        <f>IF('Daily PnL Log'!E692&lt;&gt;"",'Daily PnL Log'!E692,"")</f>
        <v>0</v>
      </c>
      <c r="F214" s="13">
        <f>IF('Daily PnL Log'!F692&lt;&gt;"",'Daily PnL Log'!F692,"")</f>
        <v>-2689.2</v>
      </c>
      <c r="G214" s="13">
        <f>IF('Daily PnL Log'!G692&lt;&gt;"",'Daily PnL Log'!G692,"")</f>
        <v>18898.900000000001</v>
      </c>
      <c r="H214" s="13">
        <f>IF('Daily PnL Log'!H692&lt;&gt;"",'Daily PnL Log'!H692,"")</f>
        <v>-1246.0999999999999</v>
      </c>
      <c r="I214" s="13">
        <f>IF('Daily PnL Log'!I692&lt;&gt;"",'Daily PnL Log'!I692,"")</f>
        <v>0</v>
      </c>
      <c r="J214" s="13">
        <f>IF('Daily PnL Log'!J692&lt;&gt;"",'Daily PnL Log'!J692,"")</f>
        <v>-18432.099999999991</v>
      </c>
      <c r="K214" s="13">
        <f>IF('Daily PnL Log'!K692&lt;&gt;"",'Daily PnL Log'!K692,"")</f>
        <v>-85.71</v>
      </c>
      <c r="L214" s="13">
        <f>IF('Daily PnL Log'!L692&lt;&gt;"",'Daily PnL Log'!L692,"")</f>
        <v>-605.99</v>
      </c>
      <c r="M214" s="13">
        <f>IF('Daily PnL Log'!M692&lt;&gt;"",'Daily PnL Log'!M692,"")</f>
        <v>-691.7</v>
      </c>
      <c r="N214" s="13">
        <f>IF('Daily PnL Log'!N692&lt;&gt;"",'Daily PnL Log'!N692,"")</f>
        <v>-19123.799999999992</v>
      </c>
      <c r="O214" s="13">
        <f t="shared" si="39"/>
        <v>972885.10000000033</v>
      </c>
      <c r="P214" s="13">
        <f t="shared" si="40"/>
        <v>380703.60000000009</v>
      </c>
      <c r="Q214" s="13">
        <f t="shared" si="41"/>
        <v>-129169.10000000002</v>
      </c>
      <c r="R214" s="13">
        <f t="shared" si="42"/>
        <v>472284.99999999983</v>
      </c>
      <c r="S214" s="13">
        <f t="shared" si="43"/>
        <v>215991.49999999994</v>
      </c>
      <c r="T214" s="13">
        <f t="shared" si="44"/>
        <v>-34027.999999999993</v>
      </c>
      <c r="U214" s="13">
        <f t="shared" si="45"/>
        <v>0</v>
      </c>
      <c r="V214" s="13">
        <f t="shared" si="46"/>
        <v>1878668.1000000008</v>
      </c>
      <c r="W214" s="13">
        <f>IF('Daily PnL Log'!W692&lt;&gt;"",'Daily PnL Log'!W692,"")</f>
        <v>892786.47</v>
      </c>
      <c r="X214" s="118">
        <f>IF('Daily PnL Log'!X692&lt;&gt;"",'Daily PnL Log'!X692,"")</f>
        <v>-2.1420351497934319E-2</v>
      </c>
      <c r="Y214" s="13">
        <f>IF('Daily PnL Log'!Y692&lt;&gt;"",'Daily PnL Log'!Y692,"")</f>
        <v>-5158.2299999999996</v>
      </c>
      <c r="Z214" s="13" t="str">
        <f>IF('Daily PnL Log'!Z692&lt;&gt;"",'Daily PnL Log'!Z692,"")</f>
        <v/>
      </c>
      <c r="AA214" s="13" t="str">
        <f>IF('Daily PnL Log'!AA692&lt;&gt;"",'Daily PnL Log'!AA692,"")</f>
        <v/>
      </c>
      <c r="AB214" s="13" t="str">
        <f>IF('Daily PnL Log'!AB692&lt;&gt;"",'Daily PnL Log'!AB692,"")</f>
        <v/>
      </c>
      <c r="AC214" s="13">
        <f>IF('Daily PnL Log'!AC692&lt;&gt;"",'Daily PnL Log'!AC692,"")</f>
        <v>1759989.47</v>
      </c>
    </row>
    <row r="215" spans="1:29" x14ac:dyDescent="0.25">
      <c r="A215" s="48" t="str">
        <f t="shared" si="37"/>
        <v>Aug</v>
      </c>
      <c r="B215" s="83">
        <f>'Daily PnL Log'!B693</f>
        <v>45168</v>
      </c>
      <c r="C215" s="11">
        <f>IF('Daily PnL Log'!C693&lt;&gt;"",'Daily PnL Log'!C693,"")</f>
        <v>-15069.8</v>
      </c>
      <c r="D215" s="11">
        <f>IF('Daily PnL Log'!D693&lt;&gt;"",'Daily PnL Log'!D693,"")</f>
        <v>3743</v>
      </c>
      <c r="E215" s="11">
        <f>IF('Daily PnL Log'!E693&lt;&gt;"",'Daily PnL Log'!E693,"")</f>
        <v>0</v>
      </c>
      <c r="F215" s="11">
        <f>IF('Daily PnL Log'!F693&lt;&gt;"",'Daily PnL Log'!F693,"")</f>
        <v>15889.9</v>
      </c>
      <c r="G215" s="11">
        <f>IF('Daily PnL Log'!G693&lt;&gt;"",'Daily PnL Log'!G693,"")</f>
        <v>5028</v>
      </c>
      <c r="H215" s="11">
        <f>IF('Daily PnL Log'!H693&lt;&gt;"",'Daily PnL Log'!H693,"")</f>
        <v>-287.5</v>
      </c>
      <c r="I215" s="11">
        <f>IF('Daily PnL Log'!I693&lt;&gt;"",'Daily PnL Log'!I693,"")</f>
        <v>0</v>
      </c>
      <c r="J215" s="11">
        <f>IF('Daily PnL Log'!J693&lt;&gt;"",'Daily PnL Log'!J693,"")</f>
        <v>9303.6</v>
      </c>
      <c r="K215" s="11">
        <f>IF('Daily PnL Log'!K693&lt;&gt;"",'Daily PnL Log'!K693,"")</f>
        <v>-50.94</v>
      </c>
      <c r="L215" s="11">
        <f>IF('Daily PnL Log'!L693&lt;&gt;"",'Daily PnL Log'!L693,"")</f>
        <v>-360.18</v>
      </c>
      <c r="M215" s="11">
        <f>IF('Daily PnL Log'!M693&lt;&gt;"",'Daily PnL Log'!M693,"")</f>
        <v>-411.12</v>
      </c>
      <c r="N215" s="11">
        <f>IF('Daily PnL Log'!N693&lt;&gt;"",'Daily PnL Log'!N693,"")</f>
        <v>8892.48</v>
      </c>
      <c r="O215" s="11">
        <f t="shared" si="39"/>
        <v>957815.30000000028</v>
      </c>
      <c r="P215" s="11">
        <f t="shared" si="40"/>
        <v>384446.60000000009</v>
      </c>
      <c r="Q215" s="11">
        <f t="shared" si="41"/>
        <v>-129169.10000000002</v>
      </c>
      <c r="R215" s="11">
        <f t="shared" si="42"/>
        <v>488174.89999999985</v>
      </c>
      <c r="S215" s="11">
        <f t="shared" si="43"/>
        <v>221019.49999999994</v>
      </c>
      <c r="T215" s="11">
        <f t="shared" si="44"/>
        <v>-34315.499999999993</v>
      </c>
      <c r="U215" s="11">
        <f t="shared" si="45"/>
        <v>0</v>
      </c>
      <c r="V215" s="11">
        <f t="shared" si="46"/>
        <v>1887971.7000000009</v>
      </c>
      <c r="W215" s="11">
        <f>IF('Daily PnL Log'!W693&lt;&gt;"",'Daily PnL Log'!W693,"")</f>
        <v>857030.6</v>
      </c>
      <c r="X215" s="119">
        <f>IF('Daily PnL Log'!X693&lt;&gt;"",'Daily PnL Log'!X693,"")</f>
        <v>1.0375918899511873E-2</v>
      </c>
      <c r="Y215" s="11" t="str">
        <f>IF('Daily PnL Log'!Y693&lt;&gt;"",'Daily PnL Log'!Y693,"")</f>
        <v/>
      </c>
      <c r="Z215" s="11" t="str">
        <f>IF('Daily PnL Log'!Z693&lt;&gt;"",'Daily PnL Log'!Z693,"")</f>
        <v/>
      </c>
      <c r="AA215" s="11" t="str">
        <f>IF('Daily PnL Log'!AA693&lt;&gt;"",'Daily PnL Log'!AA693,"")</f>
        <v/>
      </c>
      <c r="AB215" s="11" t="str">
        <f>IF('Daily PnL Log'!AB693&lt;&gt;"",'Daily PnL Log'!AB693,"")</f>
        <v/>
      </c>
      <c r="AC215" s="11">
        <f>IF('Daily PnL Log'!AC693&lt;&gt;"",'Daily PnL Log'!AC693,"")</f>
        <v>1756694.6</v>
      </c>
    </row>
    <row r="216" spans="1:29" x14ac:dyDescent="0.25">
      <c r="A216" s="47" t="str">
        <f t="shared" si="37"/>
        <v>Aug</v>
      </c>
      <c r="B216" s="14">
        <f>'Daily PnL Log'!B694</f>
        <v>45169</v>
      </c>
      <c r="C216" s="13">
        <f>IF('Daily PnL Log'!C694&lt;&gt;"",'Daily PnL Log'!C694,"")</f>
        <v>4360.1000000000004</v>
      </c>
      <c r="D216" s="13">
        <f>IF('Daily PnL Log'!D694&lt;&gt;"",'Daily PnL Log'!D694,"")</f>
        <v>-12770.9</v>
      </c>
      <c r="E216" s="13">
        <f>IF('Daily PnL Log'!E694&lt;&gt;"",'Daily PnL Log'!E694,"")</f>
        <v>0</v>
      </c>
      <c r="F216" s="13">
        <f>IF('Daily PnL Log'!F694&lt;&gt;"",'Daily PnL Log'!F694,"")</f>
        <v>17016.5</v>
      </c>
      <c r="G216" s="13">
        <f>IF('Daily PnL Log'!G694&lt;&gt;"",'Daily PnL Log'!G694,"")</f>
        <v>8971.5</v>
      </c>
      <c r="H216" s="13">
        <f>IF('Daily PnL Log'!H694&lt;&gt;"",'Daily PnL Log'!H694,"")</f>
        <v>72.5</v>
      </c>
      <c r="I216" s="13">
        <f>IF('Daily PnL Log'!I694&lt;&gt;"",'Daily PnL Log'!I694,"")</f>
        <v>0</v>
      </c>
      <c r="J216" s="13">
        <f>IF('Daily PnL Log'!J694&lt;&gt;"",'Daily PnL Log'!J694,"")</f>
        <v>17649.7</v>
      </c>
      <c r="K216" s="13">
        <f>IF('Daily PnL Log'!K694&lt;&gt;"",'Daily PnL Log'!K694,"")</f>
        <v>-80.27</v>
      </c>
      <c r="L216" s="13">
        <f>IF('Daily PnL Log'!L694&lt;&gt;"",'Daily PnL Log'!L694,"")</f>
        <v>-567.41</v>
      </c>
      <c r="M216" s="13">
        <f>IF('Daily PnL Log'!M694&lt;&gt;"",'Daily PnL Log'!M694,"")</f>
        <v>-647.67999999999995</v>
      </c>
      <c r="N216" s="13">
        <f>IF('Daily PnL Log'!N694&lt;&gt;"",'Daily PnL Log'!N694,"")</f>
        <v>17002.02</v>
      </c>
      <c r="O216" s="13">
        <f t="shared" si="39"/>
        <v>962175.40000000026</v>
      </c>
      <c r="P216" s="13">
        <f t="shared" si="40"/>
        <v>371675.70000000007</v>
      </c>
      <c r="Q216" s="13">
        <f t="shared" si="41"/>
        <v>-129169.10000000002</v>
      </c>
      <c r="R216" s="13">
        <f t="shared" si="42"/>
        <v>505191.39999999985</v>
      </c>
      <c r="S216" s="13">
        <f t="shared" si="43"/>
        <v>229990.99999999994</v>
      </c>
      <c r="T216" s="13">
        <f t="shared" si="44"/>
        <v>-34242.999999999993</v>
      </c>
      <c r="U216" s="13">
        <f t="shared" si="45"/>
        <v>0</v>
      </c>
      <c r="V216" s="13">
        <f t="shared" si="46"/>
        <v>1905621.4000000008</v>
      </c>
      <c r="W216" s="13">
        <f>IF('Daily PnL Log'!W694&lt;&gt;"",'Daily PnL Log'!W694,"")</f>
        <v>950664.42</v>
      </c>
      <c r="X216" s="118">
        <f>IF('Daily PnL Log'!X694&lt;&gt;"",'Daily PnL Log'!X694,"")</f>
        <v>1.7884355028244352E-2</v>
      </c>
      <c r="Y216" s="13" t="str">
        <f>IF('Daily PnL Log'!Y694&lt;&gt;"",'Daily PnL Log'!Y694,"")</f>
        <v/>
      </c>
      <c r="Z216" s="13" t="str">
        <f>IF('Daily PnL Log'!Z694&lt;&gt;"",'Daily PnL Log'!Z694,"")</f>
        <v/>
      </c>
      <c r="AA216" s="13" t="str">
        <f>IF('Daily PnL Log'!AA694&lt;&gt;"",'Daily PnL Log'!AA694,"")</f>
        <v/>
      </c>
      <c r="AB216" s="13" t="str">
        <f>IF('Daily PnL Log'!AB694&lt;&gt;"",'Daily PnL Log'!AB694,"")</f>
        <v/>
      </c>
      <c r="AC216" s="13">
        <f>IF('Daily PnL Log'!AC694&lt;&gt;"",'Daily PnL Log'!AC694,"")</f>
        <v>1764959.42</v>
      </c>
    </row>
    <row r="217" spans="1:29" x14ac:dyDescent="0.25">
      <c r="A217" s="48" t="str">
        <f t="shared" si="37"/>
        <v>Sep</v>
      </c>
      <c r="B217" s="83">
        <f>'Daily PnL Log'!B695</f>
        <v>45170</v>
      </c>
      <c r="C217" s="11">
        <f>IF('Daily PnL Log'!C695&lt;&gt;"",'Daily PnL Log'!C695,"")</f>
        <v>-4002.8</v>
      </c>
      <c r="D217" s="11">
        <f>IF('Daily PnL Log'!D695&lt;&gt;"",'Daily PnL Log'!D695,"")</f>
        <v>2839.7</v>
      </c>
      <c r="E217" s="11">
        <f>IF('Daily PnL Log'!E695&lt;&gt;"",'Daily PnL Log'!E695,"")</f>
        <v>0</v>
      </c>
      <c r="F217" s="11">
        <f>IF('Daily PnL Log'!F695&lt;&gt;"",'Daily PnL Log'!F695,"")</f>
        <v>14791</v>
      </c>
      <c r="G217" s="11">
        <f>IF('Daily PnL Log'!G695&lt;&gt;"",'Daily PnL Log'!G695,"")</f>
        <v>1443.6</v>
      </c>
      <c r="H217" s="11">
        <f>IF('Daily PnL Log'!H695&lt;&gt;"",'Daily PnL Log'!H695,"")</f>
        <v>-237.6</v>
      </c>
      <c r="I217" s="11">
        <f>IF('Daily PnL Log'!I695&lt;&gt;"",'Daily PnL Log'!I695,"")</f>
        <v>0</v>
      </c>
      <c r="J217" s="11">
        <f>IF('Daily PnL Log'!J695&lt;&gt;"",'Daily PnL Log'!J695,"")</f>
        <v>14833.9</v>
      </c>
      <c r="K217" s="11">
        <f>IF('Daily PnL Log'!K695&lt;&gt;"",'Daily PnL Log'!K695,"")</f>
        <v>-27.34</v>
      </c>
      <c r="L217" s="11">
        <f>IF('Daily PnL Log'!L695&lt;&gt;"",'Daily PnL Log'!L695,"")</f>
        <v>-192.97</v>
      </c>
      <c r="M217" s="11">
        <f>IF('Daily PnL Log'!M695&lt;&gt;"",'Daily PnL Log'!M695,"")</f>
        <v>-220.31</v>
      </c>
      <c r="N217" s="11">
        <f>IF('Daily PnL Log'!N695&lt;&gt;"",'Daily PnL Log'!N695,"")</f>
        <v>14613.59</v>
      </c>
      <c r="O217" s="11">
        <f t="shared" si="39"/>
        <v>958172.60000000021</v>
      </c>
      <c r="P217" s="11">
        <f t="shared" si="40"/>
        <v>374515.40000000008</v>
      </c>
      <c r="Q217" s="11">
        <f t="shared" si="41"/>
        <v>-129169.10000000002</v>
      </c>
      <c r="R217" s="11">
        <f t="shared" si="42"/>
        <v>519982.39999999985</v>
      </c>
      <c r="S217" s="11">
        <f t="shared" si="43"/>
        <v>231434.59999999995</v>
      </c>
      <c r="T217" s="11">
        <f t="shared" si="44"/>
        <v>-34480.599999999991</v>
      </c>
      <c r="U217" s="11">
        <f t="shared" si="45"/>
        <v>0</v>
      </c>
      <c r="V217" s="11">
        <f t="shared" si="46"/>
        <v>1920455.3000000007</v>
      </c>
      <c r="W217" s="11">
        <f>IF('Daily PnL Log'!W695&lt;&gt;"",'Daily PnL Log'!W695,"")</f>
        <v>999813.86</v>
      </c>
      <c r="X217" s="119">
        <f>IF('Daily PnL Log'!X695&lt;&gt;"",'Daily PnL Log'!X695,"")</f>
        <v>1.4616310680069989E-2</v>
      </c>
      <c r="Y217" s="11">
        <f>IF('Daily PnL Log'!Y695&lt;&gt;"",'Daily PnL Log'!Y695,"")</f>
        <v>-1667.76</v>
      </c>
      <c r="Z217" s="11" t="str">
        <f>IF('Daily PnL Log'!Z695&lt;&gt;"",'Daily PnL Log'!Z695,"")</f>
        <v/>
      </c>
      <c r="AA217" s="11" t="str">
        <f>IF('Daily PnL Log'!AA695&lt;&gt;"",'Daily PnL Log'!AA695,"")</f>
        <v/>
      </c>
      <c r="AB217" s="11" t="str">
        <f>IF('Daily PnL Log'!AB695&lt;&gt;"",'Daily PnL Log'!AB695,"")</f>
        <v/>
      </c>
      <c r="AC217" s="11">
        <f>IF('Daily PnL Log'!AC695&lt;&gt;"",'Daily PnL Log'!AC695,"")</f>
        <v>1795742.86</v>
      </c>
    </row>
    <row r="218" spans="1:29" x14ac:dyDescent="0.25">
      <c r="A218" s="47" t="str">
        <f t="shared" si="37"/>
        <v>Sep</v>
      </c>
      <c r="B218" s="14">
        <f>'Daily PnL Log'!B696</f>
        <v>45174</v>
      </c>
      <c r="C218" s="13">
        <f>IF('Daily PnL Log'!C696&lt;&gt;"",'Daily PnL Log'!C696,"")</f>
        <v>-29752.9</v>
      </c>
      <c r="D218" s="13">
        <f>IF('Daily PnL Log'!D696&lt;&gt;"",'Daily PnL Log'!D696,"")</f>
        <v>8729</v>
      </c>
      <c r="E218" s="13">
        <f>IF('Daily PnL Log'!E696&lt;&gt;"",'Daily PnL Log'!E696,"")</f>
        <v>0</v>
      </c>
      <c r="F218" s="13">
        <f>IF('Daily PnL Log'!F696&lt;&gt;"",'Daily PnL Log'!F696,"")</f>
        <v>9501.4</v>
      </c>
      <c r="G218" s="13">
        <f>IF('Daily PnL Log'!G696&lt;&gt;"",'Daily PnL Log'!G696,"")</f>
        <v>3267.3</v>
      </c>
      <c r="H218" s="13">
        <f>IF('Daily PnL Log'!H696&lt;&gt;"",'Daily PnL Log'!H696,"")</f>
        <v>1883.3</v>
      </c>
      <c r="I218" s="13">
        <f>IF('Daily PnL Log'!I696&lt;&gt;"",'Daily PnL Log'!I696,"")</f>
        <v>0</v>
      </c>
      <c r="J218" s="13">
        <f>IF('Daily PnL Log'!J696&lt;&gt;"",'Daily PnL Log'!J696,"")</f>
        <v>-6371.9000000000005</v>
      </c>
      <c r="K218" s="13">
        <f>IF('Daily PnL Log'!K696&lt;&gt;"",'Daily PnL Log'!K696,"")</f>
        <v>-28.55</v>
      </c>
      <c r="L218" s="13">
        <f>IF('Daily PnL Log'!L696&lt;&gt;"",'Daily PnL Log'!L696,"")</f>
        <v>-201.94</v>
      </c>
      <c r="M218" s="13">
        <f>IF('Daily PnL Log'!M696&lt;&gt;"",'Daily PnL Log'!M696,"")</f>
        <v>-230.49</v>
      </c>
      <c r="N218" s="13">
        <f>IF('Daily PnL Log'!N696&lt;&gt;"",'Daily PnL Log'!N696,"")</f>
        <v>-6602.39</v>
      </c>
      <c r="O218" s="13">
        <f t="shared" si="39"/>
        <v>928419.70000000019</v>
      </c>
      <c r="P218" s="13">
        <f t="shared" si="40"/>
        <v>383244.40000000008</v>
      </c>
      <c r="Q218" s="13">
        <f t="shared" si="41"/>
        <v>-129169.10000000002</v>
      </c>
      <c r="R218" s="13">
        <f t="shared" si="42"/>
        <v>529483.79999999981</v>
      </c>
      <c r="S218" s="13">
        <f t="shared" si="43"/>
        <v>234701.89999999994</v>
      </c>
      <c r="T218" s="13">
        <f t="shared" si="44"/>
        <v>-32597.299999999992</v>
      </c>
      <c r="U218" s="13">
        <f t="shared" si="45"/>
        <v>0</v>
      </c>
      <c r="V218" s="13">
        <f t="shared" si="46"/>
        <v>1914083.4000000008</v>
      </c>
      <c r="W218" s="13">
        <f>IF('Daily PnL Log'!W696&lt;&gt;"",'Daily PnL Log'!W696,"")</f>
        <v>1051146.1200000001</v>
      </c>
      <c r="X218" s="118">
        <f>IF('Daily PnL Log'!X696&lt;&gt;"",'Daily PnL Log'!X696,"")</f>
        <v>-6.2811343488572259E-3</v>
      </c>
      <c r="Y218" s="13" t="str">
        <f>IF('Daily PnL Log'!Y696&lt;&gt;"",'Daily PnL Log'!Y696,"")</f>
        <v/>
      </c>
      <c r="Z218" s="13" t="str">
        <f>IF('Daily PnL Log'!Z696&lt;&gt;"",'Daily PnL Log'!Z696,"")</f>
        <v/>
      </c>
      <c r="AA218" s="13" t="str">
        <f>IF('Daily PnL Log'!AA696&lt;&gt;"",'Daily PnL Log'!AA696,"")</f>
        <v/>
      </c>
      <c r="AB218" s="13" t="str">
        <f>IF('Daily PnL Log'!AB696&lt;&gt;"",'Daily PnL Log'!AB696,"")</f>
        <v/>
      </c>
      <c r="AC218" s="13">
        <f>IF('Daily PnL Log'!AC696&lt;&gt;"",'Daily PnL Log'!AC696,"")</f>
        <v>1797521.12</v>
      </c>
    </row>
    <row r="219" spans="1:29" x14ac:dyDescent="0.25">
      <c r="A219" s="48" t="str">
        <f t="shared" si="37"/>
        <v>Sep</v>
      </c>
      <c r="B219" s="83">
        <f>'Daily PnL Log'!B697</f>
        <v>45175</v>
      </c>
      <c r="C219" s="11">
        <f>IF('Daily PnL Log'!C697&lt;&gt;"",'Daily PnL Log'!C697,"")</f>
        <v>42920.4</v>
      </c>
      <c r="D219" s="11">
        <f>IF('Daily PnL Log'!D697&lt;&gt;"",'Daily PnL Log'!D697,"")</f>
        <v>-6006</v>
      </c>
      <c r="E219" s="11">
        <f>IF('Daily PnL Log'!E697&lt;&gt;"",'Daily PnL Log'!E697,"")</f>
        <v>0</v>
      </c>
      <c r="F219" s="11">
        <f>IF('Daily PnL Log'!F697&lt;&gt;"",'Daily PnL Log'!F697,"")</f>
        <v>-15079.1</v>
      </c>
      <c r="G219" s="11">
        <f>IF('Daily PnL Log'!G697&lt;&gt;"",'Daily PnL Log'!G697,"")</f>
        <v>5524.8</v>
      </c>
      <c r="H219" s="11">
        <f>IF('Daily PnL Log'!H697&lt;&gt;"",'Daily PnL Log'!H697,"")</f>
        <v>-3140.4</v>
      </c>
      <c r="I219" s="11">
        <f>IF('Daily PnL Log'!I697&lt;&gt;"",'Daily PnL Log'!I697,"")</f>
        <v>0</v>
      </c>
      <c r="J219" s="11">
        <f>IF('Daily PnL Log'!J697&lt;&gt;"",'Daily PnL Log'!J697,"")</f>
        <v>24219.7</v>
      </c>
      <c r="K219" s="11">
        <f>IF('Daily PnL Log'!K697&lt;&gt;"",'Daily PnL Log'!K697,"")</f>
        <v>-53.06</v>
      </c>
      <c r="L219" s="11">
        <f>IF('Daily PnL Log'!L697&lt;&gt;"",'Daily PnL Log'!L697,"")</f>
        <v>-374.9</v>
      </c>
      <c r="M219" s="11">
        <f>IF('Daily PnL Log'!M697&lt;&gt;"",'Daily PnL Log'!M697,"")</f>
        <v>-427.96</v>
      </c>
      <c r="N219" s="11">
        <f>IF('Daily PnL Log'!N697&lt;&gt;"",'Daily PnL Log'!N697,"")</f>
        <v>23791.74</v>
      </c>
      <c r="O219" s="11">
        <f t="shared" si="39"/>
        <v>971340.10000000021</v>
      </c>
      <c r="P219" s="11">
        <f t="shared" si="40"/>
        <v>377238.40000000008</v>
      </c>
      <c r="Q219" s="11">
        <f t="shared" si="41"/>
        <v>-129169.10000000002</v>
      </c>
      <c r="R219" s="11">
        <f t="shared" si="42"/>
        <v>514404.69999999984</v>
      </c>
      <c r="S219" s="11">
        <f t="shared" si="43"/>
        <v>240226.69999999992</v>
      </c>
      <c r="T219" s="11">
        <f t="shared" si="44"/>
        <v>-35737.69999999999</v>
      </c>
      <c r="U219" s="11">
        <f t="shared" si="45"/>
        <v>0</v>
      </c>
      <c r="V219" s="11">
        <f t="shared" si="46"/>
        <v>1938303.1000000008</v>
      </c>
      <c r="W219" s="11">
        <f>IF('Daily PnL Log'!W697&lt;&gt;"",'Daily PnL Log'!W697,"")</f>
        <v>1161643.1599999999</v>
      </c>
      <c r="X219" s="119">
        <f>IF('Daily PnL Log'!X697&lt;&gt;"",'Daily PnL Log'!X697,"")</f>
        <v>2.0481108845852459E-2</v>
      </c>
      <c r="Y219" s="11" t="str">
        <f>IF('Daily PnL Log'!Y697&lt;&gt;"",'Daily PnL Log'!Y697,"")</f>
        <v/>
      </c>
      <c r="Z219" s="11" t="str">
        <f>IF('Daily PnL Log'!Z697&lt;&gt;"",'Daily PnL Log'!Z697,"")</f>
        <v/>
      </c>
      <c r="AA219" s="11" t="str">
        <f>IF('Daily PnL Log'!AA697&lt;&gt;"",'Daily PnL Log'!AA697,"")</f>
        <v/>
      </c>
      <c r="AB219" s="11" t="str">
        <f>IF('Daily PnL Log'!AB697&lt;&gt;"",'Daily PnL Log'!AB697,"")</f>
        <v/>
      </c>
      <c r="AC219" s="11">
        <f>IF('Daily PnL Log'!AC697&lt;&gt;"",'Daily PnL Log'!AC697,"")</f>
        <v>1819018.16</v>
      </c>
    </row>
    <row r="220" spans="1:29" x14ac:dyDescent="0.25">
      <c r="A220" s="47" t="str">
        <f t="shared" si="37"/>
        <v>Sep</v>
      </c>
      <c r="B220" s="14">
        <f>'Daily PnL Log'!B698</f>
        <v>45176</v>
      </c>
      <c r="C220" s="13">
        <f>IF('Daily PnL Log'!C698&lt;&gt;"",'Daily PnL Log'!C698,"")</f>
        <v>-113</v>
      </c>
      <c r="D220" s="13">
        <f>IF('Daily PnL Log'!D698&lt;&gt;"",'Daily PnL Log'!D698,"")</f>
        <v>-2856.4</v>
      </c>
      <c r="E220" s="13">
        <f>IF('Daily PnL Log'!E698&lt;&gt;"",'Daily PnL Log'!E698,"")</f>
        <v>0</v>
      </c>
      <c r="F220" s="13">
        <f>IF('Daily PnL Log'!F698&lt;&gt;"",'Daily PnL Log'!F698,"")</f>
        <v>-6792.3</v>
      </c>
      <c r="G220" s="13">
        <f>IF('Daily PnL Log'!G698&lt;&gt;"",'Daily PnL Log'!G698,"")</f>
        <v>12495.9</v>
      </c>
      <c r="H220" s="13">
        <f>IF('Daily PnL Log'!H698&lt;&gt;"",'Daily PnL Log'!H698,"")</f>
        <v>-1848.6</v>
      </c>
      <c r="I220" s="13">
        <f>IF('Daily PnL Log'!I698&lt;&gt;"",'Daily PnL Log'!I698,"")</f>
        <v>0</v>
      </c>
      <c r="J220" s="13">
        <f>IF('Daily PnL Log'!J698&lt;&gt;"",'Daily PnL Log'!J698,"")</f>
        <v>885.599999999999</v>
      </c>
      <c r="K220" s="13">
        <f>IF('Daily PnL Log'!K698&lt;&gt;"",'Daily PnL Log'!K698,"")</f>
        <v>-58.12</v>
      </c>
      <c r="L220" s="13">
        <f>IF('Daily PnL Log'!L698&lt;&gt;"",'Daily PnL Log'!L698,"")</f>
        <v>-411.01</v>
      </c>
      <c r="M220" s="13">
        <f>IF('Daily PnL Log'!M698&lt;&gt;"",'Daily PnL Log'!M698,"")</f>
        <v>-469.13</v>
      </c>
      <c r="N220" s="13">
        <f>IF('Daily PnL Log'!N698&lt;&gt;"",'Daily PnL Log'!N698,"")</f>
        <v>416.469999999999</v>
      </c>
      <c r="O220" s="13">
        <f t="shared" si="39"/>
        <v>971227.10000000021</v>
      </c>
      <c r="P220" s="13">
        <f t="shared" si="40"/>
        <v>374382.00000000006</v>
      </c>
      <c r="Q220" s="13">
        <f t="shared" si="41"/>
        <v>-129169.10000000002</v>
      </c>
      <c r="R220" s="13">
        <f t="shared" si="42"/>
        <v>507612.39999999985</v>
      </c>
      <c r="S220" s="13">
        <f t="shared" si="43"/>
        <v>252722.59999999992</v>
      </c>
      <c r="T220" s="13">
        <f t="shared" si="44"/>
        <v>-37586.299999999988</v>
      </c>
      <c r="U220" s="13">
        <f t="shared" si="45"/>
        <v>0</v>
      </c>
      <c r="V220" s="13">
        <f t="shared" si="46"/>
        <v>1939188.7000000009</v>
      </c>
      <c r="W220" s="13">
        <f>IF('Daily PnL Log'!W698&lt;&gt;"",'Daily PnL Log'!W698,"")</f>
        <v>1075038.28</v>
      </c>
      <c r="X220" s="118">
        <f>IF('Daily PnL Log'!X698&lt;&gt;"",'Daily PnL Log'!X698,"")</f>
        <v>3.8740015843900832E-4</v>
      </c>
      <c r="Y220" s="13">
        <f>IF('Daily PnL Log'!Y698&lt;&gt;"",'Daily PnL Log'!Y698,"")</f>
        <v>-87.5</v>
      </c>
      <c r="Z220" s="13" t="str">
        <f>IF('Daily PnL Log'!Z698&lt;&gt;"",'Daily PnL Log'!Z698,"")</f>
        <v/>
      </c>
      <c r="AA220" s="13" t="str">
        <f>IF('Daily PnL Log'!AA698&lt;&gt;"",'Daily PnL Log'!AA698,"")</f>
        <v/>
      </c>
      <c r="AB220" s="13" t="str">
        <f>IF('Daily PnL Log'!AB698&lt;&gt;"",'Daily PnL Log'!AB698,"")</f>
        <v/>
      </c>
      <c r="AC220" s="13">
        <f>IF('Daily PnL Log'!AC698&lt;&gt;"",'Daily PnL Log'!AC698,"")</f>
        <v>1835330.28</v>
      </c>
    </row>
    <row r="221" spans="1:29" x14ac:dyDescent="0.25">
      <c r="A221" s="48" t="str">
        <f t="shared" si="37"/>
        <v>Sep</v>
      </c>
      <c r="B221" s="83">
        <f>'Daily PnL Log'!B699</f>
        <v>45177</v>
      </c>
      <c r="C221" s="11">
        <f>IF('Daily PnL Log'!C699&lt;&gt;"",'Daily PnL Log'!C699,"")</f>
        <v>17906.7</v>
      </c>
      <c r="D221" s="11">
        <f>IF('Daily PnL Log'!D699&lt;&gt;"",'Daily PnL Log'!D699,"")</f>
        <v>-4452.3999999999996</v>
      </c>
      <c r="E221" s="11">
        <f>IF('Daily PnL Log'!E699&lt;&gt;"",'Daily PnL Log'!E699,"")</f>
        <v>0</v>
      </c>
      <c r="F221" s="11">
        <f>IF('Daily PnL Log'!F699&lt;&gt;"",'Daily PnL Log'!F699,"")</f>
        <v>-5705.4</v>
      </c>
      <c r="G221" s="11">
        <f>IF('Daily PnL Log'!G699&lt;&gt;"",'Daily PnL Log'!G699,"")</f>
        <v>8984.4</v>
      </c>
      <c r="H221" s="11">
        <f>IF('Daily PnL Log'!H699&lt;&gt;"",'Daily PnL Log'!H699,"")</f>
        <v>127.2</v>
      </c>
      <c r="I221" s="11">
        <f>IF('Daily PnL Log'!I699&lt;&gt;"",'Daily PnL Log'!I699,"")</f>
        <v>0</v>
      </c>
      <c r="J221" s="11">
        <f>IF('Daily PnL Log'!J699&lt;&gt;"",'Daily PnL Log'!J699,"")</f>
        <v>16860.500000000004</v>
      </c>
      <c r="K221" s="11">
        <f>IF('Daily PnL Log'!K699&lt;&gt;"",'Daily PnL Log'!K699,"")</f>
        <v>-75.900000000000006</v>
      </c>
      <c r="L221" s="11">
        <f>IF('Daily PnL Log'!L699&lt;&gt;"",'Daily PnL Log'!L699,"")</f>
        <v>-536.36</v>
      </c>
      <c r="M221" s="11">
        <f>IF('Daily PnL Log'!M699&lt;&gt;"",'Daily PnL Log'!M699,"")</f>
        <v>-612.26</v>
      </c>
      <c r="N221" s="11">
        <f>IF('Daily PnL Log'!N699&lt;&gt;"",'Daily PnL Log'!N699,"")</f>
        <v>16248.240000000003</v>
      </c>
      <c r="O221" s="11">
        <f t="shared" si="39"/>
        <v>989133.80000000016</v>
      </c>
      <c r="P221" s="11">
        <f t="shared" si="40"/>
        <v>369929.60000000003</v>
      </c>
      <c r="Q221" s="11">
        <f t="shared" si="41"/>
        <v>-129169.10000000002</v>
      </c>
      <c r="R221" s="11">
        <f t="shared" si="42"/>
        <v>501906.99999999983</v>
      </c>
      <c r="S221" s="11">
        <f t="shared" si="43"/>
        <v>261706.99999999991</v>
      </c>
      <c r="T221" s="11">
        <f t="shared" si="44"/>
        <v>-37459.099999999991</v>
      </c>
      <c r="U221" s="11">
        <f t="shared" si="45"/>
        <v>0</v>
      </c>
      <c r="V221" s="11">
        <f t="shared" si="46"/>
        <v>1956049.2000000009</v>
      </c>
      <c r="W221" s="11">
        <f>IF('Daily PnL Log'!W699&lt;&gt;"",'Daily PnL Log'!W699,"")</f>
        <v>933893.82</v>
      </c>
      <c r="X221" s="119">
        <f>IF('Daily PnL Log'!X699&lt;&gt;"",'Daily PnL Log'!X699,"")</f>
        <v>1.7398380471133221E-2</v>
      </c>
      <c r="Y221" s="11">
        <f>IF('Daily PnL Log'!Y699&lt;&gt;"",'Daily PnL Log'!Y699,"")</f>
        <v>-1125.71</v>
      </c>
      <c r="Z221" s="11" t="str">
        <f>IF('Daily PnL Log'!Z699&lt;&gt;"",'Daily PnL Log'!Z699,"")</f>
        <v/>
      </c>
      <c r="AA221" s="11" t="str">
        <f>IF('Daily PnL Log'!AA699&lt;&gt;"",'Daily PnL Log'!AA699,"")</f>
        <v/>
      </c>
      <c r="AB221" s="11" t="str">
        <f>IF('Daily PnL Log'!AB699&lt;&gt;"",'Daily PnL Log'!AB699,"")</f>
        <v/>
      </c>
      <c r="AC221" s="11">
        <f>IF('Daily PnL Log'!AC699&lt;&gt;"",'Daily PnL Log'!AC699,"")</f>
        <v>1837366.82</v>
      </c>
    </row>
    <row r="222" spans="1:29" x14ac:dyDescent="0.25">
      <c r="A222" s="47" t="str">
        <f t="shared" si="37"/>
        <v>Sep</v>
      </c>
      <c r="B222" s="14">
        <f>'Daily PnL Log'!B700</f>
        <v>45180</v>
      </c>
      <c r="C222" s="13">
        <f>IF('Daily PnL Log'!C700&lt;&gt;"",'Daily PnL Log'!C700,"")</f>
        <v>18262.599999999999</v>
      </c>
      <c r="D222" s="13">
        <f>IF('Daily PnL Log'!D700&lt;&gt;"",'Daily PnL Log'!D700,"")</f>
        <v>9011.1</v>
      </c>
      <c r="E222" s="13">
        <f>IF('Daily PnL Log'!E700&lt;&gt;"",'Daily PnL Log'!E700,"")</f>
        <v>0</v>
      </c>
      <c r="F222" s="13">
        <f>IF('Daily PnL Log'!F700&lt;&gt;"",'Daily PnL Log'!F700,"")</f>
        <v>7169.4</v>
      </c>
      <c r="G222" s="13">
        <f>IF('Daily PnL Log'!G700&lt;&gt;"",'Daily PnL Log'!G700,"")</f>
        <v>15126.2</v>
      </c>
      <c r="H222" s="13">
        <f>IF('Daily PnL Log'!H700&lt;&gt;"",'Daily PnL Log'!H700,"")</f>
        <v>-1877.1</v>
      </c>
      <c r="I222" s="13">
        <f>IF('Daily PnL Log'!I700&lt;&gt;"",'Daily PnL Log'!I700,"")</f>
        <v>0</v>
      </c>
      <c r="J222" s="13">
        <f>IF('Daily PnL Log'!J700&lt;&gt;"",'Daily PnL Log'!J700,"")</f>
        <v>47692.200000000004</v>
      </c>
      <c r="K222" s="13">
        <f>IF('Daily PnL Log'!K700&lt;&gt;"",'Daily PnL Log'!K700,"")</f>
        <v>-68.62</v>
      </c>
      <c r="L222" s="13">
        <f>IF('Daily PnL Log'!L700&lt;&gt;"",'Daily PnL Log'!L700,"")</f>
        <v>-484.15</v>
      </c>
      <c r="M222" s="13">
        <f>IF('Daily PnL Log'!M700&lt;&gt;"",'Daily PnL Log'!M700,"")</f>
        <v>-552.77</v>
      </c>
      <c r="N222" s="13">
        <f>IF('Daily PnL Log'!N700&lt;&gt;"",'Daily PnL Log'!N700,"")</f>
        <v>47139.430000000008</v>
      </c>
      <c r="O222" s="13">
        <f t="shared" si="39"/>
        <v>1007396.4000000001</v>
      </c>
      <c r="P222" s="13">
        <f t="shared" si="40"/>
        <v>378940.7</v>
      </c>
      <c r="Q222" s="13">
        <f t="shared" si="41"/>
        <v>-129169.10000000002</v>
      </c>
      <c r="R222" s="13">
        <f t="shared" si="42"/>
        <v>509076.39999999985</v>
      </c>
      <c r="S222" s="13">
        <f t="shared" si="43"/>
        <v>276833.1999999999</v>
      </c>
      <c r="T222" s="13">
        <f t="shared" si="44"/>
        <v>-39336.19999999999</v>
      </c>
      <c r="U222" s="13">
        <f t="shared" si="45"/>
        <v>0</v>
      </c>
      <c r="V222" s="13">
        <f t="shared" si="46"/>
        <v>2003741.4000000008</v>
      </c>
      <c r="W222" s="13">
        <f>IF('Daily PnL Log'!W700&lt;&gt;"",'Daily PnL Log'!W700,"")</f>
        <v>929560.05</v>
      </c>
      <c r="X222" s="118">
        <f>IF('Daily PnL Log'!X700&lt;&gt;"",'Daily PnL Log'!X700,"")</f>
        <v>5.0711548974162565E-2</v>
      </c>
      <c r="Y222" s="13" t="str">
        <f>IF('Daily PnL Log'!Y700&lt;&gt;"",'Daily PnL Log'!Y700,"")</f>
        <v/>
      </c>
      <c r="Z222" s="13" t="str">
        <f>IF('Daily PnL Log'!Z700&lt;&gt;"",'Daily PnL Log'!Z700,"")</f>
        <v/>
      </c>
      <c r="AA222" s="13" t="str">
        <f>IF('Daily PnL Log'!AA700&lt;&gt;"",'Daily PnL Log'!AA700,"")</f>
        <v/>
      </c>
      <c r="AB222" s="13" t="str">
        <f>IF('Daily PnL Log'!AB700&lt;&gt;"",'Daily PnL Log'!AB700,"")</f>
        <v/>
      </c>
      <c r="AC222" s="13">
        <f>IF('Daily PnL Log'!AC700&lt;&gt;"",'Daily PnL Log'!AC700,"")</f>
        <v>1848344.05</v>
      </c>
    </row>
    <row r="223" spans="1:29" x14ac:dyDescent="0.25">
      <c r="A223" s="48" t="str">
        <f t="shared" si="37"/>
        <v>Sep</v>
      </c>
      <c r="B223" s="83">
        <f>'Daily PnL Log'!B701</f>
        <v>45181</v>
      </c>
      <c r="C223" s="11">
        <f>IF('Daily PnL Log'!C701&lt;&gt;"",'Daily PnL Log'!C701,"")</f>
        <v>-46347.1</v>
      </c>
      <c r="D223" s="11">
        <f>IF('Daily PnL Log'!D701&lt;&gt;"",'Daily PnL Log'!D701,"")</f>
        <v>-28948.7</v>
      </c>
      <c r="E223" s="11">
        <f>IF('Daily PnL Log'!E701&lt;&gt;"",'Daily PnL Log'!E701,"")</f>
        <v>0</v>
      </c>
      <c r="F223" s="11">
        <f>IF('Daily PnL Log'!F701&lt;&gt;"",'Daily PnL Log'!F701,"")</f>
        <v>4772.7</v>
      </c>
      <c r="G223" s="11">
        <f>IF('Daily PnL Log'!G701&lt;&gt;"",'Daily PnL Log'!G701,"")</f>
        <v>-7408.7</v>
      </c>
      <c r="H223" s="11">
        <f>IF('Daily PnL Log'!H701&lt;&gt;"",'Daily PnL Log'!H701,"")</f>
        <v>78.400000000000006</v>
      </c>
      <c r="I223" s="11">
        <f>IF('Daily PnL Log'!I701&lt;&gt;"",'Daily PnL Log'!I701,"")</f>
        <v>0</v>
      </c>
      <c r="J223" s="11">
        <f>IF('Daily PnL Log'!J701&lt;&gt;"",'Daily PnL Log'!J701,"")</f>
        <v>-77853.400000000009</v>
      </c>
      <c r="K223" s="11">
        <f>IF('Daily PnL Log'!K701&lt;&gt;"",'Daily PnL Log'!K701,"")</f>
        <v>-85.4</v>
      </c>
      <c r="L223" s="11">
        <f>IF('Daily PnL Log'!L701&lt;&gt;"",'Daily PnL Log'!L701,"")</f>
        <v>-603.6</v>
      </c>
      <c r="M223" s="11">
        <f>IF('Daily PnL Log'!M701&lt;&gt;"",'Daily PnL Log'!M701,"")</f>
        <v>-689</v>
      </c>
      <c r="N223" s="11">
        <f>IF('Daily PnL Log'!N701&lt;&gt;"",'Daily PnL Log'!N701,"")</f>
        <v>-78542.400000000009</v>
      </c>
      <c r="O223" s="11">
        <f t="shared" si="39"/>
        <v>961049.30000000016</v>
      </c>
      <c r="P223" s="11">
        <f t="shared" si="40"/>
        <v>349992</v>
      </c>
      <c r="Q223" s="11">
        <f t="shared" si="41"/>
        <v>-129169.10000000002</v>
      </c>
      <c r="R223" s="11">
        <f t="shared" si="42"/>
        <v>513849.09999999986</v>
      </c>
      <c r="S223" s="11">
        <f t="shared" si="43"/>
        <v>269424.49999999988</v>
      </c>
      <c r="T223" s="11">
        <f t="shared" si="44"/>
        <v>-39257.799999999988</v>
      </c>
      <c r="U223" s="11">
        <f t="shared" si="45"/>
        <v>0</v>
      </c>
      <c r="V223" s="11">
        <f t="shared" si="46"/>
        <v>1925888.0000000009</v>
      </c>
      <c r="W223" s="11">
        <f>IF('Daily PnL Log'!W701&lt;&gt;"",'Daily PnL Log'!W701,"")</f>
        <v>976031.84</v>
      </c>
      <c r="X223" s="119">
        <f>IF('Daily PnL Log'!X701&lt;&gt;"",'Daily PnL Log'!X701,"")</f>
        <v>-8.0471145285588241E-2</v>
      </c>
      <c r="Y223" s="11" t="str">
        <f>IF('Daily PnL Log'!Y701&lt;&gt;"",'Daily PnL Log'!Y701,"")</f>
        <v/>
      </c>
      <c r="Z223" s="11" t="str">
        <f>IF('Daily PnL Log'!Z701&lt;&gt;"",'Daily PnL Log'!Z701,"")</f>
        <v/>
      </c>
      <c r="AA223" s="11" t="str">
        <f>IF('Daily PnL Log'!AA701&lt;&gt;"",'Daily PnL Log'!AA701,"")</f>
        <v/>
      </c>
      <c r="AB223" s="11" t="str">
        <f>IF('Daily PnL Log'!AB701&lt;&gt;"",'Daily PnL Log'!AB701,"")</f>
        <v/>
      </c>
      <c r="AC223" s="11">
        <f>IF('Daily PnL Log'!AC701&lt;&gt;"",'Daily PnL Log'!AC701,"")</f>
        <v>1777996.84</v>
      </c>
    </row>
    <row r="224" spans="1:29" x14ac:dyDescent="0.25">
      <c r="A224" s="47" t="str">
        <f t="shared" si="37"/>
        <v>Sep</v>
      </c>
      <c r="B224" s="14">
        <f>'Daily PnL Log'!B702</f>
        <v>45182</v>
      </c>
      <c r="C224" s="13">
        <f>IF('Daily PnL Log'!C702&lt;&gt;"",'Daily PnL Log'!C702,"")</f>
        <v>-9362</v>
      </c>
      <c r="D224" s="13">
        <f>IF('Daily PnL Log'!D702&lt;&gt;"",'Daily PnL Log'!D702,"")</f>
        <v>-21068.5</v>
      </c>
      <c r="E224" s="13">
        <f>IF('Daily PnL Log'!E702&lt;&gt;"",'Daily PnL Log'!E702,"")</f>
        <v>0</v>
      </c>
      <c r="F224" s="13">
        <f>IF('Daily PnL Log'!F702&lt;&gt;"",'Daily PnL Log'!F702,"")</f>
        <v>-5532.4</v>
      </c>
      <c r="G224" s="13">
        <f>IF('Daily PnL Log'!G702&lt;&gt;"",'Daily PnL Log'!G702,"")</f>
        <v>8020.9</v>
      </c>
      <c r="H224" s="13">
        <f>IF('Daily PnL Log'!H702&lt;&gt;"",'Daily PnL Log'!H702,"")</f>
        <v>-1380.6</v>
      </c>
      <c r="I224" s="13">
        <f>IF('Daily PnL Log'!I702&lt;&gt;"",'Daily PnL Log'!I702,"")</f>
        <v>0</v>
      </c>
      <c r="J224" s="13">
        <f>IF('Daily PnL Log'!J702&lt;&gt;"",'Daily PnL Log'!J702,"")</f>
        <v>-29322.6</v>
      </c>
      <c r="K224" s="13">
        <f>IF('Daily PnL Log'!K702&lt;&gt;"",'Daily PnL Log'!K702,"")</f>
        <v>-65.34</v>
      </c>
      <c r="L224" s="13">
        <f>IF('Daily PnL Log'!L702&lt;&gt;"",'Daily PnL Log'!L702,"")</f>
        <v>-460.33</v>
      </c>
      <c r="M224" s="13">
        <f>IF('Daily PnL Log'!M702&lt;&gt;"",'Daily PnL Log'!M702,"")</f>
        <v>-525.66999999999996</v>
      </c>
      <c r="N224" s="13">
        <f>IF('Daily PnL Log'!N702&lt;&gt;"",'Daily PnL Log'!N702,"")</f>
        <v>-29848.269999999997</v>
      </c>
      <c r="O224" s="13">
        <f t="shared" si="39"/>
        <v>951687.30000000016</v>
      </c>
      <c r="P224" s="13">
        <f t="shared" si="40"/>
        <v>328923.5</v>
      </c>
      <c r="Q224" s="13">
        <f t="shared" si="41"/>
        <v>-129169.10000000002</v>
      </c>
      <c r="R224" s="13">
        <f t="shared" si="42"/>
        <v>508316.69999999984</v>
      </c>
      <c r="S224" s="13">
        <f t="shared" si="43"/>
        <v>277445.39999999991</v>
      </c>
      <c r="T224" s="13">
        <f t="shared" si="44"/>
        <v>-40638.399999999987</v>
      </c>
      <c r="U224" s="13">
        <f t="shared" si="45"/>
        <v>0</v>
      </c>
      <c r="V224" s="13">
        <f t="shared" si="46"/>
        <v>1896565.4000000008</v>
      </c>
      <c r="W224" s="13">
        <f>IF('Daily PnL Log'!W702&lt;&gt;"",'Daily PnL Log'!W702,"")</f>
        <v>1090438.42</v>
      </c>
      <c r="X224" s="118">
        <f>IF('Daily PnL Log'!X702&lt;&gt;"",'Daily PnL Log'!X702,"")</f>
        <v>-2.7372724082851005E-2</v>
      </c>
      <c r="Y224" s="13" t="str">
        <f>IF('Daily PnL Log'!Y702&lt;&gt;"",'Daily PnL Log'!Y702,"")</f>
        <v/>
      </c>
      <c r="Z224" s="13" t="str">
        <f>IF('Daily PnL Log'!Z702&lt;&gt;"",'Daily PnL Log'!Z702,"")</f>
        <v/>
      </c>
      <c r="AA224" s="13" t="str">
        <f>IF('Daily PnL Log'!AA702&lt;&gt;"",'Daily PnL Log'!AA702,"")</f>
        <v/>
      </c>
      <c r="AB224" s="13" t="str">
        <f>IF('Daily PnL Log'!AB702&lt;&gt;"",'Daily PnL Log'!AB702,"")</f>
        <v/>
      </c>
      <c r="AC224" s="13">
        <f>IF('Daily PnL Log'!AC702&lt;&gt;"",'Daily PnL Log'!AC702,"")</f>
        <v>1783272.42</v>
      </c>
    </row>
    <row r="225" spans="1:29" x14ac:dyDescent="0.25">
      <c r="A225" s="48" t="str">
        <f t="shared" si="37"/>
        <v>Sep</v>
      </c>
      <c r="B225" s="83">
        <f>'Daily PnL Log'!B703</f>
        <v>45183</v>
      </c>
      <c r="C225" s="11">
        <f>IF('Daily PnL Log'!C703&lt;&gt;"",'Daily PnL Log'!C703,"")</f>
        <v>-25252.5</v>
      </c>
      <c r="D225" s="11">
        <f>IF('Daily PnL Log'!D703&lt;&gt;"",'Daily PnL Log'!D703,"")</f>
        <v>-1010</v>
      </c>
      <c r="E225" s="11">
        <f>IF('Daily PnL Log'!E703&lt;&gt;"",'Daily PnL Log'!E703,"")</f>
        <v>0</v>
      </c>
      <c r="F225" s="11">
        <f>IF('Daily PnL Log'!F703&lt;&gt;"",'Daily PnL Log'!F703,"")</f>
        <v>-10425</v>
      </c>
      <c r="G225" s="11">
        <f>IF('Daily PnL Log'!G703&lt;&gt;"",'Daily PnL Log'!G703,"")</f>
        <v>13708.7</v>
      </c>
      <c r="H225" s="11">
        <f>IF('Daily PnL Log'!H703&lt;&gt;"",'Daily PnL Log'!H703,"")</f>
        <v>-695.2</v>
      </c>
      <c r="I225" s="11">
        <f>IF('Daily PnL Log'!I703&lt;&gt;"",'Daily PnL Log'!I703,"")</f>
        <v>0</v>
      </c>
      <c r="J225" s="11">
        <f>IF('Daily PnL Log'!J703&lt;&gt;"",'Daily PnL Log'!J703,"")</f>
        <v>-23674</v>
      </c>
      <c r="K225" s="11">
        <f>IF('Daily PnL Log'!K703&lt;&gt;"",'Daily PnL Log'!K703,"")</f>
        <v>-86.38</v>
      </c>
      <c r="L225" s="11">
        <f>IF('Daily PnL Log'!L703&lt;&gt;"",'Daily PnL Log'!L703,"")</f>
        <v>-610.34</v>
      </c>
      <c r="M225" s="11">
        <f>IF('Daily PnL Log'!M703&lt;&gt;"",'Daily PnL Log'!M703,"")</f>
        <v>-696.72</v>
      </c>
      <c r="N225" s="11">
        <f>IF('Daily PnL Log'!N703&lt;&gt;"",'Daily PnL Log'!N703,"")</f>
        <v>-24370.720000000001</v>
      </c>
      <c r="O225" s="11">
        <f t="shared" si="39"/>
        <v>926434.80000000016</v>
      </c>
      <c r="P225" s="11">
        <f t="shared" si="40"/>
        <v>327913.5</v>
      </c>
      <c r="Q225" s="11">
        <f t="shared" si="41"/>
        <v>-129169.10000000002</v>
      </c>
      <c r="R225" s="11">
        <f t="shared" si="42"/>
        <v>497891.69999999984</v>
      </c>
      <c r="S225" s="11">
        <f t="shared" si="43"/>
        <v>291154.09999999992</v>
      </c>
      <c r="T225" s="11">
        <f t="shared" si="44"/>
        <v>-41333.599999999984</v>
      </c>
      <c r="U225" s="11">
        <f t="shared" si="45"/>
        <v>0</v>
      </c>
      <c r="V225" s="11">
        <f t="shared" si="46"/>
        <v>1872891.4000000008</v>
      </c>
      <c r="W225" s="11">
        <f>IF('Daily PnL Log'!W703&lt;&gt;"",'Daily PnL Log'!W703,"")</f>
        <v>938026.95</v>
      </c>
      <c r="X225" s="119">
        <f>IF('Daily PnL Log'!X703&lt;&gt;"",'Daily PnL Log'!X703,"")</f>
        <v>-2.5980831360975291E-2</v>
      </c>
      <c r="Y225" s="11">
        <f>IF('Daily PnL Log'!Y703&lt;&gt;"",'Daily PnL Log'!Y703,"")</f>
        <v>-5158.2299999999996</v>
      </c>
      <c r="Z225" s="11">
        <f>IF('Daily PnL Log'!Z703&lt;&gt;"",'Daily PnL Log'!Z703,"")</f>
        <v>8666.84</v>
      </c>
      <c r="AA225" s="11" t="str">
        <f>IF('Daily PnL Log'!AA703&lt;&gt;"",'Daily PnL Log'!AA703,"")</f>
        <v/>
      </c>
      <c r="AB225" s="11" t="str">
        <f>IF('Daily PnL Log'!AB703&lt;&gt;"",'Daily PnL Log'!AB703,"")</f>
        <v/>
      </c>
      <c r="AC225" s="11">
        <f>IF('Daily PnL Log'!AC703&lt;&gt;"",'Daily PnL Log'!AC703,"")</f>
        <v>1715931.95</v>
      </c>
    </row>
    <row r="226" spans="1:29" x14ac:dyDescent="0.25">
      <c r="A226" s="47" t="str">
        <f t="shared" si="37"/>
        <v>Sep</v>
      </c>
      <c r="B226" s="14">
        <f>'Daily PnL Log'!B704</f>
        <v>45184</v>
      </c>
      <c r="C226" s="13">
        <f>IF('Daily PnL Log'!C704&lt;&gt;"",'Daily PnL Log'!C704,"")</f>
        <v>30242.799999999999</v>
      </c>
      <c r="D226" s="13">
        <f>IF('Daily PnL Log'!D704&lt;&gt;"",'Daily PnL Log'!D704,"")</f>
        <v>10637.5</v>
      </c>
      <c r="E226" s="13">
        <f>IF('Daily PnL Log'!E704&lt;&gt;"",'Daily PnL Log'!E704,"")</f>
        <v>0</v>
      </c>
      <c r="F226" s="13">
        <f>IF('Daily PnL Log'!F704&lt;&gt;"",'Daily PnL Log'!F704,"")</f>
        <v>-29820.7</v>
      </c>
      <c r="G226" s="13">
        <f>IF('Daily PnL Log'!G704&lt;&gt;"",'Daily PnL Log'!G704,"")</f>
        <v>421.9</v>
      </c>
      <c r="H226" s="13">
        <f>IF('Daily PnL Log'!H704&lt;&gt;"",'Daily PnL Log'!H704,"")</f>
        <v>-2375.5</v>
      </c>
      <c r="I226" s="13">
        <f>IF('Daily PnL Log'!I704&lt;&gt;"",'Daily PnL Log'!I704,"")</f>
        <v>0</v>
      </c>
      <c r="J226" s="13">
        <f>IF('Daily PnL Log'!J704&lt;&gt;"",'Daily PnL Log'!J704,"")</f>
        <v>9106.0000000000018</v>
      </c>
      <c r="K226" s="13">
        <f>IF('Daily PnL Log'!K704&lt;&gt;"",'Daily PnL Log'!K704,"")</f>
        <v>-70.31</v>
      </c>
      <c r="L226" s="13">
        <f>IF('Daily PnL Log'!L704&lt;&gt;"",'Daily PnL Log'!L704,"")</f>
        <v>-492.51</v>
      </c>
      <c r="M226" s="13">
        <f>IF('Daily PnL Log'!M704&lt;&gt;"",'Daily PnL Log'!M704,"")</f>
        <v>-562.81999999999994</v>
      </c>
      <c r="N226" s="13">
        <f>IF('Daily PnL Log'!N704&lt;&gt;"",'Daily PnL Log'!N704,"")</f>
        <v>8543.1800000000021</v>
      </c>
      <c r="O226" s="13">
        <f t="shared" si="39"/>
        <v>956677.60000000021</v>
      </c>
      <c r="P226" s="13">
        <f t="shared" si="40"/>
        <v>338551</v>
      </c>
      <c r="Q226" s="13">
        <f t="shared" si="41"/>
        <v>-129169.10000000002</v>
      </c>
      <c r="R226" s="13">
        <f t="shared" si="42"/>
        <v>468070.99999999983</v>
      </c>
      <c r="S226" s="13">
        <f t="shared" si="43"/>
        <v>291575.99999999994</v>
      </c>
      <c r="T226" s="13">
        <f t="shared" si="44"/>
        <v>-43709.099999999984</v>
      </c>
      <c r="U226" s="13">
        <f t="shared" si="45"/>
        <v>0</v>
      </c>
      <c r="V226" s="13">
        <f t="shared" si="46"/>
        <v>1881997.4000000008</v>
      </c>
      <c r="W226" s="13">
        <f>IF('Daily PnL Log'!W704&lt;&gt;"",'Daily PnL Log'!W704,"")</f>
        <v>990843.88</v>
      </c>
      <c r="X226" s="118">
        <f>IF('Daily PnL Log'!X704&lt;&gt;"",'Daily PnL Log'!X704,"")</f>
        <v>8.6221252131062284E-3</v>
      </c>
      <c r="Y226" s="13" t="str">
        <f>IF('Daily PnL Log'!Y704&lt;&gt;"",'Daily PnL Log'!Y704,"")</f>
        <v/>
      </c>
      <c r="Z226" s="13" t="str">
        <f>IF('Daily PnL Log'!Z704&lt;&gt;"",'Daily PnL Log'!Z704,"")</f>
        <v/>
      </c>
      <c r="AA226" s="13" t="str">
        <f>IF('Daily PnL Log'!AA704&lt;&gt;"",'Daily PnL Log'!AA704,"")</f>
        <v/>
      </c>
      <c r="AB226" s="13" t="str">
        <f>IF('Daily PnL Log'!AB704&lt;&gt;"",'Daily PnL Log'!AB704,"")</f>
        <v/>
      </c>
      <c r="AC226" s="13">
        <f>IF('Daily PnL Log'!AC704&lt;&gt;"",'Daily PnL Log'!AC704,"")</f>
        <v>1752032.88</v>
      </c>
    </row>
    <row r="227" spans="1:29" x14ac:dyDescent="0.25">
      <c r="A227" s="48" t="str">
        <f t="shared" si="37"/>
        <v>Sep</v>
      </c>
      <c r="B227" s="83">
        <f>'Daily PnL Log'!B705</f>
        <v>45187</v>
      </c>
      <c r="C227" s="11">
        <f>IF('Daily PnL Log'!C705&lt;&gt;"",'Daily PnL Log'!C705,"")</f>
        <v>58780.800000000003</v>
      </c>
      <c r="D227" s="11">
        <f>IF('Daily PnL Log'!D705&lt;&gt;"",'Daily PnL Log'!D705,"")</f>
        <v>1108.3</v>
      </c>
      <c r="E227" s="11">
        <f>IF('Daily PnL Log'!E705&lt;&gt;"",'Daily PnL Log'!E705,"")</f>
        <v>0</v>
      </c>
      <c r="F227" s="11">
        <f>IF('Daily PnL Log'!F705&lt;&gt;"",'Daily PnL Log'!F705,"")</f>
        <v>9534.7999999999993</v>
      </c>
      <c r="G227" s="11">
        <f>IF('Daily PnL Log'!G705&lt;&gt;"",'Daily PnL Log'!G705,"")</f>
        <v>6955</v>
      </c>
      <c r="H227" s="11">
        <f>IF('Daily PnL Log'!H705&lt;&gt;"",'Daily PnL Log'!H705,"")</f>
        <v>-8514.2000000000007</v>
      </c>
      <c r="I227" s="11">
        <f>IF('Daily PnL Log'!I705&lt;&gt;"",'Daily PnL Log'!I705,"")</f>
        <v>0</v>
      </c>
      <c r="J227" s="11">
        <f>IF('Daily PnL Log'!J705&lt;&gt;"",'Daily PnL Log'!J705,"")</f>
        <v>67864.700000000012</v>
      </c>
      <c r="K227" s="11">
        <f>IF('Daily PnL Log'!K705&lt;&gt;"",'Daily PnL Log'!K705,"")</f>
        <v>-85.44</v>
      </c>
      <c r="L227" s="11">
        <f>IF('Daily PnL Log'!L705&lt;&gt;"",'Daily PnL Log'!L705,"")</f>
        <v>-602.16999999999996</v>
      </c>
      <c r="M227" s="11">
        <f>IF('Daily PnL Log'!M705&lt;&gt;"",'Daily PnL Log'!M705,"")</f>
        <v>-687.6099999999999</v>
      </c>
      <c r="N227" s="11">
        <f>IF('Daily PnL Log'!N705&lt;&gt;"",'Daily PnL Log'!N705,"")</f>
        <v>67177.090000000011</v>
      </c>
      <c r="O227" s="11">
        <f t="shared" si="39"/>
        <v>1015458.4000000003</v>
      </c>
      <c r="P227" s="11">
        <f t="shared" si="40"/>
        <v>339659.3</v>
      </c>
      <c r="Q227" s="11">
        <f t="shared" si="41"/>
        <v>-129169.10000000002</v>
      </c>
      <c r="R227" s="11">
        <f t="shared" si="42"/>
        <v>477605.79999999981</v>
      </c>
      <c r="S227" s="11">
        <f t="shared" si="43"/>
        <v>298530.99999999994</v>
      </c>
      <c r="T227" s="11">
        <f t="shared" si="44"/>
        <v>-52223.299999999988</v>
      </c>
      <c r="U227" s="11">
        <f t="shared" si="45"/>
        <v>0</v>
      </c>
      <c r="V227" s="11">
        <f t="shared" si="46"/>
        <v>1949862.1000000008</v>
      </c>
      <c r="W227" s="11">
        <f>IF('Daily PnL Log'!W705&lt;&gt;"",'Daily PnL Log'!W705,"")</f>
        <v>1082520.52</v>
      </c>
      <c r="X227" s="119">
        <f>IF('Daily PnL Log'!X705&lt;&gt;"",'Daily PnL Log'!X705,"")</f>
        <v>6.2056181623236124E-2</v>
      </c>
      <c r="Y227" s="11" t="str">
        <f>IF('Daily PnL Log'!Y705&lt;&gt;"",'Daily PnL Log'!Y705,"")</f>
        <v/>
      </c>
      <c r="Z227" s="11" t="str">
        <f>IF('Daily PnL Log'!Z705&lt;&gt;"",'Daily PnL Log'!Z705,"")</f>
        <v/>
      </c>
      <c r="AA227" s="11" t="str">
        <f>IF('Daily PnL Log'!AA705&lt;&gt;"",'Daily PnL Log'!AA705,"")</f>
        <v/>
      </c>
      <c r="AB227" s="11" t="str">
        <f>IF('Daily PnL Log'!AB705&lt;&gt;"",'Daily PnL Log'!AB705,"")</f>
        <v/>
      </c>
      <c r="AC227" s="11">
        <f>IF('Daily PnL Log'!AC705&lt;&gt;"",'Daily PnL Log'!AC705,"")</f>
        <v>1806436.52</v>
      </c>
    </row>
    <row r="228" spans="1:29" x14ac:dyDescent="0.25">
      <c r="A228" s="47" t="str">
        <f t="shared" si="37"/>
        <v>Sep</v>
      </c>
      <c r="B228" s="14">
        <f>'Daily PnL Log'!B706</f>
        <v>45188</v>
      </c>
      <c r="C228" s="13">
        <f>IF('Daily PnL Log'!C706&lt;&gt;"",'Daily PnL Log'!C706,"")</f>
        <v>-2886.9</v>
      </c>
      <c r="D228" s="13">
        <f>IF('Daily PnL Log'!D706&lt;&gt;"",'Daily PnL Log'!D706,"")</f>
        <v>-12171.7</v>
      </c>
      <c r="E228" s="13">
        <f>IF('Daily PnL Log'!E706&lt;&gt;"",'Daily PnL Log'!E706,"")</f>
        <v>0</v>
      </c>
      <c r="F228" s="13">
        <f>IF('Daily PnL Log'!F706&lt;&gt;"",'Daily PnL Log'!F706,"")</f>
        <v>-1378.1</v>
      </c>
      <c r="G228" s="13">
        <f>IF('Daily PnL Log'!G706&lt;&gt;"",'Daily PnL Log'!G706,"")</f>
        <v>-5260.3</v>
      </c>
      <c r="H228" s="13">
        <f>IF('Daily PnL Log'!H706&lt;&gt;"",'Daily PnL Log'!H706,"")</f>
        <v>1644.8</v>
      </c>
      <c r="I228" s="13">
        <f>IF('Daily PnL Log'!I706&lt;&gt;"",'Daily PnL Log'!I706,"")</f>
        <v>0</v>
      </c>
      <c r="J228" s="13">
        <f>IF('Daily PnL Log'!J706&lt;&gt;"",'Daily PnL Log'!J706,"")</f>
        <v>-20052.2</v>
      </c>
      <c r="K228" s="13">
        <f>IF('Daily PnL Log'!K706&lt;&gt;"",'Daily PnL Log'!K706,"")</f>
        <v>-72.7</v>
      </c>
      <c r="L228" s="13">
        <f>IF('Daily PnL Log'!L706&lt;&gt;"",'Daily PnL Log'!L706,"")</f>
        <v>-508.34</v>
      </c>
      <c r="M228" s="13">
        <f>IF('Daily PnL Log'!M706&lt;&gt;"",'Daily PnL Log'!M706,"")</f>
        <v>-581.04</v>
      </c>
      <c r="N228" s="13">
        <f>IF('Daily PnL Log'!N706&lt;&gt;"",'Daily PnL Log'!N706,"")</f>
        <v>-20633.240000000002</v>
      </c>
      <c r="O228" s="13">
        <f t="shared" si="39"/>
        <v>1012571.5000000002</v>
      </c>
      <c r="P228" s="13">
        <f t="shared" si="40"/>
        <v>327487.59999999998</v>
      </c>
      <c r="Q228" s="13">
        <f t="shared" si="41"/>
        <v>-129169.10000000002</v>
      </c>
      <c r="R228" s="13">
        <f t="shared" si="42"/>
        <v>476227.69999999984</v>
      </c>
      <c r="S228" s="13">
        <f t="shared" si="43"/>
        <v>293270.69999999995</v>
      </c>
      <c r="T228" s="13">
        <f t="shared" si="44"/>
        <v>-50578.499999999985</v>
      </c>
      <c r="U228" s="13">
        <f t="shared" si="45"/>
        <v>0</v>
      </c>
      <c r="V228" s="13">
        <f t="shared" si="46"/>
        <v>1929809.9000000008</v>
      </c>
      <c r="W228" s="13">
        <f>IF('Daily PnL Log'!W706&lt;&gt;"",'Daily PnL Log'!W706,"")</f>
        <v>1071988.42</v>
      </c>
      <c r="X228" s="118">
        <f>IF('Daily PnL Log'!X706&lt;&gt;"",'Daily PnL Log'!X706,"")</f>
        <v>-1.9247633290665585E-2</v>
      </c>
      <c r="Y228" s="13" t="str">
        <f>IF('Daily PnL Log'!Y706&lt;&gt;"",'Daily PnL Log'!Y706,"")</f>
        <v/>
      </c>
      <c r="Z228" s="13" t="str">
        <f>IF('Daily PnL Log'!Z706&lt;&gt;"",'Daily PnL Log'!Z706,"")</f>
        <v/>
      </c>
      <c r="AA228" s="13" t="str">
        <f>IF('Daily PnL Log'!AA706&lt;&gt;"",'Daily PnL Log'!AA706,"")</f>
        <v/>
      </c>
      <c r="AB228" s="13" t="str">
        <f>IF('Daily PnL Log'!AB706&lt;&gt;"",'Daily PnL Log'!AB706,"")</f>
        <v/>
      </c>
      <c r="AC228" s="13">
        <f>IF('Daily PnL Log'!AC706&lt;&gt;"",'Daily PnL Log'!AC706,"")</f>
        <v>1822510.48</v>
      </c>
    </row>
    <row r="229" spans="1:29" x14ac:dyDescent="0.25">
      <c r="A229" s="48" t="str">
        <f t="shared" si="37"/>
        <v>Sep</v>
      </c>
      <c r="B229" s="83">
        <f>'Daily PnL Log'!B707</f>
        <v>45189</v>
      </c>
      <c r="C229" s="11">
        <f>IF('Daily PnL Log'!C707&lt;&gt;"",'Daily PnL Log'!C707,"")</f>
        <v>-19664.900000000001</v>
      </c>
      <c r="D229" s="11">
        <f>IF('Daily PnL Log'!D707&lt;&gt;"",'Daily PnL Log'!D707,"")</f>
        <v>-856.5</v>
      </c>
      <c r="E229" s="11">
        <f>IF('Daily PnL Log'!E707&lt;&gt;"",'Daily PnL Log'!E707,"")</f>
        <v>0</v>
      </c>
      <c r="F229" s="11">
        <f>IF('Daily PnL Log'!F707&lt;&gt;"",'Daily PnL Log'!F707,"")</f>
        <v>-13666.4</v>
      </c>
      <c r="G229" s="11">
        <f>IF('Daily PnL Log'!G707&lt;&gt;"",'Daily PnL Log'!G707,"")</f>
        <v>1421</v>
      </c>
      <c r="H229" s="11">
        <f>IF('Daily PnL Log'!H707&lt;&gt;"",'Daily PnL Log'!H707,"")</f>
        <v>515.5</v>
      </c>
      <c r="I229" s="11">
        <f>IF('Daily PnL Log'!I707&lt;&gt;"",'Daily PnL Log'!I707,"")</f>
        <v>0</v>
      </c>
      <c r="J229" s="11">
        <f>IF('Daily PnL Log'!J707&lt;&gt;"",'Daily PnL Log'!J707,"")</f>
        <v>-32251.300000000003</v>
      </c>
      <c r="K229" s="11">
        <f>IF('Daily PnL Log'!K707&lt;&gt;"",'Daily PnL Log'!K707,"")</f>
        <v>-50.71</v>
      </c>
      <c r="L229" s="11">
        <f>IF('Daily PnL Log'!L707&lt;&gt;"",'Daily PnL Log'!L707,"")</f>
        <v>-356.58</v>
      </c>
      <c r="M229" s="11">
        <f>IF('Daily PnL Log'!M707&lt;&gt;"",'Daily PnL Log'!M707,"")</f>
        <v>-407.28999999999996</v>
      </c>
      <c r="N229" s="11">
        <f>IF('Daily PnL Log'!N707&lt;&gt;"",'Daily PnL Log'!N707,"")</f>
        <v>-32658.590000000004</v>
      </c>
      <c r="O229" s="11">
        <f t="shared" si="39"/>
        <v>992906.60000000021</v>
      </c>
      <c r="P229" s="11">
        <f t="shared" si="40"/>
        <v>326631.09999999998</v>
      </c>
      <c r="Q229" s="11">
        <f t="shared" si="41"/>
        <v>-129169.10000000002</v>
      </c>
      <c r="R229" s="11">
        <f t="shared" si="42"/>
        <v>462561.29999999981</v>
      </c>
      <c r="S229" s="11">
        <f t="shared" si="43"/>
        <v>294691.69999999995</v>
      </c>
      <c r="T229" s="11">
        <f t="shared" si="44"/>
        <v>-50062.999999999985</v>
      </c>
      <c r="U229" s="11">
        <f t="shared" si="45"/>
        <v>0</v>
      </c>
      <c r="V229" s="11">
        <f t="shared" si="46"/>
        <v>1897558.6000000008</v>
      </c>
      <c r="W229" s="11">
        <f>IF('Daily PnL Log'!W707&lt;&gt;"",'Daily PnL Log'!W707,"")</f>
        <v>991540.94</v>
      </c>
      <c r="X229" s="119">
        <f>IF('Daily PnL Log'!X707&lt;&gt;"",'Daily PnL Log'!X707,"")</f>
        <v>-3.293720781715781E-2</v>
      </c>
      <c r="Y229" s="11" t="str">
        <f>IF('Daily PnL Log'!Y707&lt;&gt;"",'Daily PnL Log'!Y707,"")</f>
        <v/>
      </c>
      <c r="Z229" s="11" t="str">
        <f>IF('Daily PnL Log'!Z707&lt;&gt;"",'Daily PnL Log'!Z707,"")</f>
        <v/>
      </c>
      <c r="AA229" s="11" t="str">
        <f>IF('Daily PnL Log'!AA707&lt;&gt;"",'Daily PnL Log'!AA707,"")</f>
        <v/>
      </c>
      <c r="AB229" s="11" t="str">
        <f>IF('Daily PnL Log'!AB707&lt;&gt;"",'Daily PnL Log'!AB707,"")</f>
        <v/>
      </c>
      <c r="AC229" s="11">
        <f>IF('Daily PnL Log'!AC707&lt;&gt;"",'Daily PnL Log'!AC707,"")</f>
        <v>1762576.94</v>
      </c>
    </row>
    <row r="230" spans="1:29" x14ac:dyDescent="0.25">
      <c r="A230" s="47" t="str">
        <f t="shared" si="37"/>
        <v>Sep</v>
      </c>
      <c r="B230" s="14">
        <f>'Daily PnL Log'!B708</f>
        <v>45190</v>
      </c>
      <c r="C230" s="13">
        <f>IF('Daily PnL Log'!C708&lt;&gt;"",'Daily PnL Log'!C708,"")</f>
        <v>55458.2</v>
      </c>
      <c r="D230" s="13">
        <f>IF('Daily PnL Log'!D708&lt;&gt;"",'Daily PnL Log'!D708,"")</f>
        <v>386.9</v>
      </c>
      <c r="E230" s="13">
        <f>IF('Daily PnL Log'!E708&lt;&gt;"",'Daily PnL Log'!E708,"")</f>
        <v>0</v>
      </c>
      <c r="F230" s="13">
        <f>IF('Daily PnL Log'!F708&lt;&gt;"",'Daily PnL Log'!F708,"")</f>
        <v>-4228</v>
      </c>
      <c r="G230" s="13">
        <f>IF('Daily PnL Log'!G708&lt;&gt;"",'Daily PnL Log'!G708,"")</f>
        <v>-990.1</v>
      </c>
      <c r="H230" s="13">
        <f>IF('Daily PnL Log'!H708&lt;&gt;"",'Daily PnL Log'!H708,"")</f>
        <v>-3286</v>
      </c>
      <c r="I230" s="13">
        <f>IF('Daily PnL Log'!I708&lt;&gt;"",'Daily PnL Log'!I708,"")</f>
        <v>0</v>
      </c>
      <c r="J230" s="13">
        <f>IF('Daily PnL Log'!J708&lt;&gt;"",'Daily PnL Log'!J708,"")</f>
        <v>47341</v>
      </c>
      <c r="K230" s="13">
        <f>IF('Daily PnL Log'!K708&lt;&gt;"",'Daily PnL Log'!K708,"")</f>
        <v>-111.42</v>
      </c>
      <c r="L230" s="13">
        <f>IF('Daily PnL Log'!L708&lt;&gt;"",'Daily PnL Log'!L708,"")</f>
        <v>-770.1</v>
      </c>
      <c r="M230" s="13">
        <f>IF('Daily PnL Log'!M708&lt;&gt;"",'Daily PnL Log'!M708,"")</f>
        <v>-881.52</v>
      </c>
      <c r="N230" s="13">
        <f>IF('Daily PnL Log'!N708&lt;&gt;"",'Daily PnL Log'!N708,"")</f>
        <v>46459.48</v>
      </c>
      <c r="O230" s="13">
        <f t="shared" si="39"/>
        <v>1048364.8000000002</v>
      </c>
      <c r="P230" s="13">
        <f t="shared" si="40"/>
        <v>327018</v>
      </c>
      <c r="Q230" s="13">
        <f t="shared" si="41"/>
        <v>-129169.10000000002</v>
      </c>
      <c r="R230" s="13">
        <f t="shared" si="42"/>
        <v>458333.29999999981</v>
      </c>
      <c r="S230" s="13">
        <f t="shared" si="43"/>
        <v>293701.59999999998</v>
      </c>
      <c r="T230" s="13">
        <f t="shared" si="44"/>
        <v>-53348.999999999985</v>
      </c>
      <c r="U230" s="13">
        <f t="shared" si="45"/>
        <v>0</v>
      </c>
      <c r="V230" s="13">
        <f t="shared" si="46"/>
        <v>1944899.6000000008</v>
      </c>
      <c r="W230" s="13">
        <f>IF('Daily PnL Log'!W708&lt;&gt;"",'Daily PnL Log'!W708,"")</f>
        <v>657276</v>
      </c>
      <c r="X230" s="118">
        <f>IF('Daily PnL Log'!X708&lt;&gt;"",'Daily PnL Log'!X708,"")</f>
        <v>7.0684887322829376E-2</v>
      </c>
      <c r="Y230" s="13" t="str">
        <f>IF('Daily PnL Log'!Y708&lt;&gt;"",'Daily PnL Log'!Y708,"")</f>
        <v/>
      </c>
      <c r="Z230" s="13" t="str">
        <f>IF('Daily PnL Log'!Z708&lt;&gt;"",'Daily PnL Log'!Z708,"")</f>
        <v/>
      </c>
      <c r="AA230" s="13" t="str">
        <f>IF('Daily PnL Log'!AA708&lt;&gt;"",'Daily PnL Log'!AA708,"")</f>
        <v/>
      </c>
      <c r="AB230" s="13" t="str">
        <f>IF('Daily PnL Log'!AB708&lt;&gt;"",'Daily PnL Log'!AB708,"")</f>
        <v/>
      </c>
      <c r="AC230" s="13">
        <f>IF('Daily PnL Log'!AC708&lt;&gt;"",'Daily PnL Log'!AC708,"")</f>
        <v>1806451.67</v>
      </c>
    </row>
    <row r="231" spans="1:29" x14ac:dyDescent="0.25">
      <c r="A231" s="48" t="str">
        <f t="shared" si="37"/>
        <v>Sep</v>
      </c>
      <c r="B231" s="83">
        <f>'Daily PnL Log'!B709</f>
        <v>45191</v>
      </c>
      <c r="C231" s="11">
        <f>IF('Daily PnL Log'!C709&lt;&gt;"",'Daily PnL Log'!C709,"")</f>
        <v>-7565.5</v>
      </c>
      <c r="D231" s="11">
        <f>IF('Daily PnL Log'!D709&lt;&gt;"",'Daily PnL Log'!D709,"")</f>
        <v>10884.9</v>
      </c>
      <c r="E231" s="11">
        <f>IF('Daily PnL Log'!E709&lt;&gt;"",'Daily PnL Log'!E709,"")</f>
        <v>0</v>
      </c>
      <c r="F231" s="11">
        <f>IF('Daily PnL Log'!F709&lt;&gt;"",'Daily PnL Log'!F709,"")</f>
        <v>-2019.1</v>
      </c>
      <c r="G231" s="11">
        <f>IF('Daily PnL Log'!G709&lt;&gt;"",'Daily PnL Log'!G709,"")</f>
        <v>-8227.4</v>
      </c>
      <c r="H231" s="11">
        <f>IF('Daily PnL Log'!H709&lt;&gt;"",'Daily PnL Log'!H709,"")</f>
        <v>-39.700000000000003</v>
      </c>
      <c r="I231" s="11">
        <f>IF('Daily PnL Log'!I709&lt;&gt;"",'Daily PnL Log'!I709,"")</f>
        <v>0</v>
      </c>
      <c r="J231" s="11">
        <f>IF('Daily PnL Log'!J709&lt;&gt;"",'Daily PnL Log'!J709,"")</f>
        <v>-6966.8</v>
      </c>
      <c r="K231" s="11">
        <f>IF('Daily PnL Log'!K709&lt;&gt;"",'Daily PnL Log'!K709,"")</f>
        <v>-373.14</v>
      </c>
      <c r="L231" s="11">
        <f>IF('Daily PnL Log'!L709&lt;&gt;"",'Daily PnL Log'!L709,"")</f>
        <v>-1731.9</v>
      </c>
      <c r="M231" s="11">
        <f>IF('Daily PnL Log'!M709&lt;&gt;"",'Daily PnL Log'!M709,"")</f>
        <v>-2105.04</v>
      </c>
      <c r="N231" s="11">
        <f>IF('Daily PnL Log'!N709&lt;&gt;"",'Daily PnL Log'!N709,"")</f>
        <v>-9071.84</v>
      </c>
      <c r="O231" s="11">
        <f t="shared" si="39"/>
        <v>1040799.3000000002</v>
      </c>
      <c r="P231" s="11">
        <f t="shared" si="40"/>
        <v>337902.9</v>
      </c>
      <c r="Q231" s="11">
        <f t="shared" si="41"/>
        <v>-129169.10000000002</v>
      </c>
      <c r="R231" s="11">
        <f t="shared" si="42"/>
        <v>456314.19999999984</v>
      </c>
      <c r="S231" s="11">
        <f t="shared" si="43"/>
        <v>285474.19999999995</v>
      </c>
      <c r="T231" s="11">
        <f t="shared" si="44"/>
        <v>-53388.699999999983</v>
      </c>
      <c r="U231" s="11">
        <f t="shared" si="45"/>
        <v>0</v>
      </c>
      <c r="V231" s="11">
        <f t="shared" si="46"/>
        <v>1937932.8000000007</v>
      </c>
      <c r="W231" s="11">
        <f>IF('Daily PnL Log'!W709&lt;&gt;"",'Daily PnL Log'!W709,"")</f>
        <v>941876.63</v>
      </c>
      <c r="X231" s="119">
        <f>IF('Daily PnL Log'!X709&lt;&gt;"",'Daily PnL Log'!X709,"")</f>
        <v>-9.6316648179284366E-3</v>
      </c>
      <c r="Y231" s="11" t="str">
        <f>IF('Daily PnL Log'!Y709&lt;&gt;"",'Daily PnL Log'!Y709,"")</f>
        <v/>
      </c>
      <c r="Z231" s="11" t="str">
        <f>IF('Daily PnL Log'!Z709&lt;&gt;"",'Daily PnL Log'!Z709,"")</f>
        <v/>
      </c>
      <c r="AA231" s="11" t="str">
        <f>IF('Daily PnL Log'!AA709&lt;&gt;"",'Daily PnL Log'!AA709,"")</f>
        <v/>
      </c>
      <c r="AB231" s="11" t="str">
        <f>IF('Daily PnL Log'!AB709&lt;&gt;"",'Daily PnL Log'!AB709,"")</f>
        <v/>
      </c>
      <c r="AC231" s="11">
        <f>IF('Daily PnL Log'!AC709&lt;&gt;"",'Daily PnL Log'!AC709,"")</f>
        <v>1779441.63</v>
      </c>
    </row>
    <row r="232" spans="1:29" x14ac:dyDescent="0.25">
      <c r="A232" s="47" t="str">
        <f t="shared" si="37"/>
        <v>Sep</v>
      </c>
      <c r="B232" s="14">
        <f>'Daily PnL Log'!B710</f>
        <v>45194</v>
      </c>
      <c r="C232" s="13">
        <f>IF('Daily PnL Log'!C710&lt;&gt;"",'Daily PnL Log'!C710,"")</f>
        <v>-47266.9</v>
      </c>
      <c r="D232" s="13">
        <f>IF('Daily PnL Log'!D710&lt;&gt;"",'Daily PnL Log'!D710,"")</f>
        <v>-6126.8</v>
      </c>
      <c r="E232" s="13">
        <f>IF('Daily PnL Log'!E710&lt;&gt;"",'Daily PnL Log'!E710,"")</f>
        <v>0</v>
      </c>
      <c r="F232" s="13">
        <f>IF('Daily PnL Log'!F710&lt;&gt;"",'Daily PnL Log'!F710,"")</f>
        <v>-21229.5</v>
      </c>
      <c r="G232" s="13">
        <f>IF('Daily PnL Log'!G710&lt;&gt;"",'Daily PnL Log'!G710,"")</f>
        <v>930.1</v>
      </c>
      <c r="H232" s="13">
        <f>IF('Daily PnL Log'!H710&lt;&gt;"",'Daily PnL Log'!H710,"")</f>
        <v>-2437.6999999999998</v>
      </c>
      <c r="I232" s="13">
        <f>IF('Daily PnL Log'!I710&lt;&gt;"",'Daily PnL Log'!I710,"")</f>
        <v>0</v>
      </c>
      <c r="J232" s="13">
        <f>IF('Daily PnL Log'!J710&lt;&gt;"",'Daily PnL Log'!J710,"")</f>
        <v>-76130.8</v>
      </c>
      <c r="K232" s="13">
        <f>IF('Daily PnL Log'!K710&lt;&gt;"",'Daily PnL Log'!K710,"")</f>
        <v>-43.11</v>
      </c>
      <c r="L232" s="13">
        <f>IF('Daily PnL Log'!L710&lt;&gt;"",'Daily PnL Log'!L710,"")</f>
        <v>-304.52</v>
      </c>
      <c r="M232" s="13">
        <f>IF('Daily PnL Log'!M710&lt;&gt;"",'Daily PnL Log'!M710,"")</f>
        <v>-347.63</v>
      </c>
      <c r="N232" s="13">
        <f>IF('Daily PnL Log'!N710&lt;&gt;"",'Daily PnL Log'!N710,"")</f>
        <v>-76478.430000000008</v>
      </c>
      <c r="O232" s="13">
        <f t="shared" si="39"/>
        <v>993532.40000000014</v>
      </c>
      <c r="P232" s="13">
        <f t="shared" si="40"/>
        <v>331776.10000000003</v>
      </c>
      <c r="Q232" s="13">
        <f t="shared" si="41"/>
        <v>-129169.10000000002</v>
      </c>
      <c r="R232" s="13">
        <f t="shared" si="42"/>
        <v>435084.69999999984</v>
      </c>
      <c r="S232" s="13">
        <f t="shared" si="43"/>
        <v>286404.29999999993</v>
      </c>
      <c r="T232" s="13">
        <f t="shared" si="44"/>
        <v>-55826.39999999998</v>
      </c>
      <c r="U232" s="13">
        <f t="shared" si="45"/>
        <v>0</v>
      </c>
      <c r="V232" s="13">
        <f t="shared" si="46"/>
        <v>1861802.0000000007</v>
      </c>
      <c r="W232" s="13">
        <f>IF('Daily PnL Log'!W710&lt;&gt;"",'Daily PnL Log'!W710,"")</f>
        <v>932909.75</v>
      </c>
      <c r="X232" s="118">
        <f>IF('Daily PnL Log'!X710&lt;&gt;"",'Daily PnL Log'!X710,"")</f>
        <v>-8.1978380009427504E-2</v>
      </c>
      <c r="Y232" s="13" t="str">
        <f>IF('Daily PnL Log'!Y710&lt;&gt;"",'Daily PnL Log'!Y710,"")</f>
        <v/>
      </c>
      <c r="Z232" s="13" t="str">
        <f>IF('Daily PnL Log'!Z710&lt;&gt;"",'Daily PnL Log'!Z710,"")</f>
        <v/>
      </c>
      <c r="AA232" s="13" t="str">
        <f>IF('Daily PnL Log'!AA710&lt;&gt;"",'Daily PnL Log'!AA710,"")</f>
        <v/>
      </c>
      <c r="AB232" s="13" t="str">
        <f>IF('Daily PnL Log'!AB710&lt;&gt;"",'Daily PnL Log'!AB710,"")</f>
        <v/>
      </c>
      <c r="AC232" s="13">
        <f>IF('Daily PnL Log'!AC710&lt;&gt;"",'Daily PnL Log'!AC710,"")</f>
        <v>1738447.75</v>
      </c>
    </row>
    <row r="233" spans="1:29" x14ac:dyDescent="0.25">
      <c r="A233" s="48" t="str">
        <f t="shared" si="37"/>
        <v>Sep</v>
      </c>
      <c r="B233" s="83">
        <f>'Daily PnL Log'!B711</f>
        <v>45195</v>
      </c>
      <c r="C233" s="11">
        <f>IF('Daily PnL Log'!C711&lt;&gt;"",'Daily PnL Log'!C711,"")</f>
        <v>6868</v>
      </c>
      <c r="D233" s="11">
        <f>IF('Daily PnL Log'!D711&lt;&gt;"",'Daily PnL Log'!D711,"")</f>
        <v>-8774.7999999999993</v>
      </c>
      <c r="E233" s="11">
        <f>IF('Daily PnL Log'!E711&lt;&gt;"",'Daily PnL Log'!E711,"")</f>
        <v>0</v>
      </c>
      <c r="F233" s="11">
        <f>IF('Daily PnL Log'!F711&lt;&gt;"",'Daily PnL Log'!F711,"")</f>
        <v>9428.2000000000007</v>
      </c>
      <c r="G233" s="11">
        <f>IF('Daily PnL Log'!G711&lt;&gt;"",'Daily PnL Log'!G711,"")</f>
        <v>13265.8</v>
      </c>
      <c r="H233" s="11">
        <f>IF('Daily PnL Log'!H711&lt;&gt;"",'Daily PnL Log'!H711,"")</f>
        <v>-1439</v>
      </c>
      <c r="I233" s="11">
        <f>IF('Daily PnL Log'!I711&lt;&gt;"",'Daily PnL Log'!I711,"")</f>
        <v>0</v>
      </c>
      <c r="J233" s="11">
        <f>IF('Daily PnL Log'!J711&lt;&gt;"",'Daily PnL Log'!J711,"")</f>
        <v>19348.2</v>
      </c>
      <c r="K233" s="11">
        <f>IF('Daily PnL Log'!K711&lt;&gt;"",'Daily PnL Log'!K711,"")</f>
        <v>-92.66</v>
      </c>
      <c r="L233" s="11">
        <f>IF('Daily PnL Log'!L711&lt;&gt;"",'Daily PnL Log'!L711,"")</f>
        <v>-655.73</v>
      </c>
      <c r="M233" s="11">
        <f>IF('Daily PnL Log'!M711&lt;&gt;"",'Daily PnL Log'!M711,"")</f>
        <v>-748.39</v>
      </c>
      <c r="N233" s="11">
        <f>IF('Daily PnL Log'!N711&lt;&gt;"",'Daily PnL Log'!N711,"")</f>
        <v>18599.810000000001</v>
      </c>
      <c r="O233" s="11">
        <f t="shared" si="39"/>
        <v>1000400.4000000001</v>
      </c>
      <c r="P233" s="11">
        <f t="shared" si="40"/>
        <v>323001.30000000005</v>
      </c>
      <c r="Q233" s="11">
        <f t="shared" si="41"/>
        <v>-129169.10000000002</v>
      </c>
      <c r="R233" s="11">
        <f t="shared" si="42"/>
        <v>444512.89999999985</v>
      </c>
      <c r="S233" s="11">
        <f t="shared" si="43"/>
        <v>299670.09999999992</v>
      </c>
      <c r="T233" s="11">
        <f t="shared" si="44"/>
        <v>-57265.39999999998</v>
      </c>
      <c r="U233" s="11">
        <f t="shared" si="45"/>
        <v>0</v>
      </c>
      <c r="V233" s="11">
        <f t="shared" si="46"/>
        <v>1881150.2000000007</v>
      </c>
      <c r="W233" s="11">
        <f>IF('Daily PnL Log'!W711&lt;&gt;"",'Daily PnL Log'!W711,"")</f>
        <v>999387.11</v>
      </c>
      <c r="X233" s="119">
        <f>IF('Daily PnL Log'!X711&lt;&gt;"",'Daily PnL Log'!X711,"")</f>
        <v>1.8611216628559479E-2</v>
      </c>
      <c r="Y233" s="11" t="str">
        <f>IF('Daily PnL Log'!Y711&lt;&gt;"",'Daily PnL Log'!Y711,"")</f>
        <v/>
      </c>
      <c r="Z233" s="11" t="str">
        <f>IF('Daily PnL Log'!Z711&lt;&gt;"",'Daily PnL Log'!Z711,"")</f>
        <v/>
      </c>
      <c r="AA233" s="11" t="str">
        <f>IF('Daily PnL Log'!AA711&lt;&gt;"",'Daily PnL Log'!AA711,"")</f>
        <v/>
      </c>
      <c r="AB233" s="11" t="str">
        <f>IF('Daily PnL Log'!AB711&lt;&gt;"",'Daily PnL Log'!AB711,"")</f>
        <v/>
      </c>
      <c r="AC233" s="11">
        <f>IF('Daily PnL Log'!AC711&lt;&gt;"",'Daily PnL Log'!AC711,"")</f>
        <v>1755148.11</v>
      </c>
    </row>
    <row r="234" spans="1:29" x14ac:dyDescent="0.25">
      <c r="A234" s="47" t="str">
        <f t="shared" si="37"/>
        <v>Sep</v>
      </c>
      <c r="B234" s="14">
        <f>'Daily PnL Log'!B712</f>
        <v>45196</v>
      </c>
      <c r="C234" s="13">
        <f>IF('Daily PnL Log'!C712&lt;&gt;"",'Daily PnL Log'!C712,"")</f>
        <v>25805.4</v>
      </c>
      <c r="D234" s="13">
        <f>IF('Daily PnL Log'!D712&lt;&gt;"",'Daily PnL Log'!D712,"")</f>
        <v>-14851.1</v>
      </c>
      <c r="E234" s="13">
        <f>IF('Daily PnL Log'!E712&lt;&gt;"",'Daily PnL Log'!E712,"")</f>
        <v>0</v>
      </c>
      <c r="F234" s="13">
        <f>IF('Daily PnL Log'!F712&lt;&gt;"",'Daily PnL Log'!F712,"")</f>
        <v>-1367.5</v>
      </c>
      <c r="G234" s="13">
        <f>IF('Daily PnL Log'!G712&lt;&gt;"",'Daily PnL Log'!G712,"")</f>
        <v>-3121.8</v>
      </c>
      <c r="H234" s="13">
        <f>IF('Daily PnL Log'!H712&lt;&gt;"",'Daily PnL Log'!H712,"")</f>
        <v>1029.0999999999999</v>
      </c>
      <c r="I234" s="13">
        <f>IF('Daily PnL Log'!I712&lt;&gt;"",'Daily PnL Log'!I712,"")</f>
        <v>0</v>
      </c>
      <c r="J234" s="13">
        <f>IF('Daily PnL Log'!J712&lt;&gt;"",'Daily PnL Log'!J712,"")</f>
        <v>7494.1</v>
      </c>
      <c r="K234" s="13">
        <f>IF('Daily PnL Log'!K712&lt;&gt;"",'Daily PnL Log'!K712,"")</f>
        <v>-63.04</v>
      </c>
      <c r="L234" s="13">
        <f>IF('Daily PnL Log'!L712&lt;&gt;"",'Daily PnL Log'!L712,"")</f>
        <v>-446.66</v>
      </c>
      <c r="M234" s="13">
        <f>IF('Daily PnL Log'!M712&lt;&gt;"",'Daily PnL Log'!M712,"")</f>
        <v>-509.70000000000005</v>
      </c>
      <c r="N234" s="13">
        <f>IF('Daily PnL Log'!N712&lt;&gt;"",'Daily PnL Log'!N712,"")</f>
        <v>6984.4000000000005</v>
      </c>
      <c r="O234" s="13">
        <f t="shared" si="39"/>
        <v>1026205.8000000002</v>
      </c>
      <c r="P234" s="13">
        <f t="shared" si="40"/>
        <v>308150.20000000007</v>
      </c>
      <c r="Q234" s="13">
        <f t="shared" si="41"/>
        <v>-129169.10000000002</v>
      </c>
      <c r="R234" s="13">
        <f t="shared" si="42"/>
        <v>443145.39999999985</v>
      </c>
      <c r="S234" s="13">
        <f t="shared" si="43"/>
        <v>296548.29999999993</v>
      </c>
      <c r="T234" s="13">
        <f t="shared" si="44"/>
        <v>-56236.299999999981</v>
      </c>
      <c r="U234" s="13">
        <f t="shared" si="45"/>
        <v>0</v>
      </c>
      <c r="V234" s="13">
        <f t="shared" si="46"/>
        <v>1888644.3000000007</v>
      </c>
      <c r="W234" s="13">
        <f>IF('Daily PnL Log'!W712&lt;&gt;"",'Daily PnL Log'!W712,"")</f>
        <v>634361</v>
      </c>
      <c r="X234" s="118">
        <f>IF('Daily PnL Log'!X712&lt;&gt;"",'Daily PnL Log'!X712,"")</f>
        <v>1.1010134607896765E-2</v>
      </c>
      <c r="Y234" s="13">
        <f>IF('Daily PnL Log'!Y712&lt;&gt;"",'Daily PnL Log'!Y712,"")</f>
        <v>-5158.2299999999996</v>
      </c>
      <c r="Z234" s="13" t="str">
        <f>IF('Daily PnL Log'!Z712&lt;&gt;"",'Daily PnL Log'!Z712,"")</f>
        <v/>
      </c>
      <c r="AA234" s="13" t="str">
        <f>IF('Daily PnL Log'!AA712&lt;&gt;"",'Daily PnL Log'!AA712,"")</f>
        <v/>
      </c>
      <c r="AB234" s="13" t="str">
        <f>IF('Daily PnL Log'!AB712&lt;&gt;"",'Daily PnL Log'!AB712,"")</f>
        <v/>
      </c>
      <c r="AC234" s="13">
        <f>IF('Daily PnL Log'!AC712&lt;&gt;"",'Daily PnL Log'!AC712,"")</f>
        <v>1755998.41</v>
      </c>
    </row>
    <row r="235" spans="1:29" x14ac:dyDescent="0.25">
      <c r="A235" s="48" t="str">
        <f t="shared" ref="A235:A298" si="47">TEXT(B235,"mmm")</f>
        <v>Sep</v>
      </c>
      <c r="B235" s="83">
        <f>'Daily PnL Log'!B713</f>
        <v>45197</v>
      </c>
      <c r="C235" s="11">
        <f>IF('Daily PnL Log'!C713&lt;&gt;"",'Daily PnL Log'!C713,"")</f>
        <v>3577.5</v>
      </c>
      <c r="D235" s="11">
        <f>IF('Daily PnL Log'!D713&lt;&gt;"",'Daily PnL Log'!D713,"")</f>
        <v>-3508.8</v>
      </c>
      <c r="E235" s="11">
        <f>IF('Daily PnL Log'!E713&lt;&gt;"",'Daily PnL Log'!E713,"")</f>
        <v>0</v>
      </c>
      <c r="F235" s="11">
        <f>IF('Daily PnL Log'!F713&lt;&gt;"",'Daily PnL Log'!F713,"")</f>
        <v>-7930.7</v>
      </c>
      <c r="G235" s="11">
        <f>IF('Daily PnL Log'!G713&lt;&gt;"",'Daily PnL Log'!G713,"")</f>
        <v>4817.2</v>
      </c>
      <c r="H235" s="11">
        <f>IF('Daily PnL Log'!H713&lt;&gt;"",'Daily PnL Log'!H713,"")</f>
        <v>-458.9</v>
      </c>
      <c r="I235" s="11">
        <f>IF('Daily PnL Log'!I713&lt;&gt;"",'Daily PnL Log'!I713,"")</f>
        <v>0</v>
      </c>
      <c r="J235" s="11">
        <f>IF('Daily PnL Log'!J713&lt;&gt;"",'Daily PnL Log'!J713,"")</f>
        <v>-3503.7000000000003</v>
      </c>
      <c r="K235" s="11">
        <f>IF('Daily PnL Log'!K713&lt;&gt;"",'Daily PnL Log'!K713,"")</f>
        <v>-65.95</v>
      </c>
      <c r="L235" s="11">
        <f>IF('Daily PnL Log'!L713&lt;&gt;"",'Daily PnL Log'!L713,"")</f>
        <v>-465.75</v>
      </c>
      <c r="M235" s="11">
        <f>IF('Daily PnL Log'!M713&lt;&gt;"",'Daily PnL Log'!M713,"")</f>
        <v>-531.70000000000005</v>
      </c>
      <c r="N235" s="11">
        <f>IF('Daily PnL Log'!N713&lt;&gt;"",'Daily PnL Log'!N713,"")</f>
        <v>-4035.4000000000005</v>
      </c>
      <c r="O235" s="11">
        <f t="shared" si="39"/>
        <v>1029783.3000000002</v>
      </c>
      <c r="P235" s="11">
        <f t="shared" si="40"/>
        <v>304641.40000000008</v>
      </c>
      <c r="Q235" s="11">
        <f t="shared" si="41"/>
        <v>-129169.10000000002</v>
      </c>
      <c r="R235" s="11">
        <f t="shared" si="42"/>
        <v>435214.69999999984</v>
      </c>
      <c r="S235" s="11">
        <f t="shared" si="43"/>
        <v>301365.49999999994</v>
      </c>
      <c r="T235" s="11">
        <f t="shared" si="44"/>
        <v>-56695.199999999983</v>
      </c>
      <c r="U235" s="11">
        <f t="shared" si="45"/>
        <v>0</v>
      </c>
      <c r="V235" s="11">
        <f t="shared" si="46"/>
        <v>1885140.6000000008</v>
      </c>
      <c r="W235" s="11">
        <f>IF('Daily PnL Log'!W713&lt;&gt;"",'Daily PnL Log'!W713,"")</f>
        <v>950924</v>
      </c>
      <c r="X235" s="119">
        <f>IF('Daily PnL Log'!X713&lt;&gt;"",'Daily PnL Log'!X713,"")</f>
        <v>-4.2436619540573177E-3</v>
      </c>
      <c r="Y235" s="11" t="str">
        <f>IF('Daily PnL Log'!Y713&lt;&gt;"",'Daily PnL Log'!Y713,"")</f>
        <v/>
      </c>
      <c r="Z235" s="11" t="str">
        <f>IF('Daily PnL Log'!Z713&lt;&gt;"",'Daily PnL Log'!Z713,"")</f>
        <v/>
      </c>
      <c r="AA235" s="11" t="str">
        <f>IF('Daily PnL Log'!AA713&lt;&gt;"",'Daily PnL Log'!AA713,"")</f>
        <v/>
      </c>
      <c r="AB235" s="11" t="str">
        <f>IF('Daily PnL Log'!AB713&lt;&gt;"",'Daily PnL Log'!AB713,"")</f>
        <v/>
      </c>
      <c r="AC235" s="11">
        <f>IF('Daily PnL Log'!AC713&lt;&gt;"",'Daily PnL Log'!AC713,"")</f>
        <v>1747967.96</v>
      </c>
    </row>
    <row r="236" spans="1:29" x14ac:dyDescent="0.25">
      <c r="A236" s="47" t="str">
        <f t="shared" si="47"/>
        <v>Sep</v>
      </c>
      <c r="B236" s="14">
        <f>'Daily PnL Log'!B714</f>
        <v>45198</v>
      </c>
      <c r="C236" s="13">
        <f>IF('Daily PnL Log'!C714&lt;&gt;"",'Daily PnL Log'!C714,"")</f>
        <v>-21043.1</v>
      </c>
      <c r="D236" s="13">
        <f>IF('Daily PnL Log'!D714&lt;&gt;"",'Daily PnL Log'!D714,"")</f>
        <v>17090.5</v>
      </c>
      <c r="E236" s="13">
        <f>IF('Daily PnL Log'!E714&lt;&gt;"",'Daily PnL Log'!E714,"")</f>
        <v>0</v>
      </c>
      <c r="F236" s="13">
        <f>IF('Daily PnL Log'!F714&lt;&gt;"",'Daily PnL Log'!F714,"")</f>
        <v>-11933.4</v>
      </c>
      <c r="G236" s="13">
        <f>IF('Daily PnL Log'!G714&lt;&gt;"",'Daily PnL Log'!G714,"")</f>
        <v>522.29999999999995</v>
      </c>
      <c r="H236" s="13">
        <f>IF('Daily PnL Log'!H714&lt;&gt;"",'Daily PnL Log'!H714,"")</f>
        <v>1020.9</v>
      </c>
      <c r="I236" s="13">
        <f>IF('Daily PnL Log'!I714&lt;&gt;"",'Daily PnL Log'!I714,"")</f>
        <v>0</v>
      </c>
      <c r="J236" s="13">
        <f>IF('Daily PnL Log'!J714&lt;&gt;"",'Daily PnL Log'!J714,"")</f>
        <v>-14342.8</v>
      </c>
      <c r="K236" s="13">
        <f>IF('Daily PnL Log'!K714&lt;&gt;"",'Daily PnL Log'!K714,"")</f>
        <v>-256.58999999999997</v>
      </c>
      <c r="L236" s="13">
        <f>IF('Daily PnL Log'!L714&lt;&gt;"",'Daily PnL Log'!L714,"")</f>
        <v>-1815.85</v>
      </c>
      <c r="M236" s="13">
        <f>IF('Daily PnL Log'!M714&lt;&gt;"",'Daily PnL Log'!M714,"")</f>
        <v>-2072.44</v>
      </c>
      <c r="N236" s="13">
        <f>IF('Daily PnL Log'!N714&lt;&gt;"",'Daily PnL Log'!N714,"")</f>
        <v>-16415.239999999998</v>
      </c>
      <c r="O236" s="13">
        <f t="shared" si="39"/>
        <v>1008740.2000000002</v>
      </c>
      <c r="P236" s="13">
        <f t="shared" si="40"/>
        <v>321731.90000000008</v>
      </c>
      <c r="Q236" s="13">
        <f t="shared" si="41"/>
        <v>-129169.10000000002</v>
      </c>
      <c r="R236" s="13">
        <f t="shared" si="42"/>
        <v>423281.29999999981</v>
      </c>
      <c r="S236" s="13">
        <f t="shared" si="43"/>
        <v>301887.79999999993</v>
      </c>
      <c r="T236" s="13">
        <f t="shared" si="44"/>
        <v>-55674.299999999981</v>
      </c>
      <c r="U236" s="13">
        <f t="shared" si="45"/>
        <v>0</v>
      </c>
      <c r="V236" s="13">
        <f t="shared" si="46"/>
        <v>1870797.8000000007</v>
      </c>
      <c r="W236" s="13">
        <f>IF('Daily PnL Log'!W714&lt;&gt;"",'Daily PnL Log'!W714,"")</f>
        <v>564897</v>
      </c>
      <c r="X236" s="118">
        <f>IF('Daily PnL Log'!X714&lt;&gt;"",'Daily PnL Log'!X714,"")</f>
        <v>-2.9058819572417623E-2</v>
      </c>
      <c r="Y236" s="13" t="str">
        <f>IF('Daily PnL Log'!Y714&lt;&gt;"",'Daily PnL Log'!Y714,"")</f>
        <v/>
      </c>
      <c r="Z236" s="13" t="str">
        <f>IF('Daily PnL Log'!Z714&lt;&gt;"",'Daily PnL Log'!Z714,"")</f>
        <v/>
      </c>
      <c r="AA236" s="13" t="str">
        <f>IF('Daily PnL Log'!AA714&lt;&gt;"",'Daily PnL Log'!AA714,"")</f>
        <v/>
      </c>
      <c r="AB236" s="13" t="str">
        <f>IF('Daily PnL Log'!AB714&lt;&gt;"",'Daily PnL Log'!AB714,"")</f>
        <v/>
      </c>
      <c r="AC236" s="13">
        <f>IF('Daily PnL Log'!AC714&lt;&gt;"",'Daily PnL Log'!AC714,"")</f>
        <v>1759090.52</v>
      </c>
    </row>
    <row r="237" spans="1:29" x14ac:dyDescent="0.25">
      <c r="A237" s="48" t="str">
        <f t="shared" si="47"/>
        <v>Oct</v>
      </c>
      <c r="B237" s="83">
        <f>'Daily PnL Log'!B715</f>
        <v>45201</v>
      </c>
      <c r="C237" s="11">
        <f>IF('Daily PnL Log'!C715&lt;&gt;"",'Daily PnL Log'!C715,"")</f>
        <v>14959.4</v>
      </c>
      <c r="D237" s="11">
        <f>IF('Daily PnL Log'!D715&lt;&gt;"",'Daily PnL Log'!D715,"")</f>
        <v>2883</v>
      </c>
      <c r="E237" s="11">
        <f>IF('Daily PnL Log'!E715&lt;&gt;"",'Daily PnL Log'!E715,"")</f>
        <v>-418.4</v>
      </c>
      <c r="F237" s="11">
        <f>IF('Daily PnL Log'!F715&lt;&gt;"",'Daily PnL Log'!F715,"")</f>
        <v>46024.2</v>
      </c>
      <c r="G237" s="11">
        <f>IF('Daily PnL Log'!G715&lt;&gt;"",'Daily PnL Log'!G715,"")</f>
        <v>19.7</v>
      </c>
      <c r="H237" s="11">
        <f>IF('Daily PnL Log'!H715&lt;&gt;"",'Daily PnL Log'!H715,"")</f>
        <v>1990.3</v>
      </c>
      <c r="I237" s="11">
        <f>IF('Daily PnL Log'!I715&lt;&gt;"",'Daily PnL Log'!I715,"")</f>
        <v>0</v>
      </c>
      <c r="J237" s="11">
        <f>IF('Daily PnL Log'!J715&lt;&gt;"",'Daily PnL Log'!J715,"")</f>
        <v>65458.2</v>
      </c>
      <c r="K237" s="11">
        <f>IF('Daily PnL Log'!K715&lt;&gt;"",'Daily PnL Log'!K715,"")</f>
        <v>-136.47999999999999</v>
      </c>
      <c r="L237" s="11">
        <f>IF('Daily PnL Log'!L715&lt;&gt;"",'Daily PnL Log'!L715,"")</f>
        <v>-964.86</v>
      </c>
      <c r="M237" s="11">
        <f>IF('Daily PnL Log'!M715&lt;&gt;"",'Daily PnL Log'!M715,"")</f>
        <v>-1101.3399999999999</v>
      </c>
      <c r="N237" s="11">
        <f>IF('Daily PnL Log'!N715&lt;&gt;"",'Daily PnL Log'!N715,"")</f>
        <v>64356.86</v>
      </c>
      <c r="O237" s="11">
        <f t="shared" ref="O237:O249" si="48">IF(C237&lt;&gt;"",O236+C237,"")</f>
        <v>1023699.6000000002</v>
      </c>
      <c r="P237" s="11">
        <f t="shared" ref="P237:P249" si="49">IF(D237&lt;&gt;"",P236+D237,"")</f>
        <v>324614.90000000008</v>
      </c>
      <c r="Q237" s="11">
        <f t="shared" ref="Q237:Q249" si="50">IF(E237&lt;&gt;"",Q236+E237,"")</f>
        <v>-129587.50000000001</v>
      </c>
      <c r="R237" s="11">
        <f t="shared" ref="R237:R249" si="51">IF(F237&lt;&gt;"",R236+F237,"")</f>
        <v>469305.49999999983</v>
      </c>
      <c r="S237" s="11">
        <f t="shared" ref="S237:S249" si="52">IF(G237&lt;&gt;"",S236+G237,"")</f>
        <v>301907.49999999994</v>
      </c>
      <c r="T237" s="11">
        <f t="shared" ref="T237:T249" si="53">IF(H237&lt;&gt;"",T236+H237,"")</f>
        <v>-53683.999999999978</v>
      </c>
      <c r="U237" s="11">
        <f t="shared" ref="U237:U249" si="54">IF(I237&lt;&gt;"",U236+I237,"")</f>
        <v>0</v>
      </c>
      <c r="V237" s="11">
        <f t="shared" ref="V237:V249" si="55">IF(J237&lt;&gt;"",V236+J237,"")</f>
        <v>1936256.0000000007</v>
      </c>
      <c r="W237" s="11">
        <f>IF('Daily PnL Log'!W715&lt;&gt;"",'Daily PnL Log'!W715,"")</f>
        <v>619041</v>
      </c>
      <c r="X237" s="119">
        <f>IF('Daily PnL Log'!X715&lt;&gt;"",'Daily PnL Log'!X715,"")</f>
        <v>0.10396219313421889</v>
      </c>
      <c r="Y237" s="11">
        <f>IF('Daily PnL Log'!Y715&lt;&gt;"",'Daily PnL Log'!Y715,"")</f>
        <v>-1637.2</v>
      </c>
      <c r="Z237" s="11" t="str">
        <f>IF('Daily PnL Log'!Z715&lt;&gt;"",'Daily PnL Log'!Z715,"")</f>
        <v/>
      </c>
      <c r="AA237" s="11" t="str">
        <f>IF('Daily PnL Log'!AA715&lt;&gt;"",'Daily PnL Log'!AA715,"")</f>
        <v/>
      </c>
      <c r="AB237" s="11" t="str">
        <f>IF('Daily PnL Log'!AB715&lt;&gt;"",'Daily PnL Log'!AB715,"")</f>
        <v/>
      </c>
      <c r="AC237" s="11">
        <f>IF('Daily PnL Log'!AC715&lt;&gt;"",'Daily PnL Log'!AC715,"")</f>
        <v>1789514.93</v>
      </c>
    </row>
    <row r="238" spans="1:29" x14ac:dyDescent="0.25">
      <c r="A238" s="47" t="str">
        <f t="shared" si="47"/>
        <v>Oct</v>
      </c>
      <c r="B238" s="14">
        <f>'Daily PnL Log'!B716</f>
        <v>45202</v>
      </c>
      <c r="C238" s="13">
        <f>IF('Daily PnL Log'!C716&lt;&gt;"",'Daily PnL Log'!C716,"")</f>
        <v>6940.8</v>
      </c>
      <c r="D238" s="13">
        <f>IF('Daily PnL Log'!D716&lt;&gt;"",'Daily PnL Log'!D716,"")</f>
        <v>-15234.6</v>
      </c>
      <c r="E238" s="13">
        <f>IF('Daily PnL Log'!E716&lt;&gt;"",'Daily PnL Log'!E716,"")</f>
        <v>-2786.8</v>
      </c>
      <c r="F238" s="13">
        <f>IF('Daily PnL Log'!F716&lt;&gt;"",'Daily PnL Log'!F716,"")</f>
        <v>-18939.900000000001</v>
      </c>
      <c r="G238" s="13">
        <f>IF('Daily PnL Log'!G716&lt;&gt;"",'Daily PnL Log'!G716,"")</f>
        <v>-5956.1</v>
      </c>
      <c r="H238" s="13">
        <f>IF('Daily PnL Log'!H716&lt;&gt;"",'Daily PnL Log'!H716,"")</f>
        <v>-287.2</v>
      </c>
      <c r="I238" s="13">
        <f>IF('Daily PnL Log'!I716&lt;&gt;"",'Daily PnL Log'!I716,"")</f>
        <v>0</v>
      </c>
      <c r="J238" s="13">
        <f>IF('Daily PnL Log'!J716&lt;&gt;"",'Daily PnL Log'!J716,"")</f>
        <v>-36263.799999999996</v>
      </c>
      <c r="K238" s="13">
        <f>IF('Daily PnL Log'!K716&lt;&gt;"",'Daily PnL Log'!K716,"")</f>
        <v>-98.51</v>
      </c>
      <c r="L238" s="13">
        <f>IF('Daily PnL Log'!L716&lt;&gt;"",'Daily PnL Log'!L716,"")</f>
        <v>-696.67</v>
      </c>
      <c r="M238" s="13">
        <f>IF('Daily PnL Log'!M716&lt;&gt;"",'Daily PnL Log'!M716,"")</f>
        <v>-795.18</v>
      </c>
      <c r="N238" s="13">
        <f>IF('Daily PnL Log'!N716&lt;&gt;"",'Daily PnL Log'!N716,"")</f>
        <v>-37058.979999999996</v>
      </c>
      <c r="O238" s="13">
        <f t="shared" si="48"/>
        <v>1030640.4000000003</v>
      </c>
      <c r="P238" s="13">
        <f t="shared" si="49"/>
        <v>309380.3000000001</v>
      </c>
      <c r="Q238" s="13">
        <f t="shared" si="50"/>
        <v>-132374.30000000002</v>
      </c>
      <c r="R238" s="13">
        <f t="shared" si="51"/>
        <v>450365.5999999998</v>
      </c>
      <c r="S238" s="13">
        <f t="shared" si="52"/>
        <v>295951.39999999997</v>
      </c>
      <c r="T238" s="13">
        <f t="shared" si="53"/>
        <v>-53971.199999999975</v>
      </c>
      <c r="U238" s="13">
        <f t="shared" si="54"/>
        <v>0</v>
      </c>
      <c r="V238" s="13">
        <f t="shared" si="55"/>
        <v>1899992.2000000007</v>
      </c>
      <c r="W238" s="13">
        <f>IF('Daily PnL Log'!W716&lt;&gt;"",'Daily PnL Log'!W716,"")</f>
        <v>584781</v>
      </c>
      <c r="X238" s="118">
        <f>IF('Daily PnL Log'!X716&lt;&gt;"",'Daily PnL Log'!X716,"")</f>
        <v>-6.3372407790266774E-2</v>
      </c>
      <c r="Y238" s="13" t="str">
        <f>IF('Daily PnL Log'!Y716&lt;&gt;"",'Daily PnL Log'!Y716,"")</f>
        <v/>
      </c>
      <c r="Z238" s="13" t="str">
        <f>IF('Daily PnL Log'!Z716&lt;&gt;"",'Daily PnL Log'!Z716,"")</f>
        <v/>
      </c>
      <c r="AA238" s="13" t="str">
        <f>IF('Daily PnL Log'!AA716&lt;&gt;"",'Daily PnL Log'!AA716,"")</f>
        <v/>
      </c>
      <c r="AB238" s="13" t="str">
        <f>IF('Daily PnL Log'!AB716&lt;&gt;"",'Daily PnL Log'!AB716,"")</f>
        <v/>
      </c>
      <c r="AC238" s="13">
        <f>IF('Daily PnL Log'!AC716&lt;&gt;"",'Daily PnL Log'!AC716,"")</f>
        <v>1757519.25</v>
      </c>
    </row>
    <row r="239" spans="1:29" x14ac:dyDescent="0.25">
      <c r="A239" s="48" t="str">
        <f t="shared" si="47"/>
        <v>Oct</v>
      </c>
      <c r="B239" s="83">
        <f>'Daily PnL Log'!B717</f>
        <v>45203</v>
      </c>
      <c r="C239" s="11">
        <f>IF('Daily PnL Log'!C717&lt;&gt;"",'Daily PnL Log'!C717,"")</f>
        <v>758.8</v>
      </c>
      <c r="D239" s="11">
        <f>IF('Daily PnL Log'!D717&lt;&gt;"",'Daily PnL Log'!D717,"")</f>
        <v>22659.8</v>
      </c>
      <c r="E239" s="11">
        <f>IF('Daily PnL Log'!E717&lt;&gt;"",'Daily PnL Log'!E717,"")</f>
        <v>5486</v>
      </c>
      <c r="F239" s="11">
        <f>IF('Daily PnL Log'!F717&lt;&gt;"",'Daily PnL Log'!F717,"")</f>
        <v>-22368.799999999999</v>
      </c>
      <c r="G239" s="11">
        <f>IF('Daily PnL Log'!G717&lt;&gt;"",'Daily PnL Log'!G717,"")</f>
        <v>8122.4</v>
      </c>
      <c r="H239" s="11">
        <f>IF('Daily PnL Log'!H717&lt;&gt;"",'Daily PnL Log'!H717,"")</f>
        <v>-2484.1999999999998</v>
      </c>
      <c r="I239" s="11">
        <f>IF('Daily PnL Log'!I717&lt;&gt;"",'Daily PnL Log'!I717,"")</f>
        <v>0</v>
      </c>
      <c r="J239" s="11">
        <f>IF('Daily PnL Log'!J717&lt;&gt;"",'Daily PnL Log'!J717,"")</f>
        <v>12174</v>
      </c>
      <c r="K239" s="11">
        <f>IF('Daily PnL Log'!K717&lt;&gt;"",'Daily PnL Log'!K717,"")</f>
        <v>-56.04</v>
      </c>
      <c r="L239" s="11">
        <f>IF('Daily PnL Log'!L717&lt;&gt;"",'Daily PnL Log'!L717,"")</f>
        <v>-395.37</v>
      </c>
      <c r="M239" s="11">
        <f>IF('Daily PnL Log'!M717&lt;&gt;"",'Daily PnL Log'!M717,"")</f>
        <v>-451.41</v>
      </c>
      <c r="N239" s="11">
        <f>IF('Daily PnL Log'!N717&lt;&gt;"",'Daily PnL Log'!N717,"")</f>
        <v>11722.59</v>
      </c>
      <c r="O239" s="11">
        <f t="shared" si="48"/>
        <v>1031399.2000000003</v>
      </c>
      <c r="P239" s="11">
        <f t="shared" si="49"/>
        <v>332040.10000000009</v>
      </c>
      <c r="Q239" s="11">
        <f t="shared" si="50"/>
        <v>-126888.30000000002</v>
      </c>
      <c r="R239" s="11">
        <f t="shared" si="51"/>
        <v>427996.79999999981</v>
      </c>
      <c r="S239" s="11">
        <f t="shared" si="52"/>
        <v>304073.8</v>
      </c>
      <c r="T239" s="11">
        <f t="shared" si="53"/>
        <v>-56455.399999999972</v>
      </c>
      <c r="U239" s="11">
        <f t="shared" si="54"/>
        <v>0</v>
      </c>
      <c r="V239" s="11">
        <f t="shared" si="55"/>
        <v>1912166.2000000007</v>
      </c>
      <c r="W239" s="11">
        <f>IF('Daily PnL Log'!W717&lt;&gt;"",'Daily PnL Log'!W717,"")</f>
        <v>566383</v>
      </c>
      <c r="X239" s="119">
        <f>IF('Daily PnL Log'!X717&lt;&gt;"",'Daily PnL Log'!X717,"")</f>
        <v>2.069728434645814E-2</v>
      </c>
      <c r="Y239" s="11">
        <f>IF('Daily PnL Log'!Y717&lt;&gt;"",'Daily PnL Log'!Y717,"")</f>
        <v>-522</v>
      </c>
      <c r="Z239" s="11" t="str">
        <f>IF('Daily PnL Log'!Z717&lt;&gt;"",'Daily PnL Log'!Z717,"")</f>
        <v/>
      </c>
      <c r="AA239" s="11" t="str">
        <f>IF('Daily PnL Log'!AA717&lt;&gt;"",'Daily PnL Log'!AA717,"")</f>
        <v/>
      </c>
      <c r="AB239" s="11" t="str">
        <f>IF('Daily PnL Log'!AB717&lt;&gt;"",'Daily PnL Log'!AB717,"")</f>
        <v/>
      </c>
      <c r="AC239" s="11">
        <f>IF('Daily PnL Log'!AC717&lt;&gt;"",'Daily PnL Log'!AC717,"")</f>
        <v>1797639.84</v>
      </c>
    </row>
    <row r="240" spans="1:29" x14ac:dyDescent="0.25">
      <c r="A240" s="47" t="str">
        <f t="shared" si="47"/>
        <v>Oct</v>
      </c>
      <c r="B240" s="14">
        <f>'Daily PnL Log'!B718</f>
        <v>45204</v>
      </c>
      <c r="C240" s="13">
        <f>IF('Daily PnL Log'!C718&lt;&gt;"",'Daily PnL Log'!C718,"")</f>
        <v>12397.1</v>
      </c>
      <c r="D240" s="13">
        <f>IF('Daily PnL Log'!D718&lt;&gt;"",'Daily PnL Log'!D718,"")</f>
        <v>-4517.6000000000004</v>
      </c>
      <c r="E240" s="13">
        <f>IF('Daily PnL Log'!E718&lt;&gt;"",'Daily PnL Log'!E718,"")</f>
        <v>423.3</v>
      </c>
      <c r="F240" s="13">
        <f>IF('Daily PnL Log'!F718&lt;&gt;"",'Daily PnL Log'!F718,"")</f>
        <v>21773.9</v>
      </c>
      <c r="G240" s="13">
        <f>IF('Daily PnL Log'!G718&lt;&gt;"",'Daily PnL Log'!G718,"")</f>
        <v>-8359.6</v>
      </c>
      <c r="H240" s="13">
        <f>IF('Daily PnL Log'!H718&lt;&gt;"",'Daily PnL Log'!H718,"")</f>
        <v>1419.7</v>
      </c>
      <c r="I240" s="13">
        <f>IF('Daily PnL Log'!I718&lt;&gt;"",'Daily PnL Log'!I718,"")</f>
        <v>0</v>
      </c>
      <c r="J240" s="13">
        <f>IF('Daily PnL Log'!J718&lt;&gt;"",'Daily PnL Log'!J718,"")</f>
        <v>23136.799999999999</v>
      </c>
      <c r="K240" s="13">
        <f>IF('Daily PnL Log'!K718&lt;&gt;"",'Daily PnL Log'!K718,"")</f>
        <v>-108.66</v>
      </c>
      <c r="L240" s="13">
        <f>IF('Daily PnL Log'!L718&lt;&gt;"",'Daily PnL Log'!L718,"")</f>
        <v>-768.89</v>
      </c>
      <c r="M240" s="13">
        <f>IF('Daily PnL Log'!M718&lt;&gt;"",'Daily PnL Log'!M718,"")</f>
        <v>-877.55</v>
      </c>
      <c r="N240" s="13">
        <f>IF('Daily PnL Log'!N718&lt;&gt;"",'Daily PnL Log'!N718,"")</f>
        <v>22259.25</v>
      </c>
      <c r="O240" s="13">
        <f t="shared" si="48"/>
        <v>1043796.3000000003</v>
      </c>
      <c r="P240" s="13">
        <f t="shared" si="49"/>
        <v>327522.50000000012</v>
      </c>
      <c r="Q240" s="13">
        <f t="shared" si="50"/>
        <v>-126465.00000000001</v>
      </c>
      <c r="R240" s="13">
        <f t="shared" si="51"/>
        <v>449770.69999999984</v>
      </c>
      <c r="S240" s="13">
        <f t="shared" si="52"/>
        <v>295714.2</v>
      </c>
      <c r="T240" s="13">
        <f t="shared" si="53"/>
        <v>-55035.699999999975</v>
      </c>
      <c r="U240" s="13">
        <f t="shared" si="54"/>
        <v>0</v>
      </c>
      <c r="V240" s="13">
        <f t="shared" si="55"/>
        <v>1935303.0000000007</v>
      </c>
      <c r="W240" s="13">
        <f>IF('Daily PnL Log'!W718&lt;&gt;"",'Daily PnL Log'!W718,"")</f>
        <v>608626</v>
      </c>
      <c r="X240" s="118">
        <f>IF('Daily PnL Log'!X718&lt;&gt;"",'Daily PnL Log'!X718,"")</f>
        <v>3.6572952847890167E-2</v>
      </c>
      <c r="Y240" s="13" t="str">
        <f>IF('Daily PnL Log'!Y718&lt;&gt;"",'Daily PnL Log'!Y718,"")</f>
        <v/>
      </c>
      <c r="Z240" s="13" t="str">
        <f>IF('Daily PnL Log'!Z718&lt;&gt;"",'Daily PnL Log'!Z718,"")</f>
        <v/>
      </c>
      <c r="AA240" s="13" t="str">
        <f>IF('Daily PnL Log'!AA718&lt;&gt;"",'Daily PnL Log'!AA718,"")</f>
        <v/>
      </c>
      <c r="AB240" s="13" t="str">
        <f>IF('Daily PnL Log'!AB718&lt;&gt;"",'Daily PnL Log'!AB718,"")</f>
        <v/>
      </c>
      <c r="AC240" s="13">
        <f>IF('Daily PnL Log'!AC718&lt;&gt;"",'Daily PnL Log'!AC718,"")</f>
        <v>1813205.04</v>
      </c>
    </row>
    <row r="241" spans="1:29" x14ac:dyDescent="0.25">
      <c r="A241" s="48" t="str">
        <f t="shared" si="47"/>
        <v>Oct</v>
      </c>
      <c r="B241" s="83">
        <f>'Daily PnL Log'!B719</f>
        <v>45205</v>
      </c>
      <c r="C241" s="11">
        <f>IF('Daily PnL Log'!C719&lt;&gt;"",'Daily PnL Log'!C719,"")</f>
        <v>6883.8</v>
      </c>
      <c r="D241" s="11">
        <f>IF('Daily PnL Log'!D719&lt;&gt;"",'Daily PnL Log'!D719,"")</f>
        <v>-6949.1</v>
      </c>
      <c r="E241" s="11">
        <f>IF('Daily PnL Log'!E719&lt;&gt;"",'Daily PnL Log'!E719,"")</f>
        <v>-1590.1</v>
      </c>
      <c r="F241" s="11">
        <f>IF('Daily PnL Log'!F719&lt;&gt;"",'Daily PnL Log'!F719,"")</f>
        <v>328.8</v>
      </c>
      <c r="G241" s="11">
        <f>IF('Daily PnL Log'!G719&lt;&gt;"",'Daily PnL Log'!G719,"")</f>
        <v>2855.3</v>
      </c>
      <c r="H241" s="11">
        <f>IF('Daily PnL Log'!H719&lt;&gt;"",'Daily PnL Log'!H719,"")</f>
        <v>-940.4</v>
      </c>
      <c r="I241" s="11">
        <f>IF('Daily PnL Log'!I719&lt;&gt;"",'Daily PnL Log'!I719,"")</f>
        <v>0</v>
      </c>
      <c r="J241" s="11">
        <f>IF('Daily PnL Log'!J719&lt;&gt;"",'Daily PnL Log'!J719,"")</f>
        <v>588.30000000000007</v>
      </c>
      <c r="K241" s="11">
        <f>IF('Daily PnL Log'!K719&lt;&gt;"",'Daily PnL Log'!K719,"")</f>
        <v>-109.81</v>
      </c>
      <c r="L241" s="11">
        <f>IF('Daily PnL Log'!L719&lt;&gt;"",'Daily PnL Log'!L719,"")</f>
        <v>-776.71</v>
      </c>
      <c r="M241" s="11">
        <f>IF('Daily PnL Log'!M719&lt;&gt;"",'Daily PnL Log'!M719,"")</f>
        <v>-886.52</v>
      </c>
      <c r="N241" s="11">
        <f>IF('Daily PnL Log'!N719&lt;&gt;"",'Daily PnL Log'!N719,"")</f>
        <v>-298.21999999999991</v>
      </c>
      <c r="O241" s="11">
        <f t="shared" si="48"/>
        <v>1050680.1000000003</v>
      </c>
      <c r="P241" s="11">
        <f t="shared" si="49"/>
        <v>320573.40000000014</v>
      </c>
      <c r="Q241" s="11">
        <f t="shared" si="50"/>
        <v>-128055.10000000002</v>
      </c>
      <c r="R241" s="11">
        <f t="shared" si="51"/>
        <v>450099.49999999983</v>
      </c>
      <c r="S241" s="11">
        <f t="shared" si="52"/>
        <v>298569.5</v>
      </c>
      <c r="T241" s="11">
        <f t="shared" si="53"/>
        <v>-55976.099999999977</v>
      </c>
      <c r="U241" s="11">
        <f t="shared" si="54"/>
        <v>0</v>
      </c>
      <c r="V241" s="11">
        <f t="shared" si="55"/>
        <v>1935891.3000000007</v>
      </c>
      <c r="W241" s="11">
        <f>IF('Daily PnL Log'!W719&lt;&gt;"",'Daily PnL Log'!W719,"")</f>
        <v>597454</v>
      </c>
      <c r="X241" s="119">
        <f>IF('Daily PnL Log'!X719&lt;&gt;"",'Daily PnL Log'!X719,"")</f>
        <v>-4.9915139910352917E-4</v>
      </c>
      <c r="Y241" s="11">
        <f>IF('Daily PnL Log'!Y719&lt;&gt;"",'Daily PnL Log'!Y719,"")</f>
        <v>-3940.58</v>
      </c>
      <c r="Z241" s="11" t="str">
        <f>IF('Daily PnL Log'!Z719&lt;&gt;"",'Daily PnL Log'!Z719,"")</f>
        <v/>
      </c>
      <c r="AA241" s="11" t="str">
        <f>IF('Daily PnL Log'!AA719&lt;&gt;"",'Daily PnL Log'!AA719,"")</f>
        <v/>
      </c>
      <c r="AB241" s="11" t="str">
        <f>IF('Daily PnL Log'!AB719&lt;&gt;"",'Daily PnL Log'!AB719,"")</f>
        <v/>
      </c>
      <c r="AC241" s="11">
        <f>IF('Daily PnL Log'!AC719&lt;&gt;"",'Daily PnL Log'!AC719,"")</f>
        <v>1806952.27</v>
      </c>
    </row>
    <row r="242" spans="1:29" x14ac:dyDescent="0.25">
      <c r="A242" s="47" t="str">
        <f t="shared" si="47"/>
        <v>Oct</v>
      </c>
      <c r="B242" s="14">
        <f>'Daily PnL Log'!B720</f>
        <v>45208</v>
      </c>
      <c r="C242" s="13">
        <f>IF('Daily PnL Log'!C720&lt;&gt;"",'Daily PnL Log'!C720,"")</f>
        <v>5537</v>
      </c>
      <c r="D242" s="13">
        <f>IF('Daily PnL Log'!D720&lt;&gt;"",'Daily PnL Log'!D720,"")</f>
        <v>-59738.3</v>
      </c>
      <c r="E242" s="13">
        <f>IF('Daily PnL Log'!E720&lt;&gt;"",'Daily PnL Log'!E720,"")</f>
        <v>2471.6</v>
      </c>
      <c r="F242" s="13">
        <f>IF('Daily PnL Log'!F720&lt;&gt;"",'Daily PnL Log'!F720,"")</f>
        <v>-4751.5</v>
      </c>
      <c r="G242" s="13">
        <f>IF('Daily PnL Log'!G720&lt;&gt;"",'Daily PnL Log'!G720,"")</f>
        <v>3053.9</v>
      </c>
      <c r="H242" s="13">
        <f>IF('Daily PnL Log'!H720&lt;&gt;"",'Daily PnL Log'!H720,"")</f>
        <v>45.3</v>
      </c>
      <c r="I242" s="13">
        <f>IF('Daily PnL Log'!I720&lt;&gt;"",'Daily PnL Log'!I720,"")</f>
        <v>0</v>
      </c>
      <c r="J242" s="13">
        <f>IF('Daily PnL Log'!J720&lt;&gt;"",'Daily PnL Log'!J720,"")</f>
        <v>-53382</v>
      </c>
      <c r="K242" s="13">
        <f>IF('Daily PnL Log'!K720&lt;&gt;"",'Daily PnL Log'!K720,"")</f>
        <v>-46.73</v>
      </c>
      <c r="L242" s="13">
        <f>IF('Daily PnL Log'!L720&lt;&gt;"",'Daily PnL Log'!L720,"")</f>
        <v>-330.74</v>
      </c>
      <c r="M242" s="13">
        <f>IF('Daily PnL Log'!M720&lt;&gt;"",'Daily PnL Log'!M720,"")</f>
        <v>-377.47</v>
      </c>
      <c r="N242" s="13">
        <f>IF('Daily PnL Log'!N720&lt;&gt;"",'Daily PnL Log'!N720,"")</f>
        <v>-53759.47</v>
      </c>
      <c r="O242" s="13">
        <f t="shared" si="48"/>
        <v>1056217.1000000003</v>
      </c>
      <c r="P242" s="13">
        <f t="shared" si="49"/>
        <v>260835.10000000015</v>
      </c>
      <c r="Q242" s="13">
        <f t="shared" si="50"/>
        <v>-125583.50000000001</v>
      </c>
      <c r="R242" s="13">
        <f t="shared" si="51"/>
        <v>445347.99999999983</v>
      </c>
      <c r="S242" s="13">
        <f t="shared" si="52"/>
        <v>301623.40000000002</v>
      </c>
      <c r="T242" s="13">
        <f t="shared" si="53"/>
        <v>-55930.799999999974</v>
      </c>
      <c r="U242" s="13">
        <f t="shared" si="54"/>
        <v>0</v>
      </c>
      <c r="V242" s="13">
        <f t="shared" si="55"/>
        <v>1882509.3000000007</v>
      </c>
      <c r="W242" s="13">
        <f>IF('Daily PnL Log'!W720&lt;&gt;"",'Daily PnL Log'!W720,"")</f>
        <v>611008</v>
      </c>
      <c r="X242" s="118">
        <f>IF('Daily PnL Log'!X720&lt;&gt;"",'Daily PnL Log'!X720,"")</f>
        <v>-8.7984887268251807E-2</v>
      </c>
      <c r="Y242" s="13" t="str">
        <f>IF('Daily PnL Log'!Y720&lt;&gt;"",'Daily PnL Log'!Y720,"")</f>
        <v/>
      </c>
      <c r="Z242" s="13" t="str">
        <f>IF('Daily PnL Log'!Z720&lt;&gt;"",'Daily PnL Log'!Z720,"")</f>
        <v/>
      </c>
      <c r="AA242" s="13" t="str">
        <f>IF('Daily PnL Log'!AA720&lt;&gt;"",'Daily PnL Log'!AA720,"")</f>
        <v/>
      </c>
      <c r="AB242" s="13" t="str">
        <f>IF('Daily PnL Log'!AB720&lt;&gt;"",'Daily PnL Log'!AB720,"")</f>
        <v/>
      </c>
      <c r="AC242" s="13">
        <f>IF('Daily PnL Log'!AC720&lt;&gt;"",'Daily PnL Log'!AC720,"")</f>
        <v>1711106.8</v>
      </c>
    </row>
    <row r="243" spans="1:29" x14ac:dyDescent="0.25">
      <c r="A243" s="48" t="str">
        <f t="shared" si="47"/>
        <v>Oct</v>
      </c>
      <c r="B243" s="83">
        <f>'Daily PnL Log'!B721</f>
        <v>45209</v>
      </c>
      <c r="C243" s="11">
        <f>IF('Daily PnL Log'!C721&lt;&gt;"",'Daily PnL Log'!C721,"")</f>
        <v>-7708.7</v>
      </c>
      <c r="D243" s="11">
        <f>IF('Daily PnL Log'!D721&lt;&gt;"",'Daily PnL Log'!D721,"")</f>
        <v>-46611.8</v>
      </c>
      <c r="E243" s="11">
        <f>IF('Daily PnL Log'!E721&lt;&gt;"",'Daily PnL Log'!E721,"")</f>
        <v>-795.4</v>
      </c>
      <c r="F243" s="11">
        <f>IF('Daily PnL Log'!F721&lt;&gt;"",'Daily PnL Log'!F721,"")</f>
        <v>-7292.4</v>
      </c>
      <c r="G243" s="11">
        <f>IF('Daily PnL Log'!G721&lt;&gt;"",'Daily PnL Log'!G721,"")</f>
        <v>6868.7</v>
      </c>
      <c r="H243" s="11">
        <f>IF('Daily PnL Log'!H721&lt;&gt;"",'Daily PnL Log'!H721,"")</f>
        <v>-1104.4000000000001</v>
      </c>
      <c r="I243" s="11">
        <f>IF('Daily PnL Log'!I721&lt;&gt;"",'Daily PnL Log'!I721,"")</f>
        <v>0</v>
      </c>
      <c r="J243" s="11">
        <f>IF('Daily PnL Log'!J721&lt;&gt;"",'Daily PnL Log'!J721,"")</f>
        <v>-56644.000000000007</v>
      </c>
      <c r="K243" s="11">
        <f>IF('Daily PnL Log'!K721&lt;&gt;"",'Daily PnL Log'!K721,"")</f>
        <v>-83.92</v>
      </c>
      <c r="L243" s="11">
        <f>IF('Daily PnL Log'!L721&lt;&gt;"",'Daily PnL Log'!L721,"")</f>
        <v>-592.71</v>
      </c>
      <c r="M243" s="11">
        <f>IF('Daily PnL Log'!M721&lt;&gt;"",'Daily PnL Log'!M721,"")</f>
        <v>-676.63</v>
      </c>
      <c r="N243" s="11">
        <f>IF('Daily PnL Log'!N721&lt;&gt;"",'Daily PnL Log'!N721,"")</f>
        <v>-57320.630000000005</v>
      </c>
      <c r="O243" s="11">
        <f t="shared" si="48"/>
        <v>1048508.4000000004</v>
      </c>
      <c r="P243" s="11">
        <f t="shared" si="49"/>
        <v>214223.30000000016</v>
      </c>
      <c r="Q243" s="11">
        <f t="shared" si="50"/>
        <v>-126378.90000000001</v>
      </c>
      <c r="R243" s="11">
        <f t="shared" si="51"/>
        <v>438055.5999999998</v>
      </c>
      <c r="S243" s="11">
        <f t="shared" si="52"/>
        <v>308492.10000000003</v>
      </c>
      <c r="T243" s="11">
        <f t="shared" si="53"/>
        <v>-57035.199999999975</v>
      </c>
      <c r="U243" s="11">
        <f t="shared" si="54"/>
        <v>0</v>
      </c>
      <c r="V243" s="11">
        <f t="shared" si="55"/>
        <v>1825865.3000000007</v>
      </c>
      <c r="W243" s="11">
        <f>IF('Daily PnL Log'!W721&lt;&gt;"",'Daily PnL Log'!W721,"")</f>
        <v>588626</v>
      </c>
      <c r="X243" s="119">
        <f>IF('Daily PnL Log'!X721&lt;&gt;"",'Daily PnL Log'!X721,"")</f>
        <v>-9.7380390944334774E-2</v>
      </c>
      <c r="Y243" s="11" t="str">
        <f>IF('Daily PnL Log'!Y721&lt;&gt;"",'Daily PnL Log'!Y721,"")</f>
        <v/>
      </c>
      <c r="Z243" s="11" t="str">
        <f>IF('Daily PnL Log'!Z721&lt;&gt;"",'Daily PnL Log'!Z721,"")</f>
        <v/>
      </c>
      <c r="AA243" s="11" t="str">
        <f>IF('Daily PnL Log'!AA721&lt;&gt;"",'Daily PnL Log'!AA721,"")</f>
        <v/>
      </c>
      <c r="AB243" s="11" t="str">
        <f>IF('Daily PnL Log'!AB721&lt;&gt;"",'Daily PnL Log'!AB721,"")</f>
        <v/>
      </c>
      <c r="AC243" s="11">
        <f>IF('Daily PnL Log'!AC721&lt;&gt;"",'Daily PnL Log'!AC721,"")</f>
        <v>1709770.67</v>
      </c>
    </row>
    <row r="244" spans="1:29" x14ac:dyDescent="0.25">
      <c r="A244" s="47" t="str">
        <f t="shared" si="47"/>
        <v>Oct</v>
      </c>
      <c r="B244" s="14">
        <f>'Daily PnL Log'!B722</f>
        <v>45210</v>
      </c>
      <c r="C244" s="13">
        <f>IF('Daily PnL Log'!C722&lt;&gt;"",'Daily PnL Log'!C722,"")</f>
        <v>-677.2</v>
      </c>
      <c r="D244" s="13">
        <f>IF('Daily PnL Log'!D722&lt;&gt;"",'Daily PnL Log'!D722,"")</f>
        <v>-24844.1</v>
      </c>
      <c r="E244" s="13">
        <f>IF('Daily PnL Log'!E722&lt;&gt;"",'Daily PnL Log'!E722,"")</f>
        <v>863.2</v>
      </c>
      <c r="F244" s="13">
        <f>IF('Daily PnL Log'!F722&lt;&gt;"",'Daily PnL Log'!F722,"")</f>
        <v>27517.3</v>
      </c>
      <c r="G244" s="13">
        <f>IF('Daily PnL Log'!G722&lt;&gt;"",'Daily PnL Log'!G722,"")</f>
        <v>16601.099999999999</v>
      </c>
      <c r="H244" s="13">
        <f>IF('Daily PnL Log'!H722&lt;&gt;"",'Daily PnL Log'!H722,"")</f>
        <v>2631.7</v>
      </c>
      <c r="I244" s="13">
        <f>IF('Daily PnL Log'!I722&lt;&gt;"",'Daily PnL Log'!I722,"")</f>
        <v>0</v>
      </c>
      <c r="J244" s="13">
        <f>IF('Daily PnL Log'!J722&lt;&gt;"",'Daily PnL Log'!J722,"")</f>
        <v>22092</v>
      </c>
      <c r="K244" s="13">
        <f>IF('Daily PnL Log'!K722&lt;&gt;"",'Daily PnL Log'!K722,"")</f>
        <v>-120.26</v>
      </c>
      <c r="L244" s="13">
        <f>IF('Daily PnL Log'!L722&lt;&gt;"",'Daily PnL Log'!L722,"")</f>
        <v>-853.07</v>
      </c>
      <c r="M244" s="13">
        <f>IF('Daily PnL Log'!M722&lt;&gt;"",'Daily PnL Log'!M722,"")</f>
        <v>-973.33</v>
      </c>
      <c r="N244" s="13">
        <f>IF('Daily PnL Log'!N722&lt;&gt;"",'Daily PnL Log'!N722,"")</f>
        <v>21118.67</v>
      </c>
      <c r="O244" s="13">
        <f t="shared" si="48"/>
        <v>1047831.2000000004</v>
      </c>
      <c r="P244" s="13">
        <f t="shared" si="49"/>
        <v>189379.20000000016</v>
      </c>
      <c r="Q244" s="13">
        <f t="shared" si="50"/>
        <v>-125515.70000000001</v>
      </c>
      <c r="R244" s="13">
        <f t="shared" si="51"/>
        <v>465572.89999999979</v>
      </c>
      <c r="S244" s="13">
        <f t="shared" si="52"/>
        <v>325093.2</v>
      </c>
      <c r="T244" s="13">
        <f t="shared" si="53"/>
        <v>-54403.499999999978</v>
      </c>
      <c r="U244" s="13">
        <f t="shared" si="54"/>
        <v>0</v>
      </c>
      <c r="V244" s="13">
        <f t="shared" si="55"/>
        <v>1847957.3000000007</v>
      </c>
      <c r="W244" s="13">
        <f>IF('Daily PnL Log'!W722&lt;&gt;"",'Daily PnL Log'!W722,"")</f>
        <v>593580</v>
      </c>
      <c r="X244" s="118">
        <f>IF('Daily PnL Log'!X722&lt;&gt;"",'Daily PnL Log'!X722,"")</f>
        <v>3.5578472994373125E-2</v>
      </c>
      <c r="Y244" s="13" t="str">
        <f>IF('Daily PnL Log'!Y722&lt;&gt;"",'Daily PnL Log'!Y722,"")</f>
        <v/>
      </c>
      <c r="Z244" s="13" t="str">
        <f>IF('Daily PnL Log'!Z722&lt;&gt;"",'Daily PnL Log'!Z722,"")</f>
        <v/>
      </c>
      <c r="AA244" s="13" t="str">
        <f>IF('Daily PnL Log'!AA722&lt;&gt;"",'Daily PnL Log'!AA722,"")</f>
        <v/>
      </c>
      <c r="AB244" s="13" t="str">
        <f>IF('Daily PnL Log'!AB722&lt;&gt;"",'Daily PnL Log'!AB722,"")</f>
        <v/>
      </c>
      <c r="AC244" s="13">
        <f>IF('Daily PnL Log'!AC722&lt;&gt;"",'Daily PnL Log'!AC722,"")</f>
        <v>1702478.09</v>
      </c>
    </row>
    <row r="245" spans="1:29" x14ac:dyDescent="0.25">
      <c r="A245" s="48" t="str">
        <f t="shared" si="47"/>
        <v>Oct</v>
      </c>
      <c r="B245" s="83">
        <f>'Daily PnL Log'!B723</f>
        <v>45211</v>
      </c>
      <c r="C245" s="11">
        <f>IF('Daily PnL Log'!C723&lt;&gt;"",'Daily PnL Log'!C723,"")</f>
        <v>4295.7</v>
      </c>
      <c r="D245" s="11">
        <f>IF('Daily PnL Log'!D723&lt;&gt;"",'Daily PnL Log'!D723,"")</f>
        <v>28860.2</v>
      </c>
      <c r="E245" s="11">
        <f>IF('Daily PnL Log'!E723&lt;&gt;"",'Daily PnL Log'!E723,"")</f>
        <v>-219</v>
      </c>
      <c r="F245" s="11">
        <f>IF('Daily PnL Log'!F723&lt;&gt;"",'Daily PnL Log'!F723,"")</f>
        <v>-19624.900000000001</v>
      </c>
      <c r="G245" s="11">
        <f>IF('Daily PnL Log'!G723&lt;&gt;"",'Daily PnL Log'!G723,"")</f>
        <v>-5937.8</v>
      </c>
      <c r="H245" s="11">
        <f>IF('Daily PnL Log'!H723&lt;&gt;"",'Daily PnL Log'!H723,"")</f>
        <v>682.1</v>
      </c>
      <c r="I245" s="11">
        <f>IF('Daily PnL Log'!I723&lt;&gt;"",'Daily PnL Log'!I723,"")</f>
        <v>0</v>
      </c>
      <c r="J245" s="11">
        <f>IF('Daily PnL Log'!J723&lt;&gt;"",'Daily PnL Log'!J723,"")</f>
        <v>8056.3</v>
      </c>
      <c r="K245" s="11">
        <f>IF('Daily PnL Log'!K723&lt;&gt;"",'Daily PnL Log'!K723,"")</f>
        <v>-269.57</v>
      </c>
      <c r="L245" s="11">
        <f>IF('Daily PnL Log'!L723&lt;&gt;"",'Daily PnL Log'!L723,"")</f>
        <v>-1907.62</v>
      </c>
      <c r="M245" s="11">
        <f>IF('Daily PnL Log'!M723&lt;&gt;"",'Daily PnL Log'!M723,"")</f>
        <v>-2177.19</v>
      </c>
      <c r="N245" s="11">
        <f>IF('Daily PnL Log'!N723&lt;&gt;"",'Daily PnL Log'!N723,"")</f>
        <v>5879.1100000000006</v>
      </c>
      <c r="O245" s="11">
        <f t="shared" si="48"/>
        <v>1052126.9000000004</v>
      </c>
      <c r="P245" s="11">
        <f t="shared" si="49"/>
        <v>218239.40000000017</v>
      </c>
      <c r="Q245" s="11">
        <f t="shared" si="50"/>
        <v>-125734.70000000001</v>
      </c>
      <c r="R245" s="11">
        <f t="shared" si="51"/>
        <v>445947.99999999977</v>
      </c>
      <c r="S245" s="11">
        <f t="shared" si="52"/>
        <v>319155.40000000002</v>
      </c>
      <c r="T245" s="11">
        <f t="shared" si="53"/>
        <v>-53721.39999999998</v>
      </c>
      <c r="U245" s="11">
        <f t="shared" si="54"/>
        <v>0</v>
      </c>
      <c r="V245" s="11">
        <f t="shared" si="55"/>
        <v>1856013.6000000008</v>
      </c>
      <c r="W245" s="11">
        <f>IF('Daily PnL Log'!W723&lt;&gt;"",'Daily PnL Log'!W723,"")</f>
        <v>596068</v>
      </c>
      <c r="X245" s="119">
        <f>IF('Daily PnL Log'!X723&lt;&gt;"",'Daily PnL Log'!X723,"")</f>
        <v>9.8631531972862164E-3</v>
      </c>
      <c r="Y245" s="11" t="str">
        <f>IF('Daily PnL Log'!Y723&lt;&gt;"",'Daily PnL Log'!Y723,"")</f>
        <v/>
      </c>
      <c r="Z245" s="11" t="str">
        <f>IF('Daily PnL Log'!Z723&lt;&gt;"",'Daily PnL Log'!Z723,"")</f>
        <v/>
      </c>
      <c r="AA245" s="11" t="str">
        <f>IF('Daily PnL Log'!AA723&lt;&gt;"",'Daily PnL Log'!AA723,"")</f>
        <v/>
      </c>
      <c r="AB245" s="11" t="str">
        <f>IF('Daily PnL Log'!AB723&lt;&gt;"",'Daily PnL Log'!AB723,"")</f>
        <v/>
      </c>
      <c r="AC245" s="11">
        <f>IF('Daily PnL Log'!AC723&lt;&gt;"",'Daily PnL Log'!AC723,"")</f>
        <v>1729381.65</v>
      </c>
    </row>
    <row r="246" spans="1:29" x14ac:dyDescent="0.25">
      <c r="A246" s="47" t="str">
        <f t="shared" si="47"/>
        <v>Oct</v>
      </c>
      <c r="B246" s="14">
        <f>'Daily PnL Log'!B724</f>
        <v>45212</v>
      </c>
      <c r="C246" s="13">
        <f>IF('Daily PnL Log'!C724&lt;&gt;"",'Daily PnL Log'!C724,"")</f>
        <v>-15674.2</v>
      </c>
      <c r="D246" s="13">
        <f>IF('Daily PnL Log'!D724&lt;&gt;"",'Daily PnL Log'!D724,"")</f>
        <v>73717.2</v>
      </c>
      <c r="E246" s="13">
        <f>IF('Daily PnL Log'!E724&lt;&gt;"",'Daily PnL Log'!E724,"")</f>
        <v>687.2</v>
      </c>
      <c r="F246" s="13">
        <f>IF('Daily PnL Log'!F724&lt;&gt;"",'Daily PnL Log'!F724,"")</f>
        <v>16817.5</v>
      </c>
      <c r="G246" s="13">
        <f>IF('Daily PnL Log'!G724&lt;&gt;"",'Daily PnL Log'!G724,"")</f>
        <v>-5638</v>
      </c>
      <c r="H246" s="13">
        <f>IF('Daily PnL Log'!H724&lt;&gt;"",'Daily PnL Log'!H724,"")</f>
        <v>-1143.5</v>
      </c>
      <c r="I246" s="13">
        <f>IF('Daily PnL Log'!I724&lt;&gt;"",'Daily PnL Log'!I724,"")</f>
        <v>0</v>
      </c>
      <c r="J246" s="13">
        <f>IF('Daily PnL Log'!J724&lt;&gt;"",'Daily PnL Log'!J724,"")</f>
        <v>68766.2</v>
      </c>
      <c r="K246" s="13">
        <f>IF('Daily PnL Log'!K724&lt;&gt;"",'Daily PnL Log'!K724,"")</f>
        <v>-101.55</v>
      </c>
      <c r="L246" s="13">
        <f>IF('Daily PnL Log'!L724&lt;&gt;"",'Daily PnL Log'!L724,"")</f>
        <v>-717.6</v>
      </c>
      <c r="M246" s="13">
        <f>IF('Daily PnL Log'!M724&lt;&gt;"",'Daily PnL Log'!M724,"")</f>
        <v>-819.15</v>
      </c>
      <c r="N246" s="13">
        <f>IF('Daily PnL Log'!N724&lt;&gt;"",'Daily PnL Log'!N724,"")</f>
        <v>67947.05</v>
      </c>
      <c r="O246" s="13">
        <f t="shared" si="48"/>
        <v>1036452.7000000004</v>
      </c>
      <c r="P246" s="13">
        <f t="shared" si="49"/>
        <v>291956.60000000015</v>
      </c>
      <c r="Q246" s="13">
        <f t="shared" si="50"/>
        <v>-125047.50000000001</v>
      </c>
      <c r="R246" s="13">
        <f t="shared" si="51"/>
        <v>462765.49999999977</v>
      </c>
      <c r="S246" s="13">
        <f t="shared" si="52"/>
        <v>313517.40000000002</v>
      </c>
      <c r="T246" s="13">
        <f t="shared" si="53"/>
        <v>-54864.89999999998</v>
      </c>
      <c r="U246" s="13">
        <f t="shared" si="54"/>
        <v>0</v>
      </c>
      <c r="V246" s="13">
        <f t="shared" si="55"/>
        <v>1924779.8000000007</v>
      </c>
      <c r="W246" s="13">
        <f>IF('Daily PnL Log'!W724&lt;&gt;"",'Daily PnL Log'!W724,"")</f>
        <v>667868</v>
      </c>
      <c r="X246" s="118">
        <f>IF('Daily PnL Log'!X724&lt;&gt;"",'Daily PnL Log'!X724,"")</f>
        <v>0.10173724448543725</v>
      </c>
      <c r="Y246" s="13">
        <f>IF('Daily PnL Log'!Y724&lt;&gt;"",'Daily PnL Log'!Y724,"")</f>
        <v>-6892.65</v>
      </c>
      <c r="Z246" s="13" t="str">
        <f>IF('Daily PnL Log'!Z724&lt;&gt;"",'Daily PnL Log'!Z724,"")</f>
        <v/>
      </c>
      <c r="AA246" s="13" t="str">
        <f>IF('Daily PnL Log'!AA724&lt;&gt;"",'Daily PnL Log'!AA724,"")</f>
        <v/>
      </c>
      <c r="AB246" s="13">
        <f>IF('Daily PnL Log'!AB724&lt;&gt;"",'Daily PnL Log'!AB724,"")</f>
        <v>30000</v>
      </c>
      <c r="AC246" s="13">
        <f>IF('Daily PnL Log'!AC724&lt;&gt;"",'Daily PnL Log'!AC724,"")</f>
        <v>1809299.5</v>
      </c>
    </row>
    <row r="247" spans="1:29" x14ac:dyDescent="0.25">
      <c r="A247" s="48" t="str">
        <f t="shared" si="47"/>
        <v>Oct</v>
      </c>
      <c r="B247" s="83">
        <f>'Daily PnL Log'!B725</f>
        <v>45215</v>
      </c>
      <c r="C247" s="11">
        <f>IF('Daily PnL Log'!C725&lt;&gt;"",'Daily PnL Log'!C725,"")</f>
        <v>-33500.300000000003</v>
      </c>
      <c r="D247" s="11">
        <f>IF('Daily PnL Log'!D725&lt;&gt;"",'Daily PnL Log'!D725,"")</f>
        <v>-45509.3</v>
      </c>
      <c r="E247" s="11">
        <f>IF('Daily PnL Log'!E725&lt;&gt;"",'Daily PnL Log'!E725,"")</f>
        <v>-1015.3</v>
      </c>
      <c r="F247" s="11">
        <f>IF('Daily PnL Log'!F725&lt;&gt;"",'Daily PnL Log'!F725,"")</f>
        <v>-7527.6</v>
      </c>
      <c r="G247" s="11">
        <f>IF('Daily PnL Log'!G725&lt;&gt;"",'Daily PnL Log'!G725,"")</f>
        <v>14689</v>
      </c>
      <c r="H247" s="11">
        <f>IF('Daily PnL Log'!H725&lt;&gt;"",'Daily PnL Log'!H725,"")</f>
        <v>1001.5</v>
      </c>
      <c r="I247" s="11">
        <f>IF('Daily PnL Log'!I725&lt;&gt;"",'Daily PnL Log'!I725,"")</f>
        <v>0</v>
      </c>
      <c r="J247" s="11">
        <f>IF('Daily PnL Log'!J725&lt;&gt;"",'Daily PnL Log'!J725,"")</f>
        <v>-71862.000000000015</v>
      </c>
      <c r="K247" s="11">
        <f>IF('Daily PnL Log'!K725&lt;&gt;"",'Daily PnL Log'!K725,"")</f>
        <v>-60.42</v>
      </c>
      <c r="L247" s="11">
        <f>IF('Daily PnL Log'!L725&lt;&gt;"",'Daily PnL Log'!L725,"")</f>
        <v>-427.11</v>
      </c>
      <c r="M247" s="11">
        <f>IF('Daily PnL Log'!M725&lt;&gt;"",'Daily PnL Log'!M725,"")</f>
        <v>-487.53000000000003</v>
      </c>
      <c r="N247" s="11">
        <f>IF('Daily PnL Log'!N725&lt;&gt;"",'Daily PnL Log'!N725,"")</f>
        <v>-72349.530000000013</v>
      </c>
      <c r="O247" s="11">
        <f t="shared" si="48"/>
        <v>1002952.4000000004</v>
      </c>
      <c r="P247" s="11">
        <f t="shared" si="49"/>
        <v>246447.30000000016</v>
      </c>
      <c r="Q247" s="11">
        <f t="shared" si="50"/>
        <v>-126062.80000000002</v>
      </c>
      <c r="R247" s="11">
        <f t="shared" si="51"/>
        <v>455237.89999999979</v>
      </c>
      <c r="S247" s="11">
        <f t="shared" si="52"/>
        <v>328206.40000000002</v>
      </c>
      <c r="T247" s="11">
        <f t="shared" si="53"/>
        <v>-53863.39999999998</v>
      </c>
      <c r="U247" s="11">
        <f t="shared" si="54"/>
        <v>0</v>
      </c>
      <c r="V247" s="11">
        <f t="shared" si="55"/>
        <v>1852917.8000000007</v>
      </c>
      <c r="W247" s="11">
        <f>IF('Daily PnL Log'!W725&lt;&gt;"",'Daily PnL Log'!W725,"")</f>
        <v>463193</v>
      </c>
      <c r="X247" s="119">
        <f>IF('Daily PnL Log'!X725&lt;&gt;"",'Daily PnL Log'!X725,"")</f>
        <v>-0.15619737344908066</v>
      </c>
      <c r="Y247" s="11" t="str">
        <f>IF('Daily PnL Log'!Y725&lt;&gt;"",'Daily PnL Log'!Y725,"")</f>
        <v/>
      </c>
      <c r="Z247" s="11">
        <f>IF('Daily PnL Log'!Z725&lt;&gt;"",'Daily PnL Log'!Z725,"")</f>
        <v>596.64</v>
      </c>
      <c r="AA247" s="11" t="str">
        <f>IF('Daily PnL Log'!AA725&lt;&gt;"",'Daily PnL Log'!AA725,"")</f>
        <v/>
      </c>
      <c r="AB247" s="11" t="str">
        <f>IF('Daily PnL Log'!AB725&lt;&gt;"",'Daily PnL Log'!AB725,"")</f>
        <v/>
      </c>
      <c r="AC247" s="11">
        <f>IF('Daily PnL Log'!AC725&lt;&gt;"",'Daily PnL Log'!AC725,"")</f>
        <v>1719787.47</v>
      </c>
    </row>
    <row r="248" spans="1:29" x14ac:dyDescent="0.25">
      <c r="A248" s="47" t="str">
        <f t="shared" si="47"/>
        <v>Oct</v>
      </c>
      <c r="B248" s="14">
        <f>'Daily PnL Log'!B726</f>
        <v>45216</v>
      </c>
      <c r="C248" s="13">
        <f>IF('Daily PnL Log'!C726&lt;&gt;"",'Daily PnL Log'!C726,"")</f>
        <v>-6492.1</v>
      </c>
      <c r="D248" s="13">
        <f>IF('Daily PnL Log'!D726&lt;&gt;"",'Daily PnL Log'!D726,"")</f>
        <v>89168.5</v>
      </c>
      <c r="E248" s="13">
        <f>IF('Daily PnL Log'!E726&lt;&gt;"",'Daily PnL Log'!E726,"")</f>
        <v>443.1</v>
      </c>
      <c r="F248" s="13">
        <f>IF('Daily PnL Log'!F726&lt;&gt;"",'Daily PnL Log'!F726,"")</f>
        <v>-11477.8</v>
      </c>
      <c r="G248" s="13">
        <f>IF('Daily PnL Log'!G726&lt;&gt;"",'Daily PnL Log'!G726,"")</f>
        <v>-2792.6</v>
      </c>
      <c r="H248" s="13">
        <f>IF('Daily PnL Log'!H726&lt;&gt;"",'Daily PnL Log'!H726,"")</f>
        <v>-126.8</v>
      </c>
      <c r="I248" s="13">
        <f>IF('Daily PnL Log'!I726&lt;&gt;"",'Daily PnL Log'!I726,"")</f>
        <v>0</v>
      </c>
      <c r="J248" s="13">
        <f>IF('Daily PnL Log'!J726&lt;&gt;"",'Daily PnL Log'!J726,"")</f>
        <v>68722.299999999988</v>
      </c>
      <c r="K248" s="13">
        <f>IF('Daily PnL Log'!K726&lt;&gt;"",'Daily PnL Log'!K726,"")</f>
        <v>-77.760000000000005</v>
      </c>
      <c r="L248" s="13">
        <f>IF('Daily PnL Log'!L726&lt;&gt;"",'Daily PnL Log'!L726,"")</f>
        <v>-548.74</v>
      </c>
      <c r="M248" s="13">
        <f>IF('Daily PnL Log'!M726&lt;&gt;"",'Daily PnL Log'!M726,"")</f>
        <v>-626.5</v>
      </c>
      <c r="N248" s="13">
        <f>IF('Daily PnL Log'!N726&lt;&gt;"",'Daily PnL Log'!N726,"")</f>
        <v>68095.799999999988</v>
      </c>
      <c r="O248" s="13">
        <f t="shared" si="48"/>
        <v>996460.3000000004</v>
      </c>
      <c r="P248" s="13">
        <f t="shared" si="49"/>
        <v>335615.80000000016</v>
      </c>
      <c r="Q248" s="13">
        <f t="shared" si="50"/>
        <v>-125619.70000000001</v>
      </c>
      <c r="R248" s="13">
        <f t="shared" si="51"/>
        <v>443760.0999999998</v>
      </c>
      <c r="S248" s="13">
        <f t="shared" si="52"/>
        <v>325413.80000000005</v>
      </c>
      <c r="T248" s="13">
        <f t="shared" si="53"/>
        <v>-53990.199999999983</v>
      </c>
      <c r="U248" s="13">
        <f t="shared" si="54"/>
        <v>0</v>
      </c>
      <c r="V248" s="13">
        <f t="shared" si="55"/>
        <v>1921640.1000000008</v>
      </c>
      <c r="W248" s="13">
        <f>IF('Daily PnL Log'!W726&lt;&gt;"",'Daily PnL Log'!W726,"")</f>
        <v>579145</v>
      </c>
      <c r="X248" s="118">
        <f>IF('Daily PnL Log'!X726&lt;&gt;"",'Daily PnL Log'!X726,"")</f>
        <v>0.11757988068618393</v>
      </c>
      <c r="Y248" s="13" t="str">
        <f>IF('Daily PnL Log'!Y726&lt;&gt;"",'Daily PnL Log'!Y726,"")</f>
        <v/>
      </c>
      <c r="Z248" s="13" t="str">
        <f>IF('Daily PnL Log'!Z726&lt;&gt;"",'Daily PnL Log'!Z726,"")</f>
        <v/>
      </c>
      <c r="AA248" s="13" t="str">
        <f>IF('Daily PnL Log'!AA726&lt;&gt;"",'Daily PnL Log'!AA726,"")</f>
        <v/>
      </c>
      <c r="AB248" s="13" t="str">
        <f>IF('Daily PnL Log'!AB726&lt;&gt;"",'Daily PnL Log'!AB726,"")</f>
        <v/>
      </c>
      <c r="AC248" s="13">
        <f>IF('Daily PnL Log'!AC726&lt;&gt;"",'Daily PnL Log'!AC726,"")</f>
        <v>1791486.72</v>
      </c>
    </row>
    <row r="249" spans="1:29" x14ac:dyDescent="0.25">
      <c r="A249" s="48" t="str">
        <f t="shared" si="47"/>
        <v>Oct</v>
      </c>
      <c r="B249" s="83">
        <f>'Daily PnL Log'!B727</f>
        <v>45217</v>
      </c>
      <c r="C249" s="11">
        <f>IF('Daily PnL Log'!C727&lt;&gt;"",'Daily PnL Log'!C727,"")</f>
        <v>11668.4</v>
      </c>
      <c r="D249" s="11">
        <f>IF('Daily PnL Log'!D727&lt;&gt;"",'Daily PnL Log'!D727,"")</f>
        <v>95004.9</v>
      </c>
      <c r="E249" s="11">
        <f>IF('Daily PnL Log'!E727&lt;&gt;"",'Daily PnL Log'!E727,"")</f>
        <v>589.9</v>
      </c>
      <c r="F249" s="11">
        <f>IF('Daily PnL Log'!F727&lt;&gt;"",'Daily PnL Log'!F727,"")</f>
        <v>14728.8</v>
      </c>
      <c r="G249" s="11">
        <f>IF('Daily PnL Log'!G727&lt;&gt;"",'Daily PnL Log'!G727,"")</f>
        <v>3466.9</v>
      </c>
      <c r="H249" s="11">
        <f>IF('Daily PnL Log'!H727&lt;&gt;"",'Daily PnL Log'!H727,"")</f>
        <v>857.3</v>
      </c>
      <c r="I249" s="11">
        <f>IF('Daily PnL Log'!I727&lt;&gt;"",'Daily PnL Log'!I727,"")</f>
        <v>0</v>
      </c>
      <c r="J249" s="11">
        <f>IF('Daily PnL Log'!J727&lt;&gt;"",'Daily PnL Log'!J727,"")</f>
        <v>126316.19999999998</v>
      </c>
      <c r="K249" s="11">
        <f>IF('Daily PnL Log'!K727&lt;&gt;"",'Daily PnL Log'!K727,"")</f>
        <v>-84.63</v>
      </c>
      <c r="L249" s="11">
        <f>IF('Daily PnL Log'!L727&lt;&gt;"",'Daily PnL Log'!L727,"")</f>
        <v>-599.58000000000004</v>
      </c>
      <c r="M249" s="11">
        <f>IF('Daily PnL Log'!M727&lt;&gt;"",'Daily PnL Log'!M727,"")</f>
        <v>-684.21</v>
      </c>
      <c r="N249" s="11">
        <f>IF('Daily PnL Log'!N727&lt;&gt;"",'Daily PnL Log'!N727,"")</f>
        <v>125631.98999999998</v>
      </c>
      <c r="O249" s="11">
        <f t="shared" si="48"/>
        <v>1008128.7000000004</v>
      </c>
      <c r="P249" s="11">
        <f t="shared" si="49"/>
        <v>430620.70000000019</v>
      </c>
      <c r="Q249" s="11">
        <f t="shared" si="50"/>
        <v>-125029.80000000002</v>
      </c>
      <c r="R249" s="11">
        <f t="shared" si="51"/>
        <v>458488.89999999979</v>
      </c>
      <c r="S249" s="11">
        <f t="shared" si="52"/>
        <v>328880.70000000007</v>
      </c>
      <c r="T249" s="11">
        <f t="shared" si="53"/>
        <v>-53132.89999999998</v>
      </c>
      <c r="U249" s="11">
        <f t="shared" si="54"/>
        <v>0</v>
      </c>
      <c r="V249" s="11">
        <f t="shared" si="55"/>
        <v>2047956.3000000007</v>
      </c>
      <c r="W249" s="11">
        <f>IF('Daily PnL Log'!W727&lt;&gt;"",'Daily PnL Log'!W727,"")</f>
        <v>748459</v>
      </c>
      <c r="X249" s="119">
        <f>IF('Daily PnL Log'!X727&lt;&gt;"",'Daily PnL Log'!X727,"")</f>
        <v>0.16785420443872007</v>
      </c>
      <c r="Y249" s="11" t="str">
        <f>IF('Daily PnL Log'!Y727&lt;&gt;"",'Daily PnL Log'!Y727,"")</f>
        <v/>
      </c>
      <c r="Z249" s="11" t="str">
        <f>IF('Daily PnL Log'!Z727&lt;&gt;"",'Daily PnL Log'!Z727,"")</f>
        <v/>
      </c>
      <c r="AA249" s="11" t="str">
        <f>IF('Daily PnL Log'!AA727&lt;&gt;"",'Daily PnL Log'!AA727,"")</f>
        <v/>
      </c>
      <c r="AB249" s="11" t="str">
        <f>IF('Daily PnL Log'!AB727&lt;&gt;"",'Daily PnL Log'!AB727,"")</f>
        <v/>
      </c>
      <c r="AC249" s="11">
        <f>IF('Daily PnL Log'!AC727&lt;&gt;"",'Daily PnL Log'!AC727,"")</f>
        <v>1906017.26</v>
      </c>
    </row>
    <row r="250" spans="1:29" x14ac:dyDescent="0.25">
      <c r="A250" s="47" t="str">
        <f t="shared" si="47"/>
        <v>Oct</v>
      </c>
      <c r="B250" s="14">
        <f>'Daily PnL Log'!B728</f>
        <v>45218</v>
      </c>
      <c r="C250" s="13">
        <f>IF('Daily PnL Log'!C728&lt;&gt;"",'Daily PnL Log'!C728,"")</f>
        <v>-14980.9</v>
      </c>
      <c r="D250" s="13">
        <f>IF('Daily PnL Log'!D728&lt;&gt;"",'Daily PnL Log'!D728,"")</f>
        <v>14780.1</v>
      </c>
      <c r="E250" s="13">
        <f>IF('Daily PnL Log'!E728&lt;&gt;"",'Daily PnL Log'!E728,"")</f>
        <v>250.7</v>
      </c>
      <c r="F250" s="13">
        <f>IF('Daily PnL Log'!F728&lt;&gt;"",'Daily PnL Log'!F728,"")</f>
        <v>15855.7</v>
      </c>
      <c r="G250" s="13">
        <f>IF('Daily PnL Log'!G728&lt;&gt;"",'Daily PnL Log'!G728,"")</f>
        <v>657.8</v>
      </c>
      <c r="H250" s="13">
        <f>IF('Daily PnL Log'!H728&lt;&gt;"",'Daily PnL Log'!H728,"")</f>
        <v>104.5</v>
      </c>
      <c r="I250" s="13">
        <f>IF('Daily PnL Log'!I728&lt;&gt;"",'Daily PnL Log'!I728,"")</f>
        <v>0</v>
      </c>
      <c r="J250" s="13">
        <f>IF('Daily PnL Log'!J728&lt;&gt;"",'Daily PnL Log'!J728,"")</f>
        <v>16667.900000000001</v>
      </c>
      <c r="K250" s="13">
        <f>IF('Daily PnL Log'!K728&lt;&gt;"",'Daily PnL Log'!K728,"")</f>
        <v>-117.11</v>
      </c>
      <c r="L250" s="13">
        <f>IF('Daily PnL Log'!L728&lt;&gt;"",'Daily PnL Log'!L728,"")</f>
        <v>-828.23</v>
      </c>
      <c r="M250" s="13">
        <f>IF('Daily PnL Log'!M728&lt;&gt;"",'Daily PnL Log'!M728,"")</f>
        <v>-945.34</v>
      </c>
      <c r="N250" s="13">
        <f>IF('Daily PnL Log'!N728&lt;&gt;"",'Daily PnL Log'!N728,"")</f>
        <v>15722.560000000001</v>
      </c>
      <c r="O250" s="13">
        <f t="shared" ref="O250:O272" si="56">IF(C250&lt;&gt;"",O249+C250,"")</f>
        <v>993147.8000000004</v>
      </c>
      <c r="P250" s="13">
        <f t="shared" ref="P250:P272" si="57">IF(D250&lt;&gt;"",P249+D250,"")</f>
        <v>445400.80000000016</v>
      </c>
      <c r="Q250" s="13">
        <f t="shared" ref="Q250:Q272" si="58">IF(E250&lt;&gt;"",Q249+E250,"")</f>
        <v>-124779.10000000002</v>
      </c>
      <c r="R250" s="13">
        <f t="shared" ref="R250:R272" si="59">IF(F250&lt;&gt;"",R249+F250,"")</f>
        <v>474344.5999999998</v>
      </c>
      <c r="S250" s="13">
        <f t="shared" ref="S250:S272" si="60">IF(G250&lt;&gt;"",S249+G250,"")</f>
        <v>329538.50000000006</v>
      </c>
      <c r="T250" s="13">
        <f t="shared" ref="T250:T272" si="61">IF(H250&lt;&gt;"",T249+H250,"")</f>
        <v>-53028.39999999998</v>
      </c>
      <c r="U250" s="13">
        <f t="shared" ref="U250:U272" si="62">IF(I250&lt;&gt;"",U249+I250,"")</f>
        <v>0</v>
      </c>
      <c r="V250" s="13">
        <f t="shared" ref="V250:V272" si="63">IF(J250&lt;&gt;"",V249+J250,"")</f>
        <v>2064624.2000000007</v>
      </c>
      <c r="W250" s="13">
        <f>IF('Daily PnL Log'!W728&lt;&gt;"",'Daily PnL Log'!W728,"")</f>
        <v>609134</v>
      </c>
      <c r="X250" s="118">
        <f>IF('Daily PnL Log'!X728&lt;&gt;"",'Daily PnL Log'!X728,"")</f>
        <v>2.5811332153516307E-2</v>
      </c>
      <c r="Y250" s="13" t="str">
        <f>IF('Daily PnL Log'!Y728&lt;&gt;"",'Daily PnL Log'!Y728,"")</f>
        <v/>
      </c>
      <c r="Z250" s="13" t="str">
        <f>IF('Daily PnL Log'!Z728&lt;&gt;"",'Daily PnL Log'!Z728,"")</f>
        <v/>
      </c>
      <c r="AA250" s="13" t="str">
        <f>IF('Daily PnL Log'!AA728&lt;&gt;"",'Daily PnL Log'!AA728,"")</f>
        <v/>
      </c>
      <c r="AB250" s="13" t="str">
        <f>IF('Daily PnL Log'!AB728&lt;&gt;"",'Daily PnL Log'!AB728,"")</f>
        <v/>
      </c>
      <c r="AC250" s="13">
        <f>IF('Daily PnL Log'!AC728&lt;&gt;"",'Daily PnL Log'!AC728,"")</f>
        <v>1920357.67</v>
      </c>
    </row>
    <row r="251" spans="1:29" x14ac:dyDescent="0.25">
      <c r="A251" s="48" t="str">
        <f t="shared" si="47"/>
        <v>Oct</v>
      </c>
      <c r="B251" s="83">
        <f>'Daily PnL Log'!B729</f>
        <v>45219</v>
      </c>
      <c r="C251" s="11">
        <f>IF('Daily PnL Log'!C729&lt;&gt;"",'Daily PnL Log'!C729,"")</f>
        <v>21237.200000000001</v>
      </c>
      <c r="D251" s="11">
        <f>IF('Daily PnL Log'!D729&lt;&gt;"",'Daily PnL Log'!D729,"")</f>
        <v>7901.2</v>
      </c>
      <c r="E251" s="11">
        <f>IF('Daily PnL Log'!E729&lt;&gt;"",'Daily PnL Log'!E729,"")</f>
        <v>-1666</v>
      </c>
      <c r="F251" s="11">
        <f>IF('Daily PnL Log'!F729&lt;&gt;"",'Daily PnL Log'!F729,"")</f>
        <v>-3768.1</v>
      </c>
      <c r="G251" s="11">
        <f>IF('Daily PnL Log'!G729&lt;&gt;"",'Daily PnL Log'!G729,"")</f>
        <v>-17778.7</v>
      </c>
      <c r="H251" s="11">
        <f>IF('Daily PnL Log'!H729&lt;&gt;"",'Daily PnL Log'!H729,"")</f>
        <v>-177.6</v>
      </c>
      <c r="I251" s="11">
        <f>IF('Daily PnL Log'!I729&lt;&gt;"",'Daily PnL Log'!I729,"")</f>
        <v>0</v>
      </c>
      <c r="J251" s="11">
        <f>IF('Daily PnL Log'!J729&lt;&gt;"",'Daily PnL Log'!J729,"")</f>
        <v>5748.0000000000018</v>
      </c>
      <c r="K251" s="11">
        <f>IF('Daily PnL Log'!K729&lt;&gt;"",'Daily PnL Log'!K729,"")</f>
        <v>-29.31</v>
      </c>
      <c r="L251" s="11">
        <f>IF('Daily PnL Log'!L729&lt;&gt;"",'Daily PnL Log'!L729,"")</f>
        <v>-206.77</v>
      </c>
      <c r="M251" s="11">
        <f>IF('Daily PnL Log'!M729&lt;&gt;"",'Daily PnL Log'!M729,"")</f>
        <v>-236.08</v>
      </c>
      <c r="N251" s="11">
        <f>IF('Daily PnL Log'!N729&lt;&gt;"",'Daily PnL Log'!N729,"")</f>
        <v>5511.9200000000019</v>
      </c>
      <c r="O251" s="11">
        <f t="shared" si="56"/>
        <v>1014385.0000000003</v>
      </c>
      <c r="P251" s="11">
        <f t="shared" si="57"/>
        <v>453302.00000000017</v>
      </c>
      <c r="Q251" s="11">
        <f t="shared" si="58"/>
        <v>-126445.10000000002</v>
      </c>
      <c r="R251" s="11">
        <f t="shared" si="59"/>
        <v>470576.49999999983</v>
      </c>
      <c r="S251" s="11">
        <f t="shared" si="60"/>
        <v>311759.80000000005</v>
      </c>
      <c r="T251" s="11">
        <f t="shared" si="61"/>
        <v>-53205.999999999978</v>
      </c>
      <c r="U251" s="11">
        <f t="shared" si="62"/>
        <v>0</v>
      </c>
      <c r="V251" s="11">
        <f t="shared" si="63"/>
        <v>2070372.2000000007</v>
      </c>
      <c r="W251" s="11">
        <f>IF('Daily PnL Log'!W729&lt;&gt;"",'Daily PnL Log'!W729,"")</f>
        <v>645236</v>
      </c>
      <c r="X251" s="119">
        <f>IF('Daily PnL Log'!X729&lt;&gt;"",'Daily PnL Log'!X729,"")</f>
        <v>8.5424867800308751E-3</v>
      </c>
      <c r="Y251" s="11" t="str">
        <f>IF('Daily PnL Log'!Y729&lt;&gt;"",'Daily PnL Log'!Y729,"")</f>
        <v/>
      </c>
      <c r="Z251" s="11" t="str">
        <f>IF('Daily PnL Log'!Z729&lt;&gt;"",'Daily PnL Log'!Z729,"")</f>
        <v/>
      </c>
      <c r="AA251" s="11" t="str">
        <f>IF('Daily PnL Log'!AA729&lt;&gt;"",'Daily PnL Log'!AA729,"")</f>
        <v/>
      </c>
      <c r="AB251" s="11" t="str">
        <f>IF('Daily PnL Log'!AB729&lt;&gt;"",'Daily PnL Log'!AB729,"")</f>
        <v/>
      </c>
      <c r="AC251" s="11">
        <f>IF('Daily PnL Log'!AC729&lt;&gt;"",'Daily PnL Log'!AC729,"")</f>
        <v>1951895.84</v>
      </c>
    </row>
    <row r="252" spans="1:29" x14ac:dyDescent="0.25">
      <c r="A252" s="47" t="str">
        <f t="shared" si="47"/>
        <v>Oct</v>
      </c>
      <c r="B252" s="14">
        <f>'Daily PnL Log'!B730</f>
        <v>45222</v>
      </c>
      <c r="C252" s="13">
        <f>IF('Daily PnL Log'!C730&lt;&gt;"",'Daily PnL Log'!C730,"")</f>
        <v>-5118.3</v>
      </c>
      <c r="D252" s="13">
        <f>IF('Daily PnL Log'!D730&lt;&gt;"",'Daily PnL Log'!D730,"")</f>
        <v>-54026.8</v>
      </c>
      <c r="E252" s="13">
        <f>IF('Daily PnL Log'!E730&lt;&gt;"",'Daily PnL Log'!E730,"")</f>
        <v>-189.7</v>
      </c>
      <c r="F252" s="13">
        <f>IF('Daily PnL Log'!F730&lt;&gt;"",'Daily PnL Log'!F730,"")</f>
        <v>-11201.6</v>
      </c>
      <c r="G252" s="13">
        <f>IF('Daily PnL Log'!G730&lt;&gt;"",'Daily PnL Log'!G730,"")</f>
        <v>-6127.9</v>
      </c>
      <c r="H252" s="13">
        <f>IF('Daily PnL Log'!H730&lt;&gt;"",'Daily PnL Log'!H730,"")</f>
        <v>2033.4</v>
      </c>
      <c r="I252" s="13">
        <f>IF('Daily PnL Log'!I730&lt;&gt;"",'Daily PnL Log'!I730,"")</f>
        <v>0</v>
      </c>
      <c r="J252" s="13">
        <f>IF('Daily PnL Log'!J730&lt;&gt;"",'Daily PnL Log'!J730,"")</f>
        <v>-74630.900000000009</v>
      </c>
      <c r="K252" s="13">
        <f>IF('Daily PnL Log'!K730&lt;&gt;"",'Daily PnL Log'!K730,"")</f>
        <v>-94.03</v>
      </c>
      <c r="L252" s="13">
        <f>IF('Daily PnL Log'!L730&lt;&gt;"",'Daily PnL Log'!L730,"")</f>
        <v>-665.62</v>
      </c>
      <c r="M252" s="13">
        <f>IF('Daily PnL Log'!M730&lt;&gt;"",'Daily PnL Log'!M730,"")</f>
        <v>-759.65</v>
      </c>
      <c r="N252" s="13">
        <f>IF('Daily PnL Log'!N730&lt;&gt;"",'Daily PnL Log'!N730,"")</f>
        <v>-75390.55</v>
      </c>
      <c r="O252" s="13">
        <f t="shared" si="56"/>
        <v>1009266.7000000003</v>
      </c>
      <c r="P252" s="13">
        <f t="shared" si="57"/>
        <v>399275.20000000019</v>
      </c>
      <c r="Q252" s="13">
        <f t="shared" si="58"/>
        <v>-126634.80000000002</v>
      </c>
      <c r="R252" s="13">
        <f t="shared" si="59"/>
        <v>459374.89999999985</v>
      </c>
      <c r="S252" s="13">
        <f t="shared" si="60"/>
        <v>305631.90000000002</v>
      </c>
      <c r="T252" s="13">
        <f t="shared" si="61"/>
        <v>-51172.599999999977</v>
      </c>
      <c r="U252" s="13">
        <f t="shared" si="62"/>
        <v>0</v>
      </c>
      <c r="V252" s="13">
        <f t="shared" si="63"/>
        <v>1995741.3000000007</v>
      </c>
      <c r="W252" s="13">
        <f>IF('Daily PnL Log'!W730&lt;&gt;"",'Daily PnL Log'!W730,"")</f>
        <v>540007</v>
      </c>
      <c r="X252" s="118">
        <f>IF('Daily PnL Log'!X730&lt;&gt;"",'Daily PnL Log'!X730,"")</f>
        <v>-0.13961031986622396</v>
      </c>
      <c r="Y252" s="13" t="str">
        <f>IF('Daily PnL Log'!Y730&lt;&gt;"",'Daily PnL Log'!Y730,"")</f>
        <v/>
      </c>
      <c r="Z252" s="13" t="str">
        <f>IF('Daily PnL Log'!Z730&lt;&gt;"",'Daily PnL Log'!Z730,"")</f>
        <v/>
      </c>
      <c r="AA252" s="13" t="str">
        <f>IF('Daily PnL Log'!AA730&lt;&gt;"",'Daily PnL Log'!AA730,"")</f>
        <v/>
      </c>
      <c r="AB252" s="13" t="str">
        <f>IF('Daily PnL Log'!AB730&lt;&gt;"",'Daily PnL Log'!AB730,"")</f>
        <v/>
      </c>
      <c r="AC252" s="13">
        <f>IF('Daily PnL Log'!AC730&lt;&gt;"",'Daily PnL Log'!AC730,"")</f>
        <v>1847379.19</v>
      </c>
    </row>
    <row r="253" spans="1:29" x14ac:dyDescent="0.25">
      <c r="A253" s="48" t="str">
        <f t="shared" si="47"/>
        <v>Oct</v>
      </c>
      <c r="B253" s="83">
        <f>'Daily PnL Log'!B731</f>
        <v>45223</v>
      </c>
      <c r="C253" s="11">
        <f>IF('Daily PnL Log'!C731&lt;&gt;"",'Daily PnL Log'!C731,"")</f>
        <v>24601.599999999999</v>
      </c>
      <c r="D253" s="11">
        <f>IF('Daily PnL Log'!D731&lt;&gt;"",'Daily PnL Log'!D731,"")</f>
        <v>-2640.8</v>
      </c>
      <c r="E253" s="11">
        <f>IF('Daily PnL Log'!E731&lt;&gt;"",'Daily PnL Log'!E731,"")</f>
        <v>-3482.6</v>
      </c>
      <c r="F253" s="11">
        <f>IF('Daily PnL Log'!F731&lt;&gt;"",'Daily PnL Log'!F731,"")</f>
        <v>-11035.2</v>
      </c>
      <c r="G253" s="11">
        <f>IF('Daily PnL Log'!G731&lt;&gt;"",'Daily PnL Log'!G731,"")</f>
        <v>611.20000000000005</v>
      </c>
      <c r="H253" s="11">
        <f>IF('Daily PnL Log'!H731&lt;&gt;"",'Daily PnL Log'!H731,"")</f>
        <v>-2527.8000000000002</v>
      </c>
      <c r="I253" s="11">
        <f>IF('Daily PnL Log'!I731&lt;&gt;"",'Daily PnL Log'!I731,"")</f>
        <v>0</v>
      </c>
      <c r="J253" s="11">
        <f>IF('Daily PnL Log'!J731&lt;&gt;"",'Daily PnL Log'!J731,"")</f>
        <v>5526.4</v>
      </c>
      <c r="K253" s="11">
        <f>IF('Daily PnL Log'!K731&lt;&gt;"",'Daily PnL Log'!K731,"")</f>
        <v>-135.29</v>
      </c>
      <c r="L253" s="11">
        <f>IF('Daily PnL Log'!L731&lt;&gt;"",'Daily PnL Log'!L731,"")</f>
        <v>-956.77</v>
      </c>
      <c r="M253" s="11">
        <f>IF('Daily PnL Log'!M731&lt;&gt;"",'Daily PnL Log'!M731,"")</f>
        <v>-1092.06</v>
      </c>
      <c r="N253" s="11">
        <f>IF('Daily PnL Log'!N731&lt;&gt;"",'Daily PnL Log'!N731,"")</f>
        <v>4434.34</v>
      </c>
      <c r="O253" s="11">
        <f t="shared" si="56"/>
        <v>1033868.3000000003</v>
      </c>
      <c r="P253" s="11">
        <f t="shared" si="57"/>
        <v>396634.4000000002</v>
      </c>
      <c r="Q253" s="11">
        <f t="shared" si="58"/>
        <v>-130117.40000000002</v>
      </c>
      <c r="R253" s="11">
        <f t="shared" si="59"/>
        <v>448339.69999999984</v>
      </c>
      <c r="S253" s="11">
        <f t="shared" si="60"/>
        <v>306243.10000000003</v>
      </c>
      <c r="T253" s="11">
        <f t="shared" si="61"/>
        <v>-53700.39999999998</v>
      </c>
      <c r="U253" s="11">
        <f t="shared" si="62"/>
        <v>0</v>
      </c>
      <c r="V253" s="11">
        <f t="shared" si="63"/>
        <v>2001267.7000000007</v>
      </c>
      <c r="W253" s="11">
        <f>IF('Daily PnL Log'!W731&lt;&gt;"",'Daily PnL Log'!W731,"")</f>
        <v>586008</v>
      </c>
      <c r="X253" s="119">
        <f>IF('Daily PnL Log'!X731&lt;&gt;"",'Daily PnL Log'!X731,"")</f>
        <v>7.5670298016409336E-3</v>
      </c>
      <c r="Y253" s="11" t="str">
        <f>IF('Daily PnL Log'!Y731&lt;&gt;"",'Daily PnL Log'!Y731,"")</f>
        <v/>
      </c>
      <c r="Z253" s="11" t="str">
        <f>IF('Daily PnL Log'!Z731&lt;&gt;"",'Daily PnL Log'!Z731,"")</f>
        <v/>
      </c>
      <c r="AA253" s="11" t="str">
        <f>IF('Daily PnL Log'!AA731&lt;&gt;"",'Daily PnL Log'!AA731,"")</f>
        <v/>
      </c>
      <c r="AB253" s="11" t="str">
        <f>IF('Daily PnL Log'!AB731&lt;&gt;"",'Daily PnL Log'!AB731,"")</f>
        <v/>
      </c>
      <c r="AC253" s="11">
        <f>IF('Daily PnL Log'!AC731&lt;&gt;"",'Daily PnL Log'!AC731,"")</f>
        <v>1865555.13</v>
      </c>
    </row>
    <row r="254" spans="1:29" x14ac:dyDescent="0.25">
      <c r="A254" s="47" t="str">
        <f t="shared" si="47"/>
        <v>Oct</v>
      </c>
      <c r="B254" s="14">
        <f>'Daily PnL Log'!B732</f>
        <v>45224</v>
      </c>
      <c r="C254" s="13">
        <f>IF('Daily PnL Log'!C732&lt;&gt;"",'Daily PnL Log'!C732,"")</f>
        <v>-12422.9</v>
      </c>
      <c r="D254" s="13">
        <f>IF('Daily PnL Log'!D732&lt;&gt;"",'Daily PnL Log'!D732,"")</f>
        <v>12187.8</v>
      </c>
      <c r="E254" s="13">
        <f>IF('Daily PnL Log'!E732&lt;&gt;"",'Daily PnL Log'!E732,"")</f>
        <v>-772.2</v>
      </c>
      <c r="F254" s="13">
        <f>IF('Daily PnL Log'!F732&lt;&gt;"",'Daily PnL Log'!F732,"")</f>
        <v>365.5</v>
      </c>
      <c r="G254" s="13">
        <f>IF('Daily PnL Log'!G732&lt;&gt;"",'Daily PnL Log'!G732,"")</f>
        <v>391.1</v>
      </c>
      <c r="H254" s="13">
        <f>IF('Daily PnL Log'!H732&lt;&gt;"",'Daily PnL Log'!H732,"")</f>
        <v>850.3</v>
      </c>
      <c r="I254" s="13">
        <f>IF('Daily PnL Log'!I732&lt;&gt;"",'Daily PnL Log'!I732,"")</f>
        <v>0</v>
      </c>
      <c r="J254" s="13">
        <f>IF('Daily PnL Log'!J732&lt;&gt;"",'Daily PnL Log'!J732,"")</f>
        <v>599.59999999999957</v>
      </c>
      <c r="K254" s="13">
        <f>IF('Daily PnL Log'!K732&lt;&gt;"",'Daily PnL Log'!K732,"")</f>
        <v>-137.38999999999999</v>
      </c>
      <c r="L254" s="13">
        <f>IF('Daily PnL Log'!L732&lt;&gt;"",'Daily PnL Log'!L732,"")</f>
        <v>-969.98</v>
      </c>
      <c r="M254" s="13">
        <f>IF('Daily PnL Log'!M732&lt;&gt;"",'Daily PnL Log'!M732,"")</f>
        <v>-1107.3699999999999</v>
      </c>
      <c r="N254" s="13">
        <f>IF('Daily PnL Log'!N732&lt;&gt;"",'Daily PnL Log'!N732,"")</f>
        <v>-507.77000000000032</v>
      </c>
      <c r="O254" s="13">
        <f t="shared" si="56"/>
        <v>1021445.4000000003</v>
      </c>
      <c r="P254" s="13">
        <f t="shared" si="57"/>
        <v>408822.20000000019</v>
      </c>
      <c r="Q254" s="13">
        <f t="shared" si="58"/>
        <v>-130889.60000000002</v>
      </c>
      <c r="R254" s="13">
        <f t="shared" si="59"/>
        <v>448705.19999999984</v>
      </c>
      <c r="S254" s="13">
        <f t="shared" si="60"/>
        <v>306634.2</v>
      </c>
      <c r="T254" s="13">
        <f t="shared" si="61"/>
        <v>-52850.099999999977</v>
      </c>
      <c r="U254" s="13">
        <f t="shared" si="62"/>
        <v>0</v>
      </c>
      <c r="V254" s="13">
        <f t="shared" si="63"/>
        <v>2001867.3000000007</v>
      </c>
      <c r="W254" s="13">
        <f>IF('Daily PnL Log'!W732&lt;&gt;"",'Daily PnL Log'!W732,"")</f>
        <v>461694</v>
      </c>
      <c r="X254" s="118">
        <f>IF('Daily PnL Log'!X732&lt;&gt;"",'Daily PnL Log'!X732,"")</f>
        <v>-1.0997977015079258E-3</v>
      </c>
      <c r="Y254" s="13" t="str">
        <f>IF('Daily PnL Log'!Y732&lt;&gt;"",'Daily PnL Log'!Y732,"")</f>
        <v/>
      </c>
      <c r="Z254" s="13" t="str">
        <f>IF('Daily PnL Log'!Z732&lt;&gt;"",'Daily PnL Log'!Z732,"")</f>
        <v/>
      </c>
      <c r="AA254" s="13" t="str">
        <f>IF('Daily PnL Log'!AA732&lt;&gt;"",'Daily PnL Log'!AA732,"")</f>
        <v/>
      </c>
      <c r="AB254" s="13" t="str">
        <f>IF('Daily PnL Log'!AB732&lt;&gt;"",'Daily PnL Log'!AB732,"")</f>
        <v/>
      </c>
      <c r="AC254" s="13">
        <f>IF('Daily PnL Log'!AC732&lt;&gt;"",'Daily PnL Log'!AC732,"")</f>
        <v>1866385.51</v>
      </c>
    </row>
    <row r="255" spans="1:29" x14ac:dyDescent="0.25">
      <c r="A255" s="48" t="str">
        <f t="shared" si="47"/>
        <v>Oct</v>
      </c>
      <c r="B255" s="83">
        <f>'Daily PnL Log'!B733</f>
        <v>45225</v>
      </c>
      <c r="C255" s="11">
        <f>IF('Daily PnL Log'!C733&lt;&gt;"",'Daily PnL Log'!C733,"")</f>
        <v>-15855.6</v>
      </c>
      <c r="D255" s="11">
        <f>IF('Daily PnL Log'!D733&lt;&gt;"",'Daily PnL Log'!D733,"")</f>
        <v>-21461.4</v>
      </c>
      <c r="E255" s="11">
        <f>IF('Daily PnL Log'!E733&lt;&gt;"",'Daily PnL Log'!E733,"")</f>
        <v>3173.7</v>
      </c>
      <c r="F255" s="11">
        <f>IF('Daily PnL Log'!F733&lt;&gt;"",'Daily PnL Log'!F733,"")</f>
        <v>-3313.5</v>
      </c>
      <c r="G255" s="11">
        <f>IF('Daily PnL Log'!G733&lt;&gt;"",'Daily PnL Log'!G733,"")</f>
        <v>1227.4000000000001</v>
      </c>
      <c r="H255" s="11">
        <f>IF('Daily PnL Log'!H733&lt;&gt;"",'Daily PnL Log'!H733,"")</f>
        <v>2138.5</v>
      </c>
      <c r="I255" s="11">
        <f>IF('Daily PnL Log'!I733&lt;&gt;"",'Daily PnL Log'!I733,"")</f>
        <v>0</v>
      </c>
      <c r="J255" s="11">
        <f>IF('Daily PnL Log'!J733&lt;&gt;"",'Daily PnL Log'!J733,"")</f>
        <v>-34090.9</v>
      </c>
      <c r="K255" s="11">
        <f>IF('Daily PnL Log'!K733&lt;&gt;"",'Daily PnL Log'!K733,"")</f>
        <v>-94.15</v>
      </c>
      <c r="L255" s="11">
        <f>IF('Daily PnL Log'!L733&lt;&gt;"",'Daily PnL Log'!L733,"")</f>
        <v>-644.39</v>
      </c>
      <c r="M255" s="11">
        <f>IF('Daily PnL Log'!M733&lt;&gt;"",'Daily PnL Log'!M733,"")</f>
        <v>-738.54</v>
      </c>
      <c r="N255" s="11">
        <f>IF('Daily PnL Log'!N733&lt;&gt;"",'Daily PnL Log'!N733,"")</f>
        <v>-34829.440000000002</v>
      </c>
      <c r="O255" s="11">
        <f t="shared" si="56"/>
        <v>1005589.8000000003</v>
      </c>
      <c r="P255" s="11">
        <f t="shared" si="57"/>
        <v>387360.80000000016</v>
      </c>
      <c r="Q255" s="11">
        <f t="shared" si="58"/>
        <v>-127715.90000000002</v>
      </c>
      <c r="R255" s="11">
        <f t="shared" si="59"/>
        <v>445391.69999999984</v>
      </c>
      <c r="S255" s="11">
        <f t="shared" si="60"/>
        <v>307861.60000000003</v>
      </c>
      <c r="T255" s="11">
        <f t="shared" si="61"/>
        <v>-50711.599999999977</v>
      </c>
      <c r="U255" s="11">
        <f t="shared" si="62"/>
        <v>0</v>
      </c>
      <c r="V255" s="11">
        <f t="shared" si="63"/>
        <v>1967776.4000000008</v>
      </c>
      <c r="W255" s="11">
        <f>IF('Daily PnL Log'!W733&lt;&gt;"",'Daily PnL Log'!W733,"")</f>
        <v>411783</v>
      </c>
      <c r="X255" s="119">
        <f>IF('Daily PnL Log'!X733&lt;&gt;"",'Daily PnL Log'!X733,"")</f>
        <v>-8.4582024998603636E-2</v>
      </c>
      <c r="Y255" s="11" t="str">
        <f>IF('Daily PnL Log'!Y733&lt;&gt;"",'Daily PnL Log'!Y733,"")</f>
        <v/>
      </c>
      <c r="Z255" s="11" t="str">
        <f>IF('Daily PnL Log'!Z733&lt;&gt;"",'Daily PnL Log'!Z733,"")</f>
        <v/>
      </c>
      <c r="AA255" s="11" t="str">
        <f>IF('Daily PnL Log'!AA733&lt;&gt;"",'Daily PnL Log'!AA733,"")</f>
        <v/>
      </c>
      <c r="AB255" s="11" t="str">
        <f>IF('Daily PnL Log'!AB733&lt;&gt;"",'Daily PnL Log'!AB733,"")</f>
        <v/>
      </c>
      <c r="AC255" s="11">
        <f>IF('Daily PnL Log'!AC733&lt;&gt;"",'Daily PnL Log'!AC733,"")</f>
        <v>1828482.22</v>
      </c>
    </row>
    <row r="256" spans="1:29" x14ac:dyDescent="0.25">
      <c r="A256" s="47" t="str">
        <f t="shared" si="47"/>
        <v>Oct</v>
      </c>
      <c r="B256" s="14">
        <f>'Daily PnL Log'!B734</f>
        <v>45226</v>
      </c>
      <c r="C256" s="13">
        <f>IF('Daily PnL Log'!C734&lt;&gt;"",'Daily PnL Log'!C734,"")</f>
        <v>6334.1</v>
      </c>
      <c r="D256" s="13">
        <f>IF('Daily PnL Log'!D734&lt;&gt;"",'Daily PnL Log'!D734,"")</f>
        <v>61944.9</v>
      </c>
      <c r="E256" s="13">
        <f>IF('Daily PnL Log'!E734&lt;&gt;"",'Daily PnL Log'!E734,"")</f>
        <v>-1880.8</v>
      </c>
      <c r="F256" s="13">
        <f>IF('Daily PnL Log'!F734&lt;&gt;"",'Daily PnL Log'!F734,"")</f>
        <v>-4217.1000000000004</v>
      </c>
      <c r="G256" s="13">
        <f>IF('Daily PnL Log'!G734&lt;&gt;"",'Daily PnL Log'!G734,"")</f>
        <v>-1577.1</v>
      </c>
      <c r="H256" s="13">
        <f>IF('Daily PnL Log'!H734&lt;&gt;"",'Daily PnL Log'!H734,"")</f>
        <v>1478</v>
      </c>
      <c r="I256" s="13">
        <f>IF('Daily PnL Log'!I734&lt;&gt;"",'Daily PnL Log'!I734,"")</f>
        <v>0</v>
      </c>
      <c r="J256" s="13">
        <f>IF('Daily PnL Log'!J734&lt;&gt;"",'Daily PnL Log'!J734,"")</f>
        <v>62082</v>
      </c>
      <c r="K256" s="13">
        <f>IF('Daily PnL Log'!K734&lt;&gt;"",'Daily PnL Log'!K734,"")</f>
        <v>-444.6</v>
      </c>
      <c r="L256" s="13">
        <f>IF('Daily PnL Log'!L734&lt;&gt;"",'Daily PnL Log'!L734,"")</f>
        <v>-2049.2199999999998</v>
      </c>
      <c r="M256" s="13">
        <f>IF('Daily PnL Log'!M734&lt;&gt;"",'Daily PnL Log'!M734,"")</f>
        <v>-2493.8199999999997</v>
      </c>
      <c r="N256" s="13">
        <f>IF('Daily PnL Log'!N734&lt;&gt;"",'Daily PnL Log'!N734,"")</f>
        <v>59588.18</v>
      </c>
      <c r="O256" s="13">
        <f t="shared" si="56"/>
        <v>1011923.9000000003</v>
      </c>
      <c r="P256" s="13">
        <f t="shared" si="57"/>
        <v>449305.70000000019</v>
      </c>
      <c r="Q256" s="13">
        <f t="shared" si="58"/>
        <v>-129596.70000000003</v>
      </c>
      <c r="R256" s="13">
        <f t="shared" si="59"/>
        <v>441174.59999999986</v>
      </c>
      <c r="S256" s="13">
        <f t="shared" si="60"/>
        <v>306284.50000000006</v>
      </c>
      <c r="T256" s="13">
        <f t="shared" si="61"/>
        <v>-49233.599999999977</v>
      </c>
      <c r="U256" s="13">
        <f t="shared" si="62"/>
        <v>0</v>
      </c>
      <c r="V256" s="13">
        <f t="shared" si="63"/>
        <v>2029858.4000000008</v>
      </c>
      <c r="W256" s="13">
        <f>IF('Daily PnL Log'!W734&lt;&gt;"",'Daily PnL Log'!W734,"")</f>
        <v>581247</v>
      </c>
      <c r="X256" s="118">
        <f>IF('Daily PnL Log'!X734&lt;&gt;"",'Daily PnL Log'!X734,"")</f>
        <v>0.10251782804900499</v>
      </c>
      <c r="Y256" s="13" t="str">
        <f>IF('Daily PnL Log'!Y734&lt;&gt;"",'Daily PnL Log'!Y734,"")</f>
        <v/>
      </c>
      <c r="Z256" s="13" t="str">
        <f>IF('Daily PnL Log'!Z734&lt;&gt;"",'Daily PnL Log'!Z734,"")</f>
        <v/>
      </c>
      <c r="AA256" s="13" t="str">
        <f>IF('Daily PnL Log'!AA734&lt;&gt;"",'Daily PnL Log'!AA734,"")</f>
        <v/>
      </c>
      <c r="AB256" s="13" t="str">
        <f>IF('Daily PnL Log'!AB734&lt;&gt;"",'Daily PnL Log'!AB734,"")</f>
        <v/>
      </c>
      <c r="AC256" s="13">
        <f>IF('Daily PnL Log'!AC734&lt;&gt;"",'Daily PnL Log'!AC734,"")</f>
        <v>1878441.9</v>
      </c>
    </row>
    <row r="257" spans="1:29" x14ac:dyDescent="0.25">
      <c r="A257" s="48" t="str">
        <f t="shared" si="47"/>
        <v>Oct</v>
      </c>
      <c r="B257" s="83">
        <f>'Daily PnL Log'!B735</f>
        <v>45229</v>
      </c>
      <c r="C257" s="11">
        <f>IF('Daily PnL Log'!C735&lt;&gt;"",'Daily PnL Log'!C735,"")</f>
        <v>-40672.800000000003</v>
      </c>
      <c r="D257" s="11">
        <f>IF('Daily PnL Log'!D735&lt;&gt;"",'Daily PnL Log'!D735,"")</f>
        <v>24038.799999999999</v>
      </c>
      <c r="E257" s="11">
        <f>IF('Daily PnL Log'!E735&lt;&gt;"",'Daily PnL Log'!E735,"")</f>
        <v>2375.8000000000002</v>
      </c>
      <c r="F257" s="11">
        <f>IF('Daily PnL Log'!F735&lt;&gt;"",'Daily PnL Log'!F735,"")</f>
        <v>-1602.8</v>
      </c>
      <c r="G257" s="11">
        <f>IF('Daily PnL Log'!G735&lt;&gt;"",'Daily PnL Log'!G735,"")</f>
        <v>-3622.9</v>
      </c>
      <c r="H257" s="11">
        <f>IF('Daily PnL Log'!H735&lt;&gt;"",'Daily PnL Log'!H735,"")</f>
        <v>157.4</v>
      </c>
      <c r="I257" s="11">
        <f>IF('Daily PnL Log'!I735&lt;&gt;"",'Daily PnL Log'!I735,"")</f>
        <v>0</v>
      </c>
      <c r="J257" s="11">
        <f>IF('Daily PnL Log'!J735&lt;&gt;"",'Daily PnL Log'!J735,"")</f>
        <v>-19326.500000000004</v>
      </c>
      <c r="K257" s="11">
        <f>IF('Daily PnL Log'!K735&lt;&gt;"",'Daily PnL Log'!K735,"")</f>
        <v>-88.12</v>
      </c>
      <c r="L257" s="11">
        <f>IF('Daily PnL Log'!L735&lt;&gt;"",'Daily PnL Log'!L735,"")</f>
        <v>-624.45000000000005</v>
      </c>
      <c r="M257" s="11">
        <f>IF('Daily PnL Log'!M735&lt;&gt;"",'Daily PnL Log'!M735,"")</f>
        <v>-712.57</v>
      </c>
      <c r="N257" s="11">
        <f>IF('Daily PnL Log'!N735&lt;&gt;"",'Daily PnL Log'!N735,"")</f>
        <v>-20039.070000000003</v>
      </c>
      <c r="O257" s="11">
        <f t="shared" si="56"/>
        <v>971251.10000000021</v>
      </c>
      <c r="P257" s="11">
        <f t="shared" si="57"/>
        <v>473344.50000000017</v>
      </c>
      <c r="Q257" s="11">
        <f t="shared" si="58"/>
        <v>-127220.90000000002</v>
      </c>
      <c r="R257" s="11">
        <f t="shared" si="59"/>
        <v>439571.79999999987</v>
      </c>
      <c r="S257" s="11">
        <f t="shared" si="60"/>
        <v>302661.60000000003</v>
      </c>
      <c r="T257" s="11">
        <f t="shared" si="61"/>
        <v>-49076.199999999975</v>
      </c>
      <c r="U257" s="11">
        <f t="shared" si="62"/>
        <v>0</v>
      </c>
      <c r="V257" s="11">
        <f t="shared" si="63"/>
        <v>2010531.9000000008</v>
      </c>
      <c r="W257" s="11">
        <f>IF('Daily PnL Log'!W735&lt;&gt;"",'Daily PnL Log'!W735,"")</f>
        <v>535001</v>
      </c>
      <c r="X257" s="119">
        <f>IF('Daily PnL Log'!X735&lt;&gt;"",'Daily PnL Log'!X735,"")</f>
        <v>-3.7456135596008237E-2</v>
      </c>
      <c r="Y257" s="11" t="str">
        <f>IF('Daily PnL Log'!Y735&lt;&gt;"",'Daily PnL Log'!Y735,"")</f>
        <v/>
      </c>
      <c r="Z257" s="11" t="str">
        <f>IF('Daily PnL Log'!Z735&lt;&gt;"",'Daily PnL Log'!Z735,"")</f>
        <v/>
      </c>
      <c r="AA257" s="11" t="str">
        <f>IF('Daily PnL Log'!AA735&lt;&gt;"",'Daily PnL Log'!AA735,"")</f>
        <v/>
      </c>
      <c r="AB257" s="11" t="str">
        <f>IF('Daily PnL Log'!AB735&lt;&gt;"",'Daily PnL Log'!AB735,"")</f>
        <v/>
      </c>
      <c r="AC257" s="11">
        <f>IF('Daily PnL Log'!AC735&lt;&gt;"",'Daily PnL Log'!AC735,"")</f>
        <v>1851869.58</v>
      </c>
    </row>
    <row r="258" spans="1:29" x14ac:dyDescent="0.25">
      <c r="A258" s="47" t="str">
        <f t="shared" si="47"/>
        <v>Oct</v>
      </c>
      <c r="B258" s="14">
        <f>'Daily PnL Log'!B736</f>
        <v>45230</v>
      </c>
      <c r="C258" s="13">
        <f>IF('Daily PnL Log'!C736&lt;&gt;"",'Daily PnL Log'!C736,"")</f>
        <v>-15210.9</v>
      </c>
      <c r="D258" s="13">
        <f>IF('Daily PnL Log'!D736&lt;&gt;"",'Daily PnL Log'!D736,"")</f>
        <v>-3275.1</v>
      </c>
      <c r="E258" s="13">
        <f>IF('Daily PnL Log'!E736&lt;&gt;"",'Daily PnL Log'!E736,"")</f>
        <v>56</v>
      </c>
      <c r="F258" s="13">
        <f>IF('Daily PnL Log'!F736&lt;&gt;"",'Daily PnL Log'!F736,"")</f>
        <v>520.70000000000005</v>
      </c>
      <c r="G258" s="13">
        <f>IF('Daily PnL Log'!G736&lt;&gt;"",'Daily PnL Log'!G736,"")</f>
        <v>302.10000000000002</v>
      </c>
      <c r="H258" s="13">
        <f>IF('Daily PnL Log'!H736&lt;&gt;"",'Daily PnL Log'!H736,"")</f>
        <v>-739.4</v>
      </c>
      <c r="I258" s="13">
        <f>IF('Daily PnL Log'!I736&lt;&gt;"",'Daily PnL Log'!I736,"")</f>
        <v>0</v>
      </c>
      <c r="J258" s="13">
        <f>IF('Daily PnL Log'!J736&lt;&gt;"",'Daily PnL Log'!J736,"")</f>
        <v>-18346.600000000002</v>
      </c>
      <c r="K258" s="13">
        <f>IF('Daily PnL Log'!K736&lt;&gt;"",'Daily PnL Log'!K736,"")</f>
        <v>-65.709999999999994</v>
      </c>
      <c r="L258" s="13">
        <f>IF('Daily PnL Log'!L736&lt;&gt;"",'Daily PnL Log'!L736,"")</f>
        <v>-465.06</v>
      </c>
      <c r="M258" s="13">
        <f>IF('Daily PnL Log'!M736&lt;&gt;"",'Daily PnL Log'!M736,"")</f>
        <v>-530.77</v>
      </c>
      <c r="N258" s="13">
        <f>IF('Daily PnL Log'!N736&lt;&gt;"",'Daily PnL Log'!N736,"")</f>
        <v>-18877.370000000003</v>
      </c>
      <c r="O258" s="13">
        <f t="shared" si="56"/>
        <v>956040.20000000019</v>
      </c>
      <c r="P258" s="13">
        <f t="shared" si="57"/>
        <v>470069.4000000002</v>
      </c>
      <c r="Q258" s="13">
        <f t="shared" si="58"/>
        <v>-127164.90000000002</v>
      </c>
      <c r="R258" s="13">
        <f t="shared" si="59"/>
        <v>440092.49999999988</v>
      </c>
      <c r="S258" s="13">
        <f t="shared" si="60"/>
        <v>302963.7</v>
      </c>
      <c r="T258" s="13">
        <f t="shared" si="61"/>
        <v>-49815.599999999977</v>
      </c>
      <c r="U258" s="13">
        <f t="shared" si="62"/>
        <v>0</v>
      </c>
      <c r="V258" s="13">
        <f t="shared" si="63"/>
        <v>1992185.3000000007</v>
      </c>
      <c r="W258" s="13">
        <f>IF('Daily PnL Log'!W736&lt;&gt;"",'Daily PnL Log'!W736,"")</f>
        <v>488034</v>
      </c>
      <c r="X258" s="118">
        <f>IF('Daily PnL Log'!X736&lt;&gt;"",'Daily PnL Log'!X736,"")</f>
        <v>-3.8680440297192413E-2</v>
      </c>
      <c r="Y258" s="13">
        <f>IF('Daily PnL Log'!Y736&lt;&gt;"",'Daily PnL Log'!Y736,"")</f>
        <v>-4861.1499999999996</v>
      </c>
      <c r="Z258" s="13" t="str">
        <f>IF('Daily PnL Log'!Z736&lt;&gt;"",'Daily PnL Log'!Z736,"")</f>
        <v/>
      </c>
      <c r="AA258" s="13" t="str">
        <f>IF('Daily PnL Log'!AA736&lt;&gt;"",'Daily PnL Log'!AA736,"")</f>
        <v/>
      </c>
      <c r="AB258" s="13" t="str">
        <f>IF('Daily PnL Log'!AB736&lt;&gt;"",'Daily PnL Log'!AB736,"")</f>
        <v/>
      </c>
      <c r="AC258" s="13">
        <f>IF('Daily PnL Log'!AC736&lt;&gt;"",'Daily PnL Log'!AC736,"")</f>
        <v>1848231.06</v>
      </c>
    </row>
    <row r="259" spans="1:29" x14ac:dyDescent="0.25">
      <c r="A259" s="48" t="str">
        <f t="shared" si="47"/>
        <v>Nov</v>
      </c>
      <c r="B259" s="83">
        <f>'Daily PnL Log'!B737</f>
        <v>45231</v>
      </c>
      <c r="C259" s="11">
        <f>IF('Daily PnL Log'!C737&lt;&gt;"",'Daily PnL Log'!C737,"")</f>
        <v>-8663.5</v>
      </c>
      <c r="D259" s="11">
        <f>IF('Daily PnL Log'!D737&lt;&gt;"",'Daily PnL Log'!D737,"")</f>
        <v>-6987.4</v>
      </c>
      <c r="E259" s="11">
        <f>IF('Daily PnL Log'!E737&lt;&gt;"",'Daily PnL Log'!E737,"")</f>
        <v>-1377.6</v>
      </c>
      <c r="F259" s="11">
        <f>IF('Daily PnL Log'!F737&lt;&gt;"",'Daily PnL Log'!F737,"")</f>
        <v>3527</v>
      </c>
      <c r="G259" s="11">
        <f>IF('Daily PnL Log'!G737&lt;&gt;"",'Daily PnL Log'!G737,"")</f>
        <v>-675.6</v>
      </c>
      <c r="H259" s="11">
        <f>IF('Daily PnL Log'!H737&lt;&gt;"",'Daily PnL Log'!H737,"")</f>
        <v>1251.0999999999999</v>
      </c>
      <c r="I259" s="11">
        <f>IF('Daily PnL Log'!I737&lt;&gt;"",'Daily PnL Log'!I737,"")</f>
        <v>0</v>
      </c>
      <c r="J259" s="11">
        <f>IF('Daily PnL Log'!J737&lt;&gt;"",'Daily PnL Log'!J737,"")</f>
        <v>-12926</v>
      </c>
      <c r="K259" s="11">
        <f>IF('Daily PnL Log'!K737&lt;&gt;"",'Daily PnL Log'!K737,"")</f>
        <v>-47.99</v>
      </c>
      <c r="L259" s="11">
        <f>IF('Daily PnL Log'!L737&lt;&gt;"",'Daily PnL Log'!L737,"")</f>
        <v>-338.56</v>
      </c>
      <c r="M259" s="11">
        <f>IF('Daily PnL Log'!M737&lt;&gt;"",'Daily PnL Log'!M737,"")</f>
        <v>-386.55</v>
      </c>
      <c r="N259" s="11">
        <f>IF('Daily PnL Log'!N737&lt;&gt;"",'Daily PnL Log'!N737,"")</f>
        <v>-13312.55</v>
      </c>
      <c r="O259" s="11">
        <f t="shared" si="56"/>
        <v>947376.70000000019</v>
      </c>
      <c r="P259" s="11">
        <f t="shared" si="57"/>
        <v>463082.00000000017</v>
      </c>
      <c r="Q259" s="11">
        <f t="shared" si="58"/>
        <v>-128542.50000000003</v>
      </c>
      <c r="R259" s="11">
        <f t="shared" si="59"/>
        <v>443619.49999999988</v>
      </c>
      <c r="S259" s="11">
        <f t="shared" si="60"/>
        <v>302288.10000000003</v>
      </c>
      <c r="T259" s="11">
        <f t="shared" si="61"/>
        <v>-48564.499999999978</v>
      </c>
      <c r="U259" s="11">
        <f t="shared" si="62"/>
        <v>0</v>
      </c>
      <c r="V259" s="11">
        <f t="shared" si="63"/>
        <v>1979259.3000000007</v>
      </c>
      <c r="W259" s="11">
        <f>IF('Daily PnL Log'!W737&lt;&gt;"",'Daily PnL Log'!W737,"")</f>
        <v>462345</v>
      </c>
      <c r="X259" s="119">
        <f>IF('Daily PnL Log'!X737&lt;&gt;"",'Daily PnL Log'!X737,"")</f>
        <v>-2.8793541619353512E-2</v>
      </c>
      <c r="Y259" s="11">
        <f>IF('Daily PnL Log'!Y737&lt;&gt;"",'Daily PnL Log'!Y737,"")</f>
        <v>-1714.58</v>
      </c>
      <c r="Z259" s="11" t="str">
        <f>IF('Daily PnL Log'!Z737&lt;&gt;"",'Daily PnL Log'!Z737,"")</f>
        <v/>
      </c>
      <c r="AA259" s="11" t="str">
        <f>IF('Daily PnL Log'!AA737&lt;&gt;"",'Daily PnL Log'!AA737,"")</f>
        <v/>
      </c>
      <c r="AB259" s="11" t="str">
        <f>IF('Daily PnL Log'!AB737&lt;&gt;"",'Daily PnL Log'!AB737,"")</f>
        <v/>
      </c>
      <c r="AC259" s="11">
        <f>IF('Daily PnL Log'!AC737&lt;&gt;"",'Daily PnL Log'!AC737,"")</f>
        <v>1821872.1</v>
      </c>
    </row>
    <row r="260" spans="1:29" x14ac:dyDescent="0.25">
      <c r="A260" s="47" t="str">
        <f t="shared" si="47"/>
        <v>Nov</v>
      </c>
      <c r="B260" s="14">
        <f>'Daily PnL Log'!B738</f>
        <v>45232</v>
      </c>
      <c r="C260" s="13">
        <f>IF('Daily PnL Log'!C738&lt;&gt;"",'Daily PnL Log'!C738,"")</f>
        <v>-5155.8999999999996</v>
      </c>
      <c r="D260" s="13">
        <f>IF('Daily PnL Log'!D738&lt;&gt;"",'Daily PnL Log'!D738,"")</f>
        <v>-22360.799999999999</v>
      </c>
      <c r="E260" s="13">
        <f>IF('Daily PnL Log'!E738&lt;&gt;"",'Daily PnL Log'!E738,"")</f>
        <v>-1543.6</v>
      </c>
      <c r="F260" s="13">
        <f>IF('Daily PnL Log'!F738&lt;&gt;"",'Daily PnL Log'!F738,"")</f>
        <v>-12335.1</v>
      </c>
      <c r="G260" s="13">
        <f>IF('Daily PnL Log'!G738&lt;&gt;"",'Daily PnL Log'!G738,"")</f>
        <v>3249</v>
      </c>
      <c r="H260" s="13">
        <f>IF('Daily PnL Log'!H738&lt;&gt;"",'Daily PnL Log'!H738,"")</f>
        <v>942.3</v>
      </c>
      <c r="I260" s="13">
        <f>IF('Daily PnL Log'!I738&lt;&gt;"",'Daily PnL Log'!I738,"")</f>
        <v>0</v>
      </c>
      <c r="J260" s="13">
        <f>IF('Daily PnL Log'!J738&lt;&gt;"",'Daily PnL Log'!J738,"")</f>
        <v>-37204.099999999991</v>
      </c>
      <c r="K260" s="13">
        <f>IF('Daily PnL Log'!K738&lt;&gt;"",'Daily PnL Log'!K738,"")</f>
        <v>-53.6</v>
      </c>
      <c r="L260" s="13">
        <f>IF('Daily PnL Log'!L738&lt;&gt;"",'Daily PnL Log'!L738,"")</f>
        <v>-379.01</v>
      </c>
      <c r="M260" s="13">
        <f>IF('Daily PnL Log'!M738&lt;&gt;"",'Daily PnL Log'!M738,"")</f>
        <v>-432.61</v>
      </c>
      <c r="N260" s="13">
        <f>IF('Daily PnL Log'!N738&lt;&gt;"",'Daily PnL Log'!N738,"")</f>
        <v>-37636.709999999992</v>
      </c>
      <c r="O260" s="13">
        <f t="shared" si="56"/>
        <v>942220.80000000016</v>
      </c>
      <c r="P260" s="13">
        <f t="shared" si="57"/>
        <v>440721.20000000019</v>
      </c>
      <c r="Q260" s="13">
        <f t="shared" si="58"/>
        <v>-130086.10000000003</v>
      </c>
      <c r="R260" s="13">
        <f t="shared" si="59"/>
        <v>431284.39999999991</v>
      </c>
      <c r="S260" s="13">
        <f t="shared" si="60"/>
        <v>305537.10000000003</v>
      </c>
      <c r="T260" s="13">
        <f t="shared" si="61"/>
        <v>-47622.199999999975</v>
      </c>
      <c r="U260" s="13">
        <f t="shared" si="62"/>
        <v>0</v>
      </c>
      <c r="V260" s="13">
        <f t="shared" si="63"/>
        <v>1942055.2000000007</v>
      </c>
      <c r="W260" s="13">
        <f>IF('Daily PnL Log'!W738&lt;&gt;"",'Daily PnL Log'!W738,"")</f>
        <v>431956</v>
      </c>
      <c r="X260" s="118">
        <f>IF('Daily PnL Log'!X738&lt;&gt;"",'Daily PnL Log'!X738,"")</f>
        <v>-8.7130888331218903E-2</v>
      </c>
      <c r="Y260" s="13" t="str">
        <f>IF('Daily PnL Log'!Y738&lt;&gt;"",'Daily PnL Log'!Y738,"")</f>
        <v/>
      </c>
      <c r="Z260" s="13" t="str">
        <f>IF('Daily PnL Log'!Z738&lt;&gt;"",'Daily PnL Log'!Z738,"")</f>
        <v/>
      </c>
      <c r="AA260" s="13" t="str">
        <f>IF('Daily PnL Log'!AA738&lt;&gt;"",'Daily PnL Log'!AA738,"")</f>
        <v/>
      </c>
      <c r="AB260" s="13" t="str">
        <f>IF('Daily PnL Log'!AB738&lt;&gt;"",'Daily PnL Log'!AB738,"")</f>
        <v/>
      </c>
      <c r="AC260" s="13">
        <f>IF('Daily PnL Log'!AC738&lt;&gt;"",'Daily PnL Log'!AC738,"")</f>
        <v>1785735.9</v>
      </c>
    </row>
    <row r="261" spans="1:29" x14ac:dyDescent="0.25">
      <c r="A261" s="48" t="str">
        <f t="shared" si="47"/>
        <v>Nov</v>
      </c>
      <c r="B261" s="83">
        <f>'Daily PnL Log'!B739</f>
        <v>45233</v>
      </c>
      <c r="C261" s="11">
        <f>IF('Daily PnL Log'!C739&lt;&gt;"",'Daily PnL Log'!C739,"")</f>
        <v>88878.7</v>
      </c>
      <c r="D261" s="11">
        <f>IF('Daily PnL Log'!D739&lt;&gt;"",'Daily PnL Log'!D739,"")</f>
        <v>12945.5</v>
      </c>
      <c r="E261" s="11">
        <f>IF('Daily PnL Log'!E739&lt;&gt;"",'Daily PnL Log'!E739,"")</f>
        <v>1529.6</v>
      </c>
      <c r="F261" s="11">
        <f>IF('Daily PnL Log'!F739&lt;&gt;"",'Daily PnL Log'!F739,"")</f>
        <v>11070.8</v>
      </c>
      <c r="G261" s="11">
        <f>IF('Daily PnL Log'!G739&lt;&gt;"",'Daily PnL Log'!G739,"")</f>
        <v>-8865.9</v>
      </c>
      <c r="H261" s="11">
        <f>IF('Daily PnL Log'!H739&lt;&gt;"",'Daily PnL Log'!H739,"")</f>
        <v>704.7</v>
      </c>
      <c r="I261" s="11">
        <f>IF('Daily PnL Log'!I739&lt;&gt;"",'Daily PnL Log'!I739,"")</f>
        <v>0</v>
      </c>
      <c r="J261" s="11">
        <f>IF('Daily PnL Log'!J739&lt;&gt;"",'Daily PnL Log'!J739,"")</f>
        <v>106263.40000000001</v>
      </c>
      <c r="K261" s="11">
        <f>IF('Daily PnL Log'!K739&lt;&gt;"",'Daily PnL Log'!K739,"")</f>
        <v>-95.8</v>
      </c>
      <c r="L261" s="11">
        <f>IF('Daily PnL Log'!L739&lt;&gt;"",'Daily PnL Log'!L739,"")</f>
        <v>-676.12</v>
      </c>
      <c r="M261" s="11">
        <f>IF('Daily PnL Log'!M739&lt;&gt;"",'Daily PnL Log'!M739,"")</f>
        <v>-771.92</v>
      </c>
      <c r="N261" s="11">
        <f>IF('Daily PnL Log'!N739&lt;&gt;"",'Daily PnL Log'!N739,"")</f>
        <v>105491.48000000001</v>
      </c>
      <c r="O261" s="11">
        <f t="shared" si="56"/>
        <v>1031099.5000000001</v>
      </c>
      <c r="P261" s="11">
        <f t="shared" si="57"/>
        <v>453666.70000000019</v>
      </c>
      <c r="Q261" s="11">
        <f t="shared" si="58"/>
        <v>-128556.50000000003</v>
      </c>
      <c r="R261" s="11">
        <f t="shared" si="59"/>
        <v>442355.1999999999</v>
      </c>
      <c r="S261" s="11">
        <f t="shared" si="60"/>
        <v>296671.2</v>
      </c>
      <c r="T261" s="11">
        <f t="shared" si="61"/>
        <v>-46917.499999999978</v>
      </c>
      <c r="U261" s="11">
        <f t="shared" si="62"/>
        <v>0</v>
      </c>
      <c r="V261" s="11">
        <f t="shared" si="63"/>
        <v>2048318.6000000006</v>
      </c>
      <c r="W261" s="11">
        <f>IF('Daily PnL Log'!W739&lt;&gt;"",'Daily PnL Log'!W739,"")</f>
        <v>576612</v>
      </c>
      <c r="X261" s="119">
        <f>IF('Daily PnL Log'!X739&lt;&gt;"",'Daily PnL Log'!X739,"")</f>
        <v>0.18295054560085466</v>
      </c>
      <c r="Y261" s="11" t="str">
        <f>IF('Daily PnL Log'!Y739&lt;&gt;"",'Daily PnL Log'!Y739,"")</f>
        <v/>
      </c>
      <c r="Z261" s="11" t="str">
        <f>IF('Daily PnL Log'!Z739&lt;&gt;"",'Daily PnL Log'!Z739,"")</f>
        <v/>
      </c>
      <c r="AA261" s="11" t="str">
        <f>IF('Daily PnL Log'!AA739&lt;&gt;"",'Daily PnL Log'!AA739,"")</f>
        <v/>
      </c>
      <c r="AB261" s="11" t="str">
        <f>IF('Daily PnL Log'!AB739&lt;&gt;"",'Daily PnL Log'!AB739,"")</f>
        <v/>
      </c>
      <c r="AC261" s="11">
        <f>IF('Daily PnL Log'!AC739&lt;&gt;"",'Daily PnL Log'!AC739,"")</f>
        <v>1898740.23</v>
      </c>
    </row>
    <row r="262" spans="1:29" x14ac:dyDescent="0.25">
      <c r="A262" s="47" t="str">
        <f t="shared" si="47"/>
        <v>Nov</v>
      </c>
      <c r="B262" s="14">
        <f>'Daily PnL Log'!B740</f>
        <v>45236</v>
      </c>
      <c r="C262" s="13">
        <f>IF('Daily PnL Log'!C740&lt;&gt;"",'Daily PnL Log'!C740,"")</f>
        <v>-8467.7000000000007</v>
      </c>
      <c r="D262" s="13">
        <f>IF('Daily PnL Log'!D740&lt;&gt;"",'Daily PnL Log'!D740,"")</f>
        <v>1846.2</v>
      </c>
      <c r="E262" s="13">
        <f>IF('Daily PnL Log'!E740&lt;&gt;"",'Daily PnL Log'!E740,"")</f>
        <v>1072.0999999999999</v>
      </c>
      <c r="F262" s="13">
        <f>IF('Daily PnL Log'!F740&lt;&gt;"",'Daily PnL Log'!F740,"")</f>
        <v>-7063</v>
      </c>
      <c r="G262" s="13">
        <f>IF('Daily PnL Log'!G740&lt;&gt;"",'Daily PnL Log'!G740,"")</f>
        <v>-81.099999999999994</v>
      </c>
      <c r="H262" s="13">
        <f>IF('Daily PnL Log'!H740&lt;&gt;"",'Daily PnL Log'!H740,"")</f>
        <v>-562.4</v>
      </c>
      <c r="I262" s="13">
        <f>IF('Daily PnL Log'!I740&lt;&gt;"",'Daily PnL Log'!I740,"")</f>
        <v>0</v>
      </c>
      <c r="J262" s="13">
        <f>IF('Daily PnL Log'!J740&lt;&gt;"",'Daily PnL Log'!J740,"")</f>
        <v>-13255.900000000001</v>
      </c>
      <c r="K262" s="13">
        <f>IF('Daily PnL Log'!K740&lt;&gt;"",'Daily PnL Log'!K740,"")</f>
        <v>-73.56</v>
      </c>
      <c r="L262" s="13">
        <f>IF('Daily PnL Log'!L740&lt;&gt;"",'Daily PnL Log'!L740,"")</f>
        <v>-512.35</v>
      </c>
      <c r="M262" s="13">
        <f>IF('Daily PnL Log'!M740&lt;&gt;"",'Daily PnL Log'!M740,"")</f>
        <v>-585.91000000000008</v>
      </c>
      <c r="N262" s="13">
        <f>IF('Daily PnL Log'!N740&lt;&gt;"",'Daily PnL Log'!N740,"")</f>
        <v>-13841.810000000001</v>
      </c>
      <c r="O262" s="13">
        <f t="shared" si="56"/>
        <v>1022631.8000000002</v>
      </c>
      <c r="P262" s="13">
        <f t="shared" si="57"/>
        <v>455512.9000000002</v>
      </c>
      <c r="Q262" s="13">
        <f t="shared" si="58"/>
        <v>-127484.40000000002</v>
      </c>
      <c r="R262" s="13">
        <f t="shared" si="59"/>
        <v>435292.1999999999</v>
      </c>
      <c r="S262" s="13">
        <f t="shared" si="60"/>
        <v>296590.10000000003</v>
      </c>
      <c r="T262" s="13">
        <f t="shared" si="61"/>
        <v>-47479.89999999998</v>
      </c>
      <c r="U262" s="13">
        <f t="shared" si="62"/>
        <v>0</v>
      </c>
      <c r="V262" s="13">
        <f t="shared" si="63"/>
        <v>2035062.7000000007</v>
      </c>
      <c r="W262" s="13">
        <f>IF('Daily PnL Log'!W740&lt;&gt;"",'Daily PnL Log'!W740,"")</f>
        <v>622833</v>
      </c>
      <c r="X262" s="118">
        <f>IF('Daily PnL Log'!X740&lt;&gt;"",'Daily PnL Log'!X740,"")</f>
        <v>-2.2223950882499805E-2</v>
      </c>
      <c r="Y262" s="13" t="str">
        <f>IF('Daily PnL Log'!Y740&lt;&gt;"",'Daily PnL Log'!Y740,"")</f>
        <v/>
      </c>
      <c r="Z262" s="13" t="str">
        <f>IF('Daily PnL Log'!Z740&lt;&gt;"",'Daily PnL Log'!Z740,"")</f>
        <v/>
      </c>
      <c r="AA262" s="13" t="str">
        <f>IF('Daily PnL Log'!AA740&lt;&gt;"",'Daily PnL Log'!AA740,"")</f>
        <v/>
      </c>
      <c r="AB262" s="13" t="str">
        <f>IF('Daily PnL Log'!AB740&lt;&gt;"",'Daily PnL Log'!AB740,"")</f>
        <v/>
      </c>
      <c r="AC262" s="13">
        <f>IF('Daily PnL Log'!AC740&lt;&gt;"",'Daily PnL Log'!AC740,"")</f>
        <v>1885761.32</v>
      </c>
    </row>
    <row r="263" spans="1:29" x14ac:dyDescent="0.25">
      <c r="A263" s="48" t="str">
        <f t="shared" si="47"/>
        <v>Nov</v>
      </c>
      <c r="B263" s="83">
        <f>'Daily PnL Log'!B741</f>
        <v>45237</v>
      </c>
      <c r="C263" s="11">
        <f>IF('Daily PnL Log'!C741&lt;&gt;"",'Daily PnL Log'!C741,"")</f>
        <v>8226.6</v>
      </c>
      <c r="D263" s="11">
        <f>IF('Daily PnL Log'!D741&lt;&gt;"",'Daily PnL Log'!D741,"")</f>
        <v>28060.9</v>
      </c>
      <c r="E263" s="11">
        <f>IF('Daily PnL Log'!E741&lt;&gt;"",'Daily PnL Log'!E741,"")</f>
        <v>1041.5999999999999</v>
      </c>
      <c r="F263" s="11">
        <f>IF('Daily PnL Log'!F741&lt;&gt;"",'Daily PnL Log'!F741,"")</f>
        <v>11316.4</v>
      </c>
      <c r="G263" s="11">
        <f>IF('Daily PnL Log'!G741&lt;&gt;"",'Daily PnL Log'!G741,"")</f>
        <v>9385.5</v>
      </c>
      <c r="H263" s="11">
        <f>IF('Daily PnL Log'!H741&lt;&gt;"",'Daily PnL Log'!H741,"")</f>
        <v>-2830</v>
      </c>
      <c r="I263" s="11">
        <f>IF('Daily PnL Log'!I741&lt;&gt;"",'Daily PnL Log'!I741,"")</f>
        <v>0</v>
      </c>
      <c r="J263" s="11">
        <f>IF('Daily PnL Log'!J741&lt;&gt;"",'Daily PnL Log'!J741,"")</f>
        <v>55201</v>
      </c>
      <c r="K263" s="11">
        <f>IF('Daily PnL Log'!K741&lt;&gt;"",'Daily PnL Log'!K741,"")</f>
        <v>-128.1</v>
      </c>
      <c r="L263" s="11">
        <f>IF('Daily PnL Log'!L741&lt;&gt;"",'Daily PnL Log'!L741,"")</f>
        <v>-906.2</v>
      </c>
      <c r="M263" s="11">
        <f>IF('Daily PnL Log'!M741&lt;&gt;"",'Daily PnL Log'!M741,"")</f>
        <v>-1034.3</v>
      </c>
      <c r="N263" s="11">
        <f>IF('Daily PnL Log'!N741&lt;&gt;"",'Daily PnL Log'!N741,"")</f>
        <v>54166.7</v>
      </c>
      <c r="O263" s="11">
        <f t="shared" si="56"/>
        <v>1030858.4000000001</v>
      </c>
      <c r="P263" s="11">
        <f t="shared" si="57"/>
        <v>483573.80000000022</v>
      </c>
      <c r="Q263" s="11">
        <f t="shared" si="58"/>
        <v>-126442.80000000002</v>
      </c>
      <c r="R263" s="11">
        <f t="shared" si="59"/>
        <v>446608.59999999992</v>
      </c>
      <c r="S263" s="11">
        <f t="shared" si="60"/>
        <v>305975.60000000003</v>
      </c>
      <c r="T263" s="11">
        <f t="shared" si="61"/>
        <v>-50309.89999999998</v>
      </c>
      <c r="U263" s="11">
        <f t="shared" si="62"/>
        <v>0</v>
      </c>
      <c r="V263" s="11">
        <f t="shared" si="63"/>
        <v>2090263.7000000007</v>
      </c>
      <c r="W263" s="11">
        <f>IF('Daily PnL Log'!W741&lt;&gt;"",'Daily PnL Log'!W741,"")</f>
        <v>498862</v>
      </c>
      <c r="X263" s="119">
        <f>IF('Daily PnL Log'!X741&lt;&gt;"",'Daily PnL Log'!X741,"")</f>
        <v>0.10858052928465187</v>
      </c>
      <c r="Y263" s="11" t="str">
        <f>IF('Daily PnL Log'!Y741&lt;&gt;"",'Daily PnL Log'!Y741,"")</f>
        <v/>
      </c>
      <c r="Z263" s="11" t="str">
        <f>IF('Daily PnL Log'!Z741&lt;&gt;"",'Daily PnL Log'!Z741,"")</f>
        <v/>
      </c>
      <c r="AA263" s="11" t="str">
        <f>IF('Daily PnL Log'!AA741&lt;&gt;"",'Daily PnL Log'!AA741,"")</f>
        <v/>
      </c>
      <c r="AB263" s="11" t="str">
        <f>IF('Daily PnL Log'!AB741&lt;&gt;"",'Daily PnL Log'!AB741,"")</f>
        <v/>
      </c>
      <c r="AC263" s="11">
        <f>IF('Daily PnL Log'!AC741&lt;&gt;"",'Daily PnL Log'!AC741,"")</f>
        <v>1934495.02</v>
      </c>
    </row>
    <row r="264" spans="1:29" x14ac:dyDescent="0.25">
      <c r="A264" s="47" t="str">
        <f t="shared" si="47"/>
        <v>Nov</v>
      </c>
      <c r="B264" s="14">
        <f>'Daily PnL Log'!B742</f>
        <v>45238</v>
      </c>
      <c r="C264" s="13">
        <f>IF('Daily PnL Log'!C742&lt;&gt;"",'Daily PnL Log'!C742,"")</f>
        <v>722.3</v>
      </c>
      <c r="D264" s="13">
        <f>IF('Daily PnL Log'!D742&lt;&gt;"",'Daily PnL Log'!D742,"")</f>
        <v>-8737.4</v>
      </c>
      <c r="E264" s="13">
        <f>IF('Daily PnL Log'!E742&lt;&gt;"",'Daily PnL Log'!E742,"")</f>
        <v>-5895.3</v>
      </c>
      <c r="F264" s="13">
        <f>IF('Daily PnL Log'!F742&lt;&gt;"",'Daily PnL Log'!F742,"")</f>
        <v>-1053.2</v>
      </c>
      <c r="G264" s="13">
        <f>IF('Daily PnL Log'!G742&lt;&gt;"",'Daily PnL Log'!G742,"")</f>
        <v>-491.3</v>
      </c>
      <c r="H264" s="13">
        <f>IF('Daily PnL Log'!H742&lt;&gt;"",'Daily PnL Log'!H742,"")</f>
        <v>2766.6</v>
      </c>
      <c r="I264" s="13">
        <f>IF('Daily PnL Log'!I742&lt;&gt;"",'Daily PnL Log'!I742,"")</f>
        <v>0</v>
      </c>
      <c r="J264" s="13">
        <f>IF('Daily PnL Log'!J742&lt;&gt;"",'Daily PnL Log'!J742,"")</f>
        <v>-12688.3</v>
      </c>
      <c r="K264" s="13">
        <f>IF('Daily PnL Log'!K742&lt;&gt;"",'Daily PnL Log'!K742,"")</f>
        <v>-105.81</v>
      </c>
      <c r="L264" s="13">
        <f>IF('Daily PnL Log'!L742&lt;&gt;"",'Daily PnL Log'!L742,"")</f>
        <v>-749.57</v>
      </c>
      <c r="M264" s="13">
        <f>IF('Daily PnL Log'!M742&lt;&gt;"",'Daily PnL Log'!M742,"")</f>
        <v>-855.38000000000011</v>
      </c>
      <c r="N264" s="13">
        <f>IF('Daily PnL Log'!N742&lt;&gt;"",'Daily PnL Log'!N742,"")</f>
        <v>-13543.68</v>
      </c>
      <c r="O264" s="13">
        <f t="shared" si="56"/>
        <v>1031580.7000000002</v>
      </c>
      <c r="P264" s="13">
        <f t="shared" si="57"/>
        <v>474836.4000000002</v>
      </c>
      <c r="Q264" s="13">
        <f t="shared" si="58"/>
        <v>-132338.1</v>
      </c>
      <c r="R264" s="13">
        <f t="shared" si="59"/>
        <v>445555.39999999991</v>
      </c>
      <c r="S264" s="13">
        <f t="shared" si="60"/>
        <v>305484.30000000005</v>
      </c>
      <c r="T264" s="13">
        <f t="shared" si="61"/>
        <v>-47543.299999999981</v>
      </c>
      <c r="U264" s="13">
        <f t="shared" si="62"/>
        <v>0</v>
      </c>
      <c r="V264" s="13">
        <f t="shared" si="63"/>
        <v>2077575.4000000006</v>
      </c>
      <c r="W264" s="13">
        <f>IF('Daily PnL Log'!W742&lt;&gt;"",'Daily PnL Log'!W742,"")</f>
        <v>512218</v>
      </c>
      <c r="X264" s="118">
        <f>IF('Daily PnL Log'!X742&lt;&gt;"",'Daily PnL Log'!X742,"")</f>
        <v>-2.6441241815008454E-2</v>
      </c>
      <c r="Y264" s="13">
        <f>IF('Daily PnL Log'!Y742&lt;&gt;"",'Daily PnL Log'!Y742,"")</f>
        <v>-270</v>
      </c>
      <c r="Z264" s="13" t="str">
        <f>IF('Daily PnL Log'!Z742&lt;&gt;"",'Daily PnL Log'!Z742,"")</f>
        <v/>
      </c>
      <c r="AA264" s="13" t="str">
        <f>IF('Daily PnL Log'!AA742&lt;&gt;"",'Daily PnL Log'!AA742,"")</f>
        <v/>
      </c>
      <c r="AB264" s="13" t="str">
        <f>IF('Daily PnL Log'!AB742&lt;&gt;"",'Daily PnL Log'!AB742,"")</f>
        <v/>
      </c>
      <c r="AC264" s="13">
        <f>IF('Daily PnL Log'!AC742&lt;&gt;"",'Daily PnL Log'!AC742,"")</f>
        <v>1922765.39</v>
      </c>
    </row>
    <row r="265" spans="1:29" x14ac:dyDescent="0.25">
      <c r="A265" s="48" t="str">
        <f t="shared" si="47"/>
        <v>Nov</v>
      </c>
      <c r="B265" s="83">
        <f>'Daily PnL Log'!B743</f>
        <v>45239</v>
      </c>
      <c r="C265" s="11">
        <f>IF('Daily PnL Log'!C743&lt;&gt;"",'Daily PnL Log'!C743,"")</f>
        <v>-7462.4</v>
      </c>
      <c r="D265" s="11">
        <f>IF('Daily PnL Log'!D743&lt;&gt;"",'Daily PnL Log'!D743,"")</f>
        <v>-8770.4</v>
      </c>
      <c r="E265" s="11">
        <f>IF('Daily PnL Log'!E743&lt;&gt;"",'Daily PnL Log'!E743,"")</f>
        <v>-5530.5</v>
      </c>
      <c r="F265" s="11">
        <f>IF('Daily PnL Log'!F743&lt;&gt;"",'Daily PnL Log'!F743,"")</f>
        <v>-6528.5</v>
      </c>
      <c r="G265" s="11">
        <f>IF('Daily PnL Log'!G743&lt;&gt;"",'Daily PnL Log'!G743,"")</f>
        <v>6249.9</v>
      </c>
      <c r="H265" s="11">
        <f>IF('Daily PnL Log'!H743&lt;&gt;"",'Daily PnL Log'!H743,"")</f>
        <v>-924.5</v>
      </c>
      <c r="I265" s="11">
        <f>IF('Daily PnL Log'!I743&lt;&gt;"",'Daily PnL Log'!I743,"")</f>
        <v>0</v>
      </c>
      <c r="J265" s="11">
        <f>IF('Daily PnL Log'!J743&lt;&gt;"",'Daily PnL Log'!J743,"")</f>
        <v>-22966.400000000001</v>
      </c>
      <c r="K265" s="11">
        <f>IF('Daily PnL Log'!K743&lt;&gt;"",'Daily PnL Log'!K743,"")</f>
        <v>-159.51</v>
      </c>
      <c r="L265" s="11">
        <f>IF('Daily PnL Log'!L743&lt;&gt;"",'Daily PnL Log'!L743,"")</f>
        <v>-1128.3800000000001</v>
      </c>
      <c r="M265" s="11">
        <f>IF('Daily PnL Log'!M743&lt;&gt;"",'Daily PnL Log'!M743,"")</f>
        <v>-1287.8900000000001</v>
      </c>
      <c r="N265" s="11">
        <f>IF('Daily PnL Log'!N743&lt;&gt;"",'Daily PnL Log'!N743,"")</f>
        <v>-24254.29</v>
      </c>
      <c r="O265" s="11">
        <f t="shared" si="56"/>
        <v>1024118.3000000002</v>
      </c>
      <c r="P265" s="11">
        <f t="shared" si="57"/>
        <v>466066.00000000017</v>
      </c>
      <c r="Q265" s="11">
        <f t="shared" si="58"/>
        <v>-137868.6</v>
      </c>
      <c r="R265" s="11">
        <f t="shared" si="59"/>
        <v>439026.89999999991</v>
      </c>
      <c r="S265" s="11">
        <f t="shared" si="60"/>
        <v>311734.20000000007</v>
      </c>
      <c r="T265" s="11">
        <f t="shared" si="61"/>
        <v>-48467.799999999981</v>
      </c>
      <c r="U265" s="11">
        <f t="shared" si="62"/>
        <v>0</v>
      </c>
      <c r="V265" s="11">
        <f t="shared" si="63"/>
        <v>2054609.0000000007</v>
      </c>
      <c r="W265" s="11">
        <f>IF('Daily PnL Log'!W743&lt;&gt;"",'Daily PnL Log'!W743,"")</f>
        <v>418456</v>
      </c>
      <c r="X265" s="119">
        <f>IF('Daily PnL Log'!X743&lt;&gt;"",'Daily PnL Log'!X743,"")</f>
        <v>-5.796138662129352E-2</v>
      </c>
      <c r="Y265" s="11">
        <f>IF('Daily PnL Log'!Y743&lt;&gt;"",'Daily PnL Log'!Y743,"")</f>
        <v>-3940.58</v>
      </c>
      <c r="Z265" s="11" t="str">
        <f>IF('Daily PnL Log'!Z743&lt;&gt;"",'Daily PnL Log'!Z743,"")</f>
        <v/>
      </c>
      <c r="AA265" s="11" t="str">
        <f>IF('Daily PnL Log'!AA743&lt;&gt;"",'Daily PnL Log'!AA743,"")</f>
        <v/>
      </c>
      <c r="AB265" s="11" t="str">
        <f>IF('Daily PnL Log'!AB743&lt;&gt;"",'Daily PnL Log'!AB743,"")</f>
        <v/>
      </c>
      <c r="AC265" s="11">
        <f>IF('Daily PnL Log'!AC743&lt;&gt;"",'Daily PnL Log'!AC743,"")</f>
        <v>1899261.25</v>
      </c>
    </row>
    <row r="266" spans="1:29" x14ac:dyDescent="0.25">
      <c r="A266" s="47" t="str">
        <f t="shared" si="47"/>
        <v>Nov</v>
      </c>
      <c r="B266" s="14">
        <f>'Daily PnL Log'!B744</f>
        <v>45240</v>
      </c>
      <c r="C266" s="13">
        <f>IF('Daily PnL Log'!C744&lt;&gt;"",'Daily PnL Log'!C744,"")</f>
        <v>-2668.1</v>
      </c>
      <c r="D266" s="13">
        <f>IF('Daily PnL Log'!D744&lt;&gt;"",'Daily PnL Log'!D744,"")</f>
        <v>34100.800000000003</v>
      </c>
      <c r="E266" s="13">
        <f>IF('Daily PnL Log'!E744&lt;&gt;"",'Daily PnL Log'!E744,"")</f>
        <v>-5316.1</v>
      </c>
      <c r="F266" s="13">
        <f>IF('Daily PnL Log'!F744&lt;&gt;"",'Daily PnL Log'!F744,"")</f>
        <v>-4370.8999999999996</v>
      </c>
      <c r="G266" s="13">
        <f>IF('Daily PnL Log'!G744&lt;&gt;"",'Daily PnL Log'!G744,"")</f>
        <v>-194.9</v>
      </c>
      <c r="H266" s="13">
        <f>IF('Daily PnL Log'!H744&lt;&gt;"",'Daily PnL Log'!H744,"")</f>
        <v>-921</v>
      </c>
      <c r="I266" s="13">
        <f>IF('Daily PnL Log'!I744&lt;&gt;"",'Daily PnL Log'!I744,"")</f>
        <v>0</v>
      </c>
      <c r="J266" s="13">
        <f>IF('Daily PnL Log'!J744&lt;&gt;"",'Daily PnL Log'!J744,"")</f>
        <v>20629.800000000003</v>
      </c>
      <c r="K266" s="13">
        <f>IF('Daily PnL Log'!K744&lt;&gt;"",'Daily PnL Log'!K744,"")</f>
        <v>-62.96</v>
      </c>
      <c r="L266" s="13">
        <f>IF('Daily PnL Log'!L744&lt;&gt;"",'Daily PnL Log'!L744,"")</f>
        <v>-441.43</v>
      </c>
      <c r="M266" s="13">
        <f>IF('Daily PnL Log'!M744&lt;&gt;"",'Daily PnL Log'!M744,"")</f>
        <v>-504.39</v>
      </c>
      <c r="N266" s="13">
        <f>IF('Daily PnL Log'!N744&lt;&gt;"",'Daily PnL Log'!N744,"")</f>
        <v>20125.410000000003</v>
      </c>
      <c r="O266" s="13">
        <f t="shared" si="56"/>
        <v>1021450.2000000002</v>
      </c>
      <c r="P266" s="13">
        <f t="shared" si="57"/>
        <v>500166.80000000016</v>
      </c>
      <c r="Q266" s="13">
        <f t="shared" si="58"/>
        <v>-143184.70000000001</v>
      </c>
      <c r="R266" s="13">
        <f t="shared" si="59"/>
        <v>434655.99999999988</v>
      </c>
      <c r="S266" s="13">
        <f t="shared" si="60"/>
        <v>311539.30000000005</v>
      </c>
      <c r="T266" s="13">
        <f t="shared" si="61"/>
        <v>-49388.799999999981</v>
      </c>
      <c r="U266" s="13">
        <f t="shared" si="62"/>
        <v>0</v>
      </c>
      <c r="V266" s="13">
        <f t="shared" si="63"/>
        <v>2075238.8000000007</v>
      </c>
      <c r="W266" s="13">
        <f>IF('Daily PnL Log'!W744&lt;&gt;"",'Daily PnL Log'!W744,"")</f>
        <v>397098</v>
      </c>
      <c r="X266" s="118">
        <f>IF('Daily PnL Log'!X744&lt;&gt;"",'Daily PnL Log'!X744,"")</f>
        <v>5.0681217231010996E-2</v>
      </c>
      <c r="Y266" s="13" t="str">
        <f>IF('Daily PnL Log'!Y744&lt;&gt;"",'Daily PnL Log'!Y744,"")</f>
        <v/>
      </c>
      <c r="Z266" s="13" t="str">
        <f>IF('Daily PnL Log'!Z744&lt;&gt;"",'Daily PnL Log'!Z744,"")</f>
        <v/>
      </c>
      <c r="AA266" s="13" t="str">
        <f>IF('Daily PnL Log'!AA744&lt;&gt;"",'Daily PnL Log'!AA744,"")</f>
        <v/>
      </c>
      <c r="AB266" s="13" t="str">
        <f>IF('Daily PnL Log'!AB744&lt;&gt;"",'Daily PnL Log'!AB744,"")</f>
        <v/>
      </c>
      <c r="AC266" s="13">
        <f>IF('Daily PnL Log'!AC744&lt;&gt;"",'Daily PnL Log'!AC744,"")</f>
        <v>1926821.11</v>
      </c>
    </row>
    <row r="267" spans="1:29" x14ac:dyDescent="0.25">
      <c r="A267" s="48" t="str">
        <f t="shared" si="47"/>
        <v>Nov</v>
      </c>
      <c r="B267" s="83">
        <f>'Daily PnL Log'!B745</f>
        <v>45243</v>
      </c>
      <c r="C267" s="11">
        <f>IF('Daily PnL Log'!C745&lt;&gt;"",'Daily PnL Log'!C745,"")</f>
        <v>52659.9</v>
      </c>
      <c r="D267" s="11">
        <f>IF('Daily PnL Log'!D745&lt;&gt;"",'Daily PnL Log'!D745,"")</f>
        <v>7521</v>
      </c>
      <c r="E267" s="11">
        <f>IF('Daily PnL Log'!E745&lt;&gt;"",'Daily PnL Log'!E745,"")</f>
        <v>13811.7</v>
      </c>
      <c r="F267" s="11">
        <f>IF('Daily PnL Log'!F745&lt;&gt;"",'Daily PnL Log'!F745,"")</f>
        <v>2075.9</v>
      </c>
      <c r="G267" s="11">
        <f>IF('Daily PnL Log'!G745&lt;&gt;"",'Daily PnL Log'!G745,"")</f>
        <v>-973.8</v>
      </c>
      <c r="H267" s="11">
        <f>IF('Daily PnL Log'!H745&lt;&gt;"",'Daily PnL Log'!H745,"")</f>
        <v>926.5</v>
      </c>
      <c r="I267" s="11">
        <f>IF('Daily PnL Log'!I745&lt;&gt;"",'Daily PnL Log'!I745,"")</f>
        <v>0</v>
      </c>
      <c r="J267" s="11">
        <f>IF('Daily PnL Log'!J745&lt;&gt;"",'Daily PnL Log'!J745,"")</f>
        <v>76021.2</v>
      </c>
      <c r="K267" s="11">
        <f>IF('Daily PnL Log'!K745&lt;&gt;"",'Daily PnL Log'!K745,"")</f>
        <v>-133.32</v>
      </c>
      <c r="L267" s="11">
        <f>IF('Daily PnL Log'!L745&lt;&gt;"",'Daily PnL Log'!L745,"")</f>
        <v>-944.38</v>
      </c>
      <c r="M267" s="11">
        <f>IF('Daily PnL Log'!M745&lt;&gt;"",'Daily PnL Log'!M745,"")</f>
        <v>-1077.7</v>
      </c>
      <c r="N267" s="11">
        <f>IF('Daily PnL Log'!N745&lt;&gt;"",'Daily PnL Log'!N745,"")</f>
        <v>74943.5</v>
      </c>
      <c r="O267" s="11">
        <f t="shared" si="56"/>
        <v>1074110.1000000001</v>
      </c>
      <c r="P267" s="11">
        <f t="shared" si="57"/>
        <v>507687.80000000016</v>
      </c>
      <c r="Q267" s="11">
        <f t="shared" si="58"/>
        <v>-129373.00000000001</v>
      </c>
      <c r="R267" s="11">
        <f t="shared" si="59"/>
        <v>436731.89999999991</v>
      </c>
      <c r="S267" s="11">
        <f t="shared" si="60"/>
        <v>310565.50000000006</v>
      </c>
      <c r="T267" s="11">
        <f t="shared" si="61"/>
        <v>-48462.299999999981</v>
      </c>
      <c r="U267" s="11">
        <f t="shared" si="62"/>
        <v>0</v>
      </c>
      <c r="V267" s="11">
        <f t="shared" si="63"/>
        <v>2151260.0000000009</v>
      </c>
      <c r="W267" s="11">
        <f>IF('Daily PnL Log'!W745&lt;&gt;"",'Daily PnL Log'!W745,"")</f>
        <v>468903</v>
      </c>
      <c r="X267" s="119">
        <f>IF('Daily PnL Log'!X745&lt;&gt;"",'Daily PnL Log'!X745,"")</f>
        <v>0.15982729903626122</v>
      </c>
      <c r="Y267" s="11">
        <f>IF('Daily PnL Log'!Y745&lt;&gt;"",'Daily PnL Log'!Y745,"")</f>
        <v>-4861.1499999999996</v>
      </c>
      <c r="Z267" s="11" t="str">
        <f>IF('Daily PnL Log'!Z745&lt;&gt;"",'Daily PnL Log'!Z745,"")</f>
        <v/>
      </c>
      <c r="AA267" s="11" t="str">
        <f>IF('Daily PnL Log'!AA745&lt;&gt;"",'Daily PnL Log'!AA745,"")</f>
        <v/>
      </c>
      <c r="AB267" s="11" t="str">
        <f>IF('Daily PnL Log'!AB745&lt;&gt;"",'Daily PnL Log'!AB745,"")</f>
        <v/>
      </c>
      <c r="AC267" s="11">
        <f>IF('Daily PnL Log'!AC745&lt;&gt;"",'Daily PnL Log'!AC745,"")</f>
        <v>2001178.41</v>
      </c>
    </row>
    <row r="268" spans="1:29" x14ac:dyDescent="0.25">
      <c r="A268" s="47" t="str">
        <f t="shared" si="47"/>
        <v>Nov</v>
      </c>
      <c r="B268" s="14">
        <f>'Daily PnL Log'!B746</f>
        <v>45244</v>
      </c>
      <c r="C268" s="13">
        <f>IF('Daily PnL Log'!C746&lt;&gt;"",'Daily PnL Log'!C746,"")</f>
        <v>9955.9</v>
      </c>
      <c r="D268" s="13">
        <f>IF('Daily PnL Log'!D746&lt;&gt;"",'Daily PnL Log'!D746,"")</f>
        <v>25025</v>
      </c>
      <c r="E268" s="13">
        <f>IF('Daily PnL Log'!E746&lt;&gt;"",'Daily PnL Log'!E746,"")</f>
        <v>13291.5</v>
      </c>
      <c r="F268" s="13">
        <f>IF('Daily PnL Log'!F746&lt;&gt;"",'Daily PnL Log'!F746,"")</f>
        <v>6455.6</v>
      </c>
      <c r="G268" s="13">
        <f>IF('Daily PnL Log'!G746&lt;&gt;"",'Daily PnL Log'!G746,"")</f>
        <v>5488.5</v>
      </c>
      <c r="H268" s="13">
        <f>IF('Daily PnL Log'!H746&lt;&gt;"",'Daily PnL Log'!H746,"")</f>
        <v>-1160.7</v>
      </c>
      <c r="I268" s="13">
        <f>IF('Daily PnL Log'!I746&lt;&gt;"",'Daily PnL Log'!I746,"")</f>
        <v>0</v>
      </c>
      <c r="J268" s="13">
        <f>IF('Daily PnL Log'!J746&lt;&gt;"",'Daily PnL Log'!J746,"")</f>
        <v>59055.8</v>
      </c>
      <c r="K268" s="13">
        <f>IF('Daily PnL Log'!K746&lt;&gt;"",'Daily PnL Log'!K746,"")</f>
        <v>-124.63</v>
      </c>
      <c r="L268" s="13">
        <f>IF('Daily PnL Log'!L746&lt;&gt;"",'Daily PnL Log'!L746,"")</f>
        <v>-880.45</v>
      </c>
      <c r="M268" s="13">
        <f>IF('Daily PnL Log'!M746&lt;&gt;"",'Daily PnL Log'!M746,"")</f>
        <v>-1005.08</v>
      </c>
      <c r="N268" s="13">
        <f>IF('Daily PnL Log'!N746&lt;&gt;"",'Daily PnL Log'!N746,"")</f>
        <v>58050.720000000001</v>
      </c>
      <c r="O268" s="13">
        <f t="shared" si="56"/>
        <v>1084066</v>
      </c>
      <c r="P268" s="13">
        <f t="shared" si="57"/>
        <v>532712.80000000016</v>
      </c>
      <c r="Q268" s="13">
        <f t="shared" si="58"/>
        <v>-116081.50000000001</v>
      </c>
      <c r="R268" s="13">
        <f t="shared" si="59"/>
        <v>443187.49999999988</v>
      </c>
      <c r="S268" s="13">
        <f t="shared" si="60"/>
        <v>316054.00000000006</v>
      </c>
      <c r="T268" s="13">
        <f t="shared" si="61"/>
        <v>-49622.999999999978</v>
      </c>
      <c r="U268" s="13">
        <f t="shared" si="62"/>
        <v>0</v>
      </c>
      <c r="V268" s="13">
        <f t="shared" si="63"/>
        <v>2210315.8000000007</v>
      </c>
      <c r="W268" s="13">
        <f>IF('Daily PnL Log'!W746&lt;&gt;"",'Daily PnL Log'!W746,"")</f>
        <v>484049</v>
      </c>
      <c r="X268" s="118">
        <f>IF('Daily PnL Log'!X746&lt;&gt;"",'Daily PnL Log'!X746,"")</f>
        <v>0.11992736272567447</v>
      </c>
      <c r="Y268" s="13" t="str">
        <f>IF('Daily PnL Log'!Y746&lt;&gt;"",'Daily PnL Log'!Y746,"")</f>
        <v/>
      </c>
      <c r="Z268" s="13">
        <f>IF('Daily PnL Log'!Z746&lt;&gt;"",'Daily PnL Log'!Z746,"")</f>
        <v>14334.99</v>
      </c>
      <c r="AA268" s="13" t="str">
        <f>IF('Daily PnL Log'!AA746&lt;&gt;"",'Daily PnL Log'!AA746,"")</f>
        <v/>
      </c>
      <c r="AB268" s="13" t="str">
        <f>IF('Daily PnL Log'!AB746&lt;&gt;"",'Daily PnL Log'!AB746,"")</f>
        <v/>
      </c>
      <c r="AC268" s="13">
        <f>IF('Daily PnL Log'!AC746&lt;&gt;"",'Daily PnL Log'!AC746,"")</f>
        <v>2051415.33</v>
      </c>
    </row>
    <row r="269" spans="1:29" x14ac:dyDescent="0.25">
      <c r="A269" s="48" t="str">
        <f t="shared" si="47"/>
        <v>Nov</v>
      </c>
      <c r="B269" s="83">
        <f>'Daily PnL Log'!B747</f>
        <v>45245</v>
      </c>
      <c r="C269" s="11">
        <f>IF('Daily PnL Log'!C747&lt;&gt;"",'Daily PnL Log'!C747,"")</f>
        <v>-30848.799999999999</v>
      </c>
      <c r="D269" s="11">
        <f>IF('Daily PnL Log'!D747&lt;&gt;"",'Daily PnL Log'!D747,"")</f>
        <v>15797.9</v>
      </c>
      <c r="E269" s="11">
        <f>IF('Daily PnL Log'!E747&lt;&gt;"",'Daily PnL Log'!E747,"")</f>
        <v>-1968.5</v>
      </c>
      <c r="F269" s="11">
        <f>IF('Daily PnL Log'!F747&lt;&gt;"",'Daily PnL Log'!F747,"")</f>
        <v>-5210.2</v>
      </c>
      <c r="G269" s="11">
        <f>IF('Daily PnL Log'!G747&lt;&gt;"",'Daily PnL Log'!G747,"")</f>
        <v>-5168.7</v>
      </c>
      <c r="H269" s="11">
        <f>IF('Daily PnL Log'!H747&lt;&gt;"",'Daily PnL Log'!H747,"")</f>
        <v>-401.6</v>
      </c>
      <c r="I269" s="11">
        <f>IF('Daily PnL Log'!I747&lt;&gt;"",'Daily PnL Log'!I747,"")</f>
        <v>0</v>
      </c>
      <c r="J269" s="11">
        <f>IF('Daily PnL Log'!J747&lt;&gt;"",'Daily PnL Log'!J747,"")</f>
        <v>-27799.9</v>
      </c>
      <c r="K269" s="11">
        <f>IF('Daily PnL Log'!K747&lt;&gt;"",'Daily PnL Log'!K747,"")</f>
        <v>-48.56</v>
      </c>
      <c r="L269" s="11">
        <f>IF('Daily PnL Log'!L747&lt;&gt;"",'Daily PnL Log'!L747,"")</f>
        <v>-338.98</v>
      </c>
      <c r="M269" s="11">
        <f>IF('Daily PnL Log'!M747&lt;&gt;"",'Daily PnL Log'!M747,"")</f>
        <v>-387.54</v>
      </c>
      <c r="N269" s="11">
        <f>IF('Daily PnL Log'!N747&lt;&gt;"",'Daily PnL Log'!N747,"")</f>
        <v>-28187.440000000002</v>
      </c>
      <c r="O269" s="11">
        <f t="shared" si="56"/>
        <v>1053217.2</v>
      </c>
      <c r="P269" s="11">
        <f t="shared" si="57"/>
        <v>548510.70000000019</v>
      </c>
      <c r="Q269" s="11">
        <f t="shared" si="58"/>
        <v>-118050.00000000001</v>
      </c>
      <c r="R269" s="11">
        <f t="shared" si="59"/>
        <v>437977.29999999987</v>
      </c>
      <c r="S269" s="11">
        <f t="shared" si="60"/>
        <v>310885.30000000005</v>
      </c>
      <c r="T269" s="11">
        <f t="shared" si="61"/>
        <v>-50024.599999999977</v>
      </c>
      <c r="U269" s="11">
        <f t="shared" si="62"/>
        <v>0</v>
      </c>
      <c r="V269" s="11">
        <f t="shared" si="63"/>
        <v>2182515.9000000008</v>
      </c>
      <c r="W269" s="11">
        <f>IF('Daily PnL Log'!W747&lt;&gt;"",'Daily PnL Log'!W747,"")</f>
        <v>467903</v>
      </c>
      <c r="X269" s="119">
        <f>IF('Daily PnL Log'!X747&lt;&gt;"",'Daily PnL Log'!X747,"")</f>
        <v>-6.024205871729825E-2</v>
      </c>
      <c r="Y269" s="11" t="str">
        <f>IF('Daily PnL Log'!Y747&lt;&gt;"",'Daily PnL Log'!Y747,"")</f>
        <v/>
      </c>
      <c r="Z269" s="11" t="str">
        <f>IF('Daily PnL Log'!Z747&lt;&gt;"",'Daily PnL Log'!Z747,"")</f>
        <v/>
      </c>
      <c r="AA269" s="11" t="str">
        <f>IF('Daily PnL Log'!AA747&lt;&gt;"",'Daily PnL Log'!AA747,"")</f>
        <v/>
      </c>
      <c r="AB269" s="11" t="str">
        <f>IF('Daily PnL Log'!AB747&lt;&gt;"",'Daily PnL Log'!AB747,"")</f>
        <v/>
      </c>
      <c r="AC269" s="11">
        <f>IF('Daily PnL Log'!AC747&lt;&gt;"",'Daily PnL Log'!AC747,"")</f>
        <v>2032000.79</v>
      </c>
    </row>
    <row r="270" spans="1:29" x14ac:dyDescent="0.25">
      <c r="A270" s="47" t="str">
        <f t="shared" si="47"/>
        <v>Nov</v>
      </c>
      <c r="B270" s="14">
        <f>'Daily PnL Log'!B748</f>
        <v>45246</v>
      </c>
      <c r="C270" s="13">
        <f>IF('Daily PnL Log'!C748&lt;&gt;"",'Daily PnL Log'!C748,"")</f>
        <v>11662.5</v>
      </c>
      <c r="D270" s="13">
        <f>IF('Daily PnL Log'!D748&lt;&gt;"",'Daily PnL Log'!D748,"")</f>
        <v>-32888.400000000001</v>
      </c>
      <c r="E270" s="13">
        <f>IF('Daily PnL Log'!E748&lt;&gt;"",'Daily PnL Log'!E748,"")</f>
        <v>6168</v>
      </c>
      <c r="F270" s="13">
        <f>IF('Daily PnL Log'!F748&lt;&gt;"",'Daily PnL Log'!F748,"")</f>
        <v>-2611.5</v>
      </c>
      <c r="G270" s="13">
        <f>IF('Daily PnL Log'!G748&lt;&gt;"",'Daily PnL Log'!G748,"")</f>
        <v>5080.1000000000004</v>
      </c>
      <c r="H270" s="13">
        <f>IF('Daily PnL Log'!H748&lt;&gt;"",'Daily PnL Log'!H748,"")</f>
        <v>-680.1</v>
      </c>
      <c r="I270" s="13">
        <f>IF('Daily PnL Log'!I748&lt;&gt;"",'Daily PnL Log'!I748,"")</f>
        <v>0</v>
      </c>
      <c r="J270" s="13">
        <f>IF('Daily PnL Log'!J748&lt;&gt;"",'Daily PnL Log'!J748,"")</f>
        <v>-13269.400000000001</v>
      </c>
      <c r="K270" s="13">
        <f>IF('Daily PnL Log'!K748&lt;&gt;"",'Daily PnL Log'!K748,"")</f>
        <v>-120.52</v>
      </c>
      <c r="L270" s="13">
        <f>IF('Daily PnL Log'!L748&lt;&gt;"",'Daily PnL Log'!L748,"")</f>
        <v>-839.59</v>
      </c>
      <c r="M270" s="13">
        <f>IF('Daily PnL Log'!M748&lt;&gt;"",'Daily PnL Log'!M748,"")</f>
        <v>-960.11</v>
      </c>
      <c r="N270" s="13">
        <f>IF('Daily PnL Log'!N748&lt;&gt;"",'Daily PnL Log'!N748,"")</f>
        <v>-14229.510000000002</v>
      </c>
      <c r="O270" s="13">
        <f t="shared" si="56"/>
        <v>1064879.7</v>
      </c>
      <c r="P270" s="13">
        <f t="shared" si="57"/>
        <v>515622.30000000016</v>
      </c>
      <c r="Q270" s="13">
        <f t="shared" si="58"/>
        <v>-111882.00000000001</v>
      </c>
      <c r="R270" s="13">
        <f t="shared" si="59"/>
        <v>435365.79999999987</v>
      </c>
      <c r="S270" s="13">
        <f t="shared" si="60"/>
        <v>315965.40000000002</v>
      </c>
      <c r="T270" s="13">
        <f t="shared" si="61"/>
        <v>-50704.699999999975</v>
      </c>
      <c r="U270" s="13">
        <f t="shared" si="62"/>
        <v>0</v>
      </c>
      <c r="V270" s="13">
        <f t="shared" si="63"/>
        <v>2169246.5000000009</v>
      </c>
      <c r="W270" s="13">
        <f>IF('Daily PnL Log'!W748&lt;&gt;"",'Daily PnL Log'!W748,"")</f>
        <v>420718</v>
      </c>
      <c r="X270" s="118">
        <f>IF('Daily PnL Log'!X748&lt;&gt;"",'Daily PnL Log'!X748,"")</f>
        <v>-3.38219662576833E-2</v>
      </c>
      <c r="Y270" s="13" t="str">
        <f>IF('Daily PnL Log'!Y748&lt;&gt;"",'Daily PnL Log'!Y748,"")</f>
        <v/>
      </c>
      <c r="Z270" s="13" t="str">
        <f>IF('Daily PnL Log'!Z748&lt;&gt;"",'Daily PnL Log'!Z748,"")</f>
        <v/>
      </c>
      <c r="AA270" s="13" t="str">
        <f>IF('Daily PnL Log'!AA748&lt;&gt;"",'Daily PnL Log'!AA748,"")</f>
        <v/>
      </c>
      <c r="AB270" s="13" t="str">
        <f>IF('Daily PnL Log'!AB748&lt;&gt;"",'Daily PnL Log'!AB748,"")</f>
        <v/>
      </c>
      <c r="AC270" s="13">
        <f>IF('Daily PnL Log'!AC748&lt;&gt;"",'Daily PnL Log'!AC748,"")</f>
        <v>2015366.18</v>
      </c>
    </row>
    <row r="271" spans="1:29" x14ac:dyDescent="0.25">
      <c r="A271" s="48" t="str">
        <f t="shared" si="47"/>
        <v>Nov</v>
      </c>
      <c r="B271" s="83">
        <f>'Daily PnL Log'!B749</f>
        <v>45247</v>
      </c>
      <c r="C271" s="11">
        <f>IF('Daily PnL Log'!C749&lt;&gt;"",'Daily PnL Log'!C749,"")</f>
        <v>61351.5</v>
      </c>
      <c r="D271" s="11">
        <f>IF('Daily PnL Log'!D749&lt;&gt;"",'Daily PnL Log'!D749,"")</f>
        <v>-65931.8</v>
      </c>
      <c r="E271" s="11">
        <f>IF('Daily PnL Log'!E749&lt;&gt;"",'Daily PnL Log'!E749,"")</f>
        <v>-6255.7</v>
      </c>
      <c r="F271" s="11">
        <f>IF('Daily PnL Log'!F749&lt;&gt;"",'Daily PnL Log'!F749,"")</f>
        <v>9452.9</v>
      </c>
      <c r="G271" s="11">
        <f>IF('Daily PnL Log'!G749&lt;&gt;"",'Daily PnL Log'!G749,"")</f>
        <v>7040.9</v>
      </c>
      <c r="H271" s="11">
        <f>IF('Daily PnL Log'!H749&lt;&gt;"",'Daily PnL Log'!H749,"")</f>
        <v>-918.5</v>
      </c>
      <c r="I271" s="11">
        <f>IF('Daily PnL Log'!I749&lt;&gt;"",'Daily PnL Log'!I749,"")</f>
        <v>0</v>
      </c>
      <c r="J271" s="11">
        <f>IF('Daily PnL Log'!J749&lt;&gt;"",'Daily PnL Log'!J749,"")</f>
        <v>4739.2999999999956</v>
      </c>
      <c r="K271" s="11">
        <f>IF('Daily PnL Log'!K749&lt;&gt;"",'Daily PnL Log'!K749,"")</f>
        <v>-90.73</v>
      </c>
      <c r="L271" s="11">
        <f>IF('Daily PnL Log'!L749&lt;&gt;"",'Daily PnL Log'!L749,"")</f>
        <v>-637.65</v>
      </c>
      <c r="M271" s="11">
        <f>IF('Daily PnL Log'!M749&lt;&gt;"",'Daily PnL Log'!M749,"")</f>
        <v>-728.38</v>
      </c>
      <c r="N271" s="11">
        <f>IF('Daily PnL Log'!N749&lt;&gt;"",'Daily PnL Log'!N749,"")</f>
        <v>4010.9199999999955</v>
      </c>
      <c r="O271" s="11">
        <f t="shared" si="56"/>
        <v>1126231.2</v>
      </c>
      <c r="P271" s="11">
        <f t="shared" si="57"/>
        <v>449690.50000000017</v>
      </c>
      <c r="Q271" s="11">
        <f t="shared" si="58"/>
        <v>-118137.70000000001</v>
      </c>
      <c r="R271" s="11">
        <f t="shared" si="59"/>
        <v>444818.6999999999</v>
      </c>
      <c r="S271" s="11">
        <f t="shared" si="60"/>
        <v>323006.30000000005</v>
      </c>
      <c r="T271" s="11">
        <f t="shared" si="61"/>
        <v>-51623.199999999975</v>
      </c>
      <c r="U271" s="11">
        <f t="shared" si="62"/>
        <v>0</v>
      </c>
      <c r="V271" s="11">
        <f t="shared" si="63"/>
        <v>2173985.8000000007</v>
      </c>
      <c r="W271" s="11">
        <f>IF('Daily PnL Log'!W749&lt;&gt;"",'Daily PnL Log'!W749,"")</f>
        <v>424778</v>
      </c>
      <c r="X271" s="119">
        <f>IF('Daily PnL Log'!X749&lt;&gt;"",'Daily PnL Log'!X749,"")</f>
        <v>9.4423910842840152E-3</v>
      </c>
      <c r="Y271" s="11" t="str">
        <f>IF('Daily PnL Log'!Y749&lt;&gt;"",'Daily PnL Log'!Y749,"")</f>
        <v/>
      </c>
      <c r="Z271" s="11" t="str">
        <f>IF('Daily PnL Log'!Z749&lt;&gt;"",'Daily PnL Log'!Z749,"")</f>
        <v/>
      </c>
      <c r="AA271" s="11" t="str">
        <f>IF('Daily PnL Log'!AA749&lt;&gt;"",'Daily PnL Log'!AA749,"")</f>
        <v/>
      </c>
      <c r="AB271" s="11" t="str">
        <f>IF('Daily PnL Log'!AB749&lt;&gt;"",'Daily PnL Log'!AB749,"")</f>
        <v/>
      </c>
      <c r="AC271" s="11">
        <f>IF('Daily PnL Log'!AC749&lt;&gt;"",'Daily PnL Log'!AC749,"")</f>
        <v>2029439.8</v>
      </c>
    </row>
    <row r="272" spans="1:29" x14ac:dyDescent="0.25">
      <c r="A272" s="47" t="str">
        <f t="shared" si="47"/>
        <v>Nov</v>
      </c>
      <c r="B272" s="14">
        <f>'Daily PnL Log'!B750</f>
        <v>45250</v>
      </c>
      <c r="C272" s="13">
        <f>IF('Daily PnL Log'!C750&lt;&gt;"",'Daily PnL Log'!C750,"")</f>
        <v>7686.6</v>
      </c>
      <c r="D272" s="13">
        <f>IF('Daily PnL Log'!D750&lt;&gt;"",'Daily PnL Log'!D750,"")</f>
        <v>46348.5</v>
      </c>
      <c r="E272" s="13">
        <f>IF('Daily PnL Log'!E750&lt;&gt;"",'Daily PnL Log'!E750,"")</f>
        <v>966.7</v>
      </c>
      <c r="F272" s="13">
        <f>IF('Daily PnL Log'!F750&lt;&gt;"",'Daily PnL Log'!F750,"")</f>
        <v>-11608.7</v>
      </c>
      <c r="G272" s="13">
        <f>IF('Daily PnL Log'!G750&lt;&gt;"",'Daily PnL Log'!G750,"")</f>
        <v>-3921.5</v>
      </c>
      <c r="H272" s="13">
        <f>IF('Daily PnL Log'!H750&lt;&gt;"",'Daily PnL Log'!H750,"")</f>
        <v>-1216.4000000000001</v>
      </c>
      <c r="I272" s="13">
        <f>IF('Daily PnL Log'!I750&lt;&gt;"",'Daily PnL Log'!I750,"")</f>
        <v>0</v>
      </c>
      <c r="J272" s="13">
        <f>IF('Daily PnL Log'!J750&lt;&gt;"",'Daily PnL Log'!J750,"")</f>
        <v>38255.19999999999</v>
      </c>
      <c r="K272" s="13">
        <f>IF('Daily PnL Log'!K750&lt;&gt;"",'Daily PnL Log'!K750,"")</f>
        <v>-80.88</v>
      </c>
      <c r="L272" s="13">
        <f>IF('Daily PnL Log'!L750&lt;&gt;"",'Daily PnL Log'!L750,"")</f>
        <v>-565.86</v>
      </c>
      <c r="M272" s="13">
        <f>IF('Daily PnL Log'!M750&lt;&gt;"",'Daily PnL Log'!M750,"")</f>
        <v>-646.74</v>
      </c>
      <c r="N272" s="13">
        <f>IF('Daily PnL Log'!N750&lt;&gt;"",'Daily PnL Log'!N750,"")</f>
        <v>37608.459999999992</v>
      </c>
      <c r="O272" s="13">
        <f t="shared" si="56"/>
        <v>1133917.8</v>
      </c>
      <c r="P272" s="13">
        <f t="shared" si="57"/>
        <v>496039.00000000017</v>
      </c>
      <c r="Q272" s="13">
        <f t="shared" si="58"/>
        <v>-117171.00000000001</v>
      </c>
      <c r="R272" s="13">
        <f t="shared" si="59"/>
        <v>433209.99999999988</v>
      </c>
      <c r="S272" s="13">
        <f t="shared" si="60"/>
        <v>319084.80000000005</v>
      </c>
      <c r="T272" s="13">
        <f t="shared" si="61"/>
        <v>-52839.599999999977</v>
      </c>
      <c r="U272" s="13">
        <f t="shared" si="62"/>
        <v>0</v>
      </c>
      <c r="V272" s="13">
        <f t="shared" si="63"/>
        <v>2212241.0000000009</v>
      </c>
      <c r="W272" s="13"/>
      <c r="X272" s="118">
        <f>IF('Daily PnL Log'!X750&lt;&gt;"",'Daily PnL Log'!X750,"")</f>
        <v>8.2803728852369488E-2</v>
      </c>
      <c r="Y272" s="13" t="str">
        <f>IF('Daily PnL Log'!Y750&lt;&gt;"",'Daily PnL Log'!Y750,"")</f>
        <v/>
      </c>
      <c r="Z272" s="13" t="str">
        <f>IF('Daily PnL Log'!Z750&lt;&gt;"",'Daily PnL Log'!Z750,"")</f>
        <v/>
      </c>
      <c r="AA272" s="13" t="str">
        <f>IF('Daily PnL Log'!AA750&lt;&gt;"",'Daily PnL Log'!AA750,"")</f>
        <v/>
      </c>
      <c r="AB272" s="13" t="str">
        <f>IF('Daily PnL Log'!AB750&lt;&gt;"",'Daily PnL Log'!AB750,"")</f>
        <v/>
      </c>
      <c r="AC272" s="13">
        <f>IF('Daily PnL Log'!AC750&lt;&gt;"",'Daily PnL Log'!AC750,"")</f>
        <v>2064949.06</v>
      </c>
    </row>
    <row r="273" spans="1:29" x14ac:dyDescent="0.25">
      <c r="A273" s="48" t="str">
        <f t="shared" si="47"/>
        <v>Nov</v>
      </c>
      <c r="B273" s="83">
        <f>'Daily PnL Log'!B751</f>
        <v>45251</v>
      </c>
      <c r="C273" s="11">
        <f>IF('Daily PnL Log'!C751&lt;&gt;"",'Daily PnL Log'!C751,"")</f>
        <v>22616.400000000001</v>
      </c>
      <c r="D273" s="11">
        <f>IF('Daily PnL Log'!D751&lt;&gt;"",'Daily PnL Log'!D751,"")</f>
        <v>3311.1</v>
      </c>
      <c r="E273" s="11">
        <f>IF('Daily PnL Log'!E751&lt;&gt;"",'Daily PnL Log'!E751,"")</f>
        <v>-200.9</v>
      </c>
      <c r="F273" s="11">
        <f>IF('Daily PnL Log'!F751&lt;&gt;"",'Daily PnL Log'!F751,"")</f>
        <v>726.4</v>
      </c>
      <c r="G273" s="11">
        <f>IF('Daily PnL Log'!G751&lt;&gt;"",'Daily PnL Log'!G751,"")</f>
        <v>-2344.6999999999998</v>
      </c>
      <c r="H273" s="11">
        <f>IF('Daily PnL Log'!H751&lt;&gt;"",'Daily PnL Log'!H751,"")</f>
        <v>716.6</v>
      </c>
      <c r="I273" s="11">
        <f>IF('Daily PnL Log'!I751&lt;&gt;"",'Daily PnL Log'!I751,"")</f>
        <v>0</v>
      </c>
      <c r="J273" s="11">
        <f>IF('Daily PnL Log'!J751&lt;&gt;"",'Daily PnL Log'!J751,"")</f>
        <v>24824.899999999998</v>
      </c>
      <c r="K273" s="11">
        <f>IF('Daily PnL Log'!K751&lt;&gt;"",'Daily PnL Log'!K751,"")</f>
        <v>-61.33</v>
      </c>
      <c r="L273" s="11">
        <f>IF('Daily PnL Log'!L751&lt;&gt;"",'Daily PnL Log'!L751,"")</f>
        <v>-425.9</v>
      </c>
      <c r="M273" s="11">
        <f>IF('Daily PnL Log'!M751&lt;&gt;"",'Daily PnL Log'!M751,"")</f>
        <v>-487.22999999999996</v>
      </c>
      <c r="N273" s="11">
        <f>IF('Daily PnL Log'!N751&lt;&gt;"",'Daily PnL Log'!N751,"")</f>
        <v>24337.67</v>
      </c>
      <c r="O273" s="11">
        <f t="shared" ref="O273:O295" si="64">IF(C273&lt;&gt;"",O272+C273,"")</f>
        <v>1156534.2</v>
      </c>
      <c r="P273" s="11">
        <f t="shared" ref="P273:P295" si="65">IF(D273&lt;&gt;"",P272+D273,"")</f>
        <v>499350.10000000015</v>
      </c>
      <c r="Q273" s="11">
        <f t="shared" ref="Q273:Q295" si="66">IF(E273&lt;&gt;"",Q272+E273,"")</f>
        <v>-117371.90000000001</v>
      </c>
      <c r="R273" s="11">
        <f t="shared" ref="R273:R295" si="67">IF(F273&lt;&gt;"",R272+F273,"")</f>
        <v>433936.39999999991</v>
      </c>
      <c r="S273" s="11">
        <f t="shared" ref="S273:S295" si="68">IF(G273&lt;&gt;"",S272+G273,"")</f>
        <v>316740.10000000003</v>
      </c>
      <c r="T273" s="11">
        <f t="shared" ref="T273:T295" si="69">IF(H273&lt;&gt;"",T272+H273,"")</f>
        <v>-52122.999999999978</v>
      </c>
      <c r="U273" s="11">
        <f t="shared" ref="U273:U295" si="70">IF(I273&lt;&gt;"",U272+I273,"")</f>
        <v>0</v>
      </c>
      <c r="V273" s="11">
        <f t="shared" ref="V273:V295" si="71">IF(J273&lt;&gt;"",V272+J273,"")</f>
        <v>2237065.9000000008</v>
      </c>
      <c r="W273" s="11">
        <f>IF('Daily PnL Log'!W751&lt;&gt;"",'Daily PnL Log'!W751,"")</f>
        <v>393340</v>
      </c>
      <c r="X273" s="119">
        <f>IF('Daily PnL Log'!X751&lt;&gt;"",'Daily PnL Log'!X751,"")</f>
        <v>6.187438348502567E-2</v>
      </c>
      <c r="Y273" s="11" t="str">
        <f>IF('Daily PnL Log'!Y751&lt;&gt;"",'Daily PnL Log'!Y751,"")</f>
        <v/>
      </c>
      <c r="Z273" s="11" t="str">
        <f>IF('Daily PnL Log'!Z751&lt;&gt;"",'Daily PnL Log'!Z751,"")</f>
        <v/>
      </c>
      <c r="AA273" s="11" t="str">
        <f>IF('Daily PnL Log'!AA751&lt;&gt;"",'Daily PnL Log'!AA751,"")</f>
        <v/>
      </c>
      <c r="AB273" s="11" t="str">
        <f>IF('Daily PnL Log'!AB751&lt;&gt;"",'Daily PnL Log'!AB751,"")</f>
        <v/>
      </c>
      <c r="AC273" s="11">
        <f>IF('Daily PnL Log'!AC751&lt;&gt;"",'Daily PnL Log'!AC751,"")</f>
        <v>2063049.33</v>
      </c>
    </row>
    <row r="274" spans="1:29" x14ac:dyDescent="0.25">
      <c r="A274" s="47" t="str">
        <f t="shared" si="47"/>
        <v>Nov</v>
      </c>
      <c r="B274" s="14">
        <f>'Daily PnL Log'!B752</f>
        <v>45252</v>
      </c>
      <c r="C274" s="13">
        <f>IF('Daily PnL Log'!C752&lt;&gt;"",'Daily PnL Log'!C752,"")</f>
        <v>-22704.1</v>
      </c>
      <c r="D274" s="13">
        <f>IF('Daily PnL Log'!D752&lt;&gt;"",'Daily PnL Log'!D752,"")</f>
        <v>1664.3</v>
      </c>
      <c r="E274" s="13">
        <f>IF('Daily PnL Log'!E752&lt;&gt;"",'Daily PnL Log'!E752,"")</f>
        <v>-2126.1999999999998</v>
      </c>
      <c r="F274" s="13">
        <f>IF('Daily PnL Log'!F752&lt;&gt;"",'Daily PnL Log'!F752,"")</f>
        <v>8372.2999999999993</v>
      </c>
      <c r="G274" s="13">
        <f>IF('Daily PnL Log'!G752&lt;&gt;"",'Daily PnL Log'!G752,"")</f>
        <v>3784.8</v>
      </c>
      <c r="H274" s="13">
        <f>IF('Daily PnL Log'!H752&lt;&gt;"",'Daily PnL Log'!H752,"")</f>
        <v>-602.4</v>
      </c>
      <c r="I274" s="13">
        <f>IF('Daily PnL Log'!I752&lt;&gt;"",'Daily PnL Log'!I752,"")</f>
        <v>0</v>
      </c>
      <c r="J274" s="13">
        <f>IF('Daily PnL Log'!J752&lt;&gt;"",'Daily PnL Log'!J752,"")</f>
        <v>-11611.300000000001</v>
      </c>
      <c r="K274" s="13">
        <f>IF('Daily PnL Log'!K752&lt;&gt;"",'Daily PnL Log'!K752,"")</f>
        <v>-48.14</v>
      </c>
      <c r="L274" s="13">
        <f>IF('Daily PnL Log'!L752&lt;&gt;"",'Daily PnL Log'!L752,"")</f>
        <v>-328.92</v>
      </c>
      <c r="M274" s="13">
        <f>IF('Daily PnL Log'!M752&lt;&gt;"",'Daily PnL Log'!M752,"")</f>
        <v>-377.06</v>
      </c>
      <c r="N274" s="13">
        <f>IF('Daily PnL Log'!N752&lt;&gt;"",'Daily PnL Log'!N752,"")</f>
        <v>-11988.36</v>
      </c>
      <c r="O274" s="13">
        <f t="shared" si="64"/>
        <v>1133830.0999999999</v>
      </c>
      <c r="P274" s="13">
        <f t="shared" si="65"/>
        <v>501014.40000000014</v>
      </c>
      <c r="Q274" s="13">
        <f t="shared" si="66"/>
        <v>-119498.1</v>
      </c>
      <c r="R274" s="13">
        <f t="shared" si="67"/>
        <v>442308.6999999999</v>
      </c>
      <c r="S274" s="13">
        <f t="shared" si="68"/>
        <v>320524.90000000002</v>
      </c>
      <c r="T274" s="13">
        <f t="shared" si="69"/>
        <v>-52725.39999999998</v>
      </c>
      <c r="U274" s="13">
        <f t="shared" si="70"/>
        <v>0</v>
      </c>
      <c r="V274" s="13">
        <f t="shared" si="71"/>
        <v>2225454.600000001</v>
      </c>
      <c r="W274" s="13">
        <f>IF('Daily PnL Log'!W752&lt;&gt;"",'Daily PnL Log'!W752,"")</f>
        <v>282817</v>
      </c>
      <c r="X274" s="118">
        <f>IF('Daily PnL Log'!X752&lt;&gt;"",'Daily PnL Log'!X752,"")</f>
        <v>-4.2389106736865183E-2</v>
      </c>
      <c r="Y274" s="13" t="str">
        <f>IF('Daily PnL Log'!Y752&lt;&gt;"",'Daily PnL Log'!Y752,"")</f>
        <v/>
      </c>
      <c r="Z274" s="13" t="str">
        <f>IF('Daily PnL Log'!Z752&lt;&gt;"",'Daily PnL Log'!Z752,"")</f>
        <v/>
      </c>
      <c r="AA274" s="13" t="str">
        <f>IF('Daily PnL Log'!AA752&lt;&gt;"",'Daily PnL Log'!AA752,"")</f>
        <v/>
      </c>
      <c r="AB274" s="13" t="str">
        <f>IF('Daily PnL Log'!AB752&lt;&gt;"",'Daily PnL Log'!AB752,"")</f>
        <v/>
      </c>
      <c r="AC274" s="13">
        <f>IF('Daily PnL Log'!AC752&lt;&gt;"",'Daily PnL Log'!AC752,"")</f>
        <v>2081636.52</v>
      </c>
    </row>
    <row r="275" spans="1:29" x14ac:dyDescent="0.25">
      <c r="A275" s="48" t="str">
        <f t="shared" si="47"/>
        <v>Nov</v>
      </c>
      <c r="B275" s="83">
        <f>'Daily PnL Log'!B753</f>
        <v>45254</v>
      </c>
      <c r="C275" s="11">
        <f>IF('Daily PnL Log'!C753&lt;&gt;"",'Daily PnL Log'!C753,"")</f>
        <v>-31932.6</v>
      </c>
      <c r="D275" s="11">
        <f>IF('Daily PnL Log'!D753&lt;&gt;"",'Daily PnL Log'!D753,"")</f>
        <v>38008.800000000003</v>
      </c>
      <c r="E275" s="11">
        <f>IF('Daily PnL Log'!E753&lt;&gt;"",'Daily PnL Log'!E753,"")</f>
        <v>-3311.5</v>
      </c>
      <c r="F275" s="11">
        <f>IF('Daily PnL Log'!F753&lt;&gt;"",'Daily PnL Log'!F753,"")</f>
        <v>-13249</v>
      </c>
      <c r="G275" s="11">
        <f>IF('Daily PnL Log'!G753&lt;&gt;"",'Daily PnL Log'!G753,"")</f>
        <v>-13223.7</v>
      </c>
      <c r="H275" s="11">
        <f>IF('Daily PnL Log'!H753&lt;&gt;"",'Daily PnL Log'!H753,"")</f>
        <v>-1875</v>
      </c>
      <c r="I275" s="11">
        <f>IF('Daily PnL Log'!I753&lt;&gt;"",'Daily PnL Log'!I753,"")</f>
        <v>0</v>
      </c>
      <c r="J275" s="11">
        <f>IF('Daily PnL Log'!J753&lt;&gt;"",'Daily PnL Log'!J753,"")</f>
        <v>-25582.999999999996</v>
      </c>
      <c r="K275" s="11">
        <f>IF('Daily PnL Log'!K753&lt;&gt;"",'Daily PnL Log'!K753,"")</f>
        <v>-453.67</v>
      </c>
      <c r="L275" s="11">
        <f>IF('Daily PnL Log'!L753&lt;&gt;"",'Daily PnL Log'!L753,"")</f>
        <v>-1967.72</v>
      </c>
      <c r="M275" s="11">
        <f>IF('Daily PnL Log'!M753&lt;&gt;"",'Daily PnL Log'!M753,"")</f>
        <v>-2421.39</v>
      </c>
      <c r="N275" s="11">
        <f>IF('Daily PnL Log'!N753&lt;&gt;"",'Daily PnL Log'!N753,"")</f>
        <v>-28004.389999999996</v>
      </c>
      <c r="O275" s="11">
        <f t="shared" si="64"/>
        <v>1101897.4999999998</v>
      </c>
      <c r="P275" s="11">
        <f t="shared" si="65"/>
        <v>539023.20000000019</v>
      </c>
      <c r="Q275" s="11">
        <f t="shared" si="66"/>
        <v>-122809.60000000001</v>
      </c>
      <c r="R275" s="11">
        <f t="shared" si="67"/>
        <v>429059.6999999999</v>
      </c>
      <c r="S275" s="11">
        <f t="shared" si="68"/>
        <v>307301.2</v>
      </c>
      <c r="T275" s="11">
        <f t="shared" si="69"/>
        <v>-54600.39999999998</v>
      </c>
      <c r="U275" s="11">
        <f t="shared" si="70"/>
        <v>0</v>
      </c>
      <c r="V275" s="11">
        <f t="shared" si="71"/>
        <v>2199871.600000001</v>
      </c>
      <c r="W275" s="11">
        <f>IF('Daily PnL Log'!W753&lt;&gt;"",'Daily PnL Log'!W753,"")</f>
        <v>343649</v>
      </c>
      <c r="X275" s="119">
        <f>IF('Daily PnL Log'!X753&lt;&gt;"",'Daily PnL Log'!X753,"")</f>
        <v>-8.1491259977477012E-2</v>
      </c>
      <c r="Y275" s="11" t="str">
        <f>IF('Daily PnL Log'!Y753&lt;&gt;"",'Daily PnL Log'!Y753,"")</f>
        <v/>
      </c>
      <c r="Z275" s="11" t="str">
        <f>IF('Daily PnL Log'!Z753&lt;&gt;"",'Daily PnL Log'!Z753,"")</f>
        <v/>
      </c>
      <c r="AA275" s="11" t="str">
        <f>IF('Daily PnL Log'!AA753&lt;&gt;"",'Daily PnL Log'!AA753,"")</f>
        <v/>
      </c>
      <c r="AB275" s="11" t="str">
        <f>IF('Daily PnL Log'!AB753&lt;&gt;"",'Daily PnL Log'!AB753,"")</f>
        <v/>
      </c>
      <c r="AC275" s="11">
        <f>IF('Daily PnL Log'!AC753&lt;&gt;"",'Daily PnL Log'!AC753,"")</f>
        <v>2012925.9</v>
      </c>
    </row>
    <row r="276" spans="1:29" x14ac:dyDescent="0.25">
      <c r="A276" s="47" t="str">
        <f t="shared" si="47"/>
        <v>Nov</v>
      </c>
      <c r="B276" s="14">
        <f>'Daily PnL Log'!B754</f>
        <v>45257</v>
      </c>
      <c r="C276" s="13">
        <f>IF('Daily PnL Log'!C754&lt;&gt;"",'Daily PnL Log'!C754,"")</f>
        <v>-70002.3</v>
      </c>
      <c r="D276" s="13">
        <f>IF('Daily PnL Log'!D754&lt;&gt;"",'Daily PnL Log'!D754,"")</f>
        <v>23004.1</v>
      </c>
      <c r="E276" s="13">
        <f>IF('Daily PnL Log'!E754&lt;&gt;"",'Daily PnL Log'!E754,"")</f>
        <v>999.9</v>
      </c>
      <c r="F276" s="13">
        <f>IF('Daily PnL Log'!F754&lt;&gt;"",'Daily PnL Log'!F754,"")</f>
        <v>1443.1</v>
      </c>
      <c r="G276" s="13">
        <f>IF('Daily PnL Log'!G754&lt;&gt;"",'Daily PnL Log'!G754,"")</f>
        <v>4797.3</v>
      </c>
      <c r="H276" s="13">
        <f>IF('Daily PnL Log'!H754&lt;&gt;"",'Daily PnL Log'!H754,"")</f>
        <v>199.2</v>
      </c>
      <c r="I276" s="13">
        <f>IF('Daily PnL Log'!I754&lt;&gt;"",'Daily PnL Log'!I754,"")</f>
        <v>0</v>
      </c>
      <c r="J276" s="13">
        <f>IF('Daily PnL Log'!J754&lt;&gt;"",'Daily PnL Log'!J754,"")</f>
        <v>-39558.700000000004</v>
      </c>
      <c r="K276" s="13">
        <f>IF('Daily PnL Log'!K754&lt;&gt;"",'Daily PnL Log'!K754,"")</f>
        <v>-101.65</v>
      </c>
      <c r="L276" s="13">
        <f>IF('Daily PnL Log'!L754&lt;&gt;"",'Daily PnL Log'!L754,"")</f>
        <v>-718.52</v>
      </c>
      <c r="M276" s="13">
        <f>IF('Daily PnL Log'!M754&lt;&gt;"",'Daily PnL Log'!M754,"")</f>
        <v>-820.17</v>
      </c>
      <c r="N276" s="13">
        <f>IF('Daily PnL Log'!N754&lt;&gt;"",'Daily PnL Log'!N754,"")</f>
        <v>-40378.870000000003</v>
      </c>
      <c r="O276" s="13">
        <f t="shared" si="64"/>
        <v>1031895.1999999997</v>
      </c>
      <c r="P276" s="13">
        <f t="shared" si="65"/>
        <v>562027.30000000016</v>
      </c>
      <c r="Q276" s="13">
        <f t="shared" si="66"/>
        <v>-121809.70000000001</v>
      </c>
      <c r="R276" s="13">
        <f t="shared" si="67"/>
        <v>430502.79999999987</v>
      </c>
      <c r="S276" s="13">
        <f t="shared" si="68"/>
        <v>312098.5</v>
      </c>
      <c r="T276" s="13">
        <f t="shared" si="69"/>
        <v>-54401.199999999983</v>
      </c>
      <c r="U276" s="13">
        <f t="shared" si="70"/>
        <v>0</v>
      </c>
      <c r="V276" s="13">
        <f t="shared" si="71"/>
        <v>2160312.9000000008</v>
      </c>
      <c r="W276" s="13">
        <f>IF('Daily PnL Log'!W754&lt;&gt;"",'Daily PnL Log'!W754,"")</f>
        <v>402763</v>
      </c>
      <c r="X276" s="118">
        <f>IF('Daily PnL Log'!X754&lt;&gt;"",'Daily PnL Log'!X754,"")</f>
        <v>-0.10025466589532803</v>
      </c>
      <c r="Y276" s="13" t="str">
        <f>IF('Daily PnL Log'!Y754&lt;&gt;"",'Daily PnL Log'!Y754,"")</f>
        <v/>
      </c>
      <c r="Z276" s="13" t="str">
        <f>IF('Daily PnL Log'!Z754&lt;&gt;"",'Daily PnL Log'!Z754,"")</f>
        <v/>
      </c>
      <c r="AA276" s="13" t="str">
        <f>IF('Daily PnL Log'!AA754&lt;&gt;"",'Daily PnL Log'!AA754,"")</f>
        <v/>
      </c>
      <c r="AB276" s="13" t="str">
        <f>IF('Daily PnL Log'!AB754&lt;&gt;"",'Daily PnL Log'!AB754,"")</f>
        <v/>
      </c>
      <c r="AC276" s="13">
        <f>IF('Daily PnL Log'!AC754&lt;&gt;"",'Daily PnL Log'!AC754,"")</f>
        <v>2004159.73</v>
      </c>
    </row>
    <row r="277" spans="1:29" x14ac:dyDescent="0.25">
      <c r="A277" s="48" t="str">
        <f t="shared" si="47"/>
        <v>Nov</v>
      </c>
      <c r="B277" s="83">
        <f>'Daily PnL Log'!B755</f>
        <v>45258</v>
      </c>
      <c r="C277" s="11">
        <f>IF('Daily PnL Log'!C755&lt;&gt;"",'Daily PnL Log'!C755,"")</f>
        <v>29293</v>
      </c>
      <c r="D277" s="11">
        <f>IF('Daily PnL Log'!D755&lt;&gt;"",'Daily PnL Log'!D755,"")</f>
        <v>-37825.699999999997</v>
      </c>
      <c r="E277" s="11">
        <f>IF('Daily PnL Log'!E755&lt;&gt;"",'Daily PnL Log'!E755,"")</f>
        <v>-2785</v>
      </c>
      <c r="F277" s="11">
        <f>IF('Daily PnL Log'!F755&lt;&gt;"",'Daily PnL Log'!F755,"")</f>
        <v>10153.200000000001</v>
      </c>
      <c r="G277" s="11">
        <f>IF('Daily PnL Log'!G755&lt;&gt;"",'Daily PnL Log'!G755,"")</f>
        <v>-4453.8</v>
      </c>
      <c r="H277" s="11">
        <f>IF('Daily PnL Log'!H755&lt;&gt;"",'Daily PnL Log'!H755,"")</f>
        <v>3576.5</v>
      </c>
      <c r="I277" s="11">
        <f>IF('Daily PnL Log'!I755&lt;&gt;"",'Daily PnL Log'!I755,"")</f>
        <v>0</v>
      </c>
      <c r="J277" s="11">
        <f>IF('Daily PnL Log'!J755&lt;&gt;"",'Daily PnL Log'!J755,"")</f>
        <v>-2041.7999999999965</v>
      </c>
      <c r="K277" s="11">
        <f>IF('Daily PnL Log'!K755&lt;&gt;"",'Daily PnL Log'!K755,"")</f>
        <v>-79.489999999999995</v>
      </c>
      <c r="L277" s="11">
        <f>IF('Daily PnL Log'!L755&lt;&gt;"",'Daily PnL Log'!L755,"")</f>
        <v>-562.12</v>
      </c>
      <c r="M277" s="11">
        <f>IF('Daily PnL Log'!M755&lt;&gt;"",'Daily PnL Log'!M755,"")</f>
        <v>-641.61</v>
      </c>
      <c r="N277" s="11">
        <f>IF('Daily PnL Log'!N755&lt;&gt;"",'Daily PnL Log'!N755,"")</f>
        <v>-2683.4099999999967</v>
      </c>
      <c r="O277" s="11">
        <f t="shared" si="64"/>
        <v>1061188.1999999997</v>
      </c>
      <c r="P277" s="11">
        <f t="shared" si="65"/>
        <v>524201.60000000015</v>
      </c>
      <c r="Q277" s="11">
        <f t="shared" si="66"/>
        <v>-124594.70000000001</v>
      </c>
      <c r="R277" s="11">
        <f t="shared" si="67"/>
        <v>440655.99999999988</v>
      </c>
      <c r="S277" s="11">
        <f t="shared" si="68"/>
        <v>307644.7</v>
      </c>
      <c r="T277" s="11">
        <f t="shared" si="69"/>
        <v>-50824.699999999983</v>
      </c>
      <c r="U277" s="11">
        <f t="shared" si="70"/>
        <v>0</v>
      </c>
      <c r="V277" s="11">
        <f t="shared" si="71"/>
        <v>2158271.100000001</v>
      </c>
      <c r="W277" s="11">
        <f>IF('Daily PnL Log'!W755&lt;&gt;"",'Daily PnL Log'!W755,"")</f>
        <v>436501</v>
      </c>
      <c r="X277" s="119">
        <f>IF('Daily PnL Log'!X755&lt;&gt;"",'Daily PnL Log'!X755,"")</f>
        <v>-6.1475460537318283E-3</v>
      </c>
      <c r="Y277" s="11">
        <f>IF('Daily PnL Log'!Y755&lt;&gt;"",'Daily PnL Log'!Y755,"")</f>
        <v>-4861.1499999999996</v>
      </c>
      <c r="Z277" s="11" t="str">
        <f>IF('Daily PnL Log'!Z755&lt;&gt;"",'Daily PnL Log'!Z755,"")</f>
        <v/>
      </c>
      <c r="AA277" s="11" t="str">
        <f>IF('Daily PnL Log'!AA755&lt;&gt;"",'Daily PnL Log'!AA755,"")</f>
        <v/>
      </c>
      <c r="AB277" s="11" t="str">
        <f>IF('Daily PnL Log'!AB755&lt;&gt;"",'Daily PnL Log'!AB755,"")</f>
        <v/>
      </c>
      <c r="AC277" s="11">
        <f>IF('Daily PnL Log'!AC755&lt;&gt;"",'Daily PnL Log'!AC755,"")</f>
        <v>1994783.39</v>
      </c>
    </row>
    <row r="278" spans="1:29" x14ac:dyDescent="0.25">
      <c r="A278" s="47" t="str">
        <f t="shared" si="47"/>
        <v>Nov</v>
      </c>
      <c r="B278" s="14">
        <f>'Daily PnL Log'!B756</f>
        <v>45259</v>
      </c>
      <c r="C278" s="13">
        <f>IF('Daily PnL Log'!C756&lt;&gt;"",'Daily PnL Log'!C756,"")</f>
        <v>-13058.6</v>
      </c>
      <c r="D278" s="13">
        <f>IF('Daily PnL Log'!D756&lt;&gt;"",'Daily PnL Log'!D756,"")</f>
        <v>-28192.6</v>
      </c>
      <c r="E278" s="13">
        <f>IF('Daily PnL Log'!E756&lt;&gt;"",'Daily PnL Log'!E756,"")</f>
        <v>-1429.4</v>
      </c>
      <c r="F278" s="13">
        <f>IF('Daily PnL Log'!F756&lt;&gt;"",'Daily PnL Log'!F756,"")</f>
        <v>-18451.8</v>
      </c>
      <c r="G278" s="13">
        <f>IF('Daily PnL Log'!G756&lt;&gt;"",'Daily PnL Log'!G756,"")</f>
        <v>519</v>
      </c>
      <c r="H278" s="13">
        <f>IF('Daily PnL Log'!H756&lt;&gt;"",'Daily PnL Log'!H756,"")</f>
        <v>1353.3</v>
      </c>
      <c r="I278" s="13">
        <f>IF('Daily PnL Log'!I756&lt;&gt;"",'Daily PnL Log'!I756,"")</f>
        <v>0</v>
      </c>
      <c r="J278" s="13">
        <f>IF('Daily PnL Log'!J756&lt;&gt;"",'Daily PnL Log'!J756,"")</f>
        <v>-59260.099999999991</v>
      </c>
      <c r="K278" s="13">
        <f>IF('Daily PnL Log'!K756&lt;&gt;"",'Daily PnL Log'!K756,"")</f>
        <v>-79.040000000000006</v>
      </c>
      <c r="L278" s="13">
        <f>IF('Daily PnL Log'!L756&lt;&gt;"",'Daily PnL Log'!L756,"")</f>
        <v>-556.87</v>
      </c>
      <c r="M278" s="13">
        <f>IF('Daily PnL Log'!M756&lt;&gt;"",'Daily PnL Log'!M756,"")</f>
        <v>-635.91</v>
      </c>
      <c r="N278" s="13">
        <f>IF('Daily PnL Log'!N756&lt;&gt;"",'Daily PnL Log'!N756,"")</f>
        <v>-59896.009999999995</v>
      </c>
      <c r="O278" s="13">
        <f t="shared" si="64"/>
        <v>1048129.5999999997</v>
      </c>
      <c r="P278" s="13">
        <f t="shared" si="65"/>
        <v>496009.00000000017</v>
      </c>
      <c r="Q278" s="13">
        <f t="shared" si="66"/>
        <v>-126024.1</v>
      </c>
      <c r="R278" s="13">
        <f t="shared" si="67"/>
        <v>422204.1999999999</v>
      </c>
      <c r="S278" s="13">
        <f t="shared" si="68"/>
        <v>308163.7</v>
      </c>
      <c r="T278" s="13">
        <f t="shared" si="69"/>
        <v>-49471.39999999998</v>
      </c>
      <c r="U278" s="13">
        <f t="shared" si="70"/>
        <v>0</v>
      </c>
      <c r="V278" s="13">
        <f t="shared" si="71"/>
        <v>2099011.0000000009</v>
      </c>
      <c r="W278" s="13">
        <f>IF('Daily PnL Log'!W756&lt;&gt;"",'Daily PnL Log'!W756,"")</f>
        <v>460767</v>
      </c>
      <c r="X278" s="118">
        <f>IF('Daily PnL Log'!X756&lt;&gt;"",'Daily PnL Log'!X756,"")</f>
        <v>-0.12999196991103962</v>
      </c>
      <c r="Y278" s="13" t="str">
        <f>IF('Daily PnL Log'!Y756&lt;&gt;"",'Daily PnL Log'!Y756,"")</f>
        <v/>
      </c>
      <c r="Z278" s="13" t="str">
        <f>IF('Daily PnL Log'!Z756&lt;&gt;"",'Daily PnL Log'!Z756,"")</f>
        <v/>
      </c>
      <c r="AA278" s="13" t="str">
        <f>IF('Daily PnL Log'!AA756&lt;&gt;"",'Daily PnL Log'!AA756,"")</f>
        <v/>
      </c>
      <c r="AB278" s="13" t="str">
        <f>IF('Daily PnL Log'!AB756&lt;&gt;"",'Daily PnL Log'!AB756,"")</f>
        <v/>
      </c>
      <c r="AC278" s="13">
        <f>IF('Daily PnL Log'!AC756&lt;&gt;"",'Daily PnL Log'!AC756,"")</f>
        <v>1927693.48</v>
      </c>
    </row>
    <row r="279" spans="1:29" x14ac:dyDescent="0.25">
      <c r="A279" s="48" t="str">
        <f t="shared" si="47"/>
        <v>Nov</v>
      </c>
      <c r="B279" s="83">
        <f>'Daily PnL Log'!B757</f>
        <v>45260</v>
      </c>
      <c r="C279" s="11">
        <f>IF('Daily PnL Log'!C757&lt;&gt;"",'Daily PnL Log'!C757,"")</f>
        <v>29354.9</v>
      </c>
      <c r="D279" s="11">
        <f>IF('Daily PnL Log'!D757&lt;&gt;"",'Daily PnL Log'!D757,"")</f>
        <v>18448.7</v>
      </c>
      <c r="E279" s="11">
        <f>IF('Daily PnL Log'!E757&lt;&gt;"",'Daily PnL Log'!E757,"")</f>
        <v>-575</v>
      </c>
      <c r="F279" s="11">
        <f>IF('Daily PnL Log'!F757&lt;&gt;"",'Daily PnL Log'!F757,"")</f>
        <v>11226.1</v>
      </c>
      <c r="G279" s="11">
        <f>IF('Daily PnL Log'!G757&lt;&gt;"",'Daily PnL Log'!G757,"")</f>
        <v>-5749.1</v>
      </c>
      <c r="H279" s="11">
        <f>IF('Daily PnL Log'!H757&lt;&gt;"",'Daily PnL Log'!H757,"")</f>
        <v>-407.8</v>
      </c>
      <c r="I279" s="11">
        <f>IF('Daily PnL Log'!I757&lt;&gt;"",'Daily PnL Log'!I757,"")</f>
        <v>0</v>
      </c>
      <c r="J279" s="11">
        <f>IF('Daily PnL Log'!J757&lt;&gt;"",'Daily PnL Log'!J757,"")</f>
        <v>52297.8</v>
      </c>
      <c r="K279" s="11">
        <f>IF('Daily PnL Log'!K757&lt;&gt;"",'Daily PnL Log'!K757,"")</f>
        <v>-41.36</v>
      </c>
      <c r="L279" s="11">
        <f>IF('Daily PnL Log'!L757&lt;&gt;"",'Daily PnL Log'!L757,"")</f>
        <v>-291.64</v>
      </c>
      <c r="M279" s="11">
        <f>IF('Daily PnL Log'!M757&lt;&gt;"",'Daily PnL Log'!M757,"")</f>
        <v>-333</v>
      </c>
      <c r="N279" s="11">
        <f>IF('Daily PnL Log'!N757&lt;&gt;"",'Daily PnL Log'!N757,"")</f>
        <v>51964.800000000003</v>
      </c>
      <c r="O279" s="11">
        <f t="shared" si="64"/>
        <v>1077484.4999999998</v>
      </c>
      <c r="P279" s="11">
        <f t="shared" si="65"/>
        <v>514457.70000000019</v>
      </c>
      <c r="Q279" s="11">
        <f t="shared" si="66"/>
        <v>-126599.1</v>
      </c>
      <c r="R279" s="11">
        <f t="shared" si="67"/>
        <v>433430.29999999987</v>
      </c>
      <c r="S279" s="11">
        <f t="shared" si="68"/>
        <v>302414.60000000003</v>
      </c>
      <c r="T279" s="11">
        <f t="shared" si="69"/>
        <v>-49879.199999999983</v>
      </c>
      <c r="U279" s="11">
        <f t="shared" si="70"/>
        <v>0</v>
      </c>
      <c r="V279" s="11">
        <f t="shared" si="71"/>
        <v>2151308.8000000007</v>
      </c>
      <c r="W279" s="11">
        <f>IF('Daily PnL Log'!W757&lt;&gt;"",'Daily PnL Log'!W757,"")</f>
        <v>475442</v>
      </c>
      <c r="X279" s="119">
        <f>IF('Daily PnL Log'!X757&lt;&gt;"",'Daily PnL Log'!X757,"")</f>
        <v>0.10929787439898032</v>
      </c>
      <c r="Y279" s="11" t="str">
        <f>IF('Daily PnL Log'!Y757&lt;&gt;"",'Daily PnL Log'!Y757,"")</f>
        <v/>
      </c>
      <c r="Z279" s="11" t="str">
        <f>IF('Daily PnL Log'!Z757&lt;&gt;"",'Daily PnL Log'!Z757,"")</f>
        <v/>
      </c>
      <c r="AA279" s="11" t="str">
        <f>IF('Daily PnL Log'!AA757&lt;&gt;"",'Daily PnL Log'!AA757,"")</f>
        <v/>
      </c>
      <c r="AB279" s="11" t="str">
        <f>IF('Daily PnL Log'!AB757&lt;&gt;"",'Daily PnL Log'!AB757,"")</f>
        <v/>
      </c>
      <c r="AC279" s="11">
        <f>IF('Daily PnL Log'!AC757&lt;&gt;"",'Daily PnL Log'!AC757,"")</f>
        <v>1984803.23</v>
      </c>
    </row>
    <row r="280" spans="1:29" x14ac:dyDescent="0.25">
      <c r="A280" s="47" t="str">
        <f t="shared" si="47"/>
        <v>Dec</v>
      </c>
      <c r="B280" s="14">
        <v>45261</v>
      </c>
      <c r="C280" s="13">
        <f>IF('Daily PnL Log'!C758&lt;&gt;"",'Daily PnL Log'!C758,"")</f>
        <v>-3494</v>
      </c>
      <c r="D280" s="13">
        <f>IF('Daily PnL Log'!D758&lt;&gt;"",'Daily PnL Log'!D758,"")</f>
        <v>-5739.4</v>
      </c>
      <c r="E280" s="13">
        <f>IF('Daily PnL Log'!E758&lt;&gt;"",'Daily PnL Log'!E758,"")</f>
        <v>-901.1</v>
      </c>
      <c r="F280" s="13">
        <f>IF('Daily PnL Log'!F758&lt;&gt;"",'Daily PnL Log'!F758,"")</f>
        <v>-20904.900000000001</v>
      </c>
      <c r="G280" s="13">
        <f>IF('Daily PnL Log'!G758&lt;&gt;"",'Daily PnL Log'!G758,"")</f>
        <v>3350.4</v>
      </c>
      <c r="H280" s="13">
        <f>IF('Daily PnL Log'!H758&lt;&gt;"",'Daily PnL Log'!H758,"")</f>
        <v>371.1</v>
      </c>
      <c r="I280" s="13">
        <f>IF('Daily PnL Log'!I758&lt;&gt;"",'Daily PnL Log'!I758,"")</f>
        <v>0</v>
      </c>
      <c r="J280" s="13">
        <f>IF('Daily PnL Log'!J758&lt;&gt;"",'Daily PnL Log'!J758,"")</f>
        <v>-27317.9</v>
      </c>
      <c r="K280" s="13">
        <f>IF('Daily PnL Log'!K758&lt;&gt;"",'Daily PnL Log'!K758,"")</f>
        <v>-110.87</v>
      </c>
      <c r="L280" s="13">
        <f>IF('Daily PnL Log'!L758&lt;&gt;"",'Daily PnL Log'!L758,"")</f>
        <v>-783.61</v>
      </c>
      <c r="M280" s="13">
        <f>IF('Daily PnL Log'!M758&lt;&gt;"",'Daily PnL Log'!M758,"")</f>
        <v>-894.48</v>
      </c>
      <c r="N280" s="13">
        <f>IF('Daily PnL Log'!N758&lt;&gt;"",'Daily PnL Log'!N758,"")</f>
        <v>-28212.38</v>
      </c>
      <c r="O280" s="13">
        <f t="shared" si="64"/>
        <v>1073990.4999999998</v>
      </c>
      <c r="P280" s="13">
        <f t="shared" si="65"/>
        <v>508718.30000000016</v>
      </c>
      <c r="Q280" s="13">
        <f t="shared" si="66"/>
        <v>-127500.20000000001</v>
      </c>
      <c r="R280" s="13">
        <f t="shared" si="67"/>
        <v>412525.39999999985</v>
      </c>
      <c r="S280" s="13">
        <f t="shared" si="68"/>
        <v>305765.00000000006</v>
      </c>
      <c r="T280" s="13">
        <f t="shared" si="69"/>
        <v>-49508.099999999984</v>
      </c>
      <c r="U280" s="13">
        <f t="shared" si="70"/>
        <v>0</v>
      </c>
      <c r="V280" s="13">
        <f t="shared" si="71"/>
        <v>2123990.9000000008</v>
      </c>
      <c r="W280" s="13">
        <f>IF('Daily PnL Log'!W758&lt;&gt;"",'Daily PnL Log'!W758,"")</f>
        <v>632641</v>
      </c>
      <c r="X280" s="118">
        <f>IF('Daily PnL Log'!X758&lt;&gt;"",'Daily PnL Log'!X758,"")</f>
        <v>-4.4594612110185713E-2</v>
      </c>
      <c r="Y280" s="13">
        <f>IF('Daily PnL Log'!Y758&lt;&gt;"",'Daily PnL Log'!Y758,"")</f>
        <v>-5797.96</v>
      </c>
      <c r="Z280" s="13" t="str">
        <f>IF('Daily PnL Log'!Z758&lt;&gt;"",'Daily PnL Log'!Z758,"")</f>
        <v/>
      </c>
      <c r="AA280" s="13" t="str">
        <f>IF('Daily PnL Log'!AA758&lt;&gt;"",'Daily PnL Log'!AA758,"")</f>
        <v/>
      </c>
      <c r="AB280" s="13" t="str">
        <f>IF('Daily PnL Log'!AB758&lt;&gt;"",'Daily PnL Log'!AB758,"")</f>
        <v/>
      </c>
      <c r="AC280" s="13">
        <f>IF('Daily PnL Log'!AC758&lt;&gt;"",'Daily PnL Log'!AC758,"")</f>
        <v>1937332.75</v>
      </c>
    </row>
    <row r="281" spans="1:29" x14ac:dyDescent="0.25">
      <c r="A281" s="48" t="str">
        <f t="shared" si="47"/>
        <v>Dec</v>
      </c>
      <c r="B281" s="83">
        <v>45264</v>
      </c>
      <c r="C281" s="11">
        <f>IF('Daily PnL Log'!C759&lt;&gt;"",'Daily PnL Log'!C759,"")</f>
        <v>25325.5</v>
      </c>
      <c r="D281" s="11">
        <f>IF('Daily PnL Log'!D759&lt;&gt;"",'Daily PnL Log'!D759,"")</f>
        <v>9569.9</v>
      </c>
      <c r="E281" s="11">
        <f>IF('Daily PnL Log'!E759&lt;&gt;"",'Daily PnL Log'!E759,"")</f>
        <v>-5476.1</v>
      </c>
      <c r="F281" s="11">
        <f>IF('Daily PnL Log'!F759&lt;&gt;"",'Daily PnL Log'!F759,"")</f>
        <v>9431</v>
      </c>
      <c r="G281" s="11">
        <f>IF('Daily PnL Log'!G759&lt;&gt;"",'Daily PnL Log'!G759,"")</f>
        <v>-590.5</v>
      </c>
      <c r="H281" s="11">
        <f>IF('Daily PnL Log'!H759&lt;&gt;"",'Daily PnL Log'!H759,"")</f>
        <v>5823.9</v>
      </c>
      <c r="I281" s="11">
        <f>IF('Daily PnL Log'!I759&lt;&gt;"",'Daily PnL Log'!I759,"")</f>
        <v>0</v>
      </c>
      <c r="J281" s="11">
        <f>IF('Daily PnL Log'!J759&lt;&gt;"",'Daily PnL Log'!J759,"")</f>
        <v>44083.700000000004</v>
      </c>
      <c r="K281" s="11">
        <f>IF('Daily PnL Log'!K759&lt;&gt;"",'Daily PnL Log'!K759,"")</f>
        <v>-88.36</v>
      </c>
      <c r="L281" s="11">
        <f>IF('Daily PnL Log'!L759&lt;&gt;"",'Daily PnL Log'!L759,"")</f>
        <v>-625.6</v>
      </c>
      <c r="M281" s="11">
        <f>IF('Daily PnL Log'!M759&lt;&gt;"",'Daily PnL Log'!M759,"")</f>
        <v>-713.96</v>
      </c>
      <c r="N281" s="11">
        <f>IF('Daily PnL Log'!N759&lt;&gt;"",'Daily PnL Log'!N759,"")</f>
        <v>43369.740000000005</v>
      </c>
      <c r="O281" s="11">
        <f t="shared" si="64"/>
        <v>1099315.9999999998</v>
      </c>
      <c r="P281" s="11">
        <f t="shared" si="65"/>
        <v>518288.20000000019</v>
      </c>
      <c r="Q281" s="11">
        <f t="shared" si="66"/>
        <v>-132976.30000000002</v>
      </c>
      <c r="R281" s="11">
        <f t="shared" si="67"/>
        <v>421956.39999999985</v>
      </c>
      <c r="S281" s="11">
        <f t="shared" si="68"/>
        <v>305174.50000000006</v>
      </c>
      <c r="T281" s="11">
        <f t="shared" si="69"/>
        <v>-43684.199999999983</v>
      </c>
      <c r="U281" s="11">
        <f t="shared" si="70"/>
        <v>0</v>
      </c>
      <c r="V281" s="11">
        <f t="shared" si="71"/>
        <v>2168074.600000001</v>
      </c>
      <c r="W281" s="11">
        <f>IF('Daily PnL Log'!W759&lt;&gt;"",'Daily PnL Log'!W759,"")</f>
        <v>633160</v>
      </c>
      <c r="X281" s="119">
        <f>IF('Daily PnL Log'!X759&lt;&gt;"",'Daily PnL Log'!X759,"")</f>
        <v>6.8497283467054151E-2</v>
      </c>
      <c r="Y281" s="11">
        <f>IF('Daily PnL Log'!Y759&lt;&gt;"",'Daily PnL Log'!Y759,"")</f>
        <v>-7814.97</v>
      </c>
      <c r="Z281" s="11" t="str">
        <f>IF('Daily PnL Log'!Z759&lt;&gt;"",'Daily PnL Log'!Z759,"")</f>
        <v/>
      </c>
      <c r="AA281" s="11" t="str">
        <f>IF('Daily PnL Log'!AA759&lt;&gt;"",'Daily PnL Log'!AA759,"")</f>
        <v/>
      </c>
      <c r="AB281" s="11" t="str">
        <f>IF('Daily PnL Log'!AB759&lt;&gt;"",'Daily PnL Log'!AB759,"")</f>
        <v/>
      </c>
      <c r="AC281" s="11">
        <f>IF('Daily PnL Log'!AC759&lt;&gt;"",'Daily PnL Log'!AC759,"")</f>
        <v>1987219.54</v>
      </c>
    </row>
    <row r="282" spans="1:29" x14ac:dyDescent="0.25">
      <c r="A282" s="47" t="str">
        <f t="shared" si="47"/>
        <v>Dec</v>
      </c>
      <c r="B282" s="14">
        <v>45265</v>
      </c>
      <c r="C282" s="13">
        <f>IF('Daily PnL Log'!C760&lt;&gt;"",'Daily PnL Log'!C760,"")</f>
        <v>14711.8</v>
      </c>
      <c r="D282" s="13">
        <f>IF('Daily PnL Log'!D760&lt;&gt;"",'Daily PnL Log'!D760,"")</f>
        <v>-18769.2</v>
      </c>
      <c r="E282" s="13">
        <f>IF('Daily PnL Log'!E760&lt;&gt;"",'Daily PnL Log'!E760,"")</f>
        <v>8251.6</v>
      </c>
      <c r="F282" s="13">
        <f>IF('Daily PnL Log'!F760&lt;&gt;"",'Daily PnL Log'!F760,"")</f>
        <v>9563.2999999999993</v>
      </c>
      <c r="G282" s="13">
        <f>IF('Daily PnL Log'!G760&lt;&gt;"",'Daily PnL Log'!G760,"")</f>
        <v>-858.6</v>
      </c>
      <c r="H282" s="13">
        <f>IF('Daily PnL Log'!H760&lt;&gt;"",'Daily PnL Log'!H760,"")</f>
        <v>-727.2</v>
      </c>
      <c r="I282" s="13">
        <f>IF('Daily PnL Log'!I760&lt;&gt;"",'Daily PnL Log'!I760,"")</f>
        <v>0</v>
      </c>
      <c r="J282" s="13">
        <f>IF('Daily PnL Log'!J760&lt;&gt;"",'Daily PnL Log'!J760,"")</f>
        <v>12171.699999999997</v>
      </c>
      <c r="K282" s="13">
        <f>IF('Daily PnL Log'!K760&lt;&gt;"",'Daily PnL Log'!K760,"")</f>
        <v>-105.67</v>
      </c>
      <c r="L282" s="13">
        <f>IF('Daily PnL Log'!L760&lt;&gt;"",'Daily PnL Log'!L760,"")</f>
        <v>-747.73</v>
      </c>
      <c r="M282" s="13">
        <f>IF('Daily PnL Log'!M760&lt;&gt;"",'Daily PnL Log'!M760,"")</f>
        <v>-853.4</v>
      </c>
      <c r="N282" s="13">
        <f>IF('Daily PnL Log'!N760&lt;&gt;"",'Daily PnL Log'!N760,"")</f>
        <v>11318.299999999997</v>
      </c>
      <c r="O282" s="13">
        <f t="shared" si="64"/>
        <v>1114027.7999999998</v>
      </c>
      <c r="P282" s="13">
        <f t="shared" si="65"/>
        <v>499519.00000000017</v>
      </c>
      <c r="Q282" s="13">
        <f t="shared" si="66"/>
        <v>-124724.70000000001</v>
      </c>
      <c r="R282" s="13">
        <f t="shared" si="67"/>
        <v>431519.69999999984</v>
      </c>
      <c r="S282" s="13">
        <f t="shared" si="68"/>
        <v>304315.90000000008</v>
      </c>
      <c r="T282" s="13">
        <f t="shared" si="69"/>
        <v>-44411.39999999998</v>
      </c>
      <c r="U282" s="13">
        <f t="shared" si="70"/>
        <v>0</v>
      </c>
      <c r="V282" s="13">
        <f t="shared" si="71"/>
        <v>2180246.3000000012</v>
      </c>
      <c r="W282" s="13">
        <f>IF('Daily PnL Log'!W760&lt;&gt;"",'Daily PnL Log'!W760,"")</f>
        <v>701373</v>
      </c>
      <c r="X282" s="118">
        <f>IF('Daily PnL Log'!X760&lt;&gt;"",'Daily PnL Log'!X760,"")</f>
        <v>1.6137347745065745E-2</v>
      </c>
      <c r="Y282" s="13">
        <f>IF('Daily PnL Log'!Y760&lt;&gt;"",'Daily PnL Log'!Y760,"")</f>
        <v>-270</v>
      </c>
      <c r="Z282" s="13" t="str">
        <f>IF('Daily PnL Log'!Z760&lt;&gt;"",'Daily PnL Log'!Z760,"")</f>
        <v/>
      </c>
      <c r="AA282" s="13" t="str">
        <f>IF('Daily PnL Log'!AA760&lt;&gt;"",'Daily PnL Log'!AA760,"")</f>
        <v/>
      </c>
      <c r="AB282" s="13" t="str">
        <f>IF('Daily PnL Log'!AB760&lt;&gt;"",'Daily PnL Log'!AB760,"")</f>
        <v/>
      </c>
      <c r="AC282" s="13">
        <f>IF('Daily PnL Log'!AC760&lt;&gt;"",'Daily PnL Log'!AC760,"")</f>
        <v>2036319.14</v>
      </c>
    </row>
    <row r="283" spans="1:29" x14ac:dyDescent="0.25">
      <c r="A283" s="48" t="str">
        <f t="shared" si="47"/>
        <v>Dec</v>
      </c>
      <c r="B283" s="83">
        <v>45266</v>
      </c>
      <c r="C283" s="11">
        <f>IF('Daily PnL Log'!C761&lt;&gt;"",'Daily PnL Log'!C761,"")</f>
        <v>37924.400000000001</v>
      </c>
      <c r="D283" s="11">
        <f>IF('Daily PnL Log'!D761&lt;&gt;"",'Daily PnL Log'!D761,"")</f>
        <v>-29269.3</v>
      </c>
      <c r="E283" s="11">
        <f>IF('Daily PnL Log'!E761&lt;&gt;"",'Daily PnL Log'!E761,"")</f>
        <v>4032.5</v>
      </c>
      <c r="F283" s="11">
        <f>IF('Daily PnL Log'!F761&lt;&gt;"",'Daily PnL Log'!F761,"")</f>
        <v>14549.2</v>
      </c>
      <c r="G283" s="11">
        <f>IF('Daily PnL Log'!G761&lt;&gt;"",'Daily PnL Log'!G761,"")</f>
        <v>-5648.5</v>
      </c>
      <c r="H283" s="11">
        <f>IF('Daily PnL Log'!H761&lt;&gt;"",'Daily PnL Log'!H761,"")</f>
        <v>300</v>
      </c>
      <c r="I283" s="11">
        <f>IF('Daily PnL Log'!I761&lt;&gt;"",'Daily PnL Log'!I761,"")</f>
        <v>0</v>
      </c>
      <c r="J283" s="11">
        <f>IF('Daily PnL Log'!J761&lt;&gt;"",'Daily PnL Log'!J761,"")</f>
        <v>21888.300000000003</v>
      </c>
      <c r="K283" s="11">
        <f>IF('Daily PnL Log'!K761&lt;&gt;"",'Daily PnL Log'!K761,"")</f>
        <v>-93.22</v>
      </c>
      <c r="L283" s="11">
        <f>IF('Daily PnL Log'!L761&lt;&gt;"",'Daily PnL Log'!L761,"")</f>
        <v>-658.72</v>
      </c>
      <c r="M283" s="11">
        <f>IF('Daily PnL Log'!M761&lt;&gt;"",'Daily PnL Log'!M761,"")</f>
        <v>-751.94</v>
      </c>
      <c r="N283" s="11">
        <f>IF('Daily PnL Log'!N761&lt;&gt;"",'Daily PnL Log'!N761,"")</f>
        <v>21136.360000000004</v>
      </c>
      <c r="O283" s="11">
        <f t="shared" si="64"/>
        <v>1151952.1999999997</v>
      </c>
      <c r="P283" s="11">
        <f t="shared" si="65"/>
        <v>470249.70000000019</v>
      </c>
      <c r="Q283" s="11">
        <f t="shared" si="66"/>
        <v>-120692.20000000001</v>
      </c>
      <c r="R283" s="11">
        <f t="shared" si="67"/>
        <v>446068.89999999985</v>
      </c>
      <c r="S283" s="11">
        <f t="shared" si="68"/>
        <v>298667.40000000008</v>
      </c>
      <c r="T283" s="11">
        <f t="shared" si="69"/>
        <v>-44111.39999999998</v>
      </c>
      <c r="U283" s="11">
        <f t="shared" si="70"/>
        <v>0</v>
      </c>
      <c r="V283" s="11">
        <f t="shared" si="71"/>
        <v>2202134.600000001</v>
      </c>
      <c r="W283" s="11">
        <f>IF('Daily PnL Log'!W761&lt;&gt;"",'Daily PnL Log'!W761,"")</f>
        <v>701399</v>
      </c>
      <c r="X283" s="119">
        <f>IF('Daily PnL Log'!X761&lt;&gt;"",'Daily PnL Log'!X761,"")</f>
        <v>3.0134573901588118E-2</v>
      </c>
      <c r="Y283" s="11" t="str">
        <f>IF('Daily PnL Log'!Y761&lt;&gt;"",'Daily PnL Log'!Y761,"")</f>
        <v/>
      </c>
      <c r="Z283" s="11" t="str">
        <f>IF('Daily PnL Log'!Z761&lt;&gt;"",'Daily PnL Log'!Z761,"")</f>
        <v/>
      </c>
      <c r="AA283" s="11" t="str">
        <f>IF('Daily PnL Log'!AA761&lt;&gt;"",'Daily PnL Log'!AA761,"")</f>
        <v/>
      </c>
      <c r="AB283" s="11" t="str">
        <f>IF('Daily PnL Log'!AB761&lt;&gt;"",'Daily PnL Log'!AB761,"")</f>
        <v/>
      </c>
      <c r="AC283" s="11">
        <f>IF('Daily PnL Log'!AC761&lt;&gt;"",'Daily PnL Log'!AC761,"")</f>
        <v>2037438.2</v>
      </c>
    </row>
    <row r="284" spans="1:29" x14ac:dyDescent="0.25">
      <c r="A284" s="47" t="str">
        <f t="shared" si="47"/>
        <v>Dec</v>
      </c>
      <c r="B284" s="14">
        <v>45267</v>
      </c>
      <c r="C284" s="13">
        <f>IF('Daily PnL Log'!C762&lt;&gt;"",'Daily PnL Log'!C762,"")</f>
        <v>39796.1</v>
      </c>
      <c r="D284" s="13">
        <f>IF('Daily PnL Log'!D762&lt;&gt;"",'Daily PnL Log'!D762,"")</f>
        <v>7985.6</v>
      </c>
      <c r="E284" s="13">
        <f>IF('Daily PnL Log'!E762&lt;&gt;"",'Daily PnL Log'!E762,"")</f>
        <v>14809.8</v>
      </c>
      <c r="F284" s="13">
        <f>IF('Daily PnL Log'!F762&lt;&gt;"",'Daily PnL Log'!F762,"")</f>
        <v>-7067.6</v>
      </c>
      <c r="G284" s="13">
        <f>IF('Daily PnL Log'!G762&lt;&gt;"",'Daily PnL Log'!G762,"")</f>
        <v>-17367</v>
      </c>
      <c r="H284" s="13">
        <f>IF('Daily PnL Log'!H762&lt;&gt;"",'Daily PnL Log'!H762,"")</f>
        <v>-961.1</v>
      </c>
      <c r="I284" s="13">
        <f>IF('Daily PnL Log'!I762&lt;&gt;"",'Daily PnL Log'!I762,"")</f>
        <v>0</v>
      </c>
      <c r="J284" s="13">
        <f>IF('Daily PnL Log'!J762&lt;&gt;"",'Daily PnL Log'!J762,"")</f>
        <v>37195.800000000003</v>
      </c>
      <c r="K284" s="13">
        <f>IF('Daily PnL Log'!K762&lt;&gt;"",'Daily PnL Log'!K762,"")</f>
        <v>-148.37</v>
      </c>
      <c r="L284" s="13">
        <f>IF('Daily PnL Log'!L762&lt;&gt;"",'Daily PnL Log'!L762,"")</f>
        <v>-1049.95</v>
      </c>
      <c r="M284" s="13">
        <f>IF('Daily PnL Log'!M762&lt;&gt;"",'Daily PnL Log'!M762,"")</f>
        <v>-1198.3200000000002</v>
      </c>
      <c r="N284" s="13">
        <f>IF('Daily PnL Log'!N762&lt;&gt;"",'Daily PnL Log'!N762,"")</f>
        <v>35997.480000000003</v>
      </c>
      <c r="O284" s="13">
        <f t="shared" si="64"/>
        <v>1191748.2999999998</v>
      </c>
      <c r="P284" s="13">
        <f t="shared" si="65"/>
        <v>478235.30000000016</v>
      </c>
      <c r="Q284" s="13">
        <f t="shared" si="66"/>
        <v>-105882.40000000001</v>
      </c>
      <c r="R284" s="13">
        <f t="shared" si="67"/>
        <v>439001.29999999987</v>
      </c>
      <c r="S284" s="13">
        <f t="shared" si="68"/>
        <v>281300.40000000008</v>
      </c>
      <c r="T284" s="13">
        <f t="shared" si="69"/>
        <v>-45072.499999999978</v>
      </c>
      <c r="U284" s="13">
        <f t="shared" si="70"/>
        <v>0</v>
      </c>
      <c r="V284" s="13">
        <f t="shared" si="71"/>
        <v>2239330.4000000008</v>
      </c>
      <c r="W284" s="13">
        <f>IF('Daily PnL Log'!W762&lt;&gt;"",'Daily PnL Log'!W762,"")</f>
        <v>605218</v>
      </c>
      <c r="X284" s="118">
        <f>IF('Daily PnL Log'!X762&lt;&gt;"",'Daily PnL Log'!X762,"")</f>
        <v>5.9478535007220543E-2</v>
      </c>
      <c r="Y284" s="13" t="str">
        <f>IF('Daily PnL Log'!Y762&lt;&gt;"",'Daily PnL Log'!Y762,"")</f>
        <v/>
      </c>
      <c r="Z284" s="13" t="str">
        <f>IF('Daily PnL Log'!Z762&lt;&gt;"",'Daily PnL Log'!Z762,"")</f>
        <v/>
      </c>
      <c r="AA284" s="13" t="str">
        <f>IF('Daily PnL Log'!AA762&lt;&gt;"",'Daily PnL Log'!AA762,"")</f>
        <v/>
      </c>
      <c r="AB284" s="13" t="str">
        <f>IF('Daily PnL Log'!AB762&lt;&gt;"",'Daily PnL Log'!AB762,"")</f>
        <v/>
      </c>
      <c r="AC284" s="13">
        <f>IF('Daily PnL Log'!AC762&lt;&gt;"",'Daily PnL Log'!AC762,"")</f>
        <v>2069799.88</v>
      </c>
    </row>
    <row r="285" spans="1:29" x14ac:dyDescent="0.25">
      <c r="A285" s="48" t="str">
        <f t="shared" si="47"/>
        <v>Dec</v>
      </c>
      <c r="B285" s="83">
        <v>45268</v>
      </c>
      <c r="C285" s="11">
        <f>IF('Daily PnL Log'!C763&lt;&gt;"",'Daily PnL Log'!C763,"")</f>
        <v>593.79999999999995</v>
      </c>
      <c r="D285" s="11">
        <f>IF('Daily PnL Log'!D763&lt;&gt;"",'Daily PnL Log'!D763,"")</f>
        <v>18041.7</v>
      </c>
      <c r="E285" s="11">
        <f>IF('Daily PnL Log'!E763&lt;&gt;"",'Daily PnL Log'!E763,"")</f>
        <v>-5184.1000000000004</v>
      </c>
      <c r="F285" s="11">
        <f>IF('Daily PnL Log'!F763&lt;&gt;"",'Daily PnL Log'!F763,"")</f>
        <v>-439.2</v>
      </c>
      <c r="G285" s="11">
        <f>IF('Daily PnL Log'!G763&lt;&gt;"",'Daily PnL Log'!G763,"")</f>
        <v>-526.9</v>
      </c>
      <c r="H285" s="11">
        <f>IF('Daily PnL Log'!H763&lt;&gt;"",'Daily PnL Log'!H763,"")</f>
        <v>-1202.2</v>
      </c>
      <c r="I285" s="11">
        <f>IF('Daily PnL Log'!I763&lt;&gt;"",'Daily PnL Log'!I763,"")</f>
        <v>0</v>
      </c>
      <c r="J285" s="11">
        <f>IF('Daily PnL Log'!J763&lt;&gt;"",'Daily PnL Log'!J763,"")</f>
        <v>11283.099999999999</v>
      </c>
      <c r="K285" s="11">
        <f>IF('Daily PnL Log'!K763&lt;&gt;"",'Daily PnL Log'!K763,"")</f>
        <v>-90.71</v>
      </c>
      <c r="L285" s="11">
        <f>IF('Daily PnL Log'!L763&lt;&gt;"",'Daily PnL Log'!L763,"")</f>
        <v>-641.70000000000005</v>
      </c>
      <c r="M285" s="11">
        <f>IF('Daily PnL Log'!M763&lt;&gt;"",'Daily PnL Log'!M763,"")</f>
        <v>-732.41000000000008</v>
      </c>
      <c r="N285" s="11">
        <f>IF('Daily PnL Log'!N763&lt;&gt;"",'Daily PnL Log'!N763,"")</f>
        <v>10550.689999999999</v>
      </c>
      <c r="O285" s="11">
        <f t="shared" si="64"/>
        <v>1192342.0999999999</v>
      </c>
      <c r="P285" s="11">
        <f t="shared" si="65"/>
        <v>496277.00000000017</v>
      </c>
      <c r="Q285" s="11">
        <f t="shared" si="66"/>
        <v>-111066.50000000001</v>
      </c>
      <c r="R285" s="11">
        <f t="shared" si="67"/>
        <v>438562.09999999986</v>
      </c>
      <c r="S285" s="11">
        <f t="shared" si="68"/>
        <v>280773.50000000006</v>
      </c>
      <c r="T285" s="11">
        <f t="shared" si="69"/>
        <v>-46274.699999999975</v>
      </c>
      <c r="U285" s="11">
        <f t="shared" si="70"/>
        <v>0</v>
      </c>
      <c r="V285" s="11">
        <f t="shared" si="71"/>
        <v>2250613.5000000009</v>
      </c>
      <c r="W285" s="11">
        <f>IF('Daily PnL Log'!W763&lt;&gt;"",'Daily PnL Log'!W763,"")</f>
        <v>644535</v>
      </c>
      <c r="X285" s="119">
        <f>IF('Daily PnL Log'!X763&lt;&gt;"",'Daily PnL Log'!X763,"")</f>
        <v>1.6369460153443954E-2</v>
      </c>
      <c r="Y285" s="11" t="str">
        <f>IF('Daily PnL Log'!Y763&lt;&gt;"",'Daily PnL Log'!Y763,"")</f>
        <v/>
      </c>
      <c r="Z285" s="11" t="str">
        <f>IF('Daily PnL Log'!Z763&lt;&gt;"",'Daily PnL Log'!Z763,"")</f>
        <v/>
      </c>
      <c r="AA285" s="11" t="str">
        <f>IF('Daily PnL Log'!AA763&lt;&gt;"",'Daily PnL Log'!AA763,"")</f>
        <v/>
      </c>
      <c r="AB285" s="11" t="str">
        <f>IF('Daily PnL Log'!AB763&lt;&gt;"",'Daily PnL Log'!AB763,"")</f>
        <v/>
      </c>
      <c r="AC285" s="11">
        <f>IF('Daily PnL Log'!AC763&lt;&gt;"",'Daily PnL Log'!AC763,"")</f>
        <v>2072932.22</v>
      </c>
    </row>
    <row r="286" spans="1:29" x14ac:dyDescent="0.25">
      <c r="A286" s="47" t="str">
        <f t="shared" si="47"/>
        <v>Dec</v>
      </c>
      <c r="B286" s="14">
        <v>45271</v>
      </c>
      <c r="C286" s="13">
        <f>IF('Daily PnL Log'!C764&lt;&gt;"",'Daily PnL Log'!C764,"")</f>
        <v>19657.2</v>
      </c>
      <c r="D286" s="13">
        <f>IF('Daily PnL Log'!D764&lt;&gt;"",'Daily PnL Log'!D764,"")</f>
        <v>10770.3</v>
      </c>
      <c r="E286" s="13">
        <f>IF('Daily PnL Log'!E764&lt;&gt;"",'Daily PnL Log'!E764,"")</f>
        <v>-631.29999999999995</v>
      </c>
      <c r="F286" s="13">
        <f>IF('Daily PnL Log'!F764&lt;&gt;"",'Daily PnL Log'!F764,"")</f>
        <v>2942</v>
      </c>
      <c r="G286" s="13">
        <f>IF('Daily PnL Log'!G764&lt;&gt;"",'Daily PnL Log'!G764,"")</f>
        <v>-13775.4</v>
      </c>
      <c r="H286" s="13">
        <f>IF('Daily PnL Log'!H764&lt;&gt;"",'Daily PnL Log'!H764,"")</f>
        <v>-1291.9000000000001</v>
      </c>
      <c r="I286" s="13">
        <f>IF('Daily PnL Log'!I764&lt;&gt;"",'Daily PnL Log'!I764,"")</f>
        <v>0</v>
      </c>
      <c r="J286" s="13">
        <f>IF('Daily PnL Log'!J764&lt;&gt;"",'Daily PnL Log'!J764,"")</f>
        <v>17670.900000000001</v>
      </c>
      <c r="K286" s="13">
        <f>IF('Daily PnL Log'!K764&lt;&gt;"",'Daily PnL Log'!K764,"")</f>
        <v>-77.06</v>
      </c>
      <c r="L286" s="13">
        <f>IF('Daily PnL Log'!L764&lt;&gt;"",'Daily PnL Log'!L764,"")</f>
        <v>-543.27</v>
      </c>
      <c r="M286" s="13">
        <f>IF('Daily PnL Log'!M764&lt;&gt;"",'Daily PnL Log'!M764,"")</f>
        <v>-620.32999999999993</v>
      </c>
      <c r="N286" s="13">
        <f>IF('Daily PnL Log'!N764&lt;&gt;"",'Daily PnL Log'!N764,"")</f>
        <v>17050.57</v>
      </c>
      <c r="O286" s="13">
        <f t="shared" si="64"/>
        <v>1211999.2999999998</v>
      </c>
      <c r="P286" s="13">
        <f t="shared" si="65"/>
        <v>507047.30000000016</v>
      </c>
      <c r="Q286" s="13">
        <f t="shared" si="66"/>
        <v>-111697.80000000002</v>
      </c>
      <c r="R286" s="13">
        <f t="shared" si="67"/>
        <v>441504.09999999986</v>
      </c>
      <c r="S286" s="13">
        <f t="shared" si="68"/>
        <v>266998.10000000003</v>
      </c>
      <c r="T286" s="13">
        <f t="shared" si="69"/>
        <v>-47566.599999999977</v>
      </c>
      <c r="U286" s="13">
        <f t="shared" si="70"/>
        <v>0</v>
      </c>
      <c r="V286" s="13">
        <f t="shared" si="71"/>
        <v>2268284.4000000008</v>
      </c>
      <c r="W286" s="13">
        <f>IF('Daily PnL Log'!W764&lt;&gt;"",'Daily PnL Log'!W764,"")</f>
        <v>450214</v>
      </c>
      <c r="X286" s="118">
        <f>IF('Daily PnL Log'!X764&lt;&gt;"",'Daily PnL Log'!X764,"")</f>
        <v>3.7872145246482782E-2</v>
      </c>
      <c r="Y286" s="13" t="str">
        <f>IF('Daily PnL Log'!Y764&lt;&gt;"",'Daily PnL Log'!Y764,"")</f>
        <v/>
      </c>
      <c r="Z286" s="13" t="str">
        <f>IF('Daily PnL Log'!Z764&lt;&gt;"",'Daily PnL Log'!Z764,"")</f>
        <v/>
      </c>
      <c r="AA286" s="13" t="str">
        <f>IF('Daily PnL Log'!AA764&lt;&gt;"",'Daily PnL Log'!AA764,"")</f>
        <v/>
      </c>
      <c r="AB286" s="13" t="str">
        <f>IF('Daily PnL Log'!AB764&lt;&gt;"",'Daily PnL Log'!AB764,"")</f>
        <v/>
      </c>
      <c r="AC286" s="13">
        <f>IF('Daily PnL Log'!AC764&lt;&gt;"",'Daily PnL Log'!AC764,"")</f>
        <v>2088824.64</v>
      </c>
    </row>
    <row r="287" spans="1:29" x14ac:dyDescent="0.25">
      <c r="A287" s="48" t="str">
        <f t="shared" si="47"/>
        <v>Dec</v>
      </c>
      <c r="B287" s="83">
        <v>45272</v>
      </c>
      <c r="C287" s="11">
        <f>IF('Daily PnL Log'!C765&lt;&gt;"",'Daily PnL Log'!C765,"")</f>
        <v>-30376.3</v>
      </c>
      <c r="D287" s="11">
        <f>IF('Daily PnL Log'!D765&lt;&gt;"",'Daily PnL Log'!D765,"")</f>
        <v>-2617.5</v>
      </c>
      <c r="E287" s="11">
        <f>IF('Daily PnL Log'!E765&lt;&gt;"",'Daily PnL Log'!E765,"")</f>
        <v>1958.2</v>
      </c>
      <c r="F287" s="11">
        <f>IF('Daily PnL Log'!F765&lt;&gt;"",'Daily PnL Log'!F765,"")</f>
        <v>76.2</v>
      </c>
      <c r="G287" s="11">
        <f>IF('Daily PnL Log'!G765&lt;&gt;"",'Daily PnL Log'!G765,"")</f>
        <v>-985.7</v>
      </c>
      <c r="H287" s="11">
        <f>IF('Daily PnL Log'!H765&lt;&gt;"",'Daily PnL Log'!H765,"")</f>
        <v>2503.4</v>
      </c>
      <c r="I287" s="11">
        <f>IF('Daily PnL Log'!I765&lt;&gt;"",'Daily PnL Log'!I765,"")</f>
        <v>0</v>
      </c>
      <c r="J287" s="11">
        <f>IF('Daily PnL Log'!J765&lt;&gt;"",'Daily PnL Log'!J765,"")</f>
        <v>-29441.7</v>
      </c>
      <c r="K287" s="11">
        <f>IF('Daily PnL Log'!K765&lt;&gt;"",'Daily PnL Log'!K765,"")</f>
        <v>-77.790000000000006</v>
      </c>
      <c r="L287" s="11">
        <f>IF('Daily PnL Log'!L765&lt;&gt;"",'Daily PnL Log'!L765,"")</f>
        <v>-547.21</v>
      </c>
      <c r="M287" s="11">
        <f>IF('Daily PnL Log'!M765&lt;&gt;"",'Daily PnL Log'!M765,"")</f>
        <v>-625</v>
      </c>
      <c r="N287" s="11">
        <f>IF('Daily PnL Log'!N765&lt;&gt;"",'Daily PnL Log'!N765,"")</f>
        <v>-30066.7</v>
      </c>
      <c r="O287" s="11">
        <f t="shared" si="64"/>
        <v>1181622.9999999998</v>
      </c>
      <c r="P287" s="11">
        <f t="shared" si="65"/>
        <v>504429.80000000016</v>
      </c>
      <c r="Q287" s="11">
        <f t="shared" si="66"/>
        <v>-109739.60000000002</v>
      </c>
      <c r="R287" s="11">
        <f t="shared" si="67"/>
        <v>441580.29999999987</v>
      </c>
      <c r="S287" s="11">
        <f t="shared" si="68"/>
        <v>266012.40000000002</v>
      </c>
      <c r="T287" s="11">
        <f t="shared" si="69"/>
        <v>-45063.199999999975</v>
      </c>
      <c r="U287" s="11">
        <f t="shared" si="70"/>
        <v>0</v>
      </c>
      <c r="V287" s="11">
        <f t="shared" si="71"/>
        <v>2238842.7000000007</v>
      </c>
      <c r="W287" s="11">
        <f>IF('Daily PnL Log'!W765&lt;&gt;"",'Daily PnL Log'!W765,"")</f>
        <v>575208</v>
      </c>
      <c r="X287" s="119">
        <f>IF('Daily PnL Log'!X765&lt;&gt;"",'Daily PnL Log'!X765,"")</f>
        <v>-5.227100457573608E-2</v>
      </c>
      <c r="Y287" s="11" t="str">
        <f>IF('Daily PnL Log'!Y765&lt;&gt;"",'Daily PnL Log'!Y765,"")</f>
        <v/>
      </c>
      <c r="Z287" s="11">
        <f>IF('Daily PnL Log'!Z765&lt;&gt;"",'Daily PnL Log'!Z765,"")</f>
        <v>29599.38</v>
      </c>
      <c r="AA287" s="11" t="str">
        <f>IF('Daily PnL Log'!AA765&lt;&gt;"",'Daily PnL Log'!AA765,"")</f>
        <v/>
      </c>
      <c r="AB287" s="11" t="str">
        <f>IF('Daily PnL Log'!AB765&lt;&gt;"",'Daily PnL Log'!AB765,"")</f>
        <v/>
      </c>
      <c r="AC287" s="11">
        <f>IF('Daily PnL Log'!AC765&lt;&gt;"",'Daily PnL Log'!AC765,"")</f>
        <v>2055215.89</v>
      </c>
    </row>
    <row r="288" spans="1:29" x14ac:dyDescent="0.25">
      <c r="A288" s="47" t="str">
        <f t="shared" si="47"/>
        <v>Dec</v>
      </c>
      <c r="B288" s="14">
        <v>45273</v>
      </c>
      <c r="C288" s="13">
        <f>IF('Daily PnL Log'!C766&lt;&gt;"",'Daily PnL Log'!C766,"")</f>
        <v>-29624.9</v>
      </c>
      <c r="D288" s="13">
        <f>IF('Daily PnL Log'!D766&lt;&gt;"",'Daily PnL Log'!D766,"")</f>
        <v>-6244.6</v>
      </c>
      <c r="E288" s="13">
        <f>IF('Daily PnL Log'!E766&lt;&gt;"",'Daily PnL Log'!E766,"")</f>
        <v>-1592.6</v>
      </c>
      <c r="F288" s="13">
        <f>IF('Daily PnL Log'!F766&lt;&gt;"",'Daily PnL Log'!F766,"")</f>
        <v>-6233.4</v>
      </c>
      <c r="G288" s="13">
        <f>IF('Daily PnL Log'!G766&lt;&gt;"",'Daily PnL Log'!G766,"")</f>
        <v>-1961.9</v>
      </c>
      <c r="H288" s="13">
        <f>IF('Daily PnL Log'!H766&lt;&gt;"",'Daily PnL Log'!H766,"")</f>
        <v>-179.5</v>
      </c>
      <c r="I288" s="13">
        <f>IF('Daily PnL Log'!I766&lt;&gt;"",'Daily PnL Log'!I766,"")</f>
        <v>0</v>
      </c>
      <c r="J288" s="13">
        <f>IF('Daily PnL Log'!J766&lt;&gt;"",'Daily PnL Log'!J766,"")</f>
        <v>-45836.9</v>
      </c>
      <c r="K288" s="13">
        <f>IF('Daily PnL Log'!K766&lt;&gt;"",'Daily PnL Log'!K766,"")</f>
        <v>-80.959999999999994</v>
      </c>
      <c r="L288" s="13">
        <f>IF('Daily PnL Log'!L766&lt;&gt;"",'Daily PnL Log'!L766,"")</f>
        <v>-572.24</v>
      </c>
      <c r="M288" s="13">
        <f>IF('Daily PnL Log'!M766&lt;&gt;"",'Daily PnL Log'!M766,"")</f>
        <v>-653.20000000000005</v>
      </c>
      <c r="N288" s="13">
        <f>IF('Daily PnL Log'!N766&lt;&gt;"",'Daily PnL Log'!N766,"")</f>
        <v>-46490.1</v>
      </c>
      <c r="O288" s="13">
        <f t="shared" si="64"/>
        <v>1151998.0999999999</v>
      </c>
      <c r="P288" s="13">
        <f t="shared" si="65"/>
        <v>498185.20000000019</v>
      </c>
      <c r="Q288" s="13">
        <f t="shared" si="66"/>
        <v>-111332.20000000003</v>
      </c>
      <c r="R288" s="13">
        <f t="shared" si="67"/>
        <v>435346.89999999985</v>
      </c>
      <c r="S288" s="13">
        <f t="shared" si="68"/>
        <v>264050.5</v>
      </c>
      <c r="T288" s="13">
        <f t="shared" si="69"/>
        <v>-45242.699999999975</v>
      </c>
      <c r="U288" s="13">
        <f t="shared" si="70"/>
        <v>0</v>
      </c>
      <c r="V288" s="13">
        <f t="shared" si="71"/>
        <v>2193005.8000000007</v>
      </c>
      <c r="W288" s="13">
        <f>IF('Daily PnL Log'!W766&lt;&gt;"",'Daily PnL Log'!W766,"")</f>
        <v>602033</v>
      </c>
      <c r="X288" s="118">
        <f>IF('Daily PnL Log'!X766&lt;&gt;"",'Daily PnL Log'!X766,"")</f>
        <v>-7.7221846642958114E-2</v>
      </c>
      <c r="Y288" s="13" t="str">
        <f>IF('Daily PnL Log'!Y766&lt;&gt;"",'Daily PnL Log'!Y766,"")</f>
        <v/>
      </c>
      <c r="Z288" s="13" t="str">
        <f>IF('Daily PnL Log'!Z766&lt;&gt;"",'Daily PnL Log'!Z766,"")</f>
        <v/>
      </c>
      <c r="AA288" s="13" t="str">
        <f>IF('Daily PnL Log'!AA766&lt;&gt;"",'Daily PnL Log'!AA766,"")</f>
        <v/>
      </c>
      <c r="AB288" s="13" t="str">
        <f>IF('Daily PnL Log'!AB766&lt;&gt;"",'Daily PnL Log'!AB766,"")</f>
        <v/>
      </c>
      <c r="AC288" s="13">
        <f>IF('Daily PnL Log'!AC766&lt;&gt;"",'Daily PnL Log'!AC766,"")</f>
        <v>2016194.44</v>
      </c>
    </row>
    <row r="289" spans="1:29" x14ac:dyDescent="0.25">
      <c r="A289" s="48" t="str">
        <f t="shared" si="47"/>
        <v>Dec</v>
      </c>
      <c r="B289" s="83">
        <v>45274</v>
      </c>
      <c r="C289" s="11">
        <f>IF('Daily PnL Log'!C767&lt;&gt;"",'Daily PnL Log'!C767,"")</f>
        <v>-5375.8</v>
      </c>
      <c r="D289" s="11">
        <f>IF('Daily PnL Log'!D767&lt;&gt;"",'Daily PnL Log'!D767,"")</f>
        <v>-45415.5</v>
      </c>
      <c r="E289" s="11">
        <f>IF('Daily PnL Log'!E767&lt;&gt;"",'Daily PnL Log'!E767,"")</f>
        <v>-681.7</v>
      </c>
      <c r="F289" s="11">
        <f>IF('Daily PnL Log'!F767&lt;&gt;"",'Daily PnL Log'!F767,"")</f>
        <v>-9419.4</v>
      </c>
      <c r="G289" s="11">
        <f>IF('Daily PnL Log'!G767&lt;&gt;"",'Daily PnL Log'!G767,"")</f>
        <v>2837.8</v>
      </c>
      <c r="H289" s="11">
        <f>IF('Daily PnL Log'!H767&lt;&gt;"",'Daily PnL Log'!H767,"")</f>
        <v>724.7</v>
      </c>
      <c r="I289" s="11">
        <f>IF('Daily PnL Log'!I767&lt;&gt;"",'Daily PnL Log'!I767,"")</f>
        <v>0</v>
      </c>
      <c r="J289" s="11">
        <f>IF('Daily PnL Log'!J767&lt;&gt;"",'Daily PnL Log'!J767,"")</f>
        <v>-57329.9</v>
      </c>
      <c r="K289" s="11">
        <f>IF('Daily PnL Log'!K767&lt;&gt;"",'Daily PnL Log'!K767,"")</f>
        <v>-59.05</v>
      </c>
      <c r="L289" s="11">
        <f>IF('Daily PnL Log'!L767&lt;&gt;"",'Daily PnL Log'!L767,"")</f>
        <v>-417.45</v>
      </c>
      <c r="M289" s="11">
        <f>IF('Daily PnL Log'!M767&lt;&gt;"",'Daily PnL Log'!M767,"")</f>
        <v>-476.5</v>
      </c>
      <c r="N289" s="11">
        <f>IF('Daily PnL Log'!N767&lt;&gt;"",'Daily PnL Log'!N767,"")</f>
        <v>-57806.400000000001</v>
      </c>
      <c r="O289" s="11">
        <f t="shared" si="64"/>
        <v>1146622.2999999998</v>
      </c>
      <c r="P289" s="11">
        <f t="shared" si="65"/>
        <v>452769.70000000019</v>
      </c>
      <c r="Q289" s="11">
        <f t="shared" si="66"/>
        <v>-112013.90000000002</v>
      </c>
      <c r="R289" s="11">
        <f t="shared" si="67"/>
        <v>425927.49999999983</v>
      </c>
      <c r="S289" s="11">
        <f t="shared" si="68"/>
        <v>266888.3</v>
      </c>
      <c r="T289" s="11">
        <f t="shared" si="69"/>
        <v>-44517.999999999978</v>
      </c>
      <c r="U289" s="11">
        <f t="shared" si="70"/>
        <v>0</v>
      </c>
      <c r="V289" s="11">
        <f t="shared" si="71"/>
        <v>2135675.9000000008</v>
      </c>
      <c r="W289" s="11">
        <f>IF('Daily PnL Log'!W767&lt;&gt;"",'Daily PnL Log'!W767,"")</f>
        <v>721129</v>
      </c>
      <c r="X289" s="119">
        <f>IF('Daily PnL Log'!X767&lt;&gt;"",'Daily PnL Log'!X767,"")</f>
        <v>-8.0160969812613281E-2</v>
      </c>
      <c r="Y289" s="11" t="str">
        <f>IF('Daily PnL Log'!Y767&lt;&gt;"",'Daily PnL Log'!Y767,"")</f>
        <v/>
      </c>
      <c r="Z289" s="11" t="str">
        <f>IF('Daily PnL Log'!Z767&lt;&gt;"",'Daily PnL Log'!Z767,"")</f>
        <v/>
      </c>
      <c r="AA289" s="11" t="str">
        <f>IF('Daily PnL Log'!AA767&lt;&gt;"",'Daily PnL Log'!AA767,"")</f>
        <v/>
      </c>
      <c r="AB289" s="11" t="str">
        <f>IF('Daily PnL Log'!AB767&lt;&gt;"",'Daily PnL Log'!AB767,"")</f>
        <v/>
      </c>
      <c r="AC289" s="11">
        <f>IF('Daily PnL Log'!AC767&lt;&gt;"",'Daily PnL Log'!AC767,"")</f>
        <v>1963581.94</v>
      </c>
    </row>
    <row r="290" spans="1:29" x14ac:dyDescent="0.25">
      <c r="A290" s="47" t="str">
        <f t="shared" si="47"/>
        <v>Dec</v>
      </c>
      <c r="B290" s="14">
        <v>45275</v>
      </c>
      <c r="C290" s="13">
        <f>IF('Daily PnL Log'!C768&lt;&gt;"",'Daily PnL Log'!C768,"")</f>
        <v>-10321.299999999999</v>
      </c>
      <c r="D290" s="13">
        <f>IF('Daily PnL Log'!D768&lt;&gt;"",'Daily PnL Log'!D768,"")</f>
        <v>2003.6</v>
      </c>
      <c r="E290" s="13">
        <f>IF('Daily PnL Log'!E768&lt;&gt;"",'Daily PnL Log'!E768,"")</f>
        <v>-3504.1</v>
      </c>
      <c r="F290" s="13">
        <f>IF('Daily PnL Log'!F768&lt;&gt;"",'Daily PnL Log'!F768,"")</f>
        <v>1269.3</v>
      </c>
      <c r="G290" s="13">
        <f>IF('Daily PnL Log'!G768&lt;&gt;"",'Daily PnL Log'!G768,"")</f>
        <v>-2343.6</v>
      </c>
      <c r="H290" s="13">
        <f>IF('Daily PnL Log'!H768&lt;&gt;"",'Daily PnL Log'!H768,"")</f>
        <v>-490.8</v>
      </c>
      <c r="I290" s="13">
        <f>IF('Daily PnL Log'!I768&lt;&gt;"",'Daily PnL Log'!I768,"")</f>
        <v>0</v>
      </c>
      <c r="J290" s="13">
        <f>IF('Daily PnL Log'!J768&lt;&gt;"",'Daily PnL Log'!J768,"")</f>
        <v>-13386.9</v>
      </c>
      <c r="K290" s="13">
        <f>IF('Daily PnL Log'!K768&lt;&gt;"",'Daily PnL Log'!K768,"")</f>
        <v>-42.25</v>
      </c>
      <c r="L290" s="13">
        <f>IF('Daily PnL Log'!L768&lt;&gt;"",'Daily PnL Log'!L768,"")</f>
        <v>-298.47000000000003</v>
      </c>
      <c r="M290" s="13">
        <f>IF('Daily PnL Log'!M768&lt;&gt;"",'Daily PnL Log'!M768,"")</f>
        <v>-340.72</v>
      </c>
      <c r="N290" s="13">
        <f>IF('Daily PnL Log'!N768&lt;&gt;"",'Daily PnL Log'!N768,"")</f>
        <v>-13727.619999999999</v>
      </c>
      <c r="O290" s="13">
        <f t="shared" si="64"/>
        <v>1136300.9999999998</v>
      </c>
      <c r="P290" s="13">
        <f t="shared" si="65"/>
        <v>454773.30000000016</v>
      </c>
      <c r="Q290" s="13">
        <f t="shared" si="66"/>
        <v>-115518.00000000003</v>
      </c>
      <c r="R290" s="13">
        <f t="shared" si="67"/>
        <v>427196.79999999981</v>
      </c>
      <c r="S290" s="13">
        <f t="shared" si="68"/>
        <v>264544.7</v>
      </c>
      <c r="T290" s="13">
        <f t="shared" si="69"/>
        <v>-45008.799999999981</v>
      </c>
      <c r="U290" s="13">
        <f t="shared" si="70"/>
        <v>0</v>
      </c>
      <c r="V290" s="13">
        <f t="shared" si="71"/>
        <v>2122289.0000000009</v>
      </c>
      <c r="W290" s="13">
        <f>IF('Daily PnL Log'!W768&lt;&gt;"",'Daily PnL Log'!W768,"")</f>
        <v>713585</v>
      </c>
      <c r="X290" s="118">
        <f>IF('Daily PnL Log'!X768&lt;&gt;"",'Daily PnL Log'!X768,"")</f>
        <v>-1.9237540026766257E-2</v>
      </c>
      <c r="Y290" s="13" t="str">
        <f>IF('Daily PnL Log'!Y768&lt;&gt;"",'Daily PnL Log'!Y768,"")</f>
        <v/>
      </c>
      <c r="Z290" s="13" t="str">
        <f>IF('Daily PnL Log'!Z768&lt;&gt;"",'Daily PnL Log'!Z768,"")</f>
        <v/>
      </c>
      <c r="AA290" s="13" t="str">
        <f>IF('Daily PnL Log'!AA768&lt;&gt;"",'Daily PnL Log'!AA768,"")</f>
        <v/>
      </c>
      <c r="AB290" s="13" t="str">
        <f>IF('Daily PnL Log'!AB768&lt;&gt;"",'Daily PnL Log'!AB768,"")</f>
        <v/>
      </c>
      <c r="AC290" s="13">
        <f>IF('Daily PnL Log'!AC768&lt;&gt;"",'Daily PnL Log'!AC768,"")</f>
        <v>1927054.97</v>
      </c>
    </row>
    <row r="291" spans="1:29" x14ac:dyDescent="0.25">
      <c r="A291" s="48" t="str">
        <f t="shared" si="47"/>
        <v>Dec</v>
      </c>
      <c r="B291" s="83">
        <v>45278</v>
      </c>
      <c r="C291" s="11">
        <f>IF('Daily PnL Log'!C769&lt;&gt;"",'Daily PnL Log'!C769,"")</f>
        <v>-346.4</v>
      </c>
      <c r="D291" s="11">
        <f>IF('Daily PnL Log'!D769&lt;&gt;"",'Daily PnL Log'!D769,"")</f>
        <v>20251.400000000001</v>
      </c>
      <c r="E291" s="11">
        <f>IF('Daily PnL Log'!E769&lt;&gt;"",'Daily PnL Log'!E769,"")</f>
        <v>-1287.4000000000001</v>
      </c>
      <c r="F291" s="11">
        <f>IF('Daily PnL Log'!F769&lt;&gt;"",'Daily PnL Log'!F769,"")</f>
        <v>7335.4</v>
      </c>
      <c r="G291" s="11">
        <f>IF('Daily PnL Log'!G769&lt;&gt;"",'Daily PnL Log'!G769,"")</f>
        <v>-108.8</v>
      </c>
      <c r="H291" s="11">
        <f>IF('Daily PnL Log'!H769&lt;&gt;"",'Daily PnL Log'!H769,"")</f>
        <v>-743.8</v>
      </c>
      <c r="I291" s="11">
        <f>IF('Daily PnL Log'!I769&lt;&gt;"",'Daily PnL Log'!I769,"")</f>
        <v>0</v>
      </c>
      <c r="J291" s="11">
        <f>IF('Daily PnL Log'!J769&lt;&gt;"",'Daily PnL Log'!J769,"")</f>
        <v>25100.400000000001</v>
      </c>
      <c r="K291" s="11">
        <f>IF('Daily PnL Log'!K769&lt;&gt;"",'Daily PnL Log'!K769,"")</f>
        <v>-70.66</v>
      </c>
      <c r="L291" s="11">
        <f>IF('Daily PnL Log'!L769&lt;&gt;"",'Daily PnL Log'!L769,"")</f>
        <v>-494.6</v>
      </c>
      <c r="M291" s="11">
        <f>IF('Daily PnL Log'!M769&lt;&gt;"",'Daily PnL Log'!M769,"")</f>
        <v>-565.26</v>
      </c>
      <c r="N291" s="11">
        <f>IF('Daily PnL Log'!N769&lt;&gt;"",'Daily PnL Log'!N769,"")</f>
        <v>24535.140000000003</v>
      </c>
      <c r="O291" s="11">
        <f t="shared" si="64"/>
        <v>1135954.5999999999</v>
      </c>
      <c r="P291" s="11">
        <f t="shared" si="65"/>
        <v>475024.70000000019</v>
      </c>
      <c r="Q291" s="11">
        <f t="shared" si="66"/>
        <v>-116805.40000000002</v>
      </c>
      <c r="R291" s="11">
        <f t="shared" si="67"/>
        <v>434532.19999999984</v>
      </c>
      <c r="S291" s="11">
        <f t="shared" si="68"/>
        <v>264435.90000000002</v>
      </c>
      <c r="T291" s="11">
        <f t="shared" si="69"/>
        <v>-45752.599999999984</v>
      </c>
      <c r="U291" s="11">
        <f t="shared" si="70"/>
        <v>0</v>
      </c>
      <c r="V291" s="11">
        <f t="shared" si="71"/>
        <v>2147389.4000000008</v>
      </c>
      <c r="W291" s="11">
        <f>IF('Daily PnL Log'!W769&lt;&gt;"",'Daily PnL Log'!W769,"")</f>
        <v>654364</v>
      </c>
      <c r="X291" s="119">
        <f>IF('Daily PnL Log'!X769&lt;&gt;"",'Daily PnL Log'!X769,"")</f>
        <v>3.7494636012983605E-2</v>
      </c>
      <c r="Y291" s="11">
        <f>IF('Daily PnL Log'!Y769&lt;&gt;"",'Daily PnL Log'!Y769,"")</f>
        <v>-7013.89</v>
      </c>
      <c r="Z291" s="11" t="str">
        <f>IF('Daily PnL Log'!Z769&lt;&gt;"",'Daily PnL Log'!Z769,"")</f>
        <v/>
      </c>
      <c r="AA291" s="11" t="str">
        <f>IF('Daily PnL Log'!AA769&lt;&gt;"",'Daily PnL Log'!AA769,"")</f>
        <v/>
      </c>
      <c r="AB291" s="11" t="str">
        <f>IF('Daily PnL Log'!AB769&lt;&gt;"",'Daily PnL Log'!AB769,"")</f>
        <v/>
      </c>
      <c r="AC291" s="11">
        <f>IF('Daily PnL Log'!AC769&lt;&gt;"",'Daily PnL Log'!AC769,"")</f>
        <v>1954488.21</v>
      </c>
    </row>
    <row r="292" spans="1:29" x14ac:dyDescent="0.25">
      <c r="A292" s="47" t="str">
        <f t="shared" si="47"/>
        <v>Dec</v>
      </c>
      <c r="B292" s="14">
        <v>45279</v>
      </c>
      <c r="C292" s="13">
        <f>IF('Daily PnL Log'!C770&lt;&gt;"",'Daily PnL Log'!C770,"")</f>
        <v>18616.2</v>
      </c>
      <c r="D292" s="13">
        <f>IF('Daily PnL Log'!D770&lt;&gt;"",'Daily PnL Log'!D770,"")</f>
        <v>-8147.7</v>
      </c>
      <c r="E292" s="13">
        <f>IF('Daily PnL Log'!E770&lt;&gt;"",'Daily PnL Log'!E770,"")</f>
        <v>-3445.2</v>
      </c>
      <c r="F292" s="13">
        <f>IF('Daily PnL Log'!F770&lt;&gt;"",'Daily PnL Log'!F770,"")</f>
        <v>3590.8</v>
      </c>
      <c r="G292" s="13">
        <f>IF('Daily PnL Log'!G770&lt;&gt;"",'Daily PnL Log'!G770,"")</f>
        <v>-3226.4</v>
      </c>
      <c r="H292" s="13">
        <f>IF('Daily PnL Log'!H770&lt;&gt;"",'Daily PnL Log'!H770,"")</f>
        <v>-95.7</v>
      </c>
      <c r="I292" s="13">
        <f>IF('Daily PnL Log'!I770&lt;&gt;"",'Daily PnL Log'!I770,"")</f>
        <v>0</v>
      </c>
      <c r="J292" s="13">
        <f>IF('Daily PnL Log'!J770&lt;&gt;"",'Daily PnL Log'!J770,"")</f>
        <v>7292.0000000000009</v>
      </c>
      <c r="K292" s="13">
        <f>IF('Daily PnL Log'!K770&lt;&gt;"",'Daily PnL Log'!K770,"")</f>
        <v>-130.9</v>
      </c>
      <c r="L292" s="13">
        <f>IF('Daily PnL Log'!L770&lt;&gt;"",'Daily PnL Log'!L770,"")</f>
        <v>-923.38</v>
      </c>
      <c r="M292" s="13">
        <f>IF('Daily PnL Log'!M770&lt;&gt;"",'Daily PnL Log'!M770,"")</f>
        <v>-1054.28</v>
      </c>
      <c r="N292" s="13">
        <f>IF('Daily PnL Log'!N770&lt;&gt;"",'Daily PnL Log'!N770,"")</f>
        <v>6237.7200000000012</v>
      </c>
      <c r="O292" s="13">
        <f t="shared" si="64"/>
        <v>1154570.7999999998</v>
      </c>
      <c r="P292" s="13">
        <f t="shared" si="65"/>
        <v>466877.00000000017</v>
      </c>
      <c r="Q292" s="13">
        <f t="shared" si="66"/>
        <v>-120250.60000000002</v>
      </c>
      <c r="R292" s="13">
        <f t="shared" si="67"/>
        <v>438122.99999999983</v>
      </c>
      <c r="S292" s="13">
        <f t="shared" si="68"/>
        <v>261209.50000000003</v>
      </c>
      <c r="T292" s="13">
        <f t="shared" si="69"/>
        <v>-45848.299999999981</v>
      </c>
      <c r="U292" s="13">
        <f t="shared" si="70"/>
        <v>0</v>
      </c>
      <c r="V292" s="13">
        <f t="shared" si="71"/>
        <v>2154681.4000000008</v>
      </c>
      <c r="W292" s="13">
        <f>IF('Daily PnL Log'!W770&lt;&gt;"",'Daily PnL Log'!W770,"")</f>
        <v>647210</v>
      </c>
      <c r="X292" s="118">
        <f>IF('Daily PnL Log'!X770&lt;&gt;"",'Daily PnL Log'!X770,"")</f>
        <v>9.6378609724818848E-3</v>
      </c>
      <c r="Y292" s="13" t="str">
        <f>IF('Daily PnL Log'!Y770&lt;&gt;"",'Daily PnL Log'!Y770,"")</f>
        <v/>
      </c>
      <c r="Z292" s="13" t="str">
        <f>IF('Daily PnL Log'!Z770&lt;&gt;"",'Daily PnL Log'!Z770,"")</f>
        <v/>
      </c>
      <c r="AA292" s="13" t="str">
        <f>IF('Daily PnL Log'!AA770&lt;&gt;"",'Daily PnL Log'!AA770,"")</f>
        <v/>
      </c>
      <c r="AB292" s="13" t="str">
        <f>IF('Daily PnL Log'!AB770&lt;&gt;"",'Daily PnL Log'!AB770,"")</f>
        <v/>
      </c>
      <c r="AC292" s="13">
        <f>IF('Daily PnL Log'!AC770&lt;&gt;"",'Daily PnL Log'!AC770,"")</f>
        <v>1985635.93</v>
      </c>
    </row>
    <row r="293" spans="1:29" x14ac:dyDescent="0.25">
      <c r="A293" s="48" t="str">
        <f t="shared" si="47"/>
        <v>Dec</v>
      </c>
      <c r="B293" s="83">
        <v>45280</v>
      </c>
      <c r="C293" s="11">
        <f>IF('Daily PnL Log'!C771&lt;&gt;"",'Daily PnL Log'!C771,"")</f>
        <v>2896.5</v>
      </c>
      <c r="D293" s="11">
        <f>IF('Daily PnL Log'!D771&lt;&gt;"",'Daily PnL Log'!D771,"")</f>
        <v>1562.8</v>
      </c>
      <c r="E293" s="11">
        <f>IF('Daily PnL Log'!E771&lt;&gt;"",'Daily PnL Log'!E771,"")</f>
        <v>-411.3</v>
      </c>
      <c r="F293" s="11">
        <f>IF('Daily PnL Log'!F771&lt;&gt;"",'Daily PnL Log'!F771,"")</f>
        <v>-13171.6</v>
      </c>
      <c r="G293" s="11">
        <f>IF('Daily PnL Log'!G771&lt;&gt;"",'Daily PnL Log'!G771,"")</f>
        <v>-141.5</v>
      </c>
      <c r="H293" s="11">
        <f>IF('Daily PnL Log'!H771&lt;&gt;"",'Daily PnL Log'!H771,"")</f>
        <v>-439.1</v>
      </c>
      <c r="I293" s="11">
        <f>IF('Daily PnL Log'!I771&lt;&gt;"",'Daily PnL Log'!I771,"")</f>
        <v>0</v>
      </c>
      <c r="J293" s="11">
        <f>IF('Daily PnL Log'!J771&lt;&gt;"",'Daily PnL Log'!J771,"")</f>
        <v>-9704.2000000000007</v>
      </c>
      <c r="K293" s="11">
        <f>IF('Daily PnL Log'!K771&lt;&gt;"",'Daily PnL Log'!K771,"")</f>
        <v>-54.04</v>
      </c>
      <c r="L293" s="11">
        <f>IF('Daily PnL Log'!L771&lt;&gt;"",'Daily PnL Log'!L771,"")</f>
        <v>-382.49</v>
      </c>
      <c r="M293" s="11">
        <f>IF('Daily PnL Log'!M771&lt;&gt;"",'Daily PnL Log'!M771,"")</f>
        <v>-436.53000000000003</v>
      </c>
      <c r="N293" s="11">
        <f>IF('Daily PnL Log'!N771&lt;&gt;"",'Daily PnL Log'!N771,"")</f>
        <v>-10140.730000000001</v>
      </c>
      <c r="O293" s="11">
        <f t="shared" si="64"/>
        <v>1157467.2999999998</v>
      </c>
      <c r="P293" s="11">
        <f t="shared" si="65"/>
        <v>468439.80000000016</v>
      </c>
      <c r="Q293" s="11">
        <f t="shared" si="66"/>
        <v>-120661.90000000002</v>
      </c>
      <c r="R293" s="11">
        <f t="shared" si="67"/>
        <v>424951.39999999985</v>
      </c>
      <c r="S293" s="11">
        <f t="shared" si="68"/>
        <v>261068.00000000003</v>
      </c>
      <c r="T293" s="11">
        <f t="shared" si="69"/>
        <v>-46287.39999999998</v>
      </c>
      <c r="U293" s="11">
        <f t="shared" si="70"/>
        <v>0</v>
      </c>
      <c r="V293" s="11">
        <f t="shared" si="71"/>
        <v>2144977.2000000007</v>
      </c>
      <c r="W293" s="11">
        <f>IF('Daily PnL Log'!W771&lt;&gt;"",'Daily PnL Log'!W771,"")</f>
        <v>648494</v>
      </c>
      <c r="X293" s="119">
        <f>IF('Daily PnL Log'!X771&lt;&gt;"",'Daily PnL Log'!X771,"")</f>
        <v>-1.5637353622392807E-2</v>
      </c>
      <c r="Y293" s="11" t="str">
        <f>IF('Daily PnL Log'!Y771&lt;&gt;"",'Daily PnL Log'!Y771,"")</f>
        <v/>
      </c>
      <c r="Z293" s="11" t="str">
        <f>IF('Daily PnL Log'!Z771&lt;&gt;"",'Daily PnL Log'!Z771,"")</f>
        <v/>
      </c>
      <c r="AA293" s="11" t="str">
        <f>IF('Daily PnL Log'!AA771&lt;&gt;"",'Daily PnL Log'!AA771,"")</f>
        <v/>
      </c>
      <c r="AB293" s="11" t="str">
        <f>IF('Daily PnL Log'!AB771&lt;&gt;"",'Daily PnL Log'!AB771,"")</f>
        <v/>
      </c>
      <c r="AC293" s="11">
        <f>IF('Daily PnL Log'!AC771&lt;&gt;"",'Daily PnL Log'!AC771,"")</f>
        <v>1943772.15</v>
      </c>
    </row>
    <row r="294" spans="1:29" x14ac:dyDescent="0.25">
      <c r="A294" s="47" t="str">
        <f t="shared" si="47"/>
        <v>Dec</v>
      </c>
      <c r="B294" s="14">
        <v>45281</v>
      </c>
      <c r="C294" s="13">
        <f>IF('Daily PnL Log'!C772&lt;&gt;"",'Daily PnL Log'!C772,"")</f>
        <v>4489</v>
      </c>
      <c r="D294" s="13">
        <f>IF('Daily PnL Log'!D772&lt;&gt;"",'Daily PnL Log'!D772,"")</f>
        <v>12037.3</v>
      </c>
      <c r="E294" s="13">
        <f>IF('Daily PnL Log'!E772&lt;&gt;"",'Daily PnL Log'!E772,"")</f>
        <v>-1911</v>
      </c>
      <c r="F294" s="13">
        <f>IF('Daily PnL Log'!F772&lt;&gt;"",'Daily PnL Log'!F772,"")</f>
        <v>-13819.2</v>
      </c>
      <c r="G294" s="13">
        <f>IF('Daily PnL Log'!G772&lt;&gt;"",'Daily PnL Log'!G772,"")</f>
        <v>-626.70000000000005</v>
      </c>
      <c r="H294" s="13">
        <f>IF('Daily PnL Log'!H772&lt;&gt;"",'Daily PnL Log'!H772,"")</f>
        <v>326.8</v>
      </c>
      <c r="I294" s="13">
        <f>IF('Daily PnL Log'!I772&lt;&gt;"",'Daily PnL Log'!I772,"")</f>
        <v>0</v>
      </c>
      <c r="J294" s="13">
        <f>IF('Daily PnL Log'!J772&lt;&gt;"",'Daily PnL Log'!J772,"")</f>
        <v>496.19999999999851</v>
      </c>
      <c r="K294" s="13">
        <f>IF('Daily PnL Log'!K772&lt;&gt;"",'Daily PnL Log'!K772,"")</f>
        <v>-83.13</v>
      </c>
      <c r="L294" s="13">
        <f>IF('Daily PnL Log'!L772&lt;&gt;"",'Daily PnL Log'!L772,"")</f>
        <v>-584.05999999999995</v>
      </c>
      <c r="M294" s="13">
        <f>IF('Daily PnL Log'!M772&lt;&gt;"",'Daily PnL Log'!M772,"")</f>
        <v>-667.18999999999994</v>
      </c>
      <c r="N294" s="13">
        <f>IF('Daily PnL Log'!N772&lt;&gt;"",'Daily PnL Log'!N772,"")</f>
        <v>-170.99000000000143</v>
      </c>
      <c r="O294" s="13">
        <f t="shared" si="64"/>
        <v>1161956.2999999998</v>
      </c>
      <c r="P294" s="13">
        <f t="shared" si="65"/>
        <v>480477.10000000015</v>
      </c>
      <c r="Q294" s="13">
        <f t="shared" si="66"/>
        <v>-122572.90000000002</v>
      </c>
      <c r="R294" s="13">
        <f t="shared" si="67"/>
        <v>411132.19999999984</v>
      </c>
      <c r="S294" s="13">
        <f t="shared" si="68"/>
        <v>260441.30000000002</v>
      </c>
      <c r="T294" s="13">
        <f t="shared" si="69"/>
        <v>-45960.599999999977</v>
      </c>
      <c r="U294" s="13">
        <f t="shared" si="70"/>
        <v>0</v>
      </c>
      <c r="V294" s="13">
        <f t="shared" si="71"/>
        <v>2145473.4000000008</v>
      </c>
      <c r="W294" s="13">
        <f>IF('Daily PnL Log'!W772&lt;&gt;"",'Daily PnL Log'!W772,"")</f>
        <v>769158</v>
      </c>
      <c r="X294" s="118">
        <f>IF('Daily PnL Log'!X772&lt;&gt;"",'Daily PnL Log'!X772,"")</f>
        <v>-2.2230803033967199E-4</v>
      </c>
      <c r="Y294" s="13" t="str">
        <f>IF('Daily PnL Log'!Y772&lt;&gt;"",'Daily PnL Log'!Y772,"")</f>
        <v/>
      </c>
      <c r="Z294" s="13" t="str">
        <f>IF('Daily PnL Log'!Z772&lt;&gt;"",'Daily PnL Log'!Z772,"")</f>
        <v/>
      </c>
      <c r="AA294" s="13" t="str">
        <f>IF('Daily PnL Log'!AA772&lt;&gt;"",'Daily PnL Log'!AA772,"")</f>
        <v/>
      </c>
      <c r="AB294" s="13" t="str">
        <f>IF('Daily PnL Log'!AB772&lt;&gt;"",'Daily PnL Log'!AB772,"")</f>
        <v/>
      </c>
      <c r="AC294" s="13">
        <f>IF('Daily PnL Log'!AC772&lt;&gt;"",'Daily PnL Log'!AC772,"")</f>
        <v>1968050.46</v>
      </c>
    </row>
    <row r="295" spans="1:29" x14ac:dyDescent="0.25">
      <c r="A295" s="48" t="str">
        <f t="shared" si="47"/>
        <v>Dec</v>
      </c>
      <c r="B295" s="83">
        <v>45282</v>
      </c>
      <c r="C295" s="11">
        <f>IF('Daily PnL Log'!C773&lt;&gt;"",'Daily PnL Log'!C773,"")</f>
        <v>-63205.3</v>
      </c>
      <c r="D295" s="11">
        <f>IF('Daily PnL Log'!D773&lt;&gt;"",'Daily PnL Log'!D773,"")</f>
        <v>-1903</v>
      </c>
      <c r="E295" s="11">
        <f>IF('Daily PnL Log'!E773&lt;&gt;"",'Daily PnL Log'!E773,"")</f>
        <v>-668.7</v>
      </c>
      <c r="F295" s="11">
        <f>IF('Daily PnL Log'!F773&lt;&gt;"",'Daily PnL Log'!F773,"")</f>
        <v>-12671.4</v>
      </c>
      <c r="G295" s="11">
        <f>IF('Daily PnL Log'!G773&lt;&gt;"",'Daily PnL Log'!G773,"")</f>
        <v>1741.8</v>
      </c>
      <c r="H295" s="11">
        <f>IF('Daily PnL Log'!H773&lt;&gt;"",'Daily PnL Log'!H773,"")</f>
        <v>-1485.6</v>
      </c>
      <c r="I295" s="11">
        <f>IF('Daily PnL Log'!I773&lt;&gt;"",'Daily PnL Log'!I773,"")</f>
        <v>0</v>
      </c>
      <c r="J295" s="11">
        <f>IF('Daily PnL Log'!J773&lt;&gt;"",'Daily PnL Log'!J773,"")</f>
        <v>-78192.2</v>
      </c>
      <c r="K295" s="11">
        <f>IF('Daily PnL Log'!K773&lt;&gt;"",'Daily PnL Log'!K773,"")</f>
        <v>-317.14999999999998</v>
      </c>
      <c r="L295" s="11">
        <f>IF('Daily PnL Log'!L773&lt;&gt;"",'Daily PnL Log'!L773,"")</f>
        <v>-1532.85</v>
      </c>
      <c r="M295" s="11">
        <f>IF('Daily PnL Log'!M773&lt;&gt;"",'Daily PnL Log'!M773,"")</f>
        <v>-1850</v>
      </c>
      <c r="N295" s="11">
        <f>IF('Daily PnL Log'!N773&lt;&gt;"",'Daily PnL Log'!N773,"")</f>
        <v>-80042.2</v>
      </c>
      <c r="O295" s="11">
        <f t="shared" si="64"/>
        <v>1098750.9999999998</v>
      </c>
      <c r="P295" s="11">
        <f t="shared" si="65"/>
        <v>478574.10000000015</v>
      </c>
      <c r="Q295" s="11">
        <f t="shared" si="66"/>
        <v>-123241.60000000002</v>
      </c>
      <c r="R295" s="11">
        <f t="shared" si="67"/>
        <v>398460.79999999981</v>
      </c>
      <c r="S295" s="11">
        <f t="shared" si="68"/>
        <v>262183.10000000003</v>
      </c>
      <c r="T295" s="11">
        <f t="shared" si="69"/>
        <v>-47446.199999999975</v>
      </c>
      <c r="U295" s="11">
        <f t="shared" si="70"/>
        <v>0</v>
      </c>
      <c r="V295" s="11">
        <f t="shared" si="71"/>
        <v>2067281.2000000009</v>
      </c>
      <c r="W295" s="11">
        <f>IF('Daily PnL Log'!W773&lt;&gt;"",'Daily PnL Log'!W773,"")</f>
        <v>850401</v>
      </c>
      <c r="X295" s="119">
        <f>IF('Daily PnL Log'!X773&lt;&gt;"",'Daily PnL Log'!X773,"")</f>
        <v>-9.4122890260006753E-2</v>
      </c>
      <c r="Y295" s="11" t="str">
        <f>IF('Daily PnL Log'!Y773&lt;&gt;"",'Daily PnL Log'!Y773,"")</f>
        <v/>
      </c>
      <c r="Z295" s="11" t="str">
        <f>IF('Daily PnL Log'!Z773&lt;&gt;"",'Daily PnL Log'!Z773,"")</f>
        <v/>
      </c>
      <c r="AA295" s="11" t="str">
        <f>IF('Daily PnL Log'!AA773&lt;&gt;"",'Daily PnL Log'!AA773,"")</f>
        <v/>
      </c>
      <c r="AB295" s="11" t="str">
        <f>IF('Daily PnL Log'!AB773&lt;&gt;"",'Daily PnL Log'!AB773,"")</f>
        <v/>
      </c>
      <c r="AC295" s="11">
        <f>IF('Daily PnL Log'!AC773&lt;&gt;"",'Daily PnL Log'!AC773,"")</f>
        <v>1853987.71</v>
      </c>
    </row>
    <row r="296" spans="1:29" x14ac:dyDescent="0.25">
      <c r="A296" s="47" t="str">
        <f t="shared" si="47"/>
        <v>Dec</v>
      </c>
      <c r="B296" s="14">
        <v>45286</v>
      </c>
      <c r="C296" s="13">
        <f>IF('Daily PnL Log'!C774&lt;&gt;"",'Daily PnL Log'!C774,"")</f>
        <v>-22475.8</v>
      </c>
      <c r="D296" s="13">
        <f>IF('Daily PnL Log'!D774&lt;&gt;"",'Daily PnL Log'!D774,"")</f>
        <v>4112</v>
      </c>
      <c r="E296" s="13">
        <f>IF('Daily PnL Log'!E774&lt;&gt;"",'Daily PnL Log'!E774,"")</f>
        <v>180.8</v>
      </c>
      <c r="F296" s="13">
        <f>IF('Daily PnL Log'!F774&lt;&gt;"",'Daily PnL Log'!F774,"")</f>
        <v>-27512.3</v>
      </c>
      <c r="G296" s="13">
        <f>IF('Daily PnL Log'!G774&lt;&gt;"",'Daily PnL Log'!G774,"")</f>
        <v>-7020.6</v>
      </c>
      <c r="H296" s="13">
        <f>IF('Daily PnL Log'!H774&lt;&gt;"",'Daily PnL Log'!H774,"")</f>
        <v>3099.8</v>
      </c>
      <c r="I296" s="13">
        <f>IF('Daily PnL Log'!I774&lt;&gt;"",'Daily PnL Log'!I774,"")</f>
        <v>0</v>
      </c>
      <c r="J296" s="13">
        <f>IF('Daily PnL Log'!J774&lt;&gt;"",'Daily PnL Log'!J774,"")</f>
        <v>-49616.1</v>
      </c>
      <c r="K296" s="13">
        <f>IF('Daily PnL Log'!K774&lt;&gt;"",'Daily PnL Log'!K774,"")</f>
        <v>-67.48</v>
      </c>
      <c r="L296" s="13">
        <f>IF('Daily PnL Log'!L774&lt;&gt;"",'Daily PnL Log'!L774,"")</f>
        <v>-477.48</v>
      </c>
      <c r="M296" s="13">
        <f>IF('Daily PnL Log'!M774&lt;&gt;"",'Daily PnL Log'!M774,"")</f>
        <v>-544.96</v>
      </c>
      <c r="N296" s="13">
        <f>IF('Daily PnL Log'!N774&lt;&gt;"",'Daily PnL Log'!N774,"")</f>
        <v>-50161.06</v>
      </c>
      <c r="O296" s="13">
        <f t="shared" ref="O296:V299" si="72">IF(C296&lt;&gt;"",O295+C296,"")</f>
        <v>1076275.1999999997</v>
      </c>
      <c r="P296" s="13">
        <f t="shared" si="72"/>
        <v>482686.10000000015</v>
      </c>
      <c r="Q296" s="13">
        <f t="shared" si="72"/>
        <v>-123060.80000000002</v>
      </c>
      <c r="R296" s="13">
        <f t="shared" si="72"/>
        <v>370948.49999999983</v>
      </c>
      <c r="S296" s="13">
        <f t="shared" si="72"/>
        <v>255162.50000000003</v>
      </c>
      <c r="T296" s="13">
        <f t="shared" si="72"/>
        <v>-44346.399999999972</v>
      </c>
      <c r="U296" s="13">
        <f t="shared" si="72"/>
        <v>0</v>
      </c>
      <c r="V296" s="13">
        <f t="shared" si="72"/>
        <v>2017665.1000000008</v>
      </c>
      <c r="W296" s="13">
        <f>IF('Daily PnL Log'!W774&lt;&gt;"",'Daily PnL Log'!W774,"")</f>
        <v>762528</v>
      </c>
      <c r="X296" s="118">
        <f>IF('Daily PnL Log'!X774&lt;&gt;"",'Daily PnL Log'!X774,"")</f>
        <v>-6.5782581098661294E-2</v>
      </c>
      <c r="Y296" s="13" t="str">
        <f>IF('Daily PnL Log'!Y774&lt;&gt;"",'Daily PnL Log'!Y774,"")</f>
        <v/>
      </c>
      <c r="Z296" s="13" t="str">
        <f>IF('Daily PnL Log'!Z774&lt;&gt;"",'Daily PnL Log'!Z774,"")</f>
        <v/>
      </c>
      <c r="AA296" s="13" t="str">
        <f>IF('Daily PnL Log'!AA774&lt;&gt;"",'Daily PnL Log'!AA774,"")</f>
        <v/>
      </c>
      <c r="AB296" s="13" t="str">
        <f>IF('Daily PnL Log'!AB774&lt;&gt;"",'Daily PnL Log'!AB774,"")</f>
        <v/>
      </c>
      <c r="AC296" s="13">
        <f>IF('Daily PnL Log'!AC774&lt;&gt;"",'Daily PnL Log'!AC774,"")</f>
        <v>1847440.52</v>
      </c>
    </row>
    <row r="297" spans="1:29" x14ac:dyDescent="0.25">
      <c r="A297" s="48" t="str">
        <f t="shared" si="47"/>
        <v>Dec</v>
      </c>
      <c r="B297" s="83">
        <v>45287</v>
      </c>
      <c r="C297" s="11">
        <f>IF('Daily PnL Log'!C775&lt;&gt;"",'Daily PnL Log'!C775,"")</f>
        <v>-11697.4</v>
      </c>
      <c r="D297" s="11">
        <f>IF('Daily PnL Log'!D775&lt;&gt;"",'Daily PnL Log'!D775,"")</f>
        <v>-10956.3</v>
      </c>
      <c r="E297" s="11">
        <f>IF('Daily PnL Log'!E775&lt;&gt;"",'Daily PnL Log'!E775,"")</f>
        <v>1207.9000000000001</v>
      </c>
      <c r="F297" s="11">
        <f>IF('Daily PnL Log'!F775&lt;&gt;"",'Daily PnL Log'!F775,"")</f>
        <v>11071.7</v>
      </c>
      <c r="G297" s="11">
        <f>IF('Daily PnL Log'!G775&lt;&gt;"",'Daily PnL Log'!G775,"")</f>
        <v>-9306.4</v>
      </c>
      <c r="H297" s="11">
        <f>IF('Daily PnL Log'!H775&lt;&gt;"",'Daily PnL Log'!H775,"")</f>
        <v>-1257.9000000000001</v>
      </c>
      <c r="I297" s="11">
        <f>IF('Daily PnL Log'!I775&lt;&gt;"",'Daily PnL Log'!I775,"")</f>
        <v>0</v>
      </c>
      <c r="J297" s="11">
        <f>IF('Daily PnL Log'!J775&lt;&gt;"",'Daily PnL Log'!J775,"")</f>
        <v>-20938.399999999994</v>
      </c>
      <c r="K297" s="11">
        <f>IF('Daily PnL Log'!K775&lt;&gt;"",'Daily PnL Log'!K775,"")</f>
        <v>-47.33</v>
      </c>
      <c r="L297" s="11">
        <f>IF('Daily PnL Log'!L775&lt;&gt;"",'Daily PnL Log'!L775,"")</f>
        <v>-334.42</v>
      </c>
      <c r="M297" s="11">
        <f>IF('Daily PnL Log'!M775&lt;&gt;"",'Daily PnL Log'!M775,"")</f>
        <v>-381.75</v>
      </c>
      <c r="N297" s="11">
        <f>IF('Daily PnL Log'!N775&lt;&gt;"",'Daily PnL Log'!N775,"")</f>
        <v>-21320.149999999994</v>
      </c>
      <c r="O297" s="11">
        <f t="shared" si="72"/>
        <v>1064577.7999999998</v>
      </c>
      <c r="P297" s="11">
        <f t="shared" si="72"/>
        <v>471729.80000000016</v>
      </c>
      <c r="Q297" s="11">
        <f t="shared" si="72"/>
        <v>-121852.90000000002</v>
      </c>
      <c r="R297" s="11">
        <f t="shared" si="72"/>
        <v>382020.19999999984</v>
      </c>
      <c r="S297" s="11">
        <f t="shared" si="72"/>
        <v>245856.10000000003</v>
      </c>
      <c r="T297" s="11">
        <f t="shared" si="72"/>
        <v>-45604.299999999974</v>
      </c>
      <c r="U297" s="11">
        <f t="shared" si="72"/>
        <v>0</v>
      </c>
      <c r="V297" s="11">
        <f t="shared" si="72"/>
        <v>1996726.7000000009</v>
      </c>
      <c r="W297" s="11">
        <f>IF('Daily PnL Log'!W775&lt;&gt;"",'Daily PnL Log'!W775,"")</f>
        <v>802285</v>
      </c>
      <c r="X297" s="119">
        <f>IF('Daily PnL Log'!X775&lt;&gt;"",'Daily PnL Log'!X775,"")</f>
        <v>-2.6574284699327537E-2</v>
      </c>
      <c r="Y297" s="11">
        <f>IF('Daily PnL Log'!Y775&lt;&gt;"",'Daily PnL Log'!Y775,"")</f>
        <v>-4861.1499999999996</v>
      </c>
      <c r="Z297" s="11" t="str">
        <f>IF('Daily PnL Log'!Z775&lt;&gt;"",'Daily PnL Log'!Z775,"")</f>
        <v/>
      </c>
      <c r="AA297" s="11" t="str">
        <f>IF('Daily PnL Log'!AA775&lt;&gt;"",'Daily PnL Log'!AA775,"")</f>
        <v/>
      </c>
      <c r="AB297" s="11" t="str">
        <f>IF('Daily PnL Log'!AB775&lt;&gt;"",'Daily PnL Log'!AB775,"")</f>
        <v/>
      </c>
      <c r="AC297" s="11">
        <f>IF('Daily PnL Log'!AC775&lt;&gt;"",'Daily PnL Log'!AC775,"")</f>
        <v>1796685.77</v>
      </c>
    </row>
    <row r="298" spans="1:29" x14ac:dyDescent="0.25">
      <c r="A298" s="47" t="str">
        <f t="shared" si="47"/>
        <v>Dec</v>
      </c>
      <c r="B298" s="14">
        <v>45288</v>
      </c>
      <c r="C298" s="13">
        <f>IF('Daily PnL Log'!C776&lt;&gt;"",'Daily PnL Log'!C776,"")</f>
        <v>32354.400000000001</v>
      </c>
      <c r="D298" s="13">
        <f>IF('Daily PnL Log'!D776&lt;&gt;"",'Daily PnL Log'!D776,"")</f>
        <v>-21977.1</v>
      </c>
      <c r="E298" s="13">
        <f>IF('Daily PnL Log'!E776&lt;&gt;"",'Daily PnL Log'!E776,"")</f>
        <v>5400.7</v>
      </c>
      <c r="F298" s="13">
        <f>IF('Daily PnL Log'!F776&lt;&gt;"",'Daily PnL Log'!F776,"")</f>
        <v>-7723.9</v>
      </c>
      <c r="G298" s="13">
        <f>IF('Daily PnL Log'!G776&lt;&gt;"",'Daily PnL Log'!G776,"")</f>
        <v>2151</v>
      </c>
      <c r="H298" s="13">
        <f>IF('Daily PnL Log'!H776&lt;&gt;"",'Daily PnL Log'!H776,"")</f>
        <v>21.9</v>
      </c>
      <c r="I298" s="13">
        <f>IF('Daily PnL Log'!I776&lt;&gt;"",'Daily PnL Log'!I776,"")</f>
        <v>0</v>
      </c>
      <c r="J298" s="13">
        <f>IF('Daily PnL Log'!J776&lt;&gt;"",'Daily PnL Log'!J776,"")</f>
        <v>10227.000000000004</v>
      </c>
      <c r="K298" s="13">
        <f>IF('Daily PnL Log'!K776&lt;&gt;"",'Daily PnL Log'!K776,"")</f>
        <v>-59.58</v>
      </c>
      <c r="L298" s="13">
        <f>IF('Daily PnL Log'!L776&lt;&gt;"",'Daily PnL Log'!L776,"")</f>
        <v>-423.05</v>
      </c>
      <c r="M298" s="13">
        <f>IF('Daily PnL Log'!M776&lt;&gt;"",'Daily PnL Log'!M776,"")</f>
        <v>-482.63</v>
      </c>
      <c r="N298" s="13">
        <f>IF('Daily PnL Log'!N776&lt;&gt;"",'Daily PnL Log'!N776,"")</f>
        <v>9744.3700000000044</v>
      </c>
      <c r="O298" s="13">
        <f t="shared" si="72"/>
        <v>1096932.1999999997</v>
      </c>
      <c r="P298" s="13">
        <f t="shared" si="72"/>
        <v>449752.70000000019</v>
      </c>
      <c r="Q298" s="13">
        <f t="shared" si="72"/>
        <v>-116452.20000000003</v>
      </c>
      <c r="R298" s="13">
        <f t="shared" si="72"/>
        <v>374296.29999999981</v>
      </c>
      <c r="S298" s="13">
        <f t="shared" si="72"/>
        <v>248007.10000000003</v>
      </c>
      <c r="T298" s="13">
        <f t="shared" si="72"/>
        <v>-45582.399999999972</v>
      </c>
      <c r="U298" s="13">
        <f t="shared" si="72"/>
        <v>0</v>
      </c>
      <c r="V298" s="13">
        <f t="shared" si="72"/>
        <v>2006953.7000000009</v>
      </c>
      <c r="W298" s="13">
        <f>IF('Daily PnL Log'!W776&lt;&gt;"",'Daily PnL Log'!W776,"")</f>
        <v>768552</v>
      </c>
      <c r="X298" s="118">
        <f>IF('Daily PnL Log'!X776&lt;&gt;"",'Daily PnL Log'!X776,"")</f>
        <v>1.2678868833859004E-2</v>
      </c>
      <c r="Y298" s="13" t="str">
        <f>IF('Daily PnL Log'!Y776&lt;&gt;"",'Daily PnL Log'!Y776,"")</f>
        <v/>
      </c>
      <c r="Z298" s="13" t="str">
        <f>IF('Daily PnL Log'!Z776&lt;&gt;"",'Daily PnL Log'!Z776,"")</f>
        <v/>
      </c>
      <c r="AA298" s="13" t="str">
        <f>IF('Daily PnL Log'!AA776&lt;&gt;"",'Daily PnL Log'!AA776,"")</f>
        <v/>
      </c>
      <c r="AB298" s="13" t="str">
        <f>IF('Daily PnL Log'!AB776&lt;&gt;"",'Daily PnL Log'!AB776,"")</f>
        <v/>
      </c>
      <c r="AC298" s="13">
        <f>IF('Daily PnL Log'!AC776&lt;&gt;"",'Daily PnL Log'!AC776,"")</f>
        <v>1805041.14</v>
      </c>
    </row>
    <row r="299" spans="1:29" ht="12.75" customHeight="1" x14ac:dyDescent="0.25">
      <c r="A299" s="48" t="str">
        <f>TEXT(B299,"mmm")</f>
        <v>Dec</v>
      </c>
      <c r="B299" s="83">
        <v>45289</v>
      </c>
      <c r="C299" s="11">
        <f>IF('Daily PnL Log'!C777&lt;&gt;"",'Daily PnL Log'!C777,"")</f>
        <v>23081.1</v>
      </c>
      <c r="D299" s="11">
        <f>IF('Daily PnL Log'!D777&lt;&gt;"",'Daily PnL Log'!D777,"")</f>
        <v>-24319.1</v>
      </c>
      <c r="E299" s="11">
        <f>IF('Daily PnL Log'!E777&lt;&gt;"",'Daily PnL Log'!E777,"")</f>
        <v>-283</v>
      </c>
      <c r="F299" s="11">
        <f>IF('Daily PnL Log'!F777&lt;&gt;"",'Daily PnL Log'!F777,"")</f>
        <v>15515.6</v>
      </c>
      <c r="G299" s="11">
        <f>IF('Daily PnL Log'!G777&lt;&gt;"",'Daily PnL Log'!G777,"")</f>
        <v>10283.5</v>
      </c>
      <c r="H299" s="11">
        <f>IF('Daily PnL Log'!H777&lt;&gt;"",'Daily PnL Log'!H777,"")</f>
        <v>-254.4</v>
      </c>
      <c r="I299" s="11">
        <f>IF('Daily PnL Log'!I777&lt;&gt;"",'Daily PnL Log'!I777,"")</f>
        <v>0</v>
      </c>
      <c r="J299" s="11">
        <f>IF('Daily PnL Log'!J777&lt;&gt;"",'Daily PnL Log'!J777,"")</f>
        <v>24023.699999999997</v>
      </c>
      <c r="K299" s="11">
        <f>IF('Daily PnL Log'!K777&lt;&gt;"",'Daily PnL Log'!K777,"")</f>
        <v>-51.04</v>
      </c>
      <c r="L299" s="11">
        <f>IF('Daily PnL Log'!L777&lt;&gt;"",'Daily PnL Log'!L777,"")</f>
        <v>-362.25</v>
      </c>
      <c r="M299" s="11">
        <f>IF('Daily PnL Log'!M777&lt;&gt;"",'Daily PnL Log'!M777,"")</f>
        <v>-413.29</v>
      </c>
      <c r="N299" s="11">
        <f>IF('Daily PnL Log'!N777&lt;&gt;"",'Daily PnL Log'!N777,"")</f>
        <v>23610.409999999996</v>
      </c>
      <c r="O299" s="11">
        <f t="shared" si="72"/>
        <v>1120013.2999999998</v>
      </c>
      <c r="P299" s="11">
        <f t="shared" si="72"/>
        <v>425433.60000000021</v>
      </c>
      <c r="Q299" s="11">
        <f t="shared" si="72"/>
        <v>-116735.20000000003</v>
      </c>
      <c r="R299" s="11">
        <f t="shared" si="72"/>
        <v>389811.89999999979</v>
      </c>
      <c r="S299" s="11">
        <f t="shared" si="72"/>
        <v>258290.60000000003</v>
      </c>
      <c r="T299" s="11">
        <f t="shared" si="72"/>
        <v>-45836.799999999974</v>
      </c>
      <c r="U299" s="11">
        <f t="shared" si="72"/>
        <v>0</v>
      </c>
      <c r="V299" s="11">
        <f t="shared" si="72"/>
        <v>2030977.4000000008</v>
      </c>
      <c r="W299" s="11">
        <f>IF('Daily PnL Log'!W777&lt;&gt;"",'Daily PnL Log'!W777,"")</f>
        <v>787979</v>
      </c>
      <c r="X299" s="119">
        <f>IF('Daily PnL Log'!X777&lt;&gt;"",'Daily PnL Log'!X777,"")</f>
        <v>2.9963247751526367E-2</v>
      </c>
      <c r="Y299" s="11" t="str">
        <f>IF('Daily PnL Log'!Y777&lt;&gt;"",'Daily PnL Log'!Y777,"")</f>
        <v/>
      </c>
      <c r="Z299" s="11" t="str">
        <f>IF('Daily PnL Log'!Z777&lt;&gt;"",'Daily PnL Log'!Z777,"")</f>
        <v/>
      </c>
      <c r="AA299" s="11" t="str">
        <f>IF('Daily PnL Log'!AA777&lt;&gt;"",'Daily PnL Log'!AA777,"")</f>
        <v/>
      </c>
      <c r="AB299" s="11" t="str">
        <f>IF('Daily PnL Log'!AB777&lt;&gt;"",'Daily PnL Log'!AB777,"")</f>
        <v/>
      </c>
      <c r="AC299" s="11">
        <f>IF('Daily PnL Log'!AC777&lt;&gt;"",'Daily PnL Log'!AC777,"")</f>
        <v>1843661.35</v>
      </c>
    </row>
    <row r="300" spans="1:29" x14ac:dyDescent="0.25">
      <c r="B300" s="25"/>
    </row>
    <row r="302" spans="1:29" x14ac:dyDescent="0.25">
      <c r="B302" s="25"/>
    </row>
    <row r="303" spans="1:29" x14ac:dyDescent="0.25">
      <c r="B303" s="25"/>
      <c r="F303" s="20" t="s">
        <v>35</v>
      </c>
    </row>
    <row r="304" spans="1:29" x14ac:dyDescent="0.25">
      <c r="B304" s="25"/>
    </row>
    <row r="305" spans="2:2" x14ac:dyDescent="0.25">
      <c r="B305" s="25"/>
    </row>
  </sheetData>
  <mergeCells count="1">
    <mergeCell ref="A2:B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/>
  <dimension ref="A2:AA80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-120331.39999999998</v>
      </c>
    </row>
    <row r="8" spans="1:2" ht="18.75" x14ac:dyDescent="0.3">
      <c r="A8" s="55" t="s">
        <v>6</v>
      </c>
      <c r="B8" s="56">
        <f>K48</f>
        <v>-1855.62</v>
      </c>
    </row>
    <row r="9" spans="1:2" ht="18.75" x14ac:dyDescent="0.3">
      <c r="A9" s="55" t="s">
        <v>30</v>
      </c>
      <c r="B9" s="56">
        <f>L48</f>
        <v>-12400.529999999999</v>
      </c>
    </row>
    <row r="10" spans="1:2" ht="18.75" x14ac:dyDescent="0.3">
      <c r="A10" s="55" t="s">
        <v>11</v>
      </c>
      <c r="B10" s="56">
        <f>Y48</f>
        <v>-25757.97</v>
      </c>
    </row>
    <row r="11" spans="1:2" ht="18.75" x14ac:dyDescent="0.3">
      <c r="A11" s="57" t="s">
        <v>18</v>
      </c>
      <c r="B11" s="54">
        <f>B7+(B8+B9+B10)</f>
        <v>-160345.51999999996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683573.3</v>
      </c>
    </row>
    <row r="15" spans="1:2" ht="18.75" x14ac:dyDescent="0.3">
      <c r="A15" s="60" t="s">
        <v>15</v>
      </c>
      <c r="B15" s="63">
        <f>B11/B14</f>
        <v>-0.23456960650745129</v>
      </c>
    </row>
    <row r="16" spans="1:2" ht="18.75" x14ac:dyDescent="0.3">
      <c r="A16" s="60" t="s">
        <v>17</v>
      </c>
      <c r="B16" s="63">
        <f>X48</f>
        <v>4.6922060472916999E-2</v>
      </c>
    </row>
    <row r="17" spans="1:2" ht="18.75" x14ac:dyDescent="0.3">
      <c r="A17" s="60" t="s">
        <v>31</v>
      </c>
      <c r="B17" s="64">
        <f>B15/B16</f>
        <v>-4.9991326924537516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42528.800000000003</v>
      </c>
      <c r="D48" s="41">
        <f t="shared" si="0"/>
        <v>-89024.099999999991</v>
      </c>
      <c r="E48" s="41">
        <f t="shared" si="0"/>
        <v>9863.8999999999942</v>
      </c>
      <c r="F48" s="41">
        <f t="shared" si="0"/>
        <v>-43618.400000000009</v>
      </c>
      <c r="G48" s="41">
        <f t="shared" si="0"/>
        <v>-44123.999999999993</v>
      </c>
      <c r="H48" s="41">
        <f t="shared" si="0"/>
        <v>4042.3999999999992</v>
      </c>
      <c r="I48" s="41">
        <f t="shared" si="0"/>
        <v>0</v>
      </c>
      <c r="J48" s="41">
        <f t="shared" si="0"/>
        <v>-120331.39999999998</v>
      </c>
      <c r="K48" s="41">
        <f t="shared" si="0"/>
        <v>-1855.62</v>
      </c>
      <c r="L48" s="41">
        <f t="shared" si="0"/>
        <v>-12400.529999999999</v>
      </c>
      <c r="M48" s="41">
        <f t="shared" si="0"/>
        <v>-14256.150000000003</v>
      </c>
      <c r="N48" s="41">
        <f t="shared" si="0"/>
        <v>-134587.54999999999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683573.3</v>
      </c>
      <c r="X48" s="44">
        <f>_xlfn.STDEV.P(X50:X69)</f>
        <v>4.6922060472916999E-2</v>
      </c>
      <c r="Y48" s="41">
        <f>SUM(Y50:Y69)</f>
        <v>-25757.97</v>
      </c>
      <c r="Z48" s="41">
        <f>SUM(Z50:Z69)</f>
        <v>29599.38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Dec</v>
      </c>
      <c r="B50" s="14">
        <f>'Daily PnL Log'!B758</f>
        <v>45261</v>
      </c>
      <c r="C50" s="13">
        <f>IF('Daily PnL Log'!C758&lt;&gt;"",'Daily PnL Log'!C758,"")</f>
        <v>-3494</v>
      </c>
      <c r="D50" s="13">
        <f>IF('Daily PnL Log'!D758&lt;&gt;"",'Daily PnL Log'!D758,"")</f>
        <v>-5739.4</v>
      </c>
      <c r="E50" s="13">
        <f>IF('Daily PnL Log'!E758&lt;&gt;"",'Daily PnL Log'!E758,"")</f>
        <v>-901.1</v>
      </c>
      <c r="F50" s="13">
        <f>IF('Daily PnL Log'!F758&lt;&gt;"",'Daily PnL Log'!F758,"")</f>
        <v>-20904.900000000001</v>
      </c>
      <c r="G50" s="13">
        <f>IF('Daily PnL Log'!G758&lt;&gt;"",'Daily PnL Log'!G758,"")</f>
        <v>3350.4</v>
      </c>
      <c r="H50" s="13">
        <f>IF('Daily PnL Log'!H758&lt;&gt;"",'Daily PnL Log'!H758,"")</f>
        <v>371.1</v>
      </c>
      <c r="I50" s="13">
        <f>IF('Daily PnL Log'!I758&lt;&gt;"",'Daily PnL Log'!I758,"")</f>
        <v>0</v>
      </c>
      <c r="J50" s="13">
        <f>IF('Daily PnL Log'!J758&lt;&gt;"",'Daily PnL Log'!J758,"")</f>
        <v>-27317.9</v>
      </c>
      <c r="K50" s="13">
        <f>IF('Daily PnL Log'!K758&lt;&gt;"",'Daily PnL Log'!K758,"")</f>
        <v>-110.87</v>
      </c>
      <c r="L50" s="13">
        <f>IF('Daily PnL Log'!L758&lt;&gt;"",'Daily PnL Log'!L758,"")</f>
        <v>-783.61</v>
      </c>
      <c r="M50" s="13">
        <f>IF('Daily PnL Log'!M758&lt;&gt;"",'Daily PnL Log'!M758,"")</f>
        <v>-894.48</v>
      </c>
      <c r="N50" s="13">
        <f>IF('Daily PnL Log'!N758&lt;&gt;"",'Daily PnL Log'!N758,"")</f>
        <v>-28212.38</v>
      </c>
      <c r="O50" s="13">
        <f t="shared" ref="O50:U50" si="1">C50</f>
        <v>-3494</v>
      </c>
      <c r="P50" s="13">
        <f t="shared" si="1"/>
        <v>-5739.4</v>
      </c>
      <c r="Q50" s="13">
        <f t="shared" si="1"/>
        <v>-901.1</v>
      </c>
      <c r="R50" s="13">
        <f t="shared" si="1"/>
        <v>-20904.900000000001</v>
      </c>
      <c r="S50" s="13">
        <f t="shared" si="1"/>
        <v>3350.4</v>
      </c>
      <c r="T50" s="13">
        <f t="shared" si="1"/>
        <v>371.1</v>
      </c>
      <c r="U50" s="13">
        <f t="shared" si="1"/>
        <v>0</v>
      </c>
      <c r="V50" s="13">
        <f>SUM(O50:T50)</f>
        <v>-27317.9</v>
      </c>
      <c r="W50" s="13">
        <f>IF('Daily PnL Log'!W758&lt;&gt;"",'Daily PnL Log'!W758,"")</f>
        <v>632641</v>
      </c>
      <c r="X50" s="13">
        <f>IF('Daily PnL Log'!X758&lt;&gt;"",'Daily PnL Log'!X758,"")</f>
        <v>-4.4594612110185713E-2</v>
      </c>
      <c r="Y50" s="13">
        <f>IF('Daily PnL Log'!Y758&lt;&gt;"",'Daily PnL Log'!Y758,"")</f>
        <v>-5797.96</v>
      </c>
      <c r="Z50" s="13" t="str">
        <f>IF('Daily PnL Log'!Z758&lt;&gt;"",'Daily PnL Log'!Z758,"")</f>
        <v/>
      </c>
      <c r="AA50" s="13">
        <f>IF('Daily PnL Log'!AC758&lt;&gt;"",'Daily PnL Log'!AC758,"")</f>
        <v>1937332.75</v>
      </c>
    </row>
    <row r="51" spans="1:27" x14ac:dyDescent="0.25">
      <c r="A51" s="48" t="str">
        <f t="shared" ref="A51:A69" si="2">TEXT(B51,"mmm")</f>
        <v>Dec</v>
      </c>
      <c r="B51" s="2">
        <f>'Daily PnL Log'!B759</f>
        <v>45264</v>
      </c>
      <c r="C51" s="11">
        <f>IF('Daily PnL Log'!C759&lt;&gt;"",'Daily PnL Log'!C759,"")</f>
        <v>25325.5</v>
      </c>
      <c r="D51" s="11">
        <f>IF('Daily PnL Log'!D759&lt;&gt;"",'Daily PnL Log'!D759,"")</f>
        <v>9569.9</v>
      </c>
      <c r="E51" s="11">
        <f>IF('Daily PnL Log'!E759&lt;&gt;"",'Daily PnL Log'!E759,"")</f>
        <v>-5476.1</v>
      </c>
      <c r="F51" s="11">
        <f>IF('Daily PnL Log'!F759&lt;&gt;"",'Daily PnL Log'!F759,"")</f>
        <v>9431</v>
      </c>
      <c r="G51" s="11">
        <f>IF('Daily PnL Log'!G759&lt;&gt;"",'Daily PnL Log'!G759,"")</f>
        <v>-590.5</v>
      </c>
      <c r="H51" s="11">
        <f>IF('Daily PnL Log'!H759&lt;&gt;"",'Daily PnL Log'!H759,"")</f>
        <v>5823.9</v>
      </c>
      <c r="I51" s="11">
        <f>IF('Daily PnL Log'!I759&lt;&gt;"",'Daily PnL Log'!I759,"")</f>
        <v>0</v>
      </c>
      <c r="J51" s="11">
        <f>IF('Daily PnL Log'!J759&lt;&gt;"",'Daily PnL Log'!J759,"")</f>
        <v>44083.700000000004</v>
      </c>
      <c r="K51" s="11">
        <f>IF('Daily PnL Log'!K759&lt;&gt;"",'Daily PnL Log'!K759,"")</f>
        <v>-88.36</v>
      </c>
      <c r="L51" s="11">
        <f>IF('Daily PnL Log'!L759&lt;&gt;"",'Daily PnL Log'!L759,"")</f>
        <v>-625.6</v>
      </c>
      <c r="M51" s="11">
        <f>IF('Daily PnL Log'!M759&lt;&gt;"",'Daily PnL Log'!M759,"")</f>
        <v>-713.96</v>
      </c>
      <c r="N51" s="11">
        <f>IF('Daily PnL Log'!N759&lt;&gt;"",'Daily PnL Log'!N759,"")</f>
        <v>43369.740000000005</v>
      </c>
      <c r="O51" s="11">
        <f t="shared" ref="O51:V66" si="3">IF(C51&lt;&gt;"",O50+C51,"")</f>
        <v>21831.5</v>
      </c>
      <c r="P51" s="11">
        <f t="shared" si="3"/>
        <v>3830.5</v>
      </c>
      <c r="Q51" s="11">
        <f t="shared" si="3"/>
        <v>-6377.2000000000007</v>
      </c>
      <c r="R51" s="11">
        <f t="shared" si="3"/>
        <v>-11473.900000000001</v>
      </c>
      <c r="S51" s="11">
        <f t="shared" si="3"/>
        <v>2759.9</v>
      </c>
      <c r="T51" s="11">
        <f t="shared" si="3"/>
        <v>6195</v>
      </c>
      <c r="U51" s="11">
        <f t="shared" si="3"/>
        <v>0</v>
      </c>
      <c r="V51" s="11">
        <f t="shared" si="3"/>
        <v>16765.800000000003</v>
      </c>
      <c r="W51" s="11">
        <f>IF('Daily PnL Log'!W759&lt;&gt;"",'Daily PnL Log'!W759,"")</f>
        <v>633160</v>
      </c>
      <c r="X51" s="11">
        <f>IF('Daily PnL Log'!X759&lt;&gt;"",'Daily PnL Log'!X759,"")</f>
        <v>6.8497283467054151E-2</v>
      </c>
      <c r="Y51" s="11">
        <f>IF('Daily PnL Log'!Y759&lt;&gt;"",'Daily PnL Log'!Y759,"")</f>
        <v>-7814.97</v>
      </c>
      <c r="Z51" s="11" t="str">
        <f>IF('Daily PnL Log'!Z759&lt;&gt;"",'Daily PnL Log'!Z759,"")</f>
        <v/>
      </c>
      <c r="AA51" s="11">
        <f>IF('Daily PnL Log'!AC759&lt;&gt;"",'Daily PnL Log'!AC759,"")</f>
        <v>1987219.54</v>
      </c>
    </row>
    <row r="52" spans="1:27" x14ac:dyDescent="0.25">
      <c r="A52" s="47" t="str">
        <f t="shared" si="2"/>
        <v>Dec</v>
      </c>
      <c r="B52" s="14">
        <f>'Daily PnL Log'!B760</f>
        <v>45265</v>
      </c>
      <c r="C52" s="13">
        <f>IF('Daily PnL Log'!C760&lt;&gt;"",'Daily PnL Log'!C760,"")</f>
        <v>14711.8</v>
      </c>
      <c r="D52" s="13">
        <f>IF('Daily PnL Log'!D760&lt;&gt;"",'Daily PnL Log'!D760,"")</f>
        <v>-18769.2</v>
      </c>
      <c r="E52" s="13">
        <f>IF('Daily PnL Log'!E760&lt;&gt;"",'Daily PnL Log'!E760,"")</f>
        <v>8251.6</v>
      </c>
      <c r="F52" s="13">
        <f>IF('Daily PnL Log'!F760&lt;&gt;"",'Daily PnL Log'!F760,"")</f>
        <v>9563.2999999999993</v>
      </c>
      <c r="G52" s="13">
        <f>IF('Daily PnL Log'!G760&lt;&gt;"",'Daily PnL Log'!G760,"")</f>
        <v>-858.6</v>
      </c>
      <c r="H52" s="13">
        <f>IF('Daily PnL Log'!H760&lt;&gt;"",'Daily PnL Log'!H760,"")</f>
        <v>-727.2</v>
      </c>
      <c r="I52" s="13">
        <f>IF('Daily PnL Log'!I760&lt;&gt;"",'Daily PnL Log'!I760,"")</f>
        <v>0</v>
      </c>
      <c r="J52" s="13">
        <f>IF('Daily PnL Log'!J760&lt;&gt;"",'Daily PnL Log'!J760,"")</f>
        <v>12171.699999999997</v>
      </c>
      <c r="K52" s="13">
        <f>IF('Daily PnL Log'!K760&lt;&gt;"",'Daily PnL Log'!K760,"")</f>
        <v>-105.67</v>
      </c>
      <c r="L52" s="13">
        <f>IF('Daily PnL Log'!L760&lt;&gt;"",'Daily PnL Log'!L760,"")</f>
        <v>-747.73</v>
      </c>
      <c r="M52" s="13">
        <f>IF('Daily PnL Log'!M760&lt;&gt;"",'Daily PnL Log'!M760,"")</f>
        <v>-853.4</v>
      </c>
      <c r="N52" s="13">
        <f>IF('Daily PnL Log'!N760&lt;&gt;"",'Daily PnL Log'!N760,"")</f>
        <v>11318.299999999997</v>
      </c>
      <c r="O52" s="13">
        <f t="shared" si="3"/>
        <v>36543.300000000003</v>
      </c>
      <c r="P52" s="13">
        <f t="shared" si="3"/>
        <v>-14938.7</v>
      </c>
      <c r="Q52" s="13">
        <f t="shared" si="3"/>
        <v>1874.3999999999996</v>
      </c>
      <c r="R52" s="13">
        <f t="shared" si="3"/>
        <v>-1910.6000000000022</v>
      </c>
      <c r="S52" s="13">
        <f t="shared" si="3"/>
        <v>1901.3000000000002</v>
      </c>
      <c r="T52" s="13">
        <f t="shared" si="3"/>
        <v>5467.8</v>
      </c>
      <c r="U52" s="13">
        <f t="shared" si="3"/>
        <v>0</v>
      </c>
      <c r="V52" s="13">
        <f t="shared" si="3"/>
        <v>28937.5</v>
      </c>
      <c r="W52" s="13">
        <f>IF('Daily PnL Log'!W760&lt;&gt;"",'Daily PnL Log'!W760,"")</f>
        <v>701373</v>
      </c>
      <c r="X52" s="13">
        <f>IF('Daily PnL Log'!X760&lt;&gt;"",'Daily PnL Log'!X760,"")</f>
        <v>1.6137347745065745E-2</v>
      </c>
      <c r="Y52" s="13">
        <f>IF('Daily PnL Log'!Y760&lt;&gt;"",'Daily PnL Log'!Y760,"")</f>
        <v>-270</v>
      </c>
      <c r="Z52" s="13" t="str">
        <f>IF('Daily PnL Log'!Z760&lt;&gt;"",'Daily PnL Log'!Z760,"")</f>
        <v/>
      </c>
      <c r="AA52" s="13">
        <f>IF('Daily PnL Log'!AC760&lt;&gt;"",'Daily PnL Log'!AC760,"")</f>
        <v>2036319.14</v>
      </c>
    </row>
    <row r="53" spans="1:27" x14ac:dyDescent="0.25">
      <c r="A53" s="48" t="str">
        <f t="shared" si="2"/>
        <v>Dec</v>
      </c>
      <c r="B53" s="2">
        <f>'Daily PnL Log'!B761</f>
        <v>45266</v>
      </c>
      <c r="C53" s="11">
        <f>IF('Daily PnL Log'!C761&lt;&gt;"",'Daily PnL Log'!C761,"")</f>
        <v>37924.400000000001</v>
      </c>
      <c r="D53" s="11">
        <f>IF('Daily PnL Log'!D761&lt;&gt;"",'Daily PnL Log'!D761,"")</f>
        <v>-29269.3</v>
      </c>
      <c r="E53" s="11">
        <f>IF('Daily PnL Log'!E761&lt;&gt;"",'Daily PnL Log'!E761,"")</f>
        <v>4032.5</v>
      </c>
      <c r="F53" s="11">
        <f>IF('Daily PnL Log'!F761&lt;&gt;"",'Daily PnL Log'!F761,"")</f>
        <v>14549.2</v>
      </c>
      <c r="G53" s="11">
        <f>IF('Daily PnL Log'!G761&lt;&gt;"",'Daily PnL Log'!G761,"")</f>
        <v>-5648.5</v>
      </c>
      <c r="H53" s="11">
        <f>IF('Daily PnL Log'!H761&lt;&gt;"",'Daily PnL Log'!H761,"")</f>
        <v>300</v>
      </c>
      <c r="I53" s="11">
        <f>IF('Daily PnL Log'!I761&lt;&gt;"",'Daily PnL Log'!I761,"")</f>
        <v>0</v>
      </c>
      <c r="J53" s="11">
        <f>IF('Daily PnL Log'!J761&lt;&gt;"",'Daily PnL Log'!J761,"")</f>
        <v>21888.300000000003</v>
      </c>
      <c r="K53" s="11">
        <f>IF('Daily PnL Log'!K761&lt;&gt;"",'Daily PnL Log'!K761,"")</f>
        <v>-93.22</v>
      </c>
      <c r="L53" s="11">
        <f>IF('Daily PnL Log'!L761&lt;&gt;"",'Daily PnL Log'!L761,"")</f>
        <v>-658.72</v>
      </c>
      <c r="M53" s="11">
        <f>IF('Daily PnL Log'!M761&lt;&gt;"",'Daily PnL Log'!M761,"")</f>
        <v>-751.94</v>
      </c>
      <c r="N53" s="11">
        <f>IF('Daily PnL Log'!N761&lt;&gt;"",'Daily PnL Log'!N761,"")</f>
        <v>21136.360000000004</v>
      </c>
      <c r="O53" s="11">
        <f t="shared" si="3"/>
        <v>74467.700000000012</v>
      </c>
      <c r="P53" s="11">
        <f t="shared" si="3"/>
        <v>-44208</v>
      </c>
      <c r="Q53" s="11">
        <f t="shared" si="3"/>
        <v>5906.9</v>
      </c>
      <c r="R53" s="11">
        <f t="shared" si="3"/>
        <v>12638.599999999999</v>
      </c>
      <c r="S53" s="11">
        <f t="shared" si="3"/>
        <v>-3747.2</v>
      </c>
      <c r="T53" s="11">
        <f t="shared" si="3"/>
        <v>5767.8</v>
      </c>
      <c r="U53" s="11">
        <f t="shared" si="3"/>
        <v>0</v>
      </c>
      <c r="V53" s="11">
        <f t="shared" si="3"/>
        <v>50825.8</v>
      </c>
      <c r="W53" s="11">
        <f>IF('Daily PnL Log'!W761&lt;&gt;"",'Daily PnL Log'!W761,"")</f>
        <v>701399</v>
      </c>
      <c r="X53" s="11">
        <f>IF('Daily PnL Log'!X761&lt;&gt;"",'Daily PnL Log'!X761,"")</f>
        <v>3.0134573901588118E-2</v>
      </c>
      <c r="Y53" s="11" t="str">
        <f>IF('Daily PnL Log'!Y761&lt;&gt;"",'Daily PnL Log'!Y761,"")</f>
        <v/>
      </c>
      <c r="Z53" s="11" t="str">
        <f>IF('Daily PnL Log'!Z761&lt;&gt;"",'Daily PnL Log'!Z761,"")</f>
        <v/>
      </c>
      <c r="AA53" s="11">
        <f>IF('Daily PnL Log'!AC761&lt;&gt;"",'Daily PnL Log'!AC761,"")</f>
        <v>2037438.2</v>
      </c>
    </row>
    <row r="54" spans="1:27" x14ac:dyDescent="0.25">
      <c r="A54" s="47" t="str">
        <f t="shared" si="2"/>
        <v>Dec</v>
      </c>
      <c r="B54" s="14">
        <f>'Daily PnL Log'!B762</f>
        <v>45267</v>
      </c>
      <c r="C54" s="13">
        <f>IF('Daily PnL Log'!C762&lt;&gt;"",'Daily PnL Log'!C762,"")</f>
        <v>39796.1</v>
      </c>
      <c r="D54" s="13">
        <f>IF('Daily PnL Log'!D762&lt;&gt;"",'Daily PnL Log'!D762,"")</f>
        <v>7985.6</v>
      </c>
      <c r="E54" s="13">
        <f>IF('Daily PnL Log'!E762&lt;&gt;"",'Daily PnL Log'!E762,"")</f>
        <v>14809.8</v>
      </c>
      <c r="F54" s="13">
        <f>IF('Daily PnL Log'!F762&lt;&gt;"",'Daily PnL Log'!F762,"")</f>
        <v>-7067.6</v>
      </c>
      <c r="G54" s="13">
        <f>IF('Daily PnL Log'!G762&lt;&gt;"",'Daily PnL Log'!G762,"")</f>
        <v>-17367</v>
      </c>
      <c r="H54" s="13">
        <f>IF('Daily PnL Log'!H762&lt;&gt;"",'Daily PnL Log'!H762,"")</f>
        <v>-961.1</v>
      </c>
      <c r="I54" s="13">
        <f>IF('Daily PnL Log'!I762&lt;&gt;"",'Daily PnL Log'!I762,"")</f>
        <v>0</v>
      </c>
      <c r="J54" s="13">
        <f>IF('Daily PnL Log'!J762&lt;&gt;"",'Daily PnL Log'!J762,"")</f>
        <v>37195.800000000003</v>
      </c>
      <c r="K54" s="13">
        <f>IF('Daily PnL Log'!K762&lt;&gt;"",'Daily PnL Log'!K762,"")</f>
        <v>-148.37</v>
      </c>
      <c r="L54" s="13">
        <f>IF('Daily PnL Log'!L762&lt;&gt;"",'Daily PnL Log'!L762,"")</f>
        <v>-1049.95</v>
      </c>
      <c r="M54" s="13">
        <f>IF('Daily PnL Log'!M762&lt;&gt;"",'Daily PnL Log'!M762,"")</f>
        <v>-1198.3200000000002</v>
      </c>
      <c r="N54" s="13">
        <f>IF('Daily PnL Log'!N762&lt;&gt;"",'Daily PnL Log'!N762,"")</f>
        <v>35997.480000000003</v>
      </c>
      <c r="O54" s="13">
        <f t="shared" si="3"/>
        <v>114263.80000000002</v>
      </c>
      <c r="P54" s="13">
        <f t="shared" si="3"/>
        <v>-36222.400000000001</v>
      </c>
      <c r="Q54" s="13">
        <f t="shared" si="3"/>
        <v>20716.699999999997</v>
      </c>
      <c r="R54" s="13">
        <f t="shared" si="3"/>
        <v>5570.9999999999982</v>
      </c>
      <c r="S54" s="13">
        <f t="shared" si="3"/>
        <v>-21114.2</v>
      </c>
      <c r="T54" s="13">
        <f t="shared" si="3"/>
        <v>4806.7</v>
      </c>
      <c r="U54" s="13">
        <f t="shared" si="3"/>
        <v>0</v>
      </c>
      <c r="V54" s="13">
        <f t="shared" si="3"/>
        <v>88021.6</v>
      </c>
      <c r="W54" s="13">
        <f>IF('Daily PnL Log'!W762&lt;&gt;"",'Daily PnL Log'!W762,"")</f>
        <v>605218</v>
      </c>
      <c r="X54" s="13">
        <f>IF('Daily PnL Log'!X762&lt;&gt;"",'Daily PnL Log'!X762,"")</f>
        <v>5.9478535007220543E-2</v>
      </c>
      <c r="Y54" s="13" t="str">
        <f>IF('Daily PnL Log'!Y762&lt;&gt;"",'Daily PnL Log'!Y762,"")</f>
        <v/>
      </c>
      <c r="Z54" s="13" t="str">
        <f>IF('Daily PnL Log'!Z762&lt;&gt;"",'Daily PnL Log'!Z762,"")</f>
        <v/>
      </c>
      <c r="AA54" s="13">
        <f>IF('Daily PnL Log'!AC762&lt;&gt;"",'Daily PnL Log'!AC762,"")</f>
        <v>2069799.88</v>
      </c>
    </row>
    <row r="55" spans="1:27" x14ac:dyDescent="0.25">
      <c r="A55" s="48" t="str">
        <f t="shared" si="2"/>
        <v>Dec</v>
      </c>
      <c r="B55" s="2">
        <f>'Daily PnL Log'!B763</f>
        <v>45268</v>
      </c>
      <c r="C55" s="11">
        <f>IF('Daily PnL Log'!C763&lt;&gt;"",'Daily PnL Log'!C763,"")</f>
        <v>593.79999999999995</v>
      </c>
      <c r="D55" s="11">
        <f>IF('Daily PnL Log'!D763&lt;&gt;"",'Daily PnL Log'!D763,"")</f>
        <v>18041.7</v>
      </c>
      <c r="E55" s="11">
        <f>IF('Daily PnL Log'!E763&lt;&gt;"",'Daily PnL Log'!E763,"")</f>
        <v>-5184.1000000000004</v>
      </c>
      <c r="F55" s="11">
        <f>IF('Daily PnL Log'!F763&lt;&gt;"",'Daily PnL Log'!F763,"")</f>
        <v>-439.2</v>
      </c>
      <c r="G55" s="11">
        <f>IF('Daily PnL Log'!G763&lt;&gt;"",'Daily PnL Log'!G763,"")</f>
        <v>-526.9</v>
      </c>
      <c r="H55" s="11">
        <f>IF('Daily PnL Log'!H763&lt;&gt;"",'Daily PnL Log'!H763,"")</f>
        <v>-1202.2</v>
      </c>
      <c r="I55" s="11">
        <f>IF('Daily PnL Log'!I763&lt;&gt;"",'Daily PnL Log'!I763,"")</f>
        <v>0</v>
      </c>
      <c r="J55" s="11">
        <f>IF('Daily PnL Log'!J763&lt;&gt;"",'Daily PnL Log'!J763,"")</f>
        <v>11283.099999999999</v>
      </c>
      <c r="K55" s="11">
        <f>IF('Daily PnL Log'!K763&lt;&gt;"",'Daily PnL Log'!K763,"")</f>
        <v>-90.71</v>
      </c>
      <c r="L55" s="11">
        <f>IF('Daily PnL Log'!L763&lt;&gt;"",'Daily PnL Log'!L763,"")</f>
        <v>-641.70000000000005</v>
      </c>
      <c r="M55" s="11">
        <f>IF('Daily PnL Log'!M763&lt;&gt;"",'Daily PnL Log'!M763,"")</f>
        <v>-732.41000000000008</v>
      </c>
      <c r="N55" s="11">
        <f>IF('Daily PnL Log'!N763&lt;&gt;"",'Daily PnL Log'!N763,"")</f>
        <v>10550.689999999999</v>
      </c>
      <c r="O55" s="11">
        <f t="shared" si="3"/>
        <v>114857.60000000002</v>
      </c>
      <c r="P55" s="11">
        <f t="shared" si="3"/>
        <v>-18180.7</v>
      </c>
      <c r="Q55" s="11">
        <f t="shared" si="3"/>
        <v>15532.599999999997</v>
      </c>
      <c r="R55" s="11">
        <f t="shared" si="3"/>
        <v>5131.7999999999984</v>
      </c>
      <c r="S55" s="11">
        <f t="shared" si="3"/>
        <v>-21641.100000000002</v>
      </c>
      <c r="T55" s="11">
        <f t="shared" si="3"/>
        <v>3604.5</v>
      </c>
      <c r="U55" s="11">
        <f t="shared" si="3"/>
        <v>0</v>
      </c>
      <c r="V55" s="11">
        <f t="shared" si="3"/>
        <v>99304.700000000012</v>
      </c>
      <c r="W55" s="11">
        <f>IF('Daily PnL Log'!W763&lt;&gt;"",'Daily PnL Log'!W763,"")</f>
        <v>644535</v>
      </c>
      <c r="X55" s="11">
        <f>IF('Daily PnL Log'!X763&lt;&gt;"",'Daily PnL Log'!X763,"")</f>
        <v>1.6369460153443954E-2</v>
      </c>
      <c r="Y55" s="11" t="str">
        <f>IF('Daily PnL Log'!Y763&lt;&gt;"",'Daily PnL Log'!Y763,"")</f>
        <v/>
      </c>
      <c r="Z55" s="11" t="str">
        <f>IF('Daily PnL Log'!Z763&lt;&gt;"",'Daily PnL Log'!Z763,"")</f>
        <v/>
      </c>
      <c r="AA55" s="11">
        <f>IF('Daily PnL Log'!AC763&lt;&gt;"",'Daily PnL Log'!AC763,"")</f>
        <v>2072932.22</v>
      </c>
    </row>
    <row r="56" spans="1:27" x14ac:dyDescent="0.25">
      <c r="A56" s="47" t="str">
        <f t="shared" si="2"/>
        <v>Dec</v>
      </c>
      <c r="B56" s="14">
        <f>'Daily PnL Log'!B764</f>
        <v>45271</v>
      </c>
      <c r="C56" s="13">
        <f>IF('Daily PnL Log'!C764&lt;&gt;"",'Daily PnL Log'!C764,"")</f>
        <v>19657.2</v>
      </c>
      <c r="D56" s="13">
        <f>IF('Daily PnL Log'!D764&lt;&gt;"",'Daily PnL Log'!D764,"")</f>
        <v>10770.3</v>
      </c>
      <c r="E56" s="13">
        <f>IF('Daily PnL Log'!E764&lt;&gt;"",'Daily PnL Log'!E764,"")</f>
        <v>-631.29999999999995</v>
      </c>
      <c r="F56" s="13">
        <f>IF('Daily PnL Log'!F764&lt;&gt;"",'Daily PnL Log'!F764,"")</f>
        <v>2942</v>
      </c>
      <c r="G56" s="13">
        <f>IF('Daily PnL Log'!G764&lt;&gt;"",'Daily PnL Log'!G764,"")</f>
        <v>-13775.4</v>
      </c>
      <c r="H56" s="13">
        <f>IF('Daily PnL Log'!H764&lt;&gt;"",'Daily PnL Log'!H764,"")</f>
        <v>-1291.9000000000001</v>
      </c>
      <c r="I56" s="13">
        <f>IF('Daily PnL Log'!I764&lt;&gt;"",'Daily PnL Log'!I764,"")</f>
        <v>0</v>
      </c>
      <c r="J56" s="13">
        <f>IF('Daily PnL Log'!J764&lt;&gt;"",'Daily PnL Log'!J764,"")</f>
        <v>17670.900000000001</v>
      </c>
      <c r="K56" s="13">
        <f>IF('Daily PnL Log'!K764&lt;&gt;"",'Daily PnL Log'!K764,"")</f>
        <v>-77.06</v>
      </c>
      <c r="L56" s="13">
        <f>IF('Daily PnL Log'!L764&lt;&gt;"",'Daily PnL Log'!L764,"")</f>
        <v>-543.27</v>
      </c>
      <c r="M56" s="13">
        <f>IF('Daily PnL Log'!M764&lt;&gt;"",'Daily PnL Log'!M764,"")</f>
        <v>-620.32999999999993</v>
      </c>
      <c r="N56" s="13">
        <f>IF('Daily PnL Log'!N764&lt;&gt;"",'Daily PnL Log'!N764,"")</f>
        <v>17050.57</v>
      </c>
      <c r="O56" s="13">
        <f t="shared" si="3"/>
        <v>134514.80000000002</v>
      </c>
      <c r="P56" s="13">
        <f t="shared" si="3"/>
        <v>-7410.4000000000015</v>
      </c>
      <c r="Q56" s="13">
        <f t="shared" si="3"/>
        <v>14901.299999999997</v>
      </c>
      <c r="R56" s="13">
        <f t="shared" si="3"/>
        <v>8073.7999999999984</v>
      </c>
      <c r="S56" s="13">
        <f t="shared" si="3"/>
        <v>-35416.5</v>
      </c>
      <c r="T56" s="13">
        <f t="shared" si="3"/>
        <v>2312.6</v>
      </c>
      <c r="U56" s="13">
        <f t="shared" si="3"/>
        <v>0</v>
      </c>
      <c r="V56" s="13">
        <f t="shared" si="3"/>
        <v>116975.6</v>
      </c>
      <c r="W56" s="13">
        <f>IF('Daily PnL Log'!W764&lt;&gt;"",'Daily PnL Log'!W764,"")</f>
        <v>450214</v>
      </c>
      <c r="X56" s="13">
        <f>IF('Daily PnL Log'!X764&lt;&gt;"",'Daily PnL Log'!X764,"")</f>
        <v>3.7872145246482782E-2</v>
      </c>
      <c r="Y56" s="13" t="str">
        <f>IF('Daily PnL Log'!Y764&lt;&gt;"",'Daily PnL Log'!Y764,"")</f>
        <v/>
      </c>
      <c r="Z56" s="13" t="str">
        <f>IF('Daily PnL Log'!Z764&lt;&gt;"",'Daily PnL Log'!Z764,"")</f>
        <v/>
      </c>
      <c r="AA56" s="13">
        <f>IF('Daily PnL Log'!AC764&lt;&gt;"",'Daily PnL Log'!AC764,"")</f>
        <v>2088824.64</v>
      </c>
    </row>
    <row r="57" spans="1:27" x14ac:dyDescent="0.25">
      <c r="A57" s="48" t="str">
        <f t="shared" si="2"/>
        <v>Dec</v>
      </c>
      <c r="B57" s="2">
        <f>'Daily PnL Log'!B765</f>
        <v>45272</v>
      </c>
      <c r="C57" s="11">
        <f>IF('Daily PnL Log'!C765&lt;&gt;"",'Daily PnL Log'!C765,"")</f>
        <v>-30376.3</v>
      </c>
      <c r="D57" s="11">
        <f>IF('Daily PnL Log'!D765&lt;&gt;"",'Daily PnL Log'!D765,"")</f>
        <v>-2617.5</v>
      </c>
      <c r="E57" s="11">
        <f>IF('Daily PnL Log'!E765&lt;&gt;"",'Daily PnL Log'!E765,"")</f>
        <v>1958.2</v>
      </c>
      <c r="F57" s="11">
        <f>IF('Daily PnL Log'!F765&lt;&gt;"",'Daily PnL Log'!F765,"")</f>
        <v>76.2</v>
      </c>
      <c r="G57" s="11">
        <f>IF('Daily PnL Log'!G765&lt;&gt;"",'Daily PnL Log'!G765,"")</f>
        <v>-985.7</v>
      </c>
      <c r="H57" s="11">
        <f>IF('Daily PnL Log'!H765&lt;&gt;"",'Daily PnL Log'!H765,"")</f>
        <v>2503.4</v>
      </c>
      <c r="I57" s="11">
        <f>IF('Daily PnL Log'!I765&lt;&gt;"",'Daily PnL Log'!I765,"")</f>
        <v>0</v>
      </c>
      <c r="J57" s="11">
        <f>IF('Daily PnL Log'!J765&lt;&gt;"",'Daily PnL Log'!J765,"")</f>
        <v>-29441.7</v>
      </c>
      <c r="K57" s="11">
        <f>IF('Daily PnL Log'!K765&lt;&gt;"",'Daily PnL Log'!K765,"")</f>
        <v>-77.790000000000006</v>
      </c>
      <c r="L57" s="11">
        <f>IF('Daily PnL Log'!L765&lt;&gt;"",'Daily PnL Log'!L765,"")</f>
        <v>-547.21</v>
      </c>
      <c r="M57" s="11">
        <f>IF('Daily PnL Log'!M765&lt;&gt;"",'Daily PnL Log'!M765,"")</f>
        <v>-625</v>
      </c>
      <c r="N57" s="11">
        <f>IF('Daily PnL Log'!N765&lt;&gt;"",'Daily PnL Log'!N765,"")</f>
        <v>-30066.7</v>
      </c>
      <c r="O57" s="11">
        <f t="shared" si="3"/>
        <v>104138.50000000001</v>
      </c>
      <c r="P57" s="11">
        <f t="shared" si="3"/>
        <v>-10027.900000000001</v>
      </c>
      <c r="Q57" s="11">
        <f t="shared" si="3"/>
        <v>16859.499999999996</v>
      </c>
      <c r="R57" s="11">
        <f t="shared" si="3"/>
        <v>8149.9999999999982</v>
      </c>
      <c r="S57" s="11">
        <f t="shared" si="3"/>
        <v>-36402.199999999997</v>
      </c>
      <c r="T57" s="11">
        <f t="shared" si="3"/>
        <v>4816</v>
      </c>
      <c r="U57" s="11">
        <f t="shared" si="3"/>
        <v>0</v>
      </c>
      <c r="V57" s="11">
        <f t="shared" si="3"/>
        <v>87533.900000000009</v>
      </c>
      <c r="W57" s="11">
        <f>IF('Daily PnL Log'!W765&lt;&gt;"",'Daily PnL Log'!W765,"")</f>
        <v>575208</v>
      </c>
      <c r="X57" s="11">
        <f>IF('Daily PnL Log'!X765&lt;&gt;"",'Daily PnL Log'!X765,"")</f>
        <v>-5.227100457573608E-2</v>
      </c>
      <c r="Y57" s="11" t="str">
        <f>IF('Daily PnL Log'!Y765&lt;&gt;"",'Daily PnL Log'!Y765,"")</f>
        <v/>
      </c>
      <c r="Z57" s="11">
        <f>IF('Daily PnL Log'!Z765&lt;&gt;"",'Daily PnL Log'!Z765,"")</f>
        <v>29599.38</v>
      </c>
      <c r="AA57" s="11">
        <f>IF('Daily PnL Log'!AC765&lt;&gt;"",'Daily PnL Log'!AC765,"")</f>
        <v>2055215.89</v>
      </c>
    </row>
    <row r="58" spans="1:27" x14ac:dyDescent="0.25">
      <c r="A58" s="47" t="str">
        <f t="shared" si="2"/>
        <v>Dec</v>
      </c>
      <c r="B58" s="14">
        <f>'Daily PnL Log'!B766</f>
        <v>45273</v>
      </c>
      <c r="C58" s="13">
        <f>IF('Daily PnL Log'!C766&lt;&gt;"",'Daily PnL Log'!C766,"")</f>
        <v>-29624.9</v>
      </c>
      <c r="D58" s="13">
        <f>IF('Daily PnL Log'!D766&lt;&gt;"",'Daily PnL Log'!D766,"")</f>
        <v>-6244.6</v>
      </c>
      <c r="E58" s="13">
        <f>IF('Daily PnL Log'!E766&lt;&gt;"",'Daily PnL Log'!E766,"")</f>
        <v>-1592.6</v>
      </c>
      <c r="F58" s="13">
        <f>IF('Daily PnL Log'!F766&lt;&gt;"",'Daily PnL Log'!F766,"")</f>
        <v>-6233.4</v>
      </c>
      <c r="G58" s="13">
        <f>IF('Daily PnL Log'!G766&lt;&gt;"",'Daily PnL Log'!G766,"")</f>
        <v>-1961.9</v>
      </c>
      <c r="H58" s="13">
        <f>IF('Daily PnL Log'!H766&lt;&gt;"",'Daily PnL Log'!H766,"")</f>
        <v>-179.5</v>
      </c>
      <c r="I58" s="13">
        <f>IF('Daily PnL Log'!I766&lt;&gt;"",'Daily PnL Log'!I766,"")</f>
        <v>0</v>
      </c>
      <c r="J58" s="13">
        <f>IF('Daily PnL Log'!J766&lt;&gt;"",'Daily PnL Log'!J766,"")</f>
        <v>-45836.9</v>
      </c>
      <c r="K58" s="13">
        <f>IF('Daily PnL Log'!K766&lt;&gt;"",'Daily PnL Log'!K766,"")</f>
        <v>-80.959999999999994</v>
      </c>
      <c r="L58" s="13">
        <f>IF('Daily PnL Log'!L766&lt;&gt;"",'Daily PnL Log'!L766,"")</f>
        <v>-572.24</v>
      </c>
      <c r="M58" s="13">
        <f>IF('Daily PnL Log'!M766&lt;&gt;"",'Daily PnL Log'!M766,"")</f>
        <v>-653.20000000000005</v>
      </c>
      <c r="N58" s="13">
        <f>IF('Daily PnL Log'!N766&lt;&gt;"",'Daily PnL Log'!N766,"")</f>
        <v>-46490.1</v>
      </c>
      <c r="O58" s="13">
        <f t="shared" si="3"/>
        <v>74513.600000000006</v>
      </c>
      <c r="P58" s="13">
        <f t="shared" si="3"/>
        <v>-16272.500000000002</v>
      </c>
      <c r="Q58" s="13">
        <f t="shared" si="3"/>
        <v>15266.899999999996</v>
      </c>
      <c r="R58" s="13">
        <f t="shared" si="3"/>
        <v>1916.5999999999985</v>
      </c>
      <c r="S58" s="13">
        <f t="shared" si="3"/>
        <v>-38364.1</v>
      </c>
      <c r="T58" s="13">
        <f t="shared" si="3"/>
        <v>4636.5</v>
      </c>
      <c r="U58" s="13">
        <f t="shared" si="3"/>
        <v>0</v>
      </c>
      <c r="V58" s="13">
        <f t="shared" si="3"/>
        <v>41697.000000000007</v>
      </c>
      <c r="W58" s="13">
        <f>IF('Daily PnL Log'!W766&lt;&gt;"",'Daily PnL Log'!W766,"")</f>
        <v>602033</v>
      </c>
      <c r="X58" s="13">
        <f>IF('Daily PnL Log'!X766&lt;&gt;"",'Daily PnL Log'!X766,"")</f>
        <v>-7.7221846642958114E-2</v>
      </c>
      <c r="Y58" s="13" t="str">
        <f>IF('Daily PnL Log'!Y766&lt;&gt;"",'Daily PnL Log'!Y766,"")</f>
        <v/>
      </c>
      <c r="Z58" s="13" t="str">
        <f>IF('Daily PnL Log'!Z766&lt;&gt;"",'Daily PnL Log'!Z766,"")</f>
        <v/>
      </c>
      <c r="AA58" s="13">
        <f>IF('Daily PnL Log'!AC766&lt;&gt;"",'Daily PnL Log'!AC766,"")</f>
        <v>2016194.44</v>
      </c>
    </row>
    <row r="59" spans="1:27" x14ac:dyDescent="0.25">
      <c r="A59" s="48" t="str">
        <f t="shared" si="2"/>
        <v>Dec</v>
      </c>
      <c r="B59" s="2">
        <f>'Daily PnL Log'!B767</f>
        <v>45274</v>
      </c>
      <c r="C59" s="11">
        <f>IF('Daily PnL Log'!C767&lt;&gt;"",'Daily PnL Log'!C767,"")</f>
        <v>-5375.8</v>
      </c>
      <c r="D59" s="11">
        <f>IF('Daily PnL Log'!D767&lt;&gt;"",'Daily PnL Log'!D767,"")</f>
        <v>-45415.5</v>
      </c>
      <c r="E59" s="11">
        <f>IF('Daily PnL Log'!E767&lt;&gt;"",'Daily PnL Log'!E767,"")</f>
        <v>-681.7</v>
      </c>
      <c r="F59" s="11">
        <f>IF('Daily PnL Log'!F767&lt;&gt;"",'Daily PnL Log'!F767,"")</f>
        <v>-9419.4</v>
      </c>
      <c r="G59" s="11">
        <f>IF('Daily PnL Log'!G767&lt;&gt;"",'Daily PnL Log'!G767,"")</f>
        <v>2837.8</v>
      </c>
      <c r="H59" s="11">
        <f>IF('Daily PnL Log'!H767&lt;&gt;"",'Daily PnL Log'!H767,"")</f>
        <v>724.7</v>
      </c>
      <c r="I59" s="11">
        <f>IF('Daily PnL Log'!I767&lt;&gt;"",'Daily PnL Log'!I767,"")</f>
        <v>0</v>
      </c>
      <c r="J59" s="11">
        <f>IF('Daily PnL Log'!J767&lt;&gt;"",'Daily PnL Log'!J767,"")</f>
        <v>-57329.9</v>
      </c>
      <c r="K59" s="11">
        <f>IF('Daily PnL Log'!K767&lt;&gt;"",'Daily PnL Log'!K767,"")</f>
        <v>-59.05</v>
      </c>
      <c r="L59" s="11">
        <f>IF('Daily PnL Log'!L767&lt;&gt;"",'Daily PnL Log'!L767,"")</f>
        <v>-417.45</v>
      </c>
      <c r="M59" s="11">
        <f>IF('Daily PnL Log'!M767&lt;&gt;"",'Daily PnL Log'!M767,"")</f>
        <v>-476.5</v>
      </c>
      <c r="N59" s="11">
        <f>IF('Daily PnL Log'!N767&lt;&gt;"",'Daily PnL Log'!N767,"")</f>
        <v>-57806.400000000001</v>
      </c>
      <c r="O59" s="11">
        <f t="shared" si="3"/>
        <v>69137.8</v>
      </c>
      <c r="P59" s="11">
        <f t="shared" si="3"/>
        <v>-61688</v>
      </c>
      <c r="Q59" s="11">
        <f t="shared" si="3"/>
        <v>14585.199999999995</v>
      </c>
      <c r="R59" s="11">
        <f t="shared" si="3"/>
        <v>-7502.8000000000011</v>
      </c>
      <c r="S59" s="11">
        <f t="shared" si="3"/>
        <v>-35526.299999999996</v>
      </c>
      <c r="T59" s="11">
        <f t="shared" si="3"/>
        <v>5361.2</v>
      </c>
      <c r="U59" s="11">
        <f t="shared" si="3"/>
        <v>0</v>
      </c>
      <c r="V59" s="11">
        <f t="shared" si="3"/>
        <v>-15632.899999999994</v>
      </c>
      <c r="W59" s="11">
        <f>IF('Daily PnL Log'!W767&lt;&gt;"",'Daily PnL Log'!W767,"")</f>
        <v>721129</v>
      </c>
      <c r="X59" s="11">
        <f>IF('Daily PnL Log'!X767&lt;&gt;"",'Daily PnL Log'!X767,"")</f>
        <v>-8.0160969812613281E-2</v>
      </c>
      <c r="Y59" s="11" t="str">
        <f>IF('Daily PnL Log'!Y767&lt;&gt;"",'Daily PnL Log'!Y767,"")</f>
        <v/>
      </c>
      <c r="Z59" s="11" t="str">
        <f>IF('Daily PnL Log'!Z767&lt;&gt;"",'Daily PnL Log'!Z767,"")</f>
        <v/>
      </c>
      <c r="AA59" s="11">
        <f>IF('Daily PnL Log'!AC767&lt;&gt;"",'Daily PnL Log'!AC767,"")</f>
        <v>1963581.94</v>
      </c>
    </row>
    <row r="60" spans="1:27" x14ac:dyDescent="0.25">
      <c r="A60" s="47" t="str">
        <f t="shared" si="2"/>
        <v>Dec</v>
      </c>
      <c r="B60" s="14">
        <f>'Daily PnL Log'!B768</f>
        <v>45275</v>
      </c>
      <c r="C60" s="13">
        <f>IF('Daily PnL Log'!C768&lt;&gt;"",'Daily PnL Log'!C768,"")</f>
        <v>-10321.299999999999</v>
      </c>
      <c r="D60" s="13">
        <f>IF('Daily PnL Log'!D768&lt;&gt;"",'Daily PnL Log'!D768,"")</f>
        <v>2003.6</v>
      </c>
      <c r="E60" s="13">
        <f>IF('Daily PnL Log'!E768&lt;&gt;"",'Daily PnL Log'!E768,"")</f>
        <v>-3504.1</v>
      </c>
      <c r="F60" s="13">
        <f>IF('Daily PnL Log'!F768&lt;&gt;"",'Daily PnL Log'!F768,"")</f>
        <v>1269.3</v>
      </c>
      <c r="G60" s="13">
        <f>IF('Daily PnL Log'!G768&lt;&gt;"",'Daily PnL Log'!G768,"")</f>
        <v>-2343.6</v>
      </c>
      <c r="H60" s="13">
        <f>IF('Daily PnL Log'!H768&lt;&gt;"",'Daily PnL Log'!H768,"")</f>
        <v>-490.8</v>
      </c>
      <c r="I60" s="13">
        <f>IF('Daily PnL Log'!I768&lt;&gt;"",'Daily PnL Log'!I768,"")</f>
        <v>0</v>
      </c>
      <c r="J60" s="13">
        <f>IF('Daily PnL Log'!J768&lt;&gt;"",'Daily PnL Log'!J768,"")</f>
        <v>-13386.9</v>
      </c>
      <c r="K60" s="13">
        <f>IF('Daily PnL Log'!K768&lt;&gt;"",'Daily PnL Log'!K768,"")</f>
        <v>-42.25</v>
      </c>
      <c r="L60" s="13">
        <f>IF('Daily PnL Log'!L768&lt;&gt;"",'Daily PnL Log'!L768,"")</f>
        <v>-298.47000000000003</v>
      </c>
      <c r="M60" s="13">
        <f>IF('Daily PnL Log'!M768&lt;&gt;"",'Daily PnL Log'!M768,"")</f>
        <v>-340.72</v>
      </c>
      <c r="N60" s="13">
        <f>IF('Daily PnL Log'!N768&lt;&gt;"",'Daily PnL Log'!N768,"")</f>
        <v>-13727.619999999999</v>
      </c>
      <c r="O60" s="13">
        <f t="shared" si="3"/>
        <v>58816.5</v>
      </c>
      <c r="P60" s="13">
        <f t="shared" si="3"/>
        <v>-59684.4</v>
      </c>
      <c r="Q60" s="13">
        <f t="shared" si="3"/>
        <v>11081.099999999995</v>
      </c>
      <c r="R60" s="13">
        <f t="shared" si="3"/>
        <v>-6233.5000000000009</v>
      </c>
      <c r="S60" s="13">
        <f t="shared" si="3"/>
        <v>-37869.899999999994</v>
      </c>
      <c r="T60" s="13">
        <f t="shared" si="3"/>
        <v>4870.3999999999996</v>
      </c>
      <c r="U60" s="13">
        <f t="shared" si="3"/>
        <v>0</v>
      </c>
      <c r="V60" s="13">
        <f t="shared" si="3"/>
        <v>-29019.799999999996</v>
      </c>
      <c r="W60" s="13">
        <f>IF('Daily PnL Log'!W768&lt;&gt;"",'Daily PnL Log'!W768,"")</f>
        <v>713585</v>
      </c>
      <c r="X60" s="13">
        <f>IF('Daily PnL Log'!X768&lt;&gt;"",'Daily PnL Log'!X768,"")</f>
        <v>-1.9237540026766257E-2</v>
      </c>
      <c r="Y60" s="13" t="str">
        <f>IF('Daily PnL Log'!Y768&lt;&gt;"",'Daily PnL Log'!Y768,"")</f>
        <v/>
      </c>
      <c r="Z60" s="13" t="str">
        <f>IF('Daily PnL Log'!Z768&lt;&gt;"",'Daily PnL Log'!Z768,"")</f>
        <v/>
      </c>
      <c r="AA60" s="13">
        <f>IF('Daily PnL Log'!AC768&lt;&gt;"",'Daily PnL Log'!AC768,"")</f>
        <v>1927054.97</v>
      </c>
    </row>
    <row r="61" spans="1:27" x14ac:dyDescent="0.25">
      <c r="A61" s="48" t="str">
        <f t="shared" si="2"/>
        <v>Dec</v>
      </c>
      <c r="B61" s="2">
        <f>'Daily PnL Log'!B769</f>
        <v>45278</v>
      </c>
      <c r="C61" s="11">
        <f>IF('Daily PnL Log'!C769&lt;&gt;"",'Daily PnL Log'!C769,"")</f>
        <v>-346.4</v>
      </c>
      <c r="D61" s="11">
        <f>IF('Daily PnL Log'!D769&lt;&gt;"",'Daily PnL Log'!D769,"")</f>
        <v>20251.400000000001</v>
      </c>
      <c r="E61" s="11">
        <f>IF('Daily PnL Log'!E769&lt;&gt;"",'Daily PnL Log'!E769,"")</f>
        <v>-1287.4000000000001</v>
      </c>
      <c r="F61" s="11">
        <f>IF('Daily PnL Log'!F769&lt;&gt;"",'Daily PnL Log'!F769,"")</f>
        <v>7335.4</v>
      </c>
      <c r="G61" s="11">
        <f>IF('Daily PnL Log'!G769&lt;&gt;"",'Daily PnL Log'!G769,"")</f>
        <v>-108.8</v>
      </c>
      <c r="H61" s="11">
        <f>IF('Daily PnL Log'!H769&lt;&gt;"",'Daily PnL Log'!H769,"")</f>
        <v>-743.8</v>
      </c>
      <c r="I61" s="11">
        <f>IF('Daily PnL Log'!I769&lt;&gt;"",'Daily PnL Log'!I769,"")</f>
        <v>0</v>
      </c>
      <c r="J61" s="11">
        <f>IF('Daily PnL Log'!J769&lt;&gt;"",'Daily PnL Log'!J769,"")</f>
        <v>25100.400000000001</v>
      </c>
      <c r="K61" s="11">
        <f>IF('Daily PnL Log'!K769&lt;&gt;"",'Daily PnL Log'!K769,"")</f>
        <v>-70.66</v>
      </c>
      <c r="L61" s="11">
        <f>IF('Daily PnL Log'!L769&lt;&gt;"",'Daily PnL Log'!L769,"")</f>
        <v>-494.6</v>
      </c>
      <c r="M61" s="11">
        <f>IF('Daily PnL Log'!M769&lt;&gt;"",'Daily PnL Log'!M769,"")</f>
        <v>-565.26</v>
      </c>
      <c r="N61" s="11">
        <f>IF('Daily PnL Log'!N769&lt;&gt;"",'Daily PnL Log'!N769,"")</f>
        <v>24535.140000000003</v>
      </c>
      <c r="O61" s="11">
        <f t="shared" si="3"/>
        <v>58470.1</v>
      </c>
      <c r="P61" s="11">
        <f t="shared" si="3"/>
        <v>-39433</v>
      </c>
      <c r="Q61" s="11">
        <f t="shared" si="3"/>
        <v>9793.6999999999953</v>
      </c>
      <c r="R61" s="11">
        <f t="shared" si="3"/>
        <v>1101.8999999999987</v>
      </c>
      <c r="S61" s="11">
        <f t="shared" si="3"/>
        <v>-37978.699999999997</v>
      </c>
      <c r="T61" s="11">
        <f t="shared" si="3"/>
        <v>4126.5999999999995</v>
      </c>
      <c r="U61" s="11">
        <f t="shared" si="3"/>
        <v>0</v>
      </c>
      <c r="V61" s="11">
        <f t="shared" si="3"/>
        <v>-3919.3999999999942</v>
      </c>
      <c r="W61" s="11">
        <f>IF('Daily PnL Log'!W769&lt;&gt;"",'Daily PnL Log'!W769,"")</f>
        <v>654364</v>
      </c>
      <c r="X61" s="11">
        <f>IF('Daily PnL Log'!X769&lt;&gt;"",'Daily PnL Log'!X769,"")</f>
        <v>3.7494636012983605E-2</v>
      </c>
      <c r="Y61" s="11">
        <f>IF('Daily PnL Log'!Y769&lt;&gt;"",'Daily PnL Log'!Y769,"")</f>
        <v>-7013.89</v>
      </c>
      <c r="Z61" s="11" t="str">
        <f>IF('Daily PnL Log'!Z769&lt;&gt;"",'Daily PnL Log'!Z769,"")</f>
        <v/>
      </c>
      <c r="AA61" s="11">
        <f>IF('Daily PnL Log'!AC769&lt;&gt;"",'Daily PnL Log'!AC769,"")</f>
        <v>1954488.21</v>
      </c>
    </row>
    <row r="62" spans="1:27" x14ac:dyDescent="0.25">
      <c r="A62" s="47" t="str">
        <f t="shared" si="2"/>
        <v>Dec</v>
      </c>
      <c r="B62" s="14">
        <f>'Daily PnL Log'!B770</f>
        <v>45279</v>
      </c>
      <c r="C62" s="13">
        <f>IF('Daily PnL Log'!C770&lt;&gt;"",'Daily PnL Log'!C770,"")</f>
        <v>18616.2</v>
      </c>
      <c r="D62" s="13">
        <f>IF('Daily PnL Log'!D770&lt;&gt;"",'Daily PnL Log'!D770,"")</f>
        <v>-8147.7</v>
      </c>
      <c r="E62" s="13">
        <f>IF('Daily PnL Log'!E770&lt;&gt;"",'Daily PnL Log'!E770,"")</f>
        <v>-3445.2</v>
      </c>
      <c r="F62" s="13">
        <f>IF('Daily PnL Log'!F770&lt;&gt;"",'Daily PnL Log'!F770,"")</f>
        <v>3590.8</v>
      </c>
      <c r="G62" s="13">
        <f>IF('Daily PnL Log'!G770&lt;&gt;"",'Daily PnL Log'!G770,"")</f>
        <v>-3226.4</v>
      </c>
      <c r="H62" s="13">
        <f>IF('Daily PnL Log'!H770&lt;&gt;"",'Daily PnL Log'!H770,"")</f>
        <v>-95.7</v>
      </c>
      <c r="I62" s="13">
        <f>IF('Daily PnL Log'!I770&lt;&gt;"",'Daily PnL Log'!I770,"")</f>
        <v>0</v>
      </c>
      <c r="J62" s="13">
        <f>IF('Daily PnL Log'!J770&lt;&gt;"",'Daily PnL Log'!J770,"")</f>
        <v>7292.0000000000009</v>
      </c>
      <c r="K62" s="13">
        <f>IF('Daily PnL Log'!K770&lt;&gt;"",'Daily PnL Log'!K770,"")</f>
        <v>-130.9</v>
      </c>
      <c r="L62" s="13">
        <f>IF('Daily PnL Log'!L770&lt;&gt;"",'Daily PnL Log'!L770,"")</f>
        <v>-923.38</v>
      </c>
      <c r="M62" s="13">
        <f>IF('Daily PnL Log'!M770&lt;&gt;"",'Daily PnL Log'!M770,"")</f>
        <v>-1054.28</v>
      </c>
      <c r="N62" s="13">
        <f>IF('Daily PnL Log'!N770&lt;&gt;"",'Daily PnL Log'!N770,"")</f>
        <v>6237.7200000000012</v>
      </c>
      <c r="O62" s="13">
        <f t="shared" si="3"/>
        <v>77086.3</v>
      </c>
      <c r="P62" s="13">
        <f t="shared" si="3"/>
        <v>-47580.7</v>
      </c>
      <c r="Q62" s="13">
        <f t="shared" si="3"/>
        <v>6348.4999999999955</v>
      </c>
      <c r="R62" s="13">
        <f t="shared" si="3"/>
        <v>4692.6999999999989</v>
      </c>
      <c r="S62" s="13">
        <f t="shared" si="3"/>
        <v>-41205.1</v>
      </c>
      <c r="T62" s="13">
        <f t="shared" si="3"/>
        <v>4030.8999999999996</v>
      </c>
      <c r="U62" s="13">
        <f t="shared" si="3"/>
        <v>0</v>
      </c>
      <c r="V62" s="13">
        <f t="shared" si="3"/>
        <v>3372.6000000000067</v>
      </c>
      <c r="W62" s="13">
        <f>IF('Daily PnL Log'!W770&lt;&gt;"",'Daily PnL Log'!W770,"")</f>
        <v>647210</v>
      </c>
      <c r="X62" s="13">
        <f>IF('Daily PnL Log'!X770&lt;&gt;"",'Daily PnL Log'!X770,"")</f>
        <v>9.6378609724818848E-3</v>
      </c>
      <c r="Y62" s="13" t="str">
        <f>IF('Daily PnL Log'!Y770&lt;&gt;"",'Daily PnL Log'!Y770,"")</f>
        <v/>
      </c>
      <c r="Z62" s="13" t="str">
        <f>IF('Daily PnL Log'!Z770&lt;&gt;"",'Daily PnL Log'!Z770,"")</f>
        <v/>
      </c>
      <c r="AA62" s="13">
        <f>IF('Daily PnL Log'!AC770&lt;&gt;"",'Daily PnL Log'!AC770,"")</f>
        <v>1985635.93</v>
      </c>
    </row>
    <row r="63" spans="1:27" x14ac:dyDescent="0.25">
      <c r="A63" s="48" t="str">
        <f t="shared" si="2"/>
        <v>Dec</v>
      </c>
      <c r="B63" s="2">
        <f>'Daily PnL Log'!B771</f>
        <v>45280</v>
      </c>
      <c r="C63" s="11">
        <f>IF('Daily PnL Log'!C771&lt;&gt;"",'Daily PnL Log'!C771,"")</f>
        <v>2896.5</v>
      </c>
      <c r="D63" s="11">
        <f>IF('Daily PnL Log'!D771&lt;&gt;"",'Daily PnL Log'!D771,"")</f>
        <v>1562.8</v>
      </c>
      <c r="E63" s="11">
        <f>IF('Daily PnL Log'!E771&lt;&gt;"",'Daily PnL Log'!E771,"")</f>
        <v>-411.3</v>
      </c>
      <c r="F63" s="11">
        <f>IF('Daily PnL Log'!F771&lt;&gt;"",'Daily PnL Log'!F771,"")</f>
        <v>-13171.6</v>
      </c>
      <c r="G63" s="11">
        <f>IF('Daily PnL Log'!G771&lt;&gt;"",'Daily PnL Log'!G771,"")</f>
        <v>-141.5</v>
      </c>
      <c r="H63" s="11">
        <f>IF('Daily PnL Log'!H771&lt;&gt;"",'Daily PnL Log'!H771,"")</f>
        <v>-439.1</v>
      </c>
      <c r="I63" s="11">
        <f>IF('Daily PnL Log'!I771&lt;&gt;"",'Daily PnL Log'!I771,"")</f>
        <v>0</v>
      </c>
      <c r="J63" s="11">
        <f>IF('Daily PnL Log'!J771&lt;&gt;"",'Daily PnL Log'!J771,"")</f>
        <v>-9704.2000000000007</v>
      </c>
      <c r="K63" s="11">
        <f>IF('Daily PnL Log'!K771&lt;&gt;"",'Daily PnL Log'!K771,"")</f>
        <v>-54.04</v>
      </c>
      <c r="L63" s="11">
        <f>IF('Daily PnL Log'!L771&lt;&gt;"",'Daily PnL Log'!L771,"")</f>
        <v>-382.49</v>
      </c>
      <c r="M63" s="11">
        <f>IF('Daily PnL Log'!M771&lt;&gt;"",'Daily PnL Log'!M771,"")</f>
        <v>-436.53000000000003</v>
      </c>
      <c r="N63" s="11">
        <f>IF('Daily PnL Log'!N771&lt;&gt;"",'Daily PnL Log'!N771,"")</f>
        <v>-10140.730000000001</v>
      </c>
      <c r="O63" s="11">
        <f t="shared" si="3"/>
        <v>79982.8</v>
      </c>
      <c r="P63" s="11">
        <f t="shared" si="3"/>
        <v>-46017.899999999994</v>
      </c>
      <c r="Q63" s="11">
        <f t="shared" si="3"/>
        <v>5937.1999999999953</v>
      </c>
      <c r="R63" s="11">
        <f t="shared" si="3"/>
        <v>-8478.9000000000015</v>
      </c>
      <c r="S63" s="11">
        <f t="shared" si="3"/>
        <v>-41346.6</v>
      </c>
      <c r="T63" s="11">
        <f t="shared" si="3"/>
        <v>3591.7999999999997</v>
      </c>
      <c r="U63" s="11">
        <f t="shared" si="3"/>
        <v>0</v>
      </c>
      <c r="V63" s="11">
        <f t="shared" si="3"/>
        <v>-6331.599999999994</v>
      </c>
      <c r="W63" s="11">
        <f>IF('Daily PnL Log'!W771&lt;&gt;"",'Daily PnL Log'!W771,"")</f>
        <v>648494</v>
      </c>
      <c r="X63" s="11">
        <f>IF('Daily PnL Log'!X771&lt;&gt;"",'Daily PnL Log'!X771,"")</f>
        <v>-1.5637353622392807E-2</v>
      </c>
      <c r="Y63" s="11" t="str">
        <f>IF('Daily PnL Log'!Y771&lt;&gt;"",'Daily PnL Log'!Y771,"")</f>
        <v/>
      </c>
      <c r="Z63" s="11" t="str">
        <f>IF('Daily PnL Log'!Z771&lt;&gt;"",'Daily PnL Log'!Z771,"")</f>
        <v/>
      </c>
      <c r="AA63" s="11">
        <f>IF('Daily PnL Log'!AC771&lt;&gt;"",'Daily PnL Log'!AC771,"")</f>
        <v>1943772.15</v>
      </c>
    </row>
    <row r="64" spans="1:27" x14ac:dyDescent="0.25">
      <c r="A64" s="47" t="str">
        <f t="shared" si="2"/>
        <v>Dec</v>
      </c>
      <c r="B64" s="14">
        <f>'Daily PnL Log'!B772</f>
        <v>45281</v>
      </c>
      <c r="C64" s="13">
        <f>IF('Daily PnL Log'!C772&lt;&gt;"",'Daily PnL Log'!C772,"")</f>
        <v>4489</v>
      </c>
      <c r="D64" s="13">
        <f>IF('Daily PnL Log'!D772&lt;&gt;"",'Daily PnL Log'!D772,"")</f>
        <v>12037.3</v>
      </c>
      <c r="E64" s="13">
        <f>IF('Daily PnL Log'!E772&lt;&gt;"",'Daily PnL Log'!E772,"")</f>
        <v>-1911</v>
      </c>
      <c r="F64" s="13">
        <f>IF('Daily PnL Log'!F772&lt;&gt;"",'Daily PnL Log'!F772,"")</f>
        <v>-13819.2</v>
      </c>
      <c r="G64" s="13">
        <f>IF('Daily PnL Log'!G772&lt;&gt;"",'Daily PnL Log'!G772,"")</f>
        <v>-626.70000000000005</v>
      </c>
      <c r="H64" s="13">
        <f>IF('Daily PnL Log'!H772&lt;&gt;"",'Daily PnL Log'!H772,"")</f>
        <v>326.8</v>
      </c>
      <c r="I64" s="13">
        <f>IF('Daily PnL Log'!I772&lt;&gt;"",'Daily PnL Log'!I772,"")</f>
        <v>0</v>
      </c>
      <c r="J64" s="13">
        <f>IF('Daily PnL Log'!J772&lt;&gt;"",'Daily PnL Log'!J772,"")</f>
        <v>496.19999999999851</v>
      </c>
      <c r="K64" s="13">
        <f>IF('Daily PnL Log'!K772&lt;&gt;"",'Daily PnL Log'!K772,"")</f>
        <v>-83.13</v>
      </c>
      <c r="L64" s="13">
        <f>IF('Daily PnL Log'!L772&lt;&gt;"",'Daily PnL Log'!L772,"")</f>
        <v>-584.05999999999995</v>
      </c>
      <c r="M64" s="13">
        <f>IF('Daily PnL Log'!M772&lt;&gt;"",'Daily PnL Log'!M772,"")</f>
        <v>-667.18999999999994</v>
      </c>
      <c r="N64" s="13">
        <f>IF('Daily PnL Log'!N772&lt;&gt;"",'Daily PnL Log'!N772,"")</f>
        <v>-170.99000000000143</v>
      </c>
      <c r="O64" s="13">
        <f t="shared" si="3"/>
        <v>84471.8</v>
      </c>
      <c r="P64" s="13">
        <f t="shared" si="3"/>
        <v>-33980.599999999991</v>
      </c>
      <c r="Q64" s="13">
        <f t="shared" si="3"/>
        <v>4026.1999999999953</v>
      </c>
      <c r="R64" s="13">
        <f t="shared" si="3"/>
        <v>-22298.100000000002</v>
      </c>
      <c r="S64" s="13">
        <f t="shared" si="3"/>
        <v>-41973.299999999996</v>
      </c>
      <c r="T64" s="13">
        <f t="shared" si="3"/>
        <v>3918.6</v>
      </c>
      <c r="U64" s="13">
        <f t="shared" si="3"/>
        <v>0</v>
      </c>
      <c r="V64" s="13">
        <f t="shared" si="3"/>
        <v>-5835.3999999999951</v>
      </c>
      <c r="W64" s="13">
        <f>IF('Daily PnL Log'!W772&lt;&gt;"",'Daily PnL Log'!W772,"")</f>
        <v>769158</v>
      </c>
      <c r="X64" s="13">
        <f>IF('Daily PnL Log'!X772&lt;&gt;"",'Daily PnL Log'!X772,"")</f>
        <v>-2.2230803033967199E-4</v>
      </c>
      <c r="Y64" s="13" t="str">
        <f>IF('Daily PnL Log'!Y772&lt;&gt;"",'Daily PnL Log'!Y772,"")</f>
        <v/>
      </c>
      <c r="Z64" s="13" t="str">
        <f>IF('Daily PnL Log'!Z772&lt;&gt;"",'Daily PnL Log'!Z772,"")</f>
        <v/>
      </c>
      <c r="AA64" s="13">
        <f>IF('Daily PnL Log'!AC772&lt;&gt;"",'Daily PnL Log'!AC772,"")</f>
        <v>1968050.46</v>
      </c>
    </row>
    <row r="65" spans="1:27" x14ac:dyDescent="0.25">
      <c r="A65" s="48" t="str">
        <f t="shared" si="2"/>
        <v>Dec</v>
      </c>
      <c r="B65" s="2">
        <f>'Daily PnL Log'!B773</f>
        <v>45282</v>
      </c>
      <c r="C65" s="11">
        <f>IF('Daily PnL Log'!C773&lt;&gt;"",'Daily PnL Log'!C773,"")</f>
        <v>-63205.3</v>
      </c>
      <c r="D65" s="11">
        <f>IF('Daily PnL Log'!D773&lt;&gt;"",'Daily PnL Log'!D773,"")</f>
        <v>-1903</v>
      </c>
      <c r="E65" s="11">
        <f>IF('Daily PnL Log'!E773&lt;&gt;"",'Daily PnL Log'!E773,"")</f>
        <v>-668.7</v>
      </c>
      <c r="F65" s="11">
        <f>IF('Daily PnL Log'!F773&lt;&gt;"",'Daily PnL Log'!F773,"")</f>
        <v>-12671.4</v>
      </c>
      <c r="G65" s="11">
        <f>IF('Daily PnL Log'!G773&lt;&gt;"",'Daily PnL Log'!G773,"")</f>
        <v>1741.8</v>
      </c>
      <c r="H65" s="11">
        <f>IF('Daily PnL Log'!H773&lt;&gt;"",'Daily PnL Log'!H773,"")</f>
        <v>-1485.6</v>
      </c>
      <c r="I65" s="11">
        <f>IF('Daily PnL Log'!I773&lt;&gt;"",'Daily PnL Log'!I773,"")</f>
        <v>0</v>
      </c>
      <c r="J65" s="11">
        <f>IF('Daily PnL Log'!J773&lt;&gt;"",'Daily PnL Log'!J773,"")</f>
        <v>-78192.2</v>
      </c>
      <c r="K65" s="11">
        <f>IF('Daily PnL Log'!K773&lt;&gt;"",'Daily PnL Log'!K773,"")</f>
        <v>-317.14999999999998</v>
      </c>
      <c r="L65" s="11">
        <f>IF('Daily PnL Log'!L773&lt;&gt;"",'Daily PnL Log'!L773,"")</f>
        <v>-1532.85</v>
      </c>
      <c r="M65" s="11">
        <f>IF('Daily PnL Log'!M773&lt;&gt;"",'Daily PnL Log'!M773,"")</f>
        <v>-1850</v>
      </c>
      <c r="N65" s="11">
        <f>IF('Daily PnL Log'!N773&lt;&gt;"",'Daily PnL Log'!N773,"")</f>
        <v>-80042.2</v>
      </c>
      <c r="O65" s="11">
        <f t="shared" si="3"/>
        <v>21266.5</v>
      </c>
      <c r="P65" s="11">
        <f t="shared" si="3"/>
        <v>-35883.599999999991</v>
      </c>
      <c r="Q65" s="11">
        <f t="shared" si="3"/>
        <v>3357.4999999999955</v>
      </c>
      <c r="R65" s="11">
        <f t="shared" si="3"/>
        <v>-34969.5</v>
      </c>
      <c r="S65" s="11">
        <f t="shared" si="3"/>
        <v>-40231.499999999993</v>
      </c>
      <c r="T65" s="11">
        <f t="shared" si="3"/>
        <v>2433</v>
      </c>
      <c r="U65" s="11">
        <f t="shared" si="3"/>
        <v>0</v>
      </c>
      <c r="V65" s="11">
        <f t="shared" si="3"/>
        <v>-84027.599999999991</v>
      </c>
      <c r="W65" s="11">
        <f>IF('Daily PnL Log'!W773&lt;&gt;"",'Daily PnL Log'!W773,"")</f>
        <v>850401</v>
      </c>
      <c r="X65" s="11">
        <f>IF('Daily PnL Log'!X773&lt;&gt;"",'Daily PnL Log'!X773,"")</f>
        <v>-9.4122890260006753E-2</v>
      </c>
      <c r="Y65" s="11" t="str">
        <f>IF('Daily PnL Log'!Y773&lt;&gt;"",'Daily PnL Log'!Y773,"")</f>
        <v/>
      </c>
      <c r="Z65" s="11" t="str">
        <f>IF('Daily PnL Log'!Z773&lt;&gt;"",'Daily PnL Log'!Z773,"")</f>
        <v/>
      </c>
      <c r="AA65" s="11">
        <f>IF('Daily PnL Log'!AC773&lt;&gt;"",'Daily PnL Log'!AC773,"")</f>
        <v>1853987.71</v>
      </c>
    </row>
    <row r="66" spans="1:27" x14ac:dyDescent="0.25">
      <c r="A66" s="47" t="str">
        <f t="shared" si="2"/>
        <v>Dec</v>
      </c>
      <c r="B66" s="14">
        <f>'Daily PnL Log'!B774</f>
        <v>45286</v>
      </c>
      <c r="C66" s="13">
        <f>IF('Daily PnL Log'!C774&lt;&gt;"",'Daily PnL Log'!C774,"")</f>
        <v>-22475.8</v>
      </c>
      <c r="D66" s="13">
        <f>IF('Daily PnL Log'!D774&lt;&gt;"",'Daily PnL Log'!D774,"")</f>
        <v>4112</v>
      </c>
      <c r="E66" s="13">
        <f>IF('Daily PnL Log'!E774&lt;&gt;"",'Daily PnL Log'!E774,"")</f>
        <v>180.8</v>
      </c>
      <c r="F66" s="13">
        <f>IF('Daily PnL Log'!F774&lt;&gt;"",'Daily PnL Log'!F774,"")</f>
        <v>-27512.3</v>
      </c>
      <c r="G66" s="13">
        <f>IF('Daily PnL Log'!G774&lt;&gt;"",'Daily PnL Log'!G774,"")</f>
        <v>-7020.6</v>
      </c>
      <c r="H66" s="13">
        <f>IF('Daily PnL Log'!H774&lt;&gt;"",'Daily PnL Log'!H774,"")</f>
        <v>3099.8</v>
      </c>
      <c r="I66" s="13">
        <f>IF('Daily PnL Log'!I774&lt;&gt;"",'Daily PnL Log'!I774,"")</f>
        <v>0</v>
      </c>
      <c r="J66" s="13">
        <f>IF('Daily PnL Log'!J774&lt;&gt;"",'Daily PnL Log'!J774,"")</f>
        <v>-49616.1</v>
      </c>
      <c r="K66" s="13">
        <f>IF('Daily PnL Log'!K774&lt;&gt;"",'Daily PnL Log'!K774,"")</f>
        <v>-67.48</v>
      </c>
      <c r="L66" s="13">
        <f>IF('Daily PnL Log'!L774&lt;&gt;"",'Daily PnL Log'!L774,"")</f>
        <v>-477.48</v>
      </c>
      <c r="M66" s="13">
        <f>IF('Daily PnL Log'!M774&lt;&gt;"",'Daily PnL Log'!M774,"")</f>
        <v>-544.96</v>
      </c>
      <c r="N66" s="13">
        <f>IF('Daily PnL Log'!N774&lt;&gt;"",'Daily PnL Log'!N774,"")</f>
        <v>-50161.06</v>
      </c>
      <c r="O66" s="13">
        <f t="shared" si="3"/>
        <v>-1209.2999999999993</v>
      </c>
      <c r="P66" s="13">
        <f t="shared" si="3"/>
        <v>-31771.599999999991</v>
      </c>
      <c r="Q66" s="13">
        <f t="shared" si="3"/>
        <v>3538.2999999999956</v>
      </c>
      <c r="R66" s="13">
        <f t="shared" si="3"/>
        <v>-62481.8</v>
      </c>
      <c r="S66" s="13">
        <f t="shared" si="3"/>
        <v>-47252.099999999991</v>
      </c>
      <c r="T66" s="13">
        <f t="shared" si="3"/>
        <v>5532.8</v>
      </c>
      <c r="U66" s="13">
        <f t="shared" si="3"/>
        <v>0</v>
      </c>
      <c r="V66" s="13">
        <f t="shared" si="3"/>
        <v>-133643.69999999998</v>
      </c>
      <c r="W66" s="13">
        <f>IF('Daily PnL Log'!W774&lt;&gt;"",'Daily PnL Log'!W774,"")</f>
        <v>762528</v>
      </c>
      <c r="X66" s="13">
        <f>IF('Daily PnL Log'!X774&lt;&gt;"",'Daily PnL Log'!X774,"")</f>
        <v>-6.5782581098661294E-2</v>
      </c>
      <c r="Y66" s="13" t="str">
        <f>IF('Daily PnL Log'!Y774&lt;&gt;"",'Daily PnL Log'!Y774,"")</f>
        <v/>
      </c>
      <c r="Z66" s="13" t="str">
        <f>IF('Daily PnL Log'!Z774&lt;&gt;"",'Daily PnL Log'!Z774,"")</f>
        <v/>
      </c>
      <c r="AA66" s="13">
        <f>IF('Daily PnL Log'!AC774&lt;&gt;"",'Daily PnL Log'!AC774,"")</f>
        <v>1847440.52</v>
      </c>
    </row>
    <row r="67" spans="1:27" x14ac:dyDescent="0.25">
      <c r="A67" s="48" t="str">
        <f t="shared" si="2"/>
        <v>Dec</v>
      </c>
      <c r="B67" s="2">
        <f>'Daily PnL Log'!B775</f>
        <v>45287</v>
      </c>
      <c r="C67" s="11">
        <f>IF('Daily PnL Log'!C775&lt;&gt;"",'Daily PnL Log'!C775,"")</f>
        <v>-11697.4</v>
      </c>
      <c r="D67" s="11">
        <f>IF('Daily PnL Log'!D775&lt;&gt;"",'Daily PnL Log'!D775,"")</f>
        <v>-10956.3</v>
      </c>
      <c r="E67" s="11">
        <f>IF('Daily PnL Log'!E775&lt;&gt;"",'Daily PnL Log'!E775,"")</f>
        <v>1207.9000000000001</v>
      </c>
      <c r="F67" s="11">
        <f>IF('Daily PnL Log'!F775&lt;&gt;"",'Daily PnL Log'!F775,"")</f>
        <v>11071.7</v>
      </c>
      <c r="G67" s="11">
        <f>IF('Daily PnL Log'!G775&lt;&gt;"",'Daily PnL Log'!G775,"")</f>
        <v>-9306.4</v>
      </c>
      <c r="H67" s="11">
        <f>IF('Daily PnL Log'!H775&lt;&gt;"",'Daily PnL Log'!H775,"")</f>
        <v>-1257.9000000000001</v>
      </c>
      <c r="I67" s="11">
        <f>IF('Daily PnL Log'!I775&lt;&gt;"",'Daily PnL Log'!I775,"")</f>
        <v>0</v>
      </c>
      <c r="J67" s="11">
        <f>IF('Daily PnL Log'!J775&lt;&gt;"",'Daily PnL Log'!J775,"")</f>
        <v>-20938.399999999994</v>
      </c>
      <c r="K67" s="11">
        <f>IF('Daily PnL Log'!K775&lt;&gt;"",'Daily PnL Log'!K775,"")</f>
        <v>-47.33</v>
      </c>
      <c r="L67" s="11">
        <f>IF('Daily PnL Log'!L775&lt;&gt;"",'Daily PnL Log'!L775,"")</f>
        <v>-334.42</v>
      </c>
      <c r="M67" s="11">
        <f>IF('Daily PnL Log'!M775&lt;&gt;"",'Daily PnL Log'!M775,"")</f>
        <v>-381.75</v>
      </c>
      <c r="N67" s="11">
        <f>IF('Daily PnL Log'!N775&lt;&gt;"",'Daily PnL Log'!N775,"")</f>
        <v>-21320.149999999994</v>
      </c>
      <c r="O67" s="11">
        <f t="shared" ref="O67:V69" si="4">IF(C67&lt;&gt;"",O66+C67,"")</f>
        <v>-12906.699999999999</v>
      </c>
      <c r="P67" s="11">
        <f t="shared" si="4"/>
        <v>-42727.899999999994</v>
      </c>
      <c r="Q67" s="11">
        <f t="shared" si="4"/>
        <v>4746.1999999999953</v>
      </c>
      <c r="R67" s="11">
        <f t="shared" si="4"/>
        <v>-51410.100000000006</v>
      </c>
      <c r="S67" s="11">
        <f t="shared" si="4"/>
        <v>-56558.499999999993</v>
      </c>
      <c r="T67" s="11">
        <f t="shared" si="4"/>
        <v>4274.8999999999996</v>
      </c>
      <c r="U67" s="11">
        <f t="shared" si="4"/>
        <v>0</v>
      </c>
      <c r="V67" s="11">
        <f t="shared" si="4"/>
        <v>-154582.09999999998</v>
      </c>
      <c r="W67" s="11">
        <f>IF('Daily PnL Log'!W775&lt;&gt;"",'Daily PnL Log'!W775,"")</f>
        <v>802285</v>
      </c>
      <c r="X67" s="11">
        <f>IF('Daily PnL Log'!X775&lt;&gt;"",'Daily PnL Log'!X775,"")</f>
        <v>-2.6574284699327537E-2</v>
      </c>
      <c r="Y67" s="11">
        <f>IF('Daily PnL Log'!Y775&lt;&gt;"",'Daily PnL Log'!Y775,"")</f>
        <v>-4861.1499999999996</v>
      </c>
      <c r="Z67" s="11" t="str">
        <f>IF('Daily PnL Log'!Z775&lt;&gt;"",'Daily PnL Log'!Z775,"")</f>
        <v/>
      </c>
      <c r="AA67" s="11">
        <f>IF('Daily PnL Log'!AC775&lt;&gt;"",'Daily PnL Log'!AC775,"")</f>
        <v>1796685.77</v>
      </c>
    </row>
    <row r="68" spans="1:27" x14ac:dyDescent="0.25">
      <c r="A68" s="47" t="str">
        <f t="shared" si="2"/>
        <v>Dec</v>
      </c>
      <c r="B68" s="14">
        <f>'Daily PnL Log'!B776</f>
        <v>45288</v>
      </c>
      <c r="C68" s="13">
        <f>IF('Daily PnL Log'!C776&lt;&gt;"",'Daily PnL Log'!C776,"")</f>
        <v>32354.400000000001</v>
      </c>
      <c r="D68" s="13">
        <f>IF('Daily PnL Log'!D776&lt;&gt;"",'Daily PnL Log'!D776,"")</f>
        <v>-21977.1</v>
      </c>
      <c r="E68" s="13">
        <f>IF('Daily PnL Log'!E776&lt;&gt;"",'Daily PnL Log'!E776,"")</f>
        <v>5400.7</v>
      </c>
      <c r="F68" s="13">
        <f>IF('Daily PnL Log'!F776&lt;&gt;"",'Daily PnL Log'!F776,"")</f>
        <v>-7723.9</v>
      </c>
      <c r="G68" s="13">
        <f>IF('Daily PnL Log'!G776&lt;&gt;"",'Daily PnL Log'!G776,"")</f>
        <v>2151</v>
      </c>
      <c r="H68" s="13">
        <f>IF('Daily PnL Log'!H776&lt;&gt;"",'Daily PnL Log'!H776,"")</f>
        <v>21.9</v>
      </c>
      <c r="I68" s="13">
        <f>IF('Daily PnL Log'!I776&lt;&gt;"",'Daily PnL Log'!I776,"")</f>
        <v>0</v>
      </c>
      <c r="J68" s="13">
        <f>IF('Daily PnL Log'!J776&lt;&gt;"",'Daily PnL Log'!J776,"")</f>
        <v>10227.000000000004</v>
      </c>
      <c r="K68" s="13">
        <f>IF('Daily PnL Log'!K776&lt;&gt;"",'Daily PnL Log'!K776,"")</f>
        <v>-59.58</v>
      </c>
      <c r="L68" s="13">
        <f>IF('Daily PnL Log'!L776&lt;&gt;"",'Daily PnL Log'!L776,"")</f>
        <v>-423.05</v>
      </c>
      <c r="M68" s="13">
        <f>IF('Daily PnL Log'!M776&lt;&gt;"",'Daily PnL Log'!M776,"")</f>
        <v>-482.63</v>
      </c>
      <c r="N68" s="13">
        <f>IF('Daily PnL Log'!N776&lt;&gt;"",'Daily PnL Log'!N776,"")</f>
        <v>9744.3700000000044</v>
      </c>
      <c r="O68" s="13">
        <f t="shared" si="4"/>
        <v>19447.700000000004</v>
      </c>
      <c r="P68" s="13">
        <f t="shared" si="4"/>
        <v>-64704.999999999993</v>
      </c>
      <c r="Q68" s="13">
        <f t="shared" si="4"/>
        <v>10146.899999999994</v>
      </c>
      <c r="R68" s="13">
        <f t="shared" si="4"/>
        <v>-59134.000000000007</v>
      </c>
      <c r="S68" s="13">
        <f t="shared" si="4"/>
        <v>-54407.499999999993</v>
      </c>
      <c r="T68" s="13">
        <f t="shared" si="4"/>
        <v>4296.7999999999993</v>
      </c>
      <c r="U68" s="13">
        <f t="shared" si="4"/>
        <v>0</v>
      </c>
      <c r="V68" s="13">
        <f t="shared" si="4"/>
        <v>-144355.09999999998</v>
      </c>
      <c r="W68" s="13">
        <f>IF('Daily PnL Log'!W776&lt;&gt;"",'Daily PnL Log'!W776,"")</f>
        <v>768552</v>
      </c>
      <c r="X68" s="13">
        <f>IF('Daily PnL Log'!X776&lt;&gt;"",'Daily PnL Log'!X776,"")</f>
        <v>1.2678868833859004E-2</v>
      </c>
      <c r="Y68" s="13" t="str">
        <f>IF('Daily PnL Log'!Y776&lt;&gt;"",'Daily PnL Log'!Y776,"")</f>
        <v/>
      </c>
      <c r="Z68" s="13" t="str">
        <f>IF('Daily PnL Log'!Z776&lt;&gt;"",'Daily PnL Log'!Z776,"")</f>
        <v/>
      </c>
      <c r="AA68" s="13">
        <f>IF('Daily PnL Log'!AC776&lt;&gt;"",'Daily PnL Log'!AC776,"")</f>
        <v>1805041.14</v>
      </c>
    </row>
    <row r="69" spans="1:27" x14ac:dyDescent="0.25">
      <c r="A69" s="48" t="str">
        <f t="shared" si="2"/>
        <v>Dec</v>
      </c>
      <c r="B69" s="2">
        <f>'Daily PnL Log'!B777</f>
        <v>45289</v>
      </c>
      <c r="C69" s="11">
        <f>IF('Daily PnL Log'!C777&lt;&gt;"",'Daily PnL Log'!C777,"")</f>
        <v>23081.1</v>
      </c>
      <c r="D69" s="11">
        <f>IF('Daily PnL Log'!D777&lt;&gt;"",'Daily PnL Log'!D777,"")</f>
        <v>-24319.1</v>
      </c>
      <c r="E69" s="11">
        <f>IF('Daily PnL Log'!E777&lt;&gt;"",'Daily PnL Log'!E777,"")</f>
        <v>-283</v>
      </c>
      <c r="F69" s="11">
        <f>IF('Daily PnL Log'!F777&lt;&gt;"",'Daily PnL Log'!F777,"")</f>
        <v>15515.6</v>
      </c>
      <c r="G69" s="11">
        <f>IF('Daily PnL Log'!G777&lt;&gt;"",'Daily PnL Log'!G777,"")</f>
        <v>10283.5</v>
      </c>
      <c r="H69" s="11">
        <f>IF('Daily PnL Log'!H777&lt;&gt;"",'Daily PnL Log'!H777,"")</f>
        <v>-254.4</v>
      </c>
      <c r="I69" s="11">
        <f>IF('Daily PnL Log'!I777&lt;&gt;"",'Daily PnL Log'!I777,"")</f>
        <v>0</v>
      </c>
      <c r="J69" s="11">
        <f>IF('Daily PnL Log'!J777&lt;&gt;"",'Daily PnL Log'!J777,"")</f>
        <v>24023.699999999997</v>
      </c>
      <c r="K69" s="11">
        <f>IF('Daily PnL Log'!K777&lt;&gt;"",'Daily PnL Log'!K777,"")</f>
        <v>-51.04</v>
      </c>
      <c r="L69" s="11">
        <f>IF('Daily PnL Log'!L777&lt;&gt;"",'Daily PnL Log'!L777,"")</f>
        <v>-362.25</v>
      </c>
      <c r="M69" s="11">
        <f>IF('Daily PnL Log'!M777&lt;&gt;"",'Daily PnL Log'!M777,"")</f>
        <v>-413.29</v>
      </c>
      <c r="N69" s="11">
        <f>IF('Daily PnL Log'!N777&lt;&gt;"",'Daily PnL Log'!N777,"")</f>
        <v>23610.409999999996</v>
      </c>
      <c r="O69" s="11">
        <f t="shared" si="4"/>
        <v>42528.800000000003</v>
      </c>
      <c r="P69" s="11">
        <f t="shared" si="4"/>
        <v>-89024.099999999991</v>
      </c>
      <c r="Q69" s="11">
        <f t="shared" si="4"/>
        <v>9863.8999999999942</v>
      </c>
      <c r="R69" s="11">
        <f t="shared" si="4"/>
        <v>-43618.400000000009</v>
      </c>
      <c r="S69" s="11">
        <f t="shared" si="4"/>
        <v>-44123.999999999993</v>
      </c>
      <c r="T69" s="11">
        <f t="shared" si="4"/>
        <v>4042.3999999999992</v>
      </c>
      <c r="U69" s="11">
        <f t="shared" si="4"/>
        <v>0</v>
      </c>
      <c r="V69" s="11">
        <f t="shared" si="4"/>
        <v>-120331.39999999998</v>
      </c>
      <c r="W69" s="11">
        <f>IF('Daily PnL Log'!W777&lt;&gt;"",'Daily PnL Log'!W777,"")</f>
        <v>787979</v>
      </c>
      <c r="X69" s="11">
        <f>IF('Daily PnL Log'!X777&lt;&gt;"",'Daily PnL Log'!X777,"")</f>
        <v>2.9963247751526367E-2</v>
      </c>
      <c r="Y69" s="11" t="str">
        <f>IF('Daily PnL Log'!Y777&lt;&gt;"",'Daily PnL Log'!Y777,"")</f>
        <v/>
      </c>
      <c r="Z69" s="11" t="str">
        <f>IF('Daily PnL Log'!Z777&lt;&gt;"",'Daily PnL Log'!Z777,"")</f>
        <v/>
      </c>
      <c r="AA69" s="11">
        <f>IF('Daily PnL Log'!AC777&lt;&gt;"",'Daily PnL Log'!AC777,"")</f>
        <v>1843661.35</v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/>
  <dimension ref="A2:AA81"/>
  <sheetViews>
    <sheetView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159123.5</v>
      </c>
    </row>
    <row r="8" spans="1:2" ht="18.75" x14ac:dyDescent="0.3">
      <c r="A8" s="55" t="s">
        <v>6</v>
      </c>
      <c r="B8" s="56">
        <f>K48</f>
        <v>-2190.65</v>
      </c>
    </row>
    <row r="9" spans="1:2" ht="18.75" x14ac:dyDescent="0.3">
      <c r="A9" s="55" t="s">
        <v>30</v>
      </c>
      <c r="B9" s="56">
        <f>L48</f>
        <v>-14190.220000000001</v>
      </c>
    </row>
    <row r="10" spans="1:2" ht="18.75" x14ac:dyDescent="0.3">
      <c r="A10" s="55" t="s">
        <v>11</v>
      </c>
      <c r="B10" s="56">
        <f>Y48</f>
        <v>-15647.46</v>
      </c>
    </row>
    <row r="11" spans="1:2" ht="18.75" x14ac:dyDescent="0.3">
      <c r="A11" s="57" t="s">
        <v>18</v>
      </c>
      <c r="B11" s="54">
        <f>B7+(B8+B9+B10)</f>
        <v>127095.17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449342.76190476189</v>
      </c>
    </row>
    <row r="15" spans="1:2" ht="18.75" x14ac:dyDescent="0.3">
      <c r="A15" s="60" t="s">
        <v>15</v>
      </c>
      <c r="B15" s="63">
        <f>B11/B14</f>
        <v>0.28284681711850473</v>
      </c>
    </row>
    <row r="16" spans="1:2" ht="18.75" x14ac:dyDescent="0.3">
      <c r="A16" s="60" t="s">
        <v>17</v>
      </c>
      <c r="B16" s="63">
        <f>X48</f>
        <v>8.7716381734562462E-2</v>
      </c>
    </row>
    <row r="17" spans="1:2" ht="18.75" x14ac:dyDescent="0.3">
      <c r="A17" s="60" t="s">
        <v>31</v>
      </c>
      <c r="B17" s="64">
        <f>B15/B16</f>
        <v>3.2245609260813364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121444.29999999999</v>
      </c>
      <c r="D48" s="41">
        <f t="shared" si="0"/>
        <v>44388.3</v>
      </c>
      <c r="E48" s="41">
        <f t="shared" si="0"/>
        <v>565.80000000000155</v>
      </c>
      <c r="F48" s="41">
        <f t="shared" si="0"/>
        <v>-6662.2000000000025</v>
      </c>
      <c r="G48" s="41">
        <f t="shared" si="0"/>
        <v>-549.10000000000491</v>
      </c>
      <c r="H48" s="41">
        <f t="shared" si="0"/>
        <v>-63.60000000000133</v>
      </c>
      <c r="I48" s="41">
        <f t="shared" si="0"/>
        <v>0</v>
      </c>
      <c r="J48" s="41">
        <f t="shared" si="0"/>
        <v>159123.5</v>
      </c>
      <c r="K48" s="41">
        <f t="shared" si="0"/>
        <v>-2190.65</v>
      </c>
      <c r="L48" s="41">
        <f t="shared" si="0"/>
        <v>-14190.220000000001</v>
      </c>
      <c r="M48" s="41">
        <f t="shared" si="0"/>
        <v>-16380.869999999999</v>
      </c>
      <c r="N48" s="41">
        <f t="shared" si="0"/>
        <v>142742.63000000003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449342.76190476189</v>
      </c>
      <c r="X48" s="44">
        <f>_xlfn.STDEV.P(X50:X70)</f>
        <v>8.7716381734562462E-2</v>
      </c>
      <c r="Y48" s="41">
        <f>SUM(Y50:Y70)</f>
        <v>-15647.46</v>
      </c>
      <c r="Z48" s="41">
        <f>SUM(Z50:Z70)</f>
        <v>14334.99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Nov</v>
      </c>
      <c r="B50" s="14">
        <f>'Daily PnL Log'!B737</f>
        <v>45231</v>
      </c>
      <c r="C50" s="13">
        <f>IF('Daily PnL Log'!C737&lt;&gt;"",'Daily PnL Log'!C737,"")</f>
        <v>-8663.5</v>
      </c>
      <c r="D50" s="13">
        <f>IF('Daily PnL Log'!D737&lt;&gt;"",'Daily PnL Log'!D737,"")</f>
        <v>-6987.4</v>
      </c>
      <c r="E50" s="13">
        <f>IF('Daily PnL Log'!E737&lt;&gt;"",'Daily PnL Log'!E737,"")</f>
        <v>-1377.6</v>
      </c>
      <c r="F50" s="13">
        <f>IF('Daily PnL Log'!F737&lt;&gt;"",'Daily PnL Log'!F737,"")</f>
        <v>3527</v>
      </c>
      <c r="G50" s="13">
        <f>IF('Daily PnL Log'!G737&lt;&gt;"",'Daily PnL Log'!G737,"")</f>
        <v>-675.6</v>
      </c>
      <c r="H50" s="13">
        <f>IF('Daily PnL Log'!H737&lt;&gt;"",'Daily PnL Log'!H737,"")</f>
        <v>1251.0999999999999</v>
      </c>
      <c r="I50" s="13">
        <f>IF('Daily PnL Log'!I737&lt;&gt;"",'Daily PnL Log'!I737,"")</f>
        <v>0</v>
      </c>
      <c r="J50" s="13">
        <f>IF('Daily PnL Log'!J737&lt;&gt;"",'Daily PnL Log'!J737,"")</f>
        <v>-12926</v>
      </c>
      <c r="K50" s="13">
        <f>IF('Daily PnL Log'!K737&lt;&gt;"",'Daily PnL Log'!K737,"")</f>
        <v>-47.99</v>
      </c>
      <c r="L50" s="13">
        <f>IF('Daily PnL Log'!L737&lt;&gt;"",'Daily PnL Log'!L737,"")</f>
        <v>-338.56</v>
      </c>
      <c r="M50" s="13">
        <f>IF('Daily PnL Log'!M737&lt;&gt;"",'Daily PnL Log'!M737,"")</f>
        <v>-386.55</v>
      </c>
      <c r="N50" s="13">
        <f>IF('Daily PnL Log'!N737&lt;&gt;"",'Daily PnL Log'!N737,"")</f>
        <v>-13312.55</v>
      </c>
      <c r="O50" s="13">
        <f t="shared" ref="O50:U50" si="1">C50</f>
        <v>-8663.5</v>
      </c>
      <c r="P50" s="13">
        <f t="shared" si="1"/>
        <v>-6987.4</v>
      </c>
      <c r="Q50" s="13">
        <f t="shared" si="1"/>
        <v>-1377.6</v>
      </c>
      <c r="R50" s="13">
        <f t="shared" si="1"/>
        <v>3527</v>
      </c>
      <c r="S50" s="13">
        <f t="shared" si="1"/>
        <v>-675.6</v>
      </c>
      <c r="T50" s="13">
        <f t="shared" si="1"/>
        <v>1251.0999999999999</v>
      </c>
      <c r="U50" s="13">
        <f t="shared" si="1"/>
        <v>0</v>
      </c>
      <c r="V50" s="13">
        <f>SUM(O50:T50)</f>
        <v>-12926</v>
      </c>
      <c r="W50" s="13">
        <f>IF('Daily PnL Log'!W737&lt;&gt;"",'Daily PnL Log'!W737,"")</f>
        <v>462345</v>
      </c>
      <c r="X50" s="13">
        <f>IF('Daily PnL Log'!X737&lt;&gt;"",'Daily PnL Log'!X737,"")</f>
        <v>-2.8793541619353512E-2</v>
      </c>
      <c r="Y50" s="13">
        <f>IF('Daily PnL Log'!Y737&lt;&gt;"",'Daily PnL Log'!Y737,"")</f>
        <v>-1714.58</v>
      </c>
      <c r="Z50" s="13" t="str">
        <f>IF('Daily PnL Log'!Z737&lt;&gt;"",'Daily PnL Log'!Z737,"")</f>
        <v/>
      </c>
      <c r="AA50" s="13" t="str">
        <f>IF('Daily PnL Log'!AA737&lt;&gt;"",'Daily PnL Log'!AA737,"")</f>
        <v/>
      </c>
    </row>
    <row r="51" spans="1:27" x14ac:dyDescent="0.25">
      <c r="A51" s="48" t="str">
        <f t="shared" ref="A51:A70" si="2">TEXT(B51,"mmm")</f>
        <v>Nov</v>
      </c>
      <c r="B51" s="2">
        <f>'Daily PnL Log'!B738</f>
        <v>45232</v>
      </c>
      <c r="C51" s="11">
        <f>IF('Daily PnL Log'!C738&lt;&gt;"",'Daily PnL Log'!C738,"")</f>
        <v>-5155.8999999999996</v>
      </c>
      <c r="D51" s="11">
        <f>IF('Daily PnL Log'!D738&lt;&gt;"",'Daily PnL Log'!D738,"")</f>
        <v>-22360.799999999999</v>
      </c>
      <c r="E51" s="11">
        <f>IF('Daily PnL Log'!E738&lt;&gt;"",'Daily PnL Log'!E738,"")</f>
        <v>-1543.6</v>
      </c>
      <c r="F51" s="11">
        <f>IF('Daily PnL Log'!F738&lt;&gt;"",'Daily PnL Log'!F738,"")</f>
        <v>-12335.1</v>
      </c>
      <c r="G51" s="11">
        <f>IF('Daily PnL Log'!G738&lt;&gt;"",'Daily PnL Log'!G738,"")</f>
        <v>3249</v>
      </c>
      <c r="H51" s="11">
        <f>IF('Daily PnL Log'!H738&lt;&gt;"",'Daily PnL Log'!H738,"")</f>
        <v>942.3</v>
      </c>
      <c r="I51" s="11">
        <f>IF('Daily PnL Log'!I738&lt;&gt;"",'Daily PnL Log'!I738,"")</f>
        <v>0</v>
      </c>
      <c r="J51" s="11">
        <f>IF('Daily PnL Log'!J738&lt;&gt;"",'Daily PnL Log'!J738,"")</f>
        <v>-37204.099999999991</v>
      </c>
      <c r="K51" s="11">
        <f>IF('Daily PnL Log'!K738&lt;&gt;"",'Daily PnL Log'!K738,"")</f>
        <v>-53.6</v>
      </c>
      <c r="L51" s="11">
        <f>IF('Daily PnL Log'!L738&lt;&gt;"",'Daily PnL Log'!L738,"")</f>
        <v>-379.01</v>
      </c>
      <c r="M51" s="11">
        <f>IF('Daily PnL Log'!M738&lt;&gt;"",'Daily PnL Log'!M738,"")</f>
        <v>-432.61</v>
      </c>
      <c r="N51" s="11">
        <f>IF('Daily PnL Log'!N738&lt;&gt;"",'Daily PnL Log'!N738,"")</f>
        <v>-37636.709999999992</v>
      </c>
      <c r="O51" s="11">
        <f t="shared" ref="O51:V63" si="3">IF(C51&lt;&gt;"",O50+C51,"")</f>
        <v>-13819.4</v>
      </c>
      <c r="P51" s="11">
        <f t="shared" si="3"/>
        <v>-29348.199999999997</v>
      </c>
      <c r="Q51" s="11">
        <f t="shared" si="3"/>
        <v>-2921.2</v>
      </c>
      <c r="R51" s="11">
        <f t="shared" si="3"/>
        <v>-8808.1</v>
      </c>
      <c r="S51" s="11">
        <f t="shared" si="3"/>
        <v>2573.4</v>
      </c>
      <c r="T51" s="11">
        <f t="shared" si="3"/>
        <v>2193.3999999999996</v>
      </c>
      <c r="U51" s="11">
        <f t="shared" si="3"/>
        <v>0</v>
      </c>
      <c r="V51" s="11">
        <f t="shared" si="3"/>
        <v>-50130.099999999991</v>
      </c>
      <c r="W51" s="11">
        <f>IF('Daily PnL Log'!W738&lt;&gt;"",'Daily PnL Log'!W738,"")</f>
        <v>431956</v>
      </c>
      <c r="X51" s="11">
        <f>IF('Daily PnL Log'!X738&lt;&gt;"",'Daily PnL Log'!X738,"")</f>
        <v>-8.7130888331218903E-2</v>
      </c>
      <c r="Y51" s="11" t="str">
        <f>IF('Daily PnL Log'!Y738&lt;&gt;"",'Daily PnL Log'!Y738,"")</f>
        <v/>
      </c>
      <c r="Z51" s="11" t="str">
        <f>IF('Daily PnL Log'!Z738&lt;&gt;"",'Daily PnL Log'!Z738,"")</f>
        <v/>
      </c>
      <c r="AA51" s="11" t="str">
        <f>IF('Daily PnL Log'!AA738&lt;&gt;"",'Daily PnL Log'!AA738,"")</f>
        <v/>
      </c>
    </row>
    <row r="52" spans="1:27" x14ac:dyDescent="0.25">
      <c r="A52" s="47" t="str">
        <f t="shared" si="2"/>
        <v>Nov</v>
      </c>
      <c r="B52" s="14">
        <f>'Daily PnL Log'!B739</f>
        <v>45233</v>
      </c>
      <c r="C52" s="13">
        <f>IF('Daily PnL Log'!C739&lt;&gt;"",'Daily PnL Log'!C739,"")</f>
        <v>88878.7</v>
      </c>
      <c r="D52" s="13">
        <f>IF('Daily PnL Log'!D739&lt;&gt;"",'Daily PnL Log'!D739,"")</f>
        <v>12945.5</v>
      </c>
      <c r="E52" s="13">
        <f>IF('Daily PnL Log'!E739&lt;&gt;"",'Daily PnL Log'!E739,"")</f>
        <v>1529.6</v>
      </c>
      <c r="F52" s="13">
        <f>IF('Daily PnL Log'!F739&lt;&gt;"",'Daily PnL Log'!F739,"")</f>
        <v>11070.8</v>
      </c>
      <c r="G52" s="13">
        <f>IF('Daily PnL Log'!G739&lt;&gt;"",'Daily PnL Log'!G739,"")</f>
        <v>-8865.9</v>
      </c>
      <c r="H52" s="13">
        <f>IF('Daily PnL Log'!H739&lt;&gt;"",'Daily PnL Log'!H739,"")</f>
        <v>704.7</v>
      </c>
      <c r="I52" s="13">
        <f>IF('Daily PnL Log'!I739&lt;&gt;"",'Daily PnL Log'!I739,"")</f>
        <v>0</v>
      </c>
      <c r="J52" s="13">
        <f>IF('Daily PnL Log'!J739&lt;&gt;"",'Daily PnL Log'!J739,"")</f>
        <v>106263.40000000001</v>
      </c>
      <c r="K52" s="13">
        <f>IF('Daily PnL Log'!K739&lt;&gt;"",'Daily PnL Log'!K739,"")</f>
        <v>-95.8</v>
      </c>
      <c r="L52" s="13">
        <f>IF('Daily PnL Log'!L739&lt;&gt;"",'Daily PnL Log'!L739,"")</f>
        <v>-676.12</v>
      </c>
      <c r="M52" s="13">
        <f>IF('Daily PnL Log'!M739&lt;&gt;"",'Daily PnL Log'!M739,"")</f>
        <v>-771.92</v>
      </c>
      <c r="N52" s="13">
        <f>IF('Daily PnL Log'!N739&lt;&gt;"",'Daily PnL Log'!N739,"")</f>
        <v>105491.48000000001</v>
      </c>
      <c r="O52" s="13">
        <f t="shared" si="3"/>
        <v>75059.3</v>
      </c>
      <c r="P52" s="13">
        <f t="shared" si="3"/>
        <v>-16402.699999999997</v>
      </c>
      <c r="Q52" s="13">
        <f t="shared" si="3"/>
        <v>-1391.6</v>
      </c>
      <c r="R52" s="13">
        <f t="shared" si="3"/>
        <v>2262.6999999999989</v>
      </c>
      <c r="S52" s="13">
        <f t="shared" si="3"/>
        <v>-6292.5</v>
      </c>
      <c r="T52" s="13">
        <f t="shared" si="3"/>
        <v>2898.0999999999995</v>
      </c>
      <c r="U52" s="13">
        <f t="shared" si="3"/>
        <v>0</v>
      </c>
      <c r="V52" s="13">
        <f t="shared" si="3"/>
        <v>56133.300000000017</v>
      </c>
      <c r="W52" s="13">
        <f>IF('Daily PnL Log'!W739&lt;&gt;"",'Daily PnL Log'!W739,"")</f>
        <v>576612</v>
      </c>
      <c r="X52" s="13">
        <f>IF('Daily PnL Log'!X739&lt;&gt;"",'Daily PnL Log'!X739,"")</f>
        <v>0.18295054560085466</v>
      </c>
      <c r="Y52" s="13" t="str">
        <f>IF('Daily PnL Log'!Y739&lt;&gt;"",'Daily PnL Log'!Y739,"")</f>
        <v/>
      </c>
      <c r="Z52" s="13" t="str">
        <f>IF('Daily PnL Log'!Z739&lt;&gt;"",'Daily PnL Log'!Z739,"")</f>
        <v/>
      </c>
      <c r="AA52" s="13" t="str">
        <f>IF('Daily PnL Log'!AA739&lt;&gt;"",'Daily PnL Log'!AA739,"")</f>
        <v/>
      </c>
    </row>
    <row r="53" spans="1:27" x14ac:dyDescent="0.25">
      <c r="A53" s="48" t="str">
        <f t="shared" si="2"/>
        <v>Nov</v>
      </c>
      <c r="B53" s="2">
        <f>'Daily PnL Log'!B740</f>
        <v>45236</v>
      </c>
      <c r="C53" s="11">
        <f>IF('Daily PnL Log'!C740&lt;&gt;"",'Daily PnL Log'!C740,"")</f>
        <v>-8467.7000000000007</v>
      </c>
      <c r="D53" s="11">
        <f>IF('Daily PnL Log'!D740&lt;&gt;"",'Daily PnL Log'!D740,"")</f>
        <v>1846.2</v>
      </c>
      <c r="E53" s="11">
        <f>IF('Daily PnL Log'!E740&lt;&gt;"",'Daily PnL Log'!E740,"")</f>
        <v>1072.0999999999999</v>
      </c>
      <c r="F53" s="11">
        <f>IF('Daily PnL Log'!F740&lt;&gt;"",'Daily PnL Log'!F740,"")</f>
        <v>-7063</v>
      </c>
      <c r="G53" s="11">
        <f>IF('Daily PnL Log'!G740&lt;&gt;"",'Daily PnL Log'!G740,"")</f>
        <v>-81.099999999999994</v>
      </c>
      <c r="H53" s="11">
        <f>IF('Daily PnL Log'!H740&lt;&gt;"",'Daily PnL Log'!H740,"")</f>
        <v>-562.4</v>
      </c>
      <c r="I53" s="11">
        <f>IF('Daily PnL Log'!I740&lt;&gt;"",'Daily PnL Log'!I740,"")</f>
        <v>0</v>
      </c>
      <c r="J53" s="11">
        <f>IF('Daily PnL Log'!J740&lt;&gt;"",'Daily PnL Log'!J740,"")</f>
        <v>-13255.900000000001</v>
      </c>
      <c r="K53" s="11">
        <f>IF('Daily PnL Log'!K740&lt;&gt;"",'Daily PnL Log'!K740,"")</f>
        <v>-73.56</v>
      </c>
      <c r="L53" s="11">
        <f>IF('Daily PnL Log'!L740&lt;&gt;"",'Daily PnL Log'!L740,"")</f>
        <v>-512.35</v>
      </c>
      <c r="M53" s="11">
        <f>IF('Daily PnL Log'!M740&lt;&gt;"",'Daily PnL Log'!M740,"")</f>
        <v>-585.91000000000008</v>
      </c>
      <c r="N53" s="11">
        <f>IF('Daily PnL Log'!N740&lt;&gt;"",'Daily PnL Log'!N740,"")</f>
        <v>-13841.810000000001</v>
      </c>
      <c r="O53" s="11">
        <f t="shared" si="3"/>
        <v>66591.600000000006</v>
      </c>
      <c r="P53" s="11">
        <f t="shared" si="3"/>
        <v>-14556.499999999996</v>
      </c>
      <c r="Q53" s="11">
        <f t="shared" si="3"/>
        <v>-319.5</v>
      </c>
      <c r="R53" s="11">
        <f t="shared" si="3"/>
        <v>-4800.3000000000011</v>
      </c>
      <c r="S53" s="11">
        <f t="shared" si="3"/>
        <v>-6373.6</v>
      </c>
      <c r="T53" s="11">
        <f t="shared" si="3"/>
        <v>2335.6999999999994</v>
      </c>
      <c r="U53" s="11">
        <f t="shared" si="3"/>
        <v>0</v>
      </c>
      <c r="V53" s="11">
        <f t="shared" si="3"/>
        <v>42877.400000000016</v>
      </c>
      <c r="W53" s="11">
        <f>IF('Daily PnL Log'!W740&lt;&gt;"",'Daily PnL Log'!W740,"")</f>
        <v>622833</v>
      </c>
      <c r="X53" s="11">
        <f>IF('Daily PnL Log'!X740&lt;&gt;"",'Daily PnL Log'!X740,"")</f>
        <v>-2.2223950882499805E-2</v>
      </c>
      <c r="Y53" s="11" t="str">
        <f>IF('Daily PnL Log'!Y740&lt;&gt;"",'Daily PnL Log'!Y740,"")</f>
        <v/>
      </c>
      <c r="Z53" s="11" t="str">
        <f>IF('Daily PnL Log'!Z740&lt;&gt;"",'Daily PnL Log'!Z740,"")</f>
        <v/>
      </c>
      <c r="AA53" s="11" t="str">
        <f>IF('Daily PnL Log'!AA740&lt;&gt;"",'Daily PnL Log'!AA740,"")</f>
        <v/>
      </c>
    </row>
    <row r="54" spans="1:27" x14ac:dyDescent="0.25">
      <c r="A54" s="47" t="str">
        <f t="shared" si="2"/>
        <v>Nov</v>
      </c>
      <c r="B54" s="14">
        <f>'Daily PnL Log'!B741</f>
        <v>45237</v>
      </c>
      <c r="C54" s="13">
        <f>IF('Daily PnL Log'!C741&lt;&gt;"",'Daily PnL Log'!C741,"")</f>
        <v>8226.6</v>
      </c>
      <c r="D54" s="13">
        <f>IF('Daily PnL Log'!D741&lt;&gt;"",'Daily PnL Log'!D741,"")</f>
        <v>28060.9</v>
      </c>
      <c r="E54" s="13">
        <f>IF('Daily PnL Log'!E741&lt;&gt;"",'Daily PnL Log'!E741,"")</f>
        <v>1041.5999999999999</v>
      </c>
      <c r="F54" s="13">
        <f>IF('Daily PnL Log'!F741&lt;&gt;"",'Daily PnL Log'!F741,"")</f>
        <v>11316.4</v>
      </c>
      <c r="G54" s="13">
        <f>IF('Daily PnL Log'!G741&lt;&gt;"",'Daily PnL Log'!G741,"")</f>
        <v>9385.5</v>
      </c>
      <c r="H54" s="13">
        <f>IF('Daily PnL Log'!H741&lt;&gt;"",'Daily PnL Log'!H741,"")</f>
        <v>-2830</v>
      </c>
      <c r="I54" s="13">
        <f>IF('Daily PnL Log'!I741&lt;&gt;"",'Daily PnL Log'!I741,"")</f>
        <v>0</v>
      </c>
      <c r="J54" s="13">
        <f>IF('Daily PnL Log'!J741&lt;&gt;"",'Daily PnL Log'!J741,"")</f>
        <v>55201</v>
      </c>
      <c r="K54" s="13">
        <f>IF('Daily PnL Log'!K741&lt;&gt;"",'Daily PnL Log'!K741,"")</f>
        <v>-128.1</v>
      </c>
      <c r="L54" s="13">
        <f>IF('Daily PnL Log'!L741&lt;&gt;"",'Daily PnL Log'!L741,"")</f>
        <v>-906.2</v>
      </c>
      <c r="M54" s="13">
        <f>IF('Daily PnL Log'!M741&lt;&gt;"",'Daily PnL Log'!M741,"")</f>
        <v>-1034.3</v>
      </c>
      <c r="N54" s="13">
        <f>IF('Daily PnL Log'!N741&lt;&gt;"",'Daily PnL Log'!N741,"")</f>
        <v>54166.7</v>
      </c>
      <c r="O54" s="13">
        <f t="shared" si="3"/>
        <v>74818.200000000012</v>
      </c>
      <c r="P54" s="13">
        <f t="shared" si="3"/>
        <v>13504.400000000005</v>
      </c>
      <c r="Q54" s="13">
        <f t="shared" si="3"/>
        <v>722.09999999999991</v>
      </c>
      <c r="R54" s="13">
        <f t="shared" si="3"/>
        <v>6516.0999999999985</v>
      </c>
      <c r="S54" s="13">
        <f t="shared" si="3"/>
        <v>3011.8999999999996</v>
      </c>
      <c r="T54" s="13">
        <f t="shared" si="3"/>
        <v>-494.30000000000064</v>
      </c>
      <c r="U54" s="13">
        <f t="shared" si="3"/>
        <v>0</v>
      </c>
      <c r="V54" s="13">
        <f t="shared" si="3"/>
        <v>98078.400000000023</v>
      </c>
      <c r="W54" s="13">
        <f>IF('Daily PnL Log'!W741&lt;&gt;"",'Daily PnL Log'!W741,"")</f>
        <v>498862</v>
      </c>
      <c r="X54" s="13">
        <f>IF('Daily PnL Log'!X741&lt;&gt;"",'Daily PnL Log'!X741,"")</f>
        <v>0.10858052928465187</v>
      </c>
      <c r="Y54" s="13" t="str">
        <f>IF('Daily PnL Log'!Y741&lt;&gt;"",'Daily PnL Log'!Y741,"")</f>
        <v/>
      </c>
      <c r="Z54" s="13" t="str">
        <f>IF('Daily PnL Log'!Z741&lt;&gt;"",'Daily PnL Log'!Z741,"")</f>
        <v/>
      </c>
      <c r="AA54" s="13" t="str">
        <f>IF('Daily PnL Log'!AA741&lt;&gt;"",'Daily PnL Log'!AA741,"")</f>
        <v/>
      </c>
    </row>
    <row r="55" spans="1:27" x14ac:dyDescent="0.25">
      <c r="A55" s="48" t="str">
        <f t="shared" si="2"/>
        <v>Nov</v>
      </c>
      <c r="B55" s="2">
        <f>'Daily PnL Log'!B742</f>
        <v>45238</v>
      </c>
      <c r="C55" s="11">
        <f>IF('Daily PnL Log'!C742&lt;&gt;"",'Daily PnL Log'!C742,"")</f>
        <v>722.3</v>
      </c>
      <c r="D55" s="11">
        <f>IF('Daily PnL Log'!D742&lt;&gt;"",'Daily PnL Log'!D742,"")</f>
        <v>-8737.4</v>
      </c>
      <c r="E55" s="11">
        <f>IF('Daily PnL Log'!E742&lt;&gt;"",'Daily PnL Log'!E742,"")</f>
        <v>-5895.3</v>
      </c>
      <c r="F55" s="11">
        <f>IF('Daily PnL Log'!F742&lt;&gt;"",'Daily PnL Log'!F742,"")</f>
        <v>-1053.2</v>
      </c>
      <c r="G55" s="11">
        <f>IF('Daily PnL Log'!G742&lt;&gt;"",'Daily PnL Log'!G742,"")</f>
        <v>-491.3</v>
      </c>
      <c r="H55" s="11">
        <f>IF('Daily PnL Log'!H742&lt;&gt;"",'Daily PnL Log'!H742,"")</f>
        <v>2766.6</v>
      </c>
      <c r="I55" s="11">
        <f>IF('Daily PnL Log'!I742&lt;&gt;"",'Daily PnL Log'!I742,"")</f>
        <v>0</v>
      </c>
      <c r="J55" s="11">
        <f>IF('Daily PnL Log'!J742&lt;&gt;"",'Daily PnL Log'!J742,"")</f>
        <v>-12688.3</v>
      </c>
      <c r="K55" s="11">
        <f>IF('Daily PnL Log'!K742&lt;&gt;"",'Daily PnL Log'!K742,"")</f>
        <v>-105.81</v>
      </c>
      <c r="L55" s="11">
        <f>IF('Daily PnL Log'!L742&lt;&gt;"",'Daily PnL Log'!L742,"")</f>
        <v>-749.57</v>
      </c>
      <c r="M55" s="11">
        <f>IF('Daily PnL Log'!M742&lt;&gt;"",'Daily PnL Log'!M742,"")</f>
        <v>-855.38000000000011</v>
      </c>
      <c r="N55" s="11">
        <f>IF('Daily PnL Log'!N742&lt;&gt;"",'Daily PnL Log'!N742,"")</f>
        <v>-13543.68</v>
      </c>
      <c r="O55" s="11">
        <f t="shared" si="3"/>
        <v>75540.500000000015</v>
      </c>
      <c r="P55" s="11">
        <f t="shared" si="3"/>
        <v>4767.0000000000055</v>
      </c>
      <c r="Q55" s="11">
        <f t="shared" si="3"/>
        <v>-5173.2000000000007</v>
      </c>
      <c r="R55" s="11">
        <f t="shared" si="3"/>
        <v>5462.8999999999987</v>
      </c>
      <c r="S55" s="11">
        <f t="shared" si="3"/>
        <v>2520.5999999999995</v>
      </c>
      <c r="T55" s="11">
        <f t="shared" si="3"/>
        <v>2272.2999999999993</v>
      </c>
      <c r="U55" s="11">
        <f t="shared" si="3"/>
        <v>0</v>
      </c>
      <c r="V55" s="11">
        <f t="shared" si="3"/>
        <v>85390.10000000002</v>
      </c>
      <c r="W55" s="11">
        <f>IF('Daily PnL Log'!W742&lt;&gt;"",'Daily PnL Log'!W742,"")</f>
        <v>512218</v>
      </c>
      <c r="X55" s="11">
        <f>IF('Daily PnL Log'!X742&lt;&gt;"",'Daily PnL Log'!X742,"")</f>
        <v>-2.6441241815008454E-2</v>
      </c>
      <c r="Y55" s="11">
        <f>IF('Daily PnL Log'!Y742&lt;&gt;"",'Daily PnL Log'!Y742,"")</f>
        <v>-270</v>
      </c>
      <c r="Z55" s="11" t="str">
        <f>IF('Daily PnL Log'!Z742&lt;&gt;"",'Daily PnL Log'!Z742,"")</f>
        <v/>
      </c>
      <c r="AA55" s="11" t="str">
        <f>IF('Daily PnL Log'!AA742&lt;&gt;"",'Daily PnL Log'!AA742,"")</f>
        <v/>
      </c>
    </row>
    <row r="56" spans="1:27" x14ac:dyDescent="0.25">
      <c r="A56" s="47" t="str">
        <f t="shared" si="2"/>
        <v>Nov</v>
      </c>
      <c r="B56" s="14">
        <f>'Daily PnL Log'!B743</f>
        <v>45239</v>
      </c>
      <c r="C56" s="13">
        <f>IF('Daily PnL Log'!C743&lt;&gt;"",'Daily PnL Log'!C743,"")</f>
        <v>-7462.4</v>
      </c>
      <c r="D56" s="13">
        <f>IF('Daily PnL Log'!D743&lt;&gt;"",'Daily PnL Log'!D743,"")</f>
        <v>-8770.4</v>
      </c>
      <c r="E56" s="13">
        <f>IF('Daily PnL Log'!E743&lt;&gt;"",'Daily PnL Log'!E743,"")</f>
        <v>-5530.5</v>
      </c>
      <c r="F56" s="13">
        <f>IF('Daily PnL Log'!F743&lt;&gt;"",'Daily PnL Log'!F743,"")</f>
        <v>-6528.5</v>
      </c>
      <c r="G56" s="13">
        <f>IF('Daily PnL Log'!G743&lt;&gt;"",'Daily PnL Log'!G743,"")</f>
        <v>6249.9</v>
      </c>
      <c r="H56" s="13">
        <f>IF('Daily PnL Log'!H743&lt;&gt;"",'Daily PnL Log'!H743,"")</f>
        <v>-924.5</v>
      </c>
      <c r="I56" s="13">
        <f>IF('Daily PnL Log'!I743&lt;&gt;"",'Daily PnL Log'!I743,"")</f>
        <v>0</v>
      </c>
      <c r="J56" s="13">
        <f>IF('Daily PnL Log'!J743&lt;&gt;"",'Daily PnL Log'!J743,"")</f>
        <v>-22966.400000000001</v>
      </c>
      <c r="K56" s="13">
        <f>IF('Daily PnL Log'!K743&lt;&gt;"",'Daily PnL Log'!K743,"")</f>
        <v>-159.51</v>
      </c>
      <c r="L56" s="13">
        <f>IF('Daily PnL Log'!L743&lt;&gt;"",'Daily PnL Log'!L743,"")</f>
        <v>-1128.3800000000001</v>
      </c>
      <c r="M56" s="13">
        <f>IF('Daily PnL Log'!M743&lt;&gt;"",'Daily PnL Log'!M743,"")</f>
        <v>-1287.8900000000001</v>
      </c>
      <c r="N56" s="13">
        <f>IF('Daily PnL Log'!N743&lt;&gt;"",'Daily PnL Log'!N743,"")</f>
        <v>-24254.29</v>
      </c>
      <c r="O56" s="13">
        <f t="shared" si="3"/>
        <v>68078.10000000002</v>
      </c>
      <c r="P56" s="13">
        <f t="shared" si="3"/>
        <v>-4003.3999999999942</v>
      </c>
      <c r="Q56" s="13">
        <f t="shared" si="3"/>
        <v>-10703.7</v>
      </c>
      <c r="R56" s="13">
        <f t="shared" si="3"/>
        <v>-1065.6000000000013</v>
      </c>
      <c r="S56" s="13">
        <f t="shared" si="3"/>
        <v>8770.5</v>
      </c>
      <c r="T56" s="13">
        <f t="shared" si="3"/>
        <v>1347.7999999999993</v>
      </c>
      <c r="U56" s="13">
        <f t="shared" si="3"/>
        <v>0</v>
      </c>
      <c r="V56" s="13">
        <f t="shared" si="3"/>
        <v>62423.700000000019</v>
      </c>
      <c r="W56" s="13">
        <f>IF('Daily PnL Log'!W743&lt;&gt;"",'Daily PnL Log'!W743,"")</f>
        <v>418456</v>
      </c>
      <c r="X56" s="13">
        <f>IF('Daily PnL Log'!X743&lt;&gt;"",'Daily PnL Log'!X743,"")</f>
        <v>-5.796138662129352E-2</v>
      </c>
      <c r="Y56" s="13">
        <f>IF('Daily PnL Log'!Y743&lt;&gt;"",'Daily PnL Log'!Y743,"")</f>
        <v>-3940.58</v>
      </c>
      <c r="Z56" s="13" t="str">
        <f>IF('Daily PnL Log'!Z743&lt;&gt;"",'Daily PnL Log'!Z743,"")</f>
        <v/>
      </c>
      <c r="AA56" s="13" t="str">
        <f>IF('Daily PnL Log'!AA743&lt;&gt;"",'Daily PnL Log'!AA743,"")</f>
        <v/>
      </c>
    </row>
    <row r="57" spans="1:27" x14ac:dyDescent="0.25">
      <c r="A57" s="48" t="str">
        <f t="shared" si="2"/>
        <v>Nov</v>
      </c>
      <c r="B57" s="2">
        <f>'Daily PnL Log'!B744</f>
        <v>45240</v>
      </c>
      <c r="C57" s="11">
        <f>IF('Daily PnL Log'!C744&lt;&gt;"",'Daily PnL Log'!C744,"")</f>
        <v>-2668.1</v>
      </c>
      <c r="D57" s="11">
        <f>IF('Daily PnL Log'!D744&lt;&gt;"",'Daily PnL Log'!D744,"")</f>
        <v>34100.800000000003</v>
      </c>
      <c r="E57" s="11">
        <f>IF('Daily PnL Log'!E744&lt;&gt;"",'Daily PnL Log'!E744,"")</f>
        <v>-5316.1</v>
      </c>
      <c r="F57" s="11">
        <f>IF('Daily PnL Log'!F744&lt;&gt;"",'Daily PnL Log'!F744,"")</f>
        <v>-4370.8999999999996</v>
      </c>
      <c r="G57" s="11">
        <f>IF('Daily PnL Log'!G744&lt;&gt;"",'Daily PnL Log'!G744,"")</f>
        <v>-194.9</v>
      </c>
      <c r="H57" s="11">
        <f>IF('Daily PnL Log'!H744&lt;&gt;"",'Daily PnL Log'!H744,"")</f>
        <v>-921</v>
      </c>
      <c r="I57" s="11">
        <f>IF('Daily PnL Log'!I744&lt;&gt;"",'Daily PnL Log'!I744,"")</f>
        <v>0</v>
      </c>
      <c r="J57" s="11">
        <f>IF('Daily PnL Log'!J744&lt;&gt;"",'Daily PnL Log'!J744,"")</f>
        <v>20629.800000000003</v>
      </c>
      <c r="K57" s="11">
        <f>IF('Daily PnL Log'!K744&lt;&gt;"",'Daily PnL Log'!K744,"")</f>
        <v>-62.96</v>
      </c>
      <c r="L57" s="11">
        <f>IF('Daily PnL Log'!L744&lt;&gt;"",'Daily PnL Log'!L744,"")</f>
        <v>-441.43</v>
      </c>
      <c r="M57" s="11">
        <f>IF('Daily PnL Log'!M744&lt;&gt;"",'Daily PnL Log'!M744,"")</f>
        <v>-504.39</v>
      </c>
      <c r="N57" s="11">
        <f>IF('Daily PnL Log'!N744&lt;&gt;"",'Daily PnL Log'!N744,"")</f>
        <v>20125.410000000003</v>
      </c>
      <c r="O57" s="11">
        <f t="shared" si="3"/>
        <v>65410.000000000022</v>
      </c>
      <c r="P57" s="11">
        <f t="shared" si="3"/>
        <v>30097.400000000009</v>
      </c>
      <c r="Q57" s="11">
        <f t="shared" si="3"/>
        <v>-16019.800000000001</v>
      </c>
      <c r="R57" s="11">
        <f t="shared" si="3"/>
        <v>-5436.5000000000009</v>
      </c>
      <c r="S57" s="11">
        <f t="shared" si="3"/>
        <v>8575.6</v>
      </c>
      <c r="T57" s="11">
        <f t="shared" si="3"/>
        <v>426.79999999999927</v>
      </c>
      <c r="U57" s="11">
        <f t="shared" si="3"/>
        <v>0</v>
      </c>
      <c r="V57" s="11">
        <f t="shared" si="3"/>
        <v>83053.500000000029</v>
      </c>
      <c r="W57" s="11">
        <f>IF('Daily PnL Log'!W744&lt;&gt;"",'Daily PnL Log'!W744,"")</f>
        <v>397098</v>
      </c>
      <c r="X57" s="11">
        <f>IF('Daily PnL Log'!X744&lt;&gt;"",'Daily PnL Log'!X744,"")</f>
        <v>5.0681217231010996E-2</v>
      </c>
      <c r="Y57" s="11" t="str">
        <f>IF('Daily PnL Log'!Y744&lt;&gt;"",'Daily PnL Log'!Y744,"")</f>
        <v/>
      </c>
      <c r="Z57" s="11" t="str">
        <f>IF('Daily PnL Log'!Z744&lt;&gt;"",'Daily PnL Log'!Z744,"")</f>
        <v/>
      </c>
      <c r="AA57" s="11" t="str">
        <f>IF('Daily PnL Log'!AA744&lt;&gt;"",'Daily PnL Log'!AA744,"")</f>
        <v/>
      </c>
    </row>
    <row r="58" spans="1:27" x14ac:dyDescent="0.25">
      <c r="A58" s="47" t="str">
        <f t="shared" si="2"/>
        <v>Nov</v>
      </c>
      <c r="B58" s="14">
        <f>'Daily PnL Log'!B745</f>
        <v>45243</v>
      </c>
      <c r="C58" s="13">
        <f>IF('Daily PnL Log'!C745&lt;&gt;"",'Daily PnL Log'!C745,"")</f>
        <v>52659.9</v>
      </c>
      <c r="D58" s="13">
        <f>IF('Daily PnL Log'!D745&lt;&gt;"",'Daily PnL Log'!D745,"")</f>
        <v>7521</v>
      </c>
      <c r="E58" s="13">
        <f>IF('Daily PnL Log'!E745&lt;&gt;"",'Daily PnL Log'!E745,"")</f>
        <v>13811.7</v>
      </c>
      <c r="F58" s="13">
        <f>IF('Daily PnL Log'!F745&lt;&gt;"",'Daily PnL Log'!F745,"")</f>
        <v>2075.9</v>
      </c>
      <c r="G58" s="13">
        <f>IF('Daily PnL Log'!G745&lt;&gt;"",'Daily PnL Log'!G745,"")</f>
        <v>-973.8</v>
      </c>
      <c r="H58" s="13">
        <f>IF('Daily PnL Log'!H745&lt;&gt;"",'Daily PnL Log'!H745,"")</f>
        <v>926.5</v>
      </c>
      <c r="I58" s="13">
        <f>IF('Daily PnL Log'!I745&lt;&gt;"",'Daily PnL Log'!I745,"")</f>
        <v>0</v>
      </c>
      <c r="J58" s="13">
        <f>IF('Daily PnL Log'!J745&lt;&gt;"",'Daily PnL Log'!J745,"")</f>
        <v>76021.2</v>
      </c>
      <c r="K58" s="13">
        <f>IF('Daily PnL Log'!K745&lt;&gt;"",'Daily PnL Log'!K745,"")</f>
        <v>-133.32</v>
      </c>
      <c r="L58" s="13">
        <f>IF('Daily PnL Log'!L745&lt;&gt;"",'Daily PnL Log'!L745,"")</f>
        <v>-944.38</v>
      </c>
      <c r="M58" s="13">
        <f>IF('Daily PnL Log'!M745&lt;&gt;"",'Daily PnL Log'!M745,"")</f>
        <v>-1077.7</v>
      </c>
      <c r="N58" s="13">
        <f>IF('Daily PnL Log'!N745&lt;&gt;"",'Daily PnL Log'!N745,"")</f>
        <v>74943.5</v>
      </c>
      <c r="O58" s="13">
        <f t="shared" si="3"/>
        <v>118069.90000000002</v>
      </c>
      <c r="P58" s="13">
        <f t="shared" si="3"/>
        <v>37618.400000000009</v>
      </c>
      <c r="Q58" s="13">
        <f t="shared" si="3"/>
        <v>-2208.1000000000004</v>
      </c>
      <c r="R58" s="13">
        <f t="shared" si="3"/>
        <v>-3360.6000000000008</v>
      </c>
      <c r="S58" s="13">
        <f t="shared" si="3"/>
        <v>7601.8</v>
      </c>
      <c r="T58" s="13">
        <f t="shared" si="3"/>
        <v>1353.2999999999993</v>
      </c>
      <c r="U58" s="13">
        <f t="shared" si="3"/>
        <v>0</v>
      </c>
      <c r="V58" s="13">
        <f t="shared" si="3"/>
        <v>159074.70000000001</v>
      </c>
      <c r="W58" s="13">
        <f>IF('Daily PnL Log'!W745&lt;&gt;"",'Daily PnL Log'!W745,"")</f>
        <v>468903</v>
      </c>
      <c r="X58" s="13">
        <f>IF('Daily PnL Log'!X745&lt;&gt;"",'Daily PnL Log'!X745,"")</f>
        <v>0.15982729903626122</v>
      </c>
      <c r="Y58" s="13">
        <f>IF('Daily PnL Log'!Y745&lt;&gt;"",'Daily PnL Log'!Y745,"")</f>
        <v>-4861.1499999999996</v>
      </c>
      <c r="Z58" s="13" t="str">
        <f>IF('Daily PnL Log'!Z745&lt;&gt;"",'Daily PnL Log'!Z745,"")</f>
        <v/>
      </c>
      <c r="AA58" s="13" t="str">
        <f>IF('Daily PnL Log'!AA745&lt;&gt;"",'Daily PnL Log'!AA745,"")</f>
        <v/>
      </c>
    </row>
    <row r="59" spans="1:27" x14ac:dyDescent="0.25">
      <c r="A59" s="48" t="str">
        <f t="shared" si="2"/>
        <v>Nov</v>
      </c>
      <c r="B59" s="2">
        <f>'Daily PnL Log'!B746</f>
        <v>45244</v>
      </c>
      <c r="C59" s="11">
        <f>IF('Daily PnL Log'!C746&lt;&gt;"",'Daily PnL Log'!C746,"")</f>
        <v>9955.9</v>
      </c>
      <c r="D59" s="11">
        <f>IF('Daily PnL Log'!D746&lt;&gt;"",'Daily PnL Log'!D746,"")</f>
        <v>25025</v>
      </c>
      <c r="E59" s="11">
        <f>IF('Daily PnL Log'!E746&lt;&gt;"",'Daily PnL Log'!E746,"")</f>
        <v>13291.5</v>
      </c>
      <c r="F59" s="11">
        <f>IF('Daily PnL Log'!F746&lt;&gt;"",'Daily PnL Log'!F746,"")</f>
        <v>6455.6</v>
      </c>
      <c r="G59" s="11">
        <f>IF('Daily PnL Log'!G746&lt;&gt;"",'Daily PnL Log'!G746,"")</f>
        <v>5488.5</v>
      </c>
      <c r="H59" s="11">
        <f>IF('Daily PnL Log'!H746&lt;&gt;"",'Daily PnL Log'!H746,"")</f>
        <v>-1160.7</v>
      </c>
      <c r="I59" s="11">
        <f>IF('Daily PnL Log'!I746&lt;&gt;"",'Daily PnL Log'!I746,"")</f>
        <v>0</v>
      </c>
      <c r="J59" s="11">
        <f>IF('Daily PnL Log'!J746&lt;&gt;"",'Daily PnL Log'!J746,"")</f>
        <v>59055.8</v>
      </c>
      <c r="K59" s="11">
        <f>IF('Daily PnL Log'!K746&lt;&gt;"",'Daily PnL Log'!K746,"")</f>
        <v>-124.63</v>
      </c>
      <c r="L59" s="11">
        <f>IF('Daily PnL Log'!L746&lt;&gt;"",'Daily PnL Log'!L746,"")</f>
        <v>-880.45</v>
      </c>
      <c r="M59" s="11">
        <f>IF('Daily PnL Log'!M746&lt;&gt;"",'Daily PnL Log'!M746,"")</f>
        <v>-1005.08</v>
      </c>
      <c r="N59" s="11">
        <f>IF('Daily PnL Log'!N746&lt;&gt;"",'Daily PnL Log'!N746,"")</f>
        <v>58050.720000000001</v>
      </c>
      <c r="O59" s="11">
        <f t="shared" si="3"/>
        <v>128025.80000000002</v>
      </c>
      <c r="P59" s="11">
        <f t="shared" si="3"/>
        <v>62643.400000000009</v>
      </c>
      <c r="Q59" s="11">
        <f t="shared" si="3"/>
        <v>11083.4</v>
      </c>
      <c r="R59" s="11">
        <f t="shared" si="3"/>
        <v>3094.9999999999995</v>
      </c>
      <c r="S59" s="11">
        <f t="shared" si="3"/>
        <v>13090.3</v>
      </c>
      <c r="T59" s="11">
        <f t="shared" si="3"/>
        <v>192.59999999999923</v>
      </c>
      <c r="U59" s="11">
        <f t="shared" si="3"/>
        <v>0</v>
      </c>
      <c r="V59" s="11">
        <f t="shared" si="3"/>
        <v>218130.5</v>
      </c>
      <c r="W59" s="11">
        <f>IF('Daily PnL Log'!W746&lt;&gt;"",'Daily PnL Log'!W746,"")</f>
        <v>484049</v>
      </c>
      <c r="X59" s="11">
        <f>IF('Daily PnL Log'!X746&lt;&gt;"",'Daily PnL Log'!X746,"")</f>
        <v>0.11992736272567447</v>
      </c>
      <c r="Y59" s="11" t="str">
        <f>IF('Daily PnL Log'!Y746&lt;&gt;"",'Daily PnL Log'!Y746,"")</f>
        <v/>
      </c>
      <c r="Z59" s="11">
        <f>IF('Daily PnL Log'!Z746&lt;&gt;"",'Daily PnL Log'!Z746,"")</f>
        <v>14334.99</v>
      </c>
      <c r="AA59" s="11" t="str">
        <f>IF('Daily PnL Log'!AA746&lt;&gt;"",'Daily PnL Log'!AA746,"")</f>
        <v/>
      </c>
    </row>
    <row r="60" spans="1:27" x14ac:dyDescent="0.25">
      <c r="A60" s="47" t="str">
        <f t="shared" si="2"/>
        <v>Nov</v>
      </c>
      <c r="B60" s="14">
        <f>'Daily PnL Log'!B747</f>
        <v>45245</v>
      </c>
      <c r="C60" s="13">
        <f>IF('Daily PnL Log'!C747&lt;&gt;"",'Daily PnL Log'!C747,"")</f>
        <v>-30848.799999999999</v>
      </c>
      <c r="D60" s="13">
        <f>IF('Daily PnL Log'!D747&lt;&gt;"",'Daily PnL Log'!D747,"")</f>
        <v>15797.9</v>
      </c>
      <c r="E60" s="13">
        <f>IF('Daily PnL Log'!E747&lt;&gt;"",'Daily PnL Log'!E747,"")</f>
        <v>-1968.5</v>
      </c>
      <c r="F60" s="13">
        <f>IF('Daily PnL Log'!F747&lt;&gt;"",'Daily PnL Log'!F747,"")</f>
        <v>-5210.2</v>
      </c>
      <c r="G60" s="13">
        <f>IF('Daily PnL Log'!G747&lt;&gt;"",'Daily PnL Log'!G747,"")</f>
        <v>-5168.7</v>
      </c>
      <c r="H60" s="13">
        <f>IF('Daily PnL Log'!H747&lt;&gt;"",'Daily PnL Log'!H747,"")</f>
        <v>-401.6</v>
      </c>
      <c r="I60" s="13">
        <f>IF('Daily PnL Log'!I747&lt;&gt;"",'Daily PnL Log'!I747,"")</f>
        <v>0</v>
      </c>
      <c r="J60" s="13">
        <f>IF('Daily PnL Log'!J747&lt;&gt;"",'Daily PnL Log'!J747,"")</f>
        <v>-27799.9</v>
      </c>
      <c r="K60" s="13">
        <f>IF('Daily PnL Log'!K747&lt;&gt;"",'Daily PnL Log'!K747,"")</f>
        <v>-48.56</v>
      </c>
      <c r="L60" s="13">
        <f>IF('Daily PnL Log'!L747&lt;&gt;"",'Daily PnL Log'!L747,"")</f>
        <v>-338.98</v>
      </c>
      <c r="M60" s="13">
        <f>IF('Daily PnL Log'!M747&lt;&gt;"",'Daily PnL Log'!M747,"")</f>
        <v>-387.54</v>
      </c>
      <c r="N60" s="13">
        <f>IF('Daily PnL Log'!N747&lt;&gt;"",'Daily PnL Log'!N747,"")</f>
        <v>-28187.440000000002</v>
      </c>
      <c r="O60" s="13">
        <f t="shared" si="3"/>
        <v>97177.000000000015</v>
      </c>
      <c r="P60" s="13">
        <f t="shared" si="3"/>
        <v>78441.3</v>
      </c>
      <c r="Q60" s="13">
        <f t="shared" si="3"/>
        <v>9114.9</v>
      </c>
      <c r="R60" s="13">
        <f t="shared" si="3"/>
        <v>-2115.2000000000003</v>
      </c>
      <c r="S60" s="13">
        <f t="shared" si="3"/>
        <v>7921.5999999999995</v>
      </c>
      <c r="T60" s="13">
        <f t="shared" si="3"/>
        <v>-209.0000000000008</v>
      </c>
      <c r="U60" s="13">
        <f t="shared" si="3"/>
        <v>0</v>
      </c>
      <c r="V60" s="13">
        <f t="shared" si="3"/>
        <v>190330.6</v>
      </c>
      <c r="W60" s="13">
        <f>IF('Daily PnL Log'!W747&lt;&gt;"",'Daily PnL Log'!W747,"")</f>
        <v>467903</v>
      </c>
      <c r="X60" s="13">
        <f>IF('Daily PnL Log'!X747&lt;&gt;"",'Daily PnL Log'!X747,"")</f>
        <v>-6.024205871729825E-2</v>
      </c>
      <c r="Y60" s="13" t="str">
        <f>IF('Daily PnL Log'!Y747&lt;&gt;"",'Daily PnL Log'!Y747,"")</f>
        <v/>
      </c>
      <c r="Z60" s="13" t="str">
        <f>IF('Daily PnL Log'!Z747&lt;&gt;"",'Daily PnL Log'!Z747,"")</f>
        <v/>
      </c>
      <c r="AA60" s="13" t="str">
        <f>IF('Daily PnL Log'!AA747&lt;&gt;"",'Daily PnL Log'!AA747,"")</f>
        <v/>
      </c>
    </row>
    <row r="61" spans="1:27" x14ac:dyDescent="0.25">
      <c r="A61" s="48" t="str">
        <f t="shared" si="2"/>
        <v>Nov</v>
      </c>
      <c r="B61" s="2">
        <f>'Daily PnL Log'!B748</f>
        <v>45246</v>
      </c>
      <c r="C61" s="11">
        <f>IF('Daily PnL Log'!C748&lt;&gt;"",'Daily PnL Log'!C748,"")</f>
        <v>11662.5</v>
      </c>
      <c r="D61" s="11">
        <f>IF('Daily PnL Log'!D748&lt;&gt;"",'Daily PnL Log'!D748,"")</f>
        <v>-32888.400000000001</v>
      </c>
      <c r="E61" s="11">
        <f>IF('Daily PnL Log'!E748&lt;&gt;"",'Daily PnL Log'!E748,"")</f>
        <v>6168</v>
      </c>
      <c r="F61" s="11">
        <f>IF('Daily PnL Log'!F748&lt;&gt;"",'Daily PnL Log'!F748,"")</f>
        <v>-2611.5</v>
      </c>
      <c r="G61" s="11">
        <f>IF('Daily PnL Log'!G748&lt;&gt;"",'Daily PnL Log'!G748,"")</f>
        <v>5080.1000000000004</v>
      </c>
      <c r="H61" s="11">
        <f>IF('Daily PnL Log'!H748&lt;&gt;"",'Daily PnL Log'!H748,"")</f>
        <v>-680.1</v>
      </c>
      <c r="I61" s="11">
        <f>IF('Daily PnL Log'!I748&lt;&gt;"",'Daily PnL Log'!I748,"")</f>
        <v>0</v>
      </c>
      <c r="J61" s="11">
        <f>IF('Daily PnL Log'!J748&lt;&gt;"",'Daily PnL Log'!J748,"")</f>
        <v>-13269.400000000001</v>
      </c>
      <c r="K61" s="11">
        <f>IF('Daily PnL Log'!K748&lt;&gt;"",'Daily PnL Log'!K748,"")</f>
        <v>-120.52</v>
      </c>
      <c r="L61" s="11">
        <f>IF('Daily PnL Log'!L748&lt;&gt;"",'Daily PnL Log'!L748,"")</f>
        <v>-839.59</v>
      </c>
      <c r="M61" s="11">
        <f>IF('Daily PnL Log'!M748&lt;&gt;"",'Daily PnL Log'!M748,"")</f>
        <v>-960.11</v>
      </c>
      <c r="N61" s="11">
        <f>IF('Daily PnL Log'!N748&lt;&gt;"",'Daily PnL Log'!N748,"")</f>
        <v>-14229.510000000002</v>
      </c>
      <c r="O61" s="11">
        <f t="shared" si="3"/>
        <v>108839.50000000001</v>
      </c>
      <c r="P61" s="11">
        <f t="shared" si="3"/>
        <v>45552.9</v>
      </c>
      <c r="Q61" s="11">
        <f t="shared" si="3"/>
        <v>15282.9</v>
      </c>
      <c r="R61" s="11">
        <f t="shared" si="3"/>
        <v>-4726.7000000000007</v>
      </c>
      <c r="S61" s="11">
        <f t="shared" si="3"/>
        <v>13001.7</v>
      </c>
      <c r="T61" s="11">
        <f t="shared" si="3"/>
        <v>-889.10000000000082</v>
      </c>
      <c r="U61" s="11">
        <f t="shared" si="3"/>
        <v>0</v>
      </c>
      <c r="V61" s="11">
        <f t="shared" si="3"/>
        <v>177061.2</v>
      </c>
      <c r="W61" s="11">
        <f>IF('Daily PnL Log'!W748&lt;&gt;"",'Daily PnL Log'!W748,"")</f>
        <v>420718</v>
      </c>
      <c r="X61" s="11">
        <f>IF('Daily PnL Log'!X748&lt;&gt;"",'Daily PnL Log'!X748,"")</f>
        <v>-3.38219662576833E-2</v>
      </c>
      <c r="Y61" s="11" t="str">
        <f>IF('Daily PnL Log'!Y748&lt;&gt;"",'Daily PnL Log'!Y748,"")</f>
        <v/>
      </c>
      <c r="Z61" s="11" t="str">
        <f>IF('Daily PnL Log'!Z748&lt;&gt;"",'Daily PnL Log'!Z748,"")</f>
        <v/>
      </c>
      <c r="AA61" s="11" t="str">
        <f>IF('Daily PnL Log'!AA748&lt;&gt;"",'Daily PnL Log'!AA748,"")</f>
        <v/>
      </c>
    </row>
    <row r="62" spans="1:27" x14ac:dyDescent="0.25">
      <c r="A62" s="47" t="str">
        <f t="shared" si="2"/>
        <v>Nov</v>
      </c>
      <c r="B62" s="14">
        <f>'Daily PnL Log'!B749</f>
        <v>45247</v>
      </c>
      <c r="C62" s="13">
        <f>IF('Daily PnL Log'!C749&lt;&gt;"",'Daily PnL Log'!C749,"")</f>
        <v>61351.5</v>
      </c>
      <c r="D62" s="13">
        <f>IF('Daily PnL Log'!D749&lt;&gt;"",'Daily PnL Log'!D749,"")</f>
        <v>-65931.8</v>
      </c>
      <c r="E62" s="13">
        <f>IF('Daily PnL Log'!E749&lt;&gt;"",'Daily PnL Log'!E749,"")</f>
        <v>-6255.7</v>
      </c>
      <c r="F62" s="13">
        <f>IF('Daily PnL Log'!F749&lt;&gt;"",'Daily PnL Log'!F749,"")</f>
        <v>9452.9</v>
      </c>
      <c r="G62" s="13">
        <f>IF('Daily PnL Log'!G749&lt;&gt;"",'Daily PnL Log'!G749,"")</f>
        <v>7040.9</v>
      </c>
      <c r="H62" s="13">
        <f>IF('Daily PnL Log'!H749&lt;&gt;"",'Daily PnL Log'!H749,"")</f>
        <v>-918.5</v>
      </c>
      <c r="I62" s="13">
        <f>IF('Daily PnL Log'!I749&lt;&gt;"",'Daily PnL Log'!I749,"")</f>
        <v>0</v>
      </c>
      <c r="J62" s="13">
        <f>IF('Daily PnL Log'!J749&lt;&gt;"",'Daily PnL Log'!J749,"")</f>
        <v>4739.2999999999956</v>
      </c>
      <c r="K62" s="13">
        <f>IF('Daily PnL Log'!K749&lt;&gt;"",'Daily PnL Log'!K749,"")</f>
        <v>-90.73</v>
      </c>
      <c r="L62" s="13">
        <f>IF('Daily PnL Log'!L749&lt;&gt;"",'Daily PnL Log'!L749,"")</f>
        <v>-637.65</v>
      </c>
      <c r="M62" s="13">
        <f>IF('Daily PnL Log'!M749&lt;&gt;"",'Daily PnL Log'!M749,"")</f>
        <v>-728.38</v>
      </c>
      <c r="N62" s="13">
        <f>IF('Daily PnL Log'!N749&lt;&gt;"",'Daily PnL Log'!N749,"")</f>
        <v>4010.9199999999955</v>
      </c>
      <c r="O62" s="13">
        <f t="shared" si="3"/>
        <v>170191</v>
      </c>
      <c r="P62" s="13">
        <f t="shared" si="3"/>
        <v>-20378.900000000001</v>
      </c>
      <c r="Q62" s="13">
        <f t="shared" si="3"/>
        <v>9027.2000000000007</v>
      </c>
      <c r="R62" s="13">
        <f t="shared" si="3"/>
        <v>4726.1999999999989</v>
      </c>
      <c r="S62" s="13">
        <f t="shared" si="3"/>
        <v>20042.599999999999</v>
      </c>
      <c r="T62" s="13">
        <f t="shared" si="3"/>
        <v>-1807.6000000000008</v>
      </c>
      <c r="U62" s="13">
        <f t="shared" si="3"/>
        <v>0</v>
      </c>
      <c r="V62" s="13">
        <f t="shared" si="3"/>
        <v>181800.5</v>
      </c>
      <c r="W62" s="13">
        <f>IF('Daily PnL Log'!W749&lt;&gt;"",'Daily PnL Log'!W749,"")</f>
        <v>424778</v>
      </c>
      <c r="X62" s="13">
        <f>IF('Daily PnL Log'!X749&lt;&gt;"",'Daily PnL Log'!X749,"")</f>
        <v>9.4423910842840152E-3</v>
      </c>
      <c r="Y62" s="13" t="str">
        <f>IF('Daily PnL Log'!Y749&lt;&gt;"",'Daily PnL Log'!Y749,"")</f>
        <v/>
      </c>
      <c r="Z62" s="13" t="str">
        <f>IF('Daily PnL Log'!Z749&lt;&gt;"",'Daily PnL Log'!Z749,"")</f>
        <v/>
      </c>
      <c r="AA62" s="13" t="str">
        <f>IF('Daily PnL Log'!AA749&lt;&gt;"",'Daily PnL Log'!AA749,"")</f>
        <v/>
      </c>
    </row>
    <row r="63" spans="1:27" x14ac:dyDescent="0.25">
      <c r="A63" s="48" t="str">
        <f t="shared" si="2"/>
        <v>Nov</v>
      </c>
      <c r="B63" s="2">
        <f>'Daily PnL Log'!B750</f>
        <v>45250</v>
      </c>
      <c r="C63" s="11">
        <f>IF('Daily PnL Log'!C750&lt;&gt;"",'Daily PnL Log'!C750,"")</f>
        <v>7686.6</v>
      </c>
      <c r="D63" s="11">
        <f>IF('Daily PnL Log'!D750&lt;&gt;"",'Daily PnL Log'!D750,"")</f>
        <v>46348.5</v>
      </c>
      <c r="E63" s="11">
        <f>IF('Daily PnL Log'!E750&lt;&gt;"",'Daily PnL Log'!E750,"")</f>
        <v>966.7</v>
      </c>
      <c r="F63" s="11">
        <f>IF('Daily PnL Log'!F750&lt;&gt;"",'Daily PnL Log'!F750,"")</f>
        <v>-11608.7</v>
      </c>
      <c r="G63" s="11">
        <f>IF('Daily PnL Log'!G750&lt;&gt;"",'Daily PnL Log'!G750,"")</f>
        <v>-3921.5</v>
      </c>
      <c r="H63" s="11">
        <f>IF('Daily PnL Log'!H750&lt;&gt;"",'Daily PnL Log'!H750,"")</f>
        <v>-1216.4000000000001</v>
      </c>
      <c r="I63" s="11">
        <f>IF('Daily PnL Log'!I750&lt;&gt;"",'Daily PnL Log'!I750,"")</f>
        <v>0</v>
      </c>
      <c r="J63" s="11">
        <f>IF('Daily PnL Log'!J750&lt;&gt;"",'Daily PnL Log'!J750,"")</f>
        <v>38255.19999999999</v>
      </c>
      <c r="K63" s="11">
        <f>IF('Daily PnL Log'!K750&lt;&gt;"",'Daily PnL Log'!K750,"")</f>
        <v>-80.88</v>
      </c>
      <c r="L63" s="11">
        <f>IF('Daily PnL Log'!L750&lt;&gt;"",'Daily PnL Log'!L750,"")</f>
        <v>-565.86</v>
      </c>
      <c r="M63" s="11">
        <f>IF('Daily PnL Log'!M750&lt;&gt;"",'Daily PnL Log'!M750,"")</f>
        <v>-646.74</v>
      </c>
      <c r="N63" s="11">
        <f>IF('Daily PnL Log'!N750&lt;&gt;"",'Daily PnL Log'!N750,"")</f>
        <v>37608.459999999992</v>
      </c>
      <c r="O63" s="11">
        <f t="shared" si="3"/>
        <v>177877.6</v>
      </c>
      <c r="P63" s="11">
        <f t="shared" si="3"/>
        <v>25969.599999999999</v>
      </c>
      <c r="Q63" s="11">
        <f t="shared" si="3"/>
        <v>9993.9000000000015</v>
      </c>
      <c r="R63" s="11">
        <f t="shared" si="3"/>
        <v>-6882.5000000000018</v>
      </c>
      <c r="S63" s="11">
        <f t="shared" si="3"/>
        <v>16121.099999999999</v>
      </c>
      <c r="T63" s="11">
        <f t="shared" si="3"/>
        <v>-3024.0000000000009</v>
      </c>
      <c r="U63" s="11">
        <f t="shared" si="3"/>
        <v>0</v>
      </c>
      <c r="V63" s="11">
        <f t="shared" si="3"/>
        <v>220055.69999999998</v>
      </c>
      <c r="W63" s="11">
        <f>IF('Daily PnL Log'!W750&lt;&gt;"",'Daily PnL Log'!W750,"")</f>
        <v>454188</v>
      </c>
      <c r="X63" s="11">
        <f>IF('Daily PnL Log'!X750&lt;&gt;"",'Daily PnL Log'!X750,"")</f>
        <v>8.2803728852369488E-2</v>
      </c>
      <c r="Y63" s="11" t="str">
        <f>IF('Daily PnL Log'!Y750&lt;&gt;"",'Daily PnL Log'!Y750,"")</f>
        <v/>
      </c>
      <c r="Z63" s="11" t="str">
        <f>IF('Daily PnL Log'!Z750&lt;&gt;"",'Daily PnL Log'!Z750,"")</f>
        <v/>
      </c>
      <c r="AA63" s="11" t="str">
        <f>IF('Daily PnL Log'!AA750&lt;&gt;"",'Daily PnL Log'!AA750,"")</f>
        <v/>
      </c>
    </row>
    <row r="64" spans="1:27" x14ac:dyDescent="0.25">
      <c r="A64" s="47" t="str">
        <f t="shared" si="2"/>
        <v>Nov</v>
      </c>
      <c r="B64" s="14">
        <f>'Daily PnL Log'!B751</f>
        <v>45251</v>
      </c>
      <c r="C64" s="13">
        <f>IF('Daily PnL Log'!C751&lt;&gt;"",'Daily PnL Log'!C751,"")</f>
        <v>22616.400000000001</v>
      </c>
      <c r="D64" s="13">
        <f>IF('Daily PnL Log'!D751&lt;&gt;"",'Daily PnL Log'!D751,"")</f>
        <v>3311.1</v>
      </c>
      <c r="E64" s="13">
        <f>IF('Daily PnL Log'!E751&lt;&gt;"",'Daily PnL Log'!E751,"")</f>
        <v>-200.9</v>
      </c>
      <c r="F64" s="13">
        <f>IF('Daily PnL Log'!F751&lt;&gt;"",'Daily PnL Log'!F751,"")</f>
        <v>726.4</v>
      </c>
      <c r="G64" s="13">
        <f>IF('Daily PnL Log'!G751&lt;&gt;"",'Daily PnL Log'!G751,"")</f>
        <v>-2344.6999999999998</v>
      </c>
      <c r="H64" s="13">
        <f>IF('Daily PnL Log'!H751&lt;&gt;"",'Daily PnL Log'!H751,"")</f>
        <v>716.6</v>
      </c>
      <c r="I64" s="13">
        <f>IF('Daily PnL Log'!I751&lt;&gt;"",'Daily PnL Log'!I751,"")</f>
        <v>0</v>
      </c>
      <c r="J64" s="13">
        <f>IF('Daily PnL Log'!J751&lt;&gt;"",'Daily PnL Log'!J751,"")</f>
        <v>24824.899999999998</v>
      </c>
      <c r="K64" s="13">
        <f>IF('Daily PnL Log'!K751&lt;&gt;"",'Daily PnL Log'!K751,"")</f>
        <v>-61.33</v>
      </c>
      <c r="L64" s="13">
        <f>IF('Daily PnL Log'!L751&lt;&gt;"",'Daily PnL Log'!L751,"")</f>
        <v>-425.9</v>
      </c>
      <c r="M64" s="13">
        <f>IF('Daily PnL Log'!M751&lt;&gt;"",'Daily PnL Log'!M751,"")</f>
        <v>-487.22999999999996</v>
      </c>
      <c r="N64" s="13">
        <f>IF('Daily PnL Log'!N751&lt;&gt;"",'Daily PnL Log'!N751,"")</f>
        <v>24337.67</v>
      </c>
      <c r="O64" s="13">
        <f t="shared" ref="O64:O70" si="4">IF(C64&lt;&gt;"",O63+C64,"")</f>
        <v>200494</v>
      </c>
      <c r="P64" s="13">
        <f t="shared" ref="P64:P70" si="5">IF(D64&lt;&gt;"",P63+D64,"")</f>
        <v>29280.699999999997</v>
      </c>
      <c r="Q64" s="13">
        <f t="shared" ref="Q64:Q70" si="6">IF(E64&lt;&gt;"",Q63+E64,"")</f>
        <v>9793.0000000000018</v>
      </c>
      <c r="R64" s="13">
        <f t="shared" ref="R64:R70" si="7">IF(F64&lt;&gt;"",R63+F64,"")</f>
        <v>-6156.1000000000022</v>
      </c>
      <c r="S64" s="13">
        <f t="shared" ref="S64:S70" si="8">IF(G64&lt;&gt;"",S63+G64,"")</f>
        <v>13776.399999999998</v>
      </c>
      <c r="T64" s="13">
        <f t="shared" ref="T64:T70" si="9">IF(H64&lt;&gt;"",T63+H64,"")</f>
        <v>-2307.400000000001</v>
      </c>
      <c r="U64" s="13">
        <f t="shared" ref="U64:U70" si="10">IF(I64&lt;&gt;"",U63+I64,"")</f>
        <v>0</v>
      </c>
      <c r="V64" s="13">
        <f t="shared" ref="V64:V70" si="11">IF(J64&lt;&gt;"",V63+J64,"")</f>
        <v>244880.59999999998</v>
      </c>
      <c r="W64" s="13">
        <f>IF('Daily PnL Log'!W751&lt;&gt;"",'Daily PnL Log'!W751,"")</f>
        <v>393340</v>
      </c>
      <c r="X64" s="13">
        <f>IF('Daily PnL Log'!X751&lt;&gt;"",'Daily PnL Log'!X751,"")</f>
        <v>6.187438348502567E-2</v>
      </c>
      <c r="Y64" s="13" t="str">
        <f>IF('Daily PnL Log'!Y751&lt;&gt;"",'Daily PnL Log'!Y751,"")</f>
        <v/>
      </c>
      <c r="Z64" s="13" t="str">
        <f>IF('Daily PnL Log'!Z751&lt;&gt;"",'Daily PnL Log'!Z751,"")</f>
        <v/>
      </c>
      <c r="AA64" s="13" t="str">
        <f>IF('Daily PnL Log'!AA751&lt;&gt;"",'Daily PnL Log'!AA751,"")</f>
        <v/>
      </c>
    </row>
    <row r="65" spans="1:27" x14ac:dyDescent="0.25">
      <c r="A65" s="48" t="str">
        <f t="shared" si="2"/>
        <v>Nov</v>
      </c>
      <c r="B65" s="2">
        <f>'Daily PnL Log'!B752</f>
        <v>45252</v>
      </c>
      <c r="C65" s="11">
        <f>IF('Daily PnL Log'!C752&lt;&gt;"",'Daily PnL Log'!C752,"")</f>
        <v>-22704.1</v>
      </c>
      <c r="D65" s="11">
        <f>IF('Daily PnL Log'!D752&lt;&gt;"",'Daily PnL Log'!D752,"")</f>
        <v>1664.3</v>
      </c>
      <c r="E65" s="11">
        <f>IF('Daily PnL Log'!E752&lt;&gt;"",'Daily PnL Log'!E752,"")</f>
        <v>-2126.1999999999998</v>
      </c>
      <c r="F65" s="11">
        <f>IF('Daily PnL Log'!F752&lt;&gt;"",'Daily PnL Log'!F752,"")</f>
        <v>8372.2999999999993</v>
      </c>
      <c r="G65" s="11">
        <f>IF('Daily PnL Log'!G752&lt;&gt;"",'Daily PnL Log'!G752,"")</f>
        <v>3784.8</v>
      </c>
      <c r="H65" s="11">
        <f>IF('Daily PnL Log'!H752&lt;&gt;"",'Daily PnL Log'!H752,"")</f>
        <v>-602.4</v>
      </c>
      <c r="I65" s="11">
        <f>IF('Daily PnL Log'!I752&lt;&gt;"",'Daily PnL Log'!I752,"")</f>
        <v>0</v>
      </c>
      <c r="J65" s="11">
        <f>IF('Daily PnL Log'!J752&lt;&gt;"",'Daily PnL Log'!J752,"")</f>
        <v>-11611.300000000001</v>
      </c>
      <c r="K65" s="11">
        <f>IF('Daily PnL Log'!K752&lt;&gt;"",'Daily PnL Log'!K752,"")</f>
        <v>-48.14</v>
      </c>
      <c r="L65" s="11">
        <f>IF('Daily PnL Log'!L752&lt;&gt;"",'Daily PnL Log'!L752,"")</f>
        <v>-328.92</v>
      </c>
      <c r="M65" s="11">
        <f>IF('Daily PnL Log'!M752&lt;&gt;"",'Daily PnL Log'!M752,"")</f>
        <v>-377.06</v>
      </c>
      <c r="N65" s="11">
        <f>IF('Daily PnL Log'!N752&lt;&gt;"",'Daily PnL Log'!N752,"")</f>
        <v>-11988.36</v>
      </c>
      <c r="O65" s="11">
        <f t="shared" si="4"/>
        <v>177789.9</v>
      </c>
      <c r="P65" s="11">
        <f t="shared" si="5"/>
        <v>30944.999999999996</v>
      </c>
      <c r="Q65" s="11">
        <f t="shared" si="6"/>
        <v>7666.800000000002</v>
      </c>
      <c r="R65" s="11">
        <f t="shared" si="7"/>
        <v>2216.1999999999971</v>
      </c>
      <c r="S65" s="11">
        <f t="shared" si="8"/>
        <v>17561.199999999997</v>
      </c>
      <c r="T65" s="11">
        <f t="shared" si="9"/>
        <v>-2909.8000000000011</v>
      </c>
      <c r="U65" s="11">
        <f t="shared" si="10"/>
        <v>0</v>
      </c>
      <c r="V65" s="11">
        <f t="shared" si="11"/>
        <v>233269.3</v>
      </c>
      <c r="W65" s="11">
        <f>IF('Daily PnL Log'!W752&lt;&gt;"",'Daily PnL Log'!W752,"")</f>
        <v>282817</v>
      </c>
      <c r="X65" s="11">
        <f>IF('Daily PnL Log'!X752&lt;&gt;"",'Daily PnL Log'!X752,"")</f>
        <v>-4.2389106736865183E-2</v>
      </c>
      <c r="Y65" s="11" t="str">
        <f>IF('Daily PnL Log'!Y752&lt;&gt;"",'Daily PnL Log'!Y752,"")</f>
        <v/>
      </c>
      <c r="Z65" s="11" t="str">
        <f>IF('Daily PnL Log'!Z752&lt;&gt;"",'Daily PnL Log'!Z752,"")</f>
        <v/>
      </c>
      <c r="AA65" s="11" t="str">
        <f>IF('Daily PnL Log'!AA752&lt;&gt;"",'Daily PnL Log'!AA752,"")</f>
        <v/>
      </c>
    </row>
    <row r="66" spans="1:27" x14ac:dyDescent="0.25">
      <c r="A66" s="47" t="str">
        <f t="shared" si="2"/>
        <v>Nov</v>
      </c>
      <c r="B66" s="14">
        <f>'Daily PnL Log'!B753</f>
        <v>45254</v>
      </c>
      <c r="C66" s="13">
        <f>IF('Daily PnL Log'!C753&lt;&gt;"",'Daily PnL Log'!C753,"")</f>
        <v>-31932.6</v>
      </c>
      <c r="D66" s="13">
        <f>IF('Daily PnL Log'!D753&lt;&gt;"",'Daily PnL Log'!D753,"")</f>
        <v>38008.800000000003</v>
      </c>
      <c r="E66" s="13">
        <f>IF('Daily PnL Log'!E753&lt;&gt;"",'Daily PnL Log'!E753,"")</f>
        <v>-3311.5</v>
      </c>
      <c r="F66" s="13">
        <f>IF('Daily PnL Log'!F753&lt;&gt;"",'Daily PnL Log'!F753,"")</f>
        <v>-13249</v>
      </c>
      <c r="G66" s="13">
        <f>IF('Daily PnL Log'!G753&lt;&gt;"",'Daily PnL Log'!G753,"")</f>
        <v>-13223.7</v>
      </c>
      <c r="H66" s="13">
        <f>IF('Daily PnL Log'!H753&lt;&gt;"",'Daily PnL Log'!H753,"")</f>
        <v>-1875</v>
      </c>
      <c r="I66" s="13">
        <f>IF('Daily PnL Log'!I753&lt;&gt;"",'Daily PnL Log'!I753,"")</f>
        <v>0</v>
      </c>
      <c r="J66" s="13">
        <f>IF('Daily PnL Log'!J753&lt;&gt;"",'Daily PnL Log'!J753,"")</f>
        <v>-25582.999999999996</v>
      </c>
      <c r="K66" s="13">
        <f>IF('Daily PnL Log'!K753&lt;&gt;"",'Daily PnL Log'!K753,"")</f>
        <v>-453.67</v>
      </c>
      <c r="L66" s="13">
        <f>IF('Daily PnL Log'!L753&lt;&gt;"",'Daily PnL Log'!L753,"")</f>
        <v>-1967.72</v>
      </c>
      <c r="M66" s="13">
        <f>IF('Daily PnL Log'!M753&lt;&gt;"",'Daily PnL Log'!M753,"")</f>
        <v>-2421.39</v>
      </c>
      <c r="N66" s="13">
        <f>IF('Daily PnL Log'!N753&lt;&gt;"",'Daily PnL Log'!N753,"")</f>
        <v>-28004.389999999996</v>
      </c>
      <c r="O66" s="13">
        <f t="shared" si="4"/>
        <v>145857.29999999999</v>
      </c>
      <c r="P66" s="13">
        <f t="shared" si="5"/>
        <v>68953.8</v>
      </c>
      <c r="Q66" s="13">
        <f t="shared" si="6"/>
        <v>4355.300000000002</v>
      </c>
      <c r="R66" s="13">
        <f t="shared" si="7"/>
        <v>-11032.800000000003</v>
      </c>
      <c r="S66" s="13">
        <f t="shared" si="8"/>
        <v>4337.4999999999964</v>
      </c>
      <c r="T66" s="13">
        <f t="shared" si="9"/>
        <v>-4784.8000000000011</v>
      </c>
      <c r="U66" s="13">
        <f t="shared" si="10"/>
        <v>0</v>
      </c>
      <c r="V66" s="13">
        <f t="shared" si="11"/>
        <v>207686.3</v>
      </c>
      <c r="W66" s="13">
        <f>IF('Daily PnL Log'!W753&lt;&gt;"",'Daily PnL Log'!W753,"")</f>
        <v>343649</v>
      </c>
      <c r="X66" s="13">
        <f>IF('Daily PnL Log'!X753&lt;&gt;"",'Daily PnL Log'!X753,"")</f>
        <v>-8.1491259977477012E-2</v>
      </c>
      <c r="Y66" s="13" t="str">
        <f>IF('Daily PnL Log'!Y753&lt;&gt;"",'Daily PnL Log'!Y753,"")</f>
        <v/>
      </c>
      <c r="Z66" s="13" t="str">
        <f>IF('Daily PnL Log'!Z753&lt;&gt;"",'Daily PnL Log'!Z753,"")</f>
        <v/>
      </c>
      <c r="AA66" s="13" t="str">
        <f>IF('Daily PnL Log'!AA753&lt;&gt;"",'Daily PnL Log'!AA753,"")</f>
        <v/>
      </c>
    </row>
    <row r="67" spans="1:27" x14ac:dyDescent="0.25">
      <c r="A67" s="48" t="str">
        <f t="shared" si="2"/>
        <v>Nov</v>
      </c>
      <c r="B67" s="2">
        <f>'Daily PnL Log'!B754</f>
        <v>45257</v>
      </c>
      <c r="C67" s="11">
        <f>IF('Daily PnL Log'!C754&lt;&gt;"",'Daily PnL Log'!C754,"")</f>
        <v>-70002.3</v>
      </c>
      <c r="D67" s="11">
        <f>IF('Daily PnL Log'!D754&lt;&gt;"",'Daily PnL Log'!D754,"")</f>
        <v>23004.1</v>
      </c>
      <c r="E67" s="11">
        <f>IF('Daily PnL Log'!E754&lt;&gt;"",'Daily PnL Log'!E754,"")</f>
        <v>999.9</v>
      </c>
      <c r="F67" s="11">
        <f>IF('Daily PnL Log'!F754&lt;&gt;"",'Daily PnL Log'!F754,"")</f>
        <v>1443.1</v>
      </c>
      <c r="G67" s="11">
        <f>IF('Daily PnL Log'!G754&lt;&gt;"",'Daily PnL Log'!G754,"")</f>
        <v>4797.3</v>
      </c>
      <c r="H67" s="11">
        <f>IF('Daily PnL Log'!H754&lt;&gt;"",'Daily PnL Log'!H754,"")</f>
        <v>199.2</v>
      </c>
      <c r="I67" s="11">
        <f>IF('Daily PnL Log'!I754&lt;&gt;"",'Daily PnL Log'!I754,"")</f>
        <v>0</v>
      </c>
      <c r="J67" s="11">
        <f>IF('Daily PnL Log'!J754&lt;&gt;"",'Daily PnL Log'!J754,"")</f>
        <v>-39558.700000000004</v>
      </c>
      <c r="K67" s="11">
        <f>IF('Daily PnL Log'!K754&lt;&gt;"",'Daily PnL Log'!K754,"")</f>
        <v>-101.65</v>
      </c>
      <c r="L67" s="11">
        <f>IF('Daily PnL Log'!L754&lt;&gt;"",'Daily PnL Log'!L754,"")</f>
        <v>-718.52</v>
      </c>
      <c r="M67" s="11">
        <f>IF('Daily PnL Log'!M754&lt;&gt;"",'Daily PnL Log'!M754,"")</f>
        <v>-820.17</v>
      </c>
      <c r="N67" s="11">
        <f>IF('Daily PnL Log'!N754&lt;&gt;"",'Daily PnL Log'!N754,"")</f>
        <v>-40378.870000000003</v>
      </c>
      <c r="O67" s="11">
        <f t="shared" si="4"/>
        <v>75854.999999999985</v>
      </c>
      <c r="P67" s="11">
        <f t="shared" si="5"/>
        <v>91957.9</v>
      </c>
      <c r="Q67" s="11">
        <f t="shared" si="6"/>
        <v>5355.2000000000016</v>
      </c>
      <c r="R67" s="11">
        <f t="shared" si="7"/>
        <v>-9589.7000000000025</v>
      </c>
      <c r="S67" s="11">
        <f t="shared" si="8"/>
        <v>9134.7999999999956</v>
      </c>
      <c r="T67" s="11">
        <f t="shared" si="9"/>
        <v>-4585.6000000000013</v>
      </c>
      <c r="U67" s="11">
        <f t="shared" si="10"/>
        <v>0</v>
      </c>
      <c r="V67" s="11">
        <f t="shared" si="11"/>
        <v>168127.59999999998</v>
      </c>
      <c r="W67" s="11">
        <f>IF('Daily PnL Log'!W754&lt;&gt;"",'Daily PnL Log'!W754,"")</f>
        <v>402763</v>
      </c>
      <c r="X67" s="11">
        <f>IF('Daily PnL Log'!X754&lt;&gt;"",'Daily PnL Log'!X754,"")</f>
        <v>-0.10025466589532803</v>
      </c>
      <c r="Y67" s="11" t="str">
        <f>IF('Daily PnL Log'!Y754&lt;&gt;"",'Daily PnL Log'!Y754,"")</f>
        <v/>
      </c>
      <c r="Z67" s="11" t="str">
        <f>IF('Daily PnL Log'!Z754&lt;&gt;"",'Daily PnL Log'!Z754,"")</f>
        <v/>
      </c>
      <c r="AA67" s="11" t="str">
        <f>IF('Daily PnL Log'!AA754&lt;&gt;"",'Daily PnL Log'!AA754,"")</f>
        <v/>
      </c>
    </row>
    <row r="68" spans="1:27" x14ac:dyDescent="0.25">
      <c r="A68" s="47" t="str">
        <f t="shared" si="2"/>
        <v>Nov</v>
      </c>
      <c r="B68" s="14">
        <f>'Daily PnL Log'!B755</f>
        <v>45258</v>
      </c>
      <c r="C68" s="13">
        <f>IF('Daily PnL Log'!C755&lt;&gt;"",'Daily PnL Log'!C755,"")</f>
        <v>29293</v>
      </c>
      <c r="D68" s="13">
        <f>IF('Daily PnL Log'!D755&lt;&gt;"",'Daily PnL Log'!D755,"")</f>
        <v>-37825.699999999997</v>
      </c>
      <c r="E68" s="13">
        <f>IF('Daily PnL Log'!E755&lt;&gt;"",'Daily PnL Log'!E755,"")</f>
        <v>-2785</v>
      </c>
      <c r="F68" s="13">
        <f>IF('Daily PnL Log'!F755&lt;&gt;"",'Daily PnL Log'!F755,"")</f>
        <v>10153.200000000001</v>
      </c>
      <c r="G68" s="13">
        <f>IF('Daily PnL Log'!G755&lt;&gt;"",'Daily PnL Log'!G755,"")</f>
        <v>-4453.8</v>
      </c>
      <c r="H68" s="13">
        <f>IF('Daily PnL Log'!H755&lt;&gt;"",'Daily PnL Log'!H755,"")</f>
        <v>3576.5</v>
      </c>
      <c r="I68" s="13">
        <f>IF('Daily PnL Log'!I755&lt;&gt;"",'Daily PnL Log'!I755,"")</f>
        <v>0</v>
      </c>
      <c r="J68" s="13">
        <f>IF('Daily PnL Log'!J755&lt;&gt;"",'Daily PnL Log'!J755,"")</f>
        <v>-2041.7999999999965</v>
      </c>
      <c r="K68" s="13">
        <f>IF('Daily PnL Log'!K755&lt;&gt;"",'Daily PnL Log'!K755,"")</f>
        <v>-79.489999999999995</v>
      </c>
      <c r="L68" s="13">
        <f>IF('Daily PnL Log'!L755&lt;&gt;"",'Daily PnL Log'!L755,"")</f>
        <v>-562.12</v>
      </c>
      <c r="M68" s="13">
        <f>IF('Daily PnL Log'!M755&lt;&gt;"",'Daily PnL Log'!M755,"")</f>
        <v>-641.61</v>
      </c>
      <c r="N68" s="13">
        <f>IF('Daily PnL Log'!N755&lt;&gt;"",'Daily PnL Log'!N755,"")</f>
        <v>-2683.4099999999967</v>
      </c>
      <c r="O68" s="13">
        <f t="shared" si="4"/>
        <v>105147.99999999999</v>
      </c>
      <c r="P68" s="13">
        <f t="shared" si="5"/>
        <v>54132.2</v>
      </c>
      <c r="Q68" s="13">
        <f t="shared" si="6"/>
        <v>2570.2000000000016</v>
      </c>
      <c r="R68" s="13">
        <f t="shared" si="7"/>
        <v>563.49999999999818</v>
      </c>
      <c r="S68" s="13">
        <f t="shared" si="8"/>
        <v>4680.9999999999955</v>
      </c>
      <c r="T68" s="13">
        <f t="shared" si="9"/>
        <v>-1009.1000000000013</v>
      </c>
      <c r="U68" s="13">
        <f t="shared" si="10"/>
        <v>0</v>
      </c>
      <c r="V68" s="13">
        <f t="shared" si="11"/>
        <v>166085.79999999999</v>
      </c>
      <c r="W68" s="13">
        <f>IF('Daily PnL Log'!W755&lt;&gt;"",'Daily PnL Log'!W755,"")</f>
        <v>436501</v>
      </c>
      <c r="X68" s="13">
        <f>IF('Daily PnL Log'!X755&lt;&gt;"",'Daily PnL Log'!X755,"")</f>
        <v>-6.1475460537318283E-3</v>
      </c>
      <c r="Y68" s="13">
        <f>IF('Daily PnL Log'!Y755&lt;&gt;"",'Daily PnL Log'!Y755,"")</f>
        <v>-4861.1499999999996</v>
      </c>
      <c r="Z68" s="13" t="str">
        <f>IF('Daily PnL Log'!Z755&lt;&gt;"",'Daily PnL Log'!Z755,"")</f>
        <v/>
      </c>
      <c r="AA68" s="13" t="str">
        <f>IF('Daily PnL Log'!AA755&lt;&gt;"",'Daily PnL Log'!AA755,"")</f>
        <v/>
      </c>
    </row>
    <row r="69" spans="1:27" x14ac:dyDescent="0.25">
      <c r="A69" s="48" t="str">
        <f t="shared" si="2"/>
        <v>Nov</v>
      </c>
      <c r="B69" s="2">
        <f>'Daily PnL Log'!B756</f>
        <v>45259</v>
      </c>
      <c r="C69" s="11">
        <f>IF('Daily PnL Log'!C756&lt;&gt;"",'Daily PnL Log'!C756,"")</f>
        <v>-13058.6</v>
      </c>
      <c r="D69" s="11">
        <f>IF('Daily PnL Log'!D756&lt;&gt;"",'Daily PnL Log'!D756,"")</f>
        <v>-28192.6</v>
      </c>
      <c r="E69" s="11">
        <f>IF('Daily PnL Log'!E756&lt;&gt;"",'Daily PnL Log'!E756,"")</f>
        <v>-1429.4</v>
      </c>
      <c r="F69" s="11">
        <f>IF('Daily PnL Log'!F756&lt;&gt;"",'Daily PnL Log'!F756,"")</f>
        <v>-18451.8</v>
      </c>
      <c r="G69" s="11">
        <f>IF('Daily PnL Log'!G756&lt;&gt;"",'Daily PnL Log'!G756,"")</f>
        <v>519</v>
      </c>
      <c r="H69" s="11">
        <f>IF('Daily PnL Log'!H756&lt;&gt;"",'Daily PnL Log'!H756,"")</f>
        <v>1353.3</v>
      </c>
      <c r="I69" s="11">
        <f>IF('Daily PnL Log'!I756&lt;&gt;"",'Daily PnL Log'!I756,"")</f>
        <v>0</v>
      </c>
      <c r="J69" s="11">
        <f>IF('Daily PnL Log'!J756&lt;&gt;"",'Daily PnL Log'!J756,"")</f>
        <v>-59260.099999999991</v>
      </c>
      <c r="K69" s="11">
        <f>IF('Daily PnL Log'!K756&lt;&gt;"",'Daily PnL Log'!K756,"")</f>
        <v>-79.040000000000006</v>
      </c>
      <c r="L69" s="11">
        <f>IF('Daily PnL Log'!L756&lt;&gt;"",'Daily PnL Log'!L756,"")</f>
        <v>-556.87</v>
      </c>
      <c r="M69" s="11">
        <f>IF('Daily PnL Log'!M756&lt;&gt;"",'Daily PnL Log'!M756,"")</f>
        <v>-635.91</v>
      </c>
      <c r="N69" s="11">
        <f>IF('Daily PnL Log'!N756&lt;&gt;"",'Daily PnL Log'!N756,"")</f>
        <v>-59896.009999999995</v>
      </c>
      <c r="O69" s="11">
        <f t="shared" si="4"/>
        <v>92089.39999999998</v>
      </c>
      <c r="P69" s="11">
        <f t="shared" si="5"/>
        <v>25939.599999999999</v>
      </c>
      <c r="Q69" s="11">
        <f t="shared" si="6"/>
        <v>1140.8000000000015</v>
      </c>
      <c r="R69" s="11">
        <f t="shared" si="7"/>
        <v>-17888.300000000003</v>
      </c>
      <c r="S69" s="11">
        <f t="shared" si="8"/>
        <v>5199.9999999999955</v>
      </c>
      <c r="T69" s="11">
        <f t="shared" si="9"/>
        <v>344.19999999999868</v>
      </c>
      <c r="U69" s="11">
        <f t="shared" si="10"/>
        <v>0</v>
      </c>
      <c r="V69" s="11">
        <f t="shared" si="11"/>
        <v>106825.7</v>
      </c>
      <c r="W69" s="11">
        <f>IF('Daily PnL Log'!W756&lt;&gt;"",'Daily PnL Log'!W756,"")</f>
        <v>460767</v>
      </c>
      <c r="X69" s="11">
        <f>IF('Daily PnL Log'!X756&lt;&gt;"",'Daily PnL Log'!X756,"")</f>
        <v>-0.12999196991103962</v>
      </c>
      <c r="Y69" s="11" t="str">
        <f>IF('Daily PnL Log'!Y756&lt;&gt;"",'Daily PnL Log'!Y756,"")</f>
        <v/>
      </c>
      <c r="Z69" s="11" t="str">
        <f>IF('Daily PnL Log'!Z756&lt;&gt;"",'Daily PnL Log'!Z756,"")</f>
        <v/>
      </c>
      <c r="AA69" s="11" t="str">
        <f>IF('Daily PnL Log'!AA756&lt;&gt;"",'Daily PnL Log'!AA756,"")</f>
        <v/>
      </c>
    </row>
    <row r="70" spans="1:27" x14ac:dyDescent="0.25">
      <c r="A70" s="47" t="str">
        <f t="shared" si="2"/>
        <v>Nov</v>
      </c>
      <c r="B70" s="14">
        <f>'Daily PnL Log'!B757</f>
        <v>45260</v>
      </c>
      <c r="C70" s="13">
        <f>IF('Daily PnL Log'!C757&lt;&gt;"",'Daily PnL Log'!C757,"")</f>
        <v>29354.9</v>
      </c>
      <c r="D70" s="13">
        <f>IF('Daily PnL Log'!D757&lt;&gt;"",'Daily PnL Log'!D757,"")</f>
        <v>18448.7</v>
      </c>
      <c r="E70" s="13">
        <f>IF('Daily PnL Log'!E757&lt;&gt;"",'Daily PnL Log'!E757,"")</f>
        <v>-575</v>
      </c>
      <c r="F70" s="13">
        <f>IF('Daily PnL Log'!F757&lt;&gt;"",'Daily PnL Log'!F757,"")</f>
        <v>11226.1</v>
      </c>
      <c r="G70" s="13">
        <f>IF('Daily PnL Log'!G757&lt;&gt;"",'Daily PnL Log'!G757,"")</f>
        <v>-5749.1</v>
      </c>
      <c r="H70" s="13">
        <f>IF('Daily PnL Log'!H757&lt;&gt;"",'Daily PnL Log'!H757,"")</f>
        <v>-407.8</v>
      </c>
      <c r="I70" s="13">
        <f>IF('Daily PnL Log'!I757&lt;&gt;"",'Daily PnL Log'!I757,"")</f>
        <v>0</v>
      </c>
      <c r="J70" s="13">
        <f>IF('Daily PnL Log'!J757&lt;&gt;"",'Daily PnL Log'!J757,"")</f>
        <v>52297.8</v>
      </c>
      <c r="K70" s="13">
        <f>IF('Daily PnL Log'!K757&lt;&gt;"",'Daily PnL Log'!K757,"")</f>
        <v>-41.36</v>
      </c>
      <c r="L70" s="13">
        <f>IF('Daily PnL Log'!L757&lt;&gt;"",'Daily PnL Log'!L757,"")</f>
        <v>-291.64</v>
      </c>
      <c r="M70" s="13">
        <f>IF('Daily PnL Log'!M757&lt;&gt;"",'Daily PnL Log'!M757,"")</f>
        <v>-333</v>
      </c>
      <c r="N70" s="13">
        <f>IF('Daily PnL Log'!N757&lt;&gt;"",'Daily PnL Log'!N757,"")</f>
        <v>51964.800000000003</v>
      </c>
      <c r="O70" s="13">
        <f t="shared" si="4"/>
        <v>121444.29999999999</v>
      </c>
      <c r="P70" s="13">
        <f t="shared" si="5"/>
        <v>44388.3</v>
      </c>
      <c r="Q70" s="13">
        <f t="shared" si="6"/>
        <v>565.80000000000155</v>
      </c>
      <c r="R70" s="13">
        <f t="shared" si="7"/>
        <v>-6662.2000000000025</v>
      </c>
      <c r="S70" s="13">
        <f t="shared" si="8"/>
        <v>-549.10000000000491</v>
      </c>
      <c r="T70" s="13">
        <f t="shared" si="9"/>
        <v>-63.60000000000133</v>
      </c>
      <c r="U70" s="13">
        <f t="shared" si="10"/>
        <v>0</v>
      </c>
      <c r="V70" s="13">
        <f t="shared" si="11"/>
        <v>159123.5</v>
      </c>
      <c r="W70" s="13">
        <f>IF('Daily PnL Log'!W757&lt;&gt;"",'Daily PnL Log'!W757,"")</f>
        <v>475442</v>
      </c>
      <c r="X70" s="13">
        <f>IF('Daily PnL Log'!X757&lt;&gt;"",'Daily PnL Log'!X757,"")</f>
        <v>0.10929787439898032</v>
      </c>
      <c r="Y70" s="13" t="str">
        <f>IF('Daily PnL Log'!Y757&lt;&gt;"",'Daily PnL Log'!Y757,"")</f>
        <v/>
      </c>
      <c r="Z70" s="13" t="str">
        <f>IF('Daily PnL Log'!Z757&lt;&gt;"",'Daily PnL Log'!Z757,"")</f>
        <v/>
      </c>
      <c r="AA70" s="13" t="str">
        <f>IF('Daily PnL Log'!AA757&lt;&gt;"",'Daily PnL Log'!AA757,"")</f>
        <v/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/>
  <dimension ref="A2:AA82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121387.49999999991</v>
      </c>
    </row>
    <row r="8" spans="1:2" ht="18.75" x14ac:dyDescent="0.3">
      <c r="A8" s="55" t="s">
        <v>6</v>
      </c>
      <c r="B8" s="56">
        <f>K48</f>
        <v>-2560.0499999999997</v>
      </c>
    </row>
    <row r="9" spans="1:2" ht="18.75" x14ac:dyDescent="0.3">
      <c r="A9" s="55" t="s">
        <v>30</v>
      </c>
      <c r="B9" s="56">
        <f>L48</f>
        <v>-16990.16</v>
      </c>
    </row>
    <row r="10" spans="1:2" ht="18.75" x14ac:dyDescent="0.3">
      <c r="A10" s="55" t="s">
        <v>11</v>
      </c>
      <c r="B10" s="56">
        <f>Y48</f>
        <v>-17853.580000000002</v>
      </c>
    </row>
    <row r="11" spans="1:2" ht="18.75" x14ac:dyDescent="0.3">
      <c r="A11" s="57" t="s">
        <v>18</v>
      </c>
      <c r="B11" s="54">
        <f>B7+(B8+B9+B10)</f>
        <v>83983.709999999905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576471.63636363635</v>
      </c>
    </row>
    <row r="15" spans="1:2" ht="18.75" x14ac:dyDescent="0.3">
      <c r="A15" s="60" t="s">
        <v>15</v>
      </c>
      <c r="B15" s="63">
        <f>B11/B14</f>
        <v>0.14568576266781538</v>
      </c>
    </row>
    <row r="16" spans="1:2" ht="18.75" x14ac:dyDescent="0.3">
      <c r="A16" s="60" t="s">
        <v>17</v>
      </c>
      <c r="B16" s="63">
        <f>X48</f>
        <v>8.332110453507538E-2</v>
      </c>
    </row>
    <row r="17" spans="1:2" ht="18.75" x14ac:dyDescent="0.3">
      <c r="A17" s="60" t="s">
        <v>31</v>
      </c>
      <c r="B17" s="64">
        <f>B15/B16</f>
        <v>1.7484857345654434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-52700.000000000007</v>
      </c>
      <c r="D48" s="41">
        <f t="shared" si="0"/>
        <v>148337.49999999994</v>
      </c>
      <c r="E48" s="41">
        <f t="shared" si="0"/>
        <v>2004.1999999999994</v>
      </c>
      <c r="F48" s="41">
        <f t="shared" si="0"/>
        <v>16811.200000000004</v>
      </c>
      <c r="G48" s="41">
        <f t="shared" si="0"/>
        <v>1075.9000000000005</v>
      </c>
      <c r="H48" s="41">
        <f t="shared" si="0"/>
        <v>5858.7000000000007</v>
      </c>
      <c r="I48" s="41">
        <f t="shared" si="0"/>
        <v>0</v>
      </c>
      <c r="J48" s="41">
        <f t="shared" si="0"/>
        <v>121387.49999999991</v>
      </c>
      <c r="K48" s="41">
        <f t="shared" si="0"/>
        <v>-2560.0499999999997</v>
      </c>
      <c r="L48" s="41">
        <f t="shared" si="0"/>
        <v>-16990.16</v>
      </c>
      <c r="M48" s="41">
        <f t="shared" si="0"/>
        <v>-19550.210000000003</v>
      </c>
      <c r="N48" s="41">
        <f t="shared" si="0"/>
        <v>101837.28999999992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576471.63636363635</v>
      </c>
      <c r="X48" s="44">
        <f>_xlfn.STDEV.P(X50:X71)</f>
        <v>8.332110453507538E-2</v>
      </c>
      <c r="Y48" s="41">
        <f>SUM(Y50:Y71)</f>
        <v>-17853.580000000002</v>
      </c>
      <c r="Z48" s="41">
        <f>SUM(Z50:Z71)</f>
        <v>596.64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Oct</v>
      </c>
      <c r="B50" s="14">
        <f>'Daily PnL Log'!B715</f>
        <v>45201</v>
      </c>
      <c r="C50" s="13">
        <f>IF('Daily PnL Log'!C715&lt;&gt;"",'Daily PnL Log'!C715,"")</f>
        <v>14959.4</v>
      </c>
      <c r="D50" s="13">
        <f>IF('Daily PnL Log'!D715&lt;&gt;"",'Daily PnL Log'!D715,"")</f>
        <v>2883</v>
      </c>
      <c r="E50" s="13">
        <f>IF('Daily PnL Log'!E715&lt;&gt;"",'Daily PnL Log'!E715,"")</f>
        <v>-418.4</v>
      </c>
      <c r="F50" s="13">
        <f>IF('Daily PnL Log'!F715&lt;&gt;"",'Daily PnL Log'!F715,"")</f>
        <v>46024.2</v>
      </c>
      <c r="G50" s="13">
        <f>IF('Daily PnL Log'!G715&lt;&gt;"",'Daily PnL Log'!G715,"")</f>
        <v>19.7</v>
      </c>
      <c r="H50" s="13">
        <f>IF('Daily PnL Log'!H715&lt;&gt;"",'Daily PnL Log'!H715,"")</f>
        <v>1990.3</v>
      </c>
      <c r="I50" s="13">
        <f>IF('Daily PnL Log'!I715&lt;&gt;"",'Daily PnL Log'!I715,"")</f>
        <v>0</v>
      </c>
      <c r="J50" s="13">
        <f>IF('Daily PnL Log'!J715&lt;&gt;"",'Daily PnL Log'!J715,"")</f>
        <v>65458.2</v>
      </c>
      <c r="K50" s="13">
        <f>IF('Daily PnL Log'!K715&lt;&gt;"",'Daily PnL Log'!K715,"")</f>
        <v>-136.47999999999999</v>
      </c>
      <c r="L50" s="13">
        <f>IF('Daily PnL Log'!L715&lt;&gt;"",'Daily PnL Log'!L715,"")</f>
        <v>-964.86</v>
      </c>
      <c r="M50" s="13">
        <f>IF('Daily PnL Log'!M715&lt;&gt;"",'Daily PnL Log'!M715,"")</f>
        <v>-1101.3399999999999</v>
      </c>
      <c r="N50" s="13">
        <f>IF('Daily PnL Log'!N715&lt;&gt;"",'Daily PnL Log'!N715,"")</f>
        <v>64356.86</v>
      </c>
      <c r="O50" s="13">
        <f t="shared" ref="O50:U50" si="1">C50</f>
        <v>14959.4</v>
      </c>
      <c r="P50" s="13">
        <f t="shared" si="1"/>
        <v>2883</v>
      </c>
      <c r="Q50" s="13">
        <f t="shared" si="1"/>
        <v>-418.4</v>
      </c>
      <c r="R50" s="13">
        <f t="shared" si="1"/>
        <v>46024.2</v>
      </c>
      <c r="S50" s="13">
        <f t="shared" si="1"/>
        <v>19.7</v>
      </c>
      <c r="T50" s="13">
        <f t="shared" si="1"/>
        <v>1990.3</v>
      </c>
      <c r="U50" s="13">
        <f t="shared" si="1"/>
        <v>0</v>
      </c>
      <c r="V50" s="13">
        <f>SUM(O50:T50)</f>
        <v>65458.2</v>
      </c>
      <c r="W50" s="13">
        <f>IF('Daily PnL Log'!W715&lt;&gt;"",'Daily PnL Log'!W715,"")</f>
        <v>619041</v>
      </c>
      <c r="X50" s="13">
        <f>IF('Daily PnL Log'!X715&lt;&gt;"",'Daily PnL Log'!X715,"")</f>
        <v>0.10396219313421889</v>
      </c>
      <c r="Y50" s="13">
        <f>IF('Daily PnL Log'!Y715&lt;&gt;"",'Daily PnL Log'!Y715,"")</f>
        <v>-1637.2</v>
      </c>
      <c r="Z50" s="13" t="str">
        <f>IF('Daily PnL Log'!Z715&lt;&gt;"",'Daily PnL Log'!Z715,"")</f>
        <v/>
      </c>
      <c r="AA50" s="13">
        <f>IF('Daily PnL Log'!AC715&lt;&gt;"",'Daily PnL Log'!AC715,"")</f>
        <v>1789514.93</v>
      </c>
    </row>
    <row r="51" spans="1:27" x14ac:dyDescent="0.25">
      <c r="A51" s="48" t="str">
        <f t="shared" ref="A51:A71" si="2">TEXT(B51,"mmm")</f>
        <v>Oct</v>
      </c>
      <c r="B51" s="2">
        <f>'Daily PnL Log'!B716</f>
        <v>45202</v>
      </c>
      <c r="C51" s="11">
        <f>IF('Daily PnL Log'!C716&lt;&gt;"",'Daily PnL Log'!C716,"")</f>
        <v>6940.8</v>
      </c>
      <c r="D51" s="11">
        <f>IF('Daily PnL Log'!D716&lt;&gt;"",'Daily PnL Log'!D716,"")</f>
        <v>-15234.6</v>
      </c>
      <c r="E51" s="11">
        <f>IF('Daily PnL Log'!E716&lt;&gt;"",'Daily PnL Log'!E716,"")</f>
        <v>-2786.8</v>
      </c>
      <c r="F51" s="11">
        <f>IF('Daily PnL Log'!F716&lt;&gt;"",'Daily PnL Log'!F716,"")</f>
        <v>-18939.900000000001</v>
      </c>
      <c r="G51" s="11">
        <f>IF('Daily PnL Log'!G716&lt;&gt;"",'Daily PnL Log'!G716,"")</f>
        <v>-5956.1</v>
      </c>
      <c r="H51" s="11">
        <f>IF('Daily PnL Log'!H716&lt;&gt;"",'Daily PnL Log'!H716,"")</f>
        <v>-287.2</v>
      </c>
      <c r="I51" s="11">
        <f>IF('Daily PnL Log'!I716&lt;&gt;"",'Daily PnL Log'!I716,"")</f>
        <v>0</v>
      </c>
      <c r="J51" s="11">
        <f>IF('Daily PnL Log'!J716&lt;&gt;"",'Daily PnL Log'!J716,"")</f>
        <v>-36263.799999999996</v>
      </c>
      <c r="K51" s="11">
        <f>IF('Daily PnL Log'!K716&lt;&gt;"",'Daily PnL Log'!K716,"")</f>
        <v>-98.51</v>
      </c>
      <c r="L51" s="11">
        <f>IF('Daily PnL Log'!L716&lt;&gt;"",'Daily PnL Log'!L716,"")</f>
        <v>-696.67</v>
      </c>
      <c r="M51" s="11">
        <f>IF('Daily PnL Log'!M716&lt;&gt;"",'Daily PnL Log'!M716,"")</f>
        <v>-795.18</v>
      </c>
      <c r="N51" s="11">
        <f>IF('Daily PnL Log'!N716&lt;&gt;"",'Daily PnL Log'!N716,"")</f>
        <v>-37058.979999999996</v>
      </c>
      <c r="O51" s="11">
        <f t="shared" ref="O51:U51" si="3">IF(C51&lt;&gt;"",O50+C51,"")</f>
        <v>21900.2</v>
      </c>
      <c r="P51" s="11">
        <f t="shared" si="3"/>
        <v>-12351.6</v>
      </c>
      <c r="Q51" s="11">
        <f t="shared" si="3"/>
        <v>-3205.2000000000003</v>
      </c>
      <c r="R51" s="11">
        <f t="shared" si="3"/>
        <v>27084.299999999996</v>
      </c>
      <c r="S51" s="11">
        <f t="shared" si="3"/>
        <v>-5936.4000000000005</v>
      </c>
      <c r="T51" s="11">
        <f t="shared" si="3"/>
        <v>1703.1</v>
      </c>
      <c r="U51" s="11">
        <f t="shared" si="3"/>
        <v>0</v>
      </c>
      <c r="V51" s="11">
        <f t="shared" ref="V51:V71" si="4">IF(J51&lt;&gt;"",V50+J51,"")</f>
        <v>29194.400000000001</v>
      </c>
      <c r="W51" s="11">
        <f>IF('Daily PnL Log'!W716&lt;&gt;"",'Daily PnL Log'!W716,"")</f>
        <v>584781</v>
      </c>
      <c r="X51" s="11">
        <f>IF('Daily PnL Log'!X716&lt;&gt;"",'Daily PnL Log'!X716,"")</f>
        <v>-6.3372407790266774E-2</v>
      </c>
      <c r="Y51" s="11" t="str">
        <f>IF('Daily PnL Log'!Y716&lt;&gt;"",'Daily PnL Log'!Y716,"")</f>
        <v/>
      </c>
      <c r="Z51" s="11" t="str">
        <f>IF('Daily PnL Log'!Z716&lt;&gt;"",'Daily PnL Log'!Z716,"")</f>
        <v/>
      </c>
      <c r="AA51" s="11">
        <f>IF('Daily PnL Log'!AC716&lt;&gt;"",'Daily PnL Log'!AC716,"")</f>
        <v>1757519.25</v>
      </c>
    </row>
    <row r="52" spans="1:27" x14ac:dyDescent="0.25">
      <c r="A52" s="47" t="str">
        <f t="shared" si="2"/>
        <v>Oct</v>
      </c>
      <c r="B52" s="14">
        <f>'Daily PnL Log'!B717</f>
        <v>45203</v>
      </c>
      <c r="C52" s="13">
        <f>IF('Daily PnL Log'!C717&lt;&gt;"",'Daily PnL Log'!C717,"")</f>
        <v>758.8</v>
      </c>
      <c r="D52" s="13">
        <f>IF('Daily PnL Log'!D717&lt;&gt;"",'Daily PnL Log'!D717,"")</f>
        <v>22659.8</v>
      </c>
      <c r="E52" s="13">
        <f>IF('Daily PnL Log'!E717&lt;&gt;"",'Daily PnL Log'!E717,"")</f>
        <v>5486</v>
      </c>
      <c r="F52" s="13">
        <f>IF('Daily PnL Log'!F717&lt;&gt;"",'Daily PnL Log'!F717,"")</f>
        <v>-22368.799999999999</v>
      </c>
      <c r="G52" s="13">
        <f>IF('Daily PnL Log'!G717&lt;&gt;"",'Daily PnL Log'!G717,"")</f>
        <v>8122.4</v>
      </c>
      <c r="H52" s="13">
        <f>IF('Daily PnL Log'!H717&lt;&gt;"",'Daily PnL Log'!H717,"")</f>
        <v>-2484.1999999999998</v>
      </c>
      <c r="I52" s="13">
        <f>IF('Daily PnL Log'!I717&lt;&gt;"",'Daily PnL Log'!I717,"")</f>
        <v>0</v>
      </c>
      <c r="J52" s="13">
        <f>IF('Daily PnL Log'!J717&lt;&gt;"",'Daily PnL Log'!J717,"")</f>
        <v>12174</v>
      </c>
      <c r="K52" s="13">
        <f>IF('Daily PnL Log'!K717&lt;&gt;"",'Daily PnL Log'!K717,"")</f>
        <v>-56.04</v>
      </c>
      <c r="L52" s="13">
        <f>IF('Daily PnL Log'!L717&lt;&gt;"",'Daily PnL Log'!L717,"")</f>
        <v>-395.37</v>
      </c>
      <c r="M52" s="13">
        <f>IF('Daily PnL Log'!M717&lt;&gt;"",'Daily PnL Log'!M717,"")</f>
        <v>-451.41</v>
      </c>
      <c r="N52" s="13">
        <f>IF('Daily PnL Log'!N717&lt;&gt;"",'Daily PnL Log'!N717,"")</f>
        <v>11722.59</v>
      </c>
      <c r="O52" s="13">
        <f t="shared" ref="O52:O71" si="5">IF(C52&lt;&gt;"",O51+C52,"")</f>
        <v>22659</v>
      </c>
      <c r="P52" s="13">
        <f t="shared" ref="P52:P71" si="6">IF(D52&lt;&gt;"",P51+D52,"")</f>
        <v>10308.199999999999</v>
      </c>
      <c r="Q52" s="13">
        <f t="shared" ref="Q52:Q71" si="7">IF(E52&lt;&gt;"",Q51+E52,"")</f>
        <v>2280.7999999999997</v>
      </c>
      <c r="R52" s="13">
        <f t="shared" ref="R52:R71" si="8">IF(F52&lt;&gt;"",R51+F52,"")</f>
        <v>4715.4999999999964</v>
      </c>
      <c r="S52" s="13">
        <f t="shared" ref="S52:S71" si="9">IF(G52&lt;&gt;"",S51+G52,"")</f>
        <v>2185.9999999999991</v>
      </c>
      <c r="T52" s="13">
        <f t="shared" ref="T52:T71" si="10">IF(H52&lt;&gt;"",T51+H52,"")</f>
        <v>-781.09999999999991</v>
      </c>
      <c r="U52" s="13">
        <f t="shared" ref="U52:U71" si="11">IF(I52&lt;&gt;"",U51+I52,"")</f>
        <v>0</v>
      </c>
      <c r="V52" s="13">
        <f t="shared" si="4"/>
        <v>41368.400000000001</v>
      </c>
      <c r="W52" s="13">
        <f>IF('Daily PnL Log'!W717&lt;&gt;"",'Daily PnL Log'!W717,"")</f>
        <v>566383</v>
      </c>
      <c r="X52" s="13">
        <f>IF('Daily PnL Log'!X717&lt;&gt;"",'Daily PnL Log'!X717,"")</f>
        <v>2.069728434645814E-2</v>
      </c>
      <c r="Y52" s="13">
        <f>IF('Daily PnL Log'!Y717&lt;&gt;"",'Daily PnL Log'!Y717,"")</f>
        <v>-522</v>
      </c>
      <c r="Z52" s="13" t="str">
        <f>IF('Daily PnL Log'!Z717&lt;&gt;"",'Daily PnL Log'!Z717,"")</f>
        <v/>
      </c>
      <c r="AA52" s="13">
        <f>IF('Daily PnL Log'!AC717&lt;&gt;"",'Daily PnL Log'!AC717,"")</f>
        <v>1797639.84</v>
      </c>
    </row>
    <row r="53" spans="1:27" x14ac:dyDescent="0.25">
      <c r="A53" s="48" t="str">
        <f t="shared" si="2"/>
        <v>Oct</v>
      </c>
      <c r="B53" s="2">
        <f>'Daily PnL Log'!B718</f>
        <v>45204</v>
      </c>
      <c r="C53" s="11">
        <f>IF('Daily PnL Log'!C718&lt;&gt;"",'Daily PnL Log'!C718,"")</f>
        <v>12397.1</v>
      </c>
      <c r="D53" s="11">
        <f>IF('Daily PnL Log'!D718&lt;&gt;"",'Daily PnL Log'!D718,"")</f>
        <v>-4517.6000000000004</v>
      </c>
      <c r="E53" s="11">
        <f>IF('Daily PnL Log'!E718&lt;&gt;"",'Daily PnL Log'!E718,"")</f>
        <v>423.3</v>
      </c>
      <c r="F53" s="11">
        <f>IF('Daily PnL Log'!F718&lt;&gt;"",'Daily PnL Log'!F718,"")</f>
        <v>21773.9</v>
      </c>
      <c r="G53" s="11">
        <f>IF('Daily PnL Log'!G718&lt;&gt;"",'Daily PnL Log'!G718,"")</f>
        <v>-8359.6</v>
      </c>
      <c r="H53" s="11">
        <f>IF('Daily PnL Log'!H718&lt;&gt;"",'Daily PnL Log'!H718,"")</f>
        <v>1419.7</v>
      </c>
      <c r="I53" s="11">
        <f>IF('Daily PnL Log'!I718&lt;&gt;"",'Daily PnL Log'!I718,"")</f>
        <v>0</v>
      </c>
      <c r="J53" s="11">
        <f>IF('Daily PnL Log'!J718&lt;&gt;"",'Daily PnL Log'!J718,"")</f>
        <v>23136.799999999999</v>
      </c>
      <c r="K53" s="11">
        <f>IF('Daily PnL Log'!K718&lt;&gt;"",'Daily PnL Log'!K718,"")</f>
        <v>-108.66</v>
      </c>
      <c r="L53" s="11">
        <f>IF('Daily PnL Log'!L718&lt;&gt;"",'Daily PnL Log'!L718,"")</f>
        <v>-768.89</v>
      </c>
      <c r="M53" s="11">
        <f>IF('Daily PnL Log'!M718&lt;&gt;"",'Daily PnL Log'!M718,"")</f>
        <v>-877.55</v>
      </c>
      <c r="N53" s="11">
        <f>IF('Daily PnL Log'!N718&lt;&gt;"",'Daily PnL Log'!N718,"")</f>
        <v>22259.25</v>
      </c>
      <c r="O53" s="11">
        <f t="shared" si="5"/>
        <v>35056.1</v>
      </c>
      <c r="P53" s="11">
        <f t="shared" si="6"/>
        <v>5790.5999999999985</v>
      </c>
      <c r="Q53" s="11">
        <f t="shared" si="7"/>
        <v>2704.1</v>
      </c>
      <c r="R53" s="11">
        <f t="shared" si="8"/>
        <v>26489.399999999998</v>
      </c>
      <c r="S53" s="11">
        <f t="shared" si="9"/>
        <v>-6173.6000000000013</v>
      </c>
      <c r="T53" s="11">
        <f t="shared" si="10"/>
        <v>638.60000000000014</v>
      </c>
      <c r="U53" s="11">
        <f t="shared" si="11"/>
        <v>0</v>
      </c>
      <c r="V53" s="11">
        <f t="shared" si="4"/>
        <v>64505.2</v>
      </c>
      <c r="W53" s="11">
        <f>IF('Daily PnL Log'!W718&lt;&gt;"",'Daily PnL Log'!W718,"")</f>
        <v>608626</v>
      </c>
      <c r="X53" s="11">
        <f>IF('Daily PnL Log'!X718&lt;&gt;"",'Daily PnL Log'!X718,"")</f>
        <v>3.6572952847890167E-2</v>
      </c>
      <c r="Y53" s="11" t="str">
        <f>IF('Daily PnL Log'!Y718&lt;&gt;"",'Daily PnL Log'!Y718,"")</f>
        <v/>
      </c>
      <c r="Z53" s="11" t="str">
        <f>IF('Daily PnL Log'!Z718&lt;&gt;"",'Daily PnL Log'!Z718,"")</f>
        <v/>
      </c>
      <c r="AA53" s="11">
        <f>IF('Daily PnL Log'!AC718&lt;&gt;"",'Daily PnL Log'!AC718,"")</f>
        <v>1813205.04</v>
      </c>
    </row>
    <row r="54" spans="1:27" x14ac:dyDescent="0.25">
      <c r="A54" s="47" t="str">
        <f t="shared" si="2"/>
        <v>Oct</v>
      </c>
      <c r="B54" s="14">
        <f>'Daily PnL Log'!B719</f>
        <v>45205</v>
      </c>
      <c r="C54" s="13">
        <f>IF('Daily PnL Log'!C719&lt;&gt;"",'Daily PnL Log'!C719,"")</f>
        <v>6883.8</v>
      </c>
      <c r="D54" s="13">
        <f>IF('Daily PnL Log'!D719&lt;&gt;"",'Daily PnL Log'!D719,"")</f>
        <v>-6949.1</v>
      </c>
      <c r="E54" s="13">
        <f>IF('Daily PnL Log'!E719&lt;&gt;"",'Daily PnL Log'!E719,"")</f>
        <v>-1590.1</v>
      </c>
      <c r="F54" s="13">
        <f>IF('Daily PnL Log'!F719&lt;&gt;"",'Daily PnL Log'!F719,"")</f>
        <v>328.8</v>
      </c>
      <c r="G54" s="13">
        <f>IF('Daily PnL Log'!G719&lt;&gt;"",'Daily PnL Log'!G719,"")</f>
        <v>2855.3</v>
      </c>
      <c r="H54" s="13">
        <f>IF('Daily PnL Log'!H719&lt;&gt;"",'Daily PnL Log'!H719,"")</f>
        <v>-940.4</v>
      </c>
      <c r="I54" s="13">
        <f>IF('Daily PnL Log'!I719&lt;&gt;"",'Daily PnL Log'!I719,"")</f>
        <v>0</v>
      </c>
      <c r="J54" s="13">
        <f>IF('Daily PnL Log'!J719&lt;&gt;"",'Daily PnL Log'!J719,"")</f>
        <v>588.30000000000007</v>
      </c>
      <c r="K54" s="13">
        <f>IF('Daily PnL Log'!K719&lt;&gt;"",'Daily PnL Log'!K719,"")</f>
        <v>-109.81</v>
      </c>
      <c r="L54" s="13">
        <f>IF('Daily PnL Log'!L719&lt;&gt;"",'Daily PnL Log'!L719,"")</f>
        <v>-776.71</v>
      </c>
      <c r="M54" s="13">
        <f>IF('Daily PnL Log'!M719&lt;&gt;"",'Daily PnL Log'!M719,"")</f>
        <v>-886.52</v>
      </c>
      <c r="N54" s="13">
        <f>IF('Daily PnL Log'!N719&lt;&gt;"",'Daily PnL Log'!N719,"")</f>
        <v>-298.21999999999991</v>
      </c>
      <c r="O54" s="13">
        <f t="shared" si="5"/>
        <v>41939.9</v>
      </c>
      <c r="P54" s="13">
        <f t="shared" si="6"/>
        <v>-1158.5000000000018</v>
      </c>
      <c r="Q54" s="13">
        <f t="shared" si="7"/>
        <v>1114</v>
      </c>
      <c r="R54" s="13">
        <f t="shared" si="8"/>
        <v>26818.199999999997</v>
      </c>
      <c r="S54" s="13">
        <f t="shared" si="9"/>
        <v>-3318.3000000000011</v>
      </c>
      <c r="T54" s="13">
        <f t="shared" si="10"/>
        <v>-301.79999999999984</v>
      </c>
      <c r="U54" s="13">
        <f t="shared" si="11"/>
        <v>0</v>
      </c>
      <c r="V54" s="13">
        <f t="shared" si="4"/>
        <v>65093.5</v>
      </c>
      <c r="W54" s="13">
        <f>IF('Daily PnL Log'!W719&lt;&gt;"",'Daily PnL Log'!W719,"")</f>
        <v>597454</v>
      </c>
      <c r="X54" s="13">
        <f>IF('Daily PnL Log'!X719&lt;&gt;"",'Daily PnL Log'!X719,"")</f>
        <v>-4.9915139910352917E-4</v>
      </c>
      <c r="Y54" s="13">
        <f>IF('Daily PnL Log'!Y719&lt;&gt;"",'Daily PnL Log'!Y719,"")</f>
        <v>-3940.58</v>
      </c>
      <c r="Z54" s="13" t="str">
        <f>IF('Daily PnL Log'!Z719&lt;&gt;"",'Daily PnL Log'!Z719,"")</f>
        <v/>
      </c>
      <c r="AA54" s="13">
        <f>IF('Daily PnL Log'!AC719&lt;&gt;"",'Daily PnL Log'!AC719,"")</f>
        <v>1806952.27</v>
      </c>
    </row>
    <row r="55" spans="1:27" x14ac:dyDescent="0.25">
      <c r="A55" s="48" t="str">
        <f t="shared" si="2"/>
        <v>Oct</v>
      </c>
      <c r="B55" s="2">
        <f>'Daily PnL Log'!B720</f>
        <v>45208</v>
      </c>
      <c r="C55" s="11">
        <f>IF('Daily PnL Log'!C720&lt;&gt;"",'Daily PnL Log'!C720,"")</f>
        <v>5537</v>
      </c>
      <c r="D55" s="11">
        <f>IF('Daily PnL Log'!D720&lt;&gt;"",'Daily PnL Log'!D720,"")</f>
        <v>-59738.3</v>
      </c>
      <c r="E55" s="11">
        <f>IF('Daily PnL Log'!E720&lt;&gt;"",'Daily PnL Log'!E720,"")</f>
        <v>2471.6</v>
      </c>
      <c r="F55" s="11">
        <f>IF('Daily PnL Log'!F720&lt;&gt;"",'Daily PnL Log'!F720,"")</f>
        <v>-4751.5</v>
      </c>
      <c r="G55" s="11">
        <f>IF('Daily PnL Log'!G720&lt;&gt;"",'Daily PnL Log'!G720,"")</f>
        <v>3053.9</v>
      </c>
      <c r="H55" s="11">
        <f>IF('Daily PnL Log'!H720&lt;&gt;"",'Daily PnL Log'!H720,"")</f>
        <v>45.3</v>
      </c>
      <c r="I55" s="11">
        <f>IF('Daily PnL Log'!I720&lt;&gt;"",'Daily PnL Log'!I720,"")</f>
        <v>0</v>
      </c>
      <c r="J55" s="11">
        <f>IF('Daily PnL Log'!J720&lt;&gt;"",'Daily PnL Log'!J720,"")</f>
        <v>-53382</v>
      </c>
      <c r="K55" s="11">
        <f>IF('Daily PnL Log'!K720&lt;&gt;"",'Daily PnL Log'!K720,"")</f>
        <v>-46.73</v>
      </c>
      <c r="L55" s="11">
        <f>IF('Daily PnL Log'!L720&lt;&gt;"",'Daily PnL Log'!L720,"")</f>
        <v>-330.74</v>
      </c>
      <c r="M55" s="11">
        <f>IF('Daily PnL Log'!M720&lt;&gt;"",'Daily PnL Log'!M720,"")</f>
        <v>-377.47</v>
      </c>
      <c r="N55" s="11">
        <f>IF('Daily PnL Log'!N720&lt;&gt;"",'Daily PnL Log'!N720,"")</f>
        <v>-53759.47</v>
      </c>
      <c r="O55" s="11">
        <f t="shared" si="5"/>
        <v>47476.9</v>
      </c>
      <c r="P55" s="11">
        <f t="shared" si="6"/>
        <v>-60896.800000000003</v>
      </c>
      <c r="Q55" s="11">
        <f t="shared" si="7"/>
        <v>3585.6</v>
      </c>
      <c r="R55" s="11">
        <f t="shared" si="8"/>
        <v>22066.699999999997</v>
      </c>
      <c r="S55" s="11">
        <f t="shared" si="9"/>
        <v>-264.400000000001</v>
      </c>
      <c r="T55" s="11">
        <f t="shared" si="10"/>
        <v>-256.49999999999983</v>
      </c>
      <c r="U55" s="11">
        <f t="shared" si="11"/>
        <v>0</v>
      </c>
      <c r="V55" s="11">
        <f t="shared" si="4"/>
        <v>11711.5</v>
      </c>
      <c r="W55" s="11">
        <f>IF('Daily PnL Log'!W720&lt;&gt;"",'Daily PnL Log'!W720,"")</f>
        <v>611008</v>
      </c>
      <c r="X55" s="11">
        <f>IF('Daily PnL Log'!X720&lt;&gt;"",'Daily PnL Log'!X720,"")</f>
        <v>-8.7984887268251807E-2</v>
      </c>
      <c r="Y55" s="11" t="str">
        <f>IF('Daily PnL Log'!Y720&lt;&gt;"",'Daily PnL Log'!Y720,"")</f>
        <v/>
      </c>
      <c r="Z55" s="11" t="str">
        <f>IF('Daily PnL Log'!Z720&lt;&gt;"",'Daily PnL Log'!Z720,"")</f>
        <v/>
      </c>
      <c r="AA55" s="11">
        <f>IF('Daily PnL Log'!AC720&lt;&gt;"",'Daily PnL Log'!AC720,"")</f>
        <v>1711106.8</v>
      </c>
    </row>
    <row r="56" spans="1:27" x14ac:dyDescent="0.25">
      <c r="A56" s="47" t="str">
        <f t="shared" si="2"/>
        <v>Oct</v>
      </c>
      <c r="B56" s="14">
        <f>'Daily PnL Log'!B721</f>
        <v>45209</v>
      </c>
      <c r="C56" s="13">
        <f>IF('Daily PnL Log'!C721&lt;&gt;"",'Daily PnL Log'!C721,"")</f>
        <v>-7708.7</v>
      </c>
      <c r="D56" s="13">
        <f>IF('Daily PnL Log'!D721&lt;&gt;"",'Daily PnL Log'!D721,"")</f>
        <v>-46611.8</v>
      </c>
      <c r="E56" s="13">
        <f>IF('Daily PnL Log'!E721&lt;&gt;"",'Daily PnL Log'!E721,"")</f>
        <v>-795.4</v>
      </c>
      <c r="F56" s="13">
        <f>IF('Daily PnL Log'!F721&lt;&gt;"",'Daily PnL Log'!F721,"")</f>
        <v>-7292.4</v>
      </c>
      <c r="G56" s="13">
        <f>IF('Daily PnL Log'!G721&lt;&gt;"",'Daily PnL Log'!G721,"")</f>
        <v>6868.7</v>
      </c>
      <c r="H56" s="13">
        <f>IF('Daily PnL Log'!H721&lt;&gt;"",'Daily PnL Log'!H721,"")</f>
        <v>-1104.4000000000001</v>
      </c>
      <c r="I56" s="13">
        <f>IF('Daily PnL Log'!I721&lt;&gt;"",'Daily PnL Log'!I721,"")</f>
        <v>0</v>
      </c>
      <c r="J56" s="13">
        <f>IF('Daily PnL Log'!J721&lt;&gt;"",'Daily PnL Log'!J721,"")</f>
        <v>-56644.000000000007</v>
      </c>
      <c r="K56" s="13">
        <f>IF('Daily PnL Log'!K721&lt;&gt;"",'Daily PnL Log'!K721,"")</f>
        <v>-83.92</v>
      </c>
      <c r="L56" s="13">
        <f>IF('Daily PnL Log'!L721&lt;&gt;"",'Daily PnL Log'!L721,"")</f>
        <v>-592.71</v>
      </c>
      <c r="M56" s="13">
        <f>IF('Daily PnL Log'!M721&lt;&gt;"",'Daily PnL Log'!M721,"")</f>
        <v>-676.63</v>
      </c>
      <c r="N56" s="13">
        <f>IF('Daily PnL Log'!N721&lt;&gt;"",'Daily PnL Log'!N721,"")</f>
        <v>-57320.630000000005</v>
      </c>
      <c r="O56" s="13">
        <f t="shared" si="5"/>
        <v>39768.200000000004</v>
      </c>
      <c r="P56" s="13">
        <f t="shared" si="6"/>
        <v>-107508.6</v>
      </c>
      <c r="Q56" s="13">
        <f t="shared" si="7"/>
        <v>2790.2</v>
      </c>
      <c r="R56" s="13">
        <f t="shared" si="8"/>
        <v>14774.299999999997</v>
      </c>
      <c r="S56" s="13">
        <f t="shared" si="9"/>
        <v>6604.2999999999993</v>
      </c>
      <c r="T56" s="13">
        <f t="shared" si="10"/>
        <v>-1360.8999999999999</v>
      </c>
      <c r="U56" s="13">
        <f t="shared" si="11"/>
        <v>0</v>
      </c>
      <c r="V56" s="13">
        <f t="shared" si="4"/>
        <v>-44932.500000000007</v>
      </c>
      <c r="W56" s="13">
        <f>IF('Daily PnL Log'!W721&lt;&gt;"",'Daily PnL Log'!W721,"")</f>
        <v>588626</v>
      </c>
      <c r="X56" s="13">
        <f>IF('Daily PnL Log'!X721&lt;&gt;"",'Daily PnL Log'!X721,"")</f>
        <v>-9.7380390944334774E-2</v>
      </c>
      <c r="Y56" s="13" t="str">
        <f>IF('Daily PnL Log'!Y721&lt;&gt;"",'Daily PnL Log'!Y721,"")</f>
        <v/>
      </c>
      <c r="Z56" s="13" t="str">
        <f>IF('Daily PnL Log'!Z721&lt;&gt;"",'Daily PnL Log'!Z721,"")</f>
        <v/>
      </c>
      <c r="AA56" s="13">
        <f>IF('Daily PnL Log'!AC721&lt;&gt;"",'Daily PnL Log'!AC721,"")</f>
        <v>1709770.67</v>
      </c>
    </row>
    <row r="57" spans="1:27" x14ac:dyDescent="0.25">
      <c r="A57" s="48" t="str">
        <f t="shared" si="2"/>
        <v>Oct</v>
      </c>
      <c r="B57" s="2">
        <f>'Daily PnL Log'!B722</f>
        <v>45210</v>
      </c>
      <c r="C57" s="11">
        <f>IF('Daily PnL Log'!C722&lt;&gt;"",'Daily PnL Log'!C722,"")</f>
        <v>-677.2</v>
      </c>
      <c r="D57" s="11">
        <f>IF('Daily PnL Log'!D722&lt;&gt;"",'Daily PnL Log'!D722,"")</f>
        <v>-24844.1</v>
      </c>
      <c r="E57" s="11">
        <f>IF('Daily PnL Log'!E722&lt;&gt;"",'Daily PnL Log'!E722,"")</f>
        <v>863.2</v>
      </c>
      <c r="F57" s="11">
        <f>IF('Daily PnL Log'!F722&lt;&gt;"",'Daily PnL Log'!F722,"")</f>
        <v>27517.3</v>
      </c>
      <c r="G57" s="11">
        <f>IF('Daily PnL Log'!G722&lt;&gt;"",'Daily PnL Log'!G722,"")</f>
        <v>16601.099999999999</v>
      </c>
      <c r="H57" s="11">
        <f>IF('Daily PnL Log'!H722&lt;&gt;"",'Daily PnL Log'!H722,"")</f>
        <v>2631.7</v>
      </c>
      <c r="I57" s="11">
        <f>IF('Daily PnL Log'!I722&lt;&gt;"",'Daily PnL Log'!I722,"")</f>
        <v>0</v>
      </c>
      <c r="J57" s="11">
        <f>IF('Daily PnL Log'!J722&lt;&gt;"",'Daily PnL Log'!J722,"")</f>
        <v>22092</v>
      </c>
      <c r="K57" s="11">
        <f>IF('Daily PnL Log'!K722&lt;&gt;"",'Daily PnL Log'!K722,"")</f>
        <v>-120.26</v>
      </c>
      <c r="L57" s="11">
        <f>IF('Daily PnL Log'!L722&lt;&gt;"",'Daily PnL Log'!L722,"")</f>
        <v>-853.07</v>
      </c>
      <c r="M57" s="11">
        <f>IF('Daily PnL Log'!M722&lt;&gt;"",'Daily PnL Log'!M722,"")</f>
        <v>-973.33</v>
      </c>
      <c r="N57" s="11">
        <f>IF('Daily PnL Log'!N722&lt;&gt;"",'Daily PnL Log'!N722,"")</f>
        <v>21118.67</v>
      </c>
      <c r="O57" s="11">
        <f t="shared" si="5"/>
        <v>39091.000000000007</v>
      </c>
      <c r="P57" s="11">
        <f t="shared" si="6"/>
        <v>-132352.70000000001</v>
      </c>
      <c r="Q57" s="11">
        <f t="shared" si="7"/>
        <v>3653.3999999999996</v>
      </c>
      <c r="R57" s="11">
        <f t="shared" si="8"/>
        <v>42291.6</v>
      </c>
      <c r="S57" s="11">
        <f t="shared" si="9"/>
        <v>23205.399999999998</v>
      </c>
      <c r="T57" s="11">
        <f t="shared" si="10"/>
        <v>1270.8</v>
      </c>
      <c r="U57" s="11">
        <f t="shared" si="11"/>
        <v>0</v>
      </c>
      <c r="V57" s="11">
        <f t="shared" si="4"/>
        <v>-22840.500000000007</v>
      </c>
      <c r="W57" s="11">
        <f>IF('Daily PnL Log'!W722&lt;&gt;"",'Daily PnL Log'!W722,"")</f>
        <v>593580</v>
      </c>
      <c r="X57" s="11">
        <f>IF('Daily PnL Log'!X722&lt;&gt;"",'Daily PnL Log'!X722,"")</f>
        <v>3.5578472994373125E-2</v>
      </c>
      <c r="Y57" s="11" t="str">
        <f>IF('Daily PnL Log'!Y722&lt;&gt;"",'Daily PnL Log'!Y722,"")</f>
        <v/>
      </c>
      <c r="Z57" s="11" t="str">
        <f>IF('Daily PnL Log'!Z722&lt;&gt;"",'Daily PnL Log'!Z722,"")</f>
        <v/>
      </c>
      <c r="AA57" s="11">
        <f>IF('Daily PnL Log'!AC722&lt;&gt;"",'Daily PnL Log'!AC722,"")</f>
        <v>1702478.09</v>
      </c>
    </row>
    <row r="58" spans="1:27" x14ac:dyDescent="0.25">
      <c r="A58" s="47" t="str">
        <f t="shared" si="2"/>
        <v>Oct</v>
      </c>
      <c r="B58" s="14">
        <f>'Daily PnL Log'!B723</f>
        <v>45211</v>
      </c>
      <c r="C58" s="13">
        <f>IF('Daily PnL Log'!C723&lt;&gt;"",'Daily PnL Log'!C723,"")</f>
        <v>4295.7</v>
      </c>
      <c r="D58" s="13">
        <f>IF('Daily PnL Log'!D723&lt;&gt;"",'Daily PnL Log'!D723,"")</f>
        <v>28860.2</v>
      </c>
      <c r="E58" s="13">
        <f>IF('Daily PnL Log'!E723&lt;&gt;"",'Daily PnL Log'!E723,"")</f>
        <v>-219</v>
      </c>
      <c r="F58" s="13">
        <f>IF('Daily PnL Log'!F723&lt;&gt;"",'Daily PnL Log'!F723,"")</f>
        <v>-19624.900000000001</v>
      </c>
      <c r="G58" s="13">
        <f>IF('Daily PnL Log'!G723&lt;&gt;"",'Daily PnL Log'!G723,"")</f>
        <v>-5937.8</v>
      </c>
      <c r="H58" s="13">
        <f>IF('Daily PnL Log'!H723&lt;&gt;"",'Daily PnL Log'!H723,"")</f>
        <v>682.1</v>
      </c>
      <c r="I58" s="13">
        <f>IF('Daily PnL Log'!I723&lt;&gt;"",'Daily PnL Log'!I723,"")</f>
        <v>0</v>
      </c>
      <c r="J58" s="13">
        <f>IF('Daily PnL Log'!J723&lt;&gt;"",'Daily PnL Log'!J723,"")</f>
        <v>8056.3</v>
      </c>
      <c r="K58" s="13">
        <f>IF('Daily PnL Log'!K723&lt;&gt;"",'Daily PnL Log'!K723,"")</f>
        <v>-269.57</v>
      </c>
      <c r="L58" s="13">
        <f>IF('Daily PnL Log'!L723&lt;&gt;"",'Daily PnL Log'!L723,"")</f>
        <v>-1907.62</v>
      </c>
      <c r="M58" s="13">
        <f>IF('Daily PnL Log'!M723&lt;&gt;"",'Daily PnL Log'!M723,"")</f>
        <v>-2177.19</v>
      </c>
      <c r="N58" s="13">
        <f>IF('Daily PnL Log'!N723&lt;&gt;"",'Daily PnL Log'!N723,"")</f>
        <v>5879.1100000000006</v>
      </c>
      <c r="O58" s="13">
        <f t="shared" si="5"/>
        <v>43386.700000000004</v>
      </c>
      <c r="P58" s="13">
        <f t="shared" si="6"/>
        <v>-103492.50000000001</v>
      </c>
      <c r="Q58" s="13">
        <f t="shared" si="7"/>
        <v>3434.3999999999996</v>
      </c>
      <c r="R58" s="13">
        <f t="shared" si="8"/>
        <v>22666.699999999997</v>
      </c>
      <c r="S58" s="13">
        <f t="shared" si="9"/>
        <v>17267.599999999999</v>
      </c>
      <c r="T58" s="13">
        <f t="shared" si="10"/>
        <v>1952.9</v>
      </c>
      <c r="U58" s="13">
        <f t="shared" si="11"/>
        <v>0</v>
      </c>
      <c r="V58" s="13">
        <f t="shared" si="4"/>
        <v>-14784.200000000008</v>
      </c>
      <c r="W58" s="13">
        <f>IF('Daily PnL Log'!W723&lt;&gt;"",'Daily PnL Log'!W723,"")</f>
        <v>596068</v>
      </c>
      <c r="X58" s="13">
        <f>IF('Daily PnL Log'!X723&lt;&gt;"",'Daily PnL Log'!X723,"")</f>
        <v>9.8631531972862164E-3</v>
      </c>
      <c r="Y58" s="13" t="str">
        <f>IF('Daily PnL Log'!Y723&lt;&gt;"",'Daily PnL Log'!Y723,"")</f>
        <v/>
      </c>
      <c r="Z58" s="13" t="str">
        <f>IF('Daily PnL Log'!Z723&lt;&gt;"",'Daily PnL Log'!Z723,"")</f>
        <v/>
      </c>
      <c r="AA58" s="13">
        <f>IF('Daily PnL Log'!AC723&lt;&gt;"",'Daily PnL Log'!AC723,"")</f>
        <v>1729381.65</v>
      </c>
    </row>
    <row r="59" spans="1:27" x14ac:dyDescent="0.25">
      <c r="A59" s="48" t="str">
        <f t="shared" si="2"/>
        <v>Oct</v>
      </c>
      <c r="B59" s="2">
        <f>'Daily PnL Log'!B724</f>
        <v>45212</v>
      </c>
      <c r="C59" s="11">
        <f>IF('Daily PnL Log'!C724&lt;&gt;"",'Daily PnL Log'!C724,"")</f>
        <v>-15674.2</v>
      </c>
      <c r="D59" s="11">
        <f>IF('Daily PnL Log'!D724&lt;&gt;"",'Daily PnL Log'!D724,"")</f>
        <v>73717.2</v>
      </c>
      <c r="E59" s="11">
        <f>IF('Daily PnL Log'!E724&lt;&gt;"",'Daily PnL Log'!E724,"")</f>
        <v>687.2</v>
      </c>
      <c r="F59" s="11">
        <f>IF('Daily PnL Log'!F724&lt;&gt;"",'Daily PnL Log'!F724,"")</f>
        <v>16817.5</v>
      </c>
      <c r="G59" s="11">
        <f>IF('Daily PnL Log'!G724&lt;&gt;"",'Daily PnL Log'!G724,"")</f>
        <v>-5638</v>
      </c>
      <c r="H59" s="11">
        <f>IF('Daily PnL Log'!H724&lt;&gt;"",'Daily PnL Log'!H724,"")</f>
        <v>-1143.5</v>
      </c>
      <c r="I59" s="11">
        <f>IF('Daily PnL Log'!I724&lt;&gt;"",'Daily PnL Log'!I724,"")</f>
        <v>0</v>
      </c>
      <c r="J59" s="11">
        <f>IF('Daily PnL Log'!J724&lt;&gt;"",'Daily PnL Log'!J724,"")</f>
        <v>68766.2</v>
      </c>
      <c r="K59" s="11">
        <f>IF('Daily PnL Log'!K724&lt;&gt;"",'Daily PnL Log'!K724,"")</f>
        <v>-101.55</v>
      </c>
      <c r="L59" s="11">
        <f>IF('Daily PnL Log'!L724&lt;&gt;"",'Daily PnL Log'!L724,"")</f>
        <v>-717.6</v>
      </c>
      <c r="M59" s="11">
        <f>IF('Daily PnL Log'!M724&lt;&gt;"",'Daily PnL Log'!M724,"")</f>
        <v>-819.15</v>
      </c>
      <c r="N59" s="11">
        <f>IF('Daily PnL Log'!N724&lt;&gt;"",'Daily PnL Log'!N724,"")</f>
        <v>67947.05</v>
      </c>
      <c r="O59" s="11">
        <f t="shared" si="5"/>
        <v>27712.500000000004</v>
      </c>
      <c r="P59" s="11">
        <f t="shared" si="6"/>
        <v>-29775.300000000017</v>
      </c>
      <c r="Q59" s="11">
        <f t="shared" si="7"/>
        <v>4121.5999999999995</v>
      </c>
      <c r="R59" s="11">
        <f t="shared" si="8"/>
        <v>39484.199999999997</v>
      </c>
      <c r="S59" s="11">
        <f t="shared" si="9"/>
        <v>11629.599999999999</v>
      </c>
      <c r="T59" s="11">
        <f t="shared" si="10"/>
        <v>809.40000000000009</v>
      </c>
      <c r="U59" s="11">
        <f t="shared" si="11"/>
        <v>0</v>
      </c>
      <c r="V59" s="11">
        <f t="shared" si="4"/>
        <v>53981.999999999985</v>
      </c>
      <c r="W59" s="11">
        <f>IF('Daily PnL Log'!W724&lt;&gt;"",'Daily PnL Log'!W724,"")</f>
        <v>667868</v>
      </c>
      <c r="X59" s="11">
        <f>IF('Daily PnL Log'!X724&lt;&gt;"",'Daily PnL Log'!X724,"")</f>
        <v>0.10173724448543725</v>
      </c>
      <c r="Y59" s="11">
        <f>IF('Daily PnL Log'!Y724&lt;&gt;"",'Daily PnL Log'!Y724,"")</f>
        <v>-6892.65</v>
      </c>
      <c r="Z59" s="11" t="str">
        <f>IF('Daily PnL Log'!Z724&lt;&gt;"",'Daily PnL Log'!Z724,"")</f>
        <v/>
      </c>
      <c r="AA59" s="11">
        <f>IF('Daily PnL Log'!AC724&lt;&gt;"",'Daily PnL Log'!AC724,"")</f>
        <v>1809299.5</v>
      </c>
    </row>
    <row r="60" spans="1:27" x14ac:dyDescent="0.25">
      <c r="A60" s="47" t="str">
        <f t="shared" si="2"/>
        <v>Oct</v>
      </c>
      <c r="B60" s="14">
        <f>'Daily PnL Log'!B725</f>
        <v>45215</v>
      </c>
      <c r="C60" s="13">
        <f>IF('Daily PnL Log'!C725&lt;&gt;"",'Daily PnL Log'!C725,"")</f>
        <v>-33500.300000000003</v>
      </c>
      <c r="D60" s="13">
        <f>IF('Daily PnL Log'!D725&lt;&gt;"",'Daily PnL Log'!D725,"")</f>
        <v>-45509.3</v>
      </c>
      <c r="E60" s="13">
        <f>IF('Daily PnL Log'!E725&lt;&gt;"",'Daily PnL Log'!E725,"")</f>
        <v>-1015.3</v>
      </c>
      <c r="F60" s="13">
        <f>IF('Daily PnL Log'!F725&lt;&gt;"",'Daily PnL Log'!F725,"")</f>
        <v>-7527.6</v>
      </c>
      <c r="G60" s="13">
        <f>IF('Daily PnL Log'!G725&lt;&gt;"",'Daily PnL Log'!G725,"")</f>
        <v>14689</v>
      </c>
      <c r="H60" s="13">
        <f>IF('Daily PnL Log'!H725&lt;&gt;"",'Daily PnL Log'!H725,"")</f>
        <v>1001.5</v>
      </c>
      <c r="I60" s="13">
        <f>IF('Daily PnL Log'!I725&lt;&gt;"",'Daily PnL Log'!I725,"")</f>
        <v>0</v>
      </c>
      <c r="J60" s="13">
        <f>IF('Daily PnL Log'!J725&lt;&gt;"",'Daily PnL Log'!J725,"")</f>
        <v>-71862.000000000015</v>
      </c>
      <c r="K60" s="13">
        <f>IF('Daily PnL Log'!K725&lt;&gt;"",'Daily PnL Log'!K725,"")</f>
        <v>-60.42</v>
      </c>
      <c r="L60" s="13">
        <f>IF('Daily PnL Log'!L725&lt;&gt;"",'Daily PnL Log'!L725,"")</f>
        <v>-427.11</v>
      </c>
      <c r="M60" s="13">
        <f>IF('Daily PnL Log'!M725&lt;&gt;"",'Daily PnL Log'!M725,"")</f>
        <v>-487.53000000000003</v>
      </c>
      <c r="N60" s="13">
        <f>IF('Daily PnL Log'!N725&lt;&gt;"",'Daily PnL Log'!N725,"")</f>
        <v>-72349.530000000013</v>
      </c>
      <c r="O60" s="13">
        <f t="shared" si="5"/>
        <v>-5787.7999999999993</v>
      </c>
      <c r="P60" s="13">
        <f t="shared" si="6"/>
        <v>-75284.60000000002</v>
      </c>
      <c r="Q60" s="13">
        <f t="shared" si="7"/>
        <v>3106.2999999999993</v>
      </c>
      <c r="R60" s="13">
        <f t="shared" si="8"/>
        <v>31956.6</v>
      </c>
      <c r="S60" s="13">
        <f t="shared" si="9"/>
        <v>26318.6</v>
      </c>
      <c r="T60" s="13">
        <f t="shared" si="10"/>
        <v>1810.9</v>
      </c>
      <c r="U60" s="13">
        <f t="shared" si="11"/>
        <v>0</v>
      </c>
      <c r="V60" s="13">
        <f t="shared" si="4"/>
        <v>-17880.000000000029</v>
      </c>
      <c r="W60" s="13">
        <f>IF('Daily PnL Log'!W725&lt;&gt;"",'Daily PnL Log'!W725,"")</f>
        <v>463193</v>
      </c>
      <c r="X60" s="13">
        <f>IF('Daily PnL Log'!X725&lt;&gt;"",'Daily PnL Log'!X725,"")</f>
        <v>-0.15619737344908066</v>
      </c>
      <c r="Y60" s="13" t="str">
        <f>IF('Daily PnL Log'!Y725&lt;&gt;"",'Daily PnL Log'!Y725,"")</f>
        <v/>
      </c>
      <c r="Z60" s="13">
        <f>IF('Daily PnL Log'!Z725&lt;&gt;"",'Daily PnL Log'!Z725,"")</f>
        <v>596.64</v>
      </c>
      <c r="AA60" s="13">
        <f>IF('Daily PnL Log'!AC725&lt;&gt;"",'Daily PnL Log'!AC725,"")</f>
        <v>1719787.47</v>
      </c>
    </row>
    <row r="61" spans="1:27" x14ac:dyDescent="0.25">
      <c r="A61" s="48" t="str">
        <f t="shared" si="2"/>
        <v>Oct</v>
      </c>
      <c r="B61" s="2">
        <f>'Daily PnL Log'!B726</f>
        <v>45216</v>
      </c>
      <c r="C61" s="11">
        <f>IF('Daily PnL Log'!C726&lt;&gt;"",'Daily PnL Log'!C726,"")</f>
        <v>-6492.1</v>
      </c>
      <c r="D61" s="11">
        <f>IF('Daily PnL Log'!D726&lt;&gt;"",'Daily PnL Log'!D726,"")</f>
        <v>89168.5</v>
      </c>
      <c r="E61" s="11">
        <f>IF('Daily PnL Log'!E726&lt;&gt;"",'Daily PnL Log'!E726,"")</f>
        <v>443.1</v>
      </c>
      <c r="F61" s="11">
        <f>IF('Daily PnL Log'!F726&lt;&gt;"",'Daily PnL Log'!F726,"")</f>
        <v>-11477.8</v>
      </c>
      <c r="G61" s="11">
        <f>IF('Daily PnL Log'!G726&lt;&gt;"",'Daily PnL Log'!G726,"")</f>
        <v>-2792.6</v>
      </c>
      <c r="H61" s="11">
        <f>IF('Daily PnL Log'!H726&lt;&gt;"",'Daily PnL Log'!H726,"")</f>
        <v>-126.8</v>
      </c>
      <c r="I61" s="11">
        <f>IF('Daily PnL Log'!I726&lt;&gt;"",'Daily PnL Log'!I726,"")</f>
        <v>0</v>
      </c>
      <c r="J61" s="11">
        <f>IF('Daily PnL Log'!J726&lt;&gt;"",'Daily PnL Log'!J726,"")</f>
        <v>68722.299999999988</v>
      </c>
      <c r="K61" s="11">
        <f>IF('Daily PnL Log'!K726&lt;&gt;"",'Daily PnL Log'!K726,"")</f>
        <v>-77.760000000000005</v>
      </c>
      <c r="L61" s="11">
        <f>IF('Daily PnL Log'!L726&lt;&gt;"",'Daily PnL Log'!L726,"")</f>
        <v>-548.74</v>
      </c>
      <c r="M61" s="11">
        <f>IF('Daily PnL Log'!M726&lt;&gt;"",'Daily PnL Log'!M726,"")</f>
        <v>-626.5</v>
      </c>
      <c r="N61" s="11">
        <f>IF('Daily PnL Log'!N726&lt;&gt;"",'Daily PnL Log'!N726,"")</f>
        <v>68095.799999999988</v>
      </c>
      <c r="O61" s="11">
        <f t="shared" si="5"/>
        <v>-12279.9</v>
      </c>
      <c r="P61" s="11">
        <f t="shared" si="6"/>
        <v>13883.89999999998</v>
      </c>
      <c r="Q61" s="11">
        <f t="shared" si="7"/>
        <v>3549.3999999999992</v>
      </c>
      <c r="R61" s="11">
        <f t="shared" si="8"/>
        <v>20478.8</v>
      </c>
      <c r="S61" s="11">
        <f t="shared" si="9"/>
        <v>23526</v>
      </c>
      <c r="T61" s="11">
        <f t="shared" si="10"/>
        <v>1684.1000000000001</v>
      </c>
      <c r="U61" s="11">
        <f t="shared" si="11"/>
        <v>0</v>
      </c>
      <c r="V61" s="11">
        <f t="shared" si="4"/>
        <v>50842.299999999959</v>
      </c>
      <c r="W61" s="11">
        <f>IF('Daily PnL Log'!W726&lt;&gt;"",'Daily PnL Log'!W726,"")</f>
        <v>579145</v>
      </c>
      <c r="X61" s="11">
        <f>IF('Daily PnL Log'!X726&lt;&gt;"",'Daily PnL Log'!X726,"")</f>
        <v>0.11757988068618393</v>
      </c>
      <c r="Y61" s="11" t="str">
        <f>IF('Daily PnL Log'!Y726&lt;&gt;"",'Daily PnL Log'!Y726,"")</f>
        <v/>
      </c>
      <c r="Z61" s="11" t="str">
        <f>IF('Daily PnL Log'!Z726&lt;&gt;"",'Daily PnL Log'!Z726,"")</f>
        <v/>
      </c>
      <c r="AA61" s="11">
        <f>IF('Daily PnL Log'!AC726&lt;&gt;"",'Daily PnL Log'!AC726,"")</f>
        <v>1791486.72</v>
      </c>
    </row>
    <row r="62" spans="1:27" x14ac:dyDescent="0.25">
      <c r="A62" s="47" t="str">
        <f t="shared" si="2"/>
        <v>Oct</v>
      </c>
      <c r="B62" s="14">
        <f>'Daily PnL Log'!B727</f>
        <v>45217</v>
      </c>
      <c r="C62" s="13">
        <f>IF('Daily PnL Log'!C727&lt;&gt;"",'Daily PnL Log'!C727,"")</f>
        <v>11668.4</v>
      </c>
      <c r="D62" s="13">
        <f>IF('Daily PnL Log'!D727&lt;&gt;"",'Daily PnL Log'!D727,"")</f>
        <v>95004.9</v>
      </c>
      <c r="E62" s="13">
        <f>IF('Daily PnL Log'!E727&lt;&gt;"",'Daily PnL Log'!E727,"")</f>
        <v>589.9</v>
      </c>
      <c r="F62" s="13">
        <f>IF('Daily PnL Log'!F727&lt;&gt;"",'Daily PnL Log'!F727,"")</f>
        <v>14728.8</v>
      </c>
      <c r="G62" s="13">
        <f>IF('Daily PnL Log'!G727&lt;&gt;"",'Daily PnL Log'!G727,"")</f>
        <v>3466.9</v>
      </c>
      <c r="H62" s="13">
        <f>IF('Daily PnL Log'!H727&lt;&gt;"",'Daily PnL Log'!H727,"")</f>
        <v>857.3</v>
      </c>
      <c r="I62" s="13">
        <f>IF('Daily PnL Log'!I727&lt;&gt;"",'Daily PnL Log'!I727,"")</f>
        <v>0</v>
      </c>
      <c r="J62" s="13">
        <f>IF('Daily PnL Log'!J727&lt;&gt;"",'Daily PnL Log'!J727,"")</f>
        <v>126316.19999999998</v>
      </c>
      <c r="K62" s="13">
        <f>IF('Daily PnL Log'!K727&lt;&gt;"",'Daily PnL Log'!K727,"")</f>
        <v>-84.63</v>
      </c>
      <c r="L62" s="13">
        <f>IF('Daily PnL Log'!L727&lt;&gt;"",'Daily PnL Log'!L727,"")</f>
        <v>-599.58000000000004</v>
      </c>
      <c r="M62" s="13">
        <f>IF('Daily PnL Log'!M727&lt;&gt;"",'Daily PnL Log'!M727,"")</f>
        <v>-684.21</v>
      </c>
      <c r="N62" s="13">
        <f>IF('Daily PnL Log'!N727&lt;&gt;"",'Daily PnL Log'!N727,"")</f>
        <v>125631.98999999998</v>
      </c>
      <c r="O62" s="13">
        <f t="shared" si="5"/>
        <v>-611.5</v>
      </c>
      <c r="P62" s="13">
        <f t="shared" si="6"/>
        <v>108888.79999999997</v>
      </c>
      <c r="Q62" s="13">
        <f t="shared" si="7"/>
        <v>4139.2999999999993</v>
      </c>
      <c r="R62" s="13">
        <f t="shared" si="8"/>
        <v>35207.599999999999</v>
      </c>
      <c r="S62" s="13">
        <f t="shared" si="9"/>
        <v>26992.9</v>
      </c>
      <c r="T62" s="13">
        <f t="shared" si="10"/>
        <v>2541.4</v>
      </c>
      <c r="U62" s="13">
        <f t="shared" si="11"/>
        <v>0</v>
      </c>
      <c r="V62" s="13">
        <f t="shared" si="4"/>
        <v>177158.49999999994</v>
      </c>
      <c r="W62" s="13">
        <f>IF('Daily PnL Log'!W727&lt;&gt;"",'Daily PnL Log'!W727,"")</f>
        <v>748459</v>
      </c>
      <c r="X62" s="13">
        <f>IF('Daily PnL Log'!X727&lt;&gt;"",'Daily PnL Log'!X727,"")</f>
        <v>0.16785420443872007</v>
      </c>
      <c r="Y62" s="13" t="str">
        <f>IF('Daily PnL Log'!Y727&lt;&gt;"",'Daily PnL Log'!Y727,"")</f>
        <v/>
      </c>
      <c r="Z62" s="13" t="str">
        <f>IF('Daily PnL Log'!Z727&lt;&gt;"",'Daily PnL Log'!Z727,"")</f>
        <v/>
      </c>
      <c r="AA62" s="13">
        <f>IF('Daily PnL Log'!AC727&lt;&gt;"",'Daily PnL Log'!AC727,"")</f>
        <v>1906017.26</v>
      </c>
    </row>
    <row r="63" spans="1:27" x14ac:dyDescent="0.25">
      <c r="A63" s="48" t="str">
        <f t="shared" si="2"/>
        <v>Oct</v>
      </c>
      <c r="B63" s="2">
        <f>'Daily PnL Log'!B728</f>
        <v>45218</v>
      </c>
      <c r="C63" s="11">
        <f>IF('Daily PnL Log'!C728&lt;&gt;"",'Daily PnL Log'!C728,"")</f>
        <v>-14980.9</v>
      </c>
      <c r="D63" s="11">
        <f>IF('Daily PnL Log'!D728&lt;&gt;"",'Daily PnL Log'!D728,"")</f>
        <v>14780.1</v>
      </c>
      <c r="E63" s="11">
        <f>IF('Daily PnL Log'!E728&lt;&gt;"",'Daily PnL Log'!E728,"")</f>
        <v>250.7</v>
      </c>
      <c r="F63" s="11">
        <f>IF('Daily PnL Log'!F728&lt;&gt;"",'Daily PnL Log'!F728,"")</f>
        <v>15855.7</v>
      </c>
      <c r="G63" s="11">
        <f>IF('Daily PnL Log'!G728&lt;&gt;"",'Daily PnL Log'!G728,"")</f>
        <v>657.8</v>
      </c>
      <c r="H63" s="11">
        <f>IF('Daily PnL Log'!H728&lt;&gt;"",'Daily PnL Log'!H728,"")</f>
        <v>104.5</v>
      </c>
      <c r="I63" s="11">
        <f>IF('Daily PnL Log'!I728&lt;&gt;"",'Daily PnL Log'!I728,"")</f>
        <v>0</v>
      </c>
      <c r="J63" s="11">
        <f>IF('Daily PnL Log'!J728&lt;&gt;"",'Daily PnL Log'!J728,"")</f>
        <v>16667.900000000001</v>
      </c>
      <c r="K63" s="11">
        <f>IF('Daily PnL Log'!K728&lt;&gt;"",'Daily PnL Log'!K728,"")</f>
        <v>-117.11</v>
      </c>
      <c r="L63" s="11">
        <f>IF('Daily PnL Log'!L728&lt;&gt;"",'Daily PnL Log'!L728,"")</f>
        <v>-828.23</v>
      </c>
      <c r="M63" s="11">
        <f>IF('Daily PnL Log'!M728&lt;&gt;"",'Daily PnL Log'!M728,"")</f>
        <v>-945.34</v>
      </c>
      <c r="N63" s="11">
        <f>IF('Daily PnL Log'!N728&lt;&gt;"",'Daily PnL Log'!N728,"")</f>
        <v>15722.560000000001</v>
      </c>
      <c r="O63" s="11">
        <f t="shared" si="5"/>
        <v>-15592.4</v>
      </c>
      <c r="P63" s="11">
        <f t="shared" si="6"/>
        <v>123668.89999999998</v>
      </c>
      <c r="Q63" s="11">
        <f t="shared" si="7"/>
        <v>4389.9999999999991</v>
      </c>
      <c r="R63" s="11">
        <f t="shared" si="8"/>
        <v>51063.3</v>
      </c>
      <c r="S63" s="11">
        <f t="shared" si="9"/>
        <v>27650.7</v>
      </c>
      <c r="T63" s="11">
        <f t="shared" si="10"/>
        <v>2645.9</v>
      </c>
      <c r="U63" s="11">
        <f t="shared" si="11"/>
        <v>0</v>
      </c>
      <c r="V63" s="11">
        <f t="shared" si="4"/>
        <v>193826.39999999994</v>
      </c>
      <c r="W63" s="11">
        <f>IF('Daily PnL Log'!W728&lt;&gt;"",'Daily PnL Log'!W728,"")</f>
        <v>609134</v>
      </c>
      <c r="X63" s="11">
        <f>IF('Daily PnL Log'!X728&lt;&gt;"",'Daily PnL Log'!X728,"")</f>
        <v>2.5811332153516307E-2</v>
      </c>
      <c r="Y63" s="11" t="str">
        <f>IF('Daily PnL Log'!Y728&lt;&gt;"",'Daily PnL Log'!Y728,"")</f>
        <v/>
      </c>
      <c r="Z63" s="11" t="str">
        <f>IF('Daily PnL Log'!Z728&lt;&gt;"",'Daily PnL Log'!Z728,"")</f>
        <v/>
      </c>
      <c r="AA63" s="11">
        <f>IF('Daily PnL Log'!AC728&lt;&gt;"",'Daily PnL Log'!AC728,"")</f>
        <v>1920357.67</v>
      </c>
    </row>
    <row r="64" spans="1:27" x14ac:dyDescent="0.25">
      <c r="A64" s="47" t="str">
        <f t="shared" si="2"/>
        <v>Oct</v>
      </c>
      <c r="B64" s="14">
        <f>'Daily PnL Log'!B729</f>
        <v>45219</v>
      </c>
      <c r="C64" s="13">
        <f>IF('Daily PnL Log'!C729&lt;&gt;"",'Daily PnL Log'!C729,"")</f>
        <v>21237.200000000001</v>
      </c>
      <c r="D64" s="13">
        <f>IF('Daily PnL Log'!D729&lt;&gt;"",'Daily PnL Log'!D729,"")</f>
        <v>7901.2</v>
      </c>
      <c r="E64" s="13">
        <f>IF('Daily PnL Log'!E729&lt;&gt;"",'Daily PnL Log'!E729,"")</f>
        <v>-1666</v>
      </c>
      <c r="F64" s="13">
        <f>IF('Daily PnL Log'!F729&lt;&gt;"",'Daily PnL Log'!F729,"")</f>
        <v>-3768.1</v>
      </c>
      <c r="G64" s="13">
        <f>IF('Daily PnL Log'!G729&lt;&gt;"",'Daily PnL Log'!G729,"")</f>
        <v>-17778.7</v>
      </c>
      <c r="H64" s="13">
        <f>IF('Daily PnL Log'!H729&lt;&gt;"",'Daily PnL Log'!H729,"")</f>
        <v>-177.6</v>
      </c>
      <c r="I64" s="13">
        <f>IF('Daily PnL Log'!I729&lt;&gt;"",'Daily PnL Log'!I729,"")</f>
        <v>0</v>
      </c>
      <c r="J64" s="13">
        <f>IF('Daily PnL Log'!J729&lt;&gt;"",'Daily PnL Log'!J729,"")</f>
        <v>5748.0000000000018</v>
      </c>
      <c r="K64" s="13">
        <f>IF('Daily PnL Log'!K729&lt;&gt;"",'Daily PnL Log'!K729,"")</f>
        <v>-29.31</v>
      </c>
      <c r="L64" s="13">
        <f>IF('Daily PnL Log'!L729&lt;&gt;"",'Daily PnL Log'!L729,"")</f>
        <v>-206.77</v>
      </c>
      <c r="M64" s="13">
        <f>IF('Daily PnL Log'!M729&lt;&gt;"",'Daily PnL Log'!M729,"")</f>
        <v>-236.08</v>
      </c>
      <c r="N64" s="13">
        <f>IF('Daily PnL Log'!N729&lt;&gt;"",'Daily PnL Log'!N729,"")</f>
        <v>5511.9200000000019</v>
      </c>
      <c r="O64" s="13">
        <f t="shared" si="5"/>
        <v>5644.8000000000011</v>
      </c>
      <c r="P64" s="13">
        <f t="shared" si="6"/>
        <v>131570.09999999998</v>
      </c>
      <c r="Q64" s="13">
        <f t="shared" si="7"/>
        <v>2723.9999999999991</v>
      </c>
      <c r="R64" s="13">
        <f t="shared" si="8"/>
        <v>47295.200000000004</v>
      </c>
      <c r="S64" s="13">
        <f t="shared" si="9"/>
        <v>9872</v>
      </c>
      <c r="T64" s="13">
        <f t="shared" si="10"/>
        <v>2468.3000000000002</v>
      </c>
      <c r="U64" s="13">
        <f t="shared" si="11"/>
        <v>0</v>
      </c>
      <c r="V64" s="13">
        <f t="shared" si="4"/>
        <v>199574.39999999994</v>
      </c>
      <c r="W64" s="13">
        <f>IF('Daily PnL Log'!W729&lt;&gt;"",'Daily PnL Log'!W729,"")</f>
        <v>645236</v>
      </c>
      <c r="X64" s="13">
        <f>IF('Daily PnL Log'!X729&lt;&gt;"",'Daily PnL Log'!X729,"")</f>
        <v>8.5424867800308751E-3</v>
      </c>
      <c r="Y64" s="13" t="str">
        <f>IF('Daily PnL Log'!Y729&lt;&gt;"",'Daily PnL Log'!Y729,"")</f>
        <v/>
      </c>
      <c r="Z64" s="13" t="str">
        <f>IF('Daily PnL Log'!Z729&lt;&gt;"",'Daily PnL Log'!Z729,"")</f>
        <v/>
      </c>
      <c r="AA64" s="13">
        <f>IF('Daily PnL Log'!AC729&lt;&gt;"",'Daily PnL Log'!AC729,"")</f>
        <v>1951895.84</v>
      </c>
    </row>
    <row r="65" spans="1:27" x14ac:dyDescent="0.25">
      <c r="A65" s="48" t="str">
        <f t="shared" si="2"/>
        <v>Oct</v>
      </c>
      <c r="B65" s="2">
        <f>'Daily PnL Log'!B730</f>
        <v>45222</v>
      </c>
      <c r="C65" s="11">
        <f>IF('Daily PnL Log'!C730&lt;&gt;"",'Daily PnL Log'!C730,"")</f>
        <v>-5118.3</v>
      </c>
      <c r="D65" s="11">
        <f>IF('Daily PnL Log'!D730&lt;&gt;"",'Daily PnL Log'!D730,"")</f>
        <v>-54026.8</v>
      </c>
      <c r="E65" s="11">
        <f>IF('Daily PnL Log'!E730&lt;&gt;"",'Daily PnL Log'!E730,"")</f>
        <v>-189.7</v>
      </c>
      <c r="F65" s="11">
        <f>IF('Daily PnL Log'!F730&lt;&gt;"",'Daily PnL Log'!F730,"")</f>
        <v>-11201.6</v>
      </c>
      <c r="G65" s="11">
        <f>IF('Daily PnL Log'!G730&lt;&gt;"",'Daily PnL Log'!G730,"")</f>
        <v>-6127.9</v>
      </c>
      <c r="H65" s="11">
        <f>IF('Daily PnL Log'!H730&lt;&gt;"",'Daily PnL Log'!H730,"")</f>
        <v>2033.4</v>
      </c>
      <c r="I65" s="11">
        <f>IF('Daily PnL Log'!I730&lt;&gt;"",'Daily PnL Log'!I730,"")</f>
        <v>0</v>
      </c>
      <c r="J65" s="11">
        <f>IF('Daily PnL Log'!J730&lt;&gt;"",'Daily PnL Log'!J730,"")</f>
        <v>-74630.900000000009</v>
      </c>
      <c r="K65" s="11">
        <f>IF('Daily PnL Log'!K730&lt;&gt;"",'Daily PnL Log'!K730,"")</f>
        <v>-94.03</v>
      </c>
      <c r="L65" s="11">
        <f>IF('Daily PnL Log'!L730&lt;&gt;"",'Daily PnL Log'!L730,"")</f>
        <v>-665.62</v>
      </c>
      <c r="M65" s="11">
        <f>IF('Daily PnL Log'!M730&lt;&gt;"",'Daily PnL Log'!M730,"")</f>
        <v>-759.65</v>
      </c>
      <c r="N65" s="11">
        <f>IF('Daily PnL Log'!N730&lt;&gt;"",'Daily PnL Log'!N730,"")</f>
        <v>-75390.55</v>
      </c>
      <c r="O65" s="11">
        <f t="shared" si="5"/>
        <v>526.50000000000091</v>
      </c>
      <c r="P65" s="11">
        <f t="shared" si="6"/>
        <v>77543.299999999974</v>
      </c>
      <c r="Q65" s="11">
        <f t="shared" si="7"/>
        <v>2534.2999999999993</v>
      </c>
      <c r="R65" s="11">
        <f t="shared" si="8"/>
        <v>36093.600000000006</v>
      </c>
      <c r="S65" s="11">
        <f t="shared" si="9"/>
        <v>3744.1000000000004</v>
      </c>
      <c r="T65" s="11">
        <f t="shared" si="10"/>
        <v>4501.7000000000007</v>
      </c>
      <c r="U65" s="11">
        <f t="shared" si="11"/>
        <v>0</v>
      </c>
      <c r="V65" s="11">
        <f t="shared" si="4"/>
        <v>124943.49999999993</v>
      </c>
      <c r="W65" s="11">
        <f>IF('Daily PnL Log'!W730&lt;&gt;"",'Daily PnL Log'!W730,"")</f>
        <v>540007</v>
      </c>
      <c r="X65" s="11">
        <f>IF('Daily PnL Log'!X730&lt;&gt;"",'Daily PnL Log'!X730,"")</f>
        <v>-0.13961031986622396</v>
      </c>
      <c r="Y65" s="11" t="str">
        <f>IF('Daily PnL Log'!Y730&lt;&gt;"",'Daily PnL Log'!Y730,"")</f>
        <v/>
      </c>
      <c r="Z65" s="11" t="str">
        <f>IF('Daily PnL Log'!Z730&lt;&gt;"",'Daily PnL Log'!Z730,"")</f>
        <v/>
      </c>
      <c r="AA65" s="11">
        <f>IF('Daily PnL Log'!AC730&lt;&gt;"",'Daily PnL Log'!AC730,"")</f>
        <v>1847379.19</v>
      </c>
    </row>
    <row r="66" spans="1:27" x14ac:dyDescent="0.25">
      <c r="A66" s="47" t="str">
        <f t="shared" si="2"/>
        <v>Oct</v>
      </c>
      <c r="B66" s="14">
        <f>'Daily PnL Log'!B731</f>
        <v>45223</v>
      </c>
      <c r="C66" s="13">
        <f>IF('Daily PnL Log'!C731&lt;&gt;"",'Daily PnL Log'!C731,"")</f>
        <v>24601.599999999999</v>
      </c>
      <c r="D66" s="13">
        <f>IF('Daily PnL Log'!D731&lt;&gt;"",'Daily PnL Log'!D731,"")</f>
        <v>-2640.8</v>
      </c>
      <c r="E66" s="13">
        <f>IF('Daily PnL Log'!E731&lt;&gt;"",'Daily PnL Log'!E731,"")</f>
        <v>-3482.6</v>
      </c>
      <c r="F66" s="13">
        <f>IF('Daily PnL Log'!F731&lt;&gt;"",'Daily PnL Log'!F731,"")</f>
        <v>-11035.2</v>
      </c>
      <c r="G66" s="13">
        <f>IF('Daily PnL Log'!G731&lt;&gt;"",'Daily PnL Log'!G731,"")</f>
        <v>611.20000000000005</v>
      </c>
      <c r="H66" s="13">
        <f>IF('Daily PnL Log'!H731&lt;&gt;"",'Daily PnL Log'!H731,"")</f>
        <v>-2527.8000000000002</v>
      </c>
      <c r="I66" s="13">
        <f>IF('Daily PnL Log'!I731&lt;&gt;"",'Daily PnL Log'!I731,"")</f>
        <v>0</v>
      </c>
      <c r="J66" s="13">
        <f>IF('Daily PnL Log'!J731&lt;&gt;"",'Daily PnL Log'!J731,"")</f>
        <v>5526.4</v>
      </c>
      <c r="K66" s="13">
        <f>IF('Daily PnL Log'!K731&lt;&gt;"",'Daily PnL Log'!K731,"")</f>
        <v>-135.29</v>
      </c>
      <c r="L66" s="13">
        <f>IF('Daily PnL Log'!L731&lt;&gt;"",'Daily PnL Log'!L731,"")</f>
        <v>-956.77</v>
      </c>
      <c r="M66" s="13">
        <f>IF('Daily PnL Log'!M731&lt;&gt;"",'Daily PnL Log'!M731,"")</f>
        <v>-1092.06</v>
      </c>
      <c r="N66" s="13">
        <f>IF('Daily PnL Log'!N731&lt;&gt;"",'Daily PnL Log'!N731,"")</f>
        <v>4434.34</v>
      </c>
      <c r="O66" s="13">
        <f t="shared" si="5"/>
        <v>25128.1</v>
      </c>
      <c r="P66" s="13">
        <f t="shared" si="6"/>
        <v>74902.499999999971</v>
      </c>
      <c r="Q66" s="13">
        <f t="shared" si="7"/>
        <v>-948.30000000000064</v>
      </c>
      <c r="R66" s="13">
        <f t="shared" si="8"/>
        <v>25058.400000000005</v>
      </c>
      <c r="S66" s="13">
        <f t="shared" si="9"/>
        <v>4355.3</v>
      </c>
      <c r="T66" s="13">
        <f t="shared" si="10"/>
        <v>1973.9000000000005</v>
      </c>
      <c r="U66" s="13">
        <f t="shared" si="11"/>
        <v>0</v>
      </c>
      <c r="V66" s="13">
        <f t="shared" si="4"/>
        <v>130469.89999999992</v>
      </c>
      <c r="W66" s="13">
        <f>IF('Daily PnL Log'!W731&lt;&gt;"",'Daily PnL Log'!W731,"")</f>
        <v>586008</v>
      </c>
      <c r="X66" s="13">
        <f>IF('Daily PnL Log'!X731&lt;&gt;"",'Daily PnL Log'!X731,"")</f>
        <v>7.5670298016409336E-3</v>
      </c>
      <c r="Y66" s="13" t="str">
        <f>IF('Daily PnL Log'!Y731&lt;&gt;"",'Daily PnL Log'!Y731,"")</f>
        <v/>
      </c>
      <c r="Z66" s="13" t="str">
        <f>IF('Daily PnL Log'!Z731&lt;&gt;"",'Daily PnL Log'!Z731,"")</f>
        <v/>
      </c>
      <c r="AA66" s="13">
        <f>IF('Daily PnL Log'!AC731&lt;&gt;"",'Daily PnL Log'!AC731,"")</f>
        <v>1865555.13</v>
      </c>
    </row>
    <row r="67" spans="1:27" x14ac:dyDescent="0.25">
      <c r="A67" s="48" t="str">
        <f t="shared" si="2"/>
        <v>Oct</v>
      </c>
      <c r="B67" s="2">
        <f>'Daily PnL Log'!B732</f>
        <v>45224</v>
      </c>
      <c r="C67" s="11">
        <f>IF('Daily PnL Log'!C732&lt;&gt;"",'Daily PnL Log'!C732,"")</f>
        <v>-12422.9</v>
      </c>
      <c r="D67" s="11">
        <f>IF('Daily PnL Log'!D732&lt;&gt;"",'Daily PnL Log'!D732,"")</f>
        <v>12187.8</v>
      </c>
      <c r="E67" s="11">
        <f>IF('Daily PnL Log'!E732&lt;&gt;"",'Daily PnL Log'!E732,"")</f>
        <v>-772.2</v>
      </c>
      <c r="F67" s="11">
        <f>IF('Daily PnL Log'!F732&lt;&gt;"",'Daily PnL Log'!F732,"")</f>
        <v>365.5</v>
      </c>
      <c r="G67" s="11">
        <f>IF('Daily PnL Log'!G732&lt;&gt;"",'Daily PnL Log'!G732,"")</f>
        <v>391.1</v>
      </c>
      <c r="H67" s="11">
        <f>IF('Daily PnL Log'!H732&lt;&gt;"",'Daily PnL Log'!H732,"")</f>
        <v>850.3</v>
      </c>
      <c r="I67" s="11">
        <f>IF('Daily PnL Log'!I732&lt;&gt;"",'Daily PnL Log'!I732,"")</f>
        <v>0</v>
      </c>
      <c r="J67" s="11">
        <f>IF('Daily PnL Log'!J732&lt;&gt;"",'Daily PnL Log'!J732,"")</f>
        <v>599.59999999999957</v>
      </c>
      <c r="K67" s="11">
        <f>IF('Daily PnL Log'!K732&lt;&gt;"",'Daily PnL Log'!K732,"")</f>
        <v>-137.38999999999999</v>
      </c>
      <c r="L67" s="11">
        <f>IF('Daily PnL Log'!L732&lt;&gt;"",'Daily PnL Log'!L732,"")</f>
        <v>-969.98</v>
      </c>
      <c r="M67" s="11">
        <f>IF('Daily PnL Log'!M732&lt;&gt;"",'Daily PnL Log'!M732,"")</f>
        <v>-1107.3699999999999</v>
      </c>
      <c r="N67" s="11">
        <f>IF('Daily PnL Log'!N732&lt;&gt;"",'Daily PnL Log'!N732,"")</f>
        <v>-507.77000000000032</v>
      </c>
      <c r="O67" s="11">
        <f t="shared" si="5"/>
        <v>12705.199999999999</v>
      </c>
      <c r="P67" s="11">
        <f t="shared" si="6"/>
        <v>87090.299999999974</v>
      </c>
      <c r="Q67" s="11">
        <f t="shared" si="7"/>
        <v>-1720.5000000000007</v>
      </c>
      <c r="R67" s="11">
        <f t="shared" si="8"/>
        <v>25423.900000000005</v>
      </c>
      <c r="S67" s="11">
        <f t="shared" si="9"/>
        <v>4746.4000000000005</v>
      </c>
      <c r="T67" s="11">
        <f t="shared" si="10"/>
        <v>2824.2000000000007</v>
      </c>
      <c r="U67" s="11">
        <f t="shared" si="11"/>
        <v>0</v>
      </c>
      <c r="V67" s="11">
        <f t="shared" si="4"/>
        <v>131069.49999999993</v>
      </c>
      <c r="W67" s="11">
        <f>IF('Daily PnL Log'!W732&lt;&gt;"",'Daily PnL Log'!W732,"")</f>
        <v>461694</v>
      </c>
      <c r="X67" s="11">
        <f>IF('Daily PnL Log'!X732&lt;&gt;"",'Daily PnL Log'!X732,"")</f>
        <v>-1.0997977015079258E-3</v>
      </c>
      <c r="Y67" s="11" t="str">
        <f>IF('Daily PnL Log'!Y732&lt;&gt;"",'Daily PnL Log'!Y732,"")</f>
        <v/>
      </c>
      <c r="Z67" s="11" t="str">
        <f>IF('Daily PnL Log'!Z732&lt;&gt;"",'Daily PnL Log'!Z732,"")</f>
        <v/>
      </c>
      <c r="AA67" s="11">
        <f>IF('Daily PnL Log'!AC732&lt;&gt;"",'Daily PnL Log'!AC732,"")</f>
        <v>1866385.51</v>
      </c>
    </row>
    <row r="68" spans="1:27" x14ac:dyDescent="0.25">
      <c r="A68" s="47" t="str">
        <f t="shared" si="2"/>
        <v>Oct</v>
      </c>
      <c r="B68" s="14">
        <f>'Daily PnL Log'!B733</f>
        <v>45225</v>
      </c>
      <c r="C68" s="13">
        <f>IF('Daily PnL Log'!C733&lt;&gt;"",'Daily PnL Log'!C733,"")</f>
        <v>-15855.6</v>
      </c>
      <c r="D68" s="13">
        <f>IF('Daily PnL Log'!D733&lt;&gt;"",'Daily PnL Log'!D733,"")</f>
        <v>-21461.4</v>
      </c>
      <c r="E68" s="13">
        <f>IF('Daily PnL Log'!E733&lt;&gt;"",'Daily PnL Log'!E733,"")</f>
        <v>3173.7</v>
      </c>
      <c r="F68" s="13">
        <f>IF('Daily PnL Log'!F733&lt;&gt;"",'Daily PnL Log'!F733,"")</f>
        <v>-3313.5</v>
      </c>
      <c r="G68" s="13">
        <f>IF('Daily PnL Log'!G733&lt;&gt;"",'Daily PnL Log'!G733,"")</f>
        <v>1227.4000000000001</v>
      </c>
      <c r="H68" s="13">
        <f>IF('Daily PnL Log'!H733&lt;&gt;"",'Daily PnL Log'!H733,"")</f>
        <v>2138.5</v>
      </c>
      <c r="I68" s="13">
        <f>IF('Daily PnL Log'!I733&lt;&gt;"",'Daily PnL Log'!I733,"")</f>
        <v>0</v>
      </c>
      <c r="J68" s="13">
        <f>IF('Daily PnL Log'!J733&lt;&gt;"",'Daily PnL Log'!J733,"")</f>
        <v>-34090.9</v>
      </c>
      <c r="K68" s="13">
        <f>IF('Daily PnL Log'!K733&lt;&gt;"",'Daily PnL Log'!K733,"")</f>
        <v>-94.15</v>
      </c>
      <c r="L68" s="13">
        <f>IF('Daily PnL Log'!L733&lt;&gt;"",'Daily PnL Log'!L733,"")</f>
        <v>-644.39</v>
      </c>
      <c r="M68" s="13">
        <f>IF('Daily PnL Log'!M733&lt;&gt;"",'Daily PnL Log'!M733,"")</f>
        <v>-738.54</v>
      </c>
      <c r="N68" s="13">
        <f>IF('Daily PnL Log'!N733&lt;&gt;"",'Daily PnL Log'!N733,"")</f>
        <v>-34829.440000000002</v>
      </c>
      <c r="O68" s="13">
        <f t="shared" si="5"/>
        <v>-3150.4000000000015</v>
      </c>
      <c r="P68" s="13">
        <f t="shared" si="6"/>
        <v>65628.899999999965</v>
      </c>
      <c r="Q68" s="13">
        <f t="shared" si="7"/>
        <v>1453.1999999999991</v>
      </c>
      <c r="R68" s="13">
        <f t="shared" si="8"/>
        <v>22110.400000000005</v>
      </c>
      <c r="S68" s="13">
        <f t="shared" si="9"/>
        <v>5973.8000000000011</v>
      </c>
      <c r="T68" s="13">
        <f t="shared" si="10"/>
        <v>4962.7000000000007</v>
      </c>
      <c r="U68" s="13">
        <f t="shared" si="11"/>
        <v>0</v>
      </c>
      <c r="V68" s="13">
        <f t="shared" si="4"/>
        <v>96978.599999999919</v>
      </c>
      <c r="W68" s="13">
        <f>IF('Daily PnL Log'!W733&lt;&gt;"",'Daily PnL Log'!W733,"")</f>
        <v>411783</v>
      </c>
      <c r="X68" s="13">
        <f>IF('Daily PnL Log'!X733&lt;&gt;"",'Daily PnL Log'!X733,"")</f>
        <v>-8.4582024998603636E-2</v>
      </c>
      <c r="Y68" s="13" t="str">
        <f>IF('Daily PnL Log'!Y733&lt;&gt;"",'Daily PnL Log'!Y733,"")</f>
        <v/>
      </c>
      <c r="Z68" s="13" t="str">
        <f>IF('Daily PnL Log'!Z733&lt;&gt;"",'Daily PnL Log'!Z733,"")</f>
        <v/>
      </c>
      <c r="AA68" s="13">
        <f>IF('Daily PnL Log'!AC733&lt;&gt;"",'Daily PnL Log'!AC733,"")</f>
        <v>1828482.22</v>
      </c>
    </row>
    <row r="69" spans="1:27" x14ac:dyDescent="0.25">
      <c r="A69" s="48" t="str">
        <f t="shared" si="2"/>
        <v>Oct</v>
      </c>
      <c r="B69" s="2">
        <f>'Daily PnL Log'!B734</f>
        <v>45226</v>
      </c>
      <c r="C69" s="11">
        <f>IF('Daily PnL Log'!C734&lt;&gt;"",'Daily PnL Log'!C734,"")</f>
        <v>6334.1</v>
      </c>
      <c r="D69" s="11">
        <f>IF('Daily PnL Log'!D734&lt;&gt;"",'Daily PnL Log'!D734,"")</f>
        <v>61944.9</v>
      </c>
      <c r="E69" s="11">
        <f>IF('Daily PnL Log'!E734&lt;&gt;"",'Daily PnL Log'!E734,"")</f>
        <v>-1880.8</v>
      </c>
      <c r="F69" s="11">
        <f>IF('Daily PnL Log'!F734&lt;&gt;"",'Daily PnL Log'!F734,"")</f>
        <v>-4217.1000000000004</v>
      </c>
      <c r="G69" s="11">
        <f>IF('Daily PnL Log'!G734&lt;&gt;"",'Daily PnL Log'!G734,"")</f>
        <v>-1577.1</v>
      </c>
      <c r="H69" s="11">
        <f>IF('Daily PnL Log'!H734&lt;&gt;"",'Daily PnL Log'!H734,"")</f>
        <v>1478</v>
      </c>
      <c r="I69" s="11">
        <f>IF('Daily PnL Log'!I734&lt;&gt;"",'Daily PnL Log'!I734,"")</f>
        <v>0</v>
      </c>
      <c r="J69" s="11">
        <f>IF('Daily PnL Log'!J734&lt;&gt;"",'Daily PnL Log'!J734,"")</f>
        <v>62082</v>
      </c>
      <c r="K69" s="11">
        <f>IF('Daily PnL Log'!K734&lt;&gt;"",'Daily PnL Log'!K734,"")</f>
        <v>-444.6</v>
      </c>
      <c r="L69" s="11">
        <f>IF('Daily PnL Log'!L734&lt;&gt;"",'Daily PnL Log'!L734,"")</f>
        <v>-2049.2199999999998</v>
      </c>
      <c r="M69" s="11">
        <f>IF('Daily PnL Log'!M734&lt;&gt;"",'Daily PnL Log'!M734,"")</f>
        <v>-2493.8199999999997</v>
      </c>
      <c r="N69" s="11">
        <f>IF('Daily PnL Log'!N734&lt;&gt;"",'Daily PnL Log'!N734,"")</f>
        <v>59588.18</v>
      </c>
      <c r="O69" s="11">
        <f t="shared" si="5"/>
        <v>3183.6999999999989</v>
      </c>
      <c r="P69" s="11">
        <f t="shared" si="6"/>
        <v>127573.79999999996</v>
      </c>
      <c r="Q69" s="11">
        <f t="shared" si="7"/>
        <v>-427.60000000000082</v>
      </c>
      <c r="R69" s="11">
        <f t="shared" si="8"/>
        <v>17893.300000000003</v>
      </c>
      <c r="S69" s="11">
        <f t="shared" si="9"/>
        <v>4396.7000000000007</v>
      </c>
      <c r="T69" s="11">
        <f t="shared" si="10"/>
        <v>6440.7000000000007</v>
      </c>
      <c r="U69" s="11">
        <f t="shared" si="11"/>
        <v>0</v>
      </c>
      <c r="V69" s="11">
        <f t="shared" si="4"/>
        <v>159060.59999999992</v>
      </c>
      <c r="W69" s="11">
        <f>IF('Daily PnL Log'!W734&lt;&gt;"",'Daily PnL Log'!W734,"")</f>
        <v>581247</v>
      </c>
      <c r="X69" s="11">
        <f>IF('Daily PnL Log'!X734&lt;&gt;"",'Daily PnL Log'!X734,"")</f>
        <v>0.10251782804900499</v>
      </c>
      <c r="Y69" s="11" t="str">
        <f>IF('Daily PnL Log'!Y734&lt;&gt;"",'Daily PnL Log'!Y734,"")</f>
        <v/>
      </c>
      <c r="Z69" s="11" t="str">
        <f>IF('Daily PnL Log'!Z734&lt;&gt;"",'Daily PnL Log'!Z734,"")</f>
        <v/>
      </c>
      <c r="AA69" s="11">
        <f>IF('Daily PnL Log'!AC734&lt;&gt;"",'Daily PnL Log'!AC734,"")</f>
        <v>1878441.9</v>
      </c>
    </row>
    <row r="70" spans="1:27" x14ac:dyDescent="0.25">
      <c r="A70" s="47" t="str">
        <f t="shared" si="2"/>
        <v>Oct</v>
      </c>
      <c r="B70" s="14">
        <f>'Daily PnL Log'!B735</f>
        <v>45229</v>
      </c>
      <c r="C70" s="13">
        <f>IF('Daily PnL Log'!C735&lt;&gt;"",'Daily PnL Log'!C735,"")</f>
        <v>-40672.800000000003</v>
      </c>
      <c r="D70" s="13">
        <f>IF('Daily PnL Log'!D735&lt;&gt;"",'Daily PnL Log'!D735,"")</f>
        <v>24038.799999999999</v>
      </c>
      <c r="E70" s="13">
        <f>IF('Daily PnL Log'!E735&lt;&gt;"",'Daily PnL Log'!E735,"")</f>
        <v>2375.8000000000002</v>
      </c>
      <c r="F70" s="13">
        <f>IF('Daily PnL Log'!F735&lt;&gt;"",'Daily PnL Log'!F735,"")</f>
        <v>-1602.8</v>
      </c>
      <c r="G70" s="13">
        <f>IF('Daily PnL Log'!G735&lt;&gt;"",'Daily PnL Log'!G735,"")</f>
        <v>-3622.9</v>
      </c>
      <c r="H70" s="13">
        <f>IF('Daily PnL Log'!H735&lt;&gt;"",'Daily PnL Log'!H735,"")</f>
        <v>157.4</v>
      </c>
      <c r="I70" s="13">
        <f>IF('Daily PnL Log'!I735&lt;&gt;"",'Daily PnL Log'!I735,"")</f>
        <v>0</v>
      </c>
      <c r="J70" s="13">
        <f>IF('Daily PnL Log'!J735&lt;&gt;"",'Daily PnL Log'!J735,"")</f>
        <v>-19326.500000000004</v>
      </c>
      <c r="K70" s="13">
        <f>IF('Daily PnL Log'!K735&lt;&gt;"",'Daily PnL Log'!K735,"")</f>
        <v>-88.12</v>
      </c>
      <c r="L70" s="13">
        <f>IF('Daily PnL Log'!L735&lt;&gt;"",'Daily PnL Log'!L735,"")</f>
        <v>-624.45000000000005</v>
      </c>
      <c r="M70" s="13">
        <f>IF('Daily PnL Log'!M735&lt;&gt;"",'Daily PnL Log'!M735,"")</f>
        <v>-712.57</v>
      </c>
      <c r="N70" s="13">
        <f>IF('Daily PnL Log'!N735&lt;&gt;"",'Daily PnL Log'!N735,"")</f>
        <v>-20039.070000000003</v>
      </c>
      <c r="O70" s="13">
        <f t="shared" si="5"/>
        <v>-37489.100000000006</v>
      </c>
      <c r="P70" s="13">
        <f t="shared" si="6"/>
        <v>151612.59999999995</v>
      </c>
      <c r="Q70" s="13">
        <f t="shared" si="7"/>
        <v>1948.1999999999994</v>
      </c>
      <c r="R70" s="13">
        <f t="shared" si="8"/>
        <v>16290.500000000004</v>
      </c>
      <c r="S70" s="13">
        <f t="shared" si="9"/>
        <v>773.80000000000064</v>
      </c>
      <c r="T70" s="13">
        <f t="shared" si="10"/>
        <v>6598.1</v>
      </c>
      <c r="U70" s="13">
        <f t="shared" si="11"/>
        <v>0</v>
      </c>
      <c r="V70" s="13">
        <f t="shared" si="4"/>
        <v>139734.09999999992</v>
      </c>
      <c r="W70" s="13">
        <f>IF('Daily PnL Log'!W735&lt;&gt;"",'Daily PnL Log'!W735,"")</f>
        <v>535001</v>
      </c>
      <c r="X70" s="13">
        <f>IF('Daily PnL Log'!X735&lt;&gt;"",'Daily PnL Log'!X735,"")</f>
        <v>-3.7456135596008237E-2</v>
      </c>
      <c r="Y70" s="13" t="str">
        <f>IF('Daily PnL Log'!Y735&lt;&gt;"",'Daily PnL Log'!Y735,"")</f>
        <v/>
      </c>
      <c r="Z70" s="13" t="str">
        <f>IF('Daily PnL Log'!Z735&lt;&gt;"",'Daily PnL Log'!Z735,"")</f>
        <v/>
      </c>
      <c r="AA70" s="13">
        <f>IF('Daily PnL Log'!AC735&lt;&gt;"",'Daily PnL Log'!AC735,"")</f>
        <v>1851869.58</v>
      </c>
    </row>
    <row r="71" spans="1:27" x14ac:dyDescent="0.25">
      <c r="A71" s="48" t="str">
        <f t="shared" si="2"/>
        <v>Oct</v>
      </c>
      <c r="B71" s="2">
        <f>'Daily PnL Log'!B736</f>
        <v>45230</v>
      </c>
      <c r="C71" s="11">
        <f>IF('Daily PnL Log'!C736&lt;&gt;"",'Daily PnL Log'!C736,"")</f>
        <v>-15210.9</v>
      </c>
      <c r="D71" s="11">
        <f>IF('Daily PnL Log'!D736&lt;&gt;"",'Daily PnL Log'!D736,"")</f>
        <v>-3275.1</v>
      </c>
      <c r="E71" s="11">
        <f>IF('Daily PnL Log'!E736&lt;&gt;"",'Daily PnL Log'!E736,"")</f>
        <v>56</v>
      </c>
      <c r="F71" s="11">
        <f>IF('Daily PnL Log'!F736&lt;&gt;"",'Daily PnL Log'!F736,"")</f>
        <v>520.70000000000005</v>
      </c>
      <c r="G71" s="11">
        <f>IF('Daily PnL Log'!G736&lt;&gt;"",'Daily PnL Log'!G736,"")</f>
        <v>302.10000000000002</v>
      </c>
      <c r="H71" s="11">
        <f>IF('Daily PnL Log'!H736&lt;&gt;"",'Daily PnL Log'!H736,"")</f>
        <v>-739.4</v>
      </c>
      <c r="I71" s="11">
        <f>IF('Daily PnL Log'!I736&lt;&gt;"",'Daily PnL Log'!I736,"")</f>
        <v>0</v>
      </c>
      <c r="J71" s="11">
        <f>IF('Daily PnL Log'!J736&lt;&gt;"",'Daily PnL Log'!J736,"")</f>
        <v>-18346.600000000002</v>
      </c>
      <c r="K71" s="11">
        <f>IF('Daily PnL Log'!K736&lt;&gt;"",'Daily PnL Log'!K736,"")</f>
        <v>-65.709999999999994</v>
      </c>
      <c r="L71" s="11">
        <f>IF('Daily PnL Log'!L736&lt;&gt;"",'Daily PnL Log'!L736,"")</f>
        <v>-465.06</v>
      </c>
      <c r="M71" s="11">
        <f>IF('Daily PnL Log'!M736&lt;&gt;"",'Daily PnL Log'!M736,"")</f>
        <v>-530.77</v>
      </c>
      <c r="N71" s="11">
        <f>IF('Daily PnL Log'!N736&lt;&gt;"",'Daily PnL Log'!N736,"")</f>
        <v>-18877.370000000003</v>
      </c>
      <c r="O71" s="11">
        <f t="shared" si="5"/>
        <v>-52700.000000000007</v>
      </c>
      <c r="P71" s="11">
        <f t="shared" si="6"/>
        <v>148337.49999999994</v>
      </c>
      <c r="Q71" s="11">
        <f t="shared" si="7"/>
        <v>2004.1999999999994</v>
      </c>
      <c r="R71" s="11">
        <f t="shared" si="8"/>
        <v>16811.200000000004</v>
      </c>
      <c r="S71" s="11">
        <f t="shared" si="9"/>
        <v>1075.9000000000005</v>
      </c>
      <c r="T71" s="11">
        <f t="shared" si="10"/>
        <v>5858.7000000000007</v>
      </c>
      <c r="U71" s="11">
        <f t="shared" si="11"/>
        <v>0</v>
      </c>
      <c r="V71" s="11">
        <f t="shared" si="4"/>
        <v>121387.49999999991</v>
      </c>
      <c r="W71" s="11">
        <f>IF('Daily PnL Log'!W736&lt;&gt;"",'Daily PnL Log'!W736,"")</f>
        <v>488034</v>
      </c>
      <c r="X71" s="11">
        <f>IF('Daily PnL Log'!X736&lt;&gt;"",'Daily PnL Log'!X736,"")</f>
        <v>-3.8680440297192413E-2</v>
      </c>
      <c r="Y71" s="11">
        <f>IF('Daily PnL Log'!Y736&lt;&gt;"",'Daily PnL Log'!Y736,"")</f>
        <v>-4861.1499999999996</v>
      </c>
      <c r="Z71" s="11" t="str">
        <f>IF('Daily PnL Log'!Z736&lt;&gt;"",'Daily PnL Log'!Z736,"")</f>
        <v/>
      </c>
      <c r="AA71" s="11">
        <f>IF('Daily PnL Log'!AC736&lt;&gt;"",'Daily PnL Log'!AC736,"")</f>
        <v>1848231.06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2:AA80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-34823.600000000006</v>
      </c>
    </row>
    <row r="8" spans="1:2" ht="18.75" x14ac:dyDescent="0.3">
      <c r="A8" s="55" t="s">
        <v>6</v>
      </c>
      <c r="B8" s="56">
        <f>K48</f>
        <v>-1833.78</v>
      </c>
    </row>
    <row r="9" spans="1:2" ht="18.75" x14ac:dyDescent="0.3">
      <c r="A9" s="55" t="s">
        <v>30</v>
      </c>
      <c r="B9" s="56">
        <f>L48</f>
        <v>-12025.710000000001</v>
      </c>
    </row>
    <row r="10" spans="1:2" ht="18.75" x14ac:dyDescent="0.3">
      <c r="A10" s="55" t="s">
        <v>11</v>
      </c>
      <c r="B10" s="56">
        <f>Y48</f>
        <v>-13197.43</v>
      </c>
    </row>
    <row r="11" spans="1:2" ht="18.75" x14ac:dyDescent="0.3">
      <c r="A11" s="57" t="s">
        <v>18</v>
      </c>
      <c r="B11" s="54">
        <f>B7+(B8+B9+B10)</f>
        <v>-61880.520000000004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948705.88749999995</v>
      </c>
    </row>
    <row r="15" spans="1:2" ht="18.75" x14ac:dyDescent="0.3">
      <c r="A15" s="60" t="s">
        <v>15</v>
      </c>
      <c r="B15" s="63">
        <f>B11/B14</f>
        <v>-6.5226242205648807E-2</v>
      </c>
    </row>
    <row r="16" spans="1:2" ht="18.75" x14ac:dyDescent="0.3">
      <c r="A16" s="60" t="s">
        <v>17</v>
      </c>
      <c r="B16" s="63">
        <f>X48</f>
        <v>3.8649940378545827E-2</v>
      </c>
    </row>
    <row r="17" spans="1:2" ht="18.75" x14ac:dyDescent="0.3">
      <c r="A17" s="60" t="s">
        <v>31</v>
      </c>
      <c r="B17" s="64">
        <f>B15/B16</f>
        <v>-1.6876155969921032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46564.799999999996</v>
      </c>
      <c r="D48" s="41">
        <f t="shared" si="0"/>
        <v>-49943.799999999988</v>
      </c>
      <c r="E48" s="41">
        <f t="shared" si="0"/>
        <v>0</v>
      </c>
      <c r="F48" s="41">
        <f t="shared" si="0"/>
        <v>-81910.099999999991</v>
      </c>
      <c r="G48" s="41">
        <f t="shared" si="0"/>
        <v>71896.799999999988</v>
      </c>
      <c r="H48" s="41">
        <f t="shared" si="0"/>
        <v>-21431.300000000007</v>
      </c>
      <c r="I48" s="41">
        <f t="shared" si="0"/>
        <v>0</v>
      </c>
      <c r="J48" s="41">
        <f t="shared" si="0"/>
        <v>-34823.600000000006</v>
      </c>
      <c r="K48" s="41">
        <f t="shared" si="0"/>
        <v>-1833.78</v>
      </c>
      <c r="L48" s="41">
        <f t="shared" si="0"/>
        <v>-12025.710000000001</v>
      </c>
      <c r="M48" s="41">
        <f t="shared" si="0"/>
        <v>-13859.490000000002</v>
      </c>
      <c r="N48" s="41">
        <f t="shared" si="0"/>
        <v>-48683.089999999989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948705.88749999995</v>
      </c>
      <c r="X48" s="44">
        <f>_xlfn.STDEV.P(X50:X69)</f>
        <v>3.8649940378545827E-2</v>
      </c>
      <c r="Y48" s="41">
        <f>SUM(Y50:Y69)</f>
        <v>-13197.43</v>
      </c>
      <c r="Z48" s="41">
        <f>SUM(Z50:Z69)</f>
        <v>8666.84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Sep</v>
      </c>
      <c r="B50" s="14">
        <f>'Daily PnL Log'!B695</f>
        <v>45170</v>
      </c>
      <c r="C50" s="13">
        <f>IF('Daily PnL Log'!C695&lt;&gt;"",'Daily PnL Log'!C695,"")</f>
        <v>-4002.8</v>
      </c>
      <c r="D50" s="13">
        <f>IF('Daily PnL Log'!D695&lt;&gt;"",'Daily PnL Log'!D695,"")</f>
        <v>2839.7</v>
      </c>
      <c r="E50" s="13">
        <f>IF('Daily PnL Log'!E695&lt;&gt;"",'Daily PnL Log'!E695,"")</f>
        <v>0</v>
      </c>
      <c r="F50" s="13">
        <f>IF('Daily PnL Log'!F695&lt;&gt;"",'Daily PnL Log'!F695,"")</f>
        <v>14791</v>
      </c>
      <c r="G50" s="13">
        <f>IF('Daily PnL Log'!G695&lt;&gt;"",'Daily PnL Log'!G695,"")</f>
        <v>1443.6</v>
      </c>
      <c r="H50" s="13">
        <f>IF('Daily PnL Log'!H695&lt;&gt;"",'Daily PnL Log'!H695,"")</f>
        <v>-237.6</v>
      </c>
      <c r="I50" s="13">
        <f>IF('Daily PnL Log'!I695&lt;&gt;"",'Daily PnL Log'!I695,"")</f>
        <v>0</v>
      </c>
      <c r="J50" s="13">
        <f>IF('Daily PnL Log'!J695&lt;&gt;"",'Daily PnL Log'!J695,"")</f>
        <v>14833.9</v>
      </c>
      <c r="K50" s="13">
        <f>IF('Daily PnL Log'!K695&lt;&gt;"",'Daily PnL Log'!K695,"")</f>
        <v>-27.34</v>
      </c>
      <c r="L50" s="13">
        <f>IF('Daily PnL Log'!L695&lt;&gt;"",'Daily PnL Log'!L695,"")</f>
        <v>-192.97</v>
      </c>
      <c r="M50" s="13">
        <f>IF('Daily PnL Log'!M695&lt;&gt;"",'Daily PnL Log'!M695,"")</f>
        <v>-220.31</v>
      </c>
      <c r="N50" s="13">
        <f>IF('Daily PnL Log'!N695&lt;&gt;"",'Daily PnL Log'!N695,"")</f>
        <v>14613.59</v>
      </c>
      <c r="O50" s="13">
        <f t="shared" ref="O50:U50" si="1">C50</f>
        <v>-4002.8</v>
      </c>
      <c r="P50" s="13">
        <f t="shared" si="1"/>
        <v>2839.7</v>
      </c>
      <c r="Q50" s="13">
        <f t="shared" si="1"/>
        <v>0</v>
      </c>
      <c r="R50" s="13">
        <f t="shared" si="1"/>
        <v>14791</v>
      </c>
      <c r="S50" s="13">
        <f t="shared" si="1"/>
        <v>1443.6</v>
      </c>
      <c r="T50" s="13">
        <f t="shared" si="1"/>
        <v>-237.6</v>
      </c>
      <c r="U50" s="13">
        <f t="shared" si="1"/>
        <v>0</v>
      </c>
      <c r="V50" s="13">
        <f>SUM(O50:T50)</f>
        <v>14833.9</v>
      </c>
      <c r="W50" s="13">
        <f>IF('Daily PnL Log'!W695&lt;&gt;"",'Daily PnL Log'!W695,"")</f>
        <v>999813.86</v>
      </c>
      <c r="X50" s="13">
        <f>IF('Daily PnL Log'!X695&lt;&gt;"",'Daily PnL Log'!X695,"")</f>
        <v>1.4616310680069989E-2</v>
      </c>
      <c r="Y50" s="13">
        <f>IF('Daily PnL Log'!Y695&lt;&gt;"",'Daily PnL Log'!Y695,"")</f>
        <v>-1667.76</v>
      </c>
      <c r="Z50" s="13" t="str">
        <f>IF('Daily PnL Log'!Z695&lt;&gt;"",'Daily PnL Log'!Z695,"")</f>
        <v/>
      </c>
      <c r="AA50" s="13" t="str">
        <f>IF('Daily PnL Log'!AA695&lt;&gt;"",'Daily PnL Log'!AA695,"")</f>
        <v/>
      </c>
    </row>
    <row r="51" spans="1:27" x14ac:dyDescent="0.25">
      <c r="A51" s="48" t="str">
        <f t="shared" ref="A51:A69" si="2">TEXT(B51,"mmm")</f>
        <v>Sep</v>
      </c>
      <c r="B51" s="2">
        <f>'Daily PnL Log'!B696</f>
        <v>45174</v>
      </c>
      <c r="C51" s="11">
        <f>IF('Daily PnL Log'!C696&lt;&gt;"",'Daily PnL Log'!C696,"")</f>
        <v>-29752.9</v>
      </c>
      <c r="D51" s="11">
        <f>IF('Daily PnL Log'!D696&lt;&gt;"",'Daily PnL Log'!D696,"")</f>
        <v>8729</v>
      </c>
      <c r="E51" s="11">
        <f>IF('Daily PnL Log'!E696&lt;&gt;"",'Daily PnL Log'!E696,"")</f>
        <v>0</v>
      </c>
      <c r="F51" s="11">
        <f>IF('Daily PnL Log'!F696&lt;&gt;"",'Daily PnL Log'!F696,"")</f>
        <v>9501.4</v>
      </c>
      <c r="G51" s="11">
        <f>IF('Daily PnL Log'!G696&lt;&gt;"",'Daily PnL Log'!G696,"")</f>
        <v>3267.3</v>
      </c>
      <c r="H51" s="11">
        <f>IF('Daily PnL Log'!H696&lt;&gt;"",'Daily PnL Log'!H696,"")</f>
        <v>1883.3</v>
      </c>
      <c r="I51" s="11">
        <f>IF('Daily PnL Log'!I696&lt;&gt;"",'Daily PnL Log'!I696,"")</f>
        <v>0</v>
      </c>
      <c r="J51" s="11">
        <f>IF('Daily PnL Log'!J696&lt;&gt;"",'Daily PnL Log'!J696,"")</f>
        <v>-6371.9000000000005</v>
      </c>
      <c r="K51" s="11">
        <f>IF('Daily PnL Log'!K696&lt;&gt;"",'Daily PnL Log'!K696,"")</f>
        <v>-28.55</v>
      </c>
      <c r="L51" s="11">
        <f>IF('Daily PnL Log'!L696&lt;&gt;"",'Daily PnL Log'!L696,"")</f>
        <v>-201.94</v>
      </c>
      <c r="M51" s="11">
        <f>IF('Daily PnL Log'!M696&lt;&gt;"",'Daily PnL Log'!M696,"")</f>
        <v>-230.49</v>
      </c>
      <c r="N51" s="11">
        <f>IF('Daily PnL Log'!N696&lt;&gt;"",'Daily PnL Log'!N696,"")</f>
        <v>-6602.39</v>
      </c>
      <c r="O51" s="11">
        <f t="shared" ref="O51:U51" si="3">IF(C51&lt;&gt;"",O50+C51,"")</f>
        <v>-33755.700000000004</v>
      </c>
      <c r="P51" s="11">
        <f t="shared" si="3"/>
        <v>11568.7</v>
      </c>
      <c r="Q51" s="11">
        <f t="shared" si="3"/>
        <v>0</v>
      </c>
      <c r="R51" s="11">
        <f t="shared" si="3"/>
        <v>24292.400000000001</v>
      </c>
      <c r="S51" s="11">
        <f t="shared" si="3"/>
        <v>4710.8999999999996</v>
      </c>
      <c r="T51" s="11">
        <f t="shared" si="3"/>
        <v>1645.7</v>
      </c>
      <c r="U51" s="11">
        <f t="shared" si="3"/>
        <v>0</v>
      </c>
      <c r="V51" s="11">
        <f t="shared" ref="V51:V69" si="4">IF(J51&lt;&gt;"",V50+J51,"")</f>
        <v>8462</v>
      </c>
      <c r="W51" s="11">
        <f>IF('Daily PnL Log'!W696&lt;&gt;"",'Daily PnL Log'!W696,"")</f>
        <v>1051146.1200000001</v>
      </c>
      <c r="X51" s="11">
        <f>IF('Daily PnL Log'!X696&lt;&gt;"",'Daily PnL Log'!X696,"")</f>
        <v>-6.2811343488572259E-3</v>
      </c>
      <c r="Y51" s="11" t="str">
        <f>IF('Daily PnL Log'!Y696&lt;&gt;"",'Daily PnL Log'!Y696,"")</f>
        <v/>
      </c>
      <c r="Z51" s="11" t="str">
        <f>IF('Daily PnL Log'!Z696&lt;&gt;"",'Daily PnL Log'!Z696,"")</f>
        <v/>
      </c>
      <c r="AA51" s="11" t="str">
        <f>IF('Daily PnL Log'!AA696&lt;&gt;"",'Daily PnL Log'!AA696,"")</f>
        <v/>
      </c>
    </row>
    <row r="52" spans="1:27" x14ac:dyDescent="0.25">
      <c r="A52" s="47" t="str">
        <f t="shared" si="2"/>
        <v>Sep</v>
      </c>
      <c r="B52" s="14">
        <f>'Daily PnL Log'!B697</f>
        <v>45175</v>
      </c>
      <c r="C52" s="13">
        <f>IF('Daily PnL Log'!C697&lt;&gt;"",'Daily PnL Log'!C697,"")</f>
        <v>42920.4</v>
      </c>
      <c r="D52" s="13">
        <f>IF('Daily PnL Log'!D697&lt;&gt;"",'Daily PnL Log'!D697,"")</f>
        <v>-6006</v>
      </c>
      <c r="E52" s="13">
        <f>IF('Daily PnL Log'!E697&lt;&gt;"",'Daily PnL Log'!E697,"")</f>
        <v>0</v>
      </c>
      <c r="F52" s="13">
        <f>IF('Daily PnL Log'!F697&lt;&gt;"",'Daily PnL Log'!F697,"")</f>
        <v>-15079.1</v>
      </c>
      <c r="G52" s="13">
        <f>IF('Daily PnL Log'!G697&lt;&gt;"",'Daily PnL Log'!G697,"")</f>
        <v>5524.8</v>
      </c>
      <c r="H52" s="13">
        <f>IF('Daily PnL Log'!H697&lt;&gt;"",'Daily PnL Log'!H697,"")</f>
        <v>-3140.4</v>
      </c>
      <c r="I52" s="13">
        <f>IF('Daily PnL Log'!I697&lt;&gt;"",'Daily PnL Log'!I697,"")</f>
        <v>0</v>
      </c>
      <c r="J52" s="13">
        <f>IF('Daily PnL Log'!J697&lt;&gt;"",'Daily PnL Log'!J697,"")</f>
        <v>24219.7</v>
      </c>
      <c r="K52" s="13">
        <f>IF('Daily PnL Log'!K697&lt;&gt;"",'Daily PnL Log'!K697,"")</f>
        <v>-53.06</v>
      </c>
      <c r="L52" s="13">
        <f>IF('Daily PnL Log'!L697&lt;&gt;"",'Daily PnL Log'!L697,"")</f>
        <v>-374.9</v>
      </c>
      <c r="M52" s="13">
        <f>IF('Daily PnL Log'!M697&lt;&gt;"",'Daily PnL Log'!M697,"")</f>
        <v>-427.96</v>
      </c>
      <c r="N52" s="13">
        <f>IF('Daily PnL Log'!N697&lt;&gt;"",'Daily PnL Log'!N697,"")</f>
        <v>23791.74</v>
      </c>
      <c r="O52" s="13">
        <f t="shared" ref="O52:O69" si="5">IF(C52&lt;&gt;"",O51+C52,"")</f>
        <v>9164.6999999999971</v>
      </c>
      <c r="P52" s="13">
        <f t="shared" ref="P52:P69" si="6">IF(D52&lt;&gt;"",P51+D52,"")</f>
        <v>5562.7000000000007</v>
      </c>
      <c r="Q52" s="13">
        <f t="shared" ref="Q52:Q69" si="7">IF(E52&lt;&gt;"",Q51+E52,"")</f>
        <v>0</v>
      </c>
      <c r="R52" s="13">
        <f t="shared" ref="R52:R69" si="8">IF(F52&lt;&gt;"",R51+F52,"")</f>
        <v>9213.3000000000011</v>
      </c>
      <c r="S52" s="13">
        <f t="shared" ref="S52:S69" si="9">IF(G52&lt;&gt;"",S51+G52,"")</f>
        <v>10235.700000000001</v>
      </c>
      <c r="T52" s="13">
        <f t="shared" ref="T52:T69" si="10">IF(H52&lt;&gt;"",T51+H52,"")</f>
        <v>-1494.7</v>
      </c>
      <c r="U52" s="13">
        <f t="shared" ref="U52:U69" si="11">IF(I52&lt;&gt;"",U51+I52,"")</f>
        <v>0</v>
      </c>
      <c r="V52" s="13">
        <f t="shared" si="4"/>
        <v>32681.7</v>
      </c>
      <c r="W52" s="13">
        <f>IF('Daily PnL Log'!W697&lt;&gt;"",'Daily PnL Log'!W697,"")</f>
        <v>1161643.1599999999</v>
      </c>
      <c r="X52" s="13">
        <f>IF('Daily PnL Log'!X697&lt;&gt;"",'Daily PnL Log'!X697,"")</f>
        <v>2.0481108845852459E-2</v>
      </c>
      <c r="Y52" s="13" t="str">
        <f>IF('Daily PnL Log'!Y697&lt;&gt;"",'Daily PnL Log'!Y697,"")</f>
        <v/>
      </c>
      <c r="Z52" s="13" t="str">
        <f>IF('Daily PnL Log'!Z697&lt;&gt;"",'Daily PnL Log'!Z697,"")</f>
        <v/>
      </c>
      <c r="AA52" s="13" t="str">
        <f>IF('Daily PnL Log'!AA697&lt;&gt;"",'Daily PnL Log'!AA697,"")</f>
        <v/>
      </c>
    </row>
    <row r="53" spans="1:27" x14ac:dyDescent="0.25">
      <c r="A53" s="48" t="str">
        <f t="shared" si="2"/>
        <v>Sep</v>
      </c>
      <c r="B53" s="2">
        <f>'Daily PnL Log'!B698</f>
        <v>45176</v>
      </c>
      <c r="C53" s="11">
        <f>IF('Daily PnL Log'!C698&lt;&gt;"",'Daily PnL Log'!C698,"")</f>
        <v>-113</v>
      </c>
      <c r="D53" s="11">
        <f>IF('Daily PnL Log'!D698&lt;&gt;"",'Daily PnL Log'!D698,"")</f>
        <v>-2856.4</v>
      </c>
      <c r="E53" s="11">
        <f>IF('Daily PnL Log'!E698&lt;&gt;"",'Daily PnL Log'!E698,"")</f>
        <v>0</v>
      </c>
      <c r="F53" s="11">
        <f>IF('Daily PnL Log'!F698&lt;&gt;"",'Daily PnL Log'!F698,"")</f>
        <v>-6792.3</v>
      </c>
      <c r="G53" s="11">
        <f>IF('Daily PnL Log'!G698&lt;&gt;"",'Daily PnL Log'!G698,"")</f>
        <v>12495.9</v>
      </c>
      <c r="H53" s="11">
        <f>IF('Daily PnL Log'!H698&lt;&gt;"",'Daily PnL Log'!H698,"")</f>
        <v>-1848.6</v>
      </c>
      <c r="I53" s="11">
        <f>IF('Daily PnL Log'!I698&lt;&gt;"",'Daily PnL Log'!I698,"")</f>
        <v>0</v>
      </c>
      <c r="J53" s="11">
        <f>IF('Daily PnL Log'!J698&lt;&gt;"",'Daily PnL Log'!J698,"")</f>
        <v>885.599999999999</v>
      </c>
      <c r="K53" s="11">
        <f>IF('Daily PnL Log'!K698&lt;&gt;"",'Daily PnL Log'!K698,"")</f>
        <v>-58.12</v>
      </c>
      <c r="L53" s="11">
        <f>IF('Daily PnL Log'!L698&lt;&gt;"",'Daily PnL Log'!L698,"")</f>
        <v>-411.01</v>
      </c>
      <c r="M53" s="11">
        <f>IF('Daily PnL Log'!M698&lt;&gt;"",'Daily PnL Log'!M698,"")</f>
        <v>-469.13</v>
      </c>
      <c r="N53" s="11">
        <f>IF('Daily PnL Log'!N698&lt;&gt;"",'Daily PnL Log'!N698,"")</f>
        <v>416.469999999999</v>
      </c>
      <c r="O53" s="11">
        <f t="shared" si="5"/>
        <v>9051.6999999999971</v>
      </c>
      <c r="P53" s="11">
        <f t="shared" si="6"/>
        <v>2706.3000000000006</v>
      </c>
      <c r="Q53" s="11">
        <f t="shared" si="7"/>
        <v>0</v>
      </c>
      <c r="R53" s="11">
        <f t="shared" si="8"/>
        <v>2421.0000000000009</v>
      </c>
      <c r="S53" s="11">
        <f t="shared" si="9"/>
        <v>22731.599999999999</v>
      </c>
      <c r="T53" s="11">
        <f t="shared" si="10"/>
        <v>-3343.3</v>
      </c>
      <c r="U53" s="11">
        <f t="shared" si="11"/>
        <v>0</v>
      </c>
      <c r="V53" s="11">
        <f t="shared" si="4"/>
        <v>33567.300000000003</v>
      </c>
      <c r="W53" s="11">
        <f>IF('Daily PnL Log'!W698&lt;&gt;"",'Daily PnL Log'!W698,"")</f>
        <v>1075038.28</v>
      </c>
      <c r="X53" s="11">
        <f>IF('Daily PnL Log'!X698&lt;&gt;"",'Daily PnL Log'!X698,"")</f>
        <v>3.8740015843900832E-4</v>
      </c>
      <c r="Y53" s="11">
        <f>IF('Daily PnL Log'!Y698&lt;&gt;"",'Daily PnL Log'!Y698,"")</f>
        <v>-87.5</v>
      </c>
      <c r="Z53" s="11" t="str">
        <f>IF('Daily PnL Log'!Z698&lt;&gt;"",'Daily PnL Log'!Z698,"")</f>
        <v/>
      </c>
      <c r="AA53" s="11" t="str">
        <f>IF('Daily PnL Log'!AA698&lt;&gt;"",'Daily PnL Log'!AA698,"")</f>
        <v/>
      </c>
    </row>
    <row r="54" spans="1:27" x14ac:dyDescent="0.25">
      <c r="A54" s="47" t="str">
        <f t="shared" si="2"/>
        <v>Sep</v>
      </c>
      <c r="B54" s="14">
        <f>'Daily PnL Log'!B699</f>
        <v>45177</v>
      </c>
      <c r="C54" s="13">
        <f>IF('Daily PnL Log'!C699&lt;&gt;"",'Daily PnL Log'!C699,"")</f>
        <v>17906.7</v>
      </c>
      <c r="D54" s="13">
        <f>IF('Daily PnL Log'!D699&lt;&gt;"",'Daily PnL Log'!D699,"")</f>
        <v>-4452.3999999999996</v>
      </c>
      <c r="E54" s="13">
        <f>IF('Daily PnL Log'!E699&lt;&gt;"",'Daily PnL Log'!E699,"")</f>
        <v>0</v>
      </c>
      <c r="F54" s="13">
        <f>IF('Daily PnL Log'!F699&lt;&gt;"",'Daily PnL Log'!F699,"")</f>
        <v>-5705.4</v>
      </c>
      <c r="G54" s="13">
        <f>IF('Daily PnL Log'!G699&lt;&gt;"",'Daily PnL Log'!G699,"")</f>
        <v>8984.4</v>
      </c>
      <c r="H54" s="13">
        <f>IF('Daily PnL Log'!H699&lt;&gt;"",'Daily PnL Log'!H699,"")</f>
        <v>127.2</v>
      </c>
      <c r="I54" s="13">
        <f>IF('Daily PnL Log'!I699&lt;&gt;"",'Daily PnL Log'!I699,"")</f>
        <v>0</v>
      </c>
      <c r="J54" s="13">
        <f>IF('Daily PnL Log'!J699&lt;&gt;"",'Daily PnL Log'!J699,"")</f>
        <v>16860.500000000004</v>
      </c>
      <c r="K54" s="13">
        <f>IF('Daily PnL Log'!K699&lt;&gt;"",'Daily PnL Log'!K699,"")</f>
        <v>-75.900000000000006</v>
      </c>
      <c r="L54" s="13">
        <f>IF('Daily PnL Log'!L699&lt;&gt;"",'Daily PnL Log'!L699,"")</f>
        <v>-536.36</v>
      </c>
      <c r="M54" s="13">
        <f>IF('Daily PnL Log'!M699&lt;&gt;"",'Daily PnL Log'!M699,"")</f>
        <v>-612.26</v>
      </c>
      <c r="N54" s="13">
        <f>IF('Daily PnL Log'!N699&lt;&gt;"",'Daily PnL Log'!N699,"")</f>
        <v>16248.240000000003</v>
      </c>
      <c r="O54" s="13">
        <f t="shared" si="5"/>
        <v>26958.399999999998</v>
      </c>
      <c r="P54" s="13">
        <f t="shared" si="6"/>
        <v>-1746.099999999999</v>
      </c>
      <c r="Q54" s="13">
        <f t="shared" si="7"/>
        <v>0</v>
      </c>
      <c r="R54" s="13">
        <f t="shared" si="8"/>
        <v>-3284.3999999999987</v>
      </c>
      <c r="S54" s="13">
        <f t="shared" si="9"/>
        <v>31716</v>
      </c>
      <c r="T54" s="13">
        <f t="shared" si="10"/>
        <v>-3216.1000000000004</v>
      </c>
      <c r="U54" s="13">
        <f t="shared" si="11"/>
        <v>0</v>
      </c>
      <c r="V54" s="13">
        <f t="shared" si="4"/>
        <v>50427.8</v>
      </c>
      <c r="W54" s="13">
        <f>IF('Daily PnL Log'!W699&lt;&gt;"",'Daily PnL Log'!W699,"")</f>
        <v>933893.82</v>
      </c>
      <c r="X54" s="13">
        <f>IF('Daily PnL Log'!X699&lt;&gt;"",'Daily PnL Log'!X699,"")</f>
        <v>1.7398380471133221E-2</v>
      </c>
      <c r="Y54" s="13">
        <f>IF('Daily PnL Log'!Y699&lt;&gt;"",'Daily PnL Log'!Y699,"")</f>
        <v>-1125.71</v>
      </c>
      <c r="Z54" s="13" t="str">
        <f>IF('Daily PnL Log'!Z699&lt;&gt;"",'Daily PnL Log'!Z699,"")</f>
        <v/>
      </c>
      <c r="AA54" s="13" t="str">
        <f>IF('Daily PnL Log'!AA699&lt;&gt;"",'Daily PnL Log'!AA699,"")</f>
        <v/>
      </c>
    </row>
    <row r="55" spans="1:27" x14ac:dyDescent="0.25">
      <c r="A55" s="48" t="str">
        <f t="shared" si="2"/>
        <v>Sep</v>
      </c>
      <c r="B55" s="2">
        <f>'Daily PnL Log'!B700</f>
        <v>45180</v>
      </c>
      <c r="C55" s="11">
        <f>IF('Daily PnL Log'!C700&lt;&gt;"",'Daily PnL Log'!C700,"")</f>
        <v>18262.599999999999</v>
      </c>
      <c r="D55" s="11">
        <f>IF('Daily PnL Log'!D700&lt;&gt;"",'Daily PnL Log'!D700,"")</f>
        <v>9011.1</v>
      </c>
      <c r="E55" s="11">
        <f>IF('Daily PnL Log'!E700&lt;&gt;"",'Daily PnL Log'!E700,"")</f>
        <v>0</v>
      </c>
      <c r="F55" s="11">
        <f>IF('Daily PnL Log'!F700&lt;&gt;"",'Daily PnL Log'!F700,"")</f>
        <v>7169.4</v>
      </c>
      <c r="G55" s="11">
        <f>IF('Daily PnL Log'!G700&lt;&gt;"",'Daily PnL Log'!G700,"")</f>
        <v>15126.2</v>
      </c>
      <c r="H55" s="11">
        <f>IF('Daily PnL Log'!H700&lt;&gt;"",'Daily PnL Log'!H700,"")</f>
        <v>-1877.1</v>
      </c>
      <c r="I55" s="11">
        <f>IF('Daily PnL Log'!I700&lt;&gt;"",'Daily PnL Log'!I700,"")</f>
        <v>0</v>
      </c>
      <c r="J55" s="11">
        <f>IF('Daily PnL Log'!J700&lt;&gt;"",'Daily PnL Log'!J700,"")</f>
        <v>47692.200000000004</v>
      </c>
      <c r="K55" s="11">
        <f>IF('Daily PnL Log'!K700&lt;&gt;"",'Daily PnL Log'!K700,"")</f>
        <v>-68.62</v>
      </c>
      <c r="L55" s="11">
        <f>IF('Daily PnL Log'!L700&lt;&gt;"",'Daily PnL Log'!L700,"")</f>
        <v>-484.15</v>
      </c>
      <c r="M55" s="11">
        <f>IF('Daily PnL Log'!M700&lt;&gt;"",'Daily PnL Log'!M700,"")</f>
        <v>-552.77</v>
      </c>
      <c r="N55" s="11">
        <f>IF('Daily PnL Log'!N700&lt;&gt;"",'Daily PnL Log'!N700,"")</f>
        <v>47139.430000000008</v>
      </c>
      <c r="O55" s="11">
        <f t="shared" si="5"/>
        <v>45221</v>
      </c>
      <c r="P55" s="11">
        <f t="shared" si="6"/>
        <v>7265.0000000000018</v>
      </c>
      <c r="Q55" s="11">
        <f t="shared" si="7"/>
        <v>0</v>
      </c>
      <c r="R55" s="11">
        <f t="shared" si="8"/>
        <v>3885.0000000000009</v>
      </c>
      <c r="S55" s="11">
        <f t="shared" si="9"/>
        <v>46842.2</v>
      </c>
      <c r="T55" s="11">
        <f t="shared" si="10"/>
        <v>-5093.2000000000007</v>
      </c>
      <c r="U55" s="11">
        <f t="shared" si="11"/>
        <v>0</v>
      </c>
      <c r="V55" s="11">
        <f t="shared" si="4"/>
        <v>98120</v>
      </c>
      <c r="W55" s="11">
        <f>IF('Daily PnL Log'!W700&lt;&gt;"",'Daily PnL Log'!W700,"")</f>
        <v>929560.05</v>
      </c>
      <c r="X55" s="11">
        <f>IF('Daily PnL Log'!X700&lt;&gt;"",'Daily PnL Log'!X700,"")</f>
        <v>5.0711548974162565E-2</v>
      </c>
      <c r="Y55" s="11" t="str">
        <f>IF('Daily PnL Log'!Y700&lt;&gt;"",'Daily PnL Log'!Y700,"")</f>
        <v/>
      </c>
      <c r="Z55" s="11" t="str">
        <f>IF('Daily PnL Log'!Z700&lt;&gt;"",'Daily PnL Log'!Z700,"")</f>
        <v/>
      </c>
      <c r="AA55" s="11" t="str">
        <f>IF('Daily PnL Log'!AA700&lt;&gt;"",'Daily PnL Log'!AA700,"")</f>
        <v/>
      </c>
    </row>
    <row r="56" spans="1:27" x14ac:dyDescent="0.25">
      <c r="A56" s="47" t="str">
        <f t="shared" si="2"/>
        <v>Sep</v>
      </c>
      <c r="B56" s="14">
        <f>'Daily PnL Log'!B701</f>
        <v>45181</v>
      </c>
      <c r="C56" s="13">
        <f>IF('Daily PnL Log'!C701&lt;&gt;"",'Daily PnL Log'!C701,"")</f>
        <v>-46347.1</v>
      </c>
      <c r="D56" s="13">
        <f>IF('Daily PnL Log'!D701&lt;&gt;"",'Daily PnL Log'!D701,"")</f>
        <v>-28948.7</v>
      </c>
      <c r="E56" s="13">
        <f>IF('Daily PnL Log'!E701&lt;&gt;"",'Daily PnL Log'!E701,"")</f>
        <v>0</v>
      </c>
      <c r="F56" s="13">
        <f>IF('Daily PnL Log'!F701&lt;&gt;"",'Daily PnL Log'!F701,"")</f>
        <v>4772.7</v>
      </c>
      <c r="G56" s="13">
        <f>IF('Daily PnL Log'!G701&lt;&gt;"",'Daily PnL Log'!G701,"")</f>
        <v>-7408.7</v>
      </c>
      <c r="H56" s="13">
        <f>IF('Daily PnL Log'!H701&lt;&gt;"",'Daily PnL Log'!H701,"")</f>
        <v>78.400000000000006</v>
      </c>
      <c r="I56" s="13">
        <f>IF('Daily PnL Log'!I701&lt;&gt;"",'Daily PnL Log'!I701,"")</f>
        <v>0</v>
      </c>
      <c r="J56" s="13">
        <f>IF('Daily PnL Log'!J701&lt;&gt;"",'Daily PnL Log'!J701,"")</f>
        <v>-77853.400000000009</v>
      </c>
      <c r="K56" s="13">
        <f>IF('Daily PnL Log'!K701&lt;&gt;"",'Daily PnL Log'!K701,"")</f>
        <v>-85.4</v>
      </c>
      <c r="L56" s="13">
        <f>IF('Daily PnL Log'!L701&lt;&gt;"",'Daily PnL Log'!L701,"")</f>
        <v>-603.6</v>
      </c>
      <c r="M56" s="13">
        <f>IF('Daily PnL Log'!M701&lt;&gt;"",'Daily PnL Log'!M701,"")</f>
        <v>-689</v>
      </c>
      <c r="N56" s="13">
        <f>IF('Daily PnL Log'!N701&lt;&gt;"",'Daily PnL Log'!N701,"")</f>
        <v>-78542.400000000009</v>
      </c>
      <c r="O56" s="13">
        <f t="shared" si="5"/>
        <v>-1126.0999999999985</v>
      </c>
      <c r="P56" s="13">
        <f t="shared" si="6"/>
        <v>-21683.699999999997</v>
      </c>
      <c r="Q56" s="13">
        <f t="shared" si="7"/>
        <v>0</v>
      </c>
      <c r="R56" s="13">
        <f t="shared" si="8"/>
        <v>8657.7000000000007</v>
      </c>
      <c r="S56" s="13">
        <f t="shared" si="9"/>
        <v>39433.5</v>
      </c>
      <c r="T56" s="13">
        <f t="shared" si="10"/>
        <v>-5014.8000000000011</v>
      </c>
      <c r="U56" s="13">
        <f t="shared" si="11"/>
        <v>0</v>
      </c>
      <c r="V56" s="13">
        <f t="shared" si="4"/>
        <v>20266.599999999991</v>
      </c>
      <c r="W56" s="13">
        <f>IF('Daily PnL Log'!W701&lt;&gt;"",'Daily PnL Log'!W701,"")</f>
        <v>976031.84</v>
      </c>
      <c r="X56" s="13">
        <f>IF('Daily PnL Log'!X701&lt;&gt;"",'Daily PnL Log'!X701,"")</f>
        <v>-8.0471145285588241E-2</v>
      </c>
      <c r="Y56" s="13" t="str">
        <f>IF('Daily PnL Log'!Y701&lt;&gt;"",'Daily PnL Log'!Y701,"")</f>
        <v/>
      </c>
      <c r="Z56" s="13" t="str">
        <f>IF('Daily PnL Log'!Z701&lt;&gt;"",'Daily PnL Log'!Z701,"")</f>
        <v/>
      </c>
      <c r="AA56" s="13" t="str">
        <f>IF('Daily PnL Log'!AA701&lt;&gt;"",'Daily PnL Log'!AA701,"")</f>
        <v/>
      </c>
    </row>
    <row r="57" spans="1:27" x14ac:dyDescent="0.25">
      <c r="A57" s="48" t="str">
        <f t="shared" si="2"/>
        <v>Sep</v>
      </c>
      <c r="B57" s="2">
        <f>'Daily PnL Log'!B702</f>
        <v>45182</v>
      </c>
      <c r="C57" s="11">
        <f>IF('Daily PnL Log'!C702&lt;&gt;"",'Daily PnL Log'!C702,"")</f>
        <v>-9362</v>
      </c>
      <c r="D57" s="11">
        <f>IF('Daily PnL Log'!D702&lt;&gt;"",'Daily PnL Log'!D702,"")</f>
        <v>-21068.5</v>
      </c>
      <c r="E57" s="11">
        <f>IF('Daily PnL Log'!E702&lt;&gt;"",'Daily PnL Log'!E702,"")</f>
        <v>0</v>
      </c>
      <c r="F57" s="11">
        <f>IF('Daily PnL Log'!F702&lt;&gt;"",'Daily PnL Log'!F702,"")</f>
        <v>-5532.4</v>
      </c>
      <c r="G57" s="11">
        <f>IF('Daily PnL Log'!G702&lt;&gt;"",'Daily PnL Log'!G702,"")</f>
        <v>8020.9</v>
      </c>
      <c r="H57" s="11">
        <f>IF('Daily PnL Log'!H702&lt;&gt;"",'Daily PnL Log'!H702,"")</f>
        <v>-1380.6</v>
      </c>
      <c r="I57" s="11">
        <f>IF('Daily PnL Log'!I702&lt;&gt;"",'Daily PnL Log'!I702,"")</f>
        <v>0</v>
      </c>
      <c r="J57" s="11">
        <f>IF('Daily PnL Log'!J702&lt;&gt;"",'Daily PnL Log'!J702,"")</f>
        <v>-29322.6</v>
      </c>
      <c r="K57" s="11">
        <f>IF('Daily PnL Log'!K702&lt;&gt;"",'Daily PnL Log'!K702,"")</f>
        <v>-65.34</v>
      </c>
      <c r="L57" s="11">
        <f>IF('Daily PnL Log'!L702&lt;&gt;"",'Daily PnL Log'!L702,"")</f>
        <v>-460.33</v>
      </c>
      <c r="M57" s="11">
        <f>IF('Daily PnL Log'!M702&lt;&gt;"",'Daily PnL Log'!M702,"")</f>
        <v>-525.66999999999996</v>
      </c>
      <c r="N57" s="11">
        <f>IF('Daily PnL Log'!N702&lt;&gt;"",'Daily PnL Log'!N702,"")</f>
        <v>-29848.269999999997</v>
      </c>
      <c r="O57" s="11">
        <f t="shared" si="5"/>
        <v>-10488.099999999999</v>
      </c>
      <c r="P57" s="11">
        <f t="shared" si="6"/>
        <v>-42752.2</v>
      </c>
      <c r="Q57" s="11">
        <f t="shared" si="7"/>
        <v>0</v>
      </c>
      <c r="R57" s="11">
        <f t="shared" si="8"/>
        <v>3125.3000000000011</v>
      </c>
      <c r="S57" s="11">
        <f t="shared" si="9"/>
        <v>47454.400000000001</v>
      </c>
      <c r="T57" s="11">
        <f t="shared" si="10"/>
        <v>-6395.4000000000015</v>
      </c>
      <c r="U57" s="11">
        <f t="shared" si="11"/>
        <v>0</v>
      </c>
      <c r="V57" s="11">
        <f t="shared" si="4"/>
        <v>-9056.0000000000073</v>
      </c>
      <c r="W57" s="11">
        <f>IF('Daily PnL Log'!W702&lt;&gt;"",'Daily PnL Log'!W702,"")</f>
        <v>1090438.42</v>
      </c>
      <c r="X57" s="11">
        <f>IF('Daily PnL Log'!X702&lt;&gt;"",'Daily PnL Log'!X702,"")</f>
        <v>-2.7372724082851005E-2</v>
      </c>
      <c r="Y57" s="11" t="str">
        <f>IF('Daily PnL Log'!Y702&lt;&gt;"",'Daily PnL Log'!Y702,"")</f>
        <v/>
      </c>
      <c r="Z57" s="11" t="str">
        <f>IF('Daily PnL Log'!Z702&lt;&gt;"",'Daily PnL Log'!Z702,"")</f>
        <v/>
      </c>
      <c r="AA57" s="11" t="str">
        <f>IF('Daily PnL Log'!AA702&lt;&gt;"",'Daily PnL Log'!AA702,"")</f>
        <v/>
      </c>
    </row>
    <row r="58" spans="1:27" x14ac:dyDescent="0.25">
      <c r="A58" s="47" t="str">
        <f t="shared" si="2"/>
        <v>Sep</v>
      </c>
      <c r="B58" s="14">
        <f>'Daily PnL Log'!B703</f>
        <v>45183</v>
      </c>
      <c r="C58" s="13">
        <f>IF('Daily PnL Log'!C703&lt;&gt;"",'Daily PnL Log'!C703,"")</f>
        <v>-25252.5</v>
      </c>
      <c r="D58" s="13">
        <f>IF('Daily PnL Log'!D703&lt;&gt;"",'Daily PnL Log'!D703,"")</f>
        <v>-1010</v>
      </c>
      <c r="E58" s="13">
        <f>IF('Daily PnL Log'!E703&lt;&gt;"",'Daily PnL Log'!E703,"")</f>
        <v>0</v>
      </c>
      <c r="F58" s="13">
        <f>IF('Daily PnL Log'!F703&lt;&gt;"",'Daily PnL Log'!F703,"")</f>
        <v>-10425</v>
      </c>
      <c r="G58" s="13">
        <f>IF('Daily PnL Log'!G703&lt;&gt;"",'Daily PnL Log'!G703,"")</f>
        <v>13708.7</v>
      </c>
      <c r="H58" s="13">
        <f>IF('Daily PnL Log'!H703&lt;&gt;"",'Daily PnL Log'!H703,"")</f>
        <v>-695.2</v>
      </c>
      <c r="I58" s="13">
        <f>IF('Daily PnL Log'!I703&lt;&gt;"",'Daily PnL Log'!I703,"")</f>
        <v>0</v>
      </c>
      <c r="J58" s="13">
        <f>IF('Daily PnL Log'!J703&lt;&gt;"",'Daily PnL Log'!J703,"")</f>
        <v>-23674</v>
      </c>
      <c r="K58" s="13">
        <f>IF('Daily PnL Log'!K703&lt;&gt;"",'Daily PnL Log'!K703,"")</f>
        <v>-86.38</v>
      </c>
      <c r="L58" s="13">
        <f>IF('Daily PnL Log'!L703&lt;&gt;"",'Daily PnL Log'!L703,"")</f>
        <v>-610.34</v>
      </c>
      <c r="M58" s="13">
        <f>IF('Daily PnL Log'!M703&lt;&gt;"",'Daily PnL Log'!M703,"")</f>
        <v>-696.72</v>
      </c>
      <c r="N58" s="13">
        <f>IF('Daily PnL Log'!N703&lt;&gt;"",'Daily PnL Log'!N703,"")</f>
        <v>-24370.720000000001</v>
      </c>
      <c r="O58" s="13">
        <f t="shared" si="5"/>
        <v>-35740.6</v>
      </c>
      <c r="P58" s="13">
        <f t="shared" si="6"/>
        <v>-43762.2</v>
      </c>
      <c r="Q58" s="13">
        <f t="shared" si="7"/>
        <v>0</v>
      </c>
      <c r="R58" s="13">
        <f t="shared" si="8"/>
        <v>-7299.6999999999989</v>
      </c>
      <c r="S58" s="13">
        <f t="shared" si="9"/>
        <v>61163.100000000006</v>
      </c>
      <c r="T58" s="13">
        <f t="shared" si="10"/>
        <v>-7090.6000000000013</v>
      </c>
      <c r="U58" s="13">
        <f t="shared" si="11"/>
        <v>0</v>
      </c>
      <c r="V58" s="13">
        <f t="shared" si="4"/>
        <v>-32730.000000000007</v>
      </c>
      <c r="W58" s="13">
        <f>IF('Daily PnL Log'!W703&lt;&gt;"",'Daily PnL Log'!W703,"")</f>
        <v>938026.95</v>
      </c>
      <c r="X58" s="13">
        <f>IF('Daily PnL Log'!X703&lt;&gt;"",'Daily PnL Log'!X703,"")</f>
        <v>-2.5980831360975291E-2</v>
      </c>
      <c r="Y58" s="13">
        <f>IF('Daily PnL Log'!Y703&lt;&gt;"",'Daily PnL Log'!Y703,"")</f>
        <v>-5158.2299999999996</v>
      </c>
      <c r="Z58" s="13">
        <f>IF('Daily PnL Log'!Z703&lt;&gt;"",'Daily PnL Log'!Z703,"")</f>
        <v>8666.84</v>
      </c>
      <c r="AA58" s="13" t="str">
        <f>IF('Daily PnL Log'!AA703&lt;&gt;"",'Daily PnL Log'!AA703,"")</f>
        <v/>
      </c>
    </row>
    <row r="59" spans="1:27" x14ac:dyDescent="0.25">
      <c r="A59" s="48" t="str">
        <f t="shared" si="2"/>
        <v>Sep</v>
      </c>
      <c r="B59" s="2">
        <f>'Daily PnL Log'!B704</f>
        <v>45184</v>
      </c>
      <c r="C59" s="11">
        <f>IF('Daily PnL Log'!C704&lt;&gt;"",'Daily PnL Log'!C704,"")</f>
        <v>30242.799999999999</v>
      </c>
      <c r="D59" s="11">
        <f>IF('Daily PnL Log'!D704&lt;&gt;"",'Daily PnL Log'!D704,"")</f>
        <v>10637.5</v>
      </c>
      <c r="E59" s="11">
        <f>IF('Daily PnL Log'!E704&lt;&gt;"",'Daily PnL Log'!E704,"")</f>
        <v>0</v>
      </c>
      <c r="F59" s="11">
        <f>IF('Daily PnL Log'!F704&lt;&gt;"",'Daily PnL Log'!F704,"")</f>
        <v>-29820.7</v>
      </c>
      <c r="G59" s="11">
        <f>IF('Daily PnL Log'!G704&lt;&gt;"",'Daily PnL Log'!G704,"")</f>
        <v>421.9</v>
      </c>
      <c r="H59" s="11">
        <f>IF('Daily PnL Log'!H704&lt;&gt;"",'Daily PnL Log'!H704,"")</f>
        <v>-2375.5</v>
      </c>
      <c r="I59" s="11">
        <f>IF('Daily PnL Log'!I704&lt;&gt;"",'Daily PnL Log'!I704,"")</f>
        <v>0</v>
      </c>
      <c r="J59" s="11">
        <f>IF('Daily PnL Log'!J704&lt;&gt;"",'Daily PnL Log'!J704,"")</f>
        <v>9106.0000000000018</v>
      </c>
      <c r="K59" s="11">
        <f>IF('Daily PnL Log'!K704&lt;&gt;"",'Daily PnL Log'!K704,"")</f>
        <v>-70.31</v>
      </c>
      <c r="L59" s="11">
        <f>IF('Daily PnL Log'!L704&lt;&gt;"",'Daily PnL Log'!L704,"")</f>
        <v>-492.51</v>
      </c>
      <c r="M59" s="11">
        <f>IF('Daily PnL Log'!M704&lt;&gt;"",'Daily PnL Log'!M704,"")</f>
        <v>-562.81999999999994</v>
      </c>
      <c r="N59" s="11">
        <f>IF('Daily PnL Log'!N704&lt;&gt;"",'Daily PnL Log'!N704,"")</f>
        <v>8543.1800000000021</v>
      </c>
      <c r="O59" s="11">
        <f t="shared" si="5"/>
        <v>-5497.7999999999993</v>
      </c>
      <c r="P59" s="11">
        <f t="shared" si="6"/>
        <v>-33124.699999999997</v>
      </c>
      <c r="Q59" s="11">
        <f t="shared" si="7"/>
        <v>0</v>
      </c>
      <c r="R59" s="11">
        <f t="shared" si="8"/>
        <v>-37120.400000000001</v>
      </c>
      <c r="S59" s="11">
        <f t="shared" si="9"/>
        <v>61585.000000000007</v>
      </c>
      <c r="T59" s="11">
        <f t="shared" si="10"/>
        <v>-9466.1000000000022</v>
      </c>
      <c r="U59" s="11">
        <f t="shared" si="11"/>
        <v>0</v>
      </c>
      <c r="V59" s="11">
        <f t="shared" si="4"/>
        <v>-23624.000000000007</v>
      </c>
      <c r="W59" s="11">
        <f>IF('Daily PnL Log'!W704&lt;&gt;"",'Daily PnL Log'!W704,"")</f>
        <v>990843.88</v>
      </c>
      <c r="X59" s="11">
        <f>IF('Daily PnL Log'!X704&lt;&gt;"",'Daily PnL Log'!X704,"")</f>
        <v>8.6221252131062284E-3</v>
      </c>
      <c r="Y59" s="11" t="str">
        <f>IF('Daily PnL Log'!Y704&lt;&gt;"",'Daily PnL Log'!Y704,"")</f>
        <v/>
      </c>
      <c r="Z59" s="11" t="str">
        <f>IF('Daily PnL Log'!Z704&lt;&gt;"",'Daily PnL Log'!Z704,"")</f>
        <v/>
      </c>
      <c r="AA59" s="11" t="str">
        <f>IF('Daily PnL Log'!AA704&lt;&gt;"",'Daily PnL Log'!AA704,"")</f>
        <v/>
      </c>
    </row>
    <row r="60" spans="1:27" x14ac:dyDescent="0.25">
      <c r="A60" s="47" t="str">
        <f t="shared" si="2"/>
        <v>Sep</v>
      </c>
      <c r="B60" s="14">
        <f>'Daily PnL Log'!B705</f>
        <v>45187</v>
      </c>
      <c r="C60" s="13">
        <f>IF('Daily PnL Log'!C705&lt;&gt;"",'Daily PnL Log'!C705,"")</f>
        <v>58780.800000000003</v>
      </c>
      <c r="D60" s="13">
        <f>IF('Daily PnL Log'!D705&lt;&gt;"",'Daily PnL Log'!D705,"")</f>
        <v>1108.3</v>
      </c>
      <c r="E60" s="13">
        <f>IF('Daily PnL Log'!E705&lt;&gt;"",'Daily PnL Log'!E705,"")</f>
        <v>0</v>
      </c>
      <c r="F60" s="13">
        <f>IF('Daily PnL Log'!F705&lt;&gt;"",'Daily PnL Log'!F705,"")</f>
        <v>9534.7999999999993</v>
      </c>
      <c r="G60" s="13">
        <f>IF('Daily PnL Log'!G705&lt;&gt;"",'Daily PnL Log'!G705,"")</f>
        <v>6955</v>
      </c>
      <c r="H60" s="13">
        <f>IF('Daily PnL Log'!H705&lt;&gt;"",'Daily PnL Log'!H705,"")</f>
        <v>-8514.2000000000007</v>
      </c>
      <c r="I60" s="13">
        <f>IF('Daily PnL Log'!I705&lt;&gt;"",'Daily PnL Log'!I705,"")</f>
        <v>0</v>
      </c>
      <c r="J60" s="13">
        <f>IF('Daily PnL Log'!J705&lt;&gt;"",'Daily PnL Log'!J705,"")</f>
        <v>67864.700000000012</v>
      </c>
      <c r="K60" s="13">
        <f>IF('Daily PnL Log'!K705&lt;&gt;"",'Daily PnL Log'!K705,"")</f>
        <v>-85.44</v>
      </c>
      <c r="L60" s="13">
        <f>IF('Daily PnL Log'!L705&lt;&gt;"",'Daily PnL Log'!L705,"")</f>
        <v>-602.16999999999996</v>
      </c>
      <c r="M60" s="13">
        <f>IF('Daily PnL Log'!M705&lt;&gt;"",'Daily PnL Log'!M705,"")</f>
        <v>-687.6099999999999</v>
      </c>
      <c r="N60" s="13">
        <f>IF('Daily PnL Log'!N705&lt;&gt;"",'Daily PnL Log'!N705,"")</f>
        <v>67177.090000000011</v>
      </c>
      <c r="O60" s="13">
        <f t="shared" si="5"/>
        <v>53283</v>
      </c>
      <c r="P60" s="13">
        <f t="shared" si="6"/>
        <v>-32016.399999999998</v>
      </c>
      <c r="Q60" s="13">
        <f t="shared" si="7"/>
        <v>0</v>
      </c>
      <c r="R60" s="13">
        <f t="shared" si="8"/>
        <v>-27585.600000000002</v>
      </c>
      <c r="S60" s="13">
        <f t="shared" si="9"/>
        <v>68540</v>
      </c>
      <c r="T60" s="13">
        <f t="shared" si="10"/>
        <v>-17980.300000000003</v>
      </c>
      <c r="U60" s="13">
        <f t="shared" si="11"/>
        <v>0</v>
      </c>
      <c r="V60" s="13">
        <f t="shared" si="4"/>
        <v>44240.700000000004</v>
      </c>
      <c r="W60" s="13">
        <f>IF('Daily PnL Log'!W705&lt;&gt;"",'Daily PnL Log'!W705,"")</f>
        <v>1082520.52</v>
      </c>
      <c r="X60" s="13">
        <f>IF('Daily PnL Log'!X705&lt;&gt;"",'Daily PnL Log'!X705,"")</f>
        <v>6.2056181623236124E-2</v>
      </c>
      <c r="Y60" s="13" t="str">
        <f>IF('Daily PnL Log'!Y705&lt;&gt;"",'Daily PnL Log'!Y705,"")</f>
        <v/>
      </c>
      <c r="Z60" s="13" t="str">
        <f>IF('Daily PnL Log'!Z705&lt;&gt;"",'Daily PnL Log'!Z705,"")</f>
        <v/>
      </c>
      <c r="AA60" s="13" t="str">
        <f>IF('Daily PnL Log'!AA705&lt;&gt;"",'Daily PnL Log'!AA705,"")</f>
        <v/>
      </c>
    </row>
    <row r="61" spans="1:27" x14ac:dyDescent="0.25">
      <c r="A61" s="48" t="str">
        <f t="shared" si="2"/>
        <v>Sep</v>
      </c>
      <c r="B61" s="2">
        <f>'Daily PnL Log'!B706</f>
        <v>45188</v>
      </c>
      <c r="C61" s="11">
        <f>IF('Daily PnL Log'!C706&lt;&gt;"",'Daily PnL Log'!C706,"")</f>
        <v>-2886.9</v>
      </c>
      <c r="D61" s="11">
        <f>IF('Daily PnL Log'!D706&lt;&gt;"",'Daily PnL Log'!D706,"")</f>
        <v>-12171.7</v>
      </c>
      <c r="E61" s="11">
        <f>IF('Daily PnL Log'!E706&lt;&gt;"",'Daily PnL Log'!E706,"")</f>
        <v>0</v>
      </c>
      <c r="F61" s="11">
        <f>IF('Daily PnL Log'!F706&lt;&gt;"",'Daily PnL Log'!F706,"")</f>
        <v>-1378.1</v>
      </c>
      <c r="G61" s="11">
        <f>IF('Daily PnL Log'!G706&lt;&gt;"",'Daily PnL Log'!G706,"")</f>
        <v>-5260.3</v>
      </c>
      <c r="H61" s="11">
        <f>IF('Daily PnL Log'!H706&lt;&gt;"",'Daily PnL Log'!H706,"")</f>
        <v>1644.8</v>
      </c>
      <c r="I61" s="11">
        <f>IF('Daily PnL Log'!I706&lt;&gt;"",'Daily PnL Log'!I706,"")</f>
        <v>0</v>
      </c>
      <c r="J61" s="11">
        <f>IF('Daily PnL Log'!J706&lt;&gt;"",'Daily PnL Log'!J706,"")</f>
        <v>-20052.2</v>
      </c>
      <c r="K61" s="11">
        <f>IF('Daily PnL Log'!K706&lt;&gt;"",'Daily PnL Log'!K706,"")</f>
        <v>-72.7</v>
      </c>
      <c r="L61" s="11">
        <f>IF('Daily PnL Log'!L706&lt;&gt;"",'Daily PnL Log'!L706,"")</f>
        <v>-508.34</v>
      </c>
      <c r="M61" s="11">
        <f>IF('Daily PnL Log'!M706&lt;&gt;"",'Daily PnL Log'!M706,"")</f>
        <v>-581.04</v>
      </c>
      <c r="N61" s="11">
        <f>IF('Daily PnL Log'!N706&lt;&gt;"",'Daily PnL Log'!N706,"")</f>
        <v>-20633.240000000002</v>
      </c>
      <c r="O61" s="11">
        <f t="shared" si="5"/>
        <v>50396.1</v>
      </c>
      <c r="P61" s="11">
        <f t="shared" si="6"/>
        <v>-44188.1</v>
      </c>
      <c r="Q61" s="11">
        <f t="shared" si="7"/>
        <v>0</v>
      </c>
      <c r="R61" s="11">
        <f t="shared" si="8"/>
        <v>-28963.7</v>
      </c>
      <c r="S61" s="11">
        <f t="shared" si="9"/>
        <v>63279.7</v>
      </c>
      <c r="T61" s="11">
        <f t="shared" si="10"/>
        <v>-16335.500000000004</v>
      </c>
      <c r="U61" s="11">
        <f t="shared" si="11"/>
        <v>0</v>
      </c>
      <c r="V61" s="11">
        <f t="shared" si="4"/>
        <v>24188.500000000004</v>
      </c>
      <c r="W61" s="11">
        <f>IF('Daily PnL Log'!W706&lt;&gt;"",'Daily PnL Log'!W706,"")</f>
        <v>1071988.42</v>
      </c>
      <c r="X61" s="11">
        <f>IF('Daily PnL Log'!X706&lt;&gt;"",'Daily PnL Log'!X706,"")</f>
        <v>-1.9247633290665585E-2</v>
      </c>
      <c r="Y61" s="11" t="str">
        <f>IF('Daily PnL Log'!Y706&lt;&gt;"",'Daily PnL Log'!Y706,"")</f>
        <v/>
      </c>
      <c r="Z61" s="11" t="str">
        <f>IF('Daily PnL Log'!Z706&lt;&gt;"",'Daily PnL Log'!Z706,"")</f>
        <v/>
      </c>
      <c r="AA61" s="11" t="str">
        <f>IF('Daily PnL Log'!AA706&lt;&gt;"",'Daily PnL Log'!AA706,"")</f>
        <v/>
      </c>
    </row>
    <row r="62" spans="1:27" x14ac:dyDescent="0.25">
      <c r="A62" s="47" t="str">
        <f t="shared" si="2"/>
        <v>Sep</v>
      </c>
      <c r="B62" s="14">
        <f>'Daily PnL Log'!B707</f>
        <v>45189</v>
      </c>
      <c r="C62" s="13">
        <f>IF('Daily PnL Log'!C707&lt;&gt;"",'Daily PnL Log'!C707,"")</f>
        <v>-19664.900000000001</v>
      </c>
      <c r="D62" s="13">
        <f>IF('Daily PnL Log'!D707&lt;&gt;"",'Daily PnL Log'!D707,"")</f>
        <v>-856.5</v>
      </c>
      <c r="E62" s="13">
        <f>IF('Daily PnL Log'!E707&lt;&gt;"",'Daily PnL Log'!E707,"")</f>
        <v>0</v>
      </c>
      <c r="F62" s="13">
        <f>IF('Daily PnL Log'!F707&lt;&gt;"",'Daily PnL Log'!F707,"")</f>
        <v>-13666.4</v>
      </c>
      <c r="G62" s="13">
        <f>IF('Daily PnL Log'!G707&lt;&gt;"",'Daily PnL Log'!G707,"")</f>
        <v>1421</v>
      </c>
      <c r="H62" s="13">
        <f>IF('Daily PnL Log'!H707&lt;&gt;"",'Daily PnL Log'!H707,"")</f>
        <v>515.5</v>
      </c>
      <c r="I62" s="13">
        <f>IF('Daily PnL Log'!I707&lt;&gt;"",'Daily PnL Log'!I707,"")</f>
        <v>0</v>
      </c>
      <c r="J62" s="13">
        <f>IF('Daily PnL Log'!J707&lt;&gt;"",'Daily PnL Log'!J707,"")</f>
        <v>-32251.300000000003</v>
      </c>
      <c r="K62" s="13">
        <f>IF('Daily PnL Log'!K707&lt;&gt;"",'Daily PnL Log'!K707,"")</f>
        <v>-50.71</v>
      </c>
      <c r="L62" s="13">
        <f>IF('Daily PnL Log'!L707&lt;&gt;"",'Daily PnL Log'!L707,"")</f>
        <v>-356.58</v>
      </c>
      <c r="M62" s="13">
        <f>IF('Daily PnL Log'!M707&lt;&gt;"",'Daily PnL Log'!M707,"")</f>
        <v>-407.28999999999996</v>
      </c>
      <c r="N62" s="13">
        <f>IF('Daily PnL Log'!N707&lt;&gt;"",'Daily PnL Log'!N707,"")</f>
        <v>-32658.590000000004</v>
      </c>
      <c r="O62" s="13">
        <f t="shared" si="5"/>
        <v>30731.199999999997</v>
      </c>
      <c r="P62" s="13">
        <f t="shared" si="6"/>
        <v>-45044.6</v>
      </c>
      <c r="Q62" s="13">
        <f t="shared" si="7"/>
        <v>0</v>
      </c>
      <c r="R62" s="13">
        <f t="shared" si="8"/>
        <v>-42630.1</v>
      </c>
      <c r="S62" s="13">
        <f t="shared" si="9"/>
        <v>64700.7</v>
      </c>
      <c r="T62" s="13">
        <f t="shared" si="10"/>
        <v>-15820.000000000004</v>
      </c>
      <c r="U62" s="13">
        <f t="shared" si="11"/>
        <v>0</v>
      </c>
      <c r="V62" s="13">
        <f t="shared" si="4"/>
        <v>-8062.7999999999993</v>
      </c>
      <c r="W62" s="13">
        <f>IF('Daily PnL Log'!W707&lt;&gt;"",'Daily PnL Log'!W707,"")</f>
        <v>991540.94</v>
      </c>
      <c r="X62" s="13">
        <f>IF('Daily PnL Log'!X707&lt;&gt;"",'Daily PnL Log'!X707,"")</f>
        <v>-3.293720781715781E-2</v>
      </c>
      <c r="Y62" s="13" t="str">
        <f>IF('Daily PnL Log'!Y707&lt;&gt;"",'Daily PnL Log'!Y707,"")</f>
        <v/>
      </c>
      <c r="Z62" s="13" t="str">
        <f>IF('Daily PnL Log'!Z707&lt;&gt;"",'Daily PnL Log'!Z707,"")</f>
        <v/>
      </c>
      <c r="AA62" s="13" t="str">
        <f>IF('Daily PnL Log'!AA707&lt;&gt;"",'Daily PnL Log'!AA707,"")</f>
        <v/>
      </c>
    </row>
    <row r="63" spans="1:27" x14ac:dyDescent="0.25">
      <c r="A63" s="48" t="str">
        <f t="shared" si="2"/>
        <v>Sep</v>
      </c>
      <c r="B63" s="2">
        <f>'Daily PnL Log'!B708</f>
        <v>45190</v>
      </c>
      <c r="C63" s="11">
        <f>IF('Daily PnL Log'!C708&lt;&gt;"",'Daily PnL Log'!C708,"")</f>
        <v>55458.2</v>
      </c>
      <c r="D63" s="11">
        <f>IF('Daily PnL Log'!D708&lt;&gt;"",'Daily PnL Log'!D708,"")</f>
        <v>386.9</v>
      </c>
      <c r="E63" s="11">
        <f>IF('Daily PnL Log'!E708&lt;&gt;"",'Daily PnL Log'!E708,"")</f>
        <v>0</v>
      </c>
      <c r="F63" s="11">
        <f>IF('Daily PnL Log'!F708&lt;&gt;"",'Daily PnL Log'!F708,"")</f>
        <v>-4228</v>
      </c>
      <c r="G63" s="11">
        <f>IF('Daily PnL Log'!G708&lt;&gt;"",'Daily PnL Log'!G708,"")</f>
        <v>-990.1</v>
      </c>
      <c r="H63" s="11">
        <f>IF('Daily PnL Log'!H708&lt;&gt;"",'Daily PnL Log'!H708,"")</f>
        <v>-3286</v>
      </c>
      <c r="I63" s="11">
        <f>IF('Daily PnL Log'!I708&lt;&gt;"",'Daily PnL Log'!I708,"")</f>
        <v>0</v>
      </c>
      <c r="J63" s="11">
        <f>IF('Daily PnL Log'!J708&lt;&gt;"",'Daily PnL Log'!J708,"")</f>
        <v>47341</v>
      </c>
      <c r="K63" s="11">
        <f>IF('Daily PnL Log'!K708&lt;&gt;"",'Daily PnL Log'!K708,"")</f>
        <v>-111.42</v>
      </c>
      <c r="L63" s="11">
        <f>IF('Daily PnL Log'!L708&lt;&gt;"",'Daily PnL Log'!L708,"")</f>
        <v>-770.1</v>
      </c>
      <c r="M63" s="11">
        <f>IF('Daily PnL Log'!M708&lt;&gt;"",'Daily PnL Log'!M708,"")</f>
        <v>-881.52</v>
      </c>
      <c r="N63" s="11">
        <f>IF('Daily PnL Log'!N708&lt;&gt;"",'Daily PnL Log'!N708,"")</f>
        <v>46459.48</v>
      </c>
      <c r="O63" s="11">
        <f t="shared" si="5"/>
        <v>86189.4</v>
      </c>
      <c r="P63" s="11">
        <f t="shared" si="6"/>
        <v>-44657.7</v>
      </c>
      <c r="Q63" s="11">
        <f t="shared" si="7"/>
        <v>0</v>
      </c>
      <c r="R63" s="11">
        <f t="shared" si="8"/>
        <v>-46858.1</v>
      </c>
      <c r="S63" s="11">
        <f t="shared" si="9"/>
        <v>63710.6</v>
      </c>
      <c r="T63" s="11">
        <f t="shared" si="10"/>
        <v>-19106.000000000004</v>
      </c>
      <c r="U63" s="11">
        <f t="shared" si="11"/>
        <v>0</v>
      </c>
      <c r="V63" s="11">
        <f t="shared" si="4"/>
        <v>39278.199999999997</v>
      </c>
      <c r="W63" s="11">
        <f>IF('Daily PnL Log'!W708&lt;&gt;"",'Daily PnL Log'!W708,"")</f>
        <v>657276</v>
      </c>
      <c r="X63" s="11">
        <f>IF('Daily PnL Log'!X708&lt;&gt;"",'Daily PnL Log'!X708,"")</f>
        <v>7.0684887322829376E-2</v>
      </c>
      <c r="Y63" s="11" t="str">
        <f>IF('Daily PnL Log'!Y708&lt;&gt;"",'Daily PnL Log'!Y708,"")</f>
        <v/>
      </c>
      <c r="Z63" s="11" t="str">
        <f>IF('Daily PnL Log'!Z708&lt;&gt;"",'Daily PnL Log'!Z708,"")</f>
        <v/>
      </c>
      <c r="AA63" s="11" t="str">
        <f>IF('Daily PnL Log'!AA708&lt;&gt;"",'Daily PnL Log'!AA708,"")</f>
        <v/>
      </c>
    </row>
    <row r="64" spans="1:27" x14ac:dyDescent="0.25">
      <c r="A64" s="47" t="str">
        <f t="shared" si="2"/>
        <v>Sep</v>
      </c>
      <c r="B64" s="14">
        <f>'Daily PnL Log'!B709</f>
        <v>45191</v>
      </c>
      <c r="C64" s="13">
        <f>IF('Daily PnL Log'!C709&lt;&gt;"",'Daily PnL Log'!C709,"")</f>
        <v>-7565.5</v>
      </c>
      <c r="D64" s="13">
        <f>IF('Daily PnL Log'!D709&lt;&gt;"",'Daily PnL Log'!D709,"")</f>
        <v>10884.9</v>
      </c>
      <c r="E64" s="13">
        <f>IF('Daily PnL Log'!E709&lt;&gt;"",'Daily PnL Log'!E709,"")</f>
        <v>0</v>
      </c>
      <c r="F64" s="13">
        <f>IF('Daily PnL Log'!F709&lt;&gt;"",'Daily PnL Log'!F709,"")</f>
        <v>-2019.1</v>
      </c>
      <c r="G64" s="13">
        <f>IF('Daily PnL Log'!G709&lt;&gt;"",'Daily PnL Log'!G709,"")</f>
        <v>-8227.4</v>
      </c>
      <c r="H64" s="13">
        <f>IF('Daily PnL Log'!H709&lt;&gt;"",'Daily PnL Log'!H709,"")</f>
        <v>-39.700000000000003</v>
      </c>
      <c r="I64" s="13">
        <f>IF('Daily PnL Log'!I709&lt;&gt;"",'Daily PnL Log'!I709,"")</f>
        <v>0</v>
      </c>
      <c r="J64" s="13">
        <f>IF('Daily PnL Log'!J709&lt;&gt;"",'Daily PnL Log'!J709,"")</f>
        <v>-6966.8</v>
      </c>
      <c r="K64" s="13">
        <f>IF('Daily PnL Log'!K709&lt;&gt;"",'Daily PnL Log'!K709,"")</f>
        <v>-373.14</v>
      </c>
      <c r="L64" s="13">
        <f>IF('Daily PnL Log'!L709&lt;&gt;"",'Daily PnL Log'!L709,"")</f>
        <v>-1731.9</v>
      </c>
      <c r="M64" s="13">
        <f>IF('Daily PnL Log'!M709&lt;&gt;"",'Daily PnL Log'!M709,"")</f>
        <v>-2105.04</v>
      </c>
      <c r="N64" s="13">
        <f>IF('Daily PnL Log'!N709&lt;&gt;"",'Daily PnL Log'!N709,"")</f>
        <v>-9071.84</v>
      </c>
      <c r="O64" s="13">
        <f t="shared" si="5"/>
        <v>78623.899999999994</v>
      </c>
      <c r="P64" s="13">
        <f t="shared" si="6"/>
        <v>-33772.799999999996</v>
      </c>
      <c r="Q64" s="13">
        <f t="shared" si="7"/>
        <v>0</v>
      </c>
      <c r="R64" s="13">
        <f t="shared" si="8"/>
        <v>-48877.2</v>
      </c>
      <c r="S64" s="13">
        <f t="shared" si="9"/>
        <v>55483.199999999997</v>
      </c>
      <c r="T64" s="13">
        <f t="shared" si="10"/>
        <v>-19145.700000000004</v>
      </c>
      <c r="U64" s="13">
        <f t="shared" si="11"/>
        <v>0</v>
      </c>
      <c r="V64" s="13">
        <f t="shared" si="4"/>
        <v>32311.399999999998</v>
      </c>
      <c r="W64" s="13">
        <f>IF('Daily PnL Log'!W709&lt;&gt;"",'Daily PnL Log'!W709,"")</f>
        <v>941876.63</v>
      </c>
      <c r="X64" s="13">
        <f>IF('Daily PnL Log'!X709&lt;&gt;"",'Daily PnL Log'!X709,"")</f>
        <v>-9.6316648179284366E-3</v>
      </c>
      <c r="Y64" s="13" t="str">
        <f>IF('Daily PnL Log'!Y709&lt;&gt;"",'Daily PnL Log'!Y709,"")</f>
        <v/>
      </c>
      <c r="Z64" s="13" t="str">
        <f>IF('Daily PnL Log'!Z709&lt;&gt;"",'Daily PnL Log'!Z709,"")</f>
        <v/>
      </c>
      <c r="AA64" s="13" t="str">
        <f>IF('Daily PnL Log'!AA709&lt;&gt;"",'Daily PnL Log'!AA709,"")</f>
        <v/>
      </c>
    </row>
    <row r="65" spans="1:27" x14ac:dyDescent="0.25">
      <c r="A65" s="48" t="str">
        <f t="shared" si="2"/>
        <v>Sep</v>
      </c>
      <c r="B65" s="2">
        <f>'Daily PnL Log'!B710</f>
        <v>45194</v>
      </c>
      <c r="C65" s="11">
        <f>IF('Daily PnL Log'!C710&lt;&gt;"",'Daily PnL Log'!C710,"")</f>
        <v>-47266.9</v>
      </c>
      <c r="D65" s="11">
        <f>IF('Daily PnL Log'!D710&lt;&gt;"",'Daily PnL Log'!D710,"")</f>
        <v>-6126.8</v>
      </c>
      <c r="E65" s="11">
        <f>IF('Daily PnL Log'!E710&lt;&gt;"",'Daily PnL Log'!E710,"")</f>
        <v>0</v>
      </c>
      <c r="F65" s="11">
        <f>IF('Daily PnL Log'!F710&lt;&gt;"",'Daily PnL Log'!F710,"")</f>
        <v>-21229.5</v>
      </c>
      <c r="G65" s="11">
        <f>IF('Daily PnL Log'!G710&lt;&gt;"",'Daily PnL Log'!G710,"")</f>
        <v>930.1</v>
      </c>
      <c r="H65" s="11">
        <f>IF('Daily PnL Log'!H710&lt;&gt;"",'Daily PnL Log'!H710,"")</f>
        <v>-2437.6999999999998</v>
      </c>
      <c r="I65" s="11">
        <f>IF('Daily PnL Log'!I710&lt;&gt;"",'Daily PnL Log'!I710,"")</f>
        <v>0</v>
      </c>
      <c r="J65" s="11">
        <f>IF('Daily PnL Log'!J710&lt;&gt;"",'Daily PnL Log'!J710,"")</f>
        <v>-76130.8</v>
      </c>
      <c r="K65" s="11">
        <f>IF('Daily PnL Log'!K710&lt;&gt;"",'Daily PnL Log'!K710,"")</f>
        <v>-43.11</v>
      </c>
      <c r="L65" s="11">
        <f>IF('Daily PnL Log'!L710&lt;&gt;"",'Daily PnL Log'!L710,"")</f>
        <v>-304.52</v>
      </c>
      <c r="M65" s="11">
        <f>IF('Daily PnL Log'!M710&lt;&gt;"",'Daily PnL Log'!M710,"")</f>
        <v>-347.63</v>
      </c>
      <c r="N65" s="11">
        <f>IF('Daily PnL Log'!N710&lt;&gt;"",'Daily PnL Log'!N710,"")</f>
        <v>-76478.430000000008</v>
      </c>
      <c r="O65" s="11">
        <f t="shared" si="5"/>
        <v>31356.999999999993</v>
      </c>
      <c r="P65" s="11">
        <f t="shared" si="6"/>
        <v>-39899.599999999999</v>
      </c>
      <c r="Q65" s="11">
        <f t="shared" si="7"/>
        <v>0</v>
      </c>
      <c r="R65" s="11">
        <f t="shared" si="8"/>
        <v>-70106.7</v>
      </c>
      <c r="S65" s="11">
        <f t="shared" si="9"/>
        <v>56413.299999999996</v>
      </c>
      <c r="T65" s="11">
        <f t="shared" si="10"/>
        <v>-21583.400000000005</v>
      </c>
      <c r="U65" s="11">
        <f t="shared" si="11"/>
        <v>0</v>
      </c>
      <c r="V65" s="11">
        <f t="shared" si="4"/>
        <v>-43819.400000000009</v>
      </c>
      <c r="W65" s="11">
        <f>IF('Daily PnL Log'!W710&lt;&gt;"",'Daily PnL Log'!W710,"")</f>
        <v>932909.75</v>
      </c>
      <c r="X65" s="11">
        <f>IF('Daily PnL Log'!X710&lt;&gt;"",'Daily PnL Log'!X710,"")</f>
        <v>-8.1978380009427504E-2</v>
      </c>
      <c r="Y65" s="11" t="str">
        <f>IF('Daily PnL Log'!Y710&lt;&gt;"",'Daily PnL Log'!Y710,"")</f>
        <v/>
      </c>
      <c r="Z65" s="11" t="str">
        <f>IF('Daily PnL Log'!Z710&lt;&gt;"",'Daily PnL Log'!Z710,"")</f>
        <v/>
      </c>
      <c r="AA65" s="11" t="str">
        <f>IF('Daily PnL Log'!AA710&lt;&gt;"",'Daily PnL Log'!AA710,"")</f>
        <v/>
      </c>
    </row>
    <row r="66" spans="1:27" x14ac:dyDescent="0.25">
      <c r="A66" s="47" t="str">
        <f t="shared" si="2"/>
        <v>Sep</v>
      </c>
      <c r="B66" s="14">
        <f>'Daily PnL Log'!B711</f>
        <v>45195</v>
      </c>
      <c r="C66" s="13">
        <f>IF('Daily PnL Log'!C711&lt;&gt;"",'Daily PnL Log'!C711,"")</f>
        <v>6868</v>
      </c>
      <c r="D66" s="13">
        <f>IF('Daily PnL Log'!D711&lt;&gt;"",'Daily PnL Log'!D711,"")</f>
        <v>-8774.7999999999993</v>
      </c>
      <c r="E66" s="13">
        <f>IF('Daily PnL Log'!E711&lt;&gt;"",'Daily PnL Log'!E711,"")</f>
        <v>0</v>
      </c>
      <c r="F66" s="13">
        <f>IF('Daily PnL Log'!F711&lt;&gt;"",'Daily PnL Log'!F711,"")</f>
        <v>9428.2000000000007</v>
      </c>
      <c r="G66" s="13">
        <f>IF('Daily PnL Log'!G711&lt;&gt;"",'Daily PnL Log'!G711,"")</f>
        <v>13265.8</v>
      </c>
      <c r="H66" s="13">
        <f>IF('Daily PnL Log'!H711&lt;&gt;"",'Daily PnL Log'!H711,"")</f>
        <v>-1439</v>
      </c>
      <c r="I66" s="13">
        <f>IF('Daily PnL Log'!I711&lt;&gt;"",'Daily PnL Log'!I711,"")</f>
        <v>0</v>
      </c>
      <c r="J66" s="13">
        <f>IF('Daily PnL Log'!J711&lt;&gt;"",'Daily PnL Log'!J711,"")</f>
        <v>19348.2</v>
      </c>
      <c r="K66" s="13">
        <f>IF('Daily PnL Log'!K711&lt;&gt;"",'Daily PnL Log'!K711,"")</f>
        <v>-92.66</v>
      </c>
      <c r="L66" s="13">
        <f>IF('Daily PnL Log'!L711&lt;&gt;"",'Daily PnL Log'!L711,"")</f>
        <v>-655.73</v>
      </c>
      <c r="M66" s="13">
        <f>IF('Daily PnL Log'!M711&lt;&gt;"",'Daily PnL Log'!M711,"")</f>
        <v>-748.39</v>
      </c>
      <c r="N66" s="13">
        <f>IF('Daily PnL Log'!N711&lt;&gt;"",'Daily PnL Log'!N711,"")</f>
        <v>18599.810000000001</v>
      </c>
      <c r="O66" s="13">
        <f t="shared" si="5"/>
        <v>38224.999999999993</v>
      </c>
      <c r="P66" s="13">
        <f t="shared" si="6"/>
        <v>-48674.399999999994</v>
      </c>
      <c r="Q66" s="13">
        <f t="shared" si="7"/>
        <v>0</v>
      </c>
      <c r="R66" s="13">
        <f t="shared" si="8"/>
        <v>-60678.5</v>
      </c>
      <c r="S66" s="13">
        <f t="shared" si="9"/>
        <v>69679.099999999991</v>
      </c>
      <c r="T66" s="13">
        <f t="shared" si="10"/>
        <v>-23022.400000000005</v>
      </c>
      <c r="U66" s="13">
        <f t="shared" si="11"/>
        <v>0</v>
      </c>
      <c r="V66" s="13">
        <f t="shared" si="4"/>
        <v>-24471.200000000008</v>
      </c>
      <c r="W66" s="13">
        <f>IF('Daily PnL Log'!W711&lt;&gt;"",'Daily PnL Log'!W711,"")</f>
        <v>999387.11</v>
      </c>
      <c r="X66" s="13">
        <f>IF('Daily PnL Log'!X711&lt;&gt;"",'Daily PnL Log'!X711,"")</f>
        <v>1.8611216628559479E-2</v>
      </c>
      <c r="Y66" s="13" t="str">
        <f>IF('Daily PnL Log'!Y711&lt;&gt;"",'Daily PnL Log'!Y711,"")</f>
        <v/>
      </c>
      <c r="Z66" s="13" t="str">
        <f>IF('Daily PnL Log'!Z711&lt;&gt;"",'Daily PnL Log'!Z711,"")</f>
        <v/>
      </c>
      <c r="AA66" s="13" t="str">
        <f>IF('Daily PnL Log'!AA711&lt;&gt;"",'Daily PnL Log'!AA711,"")</f>
        <v/>
      </c>
    </row>
    <row r="67" spans="1:27" x14ac:dyDescent="0.25">
      <c r="A67" s="48" t="str">
        <f t="shared" si="2"/>
        <v>Sep</v>
      </c>
      <c r="B67" s="2">
        <f>'Daily PnL Log'!B712</f>
        <v>45196</v>
      </c>
      <c r="C67" s="11">
        <f>IF('Daily PnL Log'!C712&lt;&gt;"",'Daily PnL Log'!C712,"")</f>
        <v>25805.4</v>
      </c>
      <c r="D67" s="11">
        <f>IF('Daily PnL Log'!D712&lt;&gt;"",'Daily PnL Log'!D712,"")</f>
        <v>-14851.1</v>
      </c>
      <c r="E67" s="11">
        <f>IF('Daily PnL Log'!E712&lt;&gt;"",'Daily PnL Log'!E712,"")</f>
        <v>0</v>
      </c>
      <c r="F67" s="11">
        <f>IF('Daily PnL Log'!F712&lt;&gt;"",'Daily PnL Log'!F712,"")</f>
        <v>-1367.5</v>
      </c>
      <c r="G67" s="11">
        <f>IF('Daily PnL Log'!G712&lt;&gt;"",'Daily PnL Log'!G712,"")</f>
        <v>-3121.8</v>
      </c>
      <c r="H67" s="11">
        <f>IF('Daily PnL Log'!H712&lt;&gt;"",'Daily PnL Log'!H712,"")</f>
        <v>1029.0999999999999</v>
      </c>
      <c r="I67" s="11">
        <f>IF('Daily PnL Log'!I712&lt;&gt;"",'Daily PnL Log'!I712,"")</f>
        <v>0</v>
      </c>
      <c r="J67" s="11">
        <f>IF('Daily PnL Log'!J712&lt;&gt;"",'Daily PnL Log'!J712,"")</f>
        <v>7494.1</v>
      </c>
      <c r="K67" s="11">
        <f>IF('Daily PnL Log'!K712&lt;&gt;"",'Daily PnL Log'!K712,"")</f>
        <v>-63.04</v>
      </c>
      <c r="L67" s="11">
        <f>IF('Daily PnL Log'!L712&lt;&gt;"",'Daily PnL Log'!L712,"")</f>
        <v>-446.66</v>
      </c>
      <c r="M67" s="11">
        <f>IF('Daily PnL Log'!M712&lt;&gt;"",'Daily PnL Log'!M712,"")</f>
        <v>-509.70000000000005</v>
      </c>
      <c r="N67" s="11">
        <f>IF('Daily PnL Log'!N712&lt;&gt;"",'Daily PnL Log'!N712,"")</f>
        <v>6984.4000000000005</v>
      </c>
      <c r="O67" s="11">
        <f t="shared" si="5"/>
        <v>64030.399999999994</v>
      </c>
      <c r="P67" s="11">
        <f t="shared" si="6"/>
        <v>-63525.499999999993</v>
      </c>
      <c r="Q67" s="11">
        <f t="shared" si="7"/>
        <v>0</v>
      </c>
      <c r="R67" s="11">
        <f t="shared" si="8"/>
        <v>-62046</v>
      </c>
      <c r="S67" s="11">
        <f t="shared" si="9"/>
        <v>66557.299999999988</v>
      </c>
      <c r="T67" s="11">
        <f t="shared" si="10"/>
        <v>-21993.300000000007</v>
      </c>
      <c r="U67" s="11">
        <f t="shared" si="11"/>
        <v>0</v>
      </c>
      <c r="V67" s="11">
        <f t="shared" si="4"/>
        <v>-16977.100000000006</v>
      </c>
      <c r="W67" s="11">
        <f>IF('Daily PnL Log'!W712&lt;&gt;"",'Daily PnL Log'!W712,"")</f>
        <v>634361</v>
      </c>
      <c r="X67" s="11">
        <f>IF('Daily PnL Log'!X712&lt;&gt;"",'Daily PnL Log'!X712,"")</f>
        <v>1.1010134607896765E-2</v>
      </c>
      <c r="Y67" s="11">
        <f>IF('Daily PnL Log'!Y712&lt;&gt;"",'Daily PnL Log'!Y712,"")</f>
        <v>-5158.2299999999996</v>
      </c>
      <c r="Z67" s="11" t="str">
        <f>IF('Daily PnL Log'!Z712&lt;&gt;"",'Daily PnL Log'!Z712,"")</f>
        <v/>
      </c>
      <c r="AA67" s="11" t="str">
        <f>IF('Daily PnL Log'!AA712&lt;&gt;"",'Daily PnL Log'!AA712,"")</f>
        <v/>
      </c>
    </row>
    <row r="68" spans="1:27" x14ac:dyDescent="0.25">
      <c r="A68" s="47" t="str">
        <f t="shared" si="2"/>
        <v>Sep</v>
      </c>
      <c r="B68" s="14">
        <f>'Daily PnL Log'!B713</f>
        <v>45197</v>
      </c>
      <c r="C68" s="13">
        <f>IF('Daily PnL Log'!C713&lt;&gt;"",'Daily PnL Log'!C713,"")</f>
        <v>3577.5</v>
      </c>
      <c r="D68" s="13">
        <f>IF('Daily PnL Log'!D713&lt;&gt;"",'Daily PnL Log'!D713,"")</f>
        <v>-3508.8</v>
      </c>
      <c r="E68" s="13">
        <f>IF('Daily PnL Log'!E713&lt;&gt;"",'Daily PnL Log'!E713,"")</f>
        <v>0</v>
      </c>
      <c r="F68" s="13">
        <f>IF('Daily PnL Log'!F713&lt;&gt;"",'Daily PnL Log'!F713,"")</f>
        <v>-7930.7</v>
      </c>
      <c r="G68" s="13">
        <f>IF('Daily PnL Log'!G713&lt;&gt;"",'Daily PnL Log'!G713,"")</f>
        <v>4817.2</v>
      </c>
      <c r="H68" s="13">
        <f>IF('Daily PnL Log'!H713&lt;&gt;"",'Daily PnL Log'!H713,"")</f>
        <v>-458.9</v>
      </c>
      <c r="I68" s="13">
        <f>IF('Daily PnL Log'!I713&lt;&gt;"",'Daily PnL Log'!I713,"")</f>
        <v>0</v>
      </c>
      <c r="J68" s="13">
        <f>IF('Daily PnL Log'!J713&lt;&gt;"",'Daily PnL Log'!J713,"")</f>
        <v>-3503.7000000000003</v>
      </c>
      <c r="K68" s="13">
        <f>IF('Daily PnL Log'!K713&lt;&gt;"",'Daily PnL Log'!K713,"")</f>
        <v>-65.95</v>
      </c>
      <c r="L68" s="13">
        <f>IF('Daily PnL Log'!L713&lt;&gt;"",'Daily PnL Log'!L713,"")</f>
        <v>-465.75</v>
      </c>
      <c r="M68" s="13">
        <f>IF('Daily PnL Log'!M713&lt;&gt;"",'Daily PnL Log'!M713,"")</f>
        <v>-531.70000000000005</v>
      </c>
      <c r="N68" s="13">
        <f>IF('Daily PnL Log'!N713&lt;&gt;"",'Daily PnL Log'!N713,"")</f>
        <v>-4035.4000000000005</v>
      </c>
      <c r="O68" s="13">
        <f t="shared" si="5"/>
        <v>67607.899999999994</v>
      </c>
      <c r="P68" s="13">
        <f t="shared" si="6"/>
        <v>-67034.299999999988</v>
      </c>
      <c r="Q68" s="13">
        <f t="shared" si="7"/>
        <v>0</v>
      </c>
      <c r="R68" s="13">
        <f t="shared" si="8"/>
        <v>-69976.7</v>
      </c>
      <c r="S68" s="13">
        <f t="shared" si="9"/>
        <v>71374.499999999985</v>
      </c>
      <c r="T68" s="13">
        <f t="shared" si="10"/>
        <v>-22452.200000000008</v>
      </c>
      <c r="U68" s="13">
        <f t="shared" si="11"/>
        <v>0</v>
      </c>
      <c r="V68" s="13">
        <f t="shared" si="4"/>
        <v>-20480.800000000007</v>
      </c>
      <c r="W68" s="13">
        <f>IF('Daily PnL Log'!W713&lt;&gt;"",'Daily PnL Log'!W713,"")</f>
        <v>950924</v>
      </c>
      <c r="X68" s="13">
        <f>IF('Daily PnL Log'!X713&lt;&gt;"",'Daily PnL Log'!X713,"")</f>
        <v>-4.2436619540573177E-3</v>
      </c>
      <c r="Y68" s="13" t="str">
        <f>IF('Daily PnL Log'!Y713&lt;&gt;"",'Daily PnL Log'!Y713,"")</f>
        <v/>
      </c>
      <c r="Z68" s="13" t="str">
        <f>IF('Daily PnL Log'!Z713&lt;&gt;"",'Daily PnL Log'!Z713,"")</f>
        <v/>
      </c>
      <c r="AA68" s="13" t="str">
        <f>IF('Daily PnL Log'!AA713&lt;&gt;"",'Daily PnL Log'!AA713,"")</f>
        <v/>
      </c>
    </row>
    <row r="69" spans="1:27" x14ac:dyDescent="0.25">
      <c r="A69" s="48" t="str">
        <f t="shared" si="2"/>
        <v>Sep</v>
      </c>
      <c r="B69" s="2">
        <f>'Daily PnL Log'!B714</f>
        <v>45198</v>
      </c>
      <c r="C69" s="11">
        <f>IF('Daily PnL Log'!C714&lt;&gt;"",'Daily PnL Log'!C714,"")</f>
        <v>-21043.1</v>
      </c>
      <c r="D69" s="11">
        <f>IF('Daily PnL Log'!D714&lt;&gt;"",'Daily PnL Log'!D714,"")</f>
        <v>17090.5</v>
      </c>
      <c r="E69" s="11">
        <f>IF('Daily PnL Log'!E714&lt;&gt;"",'Daily PnL Log'!E714,"")</f>
        <v>0</v>
      </c>
      <c r="F69" s="11">
        <f>IF('Daily PnL Log'!F714&lt;&gt;"",'Daily PnL Log'!F714,"")</f>
        <v>-11933.4</v>
      </c>
      <c r="G69" s="11">
        <f>IF('Daily PnL Log'!G714&lt;&gt;"",'Daily PnL Log'!G714,"")</f>
        <v>522.29999999999995</v>
      </c>
      <c r="H69" s="11">
        <f>IF('Daily PnL Log'!H714&lt;&gt;"",'Daily PnL Log'!H714,"")</f>
        <v>1020.9</v>
      </c>
      <c r="I69" s="11">
        <f>IF('Daily PnL Log'!I714&lt;&gt;"",'Daily PnL Log'!I714,"")</f>
        <v>0</v>
      </c>
      <c r="J69" s="11">
        <f>IF('Daily PnL Log'!J714&lt;&gt;"",'Daily PnL Log'!J714,"")</f>
        <v>-14342.8</v>
      </c>
      <c r="K69" s="11">
        <f>IF('Daily PnL Log'!K714&lt;&gt;"",'Daily PnL Log'!K714,"")</f>
        <v>-256.58999999999997</v>
      </c>
      <c r="L69" s="11">
        <f>IF('Daily PnL Log'!L714&lt;&gt;"",'Daily PnL Log'!L714,"")</f>
        <v>-1815.85</v>
      </c>
      <c r="M69" s="11">
        <f>IF('Daily PnL Log'!M714&lt;&gt;"",'Daily PnL Log'!M714,"")</f>
        <v>-2072.44</v>
      </c>
      <c r="N69" s="11">
        <f>IF('Daily PnL Log'!N714&lt;&gt;"",'Daily PnL Log'!N714,"")</f>
        <v>-16415.239999999998</v>
      </c>
      <c r="O69" s="11">
        <f t="shared" si="5"/>
        <v>46564.799999999996</v>
      </c>
      <c r="P69" s="11">
        <f t="shared" si="6"/>
        <v>-49943.799999999988</v>
      </c>
      <c r="Q69" s="11">
        <f t="shared" si="7"/>
        <v>0</v>
      </c>
      <c r="R69" s="11">
        <f t="shared" si="8"/>
        <v>-81910.099999999991</v>
      </c>
      <c r="S69" s="11">
        <f t="shared" si="9"/>
        <v>71896.799999999988</v>
      </c>
      <c r="T69" s="11">
        <f t="shared" si="10"/>
        <v>-21431.300000000007</v>
      </c>
      <c r="U69" s="11">
        <f t="shared" si="11"/>
        <v>0</v>
      </c>
      <c r="V69" s="11">
        <f t="shared" si="4"/>
        <v>-34823.600000000006</v>
      </c>
      <c r="W69" s="11">
        <f>IF('Daily PnL Log'!W714&lt;&gt;"",'Daily PnL Log'!W714,"")</f>
        <v>564897</v>
      </c>
      <c r="X69" s="11">
        <f>IF('Daily PnL Log'!X714&lt;&gt;"",'Daily PnL Log'!X714,"")</f>
        <v>-2.9058819572417623E-2</v>
      </c>
      <c r="Y69" s="11" t="str">
        <f>IF('Daily PnL Log'!Y714&lt;&gt;"",'Daily PnL Log'!Y714,"")</f>
        <v/>
      </c>
      <c r="Z69" s="11" t="str">
        <f>IF('Daily PnL Log'!Z714&lt;&gt;"",'Daily PnL Log'!Z714,"")</f>
        <v/>
      </c>
      <c r="AA69" s="11" t="str">
        <f>IF('Daily PnL Log'!AA714&lt;&gt;"",'Daily PnL Log'!AA714,"")</f>
        <v/>
      </c>
    </row>
    <row r="74" spans="1:27" x14ac:dyDescent="0.25">
      <c r="B74" s="25"/>
    </row>
    <row r="75" spans="1:27" x14ac:dyDescent="0.25">
      <c r="B75" s="25"/>
    </row>
    <row r="77" spans="1:27" x14ac:dyDescent="0.25">
      <c r="B77" s="25"/>
    </row>
    <row r="78" spans="1:27" x14ac:dyDescent="0.25">
      <c r="B78" s="25"/>
      <c r="F78" s="20" t="s">
        <v>35</v>
      </c>
    </row>
    <row r="79" spans="1:27" x14ac:dyDescent="0.25">
      <c r="B79" s="25"/>
    </row>
    <row r="80" spans="1:27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/>
  <dimension ref="A2:AA85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9656.4</v>
      </c>
    </row>
    <row r="8" spans="1:2" ht="18.75" x14ac:dyDescent="0.3">
      <c r="A8" s="55" t="s">
        <v>6</v>
      </c>
      <c r="B8" s="56">
        <f>K48</f>
        <v>-2410.73</v>
      </c>
    </row>
    <row r="9" spans="1:2" ht="18.75" x14ac:dyDescent="0.3">
      <c r="A9" s="55" t="s">
        <v>30</v>
      </c>
      <c r="B9" s="56">
        <f>L48</f>
        <v>-15405.72</v>
      </c>
    </row>
    <row r="10" spans="1:2" ht="18.75" x14ac:dyDescent="0.3">
      <c r="A10" s="55" t="s">
        <v>11</v>
      </c>
      <c r="B10" s="56">
        <f>Y48</f>
        <v>-13472.97</v>
      </c>
    </row>
    <row r="11" spans="1:2" ht="18.75" x14ac:dyDescent="0.3">
      <c r="A11" s="57" t="s">
        <v>18</v>
      </c>
      <c r="B11" s="54">
        <f>B7+(B8+B9+B10)</f>
        <v>-21633.019999999997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677388.36043478269</v>
      </c>
    </row>
    <row r="15" spans="1:2" ht="18.75" x14ac:dyDescent="0.3">
      <c r="A15" s="60" t="s">
        <v>15</v>
      </c>
      <c r="B15" s="63">
        <f>B11/B14</f>
        <v>-3.1935919279916195E-2</v>
      </c>
    </row>
    <row r="16" spans="1:2" ht="18.75" x14ac:dyDescent="0.3">
      <c r="A16" s="60" t="s">
        <v>17</v>
      </c>
      <c r="B16" s="63">
        <f>X48</f>
        <v>4.0551495305066541E-2</v>
      </c>
    </row>
    <row r="17" spans="1:2" ht="18.75" x14ac:dyDescent="0.3">
      <c r="A17" s="60" t="s">
        <v>31</v>
      </c>
      <c r="B17" s="64">
        <f>B15/B16</f>
        <v>-0.78753986849718194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SUM(C50:C72)</f>
        <v>-65662.099999999991</v>
      </c>
      <c r="D48" s="41">
        <f t="shared" si="0"/>
        <v>13331.399999999996</v>
      </c>
      <c r="E48" s="41">
        <f t="shared" si="0"/>
        <v>5799.2000000000007</v>
      </c>
      <c r="F48" s="41">
        <f t="shared" si="0"/>
        <v>43744.799999999996</v>
      </c>
      <c r="G48" s="41">
        <f t="shared" si="0"/>
        <v>21910.800000000003</v>
      </c>
      <c r="H48" s="41">
        <f t="shared" si="0"/>
        <v>-9467.7000000000044</v>
      </c>
      <c r="I48" s="41">
        <f t="shared" si="0"/>
        <v>0</v>
      </c>
      <c r="J48" s="41">
        <f t="shared" si="0"/>
        <v>9656.4</v>
      </c>
      <c r="K48" s="41">
        <f t="shared" si="0"/>
        <v>-2410.73</v>
      </c>
      <c r="L48" s="41">
        <f t="shared" si="0"/>
        <v>-15405.72</v>
      </c>
      <c r="M48" s="41">
        <f t="shared" si="0"/>
        <v>-17816.449999999997</v>
      </c>
      <c r="N48" s="41">
        <f t="shared" si="0"/>
        <v>-8160.0499999999884</v>
      </c>
      <c r="O48" s="42"/>
      <c r="P48" s="42"/>
      <c r="Q48" s="42"/>
      <c r="R48" s="42"/>
      <c r="S48" s="42"/>
      <c r="T48" s="42"/>
      <c r="U48" s="42"/>
      <c r="V48" s="42"/>
      <c r="W48" s="43">
        <f>AVERAGE(W50:W72)</f>
        <v>677388.36043478269</v>
      </c>
      <c r="X48" s="44">
        <f>_xlfn.STDEV.P(X50:X72)</f>
        <v>4.0551495305066541E-2</v>
      </c>
      <c r="Y48" s="41">
        <f>SUM(Y50:Y72)</f>
        <v>-13472.97</v>
      </c>
      <c r="Z48" s="41">
        <f>SUM(Z50:Z72)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Aug</v>
      </c>
      <c r="B50" s="14">
        <f>'Daily PnL Log'!B672</f>
        <v>45139</v>
      </c>
      <c r="C50" s="13">
        <f>IF('Daily PnL Log'!C672&lt;&gt;"",'Daily PnL Log'!C672,"")</f>
        <v>2894.7</v>
      </c>
      <c r="D50" s="13">
        <f>IF('Daily PnL Log'!D672&lt;&gt;"",'Daily PnL Log'!D672,"")</f>
        <v>3009.3</v>
      </c>
      <c r="E50" s="13">
        <f>IF('Daily PnL Log'!E672&lt;&gt;"",'Daily PnL Log'!E672,"")</f>
        <v>1073.3</v>
      </c>
      <c r="F50" s="13">
        <f>IF('Daily PnL Log'!F672&lt;&gt;"",'Daily PnL Log'!F672,"")</f>
        <v>-1119.5999999999999</v>
      </c>
      <c r="G50" s="13">
        <f>IF('Daily PnL Log'!G672&lt;&gt;"",'Daily PnL Log'!G672,"")</f>
        <v>-755.2</v>
      </c>
      <c r="H50" s="13">
        <f>IF('Daily PnL Log'!H672&lt;&gt;"",'Daily PnL Log'!H672,"")</f>
        <v>-2813.2</v>
      </c>
      <c r="I50" s="13">
        <f>IF('Daily PnL Log'!I672&lt;&gt;"",'Daily PnL Log'!I672,"")</f>
        <v>0</v>
      </c>
      <c r="J50" s="13">
        <f>IF('Daily PnL Log'!J672&lt;&gt;"",'Daily PnL Log'!J672,"")</f>
        <v>2289.3000000000011</v>
      </c>
      <c r="K50" s="13">
        <f>IF('Daily PnL Log'!K672&lt;&gt;"",'Daily PnL Log'!K672,"")</f>
        <v>-62.26</v>
      </c>
      <c r="L50" s="13">
        <f>IF('Daily PnL Log'!L672&lt;&gt;"",'Daily PnL Log'!L672,"")</f>
        <v>-444.59</v>
      </c>
      <c r="M50" s="13">
        <f>IF('Daily PnL Log'!M672&lt;&gt;"",'Daily PnL Log'!M672,"")</f>
        <v>-506.84999999999997</v>
      </c>
      <c r="N50" s="13">
        <f>IF('Daily PnL Log'!N672&lt;&gt;"",'Daily PnL Log'!N672,"")</f>
        <v>1782.4500000000012</v>
      </c>
      <c r="O50" s="13">
        <f t="shared" ref="O50:U50" si="1">C50</f>
        <v>2894.7</v>
      </c>
      <c r="P50" s="13">
        <f t="shared" si="1"/>
        <v>3009.3</v>
      </c>
      <c r="Q50" s="13">
        <f t="shared" si="1"/>
        <v>1073.3</v>
      </c>
      <c r="R50" s="13">
        <f t="shared" si="1"/>
        <v>-1119.5999999999999</v>
      </c>
      <c r="S50" s="13">
        <f t="shared" si="1"/>
        <v>-755.2</v>
      </c>
      <c r="T50" s="13">
        <f t="shared" si="1"/>
        <v>-2813.2</v>
      </c>
      <c r="U50" s="13">
        <f t="shared" si="1"/>
        <v>0</v>
      </c>
      <c r="V50" s="13">
        <f>SUM(O50:T50)</f>
        <v>2289.3000000000011</v>
      </c>
      <c r="W50" s="13">
        <f>IF('Daily PnL Log'!W672&lt;&gt;"",'Daily PnL Log'!W672,"")</f>
        <v>550000</v>
      </c>
      <c r="X50" s="13">
        <f>IF('Daily PnL Log'!X672&lt;&gt;"",'Daily PnL Log'!X672,"")</f>
        <v>3.2408181818181841E-3</v>
      </c>
      <c r="Y50" s="13">
        <f>IF('Daily PnL Log'!Y672&lt;&gt;"",'Daily PnL Log'!Y672,"")</f>
        <v>-2163.8000000000002</v>
      </c>
      <c r="Z50" s="13" t="str">
        <f>IF('Daily PnL Log'!Z672&lt;&gt;"",'Daily PnL Log'!Z672,"")</f>
        <v/>
      </c>
      <c r="AA50" s="13" t="str">
        <f>IF('Daily PnL Log'!AA672&lt;&gt;"",'Daily PnL Log'!AA672,"")</f>
        <v/>
      </c>
    </row>
    <row r="51" spans="1:27" x14ac:dyDescent="0.25">
      <c r="A51" s="48" t="str">
        <f t="shared" ref="A51:A72" si="2">TEXT(B51,"mmm")</f>
        <v>Aug</v>
      </c>
      <c r="B51" s="2">
        <f>'Daily PnL Log'!B673</f>
        <v>45140</v>
      </c>
      <c r="C51" s="11">
        <f>IF('Daily PnL Log'!C673&lt;&gt;"",'Daily PnL Log'!C673,"")</f>
        <v>-1170.4000000000001</v>
      </c>
      <c r="D51" s="11">
        <f>IF('Daily PnL Log'!D673&lt;&gt;"",'Daily PnL Log'!D673,"")</f>
        <v>-14172.3</v>
      </c>
      <c r="E51" s="11">
        <f>IF('Daily PnL Log'!E673&lt;&gt;"",'Daily PnL Log'!E673,"")</f>
        <v>989.3</v>
      </c>
      <c r="F51" s="11">
        <f>IF('Daily PnL Log'!F673&lt;&gt;"",'Daily PnL Log'!F673,"")</f>
        <v>-162.4</v>
      </c>
      <c r="G51" s="11">
        <f>IF('Daily PnL Log'!G673&lt;&gt;"",'Daily PnL Log'!G673,"")</f>
        <v>30870</v>
      </c>
      <c r="H51" s="11">
        <f>IF('Daily PnL Log'!H673&lt;&gt;"",'Daily PnL Log'!H673,"")</f>
        <v>951.8</v>
      </c>
      <c r="I51" s="11">
        <f>IF('Daily PnL Log'!I673&lt;&gt;"",'Daily PnL Log'!I673,"")</f>
        <v>0</v>
      </c>
      <c r="J51" s="11">
        <f>IF('Daily PnL Log'!J673&lt;&gt;"",'Daily PnL Log'!J673,"")</f>
        <v>17306</v>
      </c>
      <c r="K51" s="11">
        <f>IF('Daily PnL Log'!K673&lt;&gt;"",'Daily PnL Log'!K673,"")</f>
        <v>-72.53</v>
      </c>
      <c r="L51" s="11">
        <f>IF('Daily PnL Log'!L673&lt;&gt;"",'Daily PnL Log'!L673,"")</f>
        <v>-514.04999999999995</v>
      </c>
      <c r="M51" s="11">
        <f>IF('Daily PnL Log'!M673&lt;&gt;"",'Daily PnL Log'!M673,"")</f>
        <v>-586.57999999999993</v>
      </c>
      <c r="N51" s="11">
        <f>IF('Daily PnL Log'!N673&lt;&gt;"",'Daily PnL Log'!N673,"")</f>
        <v>16719.419999999998</v>
      </c>
      <c r="O51" s="11">
        <f t="shared" ref="O51:U51" si="3">IF(C51&lt;&gt;"",O50+C51,"")</f>
        <v>1724.2999999999997</v>
      </c>
      <c r="P51" s="11">
        <f t="shared" si="3"/>
        <v>-11163</v>
      </c>
      <c r="Q51" s="11">
        <f t="shared" si="3"/>
        <v>2062.6</v>
      </c>
      <c r="R51" s="11">
        <f t="shared" si="3"/>
        <v>-1282</v>
      </c>
      <c r="S51" s="11">
        <f t="shared" si="3"/>
        <v>30114.799999999999</v>
      </c>
      <c r="T51" s="11">
        <f t="shared" si="3"/>
        <v>-1861.3999999999999</v>
      </c>
      <c r="U51" s="11">
        <f t="shared" si="3"/>
        <v>0</v>
      </c>
      <c r="V51" s="11">
        <f t="shared" ref="V51:V72" si="4">IF(J51&lt;&gt;"",V50+J51,"")</f>
        <v>19595.300000000003</v>
      </c>
      <c r="W51" s="11">
        <f>IF('Daily PnL Log'!W673&lt;&gt;"",'Daily PnL Log'!W673,"")</f>
        <v>550000</v>
      </c>
      <c r="X51" s="11">
        <f>IF('Daily PnL Log'!X673&lt;&gt;"",'Daily PnL Log'!X673,"")</f>
        <v>3.039894545454545E-2</v>
      </c>
      <c r="Y51" s="11" t="str">
        <f>IF('Daily PnL Log'!Y673&lt;&gt;"",'Daily PnL Log'!Y673,"")</f>
        <v/>
      </c>
      <c r="Z51" s="11" t="str">
        <f>IF('Daily PnL Log'!Z673&lt;&gt;"",'Daily PnL Log'!Z673,"")</f>
        <v/>
      </c>
      <c r="AA51" s="11" t="str">
        <f>IF('Daily PnL Log'!AA673&lt;&gt;"",'Daily PnL Log'!AA673,"")</f>
        <v/>
      </c>
    </row>
    <row r="52" spans="1:27" x14ac:dyDescent="0.25">
      <c r="A52" s="47" t="str">
        <f t="shared" si="2"/>
        <v>Aug</v>
      </c>
      <c r="B52" s="14">
        <f>'Daily PnL Log'!B674</f>
        <v>45141</v>
      </c>
      <c r="C52" s="13">
        <f>IF('Daily PnL Log'!C674&lt;&gt;"",'Daily PnL Log'!C674,"")</f>
        <v>952.8</v>
      </c>
      <c r="D52" s="13">
        <f>IF('Daily PnL Log'!D674&lt;&gt;"",'Daily PnL Log'!D674,"")</f>
        <v>-640.4</v>
      </c>
      <c r="E52" s="13">
        <f>IF('Daily PnL Log'!E674&lt;&gt;"",'Daily PnL Log'!E674,"")</f>
        <v>381.2</v>
      </c>
      <c r="F52" s="13">
        <f>IF('Daily PnL Log'!F674&lt;&gt;"",'Daily PnL Log'!F674,"")</f>
        <v>5149.7</v>
      </c>
      <c r="G52" s="13">
        <f>IF('Daily PnL Log'!G674&lt;&gt;"",'Daily PnL Log'!G674,"")</f>
        <v>-16994.5</v>
      </c>
      <c r="H52" s="13">
        <f>IF('Daily PnL Log'!H674&lt;&gt;"",'Daily PnL Log'!H674,"")</f>
        <v>-1607.1</v>
      </c>
      <c r="I52" s="13">
        <f>IF('Daily PnL Log'!I674&lt;&gt;"",'Daily PnL Log'!I674,"")</f>
        <v>0</v>
      </c>
      <c r="J52" s="13">
        <f>IF('Daily PnL Log'!J674&lt;&gt;"",'Daily PnL Log'!J674,"")</f>
        <v>-12758.300000000001</v>
      </c>
      <c r="K52" s="13">
        <f>IF('Daily PnL Log'!K674&lt;&gt;"",'Daily PnL Log'!K674,"")</f>
        <v>-48.74</v>
      </c>
      <c r="L52" s="13">
        <f>IF('Daily PnL Log'!L674&lt;&gt;"",'Daily PnL Log'!L674,"")</f>
        <v>-345.46</v>
      </c>
      <c r="M52" s="13">
        <f>IF('Daily PnL Log'!M674&lt;&gt;"",'Daily PnL Log'!M674,"")</f>
        <v>-394.2</v>
      </c>
      <c r="N52" s="13">
        <f>IF('Daily PnL Log'!N674&lt;&gt;"",'Daily PnL Log'!N674,"")</f>
        <v>-13152.500000000002</v>
      </c>
      <c r="O52" s="13">
        <f t="shared" ref="O52:O72" si="5">IF(C52&lt;&gt;"",O51+C52,"")</f>
        <v>2677.0999999999995</v>
      </c>
      <c r="P52" s="13">
        <f t="shared" ref="P52:P72" si="6">IF(D52&lt;&gt;"",P51+D52,"")</f>
        <v>-11803.4</v>
      </c>
      <c r="Q52" s="13">
        <f t="shared" ref="Q52:Q72" si="7">IF(E52&lt;&gt;"",Q51+E52,"")</f>
        <v>2443.7999999999997</v>
      </c>
      <c r="R52" s="13">
        <f t="shared" ref="R52:R72" si="8">IF(F52&lt;&gt;"",R51+F52,"")</f>
        <v>3867.7</v>
      </c>
      <c r="S52" s="13">
        <f t="shared" ref="S52:S72" si="9">IF(G52&lt;&gt;"",S51+G52,"")</f>
        <v>13120.3</v>
      </c>
      <c r="T52" s="13">
        <f t="shared" ref="T52:U72" si="10">IF(H52&lt;&gt;"",T51+H52,"")</f>
        <v>-3468.5</v>
      </c>
      <c r="U52" s="13">
        <f t="shared" ref="U52:U66" si="11">IF(I52&lt;&gt;"",U51+I52,"")</f>
        <v>0</v>
      </c>
      <c r="V52" s="13">
        <f t="shared" si="4"/>
        <v>6837.0000000000018</v>
      </c>
      <c r="W52" s="13">
        <f>IF('Daily PnL Log'!W674&lt;&gt;"",'Daily PnL Log'!W674,"")</f>
        <v>550000</v>
      </c>
      <c r="X52" s="13">
        <f>IF('Daily PnL Log'!X674&lt;&gt;"",'Daily PnL Log'!X674,"")</f>
        <v>-2.3913636363636366E-2</v>
      </c>
      <c r="Y52" s="13" t="str">
        <f>IF('Daily PnL Log'!Y674&lt;&gt;"",'Daily PnL Log'!Y674,"")</f>
        <v/>
      </c>
      <c r="Z52" s="13" t="str">
        <f>IF('Daily PnL Log'!Z674&lt;&gt;"",'Daily PnL Log'!Z674,"")</f>
        <v/>
      </c>
      <c r="AA52" s="13" t="str">
        <f>IF('Daily PnL Log'!AA674&lt;&gt;"",'Daily PnL Log'!AA674,"")</f>
        <v/>
      </c>
    </row>
    <row r="53" spans="1:27" x14ac:dyDescent="0.25">
      <c r="A53" s="48" t="str">
        <f t="shared" si="2"/>
        <v>Aug</v>
      </c>
      <c r="B53" s="2">
        <f>'Daily PnL Log'!B675</f>
        <v>45142</v>
      </c>
      <c r="C53" s="11">
        <f>IF('Daily PnL Log'!C675&lt;&gt;"",'Daily PnL Log'!C675,"")</f>
        <v>-4625.8999999999996</v>
      </c>
      <c r="D53" s="11">
        <f>IF('Daily PnL Log'!D675&lt;&gt;"",'Daily PnL Log'!D675,"")</f>
        <v>-832.9</v>
      </c>
      <c r="E53" s="11">
        <f>IF('Daily PnL Log'!E675&lt;&gt;"",'Daily PnL Log'!E675,"")</f>
        <v>655.1</v>
      </c>
      <c r="F53" s="11">
        <f>IF('Daily PnL Log'!F675&lt;&gt;"",'Daily PnL Log'!F675,"")</f>
        <v>-1014.2</v>
      </c>
      <c r="G53" s="11">
        <f>IF('Daily PnL Log'!G675&lt;&gt;"",'Daily PnL Log'!G675,"")</f>
        <v>-27853.200000000001</v>
      </c>
      <c r="H53" s="11">
        <f>IF('Daily PnL Log'!H675&lt;&gt;"",'Daily PnL Log'!H675,"")</f>
        <v>11469.4</v>
      </c>
      <c r="I53" s="11">
        <f>IF('Daily PnL Log'!I675&lt;&gt;"",'Daily PnL Log'!I675,"")</f>
        <v>0</v>
      </c>
      <c r="J53" s="11">
        <f>IF('Daily PnL Log'!J675&lt;&gt;"",'Daily PnL Log'!J675,"")</f>
        <v>-22201.699999999997</v>
      </c>
      <c r="K53" s="11">
        <f>IF('Daily PnL Log'!K675&lt;&gt;"",'Daily PnL Log'!K675,"")</f>
        <v>-34.07</v>
      </c>
      <c r="L53" s="11">
        <f>IF('Daily PnL Log'!L675&lt;&gt;"",'Daily PnL Log'!L675,"")</f>
        <v>-240.41</v>
      </c>
      <c r="M53" s="11">
        <f>IF('Daily PnL Log'!M675&lt;&gt;"",'Daily PnL Log'!M675,"")</f>
        <v>-274.48</v>
      </c>
      <c r="N53" s="11">
        <f>IF('Daily PnL Log'!N675&lt;&gt;"",'Daily PnL Log'!N675,"")</f>
        <v>-22476.179999999997</v>
      </c>
      <c r="O53" s="11">
        <f t="shared" si="5"/>
        <v>-1948.8000000000002</v>
      </c>
      <c r="P53" s="11">
        <f t="shared" si="6"/>
        <v>-12636.3</v>
      </c>
      <c r="Q53" s="11">
        <f t="shared" si="7"/>
        <v>3098.8999999999996</v>
      </c>
      <c r="R53" s="11">
        <f t="shared" si="8"/>
        <v>2853.5</v>
      </c>
      <c r="S53" s="11">
        <f t="shared" si="9"/>
        <v>-14732.900000000001</v>
      </c>
      <c r="T53" s="11">
        <f t="shared" si="10"/>
        <v>8000.9</v>
      </c>
      <c r="U53" s="11">
        <f t="shared" si="11"/>
        <v>0</v>
      </c>
      <c r="V53" s="11">
        <f t="shared" si="4"/>
        <v>-15364.699999999995</v>
      </c>
      <c r="W53" s="11">
        <f>IF('Daily PnL Log'!W675&lt;&gt;"",'Daily PnL Log'!W675,"")</f>
        <v>550000</v>
      </c>
      <c r="X53" s="11">
        <f>IF('Daily PnL Log'!X675&lt;&gt;"",'Daily PnL Log'!X675,"")</f>
        <v>-4.0865781818181811E-2</v>
      </c>
      <c r="Y53" s="11" t="str">
        <f>IF('Daily PnL Log'!Y675&lt;&gt;"",'Daily PnL Log'!Y675,"")</f>
        <v/>
      </c>
      <c r="Z53" s="11" t="str">
        <f>IF('Daily PnL Log'!Z675&lt;&gt;"",'Daily PnL Log'!Z675,"")</f>
        <v/>
      </c>
      <c r="AA53" s="11" t="str">
        <f>IF('Daily PnL Log'!AA675&lt;&gt;"",'Daily PnL Log'!AA675,"")</f>
        <v/>
      </c>
    </row>
    <row r="54" spans="1:27" x14ac:dyDescent="0.25">
      <c r="A54" s="47" t="str">
        <f t="shared" si="2"/>
        <v>Aug</v>
      </c>
      <c r="B54" s="14">
        <f>'Daily PnL Log'!B676</f>
        <v>45145</v>
      </c>
      <c r="C54" s="13">
        <f>IF('Daily PnL Log'!C676&lt;&gt;"",'Daily PnL Log'!C676,"")</f>
        <v>33839.800000000003</v>
      </c>
      <c r="D54" s="13">
        <f>IF('Daily PnL Log'!D676&lt;&gt;"",'Daily PnL Log'!D676,"")</f>
        <v>-2644</v>
      </c>
      <c r="E54" s="13">
        <f>IF('Daily PnL Log'!E676&lt;&gt;"",'Daily PnL Log'!E676,"")</f>
        <v>326.10000000000002</v>
      </c>
      <c r="F54" s="13">
        <f>IF('Daily PnL Log'!F676&lt;&gt;"",'Daily PnL Log'!F676,"")</f>
        <v>2373.1</v>
      </c>
      <c r="G54" s="13">
        <f>IF('Daily PnL Log'!G676&lt;&gt;"",'Daily PnL Log'!G676,"")</f>
        <v>-7152.6</v>
      </c>
      <c r="H54" s="13">
        <f>IF('Daily PnL Log'!H676&lt;&gt;"",'Daily PnL Log'!H676,"")</f>
        <v>6699.2</v>
      </c>
      <c r="I54" s="13">
        <f>IF('Daily PnL Log'!I676&lt;&gt;"",'Daily PnL Log'!I676,"")</f>
        <v>0</v>
      </c>
      <c r="J54" s="13">
        <f>IF('Daily PnL Log'!J676&lt;&gt;"",'Daily PnL Log'!J676,"")</f>
        <v>33441.599999999999</v>
      </c>
      <c r="K54" s="13">
        <f>IF('Daily PnL Log'!K676&lt;&gt;"",'Daily PnL Log'!K676,"")</f>
        <v>-87.38</v>
      </c>
      <c r="L54" s="13">
        <f>IF('Daily PnL Log'!L676&lt;&gt;"",'Daily PnL Log'!L676,"")</f>
        <v>-618.47</v>
      </c>
      <c r="M54" s="13">
        <f>IF('Daily PnL Log'!M676&lt;&gt;"",'Daily PnL Log'!M676,"")</f>
        <v>-705.85</v>
      </c>
      <c r="N54" s="13">
        <f>IF('Daily PnL Log'!N676&lt;&gt;"",'Daily PnL Log'!N676,"")</f>
        <v>32735.75</v>
      </c>
      <c r="O54" s="13">
        <f t="shared" si="5"/>
        <v>31891.000000000004</v>
      </c>
      <c r="P54" s="13">
        <f t="shared" si="6"/>
        <v>-15280.3</v>
      </c>
      <c r="Q54" s="13">
        <f t="shared" si="7"/>
        <v>3424.9999999999995</v>
      </c>
      <c r="R54" s="13">
        <f t="shared" si="8"/>
        <v>5226.6000000000004</v>
      </c>
      <c r="S54" s="13">
        <f t="shared" si="9"/>
        <v>-21885.5</v>
      </c>
      <c r="T54" s="13">
        <f t="shared" si="10"/>
        <v>14700.099999999999</v>
      </c>
      <c r="U54" s="13">
        <f t="shared" si="11"/>
        <v>0</v>
      </c>
      <c r="V54" s="13">
        <f t="shared" si="4"/>
        <v>18076.900000000001</v>
      </c>
      <c r="W54" s="13">
        <f>IF('Daily PnL Log'!W676&lt;&gt;"",'Daily PnL Log'!W676,"")</f>
        <v>493016.54</v>
      </c>
      <c r="X54" s="13">
        <f>IF('Daily PnL Log'!X676&lt;&gt;"",'Daily PnL Log'!X676,"")</f>
        <v>6.6398887956172839E-2</v>
      </c>
      <c r="Y54" s="13">
        <f>IF('Daily PnL Log'!Y676&lt;&gt;"",'Daily PnL Log'!Y676,"")</f>
        <v>-133</v>
      </c>
      <c r="Z54" s="13" t="str">
        <f>IF('Daily PnL Log'!Z676&lt;&gt;"",'Daily PnL Log'!Z676,"")</f>
        <v/>
      </c>
      <c r="AA54" s="13" t="str">
        <f>IF('Daily PnL Log'!AA676&lt;&gt;"",'Daily PnL Log'!AA676,"")</f>
        <v/>
      </c>
    </row>
    <row r="55" spans="1:27" x14ac:dyDescent="0.25">
      <c r="A55" s="48" t="str">
        <f t="shared" si="2"/>
        <v>Aug</v>
      </c>
      <c r="B55" s="2">
        <f>'Daily PnL Log'!B677</f>
        <v>45146</v>
      </c>
      <c r="C55" s="11">
        <f>IF('Daily PnL Log'!C677&lt;&gt;"",'Daily PnL Log'!C677,"")</f>
        <v>7692</v>
      </c>
      <c r="D55" s="11">
        <f>IF('Daily PnL Log'!D677&lt;&gt;"",'Daily PnL Log'!D677,"")</f>
        <v>-22739.5</v>
      </c>
      <c r="E55" s="11">
        <f>IF('Daily PnL Log'!E677&lt;&gt;"",'Daily PnL Log'!E677,"")</f>
        <v>-660</v>
      </c>
      <c r="F55" s="11">
        <f>IF('Daily PnL Log'!F677&lt;&gt;"",'Daily PnL Log'!F677,"")</f>
        <v>-4624.2</v>
      </c>
      <c r="G55" s="11">
        <f>IF('Daily PnL Log'!G677&lt;&gt;"",'Daily PnL Log'!G677,"")</f>
        <v>-18348.400000000001</v>
      </c>
      <c r="H55" s="11">
        <f>IF('Daily PnL Log'!H677&lt;&gt;"",'Daily PnL Log'!H677,"")</f>
        <v>1982.8</v>
      </c>
      <c r="I55" s="11">
        <f>IF('Daily PnL Log'!I677&lt;&gt;"",'Daily PnL Log'!I677,"")</f>
        <v>0</v>
      </c>
      <c r="J55" s="11">
        <f>IF('Daily PnL Log'!J677&lt;&gt;"",'Daily PnL Log'!J677,"")</f>
        <v>-36697.300000000003</v>
      </c>
      <c r="K55" s="11">
        <f>IF('Daily PnL Log'!K677&lt;&gt;"",'Daily PnL Log'!K677,"")</f>
        <v>-59.39</v>
      </c>
      <c r="L55" s="11">
        <f>IF('Daily PnL Log'!L677&lt;&gt;"",'Daily PnL Log'!L677,"")</f>
        <v>-419.75</v>
      </c>
      <c r="M55" s="11">
        <f>IF('Daily PnL Log'!M677&lt;&gt;"",'Daily PnL Log'!M677,"")</f>
        <v>-479.14</v>
      </c>
      <c r="N55" s="11">
        <f>IF('Daily PnL Log'!N677&lt;&gt;"",'Daily PnL Log'!N677,"")</f>
        <v>-37176.44</v>
      </c>
      <c r="O55" s="11">
        <f t="shared" si="5"/>
        <v>39583</v>
      </c>
      <c r="P55" s="11">
        <f t="shared" si="6"/>
        <v>-38019.800000000003</v>
      </c>
      <c r="Q55" s="11">
        <f t="shared" si="7"/>
        <v>2764.9999999999995</v>
      </c>
      <c r="R55" s="11">
        <f t="shared" si="8"/>
        <v>602.40000000000055</v>
      </c>
      <c r="S55" s="11">
        <f t="shared" si="9"/>
        <v>-40233.9</v>
      </c>
      <c r="T55" s="11">
        <f t="shared" si="10"/>
        <v>16682.899999999998</v>
      </c>
      <c r="U55" s="11">
        <f t="shared" si="11"/>
        <v>0</v>
      </c>
      <c r="V55" s="11">
        <f t="shared" si="4"/>
        <v>-18620.400000000001</v>
      </c>
      <c r="W55" s="11">
        <f>IF('Daily PnL Log'!W677&lt;&gt;"",'Daily PnL Log'!W677,"")</f>
        <v>470226.93</v>
      </c>
      <c r="X55" s="11">
        <f>IF('Daily PnL Log'!X677&lt;&gt;"",'Daily PnL Log'!X677,"")</f>
        <v>-7.9060635680733987E-2</v>
      </c>
      <c r="Y55" s="11" t="str">
        <f>IF('Daily PnL Log'!Y677&lt;&gt;"",'Daily PnL Log'!Y677,"")</f>
        <v/>
      </c>
      <c r="Z55" s="11" t="str">
        <f>IF('Daily PnL Log'!Z677&lt;&gt;"",'Daily PnL Log'!Z677,"")</f>
        <v/>
      </c>
      <c r="AA55" s="11" t="str">
        <f>IF('Daily PnL Log'!AA677&lt;&gt;"",'Daily PnL Log'!AA677,"")</f>
        <v/>
      </c>
    </row>
    <row r="56" spans="1:27" x14ac:dyDescent="0.25">
      <c r="A56" s="47" t="str">
        <f t="shared" si="2"/>
        <v>Aug</v>
      </c>
      <c r="B56" s="14">
        <f>'Daily PnL Log'!B678</f>
        <v>45147</v>
      </c>
      <c r="C56" s="13">
        <f>IF('Daily PnL Log'!C678&lt;&gt;"",'Daily PnL Log'!C678,"")</f>
        <v>-27941.9</v>
      </c>
      <c r="D56" s="13">
        <f>IF('Daily PnL Log'!D678&lt;&gt;"",'Daily PnL Log'!D678,"")</f>
        <v>14964.6</v>
      </c>
      <c r="E56" s="13">
        <f>IF('Daily PnL Log'!E678&lt;&gt;"",'Daily PnL Log'!E678,"")</f>
        <v>1493.9</v>
      </c>
      <c r="F56" s="13">
        <f>IF('Daily PnL Log'!F678&lt;&gt;"",'Daily PnL Log'!F678,"")</f>
        <v>-11150</v>
      </c>
      <c r="G56" s="13">
        <f>IF('Daily PnL Log'!G678&lt;&gt;"",'Daily PnL Log'!G678,"")</f>
        <v>10310</v>
      </c>
      <c r="H56" s="13">
        <f>IF('Daily PnL Log'!H678&lt;&gt;"",'Daily PnL Log'!H678,"")</f>
        <v>-5219.1000000000004</v>
      </c>
      <c r="I56" s="13">
        <f>IF('Daily PnL Log'!I678&lt;&gt;"",'Daily PnL Log'!I678,"")</f>
        <v>0</v>
      </c>
      <c r="J56" s="13">
        <f>IF('Daily PnL Log'!J678&lt;&gt;"",'Daily PnL Log'!J678,"")</f>
        <v>-17542.5</v>
      </c>
      <c r="K56" s="13">
        <f>IF('Daily PnL Log'!K678&lt;&gt;"",'Daily PnL Log'!K678,"")</f>
        <v>-64.650000000000006</v>
      </c>
      <c r="L56" s="13">
        <f>IF('Daily PnL Log'!L678&lt;&gt;"",'Daily PnL Log'!L678,"")</f>
        <v>-457.47</v>
      </c>
      <c r="M56" s="13">
        <f>IF('Daily PnL Log'!M678&lt;&gt;"",'Daily PnL Log'!M678,"")</f>
        <v>-522.12</v>
      </c>
      <c r="N56" s="13">
        <f>IF('Daily PnL Log'!N678&lt;&gt;"",'Daily PnL Log'!N678,"")</f>
        <v>-18064.62</v>
      </c>
      <c r="O56" s="13">
        <f t="shared" si="5"/>
        <v>11641.099999999999</v>
      </c>
      <c r="P56" s="13">
        <f t="shared" si="6"/>
        <v>-23055.200000000004</v>
      </c>
      <c r="Q56" s="13">
        <f t="shared" si="7"/>
        <v>4258.8999999999996</v>
      </c>
      <c r="R56" s="13">
        <f t="shared" si="8"/>
        <v>-10547.599999999999</v>
      </c>
      <c r="S56" s="13">
        <f t="shared" si="9"/>
        <v>-29923.9</v>
      </c>
      <c r="T56" s="13">
        <f t="shared" si="10"/>
        <v>11463.799999999997</v>
      </c>
      <c r="U56" s="13">
        <f t="shared" si="11"/>
        <v>0</v>
      </c>
      <c r="V56" s="13">
        <f t="shared" si="4"/>
        <v>-36162.9</v>
      </c>
      <c r="W56" s="13">
        <f>IF('Daily PnL Log'!W678&lt;&gt;"",'Daily PnL Log'!W678,"")</f>
        <v>460000</v>
      </c>
      <c r="X56" s="13">
        <f>IF('Daily PnL Log'!X678&lt;&gt;"",'Daily PnL Log'!X678,"")</f>
        <v>-3.927091304347826E-2</v>
      </c>
      <c r="Y56" s="13">
        <f>IF('Daily PnL Log'!Y678&lt;&gt;"",'Daily PnL Log'!Y678,"")</f>
        <v>-859.71</v>
      </c>
      <c r="Z56" s="13" t="str">
        <f>IF('Daily PnL Log'!Z678&lt;&gt;"",'Daily PnL Log'!Z678,"")</f>
        <v/>
      </c>
      <c r="AA56" s="13" t="str">
        <f>IF('Daily PnL Log'!AA678&lt;&gt;"",'Daily PnL Log'!AA678,"")</f>
        <v/>
      </c>
    </row>
    <row r="57" spans="1:27" x14ac:dyDescent="0.25">
      <c r="A57" s="48" t="str">
        <f t="shared" si="2"/>
        <v>Aug</v>
      </c>
      <c r="B57" s="2">
        <f>'Daily PnL Log'!B679</f>
        <v>45148</v>
      </c>
      <c r="C57" s="11">
        <f>IF('Daily PnL Log'!C679&lt;&gt;"",'Daily PnL Log'!C679,"")</f>
        <v>-17836.599999999999</v>
      </c>
      <c r="D57" s="11">
        <f>IF('Daily PnL Log'!D679&lt;&gt;"",'Daily PnL Log'!D679,"")</f>
        <v>1482.2</v>
      </c>
      <c r="E57" s="11">
        <f>IF('Daily PnL Log'!E679&lt;&gt;"",'Daily PnL Log'!E679,"")</f>
        <v>1520</v>
      </c>
      <c r="F57" s="11">
        <f>IF('Daily PnL Log'!F679&lt;&gt;"",'Daily PnL Log'!F679,"")</f>
        <v>-6826.8</v>
      </c>
      <c r="G57" s="11">
        <f>IF('Daily PnL Log'!G679&lt;&gt;"",'Daily PnL Log'!G679,"")</f>
        <v>1193.7</v>
      </c>
      <c r="H57" s="11">
        <f>IF('Daily PnL Log'!H679&lt;&gt;"",'Daily PnL Log'!H679,"")</f>
        <v>-5208.2</v>
      </c>
      <c r="I57" s="11">
        <f>IF('Daily PnL Log'!I679&lt;&gt;"",'Daily PnL Log'!I679,"")</f>
        <v>0</v>
      </c>
      <c r="J57" s="11">
        <f>IF('Daily PnL Log'!J679&lt;&gt;"",'Daily PnL Log'!J679,"")</f>
        <v>-25675.699999999997</v>
      </c>
      <c r="K57" s="11">
        <f>IF('Daily PnL Log'!K679&lt;&gt;"",'Daily PnL Log'!K679,"")</f>
        <v>-48.98</v>
      </c>
      <c r="L57" s="11">
        <f>IF('Daily PnL Log'!L679&lt;&gt;"",'Daily PnL Log'!L679,"")</f>
        <v>-338.88</v>
      </c>
      <c r="M57" s="11">
        <f>IF('Daily PnL Log'!M679&lt;&gt;"",'Daily PnL Log'!M679,"")</f>
        <v>-387.86</v>
      </c>
      <c r="N57" s="11">
        <f>IF('Daily PnL Log'!N679&lt;&gt;"",'Daily PnL Log'!N679,"")</f>
        <v>-26063.559999999998</v>
      </c>
      <c r="O57" s="11">
        <f t="shared" si="5"/>
        <v>-6195.5</v>
      </c>
      <c r="P57" s="11">
        <f t="shared" si="6"/>
        <v>-21573.000000000004</v>
      </c>
      <c r="Q57" s="11">
        <f t="shared" si="7"/>
        <v>5778.9</v>
      </c>
      <c r="R57" s="11">
        <f t="shared" si="8"/>
        <v>-17374.399999999998</v>
      </c>
      <c r="S57" s="11">
        <f t="shared" si="9"/>
        <v>-28730.2</v>
      </c>
      <c r="T57" s="11">
        <f t="shared" si="10"/>
        <v>6255.5999999999976</v>
      </c>
      <c r="U57" s="11">
        <f t="shared" si="11"/>
        <v>0</v>
      </c>
      <c r="V57" s="11">
        <f t="shared" si="4"/>
        <v>-61838.6</v>
      </c>
      <c r="W57" s="11">
        <f>IF('Daily PnL Log'!W679&lt;&gt;"",'Daily PnL Log'!W679,"")</f>
        <v>326692.15999999997</v>
      </c>
      <c r="X57" s="11">
        <f>IF('Daily PnL Log'!X679&lt;&gt;"",'Daily PnL Log'!X679,"")</f>
        <v>-7.9780182052731227E-2</v>
      </c>
      <c r="Y57" s="11" t="str">
        <f>IF('Daily PnL Log'!Y679&lt;&gt;"",'Daily PnL Log'!Y679,"")</f>
        <v/>
      </c>
      <c r="Z57" s="11" t="str">
        <f>IF('Daily PnL Log'!Z679&lt;&gt;"",'Daily PnL Log'!Z679,"")</f>
        <v/>
      </c>
      <c r="AA57" s="11" t="str">
        <f>IF('Daily PnL Log'!AA679&lt;&gt;"",'Daily PnL Log'!AA679,"")</f>
        <v/>
      </c>
    </row>
    <row r="58" spans="1:27" x14ac:dyDescent="0.25">
      <c r="A58" s="47" t="str">
        <f t="shared" si="2"/>
        <v>Aug</v>
      </c>
      <c r="B58" s="14">
        <f>'Daily PnL Log'!B680</f>
        <v>45149</v>
      </c>
      <c r="C58" s="13">
        <f>IF('Daily PnL Log'!C680&lt;&gt;"",'Daily PnL Log'!C680,"")</f>
        <v>-6369.2</v>
      </c>
      <c r="D58" s="13">
        <f>IF('Daily PnL Log'!D680&lt;&gt;"",'Daily PnL Log'!D680,"")</f>
        <v>1225.0999999999999</v>
      </c>
      <c r="E58" s="13">
        <f>IF('Daily PnL Log'!E680&lt;&gt;"",'Daily PnL Log'!E680,"")</f>
        <v>1208</v>
      </c>
      <c r="F58" s="13">
        <f>IF('Daily PnL Log'!F680&lt;&gt;"",'Daily PnL Log'!F680,"")</f>
        <v>-308.39999999999998</v>
      </c>
      <c r="G58" s="13">
        <f>IF('Daily PnL Log'!G680&lt;&gt;"",'Daily PnL Log'!G680,"")</f>
        <v>5648.6</v>
      </c>
      <c r="H58" s="13">
        <f>IF('Daily PnL Log'!H680&lt;&gt;"",'Daily PnL Log'!H680,"")</f>
        <v>-7781</v>
      </c>
      <c r="I58" s="13">
        <f>IF('Daily PnL Log'!I680&lt;&gt;"",'Daily PnL Log'!I680,"")</f>
        <v>0</v>
      </c>
      <c r="J58" s="13">
        <f>IF('Daily PnL Log'!J680&lt;&gt;"",'Daily PnL Log'!J680,"")</f>
        <v>-6376.9</v>
      </c>
      <c r="K58" s="13">
        <f>IF('Daily PnL Log'!K680&lt;&gt;"",'Daily PnL Log'!K680,"")</f>
        <v>-125.64</v>
      </c>
      <c r="L58" s="13">
        <f>IF('Daily PnL Log'!L680&lt;&gt;"",'Daily PnL Log'!L680,"")</f>
        <v>-886.91</v>
      </c>
      <c r="M58" s="13">
        <f>IF('Daily PnL Log'!M680&lt;&gt;"",'Daily PnL Log'!M680,"")</f>
        <v>-1012.55</v>
      </c>
      <c r="N58" s="13">
        <f>IF('Daily PnL Log'!N680&lt;&gt;"",'Daily PnL Log'!N680,"")</f>
        <v>-7389.45</v>
      </c>
      <c r="O58" s="13">
        <f t="shared" si="5"/>
        <v>-12564.7</v>
      </c>
      <c r="P58" s="13">
        <f t="shared" si="6"/>
        <v>-20347.900000000005</v>
      </c>
      <c r="Q58" s="13">
        <f t="shared" si="7"/>
        <v>6986.9</v>
      </c>
      <c r="R58" s="13">
        <f t="shared" si="8"/>
        <v>-17682.8</v>
      </c>
      <c r="S58" s="13">
        <f t="shared" si="9"/>
        <v>-23081.599999999999</v>
      </c>
      <c r="T58" s="13">
        <f t="shared" si="10"/>
        <v>-1525.4000000000024</v>
      </c>
      <c r="U58" s="13">
        <f t="shared" si="11"/>
        <v>0</v>
      </c>
      <c r="V58" s="13">
        <f t="shared" si="4"/>
        <v>-68215.5</v>
      </c>
      <c r="W58" s="13">
        <f>IF('Daily PnL Log'!W680&lt;&gt;"",'Daily PnL Log'!W680,"")</f>
        <v>812134.46</v>
      </c>
      <c r="X58" s="13">
        <f>IF('Daily PnL Log'!X680&lt;&gt;"",'Daily PnL Log'!X680,"")</f>
        <v>-9.0988012009735435E-3</v>
      </c>
      <c r="Y58" s="13" t="str">
        <f>IF('Daily PnL Log'!Y680&lt;&gt;"",'Daily PnL Log'!Y680,"")</f>
        <v/>
      </c>
      <c r="Z58" s="13" t="str">
        <f>IF('Daily PnL Log'!Z680&lt;&gt;"",'Daily PnL Log'!Z680,"")</f>
        <v/>
      </c>
      <c r="AA58" s="13" t="str">
        <f>IF('Daily PnL Log'!AA680&lt;&gt;"",'Daily PnL Log'!AA680,"")</f>
        <v/>
      </c>
    </row>
    <row r="59" spans="1:27" x14ac:dyDescent="0.25">
      <c r="A59" s="48" t="str">
        <f t="shared" si="2"/>
        <v>Aug</v>
      </c>
      <c r="B59" s="2">
        <f>'Daily PnL Log'!B681</f>
        <v>45152</v>
      </c>
      <c r="C59" s="11">
        <f>IF('Daily PnL Log'!C681&lt;&gt;"",'Daily PnL Log'!C681,"")</f>
        <v>-18141.7</v>
      </c>
      <c r="D59" s="11">
        <f>IF('Daily PnL Log'!D681&lt;&gt;"",'Daily PnL Log'!D681,"")</f>
        <v>7918</v>
      </c>
      <c r="E59" s="11">
        <f>IF('Daily PnL Log'!E681&lt;&gt;"",'Daily PnL Log'!E681,"")</f>
        <v>1222.2</v>
      </c>
      <c r="F59" s="11">
        <f>IF('Daily PnL Log'!F681&lt;&gt;"",'Daily PnL Log'!F681,"")</f>
        <v>6055.1</v>
      </c>
      <c r="G59" s="11">
        <f>IF('Daily PnL Log'!G681&lt;&gt;"",'Daily PnL Log'!G681,"")</f>
        <v>12624.9</v>
      </c>
      <c r="H59" s="11">
        <f>IF('Daily PnL Log'!H681&lt;&gt;"",'Daily PnL Log'!H681,"")</f>
        <v>-1350.9</v>
      </c>
      <c r="I59" s="11">
        <f>IF('Daily PnL Log'!I681&lt;&gt;"",'Daily PnL Log'!I681,"")</f>
        <v>0</v>
      </c>
      <c r="J59" s="11">
        <f>IF('Daily PnL Log'!J681&lt;&gt;"",'Daily PnL Log'!J681,"")</f>
        <v>8327.6</v>
      </c>
      <c r="K59" s="11">
        <f>IF('Daily PnL Log'!K681&lt;&gt;"",'Daily PnL Log'!K681,"")</f>
        <v>-56.98</v>
      </c>
      <c r="L59" s="11">
        <f>IF('Daily PnL Log'!L681&lt;&gt;"",'Daily PnL Log'!L681,"")</f>
        <v>-390.25</v>
      </c>
      <c r="M59" s="11">
        <f>IF('Daily PnL Log'!M681&lt;&gt;"",'Daily PnL Log'!M681,"")</f>
        <v>-447.23</v>
      </c>
      <c r="N59" s="11">
        <f>IF('Daily PnL Log'!N681&lt;&gt;"",'Daily PnL Log'!N681,"")</f>
        <v>7880.3700000000008</v>
      </c>
      <c r="O59" s="11">
        <f t="shared" si="5"/>
        <v>-30706.400000000001</v>
      </c>
      <c r="P59" s="11">
        <f t="shared" si="6"/>
        <v>-12429.900000000005</v>
      </c>
      <c r="Q59" s="11">
        <f t="shared" si="7"/>
        <v>8209.1</v>
      </c>
      <c r="R59" s="11">
        <f t="shared" si="8"/>
        <v>-11627.699999999999</v>
      </c>
      <c r="S59" s="11">
        <f t="shared" si="9"/>
        <v>-10456.699999999999</v>
      </c>
      <c r="T59" s="11">
        <f t="shared" si="10"/>
        <v>-2876.3000000000025</v>
      </c>
      <c r="U59" s="11">
        <f t="shared" si="11"/>
        <v>0</v>
      </c>
      <c r="V59" s="11">
        <f t="shared" si="4"/>
        <v>-59887.9</v>
      </c>
      <c r="W59" s="11">
        <f>IF('Daily PnL Log'!W681&lt;&gt;"",'Daily PnL Log'!W681,"")</f>
        <v>998932.31</v>
      </c>
      <c r="X59" s="11">
        <f>IF('Daily PnL Log'!X681&lt;&gt;"",'Daily PnL Log'!X681,"")</f>
        <v>7.8887927851687967E-3</v>
      </c>
      <c r="Y59" s="11">
        <f>IF('Daily PnL Log'!Y681&lt;&gt;"",'Daily PnL Log'!Y681,"")</f>
        <v>-5158.2299999999996</v>
      </c>
      <c r="Z59" s="11" t="str">
        <f>IF('Daily PnL Log'!Z681&lt;&gt;"",'Daily PnL Log'!Z681,"")</f>
        <v/>
      </c>
      <c r="AA59" s="11" t="str">
        <f>IF('Daily PnL Log'!AA681&lt;&gt;"",'Daily PnL Log'!AA681,"")</f>
        <v/>
      </c>
    </row>
    <row r="60" spans="1:27" x14ac:dyDescent="0.25">
      <c r="A60" s="47" t="str">
        <f t="shared" si="2"/>
        <v>Aug</v>
      </c>
      <c r="B60" s="14">
        <f>'Daily PnL Log'!B682</f>
        <v>45153</v>
      </c>
      <c r="C60" s="13">
        <f>IF('Daily PnL Log'!C682&lt;&gt;"",'Daily PnL Log'!C682,"")</f>
        <v>8968.2999999999993</v>
      </c>
      <c r="D60" s="13">
        <f>IF('Daily PnL Log'!D682&lt;&gt;"",'Daily PnL Log'!D682,"")</f>
        <v>5793.2</v>
      </c>
      <c r="E60" s="13">
        <f>IF('Daily PnL Log'!E682&lt;&gt;"",'Daily PnL Log'!E682,"")</f>
        <v>-443.2</v>
      </c>
      <c r="F60" s="13">
        <f>IF('Daily PnL Log'!F682&lt;&gt;"",'Daily PnL Log'!F682,"")</f>
        <v>379.8</v>
      </c>
      <c r="G60" s="13">
        <f>IF('Daily PnL Log'!G682&lt;&gt;"",'Daily PnL Log'!G682,"")</f>
        <v>18088.7</v>
      </c>
      <c r="H60" s="13">
        <f>IF('Daily PnL Log'!H682&lt;&gt;"",'Daily PnL Log'!H682,"")</f>
        <v>-4465.5</v>
      </c>
      <c r="I60" s="13">
        <f>IF('Daily PnL Log'!I682&lt;&gt;"",'Daily PnL Log'!I682,"")</f>
        <v>0</v>
      </c>
      <c r="J60" s="13">
        <f>IF('Daily PnL Log'!J682&lt;&gt;"",'Daily PnL Log'!J682,"")</f>
        <v>28321.300000000003</v>
      </c>
      <c r="K60" s="13">
        <f>IF('Daily PnL Log'!K682&lt;&gt;"",'Daily PnL Log'!K682,"")</f>
        <v>-97.55</v>
      </c>
      <c r="L60" s="13">
        <f>IF('Daily PnL Log'!L682&lt;&gt;"",'Daily PnL Log'!L682,"")</f>
        <v>-689.21</v>
      </c>
      <c r="M60" s="13">
        <f>IF('Daily PnL Log'!M682&lt;&gt;"",'Daily PnL Log'!M682,"")</f>
        <v>-786.76</v>
      </c>
      <c r="N60" s="13">
        <f>IF('Daily PnL Log'!N682&lt;&gt;"",'Daily PnL Log'!N682,"")</f>
        <v>27534.540000000005</v>
      </c>
      <c r="O60" s="13">
        <f t="shared" si="5"/>
        <v>-21738.100000000002</v>
      </c>
      <c r="P60" s="13">
        <f t="shared" si="6"/>
        <v>-6636.7000000000053</v>
      </c>
      <c r="Q60" s="13">
        <f t="shared" si="7"/>
        <v>7765.9000000000005</v>
      </c>
      <c r="R60" s="13">
        <f t="shared" si="8"/>
        <v>-11247.9</v>
      </c>
      <c r="S60" s="13">
        <f t="shared" si="9"/>
        <v>7632.0000000000018</v>
      </c>
      <c r="T60" s="13">
        <f t="shared" si="10"/>
        <v>-7341.8000000000029</v>
      </c>
      <c r="U60" s="13">
        <f t="shared" si="11"/>
        <v>0</v>
      </c>
      <c r="V60" s="13">
        <f t="shared" si="4"/>
        <v>-31566.6</v>
      </c>
      <c r="W60" s="13">
        <f>IF('Daily PnL Log'!W682&lt;&gt;"",'Daily PnL Log'!W682,"")</f>
        <v>682591.8</v>
      </c>
      <c r="X60" s="13">
        <f>IF('Daily PnL Log'!X682&lt;&gt;"",'Daily PnL Log'!X682,"")</f>
        <v>4.0338222639064815E-2</v>
      </c>
      <c r="Y60" s="13" t="str">
        <f>IF('Daily PnL Log'!Y682&lt;&gt;"",'Daily PnL Log'!Y682,"")</f>
        <v/>
      </c>
      <c r="Z60" s="13" t="str">
        <f>IF('Daily PnL Log'!Z682&lt;&gt;"",'Daily PnL Log'!Z682,"")</f>
        <v/>
      </c>
      <c r="AA60" s="13" t="str">
        <f>IF('Daily PnL Log'!AA682&lt;&gt;"",'Daily PnL Log'!AA682,"")</f>
        <v/>
      </c>
    </row>
    <row r="61" spans="1:27" x14ac:dyDescent="0.25">
      <c r="A61" s="48" t="str">
        <f t="shared" si="2"/>
        <v>Aug</v>
      </c>
      <c r="B61" s="2">
        <f>'Daily PnL Log'!B683</f>
        <v>45154</v>
      </c>
      <c r="C61" s="11">
        <f>IF('Daily PnL Log'!C683&lt;&gt;"",'Daily PnL Log'!C683,"")</f>
        <v>26818.7</v>
      </c>
      <c r="D61" s="11">
        <f>IF('Daily PnL Log'!D683&lt;&gt;"",'Daily PnL Log'!D683,"")</f>
        <v>-13710.8</v>
      </c>
      <c r="E61" s="11">
        <f>IF('Daily PnL Log'!E683&lt;&gt;"",'Daily PnL Log'!E683,"")</f>
        <v>-1306.5</v>
      </c>
      <c r="F61" s="11">
        <f>IF('Daily PnL Log'!F683&lt;&gt;"",'Daily PnL Log'!F683,"")</f>
        <v>36030.199999999997</v>
      </c>
      <c r="G61" s="11">
        <f>IF('Daily PnL Log'!G683&lt;&gt;"",'Daily PnL Log'!G683,"")</f>
        <v>-17138.099999999999</v>
      </c>
      <c r="H61" s="11">
        <f>IF('Daily PnL Log'!H683&lt;&gt;"",'Daily PnL Log'!H683,"")</f>
        <v>6027.4</v>
      </c>
      <c r="I61" s="11">
        <f>IF('Daily PnL Log'!I683&lt;&gt;"",'Daily PnL Log'!I683,"")</f>
        <v>0</v>
      </c>
      <c r="J61" s="11">
        <f>IF('Daily PnL Log'!J683&lt;&gt;"",'Daily PnL Log'!J683,"")</f>
        <v>36720.9</v>
      </c>
      <c r="K61" s="11">
        <f>IF('Daily PnL Log'!K683&lt;&gt;"",'Daily PnL Log'!K683,"")</f>
        <v>-93.41</v>
      </c>
      <c r="L61" s="11">
        <f>IF('Daily PnL Log'!L683&lt;&gt;"",'Daily PnL Log'!L683,"")</f>
        <v>-656.85</v>
      </c>
      <c r="M61" s="11">
        <f>IF('Daily PnL Log'!M683&lt;&gt;"",'Daily PnL Log'!M683,"")</f>
        <v>-750.26</v>
      </c>
      <c r="N61" s="11">
        <f>IF('Daily PnL Log'!N683&lt;&gt;"",'Daily PnL Log'!N683,"")</f>
        <v>35970.639999999999</v>
      </c>
      <c r="O61" s="11">
        <f t="shared" si="5"/>
        <v>5080.5999999999985</v>
      </c>
      <c r="P61" s="11">
        <f t="shared" si="6"/>
        <v>-20347.500000000004</v>
      </c>
      <c r="Q61" s="11">
        <f t="shared" si="7"/>
        <v>6459.4000000000005</v>
      </c>
      <c r="R61" s="11">
        <f t="shared" si="8"/>
        <v>24782.299999999996</v>
      </c>
      <c r="S61" s="11">
        <f t="shared" si="9"/>
        <v>-9506.0999999999967</v>
      </c>
      <c r="T61" s="11">
        <f t="shared" si="10"/>
        <v>-1314.4000000000033</v>
      </c>
      <c r="U61" s="11">
        <f t="shared" si="11"/>
        <v>0</v>
      </c>
      <c r="V61" s="11">
        <f t="shared" si="4"/>
        <v>5154.3000000000029</v>
      </c>
      <c r="W61" s="11">
        <f>IF('Daily PnL Log'!W683&lt;&gt;"",'Daily PnL Log'!W683,"")</f>
        <v>632637.29</v>
      </c>
      <c r="X61" s="11">
        <f>IF('Daily PnL Log'!X683&lt;&gt;"",'Daily PnL Log'!X683,"")</f>
        <v>5.6858235466960852E-2</v>
      </c>
      <c r="Y61" s="11" t="str">
        <f>IF('Daily PnL Log'!Y683&lt;&gt;"",'Daily PnL Log'!Y683,"")</f>
        <v/>
      </c>
      <c r="Z61" s="11" t="str">
        <f>IF('Daily PnL Log'!Z683&lt;&gt;"",'Daily PnL Log'!Z683,"")</f>
        <v/>
      </c>
      <c r="AA61" s="11" t="str">
        <f>IF('Daily PnL Log'!AA683&lt;&gt;"",'Daily PnL Log'!AA683,"")</f>
        <v/>
      </c>
    </row>
    <row r="62" spans="1:27" x14ac:dyDescent="0.25">
      <c r="A62" s="47" t="str">
        <f t="shared" si="2"/>
        <v>Aug</v>
      </c>
      <c r="B62" s="14">
        <f>'Daily PnL Log'!B684</f>
        <v>45155</v>
      </c>
      <c r="C62" s="13">
        <f>IF('Daily PnL Log'!C684&lt;&gt;"",'Daily PnL Log'!C684,"")</f>
        <v>-19306.2</v>
      </c>
      <c r="D62" s="13">
        <f>IF('Daily PnL Log'!D684&lt;&gt;"",'Daily PnL Log'!D684,"")</f>
        <v>14882.3</v>
      </c>
      <c r="E62" s="13">
        <f>IF('Daily PnL Log'!E684&lt;&gt;"",'Daily PnL Log'!E684,"")</f>
        <v>535.1</v>
      </c>
      <c r="F62" s="13">
        <f>IF('Daily PnL Log'!F684&lt;&gt;"",'Daily PnL Log'!F684,"")</f>
        <v>747</v>
      </c>
      <c r="G62" s="13">
        <f>IF('Daily PnL Log'!G684&lt;&gt;"",'Daily PnL Log'!G684,"")</f>
        <v>2446.5</v>
      </c>
      <c r="H62" s="13">
        <f>IF('Daily PnL Log'!H684&lt;&gt;"",'Daily PnL Log'!H684,"")</f>
        <v>538</v>
      </c>
      <c r="I62" s="13">
        <f>IF('Daily PnL Log'!I684&lt;&gt;"",'Daily PnL Log'!I684,"")</f>
        <v>0</v>
      </c>
      <c r="J62" s="13">
        <f>IF('Daily PnL Log'!J684&lt;&gt;"",'Daily PnL Log'!J684,"")</f>
        <v>-157.30000000000155</v>
      </c>
      <c r="K62" s="13">
        <f>IF('Daily PnL Log'!K684&lt;&gt;"",'Daily PnL Log'!K684,"")</f>
        <v>-85.67</v>
      </c>
      <c r="L62" s="13">
        <f>IF('Daily PnL Log'!L684&lt;&gt;"",'Daily PnL Log'!L684,"")</f>
        <v>-607.42999999999995</v>
      </c>
      <c r="M62" s="13">
        <f>IF('Daily PnL Log'!M684&lt;&gt;"",'Daily PnL Log'!M684,"")</f>
        <v>-693.09999999999991</v>
      </c>
      <c r="N62" s="13">
        <f>IF('Daily PnL Log'!N684&lt;&gt;"",'Daily PnL Log'!N684,"")</f>
        <v>-850.40000000000146</v>
      </c>
      <c r="O62" s="13">
        <f t="shared" si="5"/>
        <v>-14225.600000000002</v>
      </c>
      <c r="P62" s="13">
        <f t="shared" si="6"/>
        <v>-5465.2000000000044</v>
      </c>
      <c r="Q62" s="13">
        <f t="shared" si="7"/>
        <v>6994.5000000000009</v>
      </c>
      <c r="R62" s="13">
        <f t="shared" si="8"/>
        <v>25529.299999999996</v>
      </c>
      <c r="S62" s="13">
        <f t="shared" si="9"/>
        <v>-7059.5999999999967</v>
      </c>
      <c r="T62" s="13">
        <f t="shared" si="10"/>
        <v>-776.40000000000327</v>
      </c>
      <c r="U62" s="13">
        <f t="shared" si="11"/>
        <v>0</v>
      </c>
      <c r="V62" s="13">
        <f t="shared" si="4"/>
        <v>4997.0000000000018</v>
      </c>
      <c r="W62" s="13">
        <f>IF('Daily PnL Log'!W684&lt;&gt;"",'Daily PnL Log'!W684,"")</f>
        <v>741406.39</v>
      </c>
      <c r="X62" s="13">
        <f>IF('Daily PnL Log'!X684&lt;&gt;"",'Daily PnL Log'!X684,"")</f>
        <v>-1.1470092670768611E-3</v>
      </c>
      <c r="Y62" s="13" t="str">
        <f>IF('Daily PnL Log'!Y684&lt;&gt;"",'Daily PnL Log'!Y684,"")</f>
        <v/>
      </c>
      <c r="Z62" s="13" t="str">
        <f>IF('Daily PnL Log'!Z684&lt;&gt;"",'Daily PnL Log'!Z684,"")</f>
        <v/>
      </c>
      <c r="AA62" s="13" t="str">
        <f>IF('Daily PnL Log'!AA684&lt;&gt;"",'Daily PnL Log'!AA684,"")</f>
        <v/>
      </c>
    </row>
    <row r="63" spans="1:27" x14ac:dyDescent="0.25">
      <c r="A63" s="48" t="str">
        <f t="shared" si="2"/>
        <v>Aug</v>
      </c>
      <c r="B63" s="2">
        <f>'Daily PnL Log'!B685</f>
        <v>45156</v>
      </c>
      <c r="C63" s="11">
        <f>IF('Daily PnL Log'!C685&lt;&gt;"",'Daily PnL Log'!C685,"")</f>
        <v>9434.5</v>
      </c>
      <c r="D63" s="11">
        <f>IF('Daily PnL Log'!D685&lt;&gt;"",'Daily PnL Log'!D685,"")</f>
        <v>-13332.8</v>
      </c>
      <c r="E63" s="11">
        <f>IF('Daily PnL Log'!E685&lt;&gt;"",'Daily PnL Log'!E685,"")</f>
        <v>3317.7</v>
      </c>
      <c r="F63" s="11">
        <f>IF('Daily PnL Log'!F685&lt;&gt;"",'Daily PnL Log'!F685,"")</f>
        <v>1866.7</v>
      </c>
      <c r="G63" s="11">
        <f>IF('Daily PnL Log'!G685&lt;&gt;"",'Daily PnL Log'!G685,"")</f>
        <v>-20275.3</v>
      </c>
      <c r="H63" s="11">
        <f>IF('Daily PnL Log'!H685&lt;&gt;"",'Daily PnL Log'!H685,"")</f>
        <v>7045.4</v>
      </c>
      <c r="I63" s="11">
        <f>IF('Daily PnL Log'!I685&lt;&gt;"",'Daily PnL Log'!I685,"")</f>
        <v>0</v>
      </c>
      <c r="J63" s="11">
        <f>IF('Daily PnL Log'!J685&lt;&gt;"",'Daily PnL Log'!J685,"")</f>
        <v>-11943.799999999997</v>
      </c>
      <c r="K63" s="11">
        <f>IF('Daily PnL Log'!K685&lt;&gt;"",'Daily PnL Log'!K685,"")</f>
        <v>-70.900000000000006</v>
      </c>
      <c r="L63" s="11">
        <f>IF('Daily PnL Log'!L685&lt;&gt;"",'Daily PnL Log'!L685,"")</f>
        <v>-499.51</v>
      </c>
      <c r="M63" s="11">
        <f>IF('Daily PnL Log'!M685&lt;&gt;"",'Daily PnL Log'!M685,"")</f>
        <v>-570.41</v>
      </c>
      <c r="N63" s="11">
        <f>IF('Daily PnL Log'!N685&lt;&gt;"",'Daily PnL Log'!N685,"")</f>
        <v>-12514.209999999997</v>
      </c>
      <c r="O63" s="11">
        <f t="shared" si="5"/>
        <v>-4791.1000000000022</v>
      </c>
      <c r="P63" s="11">
        <f t="shared" si="6"/>
        <v>-18798.000000000004</v>
      </c>
      <c r="Q63" s="11">
        <f t="shared" si="7"/>
        <v>10312.200000000001</v>
      </c>
      <c r="R63" s="11">
        <f t="shared" si="8"/>
        <v>27395.999999999996</v>
      </c>
      <c r="S63" s="11">
        <f t="shared" si="9"/>
        <v>-27334.899999999994</v>
      </c>
      <c r="T63" s="11">
        <f t="shared" si="10"/>
        <v>6268.9999999999964</v>
      </c>
      <c r="U63" s="11">
        <f t="shared" si="11"/>
        <v>0</v>
      </c>
      <c r="V63" s="11">
        <f t="shared" si="4"/>
        <v>-6946.7999999999956</v>
      </c>
      <c r="W63" s="11">
        <f>IF('Daily PnL Log'!W685&lt;&gt;"",'Daily PnL Log'!W685,"")</f>
        <v>789061.48</v>
      </c>
      <c r="X63" s="11">
        <f>IF('Daily PnL Log'!X685&lt;&gt;"",'Daily PnL Log'!X685,"")</f>
        <v>-1.5859613372585363E-2</v>
      </c>
      <c r="Y63" s="11" t="str">
        <f>IF('Daily PnL Log'!Y685&lt;&gt;"",'Daily PnL Log'!Y685,"")</f>
        <v/>
      </c>
      <c r="Z63" s="11" t="str">
        <f>IF('Daily PnL Log'!Z685&lt;&gt;"",'Daily PnL Log'!Z685,"")</f>
        <v/>
      </c>
      <c r="AA63" s="11" t="str">
        <f>IF('Daily PnL Log'!AA685&lt;&gt;"",'Daily PnL Log'!AA685,"")</f>
        <v/>
      </c>
    </row>
    <row r="64" spans="1:27" x14ac:dyDescent="0.25">
      <c r="A64" s="47" t="str">
        <f t="shared" si="2"/>
        <v>Aug</v>
      </c>
      <c r="B64" s="14">
        <f>'Daily PnL Log'!B686</f>
        <v>45159</v>
      </c>
      <c r="C64" s="13">
        <f>IF('Daily PnL Log'!C686&lt;&gt;"",'Daily PnL Log'!C686,"")</f>
        <v>30735.8</v>
      </c>
      <c r="D64" s="13">
        <f>IF('Daily PnL Log'!D686&lt;&gt;"",'Daily PnL Log'!D686,"")</f>
        <v>485.7</v>
      </c>
      <c r="E64" s="13">
        <f>IF('Daily PnL Log'!E686&lt;&gt;"",'Daily PnL Log'!E686,"")</f>
        <v>2100.4</v>
      </c>
      <c r="F64" s="13">
        <f>IF('Daily PnL Log'!F686&lt;&gt;"",'Daily PnL Log'!F686,"")</f>
        <v>-9626.2000000000007</v>
      </c>
      <c r="G64" s="13">
        <f>IF('Daily PnL Log'!G686&lt;&gt;"",'Daily PnL Log'!G686,"")</f>
        <v>15691</v>
      </c>
      <c r="H64" s="13">
        <f>IF('Daily PnL Log'!H686&lt;&gt;"",'Daily PnL Log'!H686,"")</f>
        <v>-5838.8</v>
      </c>
      <c r="I64" s="13">
        <f>IF('Daily PnL Log'!I686&lt;&gt;"",'Daily PnL Log'!I686,"")</f>
        <v>0</v>
      </c>
      <c r="J64" s="13">
        <f>IF('Daily PnL Log'!J686&lt;&gt;"",'Daily PnL Log'!J686,"")</f>
        <v>33547.899999999994</v>
      </c>
      <c r="K64" s="13">
        <f>IF('Daily PnL Log'!K686&lt;&gt;"",'Daily PnL Log'!K686,"")</f>
        <v>-84.44</v>
      </c>
      <c r="L64" s="13">
        <f>IF('Daily PnL Log'!L686&lt;&gt;"",'Daily PnL Log'!L686,"")</f>
        <v>-597.45000000000005</v>
      </c>
      <c r="M64" s="13">
        <f>IF('Daily PnL Log'!M686&lt;&gt;"",'Daily PnL Log'!M686,"")</f>
        <v>-681.8900000000001</v>
      </c>
      <c r="N64" s="13">
        <f>IF('Daily PnL Log'!N686&lt;&gt;"",'Daily PnL Log'!N686,"")</f>
        <v>32866.009999999995</v>
      </c>
      <c r="O64" s="13">
        <f t="shared" si="5"/>
        <v>25944.699999999997</v>
      </c>
      <c r="P64" s="13">
        <f t="shared" si="6"/>
        <v>-18312.300000000003</v>
      </c>
      <c r="Q64" s="13">
        <f t="shared" si="7"/>
        <v>12412.6</v>
      </c>
      <c r="R64" s="13">
        <f t="shared" si="8"/>
        <v>17769.799999999996</v>
      </c>
      <c r="S64" s="13">
        <f t="shared" si="9"/>
        <v>-11643.899999999994</v>
      </c>
      <c r="T64" s="13">
        <f t="shared" si="10"/>
        <v>430.19999999999618</v>
      </c>
      <c r="U64" s="13">
        <f t="shared" si="11"/>
        <v>0</v>
      </c>
      <c r="V64" s="13">
        <f t="shared" si="4"/>
        <v>26601.1</v>
      </c>
      <c r="W64" s="13">
        <f>IF('Daily PnL Log'!W686&lt;&gt;"",'Daily PnL Log'!W686,"")</f>
        <v>886590.34</v>
      </c>
      <c r="X64" s="13">
        <f>IF('Daily PnL Log'!X686&lt;&gt;"",'Daily PnL Log'!X686,"")</f>
        <v>3.7070119667669731E-2</v>
      </c>
      <c r="Y64" s="13" t="str">
        <f>IF('Daily PnL Log'!Y686&lt;&gt;"",'Daily PnL Log'!Y686,"")</f>
        <v/>
      </c>
      <c r="Z64" s="13" t="str">
        <f>IF('Daily PnL Log'!Z686&lt;&gt;"",'Daily PnL Log'!Z686,"")</f>
        <v/>
      </c>
      <c r="AA64" s="13" t="str">
        <f>IF('Daily PnL Log'!AA686&lt;&gt;"",'Daily PnL Log'!AA686,"")</f>
        <v/>
      </c>
    </row>
    <row r="65" spans="1:27" x14ac:dyDescent="0.25">
      <c r="A65" s="48" t="str">
        <f t="shared" si="2"/>
        <v>Aug</v>
      </c>
      <c r="B65" s="2">
        <f>'Daily PnL Log'!B687</f>
        <v>45160</v>
      </c>
      <c r="C65" s="11">
        <f>IF('Daily PnL Log'!C687&lt;&gt;"",'Daily PnL Log'!C687,"")</f>
        <v>-27893.1</v>
      </c>
      <c r="D65" s="11">
        <f>IF('Daily PnL Log'!D687&lt;&gt;"",'Daily PnL Log'!D687,"")</f>
        <v>3582.5</v>
      </c>
      <c r="E65" s="11">
        <f>IF('Daily PnL Log'!E687&lt;&gt;"",'Daily PnL Log'!E687,"")</f>
        <v>-7470.3</v>
      </c>
      <c r="F65" s="11">
        <f>IF('Daily PnL Log'!F687&lt;&gt;"",'Daily PnL Log'!F687,"")</f>
        <v>-4684.8</v>
      </c>
      <c r="G65" s="11">
        <f>IF('Daily PnL Log'!G687&lt;&gt;"",'Daily PnL Log'!G687,"")</f>
        <v>6915.7</v>
      </c>
      <c r="H65" s="11">
        <f>IF('Daily PnL Log'!H687&lt;&gt;"",'Daily PnL Log'!H687,"")</f>
        <v>1526.5</v>
      </c>
      <c r="I65" s="11">
        <f>IF('Daily PnL Log'!I687&lt;&gt;"",'Daily PnL Log'!I687,"")</f>
        <v>0</v>
      </c>
      <c r="J65" s="11">
        <f>IF('Daily PnL Log'!J687&lt;&gt;"",'Daily PnL Log'!J687,"")</f>
        <v>-28023.499999999996</v>
      </c>
      <c r="K65" s="11">
        <f>IF('Daily PnL Log'!K687&lt;&gt;"",'Daily PnL Log'!K687,"")</f>
        <v>-135.72</v>
      </c>
      <c r="L65" s="11">
        <f>IF('Daily PnL Log'!L687&lt;&gt;"",'Daily PnL Log'!L687,"")</f>
        <v>-958.82</v>
      </c>
      <c r="M65" s="11">
        <f>IF('Daily PnL Log'!M687&lt;&gt;"",'Daily PnL Log'!M687,"")</f>
        <v>-1094.54</v>
      </c>
      <c r="N65" s="11">
        <f>IF('Daily PnL Log'!N687&lt;&gt;"",'Daily PnL Log'!N687,"")</f>
        <v>-29118.039999999997</v>
      </c>
      <c r="O65" s="11">
        <f t="shared" si="5"/>
        <v>-1948.4000000000015</v>
      </c>
      <c r="P65" s="11">
        <f t="shared" si="6"/>
        <v>-14729.800000000003</v>
      </c>
      <c r="Q65" s="11">
        <f t="shared" si="7"/>
        <v>4942.3</v>
      </c>
      <c r="R65" s="11">
        <f t="shared" si="8"/>
        <v>13084.999999999996</v>
      </c>
      <c r="S65" s="11">
        <f t="shared" si="9"/>
        <v>-4728.1999999999944</v>
      </c>
      <c r="T65" s="11">
        <f t="shared" si="10"/>
        <v>1956.6999999999962</v>
      </c>
      <c r="U65" s="11">
        <f t="shared" si="11"/>
        <v>0</v>
      </c>
      <c r="V65" s="11">
        <f t="shared" si="4"/>
        <v>-1422.3999999999978</v>
      </c>
      <c r="W65" s="11">
        <f>IF('Daily PnL Log'!W687&lt;&gt;"",'Daily PnL Log'!W687,"")</f>
        <v>367966.3</v>
      </c>
      <c r="X65" s="11">
        <f>IF('Daily PnL Log'!X687&lt;&gt;"",'Daily PnL Log'!X687,"")</f>
        <v>-7.9132355327104678E-2</v>
      </c>
      <c r="Y65" s="11" t="str">
        <f>IF('Daily PnL Log'!Y687&lt;&gt;"",'Daily PnL Log'!Y687,"")</f>
        <v/>
      </c>
      <c r="Z65" s="11" t="str">
        <f>IF('Daily PnL Log'!Z687&lt;&gt;"",'Daily PnL Log'!Z687,"")</f>
        <v/>
      </c>
      <c r="AA65" s="11" t="str">
        <f>IF('Daily PnL Log'!AA687&lt;&gt;"",'Daily PnL Log'!AA687,"")</f>
        <v/>
      </c>
    </row>
    <row r="66" spans="1:27" x14ac:dyDescent="0.25">
      <c r="A66" s="47" t="str">
        <f t="shared" si="2"/>
        <v>Aug</v>
      </c>
      <c r="B66" s="14">
        <f>'Daily PnL Log'!B688</f>
        <v>45161</v>
      </c>
      <c r="C66" s="13">
        <f>IF('Daily PnL Log'!C688&lt;&gt;"",'Daily PnL Log'!C688,"")</f>
        <v>15724.8</v>
      </c>
      <c r="D66" s="13">
        <f>IF('Daily PnL Log'!D688&lt;&gt;"",'Daily PnL Log'!D688,"")</f>
        <v>-1188.5999999999999</v>
      </c>
      <c r="E66" s="13">
        <f>IF('Daily PnL Log'!E688&lt;&gt;"",'Daily PnL Log'!E688,"")</f>
        <v>779.8</v>
      </c>
      <c r="F66" s="13">
        <f>IF('Daily PnL Log'!F688&lt;&gt;"",'Daily PnL Log'!F688,"")</f>
        <v>-3054.8</v>
      </c>
      <c r="G66" s="13">
        <f>IF('Daily PnL Log'!G688&lt;&gt;"",'Daily PnL Log'!G688,"")</f>
        <v>-35059.1</v>
      </c>
      <c r="H66" s="13">
        <f>IF('Daily PnL Log'!H688&lt;&gt;"",'Daily PnL Log'!H688,"")</f>
        <v>5641.3</v>
      </c>
      <c r="I66" s="13">
        <f>IF('Daily PnL Log'!I688&lt;&gt;"",'Daily PnL Log'!I688,"")</f>
        <v>0</v>
      </c>
      <c r="J66" s="13">
        <f>IF('Daily PnL Log'!J688&lt;&gt;"",'Daily PnL Log'!J688,"")</f>
        <v>-17156.600000000002</v>
      </c>
      <c r="K66" s="13">
        <f>IF('Daily PnL Log'!K688&lt;&gt;"",'Daily PnL Log'!K688,"")</f>
        <v>-142.76</v>
      </c>
      <c r="L66" s="13">
        <f>IF('Daily PnL Log'!L688&lt;&gt;"",'Daily PnL Log'!L688,"")</f>
        <v>-997.73</v>
      </c>
      <c r="M66" s="13">
        <f>IF('Daily PnL Log'!M688&lt;&gt;"",'Daily PnL Log'!M688,"")</f>
        <v>-1140.49</v>
      </c>
      <c r="N66" s="13">
        <f>IF('Daily PnL Log'!N688&lt;&gt;"",'Daily PnL Log'!N688,"")</f>
        <v>-18297.090000000004</v>
      </c>
      <c r="O66" s="13">
        <f t="shared" si="5"/>
        <v>13776.399999999998</v>
      </c>
      <c r="P66" s="13">
        <f t="shared" si="6"/>
        <v>-15918.400000000003</v>
      </c>
      <c r="Q66" s="13">
        <f t="shared" si="7"/>
        <v>5722.1</v>
      </c>
      <c r="R66" s="13">
        <f t="shared" si="8"/>
        <v>10030.199999999997</v>
      </c>
      <c r="S66" s="13">
        <f t="shared" si="9"/>
        <v>-39787.299999999996</v>
      </c>
      <c r="T66" s="13">
        <f t="shared" si="10"/>
        <v>7597.9999999999964</v>
      </c>
      <c r="U66" s="13">
        <f t="shared" si="11"/>
        <v>0</v>
      </c>
      <c r="V66" s="13">
        <f t="shared" si="4"/>
        <v>-18579</v>
      </c>
      <c r="W66" s="13">
        <f>IF('Daily PnL Log'!W688&lt;&gt;"",'Daily PnL Log'!W688,"")</f>
        <v>822180.06</v>
      </c>
      <c r="X66" s="13">
        <f>IF('Daily PnL Log'!X688&lt;&gt;"",'Daily PnL Log'!X688,"")</f>
        <v>-2.2254358734995351E-2</v>
      </c>
      <c r="Y66" s="13" t="str">
        <f>IF('Daily PnL Log'!Y688&lt;&gt;"",'Daily PnL Log'!Y688,"")</f>
        <v/>
      </c>
      <c r="Z66" s="13" t="str">
        <f>IF('Daily PnL Log'!Z688&lt;&gt;"",'Daily PnL Log'!Z688,"")</f>
        <v/>
      </c>
      <c r="AA66" s="13" t="str">
        <f>IF('Daily PnL Log'!AA688&lt;&gt;"",'Daily PnL Log'!AA688,"")</f>
        <v/>
      </c>
    </row>
    <row r="67" spans="1:27" x14ac:dyDescent="0.25">
      <c r="A67" s="48" t="str">
        <f t="shared" si="2"/>
        <v>Aug</v>
      </c>
      <c r="B67" s="2">
        <f>'Daily PnL Log'!B689</f>
        <v>45162</v>
      </c>
      <c r="C67" s="11">
        <f>IF('Daily PnL Log'!C689&lt;&gt;"",'Daily PnL Log'!C689,"")</f>
        <v>-17323.099999999999</v>
      </c>
      <c r="D67" s="11">
        <f>IF('Daily PnL Log'!D689&lt;&gt;"",'Daily PnL Log'!D689,"")</f>
        <v>3186</v>
      </c>
      <c r="E67" s="11">
        <f>IF('Daily PnL Log'!E689&lt;&gt;"",'Daily PnL Log'!E689,"")</f>
        <v>-401.2</v>
      </c>
      <c r="F67" s="11">
        <f>IF('Daily PnL Log'!F689&lt;&gt;"",'Daily PnL Log'!F689,"")</f>
        <v>-1945.9</v>
      </c>
      <c r="G67" s="11">
        <f>IF('Daily PnL Log'!G689&lt;&gt;"",'Daily PnL Log'!G689,"")</f>
        <v>17431.099999999999</v>
      </c>
      <c r="H67" s="11">
        <f>IF('Daily PnL Log'!H689&lt;&gt;"",'Daily PnL Log'!H689,"")</f>
        <v>-3797.9</v>
      </c>
      <c r="I67" s="11">
        <f>IF('Daily PnL Log'!I689&lt;&gt;"",'Daily PnL Log'!I689,"")</f>
        <v>0</v>
      </c>
      <c r="J67" s="11">
        <f>IF('Daily PnL Log'!J689&lt;&gt;"",'Daily PnL Log'!J689,"")</f>
        <v>-2851.0000000000023</v>
      </c>
      <c r="K67" s="11">
        <f>IF('Daily PnL Log'!K689&lt;&gt;"",'Daily PnL Log'!K689,"")</f>
        <v>-115.85</v>
      </c>
      <c r="L67" s="11">
        <f>IF('Daily PnL Log'!L689&lt;&gt;"",'Daily PnL Log'!L689,"")</f>
        <v>-798.48</v>
      </c>
      <c r="M67" s="11">
        <f>IF('Daily PnL Log'!M689&lt;&gt;"",'Daily PnL Log'!M689,"")</f>
        <v>-914.33</v>
      </c>
      <c r="N67" s="11">
        <f>IF('Daily PnL Log'!N689&lt;&gt;"",'Daily PnL Log'!N689,"")</f>
        <v>-3765.3300000000022</v>
      </c>
      <c r="O67" s="11">
        <f t="shared" si="5"/>
        <v>-3546.7000000000007</v>
      </c>
      <c r="P67" s="11">
        <f t="shared" si="6"/>
        <v>-12732.400000000003</v>
      </c>
      <c r="Q67" s="11">
        <f t="shared" si="7"/>
        <v>5320.9000000000005</v>
      </c>
      <c r="R67" s="11">
        <f t="shared" si="8"/>
        <v>8084.2999999999975</v>
      </c>
      <c r="S67" s="11">
        <f t="shared" si="9"/>
        <v>-22356.199999999997</v>
      </c>
      <c r="T67" s="11">
        <f t="shared" si="10"/>
        <v>3800.0999999999963</v>
      </c>
      <c r="U67" s="11">
        <f t="shared" si="10"/>
        <v>0</v>
      </c>
      <c r="V67" s="11">
        <f t="shared" si="4"/>
        <v>-21430.000000000004</v>
      </c>
      <c r="W67" s="11">
        <f>IF('Daily PnL Log'!W689&lt;&gt;"",'Daily PnL Log'!W689,"")</f>
        <v>666225.23</v>
      </c>
      <c r="X67" s="11">
        <f>IF('Daily PnL Log'!X689&lt;&gt;"",'Daily PnL Log'!X689,"")</f>
        <v>-5.6517373261291866E-3</v>
      </c>
      <c r="Y67" s="11" t="str">
        <f>IF('Daily PnL Log'!Y689&lt;&gt;"",'Daily PnL Log'!Y689,"")</f>
        <v/>
      </c>
      <c r="Z67" s="11" t="str">
        <f>IF('Daily PnL Log'!Z689&lt;&gt;"",'Daily PnL Log'!Z689,"")</f>
        <v/>
      </c>
      <c r="AA67" s="11" t="str">
        <f>IF('Daily PnL Log'!AA689&lt;&gt;"",'Daily PnL Log'!AA689,"")</f>
        <v/>
      </c>
    </row>
    <row r="68" spans="1:27" x14ac:dyDescent="0.25">
      <c r="A68" s="47" t="str">
        <f t="shared" si="2"/>
        <v>Aug</v>
      </c>
      <c r="B68" s="14">
        <f>'Daily PnL Log'!B690</f>
        <v>45163</v>
      </c>
      <c r="C68" s="13">
        <f>IF('Daily PnL Log'!C690&lt;&gt;"",'Daily PnL Log'!C690,"")</f>
        <v>-38962.800000000003</v>
      </c>
      <c r="D68" s="13">
        <f>IF('Daily PnL Log'!D690&lt;&gt;"",'Daily PnL Log'!D690,"")</f>
        <v>14061.5</v>
      </c>
      <c r="E68" s="13">
        <f>IF('Daily PnL Log'!E690&lt;&gt;"",'Daily PnL Log'!E690,"")</f>
        <v>478.3</v>
      </c>
      <c r="F68" s="13">
        <f>IF('Daily PnL Log'!F690&lt;&gt;"",'Daily PnL Log'!F690,"")</f>
        <v>9167.7999999999993</v>
      </c>
      <c r="G68" s="13">
        <f>IF('Daily PnL Log'!G690&lt;&gt;"",'Daily PnL Log'!G690,"")</f>
        <v>7494.6</v>
      </c>
      <c r="H68" s="13">
        <f>IF('Daily PnL Log'!H690&lt;&gt;"",'Daily PnL Log'!H690,"")</f>
        <v>-5733.9</v>
      </c>
      <c r="I68" s="13">
        <f>IF('Daily PnL Log'!I690&lt;&gt;"",'Daily PnL Log'!I690,"")</f>
        <v>0</v>
      </c>
      <c r="J68" s="13">
        <f>IF('Daily PnL Log'!J690&lt;&gt;"",'Daily PnL Log'!J690,"")</f>
        <v>-13494.500000000004</v>
      </c>
      <c r="K68" s="13">
        <f>IF('Daily PnL Log'!K690&lt;&gt;"",'Daily PnL Log'!K690,"")</f>
        <v>-642.49</v>
      </c>
      <c r="L68" s="13">
        <f>IF('Daily PnL Log'!L690&lt;&gt;"",'Daily PnL Log'!L690,"")</f>
        <v>-2962.65</v>
      </c>
      <c r="M68" s="13">
        <f>IF('Daily PnL Log'!M690&lt;&gt;"",'Daily PnL Log'!M690,"")</f>
        <v>-3605.1400000000003</v>
      </c>
      <c r="N68" s="13">
        <f>IF('Daily PnL Log'!N690&lt;&gt;"",'Daily PnL Log'!N690,"")</f>
        <v>-17099.640000000003</v>
      </c>
      <c r="O68" s="13">
        <f t="shared" si="5"/>
        <v>-42509.5</v>
      </c>
      <c r="P68" s="13">
        <f t="shared" si="6"/>
        <v>1329.0999999999967</v>
      </c>
      <c r="Q68" s="13">
        <f t="shared" si="7"/>
        <v>5799.2000000000007</v>
      </c>
      <c r="R68" s="13">
        <f t="shared" si="8"/>
        <v>17252.099999999999</v>
      </c>
      <c r="S68" s="13">
        <f t="shared" si="9"/>
        <v>-14861.599999999997</v>
      </c>
      <c r="T68" s="13">
        <f t="shared" si="10"/>
        <v>-1933.8000000000034</v>
      </c>
      <c r="U68" s="13">
        <f t="shared" si="10"/>
        <v>0</v>
      </c>
      <c r="V68" s="13">
        <f t="shared" si="4"/>
        <v>-34924.500000000007</v>
      </c>
      <c r="W68" s="13">
        <f>IF('Daily PnL Log'!W690&lt;&gt;"",'Daily PnL Log'!W690,"")</f>
        <v>715085.34</v>
      </c>
      <c r="X68" s="13">
        <f>IF('Daily PnL Log'!X690&lt;&gt;"",'Daily PnL Log'!X690,"")</f>
        <v>-2.3912726276838516E-2</v>
      </c>
      <c r="Y68" s="13" t="str">
        <f>IF('Daily PnL Log'!Y690&lt;&gt;"",'Daily PnL Log'!Y690,"")</f>
        <v/>
      </c>
      <c r="Z68" s="13" t="str">
        <f>IF('Daily PnL Log'!Z690&lt;&gt;"",'Daily PnL Log'!Z690,"")</f>
        <v/>
      </c>
      <c r="AA68" s="13" t="str">
        <f>IF('Daily PnL Log'!AA690&lt;&gt;"",'Daily PnL Log'!AA690,"")</f>
        <v/>
      </c>
    </row>
    <row r="69" spans="1:27" x14ac:dyDescent="0.25">
      <c r="A69" s="48" t="str">
        <f t="shared" si="2"/>
        <v>Aug</v>
      </c>
      <c r="B69" s="2">
        <f>'Daily PnL Log'!B691</f>
        <v>45166</v>
      </c>
      <c r="C69" s="11">
        <f>IF('Daily PnL Log'!C691&lt;&gt;"",'Daily PnL Log'!C691,"")</f>
        <v>19602.8</v>
      </c>
      <c r="D69" s="11">
        <f>IF('Daily PnL Log'!D691&lt;&gt;"",'Daily PnL Log'!D691,"")</f>
        <v>22380.2</v>
      </c>
      <c r="E69" s="11">
        <f>IF('Daily PnL Log'!E691&lt;&gt;"",'Daily PnL Log'!E691,"")</f>
        <v>0</v>
      </c>
      <c r="F69" s="11">
        <f>IF('Daily PnL Log'!F691&lt;&gt;"",'Daily PnL Log'!F691,"")</f>
        <v>-3724.5</v>
      </c>
      <c r="G69" s="11">
        <f>IF('Daily PnL Log'!G691&lt;&gt;"",'Daily PnL Log'!G691,"")</f>
        <v>3874</v>
      </c>
      <c r="H69" s="11">
        <f>IF('Daily PnL Log'!H691&lt;&gt;"",'Daily PnL Log'!H691,"")</f>
        <v>-6072.8</v>
      </c>
      <c r="I69" s="11">
        <f>IF('Daily PnL Log'!I691&lt;&gt;"",'Daily PnL Log'!I691,"")</f>
        <v>0</v>
      </c>
      <c r="J69" s="11">
        <f>IF('Daily PnL Log'!J691&lt;&gt;"",'Daily PnL Log'!J691,"")</f>
        <v>36059.699999999997</v>
      </c>
      <c r="K69" s="11">
        <f>IF('Daily PnL Log'!K691&lt;&gt;"",'Daily PnL Log'!K691,"")</f>
        <v>-64.400000000000006</v>
      </c>
      <c r="L69" s="11">
        <f>IF('Daily PnL Log'!L691&lt;&gt;"",'Daily PnL Log'!L691,"")</f>
        <v>-447.77</v>
      </c>
      <c r="M69" s="11">
        <f>IF('Daily PnL Log'!M691&lt;&gt;"",'Daily PnL Log'!M691,"")</f>
        <v>-512.16999999999996</v>
      </c>
      <c r="N69" s="11">
        <f>IF('Daily PnL Log'!N691&lt;&gt;"",'Daily PnL Log'!N691,"")</f>
        <v>35547.53</v>
      </c>
      <c r="O69" s="11">
        <f t="shared" si="5"/>
        <v>-22906.7</v>
      </c>
      <c r="P69" s="11">
        <f t="shared" si="6"/>
        <v>23709.299999999996</v>
      </c>
      <c r="Q69" s="11">
        <f t="shared" si="7"/>
        <v>5799.2000000000007</v>
      </c>
      <c r="R69" s="11">
        <f t="shared" si="8"/>
        <v>13527.599999999999</v>
      </c>
      <c r="S69" s="11">
        <f t="shared" si="9"/>
        <v>-10987.599999999997</v>
      </c>
      <c r="T69" s="11">
        <f t="shared" si="10"/>
        <v>-8006.600000000004</v>
      </c>
      <c r="U69" s="11">
        <f t="shared" si="10"/>
        <v>0</v>
      </c>
      <c r="V69" s="11">
        <f t="shared" si="4"/>
        <v>1135.1999999999898</v>
      </c>
      <c r="W69" s="11">
        <f>IF('Daily PnL Log'!W691&lt;&gt;"",'Daily PnL Log'!W691,"")</f>
        <v>814704.17</v>
      </c>
      <c r="X69" s="11">
        <f>IF('Daily PnL Log'!X691&lt;&gt;"",'Daily PnL Log'!X691,"")</f>
        <v>4.3632438999299583E-2</v>
      </c>
      <c r="Y69" s="11" t="str">
        <f>IF('Daily PnL Log'!Y691&lt;&gt;"",'Daily PnL Log'!Y691,"")</f>
        <v/>
      </c>
      <c r="Z69" s="11" t="str">
        <f>IF('Daily PnL Log'!Z691&lt;&gt;"",'Daily PnL Log'!Z691,"")</f>
        <v/>
      </c>
      <c r="AA69" s="11" t="str">
        <f>IF('Daily PnL Log'!AA691&lt;&gt;"",'Daily PnL Log'!AA691,"")</f>
        <v/>
      </c>
    </row>
    <row r="70" spans="1:27" x14ac:dyDescent="0.25">
      <c r="A70" s="47" t="str">
        <f t="shared" si="2"/>
        <v>Aug</v>
      </c>
      <c r="B70" s="14">
        <f>'Daily PnL Log'!B692</f>
        <v>45167</v>
      </c>
      <c r="C70" s="13">
        <f>IF('Daily PnL Log'!C692&lt;&gt;"",'Daily PnL Log'!C692,"")</f>
        <v>-32045.7</v>
      </c>
      <c r="D70" s="13">
        <f>IF('Daily PnL Log'!D692&lt;&gt;"",'Daily PnL Log'!D692,"")</f>
        <v>-1350</v>
      </c>
      <c r="E70" s="13">
        <f>IF('Daily PnL Log'!E692&lt;&gt;"",'Daily PnL Log'!E692,"")</f>
        <v>0</v>
      </c>
      <c r="F70" s="13">
        <f>IF('Daily PnL Log'!F692&lt;&gt;"",'Daily PnL Log'!F692,"")</f>
        <v>-2689.2</v>
      </c>
      <c r="G70" s="13">
        <f>IF('Daily PnL Log'!G692&lt;&gt;"",'Daily PnL Log'!G692,"")</f>
        <v>18898.900000000001</v>
      </c>
      <c r="H70" s="13">
        <f>IF('Daily PnL Log'!H692&lt;&gt;"",'Daily PnL Log'!H692,"")</f>
        <v>-1246.0999999999999</v>
      </c>
      <c r="I70" s="13">
        <f>IF('Daily PnL Log'!I692&lt;&gt;"",'Daily PnL Log'!I692,"")</f>
        <v>0</v>
      </c>
      <c r="J70" s="13">
        <f>IF('Daily PnL Log'!J692&lt;&gt;"",'Daily PnL Log'!J692,"")</f>
        <v>-18432.099999999991</v>
      </c>
      <c r="K70" s="13">
        <f>IF('Daily PnL Log'!K692&lt;&gt;"",'Daily PnL Log'!K692,"")</f>
        <v>-85.71</v>
      </c>
      <c r="L70" s="13">
        <f>IF('Daily PnL Log'!L692&lt;&gt;"",'Daily PnL Log'!L692,"")</f>
        <v>-605.99</v>
      </c>
      <c r="M70" s="13">
        <f>IF('Daily PnL Log'!M692&lt;&gt;"",'Daily PnL Log'!M692,"")</f>
        <v>-691.7</v>
      </c>
      <c r="N70" s="13">
        <f>IF('Daily PnL Log'!N692&lt;&gt;"",'Daily PnL Log'!N692,"")</f>
        <v>-19123.799999999992</v>
      </c>
      <c r="O70" s="13">
        <f t="shared" si="5"/>
        <v>-54952.4</v>
      </c>
      <c r="P70" s="13">
        <f t="shared" si="6"/>
        <v>22359.299999999996</v>
      </c>
      <c r="Q70" s="13">
        <f t="shared" si="7"/>
        <v>5799.2000000000007</v>
      </c>
      <c r="R70" s="13">
        <f t="shared" si="8"/>
        <v>10838.399999999998</v>
      </c>
      <c r="S70" s="13">
        <f t="shared" si="9"/>
        <v>7911.3000000000047</v>
      </c>
      <c r="T70" s="13">
        <f t="shared" si="10"/>
        <v>-9252.7000000000044</v>
      </c>
      <c r="U70" s="13">
        <f t="shared" si="10"/>
        <v>0</v>
      </c>
      <c r="V70" s="13">
        <f t="shared" si="4"/>
        <v>-17296.900000000001</v>
      </c>
      <c r="W70" s="13">
        <f>IF('Daily PnL Log'!W692&lt;&gt;"",'Daily PnL Log'!W692,"")</f>
        <v>892786.47</v>
      </c>
      <c r="X70" s="13">
        <f>IF('Daily PnL Log'!X692&lt;&gt;"",'Daily PnL Log'!X692,"")</f>
        <v>-2.1420351497934319E-2</v>
      </c>
      <c r="Y70" s="13">
        <f>IF('Daily PnL Log'!Y692&lt;&gt;"",'Daily PnL Log'!Y692,"")</f>
        <v>-5158.2299999999996</v>
      </c>
      <c r="Z70" s="13" t="str">
        <f>IF('Daily PnL Log'!Z692&lt;&gt;"",'Daily PnL Log'!Z692,"")</f>
        <v/>
      </c>
      <c r="AA70" s="13" t="str">
        <f>IF('Daily PnL Log'!AA692&lt;&gt;"",'Daily PnL Log'!AA692,"")</f>
        <v/>
      </c>
    </row>
    <row r="71" spans="1:27" x14ac:dyDescent="0.25">
      <c r="A71" s="48" t="str">
        <f t="shared" si="2"/>
        <v>Aug</v>
      </c>
      <c r="B71" s="2">
        <f>'Daily PnL Log'!B693</f>
        <v>45168</v>
      </c>
      <c r="C71" s="11">
        <f>IF('Daily PnL Log'!C693&lt;&gt;"",'Daily PnL Log'!C693,"")</f>
        <v>-15069.8</v>
      </c>
      <c r="D71" s="11">
        <f>IF('Daily PnL Log'!D693&lt;&gt;"",'Daily PnL Log'!D693,"")</f>
        <v>3743</v>
      </c>
      <c r="E71" s="11">
        <f>IF('Daily PnL Log'!E693&lt;&gt;"",'Daily PnL Log'!E693,"")</f>
        <v>0</v>
      </c>
      <c r="F71" s="11">
        <f>IF('Daily PnL Log'!F693&lt;&gt;"",'Daily PnL Log'!F693,"")</f>
        <v>15889.9</v>
      </c>
      <c r="G71" s="11">
        <f>IF('Daily PnL Log'!G693&lt;&gt;"",'Daily PnL Log'!G693,"")</f>
        <v>5028</v>
      </c>
      <c r="H71" s="11">
        <f>IF('Daily PnL Log'!H693&lt;&gt;"",'Daily PnL Log'!H693,"")</f>
        <v>-287.5</v>
      </c>
      <c r="I71" s="11">
        <f>IF('Daily PnL Log'!I693&lt;&gt;"",'Daily PnL Log'!I693,"")</f>
        <v>0</v>
      </c>
      <c r="J71" s="11">
        <f>IF('Daily PnL Log'!J693&lt;&gt;"",'Daily PnL Log'!J693,"")</f>
        <v>9303.6</v>
      </c>
      <c r="K71" s="11">
        <f>IF('Daily PnL Log'!K693&lt;&gt;"",'Daily PnL Log'!K693,"")</f>
        <v>-50.94</v>
      </c>
      <c r="L71" s="11">
        <f>IF('Daily PnL Log'!L693&lt;&gt;"",'Daily PnL Log'!L693,"")</f>
        <v>-360.18</v>
      </c>
      <c r="M71" s="11">
        <f>IF('Daily PnL Log'!M693&lt;&gt;"",'Daily PnL Log'!M693,"")</f>
        <v>-411.12</v>
      </c>
      <c r="N71" s="11">
        <f>IF('Daily PnL Log'!N693&lt;&gt;"",'Daily PnL Log'!N693,"")</f>
        <v>8892.48</v>
      </c>
      <c r="O71" s="11">
        <f t="shared" si="5"/>
        <v>-70022.2</v>
      </c>
      <c r="P71" s="11">
        <f t="shared" si="6"/>
        <v>26102.299999999996</v>
      </c>
      <c r="Q71" s="11">
        <f t="shared" si="7"/>
        <v>5799.2000000000007</v>
      </c>
      <c r="R71" s="11">
        <f t="shared" si="8"/>
        <v>26728.299999999996</v>
      </c>
      <c r="S71" s="11">
        <f t="shared" si="9"/>
        <v>12939.300000000005</v>
      </c>
      <c r="T71" s="11">
        <f t="shared" si="10"/>
        <v>-9540.2000000000044</v>
      </c>
      <c r="U71" s="11">
        <f t="shared" si="10"/>
        <v>0</v>
      </c>
      <c r="V71" s="11">
        <f t="shared" si="4"/>
        <v>-7993.3000000000011</v>
      </c>
      <c r="W71" s="11">
        <f>IF('Daily PnL Log'!W693&lt;&gt;"",'Daily PnL Log'!W693,"")</f>
        <v>857030.6</v>
      </c>
      <c r="X71" s="11">
        <f>IF('Daily PnL Log'!X693&lt;&gt;"",'Daily PnL Log'!X693,"")</f>
        <v>1.0375918899511873E-2</v>
      </c>
      <c r="Y71" s="11" t="str">
        <f>IF('Daily PnL Log'!Y693&lt;&gt;"",'Daily PnL Log'!Y693,"")</f>
        <v/>
      </c>
      <c r="Z71" s="11" t="str">
        <f>IF('Daily PnL Log'!Z693&lt;&gt;"",'Daily PnL Log'!Z693,"")</f>
        <v/>
      </c>
      <c r="AA71" s="11" t="str">
        <f>IF('Daily PnL Log'!AA693&lt;&gt;"",'Daily PnL Log'!AA693,"")</f>
        <v/>
      </c>
    </row>
    <row r="72" spans="1:27" x14ac:dyDescent="0.25">
      <c r="A72" s="47" t="str">
        <f t="shared" si="2"/>
        <v>Aug</v>
      </c>
      <c r="B72" s="14">
        <f>'Daily PnL Log'!B694</f>
        <v>45169</v>
      </c>
      <c r="C72" s="13">
        <f>IF('Daily PnL Log'!C694&lt;&gt;"",'Daily PnL Log'!C694,"")</f>
        <v>4360.1000000000004</v>
      </c>
      <c r="D72" s="13">
        <f>IF('Daily PnL Log'!D694&lt;&gt;"",'Daily PnL Log'!D694,"")</f>
        <v>-12770.9</v>
      </c>
      <c r="E72" s="13">
        <f>IF('Daily PnL Log'!E694&lt;&gt;"",'Daily PnL Log'!E694,"")</f>
        <v>0</v>
      </c>
      <c r="F72" s="13">
        <f>IF('Daily PnL Log'!F694&lt;&gt;"",'Daily PnL Log'!F694,"")</f>
        <v>17016.5</v>
      </c>
      <c r="G72" s="13">
        <f>IF('Daily PnL Log'!G694&lt;&gt;"",'Daily PnL Log'!G694,"")</f>
        <v>8971.5</v>
      </c>
      <c r="H72" s="13">
        <f>IF('Daily PnL Log'!H694&lt;&gt;"",'Daily PnL Log'!H694,"")</f>
        <v>72.5</v>
      </c>
      <c r="I72" s="13">
        <f>IF('Daily PnL Log'!I694&lt;&gt;"",'Daily PnL Log'!I694,"")</f>
        <v>0</v>
      </c>
      <c r="J72" s="13">
        <f>IF('Daily PnL Log'!J694&lt;&gt;"",'Daily PnL Log'!J694,"")</f>
        <v>17649.7</v>
      </c>
      <c r="K72" s="13">
        <f>IF('Daily PnL Log'!K694&lt;&gt;"",'Daily PnL Log'!K694,"")</f>
        <v>-80.27</v>
      </c>
      <c r="L72" s="13">
        <f>IF('Daily PnL Log'!L694&lt;&gt;"",'Daily PnL Log'!L694,"")</f>
        <v>-567.41</v>
      </c>
      <c r="M72" s="13">
        <f>IF('Daily PnL Log'!M694&lt;&gt;"",'Daily PnL Log'!M694,"")</f>
        <v>-647.67999999999995</v>
      </c>
      <c r="N72" s="13">
        <f>IF('Daily PnL Log'!N694&lt;&gt;"",'Daily PnL Log'!N694,"")</f>
        <v>17002.02</v>
      </c>
      <c r="O72" s="13">
        <f t="shared" si="5"/>
        <v>-65662.099999999991</v>
      </c>
      <c r="P72" s="13">
        <f t="shared" si="6"/>
        <v>13331.399999999996</v>
      </c>
      <c r="Q72" s="13">
        <f t="shared" si="7"/>
        <v>5799.2000000000007</v>
      </c>
      <c r="R72" s="13">
        <f t="shared" si="8"/>
        <v>43744.799999999996</v>
      </c>
      <c r="S72" s="13">
        <f t="shared" si="9"/>
        <v>21910.800000000003</v>
      </c>
      <c r="T72" s="13">
        <f t="shared" si="10"/>
        <v>-9467.7000000000044</v>
      </c>
      <c r="U72" s="13">
        <f t="shared" si="10"/>
        <v>0</v>
      </c>
      <c r="V72" s="13">
        <f t="shared" si="4"/>
        <v>9656.4</v>
      </c>
      <c r="W72" s="13">
        <f>IF('Daily PnL Log'!W694&lt;&gt;"",'Daily PnL Log'!W694,"")</f>
        <v>950664.42</v>
      </c>
      <c r="X72" s="13">
        <f>IF('Daily PnL Log'!X694&lt;&gt;"",'Daily PnL Log'!X694,"")</f>
        <v>1.7884355028244352E-2</v>
      </c>
      <c r="Y72" s="13" t="str">
        <f>IF('Daily PnL Log'!Y694&lt;&gt;"",'Daily PnL Log'!Y694,"")</f>
        <v/>
      </c>
      <c r="Z72" s="13" t="str">
        <f>IF('Daily PnL Log'!Z694&lt;&gt;"",'Daily PnL Log'!Z694,"")</f>
        <v/>
      </c>
      <c r="AA72" s="13" t="str">
        <f>IF('Daily PnL Log'!AA694&lt;&gt;"",'Daily PnL Log'!AA694,"")</f>
        <v/>
      </c>
    </row>
    <row r="79" spans="1:27" x14ac:dyDescent="0.25">
      <c r="B79" s="25"/>
    </row>
    <row r="80" spans="1:27" x14ac:dyDescent="0.25">
      <c r="B80" s="25"/>
    </row>
    <row r="82" spans="2:6" x14ac:dyDescent="0.25">
      <c r="B82" s="25"/>
    </row>
    <row r="83" spans="2:6" x14ac:dyDescent="0.25">
      <c r="B83" s="25"/>
      <c r="F83" s="20" t="s">
        <v>35</v>
      </c>
    </row>
    <row r="84" spans="2:6" x14ac:dyDescent="0.25">
      <c r="B84" s="25"/>
    </row>
    <row r="85" spans="2:6" x14ac:dyDescent="0.25">
      <c r="B85" s="25"/>
    </row>
  </sheetData>
  <mergeCells count="1">
    <mergeCell ref="A2:B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/>
  <dimension ref="A2:AA82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371243.5</v>
      </c>
    </row>
    <row r="8" spans="1:2" ht="18.75" x14ac:dyDescent="0.3">
      <c r="A8" s="55" t="s">
        <v>6</v>
      </c>
      <c r="B8" s="56">
        <f>K48</f>
        <v>-2315.6400000000003</v>
      </c>
    </row>
    <row r="9" spans="1:2" ht="18.75" x14ac:dyDescent="0.3">
      <c r="A9" s="55" t="s">
        <v>30</v>
      </c>
      <c r="B9" s="56">
        <f>L48</f>
        <v>-15184.37</v>
      </c>
    </row>
    <row r="10" spans="1:2" ht="18.75" x14ac:dyDescent="0.3">
      <c r="A10" s="55" t="s">
        <v>11</v>
      </c>
      <c r="B10" s="56">
        <f>Y48</f>
        <v>-8639.74</v>
      </c>
    </row>
    <row r="11" spans="1:2" ht="18.75" x14ac:dyDescent="0.3">
      <c r="A11" s="57" t="s">
        <v>18</v>
      </c>
      <c r="B11" s="54">
        <f>B7+(B8+B9+B10)</f>
        <v>345103.75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613028.80000000005</v>
      </c>
    </row>
    <row r="15" spans="1:2" ht="18.75" x14ac:dyDescent="0.3">
      <c r="A15" s="60" t="s">
        <v>15</v>
      </c>
      <c r="B15" s="63">
        <f>B11/B14</f>
        <v>0.5629486738632834</v>
      </c>
    </row>
    <row r="16" spans="1:2" ht="18.75" x14ac:dyDescent="0.3">
      <c r="A16" s="60" t="s">
        <v>17</v>
      </c>
      <c r="B16" s="63">
        <f>X48</f>
        <v>0.15549647300469219</v>
      </c>
    </row>
    <row r="17" spans="1:2" ht="18.75" x14ac:dyDescent="0.3">
      <c r="A17" s="60" t="s">
        <v>31</v>
      </c>
      <c r="B17" s="64">
        <f>B15/B16</f>
        <v>3.6203308215633685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142264.39999999997</v>
      </c>
      <c r="D48" s="41">
        <f t="shared" si="0"/>
        <v>2716.6000000000063</v>
      </c>
      <c r="E48" s="41">
        <f t="shared" si="0"/>
        <v>-7074.7000000000007</v>
      </c>
      <c r="F48" s="41">
        <f t="shared" si="0"/>
        <v>261132.89999999994</v>
      </c>
      <c r="G48" s="41">
        <f t="shared" si="0"/>
        <v>2116.1999999999989</v>
      </c>
      <c r="H48" s="41">
        <f t="shared" si="0"/>
        <v>-29911.899999999994</v>
      </c>
      <c r="I48" s="41">
        <f t="shared" si="0"/>
        <v>0</v>
      </c>
      <c r="J48" s="41">
        <f t="shared" si="0"/>
        <v>371243.5</v>
      </c>
      <c r="K48" s="41">
        <f t="shared" si="0"/>
        <v>-2315.6400000000003</v>
      </c>
      <c r="L48" s="41">
        <f t="shared" si="0"/>
        <v>-15184.37</v>
      </c>
      <c r="M48" s="41">
        <f t="shared" si="0"/>
        <v>-17500.009999999998</v>
      </c>
      <c r="N48" s="41">
        <f t="shared" si="0"/>
        <v>353743.49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613028.80000000005</v>
      </c>
      <c r="X48" s="44">
        <f>_xlfn.STDEV.P(X50:X69)</f>
        <v>0.15549647300469219</v>
      </c>
      <c r="Y48" s="41">
        <f>SUM(Y50:Y69)</f>
        <v>-8639.74</v>
      </c>
      <c r="Z48" s="41">
        <f>SUM(Z50:Z69)</f>
        <v>4760.0200000000004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Jul</v>
      </c>
      <c r="B50" s="14">
        <f>'Daily PnL Log'!B652</f>
        <v>45110</v>
      </c>
      <c r="C50" s="13">
        <f>IF('Daily PnL Log'!C652&lt;&gt;"",'Daily PnL Log'!C652,"")</f>
        <v>32254.2</v>
      </c>
      <c r="D50" s="13">
        <f>IF('Daily PnL Log'!D652&lt;&gt;"",'Daily PnL Log'!D652,"")</f>
        <v>6000.9</v>
      </c>
      <c r="E50" s="13">
        <f>IF('Daily PnL Log'!E652&lt;&gt;"",'Daily PnL Log'!E652,"")</f>
        <v>7268.1</v>
      </c>
      <c r="F50" s="13">
        <f>IF('Daily PnL Log'!F652&lt;&gt;"",'Daily PnL Log'!F652,"")</f>
        <v>-6601.5</v>
      </c>
      <c r="G50" s="13">
        <f>IF('Daily PnL Log'!G652&lt;&gt;"",'Daily PnL Log'!G652,"")</f>
        <v>-6513</v>
      </c>
      <c r="H50" s="13">
        <f>IF('Daily PnL Log'!H652&lt;&gt;"",'Daily PnL Log'!H652,"")</f>
        <v>4646.5</v>
      </c>
      <c r="I50" s="13">
        <f>IF('Daily PnL Log'!I652&lt;&gt;"",'Daily PnL Log'!I652,"")</f>
        <v>0</v>
      </c>
      <c r="J50" s="13">
        <f>IF('Daily PnL Log'!J652&lt;&gt;"",'Daily PnL Log'!J652,"")</f>
        <v>37055.199999999997</v>
      </c>
      <c r="K50" s="13">
        <f>IF('Daily PnL Log'!K652&lt;&gt;"",'Daily PnL Log'!K652,"")</f>
        <v>-111.92</v>
      </c>
      <c r="L50" s="13">
        <f>IF('Daily PnL Log'!L652&lt;&gt;"",'Daily PnL Log'!L652,"")</f>
        <v>-790.11</v>
      </c>
      <c r="M50" s="13">
        <f>IF('Daily PnL Log'!M652&lt;&gt;"",'Daily PnL Log'!M652,"")</f>
        <v>-902.03</v>
      </c>
      <c r="N50" s="13">
        <f>IF('Daily PnL Log'!N652&lt;&gt;"",'Daily PnL Log'!N652,"")</f>
        <v>36153.17</v>
      </c>
      <c r="O50" s="13">
        <f t="shared" ref="O50:U50" si="1">C50</f>
        <v>32254.2</v>
      </c>
      <c r="P50" s="13">
        <f t="shared" si="1"/>
        <v>6000.9</v>
      </c>
      <c r="Q50" s="13">
        <f t="shared" si="1"/>
        <v>7268.1</v>
      </c>
      <c r="R50" s="13">
        <f t="shared" si="1"/>
        <v>-6601.5</v>
      </c>
      <c r="S50" s="13">
        <f t="shared" si="1"/>
        <v>-6513</v>
      </c>
      <c r="T50" s="13">
        <f t="shared" si="1"/>
        <v>4646.5</v>
      </c>
      <c r="U50" s="13">
        <f t="shared" si="1"/>
        <v>0</v>
      </c>
      <c r="V50" s="13">
        <f>SUM(O50:T50)</f>
        <v>37055.199999999997</v>
      </c>
      <c r="W50" s="13">
        <f>IF('Daily PnL Log'!W652&lt;&gt;"",'Daily PnL Log'!W652,"")</f>
        <v>408473</v>
      </c>
      <c r="X50" s="13">
        <f>IF('Daily PnL Log'!X652&lt;&gt;"",'Daily PnL Log'!X652,"")</f>
        <v>8.8508102126701155E-2</v>
      </c>
      <c r="Y50" s="13" t="str">
        <f>IF('Daily PnL Log'!Y652&lt;&gt;"",'Daily PnL Log'!Y652,"")</f>
        <v/>
      </c>
      <c r="Z50" s="13" t="str">
        <f>IF('Daily PnL Log'!Z652&lt;&gt;"",'Daily PnL Log'!Z652,"")</f>
        <v/>
      </c>
      <c r="AA50" s="13">
        <f>IF('Daily PnL Log'!AC652&lt;&gt;"",'Daily PnL Log'!AC652,"")</f>
        <v>1484042.17</v>
      </c>
    </row>
    <row r="51" spans="1:27" x14ac:dyDescent="0.25">
      <c r="A51" s="48" t="str">
        <f t="shared" ref="A51:A69" si="2">TEXT(B51,"mmm")</f>
        <v>Jul</v>
      </c>
      <c r="B51" s="2">
        <f>'Daily PnL Log'!B653</f>
        <v>45112</v>
      </c>
      <c r="C51" s="11">
        <f>IF('Daily PnL Log'!C653&lt;&gt;"",'Daily PnL Log'!C653,"")</f>
        <v>6685.2</v>
      </c>
      <c r="D51" s="11">
        <f>IF('Daily PnL Log'!D653&lt;&gt;"",'Daily PnL Log'!D653,"")</f>
        <v>-12789.6</v>
      </c>
      <c r="E51" s="11">
        <f>IF('Daily PnL Log'!E653&lt;&gt;"",'Daily PnL Log'!E653,"")</f>
        <v>-623.1</v>
      </c>
      <c r="F51" s="11">
        <f>IF('Daily PnL Log'!F653&lt;&gt;"",'Daily PnL Log'!F653,"")</f>
        <v>-1466.4</v>
      </c>
      <c r="G51" s="11">
        <f>IF('Daily PnL Log'!G653&lt;&gt;"",'Daily PnL Log'!G653,"")</f>
        <v>1377</v>
      </c>
      <c r="H51" s="11">
        <f>IF('Daily PnL Log'!H653&lt;&gt;"",'Daily PnL Log'!H653,"")</f>
        <v>-13021.8</v>
      </c>
      <c r="I51" s="11">
        <f>IF('Daily PnL Log'!I653&lt;&gt;"",'Daily PnL Log'!I653,"")</f>
        <v>0</v>
      </c>
      <c r="J51" s="11">
        <f>IF('Daily PnL Log'!J653&lt;&gt;"",'Daily PnL Log'!J653,"")</f>
        <v>-19838.7</v>
      </c>
      <c r="K51" s="11">
        <f>IF('Daily PnL Log'!K653&lt;&gt;"",'Daily PnL Log'!K653,"")</f>
        <v>-69.459999999999994</v>
      </c>
      <c r="L51" s="11">
        <f>IF('Daily PnL Log'!L653&lt;&gt;"",'Daily PnL Log'!L653,"")</f>
        <v>-491.51</v>
      </c>
      <c r="M51" s="11">
        <f>IF('Daily PnL Log'!M653&lt;&gt;"",'Daily PnL Log'!M653,"")</f>
        <v>-560.97</v>
      </c>
      <c r="N51" s="11">
        <f>IF('Daily PnL Log'!N653&lt;&gt;"",'Daily PnL Log'!N653,"")</f>
        <v>-20399.670000000002</v>
      </c>
      <c r="O51" s="11">
        <f t="shared" ref="O51:V66" si="3">IF(C51&lt;&gt;"",O50+C51,"")</f>
        <v>38939.4</v>
      </c>
      <c r="P51" s="11">
        <f t="shared" si="3"/>
        <v>-6788.7000000000007</v>
      </c>
      <c r="Q51" s="11">
        <f t="shared" si="3"/>
        <v>6645</v>
      </c>
      <c r="R51" s="11">
        <f t="shared" si="3"/>
        <v>-8067.9</v>
      </c>
      <c r="S51" s="11">
        <f t="shared" si="3"/>
        <v>-5136</v>
      </c>
      <c r="T51" s="11">
        <f t="shared" si="3"/>
        <v>-8375.2999999999993</v>
      </c>
      <c r="U51" s="11">
        <f t="shared" si="3"/>
        <v>0</v>
      </c>
      <c r="V51" s="11">
        <f t="shared" si="3"/>
        <v>17216.499999999996</v>
      </c>
      <c r="W51" s="11">
        <f>IF('Daily PnL Log'!W653&lt;&gt;"",'Daily PnL Log'!W653,"")</f>
        <v>345012</v>
      </c>
      <c r="X51" s="11">
        <f>IF('Daily PnL Log'!X653&lt;&gt;"",'Daily PnL Log'!X653,"")</f>
        <v>-5.9127421654898968E-2</v>
      </c>
      <c r="Y51" s="11" t="str">
        <f>IF('Daily PnL Log'!Y653&lt;&gt;"",'Daily PnL Log'!Y653,"")</f>
        <v/>
      </c>
      <c r="Z51" s="11" t="str">
        <f>IF('Daily PnL Log'!Z653&lt;&gt;"",'Daily PnL Log'!Z653,"")</f>
        <v/>
      </c>
      <c r="AA51" s="11">
        <f>IF('Daily PnL Log'!AC653&lt;&gt;"",'Daily PnL Log'!AC653,"")</f>
        <v>1465147.56</v>
      </c>
    </row>
    <row r="52" spans="1:27" x14ac:dyDescent="0.25">
      <c r="A52" s="47" t="str">
        <f t="shared" si="2"/>
        <v>Jul</v>
      </c>
      <c r="B52" s="14">
        <f>'Daily PnL Log'!B654</f>
        <v>45113</v>
      </c>
      <c r="C52" s="13">
        <f>IF('Daily PnL Log'!C654&lt;&gt;"",'Daily PnL Log'!C654,"")</f>
        <v>-10523.7</v>
      </c>
      <c r="D52" s="13">
        <f>IF('Daily PnL Log'!D654&lt;&gt;"",'Daily PnL Log'!D654,"")</f>
        <v>-32918</v>
      </c>
      <c r="E52" s="13">
        <f>IF('Daily PnL Log'!E654&lt;&gt;"",'Daily PnL Log'!E654,"")</f>
        <v>-4028</v>
      </c>
      <c r="F52" s="13">
        <f>IF('Daily PnL Log'!F654&lt;&gt;"",'Daily PnL Log'!F654,"")</f>
        <v>-302.3</v>
      </c>
      <c r="G52" s="13">
        <f>IF('Daily PnL Log'!G654&lt;&gt;"",'Daily PnL Log'!G654,"")</f>
        <v>4715.8</v>
      </c>
      <c r="H52" s="13">
        <f>IF('Daily PnL Log'!H654&lt;&gt;"",'Daily PnL Log'!H654,"")</f>
        <v>2094.6</v>
      </c>
      <c r="I52" s="13">
        <f>IF('Daily PnL Log'!I654&lt;&gt;"",'Daily PnL Log'!I654,"")</f>
        <v>0</v>
      </c>
      <c r="J52" s="13">
        <f>IF('Daily PnL Log'!J654&lt;&gt;"",'Daily PnL Log'!J654,"")</f>
        <v>-40961.599999999999</v>
      </c>
      <c r="K52" s="13">
        <f>IF('Daily PnL Log'!K654&lt;&gt;"",'Daily PnL Log'!K654,"")</f>
        <v>-60.73</v>
      </c>
      <c r="L52" s="13">
        <f>IF('Daily PnL Log'!L654&lt;&gt;"",'Daily PnL Log'!L654,"")</f>
        <v>-427.77</v>
      </c>
      <c r="M52" s="13">
        <f>IF('Daily PnL Log'!M654&lt;&gt;"",'Daily PnL Log'!M654,"")</f>
        <v>-488.5</v>
      </c>
      <c r="N52" s="13">
        <f>IF('Daily PnL Log'!N654&lt;&gt;"",'Daily PnL Log'!N654,"")</f>
        <v>-41450.1</v>
      </c>
      <c r="O52" s="13">
        <f t="shared" si="3"/>
        <v>28415.7</v>
      </c>
      <c r="P52" s="13">
        <f t="shared" si="3"/>
        <v>-39706.699999999997</v>
      </c>
      <c r="Q52" s="13">
        <f t="shared" si="3"/>
        <v>2617</v>
      </c>
      <c r="R52" s="13">
        <f t="shared" si="3"/>
        <v>-8370.1999999999989</v>
      </c>
      <c r="S52" s="13">
        <f t="shared" si="3"/>
        <v>-420.19999999999982</v>
      </c>
      <c r="T52" s="13">
        <f t="shared" si="3"/>
        <v>-6280.6999999999989</v>
      </c>
      <c r="U52" s="13">
        <f t="shared" si="3"/>
        <v>0</v>
      </c>
      <c r="V52" s="13">
        <f t="shared" si="3"/>
        <v>-23745.100000000002</v>
      </c>
      <c r="W52" s="13">
        <f>IF('Daily PnL Log'!W654&lt;&gt;"",'Daily PnL Log'!W654,"")</f>
        <v>543645</v>
      </c>
      <c r="X52" s="13">
        <f>IF('Daily PnL Log'!X654&lt;&gt;"",'Daily PnL Log'!X654,"")</f>
        <v>-7.6244792097784397E-2</v>
      </c>
      <c r="Y52" s="13" t="str">
        <f>IF('Daily PnL Log'!Y654&lt;&gt;"",'Daily PnL Log'!Y654,"")</f>
        <v/>
      </c>
      <c r="Z52" s="13" t="str">
        <f>IF('Daily PnL Log'!Z654&lt;&gt;"",'Daily PnL Log'!Z654,"")</f>
        <v/>
      </c>
      <c r="AA52" s="13">
        <f>IF('Daily PnL Log'!AC654&lt;&gt;"",'Daily PnL Log'!AC654,"")</f>
        <v>1413392.81</v>
      </c>
    </row>
    <row r="53" spans="1:27" x14ac:dyDescent="0.25">
      <c r="A53" s="48" t="str">
        <f t="shared" si="2"/>
        <v>Jul</v>
      </c>
      <c r="B53" s="2">
        <f>'Daily PnL Log'!B655</f>
        <v>45114</v>
      </c>
      <c r="C53" s="11">
        <f>IF('Daily PnL Log'!C655&lt;&gt;"",'Daily PnL Log'!C655,"")</f>
        <v>-3379.9</v>
      </c>
      <c r="D53" s="11">
        <f>IF('Daily PnL Log'!D655&lt;&gt;"",'Daily PnL Log'!D655,"")</f>
        <v>-14806.2</v>
      </c>
      <c r="E53" s="11">
        <f>IF('Daily PnL Log'!E655&lt;&gt;"",'Daily PnL Log'!E655,"")</f>
        <v>-5861.5</v>
      </c>
      <c r="F53" s="11">
        <f>IF('Daily PnL Log'!F655&lt;&gt;"",'Daily PnL Log'!F655,"")</f>
        <v>-6039.9</v>
      </c>
      <c r="G53" s="11">
        <f>IF('Daily PnL Log'!G655&lt;&gt;"",'Daily PnL Log'!G655,"")</f>
        <v>9173.4</v>
      </c>
      <c r="H53" s="11">
        <f>IF('Daily PnL Log'!H655&lt;&gt;"",'Daily PnL Log'!H655,"")</f>
        <v>5330.9</v>
      </c>
      <c r="I53" s="11">
        <f>IF('Daily PnL Log'!I655&lt;&gt;"",'Daily PnL Log'!I655,"")</f>
        <v>0</v>
      </c>
      <c r="J53" s="11">
        <f>IF('Daily PnL Log'!J655&lt;&gt;"",'Daily PnL Log'!J655,"")</f>
        <v>-15583.199999999999</v>
      </c>
      <c r="K53" s="11">
        <f>IF('Daily PnL Log'!K655&lt;&gt;"",'Daily PnL Log'!K655,"")</f>
        <v>-52.11</v>
      </c>
      <c r="L53" s="11">
        <f>IF('Daily PnL Log'!L655&lt;&gt;"",'Daily PnL Log'!L655,"")</f>
        <v>-368.63</v>
      </c>
      <c r="M53" s="11">
        <f>IF('Daily PnL Log'!M655&lt;&gt;"",'Daily PnL Log'!M655,"")</f>
        <v>-420.74</v>
      </c>
      <c r="N53" s="11">
        <f>IF('Daily PnL Log'!N655&lt;&gt;"",'Daily PnL Log'!N655,"")</f>
        <v>-16003.939999999999</v>
      </c>
      <c r="O53" s="11">
        <f t="shared" si="3"/>
        <v>25035.8</v>
      </c>
      <c r="P53" s="11">
        <f t="shared" si="3"/>
        <v>-54512.899999999994</v>
      </c>
      <c r="Q53" s="11">
        <f t="shared" si="3"/>
        <v>-3244.5</v>
      </c>
      <c r="R53" s="11">
        <f t="shared" si="3"/>
        <v>-14410.099999999999</v>
      </c>
      <c r="S53" s="11">
        <f t="shared" si="3"/>
        <v>8753.2000000000007</v>
      </c>
      <c r="T53" s="11">
        <f t="shared" si="3"/>
        <v>-949.79999999999927</v>
      </c>
      <c r="U53" s="11">
        <f t="shared" si="3"/>
        <v>0</v>
      </c>
      <c r="V53" s="11">
        <f t="shared" si="3"/>
        <v>-39328.300000000003</v>
      </c>
      <c r="W53" s="11">
        <f>IF('Daily PnL Log'!W655&lt;&gt;"",'Daily PnL Log'!W655,"")</f>
        <v>413588</v>
      </c>
      <c r="X53" s="11">
        <f>IF('Daily PnL Log'!X655&lt;&gt;"",'Daily PnL Log'!X655,"")</f>
        <v>-3.8695368337572651E-2</v>
      </c>
      <c r="Y53" s="11">
        <f>IF('Daily PnL Log'!Y655&lt;&gt;"",'Daily PnL Log'!Y655,"")</f>
        <v>-1115.21</v>
      </c>
      <c r="Z53" s="11" t="str">
        <f>IF('Daily PnL Log'!Z655&lt;&gt;"",'Daily PnL Log'!Z655,"")</f>
        <v/>
      </c>
      <c r="AA53" s="11">
        <f>IF('Daily PnL Log'!AC655&lt;&gt;"",'Daily PnL Log'!AC655,"")</f>
        <v>1409020.57</v>
      </c>
    </row>
    <row r="54" spans="1:27" x14ac:dyDescent="0.25">
      <c r="A54" s="47" t="str">
        <f t="shared" si="2"/>
        <v>Jul</v>
      </c>
      <c r="B54" s="14">
        <f>'Daily PnL Log'!B656</f>
        <v>45117</v>
      </c>
      <c r="C54" s="13">
        <f>IF('Daily PnL Log'!C656&lt;&gt;"",'Daily PnL Log'!C656,"")</f>
        <v>-17530.900000000001</v>
      </c>
      <c r="D54" s="13">
        <f>IF('Daily PnL Log'!D656&lt;&gt;"",'Daily PnL Log'!D656,"")</f>
        <v>-2498.4</v>
      </c>
      <c r="E54" s="13">
        <f>IF('Daily PnL Log'!E656&lt;&gt;"",'Daily PnL Log'!E656,"")</f>
        <v>10506.3</v>
      </c>
      <c r="F54" s="13">
        <f>IF('Daily PnL Log'!F656&lt;&gt;"",'Daily PnL Log'!F656,"")</f>
        <v>1333.6</v>
      </c>
      <c r="G54" s="13">
        <f>IF('Daily PnL Log'!G656&lt;&gt;"",'Daily PnL Log'!G656,"")</f>
        <v>-9082.2999999999993</v>
      </c>
      <c r="H54" s="13">
        <f>IF('Daily PnL Log'!H656&lt;&gt;"",'Daily PnL Log'!H656,"")</f>
        <v>2139.9</v>
      </c>
      <c r="I54" s="13">
        <f>IF('Daily PnL Log'!I656&lt;&gt;"",'Daily PnL Log'!I656,"")</f>
        <v>0</v>
      </c>
      <c r="J54" s="13">
        <f>IF('Daily PnL Log'!J656&lt;&gt;"",'Daily PnL Log'!J656,"")</f>
        <v>-15131.800000000005</v>
      </c>
      <c r="K54" s="13">
        <f>IF('Daily PnL Log'!K656&lt;&gt;"",'Daily PnL Log'!K656,"")</f>
        <v>-67.930000000000007</v>
      </c>
      <c r="L54" s="13">
        <f>IF('Daily PnL Log'!L656&lt;&gt;"",'Daily PnL Log'!L656,"")</f>
        <v>-480.93</v>
      </c>
      <c r="M54" s="13">
        <f>IF('Daily PnL Log'!M656&lt;&gt;"",'Daily PnL Log'!M656,"")</f>
        <v>-548.86</v>
      </c>
      <c r="N54" s="13">
        <f>IF('Daily PnL Log'!N656&lt;&gt;"",'Daily PnL Log'!N656,"")</f>
        <v>-15680.660000000005</v>
      </c>
      <c r="O54" s="13">
        <f t="shared" si="3"/>
        <v>7504.8999999999978</v>
      </c>
      <c r="P54" s="13">
        <f t="shared" si="3"/>
        <v>-57011.299999999996</v>
      </c>
      <c r="Q54" s="13">
        <f t="shared" si="3"/>
        <v>7261.7999999999993</v>
      </c>
      <c r="R54" s="13">
        <f t="shared" si="3"/>
        <v>-13076.499999999998</v>
      </c>
      <c r="S54" s="13">
        <f t="shared" si="3"/>
        <v>-329.09999999999854</v>
      </c>
      <c r="T54" s="13">
        <f t="shared" si="3"/>
        <v>1190.1000000000008</v>
      </c>
      <c r="U54" s="13">
        <f t="shared" si="3"/>
        <v>0</v>
      </c>
      <c r="V54" s="13">
        <f t="shared" si="3"/>
        <v>-54460.100000000006</v>
      </c>
      <c r="W54" s="13">
        <f>IF('Daily PnL Log'!W656&lt;&gt;"",'Daily PnL Log'!W656,"")</f>
        <v>595921.11</v>
      </c>
      <c r="X54" s="13">
        <f>IF('Daily PnL Log'!X656&lt;&gt;"",'Daily PnL Log'!X656,"")</f>
        <v>-2.63133151970401E-2</v>
      </c>
      <c r="Y54" s="13" t="str">
        <f>IF('Daily PnL Log'!Y656&lt;&gt;"",'Daily PnL Log'!Y656,"")</f>
        <v/>
      </c>
      <c r="Z54" s="13" t="str">
        <f>IF('Daily PnL Log'!Z656&lt;&gt;"",'Daily PnL Log'!Z656,"")</f>
        <v/>
      </c>
      <c r="AA54" s="13">
        <f>IF('Daily PnL Log'!AC656&lt;&gt;"",'Daily PnL Log'!AC656,"")</f>
        <v>1383337.9</v>
      </c>
    </row>
    <row r="55" spans="1:27" x14ac:dyDescent="0.25">
      <c r="A55" s="48" t="str">
        <f t="shared" si="2"/>
        <v>Jul</v>
      </c>
      <c r="B55" s="2">
        <f>'Daily PnL Log'!B657</f>
        <v>45118</v>
      </c>
      <c r="C55" s="11">
        <f>IF('Daily PnL Log'!C657&lt;&gt;"",'Daily PnL Log'!C657,"")</f>
        <v>32821</v>
      </c>
      <c r="D55" s="11">
        <f>IF('Daily PnL Log'!D657&lt;&gt;"",'Daily PnL Log'!D657,"")</f>
        <v>27813.5</v>
      </c>
      <c r="E55" s="11">
        <f>IF('Daily PnL Log'!E657&lt;&gt;"",'Daily PnL Log'!E657,"")</f>
        <v>-5444.9</v>
      </c>
      <c r="F55" s="11">
        <f>IF('Daily PnL Log'!F657&lt;&gt;"",'Daily PnL Log'!F657,"")</f>
        <v>-949.8</v>
      </c>
      <c r="G55" s="11">
        <f>IF('Daily PnL Log'!G657&lt;&gt;"",'Daily PnL Log'!G657,"")</f>
        <v>-1808.4</v>
      </c>
      <c r="H55" s="11">
        <f>IF('Daily PnL Log'!H657&lt;&gt;"",'Daily PnL Log'!H657,"")</f>
        <v>-4413.3</v>
      </c>
      <c r="I55" s="11">
        <f>IF('Daily PnL Log'!I657&lt;&gt;"",'Daily PnL Log'!I657,"")</f>
        <v>0</v>
      </c>
      <c r="J55" s="11">
        <f>IF('Daily PnL Log'!J657&lt;&gt;"",'Daily PnL Log'!J657,"")</f>
        <v>48018.099999999991</v>
      </c>
      <c r="K55" s="11">
        <f>IF('Daily PnL Log'!K657&lt;&gt;"",'Daily PnL Log'!K657,"")</f>
        <v>-93.34</v>
      </c>
      <c r="L55" s="11">
        <f>IF('Daily PnL Log'!L657&lt;&gt;"",'Daily PnL Log'!L657,"")</f>
        <v>-660.44</v>
      </c>
      <c r="M55" s="11">
        <f>IF('Daily PnL Log'!M657&lt;&gt;"",'Daily PnL Log'!M657,"")</f>
        <v>-753.78000000000009</v>
      </c>
      <c r="N55" s="11">
        <f>IF('Daily PnL Log'!N657&lt;&gt;"",'Daily PnL Log'!N657,"")</f>
        <v>47264.319999999992</v>
      </c>
      <c r="O55" s="11">
        <f t="shared" si="3"/>
        <v>40325.899999999994</v>
      </c>
      <c r="P55" s="11">
        <f t="shared" si="3"/>
        <v>-29197.799999999996</v>
      </c>
      <c r="Q55" s="11">
        <f t="shared" si="3"/>
        <v>1816.8999999999996</v>
      </c>
      <c r="R55" s="11">
        <f t="shared" si="3"/>
        <v>-14026.299999999997</v>
      </c>
      <c r="S55" s="11">
        <f t="shared" si="3"/>
        <v>-2137.4999999999986</v>
      </c>
      <c r="T55" s="11">
        <f t="shared" si="3"/>
        <v>-3223.1999999999994</v>
      </c>
      <c r="U55" s="11">
        <f t="shared" si="3"/>
        <v>0</v>
      </c>
      <c r="V55" s="11">
        <f t="shared" si="3"/>
        <v>-6442.0000000000146</v>
      </c>
      <c r="W55" s="11">
        <f>IF('Daily PnL Log'!W657&lt;&gt;"",'Daily PnL Log'!W657,"")</f>
        <v>400438.75</v>
      </c>
      <c r="X55" s="11">
        <f>IF('Daily PnL Log'!X657&lt;&gt;"",'Daily PnL Log'!X657,"")</f>
        <v>0.11803133438010181</v>
      </c>
      <c r="Y55" s="11" t="str">
        <f>IF('Daily PnL Log'!Y657&lt;&gt;"",'Daily PnL Log'!Y657,"")</f>
        <v/>
      </c>
      <c r="Z55" s="11" t="str">
        <f>IF('Daily PnL Log'!Z657&lt;&gt;"",'Daily PnL Log'!Z657,"")</f>
        <v/>
      </c>
      <c r="AA55" s="11">
        <f>IF('Daily PnL Log'!AC657&lt;&gt;"",'Daily PnL Log'!AC657,"")</f>
        <v>1433295.8</v>
      </c>
    </row>
    <row r="56" spans="1:27" x14ac:dyDescent="0.25">
      <c r="A56" s="47" t="str">
        <f t="shared" si="2"/>
        <v>Jul</v>
      </c>
      <c r="B56" s="14">
        <f>'Daily PnL Log'!B658</f>
        <v>45119</v>
      </c>
      <c r="C56" s="13">
        <f>IF('Daily PnL Log'!C658&lt;&gt;"",'Daily PnL Log'!C658,"")</f>
        <v>25032.6</v>
      </c>
      <c r="D56" s="13">
        <f>IF('Daily PnL Log'!D658&lt;&gt;"",'Daily PnL Log'!D658,"")</f>
        <v>9365.6</v>
      </c>
      <c r="E56" s="13">
        <f>IF('Daily PnL Log'!E658&lt;&gt;"",'Daily PnL Log'!E658,"")</f>
        <v>-2849.4</v>
      </c>
      <c r="F56" s="13">
        <f>IF('Daily PnL Log'!F658&lt;&gt;"",'Daily PnL Log'!F658,"")</f>
        <v>-31905.4</v>
      </c>
      <c r="G56" s="13">
        <f>IF('Daily PnL Log'!G658&lt;&gt;"",'Daily PnL Log'!G658,"")</f>
        <v>-2069.1999999999998</v>
      </c>
      <c r="H56" s="13">
        <f>IF('Daily PnL Log'!H658&lt;&gt;"",'Daily PnL Log'!H658,"")</f>
        <v>-84.4</v>
      </c>
      <c r="I56" s="13">
        <f>IF('Daily PnL Log'!I658&lt;&gt;"",'Daily PnL Log'!I658,"")</f>
        <v>0</v>
      </c>
      <c r="J56" s="13">
        <f>IF('Daily PnL Log'!J658&lt;&gt;"",'Daily PnL Log'!J658,"")</f>
        <v>-2510.2000000000057</v>
      </c>
      <c r="K56" s="13">
        <f>IF('Daily PnL Log'!K658&lt;&gt;"",'Daily PnL Log'!K658,"")</f>
        <v>-77.62</v>
      </c>
      <c r="L56" s="13">
        <f>IF('Daily PnL Log'!L658&lt;&gt;"",'Daily PnL Log'!L658,"")</f>
        <v>-550.15</v>
      </c>
      <c r="M56" s="13">
        <f>IF('Daily PnL Log'!M658&lt;&gt;"",'Daily PnL Log'!M658,"")</f>
        <v>-627.77</v>
      </c>
      <c r="N56" s="13">
        <f>IF('Daily PnL Log'!N658&lt;&gt;"",'Daily PnL Log'!N658,"")</f>
        <v>-3137.9700000000057</v>
      </c>
      <c r="O56" s="13">
        <f t="shared" si="3"/>
        <v>65358.499999999993</v>
      </c>
      <c r="P56" s="13">
        <f t="shared" si="3"/>
        <v>-19832.199999999997</v>
      </c>
      <c r="Q56" s="13">
        <f t="shared" si="3"/>
        <v>-1032.5000000000005</v>
      </c>
      <c r="R56" s="13">
        <f t="shared" si="3"/>
        <v>-45931.7</v>
      </c>
      <c r="S56" s="13">
        <f t="shared" si="3"/>
        <v>-4206.6999999999989</v>
      </c>
      <c r="T56" s="13">
        <f t="shared" si="3"/>
        <v>-3307.5999999999995</v>
      </c>
      <c r="U56" s="13">
        <f t="shared" si="3"/>
        <v>0</v>
      </c>
      <c r="V56" s="13">
        <f t="shared" si="3"/>
        <v>-8952.2000000000207</v>
      </c>
      <c r="W56" s="13">
        <f>IF('Daily PnL Log'!W658&lt;&gt;"",'Daily PnL Log'!W658,"")</f>
        <v>573696.75</v>
      </c>
      <c r="X56" s="13">
        <f>IF('Daily PnL Log'!X658&lt;&gt;"",'Daily PnL Log'!X658,"")</f>
        <v>-5.4697364069083631E-3</v>
      </c>
      <c r="Y56" s="13" t="str">
        <f>IF('Daily PnL Log'!Y658&lt;&gt;"",'Daily PnL Log'!Y658,"")</f>
        <v/>
      </c>
      <c r="Z56" s="13" t="str">
        <f>IF('Daily PnL Log'!Z658&lt;&gt;"",'Daily PnL Log'!Z658,"")</f>
        <v/>
      </c>
      <c r="AA56" s="13">
        <f>IF('Daily PnL Log'!AC658&lt;&gt;"",'Daily PnL Log'!AC658,"")</f>
        <v>1433777.78</v>
      </c>
    </row>
    <row r="57" spans="1:27" x14ac:dyDescent="0.25">
      <c r="A57" s="48" t="str">
        <f t="shared" si="2"/>
        <v>Jul</v>
      </c>
      <c r="B57" s="2">
        <f>'Daily PnL Log'!B659</f>
        <v>45120</v>
      </c>
      <c r="C57" s="11">
        <f>IF('Daily PnL Log'!C659&lt;&gt;"",'Daily PnL Log'!C659,"")</f>
        <v>-6586.1</v>
      </c>
      <c r="D57" s="11">
        <f>IF('Daily PnL Log'!D659&lt;&gt;"",'Daily PnL Log'!D659,"")</f>
        <v>16516.2</v>
      </c>
      <c r="E57" s="11">
        <f>IF('Daily PnL Log'!E659&lt;&gt;"",'Daily PnL Log'!E659,"")</f>
        <v>2171.4</v>
      </c>
      <c r="F57" s="11">
        <f>IF('Daily PnL Log'!F659&lt;&gt;"",'Daily PnL Log'!F659,"")</f>
        <v>9030.1</v>
      </c>
      <c r="G57" s="11">
        <f>IF('Daily PnL Log'!G659&lt;&gt;"",'Daily PnL Log'!G659,"")</f>
        <v>2347.1</v>
      </c>
      <c r="H57" s="11">
        <f>IF('Daily PnL Log'!H659&lt;&gt;"",'Daily PnL Log'!H659,"")</f>
        <v>-4431.3</v>
      </c>
      <c r="I57" s="11">
        <f>IF('Daily PnL Log'!I659&lt;&gt;"",'Daily PnL Log'!I659,"")</f>
        <v>0</v>
      </c>
      <c r="J57" s="11">
        <f>IF('Daily PnL Log'!J659&lt;&gt;"",'Daily PnL Log'!J659,"")</f>
        <v>19047.399999999998</v>
      </c>
      <c r="K57" s="11">
        <f>IF('Daily PnL Log'!K659&lt;&gt;"",'Daily PnL Log'!K659,"")</f>
        <v>-46.53</v>
      </c>
      <c r="L57" s="11">
        <f>IF('Daily PnL Log'!L659&lt;&gt;"",'Daily PnL Log'!L659,"")</f>
        <v>-329.71</v>
      </c>
      <c r="M57" s="11">
        <f>IF('Daily PnL Log'!M659&lt;&gt;"",'Daily PnL Log'!M659,"")</f>
        <v>-376.24</v>
      </c>
      <c r="N57" s="11">
        <f>IF('Daily PnL Log'!N659&lt;&gt;"",'Daily PnL Log'!N659,"")</f>
        <v>18671.159999999996</v>
      </c>
      <c r="O57" s="11">
        <f t="shared" si="3"/>
        <v>58772.399999999994</v>
      </c>
      <c r="P57" s="11">
        <f t="shared" si="3"/>
        <v>-3315.9999999999964</v>
      </c>
      <c r="Q57" s="11">
        <f t="shared" si="3"/>
        <v>1138.8999999999996</v>
      </c>
      <c r="R57" s="11">
        <f t="shared" si="3"/>
        <v>-36901.599999999999</v>
      </c>
      <c r="S57" s="11">
        <f t="shared" si="3"/>
        <v>-1859.599999999999</v>
      </c>
      <c r="T57" s="11">
        <f t="shared" si="3"/>
        <v>-7738.9</v>
      </c>
      <c r="U57" s="11">
        <f t="shared" si="3"/>
        <v>0</v>
      </c>
      <c r="V57" s="11">
        <f t="shared" si="3"/>
        <v>10095.199999999977</v>
      </c>
      <c r="W57" s="11">
        <f>IF('Daily PnL Log'!W659&lt;&gt;"",'Daily PnL Log'!W659,"")</f>
        <v>309791.75</v>
      </c>
      <c r="X57" s="11">
        <f>IF('Daily PnL Log'!X659&lt;&gt;"",'Daily PnL Log'!X659,"")</f>
        <v>6.0270036242088425E-2</v>
      </c>
      <c r="Y57" s="11">
        <f>IF('Daily PnL Log'!Y659&lt;&gt;"",'Daily PnL Log'!Y659,"")</f>
        <v>-7774.53</v>
      </c>
      <c r="Z57" s="11" t="str">
        <f>IF('Daily PnL Log'!Z659&lt;&gt;"",'Daily PnL Log'!Z659,"")</f>
        <v/>
      </c>
      <c r="AA57" s="11">
        <f>IF('Daily PnL Log'!AC659&lt;&gt;"",'Daily PnL Log'!AC659,"")</f>
        <v>1460116.29</v>
      </c>
    </row>
    <row r="58" spans="1:27" x14ac:dyDescent="0.25">
      <c r="A58" s="47" t="str">
        <f t="shared" si="2"/>
        <v>Jul</v>
      </c>
      <c r="B58" s="14">
        <f>'Daily PnL Log'!B660</f>
        <v>45121</v>
      </c>
      <c r="C58" s="13">
        <f>IF('Daily PnL Log'!C660&lt;&gt;"",'Daily PnL Log'!C660,"")</f>
        <v>-8121.8</v>
      </c>
      <c r="D58" s="13">
        <f>IF('Daily PnL Log'!D660&lt;&gt;"",'Daily PnL Log'!D660,"")</f>
        <v>-1286.5999999999999</v>
      </c>
      <c r="E58" s="13">
        <f>IF('Daily PnL Log'!E660&lt;&gt;"",'Daily PnL Log'!E660,"")</f>
        <v>-408.9</v>
      </c>
      <c r="F58" s="13">
        <f>IF('Daily PnL Log'!F660&lt;&gt;"",'Daily PnL Log'!F660,"")</f>
        <v>21240.6</v>
      </c>
      <c r="G58" s="13">
        <f>IF('Daily PnL Log'!G660&lt;&gt;"",'Daily PnL Log'!G660,"")</f>
        <v>-5394.8</v>
      </c>
      <c r="H58" s="13">
        <f>IF('Daily PnL Log'!H660&lt;&gt;"",'Daily PnL Log'!H660,"")</f>
        <v>2589.1999999999998</v>
      </c>
      <c r="I58" s="13">
        <f>IF('Daily PnL Log'!I660&lt;&gt;"",'Daily PnL Log'!I660,"")</f>
        <v>0</v>
      </c>
      <c r="J58" s="13">
        <f>IF('Daily PnL Log'!J660&lt;&gt;"",'Daily PnL Log'!J660,"")</f>
        <v>8617.6999999999989</v>
      </c>
      <c r="K58" s="13">
        <f>IF('Daily PnL Log'!K660&lt;&gt;"",'Daily PnL Log'!K660,"")</f>
        <v>-74.180000000000007</v>
      </c>
      <c r="L58" s="13">
        <f>IF('Daily PnL Log'!L660&lt;&gt;"",'Daily PnL Log'!L660,"")</f>
        <v>-522.51</v>
      </c>
      <c r="M58" s="13">
        <f>IF('Daily PnL Log'!M660&lt;&gt;"",'Daily PnL Log'!M660,"")</f>
        <v>-596.69000000000005</v>
      </c>
      <c r="N58" s="13">
        <f>IF('Daily PnL Log'!N660&lt;&gt;"",'Daily PnL Log'!N660,"")</f>
        <v>8021.0099999999984</v>
      </c>
      <c r="O58" s="13">
        <f t="shared" si="3"/>
        <v>50650.599999999991</v>
      </c>
      <c r="P58" s="13">
        <f t="shared" si="3"/>
        <v>-4602.5999999999967</v>
      </c>
      <c r="Q58" s="13">
        <f t="shared" si="3"/>
        <v>729.99999999999966</v>
      </c>
      <c r="R58" s="13">
        <f t="shared" si="3"/>
        <v>-15661</v>
      </c>
      <c r="S58" s="13">
        <f t="shared" si="3"/>
        <v>-7254.4</v>
      </c>
      <c r="T58" s="13">
        <f t="shared" si="3"/>
        <v>-5149.7</v>
      </c>
      <c r="U58" s="13">
        <f t="shared" si="3"/>
        <v>0</v>
      </c>
      <c r="V58" s="13">
        <f t="shared" si="3"/>
        <v>18712.899999999976</v>
      </c>
      <c r="W58" s="13">
        <f>IF('Daily PnL Log'!W660&lt;&gt;"",'Daily PnL Log'!W660,"")</f>
        <v>779502</v>
      </c>
      <c r="X58" s="13">
        <f>IF('Daily PnL Log'!X660&lt;&gt;"",'Daily PnL Log'!X660,"")</f>
        <v>1.0289915869362745E-2</v>
      </c>
      <c r="Y58" s="13" t="str">
        <f>IF('Daily PnL Log'!Y660&lt;&gt;"",'Daily PnL Log'!Y660,"")</f>
        <v/>
      </c>
      <c r="Z58" s="13" t="str">
        <f>IF('Daily PnL Log'!Z660&lt;&gt;"",'Daily PnL Log'!Z660,"")</f>
        <v/>
      </c>
      <c r="AA58" s="13">
        <f>IF('Daily PnL Log'!AC660&lt;&gt;"",'Daily PnL Log'!AC660,"")</f>
        <v>1469529.35</v>
      </c>
    </row>
    <row r="59" spans="1:27" x14ac:dyDescent="0.25">
      <c r="A59" s="48" t="str">
        <f t="shared" si="2"/>
        <v>Jul</v>
      </c>
      <c r="B59" s="2">
        <f>'Daily PnL Log'!B661</f>
        <v>45124</v>
      </c>
      <c r="C59" s="11">
        <f>IF('Daily PnL Log'!C661&lt;&gt;"",'Daily PnL Log'!C661,"")</f>
        <v>-13916.9</v>
      </c>
      <c r="D59" s="11">
        <f>IF('Daily PnL Log'!D661&lt;&gt;"",'Daily PnL Log'!D661,"")</f>
        <v>-11501.3</v>
      </c>
      <c r="E59" s="11">
        <f>IF('Daily PnL Log'!E661&lt;&gt;"",'Daily PnL Log'!E661,"")</f>
        <v>-4248.3999999999996</v>
      </c>
      <c r="F59" s="11">
        <f>IF('Daily PnL Log'!F661&lt;&gt;"",'Daily PnL Log'!F661,"")</f>
        <v>-336.6</v>
      </c>
      <c r="G59" s="11">
        <f>IF('Daily PnL Log'!G661&lt;&gt;"",'Daily PnL Log'!G661,"")</f>
        <v>2375.5</v>
      </c>
      <c r="H59" s="11">
        <f>IF('Daily PnL Log'!H661&lt;&gt;"",'Daily PnL Log'!H661,"")</f>
        <v>-7579.3</v>
      </c>
      <c r="I59" s="11">
        <f>IF('Daily PnL Log'!I661&lt;&gt;"",'Daily PnL Log'!I661,"")</f>
        <v>0</v>
      </c>
      <c r="J59" s="11">
        <f>IF('Daily PnL Log'!J661&lt;&gt;"",'Daily PnL Log'!J661,"")</f>
        <v>-35207</v>
      </c>
      <c r="K59" s="11">
        <f>IF('Daily PnL Log'!K661&lt;&gt;"",'Daily PnL Log'!K661,"")</f>
        <v>-82.8</v>
      </c>
      <c r="L59" s="11">
        <f>IF('Daily PnL Log'!L661&lt;&gt;"",'Daily PnL Log'!L661,"")</f>
        <v>-586.17999999999995</v>
      </c>
      <c r="M59" s="11">
        <f>IF('Daily PnL Log'!M661&lt;&gt;"",'Daily PnL Log'!M661,"")</f>
        <v>-668.9799999999999</v>
      </c>
      <c r="N59" s="11">
        <f>IF('Daily PnL Log'!N661&lt;&gt;"",'Daily PnL Log'!N661,"")</f>
        <v>-35875.980000000003</v>
      </c>
      <c r="O59" s="11">
        <f t="shared" si="3"/>
        <v>36733.69999999999</v>
      </c>
      <c r="P59" s="11">
        <f t="shared" si="3"/>
        <v>-16103.899999999996</v>
      </c>
      <c r="Q59" s="11">
        <f t="shared" si="3"/>
        <v>-3518.4</v>
      </c>
      <c r="R59" s="11">
        <f t="shared" si="3"/>
        <v>-15997.6</v>
      </c>
      <c r="S59" s="11">
        <f t="shared" si="3"/>
        <v>-4878.8999999999996</v>
      </c>
      <c r="T59" s="11">
        <f t="shared" si="3"/>
        <v>-12729</v>
      </c>
      <c r="U59" s="11">
        <f t="shared" si="3"/>
        <v>0</v>
      </c>
      <c r="V59" s="11">
        <f t="shared" si="3"/>
        <v>-16494.100000000024</v>
      </c>
      <c r="W59" s="11">
        <f>IF('Daily PnL Log'!W661&lt;&gt;"",'Daily PnL Log'!W661,"")</f>
        <v>1363508.25</v>
      </c>
      <c r="X59" s="11">
        <f>IF('Daily PnL Log'!X661&lt;&gt;"",'Daily PnL Log'!X661,"")</f>
        <v>-2.6311523967676765E-2</v>
      </c>
      <c r="Y59" s="11" t="str">
        <f>IF('Daily PnL Log'!Y661&lt;&gt;"",'Daily PnL Log'!Y661,"")</f>
        <v/>
      </c>
      <c r="Z59" s="11" t="str">
        <f>IF('Daily PnL Log'!Z661&lt;&gt;"",'Daily PnL Log'!Z661,"")</f>
        <v/>
      </c>
      <c r="AA59" s="11">
        <f>IF('Daily PnL Log'!AC661&lt;&gt;"",'Daily PnL Log'!AC661,"")</f>
        <v>1424447.12</v>
      </c>
    </row>
    <row r="60" spans="1:27" x14ac:dyDescent="0.25">
      <c r="A60" s="47" t="str">
        <f t="shared" si="2"/>
        <v>Jul</v>
      </c>
      <c r="B60" s="14">
        <f>'Daily PnL Log'!B662</f>
        <v>45125</v>
      </c>
      <c r="C60" s="13">
        <f>IF('Daily PnL Log'!C662&lt;&gt;"",'Daily PnL Log'!C662,"")</f>
        <v>-18348.400000000001</v>
      </c>
      <c r="D60" s="13">
        <f>IF('Daily PnL Log'!D662&lt;&gt;"",'Daily PnL Log'!D662,"")</f>
        <v>15804.4</v>
      </c>
      <c r="E60" s="13">
        <f>IF('Daily PnL Log'!E662&lt;&gt;"",'Daily PnL Log'!E662,"")</f>
        <v>-2776.9</v>
      </c>
      <c r="F60" s="13">
        <f>IF('Daily PnL Log'!F662&lt;&gt;"",'Daily PnL Log'!F662,"")</f>
        <v>84498.7</v>
      </c>
      <c r="G60" s="13">
        <f>IF('Daily PnL Log'!G662&lt;&gt;"",'Daily PnL Log'!G662,"")</f>
        <v>-1217.9000000000001</v>
      </c>
      <c r="H60" s="13">
        <f>IF('Daily PnL Log'!H662&lt;&gt;"",'Daily PnL Log'!H662,"")</f>
        <v>-3794.8</v>
      </c>
      <c r="I60" s="13">
        <f>IF('Daily PnL Log'!I662&lt;&gt;"",'Daily PnL Log'!I662,"")</f>
        <v>0</v>
      </c>
      <c r="J60" s="13">
        <f>IF('Daily PnL Log'!J662&lt;&gt;"",'Daily PnL Log'!J662,"")</f>
        <v>74165.099999999991</v>
      </c>
      <c r="K60" s="13">
        <f>IF('Daily PnL Log'!K662&lt;&gt;"",'Daily PnL Log'!K662,"")</f>
        <v>-138.43</v>
      </c>
      <c r="L60" s="13">
        <f>IF('Daily PnL Log'!L662&lt;&gt;"",'Daily PnL Log'!L662,"")</f>
        <v>-979.12</v>
      </c>
      <c r="M60" s="13">
        <f>IF('Daily PnL Log'!M662&lt;&gt;"",'Daily PnL Log'!M662,"")</f>
        <v>-1117.55</v>
      </c>
      <c r="N60" s="13">
        <f>IF('Daily PnL Log'!N662&lt;&gt;"",'Daily PnL Log'!N662,"")</f>
        <v>73047.549999999988</v>
      </c>
      <c r="O60" s="13">
        <f t="shared" si="3"/>
        <v>18385.299999999988</v>
      </c>
      <c r="P60" s="13">
        <f t="shared" si="3"/>
        <v>-299.49999999999636</v>
      </c>
      <c r="Q60" s="13">
        <f t="shared" si="3"/>
        <v>-6295.3</v>
      </c>
      <c r="R60" s="13">
        <f t="shared" si="3"/>
        <v>68501.099999999991</v>
      </c>
      <c r="S60" s="13">
        <f t="shared" si="3"/>
        <v>-6096.7999999999993</v>
      </c>
      <c r="T60" s="13">
        <f t="shared" si="3"/>
        <v>-16523.8</v>
      </c>
      <c r="U60" s="13">
        <f t="shared" si="3"/>
        <v>0</v>
      </c>
      <c r="V60" s="13">
        <f t="shared" si="3"/>
        <v>57670.999999999971</v>
      </c>
      <c r="W60" s="13">
        <f>IF('Daily PnL Log'!W662&lt;&gt;"",'Daily PnL Log'!W662,"")</f>
        <v>586727.31999999995</v>
      </c>
      <c r="X60" s="13">
        <f>IF('Daily PnL Log'!X662&lt;&gt;"",'Daily PnL Log'!X662,"")</f>
        <v>0.1244999977161452</v>
      </c>
      <c r="Y60" s="13">
        <f>IF('Daily PnL Log'!Y662&lt;&gt;"",'Daily PnL Log'!Y662,"")</f>
        <v>516</v>
      </c>
      <c r="Z60" s="13" t="str">
        <f>IF('Daily PnL Log'!Z662&lt;&gt;"",'Daily PnL Log'!Z662,"")</f>
        <v/>
      </c>
      <c r="AA60" s="13">
        <f>IF('Daily PnL Log'!AC662&lt;&gt;"",'Daily PnL Log'!AC662,"")</f>
        <v>1499031.57</v>
      </c>
    </row>
    <row r="61" spans="1:27" x14ac:dyDescent="0.25">
      <c r="A61" s="48" t="str">
        <f t="shared" si="2"/>
        <v>Jul</v>
      </c>
      <c r="B61" s="2">
        <f>'Daily PnL Log'!B663</f>
        <v>45126</v>
      </c>
      <c r="C61" s="11">
        <f>IF('Daily PnL Log'!C663&lt;&gt;"",'Daily PnL Log'!C663,"")</f>
        <v>19575.2</v>
      </c>
      <c r="D61" s="11">
        <f>IF('Daily PnL Log'!D663&lt;&gt;"",'Daily PnL Log'!D663,"")</f>
        <v>10989.1</v>
      </c>
      <c r="E61" s="11">
        <f>IF('Daily PnL Log'!E663&lt;&gt;"",'Daily PnL Log'!E663,"")</f>
        <v>2692.1</v>
      </c>
      <c r="F61" s="11">
        <f>IF('Daily PnL Log'!F663&lt;&gt;"",'Daily PnL Log'!F663,"")</f>
        <v>154464</v>
      </c>
      <c r="G61" s="11">
        <f>IF('Daily PnL Log'!G663&lt;&gt;"",'Daily PnL Log'!G663,"")</f>
        <v>19828.900000000001</v>
      </c>
      <c r="H61" s="11">
        <f>IF('Daily PnL Log'!H663&lt;&gt;"",'Daily PnL Log'!H663,"")</f>
        <v>-18205.3</v>
      </c>
      <c r="I61" s="11">
        <f>IF('Daily PnL Log'!I663&lt;&gt;"",'Daily PnL Log'!I663,"")</f>
        <v>0</v>
      </c>
      <c r="J61" s="11">
        <f>IF('Daily PnL Log'!J663&lt;&gt;"",'Daily PnL Log'!J663,"")</f>
        <v>189344</v>
      </c>
      <c r="K61" s="11">
        <f>IF('Daily PnL Log'!K663&lt;&gt;"",'Daily PnL Log'!K663,"")</f>
        <v>-153.38999999999999</v>
      </c>
      <c r="L61" s="11">
        <f>IF('Daily PnL Log'!L663&lt;&gt;"",'Daily PnL Log'!L663,"")</f>
        <v>-1080.6400000000001</v>
      </c>
      <c r="M61" s="11">
        <f>IF('Daily PnL Log'!M663&lt;&gt;"",'Daily PnL Log'!M663,"")</f>
        <v>-1234.0300000000002</v>
      </c>
      <c r="N61" s="11">
        <f>IF('Daily PnL Log'!N663&lt;&gt;"",'Daily PnL Log'!N663,"")</f>
        <v>188109.97</v>
      </c>
      <c r="O61" s="11">
        <f t="shared" si="3"/>
        <v>37960.499999999985</v>
      </c>
      <c r="P61" s="11">
        <f t="shared" si="3"/>
        <v>10689.600000000004</v>
      </c>
      <c r="Q61" s="11">
        <f t="shared" si="3"/>
        <v>-3603.2000000000003</v>
      </c>
      <c r="R61" s="11">
        <f t="shared" si="3"/>
        <v>222965.09999999998</v>
      </c>
      <c r="S61" s="11">
        <f t="shared" si="3"/>
        <v>13732.100000000002</v>
      </c>
      <c r="T61" s="11">
        <f t="shared" si="3"/>
        <v>-34729.1</v>
      </c>
      <c r="U61" s="11">
        <f t="shared" si="3"/>
        <v>0</v>
      </c>
      <c r="V61" s="11">
        <f t="shared" si="3"/>
        <v>247014.99999999997</v>
      </c>
      <c r="W61" s="11">
        <f>IF('Daily PnL Log'!W663&lt;&gt;"",'Daily PnL Log'!W663,"")</f>
        <v>1090612.29</v>
      </c>
      <c r="X61" s="11">
        <f>IF('Daily PnL Log'!X663&lt;&gt;"",'Daily PnL Log'!X663,"")</f>
        <v>0.17248106565899785</v>
      </c>
      <c r="Y61" s="11" t="str">
        <f>IF('Daily PnL Log'!Y663&lt;&gt;"",'Daily PnL Log'!Y663,"")</f>
        <v/>
      </c>
      <c r="Z61" s="11">
        <f>IF('Daily PnL Log'!Z663&lt;&gt;"",'Daily PnL Log'!Z663,"")</f>
        <v>4760.0200000000004</v>
      </c>
      <c r="AA61" s="11">
        <f>IF('Daily PnL Log'!AC663&lt;&gt;"",'Daily PnL Log'!AC663,"")</f>
        <v>1694538.04</v>
      </c>
    </row>
    <row r="62" spans="1:27" x14ac:dyDescent="0.25">
      <c r="A62" s="47" t="str">
        <f t="shared" si="2"/>
        <v>Jul</v>
      </c>
      <c r="B62" s="14">
        <f>'Daily PnL Log'!B664</f>
        <v>45127</v>
      </c>
      <c r="C62" s="13">
        <f>IF('Daily PnL Log'!C664&lt;&gt;"",'Daily PnL Log'!C664,"")</f>
        <v>14807</v>
      </c>
      <c r="D62" s="13">
        <f>IF('Daily PnL Log'!D664&lt;&gt;"",'Daily PnL Log'!D664,"")</f>
        <v>-5388.4</v>
      </c>
      <c r="E62" s="13">
        <f>IF('Daily PnL Log'!E664&lt;&gt;"",'Daily PnL Log'!E664,"")</f>
        <v>-237.7</v>
      </c>
      <c r="F62" s="13">
        <f>IF('Daily PnL Log'!F664&lt;&gt;"",'Daily PnL Log'!F664,"")</f>
        <v>-35795.5</v>
      </c>
      <c r="G62" s="13">
        <f>IF('Daily PnL Log'!G664&lt;&gt;"",'Daily PnL Log'!G664,"")</f>
        <v>1193.4000000000001</v>
      </c>
      <c r="H62" s="13">
        <f>IF('Daily PnL Log'!H664&lt;&gt;"",'Daily PnL Log'!H664,"")</f>
        <v>10339.200000000001</v>
      </c>
      <c r="I62" s="13">
        <f>IF('Daily PnL Log'!I664&lt;&gt;"",'Daily PnL Log'!I664,"")</f>
        <v>0</v>
      </c>
      <c r="J62" s="13">
        <f>IF('Daily PnL Log'!J664&lt;&gt;"",'Daily PnL Log'!J664,"")</f>
        <v>-15081.999999999996</v>
      </c>
      <c r="K62" s="13">
        <f>IF('Daily PnL Log'!K664&lt;&gt;"",'Daily PnL Log'!K664,"")</f>
        <v>-87.17</v>
      </c>
      <c r="L62" s="13">
        <f>IF('Daily PnL Log'!L664&lt;&gt;"",'Daily PnL Log'!L664,"")</f>
        <v>-613.47</v>
      </c>
      <c r="M62" s="13">
        <f>IF('Daily PnL Log'!M664&lt;&gt;"",'Daily PnL Log'!M664,"")</f>
        <v>-700.64</v>
      </c>
      <c r="N62" s="13">
        <f>IF('Daily PnL Log'!N664&lt;&gt;"",'Daily PnL Log'!N664,"")</f>
        <v>-15782.639999999996</v>
      </c>
      <c r="O62" s="13">
        <f t="shared" si="3"/>
        <v>52767.499999999985</v>
      </c>
      <c r="P62" s="13">
        <f t="shared" si="3"/>
        <v>5301.2000000000044</v>
      </c>
      <c r="Q62" s="13">
        <f t="shared" si="3"/>
        <v>-3840.9</v>
      </c>
      <c r="R62" s="13">
        <f t="shared" si="3"/>
        <v>187169.59999999998</v>
      </c>
      <c r="S62" s="13">
        <f t="shared" si="3"/>
        <v>14925.500000000002</v>
      </c>
      <c r="T62" s="13">
        <f t="shared" si="3"/>
        <v>-24389.899999999998</v>
      </c>
      <c r="U62" s="13">
        <f t="shared" si="3"/>
        <v>0</v>
      </c>
      <c r="V62" s="13">
        <f t="shared" si="3"/>
        <v>231932.99999999997</v>
      </c>
      <c r="W62" s="13">
        <f>IF('Daily PnL Log'!W664&lt;&gt;"",'Daily PnL Log'!W664,"")</f>
        <v>71442.100000000006</v>
      </c>
      <c r="X62" s="13">
        <f>IF('Daily PnL Log'!X664&lt;&gt;"",'Daily PnL Log'!X664,"")</f>
        <v>-0.22091511867652258</v>
      </c>
      <c r="Y62" s="13" t="str">
        <f>IF('Daily PnL Log'!Y664&lt;&gt;"",'Daily PnL Log'!Y664,"")</f>
        <v/>
      </c>
      <c r="Z62" s="13" t="str">
        <f>IF('Daily PnL Log'!Z664&lt;&gt;"",'Daily PnL Log'!Z664,"")</f>
        <v/>
      </c>
      <c r="AA62" s="13">
        <f>IF('Daily PnL Log'!AC664&lt;&gt;"",'Daily PnL Log'!AC664,"")</f>
        <v>1663880.15</v>
      </c>
    </row>
    <row r="63" spans="1:27" x14ac:dyDescent="0.25">
      <c r="A63" s="48" t="str">
        <f t="shared" si="2"/>
        <v>Jul</v>
      </c>
      <c r="B63" s="2">
        <f>'Daily PnL Log'!B665</f>
        <v>45128</v>
      </c>
      <c r="C63" s="11">
        <f>IF('Daily PnL Log'!C665&lt;&gt;"",'Daily PnL Log'!C665,"")</f>
        <v>15051</v>
      </c>
      <c r="D63" s="11">
        <f>IF('Daily PnL Log'!D665&lt;&gt;"",'Daily PnL Log'!D665,"")</f>
        <v>-11135.3</v>
      </c>
      <c r="E63" s="11">
        <f>IF('Daily PnL Log'!E665&lt;&gt;"",'Daily PnL Log'!E665,"")</f>
        <v>605.1</v>
      </c>
      <c r="F63" s="11">
        <f>IF('Daily PnL Log'!F665&lt;&gt;"",'Daily PnL Log'!F665,"")</f>
        <v>-8196.1</v>
      </c>
      <c r="G63" s="11">
        <f>IF('Daily PnL Log'!G665&lt;&gt;"",'Daily PnL Log'!G665,"")</f>
        <v>-907.3</v>
      </c>
      <c r="H63" s="11">
        <f>IF('Daily PnL Log'!H665&lt;&gt;"",'Daily PnL Log'!H665,"")</f>
        <v>5590.2</v>
      </c>
      <c r="I63" s="11">
        <f>IF('Daily PnL Log'!I665&lt;&gt;"",'Daily PnL Log'!I665,"")</f>
        <v>0</v>
      </c>
      <c r="J63" s="11">
        <f>IF('Daily PnL Log'!J665&lt;&gt;"",'Daily PnL Log'!J665,"")</f>
        <v>1007.6000000000004</v>
      </c>
      <c r="K63" s="11">
        <f>IF('Daily PnL Log'!K665&lt;&gt;"",'Daily PnL Log'!K665,"")</f>
        <v>-596.41</v>
      </c>
      <c r="L63" s="11">
        <f>IF('Daily PnL Log'!L665&lt;&gt;"",'Daily PnL Log'!L665,"")</f>
        <v>-3034.27</v>
      </c>
      <c r="M63" s="11">
        <f>IF('Daily PnL Log'!M665&lt;&gt;"",'Daily PnL Log'!M665,"")</f>
        <v>-3630.68</v>
      </c>
      <c r="N63" s="11">
        <f>IF('Daily PnL Log'!N665&lt;&gt;"",'Daily PnL Log'!N665,"")</f>
        <v>-2623.0799999999995</v>
      </c>
      <c r="O63" s="11">
        <f t="shared" si="3"/>
        <v>67818.499999999985</v>
      </c>
      <c r="P63" s="11">
        <f t="shared" si="3"/>
        <v>-5834.0999999999949</v>
      </c>
      <c r="Q63" s="11">
        <f t="shared" si="3"/>
        <v>-3235.8</v>
      </c>
      <c r="R63" s="11">
        <f t="shared" si="3"/>
        <v>178973.49999999997</v>
      </c>
      <c r="S63" s="11">
        <f t="shared" si="3"/>
        <v>14018.200000000003</v>
      </c>
      <c r="T63" s="11">
        <f t="shared" si="3"/>
        <v>-18799.699999999997</v>
      </c>
      <c r="U63" s="11">
        <f t="shared" si="3"/>
        <v>0</v>
      </c>
      <c r="V63" s="11">
        <f t="shared" si="3"/>
        <v>232940.59999999998</v>
      </c>
      <c r="W63" s="11">
        <f>IF('Daily PnL Log'!W665&lt;&gt;"",'Daily PnL Log'!W665,"")</f>
        <v>767753</v>
      </c>
      <c r="X63" s="11">
        <f>IF('Daily PnL Log'!X665&lt;&gt;"",'Daily PnL Log'!X665,"")</f>
        <v>-3.4165675679547975E-3</v>
      </c>
      <c r="Y63" s="11" t="str">
        <f>IF('Daily PnL Log'!Y665&lt;&gt;"",'Daily PnL Log'!Y665,"")</f>
        <v/>
      </c>
      <c r="Z63" s="11" t="str">
        <f>IF('Daily PnL Log'!Z665&lt;&gt;"",'Daily PnL Log'!Z665,"")</f>
        <v/>
      </c>
      <c r="AA63" s="11">
        <f>IF('Daily PnL Log'!AC665&lt;&gt;"",'Daily PnL Log'!AC665,"")</f>
        <v>1636569.22</v>
      </c>
    </row>
    <row r="64" spans="1:27" x14ac:dyDescent="0.25">
      <c r="A64" s="47" t="str">
        <f t="shared" si="2"/>
        <v>Jul</v>
      </c>
      <c r="B64" s="14">
        <f>'Daily PnL Log'!B666</f>
        <v>45131</v>
      </c>
      <c r="C64" s="13">
        <f>IF('Daily PnL Log'!C666&lt;&gt;"",'Daily PnL Log'!C666,"")</f>
        <v>-8113.4</v>
      </c>
      <c r="D64" s="13">
        <f>IF('Daily PnL Log'!D666&lt;&gt;"",'Daily PnL Log'!D666,"")</f>
        <v>-2337.3000000000002</v>
      </c>
      <c r="E64" s="13">
        <f>IF('Daily PnL Log'!E666&lt;&gt;"",'Daily PnL Log'!E666,"")</f>
        <v>2238.1999999999998</v>
      </c>
      <c r="F64" s="13">
        <f>IF('Daily PnL Log'!F666&lt;&gt;"",'Daily PnL Log'!F666,"")</f>
        <v>73192.100000000006</v>
      </c>
      <c r="G64" s="13">
        <f>IF('Daily PnL Log'!G666&lt;&gt;"",'Daily PnL Log'!G666,"")</f>
        <v>-5150.3</v>
      </c>
      <c r="H64" s="13">
        <f>IF('Daily PnL Log'!H666&lt;&gt;"",'Daily PnL Log'!H666,"")</f>
        <v>-5493.4</v>
      </c>
      <c r="I64" s="13">
        <f>IF('Daily PnL Log'!I666&lt;&gt;"",'Daily PnL Log'!I666,"")</f>
        <v>0</v>
      </c>
      <c r="J64" s="13">
        <f>IF('Daily PnL Log'!J666&lt;&gt;"",'Daily PnL Log'!J666,"")</f>
        <v>54335.9</v>
      </c>
      <c r="K64" s="13">
        <f>IF('Daily PnL Log'!K666&lt;&gt;"",'Daily PnL Log'!K666,"")</f>
        <v>-77.430000000000007</v>
      </c>
      <c r="L64" s="13">
        <f>IF('Daily PnL Log'!L666&lt;&gt;"",'Daily PnL Log'!L666,"")</f>
        <v>-548.09</v>
      </c>
      <c r="M64" s="13">
        <f>IF('Daily PnL Log'!M666&lt;&gt;"",'Daily PnL Log'!M666,"")</f>
        <v>-625.52</v>
      </c>
      <c r="N64" s="13">
        <f>IF('Daily PnL Log'!N666&lt;&gt;"",'Daily PnL Log'!N666,"")</f>
        <v>53710.380000000005</v>
      </c>
      <c r="O64" s="13">
        <f t="shared" si="3"/>
        <v>59705.099999999984</v>
      </c>
      <c r="P64" s="13">
        <f t="shared" si="3"/>
        <v>-8171.3999999999951</v>
      </c>
      <c r="Q64" s="13">
        <f t="shared" si="3"/>
        <v>-997.60000000000036</v>
      </c>
      <c r="R64" s="13">
        <f t="shared" si="3"/>
        <v>252165.59999999998</v>
      </c>
      <c r="S64" s="13">
        <f t="shared" si="3"/>
        <v>8867.9000000000015</v>
      </c>
      <c r="T64" s="13">
        <f t="shared" si="3"/>
        <v>-24293.1</v>
      </c>
      <c r="U64" s="13">
        <f t="shared" si="3"/>
        <v>0</v>
      </c>
      <c r="V64" s="13">
        <f t="shared" si="3"/>
        <v>287276.5</v>
      </c>
      <c r="W64" s="13">
        <f>IF('Daily PnL Log'!W666&lt;&gt;"",'Daily PnL Log'!W666,"")</f>
        <v>512526.25</v>
      </c>
      <c r="X64" s="13">
        <f>IF('Daily PnL Log'!X666&lt;&gt;"",'Daily PnL Log'!X666,"")</f>
        <v>0.10479537389548341</v>
      </c>
      <c r="Y64" s="13">
        <f>IF('Daily PnL Log'!Y666&lt;&gt;"",'Daily PnL Log'!Y666,"")</f>
        <v>-266</v>
      </c>
      <c r="Z64" s="13" t="str">
        <f>IF('Daily PnL Log'!Z666&lt;&gt;"",'Daily PnL Log'!Z666,"")</f>
        <v/>
      </c>
      <c r="AA64" s="13">
        <f>IF('Daily PnL Log'!AC666&lt;&gt;"",'Daily PnL Log'!AC666,"")</f>
        <v>1717249.45</v>
      </c>
    </row>
    <row r="65" spans="1:27" x14ac:dyDescent="0.25">
      <c r="A65" s="48" t="str">
        <f t="shared" si="2"/>
        <v>Jul</v>
      </c>
      <c r="B65" s="2">
        <f>'Daily PnL Log'!B667</f>
        <v>45132</v>
      </c>
      <c r="C65" s="11">
        <f>IF('Daily PnL Log'!C667&lt;&gt;"",'Daily PnL Log'!C667,"")</f>
        <v>-11181.7</v>
      </c>
      <c r="D65" s="11">
        <f>IF('Daily PnL Log'!D667&lt;&gt;"",'Daily PnL Log'!D667,"")</f>
        <v>6726.5</v>
      </c>
      <c r="E65" s="11">
        <f>IF('Daily PnL Log'!E667&lt;&gt;"",'Daily PnL Log'!E667,"")</f>
        <v>-2073.1</v>
      </c>
      <c r="F65" s="11">
        <f>IF('Daily PnL Log'!F667&lt;&gt;"",'Daily PnL Log'!F667,"")</f>
        <v>-4200.2</v>
      </c>
      <c r="G65" s="11">
        <f>IF('Daily PnL Log'!G667&lt;&gt;"",'Daily PnL Log'!G667,"")</f>
        <v>-1932.3</v>
      </c>
      <c r="H65" s="11">
        <f>IF('Daily PnL Log'!H667&lt;&gt;"",'Daily PnL Log'!H667,"")</f>
        <v>8860.2000000000007</v>
      </c>
      <c r="I65" s="11">
        <f>IF('Daily PnL Log'!I667&lt;&gt;"",'Daily PnL Log'!I667,"")</f>
        <v>0</v>
      </c>
      <c r="J65" s="11">
        <f>IF('Daily PnL Log'!J667&lt;&gt;"",'Daily PnL Log'!J667,"")</f>
        <v>-3800.5999999999985</v>
      </c>
      <c r="K65" s="11">
        <f>IF('Daily PnL Log'!K667&lt;&gt;"",'Daily PnL Log'!K667,"")</f>
        <v>-60.25</v>
      </c>
      <c r="L65" s="11">
        <f>IF('Daily PnL Log'!L667&lt;&gt;"",'Daily PnL Log'!L667,"")</f>
        <v>-426.19</v>
      </c>
      <c r="M65" s="11">
        <f>IF('Daily PnL Log'!M667&lt;&gt;"",'Daily PnL Log'!M667,"")</f>
        <v>-486.44</v>
      </c>
      <c r="N65" s="11">
        <f>IF('Daily PnL Log'!N667&lt;&gt;"",'Daily PnL Log'!N667,"")</f>
        <v>-4287.0399999999981</v>
      </c>
      <c r="O65" s="11">
        <f t="shared" si="3"/>
        <v>48523.39999999998</v>
      </c>
      <c r="P65" s="11">
        <f t="shared" si="3"/>
        <v>-1444.8999999999951</v>
      </c>
      <c r="Q65" s="11">
        <f t="shared" si="3"/>
        <v>-3070.7000000000003</v>
      </c>
      <c r="R65" s="11">
        <f t="shared" si="3"/>
        <v>247965.39999999997</v>
      </c>
      <c r="S65" s="11">
        <f t="shared" si="3"/>
        <v>6935.6000000000013</v>
      </c>
      <c r="T65" s="11">
        <f t="shared" si="3"/>
        <v>-15432.899999999998</v>
      </c>
      <c r="U65" s="11">
        <f t="shared" si="3"/>
        <v>0</v>
      </c>
      <c r="V65" s="11">
        <f t="shared" si="3"/>
        <v>283475.90000000002</v>
      </c>
      <c r="W65" s="11">
        <f>IF('Daily PnL Log'!W667&lt;&gt;"",'Daily PnL Log'!W667,"")</f>
        <v>908736.75</v>
      </c>
      <c r="X65" s="11">
        <f>IF('Daily PnL Log'!X667&lt;&gt;"",'Daily PnL Log'!X667,"")</f>
        <v>-4.7175818519499717E-3</v>
      </c>
      <c r="Y65" s="11" t="str">
        <f>IF('Daily PnL Log'!Y667&lt;&gt;"",'Daily PnL Log'!Y667,"")</f>
        <v/>
      </c>
      <c r="Z65" s="11" t="str">
        <f>IF('Daily PnL Log'!Z667&lt;&gt;"",'Daily PnL Log'!Z667,"")</f>
        <v/>
      </c>
      <c r="AA65" s="11">
        <f>IF('Daily PnL Log'!AC667&lt;&gt;"",'Daily PnL Log'!AC667,"")</f>
        <v>1698606.01</v>
      </c>
    </row>
    <row r="66" spans="1:27" x14ac:dyDescent="0.25">
      <c r="A66" s="47" t="str">
        <f t="shared" si="2"/>
        <v>Jul</v>
      </c>
      <c r="B66" s="14">
        <f>'Daily PnL Log'!B668</f>
        <v>45133</v>
      </c>
      <c r="C66" s="13">
        <f>IF('Daily PnL Log'!C668&lt;&gt;"",'Daily PnL Log'!C668,"")</f>
        <v>1647.2</v>
      </c>
      <c r="D66" s="13">
        <f>IF('Daily PnL Log'!D668&lt;&gt;"",'Daily PnL Log'!D668,"")</f>
        <v>25106.9</v>
      </c>
      <c r="E66" s="13">
        <f>IF('Daily PnL Log'!E668&lt;&gt;"",'Daily PnL Log'!E668,"")</f>
        <v>739.2</v>
      </c>
      <c r="F66" s="13">
        <f>IF('Daily PnL Log'!F668&lt;&gt;"",'Daily PnL Log'!F668,"")</f>
        <v>8891.4</v>
      </c>
      <c r="G66" s="13">
        <f>IF('Daily PnL Log'!G668&lt;&gt;"",'Daily PnL Log'!G668,"")</f>
        <v>8146.2</v>
      </c>
      <c r="H66" s="13">
        <f>IF('Daily PnL Log'!H668&lt;&gt;"",'Daily PnL Log'!H668,"")</f>
        <v>-11066.9</v>
      </c>
      <c r="I66" s="13">
        <f>IF('Daily PnL Log'!I668&lt;&gt;"",'Daily PnL Log'!I668,"")</f>
        <v>0</v>
      </c>
      <c r="J66" s="13">
        <f>IF('Daily PnL Log'!J668&lt;&gt;"",'Daily PnL Log'!J668,"")</f>
        <v>33464</v>
      </c>
      <c r="K66" s="13">
        <f>IF('Daily PnL Log'!K668&lt;&gt;"",'Daily PnL Log'!K668,"")</f>
        <v>-86.81</v>
      </c>
      <c r="L66" s="13">
        <f>IF('Daily PnL Log'!L668&lt;&gt;"",'Daily PnL Log'!L668,"")</f>
        <v>-615.02</v>
      </c>
      <c r="M66" s="13">
        <f>IF('Daily PnL Log'!M668&lt;&gt;"",'Daily PnL Log'!M668,"")</f>
        <v>-701.82999999999993</v>
      </c>
      <c r="N66" s="13">
        <f>IF('Daily PnL Log'!N668&lt;&gt;"",'Daily PnL Log'!N668,"")</f>
        <v>32762.17</v>
      </c>
      <c r="O66" s="13">
        <f t="shared" si="3"/>
        <v>50170.599999999977</v>
      </c>
      <c r="P66" s="13">
        <f t="shared" si="3"/>
        <v>23662.000000000007</v>
      </c>
      <c r="Q66" s="13">
        <f t="shared" si="3"/>
        <v>-2331.5</v>
      </c>
      <c r="R66" s="13">
        <f t="shared" si="3"/>
        <v>256856.79999999996</v>
      </c>
      <c r="S66" s="13">
        <f t="shared" si="3"/>
        <v>15081.800000000001</v>
      </c>
      <c r="T66" s="13">
        <f t="shared" si="3"/>
        <v>-26499.799999999996</v>
      </c>
      <c r="U66" s="13">
        <f t="shared" si="3"/>
        <v>0</v>
      </c>
      <c r="V66" s="13">
        <f t="shared" si="3"/>
        <v>316939.90000000002</v>
      </c>
      <c r="W66" s="13">
        <f>IF('Daily PnL Log'!W668&lt;&gt;"",'Daily PnL Log'!W668,"")</f>
        <v>1356084.5</v>
      </c>
      <c r="X66" s="13">
        <f>IF('Daily PnL Log'!X668&lt;&gt;"",'Daily PnL Log'!X668,"")</f>
        <v>2.4159386822871286E-2</v>
      </c>
      <c r="Y66" s="13" t="str">
        <f>IF('Daily PnL Log'!Y668&lt;&gt;"",'Daily PnL Log'!Y668,"")</f>
        <v/>
      </c>
      <c r="Z66" s="13" t="str">
        <f>IF('Daily PnL Log'!Z668&lt;&gt;"",'Daily PnL Log'!Z668,"")</f>
        <v/>
      </c>
      <c r="AA66" s="13">
        <f>IF('Daily PnL Log'!AC668&lt;&gt;"",'Daily PnL Log'!AC668,"")</f>
        <v>1729431.43</v>
      </c>
    </row>
    <row r="67" spans="1:27" x14ac:dyDescent="0.25">
      <c r="A67" s="48" t="str">
        <f t="shared" si="2"/>
        <v>Jul</v>
      </c>
      <c r="B67" s="2">
        <f>'Daily PnL Log'!B669</f>
        <v>45134</v>
      </c>
      <c r="C67" s="11">
        <f>IF('Daily PnL Log'!C669&lt;&gt;"",'Daily PnL Log'!C669,"")</f>
        <v>23487.8</v>
      </c>
      <c r="D67" s="11">
        <f>IF('Daily PnL Log'!D669&lt;&gt;"",'Daily PnL Log'!D669,"")</f>
        <v>-4998.8999999999996</v>
      </c>
      <c r="E67" s="11">
        <f>IF('Daily PnL Log'!E669&lt;&gt;"",'Daily PnL Log'!E669,"")</f>
        <v>-1073.9000000000001</v>
      </c>
      <c r="F67" s="11">
        <f>IF('Daily PnL Log'!F669&lt;&gt;"",'Daily PnL Log'!F669,"")</f>
        <v>-29431.9</v>
      </c>
      <c r="G67" s="11">
        <f>IF('Daily PnL Log'!G669&lt;&gt;"",'Daily PnL Log'!G669,"")</f>
        <v>-29908.7</v>
      </c>
      <c r="H67" s="11">
        <f>IF('Daily PnL Log'!H669&lt;&gt;"",'Daily PnL Log'!H669,"")</f>
        <v>49.9</v>
      </c>
      <c r="I67" s="11">
        <f>IF('Daily PnL Log'!I669&lt;&gt;"",'Daily PnL Log'!I669,"")</f>
        <v>0</v>
      </c>
      <c r="J67" s="11">
        <f>IF('Daily PnL Log'!J669&lt;&gt;"",'Daily PnL Log'!J669,"")</f>
        <v>-41875.700000000004</v>
      </c>
      <c r="K67" s="11">
        <f>IF('Daily PnL Log'!K669&lt;&gt;"",'Daily PnL Log'!K669,"")</f>
        <v>-124.77</v>
      </c>
      <c r="L67" s="11">
        <f>IF('Daily PnL Log'!L669&lt;&gt;"",'Daily PnL Log'!L669,"")</f>
        <v>-882.21</v>
      </c>
      <c r="M67" s="11">
        <f>IF('Daily PnL Log'!M669&lt;&gt;"",'Daily PnL Log'!M669,"")</f>
        <v>-1006.98</v>
      </c>
      <c r="N67" s="11">
        <f>IF('Daily PnL Log'!N669&lt;&gt;"",'Daily PnL Log'!N669,"")</f>
        <v>-42882.680000000008</v>
      </c>
      <c r="O67" s="11">
        <f t="shared" ref="O67:V69" si="4">IF(C67&lt;&gt;"",O66+C67,"")</f>
        <v>73658.39999999998</v>
      </c>
      <c r="P67" s="11">
        <f t="shared" si="4"/>
        <v>18663.100000000006</v>
      </c>
      <c r="Q67" s="11">
        <f t="shared" si="4"/>
        <v>-3405.4</v>
      </c>
      <c r="R67" s="11">
        <f t="shared" si="4"/>
        <v>227424.89999999997</v>
      </c>
      <c r="S67" s="11">
        <f t="shared" si="4"/>
        <v>-14826.9</v>
      </c>
      <c r="T67" s="11">
        <f t="shared" si="4"/>
        <v>-26449.899999999994</v>
      </c>
      <c r="U67" s="11">
        <f t="shared" si="4"/>
        <v>0</v>
      </c>
      <c r="V67" s="11">
        <f t="shared" si="4"/>
        <v>275064.2</v>
      </c>
      <c r="W67" s="11">
        <f>IF('Daily PnL Log'!W669&lt;&gt;"",'Daily PnL Log'!W669,"")</f>
        <v>75301.55</v>
      </c>
      <c r="X67" s="11">
        <f>IF('Daily PnL Log'!X669&lt;&gt;"",'Daily PnL Log'!X669,"")</f>
        <v>-0.56947937990652253</v>
      </c>
      <c r="Y67" s="11" t="str">
        <f>IF('Daily PnL Log'!Y669&lt;&gt;"",'Daily PnL Log'!Y669,"")</f>
        <v/>
      </c>
      <c r="Z67" s="11" t="str">
        <f>IF('Daily PnL Log'!Z669&lt;&gt;"",'Daily PnL Log'!Z669,"")</f>
        <v/>
      </c>
      <c r="AA67" s="11">
        <f>IF('Daily PnL Log'!AC669&lt;&gt;"",'Daily PnL Log'!AC669,"")</f>
        <v>1697282.95</v>
      </c>
    </row>
    <row r="68" spans="1:27" x14ac:dyDescent="0.25">
      <c r="A68" s="47" t="str">
        <f t="shared" si="2"/>
        <v>Jul</v>
      </c>
      <c r="B68" s="14">
        <f>'Daily PnL Log'!B670</f>
        <v>45135</v>
      </c>
      <c r="C68" s="13">
        <f>IF('Daily PnL Log'!C670&lt;&gt;"",'Daily PnL Log'!C670,"")</f>
        <v>2560.4</v>
      </c>
      <c r="D68" s="13">
        <f>IF('Daily PnL Log'!D670&lt;&gt;"",'Daily PnL Log'!D670,"")</f>
        <v>-14912.9</v>
      </c>
      <c r="E68" s="13">
        <f>IF('Daily PnL Log'!E670&lt;&gt;"",'Daily PnL Log'!E670,"")</f>
        <v>1029.8</v>
      </c>
      <c r="F68" s="13">
        <f>IF('Daily PnL Log'!F670&lt;&gt;"",'Daily PnL Log'!F670,"")</f>
        <v>36345.1</v>
      </c>
      <c r="G68" s="13">
        <f>IF('Daily PnL Log'!G670&lt;&gt;"",'Daily PnL Log'!G670,"")</f>
        <v>-591.20000000000005</v>
      </c>
      <c r="H68" s="13">
        <f>IF('Daily PnL Log'!H670&lt;&gt;"",'Daily PnL Log'!H670,"")</f>
        <v>2385.9</v>
      </c>
      <c r="I68" s="13">
        <f>IF('Daily PnL Log'!I670&lt;&gt;"",'Daily PnL Log'!I670,"")</f>
        <v>0</v>
      </c>
      <c r="J68" s="13">
        <f>IF('Daily PnL Log'!J670&lt;&gt;"",'Daily PnL Log'!J670,"")</f>
        <v>26817.1</v>
      </c>
      <c r="K68" s="13">
        <f>IF('Daily PnL Log'!K670&lt;&gt;"",'Daily PnL Log'!K670,"")</f>
        <v>-120.85</v>
      </c>
      <c r="L68" s="13">
        <f>IF('Daily PnL Log'!L670&lt;&gt;"",'Daily PnL Log'!L670,"")</f>
        <v>-854.65</v>
      </c>
      <c r="M68" s="13">
        <f>IF('Daily PnL Log'!M670&lt;&gt;"",'Daily PnL Log'!M670,"")</f>
        <v>-975.5</v>
      </c>
      <c r="N68" s="13">
        <f>IF('Daily PnL Log'!N670&lt;&gt;"",'Daily PnL Log'!N670,"")</f>
        <v>25841.599999999999</v>
      </c>
      <c r="O68" s="13">
        <f t="shared" si="4"/>
        <v>76218.799999999974</v>
      </c>
      <c r="P68" s="13">
        <f t="shared" si="4"/>
        <v>3750.2000000000062</v>
      </c>
      <c r="Q68" s="13">
        <f t="shared" si="4"/>
        <v>-2375.6000000000004</v>
      </c>
      <c r="R68" s="13">
        <f t="shared" si="4"/>
        <v>263769.99999999994</v>
      </c>
      <c r="S68" s="13">
        <f t="shared" si="4"/>
        <v>-15418.1</v>
      </c>
      <c r="T68" s="13">
        <f t="shared" si="4"/>
        <v>-24063.999999999993</v>
      </c>
      <c r="U68" s="13">
        <f t="shared" si="4"/>
        <v>0</v>
      </c>
      <c r="V68" s="13">
        <f t="shared" si="4"/>
        <v>301881.3</v>
      </c>
      <c r="W68" s="13">
        <f>IF('Daily PnL Log'!W670&lt;&gt;"",'Daily PnL Log'!W670,"")</f>
        <v>607281.05000000005</v>
      </c>
      <c r="X68" s="13">
        <f>IF('Daily PnL Log'!X670&lt;&gt;"",'Daily PnL Log'!X670,"")</f>
        <v>4.2552949742133396E-2</v>
      </c>
      <c r="Y68" s="13" t="str">
        <f>IF('Daily PnL Log'!Y670&lt;&gt;"",'Daily PnL Log'!Y670,"")</f>
        <v/>
      </c>
      <c r="Z68" s="13" t="str">
        <f>IF('Daily PnL Log'!Z670&lt;&gt;"",'Daily PnL Log'!Z670,"")</f>
        <v/>
      </c>
      <c r="AA68" s="13">
        <f>IF('Daily PnL Log'!AC670&lt;&gt;"",'Daily PnL Log'!AC670,"")</f>
        <v>1735006.7</v>
      </c>
    </row>
    <row r="69" spans="1:27" x14ac:dyDescent="0.25">
      <c r="A69" s="48" t="str">
        <f t="shared" si="2"/>
        <v>Jul</v>
      </c>
      <c r="B69" s="2">
        <f>'Daily PnL Log'!B671</f>
        <v>45138</v>
      </c>
      <c r="C69" s="11">
        <f>IF('Daily PnL Log'!C671&lt;&gt;"",'Daily PnL Log'!C671,"")</f>
        <v>66045.600000000006</v>
      </c>
      <c r="D69" s="11">
        <f>IF('Daily PnL Log'!D671&lt;&gt;"",'Daily PnL Log'!D671,"")</f>
        <v>-1033.5999999999999</v>
      </c>
      <c r="E69" s="11">
        <f>IF('Daily PnL Log'!E671&lt;&gt;"",'Daily PnL Log'!E671,"")</f>
        <v>-4699.1000000000004</v>
      </c>
      <c r="F69" s="11">
        <f>IF('Daily PnL Log'!F671&lt;&gt;"",'Daily PnL Log'!F671,"")</f>
        <v>-2637.1</v>
      </c>
      <c r="G69" s="11">
        <f>IF('Daily PnL Log'!G671&lt;&gt;"",'Daily PnL Log'!G671,"")</f>
        <v>17534.3</v>
      </c>
      <c r="H69" s="11">
        <f>IF('Daily PnL Log'!H671&lt;&gt;"",'Daily PnL Log'!H671,"")</f>
        <v>-5847.9</v>
      </c>
      <c r="I69" s="11">
        <f>IF('Daily PnL Log'!I671&lt;&gt;"",'Daily PnL Log'!I671,"")</f>
        <v>0</v>
      </c>
      <c r="J69" s="11">
        <f>IF('Daily PnL Log'!J671&lt;&gt;"",'Daily PnL Log'!J671,"")</f>
        <v>69362.200000000012</v>
      </c>
      <c r="K69" s="11">
        <f>IF('Daily PnL Log'!K671&lt;&gt;"",'Daily PnL Log'!K671,"")</f>
        <v>-133.51</v>
      </c>
      <c r="L69" s="11">
        <f>IF('Daily PnL Log'!L671&lt;&gt;"",'Daily PnL Log'!L671,"")</f>
        <v>-942.77</v>
      </c>
      <c r="M69" s="11">
        <f>IF('Daily PnL Log'!M671&lt;&gt;"",'Daily PnL Log'!M671,"")</f>
        <v>-1076.28</v>
      </c>
      <c r="N69" s="11">
        <f>IF('Daily PnL Log'!N671&lt;&gt;"",'Daily PnL Log'!N671,"")</f>
        <v>68285.920000000013</v>
      </c>
      <c r="O69" s="11">
        <f t="shared" si="4"/>
        <v>142264.39999999997</v>
      </c>
      <c r="P69" s="11">
        <f t="shared" si="4"/>
        <v>2716.6000000000063</v>
      </c>
      <c r="Q69" s="11">
        <f t="shared" si="4"/>
        <v>-7074.7000000000007</v>
      </c>
      <c r="R69" s="11">
        <f t="shared" si="4"/>
        <v>261132.89999999994</v>
      </c>
      <c r="S69" s="11">
        <f t="shared" si="4"/>
        <v>2116.1999999999989</v>
      </c>
      <c r="T69" s="11">
        <f t="shared" si="4"/>
        <v>-29911.899999999994</v>
      </c>
      <c r="U69" s="11">
        <f t="shared" si="4"/>
        <v>0</v>
      </c>
      <c r="V69" s="11">
        <f t="shared" si="4"/>
        <v>371243.5</v>
      </c>
      <c r="W69" s="11">
        <f>IF('Daily PnL Log'!W671&lt;&gt;"",'Daily PnL Log'!W671,"")</f>
        <v>550534.57999999996</v>
      </c>
      <c r="X69" s="11">
        <f>IF('Daily PnL Log'!X671&lt;&gt;"",'Daily PnL Log'!X671,"")</f>
        <v>0.12403566003065605</v>
      </c>
      <c r="Y69" s="11" t="str">
        <f>IF('Daily PnL Log'!Y671&lt;&gt;"",'Daily PnL Log'!Y671,"")</f>
        <v/>
      </c>
      <c r="Z69" s="11" t="str">
        <f>IF('Daily PnL Log'!Z671&lt;&gt;"",'Daily PnL Log'!Z671,"")</f>
        <v/>
      </c>
      <c r="AA69" s="11">
        <f>IF('Daily PnL Log'!AC671&lt;&gt;"",'Daily PnL Log'!AC671,"")</f>
        <v>1793576.92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2"/>
  <dimension ref="A2:AA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652882.6</v>
      </c>
    </row>
    <row r="8" spans="1:2" ht="18.75" x14ac:dyDescent="0.3">
      <c r="A8" s="55" t="s">
        <v>6</v>
      </c>
      <c r="B8" s="56">
        <f>K48</f>
        <v>-2852.36</v>
      </c>
    </row>
    <row r="9" spans="1:2" ht="18.75" x14ac:dyDescent="0.3">
      <c r="A9" s="55" t="s">
        <v>30</v>
      </c>
      <c r="B9" s="56">
        <f>L48</f>
        <v>-18987.689999999999</v>
      </c>
    </row>
    <row r="10" spans="1:2" ht="18.75" x14ac:dyDescent="0.3">
      <c r="A10" s="55" t="s">
        <v>11</v>
      </c>
      <c r="B10" s="56">
        <f>Y48</f>
        <v>-22914.18</v>
      </c>
    </row>
    <row r="11" spans="1:2" ht="18.75" x14ac:dyDescent="0.3">
      <c r="A11" s="57" t="s">
        <v>18</v>
      </c>
      <c r="B11" s="54">
        <f>B7+(B8+B9+B10)</f>
        <v>608128.37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525282.09523809527</v>
      </c>
    </row>
    <row r="15" spans="1:2" ht="18.75" x14ac:dyDescent="0.3">
      <c r="A15" s="60" t="s">
        <v>15</v>
      </c>
      <c r="B15" s="63">
        <f>B11/B14</f>
        <v>1.1577176825803532</v>
      </c>
    </row>
    <row r="16" spans="1:2" ht="18.75" x14ac:dyDescent="0.3">
      <c r="A16" s="60" t="s">
        <v>17</v>
      </c>
      <c r="B16" s="63">
        <f>X48</f>
        <v>0.10476049784853808</v>
      </c>
    </row>
    <row r="17" spans="1:2" ht="18.75" x14ac:dyDescent="0.3">
      <c r="A17" s="60" t="s">
        <v>31</v>
      </c>
      <c r="B17" s="64">
        <f>B15/B16</f>
        <v>11.051089927561938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401768.7</v>
      </c>
      <c r="D48" s="41">
        <f t="shared" si="0"/>
        <v>201342.50000000003</v>
      </c>
      <c r="E48" s="41">
        <f t="shared" si="0"/>
        <v>33415.600000000006</v>
      </c>
      <c r="F48" s="41">
        <f t="shared" si="0"/>
        <v>-806.30000000001678</v>
      </c>
      <c r="G48" s="41">
        <f t="shared" si="0"/>
        <v>35062.199999999997</v>
      </c>
      <c r="H48" s="41">
        <f t="shared" si="0"/>
        <v>-17900.099999999999</v>
      </c>
      <c r="I48" s="41">
        <f t="shared" si="0"/>
        <v>0</v>
      </c>
      <c r="J48" s="41">
        <f t="shared" si="0"/>
        <v>652882.6</v>
      </c>
      <c r="K48" s="41">
        <f t="shared" si="0"/>
        <v>-2852.36</v>
      </c>
      <c r="L48" s="41">
        <f t="shared" si="0"/>
        <v>-18987.689999999999</v>
      </c>
      <c r="M48" s="41">
        <f t="shared" si="0"/>
        <v>-21840.050000000003</v>
      </c>
      <c r="N48" s="41">
        <f t="shared" si="0"/>
        <v>631042.55000000005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525282.09523809527</v>
      </c>
      <c r="X48" s="44">
        <f>_xlfn.STDEV.P(X50:X70)</f>
        <v>0.10476049784853808</v>
      </c>
      <c r="Y48" s="41">
        <f>SUM(Y50:Y70)</f>
        <v>-22914.18</v>
      </c>
      <c r="Z48" s="41">
        <f>SUM(Z50:Z70)</f>
        <v>795.77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Jun</v>
      </c>
      <c r="B50" s="14">
        <f>'Daily PnL Log'!B631</f>
        <v>45078</v>
      </c>
      <c r="C50" s="13">
        <f>IF('Daily PnL Log'!C631&lt;&gt;"",'Daily PnL Log'!C631,"")</f>
        <v>46605.9</v>
      </c>
      <c r="D50" s="13">
        <f>IF('Daily PnL Log'!D631&lt;&gt;"",'Daily PnL Log'!D631,"")</f>
        <v>7823.6</v>
      </c>
      <c r="E50" s="13">
        <f>IF('Daily PnL Log'!E631&lt;&gt;"",'Daily PnL Log'!E631,"")</f>
        <v>-1059.8</v>
      </c>
      <c r="F50" s="13">
        <f>IF('Daily PnL Log'!F631&lt;&gt;"",'Daily PnL Log'!F631,"")</f>
        <v>-13752.1</v>
      </c>
      <c r="G50" s="13">
        <f>IF('Daily PnL Log'!G631&lt;&gt;"",'Daily PnL Log'!G631,"")</f>
        <v>7630.1</v>
      </c>
      <c r="H50" s="13">
        <f>IF('Daily PnL Log'!H631&lt;&gt;"",'Daily PnL Log'!H631,"")</f>
        <v>-526.79999999999995</v>
      </c>
      <c r="I50" s="13">
        <f>IF('Daily PnL Log'!I631&lt;&gt;"",'Daily PnL Log'!I631,"")</f>
        <v>0</v>
      </c>
      <c r="J50" s="13">
        <f>IF('Daily PnL Log'!J631&lt;&gt;"",'Daily PnL Log'!J631,"")</f>
        <v>46720.899999999994</v>
      </c>
      <c r="K50" s="13">
        <f>IF('Daily PnL Log'!K631&lt;&gt;"",'Daily PnL Log'!K631,"")</f>
        <v>-89.91</v>
      </c>
      <c r="L50" s="13">
        <f>IF('Daily PnL Log'!L631&lt;&gt;"",'Daily PnL Log'!L631,"")</f>
        <v>-635.78</v>
      </c>
      <c r="M50" s="13">
        <f>IF('Daily PnL Log'!M631&lt;&gt;"",'Daily PnL Log'!M631,"")</f>
        <v>-725.68999999999994</v>
      </c>
      <c r="N50" s="13">
        <f>IF('Daily PnL Log'!N631&lt;&gt;"",'Daily PnL Log'!N631,"")</f>
        <v>45995.209999999992</v>
      </c>
      <c r="O50" s="13">
        <f t="shared" ref="O50:U50" si="1">C50</f>
        <v>46605.9</v>
      </c>
      <c r="P50" s="13">
        <f t="shared" si="1"/>
        <v>7823.6</v>
      </c>
      <c r="Q50" s="13">
        <f t="shared" si="1"/>
        <v>-1059.8</v>
      </c>
      <c r="R50" s="13">
        <f t="shared" si="1"/>
        <v>-13752.1</v>
      </c>
      <c r="S50" s="13">
        <f t="shared" si="1"/>
        <v>7630.1</v>
      </c>
      <c r="T50" s="13">
        <f t="shared" si="1"/>
        <v>-526.79999999999995</v>
      </c>
      <c r="U50" s="13">
        <f t="shared" si="1"/>
        <v>0</v>
      </c>
      <c r="V50" s="13">
        <f>SUM(O50:T50)</f>
        <v>46720.899999999994</v>
      </c>
      <c r="W50" s="13">
        <f>IF('Daily PnL Log'!W631&lt;&gt;"",'Daily PnL Log'!W631,"")</f>
        <v>577912</v>
      </c>
      <c r="X50" s="13">
        <f>IF('Daily PnL Log'!X631&lt;&gt;"",'Daily PnL Log'!X631,"")</f>
        <v>7.958860518556457E-2</v>
      </c>
      <c r="Y50" s="13">
        <f>IF('Daily PnL Log'!Y631&lt;&gt;"",'Daily PnL Log'!Y631,"")</f>
        <v>-1679.02</v>
      </c>
      <c r="Z50" s="13" t="str">
        <f>IF('Daily PnL Log'!Z631&lt;&gt;"",'Daily PnL Log'!Z631,"")</f>
        <v/>
      </c>
      <c r="AA50" s="13">
        <f>IF('Daily PnL Log'!AC631&lt;&gt;"",'Daily PnL Log'!AC631,"")</f>
        <v>875320.47</v>
      </c>
    </row>
    <row r="51" spans="1:27" x14ac:dyDescent="0.25">
      <c r="A51" s="48" t="str">
        <f t="shared" ref="A51:A70" si="2">TEXT(B51,"mmm")</f>
        <v>Jun</v>
      </c>
      <c r="B51" s="2">
        <f>'Daily PnL Log'!B632</f>
        <v>45079</v>
      </c>
      <c r="C51" s="11">
        <f>IF('Daily PnL Log'!C632&lt;&gt;"",'Daily PnL Log'!C632,"")</f>
        <v>77134.600000000006</v>
      </c>
      <c r="D51" s="11">
        <f>IF('Daily PnL Log'!D632&lt;&gt;"",'Daily PnL Log'!D632,"")</f>
        <v>13456.7</v>
      </c>
      <c r="E51" s="11">
        <f>IF('Daily PnL Log'!E632&lt;&gt;"",'Daily PnL Log'!E632,"")</f>
        <v>2050.9</v>
      </c>
      <c r="F51" s="11">
        <f>IF('Daily PnL Log'!F632&lt;&gt;"",'Daily PnL Log'!F632,"")</f>
        <v>-19166.2</v>
      </c>
      <c r="G51" s="11">
        <f>IF('Daily PnL Log'!G632&lt;&gt;"",'Daily PnL Log'!G632,"")</f>
        <v>5176.8</v>
      </c>
      <c r="H51" s="11">
        <f>IF('Daily PnL Log'!H632&lt;&gt;"",'Daily PnL Log'!H632,"")</f>
        <v>-10668.5</v>
      </c>
      <c r="I51" s="11">
        <f>IF('Daily PnL Log'!I632&lt;&gt;"",'Daily PnL Log'!I632,"")</f>
        <v>0</v>
      </c>
      <c r="J51" s="11">
        <f>IF('Daily PnL Log'!J632&lt;&gt;"",'Daily PnL Log'!J632,"")</f>
        <v>67984.3</v>
      </c>
      <c r="K51" s="11">
        <f>IF('Daily PnL Log'!K632&lt;&gt;"",'Daily PnL Log'!K632,"")</f>
        <v>-113.79</v>
      </c>
      <c r="L51" s="11">
        <f>IF('Daily PnL Log'!L632&lt;&gt;"",'Daily PnL Log'!L632,"")</f>
        <v>-802.93</v>
      </c>
      <c r="M51" s="11">
        <f>IF('Daily PnL Log'!M632&lt;&gt;"",'Daily PnL Log'!M632,"")</f>
        <v>-916.71999999999991</v>
      </c>
      <c r="N51" s="11">
        <f>IF('Daily PnL Log'!N632&lt;&gt;"",'Daily PnL Log'!N632,"")</f>
        <v>67067.58</v>
      </c>
      <c r="O51" s="11">
        <f t="shared" ref="O51:V66" si="3">IF(C51&lt;&gt;"",O50+C51,"")</f>
        <v>123740.5</v>
      </c>
      <c r="P51" s="11">
        <f t="shared" si="3"/>
        <v>21280.300000000003</v>
      </c>
      <c r="Q51" s="11">
        <f t="shared" si="3"/>
        <v>991.10000000000014</v>
      </c>
      <c r="R51" s="11">
        <f t="shared" si="3"/>
        <v>-32918.300000000003</v>
      </c>
      <c r="S51" s="11">
        <f t="shared" si="3"/>
        <v>12806.900000000001</v>
      </c>
      <c r="T51" s="11">
        <f t="shared" si="3"/>
        <v>-11195.3</v>
      </c>
      <c r="U51" s="11">
        <f t="shared" si="3"/>
        <v>0</v>
      </c>
      <c r="V51" s="11">
        <f t="shared" si="3"/>
        <v>114705.2</v>
      </c>
      <c r="W51" s="11">
        <f>IF('Daily PnL Log'!W632&lt;&gt;"",'Daily PnL Log'!W632,"")</f>
        <v>570672</v>
      </c>
      <c r="X51" s="11">
        <f>IF('Daily PnL Log'!X632&lt;&gt;"",'Daily PnL Log'!X632,"")</f>
        <v>0.11752386659937758</v>
      </c>
      <c r="Y51" s="11" t="str">
        <f>IF('Daily PnL Log'!Y632&lt;&gt;"",'Daily PnL Log'!Y632,"")</f>
        <v/>
      </c>
      <c r="Z51" s="11" t="str">
        <f>IF('Daily PnL Log'!Z632&lt;&gt;"",'Daily PnL Log'!Z632,"")</f>
        <v/>
      </c>
      <c r="AA51" s="11">
        <f>IF('Daily PnL Log'!AC632&lt;&gt;"",'Daily PnL Log'!AC632,"")</f>
        <v>938622.25</v>
      </c>
    </row>
    <row r="52" spans="1:27" x14ac:dyDescent="0.25">
      <c r="A52" s="47" t="str">
        <f t="shared" si="2"/>
        <v>Jun</v>
      </c>
      <c r="B52" s="14">
        <f>'Daily PnL Log'!B633</f>
        <v>45082</v>
      </c>
      <c r="C52" s="13">
        <f>IF('Daily PnL Log'!C633&lt;&gt;"",'Daily PnL Log'!C633,"")</f>
        <v>-36527.699999999997</v>
      </c>
      <c r="D52" s="13">
        <f>IF('Daily PnL Log'!D633&lt;&gt;"",'Daily PnL Log'!D633,"")</f>
        <v>-4912.8999999999996</v>
      </c>
      <c r="E52" s="13">
        <f>IF('Daily PnL Log'!E633&lt;&gt;"",'Daily PnL Log'!E633,"")</f>
        <v>648.5</v>
      </c>
      <c r="F52" s="13">
        <f>IF('Daily PnL Log'!F633&lt;&gt;"",'Daily PnL Log'!F633,"")</f>
        <v>13866.9</v>
      </c>
      <c r="G52" s="13">
        <f>IF('Daily PnL Log'!G633&lt;&gt;"",'Daily PnL Log'!G633,"")</f>
        <v>-1280.0999999999999</v>
      </c>
      <c r="H52" s="13">
        <f>IF('Daily PnL Log'!H633&lt;&gt;"",'Daily PnL Log'!H633,"")</f>
        <v>-12925.8</v>
      </c>
      <c r="I52" s="13">
        <f>IF('Daily PnL Log'!I633&lt;&gt;"",'Daily PnL Log'!I633,"")</f>
        <v>0</v>
      </c>
      <c r="J52" s="13">
        <f>IF('Daily PnL Log'!J633&lt;&gt;"",'Daily PnL Log'!J633,"")</f>
        <v>-41131.099999999991</v>
      </c>
      <c r="K52" s="13">
        <f>IF('Daily PnL Log'!K633&lt;&gt;"",'Daily PnL Log'!K633,"")</f>
        <v>-51.74</v>
      </c>
      <c r="L52" s="13">
        <f>IF('Daily PnL Log'!L633&lt;&gt;"",'Daily PnL Log'!L633,"")</f>
        <v>-365.7</v>
      </c>
      <c r="M52" s="13">
        <f>IF('Daily PnL Log'!M633&lt;&gt;"",'Daily PnL Log'!M633,"")</f>
        <v>-417.44</v>
      </c>
      <c r="N52" s="13">
        <f>IF('Daily PnL Log'!N633&lt;&gt;"",'Daily PnL Log'!N633,"")</f>
        <v>-41548.539999999994</v>
      </c>
      <c r="O52" s="13">
        <f t="shared" si="3"/>
        <v>87212.800000000003</v>
      </c>
      <c r="P52" s="13">
        <f t="shared" si="3"/>
        <v>16367.400000000003</v>
      </c>
      <c r="Q52" s="13">
        <f t="shared" si="3"/>
        <v>1639.6000000000001</v>
      </c>
      <c r="R52" s="13">
        <f t="shared" si="3"/>
        <v>-19051.400000000001</v>
      </c>
      <c r="S52" s="13">
        <f t="shared" si="3"/>
        <v>11526.800000000001</v>
      </c>
      <c r="T52" s="13">
        <f t="shared" si="3"/>
        <v>-24121.1</v>
      </c>
      <c r="U52" s="13">
        <f t="shared" si="3"/>
        <v>0</v>
      </c>
      <c r="V52" s="13">
        <f t="shared" si="3"/>
        <v>73574.100000000006</v>
      </c>
      <c r="W52" s="13">
        <f>IF('Daily PnL Log'!W633&lt;&gt;"",'Daily PnL Log'!W633,"")</f>
        <v>471381</v>
      </c>
      <c r="X52" s="13">
        <f>IF('Daily PnL Log'!X633&lt;&gt;"",'Daily PnL Log'!X633,"")</f>
        <v>-8.8142161012005144E-2</v>
      </c>
      <c r="Y52" s="13">
        <f>IF('Daily PnL Log'!Y633&lt;&gt;"",'Daily PnL Log'!Y633,"")</f>
        <v>-7814.97</v>
      </c>
      <c r="Z52" s="13" t="str">
        <f>IF('Daily PnL Log'!Z633&lt;&gt;"",'Daily PnL Log'!Z633,"")</f>
        <v/>
      </c>
      <c r="AA52" s="13">
        <f>IF('Daily PnL Log'!AC633&lt;&gt;"",'Daily PnL Log'!AC633,"")</f>
        <v>891950.06</v>
      </c>
    </row>
    <row r="53" spans="1:27" x14ac:dyDescent="0.25">
      <c r="A53" s="48" t="str">
        <f t="shared" si="2"/>
        <v>Jun</v>
      </c>
      <c r="B53" s="2">
        <f>'Daily PnL Log'!B634</f>
        <v>45083</v>
      </c>
      <c r="C53" s="11">
        <f>IF('Daily PnL Log'!C634&lt;&gt;"",'Daily PnL Log'!C634,"")</f>
        <v>-10345.1</v>
      </c>
      <c r="D53" s="11">
        <f>IF('Daily PnL Log'!D634&lt;&gt;"",'Daily PnL Log'!D634,"")</f>
        <v>-5878.8</v>
      </c>
      <c r="E53" s="11">
        <f>IF('Daily PnL Log'!E634&lt;&gt;"",'Daily PnL Log'!E634,"")</f>
        <v>1687.5</v>
      </c>
      <c r="F53" s="11">
        <f>IF('Daily PnL Log'!F634&lt;&gt;"",'Daily PnL Log'!F634,"")</f>
        <v>24839.200000000001</v>
      </c>
      <c r="G53" s="11">
        <f>IF('Daily PnL Log'!G634&lt;&gt;"",'Daily PnL Log'!G634,"")</f>
        <v>10800.3</v>
      </c>
      <c r="H53" s="11">
        <f>IF('Daily PnL Log'!H634&lt;&gt;"",'Daily PnL Log'!H634,"")</f>
        <v>-18984.400000000001</v>
      </c>
      <c r="I53" s="11">
        <f>IF('Daily PnL Log'!I634&lt;&gt;"",'Daily PnL Log'!I634,"")</f>
        <v>0</v>
      </c>
      <c r="J53" s="11">
        <f>IF('Daily PnL Log'!J634&lt;&gt;"",'Daily PnL Log'!J634,"")</f>
        <v>2118.6999999999971</v>
      </c>
      <c r="K53" s="11">
        <f>IF('Daily PnL Log'!K634&lt;&gt;"",'Daily PnL Log'!K634,"")</f>
        <v>-56.75</v>
      </c>
      <c r="L53" s="11">
        <f>IF('Daily PnL Log'!L634&lt;&gt;"",'Daily PnL Log'!L634,"")</f>
        <v>-400.2</v>
      </c>
      <c r="M53" s="11">
        <f>IF('Daily PnL Log'!M634&lt;&gt;"",'Daily PnL Log'!M634,"")</f>
        <v>-456.95</v>
      </c>
      <c r="N53" s="11">
        <f>IF('Daily PnL Log'!N634&lt;&gt;"",'Daily PnL Log'!N634,"")</f>
        <v>1661.749999999997</v>
      </c>
      <c r="O53" s="11">
        <f t="shared" si="3"/>
        <v>76867.7</v>
      </c>
      <c r="P53" s="11">
        <f t="shared" si="3"/>
        <v>10488.600000000002</v>
      </c>
      <c r="Q53" s="11">
        <f t="shared" si="3"/>
        <v>3327.1000000000004</v>
      </c>
      <c r="R53" s="11">
        <f t="shared" si="3"/>
        <v>5787.7999999999993</v>
      </c>
      <c r="S53" s="11">
        <f t="shared" si="3"/>
        <v>22327.1</v>
      </c>
      <c r="T53" s="11">
        <f t="shared" si="3"/>
        <v>-43105.5</v>
      </c>
      <c r="U53" s="11">
        <f t="shared" si="3"/>
        <v>0</v>
      </c>
      <c r="V53" s="11">
        <f t="shared" si="3"/>
        <v>75692.800000000003</v>
      </c>
      <c r="W53" s="11">
        <f>IF('Daily PnL Log'!W634&lt;&gt;"",'Daily PnL Log'!W634,"")</f>
        <v>467340</v>
      </c>
      <c r="X53" s="11">
        <f>IF('Daily PnL Log'!X634&lt;&gt;"",'Daily PnL Log'!X634,"")</f>
        <v>3.5557623999657572E-3</v>
      </c>
      <c r="Y53" s="11">
        <f>IF('Daily PnL Log'!Y634&lt;&gt;"",'Daily PnL Log'!Y634,"")</f>
        <v>-859.71</v>
      </c>
      <c r="Z53" s="11" t="str">
        <f>IF('Daily PnL Log'!Z634&lt;&gt;"",'Daily PnL Log'!Z634,"")</f>
        <v/>
      </c>
      <c r="AA53" s="11">
        <f>IF('Daily PnL Log'!AC634&lt;&gt;"",'Daily PnL Log'!AC634,"")</f>
        <v>894592.11</v>
      </c>
    </row>
    <row r="54" spans="1:27" x14ac:dyDescent="0.25">
      <c r="A54" s="47" t="str">
        <f t="shared" si="2"/>
        <v>Jun</v>
      </c>
      <c r="B54" s="14">
        <f>'Daily PnL Log'!B635</f>
        <v>45084</v>
      </c>
      <c r="C54" s="13">
        <f>IF('Daily PnL Log'!C635&lt;&gt;"",'Daily PnL Log'!C635,"")</f>
        <v>616</v>
      </c>
      <c r="D54" s="13">
        <f>IF('Daily PnL Log'!D635&lt;&gt;"",'Daily PnL Log'!D635,"")</f>
        <v>-1329.9</v>
      </c>
      <c r="E54" s="13">
        <f>IF('Daily PnL Log'!E635&lt;&gt;"",'Daily PnL Log'!E635,"")</f>
        <v>1674.3</v>
      </c>
      <c r="F54" s="13">
        <f>IF('Daily PnL Log'!F635&lt;&gt;"",'Daily PnL Log'!F635,"")</f>
        <v>-5209.1000000000004</v>
      </c>
      <c r="G54" s="13">
        <f>IF('Daily PnL Log'!G635&lt;&gt;"",'Daily PnL Log'!G635,"")</f>
        <v>-15836</v>
      </c>
      <c r="H54" s="13">
        <f>IF('Daily PnL Log'!H635&lt;&gt;"",'Daily PnL Log'!H635,"")</f>
        <v>13436.3</v>
      </c>
      <c r="I54" s="13">
        <f>IF('Daily PnL Log'!I635&lt;&gt;"",'Daily PnL Log'!I635,"")</f>
        <v>0</v>
      </c>
      <c r="J54" s="13">
        <f>IF('Daily PnL Log'!J635&lt;&gt;"",'Daily PnL Log'!J635,"")</f>
        <v>-6648.4000000000015</v>
      </c>
      <c r="K54" s="13">
        <f>IF('Daily PnL Log'!K635&lt;&gt;"",'Daily PnL Log'!K635,"")</f>
        <v>-57.03</v>
      </c>
      <c r="L54" s="13">
        <f>IF('Daily PnL Log'!L635&lt;&gt;"",'Daily PnL Log'!L635,"")</f>
        <v>-402.96</v>
      </c>
      <c r="M54" s="13">
        <f>IF('Daily PnL Log'!M635&lt;&gt;"",'Daily PnL Log'!M635,"")</f>
        <v>-459.99</v>
      </c>
      <c r="N54" s="13">
        <f>IF('Daily PnL Log'!N635&lt;&gt;"",'Daily PnL Log'!N635,"")</f>
        <v>-7108.3900000000012</v>
      </c>
      <c r="O54" s="13">
        <f t="shared" si="3"/>
        <v>77483.7</v>
      </c>
      <c r="P54" s="13">
        <f t="shared" si="3"/>
        <v>9158.7000000000025</v>
      </c>
      <c r="Q54" s="13">
        <f t="shared" si="3"/>
        <v>5001.4000000000005</v>
      </c>
      <c r="R54" s="13">
        <f t="shared" si="3"/>
        <v>578.69999999999891</v>
      </c>
      <c r="S54" s="13">
        <f t="shared" si="3"/>
        <v>6491.0999999999985</v>
      </c>
      <c r="T54" s="13">
        <f t="shared" si="3"/>
        <v>-29669.200000000001</v>
      </c>
      <c r="U54" s="13">
        <f t="shared" si="3"/>
        <v>0</v>
      </c>
      <c r="V54" s="13">
        <f t="shared" si="3"/>
        <v>69044.399999999994</v>
      </c>
      <c r="W54" s="13">
        <f>IF('Daily PnL Log'!W635&lt;&gt;"",'Daily PnL Log'!W635,"")</f>
        <v>515786</v>
      </c>
      <c r="X54" s="13">
        <f>IF('Daily PnL Log'!X635&lt;&gt;"",'Daily PnL Log'!X635,"")</f>
        <v>-1.3781665264276271E-2</v>
      </c>
      <c r="Y54" s="13">
        <f>IF('Daily PnL Log'!Y635&lt;&gt;"",'Daily PnL Log'!Y635,"")</f>
        <v>-299</v>
      </c>
      <c r="Z54" s="13" t="str">
        <f>IF('Daily PnL Log'!Z635&lt;&gt;"",'Daily PnL Log'!Z635,"")</f>
        <v/>
      </c>
      <c r="AA54" s="13">
        <f>IF('Daily PnL Log'!AC635&lt;&gt;"",'Daily PnL Log'!AC635,"")</f>
        <v>893386.62</v>
      </c>
    </row>
    <row r="55" spans="1:27" x14ac:dyDescent="0.25">
      <c r="A55" s="48" t="str">
        <f t="shared" si="2"/>
        <v>Jun</v>
      </c>
      <c r="B55" s="2">
        <f>'Daily PnL Log'!B636</f>
        <v>45085</v>
      </c>
      <c r="C55" s="11">
        <f>IF('Daily PnL Log'!C636&lt;&gt;"",'Daily PnL Log'!C636,"")</f>
        <v>2279.1</v>
      </c>
      <c r="D55" s="11">
        <f>IF('Daily PnL Log'!D636&lt;&gt;"",'Daily PnL Log'!D636,"")</f>
        <v>-1289.0999999999999</v>
      </c>
      <c r="E55" s="11">
        <f>IF('Daily PnL Log'!E636&lt;&gt;"",'Daily PnL Log'!E636,"")</f>
        <v>-3562</v>
      </c>
      <c r="F55" s="11">
        <f>IF('Daily PnL Log'!F636&lt;&gt;"",'Daily PnL Log'!F636,"")</f>
        <v>-3902.1</v>
      </c>
      <c r="G55" s="11">
        <f>IF('Daily PnL Log'!G636&lt;&gt;"",'Daily PnL Log'!G636,"")</f>
        <v>15523.1</v>
      </c>
      <c r="H55" s="11">
        <f>IF('Daily PnL Log'!H636&lt;&gt;"",'Daily PnL Log'!H636,"")</f>
        <v>-9696.4</v>
      </c>
      <c r="I55" s="11">
        <f>IF('Daily PnL Log'!I636&lt;&gt;"",'Daily PnL Log'!I636,"")</f>
        <v>0</v>
      </c>
      <c r="J55" s="11">
        <f>IF('Daily PnL Log'!J636&lt;&gt;"",'Daily PnL Log'!J636,"")</f>
        <v>-647.39999999999964</v>
      </c>
      <c r="K55" s="11">
        <f>IF('Daily PnL Log'!K636&lt;&gt;"",'Daily PnL Log'!K636,"")</f>
        <v>-45.12</v>
      </c>
      <c r="L55" s="11">
        <f>IF('Daily PnL Log'!L636&lt;&gt;"",'Daily PnL Log'!L636,"")</f>
        <v>-317.81</v>
      </c>
      <c r="M55" s="11">
        <f>IF('Daily PnL Log'!M636&lt;&gt;"",'Daily PnL Log'!M636,"")</f>
        <v>-362.93</v>
      </c>
      <c r="N55" s="11">
        <f>IF('Daily PnL Log'!N636&lt;&gt;"",'Daily PnL Log'!N636,"")</f>
        <v>-1010.3299999999997</v>
      </c>
      <c r="O55" s="11">
        <f t="shared" si="3"/>
        <v>79762.8</v>
      </c>
      <c r="P55" s="11">
        <f t="shared" si="3"/>
        <v>7869.6000000000022</v>
      </c>
      <c r="Q55" s="11">
        <f t="shared" si="3"/>
        <v>1439.4000000000005</v>
      </c>
      <c r="R55" s="11">
        <f t="shared" si="3"/>
        <v>-3323.400000000001</v>
      </c>
      <c r="S55" s="11">
        <f t="shared" si="3"/>
        <v>22014.199999999997</v>
      </c>
      <c r="T55" s="11">
        <f t="shared" si="3"/>
        <v>-39365.599999999999</v>
      </c>
      <c r="U55" s="11">
        <f t="shared" si="3"/>
        <v>0</v>
      </c>
      <c r="V55" s="11">
        <f t="shared" si="3"/>
        <v>68397</v>
      </c>
      <c r="W55" s="11">
        <f>IF('Daily PnL Log'!W636&lt;&gt;"",'Daily PnL Log'!W636,"")</f>
        <v>538937</v>
      </c>
      <c r="X55" s="11">
        <f>IF('Daily PnL Log'!X636&lt;&gt;"",'Daily PnL Log'!X636,"")</f>
        <v>-1.8746718076509865E-3</v>
      </c>
      <c r="Y55" s="11">
        <f>IF('Daily PnL Log'!Y636&lt;&gt;"",'Daily PnL Log'!Y636,"")</f>
        <v>-266</v>
      </c>
      <c r="Z55" s="11" t="str">
        <f>IF('Daily PnL Log'!Z636&lt;&gt;"",'Daily PnL Log'!Z636,"")</f>
        <v/>
      </c>
      <c r="AA55" s="11">
        <f>IF('Daily PnL Log'!AC636&lt;&gt;"",'Daily PnL Log'!AC636,"")</f>
        <v>893449.19</v>
      </c>
    </row>
    <row r="56" spans="1:27" x14ac:dyDescent="0.25">
      <c r="A56" s="47" t="str">
        <f t="shared" si="2"/>
        <v>Jun</v>
      </c>
      <c r="B56" s="14">
        <f>'Daily PnL Log'!B637</f>
        <v>45086</v>
      </c>
      <c r="C56" s="13">
        <f>IF('Daily PnL Log'!C637&lt;&gt;"",'Daily PnL Log'!C637,"")</f>
        <v>-5380.3</v>
      </c>
      <c r="D56" s="13">
        <f>IF('Daily PnL Log'!D637&lt;&gt;"",'Daily PnL Log'!D637,"")</f>
        <v>3304.6</v>
      </c>
      <c r="E56" s="13">
        <f>IF('Daily PnL Log'!E637&lt;&gt;"",'Daily PnL Log'!E637,"")</f>
        <v>26498.400000000001</v>
      </c>
      <c r="F56" s="13">
        <f>IF('Daily PnL Log'!F637&lt;&gt;"",'Daily PnL Log'!F637,"")</f>
        <v>9157</v>
      </c>
      <c r="G56" s="13">
        <f>IF('Daily PnL Log'!G637&lt;&gt;"",'Daily PnL Log'!G637,"")</f>
        <v>5471.8</v>
      </c>
      <c r="H56" s="13">
        <f>IF('Daily PnL Log'!H637&lt;&gt;"",'Daily PnL Log'!H637,"")</f>
        <v>4774.8999999999996</v>
      </c>
      <c r="I56" s="13">
        <f>IF('Daily PnL Log'!I637&lt;&gt;"",'Daily PnL Log'!I637,"")</f>
        <v>0</v>
      </c>
      <c r="J56" s="13">
        <f>IF('Daily PnL Log'!J637&lt;&gt;"",'Daily PnL Log'!J637,"")</f>
        <v>43826.400000000001</v>
      </c>
      <c r="K56" s="13">
        <f>IF('Daily PnL Log'!K637&lt;&gt;"",'Daily PnL Log'!K637,"")</f>
        <v>-99.2</v>
      </c>
      <c r="L56" s="13">
        <f>IF('Daily PnL Log'!L637&lt;&gt;"",'Daily PnL Log'!L637,"")</f>
        <v>-701.5</v>
      </c>
      <c r="M56" s="13">
        <f>IF('Daily PnL Log'!M637&lt;&gt;"",'Daily PnL Log'!M637,"")</f>
        <v>-800.7</v>
      </c>
      <c r="N56" s="13">
        <f>IF('Daily PnL Log'!N637&lt;&gt;"",'Daily PnL Log'!N637,"")</f>
        <v>43025.700000000004</v>
      </c>
      <c r="O56" s="13">
        <f t="shared" si="3"/>
        <v>74382.5</v>
      </c>
      <c r="P56" s="13">
        <f t="shared" si="3"/>
        <v>11174.200000000003</v>
      </c>
      <c r="Q56" s="13">
        <f t="shared" si="3"/>
        <v>27937.800000000003</v>
      </c>
      <c r="R56" s="13">
        <f t="shared" si="3"/>
        <v>5833.5999999999985</v>
      </c>
      <c r="S56" s="13">
        <f t="shared" si="3"/>
        <v>27485.999999999996</v>
      </c>
      <c r="T56" s="13">
        <f t="shared" si="3"/>
        <v>-34590.699999999997</v>
      </c>
      <c r="U56" s="13">
        <f t="shared" si="3"/>
        <v>0</v>
      </c>
      <c r="V56" s="13">
        <f t="shared" si="3"/>
        <v>112223.4</v>
      </c>
      <c r="W56" s="13">
        <f>IF('Daily PnL Log'!W637&lt;&gt;"",'Daily PnL Log'!W637,"")</f>
        <v>631147</v>
      </c>
      <c r="X56" s="13">
        <f>IF('Daily PnL Log'!X637&lt;&gt;"",'Daily PnL Log'!X637,"")</f>
        <v>6.817064804237366E-2</v>
      </c>
      <c r="Y56" s="13" t="str">
        <f>IF('Daily PnL Log'!Y637&lt;&gt;"",'Daily PnL Log'!Y637,"")</f>
        <v/>
      </c>
      <c r="Z56" s="13" t="str">
        <f>IF('Daily PnL Log'!Z637&lt;&gt;"",'Daily PnL Log'!Z637,"")</f>
        <v/>
      </c>
      <c r="AA56" s="13">
        <f>IF('Daily PnL Log'!AC637&lt;&gt;"",'Daily PnL Log'!AC637,"")</f>
        <v>944300.74</v>
      </c>
    </row>
    <row r="57" spans="1:27" x14ac:dyDescent="0.25">
      <c r="A57" s="48" t="str">
        <f t="shared" si="2"/>
        <v>Jun</v>
      </c>
      <c r="B57" s="2">
        <f>'Daily PnL Log'!B638</f>
        <v>45089</v>
      </c>
      <c r="C57" s="11">
        <f>IF('Daily PnL Log'!C638&lt;&gt;"",'Daily PnL Log'!C638,"")</f>
        <v>-5120.1000000000004</v>
      </c>
      <c r="D57" s="11">
        <f>IF('Daily PnL Log'!D638&lt;&gt;"",'Daily PnL Log'!D638,"")</f>
        <v>15942.6</v>
      </c>
      <c r="E57" s="11">
        <f>IF('Daily PnL Log'!E638&lt;&gt;"",'Daily PnL Log'!E638,"")</f>
        <v>-906.7</v>
      </c>
      <c r="F57" s="11">
        <f>IF('Daily PnL Log'!F638&lt;&gt;"",'Daily PnL Log'!F638,"")</f>
        <v>-16731.8</v>
      </c>
      <c r="G57" s="11">
        <f>IF('Daily PnL Log'!G638&lt;&gt;"",'Daily PnL Log'!G638,"")</f>
        <v>4551.3999999999996</v>
      </c>
      <c r="H57" s="11">
        <f>IF('Daily PnL Log'!H638&lt;&gt;"",'Daily PnL Log'!H638,"")</f>
        <v>-2705.2</v>
      </c>
      <c r="I57" s="11">
        <f>IF('Daily PnL Log'!I638&lt;&gt;"",'Daily PnL Log'!I638,"")</f>
        <v>0</v>
      </c>
      <c r="J57" s="11">
        <f>IF('Daily PnL Log'!J638&lt;&gt;"",'Daily PnL Log'!J638,"")</f>
        <v>-4969.8</v>
      </c>
      <c r="K57" s="11">
        <f>IF('Daily PnL Log'!K638&lt;&gt;"",'Daily PnL Log'!K638,"")</f>
        <v>-51.93</v>
      </c>
      <c r="L57" s="11">
        <f>IF('Daily PnL Log'!L638&lt;&gt;"",'Daily PnL Log'!L638,"")</f>
        <v>-367.25</v>
      </c>
      <c r="M57" s="11">
        <f>IF('Daily PnL Log'!M638&lt;&gt;"",'Daily PnL Log'!M638,"")</f>
        <v>-419.18</v>
      </c>
      <c r="N57" s="11">
        <f>IF('Daily PnL Log'!N638&lt;&gt;"",'Daily PnL Log'!N638,"")</f>
        <v>-5388.9800000000005</v>
      </c>
      <c r="O57" s="11">
        <f t="shared" si="3"/>
        <v>69262.399999999994</v>
      </c>
      <c r="P57" s="11">
        <f t="shared" si="3"/>
        <v>27116.800000000003</v>
      </c>
      <c r="Q57" s="11">
        <f t="shared" si="3"/>
        <v>27031.100000000002</v>
      </c>
      <c r="R57" s="11">
        <f t="shared" si="3"/>
        <v>-10898.2</v>
      </c>
      <c r="S57" s="11">
        <f t="shared" si="3"/>
        <v>32037.399999999994</v>
      </c>
      <c r="T57" s="11">
        <f t="shared" si="3"/>
        <v>-37295.899999999994</v>
      </c>
      <c r="U57" s="11">
        <f t="shared" si="3"/>
        <v>0</v>
      </c>
      <c r="V57" s="11">
        <f t="shared" si="3"/>
        <v>107253.59999999999</v>
      </c>
      <c r="W57" s="11">
        <f>IF('Daily PnL Log'!W638&lt;&gt;"",'Daily PnL Log'!W638,"")</f>
        <v>608354</v>
      </c>
      <c r="X57" s="11">
        <f>IF('Daily PnL Log'!X638&lt;&gt;"",'Daily PnL Log'!X638,"")</f>
        <v>-8.8582963208921131E-3</v>
      </c>
      <c r="Y57" s="11" t="str">
        <f>IF('Daily PnL Log'!Y638&lt;&gt;"",'Daily PnL Log'!Y638,"")</f>
        <v/>
      </c>
      <c r="Z57" s="11" t="str">
        <f>IF('Daily PnL Log'!Z638&lt;&gt;"",'Daily PnL Log'!Z638,"")</f>
        <v/>
      </c>
      <c r="AA57" s="11">
        <f>IF('Daily PnL Log'!AC638&lt;&gt;"",'Daily PnL Log'!AC638,"")</f>
        <v>928911.81</v>
      </c>
    </row>
    <row r="58" spans="1:27" x14ac:dyDescent="0.25">
      <c r="A58" s="47" t="str">
        <f t="shared" si="2"/>
        <v>Jun</v>
      </c>
      <c r="B58" s="14">
        <f>'Daily PnL Log'!B639</f>
        <v>45090</v>
      </c>
      <c r="C58" s="13">
        <f>IF('Daily PnL Log'!C639&lt;&gt;"",'Daily PnL Log'!C639,"")</f>
        <v>28122.6</v>
      </c>
      <c r="D58" s="13">
        <f>IF('Daily PnL Log'!D639&lt;&gt;"",'Daily PnL Log'!D639,"")</f>
        <v>23693.8</v>
      </c>
      <c r="E58" s="13">
        <f>IF('Daily PnL Log'!E639&lt;&gt;"",'Daily PnL Log'!E639,"")</f>
        <v>7892.2</v>
      </c>
      <c r="F58" s="13">
        <f>IF('Daily PnL Log'!F639&lt;&gt;"",'Daily PnL Log'!F639,"")</f>
        <v>-25710.6</v>
      </c>
      <c r="G58" s="13">
        <f>IF('Daily PnL Log'!G639&lt;&gt;"",'Daily PnL Log'!G639,"")</f>
        <v>-13551.7</v>
      </c>
      <c r="H58" s="13">
        <f>IF('Daily PnL Log'!H639&lt;&gt;"",'Daily PnL Log'!H639,"")</f>
        <v>-3758</v>
      </c>
      <c r="I58" s="13">
        <f>IF('Daily PnL Log'!I639&lt;&gt;"",'Daily PnL Log'!I639,"")</f>
        <v>0</v>
      </c>
      <c r="J58" s="13">
        <f>IF('Daily PnL Log'!J639&lt;&gt;"",'Daily PnL Log'!J639,"")</f>
        <v>16688.299999999992</v>
      </c>
      <c r="K58" s="13">
        <f>IF('Daily PnL Log'!K639&lt;&gt;"",'Daily PnL Log'!K639,"")</f>
        <v>-96.39</v>
      </c>
      <c r="L58" s="13">
        <f>IF('Daily PnL Log'!L639&lt;&gt;"",'Daily PnL Log'!L639,"")</f>
        <v>-680.65</v>
      </c>
      <c r="M58" s="13">
        <f>IF('Daily PnL Log'!M639&lt;&gt;"",'Daily PnL Log'!M639,"")</f>
        <v>-777.04</v>
      </c>
      <c r="N58" s="13">
        <f>IF('Daily PnL Log'!N639&lt;&gt;"",'Daily PnL Log'!N639,"")</f>
        <v>15911.259999999991</v>
      </c>
      <c r="O58" s="13">
        <f t="shared" si="3"/>
        <v>97385</v>
      </c>
      <c r="P58" s="13">
        <f t="shared" si="3"/>
        <v>50810.600000000006</v>
      </c>
      <c r="Q58" s="13">
        <f t="shared" si="3"/>
        <v>34923.300000000003</v>
      </c>
      <c r="R58" s="13">
        <f t="shared" si="3"/>
        <v>-36608.800000000003</v>
      </c>
      <c r="S58" s="13">
        <f t="shared" si="3"/>
        <v>18485.699999999993</v>
      </c>
      <c r="T58" s="13">
        <f t="shared" si="3"/>
        <v>-41053.899999999994</v>
      </c>
      <c r="U58" s="13">
        <f t="shared" si="3"/>
        <v>0</v>
      </c>
      <c r="V58" s="13">
        <f t="shared" si="3"/>
        <v>123941.89999999998</v>
      </c>
      <c r="W58" s="13">
        <f>IF('Daily PnL Log'!W639&lt;&gt;"",'Daily PnL Log'!W639,"")</f>
        <v>578756</v>
      </c>
      <c r="X58" s="13">
        <f>IF('Daily PnL Log'!X639&lt;&gt;"",'Daily PnL Log'!X639,"")</f>
        <v>2.749217286732231E-2</v>
      </c>
      <c r="Y58" s="13">
        <f>IF('Daily PnL Log'!Y639&lt;&gt;"",'Daily PnL Log'!Y639,"")</f>
        <v>-5158.2299999999996</v>
      </c>
      <c r="Z58" s="13" t="str">
        <f>IF('Daily PnL Log'!Z639&lt;&gt;"",'Daily PnL Log'!Z639,"")</f>
        <v/>
      </c>
      <c r="AA58" s="13">
        <f>IF('Daily PnL Log'!AC639&lt;&gt;"",'Daily PnL Log'!AC639,"")</f>
        <v>959798.02</v>
      </c>
    </row>
    <row r="59" spans="1:27" x14ac:dyDescent="0.25">
      <c r="A59" s="48" t="str">
        <f t="shared" si="2"/>
        <v>Jun</v>
      </c>
      <c r="B59" s="2">
        <f>'Daily PnL Log'!B640</f>
        <v>45091</v>
      </c>
      <c r="C59" s="11">
        <f>IF('Daily PnL Log'!C640&lt;&gt;"",'Daily PnL Log'!C640,"")</f>
        <v>-57863.8</v>
      </c>
      <c r="D59" s="11">
        <f>IF('Daily PnL Log'!D640&lt;&gt;"",'Daily PnL Log'!D640,"")</f>
        <v>-5098.8999999999996</v>
      </c>
      <c r="E59" s="11">
        <f>IF('Daily PnL Log'!E640&lt;&gt;"",'Daily PnL Log'!E640,"")</f>
        <v>-5507.9</v>
      </c>
      <c r="F59" s="11">
        <f>IF('Daily PnL Log'!F640&lt;&gt;"",'Daily PnL Log'!F640,"")</f>
        <v>4197.1000000000004</v>
      </c>
      <c r="G59" s="11">
        <f>IF('Daily PnL Log'!G640&lt;&gt;"",'Daily PnL Log'!G640,"")</f>
        <v>-6757.3</v>
      </c>
      <c r="H59" s="11">
        <f>IF('Daily PnL Log'!H640&lt;&gt;"",'Daily PnL Log'!H640,"")</f>
        <v>1733.6</v>
      </c>
      <c r="I59" s="11">
        <f>IF('Daily PnL Log'!I640&lt;&gt;"",'Daily PnL Log'!I640,"")</f>
        <v>0</v>
      </c>
      <c r="J59" s="11">
        <f>IF('Daily PnL Log'!J640&lt;&gt;"",'Daily PnL Log'!J640,"")</f>
        <v>-69297.2</v>
      </c>
      <c r="K59" s="11">
        <f>IF('Daily PnL Log'!K640&lt;&gt;"",'Daily PnL Log'!K640,"")</f>
        <v>-66.88</v>
      </c>
      <c r="L59" s="11">
        <f>IF('Daily PnL Log'!L640&lt;&gt;"",'Daily PnL Log'!L640,"")</f>
        <v>-473.97</v>
      </c>
      <c r="M59" s="11">
        <f>IF('Daily PnL Log'!M640&lt;&gt;"",'Daily PnL Log'!M640,"")</f>
        <v>-540.85</v>
      </c>
      <c r="N59" s="11">
        <f>IF('Daily PnL Log'!N640&lt;&gt;"",'Daily PnL Log'!N640,"")</f>
        <v>-69838.05</v>
      </c>
      <c r="O59" s="11">
        <f t="shared" si="3"/>
        <v>39521.199999999997</v>
      </c>
      <c r="P59" s="11">
        <f t="shared" si="3"/>
        <v>45711.700000000004</v>
      </c>
      <c r="Q59" s="11">
        <f t="shared" si="3"/>
        <v>29415.4</v>
      </c>
      <c r="R59" s="11">
        <f t="shared" si="3"/>
        <v>-32411.700000000004</v>
      </c>
      <c r="S59" s="11">
        <f t="shared" si="3"/>
        <v>11728.399999999994</v>
      </c>
      <c r="T59" s="11">
        <f t="shared" si="3"/>
        <v>-39320.299999999996</v>
      </c>
      <c r="U59" s="11">
        <f t="shared" si="3"/>
        <v>0</v>
      </c>
      <c r="V59" s="11">
        <f t="shared" si="3"/>
        <v>54644.699999999983</v>
      </c>
      <c r="W59" s="11">
        <f>IF('Daily PnL Log'!W640&lt;&gt;"",'Daily PnL Log'!W640,"")</f>
        <v>581855</v>
      </c>
      <c r="X59" s="11">
        <f>IF('Daily PnL Log'!X640&lt;&gt;"",'Daily PnL Log'!X640,"")</f>
        <v>-0.12002655300719252</v>
      </c>
      <c r="Y59" s="11" t="str">
        <f>IF('Daily PnL Log'!Y640&lt;&gt;"",'Daily PnL Log'!Y640,"")</f>
        <v/>
      </c>
      <c r="Z59" s="11" t="str">
        <f>IF('Daily PnL Log'!Z640&lt;&gt;"",'Daily PnL Log'!Z640,"")</f>
        <v/>
      </c>
      <c r="AA59" s="11">
        <f>IF('Daily PnL Log'!AC640&lt;&gt;"",'Daily PnL Log'!AC640,"")</f>
        <v>864841.17</v>
      </c>
    </row>
    <row r="60" spans="1:27" x14ac:dyDescent="0.25">
      <c r="A60" s="47" t="str">
        <f t="shared" si="2"/>
        <v>Jun</v>
      </c>
      <c r="B60" s="14">
        <f>'Daily PnL Log'!B641</f>
        <v>45092</v>
      </c>
      <c r="C60" s="13">
        <f>IF('Daily PnL Log'!C641&lt;&gt;"",'Daily PnL Log'!C641,"")</f>
        <v>111157.4</v>
      </c>
      <c r="D60" s="13">
        <f>IF('Daily PnL Log'!D641&lt;&gt;"",'Daily PnL Log'!D641,"")</f>
        <v>-2129.6</v>
      </c>
      <c r="E60" s="13">
        <f>IF('Daily PnL Log'!E641&lt;&gt;"",'Daily PnL Log'!E641,"")</f>
        <v>18431.599999999999</v>
      </c>
      <c r="F60" s="13">
        <f>IF('Daily PnL Log'!F641&lt;&gt;"",'Daily PnL Log'!F641,"")</f>
        <v>-26519.9</v>
      </c>
      <c r="G60" s="13">
        <f>IF('Daily PnL Log'!G641&lt;&gt;"",'Daily PnL Log'!G641,"")</f>
        <v>19313</v>
      </c>
      <c r="H60" s="13">
        <f>IF('Daily PnL Log'!H641&lt;&gt;"",'Daily PnL Log'!H641,"")</f>
        <v>-7204.1</v>
      </c>
      <c r="I60" s="13">
        <f>IF('Daily PnL Log'!I641&lt;&gt;"",'Daily PnL Log'!I641,"")</f>
        <v>0</v>
      </c>
      <c r="J60" s="13">
        <f>IF('Daily PnL Log'!J641&lt;&gt;"",'Daily PnL Log'!J641,"")</f>
        <v>113048.4</v>
      </c>
      <c r="K60" s="13">
        <f>IF('Daily PnL Log'!K641&lt;&gt;"",'Daily PnL Log'!K641,"")</f>
        <v>-240.5</v>
      </c>
      <c r="L60" s="13">
        <f>IF('Daily PnL Log'!L641&lt;&gt;"",'Daily PnL Log'!L641,"")</f>
        <v>-1698.6</v>
      </c>
      <c r="M60" s="13">
        <f>IF('Daily PnL Log'!M641&lt;&gt;"",'Daily PnL Log'!M641,"")</f>
        <v>-1939.1</v>
      </c>
      <c r="N60" s="13">
        <f>IF('Daily PnL Log'!N641&lt;&gt;"",'Daily PnL Log'!N641,"")</f>
        <v>111109.29999999999</v>
      </c>
      <c r="O60" s="13">
        <f t="shared" si="3"/>
        <v>150678.59999999998</v>
      </c>
      <c r="P60" s="13">
        <f t="shared" si="3"/>
        <v>43582.100000000006</v>
      </c>
      <c r="Q60" s="13">
        <f t="shared" si="3"/>
        <v>47847</v>
      </c>
      <c r="R60" s="13">
        <f t="shared" si="3"/>
        <v>-58931.600000000006</v>
      </c>
      <c r="S60" s="13">
        <f t="shared" si="3"/>
        <v>31041.399999999994</v>
      </c>
      <c r="T60" s="13">
        <f t="shared" si="3"/>
        <v>-46524.399999999994</v>
      </c>
      <c r="U60" s="13">
        <f t="shared" si="3"/>
        <v>0</v>
      </c>
      <c r="V60" s="13">
        <f t="shared" si="3"/>
        <v>167693.09999999998</v>
      </c>
      <c r="W60" s="13">
        <f>IF('Daily PnL Log'!W641&lt;&gt;"",'Daily PnL Log'!W641,"")</f>
        <v>652147</v>
      </c>
      <c r="X60" s="13">
        <f>IF('Daily PnL Log'!X641&lt;&gt;"",'Daily PnL Log'!X641,"")</f>
        <v>0.17037462412615559</v>
      </c>
      <c r="Y60" s="13" t="str">
        <f>IF('Daily PnL Log'!Y641&lt;&gt;"",'Daily PnL Log'!Y641,"")</f>
        <v/>
      </c>
      <c r="Z60" s="13">
        <f>IF('Daily PnL Log'!Z641&lt;&gt;"",'Daily PnL Log'!Z641,"")</f>
        <v>795.77</v>
      </c>
      <c r="AA60" s="13">
        <f>IF('Daily PnL Log'!AC641&lt;&gt;"",'Daily PnL Log'!AC641,"")</f>
        <v>1010300.32</v>
      </c>
    </row>
    <row r="61" spans="1:27" x14ac:dyDescent="0.25">
      <c r="A61" s="48" t="str">
        <f t="shared" si="2"/>
        <v>Jun</v>
      </c>
      <c r="B61" s="2">
        <f>'Daily PnL Log'!B642</f>
        <v>45093</v>
      </c>
      <c r="C61" s="11">
        <f>IF('Daily PnL Log'!C642&lt;&gt;"",'Daily PnL Log'!C642,"")</f>
        <v>128164</v>
      </c>
      <c r="D61" s="11">
        <f>IF('Daily PnL Log'!D642&lt;&gt;"",'Daily PnL Log'!D642,"")</f>
        <v>-28910.400000000001</v>
      </c>
      <c r="E61" s="11">
        <f>IF('Daily PnL Log'!E642&lt;&gt;"",'Daily PnL Log'!E642,"")</f>
        <v>17884</v>
      </c>
      <c r="F61" s="11">
        <f>IF('Daily PnL Log'!F642&lt;&gt;"",'Daily PnL Log'!F642,"")</f>
        <v>-11738.6</v>
      </c>
      <c r="G61" s="11">
        <f>IF('Daily PnL Log'!G642&lt;&gt;"",'Daily PnL Log'!G642,"")</f>
        <v>8223.7999999999993</v>
      </c>
      <c r="H61" s="11">
        <f>IF('Daily PnL Log'!H642&lt;&gt;"",'Daily PnL Log'!H642,"")</f>
        <v>24196.799999999999</v>
      </c>
      <c r="I61" s="11">
        <f>IF('Daily PnL Log'!I642&lt;&gt;"",'Daily PnL Log'!I642,"")</f>
        <v>0</v>
      </c>
      <c r="J61" s="11">
        <f>IF('Daily PnL Log'!J642&lt;&gt;"",'Daily PnL Log'!J642,"")</f>
        <v>137819.6</v>
      </c>
      <c r="K61" s="11">
        <f>IF('Daily PnL Log'!K642&lt;&gt;"",'Daily PnL Log'!K642,"")</f>
        <v>-205.84</v>
      </c>
      <c r="L61" s="11">
        <f>IF('Daily PnL Log'!L642&lt;&gt;"",'Daily PnL Log'!L642,"")</f>
        <v>-1451.84</v>
      </c>
      <c r="M61" s="11">
        <f>IF('Daily PnL Log'!M642&lt;&gt;"",'Daily PnL Log'!M642,"")</f>
        <v>-1657.6799999999998</v>
      </c>
      <c r="N61" s="11">
        <f>IF('Daily PnL Log'!N642&lt;&gt;"",'Daily PnL Log'!N642,"")</f>
        <v>136161.92000000001</v>
      </c>
      <c r="O61" s="11">
        <f t="shared" si="3"/>
        <v>278842.59999999998</v>
      </c>
      <c r="P61" s="11">
        <f t="shared" si="3"/>
        <v>14671.700000000004</v>
      </c>
      <c r="Q61" s="11">
        <f t="shared" si="3"/>
        <v>65731</v>
      </c>
      <c r="R61" s="11">
        <f t="shared" si="3"/>
        <v>-70670.200000000012</v>
      </c>
      <c r="S61" s="11">
        <f t="shared" si="3"/>
        <v>39265.199999999997</v>
      </c>
      <c r="T61" s="11">
        <f t="shared" si="3"/>
        <v>-22327.599999999995</v>
      </c>
      <c r="U61" s="11">
        <f t="shared" si="3"/>
        <v>0</v>
      </c>
      <c r="V61" s="11">
        <f t="shared" si="3"/>
        <v>305512.69999999995</v>
      </c>
      <c r="W61" s="11">
        <f>IF('Daily PnL Log'!W642&lt;&gt;"",'Daily PnL Log'!W642,"")</f>
        <v>659620</v>
      </c>
      <c r="X61" s="11">
        <f>IF('Daily PnL Log'!X642&lt;&gt;"",'Daily PnL Log'!X642,"")</f>
        <v>0.20642479003062372</v>
      </c>
      <c r="Y61" s="11" t="str">
        <f>IF('Daily PnL Log'!Y642&lt;&gt;"",'Daily PnL Log'!Y642,"")</f>
        <v/>
      </c>
      <c r="Z61" s="11" t="str">
        <f>IF('Daily PnL Log'!Z642&lt;&gt;"",'Daily PnL Log'!Z642,"")</f>
        <v/>
      </c>
      <c r="AA61" s="11">
        <f>IF('Daily PnL Log'!AC642&lt;&gt;"",'Daily PnL Log'!AC642,"")</f>
        <v>1152155.1399999999</v>
      </c>
    </row>
    <row r="62" spans="1:27" x14ac:dyDescent="0.25">
      <c r="A62" s="47" t="str">
        <f t="shared" si="2"/>
        <v>Jun</v>
      </c>
      <c r="B62" s="14">
        <f>'Daily PnL Log'!B643</f>
        <v>45097</v>
      </c>
      <c r="C62" s="13">
        <f>IF('Daily PnL Log'!C643&lt;&gt;"",'Daily PnL Log'!C643,"")</f>
        <v>-9713.7000000000007</v>
      </c>
      <c r="D62" s="13">
        <f>IF('Daily PnL Log'!D643&lt;&gt;"",'Daily PnL Log'!D643,"")</f>
        <v>-19834.400000000001</v>
      </c>
      <c r="E62" s="13">
        <f>IF('Daily PnL Log'!E643&lt;&gt;"",'Daily PnL Log'!E643,"")</f>
        <v>12897.5</v>
      </c>
      <c r="F62" s="13">
        <f>IF('Daily PnL Log'!F643&lt;&gt;"",'Daily PnL Log'!F643,"")</f>
        <v>-6707.6</v>
      </c>
      <c r="G62" s="13">
        <f>IF('Daily PnL Log'!G643&lt;&gt;"",'Daily PnL Log'!G643,"")</f>
        <v>8737.5</v>
      </c>
      <c r="H62" s="13">
        <f>IF('Daily PnL Log'!H643&lt;&gt;"",'Daily PnL Log'!H643,"")</f>
        <v>-19953.2</v>
      </c>
      <c r="I62" s="13">
        <f>IF('Daily PnL Log'!I643&lt;&gt;"",'Daily PnL Log'!I643,"")</f>
        <v>0</v>
      </c>
      <c r="J62" s="13">
        <f>IF('Daily PnL Log'!J643&lt;&gt;"",'Daily PnL Log'!J643,"")</f>
        <v>-34573.900000000009</v>
      </c>
      <c r="K62" s="13">
        <f>IF('Daily PnL Log'!K643&lt;&gt;"",'Daily PnL Log'!K643,"")</f>
        <v>-156.18</v>
      </c>
      <c r="L62" s="13">
        <f>IF('Daily PnL Log'!L643&lt;&gt;"",'Daily PnL Log'!L643,"")</f>
        <v>-1105.1500000000001</v>
      </c>
      <c r="M62" s="13">
        <f>IF('Daily PnL Log'!M643&lt;&gt;"",'Daily PnL Log'!M643,"")</f>
        <v>-1261.3300000000002</v>
      </c>
      <c r="N62" s="13">
        <f>IF('Daily PnL Log'!N643&lt;&gt;"",'Daily PnL Log'!N643,"")</f>
        <v>-35835.23000000001</v>
      </c>
      <c r="O62" s="13">
        <f t="shared" si="3"/>
        <v>269128.89999999997</v>
      </c>
      <c r="P62" s="13">
        <f t="shared" si="3"/>
        <v>-5162.6999999999971</v>
      </c>
      <c r="Q62" s="13">
        <f t="shared" si="3"/>
        <v>78628.5</v>
      </c>
      <c r="R62" s="13">
        <f t="shared" si="3"/>
        <v>-77377.800000000017</v>
      </c>
      <c r="S62" s="13">
        <f t="shared" si="3"/>
        <v>48002.7</v>
      </c>
      <c r="T62" s="13">
        <f t="shared" si="3"/>
        <v>-42280.799999999996</v>
      </c>
      <c r="U62" s="13">
        <f t="shared" si="3"/>
        <v>0</v>
      </c>
      <c r="V62" s="13">
        <f t="shared" si="3"/>
        <v>270938.79999999993</v>
      </c>
      <c r="W62" s="13">
        <f>IF('Daily PnL Log'!W643&lt;&gt;"",'Daily PnL Log'!W643,"")</f>
        <v>585178</v>
      </c>
      <c r="X62" s="13">
        <f>IF('Daily PnL Log'!X643&lt;&gt;"",'Daily PnL Log'!X643,"")</f>
        <v>-6.1238170266141263E-2</v>
      </c>
      <c r="Y62" s="13" t="str">
        <f>IF('Daily PnL Log'!Y643&lt;&gt;"",'Daily PnL Log'!Y643,"")</f>
        <v/>
      </c>
      <c r="Z62" s="13" t="str">
        <f>IF('Daily PnL Log'!Z643&lt;&gt;"",'Daily PnL Log'!Z643,"")</f>
        <v/>
      </c>
      <c r="AA62" s="13">
        <f>IF('Daily PnL Log'!AC643&lt;&gt;"",'Daily PnL Log'!AC643,"")</f>
        <v>1113331.8999999999</v>
      </c>
    </row>
    <row r="63" spans="1:27" x14ac:dyDescent="0.25">
      <c r="A63" s="48" t="str">
        <f t="shared" si="2"/>
        <v>Jun</v>
      </c>
      <c r="B63" s="2">
        <f>'Daily PnL Log'!B644</f>
        <v>45098</v>
      </c>
      <c r="C63" s="11">
        <f>IF('Daily PnL Log'!C644&lt;&gt;"",'Daily PnL Log'!C644,"")</f>
        <v>48051.5</v>
      </c>
      <c r="D63" s="11">
        <f>IF('Daily PnL Log'!D644&lt;&gt;"",'Daily PnL Log'!D644,"")</f>
        <v>126485.4</v>
      </c>
      <c r="E63" s="11">
        <f>IF('Daily PnL Log'!E644&lt;&gt;"",'Daily PnL Log'!E644,"")</f>
        <v>-70164.7</v>
      </c>
      <c r="F63" s="11">
        <f>IF('Daily PnL Log'!F644&lt;&gt;"",'Daily PnL Log'!F644,"")</f>
        <v>15963.4</v>
      </c>
      <c r="G63" s="11">
        <f>IF('Daily PnL Log'!G644&lt;&gt;"",'Daily PnL Log'!G644,"")</f>
        <v>-44415.1</v>
      </c>
      <c r="H63" s="11">
        <f>IF('Daily PnL Log'!H644&lt;&gt;"",'Daily PnL Log'!H644,"")</f>
        <v>21034</v>
      </c>
      <c r="I63" s="11">
        <f>IF('Daily PnL Log'!I644&lt;&gt;"",'Daily PnL Log'!I644,"")</f>
        <v>0</v>
      </c>
      <c r="J63" s="11">
        <f>IF('Daily PnL Log'!J644&lt;&gt;"",'Daily PnL Log'!J644,"")</f>
        <v>96954.5</v>
      </c>
      <c r="K63" s="11">
        <f>IF('Daily PnL Log'!K644&lt;&gt;"",'Daily PnL Log'!K644,"")</f>
        <v>-191.31</v>
      </c>
      <c r="L63" s="11">
        <f>IF('Daily PnL Log'!L644&lt;&gt;"",'Daily PnL Log'!L644,"")</f>
        <v>-1345.08</v>
      </c>
      <c r="M63" s="11">
        <f>IF('Daily PnL Log'!M644&lt;&gt;"",'Daily PnL Log'!M644,"")</f>
        <v>-1536.3899999999999</v>
      </c>
      <c r="N63" s="11">
        <f>IF('Daily PnL Log'!N644&lt;&gt;"",'Daily PnL Log'!N644,"")</f>
        <v>95418.11</v>
      </c>
      <c r="O63" s="11">
        <f t="shared" si="3"/>
        <v>317180.39999999997</v>
      </c>
      <c r="P63" s="11">
        <f t="shared" si="3"/>
        <v>121322.7</v>
      </c>
      <c r="Q63" s="11">
        <f t="shared" si="3"/>
        <v>8463.8000000000029</v>
      </c>
      <c r="R63" s="11">
        <f t="shared" si="3"/>
        <v>-61414.400000000016</v>
      </c>
      <c r="S63" s="11">
        <f t="shared" si="3"/>
        <v>3587.5999999999985</v>
      </c>
      <c r="T63" s="11">
        <f t="shared" si="3"/>
        <v>-21246.799999999996</v>
      </c>
      <c r="U63" s="11">
        <f t="shared" si="3"/>
        <v>0</v>
      </c>
      <c r="V63" s="11">
        <f t="shared" si="3"/>
        <v>367893.29999999993</v>
      </c>
      <c r="W63" s="11">
        <f>IF('Daily PnL Log'!W644&lt;&gt;"",'Daily PnL Log'!W644,"")</f>
        <v>706080</v>
      </c>
      <c r="X63" s="11">
        <f>IF('Daily PnL Log'!X644&lt;&gt;"",'Daily PnL Log'!X644,"")</f>
        <v>0.13513781724450488</v>
      </c>
      <c r="Y63" s="11" t="str">
        <f>IF('Daily PnL Log'!Y644&lt;&gt;"",'Daily PnL Log'!Y644,"")</f>
        <v/>
      </c>
      <c r="Z63" s="11" t="str">
        <f>IF('Daily PnL Log'!Z644&lt;&gt;"",'Daily PnL Log'!Z644,"")</f>
        <v/>
      </c>
      <c r="AA63" s="11">
        <f>IF('Daily PnL Log'!AC644&lt;&gt;"",'Daily PnL Log'!AC644,"")</f>
        <v>1163411.26</v>
      </c>
    </row>
    <row r="64" spans="1:27" x14ac:dyDescent="0.25">
      <c r="A64" s="47" t="str">
        <f t="shared" si="2"/>
        <v>Jun</v>
      </c>
      <c r="B64" s="14">
        <f>'Daily PnL Log'!B645</f>
        <v>45099</v>
      </c>
      <c r="C64" s="13">
        <f>IF('Daily PnL Log'!C645&lt;&gt;"",'Daily PnL Log'!C645,"")</f>
        <v>-33212.699999999997</v>
      </c>
      <c r="D64" s="13">
        <f>IF('Daily PnL Log'!D645&lt;&gt;"",'Daily PnL Log'!D645,"")</f>
        <v>30826.7</v>
      </c>
      <c r="E64" s="13">
        <f>IF('Daily PnL Log'!E645&lt;&gt;"",'Daily PnL Log'!E645,"")</f>
        <v>6705.3</v>
      </c>
      <c r="F64" s="13">
        <f>IF('Daily PnL Log'!F645&lt;&gt;"",'Daily PnL Log'!F645,"")</f>
        <v>9692.1</v>
      </c>
      <c r="G64" s="13">
        <f>IF('Daily PnL Log'!G645&lt;&gt;"",'Daily PnL Log'!G645,"")</f>
        <v>8806.2999999999993</v>
      </c>
      <c r="H64" s="13">
        <f>IF('Daily PnL Log'!H645&lt;&gt;"",'Daily PnL Log'!H645,"")</f>
        <v>-8105.7</v>
      </c>
      <c r="I64" s="13">
        <f>IF('Daily PnL Log'!I645&lt;&gt;"",'Daily PnL Log'!I645,"")</f>
        <v>0</v>
      </c>
      <c r="J64" s="13">
        <f>IF('Daily PnL Log'!J645&lt;&gt;"",'Daily PnL Log'!J645,"")</f>
        <v>14712.000000000004</v>
      </c>
      <c r="K64" s="13">
        <f>IF('Daily PnL Log'!K645&lt;&gt;"",'Daily PnL Log'!K645,"")</f>
        <v>-172.3</v>
      </c>
      <c r="L64" s="13">
        <f>IF('Daily PnL Log'!L645&lt;&gt;"",'Daily PnL Log'!L645,"")</f>
        <v>-1219.68</v>
      </c>
      <c r="M64" s="13">
        <f>IF('Daily PnL Log'!M645&lt;&gt;"",'Daily PnL Log'!M645,"")</f>
        <v>-1391.98</v>
      </c>
      <c r="N64" s="13">
        <f>IF('Daily PnL Log'!N645&lt;&gt;"",'Daily PnL Log'!N645,"")</f>
        <v>13320.020000000004</v>
      </c>
      <c r="O64" s="13">
        <f t="shared" si="3"/>
        <v>283967.69999999995</v>
      </c>
      <c r="P64" s="13">
        <f t="shared" si="3"/>
        <v>152149.4</v>
      </c>
      <c r="Q64" s="13">
        <f t="shared" si="3"/>
        <v>15169.100000000002</v>
      </c>
      <c r="R64" s="13">
        <f t="shared" si="3"/>
        <v>-51722.300000000017</v>
      </c>
      <c r="S64" s="13">
        <f t="shared" si="3"/>
        <v>12393.899999999998</v>
      </c>
      <c r="T64" s="13">
        <f t="shared" si="3"/>
        <v>-29352.499999999996</v>
      </c>
      <c r="U64" s="13">
        <f t="shared" si="3"/>
        <v>0</v>
      </c>
      <c r="V64" s="13">
        <f t="shared" si="3"/>
        <v>382605.29999999993</v>
      </c>
      <c r="W64" s="13">
        <f>IF('Daily PnL Log'!W645&lt;&gt;"",'Daily PnL Log'!W645,"")</f>
        <v>532854</v>
      </c>
      <c r="X64" s="13">
        <f>IF('Daily PnL Log'!X645&lt;&gt;"",'Daily PnL Log'!X645,"")</f>
        <v>2.4997504006726054E-2</v>
      </c>
      <c r="Y64" s="13" t="str">
        <f>IF('Daily PnL Log'!Y645&lt;&gt;"",'Daily PnL Log'!Y645,"")</f>
        <v/>
      </c>
      <c r="Z64" s="13" t="str">
        <f>IF('Daily PnL Log'!Z645&lt;&gt;"",'Daily PnL Log'!Z645,"")</f>
        <v/>
      </c>
      <c r="AA64" s="13">
        <f>IF('Daily PnL Log'!AC645&lt;&gt;"",'Daily PnL Log'!AC645,"")</f>
        <v>1185826.53</v>
      </c>
    </row>
    <row r="65" spans="1:27" x14ac:dyDescent="0.25">
      <c r="A65" s="48" t="str">
        <f t="shared" si="2"/>
        <v>Jun</v>
      </c>
      <c r="B65" s="2">
        <f>'Daily PnL Log'!B646</f>
        <v>45100</v>
      </c>
      <c r="C65" s="11">
        <f>IF('Daily PnL Log'!C646&lt;&gt;"",'Daily PnL Log'!C646,"")</f>
        <v>21939.4</v>
      </c>
      <c r="D65" s="11">
        <f>IF('Daily PnL Log'!D646&lt;&gt;"",'Daily PnL Log'!D646,"")</f>
        <v>42821.3</v>
      </c>
      <c r="E65" s="11">
        <f>IF('Daily PnL Log'!E646&lt;&gt;"",'Daily PnL Log'!E646,"")</f>
        <v>-4456.8999999999996</v>
      </c>
      <c r="F65" s="11">
        <f>IF('Daily PnL Log'!F646&lt;&gt;"",'Daily PnL Log'!F646,"")</f>
        <v>16181.5</v>
      </c>
      <c r="G65" s="11">
        <f>IF('Daily PnL Log'!G646&lt;&gt;"",'Daily PnL Log'!G646,"")</f>
        <v>-6310.7</v>
      </c>
      <c r="H65" s="11">
        <f>IF('Daily PnL Log'!H646&lt;&gt;"",'Daily PnL Log'!H646,"")</f>
        <v>2208</v>
      </c>
      <c r="I65" s="11">
        <f>IF('Daily PnL Log'!I646&lt;&gt;"",'Daily PnL Log'!I646,"")</f>
        <v>0</v>
      </c>
      <c r="J65" s="11">
        <f>IF('Daily PnL Log'!J646&lt;&gt;"",'Daily PnL Log'!J646,"")</f>
        <v>72382.600000000006</v>
      </c>
      <c r="K65" s="11">
        <f>IF('Daily PnL Log'!K646&lt;&gt;"",'Daily PnL Log'!K646,"")</f>
        <v>-619.84</v>
      </c>
      <c r="L65" s="11">
        <f>IF('Daily PnL Log'!L646&lt;&gt;"",'Daily PnL Log'!L646,"")</f>
        <v>-3156.98</v>
      </c>
      <c r="M65" s="11">
        <f>IF('Daily PnL Log'!M646&lt;&gt;"",'Daily PnL Log'!M646,"")</f>
        <v>-3776.82</v>
      </c>
      <c r="N65" s="11">
        <f>IF('Daily PnL Log'!N646&lt;&gt;"",'Daily PnL Log'!N646,"")</f>
        <v>68605.78</v>
      </c>
      <c r="O65" s="11">
        <f t="shared" si="3"/>
        <v>305907.09999999998</v>
      </c>
      <c r="P65" s="11">
        <f t="shared" si="3"/>
        <v>194970.7</v>
      </c>
      <c r="Q65" s="11">
        <f t="shared" si="3"/>
        <v>10712.200000000003</v>
      </c>
      <c r="R65" s="11">
        <f t="shared" si="3"/>
        <v>-35540.800000000017</v>
      </c>
      <c r="S65" s="11">
        <f t="shared" si="3"/>
        <v>6083.199999999998</v>
      </c>
      <c r="T65" s="11">
        <f t="shared" si="3"/>
        <v>-27144.499999999996</v>
      </c>
      <c r="U65" s="11">
        <f t="shared" si="3"/>
        <v>0</v>
      </c>
      <c r="V65" s="11">
        <f t="shared" si="3"/>
        <v>454987.89999999991</v>
      </c>
      <c r="W65" s="11">
        <f>IF('Daily PnL Log'!W646&lt;&gt;"",'Daily PnL Log'!W646,"")</f>
        <v>430498</v>
      </c>
      <c r="X65" s="11">
        <f>IF('Daily PnL Log'!X646&lt;&gt;"",'Daily PnL Log'!X646,"")</f>
        <v>0.15936376011038378</v>
      </c>
      <c r="Y65" s="11" t="str">
        <f>IF('Daily PnL Log'!Y646&lt;&gt;"",'Daily PnL Log'!Y646,"")</f>
        <v/>
      </c>
      <c r="Z65" s="11" t="str">
        <f>IF('Daily PnL Log'!Z646&lt;&gt;"",'Daily PnL Log'!Z646,"")</f>
        <v/>
      </c>
      <c r="AA65" s="11">
        <f>IF('Daily PnL Log'!AC646&lt;&gt;"",'Daily PnL Log'!AC646,"")</f>
        <v>1253969.96</v>
      </c>
    </row>
    <row r="66" spans="1:27" x14ac:dyDescent="0.25">
      <c r="A66" s="47" t="str">
        <f t="shared" si="2"/>
        <v>Jun</v>
      </c>
      <c r="B66" s="14">
        <f>'Daily PnL Log'!B647</f>
        <v>45103</v>
      </c>
      <c r="C66" s="13">
        <f>IF('Daily PnL Log'!C647&lt;&gt;"",'Daily PnL Log'!C647,"")</f>
        <v>31681.9</v>
      </c>
      <c r="D66" s="13">
        <f>IF('Daily PnL Log'!D647&lt;&gt;"",'Daily PnL Log'!D647,"")</f>
        <v>-18910.5</v>
      </c>
      <c r="E66" s="13">
        <f>IF('Daily PnL Log'!E647&lt;&gt;"",'Daily PnL Log'!E647,"")</f>
        <v>-8773.6</v>
      </c>
      <c r="F66" s="13">
        <f>IF('Daily PnL Log'!F647&lt;&gt;"",'Daily PnL Log'!F647,"")</f>
        <v>10287.9</v>
      </c>
      <c r="G66" s="13">
        <f>IF('Daily PnL Log'!G647&lt;&gt;"",'Daily PnL Log'!G647,"")</f>
        <v>-6249</v>
      </c>
      <c r="H66" s="13">
        <f>IF('Daily PnL Log'!H647&lt;&gt;"",'Daily PnL Log'!H647,"")</f>
        <v>205.1</v>
      </c>
      <c r="I66" s="13">
        <f>IF('Daily PnL Log'!I647&lt;&gt;"",'Daily PnL Log'!I647,"")</f>
        <v>0</v>
      </c>
      <c r="J66" s="13">
        <f>IF('Daily PnL Log'!J647&lt;&gt;"",'Daily PnL Log'!J647,"")</f>
        <v>8241.8000000000011</v>
      </c>
      <c r="K66" s="13">
        <f>IF('Daily PnL Log'!K647&lt;&gt;"",'Daily PnL Log'!K647,"")</f>
        <v>-83.28</v>
      </c>
      <c r="L66" s="13">
        <f>IF('Daily PnL Log'!L647&lt;&gt;"",'Daily PnL Log'!L647,"")</f>
        <v>-589.26</v>
      </c>
      <c r="M66" s="13">
        <f>IF('Daily PnL Log'!M647&lt;&gt;"",'Daily PnL Log'!M647,"")</f>
        <v>-672.54</v>
      </c>
      <c r="N66" s="13">
        <f>IF('Daily PnL Log'!N647&lt;&gt;"",'Daily PnL Log'!N647,"")</f>
        <v>7569.2600000000011</v>
      </c>
      <c r="O66" s="13">
        <f t="shared" si="3"/>
        <v>337589</v>
      </c>
      <c r="P66" s="13">
        <f t="shared" si="3"/>
        <v>176060.2</v>
      </c>
      <c r="Q66" s="13">
        <f t="shared" si="3"/>
        <v>1938.6000000000022</v>
      </c>
      <c r="R66" s="13">
        <f t="shared" si="3"/>
        <v>-25252.900000000016</v>
      </c>
      <c r="S66" s="13">
        <f t="shared" si="3"/>
        <v>-165.800000000002</v>
      </c>
      <c r="T66" s="13">
        <f t="shared" si="3"/>
        <v>-26939.399999999998</v>
      </c>
      <c r="U66" s="13">
        <f t="shared" si="3"/>
        <v>0</v>
      </c>
      <c r="V66" s="13">
        <f t="shared" si="3"/>
        <v>463229.6999999999</v>
      </c>
      <c r="W66" s="13">
        <f>IF('Daily PnL Log'!W647&lt;&gt;"",'Daily PnL Log'!W647,"")</f>
        <v>341348</v>
      </c>
      <c r="X66" s="13">
        <f>IF('Daily PnL Log'!X647&lt;&gt;"",'Daily PnL Log'!X647,"")</f>
        <v>2.2174613590822272E-2</v>
      </c>
      <c r="Y66" s="13" t="str">
        <f>IF('Daily PnL Log'!Y647&lt;&gt;"",'Daily PnL Log'!Y647,"")</f>
        <v/>
      </c>
      <c r="Z66" s="13" t="str">
        <f>IF('Daily PnL Log'!Z647&lt;&gt;"",'Daily PnL Log'!Z647,"")</f>
        <v/>
      </c>
      <c r="AA66" s="13">
        <f>IF('Daily PnL Log'!AC647&lt;&gt;"",'Daily PnL Log'!AC647,"")</f>
        <v>1243259.17</v>
      </c>
    </row>
    <row r="67" spans="1:27" x14ac:dyDescent="0.25">
      <c r="A67" s="48" t="str">
        <f t="shared" si="2"/>
        <v>Jun</v>
      </c>
      <c r="B67" s="2">
        <f>'Daily PnL Log'!B648</f>
        <v>45104</v>
      </c>
      <c r="C67" s="11">
        <f>IF('Daily PnL Log'!C648&lt;&gt;"",'Daily PnL Log'!C648,"")</f>
        <v>13471.2</v>
      </c>
      <c r="D67" s="11">
        <f>IF('Daily PnL Log'!D648&lt;&gt;"",'Daily PnL Log'!D648,"")</f>
        <v>-18132.3</v>
      </c>
      <c r="E67" s="11">
        <f>IF('Daily PnL Log'!E648&lt;&gt;"",'Daily PnL Log'!E648,"")</f>
        <v>11779.9</v>
      </c>
      <c r="F67" s="11">
        <f>IF('Daily PnL Log'!F648&lt;&gt;"",'Daily PnL Log'!F648,"")</f>
        <v>10902.8</v>
      </c>
      <c r="G67" s="11">
        <f>IF('Daily PnL Log'!G648&lt;&gt;"",'Daily PnL Log'!G648,"")</f>
        <v>11524.7</v>
      </c>
      <c r="H67" s="11">
        <f>IF('Daily PnL Log'!H648&lt;&gt;"",'Daily PnL Log'!H648,"")</f>
        <v>9336.6</v>
      </c>
      <c r="I67" s="11">
        <f>IF('Daily PnL Log'!I648&lt;&gt;"",'Daily PnL Log'!I648,"")</f>
        <v>0</v>
      </c>
      <c r="J67" s="11">
        <f>IF('Daily PnL Log'!J648&lt;&gt;"",'Daily PnL Log'!J648,"")</f>
        <v>38882.9</v>
      </c>
      <c r="K67" s="11">
        <f>IF('Daily PnL Log'!K648&lt;&gt;"",'Daily PnL Log'!K648,"")</f>
        <v>-107.38</v>
      </c>
      <c r="L67" s="11">
        <f>IF('Daily PnL Log'!L648&lt;&gt;"",'Daily PnL Log'!L648,"")</f>
        <v>-817.1</v>
      </c>
      <c r="M67" s="11">
        <f>IF('Daily PnL Log'!M648&lt;&gt;"",'Daily PnL Log'!M648,"")</f>
        <v>-924.48</v>
      </c>
      <c r="N67" s="11">
        <f>IF('Daily PnL Log'!N648&lt;&gt;"",'Daily PnL Log'!N648,"")</f>
        <v>37958.42</v>
      </c>
      <c r="O67" s="11">
        <f t="shared" ref="O67:V67" si="4">IF(C67&lt;&gt;"",O66+C67,"")</f>
        <v>351060.2</v>
      </c>
      <c r="P67" s="11">
        <f t="shared" si="4"/>
        <v>157927.90000000002</v>
      </c>
      <c r="Q67" s="11">
        <f t="shared" si="4"/>
        <v>13718.500000000002</v>
      </c>
      <c r="R67" s="11">
        <f t="shared" si="4"/>
        <v>-14350.100000000017</v>
      </c>
      <c r="S67" s="11">
        <f t="shared" si="4"/>
        <v>11358.899999999998</v>
      </c>
      <c r="T67" s="11">
        <f t="shared" si="4"/>
        <v>-17602.799999999996</v>
      </c>
      <c r="U67" s="11">
        <f t="shared" si="4"/>
        <v>0</v>
      </c>
      <c r="V67" s="11">
        <f t="shared" si="4"/>
        <v>502112.59999999992</v>
      </c>
      <c r="W67" s="11">
        <f>IF('Daily PnL Log'!W648&lt;&gt;"",'Daily PnL Log'!W648,"")</f>
        <v>330034</v>
      </c>
      <c r="X67" s="11">
        <f>IF('Daily PnL Log'!X648&lt;&gt;"",'Daily PnL Log'!X648,"")</f>
        <v>0.11501366525873091</v>
      </c>
      <c r="Y67" s="11" t="str">
        <f>IF('Daily PnL Log'!Y648&lt;&gt;"",'Daily PnL Log'!Y648,"")</f>
        <v/>
      </c>
      <c r="Z67" s="11" t="str">
        <f>IF('Daily PnL Log'!Z648&lt;&gt;"",'Daily PnL Log'!Z648,"")</f>
        <v/>
      </c>
      <c r="AA67" s="11">
        <f>IF('Daily PnL Log'!AC648&lt;&gt;"",'Daily PnL Log'!AC648,"")</f>
        <v>1298578.94</v>
      </c>
    </row>
    <row r="68" spans="1:27" x14ac:dyDescent="0.25">
      <c r="A68" s="47" t="str">
        <f t="shared" si="2"/>
        <v>Jun</v>
      </c>
      <c r="B68" s="14">
        <f>'Daily PnL Log'!B649</f>
        <v>45105</v>
      </c>
      <c r="C68" s="13">
        <f>IF('Daily PnL Log'!C649&lt;&gt;"",'Daily PnL Log'!C649,"")</f>
        <v>57600.3</v>
      </c>
      <c r="D68" s="13">
        <f>IF('Daily PnL Log'!D649&lt;&gt;"",'Daily PnL Log'!D649,"")</f>
        <v>-51129.4</v>
      </c>
      <c r="E68" s="13">
        <f>IF('Daily PnL Log'!E649&lt;&gt;"",'Daily PnL Log'!E649,"")</f>
        <v>7525.1</v>
      </c>
      <c r="F68" s="13">
        <f>IF('Daily PnL Log'!F649&lt;&gt;"",'Daily PnL Log'!F649,"")</f>
        <v>24133.200000000001</v>
      </c>
      <c r="G68" s="13">
        <f>IF('Daily PnL Log'!G649&lt;&gt;"",'Daily PnL Log'!G649,"")</f>
        <v>15774.6</v>
      </c>
      <c r="H68" s="13">
        <f>IF('Daily PnL Log'!H649&lt;&gt;"",'Daily PnL Log'!H649,"")</f>
        <v>4846.8</v>
      </c>
      <c r="I68" s="13">
        <f>IF('Daily PnL Log'!I649&lt;&gt;"",'Daily PnL Log'!I649,"")</f>
        <v>0</v>
      </c>
      <c r="J68" s="13">
        <f>IF('Daily PnL Log'!J649&lt;&gt;"",'Daily PnL Log'!J649,"")</f>
        <v>58750.600000000006</v>
      </c>
      <c r="K68" s="13">
        <f>IF('Daily PnL Log'!K649&lt;&gt;"",'Daily PnL Log'!K649,"")</f>
        <v>-93.22</v>
      </c>
      <c r="L68" s="13">
        <f>IF('Daily PnL Log'!L649&lt;&gt;"",'Daily PnL Log'!L649,"")</f>
        <v>-658.95</v>
      </c>
      <c r="M68" s="13">
        <f>IF('Daily PnL Log'!M649&lt;&gt;"",'Daily PnL Log'!M649,"")</f>
        <v>-752.17000000000007</v>
      </c>
      <c r="N68" s="13">
        <f>IF('Daily PnL Log'!N649&lt;&gt;"",'Daily PnL Log'!N649,"")</f>
        <v>57998.430000000008</v>
      </c>
      <c r="O68" s="13">
        <f t="shared" ref="O68:V70" si="5">IF(C68&lt;&gt;"",O67+C68,"")</f>
        <v>408660.5</v>
      </c>
      <c r="P68" s="13">
        <f t="shared" si="5"/>
        <v>106798.50000000003</v>
      </c>
      <c r="Q68" s="13">
        <f t="shared" si="5"/>
        <v>21243.600000000002</v>
      </c>
      <c r="R68" s="13">
        <f t="shared" si="5"/>
        <v>9783.099999999984</v>
      </c>
      <c r="S68" s="13">
        <f t="shared" si="5"/>
        <v>27133.5</v>
      </c>
      <c r="T68" s="13">
        <f t="shared" si="5"/>
        <v>-12755.999999999996</v>
      </c>
      <c r="U68" s="13">
        <f t="shared" si="5"/>
        <v>0</v>
      </c>
      <c r="V68" s="13">
        <f t="shared" si="5"/>
        <v>560863.19999999995</v>
      </c>
      <c r="W68" s="13">
        <f>IF('Daily PnL Log'!W649&lt;&gt;"",'Daily PnL Log'!W649,"")</f>
        <v>402087</v>
      </c>
      <c r="X68" s="13">
        <f>IF('Daily PnL Log'!X649&lt;&gt;"",'Daily PnL Log'!X649,"")</f>
        <v>0.14424348461900038</v>
      </c>
      <c r="Y68" s="13">
        <f>IF('Daily PnL Log'!Y649&lt;&gt;"",'Daily PnL Log'!Y649,"")</f>
        <v>-5158.2299999999996</v>
      </c>
      <c r="Z68" s="13" t="str">
        <f>IF('Daily PnL Log'!Z649&lt;&gt;"",'Daily PnL Log'!Z649,"")</f>
        <v/>
      </c>
      <c r="AA68" s="13">
        <f>IF('Daily PnL Log'!AC649&lt;&gt;"",'Daily PnL Log'!AC649,"")</f>
        <v>1344593.27</v>
      </c>
    </row>
    <row r="69" spans="1:27" x14ac:dyDescent="0.25">
      <c r="A69" s="48" t="str">
        <f t="shared" si="2"/>
        <v>Jun</v>
      </c>
      <c r="B69" s="2">
        <f>'Daily PnL Log'!B650</f>
        <v>45106</v>
      </c>
      <c r="C69" s="11">
        <f>IF('Daily PnL Log'!C650&lt;&gt;"",'Daily PnL Log'!C650,"")</f>
        <v>2797.2</v>
      </c>
      <c r="D69" s="11">
        <f>IF('Daily PnL Log'!D650&lt;&gt;"",'Daily PnL Log'!D650,"")</f>
        <v>-7103</v>
      </c>
      <c r="E69" s="11">
        <f>IF('Daily PnL Log'!E650&lt;&gt;"",'Daily PnL Log'!E650,"")</f>
        <v>-858.5</v>
      </c>
      <c r="F69" s="11">
        <f>IF('Daily PnL Log'!F650&lt;&gt;"",'Daily PnL Log'!F650,"")</f>
        <v>-11286.2</v>
      </c>
      <c r="G69" s="11">
        <f>IF('Daily PnL Log'!G650&lt;&gt;"",'Daily PnL Log'!G650,"")</f>
        <v>-4952.6000000000004</v>
      </c>
      <c r="H69" s="11">
        <f>IF('Daily PnL Log'!H650&lt;&gt;"",'Daily PnL Log'!H650,"")</f>
        <v>-875.6</v>
      </c>
      <c r="I69" s="11">
        <f>IF('Daily PnL Log'!I650&lt;&gt;"",'Daily PnL Log'!I650,"")</f>
        <v>0</v>
      </c>
      <c r="J69" s="11">
        <f>IF('Daily PnL Log'!J650&lt;&gt;"",'Daily PnL Log'!J650,"")</f>
        <v>-22278.699999999997</v>
      </c>
      <c r="K69" s="11">
        <f>IF('Daily PnL Log'!K650&lt;&gt;"",'Daily PnL Log'!K650,"")</f>
        <v>-109.44</v>
      </c>
      <c r="L69" s="11">
        <f>IF('Daily PnL Log'!L650&lt;&gt;"",'Daily PnL Log'!L650,"")</f>
        <v>-774.18</v>
      </c>
      <c r="M69" s="11">
        <f>IF('Daily PnL Log'!M650&lt;&gt;"",'Daily PnL Log'!M650,"")</f>
        <v>-883.61999999999989</v>
      </c>
      <c r="N69" s="11">
        <f>IF('Daily PnL Log'!N650&lt;&gt;"",'Daily PnL Log'!N650,"")</f>
        <v>-23162.319999999996</v>
      </c>
      <c r="O69" s="11">
        <f t="shared" si="5"/>
        <v>411457.7</v>
      </c>
      <c r="P69" s="11">
        <f t="shared" si="5"/>
        <v>99695.500000000029</v>
      </c>
      <c r="Q69" s="11">
        <f t="shared" si="5"/>
        <v>20385.100000000002</v>
      </c>
      <c r="R69" s="11">
        <f t="shared" si="5"/>
        <v>-1503.1000000000167</v>
      </c>
      <c r="S69" s="11">
        <f t="shared" si="5"/>
        <v>22180.9</v>
      </c>
      <c r="T69" s="11">
        <f t="shared" si="5"/>
        <v>-13631.599999999997</v>
      </c>
      <c r="U69" s="11">
        <f t="shared" si="5"/>
        <v>0</v>
      </c>
      <c r="V69" s="11">
        <f t="shared" si="5"/>
        <v>538584.5</v>
      </c>
      <c r="W69" s="11">
        <f>IF('Daily PnL Log'!W650&lt;&gt;"",'Daily PnL Log'!W650,"")</f>
        <v>491987</v>
      </c>
      <c r="X69" s="11">
        <f>IF('Daily PnL Log'!X650&lt;&gt;"",'Daily PnL Log'!X650,"")</f>
        <v>-4.7079130139617502E-2</v>
      </c>
      <c r="Y69" s="11">
        <f>IF('Daily PnL Log'!Y650&lt;&gt;"",'Daily PnL Log'!Y650,"")</f>
        <v>-1679.02</v>
      </c>
      <c r="Z69" s="11" t="str">
        <f>IF('Daily PnL Log'!Z650&lt;&gt;"",'Daily PnL Log'!Z650,"")</f>
        <v/>
      </c>
      <c r="AA69" s="11">
        <f>IF('Daily PnL Log'!AC650&lt;&gt;"",'Daily PnL Log'!AC650,"")</f>
        <v>1326823.1499999999</v>
      </c>
    </row>
    <row r="70" spans="1:27" x14ac:dyDescent="0.25">
      <c r="A70" s="47" t="str">
        <f t="shared" si="2"/>
        <v>Jun</v>
      </c>
      <c r="B70" s="14">
        <f>'Daily PnL Log'!B651</f>
        <v>45107</v>
      </c>
      <c r="C70" s="13">
        <f>IF('Daily PnL Log'!C651&lt;&gt;"",'Daily PnL Log'!C651,"")</f>
        <v>-9689</v>
      </c>
      <c r="D70" s="13">
        <f>IF('Daily PnL Log'!D651&lt;&gt;"",'Daily PnL Log'!D651,"")</f>
        <v>101647</v>
      </c>
      <c r="E70" s="13">
        <f>IF('Daily PnL Log'!E651&lt;&gt;"",'Daily PnL Log'!E651,"")</f>
        <v>13030.5</v>
      </c>
      <c r="F70" s="13">
        <f>IF('Daily PnL Log'!F651&lt;&gt;"",'Daily PnL Log'!F651,"")</f>
        <v>696.8</v>
      </c>
      <c r="G70" s="13">
        <f>IF('Daily PnL Log'!G651&lt;&gt;"",'Daily PnL Log'!G651,"")</f>
        <v>12881.3</v>
      </c>
      <c r="H70" s="13">
        <f>IF('Daily PnL Log'!H651&lt;&gt;"",'Daily PnL Log'!H651,"")</f>
        <v>-4268.5</v>
      </c>
      <c r="I70" s="13">
        <f>IF('Daily PnL Log'!I651&lt;&gt;"",'Daily PnL Log'!I651,"")</f>
        <v>0</v>
      </c>
      <c r="J70" s="13">
        <f>IF('Daily PnL Log'!J651&lt;&gt;"",'Daily PnL Log'!J651,"")</f>
        <v>114298.1</v>
      </c>
      <c r="K70" s="13">
        <f>IF('Daily PnL Log'!K651&lt;&gt;"",'Daily PnL Log'!K651,"")</f>
        <v>-144.33000000000001</v>
      </c>
      <c r="L70" s="13">
        <f>IF('Daily PnL Log'!L651&lt;&gt;"",'Daily PnL Log'!L651,"")</f>
        <v>-1022.12</v>
      </c>
      <c r="M70" s="13">
        <f>IF('Daily PnL Log'!M651&lt;&gt;"",'Daily PnL Log'!M651,"")</f>
        <v>-1166.45</v>
      </c>
      <c r="N70" s="13">
        <f>IF('Daily PnL Log'!N651&lt;&gt;"",'Daily PnL Log'!N651,"")</f>
        <v>113131.65000000001</v>
      </c>
      <c r="O70" s="13">
        <f t="shared" si="5"/>
        <v>401768.7</v>
      </c>
      <c r="P70" s="13">
        <f t="shared" si="5"/>
        <v>201342.50000000003</v>
      </c>
      <c r="Q70" s="13">
        <f t="shared" si="5"/>
        <v>33415.600000000006</v>
      </c>
      <c r="R70" s="13">
        <f t="shared" si="5"/>
        <v>-806.30000000001678</v>
      </c>
      <c r="S70" s="13">
        <f t="shared" si="5"/>
        <v>35062.199999999997</v>
      </c>
      <c r="T70" s="13">
        <f t="shared" si="5"/>
        <v>-17900.099999999999</v>
      </c>
      <c r="U70" s="13">
        <f t="shared" si="5"/>
        <v>0</v>
      </c>
      <c r="V70" s="13">
        <f t="shared" si="5"/>
        <v>652882.6</v>
      </c>
      <c r="W70" s="13">
        <f>IF('Daily PnL Log'!W651&lt;&gt;"",'Daily PnL Log'!W651,"")</f>
        <v>356951</v>
      </c>
      <c r="X70" s="13">
        <f>IF('Daily PnL Log'!X651&lt;&gt;"",'Daily PnL Log'!X651,"")</f>
        <v>0.31693887956610295</v>
      </c>
      <c r="Y70" s="13" t="str">
        <f>IF('Daily PnL Log'!Y651&lt;&gt;"",'Daily PnL Log'!Y651,"")</f>
        <v/>
      </c>
      <c r="Z70" s="13" t="str">
        <f>IF('Daily PnL Log'!Z651&lt;&gt;"",'Daily PnL Log'!Z651,"")</f>
        <v/>
      </c>
      <c r="AA70" s="13">
        <f>IF('Daily PnL Log'!AC651&lt;&gt;"",'Daily PnL Log'!AC651,"")</f>
        <v>1423022.45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3"/>
  <dimension ref="A2:AA84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383146.1</v>
      </c>
    </row>
    <row r="8" spans="1:2" ht="18.75" x14ac:dyDescent="0.3">
      <c r="A8" s="55" t="s">
        <v>6</v>
      </c>
      <c r="B8" s="56">
        <f>K48</f>
        <v>-1985.4099999999999</v>
      </c>
    </row>
    <row r="9" spans="1:2" ht="18.75" x14ac:dyDescent="0.3">
      <c r="A9" s="55" t="s">
        <v>30</v>
      </c>
      <c r="B9" s="56">
        <f>L48</f>
        <v>-13397.13</v>
      </c>
    </row>
    <row r="10" spans="1:2" ht="18.75" x14ac:dyDescent="0.3">
      <c r="A10" s="55" t="s">
        <v>11</v>
      </c>
      <c r="B10" s="56">
        <f>Y48</f>
        <v>-13145.989999999998</v>
      </c>
    </row>
    <row r="11" spans="1:2" ht="18.75" x14ac:dyDescent="0.3">
      <c r="A11" s="57" t="s">
        <v>18</v>
      </c>
      <c r="B11" s="54">
        <f>B7+(B8+B9+B10)</f>
        <v>354617.56999999995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603992.45454545459</v>
      </c>
    </row>
    <row r="15" spans="1:2" ht="18.75" x14ac:dyDescent="0.3">
      <c r="A15" s="60" t="s">
        <v>15</v>
      </c>
      <c r="B15" s="63">
        <f>B11/B14</f>
        <v>0.58712251673222271</v>
      </c>
    </row>
    <row r="16" spans="1:2" ht="18.75" x14ac:dyDescent="0.3">
      <c r="A16" s="60" t="s">
        <v>17</v>
      </c>
      <c r="B16" s="63">
        <f>X48</f>
        <v>5.425022888670436E-2</v>
      </c>
    </row>
    <row r="17" spans="1:2" ht="18.75" x14ac:dyDescent="0.3">
      <c r="A17" s="60" t="s">
        <v>31</v>
      </c>
      <c r="B17" s="64">
        <f>B15/B16</f>
        <v>10.822489209370223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246087.59999999998</v>
      </c>
      <c r="D48" s="41">
        <f t="shared" si="0"/>
        <v>120967.5</v>
      </c>
      <c r="E48" s="41">
        <f t="shared" si="0"/>
        <v>-5651.4999999999991</v>
      </c>
      <c r="F48" s="41">
        <f t="shared" si="0"/>
        <v>-8830.7000000000062</v>
      </c>
      <c r="G48" s="41">
        <f t="shared" si="0"/>
        <v>-19064.8</v>
      </c>
      <c r="H48" s="41">
        <f t="shared" si="0"/>
        <v>49637.999999999978</v>
      </c>
      <c r="I48" s="41">
        <f t="shared" si="0"/>
        <v>0</v>
      </c>
      <c r="J48" s="41">
        <f t="shared" si="0"/>
        <v>383146.1</v>
      </c>
      <c r="K48" s="41">
        <f t="shared" si="0"/>
        <v>-1985.4099999999999</v>
      </c>
      <c r="L48" s="41">
        <f t="shared" si="0"/>
        <v>-13397.13</v>
      </c>
      <c r="M48" s="41">
        <f t="shared" si="0"/>
        <v>-15382.54</v>
      </c>
      <c r="N48" s="41">
        <f t="shared" si="0"/>
        <v>367763.56000000006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603992.45454545459</v>
      </c>
      <c r="X48" s="44">
        <f>_xlfn.STDEV.P(X50:X71)</f>
        <v>5.425022888670436E-2</v>
      </c>
      <c r="Y48" s="41">
        <f>SUM(Y50:Y71)</f>
        <v>-13145.989999999998</v>
      </c>
      <c r="Z48" s="41">
        <f>SUM(Z50:Z71)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May</v>
      </c>
      <c r="B50" s="14">
        <f>'Daily PnL Log'!B609</f>
        <v>45047</v>
      </c>
      <c r="C50" s="13">
        <f>IF('Daily PnL Log'!C609&lt;&gt;"",'Daily PnL Log'!C609,"")</f>
        <v>-366.5</v>
      </c>
      <c r="D50" s="13">
        <f>IF('Daily PnL Log'!D609&lt;&gt;"",'Daily PnL Log'!D609,"")</f>
        <v>-11236.5</v>
      </c>
      <c r="E50" s="13">
        <f>IF('Daily PnL Log'!E609&lt;&gt;"",'Daily PnL Log'!E609,"")</f>
        <v>-632.29999999999995</v>
      </c>
      <c r="F50" s="13">
        <f>IF('Daily PnL Log'!F609&lt;&gt;"",'Daily PnL Log'!F609,"")</f>
        <v>-11611</v>
      </c>
      <c r="G50" s="13">
        <f>IF('Daily PnL Log'!G609&lt;&gt;"",'Daily PnL Log'!G609,"")</f>
        <v>-12233.3</v>
      </c>
      <c r="H50" s="13">
        <f>IF('Daily PnL Log'!H609&lt;&gt;"",'Daily PnL Log'!H609,"")</f>
        <v>311</v>
      </c>
      <c r="I50" s="13">
        <f>IF('Daily PnL Log'!I609&lt;&gt;"",'Daily PnL Log'!I609,"")</f>
        <v>0</v>
      </c>
      <c r="J50" s="13">
        <f>IF('Daily PnL Log'!J609&lt;&gt;"",'Daily PnL Log'!J609,"")</f>
        <v>-35768.6</v>
      </c>
      <c r="K50" s="13">
        <f>IF('Daily PnL Log'!K609&lt;&gt;"",'Daily PnL Log'!K609,"")</f>
        <v>-25.55</v>
      </c>
      <c r="L50" s="13">
        <f>IF('Daily PnL Log'!L609&lt;&gt;"",'Daily PnL Log'!L609,"")</f>
        <v>-181.47</v>
      </c>
      <c r="M50" s="13">
        <f>IF('Daily PnL Log'!M609&lt;&gt;"",'Daily PnL Log'!M609,"")</f>
        <v>-207.02</v>
      </c>
      <c r="N50" s="13">
        <f>IF('Daily PnL Log'!N609&lt;&gt;"",'Daily PnL Log'!N609,"")</f>
        <v>-35975.619999999995</v>
      </c>
      <c r="O50" s="13">
        <f t="shared" ref="O50:U50" si="1">C50</f>
        <v>-366.5</v>
      </c>
      <c r="P50" s="13">
        <f t="shared" si="1"/>
        <v>-11236.5</v>
      </c>
      <c r="Q50" s="13">
        <f t="shared" si="1"/>
        <v>-632.29999999999995</v>
      </c>
      <c r="R50" s="13">
        <f t="shared" si="1"/>
        <v>-11611</v>
      </c>
      <c r="S50" s="13">
        <f t="shared" si="1"/>
        <v>-12233.3</v>
      </c>
      <c r="T50" s="13">
        <f t="shared" si="1"/>
        <v>311</v>
      </c>
      <c r="U50" s="13">
        <f t="shared" si="1"/>
        <v>0</v>
      </c>
      <c r="V50" s="13">
        <f>SUM(O50:T50)</f>
        <v>-35768.6</v>
      </c>
      <c r="W50" s="13">
        <f>IF('Daily PnL Log'!W609&lt;&gt;"",'Daily PnL Log'!W609,"")</f>
        <v>601967</v>
      </c>
      <c r="X50" s="100">
        <f>IF('Daily PnL Log'!X609&lt;&gt;"",'Daily PnL Log'!X609,"")</f>
        <v>-5.9763442182046517E-2</v>
      </c>
      <c r="Y50" s="13">
        <f>IF('Daily PnL Log'!Y609&lt;&gt;"",'Daily PnL Log'!Y609,"")</f>
        <v>-1674.82</v>
      </c>
      <c r="Z50" s="13" t="str">
        <f>IF('Daily PnL Log'!AA609&lt;&gt;"",'Daily PnL Log'!AA609,"")</f>
        <v/>
      </c>
      <c r="AA50" s="13">
        <f>IF('Daily PnL Log'!AC609&lt;&gt;"",'Daily PnL Log'!AC609,"")</f>
        <v>419916.43</v>
      </c>
    </row>
    <row r="51" spans="1:27" x14ac:dyDescent="0.25">
      <c r="A51" s="48" t="str">
        <f t="shared" ref="A51:A71" si="2">TEXT(B51,"mmm")</f>
        <v>May</v>
      </c>
      <c r="B51" s="2">
        <f>'Daily PnL Log'!B610</f>
        <v>45048</v>
      </c>
      <c r="C51" s="11">
        <f>IF('Daily PnL Log'!C610&lt;&gt;"",'Daily PnL Log'!C610,"")</f>
        <v>-5723.3</v>
      </c>
      <c r="D51" s="11">
        <f>IF('Daily PnL Log'!D610&lt;&gt;"",'Daily PnL Log'!D610,"")</f>
        <v>-764.2</v>
      </c>
      <c r="E51" s="11">
        <f>IF('Daily PnL Log'!E610&lt;&gt;"",'Daily PnL Log'!E610,"")</f>
        <v>-229</v>
      </c>
      <c r="F51" s="11">
        <f>IF('Daily PnL Log'!F610&lt;&gt;"",'Daily PnL Log'!F610,"")</f>
        <v>-728.2</v>
      </c>
      <c r="G51" s="11">
        <f>IF('Daily PnL Log'!G610&lt;&gt;"",'Daily PnL Log'!G610,"")</f>
        <v>889.9</v>
      </c>
      <c r="H51" s="11">
        <f>IF('Daily PnL Log'!H610&lt;&gt;"",'Daily PnL Log'!H610,"")</f>
        <v>-688.2</v>
      </c>
      <c r="I51" s="11">
        <f>IF('Daily PnL Log'!I610&lt;&gt;"",'Daily PnL Log'!I610,"")</f>
        <v>0</v>
      </c>
      <c r="J51" s="11">
        <f>IF('Daily PnL Log'!J610&lt;&gt;"",'Daily PnL Log'!J610,"")</f>
        <v>-7243</v>
      </c>
      <c r="K51" s="11">
        <f>IF('Daily PnL Log'!K610&lt;&gt;"",'Daily PnL Log'!K610,"")</f>
        <v>-29.65</v>
      </c>
      <c r="L51" s="11">
        <f>IF('Daily PnL Log'!L610&lt;&gt;"",'Daily PnL Log'!L610,"")</f>
        <v>-210.22</v>
      </c>
      <c r="M51" s="11">
        <f>IF('Daily PnL Log'!M610&lt;&gt;"",'Daily PnL Log'!M610,"")</f>
        <v>-239.87</v>
      </c>
      <c r="N51" s="11">
        <f>IF('Daily PnL Log'!N610&lt;&gt;"",'Daily PnL Log'!N610,"")</f>
        <v>-7482.87</v>
      </c>
      <c r="O51" s="11">
        <f t="shared" ref="O51:V66" si="3">IF(C51&lt;&gt;"",O50+C51,"")</f>
        <v>-6089.8</v>
      </c>
      <c r="P51" s="11">
        <f t="shared" si="3"/>
        <v>-12000.7</v>
      </c>
      <c r="Q51" s="11">
        <f t="shared" si="3"/>
        <v>-861.3</v>
      </c>
      <c r="R51" s="11">
        <f t="shared" si="3"/>
        <v>-12339.2</v>
      </c>
      <c r="S51" s="11">
        <f t="shared" si="3"/>
        <v>-11343.4</v>
      </c>
      <c r="T51" s="11">
        <f t="shared" si="3"/>
        <v>-377.20000000000005</v>
      </c>
      <c r="U51" s="11">
        <f t="shared" si="3"/>
        <v>0</v>
      </c>
      <c r="V51" s="11">
        <f t="shared" si="3"/>
        <v>-43011.6</v>
      </c>
      <c r="W51" s="11">
        <f>IF('Daily PnL Log'!W610&lt;&gt;"",'Daily PnL Log'!W610,"")</f>
        <v>610417</v>
      </c>
      <c r="X51" s="101">
        <f>IF('Daily PnL Log'!X610&lt;&gt;"",'Daily PnL Log'!X610,"")</f>
        <v>-1.2258619927033487E-2</v>
      </c>
      <c r="Y51" s="11" t="str">
        <f>IF('Daily PnL Log'!Y610&lt;&gt;"",'Daily PnL Log'!Y610,"")</f>
        <v/>
      </c>
      <c r="Z51" s="11" t="str">
        <f>IF('Daily PnL Log'!AA610&lt;&gt;"",'Daily PnL Log'!AA610,"")</f>
        <v/>
      </c>
      <c r="AA51" s="11">
        <f>IF('Daily PnL Log'!AC610&lt;&gt;"",'Daily PnL Log'!AC610,"")</f>
        <v>420879.81</v>
      </c>
    </row>
    <row r="52" spans="1:27" x14ac:dyDescent="0.25">
      <c r="A52" s="47" t="str">
        <f t="shared" si="2"/>
        <v>May</v>
      </c>
      <c r="B52" s="14">
        <f>'Daily PnL Log'!B611</f>
        <v>45049</v>
      </c>
      <c r="C52" s="13">
        <f>IF('Daily PnL Log'!C611&lt;&gt;"",'Daily PnL Log'!C611,"")</f>
        <v>32386.3</v>
      </c>
      <c r="D52" s="13">
        <f>IF('Daily PnL Log'!D611&lt;&gt;"",'Daily PnL Log'!D611,"")</f>
        <v>-5132</v>
      </c>
      <c r="E52" s="13">
        <f>IF('Daily PnL Log'!E611&lt;&gt;"",'Daily PnL Log'!E611,"")</f>
        <v>-1050.2</v>
      </c>
      <c r="F52" s="13">
        <f>IF('Daily PnL Log'!F611&lt;&gt;"",'Daily PnL Log'!F611,"")</f>
        <v>360.8</v>
      </c>
      <c r="G52" s="13">
        <f>IF('Daily PnL Log'!G611&lt;&gt;"",'Daily PnL Log'!G611,"")</f>
        <v>-4217.8</v>
      </c>
      <c r="H52" s="13">
        <f>IF('Daily PnL Log'!H611&lt;&gt;"",'Daily PnL Log'!H611,"")</f>
        <v>11854.3</v>
      </c>
      <c r="I52" s="13">
        <f>IF('Daily PnL Log'!I611&lt;&gt;"",'Daily PnL Log'!I611,"")</f>
        <v>0</v>
      </c>
      <c r="J52" s="13">
        <f>IF('Daily PnL Log'!J611&lt;&gt;"",'Daily PnL Log'!J611,"")</f>
        <v>34201.399999999994</v>
      </c>
      <c r="K52" s="13">
        <f>IF('Daily PnL Log'!K611&lt;&gt;"",'Daily PnL Log'!K611,"")</f>
        <v>-78</v>
      </c>
      <c r="L52" s="13">
        <f>IF('Daily PnL Log'!L611&lt;&gt;"",'Daily PnL Log'!L611,"")</f>
        <v>-552</v>
      </c>
      <c r="M52" s="13">
        <f>IF('Daily PnL Log'!M611&lt;&gt;"",'Daily PnL Log'!M611,"")</f>
        <v>-630</v>
      </c>
      <c r="N52" s="13">
        <f>IF('Daily PnL Log'!N611&lt;&gt;"",'Daily PnL Log'!N611,"")</f>
        <v>33571.399999999994</v>
      </c>
      <c r="O52" s="13">
        <f t="shared" si="3"/>
        <v>26296.5</v>
      </c>
      <c r="P52" s="13">
        <f t="shared" si="3"/>
        <v>-17132.7</v>
      </c>
      <c r="Q52" s="13">
        <f t="shared" si="3"/>
        <v>-1911.5</v>
      </c>
      <c r="R52" s="13">
        <f t="shared" si="3"/>
        <v>-11978.400000000001</v>
      </c>
      <c r="S52" s="13">
        <f t="shared" si="3"/>
        <v>-15561.2</v>
      </c>
      <c r="T52" s="13">
        <f t="shared" si="3"/>
        <v>11477.099999999999</v>
      </c>
      <c r="U52" s="13">
        <f t="shared" si="3"/>
        <v>0</v>
      </c>
      <c r="V52" s="13">
        <f t="shared" si="3"/>
        <v>-8810.2000000000044</v>
      </c>
      <c r="W52" s="13">
        <f>IF('Daily PnL Log'!W611&lt;&gt;"",'Daily PnL Log'!W611,"")</f>
        <v>609894</v>
      </c>
      <c r="X52" s="100">
        <f>IF('Daily PnL Log'!X611&lt;&gt;"",'Daily PnL Log'!X611,"")</f>
        <v>5.5044647102611262E-2</v>
      </c>
      <c r="Y52" s="13" t="str">
        <f>IF('Daily PnL Log'!Y611&lt;&gt;"",'Daily PnL Log'!Y611,"")</f>
        <v/>
      </c>
      <c r="Z52" s="13" t="str">
        <f>IF('Daily PnL Log'!AA611&lt;&gt;"",'Daily PnL Log'!AA611,"")</f>
        <v/>
      </c>
      <c r="AA52" s="13">
        <f>IF('Daily PnL Log'!AC611&lt;&gt;"",'Daily PnL Log'!AC611,"")</f>
        <v>433627.06</v>
      </c>
    </row>
    <row r="53" spans="1:27" x14ac:dyDescent="0.25">
      <c r="A53" s="48" t="str">
        <f t="shared" si="2"/>
        <v>May</v>
      </c>
      <c r="B53" s="2">
        <f>'Daily PnL Log'!B612</f>
        <v>45050</v>
      </c>
      <c r="C53" s="11">
        <f>IF('Daily PnL Log'!C612&lt;&gt;"",'Daily PnL Log'!C612,"")</f>
        <v>-27297</v>
      </c>
      <c r="D53" s="11">
        <f>IF('Daily PnL Log'!D612&lt;&gt;"",'Daily PnL Log'!D612,"")</f>
        <v>1685.5</v>
      </c>
      <c r="E53" s="11">
        <f>IF('Daily PnL Log'!E612&lt;&gt;"",'Daily PnL Log'!E612,"")</f>
        <v>-643.1</v>
      </c>
      <c r="F53" s="11">
        <f>IF('Daily PnL Log'!F612&lt;&gt;"",'Daily PnL Log'!F612,"")</f>
        <v>-2955.8</v>
      </c>
      <c r="G53" s="11">
        <f>IF('Daily PnL Log'!G612&lt;&gt;"",'Daily PnL Log'!G612,"")</f>
        <v>-1111.7</v>
      </c>
      <c r="H53" s="11">
        <f>IF('Daily PnL Log'!H612&lt;&gt;"",'Daily PnL Log'!H612,"")</f>
        <v>-2593.9</v>
      </c>
      <c r="I53" s="11">
        <f>IF('Daily PnL Log'!I612&lt;&gt;"",'Daily PnL Log'!I612,"")</f>
        <v>0</v>
      </c>
      <c r="J53" s="11">
        <f>IF('Daily PnL Log'!J612&lt;&gt;"",'Daily PnL Log'!J612,"")</f>
        <v>-32916</v>
      </c>
      <c r="K53" s="11">
        <f>IF('Daily PnL Log'!K612&lt;&gt;"",'Daily PnL Log'!K612,"")</f>
        <v>-68.03</v>
      </c>
      <c r="L53" s="11">
        <f>IF('Daily PnL Log'!L612&lt;&gt;"",'Daily PnL Log'!L612,"")</f>
        <v>-481.39</v>
      </c>
      <c r="M53" s="11">
        <f>IF('Daily PnL Log'!M612&lt;&gt;"",'Daily PnL Log'!M612,"")</f>
        <v>-549.41999999999996</v>
      </c>
      <c r="N53" s="11">
        <f>IF('Daily PnL Log'!N612&lt;&gt;"",'Daily PnL Log'!N612,"")</f>
        <v>-33465.42</v>
      </c>
      <c r="O53" s="11">
        <f t="shared" si="3"/>
        <v>-1000.5</v>
      </c>
      <c r="P53" s="11">
        <f t="shared" si="3"/>
        <v>-15447.2</v>
      </c>
      <c r="Q53" s="11">
        <f t="shared" si="3"/>
        <v>-2554.6</v>
      </c>
      <c r="R53" s="11">
        <f t="shared" si="3"/>
        <v>-14934.2</v>
      </c>
      <c r="S53" s="11">
        <f t="shared" si="3"/>
        <v>-16672.900000000001</v>
      </c>
      <c r="T53" s="11">
        <f t="shared" si="3"/>
        <v>8883.1999999999989</v>
      </c>
      <c r="U53" s="11">
        <f t="shared" si="3"/>
        <v>0</v>
      </c>
      <c r="V53" s="11">
        <f t="shared" si="3"/>
        <v>-41726.200000000004</v>
      </c>
      <c r="W53" s="11">
        <f>IF('Daily PnL Log'!W612&lt;&gt;"",'Daily PnL Log'!W612,"")</f>
        <v>558102</v>
      </c>
      <c r="X53" s="101">
        <f>IF('Daily PnL Log'!X612&lt;&gt;"",'Daily PnL Log'!X612,"")</f>
        <v>-5.9962910005697881E-2</v>
      </c>
      <c r="Y53" s="11" t="str">
        <f>IF('Daily PnL Log'!Y612&lt;&gt;"",'Daily PnL Log'!Y612,"")</f>
        <v/>
      </c>
      <c r="Z53" s="11" t="str">
        <f>IF('Daily PnL Log'!AA612&lt;&gt;"",'Daily PnL Log'!AA612,"")</f>
        <v/>
      </c>
      <c r="AA53" s="11">
        <f>IF('Daily PnL Log'!AC612&lt;&gt;"",'Daily PnL Log'!AC612,"")</f>
        <v>418655.39</v>
      </c>
    </row>
    <row r="54" spans="1:27" x14ac:dyDescent="0.25">
      <c r="A54" s="47" t="str">
        <f t="shared" si="2"/>
        <v>May</v>
      </c>
      <c r="B54" s="14">
        <f>'Daily PnL Log'!B613</f>
        <v>45051</v>
      </c>
      <c r="C54" s="13">
        <f>IF('Daily PnL Log'!C613&lt;&gt;"",'Daily PnL Log'!C613,"")</f>
        <v>14378.3</v>
      </c>
      <c r="D54" s="13">
        <f>IF('Daily PnL Log'!D613&lt;&gt;"",'Daily PnL Log'!D613,"")</f>
        <v>35120.699999999997</v>
      </c>
      <c r="E54" s="13">
        <f>IF('Daily PnL Log'!E613&lt;&gt;"",'Daily PnL Log'!E613,"")</f>
        <v>5.4</v>
      </c>
      <c r="F54" s="13">
        <f>IF('Daily PnL Log'!F613&lt;&gt;"",'Daily PnL Log'!F613,"")</f>
        <v>170.1</v>
      </c>
      <c r="G54" s="13">
        <f>IF('Daily PnL Log'!G613&lt;&gt;"",'Daily PnL Log'!G613,"")</f>
        <v>11748.4</v>
      </c>
      <c r="H54" s="13">
        <f>IF('Daily PnL Log'!H613&lt;&gt;"",'Daily PnL Log'!H613,"")</f>
        <v>19798.599999999999</v>
      </c>
      <c r="I54" s="13">
        <f>IF('Daily PnL Log'!I613&lt;&gt;"",'Daily PnL Log'!I613,"")</f>
        <v>0</v>
      </c>
      <c r="J54" s="13">
        <f>IF('Daily PnL Log'!J613&lt;&gt;"",'Daily PnL Log'!J613,"")</f>
        <v>81221.5</v>
      </c>
      <c r="K54" s="13">
        <f>IF('Daily PnL Log'!K613&lt;&gt;"",'Daily PnL Log'!K613,"")</f>
        <v>-75.23</v>
      </c>
      <c r="L54" s="13">
        <f>IF('Daily PnL Log'!L613&lt;&gt;"",'Daily PnL Log'!L613,"")</f>
        <v>-532.67999999999995</v>
      </c>
      <c r="M54" s="13">
        <f>IF('Daily PnL Log'!M613&lt;&gt;"",'Daily PnL Log'!M613,"")</f>
        <v>-607.91</v>
      </c>
      <c r="N54" s="13">
        <f>IF('Daily PnL Log'!N613&lt;&gt;"",'Daily PnL Log'!N613,"")</f>
        <v>80613.59</v>
      </c>
      <c r="O54" s="13">
        <f t="shared" si="3"/>
        <v>13377.8</v>
      </c>
      <c r="P54" s="13">
        <f t="shared" si="3"/>
        <v>19673.499999999996</v>
      </c>
      <c r="Q54" s="13">
        <f t="shared" si="3"/>
        <v>-2549.1999999999998</v>
      </c>
      <c r="R54" s="13">
        <f t="shared" si="3"/>
        <v>-14764.1</v>
      </c>
      <c r="S54" s="13">
        <f t="shared" si="3"/>
        <v>-4924.5000000000018</v>
      </c>
      <c r="T54" s="13">
        <f t="shared" si="3"/>
        <v>28681.799999999996</v>
      </c>
      <c r="U54" s="13">
        <f t="shared" si="3"/>
        <v>0</v>
      </c>
      <c r="V54" s="13">
        <f t="shared" si="3"/>
        <v>39495.299999999996</v>
      </c>
      <c r="W54" s="13">
        <f>IF('Daily PnL Log'!W613&lt;&gt;"",'Daily PnL Log'!W613,"")</f>
        <v>641556</v>
      </c>
      <c r="X54" s="100">
        <f>IF('Daily PnL Log'!X613&lt;&gt;"",'Daily PnL Log'!X613,"")</f>
        <v>0.12565323993540703</v>
      </c>
      <c r="Y54" s="13">
        <f>IF('Daily PnL Log'!Y613&lt;&gt;"",'Daily PnL Log'!Y613,"")</f>
        <v>-859.71</v>
      </c>
      <c r="Z54" s="13" t="str">
        <f>IF('Daily PnL Log'!AA613&lt;&gt;"",'Daily PnL Log'!AA613,"")</f>
        <v/>
      </c>
      <c r="AA54" s="13">
        <f>IF('Daily PnL Log'!AC613&lt;&gt;"",'Daily PnL Log'!AC613,"")</f>
        <v>497872.98</v>
      </c>
    </row>
    <row r="55" spans="1:27" x14ac:dyDescent="0.25">
      <c r="A55" s="48" t="str">
        <f t="shared" si="2"/>
        <v>May</v>
      </c>
      <c r="B55" s="2">
        <f>'Daily PnL Log'!B614</f>
        <v>45054</v>
      </c>
      <c r="C55" s="11">
        <f>IF('Daily PnL Log'!C614&lt;&gt;"",'Daily PnL Log'!C614,"")</f>
        <v>-4915.5</v>
      </c>
      <c r="D55" s="11">
        <f>IF('Daily PnL Log'!D614&lt;&gt;"",'Daily PnL Log'!D614,"")</f>
        <v>15374.4</v>
      </c>
      <c r="E55" s="11">
        <f>IF('Daily PnL Log'!E614&lt;&gt;"",'Daily PnL Log'!E614,"")</f>
        <v>84.6</v>
      </c>
      <c r="F55" s="11">
        <f>IF('Daily PnL Log'!F614&lt;&gt;"",'Daily PnL Log'!F614,"")</f>
        <v>-10590.8</v>
      </c>
      <c r="G55" s="11">
        <f>IF('Daily PnL Log'!G614&lt;&gt;"",'Daily PnL Log'!G614,"")</f>
        <v>-3594.6</v>
      </c>
      <c r="H55" s="11">
        <f>IF('Daily PnL Log'!H614&lt;&gt;"",'Daily PnL Log'!H614,"")</f>
        <v>-13358.7</v>
      </c>
      <c r="I55" s="11">
        <f>IF('Daily PnL Log'!I614&lt;&gt;"",'Daily PnL Log'!I614,"")</f>
        <v>0</v>
      </c>
      <c r="J55" s="11">
        <f>IF('Daily PnL Log'!J614&lt;&gt;"",'Daily PnL Log'!J614,"")</f>
        <v>-17000.599999999999</v>
      </c>
      <c r="K55" s="11">
        <f>IF('Daily PnL Log'!K614&lt;&gt;"",'Daily PnL Log'!K614,"")</f>
        <v>-29.15</v>
      </c>
      <c r="L55" s="11">
        <f>IF('Daily PnL Log'!L614&lt;&gt;"",'Daily PnL Log'!L614,"")</f>
        <v>-205.62</v>
      </c>
      <c r="M55" s="11">
        <f>IF('Daily PnL Log'!M614&lt;&gt;"",'Daily PnL Log'!M614,"")</f>
        <v>-234.77</v>
      </c>
      <c r="N55" s="11">
        <f>IF('Daily PnL Log'!N614&lt;&gt;"",'Daily PnL Log'!N614,"")</f>
        <v>-17235.37</v>
      </c>
      <c r="O55" s="11">
        <f t="shared" si="3"/>
        <v>8462.2999999999993</v>
      </c>
      <c r="P55" s="11">
        <f t="shared" si="3"/>
        <v>35047.899999999994</v>
      </c>
      <c r="Q55" s="11">
        <f t="shared" si="3"/>
        <v>-2464.6</v>
      </c>
      <c r="R55" s="11">
        <f t="shared" si="3"/>
        <v>-25354.9</v>
      </c>
      <c r="S55" s="11">
        <f t="shared" si="3"/>
        <v>-8519.1000000000022</v>
      </c>
      <c r="T55" s="11">
        <f t="shared" si="3"/>
        <v>15323.099999999995</v>
      </c>
      <c r="U55" s="11">
        <f t="shared" si="3"/>
        <v>0</v>
      </c>
      <c r="V55" s="11">
        <f t="shared" si="3"/>
        <v>22494.699999999997</v>
      </c>
      <c r="W55" s="11">
        <f>IF('Daily PnL Log'!W614&lt;&gt;"",'Daily PnL Log'!W614,"")</f>
        <v>567636</v>
      </c>
      <c r="X55" s="101">
        <f>IF('Daily PnL Log'!X614&lt;&gt;"",'Daily PnL Log'!X614,"")</f>
        <v>-3.03634195153232E-2</v>
      </c>
      <c r="Y55" s="11">
        <f>IF('Daily PnL Log'!Y614&lt;&gt;"",'Daily PnL Log'!Y614,"")</f>
        <v>-295</v>
      </c>
      <c r="Z55" s="11" t="str">
        <f>IF('Daily PnL Log'!AA614&lt;&gt;"",'Daily PnL Log'!AA614,"")</f>
        <v/>
      </c>
      <c r="AA55" s="11">
        <f>IF('Daily PnL Log'!AC614&lt;&gt;"",'Daily PnL Log'!AC614,"")</f>
        <v>461714.46</v>
      </c>
    </row>
    <row r="56" spans="1:27" x14ac:dyDescent="0.25">
      <c r="A56" s="47" t="str">
        <f t="shared" si="2"/>
        <v>May</v>
      </c>
      <c r="B56" s="14">
        <f>'Daily PnL Log'!B615</f>
        <v>45055</v>
      </c>
      <c r="C56" s="13">
        <f>IF('Daily PnL Log'!C615&lt;&gt;"",'Daily PnL Log'!C615,"")</f>
        <v>23564.6</v>
      </c>
      <c r="D56" s="13">
        <f>IF('Daily PnL Log'!D615&lt;&gt;"",'Daily PnL Log'!D615,"")</f>
        <v>8479.9</v>
      </c>
      <c r="E56" s="13">
        <f>IF('Daily PnL Log'!E615&lt;&gt;"",'Daily PnL Log'!E615,"")</f>
        <v>339.9</v>
      </c>
      <c r="F56" s="13">
        <f>IF('Daily PnL Log'!F615&lt;&gt;"",'Daily PnL Log'!F615,"")</f>
        <v>-1442</v>
      </c>
      <c r="G56" s="13">
        <f>IF('Daily PnL Log'!G615&lt;&gt;"",'Daily PnL Log'!G615,"")</f>
        <v>10500.7</v>
      </c>
      <c r="H56" s="13">
        <f>IF('Daily PnL Log'!H615&lt;&gt;"",'Daily PnL Log'!H615,"")</f>
        <v>-1160.2</v>
      </c>
      <c r="I56" s="13">
        <f>IF('Daily PnL Log'!I615&lt;&gt;"",'Daily PnL Log'!I615,"")</f>
        <v>0</v>
      </c>
      <c r="J56" s="13">
        <f>IF('Daily PnL Log'!J615&lt;&gt;"",'Daily PnL Log'!J615,"")</f>
        <v>40282.900000000009</v>
      </c>
      <c r="K56" s="13">
        <f>IF('Daily PnL Log'!K615&lt;&gt;"",'Daily PnL Log'!K615,"")</f>
        <v>-58.88</v>
      </c>
      <c r="L56" s="13">
        <f>IF('Daily PnL Log'!L615&lt;&gt;"",'Daily PnL Log'!L615,"")</f>
        <v>-416.3</v>
      </c>
      <c r="M56" s="13">
        <f>IF('Daily PnL Log'!M615&lt;&gt;"",'Daily PnL Log'!M615,"")</f>
        <v>-475.18</v>
      </c>
      <c r="N56" s="13">
        <f>IF('Daily PnL Log'!N615&lt;&gt;"",'Daily PnL Log'!N615,"")</f>
        <v>39807.720000000008</v>
      </c>
      <c r="O56" s="13">
        <f t="shared" si="3"/>
        <v>32026.899999999998</v>
      </c>
      <c r="P56" s="13">
        <f t="shared" si="3"/>
        <v>43527.799999999996</v>
      </c>
      <c r="Q56" s="13">
        <f t="shared" si="3"/>
        <v>-2124.6999999999998</v>
      </c>
      <c r="R56" s="13">
        <f t="shared" si="3"/>
        <v>-26796.9</v>
      </c>
      <c r="S56" s="13">
        <f t="shared" si="3"/>
        <v>1981.5999999999985</v>
      </c>
      <c r="T56" s="13">
        <f t="shared" si="3"/>
        <v>14162.899999999994</v>
      </c>
      <c r="U56" s="13">
        <f t="shared" si="3"/>
        <v>0</v>
      </c>
      <c r="V56" s="13">
        <f t="shared" si="3"/>
        <v>62777.600000000006</v>
      </c>
      <c r="W56" s="13">
        <f>IF('Daily PnL Log'!W615&lt;&gt;"",'Daily PnL Log'!W615,"")</f>
        <v>672410</v>
      </c>
      <c r="X56" s="100">
        <f>IF('Daily PnL Log'!X615&lt;&gt;"",'Daily PnL Log'!X615,"")</f>
        <v>5.9201558572894525E-2</v>
      </c>
      <c r="Y56" s="13" t="str">
        <f>IF('Daily PnL Log'!Y615&lt;&gt;"",'Daily PnL Log'!Y615,"")</f>
        <v/>
      </c>
      <c r="Z56" s="13" t="str">
        <f>IF('Daily PnL Log'!AA615&lt;&gt;"",'Daily PnL Log'!AA615,"")</f>
        <v/>
      </c>
      <c r="AA56" s="13">
        <f>IF('Daily PnL Log'!AC615&lt;&gt;"",'Daily PnL Log'!AC615,"")</f>
        <v>502593.53</v>
      </c>
    </row>
    <row r="57" spans="1:27" x14ac:dyDescent="0.25">
      <c r="A57" s="48" t="str">
        <f t="shared" si="2"/>
        <v>May</v>
      </c>
      <c r="B57" s="2">
        <f>'Daily PnL Log'!B616</f>
        <v>45056</v>
      </c>
      <c r="C57" s="11">
        <f>IF('Daily PnL Log'!C616&lt;&gt;"",'Daily PnL Log'!C616,"")</f>
        <v>8294.1</v>
      </c>
      <c r="D57" s="11">
        <f>IF('Daily PnL Log'!D616&lt;&gt;"",'Daily PnL Log'!D616,"")</f>
        <v>-8282.6</v>
      </c>
      <c r="E57" s="11">
        <f>IF('Daily PnL Log'!E616&lt;&gt;"",'Daily PnL Log'!E616,"")</f>
        <v>608.1</v>
      </c>
      <c r="F57" s="11">
        <f>IF('Daily PnL Log'!F616&lt;&gt;"",'Daily PnL Log'!F616,"")</f>
        <v>-20161.400000000001</v>
      </c>
      <c r="G57" s="11">
        <f>IF('Daily PnL Log'!G616&lt;&gt;"",'Daily PnL Log'!G616,"")</f>
        <v>8433.6</v>
      </c>
      <c r="H57" s="11">
        <f>IF('Daily PnL Log'!H616&lt;&gt;"",'Daily PnL Log'!H616,"")</f>
        <v>-15955.2</v>
      </c>
      <c r="I57" s="11">
        <f>IF('Daily PnL Log'!I616&lt;&gt;"",'Daily PnL Log'!I616,"")</f>
        <v>0</v>
      </c>
      <c r="J57" s="11">
        <f>IF('Daily PnL Log'!J616&lt;&gt;"",'Daily PnL Log'!J616,"")</f>
        <v>-27063.4</v>
      </c>
      <c r="K57" s="11">
        <f>IF('Daily PnL Log'!K616&lt;&gt;"",'Daily PnL Log'!K616,"")</f>
        <v>-67.08</v>
      </c>
      <c r="L57" s="11">
        <f>IF('Daily PnL Log'!L616&lt;&gt;"",'Daily PnL Log'!L616,"")</f>
        <v>-475.41</v>
      </c>
      <c r="M57" s="11">
        <f>IF('Daily PnL Log'!M616&lt;&gt;"",'Daily PnL Log'!M616,"")</f>
        <v>-542.49</v>
      </c>
      <c r="N57" s="11">
        <f>IF('Daily PnL Log'!N616&lt;&gt;"",'Daily PnL Log'!N616,"")</f>
        <v>-27605.890000000003</v>
      </c>
      <c r="O57" s="11">
        <f t="shared" si="3"/>
        <v>40321</v>
      </c>
      <c r="P57" s="11">
        <f t="shared" si="3"/>
        <v>35245.199999999997</v>
      </c>
      <c r="Q57" s="11">
        <f t="shared" si="3"/>
        <v>-1516.6</v>
      </c>
      <c r="R57" s="11">
        <f t="shared" si="3"/>
        <v>-46958.3</v>
      </c>
      <c r="S57" s="11">
        <f t="shared" si="3"/>
        <v>10415.199999999999</v>
      </c>
      <c r="T57" s="11">
        <f t="shared" si="3"/>
        <v>-1792.3000000000065</v>
      </c>
      <c r="U57" s="11">
        <f t="shared" si="3"/>
        <v>0</v>
      </c>
      <c r="V57" s="11">
        <f t="shared" si="3"/>
        <v>35714.200000000004</v>
      </c>
      <c r="W57" s="11">
        <f>IF('Daily PnL Log'!W616&lt;&gt;"",'Daily PnL Log'!W616,"")</f>
        <v>654966</v>
      </c>
      <c r="X57" s="101">
        <f>IF('Daily PnL Log'!X616&lt;&gt;"",'Daily PnL Log'!X616,"")</f>
        <v>-4.2148584812036052E-2</v>
      </c>
      <c r="Y57" s="11">
        <f>IF('Daily PnL Log'!Y616&lt;&gt;"",'Daily PnL Log'!Y616,"")</f>
        <v>-5158.2299999999996</v>
      </c>
      <c r="Z57" s="11" t="str">
        <f>IF('Daily PnL Log'!AA616&lt;&gt;"",'Daily PnL Log'!AA616,"")</f>
        <v/>
      </c>
      <c r="AA57" s="11">
        <f>IF('Daily PnL Log'!AC616&lt;&gt;"",'Daily PnL Log'!AC616,"")</f>
        <v>480401.29</v>
      </c>
    </row>
    <row r="58" spans="1:27" x14ac:dyDescent="0.25">
      <c r="A58" s="47" t="str">
        <f t="shared" si="2"/>
        <v>May</v>
      </c>
      <c r="B58" s="14">
        <f>'Daily PnL Log'!B617</f>
        <v>45057</v>
      </c>
      <c r="C58" s="13">
        <f>IF('Daily PnL Log'!C617&lt;&gt;"",'Daily PnL Log'!C617,"")</f>
        <v>-6542.8</v>
      </c>
      <c r="D58" s="13">
        <f>IF('Daily PnL Log'!D617&lt;&gt;"",'Daily PnL Log'!D617,"")</f>
        <v>-1579.1</v>
      </c>
      <c r="E58" s="13">
        <f>IF('Daily PnL Log'!E617&lt;&gt;"",'Daily PnL Log'!E617,"")</f>
        <v>-648.5</v>
      </c>
      <c r="F58" s="13">
        <f>IF('Daily PnL Log'!F617&lt;&gt;"",'Daily PnL Log'!F617,"")</f>
        <v>9807.5</v>
      </c>
      <c r="G58" s="13">
        <f>IF('Daily PnL Log'!G617&lt;&gt;"",'Daily PnL Log'!G617,"")</f>
        <v>-10876.5</v>
      </c>
      <c r="H58" s="13">
        <f>IF('Daily PnL Log'!H617&lt;&gt;"",'Daily PnL Log'!H617,"")</f>
        <v>2779.4</v>
      </c>
      <c r="I58" s="13">
        <f>IF('Daily PnL Log'!I617&lt;&gt;"",'Daily PnL Log'!I617,"")</f>
        <v>0</v>
      </c>
      <c r="J58" s="13">
        <f>IF('Daily PnL Log'!J617&lt;&gt;"",'Daily PnL Log'!J617,"")</f>
        <v>-7060</v>
      </c>
      <c r="K58" s="13">
        <f>IF('Daily PnL Log'!K617&lt;&gt;"",'Daily PnL Log'!K617,"")</f>
        <v>-85.11</v>
      </c>
      <c r="L58" s="13">
        <f>IF('Daily PnL Log'!L617&lt;&gt;"",'Daily PnL Log'!L617,"")</f>
        <v>-600.53</v>
      </c>
      <c r="M58" s="13">
        <f>IF('Daily PnL Log'!M617&lt;&gt;"",'Daily PnL Log'!M617,"")</f>
        <v>-685.64</v>
      </c>
      <c r="N58" s="13">
        <f>IF('Daily PnL Log'!N617&lt;&gt;"",'Daily PnL Log'!N617,"")</f>
        <v>-7745.64</v>
      </c>
      <c r="O58" s="13">
        <f t="shared" si="3"/>
        <v>33778.199999999997</v>
      </c>
      <c r="P58" s="13">
        <f t="shared" si="3"/>
        <v>33666.1</v>
      </c>
      <c r="Q58" s="13">
        <f t="shared" si="3"/>
        <v>-2165.1</v>
      </c>
      <c r="R58" s="13">
        <f t="shared" si="3"/>
        <v>-37150.800000000003</v>
      </c>
      <c r="S58" s="13">
        <f t="shared" si="3"/>
        <v>-461.30000000000109</v>
      </c>
      <c r="T58" s="13">
        <f t="shared" si="3"/>
        <v>987.09999999999354</v>
      </c>
      <c r="U58" s="13">
        <f t="shared" si="3"/>
        <v>0</v>
      </c>
      <c r="V58" s="13">
        <f t="shared" si="3"/>
        <v>28654.200000000004</v>
      </c>
      <c r="W58" s="13">
        <f>IF('Daily PnL Log'!W617&lt;&gt;"",'Daily PnL Log'!W617,"")</f>
        <v>699044</v>
      </c>
      <c r="X58" s="100">
        <f>IF('Daily PnL Log'!X617&lt;&gt;"",'Daily PnL Log'!X617,"")</f>
        <v>-1.1080332568479238E-2</v>
      </c>
      <c r="Y58" s="13" t="str">
        <f>IF('Daily PnL Log'!Y617&lt;&gt;"",'Daily PnL Log'!Y617,"")</f>
        <v/>
      </c>
      <c r="Z58" s="13" t="str">
        <f>IF('Daily PnL Log'!AA617&lt;&gt;"",'Daily PnL Log'!AA617,"")</f>
        <v/>
      </c>
      <c r="AA58" s="13">
        <f>IF('Daily PnL Log'!AC617&lt;&gt;"",'Daily PnL Log'!AC617,"")</f>
        <v>472871.4</v>
      </c>
    </row>
    <row r="59" spans="1:27" x14ac:dyDescent="0.25">
      <c r="A59" s="48" t="str">
        <f t="shared" si="2"/>
        <v>May</v>
      </c>
      <c r="B59" s="2">
        <f>'Daily PnL Log'!B618</f>
        <v>45058</v>
      </c>
      <c r="C59" s="11">
        <f>IF('Daily PnL Log'!C618&lt;&gt;"",'Daily PnL Log'!C618,"")</f>
        <v>1069.7</v>
      </c>
      <c r="D59" s="11">
        <f>IF('Daily PnL Log'!D618&lt;&gt;"",'Daily PnL Log'!D618,"")</f>
        <v>8992</v>
      </c>
      <c r="E59" s="11">
        <f>IF('Daily PnL Log'!E618&lt;&gt;"",'Daily PnL Log'!E618,"")</f>
        <v>970</v>
      </c>
      <c r="F59" s="11">
        <f>IF('Daily PnL Log'!F618&lt;&gt;"",'Daily PnL Log'!F618,"")</f>
        <v>3249.3</v>
      </c>
      <c r="G59" s="11">
        <f>IF('Daily PnL Log'!G618&lt;&gt;"",'Daily PnL Log'!G618,"")</f>
        <v>-257.2</v>
      </c>
      <c r="H59" s="11">
        <f>IF('Daily PnL Log'!H618&lt;&gt;"",'Daily PnL Log'!H618,"")</f>
        <v>23508.6</v>
      </c>
      <c r="I59" s="11">
        <f>IF('Daily PnL Log'!I618&lt;&gt;"",'Daily PnL Log'!I618,"")</f>
        <v>0</v>
      </c>
      <c r="J59" s="11">
        <f>IF('Daily PnL Log'!J618&lt;&gt;"",'Daily PnL Log'!J618,"")</f>
        <v>37532.399999999994</v>
      </c>
      <c r="K59" s="11">
        <f>IF('Daily PnL Log'!K618&lt;&gt;"",'Daily PnL Log'!K618,"")</f>
        <v>-111.99</v>
      </c>
      <c r="L59" s="11">
        <f>IF('Daily PnL Log'!L618&lt;&gt;"",'Daily PnL Log'!L618,"")</f>
        <v>-792.35</v>
      </c>
      <c r="M59" s="11">
        <f>IF('Daily PnL Log'!M618&lt;&gt;"",'Daily PnL Log'!M618,"")</f>
        <v>-904.34</v>
      </c>
      <c r="N59" s="11">
        <f>IF('Daily PnL Log'!N618&lt;&gt;"",'Daily PnL Log'!N618,"")</f>
        <v>36628.06</v>
      </c>
      <c r="O59" s="11">
        <f t="shared" si="3"/>
        <v>34847.899999999994</v>
      </c>
      <c r="P59" s="11">
        <f t="shared" si="3"/>
        <v>42658.1</v>
      </c>
      <c r="Q59" s="11">
        <f t="shared" si="3"/>
        <v>-1195.0999999999999</v>
      </c>
      <c r="R59" s="11">
        <f t="shared" si="3"/>
        <v>-33901.5</v>
      </c>
      <c r="S59" s="11">
        <f t="shared" si="3"/>
        <v>-718.50000000000114</v>
      </c>
      <c r="T59" s="11">
        <f t="shared" si="3"/>
        <v>24495.699999999993</v>
      </c>
      <c r="U59" s="11">
        <f t="shared" si="3"/>
        <v>0</v>
      </c>
      <c r="V59" s="11">
        <f t="shared" si="3"/>
        <v>66186.600000000006</v>
      </c>
      <c r="W59" s="11">
        <f>IF('Daily PnL Log'!W618&lt;&gt;"",'Daily PnL Log'!W618,"")</f>
        <v>751970</v>
      </c>
      <c r="X59" s="101">
        <f>IF('Daily PnL Log'!X618&lt;&gt;"",'Daily PnL Log'!X618,"")</f>
        <v>4.8709469792677894E-2</v>
      </c>
      <c r="Y59" s="11" t="str">
        <f>IF('Daily PnL Log'!Y618&lt;&gt;"",'Daily PnL Log'!Y618,"")</f>
        <v/>
      </c>
      <c r="Z59" s="11" t="str">
        <f>IF('Daily PnL Log'!AA618&lt;&gt;"",'Daily PnL Log'!AA618,"")</f>
        <v/>
      </c>
      <c r="AA59" s="11">
        <f>IF('Daily PnL Log'!AC618&lt;&gt;"",'Daily PnL Log'!AC618,"")</f>
        <v>516973.81</v>
      </c>
    </row>
    <row r="60" spans="1:27" x14ac:dyDescent="0.25">
      <c r="A60" s="47" t="str">
        <f t="shared" si="2"/>
        <v>May</v>
      </c>
      <c r="B60" s="14">
        <f>'Daily PnL Log'!B619</f>
        <v>45061</v>
      </c>
      <c r="C60" s="13">
        <f>IF('Daily PnL Log'!C619&lt;&gt;"",'Daily PnL Log'!C619,"")</f>
        <v>3552.5</v>
      </c>
      <c r="D60" s="13">
        <f>IF('Daily PnL Log'!D619&lt;&gt;"",'Daily PnL Log'!D619,"")</f>
        <v>11513.4</v>
      </c>
      <c r="E60" s="13">
        <f>IF('Daily PnL Log'!E619&lt;&gt;"",'Daily PnL Log'!E619,"")</f>
        <v>-1586.8</v>
      </c>
      <c r="F60" s="13">
        <f>IF('Daily PnL Log'!F619&lt;&gt;"",'Daily PnL Log'!F619,"")</f>
        <v>1232.5</v>
      </c>
      <c r="G60" s="13">
        <f>IF('Daily PnL Log'!G619&lt;&gt;"",'Daily PnL Log'!G619,"")</f>
        <v>-10091.700000000001</v>
      </c>
      <c r="H60" s="13">
        <f>IF('Daily PnL Log'!H619&lt;&gt;"",'Daily PnL Log'!H619,"")</f>
        <v>14454.4</v>
      </c>
      <c r="I60" s="13">
        <f>IF('Daily PnL Log'!I619&lt;&gt;"",'Daily PnL Log'!I619,"")</f>
        <v>0</v>
      </c>
      <c r="J60" s="13">
        <f>IF('Daily PnL Log'!J619&lt;&gt;"",'Daily PnL Log'!J619,"")</f>
        <v>19074.3</v>
      </c>
      <c r="K60" s="13">
        <f>IF('Daily PnL Log'!K619&lt;&gt;"",'Daily PnL Log'!K619,"")</f>
        <v>-67.55</v>
      </c>
      <c r="L60" s="13">
        <f>IF('Daily PnL Log'!L619&lt;&gt;"",'Daily PnL Log'!L619,"")</f>
        <v>-477.25</v>
      </c>
      <c r="M60" s="13">
        <f>IF('Daily PnL Log'!M619&lt;&gt;"",'Daily PnL Log'!M619,"")</f>
        <v>-544.79999999999995</v>
      </c>
      <c r="N60" s="13">
        <f>IF('Daily PnL Log'!N619&lt;&gt;"",'Daily PnL Log'!N619,"")</f>
        <v>18529.5</v>
      </c>
      <c r="O60" s="13">
        <f t="shared" si="3"/>
        <v>38400.399999999994</v>
      </c>
      <c r="P60" s="13">
        <f t="shared" si="3"/>
        <v>54171.5</v>
      </c>
      <c r="Q60" s="13">
        <f t="shared" si="3"/>
        <v>-2781.8999999999996</v>
      </c>
      <c r="R60" s="13">
        <f t="shared" si="3"/>
        <v>-32669</v>
      </c>
      <c r="S60" s="13">
        <f t="shared" si="3"/>
        <v>-10810.200000000003</v>
      </c>
      <c r="T60" s="13">
        <f t="shared" si="3"/>
        <v>38950.099999999991</v>
      </c>
      <c r="U60" s="13">
        <f t="shared" si="3"/>
        <v>0</v>
      </c>
      <c r="V60" s="13">
        <f t="shared" si="3"/>
        <v>85260.900000000009</v>
      </c>
      <c r="W60" s="13">
        <f>IF('Daily PnL Log'!W619&lt;&gt;"",'Daily PnL Log'!W619,"")</f>
        <v>593247</v>
      </c>
      <c r="X60" s="100">
        <f>IF('Daily PnL Log'!X619&lt;&gt;"",'Daily PnL Log'!X619,"")</f>
        <v>3.1234039110185133E-2</v>
      </c>
      <c r="Y60" s="13" t="str">
        <f>IF('Daily PnL Log'!Y619&lt;&gt;"",'Daily PnL Log'!Y619,"")</f>
        <v/>
      </c>
      <c r="Z60" s="13" t="str">
        <f>IF('Daily PnL Log'!AA619&lt;&gt;"",'Daily PnL Log'!AA619,"")</f>
        <v/>
      </c>
      <c r="AA60" s="13">
        <f>IF('Daily PnL Log'!AC619&lt;&gt;"",'Daily PnL Log'!AC619,"")</f>
        <v>537752.26</v>
      </c>
    </row>
    <row r="61" spans="1:27" x14ac:dyDescent="0.25">
      <c r="A61" s="48" t="str">
        <f t="shared" si="2"/>
        <v>May</v>
      </c>
      <c r="B61" s="2">
        <f>'Daily PnL Log'!B620</f>
        <v>45062</v>
      </c>
      <c r="C61" s="11">
        <f>IF('Daily PnL Log'!C620&lt;&gt;"",'Daily PnL Log'!C620,"")</f>
        <v>75722.5</v>
      </c>
      <c r="D61" s="11">
        <f>IF('Daily PnL Log'!D620&lt;&gt;"",'Daily PnL Log'!D620,"")</f>
        <v>-11750.7</v>
      </c>
      <c r="E61" s="11">
        <f>IF('Daily PnL Log'!E620&lt;&gt;"",'Daily PnL Log'!E620,"")</f>
        <v>2017</v>
      </c>
      <c r="F61" s="11">
        <f>IF('Daily PnL Log'!F620&lt;&gt;"",'Daily PnL Log'!F620,"")</f>
        <v>-10058.1</v>
      </c>
      <c r="G61" s="11">
        <f>IF('Daily PnL Log'!G620&lt;&gt;"",'Daily PnL Log'!G620,"")</f>
        <v>-3921.2</v>
      </c>
      <c r="H61" s="11">
        <f>IF('Daily PnL Log'!H620&lt;&gt;"",'Daily PnL Log'!H620,"")</f>
        <v>-14023.2</v>
      </c>
      <c r="I61" s="11">
        <f>IF('Daily PnL Log'!I620&lt;&gt;"",'Daily PnL Log'!I620,"")</f>
        <v>0</v>
      </c>
      <c r="J61" s="11">
        <f>IF('Daily PnL Log'!J620&lt;&gt;"",'Daily PnL Log'!J620,"")</f>
        <v>37986.300000000003</v>
      </c>
      <c r="K61" s="11">
        <f>IF('Daily PnL Log'!K620&lt;&gt;"",'Daily PnL Log'!K620,"")</f>
        <v>-102.8</v>
      </c>
      <c r="L61" s="11">
        <f>IF('Daily PnL Log'!L620&lt;&gt;"",'Daily PnL Log'!L620,"")</f>
        <v>-726.8</v>
      </c>
      <c r="M61" s="11">
        <f>IF('Daily PnL Log'!M620&lt;&gt;"",'Daily PnL Log'!M620,"")</f>
        <v>-829.59999999999991</v>
      </c>
      <c r="N61" s="11">
        <f>IF('Daily PnL Log'!N620&lt;&gt;"",'Daily PnL Log'!N620,"")</f>
        <v>37156.700000000004</v>
      </c>
      <c r="O61" s="11">
        <f t="shared" si="3"/>
        <v>114122.9</v>
      </c>
      <c r="P61" s="11">
        <f t="shared" si="3"/>
        <v>42420.800000000003</v>
      </c>
      <c r="Q61" s="11">
        <f t="shared" si="3"/>
        <v>-764.89999999999964</v>
      </c>
      <c r="R61" s="11">
        <f t="shared" si="3"/>
        <v>-42727.1</v>
      </c>
      <c r="S61" s="11">
        <f t="shared" si="3"/>
        <v>-14731.400000000001</v>
      </c>
      <c r="T61" s="11">
        <f t="shared" si="3"/>
        <v>24926.899999999991</v>
      </c>
      <c r="U61" s="11">
        <f t="shared" si="3"/>
        <v>0</v>
      </c>
      <c r="V61" s="11">
        <f t="shared" si="3"/>
        <v>123247.20000000001</v>
      </c>
      <c r="W61" s="11">
        <f>IF('Daily PnL Log'!W620&lt;&gt;"",'Daily PnL Log'!W620,"")</f>
        <v>526710</v>
      </c>
      <c r="X61" s="101">
        <f>IF('Daily PnL Log'!X620&lt;&gt;"",'Daily PnL Log'!X620,"")</f>
        <v>7.0544891875984894E-2</v>
      </c>
      <c r="Y61" s="11" t="str">
        <f>IF('Daily PnL Log'!Y620&lt;&gt;"",'Daily PnL Log'!Y620,"")</f>
        <v/>
      </c>
      <c r="Z61" s="11" t="str">
        <f>IF('Daily PnL Log'!AA620&lt;&gt;"",'Daily PnL Log'!AA620,"")</f>
        <v/>
      </c>
      <c r="AA61" s="11">
        <f>IF('Daily PnL Log'!AC620&lt;&gt;"",'Daily PnL Log'!AC620,"")</f>
        <v>580636.91</v>
      </c>
    </row>
    <row r="62" spans="1:27" x14ac:dyDescent="0.25">
      <c r="A62" s="47" t="str">
        <f t="shared" si="2"/>
        <v>May</v>
      </c>
      <c r="B62" s="14">
        <f>'Daily PnL Log'!B621</f>
        <v>45063</v>
      </c>
      <c r="C62" s="13">
        <f>IF('Daily PnL Log'!C621&lt;&gt;"",'Daily PnL Log'!C621,"")</f>
        <v>38020.400000000001</v>
      </c>
      <c r="D62" s="13">
        <f>IF('Daily PnL Log'!D621&lt;&gt;"",'Daily PnL Log'!D621,"")</f>
        <v>34082.400000000001</v>
      </c>
      <c r="E62" s="13">
        <f>IF('Daily PnL Log'!E621&lt;&gt;"",'Daily PnL Log'!E621,"")</f>
        <v>641.4</v>
      </c>
      <c r="F62" s="13">
        <f>IF('Daily PnL Log'!F621&lt;&gt;"",'Daily PnL Log'!F621,"")</f>
        <v>23740.799999999999</v>
      </c>
      <c r="G62" s="13">
        <f>IF('Daily PnL Log'!G621&lt;&gt;"",'Daily PnL Log'!G621,"")</f>
        <v>-8892.2999999999993</v>
      </c>
      <c r="H62" s="13">
        <f>IF('Daily PnL Log'!H621&lt;&gt;"",'Daily PnL Log'!H621,"")</f>
        <v>-6930.4</v>
      </c>
      <c r="I62" s="13">
        <f>IF('Daily PnL Log'!I621&lt;&gt;"",'Daily PnL Log'!I621,"")</f>
        <v>0</v>
      </c>
      <c r="J62" s="13">
        <f>IF('Daily PnL Log'!J621&lt;&gt;"",'Daily PnL Log'!J621,"")</f>
        <v>80662.3</v>
      </c>
      <c r="K62" s="13">
        <f>IF('Daily PnL Log'!K621&lt;&gt;"",'Daily PnL Log'!K621,"")</f>
        <v>-65.58</v>
      </c>
      <c r="L62" s="13">
        <f>IF('Daily PnL Log'!L621&lt;&gt;"",'Daily PnL Log'!L621,"")</f>
        <v>-463.45</v>
      </c>
      <c r="M62" s="13">
        <f>IF('Daily PnL Log'!M621&lt;&gt;"",'Daily PnL Log'!M621,"")</f>
        <v>-529.03</v>
      </c>
      <c r="N62" s="13">
        <f>IF('Daily PnL Log'!N621&lt;&gt;"",'Daily PnL Log'!N621,"")</f>
        <v>80133.27</v>
      </c>
      <c r="O62" s="13">
        <f t="shared" si="3"/>
        <v>152143.29999999999</v>
      </c>
      <c r="P62" s="13">
        <f t="shared" si="3"/>
        <v>76503.200000000012</v>
      </c>
      <c r="Q62" s="13">
        <f t="shared" si="3"/>
        <v>-123.49999999999966</v>
      </c>
      <c r="R62" s="13">
        <f t="shared" si="3"/>
        <v>-18986.3</v>
      </c>
      <c r="S62" s="13">
        <f t="shared" si="3"/>
        <v>-23623.7</v>
      </c>
      <c r="T62" s="13">
        <f t="shared" si="3"/>
        <v>17996.499999999993</v>
      </c>
      <c r="U62" s="13">
        <f t="shared" si="3"/>
        <v>0</v>
      </c>
      <c r="V62" s="13">
        <f t="shared" si="3"/>
        <v>203909.5</v>
      </c>
      <c r="W62" s="13">
        <f>IF('Daily PnL Log'!W621&lt;&gt;"",'Daily PnL Log'!W621,"")</f>
        <v>556397</v>
      </c>
      <c r="X62" s="100">
        <f>IF('Daily PnL Log'!X621&lt;&gt;"",'Daily PnL Log'!X621,"")</f>
        <v>0.14402175065645573</v>
      </c>
      <c r="Y62" s="13" t="str">
        <f>IF('Daily PnL Log'!Y621&lt;&gt;"",'Daily PnL Log'!Y621,"")</f>
        <v/>
      </c>
      <c r="Z62" s="13" t="str">
        <f>IF('Daily PnL Log'!AA621&lt;&gt;"",'Daily PnL Log'!AA621,"")</f>
        <v/>
      </c>
      <c r="AA62" s="13">
        <f>IF('Daily PnL Log'!AC621&lt;&gt;"",'Daily PnL Log'!AC621,"")</f>
        <v>647659.88</v>
      </c>
    </row>
    <row r="63" spans="1:27" x14ac:dyDescent="0.25">
      <c r="A63" s="48" t="str">
        <f t="shared" si="2"/>
        <v>May</v>
      </c>
      <c r="B63" s="2">
        <f>'Daily PnL Log'!B622</f>
        <v>45064</v>
      </c>
      <c r="C63" s="11">
        <f>IF('Daily PnL Log'!C622&lt;&gt;"",'Daily PnL Log'!C622,"")</f>
        <v>17425.400000000001</v>
      </c>
      <c r="D63" s="11">
        <f>IF('Daily PnL Log'!D622&lt;&gt;"",'Daily PnL Log'!D622,"")</f>
        <v>7009.7</v>
      </c>
      <c r="E63" s="11">
        <f>IF('Daily PnL Log'!E622&lt;&gt;"",'Daily PnL Log'!E622,"")</f>
        <v>503.7</v>
      </c>
      <c r="F63" s="11">
        <f>IF('Daily PnL Log'!F622&lt;&gt;"",'Daily PnL Log'!F622,"")</f>
        <v>672.1</v>
      </c>
      <c r="G63" s="11">
        <f>IF('Daily PnL Log'!G622&lt;&gt;"",'Daily PnL Log'!G622,"")</f>
        <v>-7788.6</v>
      </c>
      <c r="H63" s="11">
        <f>IF('Daily PnL Log'!H622&lt;&gt;"",'Daily PnL Log'!H622,"")</f>
        <v>-4018.7</v>
      </c>
      <c r="I63" s="11">
        <f>IF('Daily PnL Log'!I622&lt;&gt;"",'Daily PnL Log'!I622,"")</f>
        <v>0</v>
      </c>
      <c r="J63" s="11">
        <f>IF('Daily PnL Log'!J622&lt;&gt;"",'Daily PnL Log'!J622,"")</f>
        <v>13803.600000000002</v>
      </c>
      <c r="K63" s="11">
        <f>IF('Daily PnL Log'!K622&lt;&gt;"",'Daily PnL Log'!K622,"")</f>
        <v>-98.64</v>
      </c>
      <c r="L63" s="11">
        <f>IF('Daily PnL Log'!L622&lt;&gt;"",'Daily PnL Log'!L622,"")</f>
        <v>-697.82</v>
      </c>
      <c r="M63" s="11">
        <f>IF('Daily PnL Log'!M622&lt;&gt;"",'Daily PnL Log'!M622,"")</f>
        <v>-796.46</v>
      </c>
      <c r="N63" s="11">
        <f>IF('Daily PnL Log'!N622&lt;&gt;"",'Daily PnL Log'!N622,"")</f>
        <v>13007.140000000003</v>
      </c>
      <c r="O63" s="11">
        <f t="shared" si="3"/>
        <v>169568.69999999998</v>
      </c>
      <c r="P63" s="11">
        <f t="shared" si="3"/>
        <v>83512.900000000009</v>
      </c>
      <c r="Q63" s="11">
        <f t="shared" si="3"/>
        <v>380.20000000000033</v>
      </c>
      <c r="R63" s="11">
        <f t="shared" si="3"/>
        <v>-18314.2</v>
      </c>
      <c r="S63" s="11">
        <f t="shared" si="3"/>
        <v>-31412.300000000003</v>
      </c>
      <c r="T63" s="11">
        <f t="shared" si="3"/>
        <v>13977.799999999992</v>
      </c>
      <c r="U63" s="11">
        <f t="shared" si="3"/>
        <v>0</v>
      </c>
      <c r="V63" s="11">
        <f t="shared" si="3"/>
        <v>217713.1</v>
      </c>
      <c r="W63" s="11">
        <f>IF('Daily PnL Log'!W622&lt;&gt;"",'Daily PnL Log'!W622,"")</f>
        <v>657275</v>
      </c>
      <c r="X63" s="101">
        <f>IF('Daily PnL Log'!X622&lt;&gt;"",'Daily PnL Log'!X622,"")</f>
        <v>1.9789494503822606E-2</v>
      </c>
      <c r="Y63" s="11" t="str">
        <f>IF('Daily PnL Log'!Y622&lt;&gt;"",'Daily PnL Log'!Y622,"")</f>
        <v/>
      </c>
      <c r="Z63" s="11" t="str">
        <f>IF('Daily PnL Log'!AA622&lt;&gt;"",'Daily PnL Log'!AA622,"")</f>
        <v/>
      </c>
      <c r="AA63" s="11">
        <f>IF('Daily PnL Log'!AC622&lt;&gt;"",'Daily PnL Log'!AC622,"")</f>
        <v>663718.67000000004</v>
      </c>
    </row>
    <row r="64" spans="1:27" x14ac:dyDescent="0.25">
      <c r="A64" s="47" t="str">
        <f t="shared" si="2"/>
        <v>May</v>
      </c>
      <c r="B64" s="14">
        <f>'Daily PnL Log'!B623</f>
        <v>45065</v>
      </c>
      <c r="C64" s="13">
        <f>IF('Daily PnL Log'!C623&lt;&gt;"",'Daily PnL Log'!C623,"")</f>
        <v>-6049.4</v>
      </c>
      <c r="D64" s="13">
        <f>IF('Daily PnL Log'!D623&lt;&gt;"",'Daily PnL Log'!D623,"")</f>
        <v>2676.7</v>
      </c>
      <c r="E64" s="13">
        <f>IF('Daily PnL Log'!E623&lt;&gt;"",'Daily PnL Log'!E623,"")</f>
        <v>403.3</v>
      </c>
      <c r="F64" s="13">
        <f>IF('Daily PnL Log'!F623&lt;&gt;"",'Daily PnL Log'!F623,"")</f>
        <v>-4582.7</v>
      </c>
      <c r="G64" s="13">
        <f>IF('Daily PnL Log'!G623&lt;&gt;"",'Daily PnL Log'!G623,"")</f>
        <v>2995.2</v>
      </c>
      <c r="H64" s="13">
        <f>IF('Daily PnL Log'!H623&lt;&gt;"",'Daily PnL Log'!H623,"")</f>
        <v>20221.7</v>
      </c>
      <c r="I64" s="13">
        <f>IF('Daily PnL Log'!I623&lt;&gt;"",'Daily PnL Log'!I623,"")</f>
        <v>0</v>
      </c>
      <c r="J64" s="13">
        <f>IF('Daily PnL Log'!J623&lt;&gt;"",'Daily PnL Log'!J623,"")</f>
        <v>15664.800000000001</v>
      </c>
      <c r="K64" s="13">
        <f>IF('Daily PnL Log'!K623&lt;&gt;"",'Daily PnL Log'!K623,"")</f>
        <v>-102.48</v>
      </c>
      <c r="L64" s="13">
        <f>IF('Daily PnL Log'!L623&lt;&gt;"",'Daily PnL Log'!L623,"")</f>
        <v>-720.74</v>
      </c>
      <c r="M64" s="13">
        <f>IF('Daily PnL Log'!M623&lt;&gt;"",'Daily PnL Log'!M623,"")</f>
        <v>-823.22</v>
      </c>
      <c r="N64" s="13">
        <f>IF('Daily PnL Log'!N623&lt;&gt;"",'Daily PnL Log'!N623,"")</f>
        <v>14841.580000000002</v>
      </c>
      <c r="O64" s="13">
        <f t="shared" si="3"/>
        <v>163519.29999999999</v>
      </c>
      <c r="P64" s="13">
        <f t="shared" si="3"/>
        <v>86189.6</v>
      </c>
      <c r="Q64" s="13">
        <f t="shared" si="3"/>
        <v>783.50000000000034</v>
      </c>
      <c r="R64" s="13">
        <f t="shared" si="3"/>
        <v>-22896.9</v>
      </c>
      <c r="S64" s="13">
        <f t="shared" si="3"/>
        <v>-28417.100000000002</v>
      </c>
      <c r="T64" s="13">
        <f t="shared" si="3"/>
        <v>34199.499999999993</v>
      </c>
      <c r="U64" s="13">
        <f t="shared" si="3"/>
        <v>0</v>
      </c>
      <c r="V64" s="13">
        <f t="shared" si="3"/>
        <v>233377.9</v>
      </c>
      <c r="W64" s="13">
        <f>IF('Daily PnL Log'!W623&lt;&gt;"",'Daily PnL Log'!W623,"")</f>
        <v>660600</v>
      </c>
      <c r="X64" s="100">
        <f>IF('Daily PnL Log'!X623&lt;&gt;"",'Daily PnL Log'!X623,"")</f>
        <v>2.2466818044202242E-2</v>
      </c>
      <c r="Y64" s="13" t="str">
        <f>IF('Daily PnL Log'!Y623&lt;&gt;"",'Daily PnL Log'!Y623,"")</f>
        <v/>
      </c>
      <c r="Z64" s="13" t="str">
        <f>IF('Daily PnL Log'!AA623&lt;&gt;"",'Daily PnL Log'!AA623,"")</f>
        <v/>
      </c>
      <c r="AA64" s="13">
        <f>IF('Daily PnL Log'!AC623&lt;&gt;"",'Daily PnL Log'!AC623,"")</f>
        <v>684124.45</v>
      </c>
    </row>
    <row r="65" spans="1:27" x14ac:dyDescent="0.25">
      <c r="A65" s="48" t="str">
        <f t="shared" si="2"/>
        <v>May</v>
      </c>
      <c r="B65" s="2">
        <f>'Daily PnL Log'!B624</f>
        <v>45068</v>
      </c>
      <c r="C65" s="11">
        <f>IF('Daily PnL Log'!C624&lt;&gt;"",'Daily PnL Log'!C624,"")</f>
        <v>-17951.3</v>
      </c>
      <c r="D65" s="11">
        <f>IF('Daily PnL Log'!D624&lt;&gt;"",'Daily PnL Log'!D624,"")</f>
        <v>12217.5</v>
      </c>
      <c r="E65" s="11">
        <f>IF('Daily PnL Log'!E624&lt;&gt;"",'Daily PnL Log'!E624,"")</f>
        <v>-307.2</v>
      </c>
      <c r="F65" s="11">
        <f>IF('Daily PnL Log'!F624&lt;&gt;"",'Daily PnL Log'!F624,"")</f>
        <v>5355.8</v>
      </c>
      <c r="G65" s="11">
        <f>IF('Daily PnL Log'!G624&lt;&gt;"",'Daily PnL Log'!G624,"")</f>
        <v>5707.1</v>
      </c>
      <c r="H65" s="11">
        <f>IF('Daily PnL Log'!H624&lt;&gt;"",'Daily PnL Log'!H624,"")</f>
        <v>677.1</v>
      </c>
      <c r="I65" s="11">
        <f>IF('Daily PnL Log'!I624&lt;&gt;"",'Daily PnL Log'!I624,"")</f>
        <v>0</v>
      </c>
      <c r="J65" s="11">
        <f>IF('Daily PnL Log'!J624&lt;&gt;"",'Daily PnL Log'!J624,"")</f>
        <v>5699.0000000000018</v>
      </c>
      <c r="K65" s="11">
        <f>IF('Daily PnL Log'!K624&lt;&gt;"",'Daily PnL Log'!K624,"")</f>
        <v>-91.52</v>
      </c>
      <c r="L65" s="11">
        <f>IF('Daily PnL Log'!L624&lt;&gt;"",'Daily PnL Log'!L624,"")</f>
        <v>-646.54999999999995</v>
      </c>
      <c r="M65" s="11">
        <f>IF('Daily PnL Log'!M624&lt;&gt;"",'Daily PnL Log'!M624,"")</f>
        <v>-738.06999999999994</v>
      </c>
      <c r="N65" s="11">
        <f>IF('Daily PnL Log'!N624&lt;&gt;"",'Daily PnL Log'!N624,"")</f>
        <v>4960.9300000000021</v>
      </c>
      <c r="O65" s="11">
        <f t="shared" si="3"/>
        <v>145568</v>
      </c>
      <c r="P65" s="11">
        <f t="shared" si="3"/>
        <v>98407.1</v>
      </c>
      <c r="Q65" s="11">
        <f t="shared" si="3"/>
        <v>476.30000000000035</v>
      </c>
      <c r="R65" s="11">
        <f t="shared" si="3"/>
        <v>-17541.100000000002</v>
      </c>
      <c r="S65" s="11">
        <f t="shared" si="3"/>
        <v>-22710</v>
      </c>
      <c r="T65" s="11">
        <f t="shared" si="3"/>
        <v>34876.599999999991</v>
      </c>
      <c r="U65" s="11">
        <f t="shared" si="3"/>
        <v>0</v>
      </c>
      <c r="V65" s="11">
        <f t="shared" si="3"/>
        <v>239076.9</v>
      </c>
      <c r="W65" s="11">
        <f>IF('Daily PnL Log'!W624&lt;&gt;"",'Daily PnL Log'!W624,"")</f>
        <v>702880</v>
      </c>
      <c r="X65" s="101">
        <f>IF('Daily PnL Log'!X624&lt;&gt;"",'Daily PnL Log'!X624,"")</f>
        <v>7.058004211245166E-3</v>
      </c>
      <c r="Y65" s="11" t="str">
        <f>IF('Daily PnL Log'!Y624&lt;&gt;"",'Daily PnL Log'!Y624,"")</f>
        <v/>
      </c>
      <c r="Z65" s="11" t="str">
        <f>IF('Daily PnL Log'!AA624&lt;&gt;"",'Daily PnL Log'!AA624,"")</f>
        <v/>
      </c>
      <c r="AA65" s="11">
        <f>IF('Daily PnL Log'!AC624&lt;&gt;"",'Daily PnL Log'!AC624,"")</f>
        <v>685024.13</v>
      </c>
    </row>
    <row r="66" spans="1:27" x14ac:dyDescent="0.25">
      <c r="A66" s="47" t="str">
        <f t="shared" si="2"/>
        <v>May</v>
      </c>
      <c r="B66" s="14">
        <f>'Daily PnL Log'!B625</f>
        <v>45069</v>
      </c>
      <c r="C66" s="13">
        <f>IF('Daily PnL Log'!C625&lt;&gt;"",'Daily PnL Log'!C625,"")</f>
        <v>17846.599999999999</v>
      </c>
      <c r="D66" s="13">
        <f>IF('Daily PnL Log'!D625&lt;&gt;"",'Daily PnL Log'!D625,"")</f>
        <v>11540.7</v>
      </c>
      <c r="E66" s="13">
        <f>IF('Daily PnL Log'!E625&lt;&gt;"",'Daily PnL Log'!E625,"")</f>
        <v>-1939.9</v>
      </c>
      <c r="F66" s="13">
        <f>IF('Daily PnL Log'!F625&lt;&gt;"",'Daily PnL Log'!F625,"")</f>
        <v>-9301.7000000000007</v>
      </c>
      <c r="G66" s="13">
        <f>IF('Daily PnL Log'!G625&lt;&gt;"",'Daily PnL Log'!G625,"")</f>
        <v>9017</v>
      </c>
      <c r="H66" s="13">
        <f>IF('Daily PnL Log'!H625&lt;&gt;"",'Daily PnL Log'!H625,"")</f>
        <v>-8751.7999999999993</v>
      </c>
      <c r="I66" s="13">
        <f>IF('Daily PnL Log'!I625&lt;&gt;"",'Daily PnL Log'!I625,"")</f>
        <v>0</v>
      </c>
      <c r="J66" s="13">
        <f>IF('Daily PnL Log'!J625&lt;&gt;"",'Daily PnL Log'!J625,"")</f>
        <v>18410.899999999998</v>
      </c>
      <c r="K66" s="13">
        <f>IF('Daily PnL Log'!K625&lt;&gt;"",'Daily PnL Log'!K625,"")</f>
        <v>-111.4</v>
      </c>
      <c r="L66" s="13">
        <f>IF('Daily PnL Log'!L625&lt;&gt;"",'Daily PnL Log'!L625,"")</f>
        <v>-786.8</v>
      </c>
      <c r="M66" s="13">
        <f>IF('Daily PnL Log'!M625&lt;&gt;"",'Daily PnL Log'!M625,"")</f>
        <v>-898.19999999999993</v>
      </c>
      <c r="N66" s="13">
        <f>IF('Daily PnL Log'!N625&lt;&gt;"",'Daily PnL Log'!N625,"")</f>
        <v>17512.699999999997</v>
      </c>
      <c r="O66" s="13">
        <f t="shared" si="3"/>
        <v>163414.6</v>
      </c>
      <c r="P66" s="13">
        <f t="shared" si="3"/>
        <v>109947.8</v>
      </c>
      <c r="Q66" s="13">
        <f t="shared" si="3"/>
        <v>-1463.5999999999997</v>
      </c>
      <c r="R66" s="13">
        <f t="shared" si="3"/>
        <v>-26842.800000000003</v>
      </c>
      <c r="S66" s="13">
        <f t="shared" si="3"/>
        <v>-13693</v>
      </c>
      <c r="T66" s="13">
        <f t="shared" si="3"/>
        <v>26124.799999999992</v>
      </c>
      <c r="U66" s="13">
        <f t="shared" si="3"/>
        <v>0</v>
      </c>
      <c r="V66" s="13">
        <f t="shared" si="3"/>
        <v>257487.8</v>
      </c>
      <c r="W66" s="13">
        <f>IF('Daily PnL Log'!W625&lt;&gt;"",'Daily PnL Log'!W625,"")</f>
        <v>651947</v>
      </c>
      <c r="X66" s="100">
        <f>IF('Daily PnL Log'!X625&lt;&gt;"",'Daily PnL Log'!X625,"")</f>
        <v>2.6862152905067431E-2</v>
      </c>
      <c r="Y66" s="13" t="str">
        <f>IF('Daily PnL Log'!Y625&lt;&gt;"",'Daily PnL Log'!Y625,"")</f>
        <v/>
      </c>
      <c r="Z66" s="13" t="str">
        <f>IF('Daily PnL Log'!AA625&lt;&gt;"",'Daily PnL Log'!AA625,"")</f>
        <v/>
      </c>
      <c r="AA66" s="13">
        <f>IF('Daily PnL Log'!AC625&lt;&gt;"",'Daily PnL Log'!AC625,"")</f>
        <v>690564.93</v>
      </c>
    </row>
    <row r="67" spans="1:27" x14ac:dyDescent="0.25">
      <c r="A67" s="48" t="str">
        <f t="shared" si="2"/>
        <v>May</v>
      </c>
      <c r="B67" s="2">
        <f>'Daily PnL Log'!B626</f>
        <v>45071</v>
      </c>
      <c r="C67" s="11">
        <f>IF('Daily PnL Log'!C626&lt;&gt;"",'Daily PnL Log'!C626,"")</f>
        <v>20219.599999999999</v>
      </c>
      <c r="D67" s="11">
        <f>IF('Daily PnL Log'!D626&lt;&gt;"",'Daily PnL Log'!D626,"")</f>
        <v>-1999.3</v>
      </c>
      <c r="E67" s="11">
        <f>IF('Daily PnL Log'!E626&lt;&gt;"",'Daily PnL Log'!E626,"")</f>
        <v>-1394.8</v>
      </c>
      <c r="F67" s="11">
        <f>IF('Daily PnL Log'!F626&lt;&gt;"",'Daily PnL Log'!F626,"")</f>
        <v>-4197.2</v>
      </c>
      <c r="G67" s="11">
        <f>IF('Daily PnL Log'!G626&lt;&gt;"",'Daily PnL Log'!G626,"")</f>
        <v>-10397.299999999999</v>
      </c>
      <c r="H67" s="11">
        <f>IF('Daily PnL Log'!H626&lt;&gt;"",'Daily PnL Log'!H626,"")</f>
        <v>16041.9</v>
      </c>
      <c r="I67" s="11">
        <f>IF('Daily PnL Log'!I626&lt;&gt;"",'Daily PnL Log'!I626,"")</f>
        <v>0</v>
      </c>
      <c r="J67" s="11">
        <f>IF('Daily PnL Log'!J626&lt;&gt;"",'Daily PnL Log'!J626,"")</f>
        <v>18272.900000000001</v>
      </c>
      <c r="K67" s="11">
        <f>IF('Daily PnL Log'!K626&lt;&gt;"",'Daily PnL Log'!K626,"")</f>
        <v>-48.89</v>
      </c>
      <c r="L67" s="11">
        <f>IF('Daily PnL Log'!L626&lt;&gt;"",'Daily PnL Log'!L626,"")</f>
        <v>-345</v>
      </c>
      <c r="M67" s="11">
        <f>IF('Daily PnL Log'!M626&lt;&gt;"",'Daily PnL Log'!M626,"")</f>
        <v>-393.89</v>
      </c>
      <c r="N67" s="11">
        <f>IF('Daily PnL Log'!N626&lt;&gt;"",'Daily PnL Log'!N626,"")</f>
        <v>17879.010000000002</v>
      </c>
      <c r="O67" s="11">
        <f t="shared" ref="O67:V67" si="4">IF(C67&lt;&gt;"",O66+C67,"")</f>
        <v>183634.2</v>
      </c>
      <c r="P67" s="11">
        <f t="shared" si="4"/>
        <v>107948.5</v>
      </c>
      <c r="Q67" s="11">
        <f t="shared" si="4"/>
        <v>-2858.3999999999996</v>
      </c>
      <c r="R67" s="11">
        <f t="shared" si="4"/>
        <v>-31040.000000000004</v>
      </c>
      <c r="S67" s="11">
        <f t="shared" si="4"/>
        <v>-24090.3</v>
      </c>
      <c r="T67" s="11">
        <f t="shared" si="4"/>
        <v>42166.69999999999</v>
      </c>
      <c r="U67" s="11">
        <f t="shared" si="4"/>
        <v>0</v>
      </c>
      <c r="V67" s="11">
        <f t="shared" si="4"/>
        <v>275760.7</v>
      </c>
      <c r="W67" s="11">
        <f>IF('Daily PnL Log'!W626&lt;&gt;"",'Daily PnL Log'!W626,"")</f>
        <v>562193</v>
      </c>
      <c r="X67" s="101">
        <f>IF('Daily PnL Log'!X626&lt;&gt;"",'Daily PnL Log'!X626,"")</f>
        <v>3.1802263635441926E-2</v>
      </c>
      <c r="Y67" s="11" t="str">
        <f>IF('Daily PnL Log'!Y626&lt;&gt;"",'Daily PnL Log'!Y626,"")</f>
        <v/>
      </c>
      <c r="Z67" s="11" t="str">
        <f>IF('Daily PnL Log'!AA626&lt;&gt;"",'Daily PnL Log'!AA626,"")</f>
        <v/>
      </c>
      <c r="AA67" s="11">
        <f>IF('Daily PnL Log'!AC626&lt;&gt;"",'Daily PnL Log'!AC626,"")</f>
        <v>724072.04</v>
      </c>
    </row>
    <row r="68" spans="1:27" x14ac:dyDescent="0.25">
      <c r="A68" s="47" t="str">
        <f t="shared" si="2"/>
        <v>May</v>
      </c>
      <c r="B68" s="14">
        <f>'Daily PnL Log'!B627</f>
        <v>45072</v>
      </c>
      <c r="C68" s="13">
        <f>IF('Daily PnL Log'!C627&lt;&gt;"",'Daily PnL Log'!C627,"")</f>
        <v>-2034.1</v>
      </c>
      <c r="D68" s="13">
        <f>IF('Daily PnL Log'!D627&lt;&gt;"",'Daily PnL Log'!D627,"")</f>
        <v>15822.7</v>
      </c>
      <c r="E68" s="13">
        <f>IF('Daily PnL Log'!E627&lt;&gt;"",'Daily PnL Log'!E627,"")</f>
        <v>1035.5999999999999</v>
      </c>
      <c r="F68" s="13">
        <f>IF('Daily PnL Log'!F627&lt;&gt;"",'Daily PnL Log'!F627,"")</f>
        <v>-9796.6</v>
      </c>
      <c r="G68" s="13">
        <f>IF('Daily PnL Log'!G627&lt;&gt;"",'Daily PnL Log'!G627,"")</f>
        <v>5279.3</v>
      </c>
      <c r="H68" s="13">
        <f>IF('Daily PnL Log'!H627&lt;&gt;"",'Daily PnL Log'!H627,"")</f>
        <v>-1928.8</v>
      </c>
      <c r="I68" s="13">
        <f>IF('Daily PnL Log'!I627&lt;&gt;"",'Daily PnL Log'!I627,"")</f>
        <v>0</v>
      </c>
      <c r="J68" s="13">
        <f>IF('Daily PnL Log'!J627&lt;&gt;"",'Daily PnL Log'!J627,"")</f>
        <v>8378.1000000000022</v>
      </c>
      <c r="K68" s="13">
        <f>IF('Daily PnL Log'!K627&lt;&gt;"",'Daily PnL Log'!K627,"")</f>
        <v>-95.24</v>
      </c>
      <c r="L68" s="13">
        <f>IF('Daily PnL Log'!L627&lt;&gt;"",'Daily PnL Log'!L627,"")</f>
        <v>-672.05</v>
      </c>
      <c r="M68" s="13">
        <f>IF('Daily PnL Log'!M627&lt;&gt;"",'Daily PnL Log'!M627,"")</f>
        <v>-767.29</v>
      </c>
      <c r="N68" s="13">
        <f>IF('Daily PnL Log'!N627&lt;&gt;"",'Daily PnL Log'!N627,"")</f>
        <v>7610.8100000000022</v>
      </c>
      <c r="O68" s="13">
        <f t="shared" ref="O68:V71" si="5">IF(C68&lt;&gt;"",O67+C68,"")</f>
        <v>181600.1</v>
      </c>
      <c r="P68" s="13">
        <f t="shared" si="5"/>
        <v>123771.2</v>
      </c>
      <c r="Q68" s="13">
        <f t="shared" si="5"/>
        <v>-1822.7999999999997</v>
      </c>
      <c r="R68" s="13">
        <f t="shared" si="5"/>
        <v>-40836.600000000006</v>
      </c>
      <c r="S68" s="13">
        <f t="shared" si="5"/>
        <v>-18811</v>
      </c>
      <c r="T68" s="13">
        <f t="shared" si="5"/>
        <v>40237.899999999987</v>
      </c>
      <c r="U68" s="13">
        <f t="shared" si="5"/>
        <v>0</v>
      </c>
      <c r="V68" s="13">
        <f t="shared" si="5"/>
        <v>284138.8</v>
      </c>
      <c r="W68" s="13">
        <f>IF('Daily PnL Log'!W627&lt;&gt;"",'Daily PnL Log'!W627,"")</f>
        <v>574490</v>
      </c>
      <c r="X68" s="100">
        <f>IF('Daily PnL Log'!X627&lt;&gt;"",'Daily PnL Log'!X627,"")</f>
        <v>1.3247941652596219E-2</v>
      </c>
      <c r="Y68" s="13">
        <f>IF('Daily PnL Log'!Y627&lt;&gt;"",'Daily PnL Log'!Y627,"")</f>
        <v>-5158.2299999999996</v>
      </c>
      <c r="Z68" s="13" t="str">
        <f>IF('Daily PnL Log'!AA627&lt;&gt;"",'Daily PnL Log'!AA627,"")</f>
        <v/>
      </c>
      <c r="AA68" s="13">
        <f>IF('Daily PnL Log'!AC627&lt;&gt;"",'Daily PnL Log'!AC627,"")</f>
        <v>729524.75</v>
      </c>
    </row>
    <row r="69" spans="1:27" x14ac:dyDescent="0.25">
      <c r="A69" s="48" t="str">
        <f t="shared" si="2"/>
        <v>May</v>
      </c>
      <c r="B69" s="2">
        <f>'Daily PnL Log'!B628</f>
        <v>45075</v>
      </c>
      <c r="C69" s="11">
        <f>IF('Daily PnL Log'!C628&lt;&gt;"",'Daily PnL Log'!C628,"")</f>
        <v>48551.4</v>
      </c>
      <c r="D69" s="11">
        <f>IF('Daily PnL Log'!D628&lt;&gt;"",'Daily PnL Log'!D628,"")</f>
        <v>-9677</v>
      </c>
      <c r="E69" s="11">
        <f>IF('Daily PnL Log'!E628&lt;&gt;"",'Daily PnL Log'!E628,"")</f>
        <v>-687.1</v>
      </c>
      <c r="F69" s="11">
        <f>IF('Daily PnL Log'!F628&lt;&gt;"",'Daily PnL Log'!F628,"")</f>
        <v>17610</v>
      </c>
      <c r="G69" s="11">
        <f>IF('Daily PnL Log'!G628&lt;&gt;"",'Daily PnL Log'!G628,"")</f>
        <v>5197.1000000000004</v>
      </c>
      <c r="H69" s="11">
        <f>IF('Daily PnL Log'!H628&lt;&gt;"",'Daily PnL Log'!H628,"")</f>
        <v>-496.8</v>
      </c>
      <c r="I69" s="11">
        <f>IF('Daily PnL Log'!I628&lt;&gt;"",'Daily PnL Log'!I628,"")</f>
        <v>0</v>
      </c>
      <c r="J69" s="11">
        <f>IF('Daily PnL Log'!J628&lt;&gt;"",'Daily PnL Log'!J628,"")</f>
        <v>60497.599999999999</v>
      </c>
      <c r="K69" s="11">
        <f>IF('Daily PnL Log'!K628&lt;&gt;"",'Daily PnL Log'!K628,"")</f>
        <v>-433.34</v>
      </c>
      <c r="L69" s="11">
        <f>IF('Daily PnL Log'!L628&lt;&gt;"",'Daily PnL Log'!L628,"")</f>
        <v>-2429.94</v>
      </c>
      <c r="M69" s="11">
        <f>IF('Daily PnL Log'!M628&lt;&gt;"",'Daily PnL Log'!M628,"")</f>
        <v>-2863.28</v>
      </c>
      <c r="N69" s="11">
        <f>IF('Daily PnL Log'!N628&lt;&gt;"",'Daily PnL Log'!N628,"")</f>
        <v>57634.32</v>
      </c>
      <c r="O69" s="11">
        <f t="shared" si="5"/>
        <v>230151.5</v>
      </c>
      <c r="P69" s="11">
        <f t="shared" si="5"/>
        <v>114094.2</v>
      </c>
      <c r="Q69" s="11">
        <f t="shared" si="5"/>
        <v>-2509.8999999999996</v>
      </c>
      <c r="R69" s="11">
        <f t="shared" si="5"/>
        <v>-23226.600000000006</v>
      </c>
      <c r="S69" s="11">
        <f t="shared" si="5"/>
        <v>-13613.9</v>
      </c>
      <c r="T69" s="11">
        <f t="shared" si="5"/>
        <v>39741.099999999984</v>
      </c>
      <c r="U69" s="11">
        <f t="shared" si="5"/>
        <v>0</v>
      </c>
      <c r="V69" s="11">
        <f t="shared" si="5"/>
        <v>344636.39999999997</v>
      </c>
      <c r="W69" s="11">
        <f>IF('Daily PnL Log'!W628&lt;&gt;"",'Daily PnL Log'!W628,"")</f>
        <v>510850</v>
      </c>
      <c r="X69" s="101">
        <f>IF('Daily PnL Log'!X628&lt;&gt;"",'Daily PnL Log'!X628,"")</f>
        <v>0.11282043652735636</v>
      </c>
      <c r="Y69" s="11" t="str">
        <f>IF('Daily PnL Log'!Y628&lt;&gt;"",'Daily PnL Log'!Y628,"")</f>
        <v/>
      </c>
      <c r="Z69" s="11" t="str">
        <f>IF('Daily PnL Log'!AA628&lt;&gt;"",'Daily PnL Log'!AA628,"")</f>
        <v/>
      </c>
      <c r="AA69" s="11">
        <f>IF('Daily PnL Log'!AC628&lt;&gt;"",'Daily PnL Log'!AC628,"")</f>
        <v>760509.72</v>
      </c>
    </row>
    <row r="70" spans="1:27" x14ac:dyDescent="0.25">
      <c r="A70" s="47" t="str">
        <f t="shared" si="2"/>
        <v>May</v>
      </c>
      <c r="B70" s="14">
        <f>'Daily PnL Log'!B629</f>
        <v>45076</v>
      </c>
      <c r="C70" s="13">
        <f>IF('Daily PnL Log'!C629&lt;&gt;"",'Daily PnL Log'!C629,"")</f>
        <v>-17391.099999999999</v>
      </c>
      <c r="D70" s="13">
        <f>IF('Daily PnL Log'!D629&lt;&gt;"",'Daily PnL Log'!D629,"")</f>
        <v>7261.2</v>
      </c>
      <c r="E70" s="13">
        <f>IF('Daily PnL Log'!E629&lt;&gt;"",'Daily PnL Log'!E629,"")</f>
        <v>-3118.7</v>
      </c>
      <c r="F70" s="13">
        <f>IF('Daily PnL Log'!F629&lt;&gt;"",'Daily PnL Log'!F629,"")</f>
        <v>12562.6</v>
      </c>
      <c r="G70" s="13">
        <f>IF('Daily PnL Log'!G629&lt;&gt;"",'Daily PnL Log'!G629,"")</f>
        <v>-10510.9</v>
      </c>
      <c r="H70" s="13">
        <f>IF('Daily PnL Log'!H629&lt;&gt;"",'Daily PnL Log'!H629,"")</f>
        <v>12917.3</v>
      </c>
      <c r="I70" s="13">
        <f>IF('Daily PnL Log'!I629&lt;&gt;"",'Daily PnL Log'!I629,"")</f>
        <v>0</v>
      </c>
      <c r="J70" s="13">
        <f>IF('Daily PnL Log'!J629&lt;&gt;"",'Daily PnL Log'!J629,"")</f>
        <v>1720.4000000000015</v>
      </c>
      <c r="K70" s="13">
        <f>IF('Daily PnL Log'!K629&lt;&gt;"",'Daily PnL Log'!K629,"")</f>
        <v>-59.58</v>
      </c>
      <c r="L70" s="13">
        <f>IF('Daily PnL Log'!L629&lt;&gt;"",'Daily PnL Log'!L629,"")</f>
        <v>-420.67</v>
      </c>
      <c r="M70" s="13">
        <f>IF('Daily PnL Log'!M629&lt;&gt;"",'Daily PnL Log'!M629,"")</f>
        <v>-480.25</v>
      </c>
      <c r="N70" s="13">
        <f>IF('Daily PnL Log'!N629&lt;&gt;"",'Daily PnL Log'!N629,"")</f>
        <v>1240.1500000000015</v>
      </c>
      <c r="O70" s="13">
        <f t="shared" si="5"/>
        <v>212760.4</v>
      </c>
      <c r="P70" s="13">
        <f t="shared" si="5"/>
        <v>121355.4</v>
      </c>
      <c r="Q70" s="13">
        <f t="shared" si="5"/>
        <v>-5628.5999999999995</v>
      </c>
      <c r="R70" s="13">
        <f t="shared" si="5"/>
        <v>-10664.000000000005</v>
      </c>
      <c r="S70" s="13">
        <f t="shared" si="5"/>
        <v>-24124.799999999999</v>
      </c>
      <c r="T70" s="13">
        <f t="shared" si="5"/>
        <v>52658.39999999998</v>
      </c>
      <c r="U70" s="13">
        <f t="shared" si="5"/>
        <v>0</v>
      </c>
      <c r="V70" s="13">
        <f t="shared" si="5"/>
        <v>346356.8</v>
      </c>
      <c r="W70" s="13">
        <f>IF('Daily PnL Log'!W629&lt;&gt;"",'Daily PnL Log'!W629,"")</f>
        <v>446842</v>
      </c>
      <c r="X70" s="100">
        <f>IF('Daily PnL Log'!X629&lt;&gt;"",'Daily PnL Log'!X629,"")</f>
        <v>2.7753657892498947E-3</v>
      </c>
      <c r="Y70" s="13" t="str">
        <f>IF('Daily PnL Log'!Y629&lt;&gt;"",'Daily PnL Log'!Y629,"")</f>
        <v/>
      </c>
      <c r="Z70" s="13" t="str">
        <f>IF('Daily PnL Log'!AA629&lt;&gt;"",'Daily PnL Log'!AA629,"")</f>
        <v/>
      </c>
      <c r="AA70" s="13">
        <f>IF('Daily PnL Log'!AC629&lt;&gt;"",'Daily PnL Log'!AC629,"")</f>
        <v>775252.72</v>
      </c>
    </row>
    <row r="71" spans="1:27" x14ac:dyDescent="0.25">
      <c r="A71" s="48" t="str">
        <f t="shared" si="2"/>
        <v>May</v>
      </c>
      <c r="B71" s="2">
        <f>'Daily PnL Log'!B630</f>
        <v>45077</v>
      </c>
      <c r="C71" s="11">
        <f>IF('Daily PnL Log'!C630&lt;&gt;"",'Daily PnL Log'!C630,"")</f>
        <v>33327.199999999997</v>
      </c>
      <c r="D71" s="11">
        <f>IF('Daily PnL Log'!D630&lt;&gt;"",'Daily PnL Log'!D630,"")</f>
        <v>-387.9</v>
      </c>
      <c r="E71" s="11">
        <f>IF('Daily PnL Log'!E630&lt;&gt;"",'Daily PnL Log'!E630,"")</f>
        <v>-22.9</v>
      </c>
      <c r="F71" s="11">
        <f>IF('Daily PnL Log'!F630&lt;&gt;"",'Daily PnL Log'!F630,"")</f>
        <v>1833.3</v>
      </c>
      <c r="G71" s="11">
        <f>IF('Daily PnL Log'!G630&lt;&gt;"",'Daily PnL Log'!G630,"")</f>
        <v>5060</v>
      </c>
      <c r="H71" s="11">
        <f>IF('Daily PnL Log'!H630&lt;&gt;"",'Daily PnL Log'!H630,"")</f>
        <v>-3020.4</v>
      </c>
      <c r="I71" s="11">
        <f>IF('Daily PnL Log'!I630&lt;&gt;"",'Daily PnL Log'!I630,"")</f>
        <v>0</v>
      </c>
      <c r="J71" s="11">
        <f>IF('Daily PnL Log'!J630&lt;&gt;"",'Daily PnL Log'!J630,"")</f>
        <v>36789.299999999996</v>
      </c>
      <c r="K71" s="11">
        <f>IF('Daily PnL Log'!K630&lt;&gt;"",'Daily PnL Log'!K630,"")</f>
        <v>-79.72</v>
      </c>
      <c r="L71" s="11">
        <f>IF('Daily PnL Log'!L630&lt;&gt;"",'Daily PnL Log'!L630,"")</f>
        <v>-562.09</v>
      </c>
      <c r="M71" s="11">
        <f>IF('Daily PnL Log'!M630&lt;&gt;"",'Daily PnL Log'!M630,"")</f>
        <v>-641.81000000000006</v>
      </c>
      <c r="N71" s="11">
        <f>IF('Daily PnL Log'!N630&lt;&gt;"",'Daily PnL Log'!N630,"")</f>
        <v>36147.49</v>
      </c>
      <c r="O71" s="11">
        <f t="shared" si="5"/>
        <v>246087.59999999998</v>
      </c>
      <c r="P71" s="11">
        <f t="shared" si="5"/>
        <v>120967.5</v>
      </c>
      <c r="Q71" s="11">
        <f t="shared" si="5"/>
        <v>-5651.4999999999991</v>
      </c>
      <c r="R71" s="11">
        <f t="shared" si="5"/>
        <v>-8830.7000000000062</v>
      </c>
      <c r="S71" s="11">
        <f t="shared" si="5"/>
        <v>-19064.8</v>
      </c>
      <c r="T71" s="11">
        <f t="shared" si="5"/>
        <v>49637.999999999978</v>
      </c>
      <c r="U71" s="11">
        <f t="shared" si="5"/>
        <v>0</v>
      </c>
      <c r="V71" s="11">
        <f t="shared" si="5"/>
        <v>383146.1</v>
      </c>
      <c r="W71" s="11">
        <f>IF('Daily PnL Log'!W630&lt;&gt;"",'Daily PnL Log'!W630,"")</f>
        <v>476441</v>
      </c>
      <c r="X71" s="101">
        <f>IF('Daily PnL Log'!X630&lt;&gt;"",'Daily PnL Log'!X630,"")</f>
        <v>7.5869813890911991E-2</v>
      </c>
      <c r="Y71" s="11" t="str">
        <f>IF('Daily PnL Log'!Y630&lt;&gt;"",'Daily PnL Log'!Y630,"")</f>
        <v/>
      </c>
      <c r="Z71" s="11" t="str">
        <f>IF('Daily PnL Log'!AA630&lt;&gt;"",'Daily PnL Log'!AA630,"")</f>
        <v/>
      </c>
      <c r="AA71" s="11">
        <f>IF('Daily PnL Log'!AC630&lt;&gt;"",'Daily PnL Log'!AC630,"")</f>
        <v>816899.66</v>
      </c>
    </row>
    <row r="78" spans="1:27" x14ac:dyDescent="0.25">
      <c r="B78" s="25"/>
    </row>
    <row r="79" spans="1:27" x14ac:dyDescent="0.25">
      <c r="B79" s="25"/>
    </row>
    <row r="81" spans="2:6" x14ac:dyDescent="0.25">
      <c r="B81" s="25"/>
    </row>
    <row r="82" spans="2:6" x14ac:dyDescent="0.25">
      <c r="B82" s="25"/>
      <c r="F82" s="20" t="s">
        <v>35</v>
      </c>
    </row>
    <row r="83" spans="2:6" x14ac:dyDescent="0.25">
      <c r="B83" s="25"/>
    </row>
    <row r="84" spans="2:6" x14ac:dyDescent="0.25">
      <c r="B84" s="25"/>
    </row>
  </sheetData>
  <mergeCells count="1">
    <mergeCell ref="A2:B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4"/>
  <dimension ref="A2:AA81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4378.9000000000233</v>
      </c>
    </row>
    <row r="8" spans="1:2" ht="18.75" x14ac:dyDescent="0.3">
      <c r="A8" s="55" t="s">
        <v>6</v>
      </c>
      <c r="B8" s="56">
        <f>K48</f>
        <v>-1976.2000000000003</v>
      </c>
    </row>
    <row r="9" spans="1:2" ht="18.75" x14ac:dyDescent="0.3">
      <c r="A9" s="55" t="s">
        <v>30</v>
      </c>
      <c r="B9" s="56">
        <f>L48</f>
        <v>-12795.560000000001</v>
      </c>
    </row>
    <row r="10" spans="1:2" ht="18.75" x14ac:dyDescent="0.3">
      <c r="A10" s="55" t="s">
        <v>11</v>
      </c>
      <c r="B10" s="56">
        <f>Y48</f>
        <v>-13232.009999999998</v>
      </c>
    </row>
    <row r="11" spans="1:2" ht="18.75" x14ac:dyDescent="0.3">
      <c r="A11" s="57" t="s">
        <v>18</v>
      </c>
      <c r="B11" s="54">
        <f>B7+(B8+B9+B10)</f>
        <v>-23624.869999999977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684665.52631578944</v>
      </c>
    </row>
    <row r="15" spans="1:2" ht="18.75" x14ac:dyDescent="0.3">
      <c r="A15" s="60" t="s">
        <v>15</v>
      </c>
      <c r="B15" s="63">
        <f>B11/B14</f>
        <v>-3.4505709856791356E-2</v>
      </c>
    </row>
    <row r="16" spans="1:2" ht="18.75" x14ac:dyDescent="0.3">
      <c r="A16" s="60" t="s">
        <v>17</v>
      </c>
      <c r="B16" s="63">
        <f>X48</f>
        <v>5.8472256974287193E-2</v>
      </c>
    </row>
    <row r="17" spans="1:2" ht="18.75" x14ac:dyDescent="0.3">
      <c r="A17" s="60" t="s">
        <v>31</v>
      </c>
      <c r="B17" s="64">
        <f>B15/B16</f>
        <v>-0.59012105299723638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SUM(C50:C68)</f>
        <v>-12375.69999999999</v>
      </c>
      <c r="D48" s="41">
        <f t="shared" si="0"/>
        <v>-57372.500000000015</v>
      </c>
      <c r="E48" s="41">
        <f t="shared" si="0"/>
        <v>21168.3</v>
      </c>
      <c r="F48" s="41">
        <f t="shared" si="0"/>
        <v>31893.9</v>
      </c>
      <c r="G48" s="41">
        <f t="shared" si="0"/>
        <v>17115.200000000004</v>
      </c>
      <c r="H48" s="41">
        <f t="shared" si="0"/>
        <v>3949.7</v>
      </c>
      <c r="I48" s="41">
        <f t="shared" si="0"/>
        <v>0</v>
      </c>
      <c r="J48" s="41">
        <f t="shared" si="0"/>
        <v>4378.9000000000233</v>
      </c>
      <c r="K48" s="41">
        <f t="shared" si="0"/>
        <v>-1976.2000000000003</v>
      </c>
      <c r="L48" s="41">
        <f t="shared" si="0"/>
        <v>-12795.560000000001</v>
      </c>
      <c r="M48" s="41">
        <f t="shared" si="0"/>
        <v>-14771.759999999998</v>
      </c>
      <c r="N48" s="41">
        <f t="shared" si="0"/>
        <v>-10392.86</v>
      </c>
      <c r="O48" s="42"/>
      <c r="P48" s="42"/>
      <c r="Q48" s="42"/>
      <c r="R48" s="42"/>
      <c r="S48" s="42"/>
      <c r="T48" s="42"/>
      <c r="U48" s="42"/>
      <c r="V48" s="42"/>
      <c r="W48" s="43">
        <f>AVERAGE(W50:W68)</f>
        <v>684665.52631578944</v>
      </c>
      <c r="X48" s="44">
        <f>_xlfn.STDEV.P(X50:X68)</f>
        <v>5.8472256974287193E-2</v>
      </c>
      <c r="Y48" s="41">
        <f>SUM(Y50:Y68)</f>
        <v>-13232.009999999998</v>
      </c>
      <c r="Z48" s="41">
        <f>SUM(Z50:Z68)</f>
        <v>2442.79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Apr</v>
      </c>
      <c r="B50" s="14">
        <f>'Daily PnL Log'!B590</f>
        <v>45019</v>
      </c>
      <c r="C50" s="13">
        <f>IF('Daily PnL Log'!C590&lt;&gt;"",'Daily PnL Log'!C590,"")</f>
        <v>-7619.4</v>
      </c>
      <c r="D50" s="13">
        <f>IF('Daily PnL Log'!D590&lt;&gt;"",'Daily PnL Log'!D590,"")</f>
        <v>10358.5</v>
      </c>
      <c r="E50" s="13">
        <f>IF('Daily PnL Log'!E590&lt;&gt;"",'Daily PnL Log'!E590,"")</f>
        <v>-515.1</v>
      </c>
      <c r="F50" s="13">
        <f>IF('Daily PnL Log'!F590&lt;&gt;"",'Daily PnL Log'!F590,"")</f>
        <v>1448.9</v>
      </c>
      <c r="G50" s="13">
        <f>IF('Daily PnL Log'!G590&lt;&gt;"",'Daily PnL Log'!G590,"")</f>
        <v>-8683.9</v>
      </c>
      <c r="H50" s="13">
        <f>IF('Daily PnL Log'!H590&lt;&gt;"",'Daily PnL Log'!H590,"")</f>
        <v>-851.9</v>
      </c>
      <c r="I50" s="13">
        <f>IF('Daily PnL Log'!I590&lt;&gt;"",'Daily PnL Log'!I590,"")</f>
        <v>0</v>
      </c>
      <c r="J50" s="13">
        <f>IF('Daily PnL Log'!J590&lt;&gt;"",'Daily PnL Log'!J590,"")</f>
        <v>-5862.8999999999987</v>
      </c>
      <c r="K50" s="13">
        <f>IF('Daily PnL Log'!K590&lt;&gt;"",'Daily PnL Log'!K590,"")</f>
        <v>-104.48</v>
      </c>
      <c r="L50" s="13">
        <f>IF('Daily PnL Log'!L590&lt;&gt;"",'Daily PnL Log'!L590,"")</f>
        <v>-739.22</v>
      </c>
      <c r="M50" s="13">
        <f>IF('Daily PnL Log'!M590&lt;&gt;"",'Daily PnL Log'!M590,"")</f>
        <v>-843.7</v>
      </c>
      <c r="N50" s="13">
        <f>IF('Daily PnL Log'!N590&lt;&gt;"",'Daily PnL Log'!N590,"")</f>
        <v>-6706.5999999999985</v>
      </c>
      <c r="O50" s="13">
        <f t="shared" ref="O50:U50" si="1">C50</f>
        <v>-7619.4</v>
      </c>
      <c r="P50" s="13">
        <f t="shared" si="1"/>
        <v>10358.5</v>
      </c>
      <c r="Q50" s="13">
        <f t="shared" si="1"/>
        <v>-515.1</v>
      </c>
      <c r="R50" s="13">
        <f t="shared" si="1"/>
        <v>1448.9</v>
      </c>
      <c r="S50" s="13">
        <f t="shared" si="1"/>
        <v>-8683.9</v>
      </c>
      <c r="T50" s="13">
        <f t="shared" si="1"/>
        <v>-851.9</v>
      </c>
      <c r="U50" s="13">
        <f t="shared" si="1"/>
        <v>0</v>
      </c>
      <c r="V50" s="13">
        <f>SUM(O50:T50)</f>
        <v>-5862.8999999999987</v>
      </c>
      <c r="W50" s="13">
        <f>IF('Daily PnL Log'!W590&lt;&gt;"",'Daily PnL Log'!W590,"")</f>
        <v>521165</v>
      </c>
      <c r="X50" s="13">
        <f>IF('Daily PnL Log'!X590&lt;&gt;"",'Daily PnL Log'!X590,"")</f>
        <v>-1.2868477353621212E-2</v>
      </c>
      <c r="Y50" s="13">
        <f>IF('Daily PnL Log'!Y590&lt;&gt;"",'Daily PnL Log'!Y590,"")</f>
        <v>-1685.84</v>
      </c>
      <c r="Z50" s="13" t="str">
        <f>IF('Daily PnL Log'!Z590&lt;&gt;"",'Daily PnL Log'!Z590,"")</f>
        <v/>
      </c>
      <c r="AA50" s="13">
        <f>IF('Daily PnL Log'!AC590&lt;&gt;"",'Daily PnL Log'!AC590,"")</f>
        <v>493695.01</v>
      </c>
    </row>
    <row r="51" spans="1:27" x14ac:dyDescent="0.25">
      <c r="A51" s="48" t="str">
        <f t="shared" ref="A51:A68" si="2">TEXT(B51,"mmm")</f>
        <v>Apr</v>
      </c>
      <c r="B51" s="2">
        <f>'Daily PnL Log'!B591</f>
        <v>45020</v>
      </c>
      <c r="C51" s="11">
        <f>IF('Daily PnL Log'!C591&lt;&gt;"",'Daily PnL Log'!C591,"")</f>
        <v>16926.3</v>
      </c>
      <c r="D51" s="11">
        <f>IF('Daily PnL Log'!D591&lt;&gt;"",'Daily PnL Log'!D591,"")</f>
        <v>-38595.9</v>
      </c>
      <c r="E51" s="11">
        <f>IF('Daily PnL Log'!E591&lt;&gt;"",'Daily PnL Log'!E591,"")</f>
        <v>4205.5</v>
      </c>
      <c r="F51" s="11">
        <f>IF('Daily PnL Log'!F591&lt;&gt;"",'Daily PnL Log'!F591,"")</f>
        <v>-8910.2999999999993</v>
      </c>
      <c r="G51" s="11">
        <f>IF('Daily PnL Log'!G591&lt;&gt;"",'Daily PnL Log'!G591,"")</f>
        <v>8281.9</v>
      </c>
      <c r="H51" s="11">
        <f>IF('Daily PnL Log'!H591&lt;&gt;"",'Daily PnL Log'!H591,"")</f>
        <v>-3611.5</v>
      </c>
      <c r="I51" s="11">
        <f>IF('Daily PnL Log'!I591&lt;&gt;"",'Daily PnL Log'!I591,"")</f>
        <v>0</v>
      </c>
      <c r="J51" s="11">
        <f>IF('Daily PnL Log'!J591&lt;&gt;"",'Daily PnL Log'!J591,"")</f>
        <v>-21704</v>
      </c>
      <c r="K51" s="11">
        <f>IF('Daily PnL Log'!K591&lt;&gt;"",'Daily PnL Log'!K591,"")</f>
        <v>-99.64</v>
      </c>
      <c r="L51" s="11">
        <f>IF('Daily PnL Log'!L591&lt;&gt;"",'Daily PnL Log'!L591,"")</f>
        <v>-703.8</v>
      </c>
      <c r="M51" s="11">
        <f>IF('Daily PnL Log'!M591&lt;&gt;"",'Daily PnL Log'!M591,"")</f>
        <v>-803.43999999999994</v>
      </c>
      <c r="N51" s="11">
        <f>IF('Daily PnL Log'!N591&lt;&gt;"",'Daily PnL Log'!N591,"")</f>
        <v>-22507.439999999999</v>
      </c>
      <c r="O51" s="11">
        <f t="shared" ref="O51:V66" si="3">IF(C51&lt;&gt;"",O50+C51,"")</f>
        <v>9306.9</v>
      </c>
      <c r="P51" s="11">
        <f t="shared" si="3"/>
        <v>-28237.4</v>
      </c>
      <c r="Q51" s="11">
        <f t="shared" si="3"/>
        <v>3690.4</v>
      </c>
      <c r="R51" s="11">
        <f t="shared" si="3"/>
        <v>-7461.4</v>
      </c>
      <c r="S51" s="11">
        <f t="shared" si="3"/>
        <v>-402</v>
      </c>
      <c r="T51" s="11">
        <f t="shared" si="3"/>
        <v>-4463.3999999999996</v>
      </c>
      <c r="U51" s="11">
        <f t="shared" si="3"/>
        <v>0</v>
      </c>
      <c r="V51" s="11">
        <f t="shared" si="3"/>
        <v>-27566.899999999998</v>
      </c>
      <c r="W51" s="11">
        <f>IF('Daily PnL Log'!W591&lt;&gt;"",'Daily PnL Log'!W591,"")</f>
        <v>587390</v>
      </c>
      <c r="X51" s="11">
        <f>IF('Daily PnL Log'!X591&lt;&gt;"",'Daily PnL Log'!X591,"")</f>
        <v>-3.8317710550060433E-2</v>
      </c>
      <c r="Y51" s="11" t="str">
        <f>IF('Daily PnL Log'!Y591&lt;&gt;"",'Daily PnL Log'!Y591,"")</f>
        <v/>
      </c>
      <c r="Z51" s="11" t="str">
        <f>IF('Daily PnL Log'!Z591&lt;&gt;"",'Daily PnL Log'!Z591,"")</f>
        <v/>
      </c>
      <c r="AA51" s="11">
        <f>IF('Daily PnL Log'!AC591&lt;&gt;"",'Daily PnL Log'!AC591,"")</f>
        <v>430471.32</v>
      </c>
    </row>
    <row r="52" spans="1:27" x14ac:dyDescent="0.25">
      <c r="A52" s="47" t="str">
        <f t="shared" si="2"/>
        <v>Apr</v>
      </c>
      <c r="B52" s="14">
        <f>'Daily PnL Log'!B592</f>
        <v>45021</v>
      </c>
      <c r="C52" s="13">
        <f>IF('Daily PnL Log'!C592&lt;&gt;"",'Daily PnL Log'!C592,"")</f>
        <v>-10552.3</v>
      </c>
      <c r="D52" s="13">
        <f>IF('Daily PnL Log'!D592&lt;&gt;"",'Daily PnL Log'!D592,"")</f>
        <v>-11743.3</v>
      </c>
      <c r="E52" s="13">
        <f>IF('Daily PnL Log'!E592&lt;&gt;"",'Daily PnL Log'!E592,"")</f>
        <v>1435.4</v>
      </c>
      <c r="F52" s="13">
        <f>IF('Daily PnL Log'!F592&lt;&gt;"",'Daily PnL Log'!F592,"")</f>
        <v>-3152</v>
      </c>
      <c r="G52" s="13">
        <f>IF('Daily PnL Log'!G592&lt;&gt;"",'Daily PnL Log'!G592,"")</f>
        <v>-1846.7</v>
      </c>
      <c r="H52" s="13">
        <f>IF('Daily PnL Log'!H592&lt;&gt;"",'Daily PnL Log'!H592,"")</f>
        <v>106.4</v>
      </c>
      <c r="I52" s="13">
        <f>IF('Daily PnL Log'!I592&lt;&gt;"",'Daily PnL Log'!I592,"")</f>
        <v>0</v>
      </c>
      <c r="J52" s="13">
        <f>IF('Daily PnL Log'!J592&lt;&gt;"",'Daily PnL Log'!J592,"")</f>
        <v>-25752.499999999996</v>
      </c>
      <c r="K52" s="13">
        <f>IF('Daily PnL Log'!K592&lt;&gt;"",'Daily PnL Log'!K592,"")</f>
        <v>-33.090000000000003</v>
      </c>
      <c r="L52" s="13">
        <f>IF('Daily PnL Log'!L592&lt;&gt;"",'Daily PnL Log'!L592,"")</f>
        <v>-233.68</v>
      </c>
      <c r="M52" s="13">
        <f>IF('Daily PnL Log'!M592&lt;&gt;"",'Daily PnL Log'!M592,"")</f>
        <v>-266.77</v>
      </c>
      <c r="N52" s="13">
        <f>IF('Daily PnL Log'!N592&lt;&gt;"",'Daily PnL Log'!N592,"")</f>
        <v>-26019.269999999997</v>
      </c>
      <c r="O52" s="13">
        <f t="shared" si="3"/>
        <v>-1245.3999999999996</v>
      </c>
      <c r="P52" s="13">
        <f t="shared" si="3"/>
        <v>-39980.699999999997</v>
      </c>
      <c r="Q52" s="13">
        <f t="shared" si="3"/>
        <v>5125.8</v>
      </c>
      <c r="R52" s="13">
        <f t="shared" si="3"/>
        <v>-10613.4</v>
      </c>
      <c r="S52" s="13">
        <f t="shared" si="3"/>
        <v>-2248.6999999999998</v>
      </c>
      <c r="T52" s="13">
        <f t="shared" si="3"/>
        <v>-4357</v>
      </c>
      <c r="U52" s="13">
        <f t="shared" si="3"/>
        <v>0</v>
      </c>
      <c r="V52" s="13">
        <f t="shared" si="3"/>
        <v>-53319.399999999994</v>
      </c>
      <c r="W52" s="13">
        <f>IF('Daily PnL Log'!W592&lt;&gt;"",'Daily PnL Log'!W592,"")</f>
        <v>655708</v>
      </c>
      <c r="X52" s="13">
        <f>IF('Daily PnL Log'!X592&lt;&gt;"",'Daily PnL Log'!X592,"")</f>
        <v>-3.968118430764913E-2</v>
      </c>
      <c r="Y52" s="13">
        <f>IF('Daily PnL Log'!Y592&lt;&gt;"",'Daily PnL Log'!Y592,"")</f>
        <v>-859.71</v>
      </c>
      <c r="Z52" s="13" t="str">
        <f>IF('Daily PnL Log'!Z592&lt;&gt;"",'Daily PnL Log'!Z592,"")</f>
        <v/>
      </c>
      <c r="AA52" s="13">
        <f>IF('Daily PnL Log'!AC592&lt;&gt;"",'Daily PnL Log'!AC592,"")</f>
        <v>423402.8</v>
      </c>
    </row>
    <row r="53" spans="1:27" x14ac:dyDescent="0.25">
      <c r="A53" s="48" t="str">
        <f t="shared" si="2"/>
        <v>Apr</v>
      </c>
      <c r="B53" s="2">
        <f>'Daily PnL Log'!B593</f>
        <v>45022</v>
      </c>
      <c r="C53" s="11">
        <f>IF('Daily PnL Log'!C593&lt;&gt;"",'Daily PnL Log'!C593,"")</f>
        <v>91799.5</v>
      </c>
      <c r="D53" s="11">
        <f>IF('Daily PnL Log'!D593&lt;&gt;"",'Daily PnL Log'!D593,"")</f>
        <v>17321.5</v>
      </c>
      <c r="E53" s="11">
        <f>IF('Daily PnL Log'!E593&lt;&gt;"",'Daily PnL Log'!E593,"")</f>
        <v>5655.5</v>
      </c>
      <c r="F53" s="11">
        <f>IF('Daily PnL Log'!F593&lt;&gt;"",'Daily PnL Log'!F593,"")</f>
        <v>-3054.7</v>
      </c>
      <c r="G53" s="11">
        <f>IF('Daily PnL Log'!G593&lt;&gt;"",'Daily PnL Log'!G593,"")</f>
        <v>1701.7</v>
      </c>
      <c r="H53" s="11">
        <f>IF('Daily PnL Log'!H593&lt;&gt;"",'Daily PnL Log'!H593,"")</f>
        <v>3284.6</v>
      </c>
      <c r="I53" s="11">
        <f>IF('Daily PnL Log'!I593&lt;&gt;"",'Daily PnL Log'!I593,"")</f>
        <v>0</v>
      </c>
      <c r="J53" s="11">
        <f>IF('Daily PnL Log'!J593&lt;&gt;"",'Daily PnL Log'!J593,"")</f>
        <v>116708.1</v>
      </c>
      <c r="K53" s="11">
        <f>IF('Daily PnL Log'!K593&lt;&gt;"",'Daily PnL Log'!K593,"")</f>
        <v>-110.46</v>
      </c>
      <c r="L53" s="11">
        <f>IF('Daily PnL Log'!L593&lt;&gt;"",'Daily PnL Log'!L593,"")</f>
        <v>-779.93</v>
      </c>
      <c r="M53" s="11">
        <f>IF('Daily PnL Log'!M593&lt;&gt;"",'Daily PnL Log'!M593,"")</f>
        <v>-890.39</v>
      </c>
      <c r="N53" s="11">
        <f>IF('Daily PnL Log'!N593&lt;&gt;"",'Daily PnL Log'!N593,"")</f>
        <v>115817.71</v>
      </c>
      <c r="O53" s="11">
        <f t="shared" si="3"/>
        <v>90554.1</v>
      </c>
      <c r="P53" s="11">
        <f t="shared" si="3"/>
        <v>-22659.199999999997</v>
      </c>
      <c r="Q53" s="11">
        <f t="shared" si="3"/>
        <v>10781.3</v>
      </c>
      <c r="R53" s="11">
        <f t="shared" si="3"/>
        <v>-13668.099999999999</v>
      </c>
      <c r="S53" s="11">
        <f t="shared" si="3"/>
        <v>-546.99999999999977</v>
      </c>
      <c r="T53" s="11">
        <f t="shared" si="3"/>
        <v>-1072.4000000000001</v>
      </c>
      <c r="U53" s="11">
        <f t="shared" si="3"/>
        <v>0</v>
      </c>
      <c r="V53" s="11">
        <f t="shared" si="3"/>
        <v>63388.700000000012</v>
      </c>
      <c r="W53" s="11">
        <f>IF('Daily PnL Log'!W593&lt;&gt;"",'Daily PnL Log'!W593,"")</f>
        <v>701014</v>
      </c>
      <c r="X53" s="11">
        <f>IF('Daily PnL Log'!X593&lt;&gt;"",'Daily PnL Log'!X593,"")</f>
        <v>0.16521454635713409</v>
      </c>
      <c r="Y53" s="11" t="str">
        <f>IF('Daily PnL Log'!Y593&lt;&gt;"",'Daily PnL Log'!Y593,"")</f>
        <v/>
      </c>
      <c r="Z53" s="11" t="str">
        <f>IF('Daily PnL Log'!Z593&lt;&gt;"",'Daily PnL Log'!Z593,"")</f>
        <v/>
      </c>
      <c r="AA53" s="11">
        <f>IF('Daily PnL Log'!AC593&lt;&gt;"",'Daily PnL Log'!AC593,"")</f>
        <v>529843.16</v>
      </c>
    </row>
    <row r="54" spans="1:27" x14ac:dyDescent="0.25">
      <c r="A54" s="47" t="str">
        <f t="shared" si="2"/>
        <v>Apr</v>
      </c>
      <c r="B54" s="14">
        <f>'Daily PnL Log'!B594</f>
        <v>45026</v>
      </c>
      <c r="C54" s="13">
        <f>IF('Daily PnL Log'!C594&lt;&gt;"",'Daily PnL Log'!C594,"")</f>
        <v>-43272</v>
      </c>
      <c r="D54" s="13">
        <f>IF('Daily PnL Log'!D594&lt;&gt;"",'Daily PnL Log'!D594,"")</f>
        <v>306.10000000000002</v>
      </c>
      <c r="E54" s="13">
        <f>IF('Daily PnL Log'!E594&lt;&gt;"",'Daily PnL Log'!E594,"")</f>
        <v>-2345.3000000000002</v>
      </c>
      <c r="F54" s="13">
        <f>IF('Daily PnL Log'!F594&lt;&gt;"",'Daily PnL Log'!F594,"")</f>
        <v>11737.4</v>
      </c>
      <c r="G54" s="13">
        <f>IF('Daily PnL Log'!G594&lt;&gt;"",'Daily PnL Log'!G594,"")</f>
        <v>11356.7</v>
      </c>
      <c r="H54" s="13">
        <f>IF('Daily PnL Log'!H594&lt;&gt;"",'Daily PnL Log'!H594,"")</f>
        <v>-200.5</v>
      </c>
      <c r="I54" s="13">
        <f>IF('Daily PnL Log'!I594&lt;&gt;"",'Daily PnL Log'!I594,"")</f>
        <v>0</v>
      </c>
      <c r="J54" s="13">
        <f>IF('Daily PnL Log'!J594&lt;&gt;"",'Daily PnL Log'!J594,"")</f>
        <v>-22417.600000000002</v>
      </c>
      <c r="K54" s="13">
        <f>IF('Daily PnL Log'!K594&lt;&gt;"",'Daily PnL Log'!K594,"")</f>
        <v>-76.78</v>
      </c>
      <c r="L54" s="13">
        <f>IF('Daily PnL Log'!L594&lt;&gt;"",'Daily PnL Log'!L594,"")</f>
        <v>-543.49</v>
      </c>
      <c r="M54" s="13">
        <f>IF('Daily PnL Log'!M594&lt;&gt;"",'Daily PnL Log'!M594,"")</f>
        <v>-620.27</v>
      </c>
      <c r="N54" s="13">
        <f>IF('Daily PnL Log'!N594&lt;&gt;"",'Daily PnL Log'!N594,"")</f>
        <v>-23037.870000000003</v>
      </c>
      <c r="O54" s="13">
        <f t="shared" si="3"/>
        <v>47282.100000000006</v>
      </c>
      <c r="P54" s="13">
        <f t="shared" si="3"/>
        <v>-22353.1</v>
      </c>
      <c r="Q54" s="13">
        <f t="shared" si="3"/>
        <v>8436</v>
      </c>
      <c r="R54" s="13">
        <f t="shared" si="3"/>
        <v>-1930.6999999999989</v>
      </c>
      <c r="S54" s="13">
        <f t="shared" si="3"/>
        <v>10809.7</v>
      </c>
      <c r="T54" s="13">
        <f t="shared" si="3"/>
        <v>-1272.9000000000001</v>
      </c>
      <c r="U54" s="13">
        <f t="shared" si="3"/>
        <v>0</v>
      </c>
      <c r="V54" s="13">
        <f t="shared" si="3"/>
        <v>40971.100000000006</v>
      </c>
      <c r="W54" s="13">
        <f>IF('Daily PnL Log'!W594&lt;&gt;"",'Daily PnL Log'!W594,"")</f>
        <v>640557</v>
      </c>
      <c r="X54" s="13">
        <f>IF('Daily PnL Log'!X594&lt;&gt;"",'Daily PnL Log'!X594,"")</f>
        <v>-3.5965370763257606E-2</v>
      </c>
      <c r="Y54" s="13" t="str">
        <f>IF('Daily PnL Log'!Y594&lt;&gt;"",'Daily PnL Log'!Y594,"")</f>
        <v/>
      </c>
      <c r="Z54" s="13" t="str">
        <f>IF('Daily PnL Log'!Z594&lt;&gt;"",'Daily PnL Log'!Z594,"")</f>
        <v/>
      </c>
      <c r="AA54" s="13">
        <f>IF('Daily PnL Log'!AC594&lt;&gt;"",'Daily PnL Log'!AC594,"")</f>
        <v>517663.89</v>
      </c>
    </row>
    <row r="55" spans="1:27" x14ac:dyDescent="0.25">
      <c r="A55" s="48" t="str">
        <f t="shared" si="2"/>
        <v>Apr</v>
      </c>
      <c r="B55" s="2">
        <f>'Daily PnL Log'!B595</f>
        <v>45027</v>
      </c>
      <c r="C55" s="11">
        <f>IF('Daily PnL Log'!C595&lt;&gt;"",'Daily PnL Log'!C595,"")</f>
        <v>-42359.1</v>
      </c>
      <c r="D55" s="11">
        <f>IF('Daily PnL Log'!D595&lt;&gt;"",'Daily PnL Log'!D595,"")</f>
        <v>-16635.599999999999</v>
      </c>
      <c r="E55" s="11">
        <f>IF('Daily PnL Log'!E595&lt;&gt;"",'Daily PnL Log'!E595,"")</f>
        <v>-1868.1</v>
      </c>
      <c r="F55" s="11">
        <f>IF('Daily PnL Log'!F595&lt;&gt;"",'Daily PnL Log'!F595,"")</f>
        <v>3777.2</v>
      </c>
      <c r="G55" s="11">
        <f>IF('Daily PnL Log'!G595&lt;&gt;"",'Daily PnL Log'!G595,"")</f>
        <v>801</v>
      </c>
      <c r="H55" s="11">
        <f>IF('Daily PnL Log'!H595&lt;&gt;"",'Daily PnL Log'!H595,"")</f>
        <v>-4473.8</v>
      </c>
      <c r="I55" s="11">
        <f>IF('Daily PnL Log'!I595&lt;&gt;"",'Daily PnL Log'!I595,"")</f>
        <v>0</v>
      </c>
      <c r="J55" s="11">
        <f>IF('Daily PnL Log'!J595&lt;&gt;"",'Daily PnL Log'!J595,"")</f>
        <v>-60758.400000000001</v>
      </c>
      <c r="K55" s="11">
        <f>IF('Daily PnL Log'!K595&lt;&gt;"",'Daily PnL Log'!K595,"")</f>
        <v>-61.99</v>
      </c>
      <c r="L55" s="11">
        <f>IF('Daily PnL Log'!L595&lt;&gt;"",'Daily PnL Log'!L595,"")</f>
        <v>-438.84</v>
      </c>
      <c r="M55" s="11">
        <f>IF('Daily PnL Log'!M595&lt;&gt;"",'Daily PnL Log'!M595,"")</f>
        <v>-500.83</v>
      </c>
      <c r="N55" s="11">
        <f>IF('Daily PnL Log'!N595&lt;&gt;"",'Daily PnL Log'!N595,"")</f>
        <v>-61259.23</v>
      </c>
      <c r="O55" s="11">
        <f t="shared" si="3"/>
        <v>4923.0000000000073</v>
      </c>
      <c r="P55" s="11">
        <f t="shared" si="3"/>
        <v>-38988.699999999997</v>
      </c>
      <c r="Q55" s="11">
        <f t="shared" si="3"/>
        <v>6567.9</v>
      </c>
      <c r="R55" s="11">
        <f t="shared" si="3"/>
        <v>1846.5000000000009</v>
      </c>
      <c r="S55" s="11">
        <f t="shared" si="3"/>
        <v>11610.7</v>
      </c>
      <c r="T55" s="11">
        <f t="shared" si="3"/>
        <v>-5746.7000000000007</v>
      </c>
      <c r="U55" s="11">
        <f t="shared" si="3"/>
        <v>0</v>
      </c>
      <c r="V55" s="11">
        <f t="shared" si="3"/>
        <v>-19787.299999999996</v>
      </c>
      <c r="W55" s="11">
        <f>IF('Daily PnL Log'!W595&lt;&gt;"",'Daily PnL Log'!W595,"")</f>
        <v>641781</v>
      </c>
      <c r="X55" s="11">
        <f>IF('Daily PnL Log'!X595&lt;&gt;"",'Daily PnL Log'!X595,"")</f>
        <v>-9.5451922073105946E-2</v>
      </c>
      <c r="Y55" s="11">
        <f>IF('Daily PnL Log'!Y595&lt;&gt;"",'Daily PnL Log'!Y595,"")</f>
        <v>-100</v>
      </c>
      <c r="Z55" s="11" t="str">
        <f>IF('Daily PnL Log'!Z595&lt;&gt;"",'Daily PnL Log'!Z595,"")</f>
        <v/>
      </c>
      <c r="AA55" s="11">
        <f>IF('Daily PnL Log'!AC595&lt;&gt;"",'Daily PnL Log'!AC595,"")</f>
        <v>468714.81</v>
      </c>
    </row>
    <row r="56" spans="1:27" x14ac:dyDescent="0.25">
      <c r="A56" s="47" t="str">
        <f t="shared" si="2"/>
        <v>Apr</v>
      </c>
      <c r="B56" s="14">
        <f>'Daily PnL Log'!B596</f>
        <v>45028</v>
      </c>
      <c r="C56" s="13">
        <f>IF('Daily PnL Log'!C596&lt;&gt;"",'Daily PnL Log'!C596,"")</f>
        <v>-37336.1</v>
      </c>
      <c r="D56" s="13">
        <f>IF('Daily PnL Log'!D596&lt;&gt;"",'Daily PnL Log'!D596,"")</f>
        <v>1922.1</v>
      </c>
      <c r="E56" s="13">
        <f>IF('Daily PnL Log'!E596&lt;&gt;"",'Daily PnL Log'!E596,"")</f>
        <v>4632.7</v>
      </c>
      <c r="F56" s="13">
        <f>IF('Daily PnL Log'!F596&lt;&gt;"",'Daily PnL Log'!F596,"")</f>
        <v>2073.5</v>
      </c>
      <c r="G56" s="13">
        <f>IF('Daily PnL Log'!G596&lt;&gt;"",'Daily PnL Log'!G596,"")</f>
        <v>6365.1</v>
      </c>
      <c r="H56" s="13">
        <f>IF('Daily PnL Log'!H596&lt;&gt;"",'Daily PnL Log'!H596,"")</f>
        <v>-3532.5</v>
      </c>
      <c r="I56" s="13">
        <f>IF('Daily PnL Log'!I596&lt;&gt;"",'Daily PnL Log'!I596,"")</f>
        <v>0</v>
      </c>
      <c r="J56" s="13">
        <f>IF('Daily PnL Log'!J596&lt;&gt;"",'Daily PnL Log'!J596,"")</f>
        <v>-25875.199999999997</v>
      </c>
      <c r="K56" s="13">
        <f>IF('Daily PnL Log'!K596&lt;&gt;"",'Daily PnL Log'!K596,"")</f>
        <v>-26.82</v>
      </c>
      <c r="L56" s="13">
        <f>IF('Daily PnL Log'!L596&lt;&gt;"",'Daily PnL Log'!L596,"")</f>
        <v>-189.75</v>
      </c>
      <c r="M56" s="13">
        <f>IF('Daily PnL Log'!M596&lt;&gt;"",'Daily PnL Log'!M596,"")</f>
        <v>-216.57</v>
      </c>
      <c r="N56" s="13">
        <f>IF('Daily PnL Log'!N596&lt;&gt;"",'Daily PnL Log'!N596,"")</f>
        <v>-26091.769999999997</v>
      </c>
      <c r="O56" s="13">
        <f t="shared" si="3"/>
        <v>-32413.099999999991</v>
      </c>
      <c r="P56" s="13">
        <f t="shared" si="3"/>
        <v>-37066.6</v>
      </c>
      <c r="Q56" s="13">
        <f t="shared" si="3"/>
        <v>11200.599999999999</v>
      </c>
      <c r="R56" s="13">
        <f t="shared" si="3"/>
        <v>3920.0000000000009</v>
      </c>
      <c r="S56" s="13">
        <f t="shared" si="3"/>
        <v>17975.800000000003</v>
      </c>
      <c r="T56" s="13">
        <f t="shared" si="3"/>
        <v>-9279.2000000000007</v>
      </c>
      <c r="U56" s="13">
        <f t="shared" si="3"/>
        <v>0</v>
      </c>
      <c r="V56" s="13">
        <f t="shared" si="3"/>
        <v>-45662.499999999993</v>
      </c>
      <c r="W56" s="13">
        <f>IF('Daily PnL Log'!W596&lt;&gt;"",'Daily PnL Log'!W596,"")</f>
        <v>676969</v>
      </c>
      <c r="X56" s="13">
        <f>IF('Daily PnL Log'!X596&lt;&gt;"",'Daily PnL Log'!X596,"")</f>
        <v>-3.854204549986779E-2</v>
      </c>
      <c r="Y56" s="13" t="str">
        <f>IF('Daily PnL Log'!Y596&lt;&gt;"",'Daily PnL Log'!Y596,"")</f>
        <v/>
      </c>
      <c r="Z56" s="13" t="str">
        <f>IF('Daily PnL Log'!Z596&lt;&gt;"",'Daily PnL Log'!Z596,"")</f>
        <v/>
      </c>
      <c r="AA56" s="13">
        <f>IF('Daily PnL Log'!AC596&lt;&gt;"",'Daily PnL Log'!AC596,"")</f>
        <v>413799.24</v>
      </c>
    </row>
    <row r="57" spans="1:27" x14ac:dyDescent="0.25">
      <c r="A57" s="48" t="str">
        <f t="shared" si="2"/>
        <v>Apr</v>
      </c>
      <c r="B57" s="2">
        <f>'Daily PnL Log'!B597</f>
        <v>45029</v>
      </c>
      <c r="C57" s="11">
        <f>IF('Daily PnL Log'!C597&lt;&gt;"",'Daily PnL Log'!C597,"")</f>
        <v>-24443.8</v>
      </c>
      <c r="D57" s="11">
        <f>IF('Daily PnL Log'!D597&lt;&gt;"",'Daily PnL Log'!D597,"")</f>
        <v>22754.2</v>
      </c>
      <c r="E57" s="11">
        <f>IF('Daily PnL Log'!E597&lt;&gt;"",'Daily PnL Log'!E597,"")</f>
        <v>-1481.7</v>
      </c>
      <c r="F57" s="11">
        <f>IF('Daily PnL Log'!F597&lt;&gt;"",'Daily PnL Log'!F597,"")</f>
        <v>-695.1</v>
      </c>
      <c r="G57" s="11">
        <f>IF('Daily PnL Log'!G597&lt;&gt;"",'Daily PnL Log'!G597,"")</f>
        <v>-4609.2</v>
      </c>
      <c r="H57" s="11">
        <f>IF('Daily PnL Log'!H597&lt;&gt;"",'Daily PnL Log'!H597,"")</f>
        <v>2442</v>
      </c>
      <c r="I57" s="11">
        <f>IF('Daily PnL Log'!I597&lt;&gt;"",'Daily PnL Log'!I597,"")</f>
        <v>0</v>
      </c>
      <c r="J57" s="11">
        <f>IF('Daily PnL Log'!J597&lt;&gt;"",'Daily PnL Log'!J597,"")</f>
        <v>-6033.5999999999985</v>
      </c>
      <c r="K57" s="11">
        <f>IF('Daily PnL Log'!K597&lt;&gt;"",'Daily PnL Log'!K597,"")</f>
        <v>-62.15</v>
      </c>
      <c r="L57" s="11">
        <f>IF('Daily PnL Log'!L597&lt;&gt;"",'Daily PnL Log'!L597,"")</f>
        <v>-439.3</v>
      </c>
      <c r="M57" s="11">
        <f>IF('Daily PnL Log'!M597&lt;&gt;"",'Daily PnL Log'!M597,"")</f>
        <v>-501.45</v>
      </c>
      <c r="N57" s="11">
        <f>IF('Daily PnL Log'!N597&lt;&gt;"",'Daily PnL Log'!N597,"")</f>
        <v>-6535.0499999999984</v>
      </c>
      <c r="O57" s="11">
        <f t="shared" si="3"/>
        <v>-56856.899999999994</v>
      </c>
      <c r="P57" s="11">
        <f t="shared" si="3"/>
        <v>-14312.399999999998</v>
      </c>
      <c r="Q57" s="11">
        <f t="shared" si="3"/>
        <v>9718.8999999999978</v>
      </c>
      <c r="R57" s="11">
        <f t="shared" si="3"/>
        <v>3224.900000000001</v>
      </c>
      <c r="S57" s="11">
        <f t="shared" si="3"/>
        <v>13366.600000000002</v>
      </c>
      <c r="T57" s="11">
        <f t="shared" si="3"/>
        <v>-6837.2000000000007</v>
      </c>
      <c r="U57" s="11">
        <f t="shared" si="3"/>
        <v>0</v>
      </c>
      <c r="V57" s="11">
        <f t="shared" si="3"/>
        <v>-51696.099999999991</v>
      </c>
      <c r="W57" s="11">
        <f>IF('Daily PnL Log'!W597&lt;&gt;"",'Daily PnL Log'!W597,"")</f>
        <v>794671</v>
      </c>
      <c r="X57" s="11">
        <f>IF('Daily PnL Log'!X597&lt;&gt;"",'Daily PnL Log'!X597,"")</f>
        <v>-8.223591901554226E-3</v>
      </c>
      <c r="Y57" s="11">
        <f>IF('Daily PnL Log'!Y597&lt;&gt;"",'Daily PnL Log'!Y597,"")</f>
        <v>-5158.2299999999996</v>
      </c>
      <c r="Z57" s="11" t="str">
        <f>IF('Daily PnL Log'!Z597&lt;&gt;"",'Daily PnL Log'!Z597,"")</f>
        <v/>
      </c>
      <c r="AA57" s="11">
        <f>IF('Daily PnL Log'!AC597&lt;&gt;"",'Daily PnL Log'!AC597,"")</f>
        <v>439321.04</v>
      </c>
    </row>
    <row r="58" spans="1:27" x14ac:dyDescent="0.25">
      <c r="A58" s="47" t="str">
        <f t="shared" si="2"/>
        <v>Apr</v>
      </c>
      <c r="B58" s="14">
        <f>'Daily PnL Log'!B598</f>
        <v>45030</v>
      </c>
      <c r="C58" s="13">
        <f>IF('Daily PnL Log'!C598&lt;&gt;"",'Daily PnL Log'!C598,"")</f>
        <v>-32397.200000000001</v>
      </c>
      <c r="D58" s="13">
        <f>IF('Daily PnL Log'!D598&lt;&gt;"",'Daily PnL Log'!D598,"")</f>
        <v>-11586.9</v>
      </c>
      <c r="E58" s="13">
        <f>IF('Daily PnL Log'!E598&lt;&gt;"",'Daily PnL Log'!E598,"")</f>
        <v>-1995.6</v>
      </c>
      <c r="F58" s="13">
        <f>IF('Daily PnL Log'!F598&lt;&gt;"",'Daily PnL Log'!F598,"")</f>
        <v>4209.2</v>
      </c>
      <c r="G58" s="13">
        <f>IF('Daily PnL Log'!G598&lt;&gt;"",'Daily PnL Log'!G598,"")</f>
        <v>2871.8</v>
      </c>
      <c r="H58" s="13">
        <f>IF('Daily PnL Log'!H598&lt;&gt;"",'Daily PnL Log'!H598,"")</f>
        <v>9181.6</v>
      </c>
      <c r="I58" s="13">
        <f>IF('Daily PnL Log'!I598&lt;&gt;"",'Daily PnL Log'!I598,"")</f>
        <v>0</v>
      </c>
      <c r="J58" s="13">
        <f>IF('Daily PnL Log'!J598&lt;&gt;"",'Daily PnL Log'!J598,"")</f>
        <v>-29717.1</v>
      </c>
      <c r="K58" s="13">
        <f>IF('Daily PnL Log'!K598&lt;&gt;"",'Daily PnL Log'!K598,"")</f>
        <v>-70.38</v>
      </c>
      <c r="L58" s="13">
        <f>IF('Daily PnL Log'!L598&lt;&gt;"",'Daily PnL Log'!L598,"")</f>
        <v>-498.15</v>
      </c>
      <c r="M58" s="13">
        <f>IF('Daily PnL Log'!M598&lt;&gt;"",'Daily PnL Log'!M598,"")</f>
        <v>-568.53</v>
      </c>
      <c r="N58" s="13">
        <f>IF('Daily PnL Log'!N598&lt;&gt;"",'Daily PnL Log'!N598,"")</f>
        <v>-30285.629999999997</v>
      </c>
      <c r="O58" s="13">
        <f t="shared" si="3"/>
        <v>-89254.099999999991</v>
      </c>
      <c r="P58" s="13">
        <f t="shared" si="3"/>
        <v>-25899.299999999996</v>
      </c>
      <c r="Q58" s="13">
        <f t="shared" si="3"/>
        <v>7723.2999999999975</v>
      </c>
      <c r="R58" s="13">
        <f t="shared" si="3"/>
        <v>7434.1</v>
      </c>
      <c r="S58" s="13">
        <f t="shared" si="3"/>
        <v>16238.400000000001</v>
      </c>
      <c r="T58" s="13">
        <f t="shared" si="3"/>
        <v>2344.3999999999996</v>
      </c>
      <c r="U58" s="13">
        <f t="shared" si="3"/>
        <v>0</v>
      </c>
      <c r="V58" s="13">
        <f t="shared" si="3"/>
        <v>-81413.199999999983</v>
      </c>
      <c r="W58" s="13">
        <f>IF('Daily PnL Log'!W598&lt;&gt;"",'Daily PnL Log'!W598,"")</f>
        <v>892279</v>
      </c>
      <c r="X58" s="13">
        <f>IF('Daily PnL Log'!X598&lt;&gt;"",'Daily PnL Log'!X598,"")</f>
        <v>-3.3941883648500072E-2</v>
      </c>
      <c r="Y58" s="13" t="str">
        <f>IF('Daily PnL Log'!Y598&lt;&gt;"",'Daily PnL Log'!Y598,"")</f>
        <v/>
      </c>
      <c r="Z58" s="13" t="str">
        <f>IF('Daily PnL Log'!Z598&lt;&gt;"",'Daily PnL Log'!Z598,"")</f>
        <v/>
      </c>
      <c r="AA58" s="13">
        <f>IF('Daily PnL Log'!AC598&lt;&gt;"",'Daily PnL Log'!AC598,"")</f>
        <v>369762.76</v>
      </c>
    </row>
    <row r="59" spans="1:27" x14ac:dyDescent="0.25">
      <c r="A59" s="48" t="str">
        <f t="shared" si="2"/>
        <v>Apr</v>
      </c>
      <c r="B59" s="2">
        <f>'Daily PnL Log'!B599</f>
        <v>45033</v>
      </c>
      <c r="C59" s="11">
        <f>IF('Daily PnL Log'!C599&lt;&gt;"",'Daily PnL Log'!C599,"")</f>
        <v>-12277.5</v>
      </c>
      <c r="D59" s="11">
        <f>IF('Daily PnL Log'!D599&lt;&gt;"",'Daily PnL Log'!D599,"")</f>
        <v>21117.4</v>
      </c>
      <c r="E59" s="11">
        <f>IF('Daily PnL Log'!E599&lt;&gt;"",'Daily PnL Log'!E599,"")</f>
        <v>594.29999999999995</v>
      </c>
      <c r="F59" s="11">
        <f>IF('Daily PnL Log'!F599&lt;&gt;"",'Daily PnL Log'!F599,"")</f>
        <v>10277.1</v>
      </c>
      <c r="G59" s="11">
        <f>IF('Daily PnL Log'!G599&lt;&gt;"",'Daily PnL Log'!G599,"")</f>
        <v>-6301</v>
      </c>
      <c r="H59" s="11">
        <f>IF('Daily PnL Log'!H599&lt;&gt;"",'Daily PnL Log'!H599,"")</f>
        <v>2334.1999999999998</v>
      </c>
      <c r="I59" s="11">
        <f>IF('Daily PnL Log'!I599&lt;&gt;"",'Daily PnL Log'!I599,"")</f>
        <v>0</v>
      </c>
      <c r="J59" s="11">
        <f>IF('Daily PnL Log'!J599&lt;&gt;"",'Daily PnL Log'!J599,"")</f>
        <v>15744.500000000004</v>
      </c>
      <c r="K59" s="11">
        <f>IF('Daily PnL Log'!K599&lt;&gt;"",'Daily PnL Log'!K599,"")</f>
        <v>-138.19</v>
      </c>
      <c r="L59" s="11">
        <f>IF('Daily PnL Log'!L599&lt;&gt;"",'Daily PnL Log'!L599,"")</f>
        <v>-978.39</v>
      </c>
      <c r="M59" s="11">
        <f>IF('Daily PnL Log'!M599&lt;&gt;"",'Daily PnL Log'!M599,"")</f>
        <v>-1116.58</v>
      </c>
      <c r="N59" s="11">
        <f>IF('Daily PnL Log'!N599&lt;&gt;"",'Daily PnL Log'!N599,"")</f>
        <v>14627.920000000004</v>
      </c>
      <c r="O59" s="11">
        <f t="shared" si="3"/>
        <v>-101531.59999999999</v>
      </c>
      <c r="P59" s="11">
        <f t="shared" si="3"/>
        <v>-4781.8999999999942</v>
      </c>
      <c r="Q59" s="11">
        <f t="shared" si="3"/>
        <v>8317.5999999999967</v>
      </c>
      <c r="R59" s="11">
        <f t="shared" si="3"/>
        <v>17711.2</v>
      </c>
      <c r="S59" s="11">
        <f t="shared" si="3"/>
        <v>9937.4000000000015</v>
      </c>
      <c r="T59" s="11">
        <f t="shared" si="3"/>
        <v>4678.5999999999995</v>
      </c>
      <c r="U59" s="11">
        <f t="shared" si="3"/>
        <v>0</v>
      </c>
      <c r="V59" s="11">
        <f t="shared" si="3"/>
        <v>-65668.699999999983</v>
      </c>
      <c r="W59" s="11">
        <f>IF('Daily PnL Log'!W599&lt;&gt;"",'Daily PnL Log'!W599,"")</f>
        <v>866987</v>
      </c>
      <c r="X59" s="11">
        <f>IF('Daily PnL Log'!X599&lt;&gt;"",'Daily PnL Log'!X599,"")</f>
        <v>1.6872133030829763E-2</v>
      </c>
      <c r="Y59" s="11" t="str">
        <f>IF('Daily PnL Log'!Y599&lt;&gt;"",'Daily PnL Log'!Y599,"")</f>
        <v/>
      </c>
      <c r="Z59" s="11" t="str">
        <f>IF('Daily PnL Log'!Z599&lt;&gt;"",'Daily PnL Log'!Z599,"")</f>
        <v/>
      </c>
      <c r="AA59" s="11">
        <f>IF('Daily PnL Log'!AC599&lt;&gt;"",'Daily PnL Log'!AC599,"")</f>
        <v>408066.18</v>
      </c>
    </row>
    <row r="60" spans="1:27" x14ac:dyDescent="0.25">
      <c r="A60" s="47" t="str">
        <f t="shared" si="2"/>
        <v>Apr</v>
      </c>
      <c r="B60" s="14">
        <f>'Daily PnL Log'!B600</f>
        <v>45034</v>
      </c>
      <c r="C60" s="13">
        <f>IF('Daily PnL Log'!C600&lt;&gt;"",'Daily PnL Log'!C600,"")</f>
        <v>-3477</v>
      </c>
      <c r="D60" s="13">
        <f>IF('Daily PnL Log'!D600&lt;&gt;"",'Daily PnL Log'!D600,"")</f>
        <v>-15664.6</v>
      </c>
      <c r="E60" s="13">
        <f>IF('Daily PnL Log'!E600&lt;&gt;"",'Daily PnL Log'!E600,"")</f>
        <v>-1752.8</v>
      </c>
      <c r="F60" s="13">
        <f>IF('Daily PnL Log'!F600&lt;&gt;"",'Daily PnL Log'!F600,"")</f>
        <v>-6622.8</v>
      </c>
      <c r="G60" s="13">
        <f>IF('Daily PnL Log'!G600&lt;&gt;"",'Daily PnL Log'!G600,"")</f>
        <v>14442.4</v>
      </c>
      <c r="H60" s="13">
        <f>IF('Daily PnL Log'!H600&lt;&gt;"",'Daily PnL Log'!H600,"")</f>
        <v>-2029.9</v>
      </c>
      <c r="I60" s="13">
        <f>IF('Daily PnL Log'!I600&lt;&gt;"",'Daily PnL Log'!I600,"")</f>
        <v>0</v>
      </c>
      <c r="J60" s="13">
        <f>IF('Daily PnL Log'!J600&lt;&gt;"",'Daily PnL Log'!J600,"")</f>
        <v>-15104.699999999997</v>
      </c>
      <c r="K60" s="13">
        <f>IF('Daily PnL Log'!K600&lt;&gt;"",'Daily PnL Log'!K600,"")</f>
        <v>-82.92</v>
      </c>
      <c r="L60" s="13">
        <f>IF('Daily PnL Log'!L600&lt;&gt;"",'Daily PnL Log'!L600,"")</f>
        <v>-565.44000000000005</v>
      </c>
      <c r="M60" s="13">
        <f>IF('Daily PnL Log'!M600&lt;&gt;"",'Daily PnL Log'!M600,"")</f>
        <v>-648.36</v>
      </c>
      <c r="N60" s="13">
        <f>IF('Daily PnL Log'!N600&lt;&gt;"",'Daily PnL Log'!N600,"")</f>
        <v>-15753.059999999998</v>
      </c>
      <c r="O60" s="13">
        <f t="shared" si="3"/>
        <v>-105008.59999999999</v>
      </c>
      <c r="P60" s="13">
        <f t="shared" si="3"/>
        <v>-20446.499999999993</v>
      </c>
      <c r="Q60" s="13">
        <f t="shared" si="3"/>
        <v>6564.7999999999965</v>
      </c>
      <c r="R60" s="13">
        <f t="shared" si="3"/>
        <v>11088.400000000001</v>
      </c>
      <c r="S60" s="13">
        <f t="shared" si="3"/>
        <v>24379.800000000003</v>
      </c>
      <c r="T60" s="13">
        <f t="shared" si="3"/>
        <v>2648.6999999999994</v>
      </c>
      <c r="U60" s="13">
        <f t="shared" si="3"/>
        <v>0</v>
      </c>
      <c r="V60" s="13">
        <f t="shared" si="3"/>
        <v>-80773.39999999998</v>
      </c>
      <c r="W60" s="13">
        <f>IF('Daily PnL Log'!W600&lt;&gt;"",'Daily PnL Log'!W600,"")</f>
        <v>938096</v>
      </c>
      <c r="X60" s="13">
        <f>IF('Daily PnL Log'!X600&lt;&gt;"",'Daily PnL Log'!X600,"")</f>
        <v>-1.679258839180638E-2</v>
      </c>
      <c r="Y60" s="13">
        <f>IF('Daily PnL Log'!Y600&lt;&gt;"",'Daily PnL Log'!Y600,"")</f>
        <v>-270</v>
      </c>
      <c r="Z60" s="13" t="str">
        <f>IF('Daily PnL Log'!Z600&lt;&gt;"",'Daily PnL Log'!Z600,"")</f>
        <v/>
      </c>
      <c r="AA60" s="13">
        <f>IF('Daily PnL Log'!AC600&lt;&gt;"",'Daily PnL Log'!AC600,"")</f>
        <v>374055.07</v>
      </c>
    </row>
    <row r="61" spans="1:27" x14ac:dyDescent="0.25">
      <c r="A61" s="48" t="str">
        <f t="shared" si="2"/>
        <v>Apr</v>
      </c>
      <c r="B61" s="2">
        <f>'Daily PnL Log'!B601</f>
        <v>45035</v>
      </c>
      <c r="C61" s="11">
        <f>IF('Daily PnL Log'!C601&lt;&gt;"",'Daily PnL Log'!C601,"")</f>
        <v>37238.800000000003</v>
      </c>
      <c r="D61" s="11">
        <f>IF('Daily PnL Log'!D601&lt;&gt;"",'Daily PnL Log'!D601,"")</f>
        <v>-35100.9</v>
      </c>
      <c r="E61" s="11">
        <f>IF('Daily PnL Log'!E601&lt;&gt;"",'Daily PnL Log'!E601,"")</f>
        <v>-1011.9</v>
      </c>
      <c r="F61" s="11">
        <f>IF('Daily PnL Log'!F601&lt;&gt;"",'Daily PnL Log'!F601,"")</f>
        <v>-1566.5</v>
      </c>
      <c r="G61" s="11">
        <f>IF('Daily PnL Log'!G601&lt;&gt;"",'Daily PnL Log'!G601,"")</f>
        <v>-21291.1</v>
      </c>
      <c r="H61" s="11">
        <f>IF('Daily PnL Log'!H601&lt;&gt;"",'Daily PnL Log'!H601,"")</f>
        <v>-927.9</v>
      </c>
      <c r="I61" s="11">
        <f>IF('Daily PnL Log'!I601&lt;&gt;"",'Daily PnL Log'!I601,"")</f>
        <v>0</v>
      </c>
      <c r="J61" s="11">
        <f>IF('Daily PnL Log'!J601&lt;&gt;"",'Daily PnL Log'!J601,"")</f>
        <v>-22659.5</v>
      </c>
      <c r="K61" s="11">
        <f>IF('Daily PnL Log'!K601&lt;&gt;"",'Daily PnL Log'!K601,"")</f>
        <v>-76.75</v>
      </c>
      <c r="L61" s="11">
        <f>IF('Daily PnL Log'!L601&lt;&gt;"",'Daily PnL Log'!L601,"")</f>
        <v>-543.49</v>
      </c>
      <c r="M61" s="11">
        <f>IF('Daily PnL Log'!M601&lt;&gt;"",'Daily PnL Log'!M601,"")</f>
        <v>-620.24</v>
      </c>
      <c r="N61" s="11">
        <f>IF('Daily PnL Log'!N601&lt;&gt;"",'Daily PnL Log'!N601,"")</f>
        <v>-23279.74</v>
      </c>
      <c r="O61" s="11">
        <f t="shared" si="3"/>
        <v>-67769.799999999988</v>
      </c>
      <c r="P61" s="11">
        <f t="shared" si="3"/>
        <v>-55547.399999999994</v>
      </c>
      <c r="Q61" s="11">
        <f t="shared" si="3"/>
        <v>5552.8999999999969</v>
      </c>
      <c r="R61" s="11">
        <f t="shared" si="3"/>
        <v>9521.9000000000015</v>
      </c>
      <c r="S61" s="11">
        <f t="shared" si="3"/>
        <v>3088.7000000000044</v>
      </c>
      <c r="T61" s="11">
        <f t="shared" si="3"/>
        <v>1720.7999999999993</v>
      </c>
      <c r="U61" s="11">
        <f t="shared" si="3"/>
        <v>0</v>
      </c>
      <c r="V61" s="11">
        <f t="shared" si="3"/>
        <v>-103432.89999999998</v>
      </c>
      <c r="W61" s="11">
        <f>IF('Daily PnL Log'!W601&lt;&gt;"",'Daily PnL Log'!W601,"")</f>
        <v>930195</v>
      </c>
      <c r="X61" s="11">
        <f>IF('Daily PnL Log'!X601&lt;&gt;"",'Daily PnL Log'!X601,"")</f>
        <v>-2.5026730954262281E-2</v>
      </c>
      <c r="Y61" s="11" t="str">
        <f>IF('Daily PnL Log'!Y601&lt;&gt;"",'Daily PnL Log'!Y601,"")</f>
        <v/>
      </c>
      <c r="Z61" s="11">
        <f>IF('Daily PnL Log'!Z601&lt;&gt;"",'Daily PnL Log'!Z601,"")</f>
        <v>2442.79</v>
      </c>
      <c r="AA61" s="11">
        <f>IF('Daily PnL Log'!AC601&lt;&gt;"",'Daily PnL Log'!AC601,"")</f>
        <v>357962.83</v>
      </c>
    </row>
    <row r="62" spans="1:27" x14ac:dyDescent="0.25">
      <c r="A62" s="47" t="str">
        <f t="shared" si="2"/>
        <v>Apr</v>
      </c>
      <c r="B62" s="14">
        <f>'Daily PnL Log'!B602</f>
        <v>45036</v>
      </c>
      <c r="C62" s="13">
        <f>IF('Daily PnL Log'!C602&lt;&gt;"",'Daily PnL Log'!C602,"")</f>
        <v>5561.7</v>
      </c>
      <c r="D62" s="13">
        <f>IF('Daily PnL Log'!D602&lt;&gt;"",'Daily PnL Log'!D602,"")</f>
        <v>-17078.8</v>
      </c>
      <c r="E62" s="13">
        <f>IF('Daily PnL Log'!E602&lt;&gt;"",'Daily PnL Log'!E602,"")</f>
        <v>1225</v>
      </c>
      <c r="F62" s="13">
        <f>IF('Daily PnL Log'!F602&lt;&gt;"",'Daily PnL Log'!F602,"")</f>
        <v>6415.5</v>
      </c>
      <c r="G62" s="13">
        <f>IF('Daily PnL Log'!G602&lt;&gt;"",'Daily PnL Log'!G602,"")</f>
        <v>-4994.3999999999996</v>
      </c>
      <c r="H62" s="13">
        <f>IF('Daily PnL Log'!H602&lt;&gt;"",'Daily PnL Log'!H602,"")</f>
        <v>3481.2</v>
      </c>
      <c r="I62" s="13">
        <f>IF('Daily PnL Log'!I602&lt;&gt;"",'Daily PnL Log'!I602,"")</f>
        <v>0</v>
      </c>
      <c r="J62" s="13">
        <f>IF('Daily PnL Log'!J602&lt;&gt;"",'Daily PnL Log'!J602,"")</f>
        <v>-5389.7999999999984</v>
      </c>
      <c r="K62" s="13">
        <f>IF('Daily PnL Log'!K602&lt;&gt;"",'Daily PnL Log'!K602,"")</f>
        <v>-94.13</v>
      </c>
      <c r="L62" s="13">
        <f>IF('Daily PnL Log'!L602&lt;&gt;"",'Daily PnL Log'!L602,"")</f>
        <v>-663.76</v>
      </c>
      <c r="M62" s="13">
        <f>IF('Daily PnL Log'!M602&lt;&gt;"",'Daily PnL Log'!M602,"")</f>
        <v>-757.89</v>
      </c>
      <c r="N62" s="13">
        <f>IF('Daily PnL Log'!N602&lt;&gt;"",'Daily PnL Log'!N602,"")</f>
        <v>-6147.6899999999987</v>
      </c>
      <c r="O62" s="13">
        <f t="shared" si="3"/>
        <v>-62208.099999999991</v>
      </c>
      <c r="P62" s="13">
        <f t="shared" si="3"/>
        <v>-72626.2</v>
      </c>
      <c r="Q62" s="13">
        <f t="shared" si="3"/>
        <v>6777.8999999999969</v>
      </c>
      <c r="R62" s="13">
        <f t="shared" si="3"/>
        <v>15937.400000000001</v>
      </c>
      <c r="S62" s="13">
        <f t="shared" si="3"/>
        <v>-1905.6999999999953</v>
      </c>
      <c r="T62" s="13">
        <f t="shared" si="3"/>
        <v>5201.9999999999991</v>
      </c>
      <c r="U62" s="13">
        <f t="shared" si="3"/>
        <v>0</v>
      </c>
      <c r="V62" s="13">
        <f t="shared" si="3"/>
        <v>-108822.69999999998</v>
      </c>
      <c r="W62" s="13">
        <f>IF('Daily PnL Log'!W602&lt;&gt;"",'Daily PnL Log'!W602,"")</f>
        <v>950893</v>
      </c>
      <c r="X62" s="13">
        <f>IF('Daily PnL Log'!X602&lt;&gt;"",'Daily PnL Log'!X602,"")</f>
        <v>-6.465175366734216E-3</v>
      </c>
      <c r="Y62" s="13" t="str">
        <f>IF('Daily PnL Log'!Y602&lt;&gt;"",'Daily PnL Log'!Y602,"")</f>
        <v/>
      </c>
      <c r="Z62" s="13" t="str">
        <f>IF('Daily PnL Log'!Z602&lt;&gt;"",'Daily PnL Log'!Z602,"")</f>
        <v/>
      </c>
      <c r="AA62" s="13">
        <f>IF('Daily PnL Log'!AC602&lt;&gt;"",'Daily PnL Log'!AC602,"")</f>
        <v>347451.44</v>
      </c>
    </row>
    <row r="63" spans="1:27" x14ac:dyDescent="0.25">
      <c r="A63" s="48" t="str">
        <f t="shared" si="2"/>
        <v>Apr</v>
      </c>
      <c r="B63" s="2">
        <f>'Daily PnL Log'!B603</f>
        <v>45037</v>
      </c>
      <c r="C63" s="11">
        <f>IF('Daily PnL Log'!C603&lt;&gt;"",'Daily PnL Log'!C603,"")</f>
        <v>26294.5</v>
      </c>
      <c r="D63" s="11">
        <f>IF('Daily PnL Log'!D603&lt;&gt;"",'Daily PnL Log'!D603,"")</f>
        <v>-24523.4</v>
      </c>
      <c r="E63" s="11">
        <f>IF('Daily PnL Log'!E603&lt;&gt;"",'Daily PnL Log'!E603,"")</f>
        <v>2051.9</v>
      </c>
      <c r="F63" s="11">
        <f>IF('Daily PnL Log'!F603&lt;&gt;"",'Daily PnL Log'!F603,"")</f>
        <v>-2321.3000000000002</v>
      </c>
      <c r="G63" s="11">
        <f>IF('Daily PnL Log'!G603&lt;&gt;"",'Daily PnL Log'!G603,"")</f>
        <v>11422.7</v>
      </c>
      <c r="H63" s="11">
        <f>IF('Daily PnL Log'!H603&lt;&gt;"",'Daily PnL Log'!H603,"")</f>
        <v>-14889.5</v>
      </c>
      <c r="I63" s="11">
        <f>IF('Daily PnL Log'!I603&lt;&gt;"",'Daily PnL Log'!I603,"")</f>
        <v>0</v>
      </c>
      <c r="J63" s="11">
        <f>IF('Daily PnL Log'!J603&lt;&gt;"",'Daily PnL Log'!J603,"")</f>
        <v>-1965.1000000000004</v>
      </c>
      <c r="K63" s="11">
        <f>IF('Daily PnL Log'!K603&lt;&gt;"",'Daily PnL Log'!K603,"")</f>
        <v>-516.97</v>
      </c>
      <c r="L63" s="11">
        <f>IF('Daily PnL Log'!L603&lt;&gt;"",'Daily PnL Log'!L603,"")</f>
        <v>-2482.5700000000002</v>
      </c>
      <c r="M63" s="11">
        <f>IF('Daily PnL Log'!M603&lt;&gt;"",'Daily PnL Log'!M603,"")</f>
        <v>-2999.54</v>
      </c>
      <c r="N63" s="11">
        <f>IF('Daily PnL Log'!N603&lt;&gt;"",'Daily PnL Log'!N603,"")</f>
        <v>-4964.6400000000003</v>
      </c>
      <c r="O63" s="11">
        <f t="shared" si="3"/>
        <v>-35913.599999999991</v>
      </c>
      <c r="P63" s="11">
        <f t="shared" si="3"/>
        <v>-97149.6</v>
      </c>
      <c r="Q63" s="11">
        <f t="shared" si="3"/>
        <v>8829.7999999999975</v>
      </c>
      <c r="R63" s="11">
        <f t="shared" si="3"/>
        <v>13616.100000000002</v>
      </c>
      <c r="S63" s="11">
        <f t="shared" si="3"/>
        <v>9517.0000000000055</v>
      </c>
      <c r="T63" s="11">
        <f t="shared" si="3"/>
        <v>-9687.5</v>
      </c>
      <c r="U63" s="11">
        <f t="shared" si="3"/>
        <v>0</v>
      </c>
      <c r="V63" s="11">
        <f t="shared" si="3"/>
        <v>-110787.79999999999</v>
      </c>
      <c r="W63" s="11">
        <f>IF('Daily PnL Log'!W603&lt;&gt;"",'Daily PnL Log'!W603,"")</f>
        <v>520066</v>
      </c>
      <c r="X63" s="11">
        <f>IF('Daily PnL Log'!X603&lt;&gt;"",'Daily PnL Log'!X603,"")</f>
        <v>-9.5461729857364268E-3</v>
      </c>
      <c r="Y63" s="11" t="str">
        <f>IF('Daily PnL Log'!Y603&lt;&gt;"",'Daily PnL Log'!Y603,"")</f>
        <v/>
      </c>
      <c r="Z63" s="11" t="str">
        <f>IF('Daily PnL Log'!Z603&lt;&gt;"",'Daily PnL Log'!Z603,"")</f>
        <v/>
      </c>
      <c r="AA63" s="11">
        <f>IF('Daily PnL Log'!AC603&lt;&gt;"",'Daily PnL Log'!AC603,"")</f>
        <v>320213.65000000002</v>
      </c>
    </row>
    <row r="64" spans="1:27" x14ac:dyDescent="0.25">
      <c r="A64" s="47" t="str">
        <f t="shared" si="2"/>
        <v>Apr</v>
      </c>
      <c r="B64" s="14">
        <f>'Daily PnL Log'!B604</f>
        <v>45040</v>
      </c>
      <c r="C64" s="13">
        <f>IF('Daily PnL Log'!C604&lt;&gt;"",'Daily PnL Log'!C604,"")</f>
        <v>-3366</v>
      </c>
      <c r="D64" s="13">
        <f>IF('Daily PnL Log'!D604&lt;&gt;"",'Daily PnL Log'!D604,"")</f>
        <v>-437.6</v>
      </c>
      <c r="E64" s="13">
        <f>IF('Daily PnL Log'!E604&lt;&gt;"",'Daily PnL Log'!E604,"")</f>
        <v>-58.3</v>
      </c>
      <c r="F64" s="13">
        <f>IF('Daily PnL Log'!F604&lt;&gt;"",'Daily PnL Log'!F604,"")</f>
        <v>9725.4</v>
      </c>
      <c r="G64" s="13">
        <f>IF('Daily PnL Log'!G604&lt;&gt;"",'Daily PnL Log'!G604,"")</f>
        <v>-48.9</v>
      </c>
      <c r="H64" s="13">
        <f>IF('Daily PnL Log'!H604&lt;&gt;"",'Daily PnL Log'!H604,"")</f>
        <v>1686.4</v>
      </c>
      <c r="I64" s="13">
        <f>IF('Daily PnL Log'!I604&lt;&gt;"",'Daily PnL Log'!I604,"")</f>
        <v>0</v>
      </c>
      <c r="J64" s="13">
        <f>IF('Daily PnL Log'!J604&lt;&gt;"",'Daily PnL Log'!J604,"")</f>
        <v>7501</v>
      </c>
      <c r="K64" s="13">
        <f>IF('Daily PnL Log'!K604&lt;&gt;"",'Daily PnL Log'!K604,"")</f>
        <v>-66.92</v>
      </c>
      <c r="L64" s="13">
        <f>IF('Daily PnL Log'!L604&lt;&gt;"",'Daily PnL Log'!L604,"")</f>
        <v>-486.91</v>
      </c>
      <c r="M64" s="13">
        <f>IF('Daily PnL Log'!M604&lt;&gt;"",'Daily PnL Log'!M604,"")</f>
        <v>-553.83000000000004</v>
      </c>
      <c r="N64" s="13">
        <f>IF('Daily PnL Log'!N604&lt;&gt;"",'Daily PnL Log'!N604,"")</f>
        <v>6947.17</v>
      </c>
      <c r="O64" s="13">
        <f t="shared" si="3"/>
        <v>-39279.599999999991</v>
      </c>
      <c r="P64" s="13">
        <f t="shared" si="3"/>
        <v>-97587.200000000012</v>
      </c>
      <c r="Q64" s="13">
        <f t="shared" si="3"/>
        <v>8771.4999999999982</v>
      </c>
      <c r="R64" s="13">
        <f t="shared" si="3"/>
        <v>23341.5</v>
      </c>
      <c r="S64" s="13">
        <f t="shared" si="3"/>
        <v>9468.1000000000058</v>
      </c>
      <c r="T64" s="13">
        <f t="shared" si="3"/>
        <v>-8001.1</v>
      </c>
      <c r="U64" s="13">
        <f t="shared" si="3"/>
        <v>0</v>
      </c>
      <c r="V64" s="13">
        <f t="shared" si="3"/>
        <v>-103286.79999999999</v>
      </c>
      <c r="W64" s="13">
        <f>IF('Daily PnL Log'!W604&lt;&gt;"",'Daily PnL Log'!W604,"")</f>
        <v>516587</v>
      </c>
      <c r="X64" s="13">
        <f>IF('Daily PnL Log'!X604&lt;&gt;"",'Daily PnL Log'!X604,"")</f>
        <v>1.3448209110953237E-2</v>
      </c>
      <c r="Y64" s="13" t="str">
        <f>IF('Daily PnL Log'!Y604&lt;&gt;"",'Daily PnL Log'!Y604,"")</f>
        <v/>
      </c>
      <c r="Z64" s="13" t="str">
        <f>IF('Daily PnL Log'!Z604&lt;&gt;"",'Daily PnL Log'!Z604,"")</f>
        <v/>
      </c>
      <c r="AA64" s="13">
        <f>IF('Daily PnL Log'!AC604&lt;&gt;"",'Daily PnL Log'!AC604,"")</f>
        <v>350130.32</v>
      </c>
    </row>
    <row r="65" spans="1:27" x14ac:dyDescent="0.25">
      <c r="A65" s="48" t="str">
        <f t="shared" si="2"/>
        <v>Apr</v>
      </c>
      <c r="B65" s="2">
        <f>'Daily PnL Log'!B605</f>
        <v>45041</v>
      </c>
      <c r="C65" s="11">
        <f>IF('Daily PnL Log'!C605&lt;&gt;"",'Daily PnL Log'!C605,"")</f>
        <v>27545.4</v>
      </c>
      <c r="D65" s="11">
        <f>IF('Daily PnL Log'!D605&lt;&gt;"",'Daily PnL Log'!D605,"")</f>
        <v>-8828.1</v>
      </c>
      <c r="E65" s="11">
        <f>IF('Daily PnL Log'!E605&lt;&gt;"",'Daily PnL Log'!E605,"")</f>
        <v>2085.6999999999998</v>
      </c>
      <c r="F65" s="11">
        <f>IF('Daily PnL Log'!F605&lt;&gt;"",'Daily PnL Log'!F605,"")</f>
        <v>4620.5</v>
      </c>
      <c r="G65" s="11">
        <f>IF('Daily PnL Log'!G605&lt;&gt;"",'Daily PnL Log'!G605,"")</f>
        <v>-9108.7999999999993</v>
      </c>
      <c r="H65" s="11">
        <f>IF('Daily PnL Log'!H605&lt;&gt;"",'Daily PnL Log'!H605,"")</f>
        <v>6348.5</v>
      </c>
      <c r="I65" s="11">
        <f>IF('Daily PnL Log'!I605&lt;&gt;"",'Daily PnL Log'!I605,"")</f>
        <v>0</v>
      </c>
      <c r="J65" s="11">
        <f>IF('Daily PnL Log'!J605&lt;&gt;"",'Daily PnL Log'!J605,"")</f>
        <v>22663.200000000004</v>
      </c>
      <c r="K65" s="11">
        <f>IF('Daily PnL Log'!K605&lt;&gt;"",'Daily PnL Log'!K605,"")</f>
        <v>-83</v>
      </c>
      <c r="L65" s="11">
        <f>IF('Daily PnL Log'!L605&lt;&gt;"",'Daily PnL Log'!L605,"")</f>
        <v>-586.96</v>
      </c>
      <c r="M65" s="11">
        <f>IF('Daily PnL Log'!M605&lt;&gt;"",'Daily PnL Log'!M605,"")</f>
        <v>-669.96</v>
      </c>
      <c r="N65" s="11">
        <f>IF('Daily PnL Log'!N605&lt;&gt;"",'Daily PnL Log'!N605,"")</f>
        <v>21993.240000000005</v>
      </c>
      <c r="O65" s="11">
        <f t="shared" si="3"/>
        <v>-11734.19999999999</v>
      </c>
      <c r="P65" s="11">
        <f t="shared" si="3"/>
        <v>-106415.30000000002</v>
      </c>
      <c r="Q65" s="11">
        <f t="shared" si="3"/>
        <v>10857.199999999997</v>
      </c>
      <c r="R65" s="11">
        <f t="shared" si="3"/>
        <v>27962</v>
      </c>
      <c r="S65" s="11">
        <f t="shared" si="3"/>
        <v>359.30000000000655</v>
      </c>
      <c r="T65" s="11">
        <f t="shared" si="3"/>
        <v>-1652.6000000000004</v>
      </c>
      <c r="U65" s="11">
        <f t="shared" si="3"/>
        <v>0</v>
      </c>
      <c r="V65" s="11">
        <f t="shared" si="3"/>
        <v>-80623.599999999977</v>
      </c>
      <c r="W65" s="11">
        <f>IF('Daily PnL Log'!W605&lt;&gt;"",'Daily PnL Log'!W605,"")</f>
        <v>606426</v>
      </c>
      <c r="X65" s="11">
        <f>IF('Daily PnL Log'!X605&lt;&gt;"",'Daily PnL Log'!X605,"")</f>
        <v>3.6266980637373734E-2</v>
      </c>
      <c r="Y65" s="11" t="str">
        <f>IF('Daily PnL Log'!Y605&lt;&gt;"",'Daily PnL Log'!Y605,"")</f>
        <v/>
      </c>
      <c r="Z65" s="11" t="str">
        <f>IF('Daily PnL Log'!Z605&lt;&gt;"",'Daily PnL Log'!Z605,"")</f>
        <v/>
      </c>
      <c r="AA65" s="11">
        <f>IF('Daily PnL Log'!AC605&lt;&gt;"",'Daily PnL Log'!AC605,"")</f>
        <v>384255.11</v>
      </c>
    </row>
    <row r="66" spans="1:27" x14ac:dyDescent="0.25">
      <c r="A66" s="47" t="str">
        <f t="shared" si="2"/>
        <v>Apr</v>
      </c>
      <c r="B66" s="14">
        <f>'Daily PnL Log'!B606</f>
        <v>45042</v>
      </c>
      <c r="C66" s="13">
        <f>IF('Daily PnL Log'!C606&lt;&gt;"",'Daily PnL Log'!C606,"")</f>
        <v>-19220</v>
      </c>
      <c r="D66" s="13">
        <f>IF('Daily PnL Log'!D606&lt;&gt;"",'Daily PnL Log'!D606,"")</f>
        <v>-15675.9</v>
      </c>
      <c r="E66" s="13">
        <f>IF('Daily PnL Log'!E606&lt;&gt;"",'Daily PnL Log'!E606,"")</f>
        <v>872.4</v>
      </c>
      <c r="F66" s="13">
        <f>IF('Daily PnL Log'!F606&lt;&gt;"",'Daily PnL Log'!F606,"")</f>
        <v>4284.3999999999996</v>
      </c>
      <c r="G66" s="13">
        <f>IF('Daily PnL Log'!G606&lt;&gt;"",'Daily PnL Log'!G606,"")</f>
        <v>13760</v>
      </c>
      <c r="H66" s="13">
        <f>IF('Daily PnL Log'!H606&lt;&gt;"",'Daily PnL Log'!H606,"")</f>
        <v>-922.3</v>
      </c>
      <c r="I66" s="13">
        <f>IF('Daily PnL Log'!I606&lt;&gt;"",'Daily PnL Log'!I606,"")</f>
        <v>0</v>
      </c>
      <c r="J66" s="13">
        <f>IF('Daily PnL Log'!J606&lt;&gt;"",'Daily PnL Log'!J606,"")</f>
        <v>-16901.399999999998</v>
      </c>
      <c r="K66" s="13">
        <f>IF('Daily PnL Log'!K606&lt;&gt;"",'Daily PnL Log'!K606,"")</f>
        <v>-60.65</v>
      </c>
      <c r="L66" s="13">
        <f>IF('Daily PnL Log'!L606&lt;&gt;"",'Daily PnL Log'!L606,"")</f>
        <v>-429.87</v>
      </c>
      <c r="M66" s="13">
        <f>IF('Daily PnL Log'!M606&lt;&gt;"",'Daily PnL Log'!M606,"")</f>
        <v>-490.52</v>
      </c>
      <c r="N66" s="13">
        <f>IF('Daily PnL Log'!N606&lt;&gt;"",'Daily PnL Log'!N606,"")</f>
        <v>-17391.919999999998</v>
      </c>
      <c r="O66" s="13">
        <f t="shared" si="3"/>
        <v>-30954.19999999999</v>
      </c>
      <c r="P66" s="13">
        <f t="shared" si="3"/>
        <v>-122091.20000000001</v>
      </c>
      <c r="Q66" s="13">
        <f t="shared" si="3"/>
        <v>11729.599999999997</v>
      </c>
      <c r="R66" s="13">
        <f t="shared" si="3"/>
        <v>32246.400000000001</v>
      </c>
      <c r="S66" s="13">
        <f t="shared" si="3"/>
        <v>14119.300000000007</v>
      </c>
      <c r="T66" s="13">
        <f t="shared" si="3"/>
        <v>-2574.9000000000005</v>
      </c>
      <c r="U66" s="13">
        <f t="shared" si="3"/>
        <v>0</v>
      </c>
      <c r="V66" s="13">
        <f t="shared" si="3"/>
        <v>-97524.999999999971</v>
      </c>
      <c r="W66" s="13">
        <f>IF('Daily PnL Log'!W606&lt;&gt;"",'Daily PnL Log'!W606,"")</f>
        <v>475429</v>
      </c>
      <c r="X66" s="13">
        <f>IF('Daily PnL Log'!X606&lt;&gt;"",'Daily PnL Log'!X606,"")</f>
        <v>-3.6581529523861601E-2</v>
      </c>
      <c r="Y66" s="13">
        <f>IF('Daily PnL Log'!Y606&lt;&gt;"",'Daily PnL Log'!Y606,"")</f>
        <v>-5158.2299999999996</v>
      </c>
      <c r="Z66" s="13" t="str">
        <f>IF('Daily PnL Log'!Z606&lt;&gt;"",'Daily PnL Log'!Z606,"")</f>
        <v/>
      </c>
      <c r="AA66" s="13">
        <f>IF('Daily PnL Log'!AC606&lt;&gt;"",'Daily PnL Log'!AC606,"")</f>
        <v>369019.09</v>
      </c>
    </row>
    <row r="67" spans="1:27" x14ac:dyDescent="0.25">
      <c r="A67" s="48" t="str">
        <f t="shared" si="2"/>
        <v>Apr</v>
      </c>
      <c r="B67" s="2">
        <f>'Daily PnL Log'!B607</f>
        <v>45043</v>
      </c>
      <c r="C67" s="11">
        <f>IF('Daily PnL Log'!C607&lt;&gt;"",'Daily PnL Log'!C607,"")</f>
        <v>-1130</v>
      </c>
      <c r="D67" s="11">
        <f>IF('Daily PnL Log'!D607&lt;&gt;"",'Daily PnL Log'!D607,"")</f>
        <v>23208</v>
      </c>
      <c r="E67" s="11">
        <f>IF('Daily PnL Log'!E607&lt;&gt;"",'Daily PnL Log'!E607,"")</f>
        <v>9280.5</v>
      </c>
      <c r="F67" s="11">
        <f>IF('Daily PnL Log'!F607&lt;&gt;"",'Daily PnL Log'!F607,"")</f>
        <v>-3366.2</v>
      </c>
      <c r="G67" s="11">
        <f>IF('Daily PnL Log'!G607&lt;&gt;"",'Daily PnL Log'!G607,"")</f>
        <v>60.4</v>
      </c>
      <c r="H67" s="11">
        <f>IF('Daily PnL Log'!H607&lt;&gt;"",'Daily PnL Log'!H607,"")</f>
        <v>4884.3</v>
      </c>
      <c r="I67" s="11">
        <f>IF('Daily PnL Log'!I607&lt;&gt;"",'Daily PnL Log'!I607,"")</f>
        <v>0</v>
      </c>
      <c r="J67" s="11">
        <f>IF('Daily PnL Log'!J607&lt;&gt;"",'Daily PnL Log'!J607,"")</f>
        <v>32937</v>
      </c>
      <c r="K67" s="11">
        <f>IF('Daily PnL Log'!K607&lt;&gt;"",'Daily PnL Log'!K607,"")</f>
        <v>-82.68</v>
      </c>
      <c r="L67" s="11">
        <f>IF('Daily PnL Log'!L607&lt;&gt;"",'Daily PnL Log'!L607,"")</f>
        <v>-585.12</v>
      </c>
      <c r="M67" s="11">
        <f>IF('Daily PnL Log'!M607&lt;&gt;"",'Daily PnL Log'!M607,"")</f>
        <v>-667.8</v>
      </c>
      <c r="N67" s="11">
        <f>IF('Daily PnL Log'!N607&lt;&gt;"",'Daily PnL Log'!N607,"")</f>
        <v>32269.200000000001</v>
      </c>
      <c r="O67" s="11">
        <f t="shared" ref="O67:V68" si="4">IF(C67&lt;&gt;"",O66+C67,"")</f>
        <v>-32084.19999999999</v>
      </c>
      <c r="P67" s="11">
        <f t="shared" si="4"/>
        <v>-98883.200000000012</v>
      </c>
      <c r="Q67" s="11">
        <f t="shared" si="4"/>
        <v>21010.1</v>
      </c>
      <c r="R67" s="11">
        <f t="shared" si="4"/>
        <v>28880.2</v>
      </c>
      <c r="S67" s="11">
        <f t="shared" si="4"/>
        <v>14179.700000000006</v>
      </c>
      <c r="T67" s="11">
        <f t="shared" si="4"/>
        <v>2309.3999999999996</v>
      </c>
      <c r="U67" s="11">
        <f t="shared" si="4"/>
        <v>0</v>
      </c>
      <c r="V67" s="11">
        <f t="shared" si="4"/>
        <v>-64587.999999999971</v>
      </c>
      <c r="W67" s="11">
        <f>IF('Daily PnL Log'!W607&lt;&gt;"",'Daily PnL Log'!W607,"")</f>
        <v>495657</v>
      </c>
      <c r="X67" s="11">
        <f>IF('Daily PnL Log'!X607&lt;&gt;"",'Daily PnL Log'!X607,"")</f>
        <v>6.510389240946865E-2</v>
      </c>
      <c r="Y67" s="11" t="str">
        <f>IF('Daily PnL Log'!Y607&lt;&gt;"",'Daily PnL Log'!Y607,"")</f>
        <v/>
      </c>
      <c r="Z67" s="11" t="str">
        <f>IF('Daily PnL Log'!Z607&lt;&gt;"",'Daily PnL Log'!Z607,"")</f>
        <v/>
      </c>
      <c r="AA67" s="11">
        <f>IF('Daily PnL Log'!AC607&lt;&gt;"",'Daily PnL Log'!AC607,"")</f>
        <v>383587.54</v>
      </c>
    </row>
    <row r="68" spans="1:27" x14ac:dyDescent="0.25">
      <c r="A68" s="47" t="str">
        <f t="shared" si="2"/>
        <v>Apr</v>
      </c>
      <c r="B68" s="14">
        <f>'Daily PnL Log'!B608</f>
        <v>45044</v>
      </c>
      <c r="C68" s="13">
        <f>IF('Daily PnL Log'!C608&lt;&gt;"",'Daily PnL Log'!C608,"")</f>
        <v>19708.5</v>
      </c>
      <c r="D68" s="13">
        <f>IF('Daily PnL Log'!D608&lt;&gt;"",'Daily PnL Log'!D608,"")</f>
        <v>41510.699999999997</v>
      </c>
      <c r="E68" s="13">
        <f>IF('Daily PnL Log'!E608&lt;&gt;"",'Daily PnL Log'!E608,"")</f>
        <v>158.19999999999999</v>
      </c>
      <c r="F68" s="13">
        <f>IF('Daily PnL Log'!F608&lt;&gt;"",'Daily PnL Log'!F608,"")</f>
        <v>3013.7</v>
      </c>
      <c r="G68" s="13">
        <f>IF('Daily PnL Log'!G608&lt;&gt;"",'Daily PnL Log'!G608,"")</f>
        <v>2935.5</v>
      </c>
      <c r="H68" s="13">
        <f>IF('Daily PnL Log'!H608&lt;&gt;"",'Daily PnL Log'!H608,"")</f>
        <v>1640.3</v>
      </c>
      <c r="I68" s="13">
        <f>IF('Daily PnL Log'!I608&lt;&gt;"",'Daily PnL Log'!I608,"")</f>
        <v>0</v>
      </c>
      <c r="J68" s="13">
        <f>IF('Daily PnL Log'!J608&lt;&gt;"",'Daily PnL Log'!J608,"")</f>
        <v>68966.899999999994</v>
      </c>
      <c r="K68" s="13">
        <f>IF('Daily PnL Log'!K608&lt;&gt;"",'Daily PnL Log'!K608,"")</f>
        <v>-128.19999999999999</v>
      </c>
      <c r="L68" s="13">
        <f>IF('Daily PnL Log'!L608&lt;&gt;"",'Daily PnL Log'!L608,"")</f>
        <v>-906.89</v>
      </c>
      <c r="M68" s="13">
        <f>IF('Daily PnL Log'!M608&lt;&gt;"",'Daily PnL Log'!M608,"")</f>
        <v>-1035.0899999999999</v>
      </c>
      <c r="N68" s="13">
        <f>IF('Daily PnL Log'!N608&lt;&gt;"",'Daily PnL Log'!N608,"")</f>
        <v>67931.81</v>
      </c>
      <c r="O68" s="13">
        <f t="shared" si="4"/>
        <v>-12375.69999999999</v>
      </c>
      <c r="P68" s="13">
        <f t="shared" si="4"/>
        <v>-57372.500000000015</v>
      </c>
      <c r="Q68" s="13">
        <f t="shared" si="4"/>
        <v>21168.3</v>
      </c>
      <c r="R68" s="13">
        <f t="shared" si="4"/>
        <v>31893.9</v>
      </c>
      <c r="S68" s="13">
        <f t="shared" si="4"/>
        <v>17115.200000000004</v>
      </c>
      <c r="T68" s="13">
        <f t="shared" si="4"/>
        <v>3949.7</v>
      </c>
      <c r="U68" s="13">
        <f t="shared" si="4"/>
        <v>0</v>
      </c>
      <c r="V68" s="13">
        <f t="shared" si="4"/>
        <v>4378.9000000000233</v>
      </c>
      <c r="W68" s="13">
        <f>IF('Daily PnL Log'!W608&lt;&gt;"",'Daily PnL Log'!W608,"")</f>
        <v>596775</v>
      </c>
      <c r="X68" s="13">
        <f>IF('Daily PnL Log'!X608&lt;&gt;"",'Daily PnL Log'!X608,"")</f>
        <v>0.1138315277952327</v>
      </c>
      <c r="Y68" s="13" t="str">
        <f>IF('Daily PnL Log'!Y608&lt;&gt;"",'Daily PnL Log'!Y608,"")</f>
        <v/>
      </c>
      <c r="Z68" s="13" t="str">
        <f>IF('Daily PnL Log'!Z608&lt;&gt;"",'Daily PnL Log'!Z608,"")</f>
        <v/>
      </c>
      <c r="AA68" s="13">
        <f>IF('Daily PnL Log'!AC608&lt;&gt;"",'Daily PnL Log'!AC608,"")</f>
        <v>451919.45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/>
  <dimension ref="A2:AA85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282431.30000000005</v>
      </c>
    </row>
    <row r="8" spans="1:2" ht="18.75" x14ac:dyDescent="0.3">
      <c r="A8" s="55" t="s">
        <v>6</v>
      </c>
      <c r="B8" s="56">
        <f>K48</f>
        <v>-2166.9100000000003</v>
      </c>
    </row>
    <row r="9" spans="1:2" ht="18.75" x14ac:dyDescent="0.3">
      <c r="A9" s="55" t="s">
        <v>30</v>
      </c>
      <c r="B9" s="56">
        <f>L48</f>
        <v>-14596.84</v>
      </c>
    </row>
    <row r="10" spans="1:2" ht="18.75" x14ac:dyDescent="0.3">
      <c r="A10" s="55" t="s">
        <v>11</v>
      </c>
      <c r="B10" s="56">
        <f>Y48</f>
        <v>-15571.89</v>
      </c>
    </row>
    <row r="11" spans="1:2" ht="18.75" x14ac:dyDescent="0.3">
      <c r="A11" s="57" t="s">
        <v>18</v>
      </c>
      <c r="B11" s="54">
        <f>B7+(B8+B9+B10)</f>
        <v>250095.66000000003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665579.08391304349</v>
      </c>
    </row>
    <row r="15" spans="1:2" ht="18.75" x14ac:dyDescent="0.3">
      <c r="A15" s="60" t="s">
        <v>15</v>
      </c>
      <c r="B15" s="63">
        <f>B11/B14</f>
        <v>0.37575648941617656</v>
      </c>
    </row>
    <row r="16" spans="1:2" ht="18.75" x14ac:dyDescent="0.3">
      <c r="A16" s="60" t="s">
        <v>17</v>
      </c>
      <c r="B16" s="63">
        <f>X48</f>
        <v>5.8260424314229807E-2</v>
      </c>
    </row>
    <row r="17" spans="1:2" ht="18.75" x14ac:dyDescent="0.3">
      <c r="A17" s="60" t="s">
        <v>31</v>
      </c>
      <c r="B17" s="64">
        <f>B15/B16</f>
        <v>6.4496009742311466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SUM(C50:C72)</f>
        <v>170983.90000000002</v>
      </c>
      <c r="D48" s="41">
        <f t="shared" si="0"/>
        <v>124487.3</v>
      </c>
      <c r="E48" s="41">
        <f t="shared" si="0"/>
        <v>-47697.700000000004</v>
      </c>
      <c r="F48" s="41">
        <f t="shared" si="0"/>
        <v>15935.399999999998</v>
      </c>
      <c r="G48" s="41">
        <f t="shared" si="0"/>
        <v>24202.899999999994</v>
      </c>
      <c r="H48" s="41">
        <f t="shared" si="0"/>
        <v>-5480.5</v>
      </c>
      <c r="I48" s="41">
        <f t="shared" si="0"/>
        <v>0</v>
      </c>
      <c r="J48" s="41">
        <f t="shared" si="0"/>
        <v>282431.30000000005</v>
      </c>
      <c r="K48" s="41">
        <f t="shared" si="0"/>
        <v>-2166.9100000000003</v>
      </c>
      <c r="L48" s="41">
        <f t="shared" si="0"/>
        <v>-14596.84</v>
      </c>
      <c r="M48" s="41">
        <f t="shared" si="0"/>
        <v>-16763.75</v>
      </c>
      <c r="N48" s="41">
        <f t="shared" si="0"/>
        <v>265667.55</v>
      </c>
      <c r="O48" s="42"/>
      <c r="P48" s="42"/>
      <c r="Q48" s="42"/>
      <c r="R48" s="42"/>
      <c r="S48" s="42"/>
      <c r="T48" s="42"/>
      <c r="U48" s="42"/>
      <c r="V48" s="42"/>
      <c r="W48" s="43">
        <f>AVERAGE(W50:W72)</f>
        <v>665579.08391304349</v>
      </c>
      <c r="X48" s="44">
        <f>_xlfn.STDEV.P(X50:X72)</f>
        <v>5.8260424314229807E-2</v>
      </c>
      <c r="Y48" s="41">
        <f>SUM(Y50:Y72)</f>
        <v>-15571.89</v>
      </c>
      <c r="Z48" s="41">
        <f>SUM(Z50:Z72)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Mar</v>
      </c>
      <c r="B50" s="14">
        <f>'Daily PnL Log'!B567</f>
        <v>44986</v>
      </c>
      <c r="C50" s="13">
        <f>IF('Daily PnL Log'!C567&lt;&gt;"",'Daily PnL Log'!C567,"")</f>
        <v>3534.7</v>
      </c>
      <c r="D50" s="13">
        <f>IF('Daily PnL Log'!D567&lt;&gt;"",'Daily PnL Log'!D567,"")</f>
        <v>9007.4</v>
      </c>
      <c r="E50" s="13">
        <f>IF('Daily PnL Log'!E567&lt;&gt;"",'Daily PnL Log'!E567,"")</f>
        <v>-2742.7</v>
      </c>
      <c r="F50" s="13">
        <f>IF('Daily PnL Log'!F567&lt;&gt;"",'Daily PnL Log'!F567,"")</f>
        <v>1884.5</v>
      </c>
      <c r="G50" s="13">
        <f>IF('Daily PnL Log'!G567&lt;&gt;"",'Daily PnL Log'!G567,"")</f>
        <v>1685.3</v>
      </c>
      <c r="H50" s="13">
        <f>IF('Daily PnL Log'!H567&lt;&gt;"",'Daily PnL Log'!H567,"")</f>
        <v>601.29999999999995</v>
      </c>
      <c r="I50" s="13">
        <f>IF('Daily PnL Log'!I567&lt;&gt;"",'Daily PnL Log'!I567,"")</f>
        <v>0</v>
      </c>
      <c r="J50" s="13">
        <f>IF('Daily PnL Log'!J567&lt;&gt;"",'Daily PnL Log'!J567,"")</f>
        <v>13970.499999999996</v>
      </c>
      <c r="K50" s="13">
        <f>IF('Daily PnL Log'!K567&lt;&gt;"",'Daily PnL Log'!K567,"")</f>
        <v>-60.45</v>
      </c>
      <c r="L50" s="13">
        <f>IF('Daily PnL Log'!L567&lt;&gt;"",'Daily PnL Log'!L567,"")</f>
        <v>-427.8</v>
      </c>
      <c r="M50" s="13">
        <f>IF('Daily PnL Log'!M567&lt;&gt;"",'Daily PnL Log'!M567,"")</f>
        <v>-488.25</v>
      </c>
      <c r="N50" s="13">
        <f>IF('Daily PnL Log'!N567&lt;&gt;"",'Daily PnL Log'!N567,"")</f>
        <v>13482.249999999996</v>
      </c>
      <c r="O50" s="13">
        <f t="shared" ref="O50:U50" si="1">C50</f>
        <v>3534.7</v>
      </c>
      <c r="P50" s="13">
        <f t="shared" si="1"/>
        <v>9007.4</v>
      </c>
      <c r="Q50" s="13">
        <f t="shared" si="1"/>
        <v>-2742.7</v>
      </c>
      <c r="R50" s="13">
        <f t="shared" si="1"/>
        <v>1884.5</v>
      </c>
      <c r="S50" s="13">
        <f t="shared" si="1"/>
        <v>1685.3</v>
      </c>
      <c r="T50" s="13">
        <f t="shared" si="1"/>
        <v>601.29999999999995</v>
      </c>
      <c r="U50" s="13">
        <f t="shared" si="1"/>
        <v>0</v>
      </c>
      <c r="V50" s="13">
        <f>SUM(O50:T50)</f>
        <v>13970.499999999996</v>
      </c>
      <c r="W50" s="13">
        <f>IF('Daily PnL Log'!W567&lt;&gt;"",'Daily PnL Log'!W567,"")</f>
        <v>651052</v>
      </c>
      <c r="X50" s="15">
        <f>IF('Daily PnL Log'!X567&lt;&gt;"",'Daily PnL Log'!X567,"")</f>
        <v>2.0708407316159073E-2</v>
      </c>
      <c r="Y50" s="13">
        <f>IF('Daily PnL Log'!Y567&lt;&gt;"",'Daily PnL Log'!Y567,"")</f>
        <v>-1644.72</v>
      </c>
      <c r="Z50" s="13" t="str">
        <f>IF('Daily PnL Log'!AA567&lt;&gt;"",'Daily PnL Log'!AA567,"")</f>
        <v/>
      </c>
      <c r="AA50" s="13">
        <f>IF('Daily PnL Log'!AC567&lt;&gt;"",'Daily PnL Log'!AC567,"")</f>
        <v>214361.96</v>
      </c>
    </row>
    <row r="51" spans="1:27" x14ac:dyDescent="0.25">
      <c r="A51" s="48" t="str">
        <f t="shared" ref="A51:A72" si="2">TEXT(B51,"mmm")</f>
        <v>Mar</v>
      </c>
      <c r="B51" s="2">
        <f>'Daily PnL Log'!B568</f>
        <v>44987</v>
      </c>
      <c r="C51" s="11">
        <f>IF('Daily PnL Log'!C568&lt;&gt;"",'Daily PnL Log'!C568,"")</f>
        <v>12939.7</v>
      </c>
      <c r="D51" s="11">
        <f>IF('Daily PnL Log'!D568&lt;&gt;"",'Daily PnL Log'!D568,"")</f>
        <v>-971.8</v>
      </c>
      <c r="E51" s="11">
        <f>IF('Daily PnL Log'!E568&lt;&gt;"",'Daily PnL Log'!E568,"")</f>
        <v>1358.6</v>
      </c>
      <c r="F51" s="11">
        <f>IF('Daily PnL Log'!F568&lt;&gt;"",'Daily PnL Log'!F568,"")</f>
        <v>2736.1</v>
      </c>
      <c r="G51" s="11">
        <f>IF('Daily PnL Log'!G568&lt;&gt;"",'Daily PnL Log'!G568,"")</f>
        <v>10589.2</v>
      </c>
      <c r="H51" s="11">
        <f>IF('Daily PnL Log'!H568&lt;&gt;"",'Daily PnL Log'!H568,"")</f>
        <v>-5550.6</v>
      </c>
      <c r="I51" s="11">
        <f>IF('Daily PnL Log'!I568&lt;&gt;"",'Daily PnL Log'!I568,"")</f>
        <v>0</v>
      </c>
      <c r="J51" s="11">
        <f>IF('Daily PnL Log'!J568&lt;&gt;"",'Daily PnL Log'!J568,"")</f>
        <v>21101.200000000004</v>
      </c>
      <c r="K51" s="11">
        <f>IF('Daily PnL Log'!K568&lt;&gt;"",'Daily PnL Log'!K568,"")</f>
        <v>-31.55</v>
      </c>
      <c r="L51" s="11">
        <f>IF('Daily PnL Log'!L568&lt;&gt;"",'Daily PnL Log'!L568,"")</f>
        <v>-223.56</v>
      </c>
      <c r="M51" s="11">
        <f>IF('Daily PnL Log'!M568&lt;&gt;"",'Daily PnL Log'!M568,"")</f>
        <v>-255.11</v>
      </c>
      <c r="N51" s="11">
        <f>IF('Daily PnL Log'!N568&lt;&gt;"",'Daily PnL Log'!N568,"")</f>
        <v>20846.090000000004</v>
      </c>
      <c r="O51" s="11">
        <f t="shared" ref="O51:V66" si="3">IF(C51&lt;&gt;"",O50+C51,"")</f>
        <v>16474.400000000001</v>
      </c>
      <c r="P51" s="11">
        <f t="shared" si="3"/>
        <v>8035.5999999999995</v>
      </c>
      <c r="Q51" s="11">
        <f t="shared" si="3"/>
        <v>-1384.1</v>
      </c>
      <c r="R51" s="11">
        <f t="shared" si="3"/>
        <v>4620.6000000000004</v>
      </c>
      <c r="S51" s="11">
        <f t="shared" si="3"/>
        <v>12274.5</v>
      </c>
      <c r="T51" s="11">
        <f t="shared" si="3"/>
        <v>-4949.3</v>
      </c>
      <c r="U51" s="11">
        <f t="shared" si="3"/>
        <v>0</v>
      </c>
      <c r="V51" s="11">
        <f t="shared" si="3"/>
        <v>35071.699999999997</v>
      </c>
      <c r="W51" s="11">
        <f>IF('Daily PnL Log'!W568&lt;&gt;"",'Daily PnL Log'!W568,"")</f>
        <v>656191</v>
      </c>
      <c r="X51" s="16">
        <f>IF('Daily PnL Log'!X568&lt;&gt;"",'Daily PnL Log'!X568,"")</f>
        <v>3.1768326600029567E-2</v>
      </c>
      <c r="Y51" s="11" t="str">
        <f>IF('Daily PnL Log'!Y568&lt;&gt;"",'Daily PnL Log'!Y568,"")</f>
        <v/>
      </c>
      <c r="Z51" s="11" t="str">
        <f>IF('Daily PnL Log'!AA568&lt;&gt;"",'Daily PnL Log'!AA568,"")</f>
        <v/>
      </c>
      <c r="AA51" s="11">
        <f>IF('Daily PnL Log'!AC568&lt;&gt;"",'Daily PnL Log'!AC568,"")</f>
        <v>238468.35</v>
      </c>
    </row>
    <row r="52" spans="1:27" x14ac:dyDescent="0.25">
      <c r="A52" s="47" t="str">
        <f t="shared" si="2"/>
        <v>Mar</v>
      </c>
      <c r="B52" s="14">
        <f>'Daily PnL Log'!B569</f>
        <v>44988</v>
      </c>
      <c r="C52" s="13">
        <f>IF('Daily PnL Log'!C569&lt;&gt;"",'Daily PnL Log'!C569,"")</f>
        <v>-15123.3</v>
      </c>
      <c r="D52" s="13">
        <f>IF('Daily PnL Log'!D569&lt;&gt;"",'Daily PnL Log'!D569,"")</f>
        <v>5412.7</v>
      </c>
      <c r="E52" s="13">
        <f>IF('Daily PnL Log'!E569&lt;&gt;"",'Daily PnL Log'!E569,"")</f>
        <v>8436.5</v>
      </c>
      <c r="F52" s="13">
        <f>IF('Daily PnL Log'!F569&lt;&gt;"",'Daily PnL Log'!F569,"")</f>
        <v>-3033</v>
      </c>
      <c r="G52" s="13">
        <f>IF('Daily PnL Log'!G569&lt;&gt;"",'Daily PnL Log'!G569,"")</f>
        <v>7143.1</v>
      </c>
      <c r="H52" s="13">
        <f>IF('Daily PnL Log'!H569&lt;&gt;"",'Daily PnL Log'!H569,"")</f>
        <v>-953.8</v>
      </c>
      <c r="I52" s="13">
        <f>IF('Daily PnL Log'!I569&lt;&gt;"",'Daily PnL Log'!I569,"")</f>
        <v>0</v>
      </c>
      <c r="J52" s="13">
        <f>IF('Daily PnL Log'!J569&lt;&gt;"",'Daily PnL Log'!J569,"")</f>
        <v>1882.2000000000019</v>
      </c>
      <c r="K52" s="13">
        <f>IF('Daily PnL Log'!K569&lt;&gt;"",'Daily PnL Log'!K569,"")</f>
        <v>-97.18</v>
      </c>
      <c r="L52" s="13">
        <f>IF('Daily PnL Log'!L569&lt;&gt;"",'Daily PnL Log'!L569,"")</f>
        <v>-687.47</v>
      </c>
      <c r="M52" s="13">
        <f>IF('Daily PnL Log'!M569&lt;&gt;"",'Daily PnL Log'!M569,"")</f>
        <v>-784.65000000000009</v>
      </c>
      <c r="N52" s="13">
        <f>IF('Daily PnL Log'!N569&lt;&gt;"",'Daily PnL Log'!N569,"")</f>
        <v>1097.5500000000018</v>
      </c>
      <c r="O52" s="13">
        <f t="shared" si="3"/>
        <v>1351.1000000000022</v>
      </c>
      <c r="P52" s="13">
        <f t="shared" si="3"/>
        <v>13448.3</v>
      </c>
      <c r="Q52" s="13">
        <f t="shared" si="3"/>
        <v>7052.4</v>
      </c>
      <c r="R52" s="13">
        <f t="shared" si="3"/>
        <v>1587.6000000000004</v>
      </c>
      <c r="S52" s="13">
        <f t="shared" si="3"/>
        <v>19417.599999999999</v>
      </c>
      <c r="T52" s="13">
        <f t="shared" si="3"/>
        <v>-5903.1</v>
      </c>
      <c r="U52" s="13">
        <f t="shared" si="3"/>
        <v>0</v>
      </c>
      <c r="V52" s="13">
        <f t="shared" si="3"/>
        <v>36953.9</v>
      </c>
      <c r="W52" s="13">
        <f>IF('Daily PnL Log'!W569&lt;&gt;"",'Daily PnL Log'!W569,"")</f>
        <v>653417</v>
      </c>
      <c r="X52" s="15">
        <f>IF('Daily PnL Log'!X569&lt;&gt;"",'Daily PnL Log'!X569,"")</f>
        <v>1.6797083638778938E-3</v>
      </c>
      <c r="Y52" s="13" t="str">
        <f>IF('Daily PnL Log'!Y569&lt;&gt;"",'Daily PnL Log'!Y569,"")</f>
        <v/>
      </c>
      <c r="Z52" s="13" t="str">
        <f>IF('Daily PnL Log'!AA569&lt;&gt;"",'Daily PnL Log'!AA569,"")</f>
        <v/>
      </c>
      <c r="AA52" s="13">
        <f>IF('Daily PnL Log'!AC569&lt;&gt;"",'Daily PnL Log'!AC569,"")</f>
        <v>226077.7</v>
      </c>
    </row>
    <row r="53" spans="1:27" x14ac:dyDescent="0.25">
      <c r="A53" s="48" t="str">
        <f t="shared" si="2"/>
        <v>Mar</v>
      </c>
      <c r="B53" s="2">
        <f>'Daily PnL Log'!B570</f>
        <v>44991</v>
      </c>
      <c r="C53" s="11">
        <f>IF('Daily PnL Log'!C570&lt;&gt;"",'Daily PnL Log'!C570,"")</f>
        <v>-68137.3</v>
      </c>
      <c r="D53" s="11">
        <f>IF('Daily PnL Log'!D570&lt;&gt;"",'Daily PnL Log'!D570,"")</f>
        <v>29769.1</v>
      </c>
      <c r="E53" s="11">
        <f>IF('Daily PnL Log'!E570&lt;&gt;"",'Daily PnL Log'!E570,"")</f>
        <v>15826.6</v>
      </c>
      <c r="F53" s="11">
        <f>IF('Daily PnL Log'!F570&lt;&gt;"",'Daily PnL Log'!F570,"")</f>
        <v>-2959.2</v>
      </c>
      <c r="G53" s="11">
        <f>IF('Daily PnL Log'!G570&lt;&gt;"",'Daily PnL Log'!G570,"")</f>
        <v>-13853.6</v>
      </c>
      <c r="H53" s="11">
        <f>IF('Daily PnL Log'!H570&lt;&gt;"",'Daily PnL Log'!H570,"")</f>
        <v>-4797.7</v>
      </c>
      <c r="I53" s="11">
        <f>IF('Daily PnL Log'!I570&lt;&gt;"",'Daily PnL Log'!I570,"")</f>
        <v>0</v>
      </c>
      <c r="J53" s="11">
        <f>IF('Daily PnL Log'!J570&lt;&gt;"",'Daily PnL Log'!J570,"")</f>
        <v>-44152.100000000006</v>
      </c>
      <c r="K53" s="11">
        <f>IF('Daily PnL Log'!K570&lt;&gt;"",'Daily PnL Log'!K570,"")</f>
        <v>-55.48</v>
      </c>
      <c r="L53" s="11">
        <f>IF('Daily PnL Log'!L570&lt;&gt;"",'Daily PnL Log'!L570,"")</f>
        <v>-392.15</v>
      </c>
      <c r="M53" s="11">
        <f>IF('Daily PnL Log'!M570&lt;&gt;"",'Daily PnL Log'!M570,"")</f>
        <v>-447.63</v>
      </c>
      <c r="N53" s="11">
        <f>IF('Daily PnL Log'!N570&lt;&gt;"",'Daily PnL Log'!N570,"")</f>
        <v>-44599.73</v>
      </c>
      <c r="O53" s="11">
        <f t="shared" si="3"/>
        <v>-66786.2</v>
      </c>
      <c r="P53" s="11">
        <f t="shared" si="3"/>
        <v>43217.399999999994</v>
      </c>
      <c r="Q53" s="11">
        <f t="shared" si="3"/>
        <v>22879</v>
      </c>
      <c r="R53" s="11">
        <f t="shared" si="3"/>
        <v>-1371.5999999999995</v>
      </c>
      <c r="S53" s="11">
        <f t="shared" si="3"/>
        <v>5563.9999999999982</v>
      </c>
      <c r="T53" s="11">
        <f t="shared" si="3"/>
        <v>-10700.8</v>
      </c>
      <c r="U53" s="11">
        <f t="shared" si="3"/>
        <v>0</v>
      </c>
      <c r="V53" s="11">
        <f t="shared" si="3"/>
        <v>-7198.2000000000044</v>
      </c>
      <c r="W53" s="11">
        <f>IF('Daily PnL Log'!W570&lt;&gt;"",'Daily PnL Log'!W570,"")</f>
        <v>583810</v>
      </c>
      <c r="X53" s="16">
        <f>IF('Daily PnL Log'!X570&lt;&gt;"",'Daily PnL Log'!X570,"")</f>
        <v>-7.6394254980216167E-2</v>
      </c>
      <c r="Y53" s="11" t="str">
        <f>IF('Daily PnL Log'!Y570&lt;&gt;"",'Daily PnL Log'!Y570,"")</f>
        <v/>
      </c>
      <c r="Z53" s="11" t="str">
        <f>IF('Daily PnL Log'!AA570&lt;&gt;"",'Daily PnL Log'!AA570,"")</f>
        <v/>
      </c>
      <c r="AA53" s="11">
        <f>IF('Daily PnL Log'!AC570&lt;&gt;"",'Daily PnL Log'!AC570,"")</f>
        <v>176508.82</v>
      </c>
    </row>
    <row r="54" spans="1:27" x14ac:dyDescent="0.25">
      <c r="A54" s="47" t="str">
        <f t="shared" si="2"/>
        <v>Mar</v>
      </c>
      <c r="B54" s="14">
        <f>'Daily PnL Log'!B571</f>
        <v>44992</v>
      </c>
      <c r="C54" s="13">
        <f>IF('Daily PnL Log'!C571&lt;&gt;"",'Daily PnL Log'!C571,"")</f>
        <v>13469.5</v>
      </c>
      <c r="D54" s="13">
        <f>IF('Daily PnL Log'!D571&lt;&gt;"",'Daily PnL Log'!D571,"")</f>
        <v>18865.5</v>
      </c>
      <c r="E54" s="13">
        <f>IF('Daily PnL Log'!E571&lt;&gt;"",'Daily PnL Log'!E571,"")</f>
        <v>-33639.9</v>
      </c>
      <c r="F54" s="13">
        <f>IF('Daily PnL Log'!F571&lt;&gt;"",'Daily PnL Log'!F571,"")</f>
        <v>-4179.2</v>
      </c>
      <c r="G54" s="13">
        <f>IF('Daily PnL Log'!G571&lt;&gt;"",'Daily PnL Log'!G571,"")</f>
        <v>9371.6</v>
      </c>
      <c r="H54" s="13">
        <f>IF('Daily PnL Log'!H571&lt;&gt;"",'Daily PnL Log'!H571,"")</f>
        <v>-2594.6</v>
      </c>
      <c r="I54" s="13">
        <f>IF('Daily PnL Log'!I571&lt;&gt;"",'Daily PnL Log'!I571,"")</f>
        <v>0</v>
      </c>
      <c r="J54" s="13">
        <f>IF('Daily PnL Log'!J571&lt;&gt;"",'Daily PnL Log'!J571,"")</f>
        <v>1292.8999999999992</v>
      </c>
      <c r="K54" s="13">
        <f>IF('Daily PnL Log'!K571&lt;&gt;"",'Daily PnL Log'!K571,"")</f>
        <v>-33.49</v>
      </c>
      <c r="L54" s="13">
        <f>IF('Daily PnL Log'!L571&lt;&gt;"",'Daily PnL Log'!L571,"")</f>
        <v>-236.44</v>
      </c>
      <c r="M54" s="13">
        <f>IF('Daily PnL Log'!M571&lt;&gt;"",'Daily PnL Log'!M571,"")</f>
        <v>-269.93</v>
      </c>
      <c r="N54" s="13">
        <f>IF('Daily PnL Log'!N571&lt;&gt;"",'Daily PnL Log'!N571,"")</f>
        <v>1022.9699999999991</v>
      </c>
      <c r="O54" s="13">
        <f t="shared" si="3"/>
        <v>-53316.7</v>
      </c>
      <c r="P54" s="13">
        <f t="shared" si="3"/>
        <v>62082.899999999994</v>
      </c>
      <c r="Q54" s="13">
        <f t="shared" si="3"/>
        <v>-10760.900000000001</v>
      </c>
      <c r="R54" s="13">
        <f t="shared" si="3"/>
        <v>-5550.7999999999993</v>
      </c>
      <c r="S54" s="13">
        <f t="shared" si="3"/>
        <v>14935.599999999999</v>
      </c>
      <c r="T54" s="13">
        <f t="shared" si="3"/>
        <v>-13295.4</v>
      </c>
      <c r="U54" s="13">
        <f t="shared" si="3"/>
        <v>0</v>
      </c>
      <c r="V54" s="13">
        <f t="shared" si="3"/>
        <v>-5905.3000000000047</v>
      </c>
      <c r="W54" s="13">
        <f>IF('Daily PnL Log'!W571&lt;&gt;"",'Daily PnL Log'!W571,"")</f>
        <v>596546</v>
      </c>
      <c r="X54" s="15">
        <f>IF('Daily PnL Log'!X571&lt;&gt;"",'Daily PnL Log'!X571,"")</f>
        <v>1.7148216566702302E-3</v>
      </c>
      <c r="Y54" s="13">
        <f>IF('Daily PnL Log'!Y571&lt;&gt;"",'Daily PnL Log'!Y571,"")</f>
        <v>-3340.71</v>
      </c>
      <c r="Z54" s="13" t="str">
        <f>IF('Daily PnL Log'!AA571&lt;&gt;"",'Daily PnL Log'!AA571,"")</f>
        <v/>
      </c>
      <c r="AA54" s="13">
        <f>IF('Daily PnL Log'!AC571&lt;&gt;"",'Daily PnL Log'!AC571,"")</f>
        <v>187232.64000000001</v>
      </c>
    </row>
    <row r="55" spans="1:27" x14ac:dyDescent="0.25">
      <c r="A55" s="48" t="str">
        <f t="shared" si="2"/>
        <v>Mar</v>
      </c>
      <c r="B55" s="2">
        <f>'Daily PnL Log'!B572</f>
        <v>44993</v>
      </c>
      <c r="C55" s="11">
        <f>IF('Daily PnL Log'!C572&lt;&gt;"",'Daily PnL Log'!C572,"")</f>
        <v>-20049.400000000001</v>
      </c>
      <c r="D55" s="11">
        <f>IF('Daily PnL Log'!D572&lt;&gt;"",'Daily PnL Log'!D572,"")</f>
        <v>-11142.4</v>
      </c>
      <c r="E55" s="11">
        <f>IF('Daily PnL Log'!E572&lt;&gt;"",'Daily PnL Log'!E572,"")</f>
        <v>8943.2999999999993</v>
      </c>
      <c r="F55" s="11">
        <f>IF('Daily PnL Log'!F572&lt;&gt;"",'Daily PnL Log'!F572,"")</f>
        <v>4566.7</v>
      </c>
      <c r="G55" s="11">
        <f>IF('Daily PnL Log'!G572&lt;&gt;"",'Daily PnL Log'!G572,"")</f>
        <v>11133.3</v>
      </c>
      <c r="H55" s="11">
        <f>IF('Daily PnL Log'!H572&lt;&gt;"",'Daily PnL Log'!H572,"")</f>
        <v>-4491.7</v>
      </c>
      <c r="I55" s="11">
        <f>IF('Daily PnL Log'!I572&lt;&gt;"",'Daily PnL Log'!I572,"")</f>
        <v>0</v>
      </c>
      <c r="J55" s="11">
        <f>IF('Daily PnL Log'!J572&lt;&gt;"",'Daily PnL Log'!J572,"")</f>
        <v>-11040.200000000004</v>
      </c>
      <c r="K55" s="11">
        <f>IF('Daily PnL Log'!K572&lt;&gt;"",'Daily PnL Log'!K572,"")</f>
        <v>-104.55</v>
      </c>
      <c r="L55" s="11">
        <f>IF('Daily PnL Log'!L572&lt;&gt;"",'Daily PnL Log'!L572,"")</f>
        <v>-740.37</v>
      </c>
      <c r="M55" s="11">
        <f>IF('Daily PnL Log'!M572&lt;&gt;"",'Daily PnL Log'!M572,"")</f>
        <v>-844.92</v>
      </c>
      <c r="N55" s="11">
        <f>IF('Daily PnL Log'!N572&lt;&gt;"",'Daily PnL Log'!N572,"")</f>
        <v>-11885.120000000004</v>
      </c>
      <c r="O55" s="11">
        <f t="shared" si="3"/>
        <v>-73366.100000000006</v>
      </c>
      <c r="P55" s="11">
        <f t="shared" si="3"/>
        <v>50940.499999999993</v>
      </c>
      <c r="Q55" s="11">
        <f t="shared" si="3"/>
        <v>-1817.6000000000022</v>
      </c>
      <c r="R55" s="11">
        <f t="shared" si="3"/>
        <v>-984.09999999999945</v>
      </c>
      <c r="S55" s="11">
        <f t="shared" si="3"/>
        <v>26068.899999999998</v>
      </c>
      <c r="T55" s="11">
        <f t="shared" si="3"/>
        <v>-17787.099999999999</v>
      </c>
      <c r="U55" s="11">
        <f t="shared" si="3"/>
        <v>0</v>
      </c>
      <c r="V55" s="11">
        <f t="shared" si="3"/>
        <v>-16945.500000000007</v>
      </c>
      <c r="W55" s="11">
        <f>IF('Daily PnL Log'!W572&lt;&gt;"",'Daily PnL Log'!W572,"")</f>
        <v>678568</v>
      </c>
      <c r="X55" s="16">
        <f>IF('Daily PnL Log'!X572&lt;&gt;"",'Daily PnL Log'!X572,"")</f>
        <v>-1.7515002181063659E-2</v>
      </c>
      <c r="Y55" s="11" t="str">
        <f>IF('Daily PnL Log'!Y572&lt;&gt;"",'Daily PnL Log'!Y572,"")</f>
        <v/>
      </c>
      <c r="Z55" s="11" t="str">
        <f>IF('Daily PnL Log'!AA572&lt;&gt;"",'Daily PnL Log'!AA572,"")</f>
        <v/>
      </c>
      <c r="AA55" s="11">
        <f>IF('Daily PnL Log'!AC572&lt;&gt;"",'Daily PnL Log'!AC572,"")</f>
        <v>183574.97</v>
      </c>
    </row>
    <row r="56" spans="1:27" x14ac:dyDescent="0.25">
      <c r="A56" s="47" t="str">
        <f t="shared" si="2"/>
        <v>Mar</v>
      </c>
      <c r="B56" s="14">
        <f>'Daily PnL Log'!B573</f>
        <v>44994</v>
      </c>
      <c r="C56" s="13">
        <f>IF('Daily PnL Log'!C573&lt;&gt;"",'Daily PnL Log'!C573,"")</f>
        <v>-4740.8</v>
      </c>
      <c r="D56" s="13">
        <f>IF('Daily PnL Log'!D573&lt;&gt;"",'Daily PnL Log'!D573,"")</f>
        <v>9244.6</v>
      </c>
      <c r="E56" s="13">
        <f>IF('Daily PnL Log'!E573&lt;&gt;"",'Daily PnL Log'!E573,"")</f>
        <v>-29421.3</v>
      </c>
      <c r="F56" s="13">
        <f>IF('Daily PnL Log'!F573&lt;&gt;"",'Daily PnL Log'!F573,"")</f>
        <v>14794.6</v>
      </c>
      <c r="G56" s="13">
        <f>IF('Daily PnL Log'!G573&lt;&gt;"",'Daily PnL Log'!G573,"")</f>
        <v>6406.4</v>
      </c>
      <c r="H56" s="13">
        <f>IF('Daily PnL Log'!H573&lt;&gt;"",'Daily PnL Log'!H573,"")</f>
        <v>19158.599999999999</v>
      </c>
      <c r="I56" s="13">
        <f>IF('Daily PnL Log'!I573&lt;&gt;"",'Daily PnL Log'!I573,"")</f>
        <v>0</v>
      </c>
      <c r="J56" s="13">
        <f>IF('Daily PnL Log'!J573&lt;&gt;"",'Daily PnL Log'!J573,"")</f>
        <v>15442.099999999999</v>
      </c>
      <c r="K56" s="13">
        <f>IF('Daily PnL Log'!K573&lt;&gt;"",'Daily PnL Log'!K573,"")</f>
        <v>-82.72</v>
      </c>
      <c r="L56" s="13">
        <f>IF('Daily PnL Log'!L573&lt;&gt;"",'Daily PnL Log'!L573,"")</f>
        <v>-586.27</v>
      </c>
      <c r="M56" s="13">
        <f>IF('Daily PnL Log'!M573&lt;&gt;"",'Daily PnL Log'!M573,"")</f>
        <v>-668.99</v>
      </c>
      <c r="N56" s="13">
        <f>IF('Daily PnL Log'!N573&lt;&gt;"",'Daily PnL Log'!N573,"")</f>
        <v>14773.109999999999</v>
      </c>
      <c r="O56" s="13">
        <f t="shared" si="3"/>
        <v>-78106.900000000009</v>
      </c>
      <c r="P56" s="13">
        <f t="shared" si="3"/>
        <v>60185.099999999991</v>
      </c>
      <c r="Q56" s="13">
        <f t="shared" si="3"/>
        <v>-31238.9</v>
      </c>
      <c r="R56" s="13">
        <f t="shared" si="3"/>
        <v>13810.5</v>
      </c>
      <c r="S56" s="13">
        <f t="shared" si="3"/>
        <v>32475.299999999996</v>
      </c>
      <c r="T56" s="13">
        <f t="shared" si="3"/>
        <v>1371.5</v>
      </c>
      <c r="U56" s="13">
        <f t="shared" si="3"/>
        <v>0</v>
      </c>
      <c r="V56" s="13">
        <f t="shared" si="3"/>
        <v>-1503.4000000000087</v>
      </c>
      <c r="W56" s="13">
        <f>IF('Daily PnL Log'!W573&lt;&gt;"",'Daily PnL Log'!W573,"")</f>
        <v>668475</v>
      </c>
      <c r="X56" s="15">
        <f>IF('Daily PnL Log'!X573&lt;&gt;"",'Daily PnL Log'!X573,"")</f>
        <v>2.2099719510826881E-2</v>
      </c>
      <c r="Y56" s="13" t="str">
        <f>IF('Daily PnL Log'!Y573&lt;&gt;"",'Daily PnL Log'!Y573,"")</f>
        <v/>
      </c>
      <c r="Z56" s="13" t="str">
        <f>IF('Daily PnL Log'!AA573&lt;&gt;"",'Daily PnL Log'!AA573,"")</f>
        <v/>
      </c>
      <c r="AA56" s="13">
        <f>IF('Daily PnL Log'!AC573&lt;&gt;"",'Daily PnL Log'!AC573,"")</f>
        <v>219436.98</v>
      </c>
    </row>
    <row r="57" spans="1:27" x14ac:dyDescent="0.25">
      <c r="A57" s="48" t="str">
        <f t="shared" si="2"/>
        <v>Mar</v>
      </c>
      <c r="B57" s="2">
        <f>'Daily PnL Log'!B574</f>
        <v>44995</v>
      </c>
      <c r="C57" s="11">
        <f>IF('Daily PnL Log'!C574&lt;&gt;"",'Daily PnL Log'!C574,"")</f>
        <v>30340.1</v>
      </c>
      <c r="D57" s="11">
        <f>IF('Daily PnL Log'!D574&lt;&gt;"",'Daily PnL Log'!D574,"")</f>
        <v>1487</v>
      </c>
      <c r="E57" s="11">
        <f>IF('Daily PnL Log'!E574&lt;&gt;"",'Daily PnL Log'!E574,"")</f>
        <v>7868.1</v>
      </c>
      <c r="F57" s="11">
        <f>IF('Daily PnL Log'!F574&lt;&gt;"",'Daily PnL Log'!F574,"")</f>
        <v>3155</v>
      </c>
      <c r="G57" s="11">
        <f>IF('Daily PnL Log'!G574&lt;&gt;"",'Daily PnL Log'!G574,"")</f>
        <v>8256.9</v>
      </c>
      <c r="H57" s="11">
        <f>IF('Daily PnL Log'!H574&lt;&gt;"",'Daily PnL Log'!H574,"")</f>
        <v>27949</v>
      </c>
      <c r="I57" s="11">
        <f>IF('Daily PnL Log'!I574&lt;&gt;"",'Daily PnL Log'!I574,"")</f>
        <v>0</v>
      </c>
      <c r="J57" s="11">
        <f>IF('Daily PnL Log'!J574&lt;&gt;"",'Daily PnL Log'!J574,"")</f>
        <v>79056.100000000006</v>
      </c>
      <c r="K57" s="11">
        <f>IF('Daily PnL Log'!K574&lt;&gt;"",'Daily PnL Log'!K574,"")</f>
        <v>-86.7</v>
      </c>
      <c r="L57" s="11">
        <f>IF('Daily PnL Log'!L574&lt;&gt;"",'Daily PnL Log'!L574,"")</f>
        <v>-613.64</v>
      </c>
      <c r="M57" s="11">
        <f>IF('Daily PnL Log'!M574&lt;&gt;"",'Daily PnL Log'!M574,"")</f>
        <v>-700.34</v>
      </c>
      <c r="N57" s="11">
        <f>IF('Daily PnL Log'!N574&lt;&gt;"",'Daily PnL Log'!N574,"")</f>
        <v>78355.760000000009</v>
      </c>
      <c r="O57" s="11">
        <f t="shared" si="3"/>
        <v>-47766.80000000001</v>
      </c>
      <c r="P57" s="11">
        <f t="shared" si="3"/>
        <v>61672.099999999991</v>
      </c>
      <c r="Q57" s="11">
        <f t="shared" si="3"/>
        <v>-23370.800000000003</v>
      </c>
      <c r="R57" s="11">
        <f t="shared" si="3"/>
        <v>16965.5</v>
      </c>
      <c r="S57" s="11">
        <f t="shared" si="3"/>
        <v>40732.199999999997</v>
      </c>
      <c r="T57" s="11">
        <f t="shared" si="3"/>
        <v>29320.5</v>
      </c>
      <c r="U57" s="11">
        <f t="shared" si="3"/>
        <v>0</v>
      </c>
      <c r="V57" s="11">
        <f t="shared" si="3"/>
        <v>77552.7</v>
      </c>
      <c r="W57" s="11">
        <f>IF('Daily PnL Log'!W574&lt;&gt;"",'Daily PnL Log'!W574,"")</f>
        <v>650750</v>
      </c>
      <c r="X57" s="16">
        <f>IF('Daily PnL Log'!X574&lt;&gt;"",'Daily PnL Log'!X574,"")</f>
        <v>0.12040839031886287</v>
      </c>
      <c r="Y57" s="11" t="str">
        <f>IF('Daily PnL Log'!Y574&lt;&gt;"",'Daily PnL Log'!Y574,"")</f>
        <v/>
      </c>
      <c r="Z57" s="11" t="str">
        <f>IF('Daily PnL Log'!AA574&lt;&gt;"",'Daily PnL Log'!AA574,"")</f>
        <v/>
      </c>
      <c r="AA57" s="11">
        <f>IF('Daily PnL Log'!AC574&lt;&gt;"",'Daily PnL Log'!AC574,"")</f>
        <v>279877.14</v>
      </c>
    </row>
    <row r="58" spans="1:27" x14ac:dyDescent="0.25">
      <c r="A58" s="47" t="str">
        <f t="shared" si="2"/>
        <v>Mar</v>
      </c>
      <c r="B58" s="14">
        <f>'Daily PnL Log'!B575</f>
        <v>44998</v>
      </c>
      <c r="C58" s="13">
        <f>IF('Daily PnL Log'!C575&lt;&gt;"",'Daily PnL Log'!C575,"")</f>
        <v>47691.4</v>
      </c>
      <c r="D58" s="13">
        <f>IF('Daily PnL Log'!D575&lt;&gt;"",'Daily PnL Log'!D575,"")</f>
        <v>8615.7999999999993</v>
      </c>
      <c r="E58" s="13">
        <f>IF('Daily PnL Log'!E575&lt;&gt;"",'Daily PnL Log'!E575,"")</f>
        <v>7170.8</v>
      </c>
      <c r="F58" s="13">
        <f>IF('Daily PnL Log'!F575&lt;&gt;"",'Daily PnL Log'!F575,"")</f>
        <v>-4494.5</v>
      </c>
      <c r="G58" s="13">
        <f>IF('Daily PnL Log'!G575&lt;&gt;"",'Daily PnL Log'!G575,"")</f>
        <v>-9164.9</v>
      </c>
      <c r="H58" s="13">
        <f>IF('Daily PnL Log'!H575&lt;&gt;"",'Daily PnL Log'!H575,"")</f>
        <v>-21526.3</v>
      </c>
      <c r="I58" s="13">
        <f>IF('Daily PnL Log'!I575&lt;&gt;"",'Daily PnL Log'!I575,"")</f>
        <v>0</v>
      </c>
      <c r="J58" s="13">
        <f>IF('Daily PnL Log'!J575&lt;&gt;"",'Daily PnL Log'!J575,"")</f>
        <v>28292.3</v>
      </c>
      <c r="K58" s="13">
        <f>IF('Daily PnL Log'!K575&lt;&gt;"",'Daily PnL Log'!K575,"")</f>
        <v>-76.7</v>
      </c>
      <c r="L58" s="13">
        <f>IF('Daily PnL Log'!L575&lt;&gt;"",'Daily PnL Log'!L575,"")</f>
        <v>-543.26</v>
      </c>
      <c r="M58" s="13">
        <f>IF('Daily PnL Log'!M575&lt;&gt;"",'Daily PnL Log'!M575,"")</f>
        <v>-619.96</v>
      </c>
      <c r="N58" s="13">
        <f>IF('Daily PnL Log'!N575&lt;&gt;"",'Daily PnL Log'!N575,"")</f>
        <v>27672.34</v>
      </c>
      <c r="O58" s="13">
        <f t="shared" si="3"/>
        <v>-75.400000000008731</v>
      </c>
      <c r="P58" s="13">
        <f t="shared" si="3"/>
        <v>70287.899999999994</v>
      </c>
      <c r="Q58" s="13">
        <f t="shared" si="3"/>
        <v>-16200.000000000004</v>
      </c>
      <c r="R58" s="13">
        <f t="shared" si="3"/>
        <v>12471</v>
      </c>
      <c r="S58" s="13">
        <f t="shared" si="3"/>
        <v>31567.299999999996</v>
      </c>
      <c r="T58" s="13">
        <f t="shared" si="3"/>
        <v>7794.2000000000007</v>
      </c>
      <c r="U58" s="13">
        <f t="shared" si="3"/>
        <v>0</v>
      </c>
      <c r="V58" s="13">
        <f t="shared" si="3"/>
        <v>105845</v>
      </c>
      <c r="W58" s="13">
        <f>IF('Daily PnL Log'!W575&lt;&gt;"",'Daily PnL Log'!W575,"")</f>
        <v>608972</v>
      </c>
      <c r="X58" s="15">
        <f>IF('Daily PnL Log'!X575&lt;&gt;"",'Daily PnL Log'!X575,"")</f>
        <v>4.5441071182254683E-2</v>
      </c>
      <c r="Y58" s="13">
        <f>IF('Daily PnL Log'!Y575&lt;&gt;"",'Daily PnL Log'!Y575,"")</f>
        <v>-5428.23</v>
      </c>
      <c r="Z58" s="13" t="str">
        <f>IF('Daily PnL Log'!AA575&lt;&gt;"",'Daily PnL Log'!AA575,"")</f>
        <v/>
      </c>
      <c r="AA58" s="13">
        <f>IF('Daily PnL Log'!AC575&lt;&gt;"",'Daily PnL Log'!AC575,"")</f>
        <v>310777.18</v>
      </c>
    </row>
    <row r="59" spans="1:27" x14ac:dyDescent="0.25">
      <c r="A59" s="48" t="str">
        <f t="shared" si="2"/>
        <v>Mar</v>
      </c>
      <c r="B59" s="2">
        <f>'Daily PnL Log'!B576</f>
        <v>44999</v>
      </c>
      <c r="C59" s="11">
        <f>IF('Daily PnL Log'!C576&lt;&gt;"",'Daily PnL Log'!C576,"")</f>
        <v>-38623.699999999997</v>
      </c>
      <c r="D59" s="11">
        <f>IF('Daily PnL Log'!D576&lt;&gt;"",'Daily PnL Log'!D576,"")</f>
        <v>5070.8999999999996</v>
      </c>
      <c r="E59" s="11">
        <f>IF('Daily PnL Log'!E576&lt;&gt;"",'Daily PnL Log'!E576,"")</f>
        <v>4133.8999999999996</v>
      </c>
      <c r="F59" s="11">
        <f>IF('Daily PnL Log'!F576&lt;&gt;"",'Daily PnL Log'!F576,"")</f>
        <v>-8737.9</v>
      </c>
      <c r="G59" s="11">
        <f>IF('Daily PnL Log'!G576&lt;&gt;"",'Daily PnL Log'!G576,"")</f>
        <v>9309.1</v>
      </c>
      <c r="H59" s="11">
        <f>IF('Daily PnL Log'!H576&lt;&gt;"",'Daily PnL Log'!H576,"")</f>
        <v>6768.7</v>
      </c>
      <c r="I59" s="11">
        <f>IF('Daily PnL Log'!I576&lt;&gt;"",'Daily PnL Log'!I576,"")</f>
        <v>0</v>
      </c>
      <c r="J59" s="11">
        <f>IF('Daily PnL Log'!J576&lt;&gt;"",'Daily PnL Log'!J576,"")</f>
        <v>-22078.999999999996</v>
      </c>
      <c r="K59" s="11">
        <f>IF('Daily PnL Log'!K576&lt;&gt;"",'Daily PnL Log'!K576,"")</f>
        <v>-77.34</v>
      </c>
      <c r="L59" s="11">
        <f>IF('Daily PnL Log'!L576&lt;&gt;"",'Daily PnL Log'!L576,"")</f>
        <v>-546.94000000000005</v>
      </c>
      <c r="M59" s="11">
        <f>IF('Daily PnL Log'!M576&lt;&gt;"",'Daily PnL Log'!M576,"")</f>
        <v>-624.28000000000009</v>
      </c>
      <c r="N59" s="11">
        <f>IF('Daily PnL Log'!N576&lt;&gt;"",'Daily PnL Log'!N576,"")</f>
        <v>-22703.279999999995</v>
      </c>
      <c r="O59" s="11">
        <f t="shared" si="3"/>
        <v>-38699.100000000006</v>
      </c>
      <c r="P59" s="11">
        <f t="shared" si="3"/>
        <v>75358.799999999988</v>
      </c>
      <c r="Q59" s="11">
        <f t="shared" si="3"/>
        <v>-12066.100000000004</v>
      </c>
      <c r="R59" s="11">
        <f t="shared" si="3"/>
        <v>3733.1000000000004</v>
      </c>
      <c r="S59" s="11">
        <f t="shared" si="3"/>
        <v>40876.399999999994</v>
      </c>
      <c r="T59" s="11">
        <f t="shared" si="3"/>
        <v>14562.900000000001</v>
      </c>
      <c r="U59" s="11">
        <f t="shared" si="3"/>
        <v>0</v>
      </c>
      <c r="V59" s="11">
        <f t="shared" si="3"/>
        <v>83766</v>
      </c>
      <c r="W59" s="11">
        <f>IF('Daily PnL Log'!W576&lt;&gt;"",'Daily PnL Log'!W576,"")</f>
        <v>647161</v>
      </c>
      <c r="X59" s="16">
        <f>IF('Daily PnL Log'!X576&lt;&gt;"",'Daily PnL Log'!X576,"")</f>
        <v>-3.5081347609018459E-2</v>
      </c>
      <c r="Y59" s="11">
        <f>IF('Daily PnL Log'!Y576&lt;&gt;"",'Daily PnL Log'!Y576,"")</f>
        <v>-940.53</v>
      </c>
      <c r="Z59" s="11" t="str">
        <f>IF('Daily PnL Log'!AA576&lt;&gt;"",'Daily PnL Log'!AA576,"")</f>
        <v/>
      </c>
      <c r="AA59" s="11">
        <f>IF('Daily PnL Log'!AC576&lt;&gt;"",'Daily PnL Log'!AC576,"")</f>
        <v>268962.90000000002</v>
      </c>
    </row>
    <row r="60" spans="1:27" x14ac:dyDescent="0.25">
      <c r="A60" s="47" t="str">
        <f t="shared" si="2"/>
        <v>Mar</v>
      </c>
      <c r="B60" s="14">
        <f>'Daily PnL Log'!B577</f>
        <v>45000</v>
      </c>
      <c r="C60" s="13">
        <f>IF('Daily PnL Log'!C577&lt;&gt;"",'Daily PnL Log'!C577,"")</f>
        <v>55735.6</v>
      </c>
      <c r="D60" s="13">
        <f>IF('Daily PnL Log'!D577&lt;&gt;"",'Daily PnL Log'!D577,"")</f>
        <v>-5889.5</v>
      </c>
      <c r="E60" s="13">
        <f>IF('Daily PnL Log'!E577&lt;&gt;"",'Daily PnL Log'!E577,"")</f>
        <v>4209.5</v>
      </c>
      <c r="F60" s="13">
        <f>IF('Daily PnL Log'!F577&lt;&gt;"",'Daily PnL Log'!F577,"")</f>
        <v>602.1</v>
      </c>
      <c r="G60" s="13">
        <f>IF('Daily PnL Log'!G577&lt;&gt;"",'Daily PnL Log'!G577,"")</f>
        <v>3296.2</v>
      </c>
      <c r="H60" s="13">
        <f>IF('Daily PnL Log'!H577&lt;&gt;"",'Daily PnL Log'!H577,"")</f>
        <v>-8092.9</v>
      </c>
      <c r="I60" s="13">
        <f>IF('Daily PnL Log'!I577&lt;&gt;"",'Daily PnL Log'!I577,"")</f>
        <v>0</v>
      </c>
      <c r="J60" s="13">
        <f>IF('Daily PnL Log'!J577&lt;&gt;"",'Daily PnL Log'!J577,"")</f>
        <v>49860.999999999993</v>
      </c>
      <c r="K60" s="13">
        <f>IF('Daily PnL Log'!K577&lt;&gt;"",'Daily PnL Log'!K577,"")</f>
        <v>-98.17</v>
      </c>
      <c r="L60" s="13">
        <f>IF('Daily PnL Log'!L577&lt;&gt;"",'Daily PnL Log'!L577,"")</f>
        <v>-693.68</v>
      </c>
      <c r="M60" s="13">
        <f>IF('Daily PnL Log'!M577&lt;&gt;"",'Daily PnL Log'!M577,"")</f>
        <v>-791.84999999999991</v>
      </c>
      <c r="N60" s="13">
        <f>IF('Daily PnL Log'!N577&lt;&gt;"",'Daily PnL Log'!N577,"")</f>
        <v>49069.149999999994</v>
      </c>
      <c r="O60" s="13">
        <f t="shared" si="3"/>
        <v>17036.499999999993</v>
      </c>
      <c r="P60" s="13">
        <f t="shared" si="3"/>
        <v>69469.299999999988</v>
      </c>
      <c r="Q60" s="13">
        <f t="shared" si="3"/>
        <v>-7856.600000000004</v>
      </c>
      <c r="R60" s="13">
        <f t="shared" si="3"/>
        <v>4335.2000000000007</v>
      </c>
      <c r="S60" s="13">
        <f t="shared" si="3"/>
        <v>44172.599999999991</v>
      </c>
      <c r="T60" s="13">
        <f t="shared" si="3"/>
        <v>6470.0000000000018</v>
      </c>
      <c r="U60" s="13">
        <f t="shared" si="3"/>
        <v>0</v>
      </c>
      <c r="V60" s="13">
        <f t="shared" si="3"/>
        <v>133627</v>
      </c>
      <c r="W60" s="13">
        <f>IF('Daily PnL Log'!W577&lt;&gt;"",'Daily PnL Log'!W577,"")</f>
        <v>670225</v>
      </c>
      <c r="X60" s="15">
        <f>IF('Daily PnL Log'!X577&lt;&gt;"",'Daily PnL Log'!X577,"")</f>
        <v>7.3212950874706251E-2</v>
      </c>
      <c r="Y60" s="13" t="str">
        <f>IF('Daily PnL Log'!Y577&lt;&gt;"",'Daily PnL Log'!Y577,"")</f>
        <v/>
      </c>
      <c r="Z60" s="13" t="str">
        <f>IF('Daily PnL Log'!AA577&lt;&gt;"",'Daily PnL Log'!AA577,"")</f>
        <v/>
      </c>
      <c r="AA60" s="13">
        <f>IF('Daily PnL Log'!AC577&lt;&gt;"",'Daily PnL Log'!AC577,"")</f>
        <v>308779.55</v>
      </c>
    </row>
    <row r="61" spans="1:27" x14ac:dyDescent="0.25">
      <c r="A61" s="48" t="str">
        <f t="shared" si="2"/>
        <v>Mar</v>
      </c>
      <c r="B61" s="2">
        <f>'Daily PnL Log'!B578</f>
        <v>45001</v>
      </c>
      <c r="C61" s="11">
        <f>IF('Daily PnL Log'!C578&lt;&gt;"",'Daily PnL Log'!C578,"")</f>
        <v>1525</v>
      </c>
      <c r="D61" s="11">
        <f>IF('Daily PnL Log'!D578&lt;&gt;"",'Daily PnL Log'!D578,"")</f>
        <v>-6427.6</v>
      </c>
      <c r="E61" s="11">
        <f>IF('Daily PnL Log'!E578&lt;&gt;"",'Daily PnL Log'!E578,"")</f>
        <v>-3379.6</v>
      </c>
      <c r="F61" s="11">
        <f>IF('Daily PnL Log'!F578&lt;&gt;"",'Daily PnL Log'!F578,"")</f>
        <v>-301.39999999999998</v>
      </c>
      <c r="G61" s="11">
        <f>IF('Daily PnL Log'!G578&lt;&gt;"",'Daily PnL Log'!G578,"")</f>
        <v>10695.8</v>
      </c>
      <c r="H61" s="11">
        <f>IF('Daily PnL Log'!H578&lt;&gt;"",'Daily PnL Log'!H578,"")</f>
        <v>-6599.8</v>
      </c>
      <c r="I61" s="11">
        <f>IF('Daily PnL Log'!I578&lt;&gt;"",'Daily PnL Log'!I578,"")</f>
        <v>0</v>
      </c>
      <c r="J61" s="11">
        <f>IF('Daily PnL Log'!J578&lt;&gt;"",'Daily PnL Log'!J578,"")</f>
        <v>-4487.6000000000013</v>
      </c>
      <c r="K61" s="11">
        <f>IF('Daily PnL Log'!K578&lt;&gt;"",'Daily PnL Log'!K578,"")</f>
        <v>-37.450000000000003</v>
      </c>
      <c r="L61" s="11">
        <f>IF('Daily PnL Log'!L578&lt;&gt;"",'Daily PnL Log'!L578,"")</f>
        <v>-264.73</v>
      </c>
      <c r="M61" s="11">
        <f>IF('Daily PnL Log'!M578&lt;&gt;"",'Daily PnL Log'!M578,"")</f>
        <v>-302.18</v>
      </c>
      <c r="N61" s="11">
        <f>IF('Daily PnL Log'!N578&lt;&gt;"",'Daily PnL Log'!N578,"")</f>
        <v>-4789.7800000000016</v>
      </c>
      <c r="O61" s="11">
        <f t="shared" si="3"/>
        <v>18561.499999999993</v>
      </c>
      <c r="P61" s="11">
        <f t="shared" si="3"/>
        <v>63041.69999999999</v>
      </c>
      <c r="Q61" s="11">
        <f t="shared" si="3"/>
        <v>-11236.200000000004</v>
      </c>
      <c r="R61" s="11">
        <f t="shared" si="3"/>
        <v>4033.8000000000006</v>
      </c>
      <c r="S61" s="11">
        <f t="shared" si="3"/>
        <v>54868.399999999994</v>
      </c>
      <c r="T61" s="11">
        <f t="shared" si="3"/>
        <v>-129.79999999999836</v>
      </c>
      <c r="U61" s="11">
        <f t="shared" si="3"/>
        <v>0</v>
      </c>
      <c r="V61" s="11">
        <f t="shared" si="3"/>
        <v>129139.4</v>
      </c>
      <c r="W61" s="11">
        <f>IF('Daily PnL Log'!W578&lt;&gt;"",'Daily PnL Log'!W578,"")</f>
        <v>687051</v>
      </c>
      <c r="X61" s="16">
        <f>IF('Daily PnL Log'!X578&lt;&gt;"",'Daily PnL Log'!X578,"")</f>
        <v>-6.97150575430354E-3</v>
      </c>
      <c r="Y61" s="11">
        <f>IF('Daily PnL Log'!Y578&lt;&gt;"",'Daily PnL Log'!Y578,"")</f>
        <v>940.53</v>
      </c>
      <c r="Z61" s="11" t="str">
        <f>IF('Daily PnL Log'!AA578&lt;&gt;"",'Daily PnL Log'!AA578,"")</f>
        <v/>
      </c>
      <c r="AA61" s="11">
        <f>IF('Daily PnL Log'!AC578&lt;&gt;"",'Daily PnL Log'!AC578,"")</f>
        <v>321560.62</v>
      </c>
    </row>
    <row r="62" spans="1:27" x14ac:dyDescent="0.25">
      <c r="A62" s="47" t="str">
        <f t="shared" si="2"/>
        <v>Mar</v>
      </c>
      <c r="B62" s="14">
        <f>'Daily PnL Log'!B579</f>
        <v>45002</v>
      </c>
      <c r="C62" s="13">
        <f>IF('Daily PnL Log'!C579&lt;&gt;"",'Daily PnL Log'!C579,"")</f>
        <v>28775.9</v>
      </c>
      <c r="D62" s="13">
        <f>IF('Daily PnL Log'!D579&lt;&gt;"",'Daily PnL Log'!D579,"")</f>
        <v>-243.2</v>
      </c>
      <c r="E62" s="13">
        <f>IF('Daily PnL Log'!E579&lt;&gt;"",'Daily PnL Log'!E579,"")</f>
        <v>2835.3</v>
      </c>
      <c r="F62" s="13">
        <f>IF('Daily PnL Log'!F579&lt;&gt;"",'Daily PnL Log'!F579,"")</f>
        <v>10621.4</v>
      </c>
      <c r="G62" s="13">
        <f>IF('Daily PnL Log'!G579&lt;&gt;"",'Daily PnL Log'!G579,"")</f>
        <v>-30498.7</v>
      </c>
      <c r="H62" s="13">
        <f>IF('Daily PnL Log'!H579&lt;&gt;"",'Daily PnL Log'!H579,"")</f>
        <v>18782.599999999999</v>
      </c>
      <c r="I62" s="13">
        <f>IF('Daily PnL Log'!I579&lt;&gt;"",'Daily PnL Log'!I579,"")</f>
        <v>0</v>
      </c>
      <c r="J62" s="13">
        <f>IF('Daily PnL Log'!J579&lt;&gt;"",'Daily PnL Log'!J579,"")</f>
        <v>30273.3</v>
      </c>
      <c r="K62" s="13">
        <f>IF('Daily PnL Log'!K579&lt;&gt;"",'Daily PnL Log'!K579,"")</f>
        <v>-64.86</v>
      </c>
      <c r="L62" s="13">
        <f>IF('Daily PnL Log'!L579&lt;&gt;"",'Daily PnL Log'!L579,"")</f>
        <v>-458.62</v>
      </c>
      <c r="M62" s="13">
        <f>IF('Daily PnL Log'!M579&lt;&gt;"",'Daily PnL Log'!M579,"")</f>
        <v>-523.48</v>
      </c>
      <c r="N62" s="13">
        <f>IF('Daily PnL Log'!N579&lt;&gt;"",'Daily PnL Log'!N579,"")</f>
        <v>29749.82</v>
      </c>
      <c r="O62" s="13">
        <f t="shared" si="3"/>
        <v>47337.399999999994</v>
      </c>
      <c r="P62" s="13">
        <f t="shared" si="3"/>
        <v>62798.499999999993</v>
      </c>
      <c r="Q62" s="13">
        <f t="shared" si="3"/>
        <v>-8400.9000000000051</v>
      </c>
      <c r="R62" s="13">
        <f t="shared" si="3"/>
        <v>14655.2</v>
      </c>
      <c r="S62" s="13">
        <f t="shared" si="3"/>
        <v>24369.699999999993</v>
      </c>
      <c r="T62" s="13">
        <f t="shared" si="3"/>
        <v>18652.8</v>
      </c>
      <c r="U62" s="13">
        <f t="shared" si="3"/>
        <v>0</v>
      </c>
      <c r="V62" s="13">
        <f t="shared" si="3"/>
        <v>159412.69999999998</v>
      </c>
      <c r="W62" s="13">
        <f>IF('Daily PnL Log'!W579&lt;&gt;"",'Daily PnL Log'!W579,"")</f>
        <v>918239</v>
      </c>
      <c r="X62" s="15">
        <f>IF('Daily PnL Log'!X579&lt;&gt;"",'Daily PnL Log'!X579,"")</f>
        <v>3.2398776353433037E-2</v>
      </c>
      <c r="Y62" s="13" t="str">
        <f>IF('Daily PnL Log'!Y579&lt;&gt;"",'Daily PnL Log'!Y579,"")</f>
        <v/>
      </c>
      <c r="Z62" s="13" t="str">
        <f>IF('Daily PnL Log'!AA579&lt;&gt;"",'Daily PnL Log'!AA579,"")</f>
        <v/>
      </c>
      <c r="AA62" s="13">
        <f>IF('Daily PnL Log'!AC579&lt;&gt;"",'Daily PnL Log'!AC579,"")</f>
        <v>357354.64</v>
      </c>
    </row>
    <row r="63" spans="1:27" x14ac:dyDescent="0.25">
      <c r="A63" s="48" t="str">
        <f t="shared" si="2"/>
        <v>Mar</v>
      </c>
      <c r="B63" s="2">
        <f>'Daily PnL Log'!B580</f>
        <v>45005</v>
      </c>
      <c r="C63" s="11">
        <f>IF('Daily PnL Log'!C580&lt;&gt;"",'Daily PnL Log'!C580,"")</f>
        <v>5973.5</v>
      </c>
      <c r="D63" s="11">
        <f>IF('Daily PnL Log'!D580&lt;&gt;"",'Daily PnL Log'!D580,"")</f>
        <v>-14010</v>
      </c>
      <c r="E63" s="11">
        <f>IF('Daily PnL Log'!E580&lt;&gt;"",'Daily PnL Log'!E580,"")</f>
        <v>-6762.5</v>
      </c>
      <c r="F63" s="11">
        <f>IF('Daily PnL Log'!F580&lt;&gt;"",'Daily PnL Log'!F580,"")</f>
        <v>9032</v>
      </c>
      <c r="G63" s="11">
        <f>IF('Daily PnL Log'!G580&lt;&gt;"",'Daily PnL Log'!G580,"")</f>
        <v>26504.3</v>
      </c>
      <c r="H63" s="11">
        <f>IF('Daily PnL Log'!H580&lt;&gt;"",'Daily PnL Log'!H580,"")</f>
        <v>-13504.5</v>
      </c>
      <c r="I63" s="11">
        <f>IF('Daily PnL Log'!I580&lt;&gt;"",'Daily PnL Log'!I580,"")</f>
        <v>0</v>
      </c>
      <c r="J63" s="11">
        <f>IF('Daily PnL Log'!J580&lt;&gt;"",'Daily PnL Log'!J580,"")</f>
        <v>7232.7999999999993</v>
      </c>
      <c r="K63" s="11">
        <f>IF('Daily PnL Log'!K580&lt;&gt;"",'Daily PnL Log'!K580,"")</f>
        <v>-61.32</v>
      </c>
      <c r="L63" s="11">
        <f>IF('Daily PnL Log'!L580&lt;&gt;"",'Daily PnL Log'!L580,"")</f>
        <v>-433.55</v>
      </c>
      <c r="M63" s="11">
        <f>IF('Daily PnL Log'!M580&lt;&gt;"",'Daily PnL Log'!M580,"")</f>
        <v>-494.87</v>
      </c>
      <c r="N63" s="11">
        <f>IF('Daily PnL Log'!N580&lt;&gt;"",'Daily PnL Log'!N580,"")</f>
        <v>6737.9299999999994</v>
      </c>
      <c r="O63" s="11">
        <f t="shared" si="3"/>
        <v>53310.899999999994</v>
      </c>
      <c r="P63" s="11">
        <f t="shared" si="3"/>
        <v>48788.499999999993</v>
      </c>
      <c r="Q63" s="11">
        <f t="shared" si="3"/>
        <v>-15163.400000000005</v>
      </c>
      <c r="R63" s="11">
        <f t="shared" si="3"/>
        <v>23687.200000000001</v>
      </c>
      <c r="S63" s="11">
        <f t="shared" si="3"/>
        <v>50873.999999999993</v>
      </c>
      <c r="T63" s="11">
        <f t="shared" si="3"/>
        <v>5148.2999999999993</v>
      </c>
      <c r="U63" s="11">
        <f t="shared" si="3"/>
        <v>0</v>
      </c>
      <c r="V63" s="11">
        <f t="shared" si="3"/>
        <v>166645.49999999997</v>
      </c>
      <c r="W63" s="11">
        <f>IF('Daily PnL Log'!W580&lt;&gt;"",'Daily PnL Log'!W580,"")</f>
        <v>939379</v>
      </c>
      <c r="X63" s="16">
        <f>IF('Daily PnL Log'!X580&lt;&gt;"",'Daily PnL Log'!X580,"")</f>
        <v>7.1727492311409978E-3</v>
      </c>
      <c r="Y63" s="11" t="str">
        <f>IF('Daily PnL Log'!Y580&lt;&gt;"",'Daily PnL Log'!Y580,"")</f>
        <v/>
      </c>
      <c r="Z63" s="11" t="str">
        <f>IF('Daily PnL Log'!AA580&lt;&gt;"",'Daily PnL Log'!AA580,"")</f>
        <v/>
      </c>
      <c r="AA63" s="11">
        <f>IF('Daily PnL Log'!AC580&lt;&gt;"",'Daily PnL Log'!AC580,"")</f>
        <v>360098.77</v>
      </c>
    </row>
    <row r="64" spans="1:27" x14ac:dyDescent="0.25">
      <c r="A64" s="47" t="str">
        <f t="shared" si="2"/>
        <v>Mar</v>
      </c>
      <c r="B64" s="14">
        <f>'Daily PnL Log'!B581</f>
        <v>45006</v>
      </c>
      <c r="C64" s="13">
        <f>IF('Daily PnL Log'!C581&lt;&gt;"",'Daily PnL Log'!C581,"")</f>
        <v>28117.7</v>
      </c>
      <c r="D64" s="13">
        <f>IF('Daily PnL Log'!D581&lt;&gt;"",'Daily PnL Log'!D581,"")</f>
        <v>2672.5</v>
      </c>
      <c r="E64" s="13">
        <f>IF('Daily PnL Log'!E581&lt;&gt;"",'Daily PnL Log'!E581,"")</f>
        <v>-3611.8</v>
      </c>
      <c r="F64" s="13">
        <f>IF('Daily PnL Log'!F581&lt;&gt;"",'Daily PnL Log'!F581,"")</f>
        <v>-281.39999999999998</v>
      </c>
      <c r="G64" s="13">
        <f>IF('Daily PnL Log'!G581&lt;&gt;"",'Daily PnL Log'!G581,"")</f>
        <v>-5097.7</v>
      </c>
      <c r="H64" s="13">
        <f>IF('Daily PnL Log'!H581&lt;&gt;"",'Daily PnL Log'!H581,"")</f>
        <v>-3609.2</v>
      </c>
      <c r="I64" s="13">
        <f>IF('Daily PnL Log'!I581&lt;&gt;"",'Daily PnL Log'!I581,"")</f>
        <v>0</v>
      </c>
      <c r="J64" s="13">
        <f>IF('Daily PnL Log'!J581&lt;&gt;"",'Daily PnL Log'!J581,"")</f>
        <v>18190.099999999999</v>
      </c>
      <c r="K64" s="13">
        <f>IF('Daily PnL Log'!K581&lt;&gt;"",'Daily PnL Log'!K581,"")</f>
        <v>-40.950000000000003</v>
      </c>
      <c r="L64" s="13">
        <f>IF('Daily PnL Log'!L581&lt;&gt;"",'Daily PnL Log'!L581,"")</f>
        <v>-288.64999999999998</v>
      </c>
      <c r="M64" s="13">
        <f>IF('Daily PnL Log'!M581&lt;&gt;"",'Daily PnL Log'!M581,"")</f>
        <v>-329.59999999999997</v>
      </c>
      <c r="N64" s="13">
        <f>IF('Daily PnL Log'!N581&lt;&gt;"",'Daily PnL Log'!N581,"")</f>
        <v>17860.5</v>
      </c>
      <c r="O64" s="13">
        <f t="shared" si="3"/>
        <v>81428.599999999991</v>
      </c>
      <c r="P64" s="13">
        <f t="shared" si="3"/>
        <v>51460.999999999993</v>
      </c>
      <c r="Q64" s="13">
        <f t="shared" si="3"/>
        <v>-18775.200000000004</v>
      </c>
      <c r="R64" s="13">
        <f t="shared" si="3"/>
        <v>23405.8</v>
      </c>
      <c r="S64" s="13">
        <f t="shared" si="3"/>
        <v>45776.299999999996</v>
      </c>
      <c r="T64" s="13">
        <f t="shared" si="3"/>
        <v>1539.0999999999995</v>
      </c>
      <c r="U64" s="13">
        <f t="shared" si="3"/>
        <v>0</v>
      </c>
      <c r="V64" s="13">
        <f t="shared" si="3"/>
        <v>184835.59999999998</v>
      </c>
      <c r="W64" s="13">
        <f>IF('Daily PnL Log'!W581&lt;&gt;"",'Daily PnL Log'!W581,"")</f>
        <v>945373</v>
      </c>
      <c r="X64" s="15">
        <f>IF('Daily PnL Log'!X581&lt;&gt;"",'Daily PnL Log'!X581,"")</f>
        <v>1.8892542943367327E-2</v>
      </c>
      <c r="Y64" s="13" t="str">
        <f>IF('Daily PnL Log'!Y581&lt;&gt;"",'Daily PnL Log'!Y581,"")</f>
        <v/>
      </c>
      <c r="Z64" s="13" t="str">
        <f>IF('Daily PnL Log'!AA581&lt;&gt;"",'Daily PnL Log'!AA581,"")</f>
        <v/>
      </c>
      <c r="AA64" s="13">
        <f>IF('Daily PnL Log'!AC581&lt;&gt;"",'Daily PnL Log'!AC581,"")</f>
        <v>378577.42</v>
      </c>
    </row>
    <row r="65" spans="1:27" x14ac:dyDescent="0.25">
      <c r="A65" s="48" t="str">
        <f t="shared" si="2"/>
        <v>Mar</v>
      </c>
      <c r="B65" s="2">
        <f>'Daily PnL Log'!B582</f>
        <v>45007</v>
      </c>
      <c r="C65" s="11">
        <f>IF('Daily PnL Log'!C582&lt;&gt;"",'Daily PnL Log'!C582,"")</f>
        <v>63758.8</v>
      </c>
      <c r="D65" s="11">
        <f>IF('Daily PnL Log'!D582&lt;&gt;"",'Daily PnL Log'!D582,"")</f>
        <v>-7650</v>
      </c>
      <c r="E65" s="11">
        <f>IF('Daily PnL Log'!E582&lt;&gt;"",'Daily PnL Log'!E582,"")</f>
        <v>-19489.900000000001</v>
      </c>
      <c r="F65" s="11">
        <f>IF('Daily PnL Log'!F582&lt;&gt;"",'Daily PnL Log'!F582,"")</f>
        <v>4013.3</v>
      </c>
      <c r="G65" s="11">
        <f>IF('Daily PnL Log'!G582&lt;&gt;"",'Daily PnL Log'!G582,"")</f>
        <v>-13230.3</v>
      </c>
      <c r="H65" s="11">
        <f>IF('Daily PnL Log'!H582&lt;&gt;"",'Daily PnL Log'!H582,"")</f>
        <v>1675.4</v>
      </c>
      <c r="I65" s="11">
        <f>IF('Daily PnL Log'!I582&lt;&gt;"",'Daily PnL Log'!I582,"")</f>
        <v>0</v>
      </c>
      <c r="J65" s="11">
        <f>IF('Daily PnL Log'!J582&lt;&gt;"",'Daily PnL Log'!J582,"")</f>
        <v>29077.300000000007</v>
      </c>
      <c r="K65" s="11">
        <f>IF('Daily PnL Log'!K582&lt;&gt;"",'Daily PnL Log'!K582,"")</f>
        <v>-123.8</v>
      </c>
      <c r="L65" s="11">
        <f>IF('Daily PnL Log'!L582&lt;&gt;"",'Daily PnL Log'!L582,"")</f>
        <v>-874.69</v>
      </c>
      <c r="M65" s="11">
        <f>IF('Daily PnL Log'!M582&lt;&gt;"",'Daily PnL Log'!M582,"")</f>
        <v>-998.49</v>
      </c>
      <c r="N65" s="11">
        <f>IF('Daily PnL Log'!N582&lt;&gt;"",'Daily PnL Log'!N582,"")</f>
        <v>28078.810000000005</v>
      </c>
      <c r="O65" s="11">
        <f t="shared" si="3"/>
        <v>145187.4</v>
      </c>
      <c r="P65" s="11">
        <f t="shared" si="3"/>
        <v>43810.999999999993</v>
      </c>
      <c r="Q65" s="11">
        <f t="shared" si="3"/>
        <v>-38265.100000000006</v>
      </c>
      <c r="R65" s="11">
        <f t="shared" si="3"/>
        <v>27419.1</v>
      </c>
      <c r="S65" s="11">
        <f t="shared" si="3"/>
        <v>32545.999999999996</v>
      </c>
      <c r="T65" s="11">
        <f t="shared" si="3"/>
        <v>3214.4999999999995</v>
      </c>
      <c r="U65" s="11">
        <f t="shared" si="3"/>
        <v>0</v>
      </c>
      <c r="V65" s="11">
        <f t="shared" si="3"/>
        <v>213912.9</v>
      </c>
      <c r="W65" s="11">
        <f>IF('Daily PnL Log'!W582&lt;&gt;"",'Daily PnL Log'!W582,"")</f>
        <v>801790</v>
      </c>
      <c r="X65" s="16">
        <f>IF('Daily PnL Log'!X582&lt;&gt;"",'Daily PnL Log'!X582,"")</f>
        <v>3.5020154903403641E-2</v>
      </c>
      <c r="Y65" s="11" t="str">
        <f>IF('Daily PnL Log'!Y582&lt;&gt;"",'Daily PnL Log'!Y582,"")</f>
        <v/>
      </c>
      <c r="Z65" s="11" t="str">
        <f>IF('Daily PnL Log'!AA582&lt;&gt;"",'Daily PnL Log'!AA582,"")</f>
        <v/>
      </c>
      <c r="AA65" s="11">
        <f>IF('Daily PnL Log'!AC582&lt;&gt;"",'Daily PnL Log'!AC582,"")</f>
        <v>397374.93</v>
      </c>
    </row>
    <row r="66" spans="1:27" x14ac:dyDescent="0.25">
      <c r="A66" s="47" t="str">
        <f t="shared" si="2"/>
        <v>Mar</v>
      </c>
      <c r="B66" s="14">
        <f>'Daily PnL Log'!B583</f>
        <v>45008</v>
      </c>
      <c r="C66" s="13">
        <f>IF('Daily PnL Log'!C583&lt;&gt;"",'Daily PnL Log'!C583,"")</f>
        <v>62493.3</v>
      </c>
      <c r="D66" s="13">
        <f>IF('Daily PnL Log'!D583&lt;&gt;"",'Daily PnL Log'!D583,"")</f>
        <v>17089.7</v>
      </c>
      <c r="E66" s="13">
        <f>IF('Daily PnL Log'!E583&lt;&gt;"",'Daily PnL Log'!E583,"")</f>
        <v>-14780.9</v>
      </c>
      <c r="F66" s="13">
        <f>IF('Daily PnL Log'!F583&lt;&gt;"",'Daily PnL Log'!F583,"")</f>
        <v>10652.8</v>
      </c>
      <c r="G66" s="13">
        <f>IF('Daily PnL Log'!G583&lt;&gt;"",'Daily PnL Log'!G583,"")</f>
        <v>4726.3999999999996</v>
      </c>
      <c r="H66" s="13">
        <f>IF('Daily PnL Log'!H583&lt;&gt;"",'Daily PnL Log'!H583,"")</f>
        <v>-1262.8</v>
      </c>
      <c r="I66" s="13">
        <f>IF('Daily PnL Log'!I583&lt;&gt;"",'Daily PnL Log'!I583,"")</f>
        <v>0</v>
      </c>
      <c r="J66" s="13">
        <f>IF('Daily PnL Log'!J583&lt;&gt;"",'Daily PnL Log'!J583,"")</f>
        <v>78918.499999999985</v>
      </c>
      <c r="K66" s="13">
        <f>IF('Daily PnL Log'!K583&lt;&gt;"",'Daily PnL Log'!K583,"")</f>
        <v>-156.74</v>
      </c>
      <c r="L66" s="13">
        <f>IF('Daily PnL Log'!L583&lt;&gt;"",'Daily PnL Log'!L583,"")</f>
        <v>-1107.45</v>
      </c>
      <c r="M66" s="13">
        <f>IF('Daily PnL Log'!M583&lt;&gt;"",'Daily PnL Log'!M583,"")</f>
        <v>-1264.19</v>
      </c>
      <c r="N66" s="13">
        <f>IF('Daily PnL Log'!N583&lt;&gt;"",'Daily PnL Log'!N583,"")</f>
        <v>77654.309999999983</v>
      </c>
      <c r="O66" s="13">
        <f t="shared" si="3"/>
        <v>207680.7</v>
      </c>
      <c r="P66" s="13">
        <f t="shared" si="3"/>
        <v>60900.7</v>
      </c>
      <c r="Q66" s="13">
        <f t="shared" si="3"/>
        <v>-53046.000000000007</v>
      </c>
      <c r="R66" s="13">
        <f t="shared" si="3"/>
        <v>38071.899999999994</v>
      </c>
      <c r="S66" s="13">
        <f t="shared" si="3"/>
        <v>37272.399999999994</v>
      </c>
      <c r="T66" s="13">
        <f t="shared" si="3"/>
        <v>1951.6999999999996</v>
      </c>
      <c r="U66" s="13">
        <f t="shared" si="3"/>
        <v>0</v>
      </c>
      <c r="V66" s="13">
        <f t="shared" si="3"/>
        <v>292831.39999999997</v>
      </c>
      <c r="W66" s="13">
        <f>IF('Daily PnL Log'!W583&lt;&gt;"",'Daily PnL Log'!W583,"")</f>
        <v>590542</v>
      </c>
      <c r="X66" s="15">
        <f>IF('Daily PnL Log'!X583&lt;&gt;"",'Daily PnL Log'!X583,"")</f>
        <v>0.13149667593498851</v>
      </c>
      <c r="Y66" s="13" t="str">
        <f>IF('Daily PnL Log'!Y583&lt;&gt;"",'Daily PnL Log'!Y583,"")</f>
        <v/>
      </c>
      <c r="Z66" s="13" t="str">
        <f>IF('Daily PnL Log'!AA583&lt;&gt;"",'Daily PnL Log'!AA583,"")</f>
        <v/>
      </c>
      <c r="AA66" s="13">
        <f>IF('Daily PnL Log'!AC583&lt;&gt;"",'Daily PnL Log'!AC583,"")</f>
        <v>500748.49</v>
      </c>
    </row>
    <row r="67" spans="1:27" x14ac:dyDescent="0.25">
      <c r="A67" s="48" t="str">
        <f t="shared" si="2"/>
        <v>Mar</v>
      </c>
      <c r="B67" s="2">
        <f>'Daily PnL Log'!B584</f>
        <v>45009</v>
      </c>
      <c r="C67" s="11">
        <f>IF('Daily PnL Log'!C584&lt;&gt;"",'Daily PnL Log'!C584,"")</f>
        <v>27004.7</v>
      </c>
      <c r="D67" s="11">
        <f>IF('Daily PnL Log'!D584&lt;&gt;"",'Daily PnL Log'!D584,"")</f>
        <v>35970.699999999997</v>
      </c>
      <c r="E67" s="11">
        <f>IF('Daily PnL Log'!E584&lt;&gt;"",'Daily PnL Log'!E584,"")</f>
        <v>16163</v>
      </c>
      <c r="F67" s="11">
        <f>IF('Daily PnL Log'!F584&lt;&gt;"",'Daily PnL Log'!F584,"")</f>
        <v>-20181.2</v>
      </c>
      <c r="G67" s="11">
        <f>IF('Daily PnL Log'!G584&lt;&gt;"",'Daily PnL Log'!G584,"")</f>
        <v>-29384.1</v>
      </c>
      <c r="H67" s="11">
        <f>IF('Daily PnL Log'!H584&lt;&gt;"",'Daily PnL Log'!H584,"")</f>
        <v>1745.3</v>
      </c>
      <c r="I67" s="11">
        <f>IF('Daily PnL Log'!I584&lt;&gt;"",'Daily PnL Log'!I584,"")</f>
        <v>0</v>
      </c>
      <c r="J67" s="11">
        <f>IF('Daily PnL Log'!J584&lt;&gt;"",'Daily PnL Log'!J584,"")</f>
        <v>31318.399999999998</v>
      </c>
      <c r="K67" s="11">
        <f>IF('Daily PnL Log'!K584&lt;&gt;"",'Daily PnL Log'!K584,"")</f>
        <v>-379.23</v>
      </c>
      <c r="L67" s="11">
        <f>IF('Daily PnL Log'!L584&lt;&gt;"",'Daily PnL Log'!L584,"")</f>
        <v>-1949.83</v>
      </c>
      <c r="M67" s="11">
        <f>IF('Daily PnL Log'!M584&lt;&gt;"",'Daily PnL Log'!M584,"")</f>
        <v>-2329.06</v>
      </c>
      <c r="N67" s="11">
        <f>IF('Daily PnL Log'!N584&lt;&gt;"",'Daily PnL Log'!N584,"")</f>
        <v>28989.339999999997</v>
      </c>
      <c r="O67" s="11">
        <f t="shared" ref="O67:V67" si="4">IF(C67&lt;&gt;"",O66+C67,"")</f>
        <v>234685.40000000002</v>
      </c>
      <c r="P67" s="11">
        <f t="shared" si="4"/>
        <v>96871.4</v>
      </c>
      <c r="Q67" s="11">
        <f t="shared" si="4"/>
        <v>-36883.000000000007</v>
      </c>
      <c r="R67" s="11">
        <f t="shared" si="4"/>
        <v>17890.699999999993</v>
      </c>
      <c r="S67" s="11">
        <f t="shared" si="4"/>
        <v>7888.2999999999956</v>
      </c>
      <c r="T67" s="11">
        <f t="shared" si="4"/>
        <v>3696.9999999999995</v>
      </c>
      <c r="U67" s="11">
        <f t="shared" si="4"/>
        <v>0</v>
      </c>
      <c r="V67" s="11">
        <f t="shared" si="4"/>
        <v>324149.8</v>
      </c>
      <c r="W67" s="11">
        <f>IF('Daily PnL Log'!W584&lt;&gt;"",'Daily PnL Log'!W584,"")</f>
        <v>511528.93</v>
      </c>
      <c r="X67" s="16">
        <f>IF('Daily PnL Log'!X584&lt;&gt;"",'Daily PnL Log'!X584,"")</f>
        <v>5.6671946198624576E-2</v>
      </c>
      <c r="Y67" s="11" t="str">
        <f>IF('Daily PnL Log'!Y584&lt;&gt;"",'Daily PnL Log'!Y584,"")</f>
        <v/>
      </c>
      <c r="Z67" s="11" t="str">
        <f>IF('Daily PnL Log'!AA584&lt;&gt;"",'Daily PnL Log'!AA584,"")</f>
        <v/>
      </c>
      <c r="AA67" s="11">
        <f>IF('Daily PnL Log'!AC584&lt;&gt;"",'Daily PnL Log'!AC584,"")</f>
        <v>722762</v>
      </c>
    </row>
    <row r="68" spans="1:27" x14ac:dyDescent="0.25">
      <c r="A68" s="47" t="str">
        <f t="shared" si="2"/>
        <v>Mar</v>
      </c>
      <c r="B68" s="14">
        <f>'Daily PnL Log'!B585</f>
        <v>45012</v>
      </c>
      <c r="C68" s="13">
        <f>IF('Daily PnL Log'!C585&lt;&gt;"",'Daily PnL Log'!C585,"")</f>
        <v>-35402.6</v>
      </c>
      <c r="D68" s="13">
        <f>IF('Daily PnL Log'!D585&lt;&gt;"",'Daily PnL Log'!D585,"")</f>
        <v>-12803.5</v>
      </c>
      <c r="E68" s="13">
        <f>IF('Daily PnL Log'!E585&lt;&gt;"",'Daily PnL Log'!E585,"")</f>
        <v>-6034.4</v>
      </c>
      <c r="F68" s="13">
        <f>IF('Daily PnL Log'!F585&lt;&gt;"",'Daily PnL Log'!F585,"")</f>
        <v>6101.7</v>
      </c>
      <c r="G68" s="13">
        <f>IF('Daily PnL Log'!G585&lt;&gt;"",'Daily PnL Log'!G585,"")</f>
        <v>10286.700000000001</v>
      </c>
      <c r="H68" s="13">
        <f>IF('Daily PnL Log'!H585&lt;&gt;"",'Daily PnL Log'!H585,"")</f>
        <v>2123.9</v>
      </c>
      <c r="I68" s="13">
        <f>IF('Daily PnL Log'!I585&lt;&gt;"",'Daily PnL Log'!I585,"")</f>
        <v>0</v>
      </c>
      <c r="J68" s="13">
        <f>IF('Daily PnL Log'!J585&lt;&gt;"",'Daily PnL Log'!J585,"")</f>
        <v>-35728.200000000004</v>
      </c>
      <c r="K68" s="13">
        <f>IF('Daily PnL Log'!K585&lt;&gt;"",'Daily PnL Log'!K585,"")</f>
        <v>-68.489999999999995</v>
      </c>
      <c r="L68" s="13">
        <f>IF('Daily PnL Log'!L585&lt;&gt;"",'Daily PnL Log'!L585,"")</f>
        <v>-485.3</v>
      </c>
      <c r="M68" s="13">
        <f>IF('Daily PnL Log'!M585&lt;&gt;"",'Daily PnL Log'!M585,"")</f>
        <v>-553.79</v>
      </c>
      <c r="N68" s="13">
        <f>IF('Daily PnL Log'!N585&lt;&gt;"",'Daily PnL Log'!N585,"")</f>
        <v>-36281.990000000005</v>
      </c>
      <c r="O68" s="13">
        <f t="shared" ref="O68:V71" si="5">IF(C68&lt;&gt;"",O67+C68,"")</f>
        <v>199282.80000000002</v>
      </c>
      <c r="P68" s="13">
        <f t="shared" si="5"/>
        <v>84067.9</v>
      </c>
      <c r="Q68" s="13">
        <f t="shared" si="5"/>
        <v>-42917.400000000009</v>
      </c>
      <c r="R68" s="13">
        <f t="shared" si="5"/>
        <v>23992.399999999994</v>
      </c>
      <c r="S68" s="13">
        <f t="shared" si="5"/>
        <v>18174.999999999996</v>
      </c>
      <c r="T68" s="13">
        <f t="shared" si="5"/>
        <v>5820.9</v>
      </c>
      <c r="U68" s="13">
        <f t="shared" si="5"/>
        <v>0</v>
      </c>
      <c r="V68" s="13">
        <f t="shared" si="5"/>
        <v>288421.59999999998</v>
      </c>
      <c r="W68" s="13">
        <f>IF('Daily PnL Log'!W585&lt;&gt;"",'Daily PnL Log'!W585,"")</f>
        <v>713869</v>
      </c>
      <c r="X68" s="15">
        <f>IF('Daily PnL Log'!X585&lt;&gt;"",'Daily PnL Log'!X585,"")</f>
        <v>-5.0824436976532113E-2</v>
      </c>
      <c r="Y68" s="13" t="str">
        <f>IF('Daily PnL Log'!Y585&lt;&gt;"",'Daily PnL Log'!Y585,"")</f>
        <v/>
      </c>
      <c r="Z68" s="13" t="str">
        <f>IF('Daily PnL Log'!AA585&lt;&gt;"",'Daily PnL Log'!AA585,"")</f>
        <v/>
      </c>
      <c r="AA68" s="13">
        <f>IF('Daily PnL Log'!AC585&lt;&gt;"",'Daily PnL Log'!AC585,"")</f>
        <v>713869</v>
      </c>
    </row>
    <row r="69" spans="1:27" x14ac:dyDescent="0.25">
      <c r="A69" s="48" t="str">
        <f t="shared" si="2"/>
        <v>Mar</v>
      </c>
      <c r="B69" s="2">
        <f>'Daily PnL Log'!B586</f>
        <v>45013</v>
      </c>
      <c r="C69" s="11">
        <f>IF('Daily PnL Log'!C586&lt;&gt;"",'Daily PnL Log'!C586,"")</f>
        <v>12079.8</v>
      </c>
      <c r="D69" s="11">
        <f>IF('Daily PnL Log'!D586&lt;&gt;"",'Daily PnL Log'!D586,"")</f>
        <v>38067</v>
      </c>
      <c r="E69" s="11">
        <f>IF('Daily PnL Log'!E586&lt;&gt;"",'Daily PnL Log'!E586,"")</f>
        <v>-1693.1</v>
      </c>
      <c r="F69" s="11">
        <f>IF('Daily PnL Log'!F586&lt;&gt;"",'Daily PnL Log'!F586,"")</f>
        <v>9421.7999999999993</v>
      </c>
      <c r="G69" s="11">
        <f>IF('Daily PnL Log'!G586&lt;&gt;"",'Daily PnL Log'!G586,"")</f>
        <v>-4444.7</v>
      </c>
      <c r="H69" s="11">
        <f>IF('Daily PnL Log'!H586&lt;&gt;"",'Daily PnL Log'!H586,"")</f>
        <v>-2718.8</v>
      </c>
      <c r="I69" s="11">
        <f>IF('Daily PnL Log'!I586&lt;&gt;"",'Daily PnL Log'!I586,"")</f>
        <v>0</v>
      </c>
      <c r="J69" s="11">
        <f>IF('Daily PnL Log'!J586&lt;&gt;"",'Daily PnL Log'!J586,"")</f>
        <v>50712</v>
      </c>
      <c r="K69" s="11">
        <f>IF('Daily PnL Log'!K586&lt;&gt;"",'Daily PnL Log'!K586,"")</f>
        <v>-83.27</v>
      </c>
      <c r="L69" s="11">
        <f>IF('Daily PnL Log'!L586&lt;&gt;"",'Daily PnL Log'!L586,"")</f>
        <v>-591.1</v>
      </c>
      <c r="M69" s="11">
        <f>IF('Daily PnL Log'!M586&lt;&gt;"",'Daily PnL Log'!M586,"")</f>
        <v>-674.37</v>
      </c>
      <c r="N69" s="11">
        <f>IF('Daily PnL Log'!N586&lt;&gt;"",'Daily PnL Log'!N586,"")</f>
        <v>50037.63</v>
      </c>
      <c r="O69" s="11">
        <f t="shared" si="5"/>
        <v>211362.6</v>
      </c>
      <c r="P69" s="11">
        <f t="shared" si="5"/>
        <v>122134.9</v>
      </c>
      <c r="Q69" s="11">
        <f t="shared" si="5"/>
        <v>-44610.500000000007</v>
      </c>
      <c r="R69" s="11">
        <f t="shared" si="5"/>
        <v>33414.199999999997</v>
      </c>
      <c r="S69" s="11">
        <f t="shared" si="5"/>
        <v>13730.299999999996</v>
      </c>
      <c r="T69" s="11">
        <f t="shared" si="5"/>
        <v>3102.0999999999995</v>
      </c>
      <c r="U69" s="11">
        <f t="shared" si="5"/>
        <v>0</v>
      </c>
      <c r="V69" s="11">
        <f t="shared" si="5"/>
        <v>339133.6</v>
      </c>
      <c r="W69" s="11">
        <f>IF('Daily PnL Log'!W586&lt;&gt;"",'Daily PnL Log'!W586,"")</f>
        <v>525638</v>
      </c>
      <c r="X69" s="16">
        <f>IF('Daily PnL Log'!X586&lt;&gt;"",'Daily PnL Log'!X586,"")</f>
        <v>9.5194087946457437E-2</v>
      </c>
      <c r="Y69" s="11">
        <f>IF('Daily PnL Log'!Y586&lt;&gt;"",'Daily PnL Log'!Y586,"")</f>
        <v>-5158.2299999999996</v>
      </c>
      <c r="Z69" s="11" t="str">
        <f>IF('Daily PnL Log'!AA586&lt;&gt;"",'Daily PnL Log'!AA586,"")</f>
        <v/>
      </c>
      <c r="AA69" s="11">
        <f>IF('Daily PnL Log'!AC586&lt;&gt;"",'Daily PnL Log'!AC586,"")</f>
        <v>509252.02</v>
      </c>
    </row>
    <row r="70" spans="1:27" x14ac:dyDescent="0.25">
      <c r="A70" s="47" t="str">
        <f t="shared" si="2"/>
        <v>Mar</v>
      </c>
      <c r="B70" s="14">
        <f>'Daily PnL Log'!B587</f>
        <v>45014</v>
      </c>
      <c r="C70" s="13">
        <f>IF('Daily PnL Log'!C587&lt;&gt;"",'Daily PnL Log'!C587,"")</f>
        <v>-29067.8</v>
      </c>
      <c r="D70" s="13">
        <f>IF('Daily PnL Log'!D587&lt;&gt;"",'Daily PnL Log'!D587,"")</f>
        <v>-5294.7</v>
      </c>
      <c r="E70" s="13">
        <f>IF('Daily PnL Log'!E587&lt;&gt;"",'Daily PnL Log'!E587,"")</f>
        <v>-427.3</v>
      </c>
      <c r="F70" s="13">
        <f>IF('Daily PnL Log'!F587&lt;&gt;"",'Daily PnL Log'!F587,"")</f>
        <v>405</v>
      </c>
      <c r="G70" s="13">
        <f>IF('Daily PnL Log'!G587&lt;&gt;"",'Daily PnL Log'!G587,"")</f>
        <v>-381.5</v>
      </c>
      <c r="H70" s="13">
        <f>IF('Daily PnL Log'!H587&lt;&gt;"",'Daily PnL Log'!H587,"")</f>
        <v>-340.5</v>
      </c>
      <c r="I70" s="13">
        <f>IF('Daily PnL Log'!I587&lt;&gt;"",'Daily PnL Log'!I587,"")</f>
        <v>0</v>
      </c>
      <c r="J70" s="13">
        <f>IF('Daily PnL Log'!J587&lt;&gt;"",'Daily PnL Log'!J587,"")</f>
        <v>-35106.800000000003</v>
      </c>
      <c r="K70" s="13">
        <f>IF('Daily PnL Log'!K587&lt;&gt;"",'Daily PnL Log'!K587,"")</f>
        <v>-61.89</v>
      </c>
      <c r="L70" s="13">
        <f>IF('Daily PnL Log'!L587&lt;&gt;"",'Daily PnL Log'!L587,"")</f>
        <v>-438.84</v>
      </c>
      <c r="M70" s="13">
        <f>IF('Daily PnL Log'!M587&lt;&gt;"",'Daily PnL Log'!M587,"")</f>
        <v>-500.72999999999996</v>
      </c>
      <c r="N70" s="13">
        <f>IF('Daily PnL Log'!N587&lt;&gt;"",'Daily PnL Log'!N587,"")</f>
        <v>-35607.530000000006</v>
      </c>
      <c r="O70" s="13">
        <f t="shared" si="5"/>
        <v>182294.80000000002</v>
      </c>
      <c r="P70" s="13">
        <f t="shared" si="5"/>
        <v>116840.2</v>
      </c>
      <c r="Q70" s="13">
        <f t="shared" si="5"/>
        <v>-45037.80000000001</v>
      </c>
      <c r="R70" s="13">
        <f t="shared" si="5"/>
        <v>33819.199999999997</v>
      </c>
      <c r="S70" s="13">
        <f t="shared" si="5"/>
        <v>13348.799999999996</v>
      </c>
      <c r="T70" s="13">
        <f t="shared" si="5"/>
        <v>2761.5999999999995</v>
      </c>
      <c r="U70" s="13">
        <f t="shared" si="5"/>
        <v>0</v>
      </c>
      <c r="V70" s="13">
        <f t="shared" si="5"/>
        <v>304026.8</v>
      </c>
      <c r="W70" s="13">
        <f>IF('Daily PnL Log'!W587&lt;&gt;"",'Daily PnL Log'!W587,"")</f>
        <v>539257</v>
      </c>
      <c r="X70" s="15">
        <f>IF('Daily PnL Log'!X587&lt;&gt;"",'Daily PnL Log'!X587,"")</f>
        <v>-6.6030723755092668E-2</v>
      </c>
      <c r="Y70" s="13" t="str">
        <f>IF('Daily PnL Log'!Y587&lt;&gt;"",'Daily PnL Log'!Y587,"")</f>
        <v/>
      </c>
      <c r="Z70" s="13" t="str">
        <f>IF('Daily PnL Log'!AA587&lt;&gt;"",'Daily PnL Log'!AA587,"")</f>
        <v/>
      </c>
      <c r="AA70" s="13">
        <f>IF('Daily PnL Log'!AC587&lt;&gt;"",'Daily PnL Log'!AC587,"")</f>
        <v>475794.79</v>
      </c>
    </row>
    <row r="71" spans="1:27" x14ac:dyDescent="0.25">
      <c r="A71" s="48" t="str">
        <f t="shared" si="2"/>
        <v>Mar</v>
      </c>
      <c r="B71" s="2">
        <f>'Daily PnL Log'!B588</f>
        <v>45015</v>
      </c>
      <c r="C71" s="11">
        <f>IF('Daily PnL Log'!C588&lt;&gt;"",'Daily PnL Log'!C588,"")</f>
        <v>25134.9</v>
      </c>
      <c r="D71" s="11">
        <f>IF('Daily PnL Log'!D588&lt;&gt;"",'Daily PnL Log'!D588,"")</f>
        <v>12806</v>
      </c>
      <c r="E71" s="11">
        <f>IF('Daily PnL Log'!E588&lt;&gt;"",'Daily PnL Log'!E588,"")</f>
        <v>-408.2</v>
      </c>
      <c r="F71" s="11">
        <f>IF('Daily PnL Log'!F588&lt;&gt;"",'Daily PnL Log'!F588,"")</f>
        <v>-1729.5</v>
      </c>
      <c r="G71" s="11">
        <f>IF('Daily PnL Log'!G588&lt;&gt;"",'Daily PnL Log'!G588,"")</f>
        <v>1720.3</v>
      </c>
      <c r="H71" s="11">
        <f>IF('Daily PnL Log'!H588&lt;&gt;"",'Daily PnL Log'!H588,"")</f>
        <v>-3664.4</v>
      </c>
      <c r="I71" s="11">
        <f>IF('Daily PnL Log'!I588&lt;&gt;"",'Daily PnL Log'!I588,"")</f>
        <v>0</v>
      </c>
      <c r="J71" s="11">
        <f>IF('Daily PnL Log'!J588&lt;&gt;"",'Daily PnL Log'!J588,"")</f>
        <v>33859.100000000006</v>
      </c>
      <c r="K71" s="11">
        <f>IF('Daily PnL Log'!K588&lt;&gt;"",'Daily PnL Log'!K588,"")</f>
        <v>-147.16</v>
      </c>
      <c r="L71" s="11">
        <f>IF('Daily PnL Log'!L588&lt;&gt;"",'Daily PnL Log'!L588,"")</f>
        <v>-1039.83</v>
      </c>
      <c r="M71" s="11">
        <f>IF('Daily PnL Log'!M588&lt;&gt;"",'Daily PnL Log'!M588,"")</f>
        <v>-1186.99</v>
      </c>
      <c r="N71" s="11">
        <f>IF('Daily PnL Log'!N588&lt;&gt;"",'Daily PnL Log'!N588,"")</f>
        <v>32672.110000000004</v>
      </c>
      <c r="O71" s="11">
        <f t="shared" si="5"/>
        <v>207429.7</v>
      </c>
      <c r="P71" s="11">
        <f t="shared" si="5"/>
        <v>129646.2</v>
      </c>
      <c r="Q71" s="11">
        <f t="shared" si="5"/>
        <v>-45446.000000000007</v>
      </c>
      <c r="R71" s="11">
        <f t="shared" si="5"/>
        <v>32089.699999999997</v>
      </c>
      <c r="S71" s="11">
        <f t="shared" si="5"/>
        <v>15069.099999999995</v>
      </c>
      <c r="T71" s="11">
        <f t="shared" si="5"/>
        <v>-902.80000000000064</v>
      </c>
      <c r="U71" s="11">
        <f t="shared" si="5"/>
        <v>0</v>
      </c>
      <c r="V71" s="11">
        <f t="shared" si="5"/>
        <v>337885.9</v>
      </c>
      <c r="W71" s="11">
        <f>IF('Daily PnL Log'!W588&lt;&gt;"",'Daily PnL Log'!W588,"")</f>
        <v>522572</v>
      </c>
      <c r="X71" s="16">
        <f>IF('Daily PnL Log'!X588&lt;&gt;"",'Daily PnL Log'!X588,"")</f>
        <v>6.2521738631231685E-2</v>
      </c>
      <c r="Y71" s="11" t="str">
        <f>IF('Daily PnL Log'!Y588&lt;&gt;"",'Daily PnL Log'!Y588,"")</f>
        <v/>
      </c>
      <c r="Z71" s="11" t="str">
        <f>IF('Daily PnL Log'!AA588&lt;&gt;"",'Daily PnL Log'!AA588,"")</f>
        <v/>
      </c>
      <c r="AA71" s="11">
        <f>IF('Daily PnL Log'!AC588&lt;&gt;"",'Daily PnL Log'!AC588,"")</f>
        <v>521902.05</v>
      </c>
    </row>
    <row r="72" spans="1:27" x14ac:dyDescent="0.25">
      <c r="A72" s="47" t="str">
        <f t="shared" si="2"/>
        <v>Mar</v>
      </c>
      <c r="B72" s="14">
        <f>'Daily PnL Log'!B589</f>
        <v>45016</v>
      </c>
      <c r="C72" s="13">
        <f>IF('Daily PnL Log'!C589&lt;&gt;"",'Daily PnL Log'!C589,"")</f>
        <v>-36445.800000000003</v>
      </c>
      <c r="D72" s="13">
        <f>IF('Daily PnL Log'!D589&lt;&gt;"",'Daily PnL Log'!D589,"")</f>
        <v>-5158.8999999999996</v>
      </c>
      <c r="E72" s="13">
        <f>IF('Daily PnL Log'!E589&lt;&gt;"",'Daily PnL Log'!E589,"")</f>
        <v>-2251.6999999999998</v>
      </c>
      <c r="F72" s="13">
        <f>IF('Daily PnL Log'!F589&lt;&gt;"",'Daily PnL Log'!F589,"")</f>
        <v>-16154.3</v>
      </c>
      <c r="G72" s="13">
        <f>IF('Daily PnL Log'!G589&lt;&gt;"",'Daily PnL Log'!G589,"")</f>
        <v>9133.7999999999993</v>
      </c>
      <c r="H72" s="13">
        <f>IF('Daily PnL Log'!H589&lt;&gt;"",'Daily PnL Log'!H589,"")</f>
        <v>-4577.7</v>
      </c>
      <c r="I72" s="13">
        <f>IF('Daily PnL Log'!I589&lt;&gt;"",'Daily PnL Log'!I589,"")</f>
        <v>0</v>
      </c>
      <c r="J72" s="13">
        <f>IF('Daily PnL Log'!J589&lt;&gt;"",'Daily PnL Log'!J589,"")</f>
        <v>-55454.599999999991</v>
      </c>
      <c r="K72" s="13">
        <f>IF('Daily PnL Log'!K589&lt;&gt;"",'Daily PnL Log'!K589,"")</f>
        <v>-137.41999999999999</v>
      </c>
      <c r="L72" s="13">
        <f>IF('Daily PnL Log'!L589&lt;&gt;"",'Daily PnL Log'!L589,"")</f>
        <v>-972.67</v>
      </c>
      <c r="M72" s="13">
        <f>IF('Daily PnL Log'!M589&lt;&gt;"",'Daily PnL Log'!M589,"")</f>
        <v>-1110.0899999999999</v>
      </c>
      <c r="N72" s="13">
        <f>IF('Daily PnL Log'!N589&lt;&gt;"",'Daily PnL Log'!N589,"")</f>
        <v>-56564.689999999988</v>
      </c>
      <c r="O72" s="13">
        <f t="shared" ref="O72:V72" si="6">IF(C72&lt;&gt;"",O67+C72,"")</f>
        <v>198239.60000000003</v>
      </c>
      <c r="P72" s="13">
        <f t="shared" si="6"/>
        <v>91712.5</v>
      </c>
      <c r="Q72" s="13">
        <f t="shared" si="6"/>
        <v>-39134.700000000004</v>
      </c>
      <c r="R72" s="13">
        <f t="shared" si="6"/>
        <v>1736.3999999999942</v>
      </c>
      <c r="S72" s="13">
        <f t="shared" si="6"/>
        <v>17022.099999999995</v>
      </c>
      <c r="T72" s="13">
        <f t="shared" si="6"/>
        <v>-880.70000000000027</v>
      </c>
      <c r="U72" s="13">
        <f t="shared" si="6"/>
        <v>0</v>
      </c>
      <c r="V72" s="13">
        <f t="shared" si="6"/>
        <v>268695.2</v>
      </c>
      <c r="W72" s="13">
        <f>IF('Daily PnL Log'!W589&lt;&gt;"",'Daily PnL Log'!W589,"")</f>
        <v>547913</v>
      </c>
      <c r="X72" s="15">
        <f>IF('Daily PnL Log'!X589&lt;&gt;"",'Daily PnL Log'!X589,"")</f>
        <v>-0.10323662698275089</v>
      </c>
      <c r="Y72" s="13" t="str">
        <f>IF('Daily PnL Log'!Y589&lt;&gt;"",'Daily PnL Log'!Y589,"")</f>
        <v/>
      </c>
      <c r="Z72" s="13" t="str">
        <f>IF('Daily PnL Log'!AA589&lt;&gt;"",'Daily PnL Log'!AA589,"")</f>
        <v/>
      </c>
      <c r="AA72" s="13">
        <f>IF('Daily PnL Log'!AC589&lt;&gt;"",'Daily PnL Log'!AC589,"")</f>
        <v>474000.21</v>
      </c>
    </row>
    <row r="79" spans="1:27" x14ac:dyDescent="0.25">
      <c r="B79" s="25"/>
    </row>
    <row r="80" spans="1:27" x14ac:dyDescent="0.25">
      <c r="B80" s="25"/>
    </row>
    <row r="82" spans="2:6" x14ac:dyDescent="0.25">
      <c r="B82" s="25"/>
    </row>
    <row r="83" spans="2:6" x14ac:dyDescent="0.25">
      <c r="B83" s="25"/>
      <c r="F83" s="20" t="s">
        <v>35</v>
      </c>
    </row>
    <row r="84" spans="2:6" x14ac:dyDescent="0.25">
      <c r="B84" s="25"/>
    </row>
    <row r="85" spans="2:6" x14ac:dyDescent="0.25">
      <c r="B85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2:AA81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114322.5</v>
      </c>
    </row>
    <row r="8" spans="1:2" ht="18.75" x14ac:dyDescent="0.3">
      <c r="A8" s="55" t="s">
        <v>6</v>
      </c>
      <c r="B8" s="56">
        <f>K48</f>
        <v>-2038.94</v>
      </c>
    </row>
    <row r="9" spans="1:2" ht="18.75" x14ac:dyDescent="0.3">
      <c r="A9" s="55" t="s">
        <v>30</v>
      </c>
      <c r="B9" s="56">
        <f>L48</f>
        <v>-13108.669999999998</v>
      </c>
    </row>
    <row r="10" spans="1:2" ht="18.75" x14ac:dyDescent="0.3">
      <c r="A10" s="55" t="s">
        <v>11</v>
      </c>
      <c r="B10" s="56">
        <f>Y48</f>
        <v>-19753.04</v>
      </c>
    </row>
    <row r="11" spans="1:2" ht="18.75" x14ac:dyDescent="0.3">
      <c r="A11" s="57" t="s">
        <v>18</v>
      </c>
      <c r="B11" s="54">
        <f>B7+(B8+B9+B10)</f>
        <v>79421.850000000006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1310447.894736842</v>
      </c>
    </row>
    <row r="15" spans="1:2" ht="18.75" x14ac:dyDescent="0.3">
      <c r="A15" s="60" t="s">
        <v>15</v>
      </c>
      <c r="B15" s="63">
        <f>B11/B14</f>
        <v>6.0606644734966075E-2</v>
      </c>
    </row>
    <row r="16" spans="1:2" ht="18.75" x14ac:dyDescent="0.3">
      <c r="A16" s="60" t="s">
        <v>17</v>
      </c>
      <c r="B16" s="63">
        <f>X48</f>
        <v>5.6886531473161916E-2</v>
      </c>
    </row>
    <row r="17" spans="1:2" ht="18.75" x14ac:dyDescent="0.3">
      <c r="A17" s="60" t="s">
        <v>31</v>
      </c>
      <c r="B17" s="64">
        <f>B15/B16</f>
        <v>1.0653953258436797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SUM(C50:C68)</f>
        <v>1697.4999999999709</v>
      </c>
      <c r="D48" s="41">
        <f t="shared" si="0"/>
        <v>27115.500000000007</v>
      </c>
      <c r="E48" s="41">
        <f t="shared" si="0"/>
        <v>-35084.999999999993</v>
      </c>
      <c r="F48" s="41">
        <f t="shared" si="0"/>
        <v>34558.699999999997</v>
      </c>
      <c r="G48" s="41">
        <f t="shared" si="0"/>
        <v>79878.200000000012</v>
      </c>
      <c r="H48" s="41">
        <f t="shared" si="0"/>
        <v>6157.6000000000067</v>
      </c>
      <c r="I48" s="41">
        <f t="shared" si="0"/>
        <v>0</v>
      </c>
      <c r="J48" s="41">
        <f t="shared" si="0"/>
        <v>114322.5</v>
      </c>
      <c r="K48" s="41">
        <f t="shared" si="0"/>
        <v>-2038.94</v>
      </c>
      <c r="L48" s="41">
        <f t="shared" si="0"/>
        <v>-13108.669999999998</v>
      </c>
      <c r="M48" s="41">
        <f t="shared" si="0"/>
        <v>-15147.61</v>
      </c>
      <c r="N48" s="41">
        <f t="shared" si="0"/>
        <v>99174.88999999997</v>
      </c>
      <c r="O48" s="42"/>
      <c r="P48" s="42"/>
      <c r="Q48" s="42"/>
      <c r="R48" s="42"/>
      <c r="S48" s="42"/>
      <c r="T48" s="42"/>
      <c r="U48" s="42"/>
      <c r="V48" s="42"/>
      <c r="W48" s="43">
        <f>AVERAGE(W50:W68)</f>
        <v>1310447.894736842</v>
      </c>
      <c r="X48" s="44">
        <f>_xlfn.STDEV.P(X50:X68)</f>
        <v>5.6886531473161916E-2</v>
      </c>
      <c r="Y48" s="41">
        <f>SUM(Y50:Y68)</f>
        <v>-19753.04</v>
      </c>
      <c r="Z48" s="41">
        <f>SUM(Z50:Z68)</f>
        <v>4979.07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Feb</v>
      </c>
      <c r="B50" s="14">
        <f>'Daily PnL Log'!B548</f>
        <v>44958</v>
      </c>
      <c r="C50" s="13">
        <f>IF('Daily PnL Log'!C548&lt;&gt;"",'Daily PnL Log'!C548,"")</f>
        <v>30022.2</v>
      </c>
      <c r="D50" s="13">
        <f>IF('Daily PnL Log'!D548&lt;&gt;"",'Daily PnL Log'!D548,"")</f>
        <v>12051.5</v>
      </c>
      <c r="E50" s="13">
        <f>IF('Daily PnL Log'!E548&lt;&gt;"",'Daily PnL Log'!E548,"")</f>
        <v>-5028</v>
      </c>
      <c r="F50" s="13">
        <f>IF('Daily PnL Log'!F548&lt;&gt;"",'Daily PnL Log'!F548,"")</f>
        <v>-3341.9</v>
      </c>
      <c r="G50" s="13">
        <f>IF('Daily PnL Log'!G548&lt;&gt;"",'Daily PnL Log'!G548,"")</f>
        <v>39164.5</v>
      </c>
      <c r="H50" s="13">
        <f>IF('Daily PnL Log'!H548&lt;&gt;"",'Daily PnL Log'!H548,"")</f>
        <v>-3922.2</v>
      </c>
      <c r="I50" s="13">
        <f>IF('Daily PnL Log'!I548&lt;&gt;"",'Daily PnL Log'!I548,"")</f>
        <v>0</v>
      </c>
      <c r="J50" s="13">
        <f>IF('Daily PnL Log'!J548&lt;&gt;"",'Daily PnL Log'!J548,"")</f>
        <v>68946.099999999991</v>
      </c>
      <c r="K50" s="13">
        <f>IF('Daily PnL Log'!K548&lt;&gt;"",'Daily PnL Log'!K548,"")</f>
        <v>-75.03</v>
      </c>
      <c r="L50" s="13">
        <f>IF('Daily PnL Log'!L548&lt;&gt;"",'Daily PnL Log'!L548,"")</f>
        <v>-531.29999999999995</v>
      </c>
      <c r="M50" s="13">
        <f>IF('Daily PnL Log'!M548&lt;&gt;"",'Daily PnL Log'!M548,"")</f>
        <v>-606.32999999999993</v>
      </c>
      <c r="N50" s="13">
        <f>IF('Daily PnL Log'!N548&lt;&gt;"",'Daily PnL Log'!N548,"")</f>
        <v>68339.76999999999</v>
      </c>
      <c r="O50" s="13">
        <f t="shared" ref="O50:U50" si="1">C50</f>
        <v>30022.2</v>
      </c>
      <c r="P50" s="13">
        <f t="shared" si="1"/>
        <v>12051.5</v>
      </c>
      <c r="Q50" s="13">
        <f t="shared" si="1"/>
        <v>-5028</v>
      </c>
      <c r="R50" s="13">
        <f t="shared" si="1"/>
        <v>-3341.9</v>
      </c>
      <c r="S50" s="13">
        <f t="shared" si="1"/>
        <v>39164.5</v>
      </c>
      <c r="T50" s="13">
        <f t="shared" si="1"/>
        <v>-3922.2</v>
      </c>
      <c r="U50" s="13">
        <f t="shared" si="1"/>
        <v>0</v>
      </c>
      <c r="V50" s="13">
        <f>SUM(O50:T50)</f>
        <v>68946.099999999991</v>
      </c>
      <c r="W50" s="13">
        <f>IF('Daily PnL Log'!W548&lt;&gt;"",'Daily PnL Log'!W548,"")</f>
        <v>1724769</v>
      </c>
      <c r="X50" s="13">
        <f>IF('Daily PnL Log'!X548&lt;&gt;"",'Daily PnL Log'!X548,"")</f>
        <v>3.9622563949143326E-2</v>
      </c>
      <c r="Y50" s="13">
        <f>IF('Daily PnL Log'!Y548&lt;&gt;"",'Daily PnL Log'!Y548,"")</f>
        <v>-1520</v>
      </c>
      <c r="Z50" s="13" t="str">
        <f>IF('Daily PnL Log'!Z548&lt;&gt;"",'Daily PnL Log'!Z548,"")</f>
        <v/>
      </c>
      <c r="AA50" s="13">
        <f>IF('Daily PnL Log'!AC548&lt;&gt;"",'Daily PnL Log'!AC548,"")</f>
        <v>164104.76</v>
      </c>
    </row>
    <row r="51" spans="1:27" x14ac:dyDescent="0.25">
      <c r="A51" s="48" t="str">
        <f t="shared" ref="A51:A68" si="2">TEXT(B51,"mmm")</f>
        <v>Feb</v>
      </c>
      <c r="B51" s="2">
        <f>'Daily PnL Log'!B549</f>
        <v>44959</v>
      </c>
      <c r="C51" s="11">
        <f>IF('Daily PnL Log'!C549&lt;&gt;"",'Daily PnL Log'!C549,"")</f>
        <v>-11066.4</v>
      </c>
      <c r="D51" s="11">
        <f>IF('Daily PnL Log'!D549&lt;&gt;"",'Daily PnL Log'!D549,"")</f>
        <v>6438</v>
      </c>
      <c r="E51" s="11">
        <f>IF('Daily PnL Log'!E549&lt;&gt;"",'Daily PnL Log'!E549,"")</f>
        <v>3275</v>
      </c>
      <c r="F51" s="11">
        <f>IF('Daily PnL Log'!F549&lt;&gt;"",'Daily PnL Log'!F549,"")</f>
        <v>3955.7</v>
      </c>
      <c r="G51" s="11">
        <f>IF('Daily PnL Log'!G549&lt;&gt;"",'Daily PnL Log'!G549,"")</f>
        <v>-591.9</v>
      </c>
      <c r="H51" s="11">
        <f>IF('Daily PnL Log'!H549&lt;&gt;"",'Daily PnL Log'!H549,"")</f>
        <v>-4108.1000000000004</v>
      </c>
      <c r="I51" s="11">
        <f>IF('Daily PnL Log'!I549&lt;&gt;"",'Daily PnL Log'!I549,"")</f>
        <v>0</v>
      </c>
      <c r="J51" s="11">
        <f>IF('Daily PnL Log'!J549&lt;&gt;"",'Daily PnL Log'!J549,"")</f>
        <v>-2097.7000000000003</v>
      </c>
      <c r="K51" s="11">
        <f>IF('Daily PnL Log'!K549&lt;&gt;"",'Daily PnL Log'!K549,"")</f>
        <v>-92.03</v>
      </c>
      <c r="L51" s="11">
        <f>IF('Daily PnL Log'!L549&lt;&gt;"",'Daily PnL Log'!L549,"")</f>
        <v>-649.66</v>
      </c>
      <c r="M51" s="11">
        <f>IF('Daily PnL Log'!M549&lt;&gt;"",'Daily PnL Log'!M549,"")</f>
        <v>-741.68999999999994</v>
      </c>
      <c r="N51" s="11">
        <f>IF('Daily PnL Log'!N549&lt;&gt;"",'Daily PnL Log'!N549,"")</f>
        <v>-2839.3900000000003</v>
      </c>
      <c r="O51" s="11">
        <f t="shared" ref="O51:V66" si="3">IF(C51&lt;&gt;"",O50+C51,"")</f>
        <v>18955.800000000003</v>
      </c>
      <c r="P51" s="11">
        <f t="shared" si="3"/>
        <v>18489.5</v>
      </c>
      <c r="Q51" s="11">
        <f t="shared" si="3"/>
        <v>-1753</v>
      </c>
      <c r="R51" s="11">
        <f t="shared" si="3"/>
        <v>613.79999999999973</v>
      </c>
      <c r="S51" s="11">
        <f t="shared" si="3"/>
        <v>38572.6</v>
      </c>
      <c r="T51" s="11">
        <f t="shared" si="3"/>
        <v>-8030.3</v>
      </c>
      <c r="U51" s="11">
        <f t="shared" si="3"/>
        <v>0</v>
      </c>
      <c r="V51" s="11">
        <f t="shared" si="3"/>
        <v>66848.399999999994</v>
      </c>
      <c r="W51" s="11">
        <f>IF('Daily PnL Log'!W549&lt;&gt;"",'Daily PnL Log'!W549,"")</f>
        <v>1845394</v>
      </c>
      <c r="X51" s="11">
        <f>IF('Daily PnL Log'!X549&lt;&gt;"",'Daily PnL Log'!X549,"")</f>
        <v>-1.5386361936800489E-3</v>
      </c>
      <c r="Y51" s="11" t="str">
        <f>IF('Daily PnL Log'!Y549&lt;&gt;"",'Daily PnL Log'!Y549,"")</f>
        <v/>
      </c>
      <c r="Z51" s="11" t="str">
        <f>IF('Daily PnL Log'!Z549&lt;&gt;"",'Daily PnL Log'!Z549,"")</f>
        <v/>
      </c>
      <c r="AA51" s="11">
        <f>IF('Daily PnL Log'!AC549&lt;&gt;"",'Daily PnL Log'!AC549,"")</f>
        <v>158492.07</v>
      </c>
    </row>
    <row r="52" spans="1:27" x14ac:dyDescent="0.25">
      <c r="A52" s="47" t="str">
        <f t="shared" si="2"/>
        <v>Feb</v>
      </c>
      <c r="B52" s="14">
        <f>'Daily PnL Log'!B550</f>
        <v>44960</v>
      </c>
      <c r="C52" s="13">
        <f>IF('Daily PnL Log'!C550&lt;&gt;"",'Daily PnL Log'!C550,"")</f>
        <v>-5482</v>
      </c>
      <c r="D52" s="13">
        <f>IF('Daily PnL Log'!D550&lt;&gt;"",'Daily PnL Log'!D550,"")</f>
        <v>-1547.5</v>
      </c>
      <c r="E52" s="13">
        <f>IF('Daily PnL Log'!E550&lt;&gt;"",'Daily PnL Log'!E550,"")</f>
        <v>-4193.2</v>
      </c>
      <c r="F52" s="13">
        <f>IF('Daily PnL Log'!F550&lt;&gt;"",'Daily PnL Log'!F550,"")</f>
        <v>-895.5</v>
      </c>
      <c r="G52" s="13">
        <f>IF('Daily PnL Log'!G550&lt;&gt;"",'Daily PnL Log'!G550,"")</f>
        <v>10027.1</v>
      </c>
      <c r="H52" s="13">
        <f>IF('Daily PnL Log'!H550&lt;&gt;"",'Daily PnL Log'!H550,"")</f>
        <v>-8240.7000000000007</v>
      </c>
      <c r="I52" s="13">
        <f>IF('Daily PnL Log'!I550&lt;&gt;"",'Daily PnL Log'!I550,"")</f>
        <v>0</v>
      </c>
      <c r="J52" s="13">
        <f>IF('Daily PnL Log'!J550&lt;&gt;"",'Daily PnL Log'!J550,"")</f>
        <v>-10331.800000000001</v>
      </c>
      <c r="K52" s="13">
        <f>IF('Daily PnL Log'!K550&lt;&gt;"",'Daily PnL Log'!K550,"")</f>
        <v>-55.1</v>
      </c>
      <c r="L52" s="13">
        <f>IF('Daily PnL Log'!L550&lt;&gt;"",'Daily PnL Log'!L550,"")</f>
        <v>-389.27</v>
      </c>
      <c r="M52" s="13">
        <f>IF('Daily PnL Log'!M550&lt;&gt;"",'Daily PnL Log'!M550,"")</f>
        <v>-444.37</v>
      </c>
      <c r="N52" s="13">
        <f>IF('Daily PnL Log'!N550&lt;&gt;"",'Daily PnL Log'!N550,"")</f>
        <v>-10776.170000000002</v>
      </c>
      <c r="O52" s="13">
        <f t="shared" si="3"/>
        <v>13473.800000000003</v>
      </c>
      <c r="P52" s="13">
        <f t="shared" si="3"/>
        <v>16942</v>
      </c>
      <c r="Q52" s="13">
        <f t="shared" si="3"/>
        <v>-5946.2</v>
      </c>
      <c r="R52" s="13">
        <f t="shared" si="3"/>
        <v>-281.70000000000027</v>
      </c>
      <c r="S52" s="13">
        <f t="shared" si="3"/>
        <v>48599.7</v>
      </c>
      <c r="T52" s="13">
        <f t="shared" si="3"/>
        <v>-16271</v>
      </c>
      <c r="U52" s="13">
        <f t="shared" si="3"/>
        <v>0</v>
      </c>
      <c r="V52" s="13">
        <f t="shared" si="3"/>
        <v>56516.599999999991</v>
      </c>
      <c r="W52" s="13">
        <f>IF('Daily PnL Log'!W550&lt;&gt;"",'Daily PnL Log'!W550,"")</f>
        <v>1822701</v>
      </c>
      <c r="X52" s="13">
        <f>IF('Daily PnL Log'!X550&lt;&gt;"",'Daily PnL Log'!X550,"")</f>
        <v>-5.9121984351794407E-3</v>
      </c>
      <c r="Y52" s="13" t="str">
        <f>IF('Daily PnL Log'!Y550&lt;&gt;"",'Daily PnL Log'!Y550,"")</f>
        <v/>
      </c>
      <c r="Z52" s="13" t="str">
        <f>IF('Daily PnL Log'!Z550&lt;&gt;"",'Daily PnL Log'!Z550,"")</f>
        <v/>
      </c>
      <c r="AA52" s="13">
        <f>IF('Daily PnL Log'!AC550&lt;&gt;"",'Daily PnL Log'!AC550,"")</f>
        <v>135963.20000000001</v>
      </c>
    </row>
    <row r="53" spans="1:27" x14ac:dyDescent="0.25">
      <c r="A53" s="48" t="str">
        <f t="shared" si="2"/>
        <v>Feb</v>
      </c>
      <c r="B53" s="2">
        <f>'Daily PnL Log'!B551</f>
        <v>44963</v>
      </c>
      <c r="C53" s="11">
        <f>IF('Daily PnL Log'!C551&lt;&gt;"",'Daily PnL Log'!C551,"")</f>
        <v>12898.6</v>
      </c>
      <c r="D53" s="11">
        <f>IF('Daily PnL Log'!D551&lt;&gt;"",'Daily PnL Log'!D551,"")</f>
        <v>3857.4</v>
      </c>
      <c r="E53" s="11">
        <f>IF('Daily PnL Log'!E551&lt;&gt;"",'Daily PnL Log'!E551,"")</f>
        <v>6924</v>
      </c>
      <c r="F53" s="11">
        <f>IF('Daily PnL Log'!F551&lt;&gt;"",'Daily PnL Log'!F551,"")</f>
        <v>9287.5</v>
      </c>
      <c r="G53" s="11">
        <f>IF('Daily PnL Log'!G551&lt;&gt;"",'Daily PnL Log'!G551,"")</f>
        <v>893.4</v>
      </c>
      <c r="H53" s="11">
        <f>IF('Daily PnL Log'!H551&lt;&gt;"",'Daily PnL Log'!H551,"")</f>
        <v>522.79999999999995</v>
      </c>
      <c r="I53" s="11">
        <f>IF('Daily PnL Log'!I551&lt;&gt;"",'Daily PnL Log'!I551,"")</f>
        <v>0</v>
      </c>
      <c r="J53" s="11">
        <f>IF('Daily PnL Log'!J551&lt;&gt;"",'Daily PnL Log'!J551,"")</f>
        <v>34383.700000000004</v>
      </c>
      <c r="K53" s="11">
        <f>IF('Daily PnL Log'!K551&lt;&gt;"",'Daily PnL Log'!K551,"")</f>
        <v>-89.14</v>
      </c>
      <c r="L53" s="11">
        <f>IF('Daily PnL Log'!L551&lt;&gt;"",'Daily PnL Log'!L551,"")</f>
        <v>-629.97</v>
      </c>
      <c r="M53" s="11">
        <f>IF('Daily PnL Log'!M551&lt;&gt;"",'Daily PnL Log'!M551,"")</f>
        <v>-719.11</v>
      </c>
      <c r="N53" s="11">
        <f>IF('Daily PnL Log'!N551&lt;&gt;"",'Daily PnL Log'!N551,"")</f>
        <v>33664.590000000004</v>
      </c>
      <c r="O53" s="11">
        <f t="shared" si="3"/>
        <v>26372.400000000001</v>
      </c>
      <c r="P53" s="11">
        <f t="shared" si="3"/>
        <v>20799.400000000001</v>
      </c>
      <c r="Q53" s="11">
        <f t="shared" si="3"/>
        <v>977.80000000000018</v>
      </c>
      <c r="R53" s="11">
        <f t="shared" si="3"/>
        <v>9005.7999999999993</v>
      </c>
      <c r="S53" s="11">
        <f t="shared" si="3"/>
        <v>49493.1</v>
      </c>
      <c r="T53" s="11">
        <f t="shared" si="3"/>
        <v>-15748.2</v>
      </c>
      <c r="U53" s="11">
        <f t="shared" si="3"/>
        <v>0</v>
      </c>
      <c r="V53" s="11">
        <f t="shared" si="3"/>
        <v>90900.299999999988</v>
      </c>
      <c r="W53" s="11">
        <f>IF('Daily PnL Log'!W551&lt;&gt;"",'Daily PnL Log'!W551,"")</f>
        <v>1882792</v>
      </c>
      <c r="X53" s="11">
        <f>IF('Daily PnL Log'!X551&lt;&gt;"",'Daily PnL Log'!X551,"")</f>
        <v>1.7880142894169938E-2</v>
      </c>
      <c r="Y53" s="11" t="str">
        <f>IF('Daily PnL Log'!Y551&lt;&gt;"",'Daily PnL Log'!Y551,"")</f>
        <v/>
      </c>
      <c r="Z53" s="11" t="str">
        <f>IF('Daily PnL Log'!Z551&lt;&gt;"",'Daily PnL Log'!Z551,"")</f>
        <v/>
      </c>
      <c r="AA53" s="11">
        <f>IF('Daily PnL Log'!AC551&lt;&gt;"",'Daily PnL Log'!AC551,"")</f>
        <v>196914.34</v>
      </c>
    </row>
    <row r="54" spans="1:27" x14ac:dyDescent="0.25">
      <c r="A54" s="47" t="str">
        <f t="shared" si="2"/>
        <v>Feb</v>
      </c>
      <c r="B54" s="14">
        <f>'Daily PnL Log'!B552</f>
        <v>44964</v>
      </c>
      <c r="C54" s="13">
        <f>IF('Daily PnL Log'!C552&lt;&gt;"",'Daily PnL Log'!C552,"")</f>
        <v>-23644.6</v>
      </c>
      <c r="D54" s="13">
        <f>IF('Daily PnL Log'!D552&lt;&gt;"",'Daily PnL Log'!D552,"")</f>
        <v>21952.3</v>
      </c>
      <c r="E54" s="13">
        <f>IF('Daily PnL Log'!E552&lt;&gt;"",'Daily PnL Log'!E552,"")</f>
        <v>207.3</v>
      </c>
      <c r="F54" s="13">
        <f>IF('Daily PnL Log'!F552&lt;&gt;"",'Daily PnL Log'!F552,"")</f>
        <v>-2303.8000000000002</v>
      </c>
      <c r="G54" s="13">
        <f>IF('Daily PnL Log'!G552&lt;&gt;"",'Daily PnL Log'!G552,"")</f>
        <v>22555.4</v>
      </c>
      <c r="H54" s="13">
        <f>IF('Daily PnL Log'!H552&lt;&gt;"",'Daily PnL Log'!H552,"")</f>
        <v>-6900.2</v>
      </c>
      <c r="I54" s="13">
        <f>IF('Daily PnL Log'!I552&lt;&gt;"",'Daily PnL Log'!I552,"")</f>
        <v>0</v>
      </c>
      <c r="J54" s="13">
        <f>IF('Daily PnL Log'!J552&lt;&gt;"",'Daily PnL Log'!J552,"")</f>
        <v>11866.400000000001</v>
      </c>
      <c r="K54" s="13">
        <f>IF('Daily PnL Log'!K552&lt;&gt;"",'Daily PnL Log'!K552,"")</f>
        <v>-93.28</v>
      </c>
      <c r="L54" s="13">
        <f>IF('Daily PnL Log'!L552&lt;&gt;"",'Daily PnL Log'!L552,"")</f>
        <v>-659.87</v>
      </c>
      <c r="M54" s="13">
        <f>IF('Daily PnL Log'!M552&lt;&gt;"",'Daily PnL Log'!M552,"")</f>
        <v>-753.15</v>
      </c>
      <c r="N54" s="13">
        <f>IF('Daily PnL Log'!N552&lt;&gt;"",'Daily PnL Log'!N552,"")</f>
        <v>11113.250000000002</v>
      </c>
      <c r="O54" s="13">
        <f t="shared" si="3"/>
        <v>2727.8000000000029</v>
      </c>
      <c r="P54" s="13">
        <f t="shared" si="3"/>
        <v>42751.7</v>
      </c>
      <c r="Q54" s="13">
        <f t="shared" si="3"/>
        <v>1185.1000000000001</v>
      </c>
      <c r="R54" s="13">
        <f t="shared" si="3"/>
        <v>6701.9999999999991</v>
      </c>
      <c r="S54" s="13">
        <f t="shared" si="3"/>
        <v>72048.5</v>
      </c>
      <c r="T54" s="13">
        <f t="shared" si="3"/>
        <v>-22648.400000000001</v>
      </c>
      <c r="U54" s="13">
        <f t="shared" si="3"/>
        <v>0</v>
      </c>
      <c r="V54" s="13">
        <f t="shared" si="3"/>
        <v>102766.69999999998</v>
      </c>
      <c r="W54" s="13">
        <f>IF('Daily PnL Log'!W552&lt;&gt;"",'Daily PnL Log'!W552,"")</f>
        <v>1811765</v>
      </c>
      <c r="X54" s="13">
        <f>IF('Daily PnL Log'!X552&lt;&gt;"",'Daily PnL Log'!X552,"")</f>
        <v>6.1339356925429077E-3</v>
      </c>
      <c r="Y54" s="13" t="str">
        <f>IF('Daily PnL Log'!Y552&lt;&gt;"",'Daily PnL Log'!Y552,"")</f>
        <v/>
      </c>
      <c r="Z54" s="13" t="str">
        <f>IF('Daily PnL Log'!Z552&lt;&gt;"",'Daily PnL Log'!Z552,"")</f>
        <v/>
      </c>
      <c r="AA54" s="13">
        <f>IF('Daily PnL Log'!AC552&lt;&gt;"",'Daily PnL Log'!AC552,"")</f>
        <v>202056.69</v>
      </c>
    </row>
    <row r="55" spans="1:27" x14ac:dyDescent="0.25">
      <c r="A55" s="48" t="str">
        <f t="shared" si="2"/>
        <v>Feb</v>
      </c>
      <c r="B55" s="2">
        <f>'Daily PnL Log'!B553</f>
        <v>44965</v>
      </c>
      <c r="C55" s="11">
        <f>IF('Daily PnL Log'!C553&lt;&gt;"",'Daily PnL Log'!C553,"")</f>
        <v>-22497.5</v>
      </c>
      <c r="D55" s="11">
        <f>IF('Daily PnL Log'!D553&lt;&gt;"",'Daily PnL Log'!D553,"")</f>
        <v>12781.3</v>
      </c>
      <c r="E55" s="11">
        <f>IF('Daily PnL Log'!E553&lt;&gt;"",'Daily PnL Log'!E553,"")</f>
        <v>-4792.5</v>
      </c>
      <c r="F55" s="11">
        <f>IF('Daily PnL Log'!F553&lt;&gt;"",'Daily PnL Log'!F553,"")</f>
        <v>1083.8</v>
      </c>
      <c r="G55" s="11">
        <f>IF('Daily PnL Log'!G553&lt;&gt;"",'Daily PnL Log'!G553,"")</f>
        <v>8931.6</v>
      </c>
      <c r="H55" s="11">
        <f>IF('Daily PnL Log'!H553&lt;&gt;"",'Daily PnL Log'!H553,"")</f>
        <v>-6349.6</v>
      </c>
      <c r="I55" s="11">
        <f>IF('Daily PnL Log'!I553&lt;&gt;"",'Daily PnL Log'!I553,"")</f>
        <v>0</v>
      </c>
      <c r="J55" s="11">
        <f>IF('Daily PnL Log'!J553&lt;&gt;"",'Daily PnL Log'!J553,"")</f>
        <v>-10842.900000000001</v>
      </c>
      <c r="K55" s="11">
        <f>IF('Daily PnL Log'!K553&lt;&gt;"",'Daily PnL Log'!K553,"")</f>
        <v>-77.75</v>
      </c>
      <c r="L55" s="11">
        <f>IF('Daily PnL Log'!L553&lt;&gt;"",'Daily PnL Log'!L553,"")</f>
        <v>-549.01</v>
      </c>
      <c r="M55" s="11">
        <f>IF('Daily PnL Log'!M553&lt;&gt;"",'Daily PnL Log'!M553,"")</f>
        <v>-626.76</v>
      </c>
      <c r="N55" s="11">
        <f>IF('Daily PnL Log'!N553&lt;&gt;"",'Daily PnL Log'!N553,"")</f>
        <v>-11469.660000000002</v>
      </c>
      <c r="O55" s="11">
        <f t="shared" si="3"/>
        <v>-19769.699999999997</v>
      </c>
      <c r="P55" s="11">
        <f t="shared" si="3"/>
        <v>55533</v>
      </c>
      <c r="Q55" s="11">
        <f t="shared" si="3"/>
        <v>-3607.3999999999996</v>
      </c>
      <c r="R55" s="11">
        <f t="shared" si="3"/>
        <v>7785.7999999999993</v>
      </c>
      <c r="S55" s="11">
        <f t="shared" si="3"/>
        <v>80980.100000000006</v>
      </c>
      <c r="T55" s="11">
        <f t="shared" si="3"/>
        <v>-28998</v>
      </c>
      <c r="U55" s="11">
        <f t="shared" si="3"/>
        <v>0</v>
      </c>
      <c r="V55" s="11">
        <f t="shared" si="3"/>
        <v>91923.799999999988</v>
      </c>
      <c r="W55" s="11">
        <f>IF('Daily PnL Log'!W553&lt;&gt;"",'Daily PnL Log'!W553,"")</f>
        <v>1759472</v>
      </c>
      <c r="X55" s="11">
        <f>IF('Daily PnL Log'!X553&lt;&gt;"",'Daily PnL Log'!X553,"")</f>
        <v>-6.518807915101804E-3</v>
      </c>
      <c r="Y55" s="11" t="str">
        <f>IF('Daily PnL Log'!Y553&lt;&gt;"",'Daily PnL Log'!Y553,"")</f>
        <v/>
      </c>
      <c r="Z55" s="11" t="str">
        <f>IF('Daily PnL Log'!Z553&lt;&gt;"",'Daily PnL Log'!Z553,"")</f>
        <v/>
      </c>
      <c r="AA55" s="11">
        <f>IF('Daily PnL Log'!AC553&lt;&gt;"",'Daily PnL Log'!AC553,"")</f>
        <v>183305.36</v>
      </c>
    </row>
    <row r="56" spans="1:27" x14ac:dyDescent="0.25">
      <c r="A56" s="47" t="str">
        <f t="shared" si="2"/>
        <v>Feb</v>
      </c>
      <c r="B56" s="14">
        <f>'Daily PnL Log'!B554</f>
        <v>44966</v>
      </c>
      <c r="C56" s="13">
        <f>IF('Daily PnL Log'!C554&lt;&gt;"",'Daily PnL Log'!C554,"")</f>
        <v>14801.1</v>
      </c>
      <c r="D56" s="13">
        <f>IF('Daily PnL Log'!D554&lt;&gt;"",'Daily PnL Log'!D554,"")</f>
        <v>866.8</v>
      </c>
      <c r="E56" s="13">
        <f>IF('Daily PnL Log'!E554&lt;&gt;"",'Daily PnL Log'!E554,"")</f>
        <v>10658.4</v>
      </c>
      <c r="F56" s="13">
        <f>IF('Daily PnL Log'!F554&lt;&gt;"",'Daily PnL Log'!F554,"")</f>
        <v>-6774.1</v>
      </c>
      <c r="G56" s="13">
        <f>IF('Daily PnL Log'!G554&lt;&gt;"",'Daily PnL Log'!G554,"")</f>
        <v>-6358.9</v>
      </c>
      <c r="H56" s="13">
        <f>IF('Daily PnL Log'!H554&lt;&gt;"",'Daily PnL Log'!H554,"")</f>
        <v>-5707.5</v>
      </c>
      <c r="I56" s="13">
        <f>IF('Daily PnL Log'!I554&lt;&gt;"",'Daily PnL Log'!I554,"")</f>
        <v>0</v>
      </c>
      <c r="J56" s="13">
        <f>IF('Daily PnL Log'!J554&lt;&gt;"",'Daily PnL Log'!J554,"")</f>
        <v>7485.7999999999975</v>
      </c>
      <c r="K56" s="13">
        <f>IF('Daily PnL Log'!K554&lt;&gt;"",'Daily PnL Log'!K554,"")</f>
        <v>-132.49</v>
      </c>
      <c r="L56" s="13">
        <f>IF('Daily PnL Log'!L554&lt;&gt;"",'Daily PnL Log'!L554,"")</f>
        <v>-937.02</v>
      </c>
      <c r="M56" s="13">
        <f>IF('Daily PnL Log'!M554&lt;&gt;"",'Daily PnL Log'!M554,"")</f>
        <v>-1069.51</v>
      </c>
      <c r="N56" s="13">
        <f>IF('Daily PnL Log'!N554&lt;&gt;"",'Daily PnL Log'!N554,"")</f>
        <v>6416.2899999999972</v>
      </c>
      <c r="O56" s="13">
        <f t="shared" si="3"/>
        <v>-4968.5999999999967</v>
      </c>
      <c r="P56" s="13">
        <f t="shared" si="3"/>
        <v>56399.8</v>
      </c>
      <c r="Q56" s="13">
        <f t="shared" si="3"/>
        <v>7051</v>
      </c>
      <c r="R56" s="13">
        <f t="shared" si="3"/>
        <v>1011.6999999999989</v>
      </c>
      <c r="S56" s="13">
        <f t="shared" si="3"/>
        <v>74621.200000000012</v>
      </c>
      <c r="T56" s="13">
        <f t="shared" si="3"/>
        <v>-34705.5</v>
      </c>
      <c r="U56" s="13">
        <f t="shared" si="3"/>
        <v>0</v>
      </c>
      <c r="V56" s="13">
        <f t="shared" si="3"/>
        <v>99409.599999999991</v>
      </c>
      <c r="W56" s="13">
        <f>IF('Daily PnL Log'!W554&lt;&gt;"",'Daily PnL Log'!W554,"")</f>
        <v>1575171</v>
      </c>
      <c r="X56" s="13">
        <f>IF('Daily PnL Log'!X554&lt;&gt;"",'Daily PnL Log'!X554,"")</f>
        <v>4.0733926665739769E-3</v>
      </c>
      <c r="Y56" s="13" t="str">
        <f>IF('Daily PnL Log'!Y554&lt;&gt;"",'Daily PnL Log'!Y554,"")</f>
        <v/>
      </c>
      <c r="Z56" s="13" t="str">
        <f>IF('Daily PnL Log'!Z554&lt;&gt;"",'Daily PnL Log'!Z554,"")</f>
        <v/>
      </c>
      <c r="AA56" s="13">
        <f>IF('Daily PnL Log'!AC554&lt;&gt;"",'Daily PnL Log'!AC554,"")</f>
        <v>210723.6</v>
      </c>
    </row>
    <row r="57" spans="1:27" x14ac:dyDescent="0.25">
      <c r="A57" s="48" t="str">
        <f t="shared" si="2"/>
        <v>Feb</v>
      </c>
      <c r="B57" s="2">
        <f>'Daily PnL Log'!B555</f>
        <v>44967</v>
      </c>
      <c r="C57" s="11">
        <f>IF('Daily PnL Log'!C555&lt;&gt;"",'Daily PnL Log'!C555,"")</f>
        <v>65921.399999999994</v>
      </c>
      <c r="D57" s="11">
        <f>IF('Daily PnL Log'!D555&lt;&gt;"",'Daily PnL Log'!D555,"")</f>
        <v>-4319.5</v>
      </c>
      <c r="E57" s="11">
        <f>IF('Daily PnL Log'!E555&lt;&gt;"",'Daily PnL Log'!E555,"")</f>
        <v>8109.9</v>
      </c>
      <c r="F57" s="11">
        <f>IF('Daily PnL Log'!F555&lt;&gt;"",'Daily PnL Log'!F555,"")</f>
        <v>1633</v>
      </c>
      <c r="G57" s="11">
        <f>IF('Daily PnL Log'!G555&lt;&gt;"",'Daily PnL Log'!G555,"")</f>
        <v>-14356.3</v>
      </c>
      <c r="H57" s="11">
        <f>IF('Daily PnL Log'!H555&lt;&gt;"",'Daily PnL Log'!H555,"")</f>
        <v>52626.400000000001</v>
      </c>
      <c r="I57" s="11">
        <f>IF('Daily PnL Log'!I555&lt;&gt;"",'Daily PnL Log'!I555,"")</f>
        <v>0</v>
      </c>
      <c r="J57" s="11">
        <f>IF('Daily PnL Log'!J555&lt;&gt;"",'Daily PnL Log'!J555,"")</f>
        <v>109614.9</v>
      </c>
      <c r="K57" s="11">
        <f>IF('Daily PnL Log'!K555&lt;&gt;"",'Daily PnL Log'!K555,"")</f>
        <v>-169.09</v>
      </c>
      <c r="L57" s="11">
        <f>IF('Daily PnL Log'!L555&lt;&gt;"",'Daily PnL Log'!L555,"")</f>
        <v>-1194.6400000000001</v>
      </c>
      <c r="M57" s="11">
        <f>IF('Daily PnL Log'!M555&lt;&gt;"",'Daily PnL Log'!M555,"")</f>
        <v>-1363.73</v>
      </c>
      <c r="N57" s="11">
        <f>IF('Daily PnL Log'!N555&lt;&gt;"",'Daily PnL Log'!N555,"")</f>
        <v>108251.17</v>
      </c>
      <c r="O57" s="11">
        <f t="shared" si="3"/>
        <v>60952.799999999996</v>
      </c>
      <c r="P57" s="11">
        <f t="shared" si="3"/>
        <v>52080.3</v>
      </c>
      <c r="Q57" s="11">
        <f t="shared" si="3"/>
        <v>15160.9</v>
      </c>
      <c r="R57" s="11">
        <f t="shared" si="3"/>
        <v>2644.6999999999989</v>
      </c>
      <c r="S57" s="11">
        <f t="shared" si="3"/>
        <v>60264.900000000009</v>
      </c>
      <c r="T57" s="11">
        <f t="shared" si="3"/>
        <v>17920.900000000001</v>
      </c>
      <c r="U57" s="11">
        <f t="shared" si="3"/>
        <v>0</v>
      </c>
      <c r="V57" s="11">
        <f t="shared" si="3"/>
        <v>209024.5</v>
      </c>
      <c r="W57" s="11">
        <f>IF('Daily PnL Log'!W555&lt;&gt;"",'Daily PnL Log'!W555,"")</f>
        <v>1224991</v>
      </c>
      <c r="X57" s="11">
        <f>IF('Daily PnL Log'!X555&lt;&gt;"",'Daily PnL Log'!X555,"")</f>
        <v>8.8368951282091046E-2</v>
      </c>
      <c r="Y57" s="11" t="str">
        <f>IF('Daily PnL Log'!Y555&lt;&gt;"",'Daily PnL Log'!Y555,"")</f>
        <v/>
      </c>
      <c r="Z57" s="11" t="str">
        <f>IF('Daily PnL Log'!Z555&lt;&gt;"",'Daily PnL Log'!Z555,"")</f>
        <v/>
      </c>
      <c r="AA57" s="11">
        <f>IF('Daily PnL Log'!AC555&lt;&gt;"",'Daily PnL Log'!AC555,"")</f>
        <v>295475.62</v>
      </c>
    </row>
    <row r="58" spans="1:27" x14ac:dyDescent="0.25">
      <c r="A58" s="47" t="str">
        <f t="shared" si="2"/>
        <v>Feb</v>
      </c>
      <c r="B58" s="14">
        <f>'Daily PnL Log'!B556</f>
        <v>44970</v>
      </c>
      <c r="C58" s="13">
        <f>IF('Daily PnL Log'!C556&lt;&gt;"",'Daily PnL Log'!C556,"")</f>
        <v>-57984.4</v>
      </c>
      <c r="D58" s="13">
        <f>IF('Daily PnL Log'!D556&lt;&gt;"",'Daily PnL Log'!D556,"")</f>
        <v>8754.5</v>
      </c>
      <c r="E58" s="13">
        <f>IF('Daily PnL Log'!E556&lt;&gt;"",'Daily PnL Log'!E556,"")</f>
        <v>-7685.3</v>
      </c>
      <c r="F58" s="13">
        <f>IF('Daily PnL Log'!F556&lt;&gt;"",'Daily PnL Log'!F556,"")</f>
        <v>3211.3</v>
      </c>
      <c r="G58" s="13">
        <f>IF('Daily PnL Log'!G556&lt;&gt;"",'Daily PnL Log'!G556,"")</f>
        <v>8937.2000000000007</v>
      </c>
      <c r="H58" s="13">
        <f>IF('Daily PnL Log'!H556&lt;&gt;"",'Daily PnL Log'!H556,"")</f>
        <v>-1171.5999999999999</v>
      </c>
      <c r="I58" s="13">
        <f>IF('Daily PnL Log'!I556&lt;&gt;"",'Daily PnL Log'!I556,"")</f>
        <v>0</v>
      </c>
      <c r="J58" s="13">
        <f>IF('Daily PnL Log'!J556&lt;&gt;"",'Daily PnL Log'!J556,"")</f>
        <v>-45938.299999999996</v>
      </c>
      <c r="K58" s="13">
        <f>IF('Daily PnL Log'!K556&lt;&gt;"",'Daily PnL Log'!K556,"")</f>
        <v>-74.040000000000006</v>
      </c>
      <c r="L58" s="13">
        <f>IF('Daily PnL Log'!L556&lt;&gt;"",'Daily PnL Log'!L556,"")</f>
        <v>-523.85</v>
      </c>
      <c r="M58" s="13">
        <f>IF('Daily PnL Log'!M556&lt;&gt;"",'Daily PnL Log'!M556,"")</f>
        <v>-597.89</v>
      </c>
      <c r="N58" s="13">
        <f>IF('Daily PnL Log'!N556&lt;&gt;"",'Daily PnL Log'!N556,"")</f>
        <v>-46536.189999999995</v>
      </c>
      <c r="O58" s="13">
        <f t="shared" si="3"/>
        <v>2968.3999999999942</v>
      </c>
      <c r="P58" s="13">
        <f t="shared" si="3"/>
        <v>60834.8</v>
      </c>
      <c r="Q58" s="13">
        <f t="shared" si="3"/>
        <v>7475.5999999999995</v>
      </c>
      <c r="R58" s="13">
        <f t="shared" si="3"/>
        <v>5855.9999999999991</v>
      </c>
      <c r="S58" s="13">
        <f t="shared" si="3"/>
        <v>69202.100000000006</v>
      </c>
      <c r="T58" s="13">
        <f t="shared" si="3"/>
        <v>16749.300000000003</v>
      </c>
      <c r="U58" s="13">
        <f t="shared" si="3"/>
        <v>0</v>
      </c>
      <c r="V58" s="13">
        <f t="shared" si="3"/>
        <v>163086.20000000001</v>
      </c>
      <c r="W58" s="13">
        <f>IF('Daily PnL Log'!W556&lt;&gt;"",'Daily PnL Log'!W556,"")</f>
        <v>1019852</v>
      </c>
      <c r="X58" s="13">
        <f>IF('Daily PnL Log'!X556&lt;&gt;"",'Daily PnL Log'!X556,"")</f>
        <v>-4.5630336558637914E-2</v>
      </c>
      <c r="Y58" s="13">
        <f>IF('Daily PnL Log'!Y556&lt;&gt;"",'Daily PnL Log'!Y556,"")</f>
        <v>-6017.94</v>
      </c>
      <c r="Z58" s="13" t="str">
        <f>IF('Daily PnL Log'!Z556&lt;&gt;"",'Daily PnL Log'!Z556,"")</f>
        <v/>
      </c>
      <c r="AA58" s="13">
        <f>IF('Daily PnL Log'!AC556&lt;&gt;"",'Daily PnL Log'!AC556,"")</f>
        <v>280919.48</v>
      </c>
    </row>
    <row r="59" spans="1:27" x14ac:dyDescent="0.25">
      <c r="A59" s="48" t="str">
        <f t="shared" si="2"/>
        <v>Feb</v>
      </c>
      <c r="B59" s="2">
        <f>'Daily PnL Log'!B557</f>
        <v>44971</v>
      </c>
      <c r="C59" s="11">
        <f>IF('Daily PnL Log'!C557&lt;&gt;"",'Daily PnL Log'!C557,"")</f>
        <v>-51955.199999999997</v>
      </c>
      <c r="D59" s="11">
        <f>IF('Daily PnL Log'!D557&lt;&gt;"",'Daily PnL Log'!D557,"")</f>
        <v>-8235.9</v>
      </c>
      <c r="E59" s="11">
        <f>IF('Daily PnL Log'!E557&lt;&gt;"",'Daily PnL Log'!E557,"")</f>
        <v>-23012.5</v>
      </c>
      <c r="F59" s="11">
        <f>IF('Daily PnL Log'!F557&lt;&gt;"",'Daily PnL Log'!F557,"")</f>
        <v>-2112.4</v>
      </c>
      <c r="G59" s="11">
        <f>IF('Daily PnL Log'!G557&lt;&gt;"",'Daily PnL Log'!G557,"")</f>
        <v>-12494.5</v>
      </c>
      <c r="H59" s="11">
        <f>IF('Daily PnL Log'!H557&lt;&gt;"",'Daily PnL Log'!H557,"")</f>
        <v>1229.3</v>
      </c>
      <c r="I59" s="11">
        <f>IF('Daily PnL Log'!I557&lt;&gt;"",'Daily PnL Log'!I557,"")</f>
        <v>0</v>
      </c>
      <c r="J59" s="11">
        <f>IF('Daily PnL Log'!J557&lt;&gt;"",'Daily PnL Log'!J557,"")</f>
        <v>-96581.2</v>
      </c>
      <c r="K59" s="11">
        <f>IF('Daily PnL Log'!K557&lt;&gt;"",'Daily PnL Log'!K557,"")</f>
        <v>-81.22</v>
      </c>
      <c r="L59" s="11">
        <f>IF('Daily PnL Log'!L557&lt;&gt;"",'Daily PnL Log'!L557,"")</f>
        <v>-569.75</v>
      </c>
      <c r="M59" s="11">
        <f>IF('Daily PnL Log'!M557&lt;&gt;"",'Daily PnL Log'!M557,"")</f>
        <v>-650.97</v>
      </c>
      <c r="N59" s="11">
        <f>IF('Daily PnL Log'!N557&lt;&gt;"",'Daily PnL Log'!N557,"")</f>
        <v>-97232.17</v>
      </c>
      <c r="O59" s="11">
        <f t="shared" si="3"/>
        <v>-48986.8</v>
      </c>
      <c r="P59" s="11">
        <f t="shared" si="3"/>
        <v>52598.9</v>
      </c>
      <c r="Q59" s="11">
        <f t="shared" si="3"/>
        <v>-15536.900000000001</v>
      </c>
      <c r="R59" s="11">
        <f t="shared" si="3"/>
        <v>3743.599999999999</v>
      </c>
      <c r="S59" s="11">
        <f t="shared" si="3"/>
        <v>56707.600000000006</v>
      </c>
      <c r="T59" s="11">
        <f t="shared" si="3"/>
        <v>17978.600000000002</v>
      </c>
      <c r="U59" s="11">
        <f t="shared" si="3"/>
        <v>0</v>
      </c>
      <c r="V59" s="11">
        <f t="shared" si="3"/>
        <v>66505.000000000015</v>
      </c>
      <c r="W59" s="11">
        <f>IF('Daily PnL Log'!W557&lt;&gt;"",'Daily PnL Log'!W557,"")</f>
        <v>1108711</v>
      </c>
      <c r="X59" s="11">
        <f>IF('Daily PnL Log'!X557&lt;&gt;"",'Daily PnL Log'!X557,"")</f>
        <v>-8.7698390292871631E-2</v>
      </c>
      <c r="Y59" s="11" t="str">
        <f>IF('Daily PnL Log'!Y557&lt;&gt;"",'Daily PnL Log'!Y557,"")</f>
        <v/>
      </c>
      <c r="Z59" s="11" t="str">
        <f>IF('Daily PnL Log'!Z557&lt;&gt;"",'Daily PnL Log'!Z557,"")</f>
        <v/>
      </c>
      <c r="AA59" s="11">
        <f>IF('Daily PnL Log'!AC557&lt;&gt;"",'Daily PnL Log'!AC557,"")</f>
        <v>167859.26</v>
      </c>
    </row>
    <row r="60" spans="1:27" x14ac:dyDescent="0.25">
      <c r="A60" s="47" t="str">
        <f t="shared" si="2"/>
        <v>Feb</v>
      </c>
      <c r="B60" s="14">
        <f>'Daily PnL Log'!B558</f>
        <v>44972</v>
      </c>
      <c r="C60" s="13">
        <f>IF('Daily PnL Log'!C558&lt;&gt;"",'Daily PnL Log'!C558,"")</f>
        <v>32605.3</v>
      </c>
      <c r="D60" s="13">
        <f>IF('Daily PnL Log'!D558&lt;&gt;"",'Daily PnL Log'!D558,"")</f>
        <v>16500.599999999999</v>
      </c>
      <c r="E60" s="13">
        <f>IF('Daily PnL Log'!E558&lt;&gt;"",'Daily PnL Log'!E558,"")</f>
        <v>-18186</v>
      </c>
      <c r="F60" s="13">
        <f>IF('Daily PnL Log'!F558&lt;&gt;"",'Daily PnL Log'!F558,"")</f>
        <v>1562.8</v>
      </c>
      <c r="G60" s="13">
        <f>IF('Daily PnL Log'!G558&lt;&gt;"",'Daily PnL Log'!G558,"")</f>
        <v>9458.1</v>
      </c>
      <c r="H60" s="13">
        <f>IF('Daily PnL Log'!H558&lt;&gt;"",'Daily PnL Log'!H558,"")</f>
        <v>177.7</v>
      </c>
      <c r="I60" s="13">
        <f>IF('Daily PnL Log'!I558&lt;&gt;"",'Daily PnL Log'!I558,"")</f>
        <v>0</v>
      </c>
      <c r="J60" s="13">
        <f>IF('Daily PnL Log'!J558&lt;&gt;"",'Daily PnL Log'!J558,"")</f>
        <v>42118.499999999993</v>
      </c>
      <c r="K60" s="13">
        <f>IF('Daily PnL Log'!K558&lt;&gt;"",'Daily PnL Log'!K558,"")</f>
        <v>-106.98</v>
      </c>
      <c r="L60" s="13">
        <f>IF('Daily PnL Log'!L558&lt;&gt;"",'Daily PnL Log'!L558,"")</f>
        <v>-754.8</v>
      </c>
      <c r="M60" s="13">
        <f>IF('Daily PnL Log'!M558&lt;&gt;"",'Daily PnL Log'!M558,"")</f>
        <v>-861.78</v>
      </c>
      <c r="N60" s="13">
        <f>IF('Daily PnL Log'!N558&lt;&gt;"",'Daily PnL Log'!N558,"")</f>
        <v>41256.719999999994</v>
      </c>
      <c r="O60" s="13">
        <f t="shared" si="3"/>
        <v>-16381.500000000004</v>
      </c>
      <c r="P60" s="13">
        <f t="shared" si="3"/>
        <v>69099.5</v>
      </c>
      <c r="Q60" s="13">
        <f t="shared" si="3"/>
        <v>-33722.9</v>
      </c>
      <c r="R60" s="13">
        <f t="shared" si="3"/>
        <v>5306.3999999999987</v>
      </c>
      <c r="S60" s="13">
        <f t="shared" si="3"/>
        <v>66165.700000000012</v>
      </c>
      <c r="T60" s="13">
        <f t="shared" si="3"/>
        <v>18156.300000000003</v>
      </c>
      <c r="U60" s="13">
        <f t="shared" si="3"/>
        <v>0</v>
      </c>
      <c r="V60" s="13">
        <f t="shared" si="3"/>
        <v>108623.5</v>
      </c>
      <c r="W60" s="13">
        <f>IF('Daily PnL Log'!W558&lt;&gt;"",'Daily PnL Log'!W558,"")</f>
        <v>1278194</v>
      </c>
      <c r="X60" s="13">
        <f>IF('Daily PnL Log'!X558&lt;&gt;"",'Daily PnL Log'!X558,"")</f>
        <v>3.2277353828917985E-2</v>
      </c>
      <c r="Y60" s="13" t="str">
        <f>IF('Daily PnL Log'!Y558&lt;&gt;"",'Daily PnL Log'!Y558,"")</f>
        <v/>
      </c>
      <c r="Z60" s="13" t="str">
        <f>IF('Daily PnL Log'!Z558&lt;&gt;"",'Daily PnL Log'!Z558,"")</f>
        <v/>
      </c>
      <c r="AA60" s="13">
        <f>IF('Daily PnL Log'!AC558&lt;&gt;"",'Daily PnL Log'!AC558,"")</f>
        <v>213328.73</v>
      </c>
    </row>
    <row r="61" spans="1:27" x14ac:dyDescent="0.25">
      <c r="A61" s="48" t="str">
        <f t="shared" si="2"/>
        <v>Feb</v>
      </c>
      <c r="B61" s="2">
        <f>'Daily PnL Log'!B559</f>
        <v>44973</v>
      </c>
      <c r="C61" s="11">
        <f>IF('Daily PnL Log'!C559&lt;&gt;"",'Daily PnL Log'!C559,"")</f>
        <v>-39342.800000000003</v>
      </c>
      <c r="D61" s="11">
        <f>IF('Daily PnL Log'!D559&lt;&gt;"",'Daily PnL Log'!D559,"")</f>
        <v>-8552.4</v>
      </c>
      <c r="E61" s="11">
        <f>IF('Daily PnL Log'!E559&lt;&gt;"",'Daily PnL Log'!E559,"")</f>
        <v>-17436.099999999999</v>
      </c>
      <c r="F61" s="11">
        <f>IF('Daily PnL Log'!F559&lt;&gt;"",'Daily PnL Log'!F559,"")</f>
        <v>3626.5</v>
      </c>
      <c r="G61" s="11">
        <f>IF('Daily PnL Log'!G559&lt;&gt;"",'Daily PnL Log'!G559,"")</f>
        <v>-7898.4</v>
      </c>
      <c r="H61" s="11">
        <f>IF('Daily PnL Log'!H559&lt;&gt;"",'Daily PnL Log'!H559,"")</f>
        <v>3642</v>
      </c>
      <c r="I61" s="11">
        <f>IF('Daily PnL Log'!I559&lt;&gt;"",'Daily PnL Log'!I559,"")</f>
        <v>0</v>
      </c>
      <c r="J61" s="11">
        <f>IF('Daily PnL Log'!J559&lt;&gt;"",'Daily PnL Log'!J559,"")</f>
        <v>-65961.2</v>
      </c>
      <c r="K61" s="11">
        <f>IF('Daily PnL Log'!K559&lt;&gt;"",'Daily PnL Log'!K559,"")</f>
        <v>-54.36</v>
      </c>
      <c r="L61" s="11">
        <f>IF('Daily PnL Log'!L559&lt;&gt;"",'Daily PnL Log'!L559,"")</f>
        <v>-384.79</v>
      </c>
      <c r="M61" s="11">
        <f>IF('Daily PnL Log'!M559&lt;&gt;"",'Daily PnL Log'!M559,"")</f>
        <v>-439.15000000000003</v>
      </c>
      <c r="N61" s="11">
        <f>IF('Daily PnL Log'!N559&lt;&gt;"",'Daily PnL Log'!N559,"")</f>
        <v>-66400.349999999991</v>
      </c>
      <c r="O61" s="11">
        <f t="shared" si="3"/>
        <v>-55724.3</v>
      </c>
      <c r="P61" s="11">
        <f t="shared" si="3"/>
        <v>60547.1</v>
      </c>
      <c r="Q61" s="11">
        <f t="shared" si="3"/>
        <v>-51159</v>
      </c>
      <c r="R61" s="11">
        <f t="shared" si="3"/>
        <v>8932.8999999999978</v>
      </c>
      <c r="S61" s="11">
        <f t="shared" si="3"/>
        <v>58267.30000000001</v>
      </c>
      <c r="T61" s="11">
        <f t="shared" si="3"/>
        <v>21798.300000000003</v>
      </c>
      <c r="U61" s="11">
        <f t="shared" si="3"/>
        <v>0</v>
      </c>
      <c r="V61" s="11">
        <f t="shared" si="3"/>
        <v>42662.3</v>
      </c>
      <c r="W61" s="11">
        <f>IF('Daily PnL Log'!W559&lt;&gt;"",'Daily PnL Log'!W559,"")</f>
        <v>1143994</v>
      </c>
      <c r="X61" s="11">
        <f>IF('Daily PnL Log'!X559&lt;&gt;"",'Daily PnL Log'!X559,"")</f>
        <v>-5.8042568405079042E-2</v>
      </c>
      <c r="Y61" s="11" t="str">
        <f>IF('Daily PnL Log'!Y559&lt;&gt;"",'Daily PnL Log'!Y559,"")</f>
        <v/>
      </c>
      <c r="Z61" s="11" t="str">
        <f>IF('Daily PnL Log'!Z559&lt;&gt;"",'Daily PnL Log'!Z559,"")</f>
        <v/>
      </c>
      <c r="AA61" s="11">
        <f>IF('Daily PnL Log'!AC559&lt;&gt;"",'Daily PnL Log'!AC559,"")</f>
        <v>136811.57999999999</v>
      </c>
    </row>
    <row r="62" spans="1:27" x14ac:dyDescent="0.25">
      <c r="A62" s="47" t="str">
        <f t="shared" si="2"/>
        <v>Feb</v>
      </c>
      <c r="B62" s="14">
        <f>'Daily PnL Log'!B560</f>
        <v>44974</v>
      </c>
      <c r="C62" s="13">
        <f>IF('Daily PnL Log'!C560&lt;&gt;"",'Daily PnL Log'!C560,"")</f>
        <v>23765.4</v>
      </c>
      <c r="D62" s="13">
        <f>IF('Daily PnL Log'!D560&lt;&gt;"",'Daily PnL Log'!D560,"")</f>
        <v>9684</v>
      </c>
      <c r="E62" s="13">
        <f>IF('Daily PnL Log'!E560&lt;&gt;"",'Daily PnL Log'!E560,"")</f>
        <v>19096.8</v>
      </c>
      <c r="F62" s="13">
        <f>IF('Daily PnL Log'!F560&lt;&gt;"",'Daily PnL Log'!F560,"")</f>
        <v>-107.3</v>
      </c>
      <c r="G62" s="13">
        <f>IF('Daily PnL Log'!G560&lt;&gt;"",'Daily PnL Log'!G560,"")</f>
        <v>220.3</v>
      </c>
      <c r="H62" s="13">
        <f>IF('Daily PnL Log'!H560&lt;&gt;"",'Daily PnL Log'!H560,"")</f>
        <v>-637.1</v>
      </c>
      <c r="I62" s="13">
        <f>IF('Daily PnL Log'!I560&lt;&gt;"",'Daily PnL Log'!I560,"")</f>
        <v>0</v>
      </c>
      <c r="J62" s="13">
        <f>IF('Daily PnL Log'!J560&lt;&gt;"",'Daily PnL Log'!J560,"")</f>
        <v>52022.1</v>
      </c>
      <c r="K62" s="13">
        <f>IF('Daily PnL Log'!K560&lt;&gt;"",'Daily PnL Log'!K560,"")</f>
        <v>-26.73</v>
      </c>
      <c r="L62" s="13">
        <f>IF('Daily PnL Log'!L560&lt;&gt;"",'Daily PnL Log'!L560,"")</f>
        <v>-180.03</v>
      </c>
      <c r="M62" s="13">
        <f>IF('Daily PnL Log'!M560&lt;&gt;"",'Daily PnL Log'!M560,"")</f>
        <v>-206.76</v>
      </c>
      <c r="N62" s="13">
        <f>IF('Daily PnL Log'!N560&lt;&gt;"",'Daily PnL Log'!N560,"")</f>
        <v>51815.34</v>
      </c>
      <c r="O62" s="13">
        <f t="shared" si="3"/>
        <v>-31958.9</v>
      </c>
      <c r="P62" s="13">
        <f t="shared" si="3"/>
        <v>70231.100000000006</v>
      </c>
      <c r="Q62" s="13">
        <f t="shared" si="3"/>
        <v>-32062.2</v>
      </c>
      <c r="R62" s="13">
        <f t="shared" si="3"/>
        <v>8825.5999999999985</v>
      </c>
      <c r="S62" s="13">
        <f t="shared" si="3"/>
        <v>58487.600000000013</v>
      </c>
      <c r="T62" s="13">
        <f t="shared" si="3"/>
        <v>21161.200000000004</v>
      </c>
      <c r="U62" s="13">
        <f t="shared" si="3"/>
        <v>0</v>
      </c>
      <c r="V62" s="13">
        <f t="shared" si="3"/>
        <v>94684.4</v>
      </c>
      <c r="W62" s="13">
        <f>IF('Daily PnL Log'!W560&lt;&gt;"",'Daily PnL Log'!W560,"")</f>
        <v>1101503</v>
      </c>
      <c r="X62" s="13">
        <f>IF('Daily PnL Log'!X560&lt;&gt;"",'Daily PnL Log'!X560,"")</f>
        <v>4.704058000749884E-2</v>
      </c>
      <c r="Y62" s="13" t="str">
        <f>IF('Daily PnL Log'!Y560&lt;&gt;"",'Daily PnL Log'!Y560,"")</f>
        <v/>
      </c>
      <c r="Z62" s="13" t="str">
        <f>IF('Daily PnL Log'!Z560&lt;&gt;"",'Daily PnL Log'!Z560,"")</f>
        <v/>
      </c>
      <c r="AA62" s="13">
        <f>IF('Daily PnL Log'!AC560&lt;&gt;"",'Daily PnL Log'!AC560,"")</f>
        <v>195936.07</v>
      </c>
    </row>
    <row r="63" spans="1:27" x14ac:dyDescent="0.25">
      <c r="A63" s="48" t="str">
        <f t="shared" si="2"/>
        <v>Feb</v>
      </c>
      <c r="B63" s="2">
        <f>'Daily PnL Log'!B561</f>
        <v>44978</v>
      </c>
      <c r="C63" s="11">
        <f>IF('Daily PnL Log'!C561&lt;&gt;"",'Daily PnL Log'!C561,"")</f>
        <v>25659.1</v>
      </c>
      <c r="D63" s="11">
        <f>IF('Daily PnL Log'!D561&lt;&gt;"",'Daily PnL Log'!D561,"")</f>
        <v>-2244.4</v>
      </c>
      <c r="E63" s="11">
        <f>IF('Daily PnL Log'!E561&lt;&gt;"",'Daily PnL Log'!E561,"")</f>
        <v>-2310.4</v>
      </c>
      <c r="F63" s="11">
        <f>IF('Daily PnL Log'!F561&lt;&gt;"",'Daily PnL Log'!F561,"")</f>
        <v>-4816.6000000000004</v>
      </c>
      <c r="G63" s="11">
        <f>IF('Daily PnL Log'!G561&lt;&gt;"",'Daily PnL Log'!G561,"")</f>
        <v>-6595.8</v>
      </c>
      <c r="H63" s="11">
        <f>IF('Daily PnL Log'!H561&lt;&gt;"",'Daily PnL Log'!H561,"")</f>
        <v>4317.8999999999996</v>
      </c>
      <c r="I63" s="11">
        <f>IF('Daily PnL Log'!I561&lt;&gt;"",'Daily PnL Log'!I561,"")</f>
        <v>0</v>
      </c>
      <c r="J63" s="11">
        <f>IF('Daily PnL Log'!J561&lt;&gt;"",'Daily PnL Log'!J561,"")</f>
        <v>14009.799999999994</v>
      </c>
      <c r="K63" s="11">
        <f>IF('Daily PnL Log'!K561&lt;&gt;"",'Daily PnL Log'!K561,"")</f>
        <v>-77.72</v>
      </c>
      <c r="L63" s="11">
        <f>IF('Daily PnL Log'!L561&lt;&gt;"",'Daily PnL Log'!L561,"")</f>
        <v>-551.30999999999995</v>
      </c>
      <c r="M63" s="11">
        <f>IF('Daily PnL Log'!M561&lt;&gt;"",'Daily PnL Log'!M561,"")</f>
        <v>-629.03</v>
      </c>
      <c r="N63" s="11">
        <f>IF('Daily PnL Log'!N561&lt;&gt;"",'Daily PnL Log'!N561,"")</f>
        <v>13380.769999999993</v>
      </c>
      <c r="O63" s="11">
        <f t="shared" si="3"/>
        <v>-6299.8000000000029</v>
      </c>
      <c r="P63" s="11">
        <f t="shared" si="3"/>
        <v>67986.700000000012</v>
      </c>
      <c r="Q63" s="11">
        <f t="shared" si="3"/>
        <v>-34372.6</v>
      </c>
      <c r="R63" s="11">
        <f t="shared" si="3"/>
        <v>4008.9999999999982</v>
      </c>
      <c r="S63" s="11">
        <f t="shared" si="3"/>
        <v>51891.80000000001</v>
      </c>
      <c r="T63" s="11">
        <f t="shared" si="3"/>
        <v>25479.100000000006</v>
      </c>
      <c r="U63" s="11">
        <f t="shared" si="3"/>
        <v>0</v>
      </c>
      <c r="V63" s="11">
        <f t="shared" si="3"/>
        <v>108694.19999999998</v>
      </c>
      <c r="W63" s="11">
        <f>IF('Daily PnL Log'!W561&lt;&gt;"",'Daily PnL Log'!W561,"")</f>
        <v>998739</v>
      </c>
      <c r="X63" s="11">
        <f>IF('Daily PnL Log'!X561&lt;&gt;"",'Daily PnL Log'!X561,"")</f>
        <v>1.3397664454877594E-2</v>
      </c>
      <c r="Y63" s="11" t="str">
        <f>IF('Daily PnL Log'!Y561&lt;&gt;"",'Daily PnL Log'!Y561,"")</f>
        <v/>
      </c>
      <c r="Z63" s="11" t="str">
        <f>IF('Daily PnL Log'!Z561&lt;&gt;"",'Daily PnL Log'!Z561,"")</f>
        <v/>
      </c>
      <c r="AA63" s="11">
        <f>IF('Daily PnL Log'!AC561&lt;&gt;"",'Daily PnL Log'!AC561,"")</f>
        <v>231680.09</v>
      </c>
    </row>
    <row r="64" spans="1:27" x14ac:dyDescent="0.25">
      <c r="A64" s="47" t="str">
        <f t="shared" si="2"/>
        <v>Feb</v>
      </c>
      <c r="B64" s="14">
        <f>'Daily PnL Log'!B562</f>
        <v>44979</v>
      </c>
      <c r="C64" s="13">
        <f>IF('Daily PnL Log'!C562&lt;&gt;"",'Daily PnL Log'!C562,"")</f>
        <v>-36513.300000000003</v>
      </c>
      <c r="D64" s="13">
        <f>IF('Daily PnL Log'!D562&lt;&gt;"",'Daily PnL Log'!D562,"")</f>
        <v>-6336.2</v>
      </c>
      <c r="E64" s="13">
        <f>IF('Daily PnL Log'!E562&lt;&gt;"",'Daily PnL Log'!E562,"")</f>
        <v>12180.4</v>
      </c>
      <c r="F64" s="13">
        <f>IF('Daily PnL Log'!F562&lt;&gt;"",'Daily PnL Log'!F562,"")</f>
        <v>12346.2</v>
      </c>
      <c r="G64" s="13">
        <f>IF('Daily PnL Log'!G562&lt;&gt;"",'Daily PnL Log'!G562,"")</f>
        <v>20402.7</v>
      </c>
      <c r="H64" s="13">
        <f>IF('Daily PnL Log'!H562&lt;&gt;"",'Daily PnL Log'!H562,"")</f>
        <v>-21322.3</v>
      </c>
      <c r="I64" s="13">
        <f>IF('Daily PnL Log'!I562&lt;&gt;"",'Daily PnL Log'!I562,"")</f>
        <v>0</v>
      </c>
      <c r="J64" s="13">
        <f>IF('Daily PnL Log'!J562&lt;&gt;"",'Daily PnL Log'!J562,"")</f>
        <v>-19242.499999999996</v>
      </c>
      <c r="K64" s="13">
        <f>IF('Daily PnL Log'!K562&lt;&gt;"",'Daily PnL Log'!K562,"")</f>
        <v>-55.53</v>
      </c>
      <c r="L64" s="13">
        <f>IF('Daily PnL Log'!L562&lt;&gt;"",'Daily PnL Log'!L562,"")</f>
        <v>-392.35</v>
      </c>
      <c r="M64" s="13">
        <f>IF('Daily PnL Log'!M562&lt;&gt;"",'Daily PnL Log'!M562,"")</f>
        <v>-447.88</v>
      </c>
      <c r="N64" s="13">
        <f>IF('Daily PnL Log'!N562&lt;&gt;"",'Daily PnL Log'!N562,"")</f>
        <v>-19690.379999999997</v>
      </c>
      <c r="O64" s="13">
        <f t="shared" si="3"/>
        <v>-42813.100000000006</v>
      </c>
      <c r="P64" s="13">
        <f t="shared" si="3"/>
        <v>61650.500000000015</v>
      </c>
      <c r="Q64" s="13">
        <f t="shared" si="3"/>
        <v>-22192.199999999997</v>
      </c>
      <c r="R64" s="13">
        <f t="shared" si="3"/>
        <v>16355.199999999999</v>
      </c>
      <c r="S64" s="13">
        <f t="shared" si="3"/>
        <v>72294.500000000015</v>
      </c>
      <c r="T64" s="13">
        <f t="shared" si="3"/>
        <v>4156.8000000000065</v>
      </c>
      <c r="U64" s="13">
        <f t="shared" si="3"/>
        <v>0</v>
      </c>
      <c r="V64" s="13">
        <f t="shared" si="3"/>
        <v>89451.699999999983</v>
      </c>
      <c r="W64" s="13">
        <f>IF('Daily PnL Log'!W562&lt;&gt;"",'Daily PnL Log'!W562,"")</f>
        <v>1177623</v>
      </c>
      <c r="X64" s="13">
        <f>IF('Daily PnL Log'!X562&lt;&gt;"",'Daily PnL Log'!X562,"")</f>
        <v>-1.6720444488601188E-2</v>
      </c>
      <c r="Y64" s="13" t="str">
        <f>IF('Daily PnL Log'!Y562&lt;&gt;"",'Daily PnL Log'!Y562,"")</f>
        <v/>
      </c>
      <c r="Z64" s="13" t="str">
        <f>IF('Daily PnL Log'!Z562&lt;&gt;"",'Daily PnL Log'!Z562,"")</f>
        <v/>
      </c>
      <c r="AA64" s="13">
        <f>IF('Daily PnL Log'!AC562&lt;&gt;"",'Daily PnL Log'!AC562,"")</f>
        <v>186900.71</v>
      </c>
    </row>
    <row r="65" spans="1:27" x14ac:dyDescent="0.25">
      <c r="A65" s="48" t="str">
        <f t="shared" si="2"/>
        <v>Feb</v>
      </c>
      <c r="B65" s="2">
        <f>'Daily PnL Log'!B563</f>
        <v>44980</v>
      </c>
      <c r="C65" s="11">
        <f>IF('Daily PnL Log'!C563&lt;&gt;"",'Daily PnL Log'!C563,"")</f>
        <v>-49044.6</v>
      </c>
      <c r="D65" s="11">
        <f>IF('Daily PnL Log'!D563&lt;&gt;"",'Daily PnL Log'!D563,"")</f>
        <v>-6607.6</v>
      </c>
      <c r="E65" s="11">
        <f>IF('Daily PnL Log'!E563&lt;&gt;"",'Daily PnL Log'!E563,"")</f>
        <v>-8358.6</v>
      </c>
      <c r="F65" s="11">
        <f>IF('Daily PnL Log'!F563&lt;&gt;"",'Daily PnL Log'!F563,"")</f>
        <v>7020.5</v>
      </c>
      <c r="G65" s="11">
        <f>IF('Daily PnL Log'!G563&lt;&gt;"",'Daily PnL Log'!G563,"")</f>
        <v>-17049.400000000001</v>
      </c>
      <c r="H65" s="11">
        <f>IF('Daily PnL Log'!H563&lt;&gt;"",'Daily PnL Log'!H563,"")</f>
        <v>-1964.7</v>
      </c>
      <c r="I65" s="11">
        <f>IF('Daily PnL Log'!I563&lt;&gt;"",'Daily PnL Log'!I563,"")</f>
        <v>0</v>
      </c>
      <c r="J65" s="11">
        <f>IF('Daily PnL Log'!J563&lt;&gt;"",'Daily PnL Log'!J563,"")</f>
        <v>-76004.399999999994</v>
      </c>
      <c r="K65" s="11">
        <f>IF('Daily PnL Log'!K563&lt;&gt;"",'Daily PnL Log'!K563,"")</f>
        <v>-73.41</v>
      </c>
      <c r="L65" s="11">
        <f>IF('Daily PnL Log'!L563&lt;&gt;"",'Daily PnL Log'!L563,"")</f>
        <v>-517.39</v>
      </c>
      <c r="M65" s="11">
        <f>IF('Daily PnL Log'!M563&lt;&gt;"",'Daily PnL Log'!M563,"")</f>
        <v>-590.79999999999995</v>
      </c>
      <c r="N65" s="11">
        <f>IF('Daily PnL Log'!N563&lt;&gt;"",'Daily PnL Log'!N563,"")</f>
        <v>-76595.199999999997</v>
      </c>
      <c r="O65" s="11">
        <f t="shared" si="3"/>
        <v>-91857.700000000012</v>
      </c>
      <c r="P65" s="11">
        <f t="shared" si="3"/>
        <v>55042.900000000016</v>
      </c>
      <c r="Q65" s="11">
        <f t="shared" si="3"/>
        <v>-30550.799999999996</v>
      </c>
      <c r="R65" s="11">
        <f t="shared" si="3"/>
        <v>23375.699999999997</v>
      </c>
      <c r="S65" s="11">
        <f t="shared" si="3"/>
        <v>55245.100000000013</v>
      </c>
      <c r="T65" s="11">
        <f t="shared" si="3"/>
        <v>2192.1000000000067</v>
      </c>
      <c r="U65" s="11">
        <f t="shared" si="3"/>
        <v>0</v>
      </c>
      <c r="V65" s="11">
        <f t="shared" si="3"/>
        <v>13447.299999999988</v>
      </c>
      <c r="W65" s="11">
        <f>IF('Daily PnL Log'!W563&lt;&gt;"",'Daily PnL Log'!W563,"")</f>
        <v>1417068</v>
      </c>
      <c r="X65" s="11">
        <f>IF('Daily PnL Log'!X563&lt;&gt;"",'Daily PnL Log'!X563,"")</f>
        <v>-5.4051887418246687E-2</v>
      </c>
      <c r="Y65" s="11" t="str">
        <f>IF('Daily PnL Log'!Y563&lt;&gt;"",'Daily PnL Log'!Y563,"")</f>
        <v/>
      </c>
      <c r="Z65" s="11" t="str">
        <f>IF('Daily PnL Log'!Z563&lt;&gt;"",'Daily PnL Log'!Z563,"")</f>
        <v/>
      </c>
      <c r="AA65" s="11">
        <f>IF('Daily PnL Log'!AC563&lt;&gt;"",'Daily PnL Log'!AC563,"")</f>
        <v>122038.16</v>
      </c>
    </row>
    <row r="66" spans="1:27" x14ac:dyDescent="0.25">
      <c r="A66" s="47" t="str">
        <f t="shared" si="2"/>
        <v>Feb</v>
      </c>
      <c r="B66" s="14">
        <f>'Daily PnL Log'!B564</f>
        <v>44981</v>
      </c>
      <c r="C66" s="13">
        <f>IF('Daily PnL Log'!C564&lt;&gt;"",'Daily PnL Log'!C564,"")</f>
        <v>-25321</v>
      </c>
      <c r="D66" s="13">
        <f>IF('Daily PnL Log'!D564&lt;&gt;"",'Daily PnL Log'!D564,"")</f>
        <v>9398.7999999999993</v>
      </c>
      <c r="E66" s="13">
        <f>IF('Daily PnL Log'!E564&lt;&gt;"",'Daily PnL Log'!E564,"")</f>
        <v>-8034.2</v>
      </c>
      <c r="F66" s="13">
        <f>IF('Daily PnL Log'!F564&lt;&gt;"",'Daily PnL Log'!F564,"")</f>
        <v>12536.9</v>
      </c>
      <c r="G66" s="13">
        <f>IF('Daily PnL Log'!G564&lt;&gt;"",'Daily PnL Log'!G564,"")</f>
        <v>21033.4</v>
      </c>
      <c r="H66" s="13">
        <f>IF('Daily PnL Log'!H564&lt;&gt;"",'Daily PnL Log'!H564,"")</f>
        <v>4590.2</v>
      </c>
      <c r="I66" s="13">
        <f>IF('Daily PnL Log'!I564&lt;&gt;"",'Daily PnL Log'!I564,"")</f>
        <v>0</v>
      </c>
      <c r="J66" s="13">
        <f>IF('Daily PnL Log'!J564&lt;&gt;"",'Daily PnL Log'!J564,"")</f>
        <v>14204.099999999999</v>
      </c>
      <c r="K66" s="13">
        <f>IF('Daily PnL Log'!K564&lt;&gt;"",'Daily PnL Log'!K564,"")</f>
        <v>-558.21</v>
      </c>
      <c r="L66" s="13">
        <f>IF('Daily PnL Log'!L564&lt;&gt;"",'Daily PnL Log'!L564,"")</f>
        <v>-2652.45</v>
      </c>
      <c r="M66" s="13">
        <f>IF('Daily PnL Log'!M564&lt;&gt;"",'Daily PnL Log'!M564,"")</f>
        <v>-3210.66</v>
      </c>
      <c r="N66" s="13">
        <f>IF('Daily PnL Log'!N564&lt;&gt;"",'Daily PnL Log'!N564,"")</f>
        <v>10993.439999999999</v>
      </c>
      <c r="O66" s="13">
        <f t="shared" si="3"/>
        <v>-117178.70000000001</v>
      </c>
      <c r="P66" s="13">
        <f t="shared" si="3"/>
        <v>64441.700000000012</v>
      </c>
      <c r="Q66" s="13">
        <f t="shared" si="3"/>
        <v>-38584.999999999993</v>
      </c>
      <c r="R66" s="13">
        <f t="shared" si="3"/>
        <v>35912.6</v>
      </c>
      <c r="S66" s="13">
        <f t="shared" si="3"/>
        <v>76278.500000000015</v>
      </c>
      <c r="T66" s="13">
        <f t="shared" si="3"/>
        <v>6782.3000000000065</v>
      </c>
      <c r="U66" s="13">
        <f t="shared" si="3"/>
        <v>0</v>
      </c>
      <c r="V66" s="13">
        <f t="shared" si="3"/>
        <v>27651.399999999987</v>
      </c>
      <c r="W66" s="13">
        <f>IF('Daily PnL Log'!W564&lt;&gt;"",'Daily PnL Log'!W564,"")</f>
        <v>665850</v>
      </c>
      <c r="X66" s="13">
        <f>IF('Daily PnL Log'!X564&lt;&gt;"",'Daily PnL Log'!X564,"")</f>
        <v>1.6510385221896823E-2</v>
      </c>
      <c r="Y66" s="13">
        <f>IF('Daily PnL Log'!Y564&lt;&gt;"",'Daily PnL Log'!Y564,"")</f>
        <v>-7140.6</v>
      </c>
      <c r="Z66" s="13">
        <f>IF('Daily PnL Log'!Z564&lt;&gt;"",'Daily PnL Log'!Z564,"")</f>
        <v>2996.7</v>
      </c>
      <c r="AA66" s="13">
        <f>IF('Daily PnL Log'!AC564&lt;&gt;"",'Daily PnL Log'!AC564,"")</f>
        <v>124141.25</v>
      </c>
    </row>
    <row r="67" spans="1:27" x14ac:dyDescent="0.25">
      <c r="A67" s="48" t="str">
        <f t="shared" si="2"/>
        <v>Feb</v>
      </c>
      <c r="B67" s="2">
        <f>'Daily PnL Log'!B565</f>
        <v>44984</v>
      </c>
      <c r="C67" s="11">
        <f>IF('Daily PnL Log'!C565&lt;&gt;"",'Daily PnL Log'!C565,"")</f>
        <v>-23684.7</v>
      </c>
      <c r="D67" s="11">
        <f>IF('Daily PnL Log'!D565&lt;&gt;"",'Daily PnL Log'!D565,"")</f>
        <v>-14962.8</v>
      </c>
      <c r="E67" s="11">
        <f>IF('Daily PnL Log'!E565&lt;&gt;"",'Daily PnL Log'!E565,"")</f>
        <v>-510.6</v>
      </c>
      <c r="F67" s="11">
        <f>IF('Daily PnL Log'!F565&lt;&gt;"",'Daily PnL Log'!F565,"")</f>
        <v>-7970.5</v>
      </c>
      <c r="G67" s="11">
        <f>IF('Daily PnL Log'!G565&lt;&gt;"",'Daily PnL Log'!G565,"")</f>
        <v>13431.8</v>
      </c>
      <c r="H67" s="11">
        <f>IF('Daily PnL Log'!H565&lt;&gt;"",'Daily PnL Log'!H565,"")</f>
        <v>276</v>
      </c>
      <c r="I67" s="11">
        <f>IF('Daily PnL Log'!I565&lt;&gt;"",'Daily PnL Log'!I565,"")</f>
        <v>0</v>
      </c>
      <c r="J67" s="11">
        <f>IF('Daily PnL Log'!J565&lt;&gt;"",'Daily PnL Log'!J565,"")</f>
        <v>-33420.800000000003</v>
      </c>
      <c r="K67" s="11">
        <f>IF('Daily PnL Log'!K565&lt;&gt;"",'Daily PnL Log'!K565,"")</f>
        <v>-23.58</v>
      </c>
      <c r="L67" s="11">
        <f>IF('Daily PnL Log'!L565&lt;&gt;"",'Daily PnL Log'!L565,"")</f>
        <v>-167.21</v>
      </c>
      <c r="M67" s="11">
        <f>IF('Daily PnL Log'!M565&lt;&gt;"",'Daily PnL Log'!M565,"")</f>
        <v>-190.79000000000002</v>
      </c>
      <c r="N67" s="11">
        <f>IF('Daily PnL Log'!N565&lt;&gt;"",'Daily PnL Log'!N565,"")</f>
        <v>-33611.590000000004</v>
      </c>
      <c r="O67" s="11">
        <f t="shared" ref="O67:V68" si="4">IF(C67&lt;&gt;"",O66+C67,"")</f>
        <v>-140863.40000000002</v>
      </c>
      <c r="P67" s="11">
        <f t="shared" si="4"/>
        <v>49478.900000000009</v>
      </c>
      <c r="Q67" s="11">
        <f t="shared" si="4"/>
        <v>-39095.599999999991</v>
      </c>
      <c r="R67" s="11">
        <f t="shared" si="4"/>
        <v>27942.1</v>
      </c>
      <c r="S67" s="11">
        <f t="shared" si="4"/>
        <v>89710.300000000017</v>
      </c>
      <c r="T67" s="11">
        <f t="shared" si="4"/>
        <v>7058.3000000000065</v>
      </c>
      <c r="U67" s="11">
        <f t="shared" si="4"/>
        <v>0</v>
      </c>
      <c r="V67" s="11">
        <f t="shared" si="4"/>
        <v>-5769.400000000016</v>
      </c>
      <c r="W67" s="11">
        <f>IF('Daily PnL Log'!W565&lt;&gt;"",'Daily PnL Log'!W565,"")</f>
        <v>646865</v>
      </c>
      <c r="X67" s="11">
        <f>IF('Daily PnL Log'!X565&lt;&gt;"",'Daily PnL Log'!X565,"")</f>
        <v>-5.1960749151677713E-2</v>
      </c>
      <c r="Y67" s="11" t="str">
        <f>IF('Daily PnL Log'!Y565&lt;&gt;"",'Daily PnL Log'!Y565,"")</f>
        <v/>
      </c>
      <c r="Z67" s="11" t="str">
        <f>IF('Daily PnL Log'!Z565&lt;&gt;"",'Daily PnL Log'!Z565,"")</f>
        <v/>
      </c>
      <c r="AA67" s="11">
        <f>IF('Daily PnL Log'!AC565&lt;&gt;"",'Daily PnL Log'!AC565,"")</f>
        <v>73740.460000000006</v>
      </c>
    </row>
    <row r="68" spans="1:27" x14ac:dyDescent="0.25">
      <c r="A68" s="47" t="str">
        <f t="shared" si="2"/>
        <v>Feb</v>
      </c>
      <c r="B68" s="14">
        <f>'Daily PnL Log'!B566</f>
        <v>44985</v>
      </c>
      <c r="C68" s="13">
        <f>IF('Daily PnL Log'!C566&lt;&gt;"",'Daily PnL Log'!C566,"")</f>
        <v>142560.9</v>
      </c>
      <c r="D68" s="13">
        <f>IF('Daily PnL Log'!D566&lt;&gt;"",'Daily PnL Log'!D566,"")</f>
        <v>-22363.4</v>
      </c>
      <c r="E68" s="13">
        <f>IF('Daily PnL Log'!E566&lt;&gt;"",'Daily PnL Log'!E566,"")</f>
        <v>4010.6</v>
      </c>
      <c r="F68" s="13">
        <f>IF('Daily PnL Log'!F566&lt;&gt;"",'Daily PnL Log'!F566,"")</f>
        <v>6616.6</v>
      </c>
      <c r="G68" s="13">
        <f>IF('Daily PnL Log'!G566&lt;&gt;"",'Daily PnL Log'!G566,"")</f>
        <v>-9832.1</v>
      </c>
      <c r="H68" s="13">
        <f>IF('Daily PnL Log'!H566&lt;&gt;"",'Daily PnL Log'!H566,"")</f>
        <v>-900.7</v>
      </c>
      <c r="I68" s="13">
        <f>IF('Daily PnL Log'!I566&lt;&gt;"",'Daily PnL Log'!I566,"")</f>
        <v>0</v>
      </c>
      <c r="J68" s="13">
        <f>IF('Daily PnL Log'!J566&lt;&gt;"",'Daily PnL Log'!J566,"")</f>
        <v>120091.90000000001</v>
      </c>
      <c r="K68" s="13">
        <f>IF('Daily PnL Log'!K566&lt;&gt;"",'Daily PnL Log'!K566,"")</f>
        <v>-123.25</v>
      </c>
      <c r="L68" s="13">
        <f>IF('Daily PnL Log'!L566&lt;&gt;"",'Daily PnL Log'!L566,"")</f>
        <v>-874</v>
      </c>
      <c r="M68" s="13">
        <f>IF('Daily PnL Log'!M566&lt;&gt;"",'Daily PnL Log'!M566,"")</f>
        <v>-997.25</v>
      </c>
      <c r="N68" s="13">
        <f>IF('Daily PnL Log'!N566&lt;&gt;"",'Daily PnL Log'!N566,"")</f>
        <v>119094.65000000001</v>
      </c>
      <c r="O68" s="13">
        <f t="shared" si="4"/>
        <v>1697.4999999999709</v>
      </c>
      <c r="P68" s="13">
        <f t="shared" si="4"/>
        <v>27115.500000000007</v>
      </c>
      <c r="Q68" s="13">
        <f t="shared" si="4"/>
        <v>-35084.999999999993</v>
      </c>
      <c r="R68" s="13">
        <f t="shared" si="4"/>
        <v>34558.699999999997</v>
      </c>
      <c r="S68" s="13">
        <f t="shared" si="4"/>
        <v>79878.200000000012</v>
      </c>
      <c r="T68" s="13">
        <f t="shared" si="4"/>
        <v>6157.6000000000067</v>
      </c>
      <c r="U68" s="13">
        <f t="shared" si="4"/>
        <v>0</v>
      </c>
      <c r="V68" s="13">
        <f t="shared" si="4"/>
        <v>114322.5</v>
      </c>
      <c r="W68" s="13">
        <f>IF('Daily PnL Log'!W566&lt;&gt;"",'Daily PnL Log'!W566,"")</f>
        <v>693056</v>
      </c>
      <c r="X68" s="13">
        <f>IF('Daily PnL Log'!X566&lt;&gt;"",'Daily PnL Log'!X566,"")</f>
        <v>0.17183986575399393</v>
      </c>
      <c r="Y68" s="13">
        <f>IF('Daily PnL Log'!Y566&lt;&gt;"",'Daily PnL Log'!Y566,"")</f>
        <v>-5074.5</v>
      </c>
      <c r="Z68" s="13">
        <f>IF('Daily PnL Log'!Z566&lt;&gt;"",'Daily PnL Log'!Z566,"")</f>
        <v>1982.37</v>
      </c>
      <c r="AA68" s="13">
        <f>IF('Daily PnL Log'!AC566&lt;&gt;"",'Daily PnL Log'!AC566,"")</f>
        <v>196175.21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2:AA82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customWidth="1"/>
    <col min="19" max="19" width="14.42578125" style="20" bestFit="1" customWidth="1"/>
    <col min="20" max="20" width="10.5703125" style="20" bestFit="1" customWidth="1"/>
    <col min="21" max="21" width="13.42578125" style="20" bestFit="1" customWidth="1"/>
    <col min="22" max="22" width="13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87560.099999999977</v>
      </c>
    </row>
    <row r="8" spans="1:2" ht="18.75" x14ac:dyDescent="0.3">
      <c r="A8" s="55" t="s">
        <v>6</v>
      </c>
      <c r="B8" s="56">
        <f>K48</f>
        <v>-1784.75</v>
      </c>
    </row>
    <row r="9" spans="1:2" ht="18.75" x14ac:dyDescent="0.3">
      <c r="A9" s="55" t="s">
        <v>30</v>
      </c>
      <c r="B9" s="56">
        <f>L48</f>
        <v>-12176.41</v>
      </c>
    </row>
    <row r="10" spans="1:2" ht="18.75" x14ac:dyDescent="0.3">
      <c r="A10" s="55" t="s">
        <v>11</v>
      </c>
      <c r="B10" s="56">
        <f>Y48</f>
        <v>-15567.36</v>
      </c>
    </row>
    <row r="11" spans="1:2" ht="18.75" x14ac:dyDescent="0.3">
      <c r="A11" s="57" t="s">
        <v>18</v>
      </c>
      <c r="B11" s="54">
        <f>B7+(B8+B9+B10)</f>
        <v>58031.579999999973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1015152</v>
      </c>
    </row>
    <row r="15" spans="1:2" ht="18.75" x14ac:dyDescent="0.3">
      <c r="A15" s="60" t="s">
        <v>15</v>
      </c>
      <c r="B15" s="63">
        <f>B11/B14</f>
        <v>5.7165409712043098E-2</v>
      </c>
    </row>
    <row r="16" spans="1:2" ht="18.75" x14ac:dyDescent="0.3">
      <c r="A16" s="60" t="s">
        <v>17</v>
      </c>
      <c r="B16" s="63">
        <f>X48</f>
        <v>3.1594461329776717E-2</v>
      </c>
    </row>
    <row r="17" spans="1:2" ht="18.75" x14ac:dyDescent="0.3">
      <c r="A17" s="60" t="s">
        <v>31</v>
      </c>
      <c r="B17" s="64">
        <f>B15/B16</f>
        <v>1.8093490854413341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77411.10000000002</v>
      </c>
      <c r="D48" s="41">
        <f t="shared" si="0"/>
        <v>-60912.600000000006</v>
      </c>
      <c r="E48" s="41">
        <f t="shared" si="0"/>
        <v>-94043.300000000017</v>
      </c>
      <c r="F48" s="41">
        <f t="shared" si="0"/>
        <v>127562.7</v>
      </c>
      <c r="G48" s="41">
        <f t="shared" si="0"/>
        <v>68770.3</v>
      </c>
      <c r="H48" s="41">
        <f t="shared" si="0"/>
        <v>-31228.099999999991</v>
      </c>
      <c r="I48" s="41">
        <f t="shared" si="0"/>
        <v>0</v>
      </c>
      <c r="J48" s="41">
        <f t="shared" si="0"/>
        <v>87560.099999999977</v>
      </c>
      <c r="K48" s="41">
        <f t="shared" si="0"/>
        <v>-1784.75</v>
      </c>
      <c r="L48" s="41">
        <f t="shared" si="0"/>
        <v>-12176.41</v>
      </c>
      <c r="M48" s="41">
        <f t="shared" si="0"/>
        <v>-13961.159999999998</v>
      </c>
      <c r="N48" s="41">
        <f t="shared" si="0"/>
        <v>73598.939999999973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1015152</v>
      </c>
      <c r="X48" s="44">
        <f>_xlfn.STDEV.P(X50:X69)</f>
        <v>3.1594461329776717E-2</v>
      </c>
      <c r="Y48" s="41">
        <f>SUM(Y50:Y69)</f>
        <v>-15567.36</v>
      </c>
      <c r="Z48" s="41">
        <f>SUM(Z50:Z69)</f>
        <v>4613.38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Log'!B528</f>
        <v>44929</v>
      </c>
      <c r="C50" s="13">
        <f>IF('Daily PnL Log'!C528&lt;&gt;"",'Daily PnL Log'!C528,"")</f>
        <v>-14519.7</v>
      </c>
      <c r="D50" s="13">
        <f>IF('Daily PnL Log'!D528&lt;&gt;"",'Daily PnL Log'!D528,"")</f>
        <v>-4874.1000000000004</v>
      </c>
      <c r="E50" s="13">
        <f>IF('Daily PnL Log'!E528&lt;&gt;"",'Daily PnL Log'!E528,"")</f>
        <v>-291.2</v>
      </c>
      <c r="F50" s="13">
        <f>IF('Daily PnL Log'!F528&lt;&gt;"",'Daily PnL Log'!F528,"")</f>
        <v>39060.5</v>
      </c>
      <c r="G50" s="13">
        <f>IF('Daily PnL Log'!G528&lt;&gt;"",'Daily PnL Log'!G528,"")</f>
        <v>28664.6</v>
      </c>
      <c r="H50" s="13">
        <f>IF('Daily PnL Log'!H528&lt;&gt;"",'Daily PnL Log'!H528,"")</f>
        <v>-14334.6</v>
      </c>
      <c r="I50" s="13">
        <f>IF('Daily PnL Log'!I528&lt;&gt;"",'Daily PnL Log'!I528,"")</f>
        <v>0</v>
      </c>
      <c r="J50" s="13">
        <f>IF('Daily PnL Log'!J528&lt;&gt;"",'Daily PnL Log'!J528,"")</f>
        <v>33705.499999999993</v>
      </c>
      <c r="K50" s="13">
        <f>IF('Daily PnL Log'!K528&lt;&gt;"",'Daily PnL Log'!K528,"")</f>
        <v>-54.73</v>
      </c>
      <c r="L50" s="13">
        <f>IF('Daily PnL Log'!L528&lt;&gt;"",'Daily PnL Log'!L528,"")</f>
        <v>-388.01</v>
      </c>
      <c r="M50" s="13">
        <f>IF('Daily PnL Log'!M528&lt;&gt;"",'Daily PnL Log'!M528,"")</f>
        <v>-442.74</v>
      </c>
      <c r="N50" s="13">
        <f>IF('Daily PnL Log'!N528&lt;&gt;"",'Daily PnL Log'!N528,"")</f>
        <v>33262.759999999995</v>
      </c>
      <c r="O50" s="13">
        <f t="shared" ref="O50:U50" si="1">C50</f>
        <v>-14519.7</v>
      </c>
      <c r="P50" s="13">
        <f t="shared" si="1"/>
        <v>-4874.1000000000004</v>
      </c>
      <c r="Q50" s="13">
        <f t="shared" si="1"/>
        <v>-291.2</v>
      </c>
      <c r="R50" s="13">
        <f t="shared" si="1"/>
        <v>39060.5</v>
      </c>
      <c r="S50" s="13">
        <f t="shared" si="1"/>
        <v>28664.6</v>
      </c>
      <c r="T50" s="13">
        <f t="shared" si="1"/>
        <v>-14334.6</v>
      </c>
      <c r="U50" s="13">
        <f t="shared" si="1"/>
        <v>0</v>
      </c>
      <c r="V50" s="13">
        <f>SUM(O50:T50)</f>
        <v>33705.499999999993</v>
      </c>
      <c r="W50" s="13">
        <f>IF('Daily PnL Log'!W528&lt;&gt;"",'Daily PnL Log'!W528,"")</f>
        <v>878188</v>
      </c>
      <c r="X50" s="13">
        <f>IF('Daily PnL Log'!X528&lt;&gt;"",'Daily PnL Log'!X528,"")</f>
        <v>3.7876582235238918E-2</v>
      </c>
      <c r="Y50" s="13">
        <f>IF('Daily PnL Log'!Y528&lt;&gt;"",'Daily PnL Log'!Y528,"")</f>
        <v>-2219.92</v>
      </c>
      <c r="Z50" s="13" t="str">
        <f>IF('Daily PnL Log'!Z528&lt;&gt;"",'Daily PnL Log'!Z528,"")</f>
        <v/>
      </c>
      <c r="AA50" s="13">
        <f>IF('Daily PnL Log'!AC528&lt;&gt;"",'Daily PnL Log'!AC528,"")</f>
        <v>374566.14</v>
      </c>
    </row>
    <row r="51" spans="1:27" x14ac:dyDescent="0.25">
      <c r="A51" s="48" t="str">
        <f t="shared" ref="A51:A69" si="2">TEXT(B51,"mmm")</f>
        <v>Jan</v>
      </c>
      <c r="B51" s="2">
        <f>'Daily PnL Log'!B529</f>
        <v>44930</v>
      </c>
      <c r="C51" s="11">
        <f>IF('Daily PnL Log'!C529&lt;&gt;"",'Daily PnL Log'!C529,"")</f>
        <v>-5457.8</v>
      </c>
      <c r="D51" s="11">
        <f>IF('Daily PnL Log'!D529&lt;&gt;"",'Daily PnL Log'!D529,"")</f>
        <v>8295.5</v>
      </c>
      <c r="E51" s="11">
        <f>IF('Daily PnL Log'!E529&lt;&gt;"",'Daily PnL Log'!E529,"")</f>
        <v>-17018</v>
      </c>
      <c r="F51" s="11">
        <f>IF('Daily PnL Log'!F529&lt;&gt;"",'Daily PnL Log'!F529,"")</f>
        <v>44491.6</v>
      </c>
      <c r="G51" s="11">
        <f>IF('Daily PnL Log'!G529&lt;&gt;"",'Daily PnL Log'!G529,"")</f>
        <v>-28391.3</v>
      </c>
      <c r="H51" s="11">
        <f>IF('Daily PnL Log'!H529&lt;&gt;"",'Daily PnL Log'!H529,"")</f>
        <v>24462.9</v>
      </c>
      <c r="I51" s="11">
        <f>IF('Daily PnL Log'!I529&lt;&gt;"",'Daily PnL Log'!I529,"")</f>
        <v>0</v>
      </c>
      <c r="J51" s="11">
        <f>IF('Daily PnL Log'!J529&lt;&gt;"",'Daily PnL Log'!J529,"")</f>
        <v>26382.9</v>
      </c>
      <c r="K51" s="11">
        <f>IF('Daily PnL Log'!K529&lt;&gt;"",'Daily PnL Log'!K529,"")</f>
        <v>-94.7</v>
      </c>
      <c r="L51" s="11">
        <f>IF('Daily PnL Log'!L529&lt;&gt;"",'Daily PnL Log'!L529,"")</f>
        <v>-671.14</v>
      </c>
      <c r="M51" s="11">
        <f>IF('Daily PnL Log'!M529&lt;&gt;"",'Daily PnL Log'!M529,"")</f>
        <v>-765.84</v>
      </c>
      <c r="N51" s="11">
        <f>IF('Daily PnL Log'!N529&lt;&gt;"",'Daily PnL Log'!N529,"")</f>
        <v>25617.06</v>
      </c>
      <c r="O51" s="11">
        <f t="shared" ref="O51:V66" si="3">IF(C51&lt;&gt;"",O50+C51,"")</f>
        <v>-19977.5</v>
      </c>
      <c r="P51" s="11">
        <f t="shared" si="3"/>
        <v>3421.3999999999996</v>
      </c>
      <c r="Q51" s="11">
        <f t="shared" si="3"/>
        <v>-17309.2</v>
      </c>
      <c r="R51" s="11">
        <f t="shared" si="3"/>
        <v>83552.100000000006</v>
      </c>
      <c r="S51" s="11">
        <f t="shared" si="3"/>
        <v>273.29999999999927</v>
      </c>
      <c r="T51" s="11">
        <f t="shared" si="3"/>
        <v>10128.300000000001</v>
      </c>
      <c r="U51" s="11">
        <f t="shared" si="3"/>
        <v>0</v>
      </c>
      <c r="V51" s="11">
        <f t="shared" si="3"/>
        <v>60088.399999999994</v>
      </c>
      <c r="W51" s="11">
        <f>IF('Daily PnL Log'!W529&lt;&gt;"",'Daily PnL Log'!W529,"")</f>
        <v>913592</v>
      </c>
      <c r="X51" s="11">
        <f>IF('Daily PnL Log'!X529&lt;&gt;"",'Daily PnL Log'!X529,"")</f>
        <v>2.8039934675434988E-2</v>
      </c>
      <c r="Y51" s="11" t="str">
        <f>IF('Daily PnL Log'!Y529&lt;&gt;"",'Daily PnL Log'!Y529,"")</f>
        <v/>
      </c>
      <c r="Z51" s="11" t="str">
        <f>IF('Daily PnL Log'!Z529&lt;&gt;"",'Daily PnL Log'!Z529,"")</f>
        <v/>
      </c>
      <c r="AA51" s="11">
        <f>IF('Daily PnL Log'!AC529&lt;&gt;"",'Daily PnL Log'!AC529,"")</f>
        <v>103897.92</v>
      </c>
    </row>
    <row r="52" spans="1:27" x14ac:dyDescent="0.25">
      <c r="A52" s="47" t="str">
        <f t="shared" si="2"/>
        <v>Jan</v>
      </c>
      <c r="B52" s="14">
        <f>'Daily PnL Log'!B530</f>
        <v>44931</v>
      </c>
      <c r="C52" s="13">
        <f>IF('Daily PnL Log'!C530&lt;&gt;"",'Daily PnL Log'!C530,"")</f>
        <v>3216.9</v>
      </c>
      <c r="D52" s="13">
        <f>IF('Daily PnL Log'!D530&lt;&gt;"",'Daily PnL Log'!D530,"")</f>
        <v>-2281.1999999999998</v>
      </c>
      <c r="E52" s="13">
        <f>IF('Daily PnL Log'!E530&lt;&gt;"",'Daily PnL Log'!E530,"")</f>
        <v>-11056.2</v>
      </c>
      <c r="F52" s="13">
        <f>IF('Daily PnL Log'!F530&lt;&gt;"",'Daily PnL Log'!F530,"")</f>
        <v>4395.3999999999996</v>
      </c>
      <c r="G52" s="13">
        <f>IF('Daily PnL Log'!G530&lt;&gt;"",'Daily PnL Log'!G530,"")</f>
        <v>22699.4</v>
      </c>
      <c r="H52" s="13">
        <f>IF('Daily PnL Log'!H530&lt;&gt;"",'Daily PnL Log'!H530,"")</f>
        <v>-13055.3</v>
      </c>
      <c r="I52" s="13">
        <f>IF('Daily PnL Log'!I530&lt;&gt;"",'Daily PnL Log'!I530,"")</f>
        <v>0</v>
      </c>
      <c r="J52" s="13">
        <f>IF('Daily PnL Log'!J530&lt;&gt;"",'Daily PnL Log'!J530,"")</f>
        <v>3919.0000000000036</v>
      </c>
      <c r="K52" s="13">
        <f>IF('Daily PnL Log'!K530&lt;&gt;"",'Daily PnL Log'!K530,"")</f>
        <v>-89.85</v>
      </c>
      <c r="L52" s="13">
        <f>IF('Daily PnL Log'!L530&lt;&gt;"",'Daily PnL Log'!L530,"")</f>
        <v>-636.17999999999995</v>
      </c>
      <c r="M52" s="13">
        <f>IF('Daily PnL Log'!M530&lt;&gt;"",'Daily PnL Log'!M530,"")</f>
        <v>-726.03</v>
      </c>
      <c r="N52" s="13">
        <f>IF('Daily PnL Log'!N530&lt;&gt;"",'Daily PnL Log'!N530,"")</f>
        <v>3192.9700000000039</v>
      </c>
      <c r="O52" s="13">
        <f t="shared" si="3"/>
        <v>-16760.599999999999</v>
      </c>
      <c r="P52" s="13">
        <f t="shared" si="3"/>
        <v>1140.1999999999998</v>
      </c>
      <c r="Q52" s="13">
        <f t="shared" si="3"/>
        <v>-28365.4</v>
      </c>
      <c r="R52" s="13">
        <f t="shared" si="3"/>
        <v>87947.5</v>
      </c>
      <c r="S52" s="13">
        <f t="shared" si="3"/>
        <v>22972.7</v>
      </c>
      <c r="T52" s="13">
        <f t="shared" si="3"/>
        <v>-2926.9999999999982</v>
      </c>
      <c r="U52" s="13">
        <f t="shared" si="3"/>
        <v>0</v>
      </c>
      <c r="V52" s="13">
        <f t="shared" si="3"/>
        <v>64007.399999999994</v>
      </c>
      <c r="W52" s="13">
        <f>IF('Daily PnL Log'!W530&lt;&gt;"",'Daily PnL Log'!W530,"")</f>
        <v>844995</v>
      </c>
      <c r="X52" s="13">
        <f>IF('Daily PnL Log'!X530&lt;&gt;"",'Daily PnL Log'!X530,"")</f>
        <v>3.778685080976815E-3</v>
      </c>
      <c r="Y52" s="13" t="str">
        <f>IF('Daily PnL Log'!Y530&lt;&gt;"",'Daily PnL Log'!Y530,"")</f>
        <v/>
      </c>
      <c r="Z52" s="13" t="str">
        <f>IF('Daily PnL Log'!Z530&lt;&gt;"",'Daily PnL Log'!Z530,"")</f>
        <v/>
      </c>
      <c r="AA52" s="13">
        <f>IF('Daily PnL Log'!AC530&lt;&gt;"",'Daily PnL Log'!AC530,"")</f>
        <v>101682.64</v>
      </c>
    </row>
    <row r="53" spans="1:27" x14ac:dyDescent="0.25">
      <c r="A53" s="48" t="str">
        <f t="shared" si="2"/>
        <v>Jan</v>
      </c>
      <c r="B53" s="2">
        <f>'Daily PnL Log'!B531</f>
        <v>44932</v>
      </c>
      <c r="C53" s="11">
        <f>IF('Daily PnL Log'!C531&lt;&gt;"",'Daily PnL Log'!C531,"")</f>
        <v>14043.2</v>
      </c>
      <c r="D53" s="11">
        <f>IF('Daily PnL Log'!D531&lt;&gt;"",'Daily PnL Log'!D531,"")</f>
        <v>-15262.4</v>
      </c>
      <c r="E53" s="11">
        <f>IF('Daily PnL Log'!E531&lt;&gt;"",'Daily PnL Log'!E531,"")</f>
        <v>7698.5</v>
      </c>
      <c r="F53" s="11">
        <f>IF('Daily PnL Log'!F531&lt;&gt;"",'Daily PnL Log'!F531,"")</f>
        <v>-27961</v>
      </c>
      <c r="G53" s="11">
        <f>IF('Daily PnL Log'!G531&lt;&gt;"",'Daily PnL Log'!G531,"")</f>
        <v>34052</v>
      </c>
      <c r="H53" s="11">
        <f>IF('Daily PnL Log'!H531&lt;&gt;"",'Daily PnL Log'!H531,"")</f>
        <v>-9635.1</v>
      </c>
      <c r="I53" s="11">
        <f>IF('Daily PnL Log'!I531&lt;&gt;"",'Daily PnL Log'!I531,"")</f>
        <v>0</v>
      </c>
      <c r="J53" s="11">
        <f>IF('Daily PnL Log'!J531&lt;&gt;"",'Daily PnL Log'!J531,"")</f>
        <v>2935.2000000000025</v>
      </c>
      <c r="K53" s="11">
        <f>IF('Daily PnL Log'!K531&lt;&gt;"",'Daily PnL Log'!K531,"")</f>
        <v>-37.56</v>
      </c>
      <c r="L53" s="11">
        <f>IF('Daily PnL Log'!L531&lt;&gt;"",'Daily PnL Log'!L531,"")</f>
        <v>-266.57</v>
      </c>
      <c r="M53" s="11">
        <f>IF('Daily PnL Log'!M531&lt;&gt;"",'Daily PnL Log'!M531,"")</f>
        <v>-304.13</v>
      </c>
      <c r="N53" s="11">
        <f>IF('Daily PnL Log'!N531&lt;&gt;"",'Daily PnL Log'!N531,"")</f>
        <v>2631.0700000000024</v>
      </c>
      <c r="O53" s="11">
        <f t="shared" si="3"/>
        <v>-2717.3999999999978</v>
      </c>
      <c r="P53" s="11">
        <f t="shared" si="3"/>
        <v>-14122.2</v>
      </c>
      <c r="Q53" s="11">
        <f t="shared" si="3"/>
        <v>-20666.900000000001</v>
      </c>
      <c r="R53" s="11">
        <f t="shared" si="3"/>
        <v>59986.5</v>
      </c>
      <c r="S53" s="11">
        <f t="shared" si="3"/>
        <v>57024.7</v>
      </c>
      <c r="T53" s="11">
        <f t="shared" si="3"/>
        <v>-12562.099999999999</v>
      </c>
      <c r="U53" s="11">
        <f t="shared" si="3"/>
        <v>0</v>
      </c>
      <c r="V53" s="11">
        <f t="shared" si="3"/>
        <v>66942.599999999991</v>
      </c>
      <c r="W53" s="11">
        <f>IF('Daily PnL Log'!W531&lt;&gt;"",'Daily PnL Log'!W531,"")</f>
        <v>959219</v>
      </c>
      <c r="X53" s="11">
        <f>IF('Daily PnL Log'!X531&lt;&gt;"",'Daily PnL Log'!X531,"")</f>
        <v>2.7429294040255694E-3</v>
      </c>
      <c r="Y53" s="11" t="str">
        <f>IF('Daily PnL Log'!Y531&lt;&gt;"",'Daily PnL Log'!Y531,"")</f>
        <v/>
      </c>
      <c r="Z53" s="11" t="str">
        <f>IF('Daily PnL Log'!Z531&lt;&gt;"",'Daily PnL Log'!Z531,"")</f>
        <v/>
      </c>
      <c r="AA53" s="11">
        <f>IF('Daily PnL Log'!AC531&lt;&gt;"",'Daily PnL Log'!AC531,"")</f>
        <v>106661.75999999999</v>
      </c>
    </row>
    <row r="54" spans="1:27" x14ac:dyDescent="0.25">
      <c r="A54" s="47" t="str">
        <f t="shared" si="2"/>
        <v>Jan</v>
      </c>
      <c r="B54" s="14">
        <f>'Daily PnL Log'!B532</f>
        <v>44935</v>
      </c>
      <c r="C54" s="13">
        <f>IF('Daily PnL Log'!C532&lt;&gt;"",'Daily PnL Log'!C532,"")</f>
        <v>-6545.7</v>
      </c>
      <c r="D54" s="13">
        <f>IF('Daily PnL Log'!D532&lt;&gt;"",'Daily PnL Log'!D532,"")</f>
        <v>-22294.6</v>
      </c>
      <c r="E54" s="13">
        <f>IF('Daily PnL Log'!E532&lt;&gt;"",'Daily PnL Log'!E532,"")</f>
        <v>-11684.3</v>
      </c>
      <c r="F54" s="13">
        <f>IF('Daily PnL Log'!F532&lt;&gt;"",'Daily PnL Log'!F532,"")</f>
        <v>28239.200000000001</v>
      </c>
      <c r="G54" s="13">
        <f>IF('Daily PnL Log'!G532&lt;&gt;"",'Daily PnL Log'!G532,"")</f>
        <v>32296.799999999999</v>
      </c>
      <c r="H54" s="13">
        <f>IF('Daily PnL Log'!H532&lt;&gt;"",'Daily PnL Log'!H532,"")</f>
        <v>-11470.1</v>
      </c>
      <c r="I54" s="13">
        <f>IF('Daily PnL Log'!I532&lt;&gt;"",'Daily PnL Log'!I532,"")</f>
        <v>0</v>
      </c>
      <c r="J54" s="13">
        <f>IF('Daily PnL Log'!J532&lt;&gt;"",'Daily PnL Log'!J532,"")</f>
        <v>8541.3000000000011</v>
      </c>
      <c r="K54" s="13">
        <f>IF('Daily PnL Log'!K532&lt;&gt;"",'Daily PnL Log'!K532,"")</f>
        <v>-42.66</v>
      </c>
      <c r="L54" s="13">
        <f>IF('Daily PnL Log'!L532&lt;&gt;"",'Daily PnL Log'!L532,"")</f>
        <v>-302.45</v>
      </c>
      <c r="M54" s="13">
        <f>IF('Daily PnL Log'!M532&lt;&gt;"",'Daily PnL Log'!M532,"")</f>
        <v>-345.11</v>
      </c>
      <c r="N54" s="13">
        <f>IF('Daily PnL Log'!N532&lt;&gt;"",'Daily PnL Log'!N532,"")</f>
        <v>8196.19</v>
      </c>
      <c r="O54" s="13">
        <f t="shared" si="3"/>
        <v>-9263.0999999999985</v>
      </c>
      <c r="P54" s="13">
        <f t="shared" si="3"/>
        <v>-36416.800000000003</v>
      </c>
      <c r="Q54" s="13">
        <f t="shared" si="3"/>
        <v>-32351.200000000001</v>
      </c>
      <c r="R54" s="13">
        <f t="shared" si="3"/>
        <v>88225.7</v>
      </c>
      <c r="S54" s="13">
        <f t="shared" si="3"/>
        <v>89321.5</v>
      </c>
      <c r="T54" s="13">
        <f t="shared" si="3"/>
        <v>-24032.199999999997</v>
      </c>
      <c r="U54" s="13">
        <f t="shared" si="3"/>
        <v>0</v>
      </c>
      <c r="V54" s="13">
        <f t="shared" si="3"/>
        <v>75483.899999999994</v>
      </c>
      <c r="W54" s="13">
        <f>IF('Daily PnL Log'!W532&lt;&gt;"",'Daily PnL Log'!W532,"")</f>
        <v>818951</v>
      </c>
      <c r="X54" s="13">
        <f>IF('Daily PnL Log'!X532&lt;&gt;"",'Daily PnL Log'!X532,"")</f>
        <v>1.0008156776168538E-2</v>
      </c>
      <c r="Y54" s="13" t="str">
        <f>IF('Daily PnL Log'!Y532&lt;&gt;"",'Daily PnL Log'!Y532,"")</f>
        <v/>
      </c>
      <c r="Z54" s="13" t="str">
        <f>IF('Daily PnL Log'!Z532&lt;&gt;"",'Daily PnL Log'!Z532,"")</f>
        <v/>
      </c>
      <c r="AA54" s="13">
        <f>IF('Daily PnL Log'!AC532&lt;&gt;"",'Daily PnL Log'!AC532,"")</f>
        <v>96890.15</v>
      </c>
    </row>
    <row r="55" spans="1:27" x14ac:dyDescent="0.25">
      <c r="A55" s="48" t="str">
        <f t="shared" si="2"/>
        <v>Jan</v>
      </c>
      <c r="B55" s="2">
        <f>'Daily PnL Log'!B533</f>
        <v>44936</v>
      </c>
      <c r="C55" s="11">
        <f>IF('Daily PnL Log'!C533&lt;&gt;"",'Daily PnL Log'!C533,"")</f>
        <v>7201</v>
      </c>
      <c r="D55" s="11">
        <f>IF('Daily PnL Log'!D533&lt;&gt;"",'Daily PnL Log'!D533,"")</f>
        <v>-3804.8</v>
      </c>
      <c r="E55" s="11">
        <f>IF('Daily PnL Log'!E533&lt;&gt;"",'Daily PnL Log'!E533,"")</f>
        <v>501.2</v>
      </c>
      <c r="F55" s="11">
        <f>IF('Daily PnL Log'!F533&lt;&gt;"",'Daily PnL Log'!F533,"")</f>
        <v>-20355.2</v>
      </c>
      <c r="G55" s="11">
        <f>IF('Daily PnL Log'!G533&lt;&gt;"",'Daily PnL Log'!G533,"")</f>
        <v>4035</v>
      </c>
      <c r="H55" s="11">
        <f>IF('Daily PnL Log'!H533&lt;&gt;"",'Daily PnL Log'!H533,"")</f>
        <v>4478.3999999999996</v>
      </c>
      <c r="I55" s="11">
        <f>IF('Daily PnL Log'!I533&lt;&gt;"",'Daily PnL Log'!I533,"")</f>
        <v>0</v>
      </c>
      <c r="J55" s="11">
        <f>IF('Daily PnL Log'!J533&lt;&gt;"",'Daily PnL Log'!J533,"")</f>
        <v>-7944.4000000000033</v>
      </c>
      <c r="K55" s="11">
        <f>IF('Daily PnL Log'!K533&lt;&gt;"",'Daily PnL Log'!K533,"")</f>
        <v>-71.239999999999995</v>
      </c>
      <c r="L55" s="11">
        <f>IF('Daily PnL Log'!L533&lt;&gt;"",'Daily PnL Log'!L533,"")</f>
        <v>-505.08</v>
      </c>
      <c r="M55" s="11">
        <f>IF('Daily PnL Log'!M533&lt;&gt;"",'Daily PnL Log'!M533,"")</f>
        <v>-576.31999999999994</v>
      </c>
      <c r="N55" s="11">
        <f>IF('Daily PnL Log'!N533&lt;&gt;"",'Daily PnL Log'!N533,"")</f>
        <v>-8520.720000000003</v>
      </c>
      <c r="O55" s="11">
        <f t="shared" si="3"/>
        <v>-2062.0999999999985</v>
      </c>
      <c r="P55" s="11">
        <f t="shared" si="3"/>
        <v>-40221.600000000006</v>
      </c>
      <c r="Q55" s="11">
        <f t="shared" si="3"/>
        <v>-31850</v>
      </c>
      <c r="R55" s="11">
        <f t="shared" si="3"/>
        <v>67870.5</v>
      </c>
      <c r="S55" s="11">
        <f t="shared" si="3"/>
        <v>93356.5</v>
      </c>
      <c r="T55" s="11">
        <f t="shared" si="3"/>
        <v>-19553.799999999996</v>
      </c>
      <c r="U55" s="11">
        <f t="shared" si="3"/>
        <v>0</v>
      </c>
      <c r="V55" s="11">
        <f t="shared" si="3"/>
        <v>67539.499999999985</v>
      </c>
      <c r="W55" s="11">
        <f>IF('Daily PnL Log'!W533&lt;&gt;"",'Daily PnL Log'!W533,"")</f>
        <v>780174</v>
      </c>
      <c r="X55" s="11">
        <f>IF('Daily PnL Log'!X533&lt;&gt;"",'Daily PnL Log'!X533,"")</f>
        <v>-1.0921563651185509E-2</v>
      </c>
      <c r="Y55" s="11" t="str">
        <f>IF('Daily PnL Log'!Y533&lt;&gt;"",'Daily PnL Log'!Y533,"")</f>
        <v/>
      </c>
      <c r="Z55" s="11" t="str">
        <f>IF('Daily PnL Log'!Z533&lt;&gt;"",'Daily PnL Log'!Z533,"")</f>
        <v/>
      </c>
      <c r="AA55" s="11">
        <f>IF('Daily PnL Log'!AC533&lt;&gt;"",'Daily PnL Log'!AC533,"")</f>
        <v>78330.58</v>
      </c>
    </row>
    <row r="56" spans="1:27" x14ac:dyDescent="0.25">
      <c r="A56" s="47" t="str">
        <f t="shared" si="2"/>
        <v>Jan</v>
      </c>
      <c r="B56" s="14">
        <f>'Daily PnL Log'!B534</f>
        <v>44937</v>
      </c>
      <c r="C56" s="13">
        <f>IF('Daily PnL Log'!C534&lt;&gt;"",'Daily PnL Log'!C534,"")</f>
        <v>1746.6</v>
      </c>
      <c r="D56" s="13">
        <f>IF('Daily PnL Log'!D534&lt;&gt;"",'Daily PnL Log'!D534,"")</f>
        <v>5912.5</v>
      </c>
      <c r="E56" s="13">
        <f>IF('Daily PnL Log'!E534&lt;&gt;"",'Daily PnL Log'!E534,"")</f>
        <v>-7223.6</v>
      </c>
      <c r="F56" s="13">
        <f>IF('Daily PnL Log'!F534&lt;&gt;"",'Daily PnL Log'!F534,"")</f>
        <v>-5725.4</v>
      </c>
      <c r="G56" s="13">
        <f>IF('Daily PnL Log'!G534&lt;&gt;"",'Daily PnL Log'!G534,"")</f>
        <v>64.7</v>
      </c>
      <c r="H56" s="13">
        <f>IF('Daily PnL Log'!H534&lt;&gt;"",'Daily PnL Log'!H534,"")</f>
        <v>-130.19999999999999</v>
      </c>
      <c r="I56" s="13">
        <f>IF('Daily PnL Log'!I534&lt;&gt;"",'Daily PnL Log'!I534,"")</f>
        <v>0</v>
      </c>
      <c r="J56" s="13">
        <f>IF('Daily PnL Log'!J534&lt;&gt;"",'Daily PnL Log'!J534,"")</f>
        <v>-5355.4</v>
      </c>
      <c r="K56" s="13">
        <f>IF('Daily PnL Log'!K534&lt;&gt;"",'Daily PnL Log'!K534,"")</f>
        <v>-108.39</v>
      </c>
      <c r="L56" s="13">
        <f>IF('Daily PnL Log'!L534&lt;&gt;"",'Daily PnL Log'!L534,"")</f>
        <v>-767.74</v>
      </c>
      <c r="M56" s="13">
        <f>IF('Daily PnL Log'!M534&lt;&gt;"",'Daily PnL Log'!M534,"")</f>
        <v>-876.13</v>
      </c>
      <c r="N56" s="13">
        <f>IF('Daily PnL Log'!N534&lt;&gt;"",'Daily PnL Log'!N534,"")</f>
        <v>-6231.53</v>
      </c>
      <c r="O56" s="13">
        <f t="shared" si="3"/>
        <v>-315.49999999999864</v>
      </c>
      <c r="P56" s="13">
        <f t="shared" si="3"/>
        <v>-34309.100000000006</v>
      </c>
      <c r="Q56" s="13">
        <f t="shared" si="3"/>
        <v>-39073.599999999999</v>
      </c>
      <c r="R56" s="13">
        <f t="shared" si="3"/>
        <v>62145.1</v>
      </c>
      <c r="S56" s="13">
        <f t="shared" si="3"/>
        <v>93421.2</v>
      </c>
      <c r="T56" s="13">
        <f t="shared" si="3"/>
        <v>-19683.999999999996</v>
      </c>
      <c r="U56" s="13">
        <f t="shared" si="3"/>
        <v>0</v>
      </c>
      <c r="V56" s="13">
        <f t="shared" si="3"/>
        <v>62184.099999999984</v>
      </c>
      <c r="W56" s="13">
        <f>IF('Daily PnL Log'!W534&lt;&gt;"",'Daily PnL Log'!W534,"")</f>
        <v>686243</v>
      </c>
      <c r="X56" s="13">
        <f>IF('Daily PnL Log'!X534&lt;&gt;"",'Daily PnL Log'!X534,"")</f>
        <v>-9.0806463599628698E-3</v>
      </c>
      <c r="Y56" s="13">
        <f>IF('Daily PnL Log'!Y534&lt;&gt;"",'Daily PnL Log'!Y534,"")</f>
        <v>-6767</v>
      </c>
      <c r="Z56" s="13" t="str">
        <f>IF('Daily PnL Log'!Z534&lt;&gt;"",'Daily PnL Log'!Z534,"")</f>
        <v/>
      </c>
      <c r="AA56" s="13">
        <f>IF('Daily PnL Log'!AC534&lt;&gt;"",'Daily PnL Log'!AC534,"")</f>
        <v>74960.45</v>
      </c>
    </row>
    <row r="57" spans="1:27" x14ac:dyDescent="0.25">
      <c r="A57" s="48" t="str">
        <f t="shared" si="2"/>
        <v>Jan</v>
      </c>
      <c r="B57" s="2">
        <f>'Daily PnL Log'!B535</f>
        <v>44938</v>
      </c>
      <c r="C57" s="11">
        <f>IF('Daily PnL Log'!C535&lt;&gt;"",'Daily PnL Log'!C535,"")</f>
        <v>37492.800000000003</v>
      </c>
      <c r="D57" s="11">
        <f>IF('Daily PnL Log'!D535&lt;&gt;"",'Daily PnL Log'!D535,"")</f>
        <v>-5911</v>
      </c>
      <c r="E57" s="11">
        <f>IF('Daily PnL Log'!E535&lt;&gt;"",'Daily PnL Log'!E535,"")</f>
        <v>-5611.2</v>
      </c>
      <c r="F57" s="11">
        <f>IF('Daily PnL Log'!F535&lt;&gt;"",'Daily PnL Log'!F535,"")</f>
        <v>22300.5</v>
      </c>
      <c r="G57" s="11">
        <f>IF('Daily PnL Log'!G535&lt;&gt;"",'Daily PnL Log'!G535,"")</f>
        <v>7938.5</v>
      </c>
      <c r="H57" s="11">
        <f>IF('Daily PnL Log'!H535&lt;&gt;"",'Daily PnL Log'!H535,"")</f>
        <v>7407.7</v>
      </c>
      <c r="I57" s="11">
        <f>IF('Daily PnL Log'!I535&lt;&gt;"",'Daily PnL Log'!I535,"")</f>
        <v>0</v>
      </c>
      <c r="J57" s="11">
        <f>IF('Daily PnL Log'!J535&lt;&gt;"",'Daily PnL Log'!J535,"")</f>
        <v>63617.3</v>
      </c>
      <c r="K57" s="11">
        <f>IF('Daily PnL Log'!K535&lt;&gt;"",'Daily PnL Log'!K535,"")</f>
        <v>-166.71</v>
      </c>
      <c r="L57" s="11">
        <f>IF('Daily PnL Log'!L535&lt;&gt;"",'Daily PnL Log'!L535,"")</f>
        <v>-1179.67</v>
      </c>
      <c r="M57" s="11">
        <f>IF('Daily PnL Log'!M535&lt;&gt;"",'Daily PnL Log'!M535,"")</f>
        <v>-1346.38</v>
      </c>
      <c r="N57" s="11">
        <f>IF('Daily PnL Log'!N535&lt;&gt;"",'Daily PnL Log'!N535,"")</f>
        <v>62270.920000000006</v>
      </c>
      <c r="O57" s="11">
        <f t="shared" si="3"/>
        <v>37177.300000000003</v>
      </c>
      <c r="P57" s="11">
        <f t="shared" si="3"/>
        <v>-40220.100000000006</v>
      </c>
      <c r="Q57" s="11">
        <f t="shared" si="3"/>
        <v>-44684.799999999996</v>
      </c>
      <c r="R57" s="11">
        <f t="shared" si="3"/>
        <v>84445.6</v>
      </c>
      <c r="S57" s="11">
        <f t="shared" si="3"/>
        <v>101359.7</v>
      </c>
      <c r="T57" s="11">
        <f t="shared" si="3"/>
        <v>-12276.299999999996</v>
      </c>
      <c r="U57" s="11">
        <f t="shared" si="3"/>
        <v>0</v>
      </c>
      <c r="V57" s="11">
        <f t="shared" si="3"/>
        <v>125801.4</v>
      </c>
      <c r="W57" s="11">
        <f>IF('Daily PnL Log'!W535&lt;&gt;"",'Daily PnL Log'!W535,"")</f>
        <v>793305</v>
      </c>
      <c r="X57" s="11">
        <f>IF('Daily PnL Log'!X535&lt;&gt;"",'Daily PnL Log'!X535,"")</f>
        <v>7.8495559715367993E-2</v>
      </c>
      <c r="Y57" s="11" t="str">
        <f>IF('Daily PnL Log'!Y535&lt;&gt;"",'Daily PnL Log'!Y535,"")</f>
        <v/>
      </c>
      <c r="Z57" s="11" t="str">
        <f>IF('Daily PnL Log'!Z535&lt;&gt;"",'Daily PnL Log'!Z535,"")</f>
        <v/>
      </c>
      <c r="AA57" s="11">
        <f>IF('Daily PnL Log'!AC535&lt;&gt;"",'Daily PnL Log'!AC535,"")</f>
        <v>173678.07</v>
      </c>
    </row>
    <row r="58" spans="1:27" x14ac:dyDescent="0.25">
      <c r="A58" s="47" t="str">
        <f t="shared" si="2"/>
        <v>Jan</v>
      </c>
      <c r="B58" s="14">
        <f>'Daily PnL Log'!B536</f>
        <v>44939</v>
      </c>
      <c r="C58" s="13">
        <f>IF('Daily PnL Log'!C536&lt;&gt;"",'Daily PnL Log'!C536,"")</f>
        <v>-11058.4</v>
      </c>
      <c r="D58" s="13">
        <f>IF('Daily PnL Log'!D536&lt;&gt;"",'Daily PnL Log'!D536,"")</f>
        <v>10575.9</v>
      </c>
      <c r="E58" s="13">
        <f>IF('Daily PnL Log'!E536&lt;&gt;"",'Daily PnL Log'!E536,"")</f>
        <v>-3751.2</v>
      </c>
      <c r="F58" s="13">
        <f>IF('Daily PnL Log'!F536&lt;&gt;"",'Daily PnL Log'!F536,"")</f>
        <v>12208.1</v>
      </c>
      <c r="G58" s="13">
        <f>IF('Daily PnL Log'!G536&lt;&gt;"",'Daily PnL Log'!G536,"")</f>
        <v>6522.5</v>
      </c>
      <c r="H58" s="13">
        <f>IF('Daily PnL Log'!H536&lt;&gt;"",'Daily PnL Log'!H536,"")</f>
        <v>-4147</v>
      </c>
      <c r="I58" s="13">
        <f>IF('Daily PnL Log'!I536&lt;&gt;"",'Daily PnL Log'!I536,"")</f>
        <v>0</v>
      </c>
      <c r="J58" s="13">
        <f>IF('Daily PnL Log'!J536&lt;&gt;"",'Daily PnL Log'!J536,"")</f>
        <v>10349.900000000001</v>
      </c>
      <c r="K58" s="13">
        <f>IF('Daily PnL Log'!K536&lt;&gt;"",'Daily PnL Log'!K536,"")</f>
        <v>-62.99</v>
      </c>
      <c r="L58" s="13">
        <f>IF('Daily PnL Log'!L536&lt;&gt;"",'Daily PnL Log'!L536,"")</f>
        <v>-446.2</v>
      </c>
      <c r="M58" s="13">
        <f>IF('Daily PnL Log'!M536&lt;&gt;"",'Daily PnL Log'!M536,"")</f>
        <v>-509.19</v>
      </c>
      <c r="N58" s="13">
        <f>IF('Daily PnL Log'!N536&lt;&gt;"",'Daily PnL Log'!N536,"")</f>
        <v>9840.7100000000009</v>
      </c>
      <c r="O58" s="13">
        <f t="shared" si="3"/>
        <v>26118.9</v>
      </c>
      <c r="P58" s="13">
        <f t="shared" si="3"/>
        <v>-29644.200000000004</v>
      </c>
      <c r="Q58" s="13">
        <f t="shared" si="3"/>
        <v>-48435.999999999993</v>
      </c>
      <c r="R58" s="13">
        <f t="shared" si="3"/>
        <v>96653.700000000012</v>
      </c>
      <c r="S58" s="13">
        <f t="shared" si="3"/>
        <v>107882.2</v>
      </c>
      <c r="T58" s="13">
        <f t="shared" si="3"/>
        <v>-16423.299999999996</v>
      </c>
      <c r="U58" s="13">
        <f t="shared" si="3"/>
        <v>0</v>
      </c>
      <c r="V58" s="13">
        <f t="shared" si="3"/>
        <v>136151.29999999999</v>
      </c>
      <c r="W58" s="13">
        <f>IF('Daily PnL Log'!W536&lt;&gt;"",'Daily PnL Log'!W536,"")</f>
        <v>754316</v>
      </c>
      <c r="X58" s="13">
        <f>IF('Daily PnL Log'!X536&lt;&gt;"",'Daily PnL Log'!X536,"")</f>
        <v>1.3045872021805186E-2</v>
      </c>
      <c r="Y58" s="13" t="str">
        <f>IF('Daily PnL Log'!Y536&lt;&gt;"",'Daily PnL Log'!Y536,"")</f>
        <v/>
      </c>
      <c r="Z58" s="13" t="str">
        <f>IF('Daily PnL Log'!Z536&lt;&gt;"",'Daily PnL Log'!Z536,"")</f>
        <v/>
      </c>
      <c r="AA58" s="13">
        <f>IF('Daily PnL Log'!AC536&lt;&gt;"",'Daily PnL Log'!AC536,"")</f>
        <v>175534.63</v>
      </c>
    </row>
    <row r="59" spans="1:27" x14ac:dyDescent="0.25">
      <c r="A59" s="48" t="str">
        <f t="shared" si="2"/>
        <v>Jan</v>
      </c>
      <c r="B59" s="2">
        <f>'Daily PnL Log'!B537</f>
        <v>44943</v>
      </c>
      <c r="C59" s="11">
        <f>IF('Daily PnL Log'!C537&lt;&gt;"",'Daily PnL Log'!C537,"")</f>
        <v>-18293.8</v>
      </c>
      <c r="D59" s="11">
        <f>IF('Daily PnL Log'!D537&lt;&gt;"",'Daily PnL Log'!D537,"")</f>
        <v>-18288.2</v>
      </c>
      <c r="E59" s="11">
        <f>IF('Daily PnL Log'!E537&lt;&gt;"",'Daily PnL Log'!E537,"")</f>
        <v>-13217.8</v>
      </c>
      <c r="F59" s="11">
        <f>IF('Daily PnL Log'!F537&lt;&gt;"",'Daily PnL Log'!F537,"")</f>
        <v>30717.4</v>
      </c>
      <c r="G59" s="11">
        <f>IF('Daily PnL Log'!G537&lt;&gt;"",'Daily PnL Log'!G537,"")</f>
        <v>-55946.8</v>
      </c>
      <c r="H59" s="11">
        <f>IF('Daily PnL Log'!H537&lt;&gt;"",'Daily PnL Log'!H537,"")</f>
        <v>2665.2</v>
      </c>
      <c r="I59" s="11">
        <f>IF('Daily PnL Log'!I537&lt;&gt;"",'Daily PnL Log'!I537,"")</f>
        <v>0</v>
      </c>
      <c r="J59" s="11">
        <f>IF('Daily PnL Log'!J537&lt;&gt;"",'Daily PnL Log'!J537,"")</f>
        <v>-72364.000000000015</v>
      </c>
      <c r="K59" s="11">
        <f>IF('Daily PnL Log'!K537&lt;&gt;"",'Daily PnL Log'!K537,"")</f>
        <v>-82.35</v>
      </c>
      <c r="L59" s="11">
        <f>IF('Daily PnL Log'!L537&lt;&gt;"",'Daily PnL Log'!L537,"")</f>
        <v>-582.36</v>
      </c>
      <c r="M59" s="11">
        <f>IF('Daily PnL Log'!M537&lt;&gt;"",'Daily PnL Log'!M537,"")</f>
        <v>-664.71</v>
      </c>
      <c r="N59" s="11">
        <f>IF('Daily PnL Log'!N537&lt;&gt;"",'Daily PnL Log'!N537,"")</f>
        <v>-73028.710000000021</v>
      </c>
      <c r="O59" s="11">
        <f t="shared" si="3"/>
        <v>7825.1000000000022</v>
      </c>
      <c r="P59" s="11">
        <f t="shared" si="3"/>
        <v>-47932.400000000009</v>
      </c>
      <c r="Q59" s="11">
        <f t="shared" si="3"/>
        <v>-61653.799999999988</v>
      </c>
      <c r="R59" s="11">
        <f t="shared" si="3"/>
        <v>127371.1</v>
      </c>
      <c r="S59" s="11">
        <f t="shared" si="3"/>
        <v>51935.399999999994</v>
      </c>
      <c r="T59" s="11">
        <f t="shared" si="3"/>
        <v>-13758.099999999995</v>
      </c>
      <c r="U59" s="11">
        <f t="shared" si="3"/>
        <v>0</v>
      </c>
      <c r="V59" s="11">
        <f t="shared" si="3"/>
        <v>63787.299999999974</v>
      </c>
      <c r="W59" s="11">
        <f>IF('Daily PnL Log'!W537&lt;&gt;"",'Daily PnL Log'!W537,"")</f>
        <v>767191</v>
      </c>
      <c r="X59" s="11">
        <f>IF('Daily PnL Log'!X537&lt;&gt;"",'Daily PnL Log'!X537,"")</f>
        <v>-9.5189737627266249E-2</v>
      </c>
      <c r="Y59" s="11">
        <f>IF('Daily PnL Log'!Y537&lt;&gt;"",'Daily PnL Log'!Y537,"")</f>
        <v>-250</v>
      </c>
      <c r="Z59" s="11" t="str">
        <f>IF('Daily PnL Log'!Z537&lt;&gt;"",'Daily PnL Log'!Z537,"")</f>
        <v/>
      </c>
      <c r="AA59" s="11">
        <f>IF('Daily PnL Log'!AC537&lt;&gt;"",'Daily PnL Log'!AC537,"")</f>
        <v>95339.42</v>
      </c>
    </row>
    <row r="60" spans="1:27" x14ac:dyDescent="0.25">
      <c r="A60" s="47" t="str">
        <f t="shared" si="2"/>
        <v>Jan</v>
      </c>
      <c r="B60" s="14">
        <f>'Daily PnL Log'!B538</f>
        <v>44944</v>
      </c>
      <c r="C60" s="13">
        <f>IF('Daily PnL Log'!C538&lt;&gt;"",'Daily PnL Log'!C538,"")</f>
        <v>9007.7000000000007</v>
      </c>
      <c r="D60" s="13">
        <f>IF('Daily PnL Log'!D538&lt;&gt;"",'Daily PnL Log'!D538,"")</f>
        <v>15324.2</v>
      </c>
      <c r="E60" s="13">
        <f>IF('Daily PnL Log'!E538&lt;&gt;"",'Daily PnL Log'!E538,"")</f>
        <v>-8170.6</v>
      </c>
      <c r="F60" s="13">
        <f>IF('Daily PnL Log'!F538&lt;&gt;"",'Daily PnL Log'!F538,"")</f>
        <v>-17360.2</v>
      </c>
      <c r="G60" s="13">
        <f>IF('Daily PnL Log'!G538&lt;&gt;"",'Daily PnL Log'!G538,"")</f>
        <v>6472.4</v>
      </c>
      <c r="H60" s="13">
        <f>IF('Daily PnL Log'!H538&lt;&gt;"",'Daily PnL Log'!H538,"")</f>
        <v>-2600.3000000000002</v>
      </c>
      <c r="I60" s="13">
        <f>IF('Daily PnL Log'!I538&lt;&gt;"",'Daily PnL Log'!I538,"")</f>
        <v>0</v>
      </c>
      <c r="J60" s="13">
        <f>IF('Daily PnL Log'!J538&lt;&gt;"",'Daily PnL Log'!J538,"")</f>
        <v>2673.2</v>
      </c>
      <c r="K60" s="13">
        <f>IF('Daily PnL Log'!K538&lt;&gt;"",'Daily PnL Log'!K538,"")</f>
        <v>-60.89</v>
      </c>
      <c r="L60" s="13">
        <f>IF('Daily PnL Log'!L538&lt;&gt;"",'Daily PnL Log'!L538,"")</f>
        <v>-430.96</v>
      </c>
      <c r="M60" s="13">
        <f>IF('Daily PnL Log'!M538&lt;&gt;"",'Daily PnL Log'!M538,"")</f>
        <v>-491.84999999999997</v>
      </c>
      <c r="N60" s="13">
        <f>IF('Daily PnL Log'!N538&lt;&gt;"",'Daily PnL Log'!N538,"")</f>
        <v>2181.35</v>
      </c>
      <c r="O60" s="13">
        <f t="shared" si="3"/>
        <v>16832.800000000003</v>
      </c>
      <c r="P60" s="13">
        <f t="shared" si="3"/>
        <v>-32608.200000000008</v>
      </c>
      <c r="Q60" s="13">
        <f t="shared" si="3"/>
        <v>-69824.399999999994</v>
      </c>
      <c r="R60" s="13">
        <f t="shared" si="3"/>
        <v>110010.90000000001</v>
      </c>
      <c r="S60" s="13">
        <f t="shared" si="3"/>
        <v>58407.799999999996</v>
      </c>
      <c r="T60" s="13">
        <f t="shared" si="3"/>
        <v>-16358.399999999994</v>
      </c>
      <c r="U60" s="13">
        <f t="shared" si="3"/>
        <v>0</v>
      </c>
      <c r="V60" s="13">
        <f t="shared" si="3"/>
        <v>66460.499999999971</v>
      </c>
      <c r="W60" s="13">
        <f>IF('Daily PnL Log'!W538&lt;&gt;"",'Daily PnL Log'!W538,"")</f>
        <v>878006</v>
      </c>
      <c r="X60" s="13">
        <f>IF('Daily PnL Log'!X538&lt;&gt;"",'Daily PnL Log'!X538,"")</f>
        <v>2.4844363250365029E-3</v>
      </c>
      <c r="Y60" s="13" t="str">
        <f>IF('Daily PnL Log'!Y538&lt;&gt;"",'Daily PnL Log'!Y538,"")</f>
        <v/>
      </c>
      <c r="Z60" s="13" t="str">
        <f>IF('Daily PnL Log'!Z538&lt;&gt;"",'Daily PnL Log'!Z538,"")</f>
        <v/>
      </c>
      <c r="AA60" s="13">
        <f>IF('Daily PnL Log'!AC538&lt;&gt;"",'Daily PnL Log'!AC538,"")</f>
        <v>93827.32</v>
      </c>
    </row>
    <row r="61" spans="1:27" x14ac:dyDescent="0.25">
      <c r="A61" s="48" t="str">
        <f t="shared" si="2"/>
        <v>Jan</v>
      </c>
      <c r="B61" s="2">
        <f>'Daily PnL Log'!B539</f>
        <v>44945</v>
      </c>
      <c r="C61" s="11">
        <f>IF('Daily PnL Log'!C539&lt;&gt;"",'Daily PnL Log'!C539,"")</f>
        <v>-1588.8</v>
      </c>
      <c r="D61" s="11">
        <f>IF('Daily PnL Log'!D539&lt;&gt;"",'Daily PnL Log'!D539,"")</f>
        <v>-6065</v>
      </c>
      <c r="E61" s="11">
        <f>IF('Daily PnL Log'!E539&lt;&gt;"",'Daily PnL Log'!E539,"")</f>
        <v>-12508.6</v>
      </c>
      <c r="F61" s="11">
        <f>IF('Daily PnL Log'!F539&lt;&gt;"",'Daily PnL Log'!F539,"")</f>
        <v>15058.1</v>
      </c>
      <c r="G61" s="11">
        <f>IF('Daily PnL Log'!G539&lt;&gt;"",'Daily PnL Log'!G539,"")</f>
        <v>8269.2000000000007</v>
      </c>
      <c r="H61" s="11">
        <f>IF('Daily PnL Log'!H539&lt;&gt;"",'Daily PnL Log'!H539,"")</f>
        <v>-2627.7</v>
      </c>
      <c r="I61" s="11">
        <f>IF('Daily PnL Log'!I539&lt;&gt;"",'Daily PnL Log'!I539,"")</f>
        <v>0</v>
      </c>
      <c r="J61" s="11">
        <f>IF('Daily PnL Log'!J539&lt;&gt;"",'Daily PnL Log'!J539,"")</f>
        <v>537.19999999999982</v>
      </c>
      <c r="K61" s="11">
        <f>IF('Daily PnL Log'!K539&lt;&gt;"",'Daily PnL Log'!K539,"")</f>
        <v>-64.19</v>
      </c>
      <c r="L61" s="11">
        <f>IF('Daily PnL Log'!L539&lt;&gt;"",'Daily PnL Log'!L539,"")</f>
        <v>-453.56</v>
      </c>
      <c r="M61" s="11">
        <f>IF('Daily PnL Log'!M539&lt;&gt;"",'Daily PnL Log'!M539,"")</f>
        <v>-517.75</v>
      </c>
      <c r="N61" s="11">
        <f>IF('Daily PnL Log'!N539&lt;&gt;"",'Daily PnL Log'!N539,"")</f>
        <v>19.449999999999818</v>
      </c>
      <c r="O61" s="11">
        <f t="shared" si="3"/>
        <v>15244.000000000004</v>
      </c>
      <c r="P61" s="11">
        <f t="shared" si="3"/>
        <v>-38673.200000000012</v>
      </c>
      <c r="Q61" s="11">
        <f t="shared" si="3"/>
        <v>-82333</v>
      </c>
      <c r="R61" s="11">
        <f t="shared" si="3"/>
        <v>125069.00000000001</v>
      </c>
      <c r="S61" s="11">
        <f t="shared" si="3"/>
        <v>66677</v>
      </c>
      <c r="T61" s="11">
        <f t="shared" si="3"/>
        <v>-18986.099999999995</v>
      </c>
      <c r="U61" s="11">
        <f t="shared" si="3"/>
        <v>0</v>
      </c>
      <c r="V61" s="11">
        <f t="shared" si="3"/>
        <v>66997.699999999968</v>
      </c>
      <c r="W61" s="11">
        <f>IF('Daily PnL Log'!W539&lt;&gt;"",'Daily PnL Log'!W539,"")</f>
        <v>888994</v>
      </c>
      <c r="X61" s="11">
        <f>IF('Daily PnL Log'!X539&lt;&gt;"",'Daily PnL Log'!X539,"")</f>
        <v>2.1878662848118004E-5</v>
      </c>
      <c r="Y61" s="11" t="str">
        <f>IF('Daily PnL Log'!Y539&lt;&gt;"",'Daily PnL Log'!Y539,"")</f>
        <v/>
      </c>
      <c r="Z61" s="11" t="str">
        <f>IF('Daily PnL Log'!Z539&lt;&gt;"",'Daily PnL Log'!Z539,"")</f>
        <v/>
      </c>
      <c r="AA61" s="11">
        <f>IF('Daily PnL Log'!AC539&lt;&gt;"",'Daily PnL Log'!AC539,"")</f>
        <v>61996.57</v>
      </c>
    </row>
    <row r="62" spans="1:27" x14ac:dyDescent="0.25">
      <c r="A62" s="47" t="str">
        <f t="shared" si="2"/>
        <v>Jan</v>
      </c>
      <c r="B62" s="14">
        <f>'Daily PnL Log'!B540</f>
        <v>44946</v>
      </c>
      <c r="C62" s="13">
        <f>IF('Daily PnL Log'!C540&lt;&gt;"",'Daily PnL Log'!C540,"")</f>
        <v>19685.099999999999</v>
      </c>
      <c r="D62" s="13">
        <f>IF('Daily PnL Log'!D540&lt;&gt;"",'Daily PnL Log'!D540,"")</f>
        <v>-5238.3</v>
      </c>
      <c r="E62" s="13">
        <f>IF('Daily PnL Log'!E540&lt;&gt;"",'Daily PnL Log'!E540,"")</f>
        <v>9029.9</v>
      </c>
      <c r="F62" s="13">
        <f>IF('Daily PnL Log'!F540&lt;&gt;"",'Daily PnL Log'!F540,"")</f>
        <v>13383.1</v>
      </c>
      <c r="G62" s="13">
        <f>IF('Daily PnL Log'!G540&lt;&gt;"",'Daily PnL Log'!G540,"")</f>
        <v>-4557.5</v>
      </c>
      <c r="H62" s="13">
        <f>IF('Daily PnL Log'!H540&lt;&gt;"",'Daily PnL Log'!H540,"")</f>
        <v>2085.4</v>
      </c>
      <c r="I62" s="13">
        <f>IF('Daily PnL Log'!I540&lt;&gt;"",'Daily PnL Log'!I540,"")</f>
        <v>0</v>
      </c>
      <c r="J62" s="13">
        <f>IF('Daily PnL Log'!J540&lt;&gt;"",'Daily PnL Log'!J540,"")</f>
        <v>34387.699999999997</v>
      </c>
      <c r="K62" s="13">
        <f>IF('Daily PnL Log'!K540&lt;&gt;"",'Daily PnL Log'!K540,"")</f>
        <v>-61.6</v>
      </c>
      <c r="L62" s="13">
        <f>IF('Daily PnL Log'!L540&lt;&gt;"",'Daily PnL Log'!L540,"")</f>
        <v>-436.31</v>
      </c>
      <c r="M62" s="13">
        <f>IF('Daily PnL Log'!M540&lt;&gt;"",'Daily PnL Log'!M540,"")</f>
        <v>-497.91</v>
      </c>
      <c r="N62" s="13">
        <f>IF('Daily PnL Log'!N540&lt;&gt;"",'Daily PnL Log'!N540,"")</f>
        <v>33889.789999999994</v>
      </c>
      <c r="O62" s="13">
        <f t="shared" si="3"/>
        <v>34929.100000000006</v>
      </c>
      <c r="P62" s="13">
        <f t="shared" si="3"/>
        <v>-43911.500000000015</v>
      </c>
      <c r="Q62" s="13">
        <f t="shared" si="3"/>
        <v>-73303.100000000006</v>
      </c>
      <c r="R62" s="13">
        <f t="shared" si="3"/>
        <v>138452.1</v>
      </c>
      <c r="S62" s="13">
        <f t="shared" si="3"/>
        <v>62119.5</v>
      </c>
      <c r="T62" s="13">
        <f t="shared" si="3"/>
        <v>-16900.699999999993</v>
      </c>
      <c r="U62" s="13">
        <f t="shared" si="3"/>
        <v>0</v>
      </c>
      <c r="V62" s="13">
        <f t="shared" si="3"/>
        <v>101385.39999999997</v>
      </c>
      <c r="W62" s="13">
        <f>IF('Daily PnL Log'!W540&lt;&gt;"",'Daily PnL Log'!W540,"")</f>
        <v>961573</v>
      </c>
      <c r="X62" s="13">
        <f>IF('Daily PnL Log'!X540&lt;&gt;"",'Daily PnL Log'!X540,"")</f>
        <v>3.5244115631366514E-2</v>
      </c>
      <c r="Y62" s="13" t="str">
        <f>IF('Daily PnL Log'!Y540&lt;&gt;"",'Daily PnL Log'!Y540,"")</f>
        <v/>
      </c>
      <c r="Z62" s="13" t="str">
        <f>IF('Daily PnL Log'!Z540&lt;&gt;"",'Daily PnL Log'!Z540,"")</f>
        <v/>
      </c>
      <c r="AA62" s="13">
        <f>IF('Daily PnL Log'!AC540&lt;&gt;"",'Daily PnL Log'!AC540,"")</f>
        <v>121248.41</v>
      </c>
    </row>
    <row r="63" spans="1:27" x14ac:dyDescent="0.25">
      <c r="A63" s="48" t="str">
        <f t="shared" si="2"/>
        <v>Jan</v>
      </c>
      <c r="B63" s="2">
        <f>'Daily PnL Log'!B541</f>
        <v>44949</v>
      </c>
      <c r="C63" s="11">
        <f>IF('Daily PnL Log'!C541&lt;&gt;"",'Daily PnL Log'!C541,"")</f>
        <v>29683.1</v>
      </c>
      <c r="D63" s="11">
        <f>IF('Daily PnL Log'!D541&lt;&gt;"",'Daily PnL Log'!D541,"")</f>
        <v>5795.8</v>
      </c>
      <c r="E63" s="11">
        <f>IF('Daily PnL Log'!E541&lt;&gt;"",'Daily PnL Log'!E541,"")</f>
        <v>-3693.2</v>
      </c>
      <c r="F63" s="11">
        <f>IF('Daily PnL Log'!F541&lt;&gt;"",'Daily PnL Log'!F541,"")</f>
        <v>3532.4</v>
      </c>
      <c r="G63" s="11">
        <f>IF('Daily PnL Log'!G541&lt;&gt;"",'Daily PnL Log'!G541,"")</f>
        <v>-28864.9</v>
      </c>
      <c r="H63" s="11">
        <f>IF('Daily PnL Log'!H541&lt;&gt;"",'Daily PnL Log'!H541,"")</f>
        <v>-2043.6</v>
      </c>
      <c r="I63" s="11">
        <f>IF('Daily PnL Log'!I541&lt;&gt;"",'Daily PnL Log'!I541,"")</f>
        <v>0</v>
      </c>
      <c r="J63" s="11">
        <f>IF('Daily PnL Log'!J541&lt;&gt;"",'Daily PnL Log'!J541,"")</f>
        <v>4409.5999999999967</v>
      </c>
      <c r="K63" s="11">
        <f>IF('Daily PnL Log'!K541&lt;&gt;"",'Daily PnL Log'!K541,"")</f>
        <v>-112.7</v>
      </c>
      <c r="L63" s="11">
        <f>IF('Daily PnL Log'!L541&lt;&gt;"",'Daily PnL Log'!L541,"")</f>
        <v>-796.74</v>
      </c>
      <c r="M63" s="11">
        <f>IF('Daily PnL Log'!M541&lt;&gt;"",'Daily PnL Log'!M541,"")</f>
        <v>-909.44</v>
      </c>
      <c r="N63" s="11">
        <f>IF('Daily PnL Log'!N541&lt;&gt;"",'Daily PnL Log'!N541,"")</f>
        <v>3500.1599999999967</v>
      </c>
      <c r="O63" s="11">
        <f t="shared" si="3"/>
        <v>64612.200000000004</v>
      </c>
      <c r="P63" s="11">
        <f t="shared" si="3"/>
        <v>-38115.700000000012</v>
      </c>
      <c r="Q63" s="11">
        <f t="shared" si="3"/>
        <v>-76996.3</v>
      </c>
      <c r="R63" s="11">
        <f t="shared" si="3"/>
        <v>141984.5</v>
      </c>
      <c r="S63" s="11">
        <f t="shared" si="3"/>
        <v>33254.6</v>
      </c>
      <c r="T63" s="11">
        <f t="shared" si="3"/>
        <v>-18944.299999999992</v>
      </c>
      <c r="U63" s="11">
        <f t="shared" si="3"/>
        <v>0</v>
      </c>
      <c r="V63" s="11">
        <f t="shared" si="3"/>
        <v>105794.99999999996</v>
      </c>
      <c r="W63" s="11">
        <f>IF('Daily PnL Log'!W541&lt;&gt;"",'Daily PnL Log'!W541,"")</f>
        <v>786869</v>
      </c>
      <c r="X63" s="11">
        <f>IF('Daily PnL Log'!X541&lt;&gt;"",'Daily PnL Log'!X541,"")</f>
        <v>4.4482118370402146E-3</v>
      </c>
      <c r="Y63" s="11" t="str">
        <f>IF('Daily PnL Log'!Y541&lt;&gt;"",'Daily PnL Log'!Y541,"")</f>
        <v/>
      </c>
      <c r="Z63" s="11" t="str">
        <f>IF('Daily PnL Log'!Z541&lt;&gt;"",'Daily PnL Log'!Z541,"")</f>
        <v/>
      </c>
      <c r="AA63" s="11">
        <f>IF('Daily PnL Log'!AC541&lt;&gt;"",'Daily PnL Log'!AC541,"")</f>
        <v>50481.97</v>
      </c>
    </row>
    <row r="64" spans="1:27" x14ac:dyDescent="0.25">
      <c r="A64" s="47" t="str">
        <f t="shared" si="2"/>
        <v>Jan</v>
      </c>
      <c r="B64" s="14">
        <f>'Daily PnL Log'!B542</f>
        <v>44950</v>
      </c>
      <c r="C64" s="13">
        <f>IF('Daily PnL Log'!C542&lt;&gt;"",'Daily PnL Log'!C542,"")</f>
        <v>1628.5</v>
      </c>
      <c r="D64" s="13">
        <f>IF('Daily PnL Log'!D542&lt;&gt;"",'Daily PnL Log'!D542,"")</f>
        <v>1233.9000000000001</v>
      </c>
      <c r="E64" s="13">
        <f>IF('Daily PnL Log'!E542&lt;&gt;"",'Daily PnL Log'!E542,"")</f>
        <v>1873.8</v>
      </c>
      <c r="F64" s="13">
        <f>IF('Daily PnL Log'!F542&lt;&gt;"",'Daily PnL Log'!F542,"")</f>
        <v>8089.3</v>
      </c>
      <c r="G64" s="13">
        <f>IF('Daily PnL Log'!G542&lt;&gt;"",'Daily PnL Log'!G542,"")</f>
        <v>-16021.9</v>
      </c>
      <c r="H64" s="13">
        <f>IF('Daily PnL Log'!H542&lt;&gt;"",'Daily PnL Log'!H542,"")</f>
        <v>-1109.8</v>
      </c>
      <c r="I64" s="13">
        <f>IF('Daily PnL Log'!I542&lt;&gt;"",'Daily PnL Log'!I542,"")</f>
        <v>0</v>
      </c>
      <c r="J64" s="13">
        <f>IF('Daily PnL Log'!J542&lt;&gt;"",'Daily PnL Log'!J542,"")</f>
        <v>-4306.2</v>
      </c>
      <c r="K64" s="13">
        <f>IF('Daily PnL Log'!K542&lt;&gt;"",'Daily PnL Log'!K542,"")</f>
        <v>-117.35</v>
      </c>
      <c r="L64" s="13">
        <f>IF('Daily PnL Log'!L542&lt;&gt;"",'Daily PnL Log'!L542,"")</f>
        <v>-829.35</v>
      </c>
      <c r="M64" s="13">
        <f>IF('Daily PnL Log'!M542&lt;&gt;"",'Daily PnL Log'!M542,"")</f>
        <v>-946.7</v>
      </c>
      <c r="N64" s="13">
        <f>IF('Daily PnL Log'!N542&lt;&gt;"",'Daily PnL Log'!N542,"")</f>
        <v>-5252.9</v>
      </c>
      <c r="O64" s="13">
        <f t="shared" si="3"/>
        <v>66240.700000000012</v>
      </c>
      <c r="P64" s="13">
        <f t="shared" si="3"/>
        <v>-36881.80000000001</v>
      </c>
      <c r="Q64" s="13">
        <f t="shared" si="3"/>
        <v>-75122.5</v>
      </c>
      <c r="R64" s="13">
        <f t="shared" si="3"/>
        <v>150073.79999999999</v>
      </c>
      <c r="S64" s="13">
        <f t="shared" si="3"/>
        <v>17232.699999999997</v>
      </c>
      <c r="T64" s="13">
        <f t="shared" si="3"/>
        <v>-20054.099999999991</v>
      </c>
      <c r="U64" s="13">
        <f t="shared" si="3"/>
        <v>0</v>
      </c>
      <c r="V64" s="13">
        <f t="shared" si="3"/>
        <v>101488.79999999996</v>
      </c>
      <c r="W64" s="13">
        <f>IF('Daily PnL Log'!W542&lt;&gt;"",'Daily PnL Log'!W542,"")</f>
        <v>847849</v>
      </c>
      <c r="X64" s="13">
        <f>IF('Daily PnL Log'!X542&lt;&gt;"",'Daily PnL Log'!X542,"")</f>
        <v>-6.1955607661269866E-3</v>
      </c>
      <c r="Y64" s="13" t="str">
        <f>IF('Daily PnL Log'!Y542&lt;&gt;"",'Daily PnL Log'!Y542,"")</f>
        <v/>
      </c>
      <c r="Z64" s="13" t="str">
        <f>IF('Daily PnL Log'!Z542&lt;&gt;"",'Daily PnL Log'!Z542,"")</f>
        <v/>
      </c>
      <c r="AA64" s="13">
        <f>IF('Daily PnL Log'!AC542&lt;&gt;"",'Daily PnL Log'!AC542,"")</f>
        <v>117773.77</v>
      </c>
    </row>
    <row r="65" spans="1:27" x14ac:dyDescent="0.25">
      <c r="A65" s="48" t="str">
        <f t="shared" si="2"/>
        <v>Jan</v>
      </c>
      <c r="B65" s="2">
        <f>'Daily PnL Log'!B543</f>
        <v>44951</v>
      </c>
      <c r="C65" s="11">
        <f>IF('Daily PnL Log'!C543&lt;&gt;"",'Daily PnL Log'!C543,"")</f>
        <v>26185.1</v>
      </c>
      <c r="D65" s="11">
        <f>IF('Daily PnL Log'!D543&lt;&gt;"",'Daily PnL Log'!D543,"")</f>
        <v>-34548.300000000003</v>
      </c>
      <c r="E65" s="11">
        <f>IF('Daily PnL Log'!E543&lt;&gt;"",'Daily PnL Log'!E543,"")</f>
        <v>-3338.5</v>
      </c>
      <c r="F65" s="11">
        <f>IF('Daily PnL Log'!F543&lt;&gt;"",'Daily PnL Log'!F543,"")</f>
        <v>-8805.4</v>
      </c>
      <c r="G65" s="11">
        <f>IF('Daily PnL Log'!G543&lt;&gt;"",'Daily PnL Log'!G543,"")</f>
        <v>33018.400000000001</v>
      </c>
      <c r="H65" s="11">
        <f>IF('Daily PnL Log'!H543&lt;&gt;"",'Daily PnL Log'!H543,"")</f>
        <v>935.2</v>
      </c>
      <c r="I65" s="11">
        <f>IF('Daily PnL Log'!I543&lt;&gt;"",'Daily PnL Log'!I543,"")</f>
        <v>0</v>
      </c>
      <c r="J65" s="11">
        <f>IF('Daily PnL Log'!J543&lt;&gt;"",'Daily PnL Log'!J543,"")</f>
        <v>13446.499999999996</v>
      </c>
      <c r="K65" s="11">
        <f>IF('Daily PnL Log'!K543&lt;&gt;"",'Daily PnL Log'!K543,"")</f>
        <v>-92.26</v>
      </c>
      <c r="L65" s="11">
        <f>IF('Daily PnL Log'!L543&lt;&gt;"",'Daily PnL Log'!L543,"")</f>
        <v>-652.97</v>
      </c>
      <c r="M65" s="11">
        <f>IF('Daily PnL Log'!M543&lt;&gt;"",'Daily PnL Log'!M543,"")</f>
        <v>-745.23</v>
      </c>
      <c r="N65" s="11">
        <f>IF('Daily PnL Log'!N543&lt;&gt;"",'Daily PnL Log'!N543,"")</f>
        <v>12701.269999999997</v>
      </c>
      <c r="O65" s="11">
        <f t="shared" si="3"/>
        <v>92425.800000000017</v>
      </c>
      <c r="P65" s="11">
        <f t="shared" si="3"/>
        <v>-71430.100000000006</v>
      </c>
      <c r="Q65" s="11">
        <f t="shared" si="3"/>
        <v>-78461</v>
      </c>
      <c r="R65" s="11">
        <f t="shared" si="3"/>
        <v>141268.4</v>
      </c>
      <c r="S65" s="11">
        <f t="shared" si="3"/>
        <v>50251.1</v>
      </c>
      <c r="T65" s="11">
        <f t="shared" si="3"/>
        <v>-19118.899999999991</v>
      </c>
      <c r="U65" s="11">
        <f t="shared" si="3"/>
        <v>0</v>
      </c>
      <c r="V65" s="11">
        <f t="shared" si="3"/>
        <v>114935.29999999996</v>
      </c>
      <c r="W65" s="11">
        <f>IF('Daily PnL Log'!W543&lt;&gt;"",'Daily PnL Log'!W543,"")</f>
        <v>986243</v>
      </c>
      <c r="X65" s="11">
        <f>IF('Daily PnL Log'!X543&lt;&gt;"",'Daily PnL Log'!X543,"")</f>
        <v>1.28784386809336E-2</v>
      </c>
      <c r="Y65" s="11">
        <f>IF('Daily PnL Log'!Y543&lt;&gt;"",'Daily PnL Log'!Y543,"")</f>
        <v>-859.71</v>
      </c>
      <c r="Z65" s="11" t="str">
        <f>IF('Daily PnL Log'!Z543&lt;&gt;"",'Daily PnL Log'!Z543,"")</f>
        <v/>
      </c>
      <c r="AA65" s="11">
        <f>IF('Daily PnL Log'!AC543&lt;&gt;"",'Daily PnL Log'!AC543,"")</f>
        <v>124034.54</v>
      </c>
    </row>
    <row r="66" spans="1:27" x14ac:dyDescent="0.25">
      <c r="A66" s="47" t="str">
        <f t="shared" si="2"/>
        <v>Jan</v>
      </c>
      <c r="B66" s="14">
        <f>'Daily PnL Log'!B544</f>
        <v>44952</v>
      </c>
      <c r="C66" s="13">
        <f>IF('Daily PnL Log'!C544&lt;&gt;"",'Daily PnL Log'!C544,"")</f>
        <v>957.9</v>
      </c>
      <c r="D66" s="13">
        <f>IF('Daily PnL Log'!D544&lt;&gt;"",'Daily PnL Log'!D544,"")</f>
        <v>-31339.599999999999</v>
      </c>
      <c r="E66" s="13">
        <f>IF('Daily PnL Log'!E544&lt;&gt;"",'Daily PnL Log'!E544,"")</f>
        <v>3693.9</v>
      </c>
      <c r="F66" s="13">
        <f>IF('Daily PnL Log'!F544&lt;&gt;"",'Daily PnL Log'!F544,"")</f>
        <v>-4414.5</v>
      </c>
      <c r="G66" s="13">
        <f>IF('Daily PnL Log'!G544&lt;&gt;"",'Daily PnL Log'!G544,"")</f>
        <v>-830.6</v>
      </c>
      <c r="H66" s="13">
        <f>IF('Daily PnL Log'!H544&lt;&gt;"",'Daily PnL Log'!H544,"")</f>
        <v>3860.7</v>
      </c>
      <c r="I66" s="13">
        <f>IF('Daily PnL Log'!I544&lt;&gt;"",'Daily PnL Log'!I544,"")</f>
        <v>0</v>
      </c>
      <c r="J66" s="13">
        <f>IF('Daily PnL Log'!J544&lt;&gt;"",'Daily PnL Log'!J544,"")</f>
        <v>-28072.199999999993</v>
      </c>
      <c r="K66" s="13">
        <f>IF('Daily PnL Log'!K544&lt;&gt;"",'Daily PnL Log'!K544,"")</f>
        <v>-103.55</v>
      </c>
      <c r="L66" s="13">
        <f>IF('Daily PnL Log'!L544&lt;&gt;"",'Daily PnL Log'!L544,"")</f>
        <v>-733.24</v>
      </c>
      <c r="M66" s="13">
        <f>IF('Daily PnL Log'!M544&lt;&gt;"",'Daily PnL Log'!M544,"")</f>
        <v>-836.79</v>
      </c>
      <c r="N66" s="13">
        <f>IF('Daily PnL Log'!N544&lt;&gt;"",'Daily PnL Log'!N544,"")</f>
        <v>-28908.989999999994</v>
      </c>
      <c r="O66" s="13">
        <f t="shared" si="3"/>
        <v>93383.700000000012</v>
      </c>
      <c r="P66" s="13">
        <f t="shared" si="3"/>
        <v>-102769.70000000001</v>
      </c>
      <c r="Q66" s="13">
        <f t="shared" si="3"/>
        <v>-74767.100000000006</v>
      </c>
      <c r="R66" s="13">
        <f t="shared" si="3"/>
        <v>136853.9</v>
      </c>
      <c r="S66" s="13">
        <f t="shared" si="3"/>
        <v>49420.5</v>
      </c>
      <c r="T66" s="13">
        <f t="shared" si="3"/>
        <v>-15258.19999999999</v>
      </c>
      <c r="U66" s="13">
        <f t="shared" si="3"/>
        <v>0</v>
      </c>
      <c r="V66" s="13">
        <f t="shared" si="3"/>
        <v>86863.099999999962</v>
      </c>
      <c r="W66" s="13">
        <f>IF('Daily PnL Log'!W544&lt;&gt;"",'Daily PnL Log'!W544,"")</f>
        <v>1050493</v>
      </c>
      <c r="X66" s="13">
        <f>IF('Daily PnL Log'!X544&lt;&gt;"",'Daily PnL Log'!X544,"")</f>
        <v>-2.7519450391387656E-2</v>
      </c>
      <c r="Y66" s="13">
        <f>IF('Daily PnL Log'!Y544&lt;&gt;"",'Daily PnL Log'!Y544,"")</f>
        <v>-5158.2299999999996</v>
      </c>
      <c r="Z66" s="13" t="str">
        <f>IF('Daily PnL Log'!Z544&lt;&gt;"",'Daily PnL Log'!Z544,"")</f>
        <v/>
      </c>
      <c r="AA66" s="13">
        <f>IF('Daily PnL Log'!AC544&lt;&gt;"",'Daily PnL Log'!AC544,"")</f>
        <v>92252.75</v>
      </c>
    </row>
    <row r="67" spans="1:27" x14ac:dyDescent="0.25">
      <c r="A67" s="48" t="str">
        <f t="shared" si="2"/>
        <v>Jan</v>
      </c>
      <c r="B67" s="2">
        <f>'Daily PnL Log'!B545</f>
        <v>44953</v>
      </c>
      <c r="C67" s="11">
        <f>IF('Daily PnL Log'!C545&lt;&gt;"",'Daily PnL Log'!C545,"")</f>
        <v>-21538.9</v>
      </c>
      <c r="D67" s="11">
        <f>IF('Daily PnL Log'!D545&lt;&gt;"",'Daily PnL Log'!D545,"")</f>
        <v>33252.300000000003</v>
      </c>
      <c r="E67" s="11">
        <f>IF('Daily PnL Log'!E545&lt;&gt;"",'Daily PnL Log'!E545,"")</f>
        <v>-220.8</v>
      </c>
      <c r="F67" s="11">
        <f>IF('Daily PnL Log'!F545&lt;&gt;"",'Daily PnL Log'!F545,"")</f>
        <v>-11316.5</v>
      </c>
      <c r="G67" s="11">
        <f>IF('Daily PnL Log'!G545&lt;&gt;"",'Daily PnL Log'!G545,"")</f>
        <v>23798.6</v>
      </c>
      <c r="H67" s="11">
        <f>IF('Daily PnL Log'!H545&lt;&gt;"",'Daily PnL Log'!H545,"")</f>
        <v>-7201.9</v>
      </c>
      <c r="I67" s="11">
        <f>IF('Daily PnL Log'!I545&lt;&gt;"",'Daily PnL Log'!I545,"")</f>
        <v>0</v>
      </c>
      <c r="J67" s="11">
        <f>IF('Daily PnL Log'!J545&lt;&gt;"",'Daily PnL Log'!J545,"")</f>
        <v>16772.800000000003</v>
      </c>
      <c r="K67" s="11">
        <f>IF('Daily PnL Log'!K545&lt;&gt;"",'Daily PnL Log'!K545,"")</f>
        <v>-260.45</v>
      </c>
      <c r="L67" s="11">
        <f>IF('Daily PnL Log'!L545&lt;&gt;"",'Daily PnL Log'!L545,"")</f>
        <v>-1386.26</v>
      </c>
      <c r="M67" s="11">
        <f>IF('Daily PnL Log'!M545&lt;&gt;"",'Daily PnL Log'!M545,"")</f>
        <v>-1646.71</v>
      </c>
      <c r="N67" s="11">
        <f>IF('Daily PnL Log'!N545&lt;&gt;"",'Daily PnL Log'!N545,"")</f>
        <v>15126.090000000004</v>
      </c>
      <c r="O67" s="11">
        <f t="shared" ref="O67:V69" si="4">IF(C67&lt;&gt;"",O66+C67,"")</f>
        <v>71844.800000000017</v>
      </c>
      <c r="P67" s="11">
        <f t="shared" si="4"/>
        <v>-69517.400000000009</v>
      </c>
      <c r="Q67" s="11">
        <f t="shared" si="4"/>
        <v>-74987.900000000009</v>
      </c>
      <c r="R67" s="11">
        <f t="shared" si="4"/>
        <v>125537.4</v>
      </c>
      <c r="S67" s="11">
        <f t="shared" si="4"/>
        <v>73219.100000000006</v>
      </c>
      <c r="T67" s="11">
        <f t="shared" si="4"/>
        <v>-22460.099999999991</v>
      </c>
      <c r="U67" s="11">
        <f t="shared" si="4"/>
        <v>0</v>
      </c>
      <c r="V67" s="11">
        <f t="shared" si="4"/>
        <v>103635.89999999997</v>
      </c>
      <c r="W67" s="11">
        <f>IF('Daily PnL Log'!W545&lt;&gt;"",'Daily PnL Log'!W545,"")</f>
        <v>1943936</v>
      </c>
      <c r="X67" s="11">
        <f>IF('Daily PnL Log'!X545&lt;&gt;"",'Daily PnL Log'!X545,"")</f>
        <v>7.7811666639230944E-3</v>
      </c>
      <c r="Y67" s="11" t="str">
        <f>IF('Daily PnL Log'!Y545&lt;&gt;"",'Daily PnL Log'!Y545,"")</f>
        <v/>
      </c>
      <c r="Z67" s="11">
        <f>IF('Daily PnL Log'!Z545&lt;&gt;"",'Daily PnL Log'!Z545,"")</f>
        <v>4613.38</v>
      </c>
      <c r="AA67" s="11">
        <f>IF('Daily PnL Log'!AC545&lt;&gt;"",'Daily PnL Log'!AC545,"")</f>
        <v>96596.29</v>
      </c>
    </row>
    <row r="68" spans="1:27" x14ac:dyDescent="0.25">
      <c r="A68" s="47" t="str">
        <f t="shared" si="2"/>
        <v>Jan</v>
      </c>
      <c r="B68" s="14">
        <f>'Daily PnL Log'!B546</f>
        <v>44956</v>
      </c>
      <c r="C68" s="13">
        <f>IF('Daily PnL Log'!C546&lt;&gt;"",'Daily PnL Log'!C546,"")</f>
        <v>15266.7</v>
      </c>
      <c r="D68" s="13">
        <f>IF('Daily PnL Log'!D546&lt;&gt;"",'Daily PnL Log'!D546,"")</f>
        <v>-910.9</v>
      </c>
      <c r="E68" s="13">
        <f>IF('Daily PnL Log'!E546&lt;&gt;"",'Daily PnL Log'!E546,"")</f>
        <v>-3464.8</v>
      </c>
      <c r="F68" s="13">
        <f>IF('Daily PnL Log'!F546&lt;&gt;"",'Daily PnL Log'!F546,"")</f>
        <v>3549.2</v>
      </c>
      <c r="G68" s="13">
        <f>IF('Daily PnL Log'!G546&lt;&gt;"",'Daily PnL Log'!G546,"")</f>
        <v>-19541.2</v>
      </c>
      <c r="H68" s="13">
        <f>IF('Daily PnL Log'!H546&lt;&gt;"",'Daily PnL Log'!H546,"")</f>
        <v>-6792.9</v>
      </c>
      <c r="I68" s="13">
        <f>IF('Daily PnL Log'!I546&lt;&gt;"",'Daily PnL Log'!I546,"")</f>
        <v>0</v>
      </c>
      <c r="J68" s="13">
        <f>IF('Daily PnL Log'!J546&lt;&gt;"",'Daily PnL Log'!J546,"")</f>
        <v>-11893.9</v>
      </c>
      <c r="K68" s="13">
        <f>IF('Daily PnL Log'!K546&lt;&gt;"",'Daily PnL Log'!K546,"")</f>
        <v>-37.19</v>
      </c>
      <c r="L68" s="13">
        <f>IF('Daily PnL Log'!L546&lt;&gt;"",'Daily PnL Log'!L546,"")</f>
        <v>-263.12</v>
      </c>
      <c r="M68" s="13">
        <f>IF('Daily PnL Log'!M546&lt;&gt;"",'Daily PnL Log'!M546,"")</f>
        <v>-300.31</v>
      </c>
      <c r="N68" s="13">
        <f>IF('Daily PnL Log'!N546&lt;&gt;"",'Daily PnL Log'!N546,"")</f>
        <v>-12194.21</v>
      </c>
      <c r="O68" s="13">
        <f t="shared" si="4"/>
        <v>87111.500000000015</v>
      </c>
      <c r="P68" s="13">
        <f t="shared" ref="P68:U69" si="5">IF(D68&lt;&gt;"",P67+D68,"")</f>
        <v>-70428.3</v>
      </c>
      <c r="Q68" s="13">
        <f t="shared" si="5"/>
        <v>-78452.700000000012</v>
      </c>
      <c r="R68" s="13">
        <f t="shared" si="5"/>
        <v>129086.59999999999</v>
      </c>
      <c r="S68" s="13">
        <f t="shared" si="5"/>
        <v>53677.900000000009</v>
      </c>
      <c r="T68" s="13">
        <f t="shared" si="5"/>
        <v>-29252.999999999993</v>
      </c>
      <c r="U68" s="13">
        <f t="shared" si="5"/>
        <v>0</v>
      </c>
      <c r="V68" s="13">
        <f t="shared" si="4"/>
        <v>91741.999999999971</v>
      </c>
      <c r="W68" s="13">
        <f>IF('Daily PnL Log'!W546&lt;&gt;"",'Daily PnL Log'!W546,"")</f>
        <v>1879592</v>
      </c>
      <c r="X68" s="13">
        <f>IF('Daily PnL Log'!X546&lt;&gt;"",'Daily PnL Log'!X546,"")</f>
        <v>-6.4876898816338862E-3</v>
      </c>
      <c r="Y68" s="13" t="str">
        <f>IF('Daily PnL Log'!Y546&lt;&gt;"",'Daily PnL Log'!Y546,"")</f>
        <v/>
      </c>
      <c r="Z68" s="13" t="str">
        <f>IF('Daily PnL Log'!Z546&lt;&gt;"",'Daily PnL Log'!Z546,"")</f>
        <v/>
      </c>
      <c r="AA68" s="13">
        <f>IF('Daily PnL Log'!AC546&lt;&gt;"",'Daily PnL Log'!AC546,"")</f>
        <v>100496.98</v>
      </c>
    </row>
    <row r="69" spans="1:27" x14ac:dyDescent="0.25">
      <c r="A69" s="48" t="str">
        <f t="shared" si="2"/>
        <v>Jan</v>
      </c>
      <c r="B69" s="2">
        <f>'Daily PnL Log'!B547</f>
        <v>44957</v>
      </c>
      <c r="C69" s="11">
        <f>IF('Daily PnL Log'!C547&lt;&gt;"",'Daily PnL Log'!C547,"")</f>
        <v>-9700.4</v>
      </c>
      <c r="D69" s="11">
        <f>IF('Daily PnL Log'!D547&lt;&gt;"",'Daily PnL Log'!D547,"")</f>
        <v>9515.7000000000007</v>
      </c>
      <c r="E69" s="11">
        <f>IF('Daily PnL Log'!E547&lt;&gt;"",'Daily PnL Log'!E547,"")</f>
        <v>-15590.6</v>
      </c>
      <c r="F69" s="11">
        <f>IF('Daily PnL Log'!F547&lt;&gt;"",'Daily PnL Log'!F547,"")</f>
        <v>-1523.9</v>
      </c>
      <c r="G69" s="11">
        <f>IF('Daily PnL Log'!G547&lt;&gt;"",'Daily PnL Log'!G547,"")</f>
        <v>15092.4</v>
      </c>
      <c r="H69" s="11">
        <f>IF('Daily PnL Log'!H547&lt;&gt;"",'Daily PnL Log'!H547,"")</f>
        <v>-1975.1</v>
      </c>
      <c r="I69" s="11">
        <f>IF('Daily PnL Log'!I547&lt;&gt;"",'Daily PnL Log'!I547,"")</f>
        <v>0</v>
      </c>
      <c r="J69" s="11">
        <f>IF('Daily PnL Log'!J547&lt;&gt;"",'Daily PnL Log'!J547,"")</f>
        <v>-4181.9000000000015</v>
      </c>
      <c r="K69" s="11">
        <f>IF('Daily PnL Log'!K547&lt;&gt;"",'Daily PnL Log'!K547,"")</f>
        <v>-63.39</v>
      </c>
      <c r="L69" s="11">
        <f>IF('Daily PnL Log'!L547&lt;&gt;"",'Daily PnL Log'!L547,"")</f>
        <v>-448.5</v>
      </c>
      <c r="M69" s="11">
        <f>IF('Daily PnL Log'!M547&lt;&gt;"",'Daily PnL Log'!M547,"")</f>
        <v>-511.89</v>
      </c>
      <c r="N69" s="11">
        <f>IF('Daily PnL Log'!N547&lt;&gt;"",'Daily PnL Log'!N547,"")</f>
        <v>-4693.7900000000018</v>
      </c>
      <c r="O69" s="11">
        <f t="shared" si="4"/>
        <v>77411.10000000002</v>
      </c>
      <c r="P69" s="11">
        <f t="shared" si="5"/>
        <v>-60912.600000000006</v>
      </c>
      <c r="Q69" s="11">
        <f t="shared" si="5"/>
        <v>-94043.300000000017</v>
      </c>
      <c r="R69" s="11">
        <f t="shared" si="5"/>
        <v>127562.7</v>
      </c>
      <c r="S69" s="11">
        <f t="shared" si="5"/>
        <v>68770.3</v>
      </c>
      <c r="T69" s="11">
        <f t="shared" si="5"/>
        <v>-31228.099999999991</v>
      </c>
      <c r="U69" s="11">
        <f t="shared" si="5"/>
        <v>0</v>
      </c>
      <c r="V69" s="11">
        <f t="shared" si="4"/>
        <v>87560.099999999977</v>
      </c>
      <c r="W69" s="11">
        <f>IF('Daily PnL Log'!W547&lt;&gt;"",'Daily PnL Log'!W547,"")</f>
        <v>1883311</v>
      </c>
      <c r="X69" s="11">
        <f>IF('Daily PnL Log'!X547&lt;&gt;"",'Daily PnL Log'!X547,"")</f>
        <v>-2.4923074309022787E-3</v>
      </c>
      <c r="Y69" s="11">
        <f>IF('Daily PnL Log'!Y547&lt;&gt;"",'Daily PnL Log'!Y547,"")</f>
        <v>-312.5</v>
      </c>
      <c r="Z69" s="11" t="str">
        <f>IF('Daily PnL Log'!Z547&lt;&gt;"",'Daily PnL Log'!Z547,"")</f>
        <v/>
      </c>
      <c r="AA69" s="11">
        <f>IF('Daily PnL Log'!AC547&lt;&gt;"",'Daily PnL Log'!AC547,"")</f>
        <v>80515.34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>
    <tabColor theme="4" tint="0.39997558519241921"/>
  </sheetPr>
  <dimension ref="A2:AB312"/>
  <sheetViews>
    <sheetView showGridLines="0" showRowColHeaders="0" zoomScale="70" zoomScaleNormal="70" workbookViewId="0">
      <pane ySplit="49" topLeftCell="A239" activePane="bottomLeft" state="frozen"/>
      <selection activeCell="H109" sqref="H109"/>
      <selection pane="bottomLeft" activeCell="G277" sqref="G277"/>
    </sheetView>
  </sheetViews>
  <sheetFormatPr defaultRowHeight="15" x14ac:dyDescent="0.25"/>
  <cols>
    <col min="1" max="1" width="21" style="20" bestFit="1" customWidth="1"/>
    <col min="2" max="2" width="16" style="23" bestFit="1" customWidth="1"/>
    <col min="3" max="3" width="13" style="20" bestFit="1" customWidth="1"/>
    <col min="4" max="4" width="11.140625" style="20" bestFit="1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0.710937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3" width="12.5703125" style="20" bestFit="1" customWidth="1"/>
    <col min="24" max="24" width="7.85546875" style="20" bestFit="1" customWidth="1"/>
    <col min="25" max="25" width="12.5703125" style="20" bestFit="1" customWidth="1"/>
    <col min="26" max="26" width="15.85546875" style="20" bestFit="1" customWidth="1"/>
    <col min="27" max="27" width="15.85546875" style="20" customWidth="1"/>
    <col min="28" max="28" width="12.5703125" style="20" bestFit="1" customWidth="1"/>
    <col min="29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2627989.6999999974</v>
      </c>
    </row>
    <row r="8" spans="1:2" ht="18.75" x14ac:dyDescent="0.3">
      <c r="A8" s="55" t="s">
        <v>6</v>
      </c>
      <c r="B8" s="56">
        <f>K48</f>
        <v>-24880.91</v>
      </c>
    </row>
    <row r="9" spans="1:2" ht="18.75" x14ac:dyDescent="0.3">
      <c r="A9" s="55" t="s">
        <v>30</v>
      </c>
      <c r="B9" s="56">
        <f>L48</f>
        <v>-163255.06</v>
      </c>
    </row>
    <row r="10" spans="1:2" ht="18.75" x14ac:dyDescent="0.3">
      <c r="A10" s="55" t="s">
        <v>11</v>
      </c>
      <c r="B10" s="56">
        <f>Y48+AA48</f>
        <v>-390362.1700000001</v>
      </c>
    </row>
    <row r="11" spans="1:2" ht="18.75" x14ac:dyDescent="0.3">
      <c r="A11" s="57" t="s">
        <v>18</v>
      </c>
      <c r="B11" s="54">
        <f>B7+(B8+B9+B10)</f>
        <v>2049491.5599999973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733318.88275999995</v>
      </c>
    </row>
    <row r="15" spans="1:2" ht="18.75" x14ac:dyDescent="0.3">
      <c r="A15" s="60" t="s">
        <v>15</v>
      </c>
      <c r="B15" s="63">
        <f>B11/B14</f>
        <v>2.7948162909514949</v>
      </c>
    </row>
    <row r="16" spans="1:2" ht="18.75" x14ac:dyDescent="0.3">
      <c r="A16" s="60" t="s">
        <v>17</v>
      </c>
      <c r="B16" s="63">
        <f>X48</f>
        <v>7.8466330064899725E-2</v>
      </c>
    </row>
    <row r="17" spans="1:2" ht="18.75" x14ac:dyDescent="0.3">
      <c r="A17" s="60" t="s">
        <v>31</v>
      </c>
      <c r="B17" s="64">
        <f>(B15-0.03)/B16</f>
        <v>35.235702863441013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8" ht="15.75" thickBot="1" x14ac:dyDescent="0.3">
      <c r="W47" s="24"/>
    </row>
    <row r="48" spans="1:28" x14ac:dyDescent="0.25">
      <c r="A48" s="39"/>
      <c r="B48" s="40" t="s">
        <v>29</v>
      </c>
      <c r="C48" s="41">
        <f>SUM(C50:C299)</f>
        <v>952055.10000000102</v>
      </c>
      <c r="D48" s="41">
        <f t="shared" ref="D48:N48" si="0">SUM(D50:D299)</f>
        <v>414274.00000000017</v>
      </c>
      <c r="E48" s="41">
        <f t="shared" si="0"/>
        <v>28473.100000000002</v>
      </c>
      <c r="F48" s="41">
        <f t="shared" si="0"/>
        <v>503225.2999999997</v>
      </c>
      <c r="G48" s="41">
        <f t="shared" si="0"/>
        <v>716555.20000000042</v>
      </c>
      <c r="H48" s="41">
        <f t="shared" si="0"/>
        <v>13406.999999999998</v>
      </c>
      <c r="I48" s="41">
        <f t="shared" si="0"/>
        <v>0</v>
      </c>
      <c r="J48" s="41">
        <f t="shared" si="0"/>
        <v>2627989.6999999974</v>
      </c>
      <c r="K48" s="41">
        <f t="shared" si="0"/>
        <v>-24880.91</v>
      </c>
      <c r="L48" s="41">
        <f t="shared" si="0"/>
        <v>-163255.06</v>
      </c>
      <c r="M48" s="41">
        <f t="shared" si="0"/>
        <v>-188135.96999999994</v>
      </c>
      <c r="N48" s="41">
        <f t="shared" si="0"/>
        <v>2439853.7300000028</v>
      </c>
      <c r="O48" s="42"/>
      <c r="P48" s="42"/>
      <c r="Q48" s="42"/>
      <c r="R48" s="42"/>
      <c r="S48" s="42"/>
      <c r="T48" s="42"/>
      <c r="U48" s="42"/>
      <c r="V48" s="42"/>
      <c r="W48" s="43">
        <f>AVERAGE(W50:W299)</f>
        <v>733318.88275999995</v>
      </c>
      <c r="X48" s="44">
        <f>_xlfn.STDEV.P(X50:X299)</f>
        <v>7.8466330064899725E-2</v>
      </c>
      <c r="Y48" s="41">
        <f>SUM(Y50:Y299)</f>
        <v>-314862.1700000001</v>
      </c>
      <c r="Z48" s="41">
        <f>SUM(Z50:Z299)</f>
        <v>-2349219.44</v>
      </c>
      <c r="AA48" s="41">
        <f>SUM(AA50:AA299)</f>
        <v>-75500</v>
      </c>
      <c r="AB48" s="42"/>
    </row>
    <row r="49" spans="1:28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38</v>
      </c>
      <c r="AB49" s="46" t="s">
        <v>14</v>
      </c>
    </row>
    <row r="50" spans="1:28" x14ac:dyDescent="0.25">
      <c r="A50" s="47" t="str">
        <f>TEXT(B50,"mmm")</f>
        <v>Jan</v>
      </c>
      <c r="B50" s="14">
        <f>'Daily PnL Log'!B277</f>
        <v>44564</v>
      </c>
      <c r="C50" s="13">
        <f>IF('Daily PnL Log'!C277&lt;&gt;"",'Daily PnL Log'!C277,"")</f>
        <v>22112.7</v>
      </c>
      <c r="D50" s="13">
        <f>IF('Daily PnL Log'!D277&lt;&gt;"",'Daily PnL Log'!D277,"")</f>
        <v>-21191.9</v>
      </c>
      <c r="E50" s="13">
        <f>IF('Daily PnL Log'!E277&lt;&gt;"",'Daily PnL Log'!E277,"")</f>
        <v>7595.3</v>
      </c>
      <c r="F50" s="13">
        <f>IF('Daily PnL Log'!F277&lt;&gt;"",'Daily PnL Log'!F277,"")</f>
        <v>-10223.4</v>
      </c>
      <c r="G50" s="13">
        <f>IF('Daily PnL Log'!G277&lt;&gt;"",'Daily PnL Log'!G277,"")</f>
        <v>-4589.2</v>
      </c>
      <c r="H50" s="13">
        <f>IF('Daily PnL Log'!H277&lt;&gt;"",'Daily PnL Log'!H277,"")</f>
        <v>364.8</v>
      </c>
      <c r="I50" s="13">
        <f>IF('Daily PnL Log'!I277&lt;&gt;"",'Daily PnL Log'!I277,"")</f>
        <v>0</v>
      </c>
      <c r="J50" s="13">
        <f>IF('Daily PnL Log'!J277&lt;&gt;"",'Daily PnL Log'!J277,"")</f>
        <v>-5931.7000000000007</v>
      </c>
      <c r="K50" s="13">
        <f>IF('Daily PnL Log'!K277&lt;&gt;"",'Daily PnL Log'!K277,"")</f>
        <v>-122.65</v>
      </c>
      <c r="L50" s="13">
        <f>IF('Daily PnL Log'!L277&lt;&gt;"",'Daily PnL Log'!L277,"")</f>
        <v>-564.19000000000005</v>
      </c>
      <c r="M50" s="13">
        <f>IF('Daily PnL Log'!M277&lt;&gt;"",'Daily PnL Log'!M277,"")</f>
        <v>-686.84</v>
      </c>
      <c r="N50" s="13">
        <f>IF('Daily PnL Log'!N277&lt;&gt;"",'Daily PnL Log'!N277,"")</f>
        <v>-6618.5400000000009</v>
      </c>
      <c r="O50" s="13">
        <f t="shared" ref="O50:U50" si="1">C50</f>
        <v>22112.7</v>
      </c>
      <c r="P50" s="13">
        <f t="shared" si="1"/>
        <v>-21191.9</v>
      </c>
      <c r="Q50" s="13">
        <f t="shared" si="1"/>
        <v>7595.3</v>
      </c>
      <c r="R50" s="13">
        <f t="shared" si="1"/>
        <v>-10223.4</v>
      </c>
      <c r="S50" s="13">
        <f t="shared" si="1"/>
        <v>-4589.2</v>
      </c>
      <c r="T50" s="13">
        <f t="shared" si="1"/>
        <v>364.8</v>
      </c>
      <c r="U50" s="13">
        <f t="shared" si="1"/>
        <v>0</v>
      </c>
      <c r="V50" s="13">
        <f>SUM(O50:T50)</f>
        <v>-5931.7000000000007</v>
      </c>
      <c r="W50" s="13">
        <f>IF('Daily PnL Log'!W277&lt;&gt;"",'Daily PnL Log'!W277,"")</f>
        <v>642248</v>
      </c>
      <c r="X50" s="13">
        <f>IF('Daily PnL Log'!X277&lt;&gt;"",'Daily PnL Log'!X277,"")</f>
        <v>-1.0305271483912758E-2</v>
      </c>
      <c r="Y50" s="13">
        <f>IF('Daily PnL Log'!Y277&lt;&gt;"",'Daily PnL Log'!Y277,"")</f>
        <v>-631.15</v>
      </c>
      <c r="Z50" s="13" t="str">
        <f>IF('Daily PnL Log'!AA277&lt;&gt;"",'Daily PnL Log'!AA277,"")</f>
        <v/>
      </c>
      <c r="AA50" s="13" t="str">
        <f>IF('Daily PnL Log'!AB277&lt;&gt;"",'Daily PnL Log'!AB277,"")</f>
        <v/>
      </c>
      <c r="AB50" s="13">
        <f>IF('Daily PnL Log'!AC277&lt;&gt;"",'Daily PnL Log'!AC277,"")</f>
        <v>245345.85</v>
      </c>
    </row>
    <row r="51" spans="1:28" x14ac:dyDescent="0.25">
      <c r="A51" s="48" t="str">
        <f t="shared" ref="A51:A104" si="2">TEXT(B51,"mmm")</f>
        <v>Jan</v>
      </c>
      <c r="B51" s="2">
        <f>'Daily PnL Log'!B278</f>
        <v>44565</v>
      </c>
      <c r="C51" s="11">
        <f>IF('Daily PnL Log'!C278&lt;&gt;"",'Daily PnL Log'!C278,"")</f>
        <v>58103.7</v>
      </c>
      <c r="D51" s="11">
        <f>IF('Daily PnL Log'!D278&lt;&gt;"",'Daily PnL Log'!D278,"")</f>
        <v>-6991.7</v>
      </c>
      <c r="E51" s="11">
        <f>IF('Daily PnL Log'!E278&lt;&gt;"",'Daily PnL Log'!E278,"")</f>
        <v>1343.1</v>
      </c>
      <c r="F51" s="11">
        <f>IF('Daily PnL Log'!F278&lt;&gt;"",'Daily PnL Log'!F278,"")</f>
        <v>-54196.7</v>
      </c>
      <c r="G51" s="11">
        <f>IF('Daily PnL Log'!G278&lt;&gt;"",'Daily PnL Log'!G278,"")</f>
        <v>32846.9</v>
      </c>
      <c r="H51" s="11">
        <f>IF('Daily PnL Log'!H278&lt;&gt;"",'Daily PnL Log'!H278,"")</f>
        <v>955.2</v>
      </c>
      <c r="I51" s="11">
        <f>IF('Daily PnL Log'!I278&lt;&gt;"",'Daily PnL Log'!I278,"")</f>
        <v>0</v>
      </c>
      <c r="J51" s="11">
        <f>IF('Daily PnL Log'!J278&lt;&gt;"",'Daily PnL Log'!J278,"")</f>
        <v>32060.500000000004</v>
      </c>
      <c r="K51" s="11">
        <f>IF('Daily PnL Log'!K278&lt;&gt;"",'Daily PnL Log'!K278,"")</f>
        <v>-63.95</v>
      </c>
      <c r="L51" s="11">
        <f>IF('Daily PnL Log'!L278&lt;&gt;"",'Daily PnL Log'!L278,"")</f>
        <v>-755.09</v>
      </c>
      <c r="M51" s="11">
        <f>IF('Daily PnL Log'!M278&lt;&gt;"",'Daily PnL Log'!M278,"")</f>
        <v>-819.04000000000008</v>
      </c>
      <c r="N51" s="11">
        <f>IF('Daily PnL Log'!N278&lt;&gt;"",'Daily PnL Log'!N278,"")</f>
        <v>31241.460000000003</v>
      </c>
      <c r="O51" s="11">
        <f t="shared" ref="O51:V66" si="3">IF(C51&lt;&gt;"",O50+C51,"")</f>
        <v>80216.399999999994</v>
      </c>
      <c r="P51" s="11">
        <f t="shared" si="3"/>
        <v>-28183.600000000002</v>
      </c>
      <c r="Q51" s="11">
        <f t="shared" si="3"/>
        <v>8938.4</v>
      </c>
      <c r="R51" s="11">
        <f t="shared" si="3"/>
        <v>-64420.1</v>
      </c>
      <c r="S51" s="11">
        <f t="shared" si="3"/>
        <v>28257.7</v>
      </c>
      <c r="T51" s="11">
        <f t="shared" si="3"/>
        <v>1320</v>
      </c>
      <c r="U51" s="11">
        <f t="shared" si="3"/>
        <v>0</v>
      </c>
      <c r="V51" s="11">
        <f t="shared" si="3"/>
        <v>26128.800000000003</v>
      </c>
      <c r="W51" s="11">
        <f>IF('Daily PnL Log'!W278&lt;&gt;"",'Daily PnL Log'!W278,"")</f>
        <v>625289</v>
      </c>
      <c r="X51" s="16">
        <f>IF('Daily PnL Log'!X278&lt;&gt;"",'Daily PnL Log'!X278,"")</f>
        <v>4.9963233001060314E-2</v>
      </c>
      <c r="Y51" s="11" t="str">
        <f>IF('Daily PnL Log'!Y278&lt;&gt;"",'Daily PnL Log'!Y278,"")</f>
        <v/>
      </c>
      <c r="Z51" s="11">
        <f>IF('Daily PnL Log'!AA278&lt;&gt;"",'Daily PnL Log'!AA278,"")</f>
        <v>-280331</v>
      </c>
      <c r="AA51" s="11" t="str">
        <f>IF('Daily PnL Log'!AB278&lt;&gt;"",'Daily PnL Log'!AB278,"")</f>
        <v/>
      </c>
      <c r="AB51" s="11">
        <f>IF('Daily PnL Log'!AC278&lt;&gt;"",'Daily PnL Log'!AC278,"")</f>
        <v>27104.62</v>
      </c>
    </row>
    <row r="52" spans="1:28" x14ac:dyDescent="0.25">
      <c r="A52" s="47" t="str">
        <f t="shared" si="2"/>
        <v>Jan</v>
      </c>
      <c r="B52" s="14">
        <f>'Daily PnL Log'!B279</f>
        <v>44566</v>
      </c>
      <c r="C52" s="13">
        <f>IF('Daily PnL Log'!C279&lt;&gt;"",'Daily PnL Log'!C279,"")</f>
        <v>26414.6</v>
      </c>
      <c r="D52" s="13">
        <f>IF('Daily PnL Log'!D279&lt;&gt;"",'Daily PnL Log'!D279,"")</f>
        <v>32476.9</v>
      </c>
      <c r="E52" s="13">
        <f>IF('Daily PnL Log'!E279&lt;&gt;"",'Daily PnL Log'!E279,"")</f>
        <v>10087.200000000001</v>
      </c>
      <c r="F52" s="13">
        <f>IF('Daily PnL Log'!F279&lt;&gt;"",'Daily PnL Log'!F279,"")</f>
        <v>20305.8</v>
      </c>
      <c r="G52" s="13">
        <f>IF('Daily PnL Log'!G279&lt;&gt;"",'Daily PnL Log'!G279,"")</f>
        <v>-15576.3</v>
      </c>
      <c r="H52" s="13">
        <f>IF('Daily PnL Log'!H279&lt;&gt;"",'Daily PnL Log'!H279,"")</f>
        <v>-1589.1</v>
      </c>
      <c r="I52" s="13">
        <f>IF('Daily PnL Log'!I279&lt;&gt;"",'Daily PnL Log'!I279,"")</f>
        <v>0</v>
      </c>
      <c r="J52" s="13">
        <f>IF('Daily PnL Log'!J279&lt;&gt;"",'Daily PnL Log'!J279,"")</f>
        <v>72119.099999999991</v>
      </c>
      <c r="K52" s="13">
        <f>IF('Daily PnL Log'!K279&lt;&gt;"",'Daily PnL Log'!K279,"")</f>
        <v>-120.84</v>
      </c>
      <c r="L52" s="13">
        <f>IF('Daily PnL Log'!L279&lt;&gt;"",'Daily PnL Log'!L279,"")</f>
        <v>-854.45</v>
      </c>
      <c r="M52" s="13">
        <f>IF('Daily PnL Log'!M279&lt;&gt;"",'Daily PnL Log'!M279,"")</f>
        <v>-975.29000000000008</v>
      </c>
      <c r="N52" s="13">
        <f>IF('Daily PnL Log'!N279&lt;&gt;"",'Daily PnL Log'!N279,"")</f>
        <v>71143.81</v>
      </c>
      <c r="O52" s="13">
        <f t="shared" si="3"/>
        <v>106631</v>
      </c>
      <c r="P52" s="13">
        <f t="shared" si="3"/>
        <v>4293.2999999999993</v>
      </c>
      <c r="Q52" s="13">
        <f t="shared" si="3"/>
        <v>19025.599999999999</v>
      </c>
      <c r="R52" s="13">
        <f t="shared" si="3"/>
        <v>-44114.3</v>
      </c>
      <c r="S52" s="13">
        <f t="shared" si="3"/>
        <v>12681.400000000001</v>
      </c>
      <c r="T52" s="13">
        <f t="shared" si="3"/>
        <v>-269.09999999999991</v>
      </c>
      <c r="U52" s="13">
        <f t="shared" si="3"/>
        <v>0</v>
      </c>
      <c r="V52" s="13">
        <f t="shared" si="3"/>
        <v>98247.9</v>
      </c>
      <c r="W52" s="13">
        <f>IF('Daily PnL Log'!W279&lt;&gt;"",'Daily PnL Log'!W279,"")</f>
        <v>567197</v>
      </c>
      <c r="X52" s="15">
        <f>IF('Daily PnL Log'!X279&lt;&gt;"",'Daily PnL Log'!X279,"")</f>
        <v>0.12543051179748835</v>
      </c>
      <c r="Y52" s="13" t="str">
        <f>IF('Daily PnL Log'!Y279&lt;&gt;"",'Daily PnL Log'!Y279,"")</f>
        <v/>
      </c>
      <c r="Z52" s="13" t="str">
        <f>IF('Daily PnL Log'!AA279&lt;&gt;"",'Daily PnL Log'!AA279,"")</f>
        <v/>
      </c>
      <c r="AA52" s="13" t="str">
        <f>IF('Daily PnL Log'!AB279&lt;&gt;"",'Daily PnL Log'!AB279,"")</f>
        <v/>
      </c>
      <c r="AB52" s="13">
        <f>IF('Daily PnL Log'!AC279&lt;&gt;"",'Daily PnL Log'!AC279,"")</f>
        <v>101935.08</v>
      </c>
    </row>
    <row r="53" spans="1:28" x14ac:dyDescent="0.25">
      <c r="A53" s="48" t="str">
        <f t="shared" si="2"/>
        <v>Jan</v>
      </c>
      <c r="B53" s="2">
        <f>'Daily PnL Log'!B280</f>
        <v>44567</v>
      </c>
      <c r="C53" s="11">
        <f>IF('Daily PnL Log'!C280&lt;&gt;"",'Daily PnL Log'!C280,"")</f>
        <v>55735.5</v>
      </c>
      <c r="D53" s="11">
        <f>IF('Daily PnL Log'!D280&lt;&gt;"",'Daily PnL Log'!D280,"")</f>
        <v>10122.5</v>
      </c>
      <c r="E53" s="11">
        <f>IF('Daily PnL Log'!E280&lt;&gt;"",'Daily PnL Log'!E280,"")</f>
        <v>2244.9</v>
      </c>
      <c r="F53" s="11">
        <f>IF('Daily PnL Log'!F280&lt;&gt;"",'Daily PnL Log'!F280,"")</f>
        <v>1687.1</v>
      </c>
      <c r="G53" s="11">
        <f>IF('Daily PnL Log'!G280&lt;&gt;"",'Daily PnL Log'!G280,"")</f>
        <v>21490.6</v>
      </c>
      <c r="H53" s="11">
        <f>IF('Daily PnL Log'!H280&lt;&gt;"",'Daily PnL Log'!H280,"")</f>
        <v>-2024.3</v>
      </c>
      <c r="I53" s="11">
        <f>IF('Daily PnL Log'!I280&lt;&gt;"",'Daily PnL Log'!I280,"")</f>
        <v>0</v>
      </c>
      <c r="J53" s="11">
        <f>IF('Daily PnL Log'!J280&lt;&gt;"",'Daily PnL Log'!J280,"")</f>
        <v>89256.3</v>
      </c>
      <c r="K53" s="11">
        <f>IF('Daily PnL Log'!K280&lt;&gt;"",'Daily PnL Log'!K280,"")</f>
        <v>-188.46</v>
      </c>
      <c r="L53" s="11">
        <f>IF('Daily PnL Log'!L280&lt;&gt;"",'Daily PnL Log'!L280,"")</f>
        <v>-1333.08</v>
      </c>
      <c r="M53" s="11">
        <f>IF('Daily PnL Log'!M280&lt;&gt;"",'Daily PnL Log'!M280,"")</f>
        <v>-1521.54</v>
      </c>
      <c r="N53" s="11">
        <f>IF('Daily PnL Log'!N280&lt;&gt;"",'Daily PnL Log'!N280,"")</f>
        <v>87734.760000000009</v>
      </c>
      <c r="O53" s="11">
        <f t="shared" si="3"/>
        <v>162366.5</v>
      </c>
      <c r="P53" s="11">
        <f t="shared" si="3"/>
        <v>14415.8</v>
      </c>
      <c r="Q53" s="11">
        <f t="shared" si="3"/>
        <v>21270.5</v>
      </c>
      <c r="R53" s="11">
        <f t="shared" si="3"/>
        <v>-42427.200000000004</v>
      </c>
      <c r="S53" s="11">
        <f t="shared" si="3"/>
        <v>34172</v>
      </c>
      <c r="T53" s="11">
        <f t="shared" si="3"/>
        <v>-2293.3999999999996</v>
      </c>
      <c r="U53" s="11">
        <f t="shared" si="3"/>
        <v>0</v>
      </c>
      <c r="V53" s="11">
        <f t="shared" si="3"/>
        <v>187504.2</v>
      </c>
      <c r="W53" s="11">
        <f>IF('Daily PnL Log'!W280&lt;&gt;"",'Daily PnL Log'!W280,"")</f>
        <v>445367</v>
      </c>
      <c r="X53" s="16">
        <f>IF('Daily PnL Log'!X280&lt;&gt;"",'Daily PnL Log'!X280,"")</f>
        <v>0.19699429908367708</v>
      </c>
      <c r="Y53" s="11" t="str">
        <f>IF('Daily PnL Log'!Y280&lt;&gt;"",'Daily PnL Log'!Y280,"")</f>
        <v/>
      </c>
      <c r="Z53" s="11" t="str">
        <f>IF('Daily PnL Log'!AA280&lt;&gt;"",'Daily PnL Log'!AA280,"")</f>
        <v/>
      </c>
      <c r="AA53" s="11" t="str">
        <f>IF('Daily PnL Log'!AB280&lt;&gt;"",'Daily PnL Log'!AB280,"")</f>
        <v/>
      </c>
      <c r="AB53" s="11">
        <f>IF('Daily PnL Log'!AC280&lt;&gt;"",'Daily PnL Log'!AC280,"")</f>
        <v>178553.29</v>
      </c>
    </row>
    <row r="54" spans="1:28" x14ac:dyDescent="0.25">
      <c r="A54" s="47" t="str">
        <f t="shared" si="2"/>
        <v>Jan</v>
      </c>
      <c r="B54" s="14">
        <f>'Daily PnL Log'!B281</f>
        <v>44568</v>
      </c>
      <c r="C54" s="13">
        <f>IF('Daily PnL Log'!C281&lt;&gt;"",'Daily PnL Log'!C281,"")</f>
        <v>31636</v>
      </c>
      <c r="D54" s="13">
        <f>IF('Daily PnL Log'!D281&lt;&gt;"",'Daily PnL Log'!D281,"")</f>
        <v>-26290.3</v>
      </c>
      <c r="E54" s="13">
        <f>IF('Daily PnL Log'!E281&lt;&gt;"",'Daily PnL Log'!E281,"")</f>
        <v>5145.3999999999996</v>
      </c>
      <c r="F54" s="13">
        <f>IF('Daily PnL Log'!F281&lt;&gt;"",'Daily PnL Log'!F281,"")</f>
        <v>24832.9</v>
      </c>
      <c r="G54" s="13">
        <f>IF('Daily PnL Log'!G281&lt;&gt;"",'Daily PnL Log'!G281,"")</f>
        <v>21040.400000000001</v>
      </c>
      <c r="H54" s="13">
        <f>IF('Daily PnL Log'!H281&lt;&gt;"",'Daily PnL Log'!H281,"")</f>
        <v>1289.0999999999999</v>
      </c>
      <c r="I54" s="13">
        <f>IF('Daily PnL Log'!I281&lt;&gt;"",'Daily PnL Log'!I281,"")</f>
        <v>0</v>
      </c>
      <c r="J54" s="13">
        <f>IF('Daily PnL Log'!J281&lt;&gt;"",'Daily PnL Log'!J281,"")</f>
        <v>57653.5</v>
      </c>
      <c r="K54" s="13">
        <f>IF('Daily PnL Log'!K281&lt;&gt;"",'Daily PnL Log'!K281,"")</f>
        <v>-93.02</v>
      </c>
      <c r="L54" s="13">
        <f>IF('Daily PnL Log'!L281&lt;&gt;"",'Daily PnL Log'!L281,"")</f>
        <v>-657.11</v>
      </c>
      <c r="M54" s="13">
        <f>IF('Daily PnL Log'!M281&lt;&gt;"",'Daily PnL Log'!M281,"")</f>
        <v>-750.13</v>
      </c>
      <c r="N54" s="13">
        <f>IF('Daily PnL Log'!N281&lt;&gt;"",'Daily PnL Log'!N281,"")</f>
        <v>56903.37</v>
      </c>
      <c r="O54" s="13">
        <f t="shared" si="3"/>
        <v>194002.5</v>
      </c>
      <c r="P54" s="13">
        <f t="shared" si="3"/>
        <v>-11874.5</v>
      </c>
      <c r="Q54" s="13">
        <f t="shared" si="3"/>
        <v>26415.9</v>
      </c>
      <c r="R54" s="13">
        <f t="shared" si="3"/>
        <v>-17594.300000000003</v>
      </c>
      <c r="S54" s="13">
        <f t="shared" si="3"/>
        <v>55212.4</v>
      </c>
      <c r="T54" s="13">
        <f t="shared" si="3"/>
        <v>-1004.2999999999997</v>
      </c>
      <c r="U54" s="13">
        <f t="shared" si="3"/>
        <v>0</v>
      </c>
      <c r="V54" s="13">
        <f t="shared" si="3"/>
        <v>245157.7</v>
      </c>
      <c r="W54" s="13">
        <f>IF('Daily PnL Log'!W281&lt;&gt;"",'Daily PnL Log'!W281,"")</f>
        <v>530337</v>
      </c>
      <c r="X54" s="15">
        <f>IF('Daily PnL Log'!X281&lt;&gt;"",'Daily PnL Log'!X281,"")</f>
        <v>0.10729662459907569</v>
      </c>
      <c r="Y54" s="13">
        <f>IF('Daily PnL Log'!Y281&lt;&gt;"",'Daily PnL Log'!Y281,"")</f>
        <v>-125</v>
      </c>
      <c r="Z54" s="13" t="str">
        <f>IF('Daily PnL Log'!AA281&lt;&gt;"",'Daily PnL Log'!AA281,"")</f>
        <v/>
      </c>
      <c r="AA54" s="13" t="str">
        <f>IF('Daily PnL Log'!AB281&lt;&gt;"",'Daily PnL Log'!AB281,"")</f>
        <v/>
      </c>
      <c r="AB54" s="13">
        <f>IF('Daily PnL Log'!AC281&lt;&gt;"",'Daily PnL Log'!AC281,"")</f>
        <v>232407.91</v>
      </c>
    </row>
    <row r="55" spans="1:28" x14ac:dyDescent="0.25">
      <c r="A55" s="48" t="str">
        <f t="shared" si="2"/>
        <v>Jan</v>
      </c>
      <c r="B55" s="2">
        <f>'Daily PnL Log'!B282</f>
        <v>44571</v>
      </c>
      <c r="C55" s="11">
        <f>IF('Daily PnL Log'!C282&lt;&gt;"",'Daily PnL Log'!C282,"")</f>
        <v>-5850.9</v>
      </c>
      <c r="D55" s="11">
        <f>IF('Daily PnL Log'!D282&lt;&gt;"",'Daily PnL Log'!D282,"")</f>
        <v>18034</v>
      </c>
      <c r="E55" s="11">
        <f>IF('Daily PnL Log'!E282&lt;&gt;"",'Daily PnL Log'!E282,"")</f>
        <v>-210.2</v>
      </c>
      <c r="F55" s="11">
        <f>IF('Daily PnL Log'!F282&lt;&gt;"",'Daily PnL Log'!F282,"")</f>
        <v>18914.3</v>
      </c>
      <c r="G55" s="11">
        <f>IF('Daily PnL Log'!G282&lt;&gt;"",'Daily PnL Log'!G282,"")</f>
        <v>-18880.8</v>
      </c>
      <c r="H55" s="11">
        <f>IF('Daily PnL Log'!H282&lt;&gt;"",'Daily PnL Log'!H282,"")</f>
        <v>59.1</v>
      </c>
      <c r="I55" s="11">
        <f>IF('Daily PnL Log'!I282&lt;&gt;"",'Daily PnL Log'!I282,"")</f>
        <v>0</v>
      </c>
      <c r="J55" s="11">
        <f>IF('Daily PnL Log'!J282&lt;&gt;"",'Daily PnL Log'!J282,"")</f>
        <v>12065.499999999998</v>
      </c>
      <c r="K55" s="11">
        <f>IF('Daily PnL Log'!K282&lt;&gt;"",'Daily PnL Log'!K282,"")</f>
        <v>-44.55</v>
      </c>
      <c r="L55" s="11">
        <f>IF('Daily PnL Log'!L282&lt;&gt;"",'Daily PnL Log'!L282,"")</f>
        <v>-314.87</v>
      </c>
      <c r="M55" s="11">
        <f>IF('Daily PnL Log'!M282&lt;&gt;"",'Daily PnL Log'!M282,"")</f>
        <v>-359.42</v>
      </c>
      <c r="N55" s="11">
        <f>IF('Daily PnL Log'!N282&lt;&gt;"",'Daily PnL Log'!N282,"")</f>
        <v>11706.079999999998</v>
      </c>
      <c r="O55" s="11">
        <f t="shared" si="3"/>
        <v>188151.6</v>
      </c>
      <c r="P55" s="11">
        <f t="shared" si="3"/>
        <v>6159.5</v>
      </c>
      <c r="Q55" s="11">
        <f t="shared" si="3"/>
        <v>26205.7</v>
      </c>
      <c r="R55" s="11">
        <f t="shared" si="3"/>
        <v>1319.9999999999964</v>
      </c>
      <c r="S55" s="11">
        <f t="shared" si="3"/>
        <v>36331.600000000006</v>
      </c>
      <c r="T55" s="11">
        <f t="shared" si="3"/>
        <v>-945.1999999999997</v>
      </c>
      <c r="U55" s="11">
        <f t="shared" si="3"/>
        <v>0</v>
      </c>
      <c r="V55" s="11">
        <f t="shared" si="3"/>
        <v>257223.2</v>
      </c>
      <c r="W55" s="11">
        <f>IF('Daily PnL Log'!W282&lt;&gt;"",'Daily PnL Log'!W282,"")</f>
        <v>497595</v>
      </c>
      <c r="X55" s="16">
        <f>IF('Daily PnL Log'!X282&lt;&gt;"",'Daily PnL Log'!X282,"")</f>
        <v>2.3525316773681405E-2</v>
      </c>
      <c r="Y55" s="11" t="str">
        <f>IF('Daily PnL Log'!Y282&lt;&gt;"",'Daily PnL Log'!Y282,"")</f>
        <v/>
      </c>
      <c r="Z55" s="11" t="str">
        <f>IF('Daily PnL Log'!AA282&lt;&gt;"",'Daily PnL Log'!AA282,"")</f>
        <v/>
      </c>
      <c r="AA55" s="11" t="str">
        <f>IF('Daily PnL Log'!AB282&lt;&gt;"",'Daily PnL Log'!AB282,"")</f>
        <v/>
      </c>
      <c r="AB55" s="11">
        <f>IF('Daily PnL Log'!AC282&lt;&gt;"",'Daily PnL Log'!AC282,"")</f>
        <v>261078.49</v>
      </c>
    </row>
    <row r="56" spans="1:28" x14ac:dyDescent="0.25">
      <c r="A56" s="47" t="str">
        <f t="shared" si="2"/>
        <v>Jan</v>
      </c>
      <c r="B56" s="14">
        <f>'Daily PnL Log'!B283</f>
        <v>44572</v>
      </c>
      <c r="C56" s="13">
        <f>IF('Daily PnL Log'!C283&lt;&gt;"",'Daily PnL Log'!C283,"")</f>
        <v>-21497.4</v>
      </c>
      <c r="D56" s="13">
        <f>IF('Daily PnL Log'!D283&lt;&gt;"",'Daily PnL Log'!D283,"")</f>
        <v>6590.1</v>
      </c>
      <c r="E56" s="13">
        <f>IF('Daily PnL Log'!E283&lt;&gt;"",'Daily PnL Log'!E283,"")</f>
        <v>4427.8</v>
      </c>
      <c r="F56" s="13">
        <f>IF('Daily PnL Log'!F283&lt;&gt;"",'Daily PnL Log'!F283,"")</f>
        <v>304.10000000000002</v>
      </c>
      <c r="G56" s="13">
        <f>IF('Daily PnL Log'!G283&lt;&gt;"",'Daily PnL Log'!G283,"")</f>
        <v>15616</v>
      </c>
      <c r="H56" s="13">
        <f>IF('Daily PnL Log'!H283&lt;&gt;"",'Daily PnL Log'!H283,"")</f>
        <v>-2485.1999999999998</v>
      </c>
      <c r="I56" s="13">
        <f>IF('Daily PnL Log'!I283&lt;&gt;"",'Daily PnL Log'!I283,"")</f>
        <v>0</v>
      </c>
      <c r="J56" s="13">
        <f>IF('Daily PnL Log'!J283&lt;&gt;"",'Daily PnL Log'!J283,"")</f>
        <v>2955.4000000000005</v>
      </c>
      <c r="K56" s="13">
        <f>IF('Daily PnL Log'!K283&lt;&gt;"",'Daily PnL Log'!K283,"")</f>
        <v>-123.14</v>
      </c>
      <c r="L56" s="13">
        <f>IF('Daily PnL Log'!L283&lt;&gt;"",'Daily PnL Log'!L283,"")</f>
        <v>-871.7</v>
      </c>
      <c r="M56" s="13">
        <f>IF('Daily PnL Log'!M283&lt;&gt;"",'Daily PnL Log'!M283,"")</f>
        <v>-994.84</v>
      </c>
      <c r="N56" s="13">
        <f>IF('Daily PnL Log'!N283&lt;&gt;"",'Daily PnL Log'!N283,"")</f>
        <v>1960.5600000000004</v>
      </c>
      <c r="O56" s="13">
        <f t="shared" si="3"/>
        <v>166654.20000000001</v>
      </c>
      <c r="P56" s="13">
        <f t="shared" si="3"/>
        <v>12749.6</v>
      </c>
      <c r="Q56" s="13">
        <f t="shared" si="3"/>
        <v>30633.5</v>
      </c>
      <c r="R56" s="13">
        <f t="shared" si="3"/>
        <v>1624.0999999999963</v>
      </c>
      <c r="S56" s="13">
        <f t="shared" si="3"/>
        <v>51947.600000000006</v>
      </c>
      <c r="T56" s="13">
        <f t="shared" si="3"/>
        <v>-3430.3999999999996</v>
      </c>
      <c r="U56" s="13">
        <f t="shared" si="3"/>
        <v>0</v>
      </c>
      <c r="V56" s="13">
        <f t="shared" si="3"/>
        <v>260178.6</v>
      </c>
      <c r="W56" s="13">
        <f>IF('Daily PnL Log'!W283&lt;&gt;"",'Daily PnL Log'!W283,"")</f>
        <v>439654</v>
      </c>
      <c r="X56" s="15">
        <f>IF('Daily PnL Log'!X283&lt;&gt;"",'Daily PnL Log'!X283,"")</f>
        <v>4.4593248327093587E-3</v>
      </c>
      <c r="Y56" s="13" t="str">
        <f>IF('Daily PnL Log'!Y283&lt;&gt;"",'Daily PnL Log'!Y283,"")</f>
        <v/>
      </c>
      <c r="Z56" s="13" t="str">
        <f>IF('Daily PnL Log'!AA283&lt;&gt;"",'Daily PnL Log'!AA283,"")</f>
        <v/>
      </c>
      <c r="AA56" s="13" t="str">
        <f>IF('Daily PnL Log'!AB283&lt;&gt;"",'Daily PnL Log'!AB283,"")</f>
        <v/>
      </c>
      <c r="AB56" s="13">
        <f>IF('Daily PnL Log'!AC283&lt;&gt;"",'Daily PnL Log'!AC283,"")</f>
        <v>268123.65000000002</v>
      </c>
    </row>
    <row r="57" spans="1:28" x14ac:dyDescent="0.25">
      <c r="A57" s="48" t="str">
        <f t="shared" si="2"/>
        <v>Jan</v>
      </c>
      <c r="B57" s="2">
        <f>'Daily PnL Log'!B284</f>
        <v>44573</v>
      </c>
      <c r="C57" s="11">
        <f>IF('Daily PnL Log'!C284&lt;&gt;"",'Daily PnL Log'!C284,"")</f>
        <v>-31721.3</v>
      </c>
      <c r="D57" s="11">
        <f>IF('Daily PnL Log'!D284&lt;&gt;"",'Daily PnL Log'!D284,"")</f>
        <v>7733.3</v>
      </c>
      <c r="E57" s="11">
        <f>IF('Daily PnL Log'!E284&lt;&gt;"",'Daily PnL Log'!E284,"")</f>
        <v>3051.2</v>
      </c>
      <c r="F57" s="11">
        <f>IF('Daily PnL Log'!F284&lt;&gt;"",'Daily PnL Log'!F284,"")</f>
        <v>30543.5</v>
      </c>
      <c r="G57" s="11">
        <f>IF('Daily PnL Log'!G284&lt;&gt;"",'Daily PnL Log'!G284,"")</f>
        <v>-48890.8</v>
      </c>
      <c r="H57" s="11">
        <f>IF('Daily PnL Log'!H284&lt;&gt;"",'Daily PnL Log'!H284,"")</f>
        <v>1985.8</v>
      </c>
      <c r="I57" s="11">
        <f>IF('Daily PnL Log'!I284&lt;&gt;"",'Daily PnL Log'!I284,"")</f>
        <v>0</v>
      </c>
      <c r="J57" s="11">
        <f>IF('Daily PnL Log'!J284&lt;&gt;"",'Daily PnL Log'!J284,"")</f>
        <v>-37298.300000000003</v>
      </c>
      <c r="K57" s="11">
        <f>IF('Daily PnL Log'!K284&lt;&gt;"",'Daily PnL Log'!K284,"")</f>
        <v>-102.5</v>
      </c>
      <c r="L57" s="11">
        <f>IF('Daily PnL Log'!L284&lt;&gt;"",'Daily PnL Log'!L284,"")</f>
        <v>-724.27</v>
      </c>
      <c r="M57" s="11">
        <f>IF('Daily PnL Log'!M284&lt;&gt;"",'Daily PnL Log'!M284,"")</f>
        <v>-826.77</v>
      </c>
      <c r="N57" s="11">
        <f>IF('Daily PnL Log'!N284&lt;&gt;"",'Daily PnL Log'!N284,"")</f>
        <v>-38125.07</v>
      </c>
      <c r="O57" s="11">
        <f t="shared" si="3"/>
        <v>134932.90000000002</v>
      </c>
      <c r="P57" s="11">
        <f t="shared" si="3"/>
        <v>20482.900000000001</v>
      </c>
      <c r="Q57" s="11">
        <f t="shared" si="3"/>
        <v>33684.699999999997</v>
      </c>
      <c r="R57" s="11">
        <f t="shared" si="3"/>
        <v>32167.599999999995</v>
      </c>
      <c r="S57" s="11">
        <f t="shared" si="3"/>
        <v>3056.8000000000029</v>
      </c>
      <c r="T57" s="11">
        <f t="shared" si="3"/>
        <v>-1444.5999999999997</v>
      </c>
      <c r="U57" s="11">
        <f t="shared" si="3"/>
        <v>0</v>
      </c>
      <c r="V57" s="11">
        <f t="shared" si="3"/>
        <v>222880.3</v>
      </c>
      <c r="W57" s="11">
        <f>IF('Daily PnL Log'!W284&lt;&gt;"",'Daily PnL Log'!W284,"")</f>
        <v>439450</v>
      </c>
      <c r="X57" s="16">
        <f>IF('Daily PnL Log'!X284&lt;&gt;"",'Daily PnL Log'!X284,"")</f>
        <v>-8.6756331778359314E-2</v>
      </c>
      <c r="Y57" s="11">
        <f>IF('Daily PnL Log'!Y284&lt;&gt;"",'Daily PnL Log'!Y284,"")</f>
        <v>-2575</v>
      </c>
      <c r="Z57" s="11" t="str">
        <f>IF('Daily PnL Log'!AA284&lt;&gt;"",'Daily PnL Log'!AA284,"")</f>
        <v/>
      </c>
      <c r="AA57" s="11" t="str">
        <f>IF('Daily PnL Log'!AB284&lt;&gt;"",'Daily PnL Log'!AB284,"")</f>
        <v/>
      </c>
      <c r="AB57" s="11">
        <f>IF('Daily PnL Log'!AC284&lt;&gt;"",'Daily PnL Log'!AC284,"")</f>
        <v>202554.13</v>
      </c>
    </row>
    <row r="58" spans="1:28" x14ac:dyDescent="0.25">
      <c r="A58" s="47" t="str">
        <f t="shared" si="2"/>
        <v>Jan</v>
      </c>
      <c r="B58" s="14">
        <f>'Daily PnL Log'!B285</f>
        <v>44574</v>
      </c>
      <c r="C58" s="13">
        <f>IF('Daily PnL Log'!C285&lt;&gt;"",'Daily PnL Log'!C285,"")</f>
        <v>-5729.6</v>
      </c>
      <c r="D58" s="13">
        <f>IF('Daily PnL Log'!D285&lt;&gt;"",'Daily PnL Log'!D285,"")</f>
        <v>24113</v>
      </c>
      <c r="E58" s="13">
        <f>IF('Daily PnL Log'!E285&lt;&gt;"",'Daily PnL Log'!E285,"")</f>
        <v>1887.9</v>
      </c>
      <c r="F58" s="13">
        <f>IF('Daily PnL Log'!F285&lt;&gt;"",'Daily PnL Log'!F285,"")</f>
        <v>8488</v>
      </c>
      <c r="G58" s="13">
        <f>IF('Daily PnL Log'!G285&lt;&gt;"",'Daily PnL Log'!G285,"")</f>
        <v>-61561.9</v>
      </c>
      <c r="H58" s="13">
        <f>IF('Daily PnL Log'!H285&lt;&gt;"",'Daily PnL Log'!H285,"")</f>
        <v>-1984.3</v>
      </c>
      <c r="I58" s="13">
        <f>IF('Daily PnL Log'!I285&lt;&gt;"",'Daily PnL Log'!I285,"")</f>
        <v>0</v>
      </c>
      <c r="J58" s="13">
        <f>IF('Daily PnL Log'!J285&lt;&gt;"",'Daily PnL Log'!J285,"")</f>
        <v>-34786.9</v>
      </c>
      <c r="K58" s="13">
        <f>IF('Daily PnL Log'!K285&lt;&gt;"",'Daily PnL Log'!K285,"")</f>
        <v>-94.64</v>
      </c>
      <c r="L58" s="13">
        <f>IF('Daily PnL Log'!L285&lt;&gt;"",'Daily PnL Log'!L285,"")</f>
        <v>-669.07</v>
      </c>
      <c r="M58" s="13">
        <f>IF('Daily PnL Log'!M285&lt;&gt;"",'Daily PnL Log'!M285,"")</f>
        <v>-763.71</v>
      </c>
      <c r="N58" s="13">
        <f>IF('Daily PnL Log'!N285&lt;&gt;"",'Daily PnL Log'!N285,"")</f>
        <v>-35550.61</v>
      </c>
      <c r="O58" s="13">
        <f t="shared" si="3"/>
        <v>129203.30000000002</v>
      </c>
      <c r="P58" s="13">
        <f t="shared" si="3"/>
        <v>44595.9</v>
      </c>
      <c r="Q58" s="13">
        <f t="shared" si="3"/>
        <v>35572.6</v>
      </c>
      <c r="R58" s="13">
        <f t="shared" si="3"/>
        <v>40655.599999999991</v>
      </c>
      <c r="S58" s="13">
        <f t="shared" si="3"/>
        <v>-58505.1</v>
      </c>
      <c r="T58" s="13">
        <f t="shared" si="3"/>
        <v>-3428.8999999999996</v>
      </c>
      <c r="U58" s="13">
        <f t="shared" si="3"/>
        <v>0</v>
      </c>
      <c r="V58" s="13">
        <f t="shared" si="3"/>
        <v>188093.4</v>
      </c>
      <c r="W58" s="13">
        <f>IF('Daily PnL Log'!W285&lt;&gt;"",'Daily PnL Log'!W285,"")</f>
        <v>405595</v>
      </c>
      <c r="X58" s="15">
        <f>IF('Daily PnL Log'!X285&lt;&gt;"",'Daily PnL Log'!X285,"")</f>
        <v>-8.7650513443213063E-2</v>
      </c>
      <c r="Y58" s="13" t="str">
        <f>IF('Daily PnL Log'!Y285&lt;&gt;"",'Daily PnL Log'!Y285,"")</f>
        <v/>
      </c>
      <c r="Z58" s="13" t="str">
        <f>IF('Daily PnL Log'!AA285&lt;&gt;"",'Daily PnL Log'!AA285,"")</f>
        <v/>
      </c>
      <c r="AA58" s="13" t="str">
        <f>IF('Daily PnL Log'!AB285&lt;&gt;"",'Daily PnL Log'!AB285,"")</f>
        <v/>
      </c>
      <c r="AB58" s="13">
        <f>IF('Daily PnL Log'!AC285&lt;&gt;"",'Daily PnL Log'!AC285,"")</f>
        <v>171521.42</v>
      </c>
    </row>
    <row r="59" spans="1:28" x14ac:dyDescent="0.25">
      <c r="A59" s="48" t="str">
        <f t="shared" si="2"/>
        <v>Jan</v>
      </c>
      <c r="B59" s="2">
        <f>'Daily PnL Log'!B286</f>
        <v>44575</v>
      </c>
      <c r="C59" s="11">
        <f>IF('Daily PnL Log'!C286&lt;&gt;"",'Daily PnL Log'!C286,"")</f>
        <v>-19829.5</v>
      </c>
      <c r="D59" s="11">
        <f>IF('Daily PnL Log'!D286&lt;&gt;"",'Daily PnL Log'!D286,"")</f>
        <v>-19013.5</v>
      </c>
      <c r="E59" s="11">
        <f>IF('Daily PnL Log'!E286&lt;&gt;"",'Daily PnL Log'!E286,"")</f>
        <v>5671.6</v>
      </c>
      <c r="F59" s="11">
        <f>IF('Daily PnL Log'!F286&lt;&gt;"",'Daily PnL Log'!F286,"")</f>
        <v>-21970.9</v>
      </c>
      <c r="G59" s="11">
        <f>IF('Daily PnL Log'!G286&lt;&gt;"",'Daily PnL Log'!G286,"")</f>
        <v>29041.1</v>
      </c>
      <c r="H59" s="11">
        <f>IF('Daily PnL Log'!H286&lt;&gt;"",'Daily PnL Log'!H286,"")</f>
        <v>-2369.1999999999998</v>
      </c>
      <c r="I59" s="11">
        <f>IF('Daily PnL Log'!I286&lt;&gt;"",'Daily PnL Log'!I286,"")</f>
        <v>0</v>
      </c>
      <c r="J59" s="11">
        <f>IF('Daily PnL Log'!J286&lt;&gt;"",'Daily PnL Log'!J286,"")</f>
        <v>-28470.400000000005</v>
      </c>
      <c r="K59" s="11">
        <f>IF('Daily PnL Log'!K286&lt;&gt;"",'Daily PnL Log'!K286,"")</f>
        <v>-51.77</v>
      </c>
      <c r="L59" s="11">
        <f>IF('Daily PnL Log'!L286&lt;&gt;"",'Daily PnL Log'!L286,"")</f>
        <v>-365.93</v>
      </c>
      <c r="M59" s="11">
        <f>IF('Daily PnL Log'!M286&lt;&gt;"",'Daily PnL Log'!M286,"")</f>
        <v>-417.7</v>
      </c>
      <c r="N59" s="11">
        <f>IF('Daily PnL Log'!N286&lt;&gt;"",'Daily PnL Log'!N286,"")</f>
        <v>-28888.100000000006</v>
      </c>
      <c r="O59" s="11">
        <f t="shared" si="3"/>
        <v>109373.80000000002</v>
      </c>
      <c r="P59" s="11">
        <f t="shared" si="3"/>
        <v>25582.400000000001</v>
      </c>
      <c r="Q59" s="11">
        <f t="shared" si="3"/>
        <v>41244.199999999997</v>
      </c>
      <c r="R59" s="11">
        <f t="shared" si="3"/>
        <v>18684.69999999999</v>
      </c>
      <c r="S59" s="11">
        <f t="shared" si="3"/>
        <v>-29464</v>
      </c>
      <c r="T59" s="11">
        <f t="shared" si="3"/>
        <v>-5798.0999999999995</v>
      </c>
      <c r="U59" s="11">
        <f t="shared" si="3"/>
        <v>0</v>
      </c>
      <c r="V59" s="11">
        <f t="shared" si="3"/>
        <v>159623</v>
      </c>
      <c r="W59" s="11">
        <f>IF('Daily PnL Log'!W286&lt;&gt;"",'Daily PnL Log'!W286,"")</f>
        <v>489950</v>
      </c>
      <c r="X59" s="16">
        <f>IF('Daily PnL Log'!X286&lt;&gt;"",'Daily PnL Log'!X286,"")</f>
        <v>-5.8961322583937145E-2</v>
      </c>
      <c r="Y59" s="11" t="str">
        <f>IF('Daily PnL Log'!Y286&lt;&gt;"",'Daily PnL Log'!Y286,"")</f>
        <v/>
      </c>
      <c r="Z59" s="11" t="str">
        <f>IF('Daily PnL Log'!AA286&lt;&gt;"",'Daily PnL Log'!AA286,"")</f>
        <v/>
      </c>
      <c r="AA59" s="11" t="str">
        <f>IF('Daily PnL Log'!AB286&lt;&gt;"",'Daily PnL Log'!AB286,"")</f>
        <v/>
      </c>
      <c r="AB59" s="11">
        <f>IF('Daily PnL Log'!AC286&lt;&gt;"",'Daily PnL Log'!AC286,"")</f>
        <v>158549.97</v>
      </c>
    </row>
    <row r="60" spans="1:28" x14ac:dyDescent="0.25">
      <c r="A60" s="47" t="str">
        <f t="shared" si="2"/>
        <v>Jan</v>
      </c>
      <c r="B60" s="14">
        <f>'Daily PnL Log'!B287</f>
        <v>44579</v>
      </c>
      <c r="C60" s="13">
        <f>IF('Daily PnL Log'!C287&lt;&gt;"",'Daily PnL Log'!C287,"")</f>
        <v>-8959.2999999999993</v>
      </c>
      <c r="D60" s="13">
        <f>IF('Daily PnL Log'!D287&lt;&gt;"",'Daily PnL Log'!D287,"")</f>
        <v>5442.6</v>
      </c>
      <c r="E60" s="13">
        <f>IF('Daily PnL Log'!E287&lt;&gt;"",'Daily PnL Log'!E287,"")</f>
        <v>-3096</v>
      </c>
      <c r="F60" s="13">
        <f>IF('Daily PnL Log'!F287&lt;&gt;"",'Daily PnL Log'!F287,"")</f>
        <v>8520.9</v>
      </c>
      <c r="G60" s="13">
        <f>IF('Daily PnL Log'!G287&lt;&gt;"",'Daily PnL Log'!G287,"")</f>
        <v>82575.3</v>
      </c>
      <c r="H60" s="13">
        <f>IF('Daily PnL Log'!H287&lt;&gt;"",'Daily PnL Log'!H287,"")</f>
        <v>-9206.4</v>
      </c>
      <c r="I60" s="13">
        <f>IF('Daily PnL Log'!I287&lt;&gt;"",'Daily PnL Log'!I287,"")</f>
        <v>0</v>
      </c>
      <c r="J60" s="13">
        <f>IF('Daily PnL Log'!J287&lt;&gt;"",'Daily PnL Log'!J287,"")</f>
        <v>75277.100000000006</v>
      </c>
      <c r="K60" s="13">
        <f>IF('Daily PnL Log'!K287&lt;&gt;"",'Daily PnL Log'!K287,"")</f>
        <v>-142.44999999999999</v>
      </c>
      <c r="L60" s="13">
        <f>IF('Daily PnL Log'!L287&lt;&gt;"",'Daily PnL Log'!L287,"")</f>
        <v>-1006.71</v>
      </c>
      <c r="M60" s="13">
        <f>IF('Daily PnL Log'!M287&lt;&gt;"",'Daily PnL Log'!M287,"")</f>
        <v>-1149.1600000000001</v>
      </c>
      <c r="N60" s="13">
        <f>IF('Daily PnL Log'!N287&lt;&gt;"",'Daily PnL Log'!N287,"")</f>
        <v>74127.94</v>
      </c>
      <c r="O60" s="13">
        <f t="shared" si="3"/>
        <v>100414.50000000001</v>
      </c>
      <c r="P60" s="13">
        <f t="shared" si="3"/>
        <v>31025</v>
      </c>
      <c r="Q60" s="13">
        <f t="shared" si="3"/>
        <v>38148.199999999997</v>
      </c>
      <c r="R60" s="13">
        <f t="shared" si="3"/>
        <v>27205.599999999991</v>
      </c>
      <c r="S60" s="13">
        <f t="shared" si="3"/>
        <v>53111.3</v>
      </c>
      <c r="T60" s="13">
        <f t="shared" si="3"/>
        <v>-15004.5</v>
      </c>
      <c r="U60" s="13">
        <f t="shared" si="3"/>
        <v>0</v>
      </c>
      <c r="V60" s="13">
        <f t="shared" si="3"/>
        <v>234900.1</v>
      </c>
      <c r="W60" s="13">
        <f>IF('Daily PnL Log'!W287&lt;&gt;"",'Daily PnL Log'!W287,"")</f>
        <v>643813</v>
      </c>
      <c r="X60" s="15">
        <f>IF('Daily PnL Log'!X287&lt;&gt;"",'Daily PnL Log'!X287,"")</f>
        <v>0.11513893009305498</v>
      </c>
      <c r="Y60" s="13" t="str">
        <f>IF('Daily PnL Log'!Y287&lt;&gt;"",'Daily PnL Log'!Y287,"")</f>
        <v/>
      </c>
      <c r="Z60" s="13" t="str">
        <f>IF('Daily PnL Log'!AA287&lt;&gt;"",'Daily PnL Log'!AA287,"")</f>
        <v/>
      </c>
      <c r="AA60" s="13" t="str">
        <f>IF('Daily PnL Log'!AB287&lt;&gt;"",'Daily PnL Log'!AB287,"")</f>
        <v/>
      </c>
      <c r="AB60" s="13">
        <f>IF('Daily PnL Log'!AC287&lt;&gt;"",'Daily PnL Log'!AC287,"")</f>
        <v>246095.06</v>
      </c>
    </row>
    <row r="61" spans="1:28" x14ac:dyDescent="0.25">
      <c r="A61" s="48" t="str">
        <f t="shared" si="2"/>
        <v>Jan</v>
      </c>
      <c r="B61" s="2">
        <f>'Daily PnL Log'!B288</f>
        <v>44580</v>
      </c>
      <c r="C61" s="11">
        <f>IF('Daily PnL Log'!C288&lt;&gt;"",'Daily PnL Log'!C288,"")</f>
        <v>10579.8</v>
      </c>
      <c r="D61" s="11">
        <f>IF('Daily PnL Log'!D288&lt;&gt;"",'Daily PnL Log'!D288,"")</f>
        <v>-18725</v>
      </c>
      <c r="E61" s="11">
        <f>IF('Daily PnL Log'!E288&lt;&gt;"",'Daily PnL Log'!E288,"")</f>
        <v>2328.1999999999998</v>
      </c>
      <c r="F61" s="11">
        <f>IF('Daily PnL Log'!F288&lt;&gt;"",'Daily PnL Log'!F288,"")</f>
        <v>-1063.9000000000001</v>
      </c>
      <c r="G61" s="11">
        <f>IF('Daily PnL Log'!G288&lt;&gt;"",'Daily PnL Log'!G288,"")</f>
        <v>78718.899999999994</v>
      </c>
      <c r="H61" s="11">
        <f>IF('Daily PnL Log'!H288&lt;&gt;"",'Daily PnL Log'!H288,"")</f>
        <v>5691.8</v>
      </c>
      <c r="I61" s="11">
        <f>IF('Daily PnL Log'!I288&lt;&gt;"",'Daily PnL Log'!I288,"")</f>
        <v>0</v>
      </c>
      <c r="J61" s="11">
        <f>IF('Daily PnL Log'!J288&lt;&gt;"",'Daily PnL Log'!J288,"")</f>
        <v>77529.8</v>
      </c>
      <c r="K61" s="11">
        <f>IF('Daily PnL Log'!K288&lt;&gt;"",'Daily PnL Log'!K288,"")</f>
        <v>-196.9</v>
      </c>
      <c r="L61" s="11">
        <f>IF('Daily PnL Log'!L288&lt;&gt;"",'Daily PnL Log'!L288,"")</f>
        <v>-1389.2</v>
      </c>
      <c r="M61" s="11">
        <f>IF('Daily PnL Log'!M288&lt;&gt;"",'Daily PnL Log'!M288,"")</f>
        <v>-1586.1000000000001</v>
      </c>
      <c r="N61" s="11">
        <f>IF('Daily PnL Log'!N288&lt;&gt;"",'Daily PnL Log'!N288,"")</f>
        <v>75943.7</v>
      </c>
      <c r="O61" s="11">
        <f t="shared" si="3"/>
        <v>110994.30000000002</v>
      </c>
      <c r="P61" s="11">
        <f t="shared" si="3"/>
        <v>12300</v>
      </c>
      <c r="Q61" s="11">
        <f t="shared" si="3"/>
        <v>40476.399999999994</v>
      </c>
      <c r="R61" s="11">
        <f t="shared" si="3"/>
        <v>26141.69999999999</v>
      </c>
      <c r="S61" s="11">
        <f t="shared" si="3"/>
        <v>131830.20000000001</v>
      </c>
      <c r="T61" s="11">
        <f t="shared" si="3"/>
        <v>-9312.7000000000007</v>
      </c>
      <c r="U61" s="11">
        <f t="shared" si="3"/>
        <v>0</v>
      </c>
      <c r="V61" s="11">
        <f t="shared" si="3"/>
        <v>312429.90000000002</v>
      </c>
      <c r="W61" s="11">
        <f>IF('Daily PnL Log'!W288&lt;&gt;"",'Daily PnL Log'!W288,"")</f>
        <v>509151</v>
      </c>
      <c r="X61" s="16">
        <f>IF('Daily PnL Log'!X288&lt;&gt;"",'Daily PnL Log'!X288,"")</f>
        <v>0.14915751908569364</v>
      </c>
      <c r="Y61" s="11" t="str">
        <f>IF('Daily PnL Log'!Y288&lt;&gt;"",'Daily PnL Log'!Y288,"")</f>
        <v/>
      </c>
      <c r="Z61" s="11" t="str">
        <f>IF('Daily PnL Log'!AA288&lt;&gt;"",'Daily PnL Log'!AA288,"")</f>
        <v/>
      </c>
      <c r="AA61" s="11" t="str">
        <f>IF('Daily PnL Log'!AB288&lt;&gt;"",'Daily PnL Log'!AB288,"")</f>
        <v/>
      </c>
      <c r="AB61" s="11">
        <f>IF('Daily PnL Log'!AC288&lt;&gt;"",'Daily PnL Log'!AC288,"")</f>
        <v>320582.46000000002</v>
      </c>
    </row>
    <row r="62" spans="1:28" x14ac:dyDescent="0.25">
      <c r="A62" s="47" t="str">
        <f t="shared" si="2"/>
        <v>Jan</v>
      </c>
      <c r="B62" s="14">
        <f>'Daily PnL Log'!B289</f>
        <v>44581</v>
      </c>
      <c r="C62" s="13">
        <f>IF('Daily PnL Log'!C289&lt;&gt;"",'Daily PnL Log'!C289,"")</f>
        <v>13389.9</v>
      </c>
      <c r="D62" s="13">
        <f>IF('Daily PnL Log'!D289&lt;&gt;"",'Daily PnL Log'!D289,"")</f>
        <v>-7032.5</v>
      </c>
      <c r="E62" s="13">
        <f>IF('Daily PnL Log'!E289&lt;&gt;"",'Daily PnL Log'!E289,"")</f>
        <v>110.9</v>
      </c>
      <c r="F62" s="13">
        <f>IF('Daily PnL Log'!F289&lt;&gt;"",'Daily PnL Log'!F289,"")</f>
        <v>9207.7999999999993</v>
      </c>
      <c r="G62" s="13">
        <f>IF('Daily PnL Log'!G289&lt;&gt;"",'Daily PnL Log'!G289,"")</f>
        <v>1058.7</v>
      </c>
      <c r="H62" s="13">
        <f>IF('Daily PnL Log'!H289&lt;&gt;"",'Daily PnL Log'!H289,"")</f>
        <v>-3067.9</v>
      </c>
      <c r="I62" s="13">
        <f>IF('Daily PnL Log'!I289&lt;&gt;"",'Daily PnL Log'!I289,"")</f>
        <v>0</v>
      </c>
      <c r="J62" s="13">
        <f>IF('Daily PnL Log'!J289&lt;&gt;"",'Daily PnL Log'!J289,"")</f>
        <v>13666.9</v>
      </c>
      <c r="K62" s="13">
        <f>IF('Daily PnL Log'!K289&lt;&gt;"",'Daily PnL Log'!K289,"")</f>
        <v>-125.76</v>
      </c>
      <c r="L62" s="13">
        <f>IF('Daily PnL Log'!L289&lt;&gt;"",'Daily PnL Log'!L289,"")</f>
        <v>-887.11</v>
      </c>
      <c r="M62" s="13">
        <f>IF('Daily PnL Log'!M289&lt;&gt;"",'Daily PnL Log'!M289,"")</f>
        <v>-1012.87</v>
      </c>
      <c r="N62" s="13">
        <f>IF('Daily PnL Log'!N289&lt;&gt;"",'Daily PnL Log'!N289,"")</f>
        <v>12654.029999999999</v>
      </c>
      <c r="O62" s="13">
        <f t="shared" si="3"/>
        <v>124384.20000000001</v>
      </c>
      <c r="P62" s="13">
        <f t="shared" si="3"/>
        <v>5267.5</v>
      </c>
      <c r="Q62" s="13">
        <f t="shared" si="3"/>
        <v>40587.299999999996</v>
      </c>
      <c r="R62" s="13">
        <f t="shared" si="3"/>
        <v>35349.499999999985</v>
      </c>
      <c r="S62" s="13">
        <f t="shared" si="3"/>
        <v>132888.90000000002</v>
      </c>
      <c r="T62" s="13">
        <f t="shared" si="3"/>
        <v>-12380.6</v>
      </c>
      <c r="U62" s="13">
        <f t="shared" si="3"/>
        <v>0</v>
      </c>
      <c r="V62" s="13">
        <f t="shared" si="3"/>
        <v>326096.80000000005</v>
      </c>
      <c r="W62" s="13">
        <f>IF('Daily PnL Log'!W289&lt;&gt;"",'Daily PnL Log'!W289,"")</f>
        <v>434677</v>
      </c>
      <c r="X62" s="15">
        <f>IF('Daily PnL Log'!X289&lt;&gt;"",'Daily PnL Log'!X289,"")</f>
        <v>2.9111340144521103E-2</v>
      </c>
      <c r="Y62" s="13" t="str">
        <f>IF('Daily PnL Log'!Y289&lt;&gt;"",'Daily PnL Log'!Y289,"")</f>
        <v/>
      </c>
      <c r="Z62" s="13" t="str">
        <f>IF('Daily PnL Log'!AA289&lt;&gt;"",'Daily PnL Log'!AA289,"")</f>
        <v/>
      </c>
      <c r="AA62" s="13" t="str">
        <f>IF('Daily PnL Log'!AB289&lt;&gt;"",'Daily PnL Log'!AB289,"")</f>
        <v/>
      </c>
      <c r="AB62" s="13">
        <f>IF('Daily PnL Log'!AC289&lt;&gt;"",'Daily PnL Log'!AC289,"")</f>
        <v>309893.59000000003</v>
      </c>
    </row>
    <row r="63" spans="1:28" x14ac:dyDescent="0.25">
      <c r="A63" s="48" t="str">
        <f t="shared" si="2"/>
        <v>Jan</v>
      </c>
      <c r="B63" s="2">
        <f>'Daily PnL Log'!B290</f>
        <v>44582</v>
      </c>
      <c r="C63" s="11">
        <f>IF('Daily PnL Log'!C290&lt;&gt;"",'Daily PnL Log'!C290,"")</f>
        <v>8418.1</v>
      </c>
      <c r="D63" s="11">
        <f>IF('Daily PnL Log'!D290&lt;&gt;"",'Daily PnL Log'!D290,"")</f>
        <v>5941.9</v>
      </c>
      <c r="E63" s="11">
        <f>IF('Daily PnL Log'!E290&lt;&gt;"",'Daily PnL Log'!E290,"")</f>
        <v>8187</v>
      </c>
      <c r="F63" s="11">
        <f>IF('Daily PnL Log'!F290&lt;&gt;"",'Daily PnL Log'!F290,"")</f>
        <v>22069.599999999999</v>
      </c>
      <c r="G63" s="11">
        <f>IF('Daily PnL Log'!G290&lt;&gt;"",'Daily PnL Log'!G290,"")</f>
        <v>-12886</v>
      </c>
      <c r="H63" s="11">
        <f>IF('Daily PnL Log'!H290&lt;&gt;"",'Daily PnL Log'!H290,"")</f>
        <v>-3154.6</v>
      </c>
      <c r="I63" s="11">
        <f>IF('Daily PnL Log'!I290&lt;&gt;"",'Daily PnL Log'!I290,"")</f>
        <v>0</v>
      </c>
      <c r="J63" s="11">
        <f>IF('Daily PnL Log'!J290&lt;&gt;"",'Daily PnL Log'!J290,"")</f>
        <v>28576</v>
      </c>
      <c r="K63" s="11">
        <f>IF('Daily PnL Log'!K290&lt;&gt;"",'Daily PnL Log'!K290,"")</f>
        <v>-301.91000000000003</v>
      </c>
      <c r="L63" s="11">
        <f>IF('Daily PnL Log'!L290&lt;&gt;"",'Daily PnL Log'!L290,"")</f>
        <v>-1553.38</v>
      </c>
      <c r="M63" s="11">
        <f>IF('Daily PnL Log'!M290&lt;&gt;"",'Daily PnL Log'!M290,"")</f>
        <v>-1855.2900000000002</v>
      </c>
      <c r="N63" s="11">
        <f>IF('Daily PnL Log'!N290&lt;&gt;"",'Daily PnL Log'!N290,"")</f>
        <v>26720.71</v>
      </c>
      <c r="O63" s="11">
        <f t="shared" si="3"/>
        <v>132802.30000000002</v>
      </c>
      <c r="P63" s="11">
        <f t="shared" si="3"/>
        <v>11209.4</v>
      </c>
      <c r="Q63" s="11">
        <f t="shared" si="3"/>
        <v>48774.299999999996</v>
      </c>
      <c r="R63" s="11">
        <f t="shared" si="3"/>
        <v>57419.099999999984</v>
      </c>
      <c r="S63" s="11">
        <f t="shared" si="3"/>
        <v>120002.90000000002</v>
      </c>
      <c r="T63" s="11">
        <f t="shared" si="3"/>
        <v>-15535.2</v>
      </c>
      <c r="U63" s="11">
        <f t="shared" si="3"/>
        <v>0</v>
      </c>
      <c r="V63" s="11">
        <f t="shared" si="3"/>
        <v>354672.80000000005</v>
      </c>
      <c r="W63" s="11">
        <f>IF('Daily PnL Log'!W290&lt;&gt;"",'Daily PnL Log'!W290,"")</f>
        <v>419653</v>
      </c>
      <c r="X63" s="16">
        <f>IF('Daily PnL Log'!X290&lt;&gt;"",'Daily PnL Log'!X290,"")</f>
        <v>6.3673344405973512E-2</v>
      </c>
      <c r="Y63" s="11">
        <f>IF('Daily PnL Log'!Y290&lt;&gt;"",'Daily PnL Log'!Y290,"")</f>
        <v>-250</v>
      </c>
      <c r="Z63" s="11" t="str">
        <f>IF('Daily PnL Log'!AA290&lt;&gt;"",'Daily PnL Log'!AA290,"")</f>
        <v/>
      </c>
      <c r="AA63" s="11" t="str">
        <f>IF('Daily PnL Log'!AB290&lt;&gt;"",'Daily PnL Log'!AB290,"")</f>
        <v/>
      </c>
      <c r="AB63" s="11">
        <f>IF('Daily PnL Log'!AC290&lt;&gt;"",'Daily PnL Log'!AC290,"")</f>
        <v>342876.05</v>
      </c>
    </row>
    <row r="64" spans="1:28" x14ac:dyDescent="0.25">
      <c r="A64" s="47" t="str">
        <f t="shared" si="2"/>
        <v>Jan</v>
      </c>
      <c r="B64" s="14">
        <f>'Daily PnL Log'!B291</f>
        <v>44585</v>
      </c>
      <c r="C64" s="13">
        <f>IF('Daily PnL Log'!C291&lt;&gt;"",'Daily PnL Log'!C291,"")</f>
        <v>3.9</v>
      </c>
      <c r="D64" s="13">
        <f>IF('Daily PnL Log'!D291&lt;&gt;"",'Daily PnL Log'!D291,"")</f>
        <v>-2917.2</v>
      </c>
      <c r="E64" s="13">
        <f>IF('Daily PnL Log'!E291&lt;&gt;"",'Daily PnL Log'!E291,"")</f>
        <v>645.79999999999995</v>
      </c>
      <c r="F64" s="13">
        <f>IF('Daily PnL Log'!F291&lt;&gt;"",'Daily PnL Log'!F291,"")</f>
        <v>-5189.7</v>
      </c>
      <c r="G64" s="13">
        <f>IF('Daily PnL Log'!G291&lt;&gt;"",'Daily PnL Log'!G291,"")</f>
        <v>44707.1</v>
      </c>
      <c r="H64" s="13">
        <f>IF('Daily PnL Log'!H291&lt;&gt;"",'Daily PnL Log'!H291,"")</f>
        <v>-263.8</v>
      </c>
      <c r="I64" s="13">
        <f>IF('Daily PnL Log'!I291&lt;&gt;"",'Daily PnL Log'!I291,"")</f>
        <v>0</v>
      </c>
      <c r="J64" s="13">
        <f>IF('Daily PnL Log'!J291&lt;&gt;"",'Daily PnL Log'!J291,"")</f>
        <v>36986.1</v>
      </c>
      <c r="K64" s="13">
        <f>IF('Daily PnL Log'!K291&lt;&gt;"",'Daily PnL Log'!K291,"")</f>
        <v>-95.33</v>
      </c>
      <c r="L64" s="13">
        <f>IF('Daily PnL Log'!L291&lt;&gt;"",'Daily PnL Log'!L291,"")</f>
        <v>-672.75</v>
      </c>
      <c r="M64" s="13">
        <f>IF('Daily PnL Log'!M291&lt;&gt;"",'Daily PnL Log'!M291,"")</f>
        <v>-768.08</v>
      </c>
      <c r="N64" s="13">
        <f>IF('Daily PnL Log'!N291&lt;&gt;"",'Daily PnL Log'!N291,"")</f>
        <v>36218.019999999997</v>
      </c>
      <c r="O64" s="13">
        <f t="shared" si="3"/>
        <v>132806.20000000001</v>
      </c>
      <c r="P64" s="13">
        <f t="shared" si="3"/>
        <v>8292.2000000000007</v>
      </c>
      <c r="Q64" s="13">
        <f t="shared" si="3"/>
        <v>49420.1</v>
      </c>
      <c r="R64" s="13">
        <f t="shared" si="3"/>
        <v>52229.399999999987</v>
      </c>
      <c r="S64" s="13">
        <f t="shared" si="3"/>
        <v>164710.00000000003</v>
      </c>
      <c r="T64" s="13">
        <f t="shared" si="3"/>
        <v>-15799</v>
      </c>
      <c r="U64" s="13">
        <f t="shared" si="3"/>
        <v>0</v>
      </c>
      <c r="V64" s="13">
        <f t="shared" si="3"/>
        <v>391658.9</v>
      </c>
      <c r="W64" s="13">
        <f>IF('Daily PnL Log'!W291&lt;&gt;"",'Daily PnL Log'!W291,"")</f>
        <v>431388</v>
      </c>
      <c r="X64" s="15">
        <f>IF('Daily PnL Log'!X291&lt;&gt;"",'Daily PnL Log'!X291,"")</f>
        <v>8.3956948269307441E-2</v>
      </c>
      <c r="Y64" s="13" t="str">
        <f>IF('Daily PnL Log'!Y291&lt;&gt;"",'Daily PnL Log'!Y291,"")</f>
        <v/>
      </c>
      <c r="Z64" s="13" t="str">
        <f>IF('Daily PnL Log'!AA291&lt;&gt;"",'Daily PnL Log'!AA291,"")</f>
        <v/>
      </c>
      <c r="AA64" s="13" t="str">
        <f>IF('Daily PnL Log'!AB291&lt;&gt;"",'Daily PnL Log'!AB291,"")</f>
        <v/>
      </c>
      <c r="AB64" s="13">
        <f>IF('Daily PnL Log'!AC291&lt;&gt;"",'Daily PnL Log'!AC291,"")</f>
        <v>373844.72</v>
      </c>
    </row>
    <row r="65" spans="1:28" x14ac:dyDescent="0.25">
      <c r="A65" s="48" t="str">
        <f t="shared" si="2"/>
        <v>Jan</v>
      </c>
      <c r="B65" s="2">
        <f>'Daily PnL Log'!B292</f>
        <v>44586</v>
      </c>
      <c r="C65" s="11">
        <f>IF('Daily PnL Log'!C292&lt;&gt;"",'Daily PnL Log'!C292,"")</f>
        <v>-17330.2</v>
      </c>
      <c r="D65" s="11">
        <f>IF('Daily PnL Log'!D292&lt;&gt;"",'Daily PnL Log'!D292,"")</f>
        <v>-5938.2</v>
      </c>
      <c r="E65" s="11">
        <f>IF('Daily PnL Log'!E292&lt;&gt;"",'Daily PnL Log'!E292,"")</f>
        <v>779.7</v>
      </c>
      <c r="F65" s="11">
        <f>IF('Daily PnL Log'!F292&lt;&gt;"",'Daily PnL Log'!F292,"")</f>
        <v>9546.9</v>
      </c>
      <c r="G65" s="11">
        <f>IF('Daily PnL Log'!G292&lt;&gt;"",'Daily PnL Log'!G292,"")</f>
        <v>39920.1</v>
      </c>
      <c r="H65" s="11">
        <f>IF('Daily PnL Log'!H292&lt;&gt;"",'Daily PnL Log'!H292,"")</f>
        <v>-95.2</v>
      </c>
      <c r="I65" s="11">
        <f>IF('Daily PnL Log'!I292&lt;&gt;"",'Daily PnL Log'!I292,"")</f>
        <v>0</v>
      </c>
      <c r="J65" s="11">
        <f>IF('Daily PnL Log'!J292&lt;&gt;"",'Daily PnL Log'!J292,"")</f>
        <v>26883.099999999995</v>
      </c>
      <c r="K65" s="11">
        <f>IF('Daily PnL Log'!K292&lt;&gt;"",'Daily PnL Log'!K292,"")</f>
        <v>-66.25</v>
      </c>
      <c r="L65" s="11">
        <f>IF('Daily PnL Log'!L292&lt;&gt;"",'Daily PnL Log'!L292,"")</f>
        <v>-468.05</v>
      </c>
      <c r="M65" s="11">
        <f>IF('Daily PnL Log'!M292&lt;&gt;"",'Daily PnL Log'!M292,"")</f>
        <v>-534.29999999999995</v>
      </c>
      <c r="N65" s="11">
        <f>IF('Daily PnL Log'!N292&lt;&gt;"",'Daily PnL Log'!N292,"")</f>
        <v>26348.799999999996</v>
      </c>
      <c r="O65" s="11">
        <f t="shared" si="3"/>
        <v>115476.00000000001</v>
      </c>
      <c r="P65" s="11">
        <f t="shared" si="3"/>
        <v>2354.0000000000009</v>
      </c>
      <c r="Q65" s="11">
        <f t="shared" si="3"/>
        <v>50199.799999999996</v>
      </c>
      <c r="R65" s="11">
        <f t="shared" si="3"/>
        <v>61776.299999999988</v>
      </c>
      <c r="S65" s="11">
        <f t="shared" si="3"/>
        <v>204630.10000000003</v>
      </c>
      <c r="T65" s="11">
        <f t="shared" si="3"/>
        <v>-15894.2</v>
      </c>
      <c r="U65" s="11">
        <f t="shared" si="3"/>
        <v>0</v>
      </c>
      <c r="V65" s="11">
        <f t="shared" si="3"/>
        <v>418542</v>
      </c>
      <c r="W65" s="11">
        <f>IF('Daily PnL Log'!W292&lt;&gt;"",'Daily PnL Log'!W292,"")</f>
        <v>390868</v>
      </c>
      <c r="X65" s="16">
        <f>IF('Daily PnL Log'!X292&lt;&gt;"",'Daily PnL Log'!X292,"")</f>
        <v>6.741099296949353E-2</v>
      </c>
      <c r="Y65" s="11" t="str">
        <f>IF('Daily PnL Log'!Y292&lt;&gt;"",'Daily PnL Log'!Y292,"")</f>
        <v/>
      </c>
      <c r="Z65" s="11" t="str">
        <f>IF('Daily PnL Log'!AA292&lt;&gt;"",'Daily PnL Log'!AA292,"")</f>
        <v/>
      </c>
      <c r="AA65" s="11" t="str">
        <f>IF('Daily PnL Log'!AB292&lt;&gt;"",'Daily PnL Log'!AB292,"")</f>
        <v/>
      </c>
      <c r="AB65" s="11">
        <f>IF('Daily PnL Log'!AC292&lt;&gt;"",'Daily PnL Log'!AC292,"")</f>
        <v>385670.92</v>
      </c>
    </row>
    <row r="66" spans="1:28" x14ac:dyDescent="0.25">
      <c r="A66" s="47" t="str">
        <f t="shared" si="2"/>
        <v>Jan</v>
      </c>
      <c r="B66" s="14">
        <f>'Daily PnL Log'!B293</f>
        <v>44587</v>
      </c>
      <c r="C66" s="13">
        <f>IF('Daily PnL Log'!C293&lt;&gt;"",'Daily PnL Log'!C293,"")</f>
        <v>18786.5</v>
      </c>
      <c r="D66" s="13">
        <f>IF('Daily PnL Log'!D293&lt;&gt;"",'Daily PnL Log'!D293,"")</f>
        <v>10778.1</v>
      </c>
      <c r="E66" s="13">
        <f>IF('Daily PnL Log'!E293&lt;&gt;"",'Daily PnL Log'!E293,"")</f>
        <v>2994.7</v>
      </c>
      <c r="F66" s="13">
        <f>IF('Daily PnL Log'!F293&lt;&gt;"",'Daily PnL Log'!F293,"")</f>
        <v>29210.9</v>
      </c>
      <c r="G66" s="13">
        <f>IF('Daily PnL Log'!G293&lt;&gt;"",'Daily PnL Log'!G293,"")</f>
        <v>10483.9</v>
      </c>
      <c r="H66" s="13">
        <f>IF('Daily PnL Log'!H293&lt;&gt;"",'Daily PnL Log'!H293,"")</f>
        <v>-22.9</v>
      </c>
      <c r="I66" s="13">
        <f>IF('Daily PnL Log'!I293&lt;&gt;"",'Daily PnL Log'!I293,"")</f>
        <v>0</v>
      </c>
      <c r="J66" s="13">
        <f>IF('Daily PnL Log'!J293&lt;&gt;"",'Daily PnL Log'!J293,"")</f>
        <v>72231.199999999997</v>
      </c>
      <c r="K66" s="13">
        <f>IF('Daily PnL Log'!K293&lt;&gt;"",'Daily PnL Log'!K293,"")</f>
        <v>-108.82</v>
      </c>
      <c r="L66" s="13">
        <f>IF('Daily PnL Log'!L293&lt;&gt;"",'Daily PnL Log'!L293,"")</f>
        <v>-768.89</v>
      </c>
      <c r="M66" s="13">
        <f>IF('Daily PnL Log'!M293&lt;&gt;"",'Daily PnL Log'!M293,"")</f>
        <v>-877.71</v>
      </c>
      <c r="N66" s="13">
        <f>IF('Daily PnL Log'!N293&lt;&gt;"",'Daily PnL Log'!N293,"")</f>
        <v>71353.489999999991</v>
      </c>
      <c r="O66" s="13">
        <f t="shared" si="3"/>
        <v>134262.5</v>
      </c>
      <c r="P66" s="13">
        <f t="shared" si="3"/>
        <v>13132.100000000002</v>
      </c>
      <c r="Q66" s="13">
        <f t="shared" si="3"/>
        <v>53194.499999999993</v>
      </c>
      <c r="R66" s="13">
        <f t="shared" si="3"/>
        <v>90987.199999999983</v>
      </c>
      <c r="S66" s="13">
        <f t="shared" si="3"/>
        <v>215114.00000000003</v>
      </c>
      <c r="T66" s="13">
        <f t="shared" si="3"/>
        <v>-15917.1</v>
      </c>
      <c r="U66" s="13">
        <f t="shared" si="3"/>
        <v>0</v>
      </c>
      <c r="V66" s="13">
        <f t="shared" si="3"/>
        <v>490773.2</v>
      </c>
      <c r="W66" s="13">
        <f>IF('Daily PnL Log'!W293&lt;&gt;"",'Daily PnL Log'!W293,"")</f>
        <v>354606</v>
      </c>
      <c r="X66" s="15">
        <f>IF('Daily PnL Log'!X293&lt;&gt;"",'Daily PnL Log'!X293,"")</f>
        <v>0.20121907130731007</v>
      </c>
      <c r="Y66" s="13" t="str">
        <f>IF('Daily PnL Log'!Y293&lt;&gt;"",'Daily PnL Log'!Y293,"")</f>
        <v/>
      </c>
      <c r="Z66" s="13" t="str">
        <f>IF('Daily PnL Log'!AA293&lt;&gt;"",'Daily PnL Log'!AA293,"")</f>
        <v/>
      </c>
      <c r="AA66" s="13" t="str">
        <f>IF('Daily PnL Log'!AB293&lt;&gt;"",'Daily PnL Log'!AB293,"")</f>
        <v/>
      </c>
      <c r="AB66" s="13">
        <f>IF('Daily PnL Log'!AC293&lt;&gt;"",'Daily PnL Log'!AC293,"")</f>
        <v>430031.21</v>
      </c>
    </row>
    <row r="67" spans="1:28" x14ac:dyDescent="0.25">
      <c r="A67" s="48" t="str">
        <f t="shared" si="2"/>
        <v>Jan</v>
      </c>
      <c r="B67" s="2">
        <f>'Daily PnL Log'!B294</f>
        <v>44588</v>
      </c>
      <c r="C67" s="11">
        <f>IF('Daily PnL Log'!C294&lt;&gt;"",'Daily PnL Log'!C294,"")</f>
        <v>7001.1</v>
      </c>
      <c r="D67" s="11">
        <f>IF('Daily PnL Log'!D294&lt;&gt;"",'Daily PnL Log'!D294,"")</f>
        <v>-5646.6</v>
      </c>
      <c r="E67" s="11">
        <f>IF('Daily PnL Log'!E294&lt;&gt;"",'Daily PnL Log'!E294,"")</f>
        <v>783.1</v>
      </c>
      <c r="F67" s="11">
        <f>IF('Daily PnL Log'!F294&lt;&gt;"",'Daily PnL Log'!F294,"")</f>
        <v>22832.6</v>
      </c>
      <c r="G67" s="11">
        <f>IF('Daily PnL Log'!G294&lt;&gt;"",'Daily PnL Log'!G294,"")</f>
        <v>-36487.199999999997</v>
      </c>
      <c r="H67" s="11">
        <f>IF('Daily PnL Log'!H294&lt;&gt;"",'Daily PnL Log'!H294,"")</f>
        <v>176.6</v>
      </c>
      <c r="I67" s="11">
        <f>IF('Daily PnL Log'!I294&lt;&gt;"",'Daily PnL Log'!I294,"")</f>
        <v>0</v>
      </c>
      <c r="J67" s="11">
        <f>IF('Daily PnL Log'!J294&lt;&gt;"",'Daily PnL Log'!J294,"")</f>
        <v>-11340.4</v>
      </c>
      <c r="K67" s="11">
        <f>IF('Daily PnL Log'!K294&lt;&gt;"",'Daily PnL Log'!K294,"")</f>
        <v>-74.17</v>
      </c>
      <c r="L67" s="11">
        <f>IF('Daily PnL Log'!L294&lt;&gt;"",'Daily PnL Log'!L294,"")</f>
        <v>-526.24</v>
      </c>
      <c r="M67" s="11">
        <f>IF('Daily PnL Log'!M294&lt;&gt;"",'Daily PnL Log'!M294,"")</f>
        <v>-600.41</v>
      </c>
      <c r="N67" s="11">
        <f>IF('Daily PnL Log'!N294&lt;&gt;"",'Daily PnL Log'!N294,"")</f>
        <v>-11940.81</v>
      </c>
      <c r="O67" s="11">
        <f t="shared" ref="O67:V82" si="4">IF(C67&lt;&gt;"",O66+C67,"")</f>
        <v>141263.6</v>
      </c>
      <c r="P67" s="11">
        <f t="shared" si="4"/>
        <v>7485.5000000000018</v>
      </c>
      <c r="Q67" s="11">
        <f t="shared" si="4"/>
        <v>53977.599999999991</v>
      </c>
      <c r="R67" s="11">
        <f t="shared" si="4"/>
        <v>113819.79999999999</v>
      </c>
      <c r="S67" s="11">
        <f t="shared" si="4"/>
        <v>178626.80000000005</v>
      </c>
      <c r="T67" s="11">
        <f t="shared" si="4"/>
        <v>-15740.5</v>
      </c>
      <c r="U67" s="11">
        <f t="shared" si="4"/>
        <v>0</v>
      </c>
      <c r="V67" s="11">
        <f t="shared" si="4"/>
        <v>479432.8</v>
      </c>
      <c r="W67" s="11">
        <f>IF('Daily PnL Log'!W294&lt;&gt;"",'Daily PnL Log'!W294,"")</f>
        <v>403446</v>
      </c>
      <c r="X67" s="16">
        <f>IF('Daily PnL Log'!X294&lt;&gt;"",'Daily PnL Log'!X294,"")</f>
        <v>-2.959704644487738E-2</v>
      </c>
      <c r="Y67" s="11" t="str">
        <f>IF('Daily PnL Log'!Y294&lt;&gt;"",'Daily PnL Log'!Y294,"")</f>
        <v/>
      </c>
      <c r="Z67" s="11" t="str">
        <f>IF('Daily PnL Log'!AA294&lt;&gt;"",'Daily PnL Log'!AA294,"")</f>
        <v/>
      </c>
      <c r="AA67" s="11" t="str">
        <f>IF('Daily PnL Log'!AB294&lt;&gt;"",'Daily PnL Log'!AB294,"")</f>
        <v/>
      </c>
      <c r="AB67" s="11">
        <f>IF('Daily PnL Log'!AC294&lt;&gt;"",'Daily PnL Log'!AC294,"")</f>
        <v>478119.3</v>
      </c>
    </row>
    <row r="68" spans="1:28" x14ac:dyDescent="0.25">
      <c r="A68" s="47" t="str">
        <f t="shared" si="2"/>
        <v>Jan</v>
      </c>
      <c r="B68" s="14">
        <f>'Daily PnL Log'!B295</f>
        <v>44589</v>
      </c>
      <c r="C68" s="13">
        <f>IF('Daily PnL Log'!C295&lt;&gt;"",'Daily PnL Log'!C295,"")</f>
        <v>3118.1</v>
      </c>
      <c r="D68" s="13">
        <f>IF('Daily PnL Log'!D295&lt;&gt;"",'Daily PnL Log'!D295,"")</f>
        <v>-11378.7</v>
      </c>
      <c r="E68" s="13">
        <f>IF('Daily PnL Log'!E295&lt;&gt;"",'Daily PnL Log'!E295,"")</f>
        <v>1062.7</v>
      </c>
      <c r="F68" s="13">
        <f>IF('Daily PnL Log'!F295&lt;&gt;"",'Daily PnL Log'!F295,"")</f>
        <v>-17416.900000000001</v>
      </c>
      <c r="G68" s="13">
        <f>IF('Daily PnL Log'!G295&lt;&gt;"",'Daily PnL Log'!G295,"")</f>
        <v>16445.7</v>
      </c>
      <c r="H68" s="13">
        <f>IF('Daily PnL Log'!H295&lt;&gt;"",'Daily PnL Log'!H295,"")</f>
        <v>-240</v>
      </c>
      <c r="I68" s="13">
        <f>IF('Daily PnL Log'!I295&lt;&gt;"",'Daily PnL Log'!I295,"")</f>
        <v>0</v>
      </c>
      <c r="J68" s="13">
        <f>IF('Daily PnL Log'!J295&lt;&gt;"",'Daily PnL Log'!J295,"")</f>
        <v>-8409.1000000000022</v>
      </c>
      <c r="K68" s="13">
        <f>IF('Daily PnL Log'!K295&lt;&gt;"",'Daily PnL Log'!K295,"")</f>
        <v>-92.1</v>
      </c>
      <c r="L68" s="13">
        <f>IF('Daily PnL Log'!L295&lt;&gt;"",'Daily PnL Log'!L295,"")</f>
        <v>-650.66999999999996</v>
      </c>
      <c r="M68" s="13">
        <f>IF('Daily PnL Log'!M295&lt;&gt;"",'Daily PnL Log'!M295,"")</f>
        <v>-742.77</v>
      </c>
      <c r="N68" s="13">
        <f>IF('Daily PnL Log'!N295&lt;&gt;"",'Daily PnL Log'!N295,"")</f>
        <v>-9151.8700000000026</v>
      </c>
      <c r="O68" s="13">
        <f t="shared" si="4"/>
        <v>144381.70000000001</v>
      </c>
      <c r="P68" s="13">
        <f t="shared" si="4"/>
        <v>-3893.1999999999989</v>
      </c>
      <c r="Q68" s="13">
        <f t="shared" si="4"/>
        <v>55040.299999999988</v>
      </c>
      <c r="R68" s="13">
        <f t="shared" si="4"/>
        <v>96402.9</v>
      </c>
      <c r="S68" s="13">
        <f t="shared" si="4"/>
        <v>195072.50000000006</v>
      </c>
      <c r="T68" s="13">
        <f t="shared" si="4"/>
        <v>-15980.5</v>
      </c>
      <c r="U68" s="13">
        <f t="shared" si="4"/>
        <v>0</v>
      </c>
      <c r="V68" s="13">
        <f t="shared" si="4"/>
        <v>471023.7</v>
      </c>
      <c r="W68" s="13">
        <f>IF('Daily PnL Log'!W295&lt;&gt;"",'Daily PnL Log'!W295,"")</f>
        <v>356864</v>
      </c>
      <c r="X68" s="15">
        <f>IF('Daily PnL Log'!X295&lt;&gt;"",'Daily PnL Log'!X295,"")</f>
        <v>-2.5645259818866579E-2</v>
      </c>
      <c r="Y68" s="13">
        <f>IF('Daily PnL Log'!Y295&lt;&gt;"",'Daily PnL Log'!Y295,"")</f>
        <v>-13845.73</v>
      </c>
      <c r="Z68" s="13" t="str">
        <f>IF('Daily PnL Log'!AA295&lt;&gt;"",'Daily PnL Log'!AA295,"")</f>
        <v/>
      </c>
      <c r="AA68" s="13" t="str">
        <f>IF('Daily PnL Log'!AB295&lt;&gt;"",'Daily PnL Log'!AB295,"")</f>
        <v/>
      </c>
      <c r="AB68" s="13">
        <f>IF('Daily PnL Log'!AC295&lt;&gt;"",'Daily PnL Log'!AC295,"")</f>
        <v>453541.53</v>
      </c>
    </row>
    <row r="69" spans="1:28" x14ac:dyDescent="0.25">
      <c r="A69" s="48" t="str">
        <f t="shared" si="2"/>
        <v>Jan</v>
      </c>
      <c r="B69" s="2">
        <f>'Daily PnL Log'!B296</f>
        <v>44592</v>
      </c>
      <c r="C69" s="11">
        <f>IF('Daily PnL Log'!C296&lt;&gt;"",'Daily PnL Log'!C296,"")</f>
        <v>-23700.9</v>
      </c>
      <c r="D69" s="11">
        <f>IF('Daily PnL Log'!D296&lt;&gt;"",'Daily PnL Log'!D296,"")</f>
        <v>5652.5</v>
      </c>
      <c r="E69" s="11">
        <f>IF('Daily PnL Log'!E296&lt;&gt;"",'Daily PnL Log'!E296,"")</f>
        <v>454.9</v>
      </c>
      <c r="F69" s="11">
        <f>IF('Daily PnL Log'!F296&lt;&gt;"",'Daily PnL Log'!F296,"")</f>
        <v>19233.7</v>
      </c>
      <c r="G69" s="11">
        <f>IF('Daily PnL Log'!G296&lt;&gt;"",'Daily PnL Log'!G296,"")</f>
        <v>604.9</v>
      </c>
      <c r="H69" s="11">
        <f>IF('Daily PnL Log'!H296&lt;&gt;"",'Daily PnL Log'!H296,"")</f>
        <v>312.2</v>
      </c>
      <c r="I69" s="11">
        <f>IF('Daily PnL Log'!I296&lt;&gt;"",'Daily PnL Log'!I296,"")</f>
        <v>0</v>
      </c>
      <c r="J69" s="11">
        <f>IF('Daily PnL Log'!J296&lt;&gt;"",'Daily PnL Log'!J296,"")</f>
        <v>2557.3000000000006</v>
      </c>
      <c r="K69" s="11">
        <f>IF('Daily PnL Log'!K296&lt;&gt;"",'Daily PnL Log'!K296,"")</f>
        <v>-86.22</v>
      </c>
      <c r="L69" s="11">
        <f>IF('Daily PnL Log'!L296&lt;&gt;"",'Daily PnL Log'!L296,"")</f>
        <v>-608.58000000000004</v>
      </c>
      <c r="M69" s="11">
        <f>IF('Daily PnL Log'!M296&lt;&gt;"",'Daily PnL Log'!M296,"")</f>
        <v>-694.80000000000007</v>
      </c>
      <c r="N69" s="11">
        <f>IF('Daily PnL Log'!N296&lt;&gt;"",'Daily PnL Log'!N296,"")</f>
        <v>1862.5000000000005</v>
      </c>
      <c r="O69" s="11">
        <f t="shared" si="4"/>
        <v>120680.80000000002</v>
      </c>
      <c r="P69" s="11">
        <f t="shared" si="4"/>
        <v>1759.3000000000011</v>
      </c>
      <c r="Q69" s="11">
        <f t="shared" si="4"/>
        <v>55495.19999999999</v>
      </c>
      <c r="R69" s="11">
        <f t="shared" si="4"/>
        <v>115636.59999999999</v>
      </c>
      <c r="S69" s="11">
        <f t="shared" si="4"/>
        <v>195677.40000000005</v>
      </c>
      <c r="T69" s="11">
        <f t="shared" si="4"/>
        <v>-15668.3</v>
      </c>
      <c r="U69" s="11">
        <f t="shared" si="4"/>
        <v>0</v>
      </c>
      <c r="V69" s="11">
        <f t="shared" si="4"/>
        <v>473581</v>
      </c>
      <c r="W69" s="11">
        <f>IF('Daily PnL Log'!W296&lt;&gt;"",'Daily PnL Log'!W296,"")</f>
        <v>327263</v>
      </c>
      <c r="X69" s="16">
        <f>IF('Daily PnL Log'!X296&lt;&gt;"",'Daily PnL Log'!X296,"")</f>
        <v>5.6911413755908868E-3</v>
      </c>
      <c r="Y69" s="11">
        <f>IF('Daily PnL Log'!Y296&lt;&gt;"",'Daily PnL Log'!Y296,"")</f>
        <v>-939.95</v>
      </c>
      <c r="Z69" s="11" t="str">
        <f>IF('Daily PnL Log'!AA296&lt;&gt;"",'Daily PnL Log'!AA296,"")</f>
        <v/>
      </c>
      <c r="AA69" s="11" t="str">
        <f>IF('Daily PnL Log'!AB296&lt;&gt;"",'Daily PnL Log'!AB296,"")</f>
        <v/>
      </c>
      <c r="AB69" s="11">
        <f>IF('Daily PnL Log'!AC296&lt;&gt;"",'Daily PnL Log'!AC296,"")</f>
        <v>461444.73</v>
      </c>
    </row>
    <row r="70" spans="1:28" x14ac:dyDescent="0.25">
      <c r="A70" s="47" t="str">
        <f t="shared" si="2"/>
        <v>Feb</v>
      </c>
      <c r="B70" s="14">
        <f>'Daily PnL Log'!B297</f>
        <v>44593</v>
      </c>
      <c r="C70" s="13">
        <f>IF('Daily PnL Log'!C297&lt;&gt;"",'Daily PnL Log'!C297,"")</f>
        <v>58456.1</v>
      </c>
      <c r="D70" s="13">
        <f>IF('Daily PnL Log'!D297&lt;&gt;"",'Daily PnL Log'!D297,"")</f>
        <v>7177.3</v>
      </c>
      <c r="E70" s="13">
        <f>IF('Daily PnL Log'!E297&lt;&gt;"",'Daily PnL Log'!E297,"")</f>
        <v>-6599.5</v>
      </c>
      <c r="F70" s="13">
        <f>IF('Daily PnL Log'!F297&lt;&gt;"",'Daily PnL Log'!F297,"")</f>
        <v>-15348.4</v>
      </c>
      <c r="G70" s="13">
        <f>IF('Daily PnL Log'!G297&lt;&gt;"",'Daily PnL Log'!G297,"")</f>
        <v>18767.099999999999</v>
      </c>
      <c r="H70" s="13">
        <f>IF('Daily PnL Log'!H297&lt;&gt;"",'Daily PnL Log'!H297,"")</f>
        <v>-6</v>
      </c>
      <c r="I70" s="13">
        <f>IF('Daily PnL Log'!I297&lt;&gt;"",'Daily PnL Log'!I297,"")</f>
        <v>0</v>
      </c>
      <c r="J70" s="13">
        <f>IF('Daily PnL Log'!J297&lt;&gt;"",'Daily PnL Log'!J297,"")</f>
        <v>62446.599999999991</v>
      </c>
      <c r="K70" s="13">
        <f>IF('Daily PnL Log'!K297&lt;&gt;"",'Daily PnL Log'!K297,"")</f>
        <v>-86.87</v>
      </c>
      <c r="L70" s="13">
        <f>IF('Daily PnL Log'!L297&lt;&gt;"",'Daily PnL Log'!L297,"")</f>
        <v>-612.85</v>
      </c>
      <c r="M70" s="13">
        <f>IF('Daily PnL Log'!M297&lt;&gt;"",'Daily PnL Log'!M297,"")</f>
        <v>-699.72</v>
      </c>
      <c r="N70" s="13">
        <f>IF('Daily PnL Log'!N297&lt;&gt;"",'Daily PnL Log'!N297,"")</f>
        <v>61746.87999999999</v>
      </c>
      <c r="O70" s="13">
        <f t="shared" si="4"/>
        <v>179136.90000000002</v>
      </c>
      <c r="P70" s="13">
        <f t="shared" si="4"/>
        <v>8936.6000000000022</v>
      </c>
      <c r="Q70" s="13">
        <f t="shared" si="4"/>
        <v>48895.69999999999</v>
      </c>
      <c r="R70" s="13">
        <f t="shared" si="4"/>
        <v>100288.2</v>
      </c>
      <c r="S70" s="13">
        <f t="shared" si="4"/>
        <v>214444.50000000006</v>
      </c>
      <c r="T70" s="13">
        <f t="shared" si="4"/>
        <v>-15674.3</v>
      </c>
      <c r="U70" s="13">
        <f t="shared" si="4"/>
        <v>0</v>
      </c>
      <c r="V70" s="13">
        <f t="shared" si="4"/>
        <v>536027.6</v>
      </c>
      <c r="W70" s="13">
        <f>IF('Daily PnL Log'!W297&lt;&gt;"",'Daily PnL Log'!W297,"")</f>
        <v>345077</v>
      </c>
      <c r="X70" s="15">
        <f>IF('Daily PnL Log'!X297&lt;&gt;"",'Daily PnL Log'!X297,"")</f>
        <v>0.17893652720986908</v>
      </c>
      <c r="Y70" s="13">
        <f>IF('Daily PnL Log'!Y297&lt;&gt;"",'Daily PnL Log'!Y297,"")</f>
        <v>-1281</v>
      </c>
      <c r="Z70" s="13">
        <f>IF('Daily PnL Log'!AA297&lt;&gt;"",'Daily PnL Log'!AA297,"")</f>
        <v>-468366.83</v>
      </c>
      <c r="AA70" s="13" t="str">
        <f>IF('Daily PnL Log'!AB297&lt;&gt;"",'Daily PnL Log'!AB297,"")</f>
        <v/>
      </c>
      <c r="AB70" s="13">
        <f>IF('Daily PnL Log'!AC297&lt;&gt;"",'Daily PnL Log'!AC297,"")</f>
        <v>50816.18</v>
      </c>
    </row>
    <row r="71" spans="1:28" x14ac:dyDescent="0.25">
      <c r="A71" s="48" t="str">
        <f t="shared" si="2"/>
        <v>Feb</v>
      </c>
      <c r="B71" s="2">
        <f>'Daily PnL Log'!B298</f>
        <v>44594</v>
      </c>
      <c r="C71" s="11">
        <f>IF('Daily PnL Log'!C298&lt;&gt;"",'Daily PnL Log'!C298,"")</f>
        <v>-16623</v>
      </c>
      <c r="D71" s="11">
        <f>IF('Daily PnL Log'!D298&lt;&gt;"",'Daily PnL Log'!D298,"")</f>
        <v>7160.9</v>
      </c>
      <c r="E71" s="11">
        <f>IF('Daily PnL Log'!E298&lt;&gt;"",'Daily PnL Log'!E298,"")</f>
        <v>2104</v>
      </c>
      <c r="F71" s="11">
        <f>IF('Daily PnL Log'!F298&lt;&gt;"",'Daily PnL Log'!F298,"")</f>
        <v>-1094.4000000000001</v>
      </c>
      <c r="G71" s="11">
        <f>IF('Daily PnL Log'!G298&lt;&gt;"",'Daily PnL Log'!G298,"")</f>
        <v>-5925.4</v>
      </c>
      <c r="H71" s="11">
        <f>IF('Daily PnL Log'!H298&lt;&gt;"",'Daily PnL Log'!H298,"")</f>
        <v>-668.3</v>
      </c>
      <c r="I71" s="11">
        <f>IF('Daily PnL Log'!I298&lt;&gt;"",'Daily PnL Log'!I298,"")</f>
        <v>0</v>
      </c>
      <c r="J71" s="11">
        <f>IF('Daily PnL Log'!J298&lt;&gt;"",'Daily PnL Log'!J298,"")</f>
        <v>-15046.199999999999</v>
      </c>
      <c r="K71" s="11">
        <f>IF('Daily PnL Log'!K298&lt;&gt;"",'Daily PnL Log'!K298,"")</f>
        <v>-103.47</v>
      </c>
      <c r="L71" s="11">
        <f>IF('Daily PnL Log'!L298&lt;&gt;"",'Daily PnL Log'!L298,"")</f>
        <v>-730.48</v>
      </c>
      <c r="M71" s="11">
        <f>IF('Daily PnL Log'!M298&lt;&gt;"",'Daily PnL Log'!M298,"")</f>
        <v>-833.95</v>
      </c>
      <c r="N71" s="11">
        <f>IF('Daily PnL Log'!N298&lt;&gt;"",'Daily PnL Log'!N298,"")</f>
        <v>-15880.15</v>
      </c>
      <c r="O71" s="11">
        <f t="shared" si="4"/>
        <v>162513.90000000002</v>
      </c>
      <c r="P71" s="11">
        <f t="shared" si="4"/>
        <v>16097.500000000002</v>
      </c>
      <c r="Q71" s="11">
        <f t="shared" si="4"/>
        <v>50999.69999999999</v>
      </c>
      <c r="R71" s="11">
        <f t="shared" si="4"/>
        <v>99193.8</v>
      </c>
      <c r="S71" s="11">
        <f t="shared" si="4"/>
        <v>208519.10000000006</v>
      </c>
      <c r="T71" s="11">
        <f t="shared" si="4"/>
        <v>-16342.599999999999</v>
      </c>
      <c r="U71" s="11">
        <f t="shared" si="4"/>
        <v>0</v>
      </c>
      <c r="V71" s="11">
        <f t="shared" si="4"/>
        <v>520981.39999999997</v>
      </c>
      <c r="W71" s="11">
        <f>IF('Daily PnL Log'!W298&lt;&gt;"",'Daily PnL Log'!W298,"")</f>
        <v>351201</v>
      </c>
      <c r="X71" s="16">
        <f>IF('Daily PnL Log'!X298&lt;&gt;"",'Daily PnL Log'!X298,"")</f>
        <v>-4.5216699269079529E-2</v>
      </c>
      <c r="Y71" s="11" t="str">
        <f>IF('Daily PnL Log'!Y298&lt;&gt;"",'Daily PnL Log'!Y298,"")</f>
        <v/>
      </c>
      <c r="Z71" s="11" t="str">
        <f>IF('Daily PnL Log'!AA298&lt;&gt;"",'Daily PnL Log'!AA298,"")</f>
        <v/>
      </c>
      <c r="AA71" s="11" t="str">
        <f>IF('Daily PnL Log'!AB298&lt;&gt;"",'Daily PnL Log'!AB298,"")</f>
        <v/>
      </c>
      <c r="AB71" s="11">
        <f>IF('Daily PnL Log'!AC298&lt;&gt;"",'Daily PnL Log'!AC298,"")</f>
        <v>35487.480000000003</v>
      </c>
    </row>
    <row r="72" spans="1:28" x14ac:dyDescent="0.25">
      <c r="A72" s="47" t="str">
        <f t="shared" si="2"/>
        <v>Feb</v>
      </c>
      <c r="B72" s="14">
        <f>'Daily PnL Log'!B299</f>
        <v>44595</v>
      </c>
      <c r="C72" s="13">
        <f>IF('Daily PnL Log'!C299&lt;&gt;"",'Daily PnL Log'!C299,"")</f>
        <v>-19746.900000000001</v>
      </c>
      <c r="D72" s="13">
        <f>IF('Daily PnL Log'!D299&lt;&gt;"",'Daily PnL Log'!D299,"")</f>
        <v>2440.6</v>
      </c>
      <c r="E72" s="13">
        <f>IF('Daily PnL Log'!E299&lt;&gt;"",'Daily PnL Log'!E299,"")</f>
        <v>5995.1</v>
      </c>
      <c r="F72" s="13">
        <f>IF('Daily PnL Log'!F299&lt;&gt;"",'Daily PnL Log'!F299,"")</f>
        <v>22627.4</v>
      </c>
      <c r="G72" s="13">
        <f>IF('Daily PnL Log'!G299&lt;&gt;"",'Daily PnL Log'!G299,"")</f>
        <v>-978.1</v>
      </c>
      <c r="H72" s="13">
        <f>IF('Daily PnL Log'!H299&lt;&gt;"",'Daily PnL Log'!H299,"")</f>
        <v>-242.4</v>
      </c>
      <c r="I72" s="13">
        <f>IF('Daily PnL Log'!I299&lt;&gt;"",'Daily PnL Log'!I299,"")</f>
        <v>0</v>
      </c>
      <c r="J72" s="13">
        <f>IF('Daily PnL Log'!J299&lt;&gt;"",'Daily PnL Log'!J299,"")</f>
        <v>10095.699999999999</v>
      </c>
      <c r="K72" s="13">
        <f>IF('Daily PnL Log'!K299&lt;&gt;"",'Daily PnL Log'!K299,"")</f>
        <v>-88.44</v>
      </c>
      <c r="L72" s="13">
        <f>IF('Daily PnL Log'!L299&lt;&gt;"",'Daily PnL Log'!L299,"")</f>
        <v>-623.29999999999995</v>
      </c>
      <c r="M72" s="13">
        <f>IF('Daily PnL Log'!M299&lt;&gt;"",'Daily PnL Log'!M299,"")</f>
        <v>-711.74</v>
      </c>
      <c r="N72" s="13">
        <f>IF('Daily PnL Log'!N299&lt;&gt;"",'Daily PnL Log'!N299,"")</f>
        <v>9383.9599999999991</v>
      </c>
      <c r="O72" s="13">
        <f t="shared" si="4"/>
        <v>142767.00000000003</v>
      </c>
      <c r="P72" s="13">
        <f t="shared" si="4"/>
        <v>18538.100000000002</v>
      </c>
      <c r="Q72" s="13">
        <f t="shared" si="4"/>
        <v>56994.799999999988</v>
      </c>
      <c r="R72" s="13">
        <f t="shared" si="4"/>
        <v>121821.20000000001</v>
      </c>
      <c r="S72" s="13">
        <f t="shared" si="4"/>
        <v>207541.00000000006</v>
      </c>
      <c r="T72" s="13">
        <f t="shared" si="4"/>
        <v>-16585</v>
      </c>
      <c r="U72" s="13">
        <f t="shared" si="4"/>
        <v>0</v>
      </c>
      <c r="V72" s="13">
        <f t="shared" si="4"/>
        <v>531077.1</v>
      </c>
      <c r="W72" s="13">
        <f>IF('Daily PnL Log'!W299&lt;&gt;"",'Daily PnL Log'!W299,"")</f>
        <v>350469</v>
      </c>
      <c r="X72" s="15">
        <f>IF('Daily PnL Log'!X299&lt;&gt;"",'Daily PnL Log'!X299,"")</f>
        <v>2.6775435202542875E-2</v>
      </c>
      <c r="Y72" s="13" t="str">
        <f>IF('Daily PnL Log'!Y299&lt;&gt;"",'Daily PnL Log'!Y299,"")</f>
        <v/>
      </c>
      <c r="Z72" s="13" t="str">
        <f>IF('Daily PnL Log'!AA299&lt;&gt;"",'Daily PnL Log'!AA299,"")</f>
        <v/>
      </c>
      <c r="AA72" s="13" t="str">
        <f>IF('Daily PnL Log'!AB299&lt;&gt;"",'Daily PnL Log'!AB299,"")</f>
        <v/>
      </c>
      <c r="AB72" s="13">
        <f>IF('Daily PnL Log'!AC299&lt;&gt;"",'Daily PnL Log'!AC299,"")</f>
        <v>49094.239999999998</v>
      </c>
    </row>
    <row r="73" spans="1:28" x14ac:dyDescent="0.25">
      <c r="A73" s="48" t="str">
        <f t="shared" si="2"/>
        <v>Feb</v>
      </c>
      <c r="B73" s="2">
        <f>'Daily PnL Log'!B300</f>
        <v>44596</v>
      </c>
      <c r="C73" s="11">
        <f>IF('Daily PnL Log'!C300&lt;&gt;"",'Daily PnL Log'!C300,"")</f>
        <v>-22226.6</v>
      </c>
      <c r="D73" s="11">
        <f>IF('Daily PnL Log'!D300&lt;&gt;"",'Daily PnL Log'!D300,"")</f>
        <v>-2772</v>
      </c>
      <c r="E73" s="11">
        <f>IF('Daily PnL Log'!E300&lt;&gt;"",'Daily PnL Log'!E300,"")</f>
        <v>-4232.7</v>
      </c>
      <c r="F73" s="11">
        <f>IF('Daily PnL Log'!F300&lt;&gt;"",'Daily PnL Log'!F300,"")</f>
        <v>-3310.1</v>
      </c>
      <c r="G73" s="11">
        <f>IF('Daily PnL Log'!G300&lt;&gt;"",'Daily PnL Log'!G300,"")</f>
        <v>12726</v>
      </c>
      <c r="H73" s="11">
        <f>IF('Daily PnL Log'!H300&lt;&gt;"",'Daily PnL Log'!H300,"")</f>
        <v>527.4</v>
      </c>
      <c r="I73" s="11">
        <f>IF('Daily PnL Log'!I300&lt;&gt;"",'Daily PnL Log'!I300,"")</f>
        <v>0</v>
      </c>
      <c r="J73" s="11">
        <f>IF('Daily PnL Log'!J300&lt;&gt;"",'Daily PnL Log'!J300,"")</f>
        <v>-19287.999999999996</v>
      </c>
      <c r="K73" s="11">
        <f>IF('Daily PnL Log'!K300&lt;&gt;"",'Daily PnL Log'!K300,"")</f>
        <v>-83.43</v>
      </c>
      <c r="L73" s="11">
        <f>IF('Daily PnL Log'!L300&lt;&gt;"",'Daily PnL Log'!L300,"")</f>
        <v>-589.26</v>
      </c>
      <c r="M73" s="11">
        <f>IF('Daily PnL Log'!M300&lt;&gt;"",'Daily PnL Log'!M300,"")</f>
        <v>-672.69</v>
      </c>
      <c r="N73" s="11">
        <f>IF('Daily PnL Log'!N300&lt;&gt;"",'Daily PnL Log'!N300,"")</f>
        <v>-19960.689999999995</v>
      </c>
      <c r="O73" s="11">
        <f t="shared" si="4"/>
        <v>120540.40000000002</v>
      </c>
      <c r="P73" s="11">
        <f t="shared" si="4"/>
        <v>15766.100000000002</v>
      </c>
      <c r="Q73" s="11">
        <f t="shared" si="4"/>
        <v>52762.099999999991</v>
      </c>
      <c r="R73" s="11">
        <f t="shared" si="4"/>
        <v>118511.1</v>
      </c>
      <c r="S73" s="11">
        <f t="shared" si="4"/>
        <v>220267.00000000006</v>
      </c>
      <c r="T73" s="11">
        <f t="shared" si="4"/>
        <v>-16057.6</v>
      </c>
      <c r="U73" s="11">
        <f t="shared" si="4"/>
        <v>0</v>
      </c>
      <c r="V73" s="11">
        <f t="shared" si="4"/>
        <v>511789.1</v>
      </c>
      <c r="W73" s="11">
        <f>IF('Daily PnL Log'!W300&lt;&gt;"",'Daily PnL Log'!W300,"")</f>
        <v>386742</v>
      </c>
      <c r="X73" s="16">
        <f>IF('Daily PnL Log'!X300&lt;&gt;"",'Daily PnL Log'!X300,"")</f>
        <v>-5.1612418614993966E-2</v>
      </c>
      <c r="Y73" s="11" t="str">
        <f>IF('Daily PnL Log'!Y300&lt;&gt;"",'Daily PnL Log'!Y300,"")</f>
        <v/>
      </c>
      <c r="Z73" s="11" t="str">
        <f>IF('Daily PnL Log'!AA300&lt;&gt;"",'Daily PnL Log'!AA300,"")</f>
        <v/>
      </c>
      <c r="AA73" s="11" t="str">
        <f>IF('Daily PnL Log'!AB300&lt;&gt;"",'Daily PnL Log'!AB300,"")</f>
        <v/>
      </c>
      <c r="AB73" s="11">
        <f>IF('Daily PnL Log'!AC300&lt;&gt;"",'Daily PnL Log'!AC300,"")</f>
        <v>28390.55</v>
      </c>
    </row>
    <row r="74" spans="1:28" x14ac:dyDescent="0.25">
      <c r="A74" s="47" t="str">
        <f t="shared" si="2"/>
        <v>Feb</v>
      </c>
      <c r="B74" s="14">
        <f>'Daily PnL Log'!B301</f>
        <v>44599</v>
      </c>
      <c r="C74" s="13">
        <f>IF('Daily PnL Log'!C301&lt;&gt;"",'Daily PnL Log'!C301,"")</f>
        <v>24483</v>
      </c>
      <c r="D74" s="13">
        <f>IF('Daily PnL Log'!D301&lt;&gt;"",'Daily PnL Log'!D301,"")</f>
        <v>-13124.3</v>
      </c>
      <c r="E74" s="13">
        <f>IF('Daily PnL Log'!E301&lt;&gt;"",'Daily PnL Log'!E301,"")</f>
        <v>1163.7</v>
      </c>
      <c r="F74" s="13">
        <f>IF('Daily PnL Log'!F301&lt;&gt;"",'Daily PnL Log'!F301,"")</f>
        <v>-19633</v>
      </c>
      <c r="G74" s="13">
        <f>IF('Daily PnL Log'!G301&lt;&gt;"",'Daily PnL Log'!G301,"")</f>
        <v>-25082</v>
      </c>
      <c r="H74" s="13">
        <f>IF('Daily PnL Log'!H301&lt;&gt;"",'Daily PnL Log'!H301,"")</f>
        <v>143.30000000000001</v>
      </c>
      <c r="I74" s="13">
        <f>IF('Daily PnL Log'!I301&lt;&gt;"",'Daily PnL Log'!I301,"")</f>
        <v>0</v>
      </c>
      <c r="J74" s="13">
        <f>IF('Daily PnL Log'!J301&lt;&gt;"",'Daily PnL Log'!J301,"")</f>
        <v>-32049.3</v>
      </c>
      <c r="K74" s="13">
        <f>IF('Daily PnL Log'!K301&lt;&gt;"",'Daily PnL Log'!K301,"")</f>
        <v>-109.18</v>
      </c>
      <c r="L74" s="13">
        <f>IF('Daily PnL Log'!L301&lt;&gt;"",'Daily PnL Log'!L301,"")</f>
        <v>-771.19</v>
      </c>
      <c r="M74" s="13">
        <f>IF('Daily PnL Log'!M301&lt;&gt;"",'Daily PnL Log'!M301,"")</f>
        <v>-880.37000000000012</v>
      </c>
      <c r="N74" s="13">
        <f>IF('Daily PnL Log'!N301&lt;&gt;"",'Daily PnL Log'!N301,"")</f>
        <v>-32929.67</v>
      </c>
      <c r="O74" s="13">
        <f t="shared" si="4"/>
        <v>145023.40000000002</v>
      </c>
      <c r="P74" s="13">
        <f t="shared" si="4"/>
        <v>2641.8000000000029</v>
      </c>
      <c r="Q74" s="13">
        <f t="shared" si="4"/>
        <v>53925.799999999988</v>
      </c>
      <c r="R74" s="13">
        <f t="shared" si="4"/>
        <v>98878.1</v>
      </c>
      <c r="S74" s="13">
        <f t="shared" si="4"/>
        <v>195185.00000000006</v>
      </c>
      <c r="T74" s="13">
        <f t="shared" si="4"/>
        <v>-15914.300000000001</v>
      </c>
      <c r="U74" s="13">
        <f t="shared" si="4"/>
        <v>0</v>
      </c>
      <c r="V74" s="13">
        <f t="shared" si="4"/>
        <v>479739.8</v>
      </c>
      <c r="W74" s="13">
        <f>IF('Daily PnL Log'!W301&lt;&gt;"",'Daily PnL Log'!W301,"")</f>
        <v>359403</v>
      </c>
      <c r="X74" s="15">
        <f>IF('Daily PnL Log'!X301&lt;&gt;"",'Daily PnL Log'!X301,"")</f>
        <v>-9.1623247440895034E-2</v>
      </c>
      <c r="Y74" s="13">
        <f>IF('Daily PnL Log'!Y301&lt;&gt;"",'Daily PnL Log'!Y301,"")</f>
        <v>-16033.5</v>
      </c>
      <c r="Z74" s="13" t="str">
        <f>IF('Daily PnL Log'!AA301&lt;&gt;"",'Daily PnL Log'!AA301,"")</f>
        <v/>
      </c>
      <c r="AA74" s="13" t="str">
        <f>IF('Daily PnL Log'!AB301&lt;&gt;"",'Daily PnL Log'!AB301,"")</f>
        <v/>
      </c>
      <c r="AB74" s="13">
        <f>IF('Daily PnL Log'!AC301&lt;&gt;"",'Daily PnL Log'!AC301,"")</f>
        <v>-33494.82</v>
      </c>
    </row>
    <row r="75" spans="1:28" x14ac:dyDescent="0.25">
      <c r="A75" s="48" t="str">
        <f t="shared" si="2"/>
        <v>Feb</v>
      </c>
      <c r="B75" s="2">
        <f>'Daily PnL Log'!B302</f>
        <v>44600</v>
      </c>
      <c r="C75" s="11">
        <f>IF('Daily PnL Log'!C302&lt;&gt;"",'Daily PnL Log'!C302,"")</f>
        <v>-1147.2</v>
      </c>
      <c r="D75" s="11">
        <f>IF('Daily PnL Log'!D302&lt;&gt;"",'Daily PnL Log'!D302,"")</f>
        <v>-13010.8</v>
      </c>
      <c r="E75" s="11">
        <f>IF('Daily PnL Log'!E302&lt;&gt;"",'Daily PnL Log'!E302,"")</f>
        <v>-6193.3</v>
      </c>
      <c r="F75" s="11">
        <f>IF('Daily PnL Log'!F302&lt;&gt;"",'Daily PnL Log'!F302,"")</f>
        <v>7635.3</v>
      </c>
      <c r="G75" s="11">
        <f>IF('Daily PnL Log'!G302&lt;&gt;"",'Daily PnL Log'!G302,"")</f>
        <v>-14949.7</v>
      </c>
      <c r="H75" s="11">
        <f>IF('Daily PnL Log'!H302&lt;&gt;"",'Daily PnL Log'!H302,"")</f>
        <v>390.6</v>
      </c>
      <c r="I75" s="11">
        <f>IF('Daily PnL Log'!I302&lt;&gt;"",'Daily PnL Log'!I302,"")</f>
        <v>0</v>
      </c>
      <c r="J75" s="11">
        <f>IF('Daily PnL Log'!J302&lt;&gt;"",'Daily PnL Log'!J302,"")</f>
        <v>-27275.100000000002</v>
      </c>
      <c r="K75" s="11">
        <f>IF('Daily PnL Log'!K302&lt;&gt;"",'Daily PnL Log'!K302,"")</f>
        <v>-66.88</v>
      </c>
      <c r="L75" s="11">
        <f>IF('Daily PnL Log'!L302&lt;&gt;"",'Daily PnL Log'!L302,"")</f>
        <v>-471.73</v>
      </c>
      <c r="M75" s="11">
        <f>IF('Daily PnL Log'!M302&lt;&gt;"",'Daily PnL Log'!M302,"")</f>
        <v>-538.61</v>
      </c>
      <c r="N75" s="11">
        <f>IF('Daily PnL Log'!N302&lt;&gt;"",'Daily PnL Log'!N302,"")</f>
        <v>-27813.710000000003</v>
      </c>
      <c r="O75" s="11">
        <f t="shared" si="4"/>
        <v>143876.20000000001</v>
      </c>
      <c r="P75" s="11">
        <f t="shared" si="4"/>
        <v>-10368.999999999996</v>
      </c>
      <c r="Q75" s="11">
        <f t="shared" si="4"/>
        <v>47732.499999999985</v>
      </c>
      <c r="R75" s="11">
        <f t="shared" si="4"/>
        <v>106513.40000000001</v>
      </c>
      <c r="S75" s="11">
        <f t="shared" si="4"/>
        <v>180235.30000000005</v>
      </c>
      <c r="T75" s="11">
        <f t="shared" si="4"/>
        <v>-15523.7</v>
      </c>
      <c r="U75" s="11">
        <f t="shared" si="4"/>
        <v>0</v>
      </c>
      <c r="V75" s="11">
        <f t="shared" si="4"/>
        <v>452464.7</v>
      </c>
      <c r="W75" s="11">
        <f>IF('Daily PnL Log'!W302&lt;&gt;"",'Daily PnL Log'!W302,"")</f>
        <v>402613</v>
      </c>
      <c r="X75" s="16">
        <f>IF('Daily PnL Log'!X302&lt;&gt;"",'Daily PnL Log'!X302,"")</f>
        <v>-6.9082990365437788E-2</v>
      </c>
      <c r="Y75" s="11" t="str">
        <f>IF('Daily PnL Log'!Y302&lt;&gt;"",'Daily PnL Log'!Y302,"")</f>
        <v/>
      </c>
      <c r="Z75" s="11" t="str">
        <f>IF('Daily PnL Log'!AA302&lt;&gt;"",'Daily PnL Log'!AA302,"")</f>
        <v/>
      </c>
      <c r="AA75" s="11" t="str">
        <f>IF('Daily PnL Log'!AB302&lt;&gt;"",'Daily PnL Log'!AB302,"")</f>
        <v/>
      </c>
      <c r="AB75" s="11">
        <f>IF('Daily PnL Log'!AC302&lt;&gt;"",'Daily PnL Log'!AC302,"")</f>
        <v>-28761.93</v>
      </c>
    </row>
    <row r="76" spans="1:28" x14ac:dyDescent="0.25">
      <c r="A76" s="47" t="str">
        <f t="shared" si="2"/>
        <v>Feb</v>
      </c>
      <c r="B76" s="14">
        <f>'Daily PnL Log'!B303</f>
        <v>44601</v>
      </c>
      <c r="C76" s="13">
        <f>IF('Daily PnL Log'!C303&lt;&gt;"",'Daily PnL Log'!C303,"")</f>
        <v>-25807</v>
      </c>
      <c r="D76" s="13">
        <f>IF('Daily PnL Log'!D303&lt;&gt;"",'Daily PnL Log'!D303,"")</f>
        <v>7612</v>
      </c>
      <c r="E76" s="13">
        <f>IF('Daily PnL Log'!E303&lt;&gt;"",'Daily PnL Log'!E303,"")</f>
        <v>4799.1000000000004</v>
      </c>
      <c r="F76" s="13">
        <f>IF('Daily PnL Log'!F303&lt;&gt;"",'Daily PnL Log'!F303,"")</f>
        <v>21445.8</v>
      </c>
      <c r="G76" s="13">
        <f>IF('Daily PnL Log'!G303&lt;&gt;"",'Daily PnL Log'!G303,"")</f>
        <v>-16304.8</v>
      </c>
      <c r="H76" s="13">
        <f>IF('Daily PnL Log'!H303&lt;&gt;"",'Daily PnL Log'!H303,"")</f>
        <v>-99.9</v>
      </c>
      <c r="I76" s="13">
        <f>IF('Daily PnL Log'!I303&lt;&gt;"",'Daily PnL Log'!I303,"")</f>
        <v>0</v>
      </c>
      <c r="J76" s="13">
        <f>IF('Daily PnL Log'!J303&lt;&gt;"",'Daily PnL Log'!J303,"")</f>
        <v>-8354.7999999999993</v>
      </c>
      <c r="K76" s="13">
        <f>IF('Daily PnL Log'!K303&lt;&gt;"",'Daily PnL Log'!K303,"")</f>
        <v>-148.19</v>
      </c>
      <c r="L76" s="13">
        <f>IF('Daily PnL Log'!L303&lt;&gt;"",'Daily PnL Log'!L303,"")</f>
        <v>-1048.57</v>
      </c>
      <c r="M76" s="13">
        <f>IF('Daily PnL Log'!M303&lt;&gt;"",'Daily PnL Log'!M303,"")</f>
        <v>-1196.76</v>
      </c>
      <c r="N76" s="13">
        <f>IF('Daily PnL Log'!N303&lt;&gt;"",'Daily PnL Log'!N303,"")</f>
        <v>-9551.56</v>
      </c>
      <c r="O76" s="13">
        <f t="shared" si="4"/>
        <v>118069.20000000001</v>
      </c>
      <c r="P76" s="13">
        <f t="shared" si="4"/>
        <v>-2756.9999999999964</v>
      </c>
      <c r="Q76" s="13">
        <f t="shared" si="4"/>
        <v>52531.599999999984</v>
      </c>
      <c r="R76" s="13">
        <f t="shared" si="4"/>
        <v>127959.20000000001</v>
      </c>
      <c r="S76" s="13">
        <f t="shared" si="4"/>
        <v>163930.50000000006</v>
      </c>
      <c r="T76" s="13">
        <f t="shared" si="4"/>
        <v>-15623.6</v>
      </c>
      <c r="U76" s="13">
        <f t="shared" si="4"/>
        <v>0</v>
      </c>
      <c r="V76" s="13">
        <f t="shared" si="4"/>
        <v>444109.9</v>
      </c>
      <c r="W76" s="13">
        <f>IF('Daily PnL Log'!W303&lt;&gt;"",'Daily PnL Log'!W303,"")</f>
        <v>405282</v>
      </c>
      <c r="X76" s="15">
        <f>IF('Daily PnL Log'!X303&lt;&gt;"",'Daily PnL Log'!X303,"")</f>
        <v>-2.3567688671098149E-2</v>
      </c>
      <c r="Y76" s="13" t="str">
        <f>IF('Daily PnL Log'!Y303&lt;&gt;"",'Daily PnL Log'!Y303,"")</f>
        <v/>
      </c>
      <c r="Z76" s="13" t="str">
        <f>IF('Daily PnL Log'!AA303&lt;&gt;"",'Daily PnL Log'!AA303,"")</f>
        <v/>
      </c>
      <c r="AA76" s="13" t="str">
        <f>IF('Daily PnL Log'!AB303&lt;&gt;"",'Daily PnL Log'!AB303,"")</f>
        <v/>
      </c>
      <c r="AB76" s="13">
        <f>IF('Daily PnL Log'!AC303&lt;&gt;"",'Daily PnL Log'!AC303,"")</f>
        <v>-39839.69</v>
      </c>
    </row>
    <row r="77" spans="1:28" x14ac:dyDescent="0.25">
      <c r="A77" s="48" t="str">
        <f t="shared" si="2"/>
        <v>Feb</v>
      </c>
      <c r="B77" s="2">
        <f>'Daily PnL Log'!B304</f>
        <v>44602</v>
      </c>
      <c r="C77" s="11">
        <f>IF('Daily PnL Log'!C304&lt;&gt;"",'Daily PnL Log'!C304,"")</f>
        <v>-12126.4</v>
      </c>
      <c r="D77" s="11">
        <f>IF('Daily PnL Log'!D304&lt;&gt;"",'Daily PnL Log'!D304,"")</f>
        <v>7552.1</v>
      </c>
      <c r="E77" s="11">
        <f>IF('Daily PnL Log'!E304&lt;&gt;"",'Daily PnL Log'!E304,"")</f>
        <v>1916.1</v>
      </c>
      <c r="F77" s="11">
        <f>IF('Daily PnL Log'!F304&lt;&gt;"",'Daily PnL Log'!F304,"")</f>
        <v>14607.6</v>
      </c>
      <c r="G77" s="11">
        <f>IF('Daily PnL Log'!G304&lt;&gt;"",'Daily PnL Log'!G304,"")</f>
        <v>12079.6</v>
      </c>
      <c r="H77" s="11">
        <f>IF('Daily PnL Log'!H304&lt;&gt;"",'Daily PnL Log'!H304,"")</f>
        <v>17.899999999999999</v>
      </c>
      <c r="I77" s="11">
        <f>IF('Daily PnL Log'!I304&lt;&gt;"",'Daily PnL Log'!I304,"")</f>
        <v>0</v>
      </c>
      <c r="J77" s="11">
        <f>IF('Daily PnL Log'!J304&lt;&gt;"",'Daily PnL Log'!J304,"")</f>
        <v>24046.9</v>
      </c>
      <c r="K77" s="11">
        <f>IF('Daily PnL Log'!K304&lt;&gt;"",'Daily PnL Log'!K304,"")</f>
        <v>-110.13</v>
      </c>
      <c r="L77" s="11">
        <f>IF('Daily PnL Log'!L304&lt;&gt;"",'Daily PnL Log'!L304,"")</f>
        <v>-777.86</v>
      </c>
      <c r="M77" s="11">
        <f>IF('Daily PnL Log'!M304&lt;&gt;"",'Daily PnL Log'!M304,"")</f>
        <v>-887.99</v>
      </c>
      <c r="N77" s="11">
        <f>IF('Daily PnL Log'!N304&lt;&gt;"",'Daily PnL Log'!N304,"")</f>
        <v>23158.91</v>
      </c>
      <c r="O77" s="11">
        <f t="shared" si="4"/>
        <v>105942.80000000002</v>
      </c>
      <c r="P77" s="11">
        <f t="shared" si="4"/>
        <v>4795.100000000004</v>
      </c>
      <c r="Q77" s="11">
        <f t="shared" si="4"/>
        <v>54447.699999999983</v>
      </c>
      <c r="R77" s="11">
        <f t="shared" si="4"/>
        <v>142566.80000000002</v>
      </c>
      <c r="S77" s="11">
        <f t="shared" si="4"/>
        <v>176010.10000000006</v>
      </c>
      <c r="T77" s="11">
        <f t="shared" si="4"/>
        <v>-15605.7</v>
      </c>
      <c r="U77" s="11">
        <f t="shared" si="4"/>
        <v>0</v>
      </c>
      <c r="V77" s="11">
        <f t="shared" si="4"/>
        <v>468156.80000000005</v>
      </c>
      <c r="W77" s="11">
        <f>IF('Daily PnL Log'!W304&lt;&gt;"",'Daily PnL Log'!W304,"")</f>
        <v>485473</v>
      </c>
      <c r="X77" s="16">
        <f>IF('Daily PnL Log'!X304&lt;&gt;"",'Daily PnL Log'!X304,"")</f>
        <v>4.7703806390880649E-2</v>
      </c>
      <c r="Y77" s="11">
        <f>IF('Daily PnL Log'!Y304&lt;&gt;"",'Daily PnL Log'!Y304,"")</f>
        <v>2500</v>
      </c>
      <c r="Z77" s="11" t="str">
        <f>IF('Daily PnL Log'!AA304&lt;&gt;"",'Daily PnL Log'!AA304,"")</f>
        <v/>
      </c>
      <c r="AA77" s="11" t="str">
        <f>IF('Daily PnL Log'!AB304&lt;&gt;"",'Daily PnL Log'!AB304,"")</f>
        <v/>
      </c>
      <c r="AB77" s="11">
        <f>IF('Daily PnL Log'!AC304&lt;&gt;"",'Daily PnL Log'!AC304,"")</f>
        <v>-18708.43</v>
      </c>
    </row>
    <row r="78" spans="1:28" x14ac:dyDescent="0.25">
      <c r="A78" s="47" t="str">
        <f t="shared" si="2"/>
        <v>Feb</v>
      </c>
      <c r="B78" s="14">
        <f>'Daily PnL Log'!B305</f>
        <v>44603</v>
      </c>
      <c r="C78" s="13">
        <f>IF('Daily PnL Log'!C305&lt;&gt;"",'Daily PnL Log'!C305,"")</f>
        <v>15387.4</v>
      </c>
      <c r="D78" s="13">
        <f>IF('Daily PnL Log'!D305&lt;&gt;"",'Daily PnL Log'!D305,"")</f>
        <v>-3619</v>
      </c>
      <c r="E78" s="13">
        <f>IF('Daily PnL Log'!E305&lt;&gt;"",'Daily PnL Log'!E305,"")</f>
        <v>-3355.2</v>
      </c>
      <c r="F78" s="13">
        <f>IF('Daily PnL Log'!F305&lt;&gt;"",'Daily PnL Log'!F305,"")</f>
        <v>14102.6</v>
      </c>
      <c r="G78" s="13">
        <f>IF('Daily PnL Log'!G305&lt;&gt;"",'Daily PnL Log'!G305,"")</f>
        <v>21921.9</v>
      </c>
      <c r="H78" s="13">
        <f>IF('Daily PnL Log'!H305&lt;&gt;"",'Daily PnL Log'!H305,"")</f>
        <v>22</v>
      </c>
      <c r="I78" s="13">
        <f>IF('Daily PnL Log'!I305&lt;&gt;"",'Daily PnL Log'!I305,"")</f>
        <v>0</v>
      </c>
      <c r="J78" s="13">
        <f>IF('Daily PnL Log'!J305&lt;&gt;"",'Daily PnL Log'!J305,"")</f>
        <v>44459.700000000004</v>
      </c>
      <c r="K78" s="13">
        <f>IF('Daily PnL Log'!K305&lt;&gt;"",'Daily PnL Log'!K305,"")</f>
        <v>-86.05</v>
      </c>
      <c r="L78" s="13">
        <f>IF('Daily PnL Log'!L305&lt;&gt;"",'Daily PnL Log'!L305,"")</f>
        <v>-606.11</v>
      </c>
      <c r="M78" s="13">
        <f>IF('Daily PnL Log'!M305&lt;&gt;"",'Daily PnL Log'!M305,"")</f>
        <v>-692.16</v>
      </c>
      <c r="N78" s="13">
        <f>IF('Daily PnL Log'!N305&lt;&gt;"",'Daily PnL Log'!N305,"")</f>
        <v>43767.54</v>
      </c>
      <c r="O78" s="13">
        <f t="shared" si="4"/>
        <v>121330.20000000001</v>
      </c>
      <c r="P78" s="13">
        <f t="shared" si="4"/>
        <v>1176.100000000004</v>
      </c>
      <c r="Q78" s="13">
        <f t="shared" si="4"/>
        <v>51092.499999999985</v>
      </c>
      <c r="R78" s="13">
        <f t="shared" si="4"/>
        <v>156669.40000000002</v>
      </c>
      <c r="S78" s="13">
        <f t="shared" si="4"/>
        <v>197932.00000000006</v>
      </c>
      <c r="T78" s="13">
        <f t="shared" si="4"/>
        <v>-15583.7</v>
      </c>
      <c r="U78" s="13">
        <f t="shared" si="4"/>
        <v>0</v>
      </c>
      <c r="V78" s="13">
        <f t="shared" si="4"/>
        <v>512616.50000000006</v>
      </c>
      <c r="W78" s="13">
        <f>IF('Daily PnL Log'!W305&lt;&gt;"",'Daily PnL Log'!W305,"")</f>
        <v>560178</v>
      </c>
      <c r="X78" s="15">
        <f>IF('Daily PnL Log'!X305&lt;&gt;"",'Daily PnL Log'!X305,"")</f>
        <v>7.8131486777417186E-2</v>
      </c>
      <c r="Y78" s="13" t="str">
        <f>IF('Daily PnL Log'!Y305&lt;&gt;"",'Daily PnL Log'!Y305,"")</f>
        <v/>
      </c>
      <c r="Z78" s="13" t="str">
        <f>IF('Daily PnL Log'!AA305&lt;&gt;"",'Daily PnL Log'!AA305,"")</f>
        <v/>
      </c>
      <c r="AA78" s="13" t="str">
        <f>IF('Daily PnL Log'!AB305&lt;&gt;"",'Daily PnL Log'!AB305,"")</f>
        <v/>
      </c>
      <c r="AB78" s="13">
        <f>IF('Daily PnL Log'!AC305&lt;&gt;"",'Daily PnL Log'!AC305,"")</f>
        <v>17140.91</v>
      </c>
    </row>
    <row r="79" spans="1:28" x14ac:dyDescent="0.25">
      <c r="A79" s="48" t="str">
        <f t="shared" si="2"/>
        <v>Feb</v>
      </c>
      <c r="B79" s="2">
        <f>'Daily PnL Log'!B306</f>
        <v>44606</v>
      </c>
      <c r="C79" s="11">
        <f>IF('Daily PnL Log'!C306&lt;&gt;"",'Daily PnL Log'!C306,"")</f>
        <v>-69219.8</v>
      </c>
      <c r="D79" s="11">
        <f>IF('Daily PnL Log'!D306&lt;&gt;"",'Daily PnL Log'!D306,"")</f>
        <v>16735.099999999999</v>
      </c>
      <c r="E79" s="11">
        <f>IF('Daily PnL Log'!E306&lt;&gt;"",'Daily PnL Log'!E306,"")</f>
        <v>785.3</v>
      </c>
      <c r="F79" s="11">
        <f>IF('Daily PnL Log'!F306&lt;&gt;"",'Daily PnL Log'!F306,"")</f>
        <v>-13187.4</v>
      </c>
      <c r="G79" s="11">
        <f>IF('Daily PnL Log'!G306&lt;&gt;"",'Daily PnL Log'!G306,"")</f>
        <v>68979.399999999994</v>
      </c>
      <c r="H79" s="11">
        <f>IF('Daily PnL Log'!H306&lt;&gt;"",'Daily PnL Log'!H306,"")</f>
        <v>-66.3</v>
      </c>
      <c r="I79" s="11">
        <f>IF('Daily PnL Log'!I306&lt;&gt;"",'Daily PnL Log'!I306,"")</f>
        <v>0</v>
      </c>
      <c r="J79" s="11">
        <f>IF('Daily PnL Log'!J306&lt;&gt;"",'Daily PnL Log'!J306,"")</f>
        <v>4026.2999999999911</v>
      </c>
      <c r="K79" s="11">
        <f>IF('Daily PnL Log'!K306&lt;&gt;"",'Daily PnL Log'!K306,"")</f>
        <v>-118.05</v>
      </c>
      <c r="L79" s="11">
        <f>IF('Daily PnL Log'!L306&lt;&gt;"",'Daily PnL Log'!L306,"")</f>
        <v>-833.98</v>
      </c>
      <c r="M79" s="11">
        <f>IF('Daily PnL Log'!M306&lt;&gt;"",'Daily PnL Log'!M306,"")</f>
        <v>-952.03</v>
      </c>
      <c r="N79" s="11">
        <f>IF('Daily PnL Log'!N306&lt;&gt;"",'Daily PnL Log'!N306,"")</f>
        <v>3074.2699999999913</v>
      </c>
      <c r="O79" s="11">
        <f t="shared" si="4"/>
        <v>52110.400000000009</v>
      </c>
      <c r="P79" s="11">
        <f t="shared" si="4"/>
        <v>17911.200000000004</v>
      </c>
      <c r="Q79" s="11">
        <f t="shared" si="4"/>
        <v>51877.799999999988</v>
      </c>
      <c r="R79" s="11">
        <f t="shared" si="4"/>
        <v>143482.00000000003</v>
      </c>
      <c r="S79" s="11">
        <f t="shared" si="4"/>
        <v>266911.40000000002</v>
      </c>
      <c r="T79" s="11">
        <f t="shared" si="4"/>
        <v>-15650</v>
      </c>
      <c r="U79" s="11">
        <f t="shared" si="4"/>
        <v>0</v>
      </c>
      <c r="V79" s="11">
        <f t="shared" si="4"/>
        <v>516642.80000000005</v>
      </c>
      <c r="W79" s="11">
        <f>IF('Daily PnL Log'!W306&lt;&gt;"",'Daily PnL Log'!W306,"")</f>
        <v>556503</v>
      </c>
      <c r="X79" s="16">
        <f>IF('Daily PnL Log'!X306&lt;&gt;"",'Daily PnL Log'!X306,"")</f>
        <v>5.5242649186077906E-3</v>
      </c>
      <c r="Y79" s="11" t="str">
        <f>IF('Daily PnL Log'!Y306&lt;&gt;"",'Daily PnL Log'!Y306,"")</f>
        <v/>
      </c>
      <c r="Z79" s="11" t="str">
        <f>IF('Daily PnL Log'!AA306&lt;&gt;"",'Daily PnL Log'!AA306,"")</f>
        <v/>
      </c>
      <c r="AA79" s="11" t="str">
        <f>IF('Daily PnL Log'!AB306&lt;&gt;"",'Daily PnL Log'!AB306,"")</f>
        <v/>
      </c>
      <c r="AB79" s="11">
        <f>IF('Daily PnL Log'!AC306&lt;&gt;"",'Daily PnL Log'!AC306,"")</f>
        <v>19064.38</v>
      </c>
    </row>
    <row r="80" spans="1:28" x14ac:dyDescent="0.25">
      <c r="A80" s="47" t="str">
        <f t="shared" si="2"/>
        <v>Feb</v>
      </c>
      <c r="B80" s="14">
        <f>'Daily PnL Log'!B307</f>
        <v>44607</v>
      </c>
      <c r="C80" s="13">
        <f>IF('Daily PnL Log'!C307&lt;&gt;"",'Daily PnL Log'!C307,"")</f>
        <v>18939.900000000001</v>
      </c>
      <c r="D80" s="13">
        <f>IF('Daily PnL Log'!D307&lt;&gt;"",'Daily PnL Log'!D307,"")</f>
        <v>22942.400000000001</v>
      </c>
      <c r="E80" s="13">
        <f>IF('Daily PnL Log'!E307&lt;&gt;"",'Daily PnL Log'!E307,"")</f>
        <v>-4500</v>
      </c>
      <c r="F80" s="13">
        <f>IF('Daily PnL Log'!F307&lt;&gt;"",'Daily PnL Log'!F307,"")</f>
        <v>7733.1</v>
      </c>
      <c r="G80" s="13">
        <f>IF('Daily PnL Log'!G307&lt;&gt;"",'Daily PnL Log'!G307,"")</f>
        <v>-39126.699999999997</v>
      </c>
      <c r="H80" s="13">
        <f>IF('Daily PnL Log'!H307&lt;&gt;"",'Daily PnL Log'!H307,"")</f>
        <v>-8.1999999999999993</v>
      </c>
      <c r="I80" s="13">
        <f>IF('Daily PnL Log'!I307&lt;&gt;"",'Daily PnL Log'!I307,"")</f>
        <v>0</v>
      </c>
      <c r="J80" s="13">
        <f>IF('Daily PnL Log'!J307&lt;&gt;"",'Daily PnL Log'!J307,"")</f>
        <v>5980.5000000000045</v>
      </c>
      <c r="K80" s="13">
        <f>IF('Daily PnL Log'!K307&lt;&gt;"",'Daily PnL Log'!K307,"")</f>
        <v>-112.74</v>
      </c>
      <c r="L80" s="13">
        <f>IF('Daily PnL Log'!L307&lt;&gt;"",'Daily PnL Log'!L307,"")</f>
        <v>-795.34</v>
      </c>
      <c r="M80" s="13">
        <f>IF('Daily PnL Log'!M307&lt;&gt;"",'Daily PnL Log'!M307,"")</f>
        <v>-908.08</v>
      </c>
      <c r="N80" s="13">
        <f>IF('Daily PnL Log'!N307&lt;&gt;"",'Daily PnL Log'!N307,"")</f>
        <v>5072.4200000000046</v>
      </c>
      <c r="O80" s="13">
        <f t="shared" si="4"/>
        <v>71050.300000000017</v>
      </c>
      <c r="P80" s="13">
        <f t="shared" si="4"/>
        <v>40853.600000000006</v>
      </c>
      <c r="Q80" s="13">
        <f t="shared" si="4"/>
        <v>47377.799999999988</v>
      </c>
      <c r="R80" s="13">
        <f t="shared" si="4"/>
        <v>151215.10000000003</v>
      </c>
      <c r="S80" s="13">
        <f t="shared" si="4"/>
        <v>227784.7</v>
      </c>
      <c r="T80" s="13">
        <f t="shared" si="4"/>
        <v>-15658.2</v>
      </c>
      <c r="U80" s="13">
        <f t="shared" si="4"/>
        <v>0</v>
      </c>
      <c r="V80" s="13">
        <f t="shared" si="4"/>
        <v>522623.30000000005</v>
      </c>
      <c r="W80" s="13">
        <f>IF('Daily PnL Log'!W307&lt;&gt;"",'Daily PnL Log'!W307,"")</f>
        <v>545526</v>
      </c>
      <c r="X80" s="15">
        <f>IF('Daily PnL Log'!X307&lt;&gt;"",'Daily PnL Log'!X307,"")</f>
        <v>9.2982186000300712E-3</v>
      </c>
      <c r="Y80" s="13" t="str">
        <f>IF('Daily PnL Log'!Y307&lt;&gt;"",'Daily PnL Log'!Y307,"")</f>
        <v/>
      </c>
      <c r="Z80" s="13" t="str">
        <f>IF('Daily PnL Log'!AA307&lt;&gt;"",'Daily PnL Log'!AA307,"")</f>
        <v/>
      </c>
      <c r="AA80" s="13" t="str">
        <f>IF('Daily PnL Log'!AB307&lt;&gt;"",'Daily PnL Log'!AB307,"")</f>
        <v/>
      </c>
      <c r="AB80" s="13">
        <f>IF('Daily PnL Log'!AC307&lt;&gt;"",'Daily PnL Log'!AC307,"")</f>
        <v>25863.05</v>
      </c>
    </row>
    <row r="81" spans="1:28" x14ac:dyDescent="0.25">
      <c r="A81" s="48" t="str">
        <f t="shared" si="2"/>
        <v>Feb</v>
      </c>
      <c r="B81" s="2">
        <f>'Daily PnL Log'!B308</f>
        <v>44608</v>
      </c>
      <c r="C81" s="11">
        <f>IF('Daily PnL Log'!C308&lt;&gt;"",'Daily PnL Log'!C308,"")</f>
        <v>55325.5</v>
      </c>
      <c r="D81" s="11">
        <f>IF('Daily PnL Log'!D308&lt;&gt;"",'Daily PnL Log'!D308,"")</f>
        <v>-1500.9</v>
      </c>
      <c r="E81" s="11">
        <f>IF('Daily PnL Log'!E308&lt;&gt;"",'Daily PnL Log'!E308,"")</f>
        <v>2373.5</v>
      </c>
      <c r="F81" s="11">
        <f>IF('Daily PnL Log'!F308&lt;&gt;"",'Daily PnL Log'!F308,"")</f>
        <v>-3419.5</v>
      </c>
      <c r="G81" s="11">
        <f>IF('Daily PnL Log'!G308&lt;&gt;"",'Daily PnL Log'!G308,"")</f>
        <v>-17060.400000000001</v>
      </c>
      <c r="H81" s="11">
        <f>IF('Daily PnL Log'!H308&lt;&gt;"",'Daily PnL Log'!H308,"")</f>
        <v>-22.7</v>
      </c>
      <c r="I81" s="11">
        <f>IF('Daily PnL Log'!I308&lt;&gt;"",'Daily PnL Log'!I308,"")</f>
        <v>0</v>
      </c>
      <c r="J81" s="11">
        <f>IF('Daily PnL Log'!J308&lt;&gt;"",'Daily PnL Log'!J308,"")</f>
        <v>35695.5</v>
      </c>
      <c r="K81" s="11">
        <f>IF('Daily PnL Log'!K308&lt;&gt;"",'Daily PnL Log'!K308,"")</f>
        <v>-62.03</v>
      </c>
      <c r="L81" s="11">
        <f>IF('Daily PnL Log'!L308&lt;&gt;"",'Daily PnL Log'!L308,"")</f>
        <v>-438.11</v>
      </c>
      <c r="M81" s="11">
        <f>IF('Daily PnL Log'!M308&lt;&gt;"",'Daily PnL Log'!M308,"")</f>
        <v>-500.14</v>
      </c>
      <c r="N81" s="11">
        <f>IF('Daily PnL Log'!N308&lt;&gt;"",'Daily PnL Log'!N308,"")</f>
        <v>35195.360000000001</v>
      </c>
      <c r="O81" s="11">
        <f t="shared" si="4"/>
        <v>126375.80000000002</v>
      </c>
      <c r="P81" s="11">
        <f t="shared" si="4"/>
        <v>39352.700000000004</v>
      </c>
      <c r="Q81" s="11">
        <f t="shared" si="4"/>
        <v>49751.299999999988</v>
      </c>
      <c r="R81" s="11">
        <f t="shared" si="4"/>
        <v>147795.60000000003</v>
      </c>
      <c r="S81" s="11">
        <f t="shared" si="4"/>
        <v>210724.30000000002</v>
      </c>
      <c r="T81" s="11">
        <f t="shared" si="4"/>
        <v>-15680.900000000001</v>
      </c>
      <c r="U81" s="11">
        <f t="shared" si="4"/>
        <v>0</v>
      </c>
      <c r="V81" s="11">
        <f t="shared" si="4"/>
        <v>558318.80000000005</v>
      </c>
      <c r="W81" s="11">
        <f>IF('Daily PnL Log'!W308&lt;&gt;"",'Daily PnL Log'!W308,"")</f>
        <v>504480</v>
      </c>
      <c r="X81" s="16">
        <f>IF('Daily PnL Log'!X308&lt;&gt;"",'Daily PnL Log'!X308,"")</f>
        <v>6.9765620044402163E-2</v>
      </c>
      <c r="Y81" s="11">
        <f>IF('Daily PnL Log'!Y308&lt;&gt;"",'Daily PnL Log'!Y308,"")</f>
        <v>-6897.67</v>
      </c>
      <c r="Z81" s="11" t="str">
        <f>IF('Daily PnL Log'!AA308&lt;&gt;"",'Daily PnL Log'!AA308,"")</f>
        <v/>
      </c>
      <c r="AA81" s="11" t="str">
        <f>IF('Daily PnL Log'!AB308&lt;&gt;"",'Daily PnL Log'!AB308,"")</f>
        <v/>
      </c>
      <c r="AB81" s="11">
        <f>IF('Daily PnL Log'!AC308&lt;&gt;"",'Daily PnL Log'!AC308,"")</f>
        <v>67331.66</v>
      </c>
    </row>
    <row r="82" spans="1:28" x14ac:dyDescent="0.25">
      <c r="A82" s="47" t="str">
        <f t="shared" si="2"/>
        <v>Feb</v>
      </c>
      <c r="B82" s="14">
        <f>'Daily PnL Log'!B309</f>
        <v>44609</v>
      </c>
      <c r="C82" s="13">
        <f>IF('Daily PnL Log'!C309&lt;&gt;"",'Daily PnL Log'!C309,"")</f>
        <v>41234</v>
      </c>
      <c r="D82" s="13">
        <f>IF('Daily PnL Log'!D309&lt;&gt;"",'Daily PnL Log'!D309,"")</f>
        <v>6523.3</v>
      </c>
      <c r="E82" s="13">
        <f>IF('Daily PnL Log'!E309&lt;&gt;"",'Daily PnL Log'!E309,"")</f>
        <v>-1036.4000000000001</v>
      </c>
      <c r="F82" s="13">
        <f>IF('Daily PnL Log'!F309&lt;&gt;"",'Daily PnL Log'!F309,"")</f>
        <v>4167.8</v>
      </c>
      <c r="G82" s="13">
        <f>IF('Daily PnL Log'!G309&lt;&gt;"",'Daily PnL Log'!G309,"")</f>
        <v>9770.6</v>
      </c>
      <c r="H82" s="13">
        <f>IF('Daily PnL Log'!H309&lt;&gt;"",'Daily PnL Log'!H309,"")</f>
        <v>-4.5999999999999996</v>
      </c>
      <c r="I82" s="13">
        <f>IF('Daily PnL Log'!I309&lt;&gt;"",'Daily PnL Log'!I309,"")</f>
        <v>0</v>
      </c>
      <c r="J82" s="13">
        <f>IF('Daily PnL Log'!J309&lt;&gt;"",'Daily PnL Log'!J309,"")</f>
        <v>60654.700000000004</v>
      </c>
      <c r="K82" s="13">
        <f>IF('Daily PnL Log'!K309&lt;&gt;"",'Daily PnL Log'!K309,"")</f>
        <v>-66.239999999999995</v>
      </c>
      <c r="L82" s="13">
        <f>IF('Daily PnL Log'!L309&lt;&gt;"",'Daily PnL Log'!L309,"")</f>
        <v>-466.51</v>
      </c>
      <c r="M82" s="13">
        <f>IF('Daily PnL Log'!M309&lt;&gt;"",'Daily PnL Log'!M309,"")</f>
        <v>-532.75</v>
      </c>
      <c r="N82" s="13">
        <f>IF('Daily PnL Log'!N309&lt;&gt;"",'Daily PnL Log'!N309,"")</f>
        <v>60121.950000000004</v>
      </c>
      <c r="O82" s="13">
        <f t="shared" si="4"/>
        <v>167609.80000000002</v>
      </c>
      <c r="P82" s="13">
        <f t="shared" si="4"/>
        <v>45876.000000000007</v>
      </c>
      <c r="Q82" s="13">
        <f t="shared" si="4"/>
        <v>48714.899999999987</v>
      </c>
      <c r="R82" s="13">
        <f t="shared" si="4"/>
        <v>151963.40000000002</v>
      </c>
      <c r="S82" s="13">
        <f t="shared" si="4"/>
        <v>220494.90000000002</v>
      </c>
      <c r="T82" s="13">
        <f t="shared" si="4"/>
        <v>-15685.500000000002</v>
      </c>
      <c r="U82" s="13">
        <f t="shared" si="4"/>
        <v>0</v>
      </c>
      <c r="V82" s="13">
        <f t="shared" si="4"/>
        <v>618973.5</v>
      </c>
      <c r="W82" s="13">
        <f>IF('Daily PnL Log'!W309&lt;&gt;"",'Daily PnL Log'!W309,"")</f>
        <v>490850</v>
      </c>
      <c r="X82" s="15">
        <f>IF('Daily PnL Log'!X309&lt;&gt;"",'Daily PnL Log'!X309,"")</f>
        <v>0.12248538249974535</v>
      </c>
      <c r="Y82" s="13">
        <f>IF('Daily PnL Log'!Y309&lt;&gt;"",'Daily PnL Log'!Y309,"")</f>
        <v>-631.15</v>
      </c>
      <c r="Z82" s="13" t="str">
        <f>IF('Daily PnL Log'!AA309&lt;&gt;"",'Daily PnL Log'!AA309,"")</f>
        <v/>
      </c>
      <c r="AA82" s="13" t="str">
        <f>IF('Daily PnL Log'!AB309&lt;&gt;"",'Daily PnL Log'!AB309,"")</f>
        <v/>
      </c>
      <c r="AB82" s="13">
        <f>IF('Daily PnL Log'!AC309&lt;&gt;"",'Daily PnL Log'!AC309,"")</f>
        <v>76098.16</v>
      </c>
    </row>
    <row r="83" spans="1:28" x14ac:dyDescent="0.25">
      <c r="A83" s="48" t="str">
        <f t="shared" si="2"/>
        <v>Feb</v>
      </c>
      <c r="B83" s="2">
        <f>'Daily PnL Log'!B310</f>
        <v>44610</v>
      </c>
      <c r="C83" s="11">
        <f>IF('Daily PnL Log'!C310&lt;&gt;"",'Daily PnL Log'!C310,"")</f>
        <v>-29719.5</v>
      </c>
      <c r="D83" s="11">
        <f>IF('Daily PnL Log'!D310&lt;&gt;"",'Daily PnL Log'!D310,"")</f>
        <v>-8821.4</v>
      </c>
      <c r="E83" s="11">
        <f>IF('Daily PnL Log'!E310&lt;&gt;"",'Daily PnL Log'!E310,"")</f>
        <v>535.20000000000005</v>
      </c>
      <c r="F83" s="11">
        <f>IF('Daily PnL Log'!F310&lt;&gt;"",'Daily PnL Log'!F310,"")</f>
        <v>-15518.2</v>
      </c>
      <c r="G83" s="11">
        <f>IF('Daily PnL Log'!G310&lt;&gt;"",'Daily PnL Log'!G310,"")</f>
        <v>4194.8999999999996</v>
      </c>
      <c r="H83" s="11">
        <f>IF('Daily PnL Log'!H310&lt;&gt;"",'Daily PnL Log'!H310,"")</f>
        <v>0</v>
      </c>
      <c r="I83" s="11">
        <f>IF('Daily PnL Log'!I310&lt;&gt;"",'Daily PnL Log'!I310,"")</f>
        <v>0</v>
      </c>
      <c r="J83" s="11">
        <f>IF('Daily PnL Log'!J310&lt;&gt;"",'Daily PnL Log'!J310,"")</f>
        <v>-49329.000000000007</v>
      </c>
      <c r="K83" s="11">
        <f>IF('Daily PnL Log'!K310&lt;&gt;"",'Daily PnL Log'!K310,"")</f>
        <v>-621.25</v>
      </c>
      <c r="L83" s="11">
        <f>IF('Daily PnL Log'!L310&lt;&gt;"",'Daily PnL Log'!L310,"")</f>
        <v>-3016.73</v>
      </c>
      <c r="M83" s="11">
        <f>IF('Daily PnL Log'!M310&lt;&gt;"",'Daily PnL Log'!M310,"")</f>
        <v>-3637.98</v>
      </c>
      <c r="N83" s="11">
        <f>IF('Daily PnL Log'!N310&lt;&gt;"",'Daily PnL Log'!N310,"")</f>
        <v>-52966.98000000001</v>
      </c>
      <c r="O83" s="11">
        <f t="shared" ref="O83:V83" si="5">IF(C83&lt;&gt;"",O82+C83,"")</f>
        <v>137890.30000000002</v>
      </c>
      <c r="P83" s="11">
        <f t="shared" si="5"/>
        <v>37054.600000000006</v>
      </c>
      <c r="Q83" s="11">
        <f t="shared" si="5"/>
        <v>49250.099999999984</v>
      </c>
      <c r="R83" s="11">
        <f t="shared" si="5"/>
        <v>136445.20000000001</v>
      </c>
      <c r="S83" s="11">
        <f t="shared" si="5"/>
        <v>224689.80000000002</v>
      </c>
      <c r="T83" s="11">
        <f t="shared" si="5"/>
        <v>-15685.500000000002</v>
      </c>
      <c r="U83" s="11">
        <f t="shared" si="5"/>
        <v>0</v>
      </c>
      <c r="V83" s="11">
        <f t="shared" si="5"/>
        <v>569644.5</v>
      </c>
      <c r="W83" s="11">
        <f>IF('Daily PnL Log'!W310&lt;&gt;"",'Daily PnL Log'!W310,"")</f>
        <v>509542</v>
      </c>
      <c r="X83" s="16">
        <f>IF('Daily PnL Log'!X310&lt;&gt;"",'Daily PnL Log'!X310,"")</f>
        <v>-0.10395017486291613</v>
      </c>
      <c r="Y83" s="11" t="str">
        <f>IF('Daily PnL Log'!Y310&lt;&gt;"",'Daily PnL Log'!Y310,"")</f>
        <v/>
      </c>
      <c r="Z83" s="11" t="str">
        <f>IF('Daily PnL Log'!AA310&lt;&gt;"",'Daily PnL Log'!AA310,"")</f>
        <v/>
      </c>
      <c r="AA83" s="11" t="str">
        <f>IF('Daily PnL Log'!AB310&lt;&gt;"",'Daily PnL Log'!AB310,"")</f>
        <v/>
      </c>
      <c r="AB83" s="11">
        <f>IF('Daily PnL Log'!AC310&lt;&gt;"",'Daily PnL Log'!AC310,"")</f>
        <v>23176.43</v>
      </c>
    </row>
    <row r="84" spans="1:28" x14ac:dyDescent="0.25">
      <c r="A84" s="47" t="str">
        <f t="shared" si="2"/>
        <v>Feb</v>
      </c>
      <c r="B84" s="14">
        <f>'Daily PnL Log'!B311</f>
        <v>44614</v>
      </c>
      <c r="C84" s="13">
        <f>IF('Daily PnL Log'!C311&lt;&gt;"",'Daily PnL Log'!C311,"")</f>
        <v>31321.5</v>
      </c>
      <c r="D84" s="13">
        <f>IF('Daily PnL Log'!D311&lt;&gt;"",'Daily PnL Log'!D311,"")</f>
        <v>8944</v>
      </c>
      <c r="E84" s="13">
        <f>IF('Daily PnL Log'!E311&lt;&gt;"",'Daily PnL Log'!E311,"")</f>
        <v>6815.1</v>
      </c>
      <c r="F84" s="13">
        <f>IF('Daily PnL Log'!F311&lt;&gt;"",'Daily PnL Log'!F311,"")</f>
        <v>18844.5</v>
      </c>
      <c r="G84" s="13">
        <f>IF('Daily PnL Log'!G311&lt;&gt;"",'Daily PnL Log'!G311,"")</f>
        <v>-51122.8</v>
      </c>
      <c r="H84" s="13">
        <f>IF('Daily PnL Log'!H311&lt;&gt;"",'Daily PnL Log'!H311,"")</f>
        <v>0</v>
      </c>
      <c r="I84" s="13">
        <f>IF('Daily PnL Log'!I311&lt;&gt;"",'Daily PnL Log'!I311,"")</f>
        <v>0</v>
      </c>
      <c r="J84" s="13">
        <f>IF('Daily PnL Log'!J311&lt;&gt;"",'Daily PnL Log'!J311,"")</f>
        <v>14802.300000000003</v>
      </c>
      <c r="K84" s="13">
        <f>IF('Daily PnL Log'!K311&lt;&gt;"",'Daily PnL Log'!K311,"")</f>
        <v>-31.48</v>
      </c>
      <c r="L84" s="13">
        <f>IF('Daily PnL Log'!L311&lt;&gt;"",'Daily PnL Log'!L311,"")</f>
        <v>-222.87</v>
      </c>
      <c r="M84" s="13">
        <f>IF('Daily PnL Log'!M311&lt;&gt;"",'Daily PnL Log'!M311,"")</f>
        <v>-254.35</v>
      </c>
      <c r="N84" s="13">
        <f>IF('Daily PnL Log'!N311&lt;&gt;"",'Daily PnL Log'!N311,"")</f>
        <v>14547.950000000003</v>
      </c>
      <c r="O84" s="13">
        <f t="shared" ref="O84:O104" si="6">IF(C84&lt;&gt;"",O83+C84,"")</f>
        <v>169211.80000000002</v>
      </c>
      <c r="P84" s="13">
        <f t="shared" ref="P84:P104" si="7">IF(D84&lt;&gt;"",P83+D84,"")</f>
        <v>45998.600000000006</v>
      </c>
      <c r="Q84" s="13">
        <f t="shared" ref="Q84:Q104" si="8">IF(E84&lt;&gt;"",Q83+E84,"")</f>
        <v>56065.199999999983</v>
      </c>
      <c r="R84" s="13">
        <f t="shared" ref="R84:R104" si="9">IF(F84&lt;&gt;"",R83+F84,"")</f>
        <v>155289.70000000001</v>
      </c>
      <c r="S84" s="13">
        <f t="shared" ref="S84:S104" si="10">IF(G84&lt;&gt;"",S83+G84,"")</f>
        <v>173567</v>
      </c>
      <c r="T84" s="13">
        <f t="shared" ref="T84:T104" si="11">IF(H84&lt;&gt;"",T83+H84,"")</f>
        <v>-15685.500000000002</v>
      </c>
      <c r="U84" s="13">
        <f t="shared" ref="U84:U104" si="12">IF(I84&lt;&gt;"",U83+I84,"")</f>
        <v>0</v>
      </c>
      <c r="V84" s="13">
        <f t="shared" ref="V84:V104" si="13">IF(J84&lt;&gt;"",V83+J84,"")</f>
        <v>584446.80000000005</v>
      </c>
      <c r="W84" s="13">
        <f>IF('Daily PnL Log'!W311&lt;&gt;"",'Daily PnL Log'!W311,"")</f>
        <v>553470</v>
      </c>
      <c r="X84" s="15">
        <f>IF('Daily PnL Log'!X311&lt;&gt;"",'Daily PnL Log'!X311,"")</f>
        <v>2.6284983829295179E-2</v>
      </c>
      <c r="Y84" s="13" t="str">
        <f>IF('Daily PnL Log'!Y311&lt;&gt;"",'Daily PnL Log'!Y311,"")</f>
        <v/>
      </c>
      <c r="Z84" s="13" t="str">
        <f>IF('Daily PnL Log'!AA311&lt;&gt;"",'Daily PnL Log'!AA311,"")</f>
        <v/>
      </c>
      <c r="AA84" s="13" t="str">
        <f>IF('Daily PnL Log'!AB311&lt;&gt;"",'Daily PnL Log'!AB311,"")</f>
        <v/>
      </c>
      <c r="AB84" s="13">
        <f>IF('Daily PnL Log'!AC311&lt;&gt;"",'Daily PnL Log'!AC311,"")</f>
        <v>34007.33</v>
      </c>
    </row>
    <row r="85" spans="1:28" x14ac:dyDescent="0.25">
      <c r="A85" s="48" t="str">
        <f t="shared" si="2"/>
        <v>Feb</v>
      </c>
      <c r="B85" s="2">
        <f>'Daily PnL Log'!B312</f>
        <v>44615</v>
      </c>
      <c r="C85" s="11">
        <f>IF('Daily PnL Log'!C312&lt;&gt;"",'Daily PnL Log'!C312,"")</f>
        <v>34704.199999999997</v>
      </c>
      <c r="D85" s="11">
        <f>IF('Daily PnL Log'!D312&lt;&gt;"",'Daily PnL Log'!D312,"")</f>
        <v>-14505</v>
      </c>
      <c r="E85" s="11">
        <f>IF('Daily PnL Log'!E312&lt;&gt;"",'Daily PnL Log'!E312,"")</f>
        <v>-5049.8999999999996</v>
      </c>
      <c r="F85" s="11">
        <f>IF('Daily PnL Log'!F312&lt;&gt;"",'Daily PnL Log'!F312,"")</f>
        <v>-5967.7</v>
      </c>
      <c r="G85" s="11">
        <f>IF('Daily PnL Log'!G312&lt;&gt;"",'Daily PnL Log'!G312,"")</f>
        <v>-31737.5</v>
      </c>
      <c r="H85" s="11">
        <f>IF('Daily PnL Log'!H312&lt;&gt;"",'Daily PnL Log'!H312,"")</f>
        <v>0</v>
      </c>
      <c r="I85" s="11">
        <f>IF('Daily PnL Log'!I312&lt;&gt;"",'Daily PnL Log'!I312,"")</f>
        <v>0</v>
      </c>
      <c r="J85" s="11">
        <f>IF('Daily PnL Log'!J312&lt;&gt;"",'Daily PnL Log'!J312,"")</f>
        <v>-22555.9</v>
      </c>
      <c r="K85" s="11">
        <f>IF('Daily PnL Log'!K312&lt;&gt;"",'Daily PnL Log'!K312,"")</f>
        <v>-53.51</v>
      </c>
      <c r="L85" s="11">
        <f>IF('Daily PnL Log'!L312&lt;&gt;"",'Daily PnL Log'!L312,"")</f>
        <v>-378.58</v>
      </c>
      <c r="M85" s="11">
        <f>IF('Daily PnL Log'!M312&lt;&gt;"",'Daily PnL Log'!M312,"")</f>
        <v>-432.09</v>
      </c>
      <c r="N85" s="11">
        <f>IF('Daily PnL Log'!N312&lt;&gt;"",'Daily PnL Log'!N312,"")</f>
        <v>-22987.99</v>
      </c>
      <c r="O85" s="11">
        <f t="shared" si="6"/>
        <v>203916</v>
      </c>
      <c r="P85" s="11">
        <f t="shared" si="7"/>
        <v>31493.600000000006</v>
      </c>
      <c r="Q85" s="11">
        <f t="shared" si="8"/>
        <v>51015.299999999981</v>
      </c>
      <c r="R85" s="11">
        <f t="shared" si="9"/>
        <v>149322</v>
      </c>
      <c r="S85" s="11">
        <f t="shared" si="10"/>
        <v>141829.5</v>
      </c>
      <c r="T85" s="11">
        <f t="shared" si="11"/>
        <v>-15685.500000000002</v>
      </c>
      <c r="U85" s="11">
        <f t="shared" si="12"/>
        <v>0</v>
      </c>
      <c r="V85" s="11">
        <f t="shared" si="13"/>
        <v>561890.9</v>
      </c>
      <c r="W85" s="11">
        <f>IF('Daily PnL Log'!W312&lt;&gt;"",'Daily PnL Log'!W312,"")</f>
        <v>461234</v>
      </c>
      <c r="X85" s="16">
        <f>IF('Daily PnL Log'!X312&lt;&gt;"",'Daily PnL Log'!X312,"")</f>
        <v>-4.9840189578391883E-2</v>
      </c>
      <c r="Y85" s="11" t="str">
        <f>IF('Daily PnL Log'!Y312&lt;&gt;"",'Daily PnL Log'!Y312,"")</f>
        <v/>
      </c>
      <c r="Z85" s="11" t="str">
        <f>IF('Daily PnL Log'!AA312&lt;&gt;"",'Daily PnL Log'!AA312,"")</f>
        <v/>
      </c>
      <c r="AA85" s="11" t="str">
        <f>IF('Daily PnL Log'!AB312&lt;&gt;"",'Daily PnL Log'!AB312,"")</f>
        <v/>
      </c>
      <c r="AB85" s="11">
        <f>IF('Daily PnL Log'!AC312&lt;&gt;"",'Daily PnL Log'!AC312,"")</f>
        <v>15001.99</v>
      </c>
    </row>
    <row r="86" spans="1:28" x14ac:dyDescent="0.25">
      <c r="A86" s="47" t="str">
        <f t="shared" si="2"/>
        <v>Feb</v>
      </c>
      <c r="B86" s="14">
        <f>'Daily PnL Log'!B313</f>
        <v>44616</v>
      </c>
      <c r="C86" s="13">
        <f>IF('Daily PnL Log'!C313&lt;&gt;"",'Daily PnL Log'!C313,"")</f>
        <v>49984.4</v>
      </c>
      <c r="D86" s="13">
        <f>IF('Daily PnL Log'!D313&lt;&gt;"",'Daily PnL Log'!D313,"")</f>
        <v>-7468</v>
      </c>
      <c r="E86" s="13">
        <f>IF('Daily PnL Log'!E313&lt;&gt;"",'Daily PnL Log'!E313,"")</f>
        <v>-29962.400000000001</v>
      </c>
      <c r="F86" s="13">
        <f>IF('Daily PnL Log'!F313&lt;&gt;"",'Daily PnL Log'!F313,"")</f>
        <v>44317.2</v>
      </c>
      <c r="G86" s="13">
        <f>IF('Daily PnL Log'!G313&lt;&gt;"",'Daily PnL Log'!G313,"")</f>
        <v>8564.2999999999993</v>
      </c>
      <c r="H86" s="13">
        <f>IF('Daily PnL Log'!H313&lt;&gt;"",'Daily PnL Log'!H313,"")</f>
        <v>0</v>
      </c>
      <c r="I86" s="13">
        <f>IF('Daily PnL Log'!I313&lt;&gt;"",'Daily PnL Log'!I313,"")</f>
        <v>0</v>
      </c>
      <c r="J86" s="13">
        <f>IF('Daily PnL Log'!J313&lt;&gt;"",'Daily PnL Log'!J313,"")</f>
        <v>65435.5</v>
      </c>
      <c r="K86" s="13">
        <f>IF('Daily PnL Log'!K313&lt;&gt;"",'Daily PnL Log'!K313,"")</f>
        <v>-82.27</v>
      </c>
      <c r="L86" s="13">
        <f>IF('Daily PnL Log'!L313&lt;&gt;"",'Daily PnL Log'!L313,"")</f>
        <v>-583.28</v>
      </c>
      <c r="M86" s="13">
        <f>IF('Daily PnL Log'!M313&lt;&gt;"",'Daily PnL Log'!M313,"")</f>
        <v>-665.55</v>
      </c>
      <c r="N86" s="13">
        <f>IF('Daily PnL Log'!N313&lt;&gt;"",'Daily PnL Log'!N313,"")</f>
        <v>64769.95</v>
      </c>
      <c r="O86" s="13">
        <f t="shared" si="6"/>
        <v>253900.4</v>
      </c>
      <c r="P86" s="13">
        <f t="shared" si="7"/>
        <v>24025.600000000006</v>
      </c>
      <c r="Q86" s="13">
        <f t="shared" si="8"/>
        <v>21052.89999999998</v>
      </c>
      <c r="R86" s="13">
        <f t="shared" si="9"/>
        <v>193639.2</v>
      </c>
      <c r="S86" s="13">
        <f t="shared" si="10"/>
        <v>150393.79999999999</v>
      </c>
      <c r="T86" s="13">
        <f t="shared" si="11"/>
        <v>-15685.500000000002</v>
      </c>
      <c r="U86" s="13">
        <f t="shared" si="12"/>
        <v>0</v>
      </c>
      <c r="V86" s="13">
        <f t="shared" si="13"/>
        <v>627326.4</v>
      </c>
      <c r="W86" s="13">
        <f>IF('Daily PnL Log'!W313&lt;&gt;"",'Daily PnL Log'!W313,"")</f>
        <v>466972</v>
      </c>
      <c r="X86" s="15">
        <f>IF('Daily PnL Log'!X313&lt;&gt;"",'Daily PnL Log'!X313,"")</f>
        <v>0.13870199926333912</v>
      </c>
      <c r="Y86" s="13" t="str">
        <f>IF('Daily PnL Log'!Y313&lt;&gt;"",'Daily PnL Log'!Y313,"")</f>
        <v/>
      </c>
      <c r="Z86" s="13" t="str">
        <f>IF('Daily PnL Log'!AA313&lt;&gt;"",'Daily PnL Log'!AA313,"")</f>
        <v/>
      </c>
      <c r="AA86" s="13" t="str">
        <f>IF('Daily PnL Log'!AB313&lt;&gt;"",'Daily PnL Log'!AB313,"")</f>
        <v/>
      </c>
      <c r="AB86" s="13">
        <f>IF('Daily PnL Log'!AC313&lt;&gt;"",'Daily PnL Log'!AC313,"")</f>
        <v>15552.69</v>
      </c>
    </row>
    <row r="87" spans="1:28" x14ac:dyDescent="0.25">
      <c r="A87" s="48" t="str">
        <f t="shared" si="2"/>
        <v>Feb</v>
      </c>
      <c r="B87" s="2">
        <f>'Daily PnL Log'!B314</f>
        <v>44617</v>
      </c>
      <c r="C87" s="11">
        <f>IF('Daily PnL Log'!C314&lt;&gt;"",'Daily PnL Log'!C314,"")</f>
        <v>7007.3</v>
      </c>
      <c r="D87" s="11">
        <f>IF('Daily PnL Log'!D314&lt;&gt;"",'Daily PnL Log'!D314,"")</f>
        <v>3784</v>
      </c>
      <c r="E87" s="11">
        <f>IF('Daily PnL Log'!E314&lt;&gt;"",'Daily PnL Log'!E314,"")</f>
        <v>14025.5</v>
      </c>
      <c r="F87" s="11">
        <f>IF('Daily PnL Log'!F314&lt;&gt;"",'Daily PnL Log'!F314,"")</f>
        <v>10358.5</v>
      </c>
      <c r="G87" s="11">
        <f>IF('Daily PnL Log'!G314&lt;&gt;"",'Daily PnL Log'!G314,"")</f>
        <v>-3979.4</v>
      </c>
      <c r="H87" s="11">
        <f>IF('Daily PnL Log'!H314&lt;&gt;"",'Daily PnL Log'!H314,"")</f>
        <v>0</v>
      </c>
      <c r="I87" s="11">
        <f>IF('Daily PnL Log'!I314&lt;&gt;"",'Daily PnL Log'!I314,"")</f>
        <v>0</v>
      </c>
      <c r="J87" s="11">
        <f>IF('Daily PnL Log'!J314&lt;&gt;"",'Daily PnL Log'!J314,"")</f>
        <v>31195.9</v>
      </c>
      <c r="K87" s="11">
        <f>IF('Daily PnL Log'!K314&lt;&gt;"",'Daily PnL Log'!K314,"")</f>
        <v>-83.88</v>
      </c>
      <c r="L87" s="11">
        <f>IF('Daily PnL Log'!L314&lt;&gt;"",'Daily PnL Log'!L314,"")</f>
        <v>-593.86</v>
      </c>
      <c r="M87" s="11">
        <f>IF('Daily PnL Log'!M314&lt;&gt;"",'Daily PnL Log'!M314,"")</f>
        <v>-677.74</v>
      </c>
      <c r="N87" s="11">
        <f>IF('Daily PnL Log'!N314&lt;&gt;"",'Daily PnL Log'!N314,"")</f>
        <v>30518.16</v>
      </c>
      <c r="O87" s="11">
        <f t="shared" si="6"/>
        <v>260907.69999999998</v>
      </c>
      <c r="P87" s="11">
        <f t="shared" si="7"/>
        <v>27809.600000000006</v>
      </c>
      <c r="Q87" s="11">
        <f t="shared" si="8"/>
        <v>35078.39999999998</v>
      </c>
      <c r="R87" s="11">
        <f t="shared" si="9"/>
        <v>203997.7</v>
      </c>
      <c r="S87" s="11">
        <f t="shared" si="10"/>
        <v>146414.39999999999</v>
      </c>
      <c r="T87" s="11">
        <f t="shared" si="11"/>
        <v>-15685.500000000002</v>
      </c>
      <c r="U87" s="11">
        <f t="shared" si="12"/>
        <v>0</v>
      </c>
      <c r="V87" s="11">
        <f t="shared" si="13"/>
        <v>658522.30000000005</v>
      </c>
      <c r="W87" s="11">
        <f>IF('Daily PnL Log'!W314&lt;&gt;"",'Daily PnL Log'!W314,"")</f>
        <v>554211</v>
      </c>
      <c r="X87" s="16">
        <f>IF('Daily PnL Log'!X314&lt;&gt;"",'Daily PnL Log'!X314,"")</f>
        <v>5.5065958633083792E-2</v>
      </c>
      <c r="Y87" s="11">
        <f>IF('Daily PnL Log'!Y314&lt;&gt;"",'Daily PnL Log'!Y314,"")</f>
        <v>-5158.2299999999996</v>
      </c>
      <c r="Z87" s="11" t="str">
        <f>IF('Daily PnL Log'!AA314&lt;&gt;"",'Daily PnL Log'!AA314,"")</f>
        <v/>
      </c>
      <c r="AA87" s="11" t="str">
        <f>IF('Daily PnL Log'!AB314&lt;&gt;"",'Daily PnL Log'!AB314,"")</f>
        <v/>
      </c>
      <c r="AB87" s="11">
        <f>IF('Daily PnL Log'!AC314&lt;&gt;"",'Daily PnL Log'!AC314,"")</f>
        <v>73903.199999999997</v>
      </c>
    </row>
    <row r="88" spans="1:28" x14ac:dyDescent="0.25">
      <c r="A88" s="47" t="str">
        <f t="shared" si="2"/>
        <v>Feb</v>
      </c>
      <c r="B88" s="14">
        <f>'Daily PnL Log'!B315</f>
        <v>44620</v>
      </c>
      <c r="C88" s="13">
        <f>IF('Daily PnL Log'!C315&lt;&gt;"",'Daily PnL Log'!C315,"")</f>
        <v>-27456.2</v>
      </c>
      <c r="D88" s="13">
        <f>IF('Daily PnL Log'!D315&lt;&gt;"",'Daily PnL Log'!D315,"")</f>
        <v>43417.4</v>
      </c>
      <c r="E88" s="13">
        <f>IF('Daily PnL Log'!E315&lt;&gt;"",'Daily PnL Log'!E315,"")</f>
        <v>-11507</v>
      </c>
      <c r="F88" s="13">
        <f>IF('Daily PnL Log'!F315&lt;&gt;"",'Daily PnL Log'!F315,"")</f>
        <v>17586</v>
      </c>
      <c r="G88" s="13">
        <f>IF('Daily PnL Log'!G315&lt;&gt;"",'Daily PnL Log'!G315,"")</f>
        <v>46671.4</v>
      </c>
      <c r="H88" s="13">
        <f>IF('Daily PnL Log'!H315&lt;&gt;"",'Daily PnL Log'!H315,"")</f>
        <v>0</v>
      </c>
      <c r="I88" s="13">
        <f>IF('Daily PnL Log'!I315&lt;&gt;"",'Daily PnL Log'!I315,"")</f>
        <v>0</v>
      </c>
      <c r="J88" s="13">
        <f>IF('Daily PnL Log'!J315&lt;&gt;"",'Daily PnL Log'!J315,"")</f>
        <v>68711.600000000006</v>
      </c>
      <c r="K88" s="13">
        <f>IF('Daily PnL Log'!K315&lt;&gt;"",'Daily PnL Log'!K315,"")</f>
        <v>-114.35</v>
      </c>
      <c r="L88" s="13">
        <f>IF('Daily PnL Log'!L315&lt;&gt;"",'Daily PnL Log'!L315,"")</f>
        <v>-808.22</v>
      </c>
      <c r="M88" s="13">
        <f>IF('Daily PnL Log'!M315&lt;&gt;"",'Daily PnL Log'!M315,"")</f>
        <v>-922.57</v>
      </c>
      <c r="N88" s="13">
        <f>IF('Daily PnL Log'!N315&lt;&gt;"",'Daily PnL Log'!N315,"")</f>
        <v>67789.03</v>
      </c>
      <c r="O88" s="13">
        <f t="shared" si="6"/>
        <v>233451.49999999997</v>
      </c>
      <c r="P88" s="13">
        <f t="shared" si="7"/>
        <v>71227</v>
      </c>
      <c r="Q88" s="13">
        <f t="shared" si="8"/>
        <v>23571.39999999998</v>
      </c>
      <c r="R88" s="13">
        <f t="shared" si="9"/>
        <v>221583.7</v>
      </c>
      <c r="S88" s="13">
        <f t="shared" si="10"/>
        <v>193085.8</v>
      </c>
      <c r="T88" s="13">
        <f t="shared" si="11"/>
        <v>-15685.500000000002</v>
      </c>
      <c r="U88" s="13">
        <f t="shared" si="12"/>
        <v>0</v>
      </c>
      <c r="V88" s="13">
        <f t="shared" si="13"/>
        <v>727233.9</v>
      </c>
      <c r="W88" s="13">
        <f>IF('Daily PnL Log'!W315&lt;&gt;"",'Daily PnL Log'!W315,"")</f>
        <v>530600</v>
      </c>
      <c r="X88" s="15">
        <f>IF('Daily PnL Log'!X315&lt;&gt;"",'Daily PnL Log'!X315,"")</f>
        <v>0.1277591971353185</v>
      </c>
      <c r="Y88" s="13">
        <f>IF('Daily PnL Log'!Y315&lt;&gt;"",'Daily PnL Log'!Y315,"")</f>
        <v>-422.62</v>
      </c>
      <c r="Z88" s="13" t="str">
        <f>IF('Daily PnL Log'!AA315&lt;&gt;"",'Daily PnL Log'!AA315,"")</f>
        <v/>
      </c>
      <c r="AA88" s="13" t="str">
        <f>IF('Daily PnL Log'!AB315&lt;&gt;"",'Daily PnL Log'!AB315,"")</f>
        <v/>
      </c>
      <c r="AB88" s="13">
        <f>IF('Daily PnL Log'!AC315&lt;&gt;"",'Daily PnL Log'!AC315,"")</f>
        <v>185828.13</v>
      </c>
    </row>
    <row r="89" spans="1:28" x14ac:dyDescent="0.25">
      <c r="A89" s="48" t="str">
        <f t="shared" si="2"/>
        <v>Mar</v>
      </c>
      <c r="B89" s="2">
        <f>'Daily PnL Log'!B316</f>
        <v>44621</v>
      </c>
      <c r="C89" s="11">
        <f>IF('Daily PnL Log'!C316&lt;&gt;"",'Daily PnL Log'!C316,"")</f>
        <v>17370.7</v>
      </c>
      <c r="D89" s="11">
        <f>IF('Daily PnL Log'!D316&lt;&gt;"",'Daily PnL Log'!D316,"")</f>
        <v>27970.3</v>
      </c>
      <c r="E89" s="11">
        <f>IF('Daily PnL Log'!E316&lt;&gt;"",'Daily PnL Log'!E316,"")</f>
        <v>-28371.1</v>
      </c>
      <c r="F89" s="11">
        <f>IF('Daily PnL Log'!F316&lt;&gt;"",'Daily PnL Log'!F316,"")</f>
        <v>66412</v>
      </c>
      <c r="G89" s="11">
        <f>IF('Daily PnL Log'!G316&lt;&gt;"",'Daily PnL Log'!G316,"")</f>
        <v>70256.399999999994</v>
      </c>
      <c r="H89" s="11">
        <f>IF('Daily PnL Log'!H316&lt;&gt;"",'Daily PnL Log'!H316,"")</f>
        <v>0</v>
      </c>
      <c r="I89" s="11">
        <f>IF('Daily PnL Log'!I316&lt;&gt;"",'Daily PnL Log'!I316,"")</f>
        <v>0</v>
      </c>
      <c r="J89" s="11">
        <f>IF('Daily PnL Log'!J316&lt;&gt;"",'Daily PnL Log'!J316,"")</f>
        <v>153638.29999999999</v>
      </c>
      <c r="K89" s="11">
        <f>IF('Daily PnL Log'!K316&lt;&gt;"",'Daily PnL Log'!K316,"")</f>
        <v>-80.510000000000005</v>
      </c>
      <c r="L89" s="11">
        <f>IF('Daily PnL Log'!L316&lt;&gt;"",'Daily PnL Log'!L316,"")</f>
        <v>-567.17999999999995</v>
      </c>
      <c r="M89" s="11">
        <f>IF('Daily PnL Log'!M316&lt;&gt;"",'Daily PnL Log'!M316,"")</f>
        <v>-647.68999999999994</v>
      </c>
      <c r="N89" s="11">
        <f>IF('Daily PnL Log'!N316&lt;&gt;"",'Daily PnL Log'!N316,"")</f>
        <v>152990.60999999999</v>
      </c>
      <c r="O89" s="11">
        <f t="shared" si="6"/>
        <v>250822.19999999998</v>
      </c>
      <c r="P89" s="11">
        <f t="shared" si="7"/>
        <v>99197.3</v>
      </c>
      <c r="Q89" s="11">
        <f t="shared" si="8"/>
        <v>-4799.7000000000189</v>
      </c>
      <c r="R89" s="11">
        <f t="shared" si="9"/>
        <v>287995.7</v>
      </c>
      <c r="S89" s="11">
        <f t="shared" si="10"/>
        <v>263342.19999999995</v>
      </c>
      <c r="T89" s="11">
        <f t="shared" si="11"/>
        <v>-15685.500000000002</v>
      </c>
      <c r="U89" s="11">
        <f t="shared" si="12"/>
        <v>0</v>
      </c>
      <c r="V89" s="11">
        <f t="shared" si="13"/>
        <v>880872.2</v>
      </c>
      <c r="W89" s="11">
        <f>IF('Daily PnL Log'!W316&lt;&gt;"",'Daily PnL Log'!W316,"")</f>
        <v>458008</v>
      </c>
      <c r="X89" s="16">
        <f>IF('Daily PnL Log'!X316&lt;&gt;"",'Daily PnL Log'!X316,"")</f>
        <v>0.33403479851880313</v>
      </c>
      <c r="Y89" s="11">
        <f>IF('Daily PnL Log'!Y316&lt;&gt;"",'Daily PnL Log'!Y316,"")</f>
        <v>-588.66</v>
      </c>
      <c r="Z89" s="11" t="str">
        <f>IF('Daily PnL Log'!AA316&lt;&gt;"",'Daily PnL Log'!AA316,"")</f>
        <v/>
      </c>
      <c r="AA89" s="11" t="str">
        <f>IF('Daily PnL Log'!AB316&lt;&gt;"",'Daily PnL Log'!AB316,"")</f>
        <v/>
      </c>
      <c r="AB89" s="11">
        <f>IF('Daily PnL Log'!AC316&lt;&gt;"",'Daily PnL Log'!AC316,"")</f>
        <v>532595.18999999994</v>
      </c>
    </row>
    <row r="90" spans="1:28" x14ac:dyDescent="0.25">
      <c r="A90" s="47" t="str">
        <f t="shared" si="2"/>
        <v>Mar</v>
      </c>
      <c r="B90" s="14">
        <f>'Daily PnL Log'!B317</f>
        <v>44622</v>
      </c>
      <c r="C90" s="13">
        <f>IF('Daily PnL Log'!C317&lt;&gt;"",'Daily PnL Log'!C317,"")</f>
        <v>52054.2</v>
      </c>
      <c r="D90" s="13">
        <f>IF('Daily PnL Log'!D317&lt;&gt;"",'Daily PnL Log'!D317,"")</f>
        <v>-8434</v>
      </c>
      <c r="E90" s="13">
        <f>IF('Daily PnL Log'!E317&lt;&gt;"",'Daily PnL Log'!E317,"")</f>
        <v>675.9</v>
      </c>
      <c r="F90" s="13">
        <f>IF('Daily PnL Log'!F317&lt;&gt;"",'Daily PnL Log'!F317,"")</f>
        <v>20590.8</v>
      </c>
      <c r="G90" s="13">
        <f>IF('Daily PnL Log'!G317&lt;&gt;"",'Daily PnL Log'!G317,"")</f>
        <v>-21571.9</v>
      </c>
      <c r="H90" s="13">
        <f>IF('Daily PnL Log'!H317&lt;&gt;"",'Daily PnL Log'!H317,"")</f>
        <v>0</v>
      </c>
      <c r="I90" s="13">
        <f>IF('Daily PnL Log'!I317&lt;&gt;"",'Daily PnL Log'!I317,"")</f>
        <v>0</v>
      </c>
      <c r="J90" s="13">
        <f>IF('Daily PnL Log'!J317&lt;&gt;"",'Daily PnL Log'!J317,"")</f>
        <v>43314.999999999993</v>
      </c>
      <c r="K90" s="13">
        <f>IF('Daily PnL Log'!K317&lt;&gt;"",'Daily PnL Log'!K317,"")</f>
        <v>-97.02</v>
      </c>
      <c r="L90" s="13">
        <f>IF('Daily PnL Log'!L317&lt;&gt;"",'Daily PnL Log'!L317,"")</f>
        <v>-687.24</v>
      </c>
      <c r="M90" s="13">
        <f>IF('Daily PnL Log'!M317&lt;&gt;"",'Daily PnL Log'!M317,"")</f>
        <v>-784.26</v>
      </c>
      <c r="N90" s="13">
        <f>IF('Daily PnL Log'!N317&lt;&gt;"",'Daily PnL Log'!N317,"")</f>
        <v>42530.739999999991</v>
      </c>
      <c r="O90" s="13">
        <f t="shared" si="6"/>
        <v>302876.39999999997</v>
      </c>
      <c r="P90" s="13">
        <f t="shared" si="7"/>
        <v>90763.3</v>
      </c>
      <c r="Q90" s="13">
        <f t="shared" si="8"/>
        <v>-4123.8000000000193</v>
      </c>
      <c r="R90" s="13">
        <f t="shared" si="9"/>
        <v>308586.5</v>
      </c>
      <c r="S90" s="13">
        <f t="shared" si="10"/>
        <v>241770.29999999996</v>
      </c>
      <c r="T90" s="13">
        <f t="shared" si="11"/>
        <v>-15685.500000000002</v>
      </c>
      <c r="U90" s="13">
        <f t="shared" si="12"/>
        <v>0</v>
      </c>
      <c r="V90" s="13">
        <f t="shared" si="13"/>
        <v>924187.2</v>
      </c>
      <c r="W90" s="13">
        <f>IF('Daily PnL Log'!W317&lt;&gt;"",'Daily PnL Log'!W317,"")</f>
        <v>607009</v>
      </c>
      <c r="X90" s="15">
        <f>IF('Daily PnL Log'!X317&lt;&gt;"",'Daily PnL Log'!X317,"")</f>
        <v>7.0066078097688819E-2</v>
      </c>
      <c r="Y90" s="13" t="str">
        <f>IF('Daily PnL Log'!Y317&lt;&gt;"",'Daily PnL Log'!Y317,"")</f>
        <v/>
      </c>
      <c r="Z90" s="13" t="str">
        <f>IF('Daily PnL Log'!AA317&lt;&gt;"",'Daily PnL Log'!AA317,"")</f>
        <v/>
      </c>
      <c r="AA90" s="13" t="str">
        <f>IF('Daily PnL Log'!AB317&lt;&gt;"",'Daily PnL Log'!AB317,"")</f>
        <v/>
      </c>
      <c r="AB90" s="13">
        <f>IF('Daily PnL Log'!AC317&lt;&gt;"",'Daily PnL Log'!AC317,"")</f>
        <v>222973.68</v>
      </c>
    </row>
    <row r="91" spans="1:28" x14ac:dyDescent="0.25">
      <c r="A91" s="48" t="str">
        <f t="shared" si="2"/>
        <v>Mar</v>
      </c>
      <c r="B91" s="2">
        <f>'Daily PnL Log'!B318</f>
        <v>44623</v>
      </c>
      <c r="C91" s="11">
        <f>IF('Daily PnL Log'!C318&lt;&gt;"",'Daily PnL Log'!C318,"")</f>
        <v>-6034</v>
      </c>
      <c r="D91" s="11">
        <f>IF('Daily PnL Log'!D318&lt;&gt;"",'Daily PnL Log'!D318,"")</f>
        <v>37.700000000000003</v>
      </c>
      <c r="E91" s="11">
        <f>IF('Daily PnL Log'!E318&lt;&gt;"",'Daily PnL Log'!E318,"")</f>
        <v>-5900.1</v>
      </c>
      <c r="F91" s="11">
        <f>IF('Daily PnL Log'!F318&lt;&gt;"",'Daily PnL Log'!F318,"")</f>
        <v>-115286.8</v>
      </c>
      <c r="G91" s="11">
        <f>IF('Daily PnL Log'!G318&lt;&gt;"",'Daily PnL Log'!G318,"")</f>
        <v>374822.1</v>
      </c>
      <c r="H91" s="11">
        <f>IF('Daily PnL Log'!H318&lt;&gt;"",'Daily PnL Log'!H318,"")</f>
        <v>0</v>
      </c>
      <c r="I91" s="11">
        <f>IF('Daily PnL Log'!I318&lt;&gt;"",'Daily PnL Log'!I318,"")</f>
        <v>0</v>
      </c>
      <c r="J91" s="11">
        <f>IF('Daily PnL Log'!J318&lt;&gt;"",'Daily PnL Log'!J318,"")</f>
        <v>247638.89999999997</v>
      </c>
      <c r="K91" s="11">
        <f>IF('Daily PnL Log'!K318&lt;&gt;"",'Daily PnL Log'!K318,"")</f>
        <v>-81.87</v>
      </c>
      <c r="L91" s="11">
        <f>IF('Daily PnL Log'!L318&lt;&gt;"",'Daily PnL Log'!L318,"")</f>
        <v>-579.37</v>
      </c>
      <c r="M91" s="11">
        <f>IF('Daily PnL Log'!M318&lt;&gt;"",'Daily PnL Log'!M318,"")</f>
        <v>-661.24</v>
      </c>
      <c r="N91" s="11">
        <f>IF('Daily PnL Log'!N318&lt;&gt;"",'Daily PnL Log'!N318,"")</f>
        <v>246977.65999999997</v>
      </c>
      <c r="O91" s="11">
        <f t="shared" si="6"/>
        <v>296842.39999999997</v>
      </c>
      <c r="P91" s="11">
        <f t="shared" si="7"/>
        <v>90801</v>
      </c>
      <c r="Q91" s="11">
        <f t="shared" si="8"/>
        <v>-10023.90000000002</v>
      </c>
      <c r="R91" s="11">
        <f t="shared" si="9"/>
        <v>193299.7</v>
      </c>
      <c r="S91" s="11">
        <f t="shared" si="10"/>
        <v>616592.39999999991</v>
      </c>
      <c r="T91" s="11">
        <f t="shared" si="11"/>
        <v>-15685.500000000002</v>
      </c>
      <c r="U91" s="11">
        <f t="shared" si="12"/>
        <v>0</v>
      </c>
      <c r="V91" s="11">
        <f t="shared" si="13"/>
        <v>1171826.0999999999</v>
      </c>
      <c r="W91" s="11">
        <f>IF('Daily PnL Log'!W318&lt;&gt;"",'Daily PnL Log'!W318,"")</f>
        <v>512658</v>
      </c>
      <c r="X91" s="16">
        <f>IF('Daily PnL Log'!X318&lt;&gt;"",'Daily PnL Log'!X318,"")</f>
        <v>0.48175910646083742</v>
      </c>
      <c r="Y91" s="11" t="str">
        <f>IF('Daily PnL Log'!Y318&lt;&gt;"",'Daily PnL Log'!Y318,"")</f>
        <v/>
      </c>
      <c r="Z91" s="11" t="str">
        <f>IF('Daily PnL Log'!AA318&lt;&gt;"",'Daily PnL Log'!AA318,"")</f>
        <v/>
      </c>
      <c r="AA91" s="11" t="str">
        <f>IF('Daily PnL Log'!AB318&lt;&gt;"",'Daily PnL Log'!AB318,"")</f>
        <v/>
      </c>
      <c r="AB91" s="11">
        <f>IF('Daily PnL Log'!AC318&lt;&gt;"",'Daily PnL Log'!AC318,"")</f>
        <v>3710020.94</v>
      </c>
    </row>
    <row r="92" spans="1:28" x14ac:dyDescent="0.25">
      <c r="A92" s="47" t="str">
        <f t="shared" si="2"/>
        <v>Mar</v>
      </c>
      <c r="B92" s="14">
        <f>'Daily PnL Log'!B319</f>
        <v>44624</v>
      </c>
      <c r="C92" s="13">
        <f>IF('Daily PnL Log'!C319&lt;&gt;"",'Daily PnL Log'!C319,"")</f>
        <v>-32917.199999999997</v>
      </c>
      <c r="D92" s="13">
        <f>IF('Daily PnL Log'!D319&lt;&gt;"",'Daily PnL Log'!D319,"")</f>
        <v>-13333</v>
      </c>
      <c r="E92" s="13">
        <f>IF('Daily PnL Log'!E319&lt;&gt;"",'Daily PnL Log'!E319,"")</f>
        <v>6285.4</v>
      </c>
      <c r="F92" s="13">
        <f>IF('Daily PnL Log'!F319&lt;&gt;"",'Daily PnL Log'!F319,"")</f>
        <v>-45321</v>
      </c>
      <c r="G92" s="13">
        <f>IF('Daily PnL Log'!G319&lt;&gt;"",'Daily PnL Log'!G319,"")</f>
        <v>19591.900000000001</v>
      </c>
      <c r="H92" s="13">
        <f>IF('Daily PnL Log'!H319&lt;&gt;"",'Daily PnL Log'!H319,"")</f>
        <v>0</v>
      </c>
      <c r="I92" s="13">
        <f>IF('Daily PnL Log'!I319&lt;&gt;"",'Daily PnL Log'!I319,"")</f>
        <v>0</v>
      </c>
      <c r="J92" s="13">
        <f>IF('Daily PnL Log'!J319&lt;&gt;"",'Daily PnL Log'!J319,"")</f>
        <v>-65693.899999999994</v>
      </c>
      <c r="K92" s="13">
        <f>IF('Daily PnL Log'!K319&lt;&gt;"",'Daily PnL Log'!K319,"")</f>
        <v>-98.45</v>
      </c>
      <c r="L92" s="13">
        <f>IF('Daily PnL Log'!L319&lt;&gt;"",'Daily PnL Log'!L319,"")</f>
        <v>-696.44</v>
      </c>
      <c r="M92" s="13">
        <f>IF('Daily PnL Log'!M319&lt;&gt;"",'Daily PnL Log'!M319,"")</f>
        <v>-794.8900000000001</v>
      </c>
      <c r="N92" s="13">
        <f>IF('Daily PnL Log'!N319&lt;&gt;"",'Daily PnL Log'!N319,"")</f>
        <v>-66488.789999999994</v>
      </c>
      <c r="O92" s="13">
        <f t="shared" si="6"/>
        <v>263925.19999999995</v>
      </c>
      <c r="P92" s="13">
        <f t="shared" si="7"/>
        <v>77468</v>
      </c>
      <c r="Q92" s="13">
        <f t="shared" si="8"/>
        <v>-3738.50000000002</v>
      </c>
      <c r="R92" s="13">
        <f t="shared" si="9"/>
        <v>147978.70000000001</v>
      </c>
      <c r="S92" s="13">
        <f t="shared" si="10"/>
        <v>636184.29999999993</v>
      </c>
      <c r="T92" s="13">
        <f t="shared" si="11"/>
        <v>-15685.500000000002</v>
      </c>
      <c r="U92" s="13">
        <f t="shared" si="12"/>
        <v>0</v>
      </c>
      <c r="V92" s="13">
        <f t="shared" si="13"/>
        <v>1106132.2</v>
      </c>
      <c r="W92" s="13">
        <f>IF('Daily PnL Log'!W319&lt;&gt;"",'Daily PnL Log'!W319,"")</f>
        <v>482507</v>
      </c>
      <c r="X92" s="15">
        <f>IF('Daily PnL Log'!X319&lt;&gt;"",'Daily PnL Log'!X319,"")</f>
        <v>-0.13779860188556847</v>
      </c>
      <c r="Y92" s="13">
        <f>IF('Daily PnL Log'!Y319&lt;&gt;"",'Daily PnL Log'!Y319,"")</f>
        <v>-250</v>
      </c>
      <c r="Z92" s="13" t="str">
        <f>IF('Daily PnL Log'!AA319&lt;&gt;"",'Daily PnL Log'!AA319,"")</f>
        <v/>
      </c>
      <c r="AA92" s="13" t="str">
        <f>IF('Daily PnL Log'!AB319&lt;&gt;"",'Daily PnL Log'!AB319,"")</f>
        <v/>
      </c>
      <c r="AB92" s="13">
        <f>IF('Daily PnL Log'!AC319&lt;&gt;"",'Daily PnL Log'!AC319,"")</f>
        <v>3000864.55</v>
      </c>
    </row>
    <row r="93" spans="1:28" x14ac:dyDescent="0.25">
      <c r="A93" s="48" t="str">
        <f t="shared" si="2"/>
        <v>Mar</v>
      </c>
      <c r="B93" s="2">
        <f>'Daily PnL Log'!B320</f>
        <v>44627</v>
      </c>
      <c r="C93" s="11">
        <f>IF('Daily PnL Log'!C320&lt;&gt;"",'Daily PnL Log'!C320,"")</f>
        <v>-36116.699999999997</v>
      </c>
      <c r="D93" s="11">
        <f>IF('Daily PnL Log'!D320&lt;&gt;"",'Daily PnL Log'!D320,"")</f>
        <v>4356.3</v>
      </c>
      <c r="E93" s="11">
        <f>IF('Daily PnL Log'!E320&lt;&gt;"",'Daily PnL Log'!E320,"")</f>
        <v>5725.2</v>
      </c>
      <c r="F93" s="11">
        <f>IF('Daily PnL Log'!F320&lt;&gt;"",'Daily PnL Log'!F320,"")</f>
        <v>14593.5</v>
      </c>
      <c r="G93" s="11">
        <f>IF('Daily PnL Log'!G320&lt;&gt;"",'Daily PnL Log'!G320,"")</f>
        <v>-105633.2</v>
      </c>
      <c r="H93" s="11">
        <f>IF('Daily PnL Log'!H320&lt;&gt;"",'Daily PnL Log'!H320,"")</f>
        <v>0</v>
      </c>
      <c r="I93" s="11">
        <f>IF('Daily PnL Log'!I320&lt;&gt;"",'Daily PnL Log'!I320,"")</f>
        <v>0</v>
      </c>
      <c r="J93" s="11">
        <f>IF('Daily PnL Log'!J320&lt;&gt;"",'Daily PnL Log'!J320,"")</f>
        <v>-117074.9</v>
      </c>
      <c r="K93" s="11">
        <f>IF('Daily PnL Log'!K320&lt;&gt;"",'Daily PnL Log'!K320,"")</f>
        <v>-61.96</v>
      </c>
      <c r="L93" s="11">
        <f>IF('Daily PnL Log'!L320&lt;&gt;"",'Daily PnL Log'!L320,"")</f>
        <v>-438.61</v>
      </c>
      <c r="M93" s="11">
        <f>IF('Daily PnL Log'!M320&lt;&gt;"",'Daily PnL Log'!M320,"")</f>
        <v>-500.57</v>
      </c>
      <c r="N93" s="11">
        <f>IF('Daily PnL Log'!N320&lt;&gt;"",'Daily PnL Log'!N320,"")</f>
        <v>-117575.47</v>
      </c>
      <c r="O93" s="11">
        <f t="shared" si="6"/>
        <v>227808.49999999994</v>
      </c>
      <c r="P93" s="11">
        <f t="shared" si="7"/>
        <v>81824.3</v>
      </c>
      <c r="Q93" s="11">
        <f t="shared" si="8"/>
        <v>1986.6999999999798</v>
      </c>
      <c r="R93" s="11">
        <f t="shared" si="9"/>
        <v>162572.20000000001</v>
      </c>
      <c r="S93" s="11">
        <f t="shared" si="10"/>
        <v>530551.1</v>
      </c>
      <c r="T93" s="11">
        <f t="shared" si="11"/>
        <v>-15685.500000000002</v>
      </c>
      <c r="U93" s="11">
        <f t="shared" si="12"/>
        <v>0</v>
      </c>
      <c r="V93" s="11">
        <f t="shared" si="13"/>
        <v>989057.29999999993</v>
      </c>
      <c r="W93" s="11">
        <f>IF('Daily PnL Log'!W320&lt;&gt;"",'Daily PnL Log'!W320,"")</f>
        <v>552071</v>
      </c>
      <c r="X93" s="16">
        <f>IF('Daily PnL Log'!X320&lt;&gt;"",'Daily PnL Log'!X320,"")</f>
        <v>-0.21297164676282579</v>
      </c>
      <c r="Y93" s="11" t="str">
        <f>IF('Daily PnL Log'!Y320&lt;&gt;"",'Daily PnL Log'!Y320,"")</f>
        <v/>
      </c>
      <c r="Z93" s="11" t="str">
        <f>IF('Daily PnL Log'!AA320&lt;&gt;"",'Daily PnL Log'!AA320,"")</f>
        <v/>
      </c>
      <c r="AA93" s="11" t="str">
        <f>IF('Daily PnL Log'!AB320&lt;&gt;"",'Daily PnL Log'!AB320,"")</f>
        <v/>
      </c>
      <c r="AB93" s="11">
        <f>IF('Daily PnL Log'!AC320&lt;&gt;"",'Daily PnL Log'!AC320,"")</f>
        <v>1289852.73</v>
      </c>
    </row>
    <row r="94" spans="1:28" x14ac:dyDescent="0.25">
      <c r="A94" s="47" t="str">
        <f t="shared" si="2"/>
        <v>Mar</v>
      </c>
      <c r="B94" s="14">
        <f>'Daily PnL Log'!B321</f>
        <v>44628</v>
      </c>
      <c r="C94" s="13">
        <f>IF('Daily PnL Log'!C321&lt;&gt;"",'Daily PnL Log'!C321,"")</f>
        <v>-47942.7</v>
      </c>
      <c r="D94" s="13">
        <f>IF('Daily PnL Log'!D321&lt;&gt;"",'Daily PnL Log'!D321,"")</f>
        <v>-25073</v>
      </c>
      <c r="E94" s="13">
        <f>IF('Daily PnL Log'!E321&lt;&gt;"",'Daily PnL Log'!E321,"")</f>
        <v>10989.1</v>
      </c>
      <c r="F94" s="13">
        <f>IF('Daily PnL Log'!F321&lt;&gt;"",'Daily PnL Log'!F321,"")</f>
        <v>45956.2</v>
      </c>
      <c r="G94" s="13">
        <f>IF('Daily PnL Log'!G321&lt;&gt;"",'Daily PnL Log'!G321,"")</f>
        <v>-50882.9</v>
      </c>
      <c r="H94" s="13">
        <f>IF('Daily PnL Log'!H321&lt;&gt;"",'Daily PnL Log'!H321,"")</f>
        <v>0</v>
      </c>
      <c r="I94" s="13">
        <f>IF('Daily PnL Log'!I321&lt;&gt;"",'Daily PnL Log'!I321,"")</f>
        <v>0</v>
      </c>
      <c r="J94" s="13">
        <f>IF('Daily PnL Log'!J321&lt;&gt;"",'Daily PnL Log'!J321,"")</f>
        <v>-66953.3</v>
      </c>
      <c r="K94" s="13">
        <f>IF('Daily PnL Log'!K321&lt;&gt;"",'Daily PnL Log'!K321,"")</f>
        <v>-74.209999999999994</v>
      </c>
      <c r="L94" s="13">
        <f>IF('Daily PnL Log'!L321&lt;&gt;"",'Daily PnL Log'!L321,"")</f>
        <v>-527.85</v>
      </c>
      <c r="M94" s="13">
        <f>IF('Daily PnL Log'!M321&lt;&gt;"",'Daily PnL Log'!M321,"")</f>
        <v>-602.06000000000006</v>
      </c>
      <c r="N94" s="13">
        <f>IF('Daily PnL Log'!N321&lt;&gt;"",'Daily PnL Log'!N321,"")</f>
        <v>-67555.360000000001</v>
      </c>
      <c r="O94" s="13">
        <f t="shared" si="6"/>
        <v>179865.79999999993</v>
      </c>
      <c r="P94" s="13">
        <f t="shared" si="7"/>
        <v>56751.3</v>
      </c>
      <c r="Q94" s="13">
        <f t="shared" si="8"/>
        <v>12975.799999999981</v>
      </c>
      <c r="R94" s="13">
        <f t="shared" si="9"/>
        <v>208528.40000000002</v>
      </c>
      <c r="S94" s="13">
        <f t="shared" si="10"/>
        <v>479668.19999999995</v>
      </c>
      <c r="T94" s="13">
        <f t="shared" si="11"/>
        <v>-15685.500000000002</v>
      </c>
      <c r="U94" s="13">
        <f t="shared" si="12"/>
        <v>0</v>
      </c>
      <c r="V94" s="13">
        <f t="shared" si="13"/>
        <v>922103.99999999988</v>
      </c>
      <c r="W94" s="13">
        <f>IF('Daily PnL Log'!W321&lt;&gt;"",'Daily PnL Log'!W321,"")</f>
        <v>535508</v>
      </c>
      <c r="X94" s="15">
        <f>IF('Daily PnL Log'!X321&lt;&gt;"",'Daily PnL Log'!X321,"")</f>
        <v>-0.12615191556428662</v>
      </c>
      <c r="Y94" s="13" t="str">
        <f>IF('Daily PnL Log'!Y321&lt;&gt;"",'Daily PnL Log'!Y321,"")</f>
        <v/>
      </c>
      <c r="Z94" s="13" t="str">
        <f>IF('Daily PnL Log'!AA321&lt;&gt;"",'Daily PnL Log'!AA321,"")</f>
        <v/>
      </c>
      <c r="AA94" s="13" t="str">
        <f>IF('Daily PnL Log'!AB321&lt;&gt;"",'Daily PnL Log'!AB321,"")</f>
        <v/>
      </c>
      <c r="AB94" s="13">
        <f>IF('Daily PnL Log'!AC321&lt;&gt;"",'Daily PnL Log'!AC321,"")</f>
        <v>532241.17000000004</v>
      </c>
    </row>
    <row r="95" spans="1:28" x14ac:dyDescent="0.25">
      <c r="A95" s="48" t="str">
        <f t="shared" si="2"/>
        <v>Mar</v>
      </c>
      <c r="B95" s="2">
        <f>'Daily PnL Log'!B322</f>
        <v>44629</v>
      </c>
      <c r="C95" s="11">
        <f>IF('Daily PnL Log'!C322&lt;&gt;"",'Daily PnL Log'!C322,"")</f>
        <v>-12435.1</v>
      </c>
      <c r="D95" s="11">
        <f>IF('Daily PnL Log'!D322&lt;&gt;"",'Daily PnL Log'!D322,"")</f>
        <v>3885.5</v>
      </c>
      <c r="E95" s="11">
        <f>IF('Daily PnL Log'!E322&lt;&gt;"",'Daily PnL Log'!E322,"")</f>
        <v>2515.8000000000002</v>
      </c>
      <c r="F95" s="11">
        <f>IF('Daily PnL Log'!F322&lt;&gt;"",'Daily PnL Log'!F322,"")</f>
        <v>-23668.1</v>
      </c>
      <c r="G95" s="11">
        <f>IF('Daily PnL Log'!G322&lt;&gt;"",'Daily PnL Log'!G322,"")</f>
        <v>57933.1</v>
      </c>
      <c r="H95" s="11">
        <f>IF('Daily PnL Log'!H322&lt;&gt;"",'Daily PnL Log'!H322,"")</f>
        <v>0</v>
      </c>
      <c r="I95" s="11">
        <f>IF('Daily PnL Log'!I322&lt;&gt;"",'Daily PnL Log'!I322,"")</f>
        <v>0</v>
      </c>
      <c r="J95" s="11">
        <f>IF('Daily PnL Log'!J322&lt;&gt;"",'Daily PnL Log'!J322,"")</f>
        <v>28231.200000000001</v>
      </c>
      <c r="K95" s="11">
        <f>IF('Daily PnL Log'!K322&lt;&gt;"",'Daily PnL Log'!K322,"")</f>
        <v>-51.75</v>
      </c>
      <c r="L95" s="11">
        <f>IF('Daily PnL Log'!L322&lt;&gt;"",'Daily PnL Log'!L322,"")</f>
        <v>-367.54</v>
      </c>
      <c r="M95" s="11">
        <f>IF('Daily PnL Log'!M322&lt;&gt;"",'Daily PnL Log'!M322,"")</f>
        <v>-419.29</v>
      </c>
      <c r="N95" s="11">
        <f>IF('Daily PnL Log'!N322&lt;&gt;"",'Daily PnL Log'!N322,"")</f>
        <v>27811.91</v>
      </c>
      <c r="O95" s="11">
        <f t="shared" si="6"/>
        <v>167430.69999999992</v>
      </c>
      <c r="P95" s="11">
        <f t="shared" si="7"/>
        <v>60636.800000000003</v>
      </c>
      <c r="Q95" s="11">
        <f t="shared" si="8"/>
        <v>15491.59999999998</v>
      </c>
      <c r="R95" s="11">
        <f t="shared" si="9"/>
        <v>184860.30000000002</v>
      </c>
      <c r="S95" s="11">
        <f t="shared" si="10"/>
        <v>537601.29999999993</v>
      </c>
      <c r="T95" s="11">
        <f t="shared" si="11"/>
        <v>-15685.500000000002</v>
      </c>
      <c r="U95" s="11">
        <f t="shared" si="12"/>
        <v>0</v>
      </c>
      <c r="V95" s="11">
        <f t="shared" si="13"/>
        <v>950335.19999999984</v>
      </c>
      <c r="W95" s="11">
        <f>IF('Daily PnL Log'!W322&lt;&gt;"",'Daily PnL Log'!W322,"")</f>
        <v>611337</v>
      </c>
      <c r="X95" s="16">
        <f>IF('Daily PnL Log'!X322&lt;&gt;"",'Daily PnL Log'!X322,"")</f>
        <v>4.5493582099562106E-2</v>
      </c>
      <c r="Y95" s="11" t="str">
        <f>IF('Daily PnL Log'!Y322&lt;&gt;"",'Daily PnL Log'!Y322,"")</f>
        <v/>
      </c>
      <c r="Z95" s="11" t="str">
        <f>IF('Daily PnL Log'!AA322&lt;&gt;"",'Daily PnL Log'!AA322,"")</f>
        <v/>
      </c>
      <c r="AA95" s="11" t="str">
        <f>IF('Daily PnL Log'!AB322&lt;&gt;"",'Daily PnL Log'!AB322,"")</f>
        <v/>
      </c>
      <c r="AB95" s="11">
        <f>IF('Daily PnL Log'!AC322&lt;&gt;"",'Daily PnL Log'!AC322,"")</f>
        <v>99045.38</v>
      </c>
    </row>
    <row r="96" spans="1:28" x14ac:dyDescent="0.25">
      <c r="A96" s="47" t="str">
        <f t="shared" si="2"/>
        <v>Mar</v>
      </c>
      <c r="B96" s="14">
        <f>'Daily PnL Log'!B323</f>
        <v>44630</v>
      </c>
      <c r="C96" s="13">
        <f>IF('Daily PnL Log'!C323&lt;&gt;"",'Daily PnL Log'!C323,"")</f>
        <v>-42637.8</v>
      </c>
      <c r="D96" s="13">
        <f>IF('Daily PnL Log'!D323&lt;&gt;"",'Daily PnL Log'!D323,"")</f>
        <v>-9059.6</v>
      </c>
      <c r="E96" s="13">
        <f>IF('Daily PnL Log'!E323&lt;&gt;"",'Daily PnL Log'!E323,"")</f>
        <v>-3726.4</v>
      </c>
      <c r="F96" s="13">
        <f>IF('Daily PnL Log'!F323&lt;&gt;"",'Daily PnL Log'!F323,"")</f>
        <v>9388.7999999999993</v>
      </c>
      <c r="G96" s="13">
        <f>IF('Daily PnL Log'!G323&lt;&gt;"",'Daily PnL Log'!G323,"")</f>
        <v>-43896.3</v>
      </c>
      <c r="H96" s="13">
        <f>IF('Daily PnL Log'!H323&lt;&gt;"",'Daily PnL Log'!H323,"")</f>
        <v>0</v>
      </c>
      <c r="I96" s="13">
        <f>IF('Daily PnL Log'!I323&lt;&gt;"",'Daily PnL Log'!I323,"")</f>
        <v>0</v>
      </c>
      <c r="J96" s="13">
        <f>IF('Daily PnL Log'!J323&lt;&gt;"",'Daily PnL Log'!J323,"")</f>
        <v>-89931.3</v>
      </c>
      <c r="K96" s="13">
        <f>IF('Daily PnL Log'!K323&lt;&gt;"",'Daily PnL Log'!K323,"")</f>
        <v>-71.180000000000007</v>
      </c>
      <c r="L96" s="13">
        <f>IF('Daily PnL Log'!L323&lt;&gt;"",'Daily PnL Log'!L323,"")</f>
        <v>-504.39</v>
      </c>
      <c r="M96" s="13">
        <f>IF('Daily PnL Log'!M323&lt;&gt;"",'Daily PnL Log'!M323,"")</f>
        <v>-575.56999999999994</v>
      </c>
      <c r="N96" s="13">
        <f>IF('Daily PnL Log'!N323&lt;&gt;"",'Daily PnL Log'!N323,"")</f>
        <v>-90506.87000000001</v>
      </c>
      <c r="O96" s="13">
        <f t="shared" si="6"/>
        <v>124792.89999999992</v>
      </c>
      <c r="P96" s="13">
        <f t="shared" si="7"/>
        <v>51577.200000000004</v>
      </c>
      <c r="Q96" s="13">
        <f t="shared" si="8"/>
        <v>11765.199999999981</v>
      </c>
      <c r="R96" s="13">
        <f t="shared" si="9"/>
        <v>194249.1</v>
      </c>
      <c r="S96" s="13">
        <f t="shared" si="10"/>
        <v>493704.99999999994</v>
      </c>
      <c r="T96" s="13">
        <f t="shared" si="11"/>
        <v>-15685.500000000002</v>
      </c>
      <c r="U96" s="13">
        <f t="shared" si="12"/>
        <v>0</v>
      </c>
      <c r="V96" s="13">
        <f t="shared" si="13"/>
        <v>860403.89999999979</v>
      </c>
      <c r="W96" s="13">
        <f>IF('Daily PnL Log'!W323&lt;&gt;"",'Daily PnL Log'!W323,"")</f>
        <v>555838</v>
      </c>
      <c r="X96" s="15">
        <f>IF('Daily PnL Log'!X323&lt;&gt;"",'Daily PnL Log'!X323,"")</f>
        <v>-0.16282958343977924</v>
      </c>
      <c r="Y96" s="13" t="str">
        <f>IF('Daily PnL Log'!Y323&lt;&gt;"",'Daily PnL Log'!Y323,"")</f>
        <v/>
      </c>
      <c r="Z96" s="13" t="str">
        <f>IF('Daily PnL Log'!AA323&lt;&gt;"",'Daily PnL Log'!AA323,"")</f>
        <v/>
      </c>
      <c r="AA96" s="13" t="str">
        <f>IF('Daily PnL Log'!AB323&lt;&gt;"",'Daily PnL Log'!AB323,"")</f>
        <v/>
      </c>
      <c r="AB96" s="13">
        <f>IF('Daily PnL Log'!AC323&lt;&gt;"",'Daily PnL Log'!AC323,"")</f>
        <v>289548.56</v>
      </c>
    </row>
    <row r="97" spans="1:28" x14ac:dyDescent="0.25">
      <c r="A97" s="48" t="str">
        <f t="shared" si="2"/>
        <v>Mar</v>
      </c>
      <c r="B97" s="2">
        <f>'Daily PnL Log'!B324</f>
        <v>44631</v>
      </c>
      <c r="C97" s="11">
        <f>IF('Daily PnL Log'!C324&lt;&gt;"",'Daily PnL Log'!C324,"")</f>
        <v>-21795.4</v>
      </c>
      <c r="D97" s="11">
        <f>IF('Daily PnL Log'!D324&lt;&gt;"",'Daily PnL Log'!D324,"")</f>
        <v>16626.599999999999</v>
      </c>
      <c r="E97" s="11">
        <f>IF('Daily PnL Log'!E324&lt;&gt;"",'Daily PnL Log'!E324,"")</f>
        <v>1066.5999999999999</v>
      </c>
      <c r="F97" s="11">
        <f>IF('Daily PnL Log'!F324&lt;&gt;"",'Daily PnL Log'!F324,"")</f>
        <v>-34024.6</v>
      </c>
      <c r="G97" s="11">
        <f>IF('Daily PnL Log'!G324&lt;&gt;"",'Daily PnL Log'!G324,"")</f>
        <v>13378.7</v>
      </c>
      <c r="H97" s="11">
        <f>IF('Daily PnL Log'!H324&lt;&gt;"",'Daily PnL Log'!H324,"")</f>
        <v>0</v>
      </c>
      <c r="I97" s="11">
        <f>IF('Daily PnL Log'!I324&lt;&gt;"",'Daily PnL Log'!I324,"")</f>
        <v>0</v>
      </c>
      <c r="J97" s="11">
        <f>IF('Daily PnL Log'!J324&lt;&gt;"",'Daily PnL Log'!J324,"")</f>
        <v>-24748.100000000002</v>
      </c>
      <c r="K97" s="11">
        <f>IF('Daily PnL Log'!K324&lt;&gt;"",'Daily PnL Log'!K324,"")</f>
        <v>-46.2</v>
      </c>
      <c r="L97" s="11">
        <f>IF('Daily PnL Log'!L324&lt;&gt;"",'Daily PnL Log'!L324,"")</f>
        <v>-327.52</v>
      </c>
      <c r="M97" s="11">
        <f>IF('Daily PnL Log'!M324&lt;&gt;"",'Daily PnL Log'!M324,"")</f>
        <v>-373.71999999999997</v>
      </c>
      <c r="N97" s="11">
        <f>IF('Daily PnL Log'!N324&lt;&gt;"",'Daily PnL Log'!N324,"")</f>
        <v>-25121.820000000003</v>
      </c>
      <c r="O97" s="11">
        <f t="shared" si="6"/>
        <v>102997.49999999991</v>
      </c>
      <c r="P97" s="11">
        <f t="shared" si="7"/>
        <v>68203.8</v>
      </c>
      <c r="Q97" s="11">
        <f t="shared" si="8"/>
        <v>12831.799999999981</v>
      </c>
      <c r="R97" s="11">
        <f t="shared" si="9"/>
        <v>160224.5</v>
      </c>
      <c r="S97" s="11">
        <f t="shared" si="10"/>
        <v>507083.69999999995</v>
      </c>
      <c r="T97" s="11">
        <f t="shared" si="11"/>
        <v>-15685.500000000002</v>
      </c>
      <c r="U97" s="11">
        <f t="shared" si="12"/>
        <v>0</v>
      </c>
      <c r="V97" s="11">
        <f t="shared" si="13"/>
        <v>835655.79999999981</v>
      </c>
      <c r="W97" s="11">
        <f>IF('Daily PnL Log'!W324&lt;&gt;"",'Daily PnL Log'!W324,"")</f>
        <v>699233</v>
      </c>
      <c r="X97" s="16">
        <f>IF('Daily PnL Log'!X324&lt;&gt;"",'Daily PnL Log'!X324,"")</f>
        <v>-3.5927680758774262E-2</v>
      </c>
      <c r="Y97" s="11" t="str">
        <f>IF('Daily PnL Log'!Y324&lt;&gt;"",'Daily PnL Log'!Y324,"")</f>
        <v/>
      </c>
      <c r="Z97" s="11" t="str">
        <f>IF('Daily PnL Log'!AA324&lt;&gt;"",'Daily PnL Log'!AA324,"")</f>
        <v/>
      </c>
      <c r="AA97" s="11" t="str">
        <f>IF('Daily PnL Log'!AB324&lt;&gt;"",'Daily PnL Log'!AB324,"")</f>
        <v/>
      </c>
      <c r="AB97" s="11">
        <f>IF('Daily PnL Log'!AC324&lt;&gt;"",'Daily PnL Log'!AC324,"")</f>
        <v>270952.84000000003</v>
      </c>
    </row>
    <row r="98" spans="1:28" x14ac:dyDescent="0.25">
      <c r="A98" s="47" t="str">
        <f t="shared" si="2"/>
        <v>Mar</v>
      </c>
      <c r="B98" s="14">
        <f>'Daily PnL Log'!B325</f>
        <v>44634</v>
      </c>
      <c r="C98" s="13">
        <f>IF('Daily PnL Log'!C325&lt;&gt;"",'Daily PnL Log'!C325,"")</f>
        <v>-5299.3</v>
      </c>
      <c r="D98" s="13">
        <f>IF('Daily PnL Log'!D325&lt;&gt;"",'Daily PnL Log'!D325,"")</f>
        <v>5401.7</v>
      </c>
      <c r="E98" s="13">
        <f>IF('Daily PnL Log'!E325&lt;&gt;"",'Daily PnL Log'!E325,"")</f>
        <v>5427.4</v>
      </c>
      <c r="F98" s="13">
        <f>IF('Daily PnL Log'!F325&lt;&gt;"",'Daily PnL Log'!F325,"")</f>
        <v>12857.2</v>
      </c>
      <c r="G98" s="13">
        <f>IF('Daily PnL Log'!G325&lt;&gt;"",'Daily PnL Log'!G325,"")</f>
        <v>-289.5</v>
      </c>
      <c r="H98" s="13">
        <f>IF('Daily PnL Log'!H325&lt;&gt;"",'Daily PnL Log'!H325,"")</f>
        <v>0</v>
      </c>
      <c r="I98" s="13">
        <f>IF('Daily PnL Log'!I325&lt;&gt;"",'Daily PnL Log'!I325,"")</f>
        <v>0</v>
      </c>
      <c r="J98" s="13">
        <f>IF('Daily PnL Log'!J325&lt;&gt;"",'Daily PnL Log'!J325,"")</f>
        <v>18097.5</v>
      </c>
      <c r="K98" s="13">
        <f>IF('Daily PnL Log'!K325&lt;&gt;"",'Daily PnL Log'!K325,"")</f>
        <v>-29.44</v>
      </c>
      <c r="L98" s="13">
        <f>IF('Daily PnL Log'!L325&lt;&gt;"",'Daily PnL Log'!L325,"")</f>
        <v>-208.61</v>
      </c>
      <c r="M98" s="13">
        <f>IF('Daily PnL Log'!M325&lt;&gt;"",'Daily PnL Log'!M325,"")</f>
        <v>-238.05</v>
      </c>
      <c r="N98" s="13">
        <f>IF('Daily PnL Log'!N325&lt;&gt;"",'Daily PnL Log'!N325,"")</f>
        <v>17859.45</v>
      </c>
      <c r="O98" s="13">
        <f t="shared" si="6"/>
        <v>97698.19999999991</v>
      </c>
      <c r="P98" s="13">
        <f t="shared" si="7"/>
        <v>73605.5</v>
      </c>
      <c r="Q98" s="13">
        <f t="shared" si="8"/>
        <v>18259.199999999983</v>
      </c>
      <c r="R98" s="13">
        <f t="shared" si="9"/>
        <v>173081.7</v>
      </c>
      <c r="S98" s="13">
        <f t="shared" si="10"/>
        <v>506794.19999999995</v>
      </c>
      <c r="T98" s="13">
        <f t="shared" si="11"/>
        <v>-15685.500000000002</v>
      </c>
      <c r="U98" s="13">
        <f t="shared" si="12"/>
        <v>0</v>
      </c>
      <c r="V98" s="13">
        <f t="shared" si="13"/>
        <v>853753.29999999981</v>
      </c>
      <c r="W98" s="13">
        <f>IF('Daily PnL Log'!W325&lt;&gt;"",'Daily PnL Log'!W325,"")</f>
        <v>513119</v>
      </c>
      <c r="X98" s="15">
        <f>IF('Daily PnL Log'!X325&lt;&gt;"",'Daily PnL Log'!X325,"")</f>
        <v>3.480566886043978E-2</v>
      </c>
      <c r="Y98" s="13" t="str">
        <f>IF('Daily PnL Log'!Y325&lt;&gt;"",'Daily PnL Log'!Y325,"")</f>
        <v/>
      </c>
      <c r="Z98" s="13" t="str">
        <f>IF('Daily PnL Log'!AA325&lt;&gt;"",'Daily PnL Log'!AA325,"")</f>
        <v/>
      </c>
      <c r="AA98" s="13" t="str">
        <f>IF('Daily PnL Log'!AB325&lt;&gt;"",'Daily PnL Log'!AB325,"")</f>
        <v/>
      </c>
      <c r="AB98" s="13">
        <f>IF('Daily PnL Log'!AC325&lt;&gt;"",'Daily PnL Log'!AC325,"")</f>
        <v>268934.78999999998</v>
      </c>
    </row>
    <row r="99" spans="1:28" x14ac:dyDescent="0.25">
      <c r="A99" s="48" t="str">
        <f t="shared" si="2"/>
        <v>Mar</v>
      </c>
      <c r="B99" s="2">
        <f>'Daily PnL Log'!B326</f>
        <v>44635</v>
      </c>
      <c r="C99" s="11">
        <f>IF('Daily PnL Log'!C326&lt;&gt;"",'Daily PnL Log'!C326,"")</f>
        <v>27308.6</v>
      </c>
      <c r="D99" s="11">
        <f>IF('Daily PnL Log'!D326&lt;&gt;"",'Daily PnL Log'!D326,"")</f>
        <v>-438.6</v>
      </c>
      <c r="E99" s="11">
        <f>IF('Daily PnL Log'!E326&lt;&gt;"",'Daily PnL Log'!E326,"")</f>
        <v>730.5</v>
      </c>
      <c r="F99" s="11">
        <f>IF('Daily PnL Log'!F326&lt;&gt;"",'Daily PnL Log'!F326,"")</f>
        <v>-21618.7</v>
      </c>
      <c r="G99" s="11">
        <f>IF('Daily PnL Log'!G326&lt;&gt;"",'Daily PnL Log'!G326,"")</f>
        <v>6583.1</v>
      </c>
      <c r="H99" s="11">
        <f>IF('Daily PnL Log'!H326&lt;&gt;"",'Daily PnL Log'!H326,"")</f>
        <v>0</v>
      </c>
      <c r="I99" s="11">
        <f>IF('Daily PnL Log'!I326&lt;&gt;"",'Daily PnL Log'!I326,"")</f>
        <v>0</v>
      </c>
      <c r="J99" s="11">
        <f>IF('Daily PnL Log'!J326&lt;&gt;"",'Daily PnL Log'!J326,"")</f>
        <v>12564.9</v>
      </c>
      <c r="K99" s="11">
        <f>IF('Daily PnL Log'!K326&lt;&gt;"",'Daily PnL Log'!K326,"")</f>
        <v>-32.659999999999997</v>
      </c>
      <c r="L99" s="11">
        <f>IF('Daily PnL Log'!L326&lt;&gt;"",'Daily PnL Log'!L326,"")</f>
        <v>-231.12</v>
      </c>
      <c r="M99" s="11">
        <f>IF('Daily PnL Log'!M326&lt;&gt;"",'Daily PnL Log'!M326,"")</f>
        <v>-263.77999999999997</v>
      </c>
      <c r="N99" s="11">
        <f>IF('Daily PnL Log'!N326&lt;&gt;"",'Daily PnL Log'!N326,"")</f>
        <v>12301.119999999999</v>
      </c>
      <c r="O99" s="11">
        <f t="shared" si="6"/>
        <v>125006.7999999999</v>
      </c>
      <c r="P99" s="11">
        <f t="shared" si="7"/>
        <v>73166.899999999994</v>
      </c>
      <c r="Q99" s="11">
        <f t="shared" si="8"/>
        <v>18989.699999999983</v>
      </c>
      <c r="R99" s="11">
        <f t="shared" si="9"/>
        <v>151463</v>
      </c>
      <c r="S99" s="11">
        <f t="shared" si="10"/>
        <v>513377.29999999993</v>
      </c>
      <c r="T99" s="11">
        <f t="shared" si="11"/>
        <v>-15685.500000000002</v>
      </c>
      <c r="U99" s="11">
        <f t="shared" si="12"/>
        <v>0</v>
      </c>
      <c r="V99" s="11">
        <f t="shared" si="13"/>
        <v>866318.19999999984</v>
      </c>
      <c r="W99" s="11">
        <f>IF('Daily PnL Log'!W326&lt;&gt;"",'Daily PnL Log'!W326,"")</f>
        <v>479322</v>
      </c>
      <c r="X99" s="16">
        <f>IF('Daily PnL Log'!X326&lt;&gt;"",'Daily PnL Log'!X326,"")</f>
        <v>2.5663583144524972E-2</v>
      </c>
      <c r="Y99" s="11" t="str">
        <f>IF('Daily PnL Log'!Y326&lt;&gt;"",'Daily PnL Log'!Y326,"")</f>
        <v/>
      </c>
      <c r="Z99" s="11" t="str">
        <f>IF('Daily PnL Log'!AA326&lt;&gt;"",'Daily PnL Log'!AA326,"")</f>
        <v/>
      </c>
      <c r="AA99" s="11" t="str">
        <f>IF('Daily PnL Log'!AB326&lt;&gt;"",'Daily PnL Log'!AB326,"")</f>
        <v/>
      </c>
      <c r="AB99" s="11">
        <f>IF('Daily PnL Log'!AC326&lt;&gt;"",'Daily PnL Log'!AC326,"")</f>
        <v>277394.01</v>
      </c>
    </row>
    <row r="100" spans="1:28" x14ac:dyDescent="0.25">
      <c r="A100" s="47" t="str">
        <f t="shared" si="2"/>
        <v>Mar</v>
      </c>
      <c r="B100" s="14">
        <f>'Daily PnL Log'!B327</f>
        <v>44636</v>
      </c>
      <c r="C100" s="13">
        <f>IF('Daily PnL Log'!C327&lt;&gt;"",'Daily PnL Log'!C327,"")</f>
        <v>-15768.1</v>
      </c>
      <c r="D100" s="13">
        <f>IF('Daily PnL Log'!D327&lt;&gt;"",'Daily PnL Log'!D327,"")</f>
        <v>-7287.3</v>
      </c>
      <c r="E100" s="13">
        <f>IF('Daily PnL Log'!E327&lt;&gt;"",'Daily PnL Log'!E327,"")</f>
        <v>10166.4</v>
      </c>
      <c r="F100" s="13">
        <f>IF('Daily PnL Log'!F327&lt;&gt;"",'Daily PnL Log'!F327,"")</f>
        <v>25544.799999999999</v>
      </c>
      <c r="G100" s="13">
        <f>IF('Daily PnL Log'!G327&lt;&gt;"",'Daily PnL Log'!G327,"")</f>
        <v>30279.3</v>
      </c>
      <c r="H100" s="13">
        <f>IF('Daily PnL Log'!H327&lt;&gt;"",'Daily PnL Log'!H327,"")</f>
        <v>0</v>
      </c>
      <c r="I100" s="13">
        <f>IF('Daily PnL Log'!I327&lt;&gt;"",'Daily PnL Log'!I327,"")</f>
        <v>0</v>
      </c>
      <c r="J100" s="13">
        <f>IF('Daily PnL Log'!J327&lt;&gt;"",'Daily PnL Log'!J327,"")</f>
        <v>42935.1</v>
      </c>
      <c r="K100" s="13">
        <f>IF('Daily PnL Log'!K327&lt;&gt;"",'Daily PnL Log'!K327,"")</f>
        <v>-47.32</v>
      </c>
      <c r="L100" s="13">
        <f>IF('Daily PnL Log'!L327&lt;&gt;"",'Daily PnL Log'!L327,"")</f>
        <v>-335.57</v>
      </c>
      <c r="M100" s="13">
        <f>IF('Daily PnL Log'!M327&lt;&gt;"",'Daily PnL Log'!M327,"")</f>
        <v>-382.89</v>
      </c>
      <c r="N100" s="13">
        <f>IF('Daily PnL Log'!N327&lt;&gt;"",'Daily PnL Log'!N327,"")</f>
        <v>42552.21</v>
      </c>
      <c r="O100" s="13">
        <f t="shared" si="6"/>
        <v>109238.6999999999</v>
      </c>
      <c r="P100" s="13">
        <f t="shared" si="7"/>
        <v>65879.599999999991</v>
      </c>
      <c r="Q100" s="13">
        <f t="shared" si="8"/>
        <v>29156.099999999984</v>
      </c>
      <c r="R100" s="13">
        <f t="shared" si="9"/>
        <v>177007.8</v>
      </c>
      <c r="S100" s="13">
        <f t="shared" si="10"/>
        <v>543656.6</v>
      </c>
      <c r="T100" s="13">
        <f t="shared" si="11"/>
        <v>-15685.500000000002</v>
      </c>
      <c r="U100" s="13">
        <f t="shared" si="12"/>
        <v>0</v>
      </c>
      <c r="V100" s="13">
        <f t="shared" si="13"/>
        <v>909253.29999999981</v>
      </c>
      <c r="W100" s="13">
        <f>IF('Daily PnL Log'!W327&lt;&gt;"",'Daily PnL Log'!W327,"")</f>
        <v>497130</v>
      </c>
      <c r="X100" s="15">
        <f>IF('Daily PnL Log'!X327&lt;&gt;"",'Daily PnL Log'!X327,"")</f>
        <v>8.5595739544988225E-2</v>
      </c>
      <c r="Y100" s="13" t="str">
        <f>IF('Daily PnL Log'!Y327&lt;&gt;"",'Daily PnL Log'!Y327,"")</f>
        <v/>
      </c>
      <c r="Z100" s="13" t="str">
        <f>IF('Daily PnL Log'!AA327&lt;&gt;"",'Daily PnL Log'!AA327,"")</f>
        <v/>
      </c>
      <c r="AA100" s="13" t="str">
        <f>IF('Daily PnL Log'!AB327&lt;&gt;"",'Daily PnL Log'!AB327,"")</f>
        <v/>
      </c>
      <c r="AB100" s="13">
        <f>IF('Daily PnL Log'!AC327&lt;&gt;"",'Daily PnL Log'!AC327,"")</f>
        <v>80877.119999999995</v>
      </c>
    </row>
    <row r="101" spans="1:28" x14ac:dyDescent="0.25">
      <c r="A101" s="48" t="str">
        <f t="shared" si="2"/>
        <v>Mar</v>
      </c>
      <c r="B101" s="2">
        <f>'Daily PnL Log'!B328</f>
        <v>44637</v>
      </c>
      <c r="C101" s="11">
        <f>IF('Daily PnL Log'!C328&lt;&gt;"",'Daily PnL Log'!C328,"")</f>
        <v>13060.2</v>
      </c>
      <c r="D101" s="11">
        <f>IF('Daily PnL Log'!D328&lt;&gt;"",'Daily PnL Log'!D328,"")</f>
        <v>-4003.5</v>
      </c>
      <c r="E101" s="11">
        <f>IF('Daily PnL Log'!E328&lt;&gt;"",'Daily PnL Log'!E328,"")</f>
        <v>4280</v>
      </c>
      <c r="F101" s="11">
        <f>IF('Daily PnL Log'!F328&lt;&gt;"",'Daily PnL Log'!F328,"")</f>
        <v>-44563.9</v>
      </c>
      <c r="G101" s="11">
        <f>IF('Daily PnL Log'!G328&lt;&gt;"",'Daily PnL Log'!G328,"")</f>
        <v>-38086.5</v>
      </c>
      <c r="H101" s="11">
        <f>IF('Daily PnL Log'!H328&lt;&gt;"",'Daily PnL Log'!H328,"")</f>
        <v>0</v>
      </c>
      <c r="I101" s="11">
        <f>IF('Daily PnL Log'!I328&lt;&gt;"",'Daily PnL Log'!I328,"")</f>
        <v>0</v>
      </c>
      <c r="J101" s="11">
        <f>IF('Daily PnL Log'!J328&lt;&gt;"",'Daily PnL Log'!J328,"")</f>
        <v>-69313.7</v>
      </c>
      <c r="K101" s="11">
        <f>IF('Daily PnL Log'!K328&lt;&gt;"",'Daily PnL Log'!K328,"")</f>
        <v>-27.3</v>
      </c>
      <c r="L101" s="11">
        <f>IF('Daily PnL Log'!L328&lt;&gt;"",'Daily PnL Log'!L328,"")</f>
        <v>-194.35</v>
      </c>
      <c r="M101" s="11">
        <f>IF('Daily PnL Log'!M328&lt;&gt;"",'Daily PnL Log'!M328,"")</f>
        <v>-221.65</v>
      </c>
      <c r="N101" s="11">
        <f>IF('Daily PnL Log'!N328&lt;&gt;"",'Daily PnL Log'!N328,"")</f>
        <v>-69535.349999999991</v>
      </c>
      <c r="O101" s="11">
        <f t="shared" si="6"/>
        <v>122298.89999999989</v>
      </c>
      <c r="P101" s="11">
        <f t="shared" si="7"/>
        <v>61876.099999999991</v>
      </c>
      <c r="Q101" s="11">
        <f t="shared" si="8"/>
        <v>33436.099999999984</v>
      </c>
      <c r="R101" s="11">
        <f t="shared" si="9"/>
        <v>132443.9</v>
      </c>
      <c r="S101" s="11">
        <f t="shared" si="10"/>
        <v>505570.1</v>
      </c>
      <c r="T101" s="11">
        <f t="shared" si="11"/>
        <v>-15685.500000000002</v>
      </c>
      <c r="U101" s="11">
        <f t="shared" si="12"/>
        <v>0</v>
      </c>
      <c r="V101" s="11">
        <f t="shared" si="13"/>
        <v>839939.59999999986</v>
      </c>
      <c r="W101" s="11">
        <f>IF('Daily PnL Log'!W328&lt;&gt;"",'Daily PnL Log'!W328,"")</f>
        <v>581538</v>
      </c>
      <c r="X101" s="16">
        <f>IF('Daily PnL Log'!X328&lt;&gt;"",'Daily PnL Log'!X328,"")</f>
        <v>-0.11957146394560629</v>
      </c>
      <c r="Y101" s="11">
        <f>IF('Daily PnL Log'!Y328&lt;&gt;"",'Daily PnL Log'!Y328,"")</f>
        <v>-9118.4</v>
      </c>
      <c r="Z101" s="11" t="str">
        <f>IF('Daily PnL Log'!AA328&lt;&gt;"",'Daily PnL Log'!AA328,"")</f>
        <v/>
      </c>
      <c r="AA101" s="11" t="str">
        <f>IF('Daily PnL Log'!AB328&lt;&gt;"",'Daily PnL Log'!AB328,"")</f>
        <v/>
      </c>
      <c r="AB101" s="11">
        <f>IF('Daily PnL Log'!AC328&lt;&gt;"",'Daily PnL Log'!AC328,"")</f>
        <v>274182.46999999997</v>
      </c>
    </row>
    <row r="102" spans="1:28" x14ac:dyDescent="0.25">
      <c r="A102" s="47" t="str">
        <f t="shared" si="2"/>
        <v>Mar</v>
      </c>
      <c r="B102" s="14">
        <f>'Daily PnL Log'!B329</f>
        <v>44638</v>
      </c>
      <c r="C102" s="13">
        <f>IF('Daily PnL Log'!C329&lt;&gt;"",'Daily PnL Log'!C329,"")</f>
        <v>17573</v>
      </c>
      <c r="D102" s="13">
        <f>IF('Daily PnL Log'!D329&lt;&gt;"",'Daily PnL Log'!D329,"")</f>
        <v>11765.9</v>
      </c>
      <c r="E102" s="13">
        <f>IF('Daily PnL Log'!E329&lt;&gt;"",'Daily PnL Log'!E329,"")</f>
        <v>-2615.4</v>
      </c>
      <c r="F102" s="13">
        <f>IF('Daily PnL Log'!F329&lt;&gt;"",'Daily PnL Log'!F329,"")</f>
        <v>-52755.7</v>
      </c>
      <c r="G102" s="13">
        <f>IF('Daily PnL Log'!G329&lt;&gt;"",'Daily PnL Log'!G329,"")</f>
        <v>-1356.2</v>
      </c>
      <c r="H102" s="13">
        <f>IF('Daily PnL Log'!H329&lt;&gt;"",'Daily PnL Log'!H329,"")</f>
        <v>0</v>
      </c>
      <c r="I102" s="13">
        <f>IF('Daily PnL Log'!I329&lt;&gt;"",'Daily PnL Log'!I329,"")</f>
        <v>0</v>
      </c>
      <c r="J102" s="13">
        <f>IF('Daily PnL Log'!J329&lt;&gt;"",'Daily PnL Log'!J329,"")</f>
        <v>-27388.399999999998</v>
      </c>
      <c r="K102" s="13">
        <f>IF('Daily PnL Log'!K329&lt;&gt;"",'Daily PnL Log'!K329,"")</f>
        <v>-23.88</v>
      </c>
      <c r="L102" s="13">
        <f>IF('Daily PnL Log'!L329&lt;&gt;"",'Daily PnL Log'!L329,"")</f>
        <v>-169.74</v>
      </c>
      <c r="M102" s="13">
        <f>IF('Daily PnL Log'!M329&lt;&gt;"",'Daily PnL Log'!M329,"")</f>
        <v>-193.62</v>
      </c>
      <c r="N102" s="13">
        <f>IF('Daily PnL Log'!N329&lt;&gt;"",'Daily PnL Log'!N329,"")</f>
        <v>-27582.019999999997</v>
      </c>
      <c r="O102" s="13">
        <f t="shared" si="6"/>
        <v>139871.89999999991</v>
      </c>
      <c r="P102" s="13">
        <f t="shared" si="7"/>
        <v>73641.999999999985</v>
      </c>
      <c r="Q102" s="13">
        <f t="shared" si="8"/>
        <v>30820.699999999983</v>
      </c>
      <c r="R102" s="13">
        <f t="shared" si="9"/>
        <v>79688.2</v>
      </c>
      <c r="S102" s="13">
        <f t="shared" si="10"/>
        <v>504213.89999999997</v>
      </c>
      <c r="T102" s="13">
        <f t="shared" si="11"/>
        <v>-15685.500000000002</v>
      </c>
      <c r="U102" s="13">
        <f t="shared" si="12"/>
        <v>0</v>
      </c>
      <c r="V102" s="13">
        <f t="shared" si="13"/>
        <v>812551.19999999984</v>
      </c>
      <c r="W102" s="13">
        <f>IF('Daily PnL Log'!W329&lt;&gt;"",'Daily PnL Log'!W329,"")</f>
        <v>551506</v>
      </c>
      <c r="X102" s="15">
        <f>IF('Daily PnL Log'!X329&lt;&gt;"",'Daily PnL Log'!X329,"")</f>
        <v>-5.001218481757224E-2</v>
      </c>
      <c r="Y102" s="13" t="str">
        <f>IF('Daily PnL Log'!Y329&lt;&gt;"",'Daily PnL Log'!Y329,"")</f>
        <v/>
      </c>
      <c r="Z102" s="13" t="str">
        <f>IF('Daily PnL Log'!AA329&lt;&gt;"",'Daily PnL Log'!AA329,"")</f>
        <v/>
      </c>
      <c r="AA102" s="13" t="str">
        <f>IF('Daily PnL Log'!AB329&lt;&gt;"",'Daily PnL Log'!AB329,"")</f>
        <v/>
      </c>
      <c r="AB102" s="13">
        <f>IF('Daily PnL Log'!AC329&lt;&gt;"",'Daily PnL Log'!AC329,"")</f>
        <v>233295.1</v>
      </c>
    </row>
    <row r="103" spans="1:28" x14ac:dyDescent="0.25">
      <c r="A103" s="48" t="str">
        <f t="shared" si="2"/>
        <v>Mar</v>
      </c>
      <c r="B103" s="2">
        <f>'Daily PnL Log'!B330</f>
        <v>44641</v>
      </c>
      <c r="C103" s="11">
        <f>IF('Daily PnL Log'!C330&lt;&gt;"",'Daily PnL Log'!C330,"")</f>
        <v>-15296</v>
      </c>
      <c r="D103" s="11">
        <f>IF('Daily PnL Log'!D330&lt;&gt;"",'Daily PnL Log'!D330,"")</f>
        <v>13934.5</v>
      </c>
      <c r="E103" s="11">
        <f>IF('Daily PnL Log'!E330&lt;&gt;"",'Daily PnL Log'!E330,"")</f>
        <v>1631.4</v>
      </c>
      <c r="F103" s="11">
        <f>IF('Daily PnL Log'!F330&lt;&gt;"",'Daily PnL Log'!F330,"")</f>
        <v>29209.9</v>
      </c>
      <c r="G103" s="11">
        <f>IF('Daily PnL Log'!G330&lt;&gt;"",'Daily PnL Log'!G330,"")</f>
        <v>-30528.799999999999</v>
      </c>
      <c r="H103" s="11">
        <f>IF('Daily PnL Log'!H330&lt;&gt;"",'Daily PnL Log'!H330,"")</f>
        <v>0</v>
      </c>
      <c r="I103" s="11">
        <f>IF('Daily PnL Log'!I330&lt;&gt;"",'Daily PnL Log'!I330,"")</f>
        <v>0</v>
      </c>
      <c r="J103" s="11">
        <f>IF('Daily PnL Log'!J330&lt;&gt;"",'Daily PnL Log'!J330,"")</f>
        <v>-1048.9999999999964</v>
      </c>
      <c r="K103" s="11">
        <f>IF('Daily PnL Log'!K330&lt;&gt;"",'Daily PnL Log'!K330,"")</f>
        <v>-63.86</v>
      </c>
      <c r="L103" s="11">
        <f>IF('Daily PnL Log'!L330&lt;&gt;"",'Daily PnL Log'!L330,"")</f>
        <v>-452.64</v>
      </c>
      <c r="M103" s="11">
        <f>IF('Daily PnL Log'!M330&lt;&gt;"",'Daily PnL Log'!M330,"")</f>
        <v>-516.5</v>
      </c>
      <c r="N103" s="11">
        <f>IF('Daily PnL Log'!N330&lt;&gt;"",'Daily PnL Log'!N330,"")</f>
        <v>-1565.4999999999964</v>
      </c>
      <c r="O103" s="11">
        <f t="shared" si="6"/>
        <v>124575.89999999991</v>
      </c>
      <c r="P103" s="11">
        <f t="shared" si="7"/>
        <v>87576.499999999985</v>
      </c>
      <c r="Q103" s="11">
        <f t="shared" si="8"/>
        <v>32452.099999999984</v>
      </c>
      <c r="R103" s="11">
        <f t="shared" si="9"/>
        <v>108898.1</v>
      </c>
      <c r="S103" s="11">
        <f t="shared" si="10"/>
        <v>473685.1</v>
      </c>
      <c r="T103" s="11">
        <f t="shared" si="11"/>
        <v>-15685.500000000002</v>
      </c>
      <c r="U103" s="11">
        <f t="shared" si="12"/>
        <v>0</v>
      </c>
      <c r="V103" s="11">
        <f t="shared" si="13"/>
        <v>811502.19999999984</v>
      </c>
      <c r="W103" s="11">
        <f>IF('Daily PnL Log'!W330&lt;&gt;"",'Daily PnL Log'!W330,"")</f>
        <v>539173</v>
      </c>
      <c r="X103" s="16">
        <f>IF('Daily PnL Log'!X330&lt;&gt;"",'Daily PnL Log'!X330,"")</f>
        <v>-2.9035207623527076E-3</v>
      </c>
      <c r="Y103" s="11" t="str">
        <f>IF('Daily PnL Log'!Y330&lt;&gt;"",'Daily PnL Log'!Y330,"")</f>
        <v/>
      </c>
      <c r="Z103" s="11" t="str">
        <f>IF('Daily PnL Log'!AA330&lt;&gt;"",'Daily PnL Log'!AA330,"")</f>
        <v/>
      </c>
      <c r="AA103" s="11" t="str">
        <f>IF('Daily PnL Log'!AB330&lt;&gt;"",'Daily PnL Log'!AB330,"")</f>
        <v/>
      </c>
      <c r="AB103" s="11">
        <f>IF('Daily PnL Log'!AC330&lt;&gt;"",'Daily PnL Log'!AC330,"")</f>
        <v>254103.1</v>
      </c>
    </row>
    <row r="104" spans="1:28" x14ac:dyDescent="0.25">
      <c r="A104" s="47" t="str">
        <f t="shared" si="2"/>
        <v>Mar</v>
      </c>
      <c r="B104" s="14">
        <f>'Daily PnL Log'!B331</f>
        <v>44642</v>
      </c>
      <c r="C104" s="13">
        <f>IF('Daily PnL Log'!C331&lt;&gt;"",'Daily PnL Log'!C331,"")</f>
        <v>14329.6</v>
      </c>
      <c r="D104" s="13">
        <f>IF('Daily PnL Log'!D331&lt;&gt;"",'Daily PnL Log'!D331,"")</f>
        <v>-2050.1999999999998</v>
      </c>
      <c r="E104" s="13">
        <f>IF('Daily PnL Log'!E331&lt;&gt;"",'Daily PnL Log'!E331,"")</f>
        <v>-1482</v>
      </c>
      <c r="F104" s="13">
        <f>IF('Daily PnL Log'!F331&lt;&gt;"",'Daily PnL Log'!F331,"")</f>
        <v>29668.3</v>
      </c>
      <c r="G104" s="13">
        <f>IF('Daily PnL Log'!G331&lt;&gt;"",'Daily PnL Log'!G331,"")</f>
        <v>-13475.7</v>
      </c>
      <c r="H104" s="13">
        <f>IF('Daily PnL Log'!H331&lt;&gt;"",'Daily PnL Log'!H331,"")</f>
        <v>0</v>
      </c>
      <c r="I104" s="13">
        <f>IF('Daily PnL Log'!I331&lt;&gt;"",'Daily PnL Log'!I331,"")</f>
        <v>0</v>
      </c>
      <c r="J104" s="13">
        <f>IF('Daily PnL Log'!J331&lt;&gt;"",'Daily PnL Log'!J331,"")</f>
        <v>26989.999999999996</v>
      </c>
      <c r="K104" s="13">
        <f>IF('Daily PnL Log'!K331&lt;&gt;"",'Daily PnL Log'!K331,"")</f>
        <v>-59.65</v>
      </c>
      <c r="L104" s="13">
        <f>IF('Daily PnL Log'!L331&lt;&gt;"",'Daily PnL Log'!L331,"")</f>
        <v>-421.59</v>
      </c>
      <c r="M104" s="13">
        <f>IF('Daily PnL Log'!M331&lt;&gt;"",'Daily PnL Log'!M331,"")</f>
        <v>-481.23999999999995</v>
      </c>
      <c r="N104" s="13">
        <f>IF('Daily PnL Log'!N331&lt;&gt;"",'Daily PnL Log'!N331,"")</f>
        <v>26508.759999999995</v>
      </c>
      <c r="O104" s="13">
        <f t="shared" si="6"/>
        <v>138905.49999999991</v>
      </c>
      <c r="P104" s="13">
        <f t="shared" si="7"/>
        <v>85526.299999999988</v>
      </c>
      <c r="Q104" s="13">
        <f t="shared" si="8"/>
        <v>30970.099999999984</v>
      </c>
      <c r="R104" s="13">
        <f t="shared" si="9"/>
        <v>138566.39999999999</v>
      </c>
      <c r="S104" s="13">
        <f t="shared" si="10"/>
        <v>460209.39999999997</v>
      </c>
      <c r="T104" s="13">
        <f t="shared" si="11"/>
        <v>-15685.500000000002</v>
      </c>
      <c r="U104" s="13">
        <f t="shared" si="12"/>
        <v>0</v>
      </c>
      <c r="V104" s="13">
        <f t="shared" si="13"/>
        <v>838492.19999999984</v>
      </c>
      <c r="W104" s="13">
        <f>IF('Daily PnL Log'!W331&lt;&gt;"",'Daily PnL Log'!W331,"")</f>
        <v>569875</v>
      </c>
      <c r="X104" s="15">
        <f>IF('Daily PnL Log'!X331&lt;&gt;"",'Daily PnL Log'!X331,"")</f>
        <v>4.6516797543320894E-2</v>
      </c>
      <c r="Y104" s="13" t="str">
        <f>IF('Daily PnL Log'!Y331&lt;&gt;"",'Daily PnL Log'!Y331,"")</f>
        <v/>
      </c>
      <c r="Z104" s="13" t="str">
        <f>IF('Daily PnL Log'!AA331&lt;&gt;"",'Daily PnL Log'!AA331,"")</f>
        <v/>
      </c>
      <c r="AA104" s="13" t="str">
        <f>IF('Daily PnL Log'!AB331&lt;&gt;"",'Daily PnL Log'!AB331,"")</f>
        <v/>
      </c>
      <c r="AB104" s="13">
        <f>IF('Daily PnL Log'!AC331&lt;&gt;"",'Daily PnL Log'!AC331,"")</f>
        <v>311487.86</v>
      </c>
    </row>
    <row r="105" spans="1:28" x14ac:dyDescent="0.25">
      <c r="A105" s="48" t="str">
        <f t="shared" ref="A105:A157" si="14">TEXT(B105,"mmm")</f>
        <v>Mar</v>
      </c>
      <c r="B105" s="2">
        <f>'Daily PnL Log'!B332</f>
        <v>44643</v>
      </c>
      <c r="C105" s="11">
        <f>IF('Daily PnL Log'!C332&lt;&gt;"",'Daily PnL Log'!C332,"")</f>
        <v>-30119.599999999999</v>
      </c>
      <c r="D105" s="11">
        <f>IF('Daily PnL Log'!D332&lt;&gt;"",'Daily PnL Log'!D332,"")</f>
        <v>-10603.8</v>
      </c>
      <c r="E105" s="11">
        <f>IF('Daily PnL Log'!E332&lt;&gt;"",'Daily PnL Log'!E332,"")</f>
        <v>-2616.1999999999998</v>
      </c>
      <c r="F105" s="11">
        <f>IF('Daily PnL Log'!F332&lt;&gt;"",'Daily PnL Log'!F332,"")</f>
        <v>6075.7</v>
      </c>
      <c r="G105" s="11">
        <f>IF('Daily PnL Log'!G332&lt;&gt;"",'Daily PnL Log'!G332,"")</f>
        <v>27957.7</v>
      </c>
      <c r="H105" s="11">
        <f>IF('Daily PnL Log'!H332&lt;&gt;"",'Daily PnL Log'!H332,"")</f>
        <v>0</v>
      </c>
      <c r="I105" s="11">
        <f>IF('Daily PnL Log'!I332&lt;&gt;"",'Daily PnL Log'!I332,"")</f>
        <v>0</v>
      </c>
      <c r="J105" s="11">
        <f>IF('Daily PnL Log'!J332&lt;&gt;"",'Daily PnL Log'!J332,"")</f>
        <v>-9306.1999999999935</v>
      </c>
      <c r="K105" s="11">
        <f>IF('Daily PnL Log'!K332&lt;&gt;"",'Daily PnL Log'!K332,"")</f>
        <v>-72.930000000000007</v>
      </c>
      <c r="L105" s="11">
        <f>IF('Daily PnL Log'!L332&lt;&gt;"",'Daily PnL Log'!L332,"")</f>
        <v>-513.6</v>
      </c>
      <c r="M105" s="11">
        <f>IF('Daily PnL Log'!M332&lt;&gt;"",'Daily PnL Log'!M332,"")</f>
        <v>-586.53</v>
      </c>
      <c r="N105" s="11">
        <f>IF('Daily PnL Log'!N332&lt;&gt;"",'Daily PnL Log'!N332,"")</f>
        <v>-9892.7299999999941</v>
      </c>
      <c r="O105" s="11">
        <f t="shared" ref="O105:O157" si="15">IF(C105&lt;&gt;"",O104+C105,"")</f>
        <v>108785.89999999991</v>
      </c>
      <c r="P105" s="11">
        <f t="shared" ref="P105:P157" si="16">IF(D105&lt;&gt;"",P104+D105,"")</f>
        <v>74922.499999999985</v>
      </c>
      <c r="Q105" s="11">
        <f t="shared" ref="Q105:Q157" si="17">IF(E105&lt;&gt;"",Q104+E105,"")</f>
        <v>28353.899999999983</v>
      </c>
      <c r="R105" s="11">
        <f t="shared" ref="R105:R157" si="18">IF(F105&lt;&gt;"",R104+F105,"")</f>
        <v>144642.1</v>
      </c>
      <c r="S105" s="11">
        <f t="shared" ref="S105:S157" si="19">IF(G105&lt;&gt;"",S104+G105,"")</f>
        <v>488167.1</v>
      </c>
      <c r="T105" s="11">
        <f t="shared" ref="T105:T157" si="20">IF(H105&lt;&gt;"",T104+H105,"")</f>
        <v>-15685.500000000002</v>
      </c>
      <c r="U105" s="11">
        <f t="shared" ref="U105:U157" si="21">IF(I105&lt;&gt;"",U104+I105,"")</f>
        <v>0</v>
      </c>
      <c r="V105" s="11">
        <f t="shared" ref="V105:V157" si="22">IF(J105&lt;&gt;"",V104+J105,"")</f>
        <v>829185.99999999988</v>
      </c>
      <c r="W105" s="11">
        <f>IF('Daily PnL Log'!W332&lt;&gt;"",'Daily PnL Log'!W332,"")</f>
        <v>597933</v>
      </c>
      <c r="X105" s="16">
        <f>IF('Daily PnL Log'!X332&lt;&gt;"",'Daily PnL Log'!X332,"")</f>
        <v>-1.6544880446471417E-2</v>
      </c>
      <c r="Y105" s="11" t="str">
        <f>IF('Daily PnL Log'!Y332&lt;&gt;"",'Daily PnL Log'!Y332,"")</f>
        <v/>
      </c>
      <c r="Z105" s="11" t="str">
        <f>IF('Daily PnL Log'!AA332&lt;&gt;"",'Daily PnL Log'!AA332,"")</f>
        <v/>
      </c>
      <c r="AA105" s="11" t="str">
        <f>IF('Daily PnL Log'!AB332&lt;&gt;"",'Daily PnL Log'!AB332,"")</f>
        <v/>
      </c>
      <c r="AB105" s="11">
        <f>IF('Daily PnL Log'!AC332&lt;&gt;"",'Daily PnL Log'!AC332,"")</f>
        <v>260089.08</v>
      </c>
    </row>
    <row r="106" spans="1:28" x14ac:dyDescent="0.25">
      <c r="A106" s="47" t="str">
        <f t="shared" si="14"/>
        <v>Mar</v>
      </c>
      <c r="B106" s="14">
        <f>'Daily PnL Log'!B333</f>
        <v>44644</v>
      </c>
      <c r="C106" s="13">
        <f>IF('Daily PnL Log'!C333&lt;&gt;"",'Daily PnL Log'!C333,"")</f>
        <v>8219.9</v>
      </c>
      <c r="D106" s="13">
        <f>IF('Daily PnL Log'!D333&lt;&gt;"",'Daily PnL Log'!D333,"")</f>
        <v>-2781</v>
      </c>
      <c r="E106" s="13">
        <f>IF('Daily PnL Log'!E333&lt;&gt;"",'Daily PnL Log'!E333,"")</f>
        <v>-461.8</v>
      </c>
      <c r="F106" s="13">
        <f>IF('Daily PnL Log'!F333&lt;&gt;"",'Daily PnL Log'!F333,"")</f>
        <v>-869.9</v>
      </c>
      <c r="G106" s="13">
        <f>IF('Daily PnL Log'!G333&lt;&gt;"",'Daily PnL Log'!G333,"")</f>
        <v>-826.9</v>
      </c>
      <c r="H106" s="13">
        <f>IF('Daily PnL Log'!H333&lt;&gt;"",'Daily PnL Log'!H333,"")</f>
        <v>0</v>
      </c>
      <c r="I106" s="13">
        <f>IF('Daily PnL Log'!I333&lt;&gt;"",'Daily PnL Log'!I333,"")</f>
        <v>0</v>
      </c>
      <c r="J106" s="13">
        <f>IF('Daily PnL Log'!J333&lt;&gt;"",'Daily PnL Log'!J333,"")</f>
        <v>3280.2999999999997</v>
      </c>
      <c r="K106" s="13">
        <f>IF('Daily PnL Log'!K333&lt;&gt;"",'Daily PnL Log'!K333,"")</f>
        <v>-57.08</v>
      </c>
      <c r="L106" s="13">
        <f>IF('Daily PnL Log'!L333&lt;&gt;"",'Daily PnL Log'!L333,"")</f>
        <v>-402.76</v>
      </c>
      <c r="M106" s="13">
        <f>IF('Daily PnL Log'!M333&lt;&gt;"",'Daily PnL Log'!M333,"")</f>
        <v>-459.84</v>
      </c>
      <c r="N106" s="13">
        <f>IF('Daily PnL Log'!N333&lt;&gt;"",'Daily PnL Log'!N333,"")</f>
        <v>2820.4599999999996</v>
      </c>
      <c r="O106" s="13">
        <f t="shared" si="15"/>
        <v>117005.7999999999</v>
      </c>
      <c r="P106" s="13">
        <f t="shared" si="16"/>
        <v>72141.499999999985</v>
      </c>
      <c r="Q106" s="13">
        <f t="shared" si="17"/>
        <v>27892.099999999984</v>
      </c>
      <c r="R106" s="13">
        <f t="shared" si="18"/>
        <v>143772.20000000001</v>
      </c>
      <c r="S106" s="13">
        <f t="shared" si="19"/>
        <v>487340.19999999995</v>
      </c>
      <c r="T106" s="13">
        <f t="shared" si="20"/>
        <v>-15685.500000000002</v>
      </c>
      <c r="U106" s="13">
        <f t="shared" si="21"/>
        <v>0</v>
      </c>
      <c r="V106" s="13">
        <f t="shared" si="22"/>
        <v>832466.29999999993</v>
      </c>
      <c r="W106" s="13">
        <f>IF('Daily PnL Log'!W333&lt;&gt;"",'Daily PnL Log'!W333,"")</f>
        <v>737194</v>
      </c>
      <c r="X106" s="15">
        <f>IF('Daily PnL Log'!X333&lt;&gt;"",'Daily PnL Log'!X333,"")</f>
        <v>3.825939983233721E-3</v>
      </c>
      <c r="Y106" s="13" t="str">
        <f>IF('Daily PnL Log'!Y333&lt;&gt;"",'Daily PnL Log'!Y333,"")</f>
        <v/>
      </c>
      <c r="Z106" s="13" t="str">
        <f>IF('Daily PnL Log'!AA333&lt;&gt;"",'Daily PnL Log'!AA333,"")</f>
        <v/>
      </c>
      <c r="AA106" s="13" t="str">
        <f>IF('Daily PnL Log'!AB333&lt;&gt;"",'Daily PnL Log'!AB333,"")</f>
        <v/>
      </c>
      <c r="AB106" s="13">
        <f>IF('Daily PnL Log'!AC333&lt;&gt;"",'Daily PnL Log'!AC333,"")</f>
        <v>298542.99</v>
      </c>
    </row>
    <row r="107" spans="1:28" x14ac:dyDescent="0.25">
      <c r="A107" s="48" t="str">
        <f t="shared" si="14"/>
        <v>Mar</v>
      </c>
      <c r="B107" s="2">
        <f>'Daily PnL Log'!B334</f>
        <v>44645</v>
      </c>
      <c r="C107" s="11">
        <f>IF('Daily PnL Log'!C334&lt;&gt;"",'Daily PnL Log'!C334,"")</f>
        <v>-7917.7</v>
      </c>
      <c r="D107" s="11">
        <f>IF('Daily PnL Log'!D334&lt;&gt;"",'Daily PnL Log'!D334,"")</f>
        <v>12591.5</v>
      </c>
      <c r="E107" s="11">
        <f>IF('Daily PnL Log'!E334&lt;&gt;"",'Daily PnL Log'!E334,"")</f>
        <v>-562.5</v>
      </c>
      <c r="F107" s="11">
        <f>IF('Daily PnL Log'!F334&lt;&gt;"",'Daily PnL Log'!F334,"")</f>
        <v>-2285.6</v>
      </c>
      <c r="G107" s="11">
        <f>IF('Daily PnL Log'!G334&lt;&gt;"",'Daily PnL Log'!G334,"")</f>
        <v>-8458.1</v>
      </c>
      <c r="H107" s="11">
        <f>IF('Daily PnL Log'!H334&lt;&gt;"",'Daily PnL Log'!H334,"")</f>
        <v>0</v>
      </c>
      <c r="I107" s="11">
        <f>IF('Daily PnL Log'!I334&lt;&gt;"",'Daily PnL Log'!I334,"")</f>
        <v>0</v>
      </c>
      <c r="J107" s="11">
        <f>IF('Daily PnL Log'!J334&lt;&gt;"",'Daily PnL Log'!J334,"")</f>
        <v>-6632.4</v>
      </c>
      <c r="K107" s="11">
        <f>IF('Daily PnL Log'!K334&lt;&gt;"",'Daily PnL Log'!K334,"")</f>
        <v>-376.96</v>
      </c>
      <c r="L107" s="11">
        <f>IF('Daily PnL Log'!L334&lt;&gt;"",'Daily PnL Log'!L334,"")</f>
        <v>-1821.73</v>
      </c>
      <c r="M107" s="11">
        <f>IF('Daily PnL Log'!M334&lt;&gt;"",'Daily PnL Log'!M334,"")</f>
        <v>-2198.69</v>
      </c>
      <c r="N107" s="11">
        <f>IF('Daily PnL Log'!N334&lt;&gt;"",'Daily PnL Log'!N334,"")</f>
        <v>-8831.09</v>
      </c>
      <c r="O107" s="11">
        <f t="shared" si="15"/>
        <v>109088.0999999999</v>
      </c>
      <c r="P107" s="11">
        <f t="shared" si="16"/>
        <v>84732.999999999985</v>
      </c>
      <c r="Q107" s="11">
        <f t="shared" si="17"/>
        <v>27329.599999999984</v>
      </c>
      <c r="R107" s="11">
        <f t="shared" si="18"/>
        <v>141486.6</v>
      </c>
      <c r="S107" s="11">
        <f t="shared" si="19"/>
        <v>478882.1</v>
      </c>
      <c r="T107" s="11">
        <f t="shared" si="20"/>
        <v>-15685.500000000002</v>
      </c>
      <c r="U107" s="11">
        <f t="shared" si="21"/>
        <v>0</v>
      </c>
      <c r="V107" s="11">
        <f t="shared" si="22"/>
        <v>825833.89999999991</v>
      </c>
      <c r="W107" s="11">
        <f>IF('Daily PnL Log'!W334&lt;&gt;"",'Daily PnL Log'!W334,"")</f>
        <v>1281327</v>
      </c>
      <c r="X107" s="16">
        <f>IF('Daily PnL Log'!X334&lt;&gt;"",'Daily PnL Log'!X334,"")</f>
        <v>-6.8921438477453452E-3</v>
      </c>
      <c r="Y107" s="11" t="str">
        <f>IF('Daily PnL Log'!Y334&lt;&gt;"",'Daily PnL Log'!Y334,"")</f>
        <v/>
      </c>
      <c r="Z107" s="11" t="str">
        <f>IF('Daily PnL Log'!AA334&lt;&gt;"",'Daily PnL Log'!AA334,"")</f>
        <v/>
      </c>
      <c r="AA107" s="11" t="str">
        <f>IF('Daily PnL Log'!AB334&lt;&gt;"",'Daily PnL Log'!AB334,"")</f>
        <v/>
      </c>
      <c r="AB107" s="11">
        <f>IF('Daily PnL Log'!AC334&lt;&gt;"",'Daily PnL Log'!AC334,"")</f>
        <v>243438.3</v>
      </c>
    </row>
    <row r="108" spans="1:28" x14ac:dyDescent="0.25">
      <c r="A108" s="47" t="str">
        <f t="shared" si="14"/>
        <v>Mar</v>
      </c>
      <c r="B108" s="14">
        <f>'Daily PnL Log'!B335</f>
        <v>44648</v>
      </c>
      <c r="C108" s="13">
        <f>IF('Daily PnL Log'!C335&lt;&gt;"",'Daily PnL Log'!C335,"")</f>
        <v>-1610.9</v>
      </c>
      <c r="D108" s="13">
        <f>IF('Daily PnL Log'!D335&lt;&gt;"",'Daily PnL Log'!D335,"")</f>
        <v>-10419.1</v>
      </c>
      <c r="E108" s="13">
        <f>IF('Daily PnL Log'!E335&lt;&gt;"",'Daily PnL Log'!E335,"")</f>
        <v>-5271.5</v>
      </c>
      <c r="F108" s="13">
        <f>IF('Daily PnL Log'!F335&lt;&gt;"",'Daily PnL Log'!F335,"")</f>
        <v>-6234.2</v>
      </c>
      <c r="G108" s="13">
        <f>IF('Daily PnL Log'!G335&lt;&gt;"",'Daily PnL Log'!G335,"")</f>
        <v>-23933.7</v>
      </c>
      <c r="H108" s="13">
        <f>IF('Daily PnL Log'!H335&lt;&gt;"",'Daily PnL Log'!H335,"")</f>
        <v>0</v>
      </c>
      <c r="I108" s="13">
        <f>IF('Daily PnL Log'!I335&lt;&gt;"",'Daily PnL Log'!I335,"")</f>
        <v>0</v>
      </c>
      <c r="J108" s="13">
        <f>IF('Daily PnL Log'!J335&lt;&gt;"",'Daily PnL Log'!J335,"")</f>
        <v>-47469.4</v>
      </c>
      <c r="K108" s="13">
        <f>IF('Daily PnL Log'!K335&lt;&gt;"",'Daily PnL Log'!K335,"")</f>
        <v>-48.15</v>
      </c>
      <c r="L108" s="13">
        <f>IF('Daily PnL Log'!L335&lt;&gt;"",'Daily PnL Log'!L335,"")</f>
        <v>-339.85</v>
      </c>
      <c r="M108" s="13">
        <f>IF('Daily PnL Log'!M335&lt;&gt;"",'Daily PnL Log'!M335,"")</f>
        <v>-388</v>
      </c>
      <c r="N108" s="13">
        <f>IF('Daily PnL Log'!N335&lt;&gt;"",'Daily PnL Log'!N335,"")</f>
        <v>-47857.4</v>
      </c>
      <c r="O108" s="13">
        <f t="shared" si="15"/>
        <v>107477.19999999991</v>
      </c>
      <c r="P108" s="13">
        <f t="shared" si="16"/>
        <v>74313.89999999998</v>
      </c>
      <c r="Q108" s="13">
        <f t="shared" si="17"/>
        <v>22058.099999999984</v>
      </c>
      <c r="R108" s="13">
        <f t="shared" si="18"/>
        <v>135252.4</v>
      </c>
      <c r="S108" s="13">
        <f t="shared" si="19"/>
        <v>454948.39999999997</v>
      </c>
      <c r="T108" s="13">
        <f t="shared" si="20"/>
        <v>-15685.500000000002</v>
      </c>
      <c r="U108" s="13">
        <f t="shared" si="21"/>
        <v>0</v>
      </c>
      <c r="V108" s="13">
        <f t="shared" si="22"/>
        <v>778364.49999999988</v>
      </c>
      <c r="W108" s="13">
        <f>IF('Daily PnL Log'!W335&lt;&gt;"",'Daily PnL Log'!W335,"")</f>
        <v>1614269</v>
      </c>
      <c r="X108" s="15">
        <f>IF('Daily PnL Log'!X335&lt;&gt;"",'Daily PnL Log'!X335,"")</f>
        <v>-2.9646483950320549E-2</v>
      </c>
      <c r="Y108" s="13" t="str">
        <f>IF('Daily PnL Log'!Y335&lt;&gt;"",'Daily PnL Log'!Y335,"")</f>
        <v/>
      </c>
      <c r="Z108" s="13" t="str">
        <f>IF('Daily PnL Log'!AA335&lt;&gt;"",'Daily PnL Log'!AA335,"")</f>
        <v/>
      </c>
      <c r="AA108" s="13" t="str">
        <f>IF('Daily PnL Log'!AB335&lt;&gt;"",'Daily PnL Log'!AB335,"")</f>
        <v/>
      </c>
      <c r="AB108" s="13">
        <f>IF('Daily PnL Log'!AC335&lt;&gt;"",'Daily PnL Log'!AC335,"")</f>
        <v>231301.8</v>
      </c>
    </row>
    <row r="109" spans="1:28" x14ac:dyDescent="0.25">
      <c r="A109" s="48" t="str">
        <f t="shared" si="14"/>
        <v>Mar</v>
      </c>
      <c r="B109" s="2">
        <f>'Daily PnL Log'!B336</f>
        <v>44649</v>
      </c>
      <c r="C109" s="11">
        <f>IF('Daily PnL Log'!C336&lt;&gt;"",'Daily PnL Log'!C336,"")</f>
        <v>2816.1</v>
      </c>
      <c r="D109" s="11">
        <f>IF('Daily PnL Log'!D336&lt;&gt;"",'Daily PnL Log'!D336,"")</f>
        <v>30810.6</v>
      </c>
      <c r="E109" s="11">
        <f>IF('Daily PnL Log'!E336&lt;&gt;"",'Daily PnL Log'!E336,"")</f>
        <v>-1666.9</v>
      </c>
      <c r="F109" s="11">
        <f>IF('Daily PnL Log'!F336&lt;&gt;"",'Daily PnL Log'!F336,"")</f>
        <v>-19824.900000000001</v>
      </c>
      <c r="G109" s="11">
        <f>IF('Daily PnL Log'!G336&lt;&gt;"",'Daily PnL Log'!G336,"")</f>
        <v>25458.400000000001</v>
      </c>
      <c r="H109" s="11">
        <f>IF('Daily PnL Log'!H336&lt;&gt;"",'Daily PnL Log'!H336,"")</f>
        <v>0</v>
      </c>
      <c r="I109" s="11">
        <f>IF('Daily PnL Log'!I336&lt;&gt;"",'Daily PnL Log'!I336,"")</f>
        <v>0</v>
      </c>
      <c r="J109" s="11">
        <f>IF('Daily PnL Log'!J336&lt;&gt;"",'Daily PnL Log'!J336,"")</f>
        <v>37593.299999999996</v>
      </c>
      <c r="K109" s="11">
        <f>IF('Daily PnL Log'!K336&lt;&gt;"",'Daily PnL Log'!K336,"")</f>
        <v>-52.79</v>
      </c>
      <c r="L109" s="11">
        <f>IF('Daily PnL Log'!L336&lt;&gt;"",'Daily PnL Log'!L336,"")</f>
        <v>-373.06</v>
      </c>
      <c r="M109" s="11">
        <f>IF('Daily PnL Log'!M336&lt;&gt;"",'Daily PnL Log'!M336,"")</f>
        <v>-425.85</v>
      </c>
      <c r="N109" s="11">
        <f>IF('Daily PnL Log'!N336&lt;&gt;"",'Daily PnL Log'!N336,"")</f>
        <v>37167.449999999997</v>
      </c>
      <c r="O109" s="11">
        <f t="shared" si="15"/>
        <v>110293.29999999992</v>
      </c>
      <c r="P109" s="11">
        <f t="shared" si="16"/>
        <v>105124.49999999997</v>
      </c>
      <c r="Q109" s="11">
        <f t="shared" si="17"/>
        <v>20391.199999999983</v>
      </c>
      <c r="R109" s="11">
        <f t="shared" si="18"/>
        <v>115427.5</v>
      </c>
      <c r="S109" s="11">
        <f t="shared" si="19"/>
        <v>480406.8</v>
      </c>
      <c r="T109" s="11">
        <f t="shared" si="20"/>
        <v>-15685.500000000002</v>
      </c>
      <c r="U109" s="11">
        <f t="shared" si="21"/>
        <v>0</v>
      </c>
      <c r="V109" s="11">
        <f t="shared" si="22"/>
        <v>815957.79999999993</v>
      </c>
      <c r="W109" s="11">
        <f>IF('Daily PnL Log'!W336&lt;&gt;"",'Daily PnL Log'!W336,"")</f>
        <v>1526214</v>
      </c>
      <c r="X109" s="16">
        <f>IF('Daily PnL Log'!X336&lt;&gt;"",'Daily PnL Log'!X336,"")</f>
        <v>2.4352712005000606E-2</v>
      </c>
      <c r="Y109" s="11" t="str">
        <f>IF('Daily PnL Log'!Y336&lt;&gt;"",'Daily PnL Log'!Y336,"")</f>
        <v/>
      </c>
      <c r="Z109" s="11" t="str">
        <f>IF('Daily PnL Log'!AA336&lt;&gt;"",'Daily PnL Log'!AA336,"")</f>
        <v/>
      </c>
      <c r="AA109" s="11" t="str">
        <f>IF('Daily PnL Log'!AB336&lt;&gt;"",'Daily PnL Log'!AB336,"")</f>
        <v/>
      </c>
      <c r="AB109" s="11">
        <f>IF('Daily PnL Log'!AC336&lt;&gt;"",'Daily PnL Log'!AC336,"")</f>
        <v>220450.45</v>
      </c>
    </row>
    <row r="110" spans="1:28" x14ac:dyDescent="0.25">
      <c r="A110" s="47" t="str">
        <f t="shared" si="14"/>
        <v>Mar</v>
      </c>
      <c r="B110" s="14">
        <f>'Daily PnL Log'!B337</f>
        <v>44650</v>
      </c>
      <c r="C110" s="13">
        <f>IF('Daily PnL Log'!C337&lt;&gt;"",'Daily PnL Log'!C337,"")</f>
        <v>9826.7999999999993</v>
      </c>
      <c r="D110" s="13">
        <f>IF('Daily PnL Log'!D337&lt;&gt;"",'Daily PnL Log'!D337,"")</f>
        <v>-6575.6</v>
      </c>
      <c r="E110" s="13">
        <f>IF('Daily PnL Log'!E337&lt;&gt;"",'Daily PnL Log'!E337,"")</f>
        <v>693.3</v>
      </c>
      <c r="F110" s="13">
        <f>IF('Daily PnL Log'!F337&lt;&gt;"",'Daily PnL Log'!F337,"")</f>
        <v>19848.5</v>
      </c>
      <c r="G110" s="13">
        <f>IF('Daily PnL Log'!G337&lt;&gt;"",'Daily PnL Log'!G337,"")</f>
        <v>-24149.5</v>
      </c>
      <c r="H110" s="13">
        <f>IF('Daily PnL Log'!H337&lt;&gt;"",'Daily PnL Log'!H337,"")</f>
        <v>0</v>
      </c>
      <c r="I110" s="13">
        <f>IF('Daily PnL Log'!I337&lt;&gt;"",'Daily PnL Log'!I337,"")</f>
        <v>0</v>
      </c>
      <c r="J110" s="13">
        <f>IF('Daily PnL Log'!J337&lt;&gt;"",'Daily PnL Log'!J337,"")</f>
        <v>-356.5</v>
      </c>
      <c r="K110" s="13">
        <f>IF('Daily PnL Log'!K337&lt;&gt;"",'Daily PnL Log'!K337,"")</f>
        <v>-58.94</v>
      </c>
      <c r="L110" s="13">
        <f>IF('Daily PnL Log'!L337&lt;&gt;"",'Daily PnL Log'!L337,"")</f>
        <v>-416.53</v>
      </c>
      <c r="M110" s="13">
        <f>IF('Daily PnL Log'!M337&lt;&gt;"",'Daily PnL Log'!M337,"")</f>
        <v>-475.46999999999997</v>
      </c>
      <c r="N110" s="13">
        <f>IF('Daily PnL Log'!N337&lt;&gt;"",'Daily PnL Log'!N337,"")</f>
        <v>-831.97</v>
      </c>
      <c r="O110" s="13">
        <f t="shared" si="15"/>
        <v>120120.09999999992</v>
      </c>
      <c r="P110" s="13">
        <f t="shared" si="16"/>
        <v>98548.899999999965</v>
      </c>
      <c r="Q110" s="13">
        <f t="shared" si="17"/>
        <v>21084.499999999982</v>
      </c>
      <c r="R110" s="13">
        <f t="shared" si="18"/>
        <v>135276</v>
      </c>
      <c r="S110" s="13">
        <f t="shared" si="19"/>
        <v>456257.3</v>
      </c>
      <c r="T110" s="13">
        <f t="shared" si="20"/>
        <v>-15685.500000000002</v>
      </c>
      <c r="U110" s="13">
        <f t="shared" si="21"/>
        <v>0</v>
      </c>
      <c r="V110" s="13">
        <f t="shared" si="22"/>
        <v>815601.29999999993</v>
      </c>
      <c r="W110" s="13">
        <f>IF('Daily PnL Log'!W337&lt;&gt;"",'Daily PnL Log'!W337,"")</f>
        <v>1289275</v>
      </c>
      <c r="X110" s="15">
        <f>IF('Daily PnL Log'!X337&lt;&gt;"",'Daily PnL Log'!X337,"")</f>
        <v>-6.4530065346803437E-4</v>
      </c>
      <c r="Y110" s="13">
        <f>IF('Daily PnL Log'!Y337&lt;&gt;"",'Daily PnL Log'!Y337,"")</f>
        <v>-5158.2299999999996</v>
      </c>
      <c r="Z110" s="13" t="str">
        <f>IF('Daily PnL Log'!AA337&lt;&gt;"",'Daily PnL Log'!AA337,"")</f>
        <v/>
      </c>
      <c r="AA110" s="13" t="str">
        <f>IF('Daily PnL Log'!AB337&lt;&gt;"",'Daily PnL Log'!AB337,"")</f>
        <v/>
      </c>
      <c r="AB110" s="13">
        <f>IF('Daily PnL Log'!AC337&lt;&gt;"",'Daily PnL Log'!AC337,"")</f>
        <v>245654.73</v>
      </c>
    </row>
    <row r="111" spans="1:28" x14ac:dyDescent="0.25">
      <c r="A111" s="48" t="str">
        <f t="shared" si="14"/>
        <v>Mar</v>
      </c>
      <c r="B111" s="2">
        <f>'Daily PnL Log'!B338</f>
        <v>44651</v>
      </c>
      <c r="C111" s="11">
        <f>IF('Daily PnL Log'!C338&lt;&gt;"",'Daily PnL Log'!C338,"")</f>
        <v>36987.800000000003</v>
      </c>
      <c r="D111" s="11">
        <f>IF('Daily PnL Log'!D338&lt;&gt;"",'Daily PnL Log'!D338,"")</f>
        <v>531.4</v>
      </c>
      <c r="E111" s="11">
        <f>IF('Daily PnL Log'!E338&lt;&gt;"",'Daily PnL Log'!E338,"")</f>
        <v>-2367.5</v>
      </c>
      <c r="F111" s="11">
        <f>IF('Daily PnL Log'!F338&lt;&gt;"",'Daily PnL Log'!F338,"")</f>
        <v>32881.5</v>
      </c>
      <c r="G111" s="11">
        <f>IF('Daily PnL Log'!G338&lt;&gt;"",'Daily PnL Log'!G338,"")</f>
        <v>-16960.900000000001</v>
      </c>
      <c r="H111" s="11">
        <f>IF('Daily PnL Log'!H338&lt;&gt;"",'Daily PnL Log'!H338,"")</f>
        <v>0</v>
      </c>
      <c r="I111" s="11">
        <f>IF('Daily PnL Log'!I338&lt;&gt;"",'Daily PnL Log'!I338,"")</f>
        <v>0</v>
      </c>
      <c r="J111" s="11">
        <f>IF('Daily PnL Log'!J338&lt;&gt;"",'Daily PnL Log'!J338,"")</f>
        <v>51072.30000000001</v>
      </c>
      <c r="K111" s="11">
        <f>IF('Daily PnL Log'!K338&lt;&gt;"",'Daily PnL Log'!K338,"")</f>
        <v>-121.22</v>
      </c>
      <c r="L111" s="11">
        <f>IF('Daily PnL Log'!L338&lt;&gt;"",'Daily PnL Log'!L338,"")</f>
        <v>-858.36</v>
      </c>
      <c r="M111" s="11">
        <f>IF('Daily PnL Log'!M338&lt;&gt;"",'Daily PnL Log'!M338,"")</f>
        <v>-979.58</v>
      </c>
      <c r="N111" s="11">
        <f>IF('Daily PnL Log'!N338&lt;&gt;"",'Daily PnL Log'!N338,"")</f>
        <v>50092.720000000008</v>
      </c>
      <c r="O111" s="11">
        <f t="shared" si="15"/>
        <v>157107.89999999991</v>
      </c>
      <c r="P111" s="11">
        <f t="shared" si="16"/>
        <v>99080.299999999959</v>
      </c>
      <c r="Q111" s="11">
        <f t="shared" si="17"/>
        <v>18716.999999999982</v>
      </c>
      <c r="R111" s="11">
        <f t="shared" si="18"/>
        <v>168157.5</v>
      </c>
      <c r="S111" s="11">
        <f t="shared" si="19"/>
        <v>439296.39999999997</v>
      </c>
      <c r="T111" s="11">
        <f t="shared" si="20"/>
        <v>-15685.500000000002</v>
      </c>
      <c r="U111" s="11">
        <f t="shared" si="21"/>
        <v>0</v>
      </c>
      <c r="V111" s="11">
        <f t="shared" si="22"/>
        <v>866673.6</v>
      </c>
      <c r="W111" s="11">
        <f>IF('Daily PnL Log'!W338&lt;&gt;"",'Daily PnL Log'!W338,"")</f>
        <v>1145159</v>
      </c>
      <c r="X111" s="16">
        <f>IF('Daily PnL Log'!X338&lt;&gt;"",'Daily PnL Log'!X338,"")</f>
        <v>4.3743026077601457E-2</v>
      </c>
      <c r="Y111" s="11" t="str">
        <f>IF('Daily PnL Log'!Y338&lt;&gt;"",'Daily PnL Log'!Y338,"")</f>
        <v/>
      </c>
      <c r="Z111" s="11" t="str">
        <f>IF('Daily PnL Log'!AA338&lt;&gt;"",'Daily PnL Log'!AA338,"")</f>
        <v/>
      </c>
      <c r="AA111" s="11" t="str">
        <f>IF('Daily PnL Log'!AB338&lt;&gt;"",'Daily PnL Log'!AB338,"")</f>
        <v/>
      </c>
      <c r="AB111" s="11">
        <f>IF('Daily PnL Log'!AC338&lt;&gt;"",'Daily PnL Log'!AC338,"")</f>
        <v>320074.90000000002</v>
      </c>
    </row>
    <row r="112" spans="1:28" x14ac:dyDescent="0.25">
      <c r="A112" s="47" t="str">
        <f t="shared" si="14"/>
        <v>Apr</v>
      </c>
      <c r="B112" s="14">
        <f>'Daily PnL Log'!B339</f>
        <v>44652</v>
      </c>
      <c r="C112" s="13">
        <f>IF('Daily PnL Log'!C339&lt;&gt;"",'Daily PnL Log'!C339,"")</f>
        <v>17234</v>
      </c>
      <c r="D112" s="13">
        <f>IF('Daily PnL Log'!D339&lt;&gt;"",'Daily PnL Log'!D339,"")</f>
        <v>7157.5</v>
      </c>
      <c r="E112" s="13">
        <f>IF('Daily PnL Log'!E339&lt;&gt;"",'Daily PnL Log'!E339,"")</f>
        <v>2683.9</v>
      </c>
      <c r="F112" s="13">
        <f>IF('Daily PnL Log'!F339&lt;&gt;"",'Daily PnL Log'!F339,"")</f>
        <v>30466.799999999999</v>
      </c>
      <c r="G112" s="13">
        <f>IF('Daily PnL Log'!G339&lt;&gt;"",'Daily PnL Log'!G339,"")</f>
        <v>-21612.1</v>
      </c>
      <c r="H112" s="13">
        <f>IF('Daily PnL Log'!H339&lt;&gt;"",'Daily PnL Log'!H339,"")</f>
        <v>0</v>
      </c>
      <c r="I112" s="13">
        <f>IF('Daily PnL Log'!I339&lt;&gt;"",'Daily PnL Log'!I339,"")</f>
        <v>0</v>
      </c>
      <c r="J112" s="13">
        <f>IF('Daily PnL Log'!J339&lt;&gt;"",'Daily PnL Log'!J339,"")</f>
        <v>35930.1</v>
      </c>
      <c r="K112" s="13">
        <f>IF('Daily PnL Log'!K339&lt;&gt;"",'Daily PnL Log'!K339,"")</f>
        <v>-75.88</v>
      </c>
      <c r="L112" s="13">
        <f>IF('Daily PnL Log'!L339&lt;&gt;"",'Daily PnL Log'!L339,"")</f>
        <v>-536.13</v>
      </c>
      <c r="M112" s="13">
        <f>IF('Daily PnL Log'!M339&lt;&gt;"",'Daily PnL Log'!M339,"")</f>
        <v>-612.01</v>
      </c>
      <c r="N112" s="13">
        <f>IF('Daily PnL Log'!N339&lt;&gt;"",'Daily PnL Log'!N339,"")</f>
        <v>35318.089999999997</v>
      </c>
      <c r="O112" s="13">
        <f t="shared" si="15"/>
        <v>174341.89999999991</v>
      </c>
      <c r="P112" s="13">
        <f t="shared" si="16"/>
        <v>106237.79999999996</v>
      </c>
      <c r="Q112" s="13">
        <f t="shared" si="17"/>
        <v>21400.899999999983</v>
      </c>
      <c r="R112" s="13">
        <f t="shared" si="18"/>
        <v>198624.3</v>
      </c>
      <c r="S112" s="13">
        <f t="shared" si="19"/>
        <v>417684.3</v>
      </c>
      <c r="T112" s="13">
        <f t="shared" si="20"/>
        <v>-15685.500000000002</v>
      </c>
      <c r="U112" s="13">
        <f t="shared" si="21"/>
        <v>0</v>
      </c>
      <c r="V112" s="13">
        <f t="shared" si="22"/>
        <v>902603.7</v>
      </c>
      <c r="W112" s="13">
        <f>IF('Daily PnL Log'!W339&lt;&gt;"",'Daily PnL Log'!W339,"")</f>
        <v>1378652</v>
      </c>
      <c r="X112" s="15">
        <f>IF('Daily PnL Log'!X339&lt;&gt;"",'Daily PnL Log'!X339,"")</f>
        <v>2.5617842646295075E-2</v>
      </c>
      <c r="Y112" s="13">
        <f>IF('Daily PnL Log'!Y339&lt;&gt;"",'Daily PnL Log'!Y339,"")</f>
        <v>-569.78</v>
      </c>
      <c r="Z112" s="13" t="str">
        <f>IF('Daily PnL Log'!AA339&lt;&gt;"",'Daily PnL Log'!AA339,"")</f>
        <v/>
      </c>
      <c r="AA112" s="13" t="str">
        <f>IF('Daily PnL Log'!AB339&lt;&gt;"",'Daily PnL Log'!AB339,"")</f>
        <v/>
      </c>
      <c r="AB112" s="13">
        <f>IF('Daily PnL Log'!AC339&lt;&gt;"",'Daily PnL Log'!AC339,"")</f>
        <v>348397.39</v>
      </c>
    </row>
    <row r="113" spans="1:28" x14ac:dyDescent="0.25">
      <c r="A113" s="48" t="str">
        <f t="shared" si="14"/>
        <v>Apr</v>
      </c>
      <c r="B113" s="2">
        <f>'Daily PnL Log'!B340</f>
        <v>44655</v>
      </c>
      <c r="C113" s="11">
        <f>IF('Daily PnL Log'!C340&lt;&gt;"",'Daily PnL Log'!C340,"")</f>
        <v>12408.9</v>
      </c>
      <c r="D113" s="11">
        <f>IF('Daily PnL Log'!D340&lt;&gt;"",'Daily PnL Log'!D340,"")</f>
        <v>32768</v>
      </c>
      <c r="E113" s="11">
        <f>IF('Daily PnL Log'!E340&lt;&gt;"",'Daily PnL Log'!E340,"")</f>
        <v>-498</v>
      </c>
      <c r="F113" s="11">
        <f>IF('Daily PnL Log'!F340&lt;&gt;"",'Daily PnL Log'!F340,"")</f>
        <v>786.3</v>
      </c>
      <c r="G113" s="11">
        <f>IF('Daily PnL Log'!G340&lt;&gt;"",'Daily PnL Log'!G340,"")</f>
        <v>36483.9</v>
      </c>
      <c r="H113" s="11">
        <f>IF('Daily PnL Log'!H340&lt;&gt;"",'Daily PnL Log'!H340,"")</f>
        <v>0</v>
      </c>
      <c r="I113" s="11">
        <f>IF('Daily PnL Log'!I340&lt;&gt;"",'Daily PnL Log'!I340,"")</f>
        <v>0</v>
      </c>
      <c r="J113" s="11">
        <f>IF('Daily PnL Log'!J340&lt;&gt;"",'Daily PnL Log'!J340,"")</f>
        <v>81949.100000000006</v>
      </c>
      <c r="K113" s="11">
        <f>IF('Daily PnL Log'!K340&lt;&gt;"",'Daily PnL Log'!K340,"")</f>
        <v>-46.31</v>
      </c>
      <c r="L113" s="11">
        <f>IF('Daily PnL Log'!L340&lt;&gt;"",'Daily PnL Log'!L340,"")</f>
        <v>-327.52</v>
      </c>
      <c r="M113" s="11">
        <f>IF('Daily PnL Log'!M340&lt;&gt;"",'Daily PnL Log'!M340,"")</f>
        <v>-373.83</v>
      </c>
      <c r="N113" s="11">
        <f>IF('Daily PnL Log'!N340&lt;&gt;"",'Daily PnL Log'!N340,"")</f>
        <v>81575.27</v>
      </c>
      <c r="O113" s="11">
        <f t="shared" si="15"/>
        <v>186750.7999999999</v>
      </c>
      <c r="P113" s="11">
        <f t="shared" si="16"/>
        <v>139005.79999999996</v>
      </c>
      <c r="Q113" s="11">
        <f t="shared" si="17"/>
        <v>20902.899999999983</v>
      </c>
      <c r="R113" s="11">
        <f t="shared" si="18"/>
        <v>199410.59999999998</v>
      </c>
      <c r="S113" s="11">
        <f t="shared" si="19"/>
        <v>454168.2</v>
      </c>
      <c r="T113" s="11">
        <f t="shared" si="20"/>
        <v>-15685.500000000002</v>
      </c>
      <c r="U113" s="11">
        <f t="shared" si="21"/>
        <v>0</v>
      </c>
      <c r="V113" s="11">
        <f t="shared" si="22"/>
        <v>984552.79999999993</v>
      </c>
      <c r="W113" s="11">
        <f>IF('Daily PnL Log'!W340&lt;&gt;"",'Daily PnL Log'!W340,"")</f>
        <v>1033793</v>
      </c>
      <c r="X113" s="16">
        <f>IF('Daily PnL Log'!X340&lt;&gt;"",'Daily PnL Log'!X340,"")</f>
        <v>7.8908708029557184E-2</v>
      </c>
      <c r="Y113" s="11" t="str">
        <f>IF('Daily PnL Log'!Y340&lt;&gt;"",'Daily PnL Log'!Y340,"")</f>
        <v/>
      </c>
      <c r="Z113" s="11">
        <f>IF('Daily PnL Log'!AA340&lt;&gt;"",'Daily PnL Log'!AA340,"")</f>
        <v>-303659.84999999998</v>
      </c>
      <c r="AA113" s="11" t="str">
        <f>IF('Daily PnL Log'!AB340&lt;&gt;"",'Daily PnL Log'!AB340,"")</f>
        <v/>
      </c>
      <c r="AB113" s="11">
        <f>IF('Daily PnL Log'!AC340&lt;&gt;"",'Daily PnL Log'!AC340,"")</f>
        <v>118672.21</v>
      </c>
    </row>
    <row r="114" spans="1:28" x14ac:dyDescent="0.25">
      <c r="A114" s="47" t="str">
        <f t="shared" si="14"/>
        <v>Apr</v>
      </c>
      <c r="B114" s="14">
        <f>'Daily PnL Log'!B341</f>
        <v>44656</v>
      </c>
      <c r="C114" s="13">
        <f>IF('Daily PnL Log'!C341&lt;&gt;"",'Daily PnL Log'!C341,"")</f>
        <v>18126.5</v>
      </c>
      <c r="D114" s="13">
        <f>IF('Daily PnL Log'!D341&lt;&gt;"",'Daily PnL Log'!D341,"")</f>
        <v>-19108.099999999999</v>
      </c>
      <c r="E114" s="13">
        <f>IF('Daily PnL Log'!E341&lt;&gt;"",'Daily PnL Log'!E341,"")</f>
        <v>1787.1</v>
      </c>
      <c r="F114" s="13">
        <f>IF('Daily PnL Log'!F341&lt;&gt;"",'Daily PnL Log'!F341,"")</f>
        <v>14879.3</v>
      </c>
      <c r="G114" s="13">
        <f>IF('Daily PnL Log'!G341&lt;&gt;"",'Daily PnL Log'!G341,"")</f>
        <v>-20310.3</v>
      </c>
      <c r="H114" s="13">
        <f>IF('Daily PnL Log'!H341&lt;&gt;"",'Daily PnL Log'!H341,"")</f>
        <v>0</v>
      </c>
      <c r="I114" s="13">
        <f>IF('Daily PnL Log'!I341&lt;&gt;"",'Daily PnL Log'!I341,"")</f>
        <v>0</v>
      </c>
      <c r="J114" s="13">
        <f>IF('Daily PnL Log'!J341&lt;&gt;"",'Daily PnL Log'!J341,"")</f>
        <v>-4625.4999999999982</v>
      </c>
      <c r="K114" s="13">
        <f>IF('Daily PnL Log'!K341&lt;&gt;"",'Daily PnL Log'!K341,"")</f>
        <v>-160.32</v>
      </c>
      <c r="L114" s="13">
        <f>IF('Daily PnL Log'!L341&lt;&gt;"",'Daily PnL Log'!L341,"")</f>
        <v>-1134.5899999999999</v>
      </c>
      <c r="M114" s="13">
        <f>IF('Daily PnL Log'!M341&lt;&gt;"",'Daily PnL Log'!M341,"")</f>
        <v>-1294.9099999999999</v>
      </c>
      <c r="N114" s="13">
        <f>IF('Daily PnL Log'!N341&lt;&gt;"",'Daily PnL Log'!N341,"")</f>
        <v>-5920.409999999998</v>
      </c>
      <c r="O114" s="13">
        <f t="shared" si="15"/>
        <v>204877.2999999999</v>
      </c>
      <c r="P114" s="13">
        <f t="shared" si="16"/>
        <v>119897.69999999995</v>
      </c>
      <c r="Q114" s="13">
        <f t="shared" si="17"/>
        <v>22689.999999999982</v>
      </c>
      <c r="R114" s="13">
        <f t="shared" si="18"/>
        <v>214289.89999999997</v>
      </c>
      <c r="S114" s="13">
        <f t="shared" si="19"/>
        <v>433857.9</v>
      </c>
      <c r="T114" s="13">
        <f t="shared" si="20"/>
        <v>-15685.500000000002</v>
      </c>
      <c r="U114" s="13">
        <f t="shared" si="21"/>
        <v>0</v>
      </c>
      <c r="V114" s="13">
        <f t="shared" si="22"/>
        <v>979927.29999999993</v>
      </c>
      <c r="W114" s="13">
        <f>IF('Daily PnL Log'!W341&lt;&gt;"",'Daily PnL Log'!W341,"")</f>
        <v>730495</v>
      </c>
      <c r="X114" s="15">
        <f>IF('Daily PnL Log'!X341&lt;&gt;"",'Daily PnL Log'!X341,"")</f>
        <v>-8.1046550626629865E-3</v>
      </c>
      <c r="Y114" s="13" t="str">
        <f>IF('Daily PnL Log'!Y341&lt;&gt;"",'Daily PnL Log'!Y341,"")</f>
        <v/>
      </c>
      <c r="Z114" s="13" t="str">
        <f>IF('Daily PnL Log'!AA341&lt;&gt;"",'Daily PnL Log'!AA341,"")</f>
        <v/>
      </c>
      <c r="AA114" s="13" t="str">
        <f>IF('Daily PnL Log'!AB341&lt;&gt;"",'Daily PnL Log'!AB341,"")</f>
        <v/>
      </c>
      <c r="AB114" s="13">
        <f>IF('Daily PnL Log'!AC341&lt;&gt;"",'Daily PnL Log'!AC341,"")</f>
        <v>138228.29999999999</v>
      </c>
    </row>
    <row r="115" spans="1:28" x14ac:dyDescent="0.25">
      <c r="A115" s="48" t="str">
        <f t="shared" si="14"/>
        <v>Apr</v>
      </c>
      <c r="B115" s="2">
        <f>'Daily PnL Log'!B342</f>
        <v>44657</v>
      </c>
      <c r="C115" s="11">
        <f>IF('Daily PnL Log'!C342&lt;&gt;"",'Daily PnL Log'!C342,"")</f>
        <v>-13060.8</v>
      </c>
      <c r="D115" s="11">
        <f>IF('Daily PnL Log'!D342&lt;&gt;"",'Daily PnL Log'!D342,"")</f>
        <v>15706.1</v>
      </c>
      <c r="E115" s="11">
        <f>IF('Daily PnL Log'!E342&lt;&gt;"",'Daily PnL Log'!E342,"")</f>
        <v>1713.5</v>
      </c>
      <c r="F115" s="11">
        <f>IF('Daily PnL Log'!F342&lt;&gt;"",'Daily PnL Log'!F342,"")</f>
        <v>8312.2999999999993</v>
      </c>
      <c r="G115" s="11">
        <f>IF('Daily PnL Log'!G342&lt;&gt;"",'Daily PnL Log'!G342,"")</f>
        <v>-10238.200000000001</v>
      </c>
      <c r="H115" s="11">
        <f>IF('Daily PnL Log'!H342&lt;&gt;"",'Daily PnL Log'!H342,"")</f>
        <v>0</v>
      </c>
      <c r="I115" s="11">
        <f>IF('Daily PnL Log'!I342&lt;&gt;"",'Daily PnL Log'!I342,"")</f>
        <v>0</v>
      </c>
      <c r="J115" s="11">
        <f>IF('Daily PnL Log'!J342&lt;&gt;"",'Daily PnL Log'!J342,"")</f>
        <v>2432.8999999999996</v>
      </c>
      <c r="K115" s="11">
        <f>IF('Daily PnL Log'!K342&lt;&gt;"",'Daily PnL Log'!K342,"")</f>
        <v>-42.23</v>
      </c>
      <c r="L115" s="11">
        <f>IF('Daily PnL Log'!L342&lt;&gt;"",'Daily PnL Log'!L342,"")</f>
        <v>-298.70999999999998</v>
      </c>
      <c r="M115" s="11">
        <f>IF('Daily PnL Log'!M342&lt;&gt;"",'Daily PnL Log'!M342,"")</f>
        <v>-340.94</v>
      </c>
      <c r="N115" s="11">
        <f>IF('Daily PnL Log'!N342&lt;&gt;"",'Daily PnL Log'!N342,"")</f>
        <v>2091.9599999999996</v>
      </c>
      <c r="O115" s="11">
        <f t="shared" si="15"/>
        <v>191816.49999999991</v>
      </c>
      <c r="P115" s="11">
        <f t="shared" si="16"/>
        <v>135603.79999999996</v>
      </c>
      <c r="Q115" s="11">
        <f t="shared" si="17"/>
        <v>24403.499999999982</v>
      </c>
      <c r="R115" s="11">
        <f t="shared" si="18"/>
        <v>222602.19999999995</v>
      </c>
      <c r="S115" s="11">
        <f t="shared" si="19"/>
        <v>423619.7</v>
      </c>
      <c r="T115" s="11">
        <f t="shared" si="20"/>
        <v>-15685.500000000002</v>
      </c>
      <c r="U115" s="11">
        <f t="shared" si="21"/>
        <v>0</v>
      </c>
      <c r="V115" s="11">
        <f t="shared" si="22"/>
        <v>982360.2</v>
      </c>
      <c r="W115" s="11">
        <f>IF('Daily PnL Log'!W342&lt;&gt;"",'Daily PnL Log'!W342,"")</f>
        <v>869762</v>
      </c>
      <c r="X115" s="16">
        <f>IF('Daily PnL Log'!X342&lt;&gt;"",'Daily PnL Log'!X342,"")</f>
        <v>2.4052097010446531E-3</v>
      </c>
      <c r="Y115" s="11">
        <f>IF('Daily PnL Log'!Y342&lt;&gt;"",'Daily PnL Log'!Y342,"")</f>
        <v>-871.51</v>
      </c>
      <c r="Z115" s="11" t="str">
        <f>IF('Daily PnL Log'!AA342&lt;&gt;"",'Daily PnL Log'!AA342,"")</f>
        <v/>
      </c>
      <c r="AA115" s="11" t="str">
        <f>IF('Daily PnL Log'!AB342&lt;&gt;"",'Daily PnL Log'!AB342,"")</f>
        <v/>
      </c>
      <c r="AB115" s="11">
        <f>IF('Daily PnL Log'!AC342&lt;&gt;"",'Daily PnL Log'!AC342,"")</f>
        <v>116085.11</v>
      </c>
    </row>
    <row r="116" spans="1:28" x14ac:dyDescent="0.25">
      <c r="A116" s="47" t="str">
        <f t="shared" si="14"/>
        <v>Apr</v>
      </c>
      <c r="B116" s="14">
        <f>'Daily PnL Log'!B343</f>
        <v>44658</v>
      </c>
      <c r="C116" s="13">
        <f>IF('Daily PnL Log'!C343&lt;&gt;"",'Daily PnL Log'!C343,"")</f>
        <v>1673.5</v>
      </c>
      <c r="D116" s="13">
        <f>IF('Daily PnL Log'!D343&lt;&gt;"",'Daily PnL Log'!D343,"")</f>
        <v>3446.4</v>
      </c>
      <c r="E116" s="13">
        <f>IF('Daily PnL Log'!E343&lt;&gt;"",'Daily PnL Log'!E343,"")</f>
        <v>-1243.0999999999999</v>
      </c>
      <c r="F116" s="13">
        <f>IF('Daily PnL Log'!F343&lt;&gt;"",'Daily PnL Log'!F343,"")</f>
        <v>38775</v>
      </c>
      <c r="G116" s="13">
        <f>IF('Daily PnL Log'!G343&lt;&gt;"",'Daily PnL Log'!G343,"")</f>
        <v>-2350.1999999999998</v>
      </c>
      <c r="H116" s="13">
        <f>IF('Daily PnL Log'!H343&lt;&gt;"",'Daily PnL Log'!H343,"")</f>
        <v>0</v>
      </c>
      <c r="I116" s="13">
        <f>IF('Daily PnL Log'!I343&lt;&gt;"",'Daily PnL Log'!I343,"")</f>
        <v>0</v>
      </c>
      <c r="J116" s="13">
        <f>IF('Daily PnL Log'!J343&lt;&gt;"",'Daily PnL Log'!J343,"")</f>
        <v>40301.600000000006</v>
      </c>
      <c r="K116" s="13">
        <f>IF('Daily PnL Log'!K343&lt;&gt;"",'Daily PnL Log'!K343,"")</f>
        <v>-102.62</v>
      </c>
      <c r="L116" s="13">
        <f>IF('Daily PnL Log'!L343&lt;&gt;"",'Daily PnL Log'!L343,"")</f>
        <v>-725.65</v>
      </c>
      <c r="M116" s="13">
        <f>IF('Daily PnL Log'!M343&lt;&gt;"",'Daily PnL Log'!M343,"")</f>
        <v>-828.27</v>
      </c>
      <c r="N116" s="13">
        <f>IF('Daily PnL Log'!N343&lt;&gt;"",'Daily PnL Log'!N343,"")</f>
        <v>39473.330000000009</v>
      </c>
      <c r="O116" s="13">
        <f t="shared" si="15"/>
        <v>193489.99999999991</v>
      </c>
      <c r="P116" s="13">
        <f t="shared" si="16"/>
        <v>139050.19999999995</v>
      </c>
      <c r="Q116" s="13">
        <f t="shared" si="17"/>
        <v>23160.399999999983</v>
      </c>
      <c r="R116" s="13">
        <f t="shared" si="18"/>
        <v>261377.19999999995</v>
      </c>
      <c r="S116" s="13">
        <f t="shared" si="19"/>
        <v>421269.5</v>
      </c>
      <c r="T116" s="13">
        <f t="shared" si="20"/>
        <v>-15685.500000000002</v>
      </c>
      <c r="U116" s="13">
        <f t="shared" si="21"/>
        <v>0</v>
      </c>
      <c r="V116" s="13">
        <f t="shared" si="22"/>
        <v>1022661.7999999999</v>
      </c>
      <c r="W116" s="13">
        <f>IF('Daily PnL Log'!W343&lt;&gt;"",'Daily PnL Log'!W343,"")</f>
        <v>705324</v>
      </c>
      <c r="X116" s="15">
        <f>IF('Daily PnL Log'!X343&lt;&gt;"",'Daily PnL Log'!X343,"")</f>
        <v>5.5964819005166436E-2</v>
      </c>
      <c r="Y116" s="13" t="str">
        <f>IF('Daily PnL Log'!Y343&lt;&gt;"",'Daily PnL Log'!Y343,"")</f>
        <v/>
      </c>
      <c r="Z116" s="13" t="str">
        <f>IF('Daily PnL Log'!AA343&lt;&gt;"",'Daily PnL Log'!AA343,"")</f>
        <v/>
      </c>
      <c r="AA116" s="13" t="str">
        <f>IF('Daily PnL Log'!AB343&lt;&gt;"",'Daily PnL Log'!AB343,"")</f>
        <v/>
      </c>
      <c r="AB116" s="13">
        <f>IF('Daily PnL Log'!AC343&lt;&gt;"",'Daily PnL Log'!AC343,"")</f>
        <v>164180.34</v>
      </c>
    </row>
    <row r="117" spans="1:28" x14ac:dyDescent="0.25">
      <c r="A117" s="48" t="str">
        <f t="shared" si="14"/>
        <v>Apr</v>
      </c>
      <c r="B117" s="2">
        <f>'Daily PnL Log'!B344</f>
        <v>44659</v>
      </c>
      <c r="C117" s="11">
        <f>IF('Daily PnL Log'!C344&lt;&gt;"",'Daily PnL Log'!C344,"")</f>
        <v>5794.6</v>
      </c>
      <c r="D117" s="11">
        <f>IF('Daily PnL Log'!D344&lt;&gt;"",'Daily PnL Log'!D344,"")</f>
        <v>-11548.5</v>
      </c>
      <c r="E117" s="11">
        <f>IF('Daily PnL Log'!E344&lt;&gt;"",'Daily PnL Log'!E344,"")</f>
        <v>-481.9</v>
      </c>
      <c r="F117" s="11">
        <f>IF('Daily PnL Log'!F344&lt;&gt;"",'Daily PnL Log'!F344,"")</f>
        <v>36753.800000000003</v>
      </c>
      <c r="G117" s="11">
        <f>IF('Daily PnL Log'!G344&lt;&gt;"",'Daily PnL Log'!G344,"")</f>
        <v>-7084.6</v>
      </c>
      <c r="H117" s="11">
        <f>IF('Daily PnL Log'!H344&lt;&gt;"",'Daily PnL Log'!H344,"")</f>
        <v>0</v>
      </c>
      <c r="I117" s="11">
        <f>IF('Daily PnL Log'!I344&lt;&gt;"",'Daily PnL Log'!I344,"")</f>
        <v>0</v>
      </c>
      <c r="J117" s="11">
        <f>IF('Daily PnL Log'!J344&lt;&gt;"",'Daily PnL Log'!J344,"")</f>
        <v>23433.4</v>
      </c>
      <c r="K117" s="11">
        <f>IF('Daily PnL Log'!K344&lt;&gt;"",'Daily PnL Log'!K344,"")</f>
        <v>-110.07</v>
      </c>
      <c r="L117" s="11">
        <f>IF('Daily PnL Log'!L344&lt;&gt;"",'Daily PnL Log'!L344,"")</f>
        <v>-778.55</v>
      </c>
      <c r="M117" s="11">
        <f>IF('Daily PnL Log'!M344&lt;&gt;"",'Daily PnL Log'!M344,"")</f>
        <v>-888.61999999999989</v>
      </c>
      <c r="N117" s="11">
        <f>IF('Daily PnL Log'!N344&lt;&gt;"",'Daily PnL Log'!N344,"")</f>
        <v>22544.780000000002</v>
      </c>
      <c r="O117" s="11">
        <f t="shared" si="15"/>
        <v>199284.59999999992</v>
      </c>
      <c r="P117" s="11">
        <f t="shared" si="16"/>
        <v>127501.69999999995</v>
      </c>
      <c r="Q117" s="11">
        <f t="shared" si="17"/>
        <v>22678.499999999982</v>
      </c>
      <c r="R117" s="11">
        <f t="shared" si="18"/>
        <v>298130.99999999994</v>
      </c>
      <c r="S117" s="11">
        <f t="shared" si="19"/>
        <v>414184.9</v>
      </c>
      <c r="T117" s="11">
        <f t="shared" si="20"/>
        <v>-15685.500000000002</v>
      </c>
      <c r="U117" s="11">
        <f t="shared" si="21"/>
        <v>0</v>
      </c>
      <c r="V117" s="11">
        <f t="shared" si="22"/>
        <v>1046095.2</v>
      </c>
      <c r="W117" s="11">
        <f>IF('Daily PnL Log'!W344&lt;&gt;"",'Daily PnL Log'!W344,"")</f>
        <v>695779</v>
      </c>
      <c r="X117" s="16">
        <f>IF('Daily PnL Log'!X344&lt;&gt;"",'Daily PnL Log'!X344,"")</f>
        <v>3.2402213921374462E-2</v>
      </c>
      <c r="Y117" s="11">
        <f>IF('Daily PnL Log'!Y344&lt;&gt;"",'Daily PnL Log'!Y344,"")</f>
        <v>-250</v>
      </c>
      <c r="Z117" s="11" t="str">
        <f>IF('Daily PnL Log'!AA344&lt;&gt;"",'Daily PnL Log'!AA344,"")</f>
        <v/>
      </c>
      <c r="AA117" s="11" t="str">
        <f>IF('Daily PnL Log'!AB344&lt;&gt;"",'Daily PnL Log'!AB344,"")</f>
        <v/>
      </c>
      <c r="AB117" s="11">
        <f>IF('Daily PnL Log'!AC344&lt;&gt;"",'Daily PnL Log'!AC344,"")</f>
        <v>159435.97</v>
      </c>
    </row>
    <row r="118" spans="1:28" x14ac:dyDescent="0.25">
      <c r="A118" s="47" t="str">
        <f t="shared" si="14"/>
        <v>Apr</v>
      </c>
      <c r="B118" s="14">
        <f>'Daily PnL Log'!B345</f>
        <v>44662</v>
      </c>
      <c r="C118" s="13">
        <f>IF('Daily PnL Log'!C345&lt;&gt;"",'Daily PnL Log'!C345,"")</f>
        <v>10407.1</v>
      </c>
      <c r="D118" s="13">
        <f>IF('Daily PnL Log'!D345&lt;&gt;"",'Daily PnL Log'!D345,"")</f>
        <v>-6748.9</v>
      </c>
      <c r="E118" s="13">
        <f>IF('Daily PnL Log'!E345&lt;&gt;"",'Daily PnL Log'!E345,"")</f>
        <v>924</v>
      </c>
      <c r="F118" s="13">
        <f>IF('Daily PnL Log'!F345&lt;&gt;"",'Daily PnL Log'!F345,"")</f>
        <v>28933.3</v>
      </c>
      <c r="G118" s="13">
        <f>IF('Daily PnL Log'!G345&lt;&gt;"",'Daily PnL Log'!G345,"")</f>
        <v>-5855.2</v>
      </c>
      <c r="H118" s="13">
        <f>IF('Daily PnL Log'!H345&lt;&gt;"",'Daily PnL Log'!H345,"")</f>
        <v>0</v>
      </c>
      <c r="I118" s="13">
        <f>IF('Daily PnL Log'!I345&lt;&gt;"",'Daily PnL Log'!I345,"")</f>
        <v>0</v>
      </c>
      <c r="J118" s="13">
        <f>IF('Daily PnL Log'!J345&lt;&gt;"",'Daily PnL Log'!J345,"")</f>
        <v>27660.3</v>
      </c>
      <c r="K118" s="13">
        <f>IF('Daily PnL Log'!K345&lt;&gt;"",'Daily PnL Log'!K345,"")</f>
        <v>-46.49</v>
      </c>
      <c r="L118" s="13">
        <f>IF('Daily PnL Log'!L345&lt;&gt;"",'Daily PnL Log'!L345,"")</f>
        <v>-329.13</v>
      </c>
      <c r="M118" s="13">
        <f>IF('Daily PnL Log'!M345&lt;&gt;"",'Daily PnL Log'!M345,"")</f>
        <v>-375.62</v>
      </c>
      <c r="N118" s="13">
        <f>IF('Daily PnL Log'!N345&lt;&gt;"",'Daily PnL Log'!N345,"")</f>
        <v>27284.68</v>
      </c>
      <c r="O118" s="13">
        <f t="shared" si="15"/>
        <v>209691.69999999992</v>
      </c>
      <c r="P118" s="13">
        <f t="shared" si="16"/>
        <v>120752.79999999996</v>
      </c>
      <c r="Q118" s="13">
        <f t="shared" si="17"/>
        <v>23602.499999999982</v>
      </c>
      <c r="R118" s="13">
        <f t="shared" si="18"/>
        <v>327064.29999999993</v>
      </c>
      <c r="S118" s="13">
        <f t="shared" si="19"/>
        <v>408329.7</v>
      </c>
      <c r="T118" s="13">
        <f t="shared" si="20"/>
        <v>-15685.500000000002</v>
      </c>
      <c r="U118" s="13">
        <f t="shared" si="21"/>
        <v>0</v>
      </c>
      <c r="V118" s="13">
        <f t="shared" si="22"/>
        <v>1073755.5</v>
      </c>
      <c r="W118" s="13">
        <f>IF('Daily PnL Log'!W345&lt;&gt;"",'Daily PnL Log'!W345,"")</f>
        <v>727223</v>
      </c>
      <c r="X118" s="15">
        <f>IF('Daily PnL Log'!X345&lt;&gt;"",'Daily PnL Log'!X345,"")</f>
        <v>3.7519000361649728E-2</v>
      </c>
      <c r="Y118" s="13" t="str">
        <f>IF('Daily PnL Log'!Y345&lt;&gt;"",'Daily PnL Log'!Y345,"")</f>
        <v/>
      </c>
      <c r="Z118" s="13" t="str">
        <f>IF('Daily PnL Log'!AA345&lt;&gt;"",'Daily PnL Log'!AA345,"")</f>
        <v/>
      </c>
      <c r="AA118" s="13" t="str">
        <f>IF('Daily PnL Log'!AB345&lt;&gt;"",'Daily PnL Log'!AB345,"")</f>
        <v/>
      </c>
      <c r="AB118" s="13">
        <f>IF('Daily PnL Log'!AC345&lt;&gt;"",'Daily PnL Log'!AC345,"")</f>
        <v>219156.6</v>
      </c>
    </row>
    <row r="119" spans="1:28" x14ac:dyDescent="0.25">
      <c r="A119" s="48" t="str">
        <f t="shared" si="14"/>
        <v>Apr</v>
      </c>
      <c r="B119" s="2">
        <f>'Daily PnL Log'!B346</f>
        <v>44663</v>
      </c>
      <c r="C119" s="11">
        <f>IF('Daily PnL Log'!C346&lt;&gt;"",'Daily PnL Log'!C346,"")</f>
        <v>-7504.2</v>
      </c>
      <c r="D119" s="11">
        <f>IF('Daily PnL Log'!D346&lt;&gt;"",'Daily PnL Log'!D346,"")</f>
        <v>12667.8</v>
      </c>
      <c r="E119" s="11">
        <f>IF('Daily PnL Log'!E346&lt;&gt;"",'Daily PnL Log'!E346,"")</f>
        <v>-838.7</v>
      </c>
      <c r="F119" s="11">
        <f>IF('Daily PnL Log'!F346&lt;&gt;"",'Daily PnL Log'!F346,"")</f>
        <v>-18926.5</v>
      </c>
      <c r="G119" s="11">
        <f>IF('Daily PnL Log'!G346&lt;&gt;"",'Daily PnL Log'!G346,"")</f>
        <v>-13759.4</v>
      </c>
      <c r="H119" s="11">
        <f>IF('Daily PnL Log'!H346&lt;&gt;"",'Daily PnL Log'!H346,"")</f>
        <v>0</v>
      </c>
      <c r="I119" s="11">
        <f>IF('Daily PnL Log'!I346&lt;&gt;"",'Daily PnL Log'!I346,"")</f>
        <v>0</v>
      </c>
      <c r="J119" s="11">
        <f>IF('Daily PnL Log'!J346&lt;&gt;"",'Daily PnL Log'!J346,"")</f>
        <v>-28361</v>
      </c>
      <c r="K119" s="11">
        <f>IF('Daily PnL Log'!K346&lt;&gt;"",'Daily PnL Log'!K346,"")</f>
        <v>-48.44</v>
      </c>
      <c r="L119" s="11">
        <f>IF('Daily PnL Log'!L346&lt;&gt;"",'Daily PnL Log'!L346,"")</f>
        <v>-341.47</v>
      </c>
      <c r="M119" s="11">
        <f>IF('Daily PnL Log'!M346&lt;&gt;"",'Daily PnL Log'!M346,"")</f>
        <v>-389.91</v>
      </c>
      <c r="N119" s="11">
        <f>IF('Daily PnL Log'!N346&lt;&gt;"",'Daily PnL Log'!N346,"")</f>
        <v>-28750.91</v>
      </c>
      <c r="O119" s="11">
        <f t="shared" si="15"/>
        <v>202187.49999999991</v>
      </c>
      <c r="P119" s="11">
        <f t="shared" si="16"/>
        <v>133420.59999999995</v>
      </c>
      <c r="Q119" s="11">
        <f t="shared" si="17"/>
        <v>22763.799999999981</v>
      </c>
      <c r="R119" s="11">
        <f t="shared" si="18"/>
        <v>308137.79999999993</v>
      </c>
      <c r="S119" s="11">
        <f t="shared" si="19"/>
        <v>394570.3</v>
      </c>
      <c r="T119" s="11">
        <f t="shared" si="20"/>
        <v>-15685.500000000002</v>
      </c>
      <c r="U119" s="11">
        <f t="shared" si="21"/>
        <v>0</v>
      </c>
      <c r="V119" s="11">
        <f t="shared" si="22"/>
        <v>1045394.5</v>
      </c>
      <c r="W119" s="11">
        <f>IF('Daily PnL Log'!W346&lt;&gt;"",'Daily PnL Log'!W346,"")</f>
        <v>719215</v>
      </c>
      <c r="X119" s="16">
        <f>IF('Daily PnL Log'!X346&lt;&gt;"",'Daily PnL Log'!X346,"")</f>
        <v>-3.997540373879855E-2</v>
      </c>
      <c r="Y119" s="11" t="str">
        <f>IF('Daily PnL Log'!Y346&lt;&gt;"",'Daily PnL Log'!Y346,"")</f>
        <v/>
      </c>
      <c r="Z119" s="11" t="str">
        <f>IF('Daily PnL Log'!AA346&lt;&gt;"",'Daily PnL Log'!AA346,"")</f>
        <v/>
      </c>
      <c r="AA119" s="11" t="str">
        <f>IF('Daily PnL Log'!AB346&lt;&gt;"",'Daily PnL Log'!AB346,"")</f>
        <v/>
      </c>
      <c r="AB119" s="11">
        <f>IF('Daily PnL Log'!AC346&lt;&gt;"",'Daily PnL Log'!AC346,"")</f>
        <v>165889.19</v>
      </c>
    </row>
    <row r="120" spans="1:28" x14ac:dyDescent="0.25">
      <c r="A120" s="47" t="str">
        <f t="shared" si="14"/>
        <v>Apr</v>
      </c>
      <c r="B120" s="14">
        <f>'Daily PnL Log'!B347</f>
        <v>44664</v>
      </c>
      <c r="C120" s="13">
        <f>IF('Daily PnL Log'!C347&lt;&gt;"",'Daily PnL Log'!C347,"")</f>
        <v>5537.8</v>
      </c>
      <c r="D120" s="13">
        <f>IF('Daily PnL Log'!D347&lt;&gt;"",'Daily PnL Log'!D347,"")</f>
        <v>119.1</v>
      </c>
      <c r="E120" s="13">
        <f>IF('Daily PnL Log'!E347&lt;&gt;"",'Daily PnL Log'!E347,"")</f>
        <v>1611.1</v>
      </c>
      <c r="F120" s="13">
        <f>IF('Daily PnL Log'!F347&lt;&gt;"",'Daily PnL Log'!F347,"")</f>
        <v>15187.9</v>
      </c>
      <c r="G120" s="13">
        <f>IF('Daily PnL Log'!G347&lt;&gt;"",'Daily PnL Log'!G347,"")</f>
        <v>19662.099999999999</v>
      </c>
      <c r="H120" s="13">
        <f>IF('Daily PnL Log'!H347&lt;&gt;"",'Daily PnL Log'!H347,"")</f>
        <v>0</v>
      </c>
      <c r="I120" s="13">
        <f>IF('Daily PnL Log'!I347&lt;&gt;"",'Daily PnL Log'!I347,"")</f>
        <v>0</v>
      </c>
      <c r="J120" s="13">
        <f>IF('Daily PnL Log'!J347&lt;&gt;"",'Daily PnL Log'!J347,"")</f>
        <v>42118</v>
      </c>
      <c r="K120" s="13">
        <f>IF('Daily PnL Log'!K347&lt;&gt;"",'Daily PnL Log'!K347,"")</f>
        <v>-61.94</v>
      </c>
      <c r="L120" s="13">
        <f>IF('Daily PnL Log'!L347&lt;&gt;"",'Daily PnL Log'!L347,"")</f>
        <v>-439.3</v>
      </c>
      <c r="M120" s="13">
        <f>IF('Daily PnL Log'!M347&lt;&gt;"",'Daily PnL Log'!M347,"")</f>
        <v>-501.24</v>
      </c>
      <c r="N120" s="13">
        <f>IF('Daily PnL Log'!N347&lt;&gt;"",'Daily PnL Log'!N347,"")</f>
        <v>41616.76</v>
      </c>
      <c r="O120" s="13">
        <f t="shared" si="15"/>
        <v>207725.2999999999</v>
      </c>
      <c r="P120" s="13">
        <f t="shared" si="16"/>
        <v>133539.69999999995</v>
      </c>
      <c r="Q120" s="13">
        <f t="shared" si="17"/>
        <v>24374.89999999998</v>
      </c>
      <c r="R120" s="13">
        <f t="shared" si="18"/>
        <v>323325.69999999995</v>
      </c>
      <c r="S120" s="13">
        <f t="shared" si="19"/>
        <v>414232.39999999997</v>
      </c>
      <c r="T120" s="13">
        <f t="shared" si="20"/>
        <v>-15685.500000000002</v>
      </c>
      <c r="U120" s="13">
        <f t="shared" si="21"/>
        <v>0</v>
      </c>
      <c r="V120" s="13">
        <f t="shared" si="22"/>
        <v>1087512.5</v>
      </c>
      <c r="W120" s="13">
        <f>IF('Daily PnL Log'!W347&lt;&gt;"",'Daily PnL Log'!W347,"")</f>
        <v>600107</v>
      </c>
      <c r="X120" s="15">
        <f>IF('Daily PnL Log'!X347&lt;&gt;"",'Daily PnL Log'!X347,"")</f>
        <v>6.9348899446265419E-2</v>
      </c>
      <c r="Y120" s="13" t="str">
        <f>IF('Daily PnL Log'!Y347&lt;&gt;"",'Daily PnL Log'!Y347,"")</f>
        <v/>
      </c>
      <c r="Z120" s="13" t="str">
        <f>IF('Daily PnL Log'!AA347&lt;&gt;"",'Daily PnL Log'!AA347,"")</f>
        <v/>
      </c>
      <c r="AA120" s="13" t="str">
        <f>IF('Daily PnL Log'!AB347&lt;&gt;"",'Daily PnL Log'!AB347,"")</f>
        <v/>
      </c>
      <c r="AB120" s="13">
        <f>IF('Daily PnL Log'!AC347&lt;&gt;"",'Daily PnL Log'!AC347,"")</f>
        <v>230016.2</v>
      </c>
    </row>
    <row r="121" spans="1:28" x14ac:dyDescent="0.25">
      <c r="A121" s="48" t="str">
        <f t="shared" si="14"/>
        <v>Apr</v>
      </c>
      <c r="B121" s="2">
        <f>'Daily PnL Log'!B348</f>
        <v>44665</v>
      </c>
      <c r="C121" s="11">
        <f>IF('Daily PnL Log'!C348&lt;&gt;"",'Daily PnL Log'!C348,"")</f>
        <v>-19487.900000000001</v>
      </c>
      <c r="D121" s="11">
        <f>IF('Daily PnL Log'!D348&lt;&gt;"",'Daily PnL Log'!D348,"")</f>
        <v>5537.4</v>
      </c>
      <c r="E121" s="11">
        <f>IF('Daily PnL Log'!E348&lt;&gt;"",'Daily PnL Log'!E348,"")</f>
        <v>2000.8</v>
      </c>
      <c r="F121" s="11">
        <f>IF('Daily PnL Log'!F348&lt;&gt;"",'Daily PnL Log'!F348,"")</f>
        <v>14428</v>
      </c>
      <c r="G121" s="11">
        <f>IF('Daily PnL Log'!G348&lt;&gt;"",'Daily PnL Log'!G348,"")</f>
        <v>-40605</v>
      </c>
      <c r="H121" s="11">
        <f>IF('Daily PnL Log'!H348&lt;&gt;"",'Daily PnL Log'!H348,"")</f>
        <v>0</v>
      </c>
      <c r="I121" s="11">
        <f>IF('Daily PnL Log'!I348&lt;&gt;"",'Daily PnL Log'!I348,"")</f>
        <v>0</v>
      </c>
      <c r="J121" s="11">
        <f>IF('Daily PnL Log'!J348&lt;&gt;"",'Daily PnL Log'!J348,"")</f>
        <v>-38126.700000000004</v>
      </c>
      <c r="K121" s="11">
        <f>IF('Daily PnL Log'!K348&lt;&gt;"",'Daily PnL Log'!K348,"")</f>
        <v>-67.599999999999994</v>
      </c>
      <c r="L121" s="11">
        <f>IF('Daily PnL Log'!L348&lt;&gt;"",'Daily PnL Log'!L348,"")</f>
        <v>-476.3</v>
      </c>
      <c r="M121" s="11">
        <f>IF('Daily PnL Log'!M348&lt;&gt;"",'Daily PnL Log'!M348,"")</f>
        <v>-543.9</v>
      </c>
      <c r="N121" s="11">
        <f>IF('Daily PnL Log'!N348&lt;&gt;"",'Daily PnL Log'!N348,"")</f>
        <v>-38670.600000000006</v>
      </c>
      <c r="O121" s="11">
        <f t="shared" si="15"/>
        <v>188237.39999999991</v>
      </c>
      <c r="P121" s="11">
        <f t="shared" si="16"/>
        <v>139077.09999999995</v>
      </c>
      <c r="Q121" s="11">
        <f t="shared" si="17"/>
        <v>26375.699999999979</v>
      </c>
      <c r="R121" s="11">
        <f t="shared" si="18"/>
        <v>337753.69999999995</v>
      </c>
      <c r="S121" s="11">
        <f t="shared" si="19"/>
        <v>373627.39999999997</v>
      </c>
      <c r="T121" s="11">
        <f t="shared" si="20"/>
        <v>-15685.500000000002</v>
      </c>
      <c r="U121" s="11">
        <f t="shared" si="21"/>
        <v>0</v>
      </c>
      <c r="V121" s="11">
        <f t="shared" si="22"/>
        <v>1049385.8</v>
      </c>
      <c r="W121" s="11">
        <f>IF('Daily PnL Log'!W348&lt;&gt;"",'Daily PnL Log'!W348,"")</f>
        <v>674891</v>
      </c>
      <c r="X121" s="16">
        <f>IF('Daily PnL Log'!X348&lt;&gt;"",'Daily PnL Log'!X348,"")</f>
        <v>-5.7299030510112009E-2</v>
      </c>
      <c r="Y121" s="11" t="str">
        <f>IF('Daily PnL Log'!Y348&lt;&gt;"",'Daily PnL Log'!Y348,"")</f>
        <v/>
      </c>
      <c r="Z121" s="11" t="str">
        <f>IF('Daily PnL Log'!AA348&lt;&gt;"",'Daily PnL Log'!AA348,"")</f>
        <v/>
      </c>
      <c r="AA121" s="11" t="str">
        <f>IF('Daily PnL Log'!AB348&lt;&gt;"",'Daily PnL Log'!AB348,"")</f>
        <v/>
      </c>
      <c r="AB121" s="11">
        <f>IF('Daily PnL Log'!AC348&lt;&gt;"",'Daily PnL Log'!AC348,"")</f>
        <v>176475.55</v>
      </c>
    </row>
    <row r="122" spans="1:28" x14ac:dyDescent="0.25">
      <c r="A122" s="47" t="str">
        <f t="shared" si="14"/>
        <v>Apr</v>
      </c>
      <c r="B122" s="14">
        <f>'Daily PnL Log'!B349</f>
        <v>44669</v>
      </c>
      <c r="C122" s="13">
        <f>IF('Daily PnL Log'!C349&lt;&gt;"",'Daily PnL Log'!C349,"")</f>
        <v>11393.5</v>
      </c>
      <c r="D122" s="13">
        <f>IF('Daily PnL Log'!D349&lt;&gt;"",'Daily PnL Log'!D349,"")</f>
        <v>-3930.1</v>
      </c>
      <c r="E122" s="13">
        <f>IF('Daily PnL Log'!E349&lt;&gt;"",'Daily PnL Log'!E349,"")</f>
        <v>-908.1</v>
      </c>
      <c r="F122" s="13">
        <f>IF('Daily PnL Log'!F349&lt;&gt;"",'Daily PnL Log'!F349,"")</f>
        <v>-18824.8</v>
      </c>
      <c r="G122" s="13">
        <f>IF('Daily PnL Log'!G349&lt;&gt;"",'Daily PnL Log'!G349,"")</f>
        <v>13786.9</v>
      </c>
      <c r="H122" s="13">
        <f>IF('Daily PnL Log'!H349&lt;&gt;"",'Daily PnL Log'!H349,"")</f>
        <v>0</v>
      </c>
      <c r="I122" s="13">
        <f>IF('Daily PnL Log'!I349&lt;&gt;"",'Daily PnL Log'!I349,"")</f>
        <v>0</v>
      </c>
      <c r="J122" s="13">
        <f>IF('Daily PnL Log'!J349&lt;&gt;"",'Daily PnL Log'!J349,"")</f>
        <v>1517.3999999999996</v>
      </c>
      <c r="K122" s="13">
        <f>IF('Daily PnL Log'!K349&lt;&gt;"",'Daily PnL Log'!K349,"")</f>
        <v>-112.31</v>
      </c>
      <c r="L122" s="13">
        <f>IF('Daily PnL Log'!L349&lt;&gt;"",'Daily PnL Log'!L349,"")</f>
        <v>-796.46</v>
      </c>
      <c r="M122" s="13">
        <f>IF('Daily PnL Log'!M349&lt;&gt;"",'Daily PnL Log'!M349,"")</f>
        <v>-908.77</v>
      </c>
      <c r="N122" s="13">
        <f>IF('Daily PnL Log'!N349&lt;&gt;"",'Daily PnL Log'!N349,"")</f>
        <v>608.62999999999965</v>
      </c>
      <c r="O122" s="13">
        <f t="shared" si="15"/>
        <v>199630.89999999991</v>
      </c>
      <c r="P122" s="13">
        <f t="shared" si="16"/>
        <v>135146.99999999994</v>
      </c>
      <c r="Q122" s="13">
        <f t="shared" si="17"/>
        <v>25467.59999999998</v>
      </c>
      <c r="R122" s="13">
        <f t="shared" si="18"/>
        <v>318928.89999999997</v>
      </c>
      <c r="S122" s="13">
        <f t="shared" si="19"/>
        <v>387414.3</v>
      </c>
      <c r="T122" s="13">
        <f t="shared" si="20"/>
        <v>-15685.500000000002</v>
      </c>
      <c r="U122" s="13">
        <f t="shared" si="21"/>
        <v>0</v>
      </c>
      <c r="V122" s="13">
        <f t="shared" si="22"/>
        <v>1050903.2</v>
      </c>
      <c r="W122" s="13">
        <f>IF('Daily PnL Log'!W349&lt;&gt;"",'Daily PnL Log'!W349,"")</f>
        <v>745851</v>
      </c>
      <c r="X122" s="15">
        <f>IF('Daily PnL Log'!X349&lt;&gt;"",'Daily PnL Log'!X349,"")</f>
        <v>8.160208942536776E-4</v>
      </c>
      <c r="Y122" s="13">
        <f>IF('Daily PnL Log'!Y349&lt;&gt;"",'Daily PnL Log'!Y349,"")</f>
        <v>-35108.980000000003</v>
      </c>
      <c r="Z122" s="13" t="str">
        <f>IF('Daily PnL Log'!AA349&lt;&gt;"",'Daily PnL Log'!AA349,"")</f>
        <v/>
      </c>
      <c r="AA122" s="13">
        <f>IF('Daily PnL Log'!AB349&lt;&gt;"",'Daily PnL Log'!AB349,"")</f>
        <v>-25500</v>
      </c>
      <c r="AB122" s="13">
        <f>IF('Daily PnL Log'!AC349&lt;&gt;"",'Daily PnL Log'!AC349,"")</f>
        <v>199884.78</v>
      </c>
    </row>
    <row r="123" spans="1:28" x14ac:dyDescent="0.25">
      <c r="A123" s="48" t="str">
        <f t="shared" si="14"/>
        <v>Apr</v>
      </c>
      <c r="B123" s="2">
        <f>'Daily PnL Log'!B350</f>
        <v>44670</v>
      </c>
      <c r="C123" s="11">
        <f>IF('Daily PnL Log'!C350&lt;&gt;"",'Daily PnL Log'!C350,"")</f>
        <v>-5023.3</v>
      </c>
      <c r="D123" s="11">
        <f>IF('Daily PnL Log'!D350&lt;&gt;"",'Daily PnL Log'!D350,"")</f>
        <v>1430.8</v>
      </c>
      <c r="E123" s="11">
        <f>IF('Daily PnL Log'!E350&lt;&gt;"",'Daily PnL Log'!E350,"")</f>
        <v>10121.6</v>
      </c>
      <c r="F123" s="11">
        <f>IF('Daily PnL Log'!F350&lt;&gt;"",'Daily PnL Log'!F350,"")</f>
        <v>49424.5</v>
      </c>
      <c r="G123" s="11">
        <f>IF('Daily PnL Log'!G350&lt;&gt;"",'Daily PnL Log'!G350,"")</f>
        <v>-34765.4</v>
      </c>
      <c r="H123" s="11">
        <f>IF('Daily PnL Log'!H350&lt;&gt;"",'Daily PnL Log'!H350,"")</f>
        <v>0</v>
      </c>
      <c r="I123" s="11">
        <f>IF('Daily PnL Log'!I350&lt;&gt;"",'Daily PnL Log'!I350,"")</f>
        <v>0</v>
      </c>
      <c r="J123" s="11">
        <f>IF('Daily PnL Log'!J350&lt;&gt;"",'Daily PnL Log'!J350,"")</f>
        <v>21188.199999999997</v>
      </c>
      <c r="K123" s="11">
        <f>IF('Daily PnL Log'!K350&lt;&gt;"",'Daily PnL Log'!K350,"")</f>
        <v>-95.04</v>
      </c>
      <c r="L123" s="11">
        <f>IF('Daily PnL Log'!L350&lt;&gt;"",'Daily PnL Log'!L350,"")</f>
        <v>-671.94</v>
      </c>
      <c r="M123" s="11">
        <f>IF('Daily PnL Log'!M350&lt;&gt;"",'Daily PnL Log'!M350,"")</f>
        <v>-766.98</v>
      </c>
      <c r="N123" s="11">
        <f>IF('Daily PnL Log'!N350&lt;&gt;"",'Daily PnL Log'!N350,"")</f>
        <v>20421.219999999998</v>
      </c>
      <c r="O123" s="11">
        <f t="shared" si="15"/>
        <v>194607.59999999992</v>
      </c>
      <c r="P123" s="11">
        <f t="shared" si="16"/>
        <v>136577.79999999993</v>
      </c>
      <c r="Q123" s="11">
        <f t="shared" si="17"/>
        <v>35589.199999999983</v>
      </c>
      <c r="R123" s="11">
        <f t="shared" si="18"/>
        <v>368353.39999999997</v>
      </c>
      <c r="S123" s="11">
        <f t="shared" si="19"/>
        <v>352648.89999999997</v>
      </c>
      <c r="T123" s="11">
        <f t="shared" si="20"/>
        <v>-15685.500000000002</v>
      </c>
      <c r="U123" s="11">
        <f t="shared" si="21"/>
        <v>0</v>
      </c>
      <c r="V123" s="11">
        <f t="shared" si="22"/>
        <v>1072091.3999999999</v>
      </c>
      <c r="W123" s="11">
        <f>IF('Daily PnL Log'!W350&lt;&gt;"",'Daily PnL Log'!W350,"")</f>
        <v>815807</v>
      </c>
      <c r="X123" s="16">
        <f>IF('Daily PnL Log'!X350&lt;&gt;"",'Daily PnL Log'!X350,"")</f>
        <v>2.5031925443150155E-2</v>
      </c>
      <c r="Y123" s="11" t="str">
        <f>IF('Daily PnL Log'!Y350&lt;&gt;"",'Daily PnL Log'!Y350,"")</f>
        <v/>
      </c>
      <c r="Z123" s="11" t="str">
        <f>IF('Daily PnL Log'!AA350&lt;&gt;"",'Daily PnL Log'!AA350,"")</f>
        <v/>
      </c>
      <c r="AA123" s="11" t="str">
        <f>IF('Daily PnL Log'!AB350&lt;&gt;"",'Daily PnL Log'!AB350,"")</f>
        <v/>
      </c>
      <c r="AB123" s="11">
        <f>IF('Daily PnL Log'!AC350&lt;&gt;"",'Daily PnL Log'!AC350,"")</f>
        <v>202975.8</v>
      </c>
    </row>
    <row r="124" spans="1:28" x14ac:dyDescent="0.25">
      <c r="A124" s="47" t="str">
        <f t="shared" si="14"/>
        <v>Apr</v>
      </c>
      <c r="B124" s="14">
        <f>'Daily PnL Log'!B351</f>
        <v>44671</v>
      </c>
      <c r="C124" s="13">
        <f>IF('Daily PnL Log'!C351&lt;&gt;"",'Daily PnL Log'!C351,"")</f>
        <v>11519.6</v>
      </c>
      <c r="D124" s="13">
        <f>IF('Daily PnL Log'!D351&lt;&gt;"",'Daily PnL Log'!D351,"")</f>
        <v>-8376.4</v>
      </c>
      <c r="E124" s="13">
        <f>IF('Daily PnL Log'!E351&lt;&gt;"",'Daily PnL Log'!E351,"")</f>
        <v>224.3</v>
      </c>
      <c r="F124" s="13">
        <f>IF('Daily PnL Log'!F351&lt;&gt;"",'Daily PnL Log'!F351,"")</f>
        <v>-5006.6000000000004</v>
      </c>
      <c r="G124" s="13">
        <f>IF('Daily PnL Log'!G351&lt;&gt;"",'Daily PnL Log'!G351,"")</f>
        <v>-59563.199999999997</v>
      </c>
      <c r="H124" s="13">
        <f>IF('Daily PnL Log'!H351&lt;&gt;"",'Daily PnL Log'!H351,"")</f>
        <v>0</v>
      </c>
      <c r="I124" s="13">
        <f>IF('Daily PnL Log'!I351&lt;&gt;"",'Daily PnL Log'!I351,"")</f>
        <v>0</v>
      </c>
      <c r="J124" s="13">
        <f>IF('Daily PnL Log'!J351&lt;&gt;"",'Daily PnL Log'!J351,"")</f>
        <v>-61202.299999999996</v>
      </c>
      <c r="K124" s="13">
        <f>IF('Daily PnL Log'!K351&lt;&gt;"",'Daily PnL Log'!K351,"")</f>
        <v>-64.2</v>
      </c>
      <c r="L124" s="13">
        <f>IF('Daily PnL Log'!L351&lt;&gt;"",'Daily PnL Log'!L351,"")</f>
        <v>-452.84</v>
      </c>
      <c r="M124" s="13">
        <f>IF('Daily PnL Log'!M351&lt;&gt;"",'Daily PnL Log'!M351,"")</f>
        <v>-517.04</v>
      </c>
      <c r="N124" s="13">
        <f>IF('Daily PnL Log'!N351&lt;&gt;"",'Daily PnL Log'!N351,"")</f>
        <v>-61719.34</v>
      </c>
      <c r="O124" s="13">
        <f t="shared" si="15"/>
        <v>206127.19999999992</v>
      </c>
      <c r="P124" s="13">
        <f t="shared" si="16"/>
        <v>128201.39999999994</v>
      </c>
      <c r="Q124" s="13">
        <f t="shared" si="17"/>
        <v>35813.499999999985</v>
      </c>
      <c r="R124" s="13">
        <f t="shared" si="18"/>
        <v>363346.8</v>
      </c>
      <c r="S124" s="13">
        <f t="shared" si="19"/>
        <v>293085.69999999995</v>
      </c>
      <c r="T124" s="13">
        <f t="shared" si="20"/>
        <v>-15685.500000000002</v>
      </c>
      <c r="U124" s="13">
        <f t="shared" si="21"/>
        <v>0</v>
      </c>
      <c r="V124" s="13">
        <f t="shared" si="22"/>
        <v>1010889.0999999999</v>
      </c>
      <c r="W124" s="13">
        <f>IF('Daily PnL Log'!W351&lt;&gt;"",'Daily PnL Log'!W351,"")</f>
        <v>945199</v>
      </c>
      <c r="X124" s="15">
        <f>IF('Daily PnL Log'!X351&lt;&gt;"",'Daily PnL Log'!X351,"")</f>
        <v>-6.5297720374228069E-2</v>
      </c>
      <c r="Y124" s="13" t="str">
        <f>IF('Daily PnL Log'!Y351&lt;&gt;"",'Daily PnL Log'!Y351,"")</f>
        <v/>
      </c>
      <c r="Z124" s="13" t="str">
        <f>IF('Daily PnL Log'!AA351&lt;&gt;"",'Daily PnL Log'!AA351,"")</f>
        <v/>
      </c>
      <c r="AA124" s="13" t="str">
        <f>IF('Daily PnL Log'!AB351&lt;&gt;"",'Daily PnL Log'!AB351,"")</f>
        <v/>
      </c>
      <c r="AB124" s="13">
        <f>IF('Daily PnL Log'!AC351&lt;&gt;"",'Daily PnL Log'!AC351,"")</f>
        <v>138811.01</v>
      </c>
    </row>
    <row r="125" spans="1:28" x14ac:dyDescent="0.25">
      <c r="A125" s="48" t="str">
        <f t="shared" si="14"/>
        <v>Apr</v>
      </c>
      <c r="B125" s="2">
        <f>'Daily PnL Log'!B352</f>
        <v>44672</v>
      </c>
      <c r="C125" s="11">
        <f>IF('Daily PnL Log'!C352&lt;&gt;"",'Daily PnL Log'!C352,"")</f>
        <v>-32015</v>
      </c>
      <c r="D125" s="11">
        <f>IF('Daily PnL Log'!D352&lt;&gt;"",'Daily PnL Log'!D352,"")</f>
        <v>8638.2000000000007</v>
      </c>
      <c r="E125" s="11">
        <f>IF('Daily PnL Log'!E352&lt;&gt;"",'Daily PnL Log'!E352,"")</f>
        <v>-604.79999999999995</v>
      </c>
      <c r="F125" s="11">
        <f>IF('Daily PnL Log'!F352&lt;&gt;"",'Daily PnL Log'!F352,"")</f>
        <v>9925.6</v>
      </c>
      <c r="G125" s="11">
        <f>IF('Daily PnL Log'!G352&lt;&gt;"",'Daily PnL Log'!G352,"")</f>
        <v>-15331.7</v>
      </c>
      <c r="H125" s="11">
        <f>IF('Daily PnL Log'!H352&lt;&gt;"",'Daily PnL Log'!H352,"")</f>
        <v>0</v>
      </c>
      <c r="I125" s="11">
        <f>IF('Daily PnL Log'!I352&lt;&gt;"",'Daily PnL Log'!I352,"")</f>
        <v>0</v>
      </c>
      <c r="J125" s="11">
        <f>IF('Daily PnL Log'!J352&lt;&gt;"",'Daily PnL Log'!J352,"")</f>
        <v>-29387.699999999997</v>
      </c>
      <c r="K125" s="11">
        <f>IF('Daily PnL Log'!K352&lt;&gt;"",'Daily PnL Log'!K352,"")</f>
        <v>-47.53</v>
      </c>
      <c r="L125" s="11">
        <f>IF('Daily PnL Log'!L352&lt;&gt;"",'Daily PnL Log'!L352,"")</f>
        <v>-330.73</v>
      </c>
      <c r="M125" s="11">
        <f>IF('Daily PnL Log'!M352&lt;&gt;"",'Daily PnL Log'!M352,"")</f>
        <v>-378.26</v>
      </c>
      <c r="N125" s="11">
        <f>IF('Daily PnL Log'!N352&lt;&gt;"",'Daily PnL Log'!N352,"")</f>
        <v>-29765.959999999995</v>
      </c>
      <c r="O125" s="11">
        <f t="shared" si="15"/>
        <v>174112.19999999992</v>
      </c>
      <c r="P125" s="11">
        <f t="shared" si="16"/>
        <v>136839.59999999995</v>
      </c>
      <c r="Q125" s="11">
        <f t="shared" si="17"/>
        <v>35208.699999999983</v>
      </c>
      <c r="R125" s="11">
        <f t="shared" si="18"/>
        <v>373272.39999999997</v>
      </c>
      <c r="S125" s="11">
        <f t="shared" si="19"/>
        <v>277753.99999999994</v>
      </c>
      <c r="T125" s="11">
        <f t="shared" si="20"/>
        <v>-15685.500000000002</v>
      </c>
      <c r="U125" s="11">
        <f t="shared" si="21"/>
        <v>0</v>
      </c>
      <c r="V125" s="11">
        <f t="shared" si="22"/>
        <v>981501.39999999991</v>
      </c>
      <c r="W125" s="11">
        <f>IF('Daily PnL Log'!W352&lt;&gt;"",'Daily PnL Log'!W352,"")</f>
        <v>983516</v>
      </c>
      <c r="X125" s="16">
        <f>IF('Daily PnL Log'!X352&lt;&gt;"",'Daily PnL Log'!X352,"")</f>
        <v>-3.0264845716795656E-2</v>
      </c>
      <c r="Y125" s="11" t="str">
        <f>IF('Daily PnL Log'!Y352&lt;&gt;"",'Daily PnL Log'!Y352,"")</f>
        <v/>
      </c>
      <c r="Z125" s="11" t="str">
        <f>IF('Daily PnL Log'!AA352&lt;&gt;"",'Daily PnL Log'!AA352,"")</f>
        <v/>
      </c>
      <c r="AA125" s="11" t="str">
        <f>IF('Daily PnL Log'!AB352&lt;&gt;"",'Daily PnL Log'!AB352,"")</f>
        <v/>
      </c>
      <c r="AB125" s="11">
        <f>IF('Daily PnL Log'!AC352&lt;&gt;"",'Daily PnL Log'!AC352,"")</f>
        <v>149553.75</v>
      </c>
    </row>
    <row r="126" spans="1:28" x14ac:dyDescent="0.25">
      <c r="A126" s="47" t="str">
        <f t="shared" si="14"/>
        <v>Apr</v>
      </c>
      <c r="B126" s="14">
        <f>'Daily PnL Log'!B353</f>
        <v>44673</v>
      </c>
      <c r="C126" s="13">
        <f>IF('Daily PnL Log'!C353&lt;&gt;"",'Daily PnL Log'!C353,"")</f>
        <v>33849.5</v>
      </c>
      <c r="D126" s="13">
        <f>IF('Daily PnL Log'!D353&lt;&gt;"",'Daily PnL Log'!D353,"")</f>
        <v>23614.7</v>
      </c>
      <c r="E126" s="13">
        <f>IF('Daily PnL Log'!E353&lt;&gt;"",'Daily PnL Log'!E353,"")</f>
        <v>-1981.9</v>
      </c>
      <c r="F126" s="13">
        <f>IF('Daily PnL Log'!F353&lt;&gt;"",'Daily PnL Log'!F353,"")</f>
        <v>15065.5</v>
      </c>
      <c r="G126" s="13">
        <f>IF('Daily PnL Log'!G353&lt;&gt;"",'Daily PnL Log'!G353,"")</f>
        <v>5382.1</v>
      </c>
      <c r="H126" s="13">
        <f>IF('Daily PnL Log'!H353&lt;&gt;"",'Daily PnL Log'!H353,"")</f>
        <v>0</v>
      </c>
      <c r="I126" s="13">
        <f>IF('Daily PnL Log'!I353&lt;&gt;"",'Daily PnL Log'!I353,"")</f>
        <v>0</v>
      </c>
      <c r="J126" s="13">
        <f>IF('Daily PnL Log'!J353&lt;&gt;"",'Daily PnL Log'!J353,"")</f>
        <v>75929.899999999994</v>
      </c>
      <c r="K126" s="13">
        <f>IF('Daily PnL Log'!K353&lt;&gt;"",'Daily PnL Log'!K353,"")</f>
        <v>-702.04</v>
      </c>
      <c r="L126" s="13">
        <f>IF('Daily PnL Log'!L353&lt;&gt;"",'Daily PnL Log'!L353,"")</f>
        <v>-3465.99</v>
      </c>
      <c r="M126" s="13">
        <f>IF('Daily PnL Log'!M353&lt;&gt;"",'Daily PnL Log'!M353,"")</f>
        <v>-4168.03</v>
      </c>
      <c r="N126" s="13">
        <f>IF('Daily PnL Log'!N353&lt;&gt;"",'Daily PnL Log'!N353,"")</f>
        <v>71761.87</v>
      </c>
      <c r="O126" s="13">
        <f t="shared" si="15"/>
        <v>207961.69999999992</v>
      </c>
      <c r="P126" s="13">
        <f t="shared" si="16"/>
        <v>160454.29999999996</v>
      </c>
      <c r="Q126" s="13">
        <f t="shared" si="17"/>
        <v>33226.799999999981</v>
      </c>
      <c r="R126" s="13">
        <f t="shared" si="18"/>
        <v>388337.89999999997</v>
      </c>
      <c r="S126" s="13">
        <f t="shared" si="19"/>
        <v>283136.09999999992</v>
      </c>
      <c r="T126" s="13">
        <f t="shared" si="20"/>
        <v>-15685.500000000002</v>
      </c>
      <c r="U126" s="13">
        <f t="shared" si="21"/>
        <v>0</v>
      </c>
      <c r="V126" s="13">
        <f t="shared" si="22"/>
        <v>1057431.2999999998</v>
      </c>
      <c r="W126" s="13">
        <f>IF('Daily PnL Log'!W353&lt;&gt;"",'Daily PnL Log'!W353,"")</f>
        <v>786808</v>
      </c>
      <c r="X126" s="15">
        <f>IF('Daily PnL Log'!X353&lt;&gt;"",'Daily PnL Log'!X353,"")</f>
        <v>9.1206329879716525E-2</v>
      </c>
      <c r="Y126" s="13" t="str">
        <f>IF('Daily PnL Log'!Y353&lt;&gt;"",'Daily PnL Log'!Y353,"")</f>
        <v/>
      </c>
      <c r="Z126" s="13" t="str">
        <f>IF('Daily PnL Log'!AA353&lt;&gt;"",'Daily PnL Log'!AA353,"")</f>
        <v/>
      </c>
      <c r="AA126" s="13" t="str">
        <f>IF('Daily PnL Log'!AB353&lt;&gt;"",'Daily PnL Log'!AB353,"")</f>
        <v/>
      </c>
      <c r="AB126" s="13">
        <f>IF('Daily PnL Log'!AC353&lt;&gt;"",'Daily PnL Log'!AC353,"")</f>
        <v>185001.47</v>
      </c>
    </row>
    <row r="127" spans="1:28" x14ac:dyDescent="0.25">
      <c r="A127" s="48" t="str">
        <f t="shared" si="14"/>
        <v>Apr</v>
      </c>
      <c r="B127" s="2">
        <f>'Daily PnL Log'!B354</f>
        <v>44676</v>
      </c>
      <c r="C127" s="11">
        <f>IF('Daily PnL Log'!C354&lt;&gt;"",'Daily PnL Log'!C354,"")</f>
        <v>-7663.1</v>
      </c>
      <c r="D127" s="11">
        <f>IF('Daily PnL Log'!D354&lt;&gt;"",'Daily PnL Log'!D354,"")</f>
        <v>-8695.2000000000007</v>
      </c>
      <c r="E127" s="11">
        <f>IF('Daily PnL Log'!E354&lt;&gt;"",'Daily PnL Log'!E354,"")</f>
        <v>-1735.7</v>
      </c>
      <c r="F127" s="11">
        <f>IF('Daily PnL Log'!F354&lt;&gt;"",'Daily PnL Log'!F354,"")</f>
        <v>4510</v>
      </c>
      <c r="G127" s="11">
        <f>IF('Daily PnL Log'!G354&lt;&gt;"",'Daily PnL Log'!G354,"")</f>
        <v>-58122.2</v>
      </c>
      <c r="H127" s="11">
        <f>IF('Daily PnL Log'!H354&lt;&gt;"",'Daily PnL Log'!H354,"")</f>
        <v>0</v>
      </c>
      <c r="I127" s="11">
        <f>IF('Daily PnL Log'!I354&lt;&gt;"",'Daily PnL Log'!I354,"")</f>
        <v>0</v>
      </c>
      <c r="J127" s="11">
        <f>IF('Daily PnL Log'!J354&lt;&gt;"",'Daily PnL Log'!J354,"")</f>
        <v>-71706.2</v>
      </c>
      <c r="K127" s="11">
        <f>IF('Daily PnL Log'!K354&lt;&gt;"",'Daily PnL Log'!K354,"")</f>
        <v>-40.51</v>
      </c>
      <c r="L127" s="11">
        <f>IF('Daily PnL Log'!L354&lt;&gt;"",'Daily PnL Log'!L354,"")</f>
        <v>-286.81</v>
      </c>
      <c r="M127" s="11">
        <f>IF('Daily PnL Log'!M354&lt;&gt;"",'Daily PnL Log'!M354,"")</f>
        <v>-327.32</v>
      </c>
      <c r="N127" s="11">
        <f>IF('Daily PnL Log'!N354&lt;&gt;"",'Daily PnL Log'!N354,"")</f>
        <v>-72033.52</v>
      </c>
      <c r="O127" s="11">
        <f t="shared" si="15"/>
        <v>200298.59999999992</v>
      </c>
      <c r="P127" s="11">
        <f t="shared" si="16"/>
        <v>151759.09999999995</v>
      </c>
      <c r="Q127" s="11">
        <f t="shared" si="17"/>
        <v>31491.09999999998</v>
      </c>
      <c r="R127" s="11">
        <f t="shared" si="18"/>
        <v>392847.89999999997</v>
      </c>
      <c r="S127" s="11">
        <f t="shared" si="19"/>
        <v>225013.89999999991</v>
      </c>
      <c r="T127" s="11">
        <f t="shared" si="20"/>
        <v>-15685.500000000002</v>
      </c>
      <c r="U127" s="11">
        <f t="shared" si="21"/>
        <v>0</v>
      </c>
      <c r="V127" s="11">
        <f t="shared" si="22"/>
        <v>985725.09999999986</v>
      </c>
      <c r="W127" s="11">
        <f>IF('Daily PnL Log'!W354&lt;&gt;"",'Daily PnL Log'!W354,"")</f>
        <v>776056</v>
      </c>
      <c r="X127" s="16">
        <f>IF('Daily PnL Log'!X354&lt;&gt;"",'Daily PnL Log'!X354,"")</f>
        <v>-9.2820002680218963E-2</v>
      </c>
      <c r="Y127" s="11" t="str">
        <f>IF('Daily PnL Log'!Y354&lt;&gt;"",'Daily PnL Log'!Y354,"")</f>
        <v/>
      </c>
      <c r="Z127" s="11" t="str">
        <f>IF('Daily PnL Log'!AA354&lt;&gt;"",'Daily PnL Log'!AA354,"")</f>
        <v/>
      </c>
      <c r="AA127" s="11" t="str">
        <f>IF('Daily PnL Log'!AB354&lt;&gt;"",'Daily PnL Log'!AB354,"")</f>
        <v/>
      </c>
      <c r="AB127" s="11">
        <f>IF('Daily PnL Log'!AC354&lt;&gt;"",'Daily PnL Log'!AC354,"")</f>
        <v>144142.15</v>
      </c>
    </row>
    <row r="128" spans="1:28" x14ac:dyDescent="0.25">
      <c r="A128" s="47" t="str">
        <f t="shared" si="14"/>
        <v>Apr</v>
      </c>
      <c r="B128" s="14">
        <f>'Daily PnL Log'!B355</f>
        <v>44677</v>
      </c>
      <c r="C128" s="13">
        <f>IF('Daily PnL Log'!C355&lt;&gt;"",'Daily PnL Log'!C355,"")</f>
        <v>9240.9</v>
      </c>
      <c r="D128" s="13">
        <f>IF('Daily PnL Log'!D355&lt;&gt;"",'Daily PnL Log'!D355,"")</f>
        <v>-4648.7</v>
      </c>
      <c r="E128" s="13">
        <f>IF('Daily PnL Log'!E355&lt;&gt;"",'Daily PnL Log'!E355,"")</f>
        <v>9269.4</v>
      </c>
      <c r="F128" s="13">
        <f>IF('Daily PnL Log'!F355&lt;&gt;"",'Daily PnL Log'!F355,"")</f>
        <v>-2807.8</v>
      </c>
      <c r="G128" s="13">
        <f>IF('Daily PnL Log'!G355&lt;&gt;"",'Daily PnL Log'!G355,"")</f>
        <v>9384.2999999999993</v>
      </c>
      <c r="H128" s="13">
        <f>IF('Daily PnL Log'!H355&lt;&gt;"",'Daily PnL Log'!H355,"")</f>
        <v>0</v>
      </c>
      <c r="I128" s="13">
        <f>IF('Daily PnL Log'!I355&lt;&gt;"",'Daily PnL Log'!I355,"")</f>
        <v>0</v>
      </c>
      <c r="J128" s="13">
        <f>IF('Daily PnL Log'!J355&lt;&gt;"",'Daily PnL Log'!J355,"")</f>
        <v>20438.099999999999</v>
      </c>
      <c r="K128" s="13">
        <f>IF('Daily PnL Log'!K355&lt;&gt;"",'Daily PnL Log'!K355,"")</f>
        <v>-60.67</v>
      </c>
      <c r="L128" s="13">
        <f>IF('Daily PnL Log'!L355&lt;&gt;"",'Daily PnL Log'!L355,"")</f>
        <v>-429.64</v>
      </c>
      <c r="M128" s="13">
        <f>IF('Daily PnL Log'!M355&lt;&gt;"",'Daily PnL Log'!M355,"")</f>
        <v>-490.31</v>
      </c>
      <c r="N128" s="13">
        <f>IF('Daily PnL Log'!N355&lt;&gt;"",'Daily PnL Log'!N355,"")</f>
        <v>19947.789999999997</v>
      </c>
      <c r="O128" s="13">
        <f t="shared" si="15"/>
        <v>209539.49999999991</v>
      </c>
      <c r="P128" s="13">
        <f t="shared" si="16"/>
        <v>147110.39999999994</v>
      </c>
      <c r="Q128" s="13">
        <f t="shared" si="17"/>
        <v>40760.499999999978</v>
      </c>
      <c r="R128" s="13">
        <f t="shared" si="18"/>
        <v>390040.1</v>
      </c>
      <c r="S128" s="13">
        <f t="shared" si="19"/>
        <v>234398.1999999999</v>
      </c>
      <c r="T128" s="13">
        <f t="shared" si="20"/>
        <v>-15685.500000000002</v>
      </c>
      <c r="U128" s="13">
        <f t="shared" si="21"/>
        <v>0</v>
      </c>
      <c r="V128" s="13">
        <f t="shared" si="22"/>
        <v>1006163.1999999998</v>
      </c>
      <c r="W128" s="13">
        <f>IF('Daily PnL Log'!W355&lt;&gt;"",'Daily PnL Log'!W355,"")</f>
        <v>782960</v>
      </c>
      <c r="X128" s="15">
        <f>IF('Daily PnL Log'!X355&lt;&gt;"",'Daily PnL Log'!X355,"")</f>
        <v>2.5477406253193009E-2</v>
      </c>
      <c r="Y128" s="13" t="str">
        <f>IF('Daily PnL Log'!Y355&lt;&gt;"",'Daily PnL Log'!Y355,"")</f>
        <v/>
      </c>
      <c r="Z128" s="13" t="str">
        <f>IF('Daily PnL Log'!AA355&lt;&gt;"",'Daily PnL Log'!AA355,"")</f>
        <v/>
      </c>
      <c r="AA128" s="13" t="str">
        <f>IF('Daily PnL Log'!AB355&lt;&gt;"",'Daily PnL Log'!AB355,"")</f>
        <v/>
      </c>
      <c r="AB128" s="13">
        <f>IF('Daily PnL Log'!AC355&lt;&gt;"",'Daily PnL Log'!AC355,"")</f>
        <v>158284.84</v>
      </c>
    </row>
    <row r="129" spans="1:28" x14ac:dyDescent="0.25">
      <c r="A129" s="48" t="str">
        <f t="shared" si="14"/>
        <v>Apr</v>
      </c>
      <c r="B129" s="2">
        <f>'Daily PnL Log'!B356</f>
        <v>44678</v>
      </c>
      <c r="C129" s="11">
        <f>IF('Daily PnL Log'!C356&lt;&gt;"",'Daily PnL Log'!C356,"")</f>
        <v>-20377.3</v>
      </c>
      <c r="D129" s="11">
        <f>IF('Daily PnL Log'!D356&lt;&gt;"",'Daily PnL Log'!D356,"")</f>
        <v>-20214.099999999999</v>
      </c>
      <c r="E129" s="11">
        <f>IF('Daily PnL Log'!E356&lt;&gt;"",'Daily PnL Log'!E356,"")</f>
        <v>672.3</v>
      </c>
      <c r="F129" s="11">
        <f>IF('Daily PnL Log'!F356&lt;&gt;"",'Daily PnL Log'!F356,"")</f>
        <v>3762.9</v>
      </c>
      <c r="G129" s="11">
        <f>IF('Daily PnL Log'!G356&lt;&gt;"",'Daily PnL Log'!G356,"")</f>
        <v>32486.7</v>
      </c>
      <c r="H129" s="11">
        <f>IF('Daily PnL Log'!H356&lt;&gt;"",'Daily PnL Log'!H356,"")</f>
        <v>0</v>
      </c>
      <c r="I129" s="11">
        <f>IF('Daily PnL Log'!I356&lt;&gt;"",'Daily PnL Log'!I356,"")</f>
        <v>0</v>
      </c>
      <c r="J129" s="11">
        <f>IF('Daily PnL Log'!J356&lt;&gt;"",'Daily PnL Log'!J356,"")</f>
        <v>-3669.4999999999891</v>
      </c>
      <c r="K129" s="11">
        <f>IF('Daily PnL Log'!K356&lt;&gt;"",'Daily PnL Log'!K356,"")</f>
        <v>-47.98</v>
      </c>
      <c r="L129" s="11">
        <f>IF('Daily PnL Log'!L356&lt;&gt;"",'Daily PnL Log'!L356,"")</f>
        <v>-339.94</v>
      </c>
      <c r="M129" s="11">
        <f>IF('Daily PnL Log'!M356&lt;&gt;"",'Daily PnL Log'!M356,"")</f>
        <v>-387.92</v>
      </c>
      <c r="N129" s="11">
        <f>IF('Daily PnL Log'!N356&lt;&gt;"",'Daily PnL Log'!N356,"")</f>
        <v>-4057.4199999999892</v>
      </c>
      <c r="O129" s="11">
        <f t="shared" si="15"/>
        <v>189162.19999999992</v>
      </c>
      <c r="P129" s="11">
        <f t="shared" si="16"/>
        <v>126896.29999999993</v>
      </c>
      <c r="Q129" s="11">
        <f t="shared" si="17"/>
        <v>41432.799999999981</v>
      </c>
      <c r="R129" s="11">
        <f t="shared" si="18"/>
        <v>393803</v>
      </c>
      <c r="S129" s="11">
        <f t="shared" si="19"/>
        <v>266884.89999999991</v>
      </c>
      <c r="T129" s="11">
        <f t="shared" si="20"/>
        <v>-15685.500000000002</v>
      </c>
      <c r="U129" s="11">
        <f t="shared" si="21"/>
        <v>0</v>
      </c>
      <c r="V129" s="11">
        <f t="shared" si="22"/>
        <v>1002493.6999999998</v>
      </c>
      <c r="W129" s="11">
        <f>IF('Daily PnL Log'!W356&lt;&gt;"",'Daily PnL Log'!W356,"")</f>
        <v>840241</v>
      </c>
      <c r="X129" s="16">
        <f>IF('Daily PnL Log'!X356&lt;&gt;"",'Daily PnL Log'!X356,"")</f>
        <v>-4.8288764771059599E-3</v>
      </c>
      <c r="Y129" s="11">
        <f>IF('Daily PnL Log'!Y356&lt;&gt;"",'Daily PnL Log'!Y356,"")</f>
        <v>-5158.2299999999996</v>
      </c>
      <c r="Z129" s="11" t="str">
        <f>IF('Daily PnL Log'!AA356&lt;&gt;"",'Daily PnL Log'!AA356,"")</f>
        <v/>
      </c>
      <c r="AA129" s="11" t="str">
        <f>IF('Daily PnL Log'!AB356&lt;&gt;"",'Daily PnL Log'!AB356,"")</f>
        <v/>
      </c>
      <c r="AB129" s="11">
        <f>IF('Daily PnL Log'!AC356&lt;&gt;"",'Daily PnL Log'!AC356,"")</f>
        <v>154656.67000000001</v>
      </c>
    </row>
    <row r="130" spans="1:28" x14ac:dyDescent="0.25">
      <c r="A130" s="47" t="str">
        <f t="shared" si="14"/>
        <v>Apr</v>
      </c>
      <c r="B130" s="14">
        <f>'Daily PnL Log'!B357</f>
        <v>44679</v>
      </c>
      <c r="C130" s="13">
        <f>IF('Daily PnL Log'!C357&lt;&gt;"",'Daily PnL Log'!C357,"")</f>
        <v>18344.400000000001</v>
      </c>
      <c r="D130" s="13">
        <f>IF('Daily PnL Log'!D357&lt;&gt;"",'Daily PnL Log'!D357,"")</f>
        <v>6476.7</v>
      </c>
      <c r="E130" s="13">
        <f>IF('Daily PnL Log'!E357&lt;&gt;"",'Daily PnL Log'!E357,"")</f>
        <v>1708.9</v>
      </c>
      <c r="F130" s="13">
        <f>IF('Daily PnL Log'!F357&lt;&gt;"",'Daily PnL Log'!F357,"")</f>
        <v>-47524.4</v>
      </c>
      <c r="G130" s="13">
        <f>IF('Daily PnL Log'!G357&lt;&gt;"",'Daily PnL Log'!G357,"")</f>
        <v>11913.4</v>
      </c>
      <c r="H130" s="13">
        <f>IF('Daily PnL Log'!H357&lt;&gt;"",'Daily PnL Log'!H357,"")</f>
        <v>0</v>
      </c>
      <c r="I130" s="13">
        <f>IF('Daily PnL Log'!I357&lt;&gt;"",'Daily PnL Log'!I357,"")</f>
        <v>0</v>
      </c>
      <c r="J130" s="13">
        <f>IF('Daily PnL Log'!J357&lt;&gt;"",'Daily PnL Log'!J357,"")</f>
        <v>-9080.9999999999982</v>
      </c>
      <c r="K130" s="13">
        <f>IF('Daily PnL Log'!K357&lt;&gt;"",'Daily PnL Log'!K357,"")</f>
        <v>-50.11</v>
      </c>
      <c r="L130" s="13">
        <f>IF('Daily PnL Log'!L357&lt;&gt;"",'Daily PnL Log'!L357,"")</f>
        <v>-354.66</v>
      </c>
      <c r="M130" s="13">
        <f>IF('Daily PnL Log'!M357&lt;&gt;"",'Daily PnL Log'!M357,"")</f>
        <v>-404.77000000000004</v>
      </c>
      <c r="N130" s="13">
        <f>IF('Daily PnL Log'!N357&lt;&gt;"",'Daily PnL Log'!N357,"")</f>
        <v>-9485.7699999999986</v>
      </c>
      <c r="O130" s="13">
        <f t="shared" si="15"/>
        <v>207506.59999999992</v>
      </c>
      <c r="P130" s="13">
        <f t="shared" si="16"/>
        <v>133372.99999999994</v>
      </c>
      <c r="Q130" s="13">
        <f t="shared" si="17"/>
        <v>43141.699999999983</v>
      </c>
      <c r="R130" s="13">
        <f t="shared" si="18"/>
        <v>346278.6</v>
      </c>
      <c r="S130" s="13">
        <f t="shared" si="19"/>
        <v>278798.29999999993</v>
      </c>
      <c r="T130" s="13">
        <f t="shared" si="20"/>
        <v>-15685.500000000002</v>
      </c>
      <c r="U130" s="13">
        <f t="shared" si="21"/>
        <v>0</v>
      </c>
      <c r="V130" s="13">
        <f t="shared" si="22"/>
        <v>993412.69999999984</v>
      </c>
      <c r="W130" s="13">
        <f>IF('Daily PnL Log'!W357&lt;&gt;"",'Daily PnL Log'!W357,"")</f>
        <v>835873</v>
      </c>
      <c r="X130" s="15">
        <f>IF('Daily PnL Log'!X357&lt;&gt;"",'Daily PnL Log'!X357,"")</f>
        <v>-1.1348338802664996E-2</v>
      </c>
      <c r="Y130" s="13" t="str">
        <f>IF('Daily PnL Log'!Y357&lt;&gt;"",'Daily PnL Log'!Y357,"")</f>
        <v/>
      </c>
      <c r="Z130" s="13" t="str">
        <f>IF('Daily PnL Log'!AA357&lt;&gt;"",'Daily PnL Log'!AA357,"")</f>
        <v/>
      </c>
      <c r="AA130" s="13" t="str">
        <f>IF('Daily PnL Log'!AB357&lt;&gt;"",'Daily PnL Log'!AB357,"")</f>
        <v/>
      </c>
      <c r="AB130" s="13">
        <f>IF('Daily PnL Log'!AC357&lt;&gt;"",'Daily PnL Log'!AC357,"")</f>
        <v>135147.9</v>
      </c>
    </row>
    <row r="131" spans="1:28" x14ac:dyDescent="0.25">
      <c r="A131" s="48" t="str">
        <f t="shared" si="14"/>
        <v>Apr</v>
      </c>
      <c r="B131" s="2">
        <f>'Daily PnL Log'!B358</f>
        <v>44680</v>
      </c>
      <c r="C131" s="11">
        <f>IF('Daily PnL Log'!C358&lt;&gt;"",'Daily PnL Log'!C358,"")</f>
        <v>-13231</v>
      </c>
      <c r="D131" s="11">
        <f>IF('Daily PnL Log'!D358&lt;&gt;"",'Daily PnL Log'!D358,"")</f>
        <v>-6140.4</v>
      </c>
      <c r="E131" s="11">
        <f>IF('Daily PnL Log'!E358&lt;&gt;"",'Daily PnL Log'!E358,"")</f>
        <v>4423.2</v>
      </c>
      <c r="F131" s="11">
        <f>IF('Daily PnL Log'!F358&lt;&gt;"",'Daily PnL Log'!F358,"")</f>
        <v>4891.6000000000004</v>
      </c>
      <c r="G131" s="11">
        <f>IF('Daily PnL Log'!G358&lt;&gt;"",'Daily PnL Log'!G358,"")</f>
        <v>-7550.1</v>
      </c>
      <c r="H131" s="11">
        <f>IF('Daily PnL Log'!H358&lt;&gt;"",'Daily PnL Log'!H358,"")</f>
        <v>0</v>
      </c>
      <c r="I131" s="11">
        <f>IF('Daily PnL Log'!I358&lt;&gt;"",'Daily PnL Log'!I358,"")</f>
        <v>0</v>
      </c>
      <c r="J131" s="11">
        <f>IF('Daily PnL Log'!J358&lt;&gt;"",'Daily PnL Log'!J358,"")</f>
        <v>-17606.7</v>
      </c>
      <c r="K131" s="11">
        <f>IF('Daily PnL Log'!K358&lt;&gt;"",'Daily PnL Log'!K358,"")</f>
        <v>-32.67</v>
      </c>
      <c r="L131" s="11">
        <f>IF('Daily PnL Log'!L358&lt;&gt;"",'Daily PnL Log'!L358,"")</f>
        <v>-231.38</v>
      </c>
      <c r="M131" s="11">
        <f>IF('Daily PnL Log'!M358&lt;&gt;"",'Daily PnL Log'!M358,"")</f>
        <v>-264.05</v>
      </c>
      <c r="N131" s="11">
        <f>IF('Daily PnL Log'!N358&lt;&gt;"",'Daily PnL Log'!N358,"")</f>
        <v>-17870.75</v>
      </c>
      <c r="O131" s="11">
        <f t="shared" si="15"/>
        <v>194275.59999999992</v>
      </c>
      <c r="P131" s="11">
        <f t="shared" si="16"/>
        <v>127232.59999999995</v>
      </c>
      <c r="Q131" s="11">
        <f t="shared" si="17"/>
        <v>47564.89999999998</v>
      </c>
      <c r="R131" s="11">
        <f t="shared" si="18"/>
        <v>351170.19999999995</v>
      </c>
      <c r="S131" s="11">
        <f t="shared" si="19"/>
        <v>271248.19999999995</v>
      </c>
      <c r="T131" s="11">
        <f t="shared" si="20"/>
        <v>-15685.500000000002</v>
      </c>
      <c r="U131" s="11">
        <f t="shared" si="21"/>
        <v>0</v>
      </c>
      <c r="V131" s="11">
        <f t="shared" si="22"/>
        <v>975805.99999999988</v>
      </c>
      <c r="W131" s="11">
        <f>IF('Daily PnL Log'!W358&lt;&gt;"",'Daily PnL Log'!W358,"")</f>
        <v>852321</v>
      </c>
      <c r="X131" s="16">
        <f>IF('Daily PnL Log'!X358&lt;&gt;"",'Daily PnL Log'!X358,"")</f>
        <v>-2.0967159086775992E-2</v>
      </c>
      <c r="Y131" s="11" t="str">
        <f>IF('Daily PnL Log'!Y358&lt;&gt;"",'Daily PnL Log'!Y358,"")</f>
        <v/>
      </c>
      <c r="Z131" s="11" t="str">
        <f>IF('Daily PnL Log'!AA358&lt;&gt;"",'Daily PnL Log'!AA358,"")</f>
        <v/>
      </c>
      <c r="AA131" s="11" t="str">
        <f>IF('Daily PnL Log'!AB358&lt;&gt;"",'Daily PnL Log'!AB358,"")</f>
        <v/>
      </c>
      <c r="AB131" s="11">
        <f>IF('Daily PnL Log'!AC358&lt;&gt;"",'Daily PnL Log'!AC358,"")</f>
        <v>117469.6</v>
      </c>
    </row>
    <row r="132" spans="1:28" x14ac:dyDescent="0.25">
      <c r="A132" s="47" t="str">
        <f t="shared" si="14"/>
        <v>May</v>
      </c>
      <c r="B132" s="14">
        <f>'Daily PnL Log'!B359</f>
        <v>44683</v>
      </c>
      <c r="C132" s="13">
        <f>IF('Daily PnL Log'!C359&lt;&gt;"",'Daily PnL Log'!C359,"")</f>
        <v>66571.399999999994</v>
      </c>
      <c r="D132" s="13">
        <f>IF('Daily PnL Log'!D359&lt;&gt;"",'Daily PnL Log'!D359,"")</f>
        <v>-5871.8</v>
      </c>
      <c r="E132" s="13">
        <f>IF('Daily PnL Log'!E359&lt;&gt;"",'Daily PnL Log'!E359,"")</f>
        <v>2093.6</v>
      </c>
      <c r="F132" s="13">
        <f>IF('Daily PnL Log'!F359&lt;&gt;"",'Daily PnL Log'!F359,"")</f>
        <v>-2475.9</v>
      </c>
      <c r="G132" s="13">
        <f>IF('Daily PnL Log'!G359&lt;&gt;"",'Daily PnL Log'!G359,"")</f>
        <v>11687.7</v>
      </c>
      <c r="H132" s="13">
        <f>IF('Daily PnL Log'!H359&lt;&gt;"",'Daily PnL Log'!H359,"")</f>
        <v>0</v>
      </c>
      <c r="I132" s="13">
        <f>IF('Daily PnL Log'!I359&lt;&gt;"",'Daily PnL Log'!I359,"")</f>
        <v>0</v>
      </c>
      <c r="J132" s="13">
        <f>IF('Daily PnL Log'!J359&lt;&gt;"",'Daily PnL Log'!J359,"")</f>
        <v>72004.999999999985</v>
      </c>
      <c r="K132" s="13">
        <f>IF('Daily PnL Log'!K359&lt;&gt;"",'Daily PnL Log'!K359,"")</f>
        <v>-47.61</v>
      </c>
      <c r="L132" s="13">
        <f>IF('Daily PnL Log'!L359&lt;&gt;"",'Daily PnL Log'!L359,"")</f>
        <v>-337.87</v>
      </c>
      <c r="M132" s="13">
        <f>IF('Daily PnL Log'!M359&lt;&gt;"",'Daily PnL Log'!M359,"")</f>
        <v>-385.48</v>
      </c>
      <c r="N132" s="13">
        <f>IF('Daily PnL Log'!N359&lt;&gt;"",'Daily PnL Log'!N359,"")</f>
        <v>71619.51999999999</v>
      </c>
      <c r="O132" s="13">
        <f t="shared" si="15"/>
        <v>260846.99999999991</v>
      </c>
      <c r="P132" s="13">
        <f t="shared" si="16"/>
        <v>121360.79999999994</v>
      </c>
      <c r="Q132" s="13">
        <f t="shared" si="17"/>
        <v>49658.499999999978</v>
      </c>
      <c r="R132" s="13">
        <f t="shared" si="18"/>
        <v>348694.29999999993</v>
      </c>
      <c r="S132" s="13">
        <f t="shared" si="19"/>
        <v>282935.89999999997</v>
      </c>
      <c r="T132" s="13">
        <f t="shared" si="20"/>
        <v>-15685.500000000002</v>
      </c>
      <c r="U132" s="13">
        <f t="shared" si="21"/>
        <v>0</v>
      </c>
      <c r="V132" s="13">
        <f t="shared" si="22"/>
        <v>1047810.9999999999</v>
      </c>
      <c r="W132" s="13">
        <f>IF('Daily PnL Log'!W359&lt;&gt;"",'Daily PnL Log'!W359,"")</f>
        <v>795429</v>
      </c>
      <c r="X132" s="15">
        <f>IF('Daily PnL Log'!X359&lt;&gt;"",'Daily PnL Log'!X359,"")</f>
        <v>9.0038859533660434E-2</v>
      </c>
      <c r="Y132" s="13">
        <f>IF('Daily PnL Log'!Y359&lt;&gt;"",'Daily PnL Log'!Y359,"")</f>
        <v>-1719.44</v>
      </c>
      <c r="Z132" s="13" t="str">
        <f>IF('Daily PnL Log'!AA359&lt;&gt;"",'Daily PnL Log'!AA359,"")</f>
        <v/>
      </c>
      <c r="AA132" s="13" t="str">
        <f>IF('Daily PnL Log'!AB359&lt;&gt;"",'Daily PnL Log'!AB359,"")</f>
        <v/>
      </c>
      <c r="AB132" s="13">
        <f>IF('Daily PnL Log'!AC359&lt;&gt;"",'Daily PnL Log'!AC359,"")</f>
        <v>193373.37</v>
      </c>
    </row>
    <row r="133" spans="1:28" x14ac:dyDescent="0.25">
      <c r="A133" s="48" t="str">
        <f t="shared" si="14"/>
        <v>May</v>
      </c>
      <c r="B133" s="2">
        <f>'Daily PnL Log'!B360</f>
        <v>44684</v>
      </c>
      <c r="C133" s="11">
        <f>IF('Daily PnL Log'!C360&lt;&gt;"",'Daily PnL Log'!C360,"")</f>
        <v>11424.3</v>
      </c>
      <c r="D133" s="11">
        <f>IF('Daily PnL Log'!D360&lt;&gt;"",'Daily PnL Log'!D360,"")</f>
        <v>14071.6</v>
      </c>
      <c r="E133" s="11">
        <f>IF('Daily PnL Log'!E360&lt;&gt;"",'Daily PnL Log'!E360,"")</f>
        <v>1384.3</v>
      </c>
      <c r="F133" s="11">
        <f>IF('Daily PnL Log'!F360&lt;&gt;"",'Daily PnL Log'!F360,"")</f>
        <v>-54202</v>
      </c>
      <c r="G133" s="11">
        <f>IF('Daily PnL Log'!G360&lt;&gt;"",'Daily PnL Log'!G360,"")</f>
        <v>-6705.2</v>
      </c>
      <c r="H133" s="11">
        <f>IF('Daily PnL Log'!H360&lt;&gt;"",'Daily PnL Log'!H360,"")</f>
        <v>0</v>
      </c>
      <c r="I133" s="11">
        <f>IF('Daily PnL Log'!I360&lt;&gt;"",'Daily PnL Log'!I360,"")</f>
        <v>0</v>
      </c>
      <c r="J133" s="11">
        <f>IF('Daily PnL Log'!J360&lt;&gt;"",'Daily PnL Log'!J360,"")</f>
        <v>-34027</v>
      </c>
      <c r="K133" s="11">
        <f>IF('Daily PnL Log'!K360&lt;&gt;"",'Daily PnL Log'!K360,"")</f>
        <v>-25.56</v>
      </c>
      <c r="L133" s="11">
        <f>IF('Daily PnL Log'!L360&lt;&gt;"",'Daily PnL Log'!L360,"")</f>
        <v>-180.32</v>
      </c>
      <c r="M133" s="11">
        <f>IF('Daily PnL Log'!M360&lt;&gt;"",'Daily PnL Log'!M360,"")</f>
        <v>-205.88</v>
      </c>
      <c r="N133" s="11">
        <f>IF('Daily PnL Log'!N360&lt;&gt;"",'Daily PnL Log'!N360,"")</f>
        <v>-34232.879999999997</v>
      </c>
      <c r="O133" s="11">
        <f t="shared" si="15"/>
        <v>272271.29999999993</v>
      </c>
      <c r="P133" s="11">
        <f t="shared" si="16"/>
        <v>135432.39999999994</v>
      </c>
      <c r="Q133" s="11">
        <f t="shared" si="17"/>
        <v>51042.799999999981</v>
      </c>
      <c r="R133" s="11">
        <f t="shared" si="18"/>
        <v>294492.29999999993</v>
      </c>
      <c r="S133" s="11">
        <f t="shared" si="19"/>
        <v>276230.69999999995</v>
      </c>
      <c r="T133" s="11">
        <f t="shared" si="20"/>
        <v>-15685.500000000002</v>
      </c>
      <c r="U133" s="11">
        <f t="shared" si="21"/>
        <v>0</v>
      </c>
      <c r="V133" s="11">
        <f t="shared" si="22"/>
        <v>1013783.9999999999</v>
      </c>
      <c r="W133" s="11">
        <f>IF('Daily PnL Log'!W360&lt;&gt;"",'Daily PnL Log'!W360,"")</f>
        <v>817178</v>
      </c>
      <c r="X133" s="16">
        <f>IF('Daily PnL Log'!X360&lt;&gt;"",'Daily PnL Log'!X360,"")</f>
        <v>-4.1891582984368153E-2</v>
      </c>
      <c r="Y133" s="11" t="str">
        <f>IF('Daily PnL Log'!Y360&lt;&gt;"",'Daily PnL Log'!Y360,"")</f>
        <v/>
      </c>
      <c r="Z133" s="11" t="str">
        <f>IF('Daily PnL Log'!AA360&lt;&gt;"",'Daily PnL Log'!AA360,"")</f>
        <v/>
      </c>
      <c r="AA133" s="11" t="str">
        <f>IF('Daily PnL Log'!AB360&lt;&gt;"",'Daily PnL Log'!AB360,"")</f>
        <v/>
      </c>
      <c r="AB133" s="11">
        <f>IF('Daily PnL Log'!AC360&lt;&gt;"",'Daily PnL Log'!AC360,"")</f>
        <v>136554.49</v>
      </c>
    </row>
    <row r="134" spans="1:28" x14ac:dyDescent="0.25">
      <c r="A134" s="47" t="str">
        <f t="shared" si="14"/>
        <v>May</v>
      </c>
      <c r="B134" s="14">
        <f>'Daily PnL Log'!B361</f>
        <v>44685</v>
      </c>
      <c r="C134" s="13">
        <f>IF('Daily PnL Log'!C361&lt;&gt;"",'Daily PnL Log'!C361,"")</f>
        <v>-20796.8</v>
      </c>
      <c r="D134" s="13">
        <f>IF('Daily PnL Log'!D361&lt;&gt;"",'Daily PnL Log'!D361,"")</f>
        <v>-6302</v>
      </c>
      <c r="E134" s="13">
        <f>IF('Daily PnL Log'!E361&lt;&gt;"",'Daily PnL Log'!E361,"")</f>
        <v>-3816.3</v>
      </c>
      <c r="F134" s="13">
        <f>IF('Daily PnL Log'!F361&lt;&gt;"",'Daily PnL Log'!F361,"")</f>
        <v>-22823.8</v>
      </c>
      <c r="G134" s="13">
        <f>IF('Daily PnL Log'!G361&lt;&gt;"",'Daily PnL Log'!G361,"")</f>
        <v>57571.199999999997</v>
      </c>
      <c r="H134" s="13">
        <f>IF('Daily PnL Log'!H361&lt;&gt;"",'Daily PnL Log'!H361,"")</f>
        <v>0</v>
      </c>
      <c r="I134" s="13">
        <f>IF('Daily PnL Log'!I361&lt;&gt;"",'Daily PnL Log'!I361,"")</f>
        <v>0</v>
      </c>
      <c r="J134" s="13">
        <f>IF('Daily PnL Log'!J361&lt;&gt;"",'Daily PnL Log'!J361,"")</f>
        <v>3832.3000000000029</v>
      </c>
      <c r="K134" s="13">
        <f>IF('Daily PnL Log'!K361&lt;&gt;"",'Daily PnL Log'!K361,"")</f>
        <v>-46.15</v>
      </c>
      <c r="L134" s="13">
        <f>IF('Daily PnL Log'!L361&lt;&gt;"",'Daily PnL Log'!L361,"")</f>
        <v>-327.75</v>
      </c>
      <c r="M134" s="13">
        <f>IF('Daily PnL Log'!M361&lt;&gt;"",'Daily PnL Log'!M361,"")</f>
        <v>-373.9</v>
      </c>
      <c r="N134" s="13">
        <f>IF('Daily PnL Log'!N361&lt;&gt;"",'Daily PnL Log'!N361,"")</f>
        <v>3458.4000000000028</v>
      </c>
      <c r="O134" s="13">
        <f t="shared" si="15"/>
        <v>251474.49999999994</v>
      </c>
      <c r="P134" s="13">
        <f t="shared" si="16"/>
        <v>129130.39999999994</v>
      </c>
      <c r="Q134" s="13">
        <f t="shared" si="17"/>
        <v>47226.499999999978</v>
      </c>
      <c r="R134" s="13">
        <f t="shared" si="18"/>
        <v>271668.49999999994</v>
      </c>
      <c r="S134" s="13">
        <f t="shared" si="19"/>
        <v>333801.89999999997</v>
      </c>
      <c r="T134" s="13">
        <f t="shared" si="20"/>
        <v>-15685.500000000002</v>
      </c>
      <c r="U134" s="13">
        <f t="shared" si="21"/>
        <v>0</v>
      </c>
      <c r="V134" s="13">
        <f t="shared" si="22"/>
        <v>1017616.2999999999</v>
      </c>
      <c r="W134" s="13">
        <f>IF('Daily PnL Log'!W361&lt;&gt;"",'Daily PnL Log'!W361,"")</f>
        <v>827124</v>
      </c>
      <c r="X134" s="15">
        <f>IF('Daily PnL Log'!X361&lt;&gt;"",'Daily PnL Log'!X361,"")</f>
        <v>4.1812352198703009E-3</v>
      </c>
      <c r="Y134" s="13">
        <f>IF('Daily PnL Log'!Y361&lt;&gt;"",'Daily PnL Log'!Y361,"")</f>
        <v>-15529.5</v>
      </c>
      <c r="Z134" s="13" t="str">
        <f>IF('Daily PnL Log'!AA361&lt;&gt;"",'Daily PnL Log'!AA361,"")</f>
        <v/>
      </c>
      <c r="AA134" s="13" t="str">
        <f>IF('Daily PnL Log'!AB361&lt;&gt;"",'Daily PnL Log'!AB361,"")</f>
        <v/>
      </c>
      <c r="AB134" s="13">
        <f>IF('Daily PnL Log'!AC361&lt;&gt;"",'Daily PnL Log'!AC361,"")</f>
        <v>152259.09</v>
      </c>
    </row>
    <row r="135" spans="1:28" x14ac:dyDescent="0.25">
      <c r="A135" s="48" t="str">
        <f t="shared" si="14"/>
        <v>May</v>
      </c>
      <c r="B135" s="2">
        <f>'Daily PnL Log'!B362</f>
        <v>44686</v>
      </c>
      <c r="C135" s="11">
        <f>IF('Daily PnL Log'!C362&lt;&gt;"",'Daily PnL Log'!C362,"")</f>
        <v>-21813.7</v>
      </c>
      <c r="D135" s="11">
        <f>IF('Daily PnL Log'!D362&lt;&gt;"",'Daily PnL Log'!D362,"")</f>
        <v>11534.4</v>
      </c>
      <c r="E135" s="11">
        <f>IF('Daily PnL Log'!E362&lt;&gt;"",'Daily PnL Log'!E362,"")</f>
        <v>1155.7</v>
      </c>
      <c r="F135" s="11">
        <f>IF('Daily PnL Log'!F362&lt;&gt;"",'Daily PnL Log'!F362,"")</f>
        <v>9406.4</v>
      </c>
      <c r="G135" s="11">
        <f>IF('Daily PnL Log'!G362&lt;&gt;"",'Daily PnL Log'!G362,"")</f>
        <v>27330.3</v>
      </c>
      <c r="H135" s="11">
        <f>IF('Daily PnL Log'!H362&lt;&gt;"",'Daily PnL Log'!H362,"")</f>
        <v>0</v>
      </c>
      <c r="I135" s="11">
        <f>IF('Daily PnL Log'!I362&lt;&gt;"",'Daily PnL Log'!I362,"")</f>
        <v>0</v>
      </c>
      <c r="J135" s="11">
        <f>IF('Daily PnL Log'!J362&lt;&gt;"",'Daily PnL Log'!J362,"")</f>
        <v>27613.1</v>
      </c>
      <c r="K135" s="11">
        <f>IF('Daily PnL Log'!K362&lt;&gt;"",'Daily PnL Log'!K362,"")</f>
        <v>-48.38</v>
      </c>
      <c r="L135" s="11">
        <f>IF('Daily PnL Log'!L362&lt;&gt;"",'Daily PnL Log'!L362,"")</f>
        <v>-343.62</v>
      </c>
      <c r="M135" s="11">
        <f>IF('Daily PnL Log'!M362&lt;&gt;"",'Daily PnL Log'!M362,"")</f>
        <v>-392</v>
      </c>
      <c r="N135" s="11">
        <f>IF('Daily PnL Log'!N362&lt;&gt;"",'Daily PnL Log'!N362,"")</f>
        <v>27221.1</v>
      </c>
      <c r="O135" s="11">
        <f t="shared" si="15"/>
        <v>229660.79999999993</v>
      </c>
      <c r="P135" s="11">
        <f t="shared" si="16"/>
        <v>140664.79999999993</v>
      </c>
      <c r="Q135" s="11">
        <f t="shared" si="17"/>
        <v>48382.199999999975</v>
      </c>
      <c r="R135" s="11">
        <f t="shared" si="18"/>
        <v>281074.89999999997</v>
      </c>
      <c r="S135" s="11">
        <f t="shared" si="19"/>
        <v>361132.19999999995</v>
      </c>
      <c r="T135" s="11">
        <f t="shared" si="20"/>
        <v>-15685.500000000002</v>
      </c>
      <c r="U135" s="11">
        <f t="shared" si="21"/>
        <v>0</v>
      </c>
      <c r="V135" s="11">
        <f t="shared" si="22"/>
        <v>1045229.3999999999</v>
      </c>
      <c r="W135" s="11">
        <f>IF('Daily PnL Log'!W362&lt;&gt;"",'Daily PnL Log'!W362,"")</f>
        <v>741083</v>
      </c>
      <c r="X135" s="16">
        <f>IF('Daily PnL Log'!X362&lt;&gt;"",'Daily PnL Log'!X362,"")</f>
        <v>3.673151320432394E-2</v>
      </c>
      <c r="Y135" s="11">
        <f>IF('Daily PnL Log'!Y362&lt;&gt;"",'Daily PnL Log'!Y362,"")</f>
        <v>-2500</v>
      </c>
      <c r="Z135" s="11" t="str">
        <f>IF('Daily PnL Log'!AA362&lt;&gt;"",'Daily PnL Log'!AA362,"")</f>
        <v/>
      </c>
      <c r="AA135" s="11" t="str">
        <f>IF('Daily PnL Log'!AB362&lt;&gt;"",'Daily PnL Log'!AB362,"")</f>
        <v/>
      </c>
      <c r="AB135" s="11">
        <f>IF('Daily PnL Log'!AC362&lt;&gt;"",'Daily PnL Log'!AC362,"")</f>
        <v>193359.34</v>
      </c>
    </row>
    <row r="136" spans="1:28" x14ac:dyDescent="0.25">
      <c r="A136" s="47" t="str">
        <f t="shared" si="14"/>
        <v>May</v>
      </c>
      <c r="B136" s="14">
        <f>'Daily PnL Log'!B363</f>
        <v>44687</v>
      </c>
      <c r="C136" s="13">
        <f>IF('Daily PnL Log'!C363&lt;&gt;"",'Daily PnL Log'!C363,"")</f>
        <v>14187.5</v>
      </c>
      <c r="D136" s="13">
        <f>IF('Daily PnL Log'!D363&lt;&gt;"",'Daily PnL Log'!D363,"")</f>
        <v>2912.5</v>
      </c>
      <c r="E136" s="13">
        <f>IF('Daily PnL Log'!E363&lt;&gt;"",'Daily PnL Log'!E363,"")</f>
        <v>1523.8</v>
      </c>
      <c r="F136" s="13">
        <f>IF('Daily PnL Log'!F363&lt;&gt;"",'Daily PnL Log'!F363,"")</f>
        <v>6682.8</v>
      </c>
      <c r="G136" s="13">
        <f>IF('Daily PnL Log'!G363&lt;&gt;"",'Daily PnL Log'!G363,"")</f>
        <v>-9081.4</v>
      </c>
      <c r="H136" s="13">
        <f>IF('Daily PnL Log'!H363&lt;&gt;"",'Daily PnL Log'!H363,"")</f>
        <v>0</v>
      </c>
      <c r="I136" s="13">
        <f>IF('Daily PnL Log'!I363&lt;&gt;"",'Daily PnL Log'!I363,"")</f>
        <v>0</v>
      </c>
      <c r="J136" s="13">
        <f>IF('Daily PnL Log'!J363&lt;&gt;"",'Daily PnL Log'!J363,"")</f>
        <v>16225.199999999999</v>
      </c>
      <c r="K136" s="13">
        <f>IF('Daily PnL Log'!K363&lt;&gt;"",'Daily PnL Log'!K363,"")</f>
        <v>-80.97</v>
      </c>
      <c r="L136" s="13">
        <f>IF('Daily PnL Log'!L363&lt;&gt;"",'Daily PnL Log'!L363,"")</f>
        <v>-573.39</v>
      </c>
      <c r="M136" s="13">
        <f>IF('Daily PnL Log'!M363&lt;&gt;"",'Daily PnL Log'!M363,"")</f>
        <v>-654.36</v>
      </c>
      <c r="N136" s="13">
        <f>IF('Daily PnL Log'!N363&lt;&gt;"",'Daily PnL Log'!N363,"")</f>
        <v>15570.839999999998</v>
      </c>
      <c r="O136" s="13">
        <f t="shared" si="15"/>
        <v>243848.29999999993</v>
      </c>
      <c r="P136" s="13">
        <f t="shared" si="16"/>
        <v>143577.29999999993</v>
      </c>
      <c r="Q136" s="13">
        <f t="shared" si="17"/>
        <v>49905.999999999978</v>
      </c>
      <c r="R136" s="13">
        <f t="shared" si="18"/>
        <v>287757.69999999995</v>
      </c>
      <c r="S136" s="13">
        <f t="shared" si="19"/>
        <v>352050.79999999993</v>
      </c>
      <c r="T136" s="13">
        <f t="shared" si="20"/>
        <v>-15685.500000000002</v>
      </c>
      <c r="U136" s="13">
        <f t="shared" si="21"/>
        <v>0</v>
      </c>
      <c r="V136" s="13">
        <f t="shared" si="22"/>
        <v>1061454.5999999999</v>
      </c>
      <c r="W136" s="13">
        <f>IF('Daily PnL Log'!W363&lt;&gt;"",'Daily PnL Log'!W363,"")</f>
        <v>739755</v>
      </c>
      <c r="X136" s="15">
        <f>IF('Daily PnL Log'!X363&lt;&gt;"",'Daily PnL Log'!X363,"")</f>
        <v>2.1048644483646611E-2</v>
      </c>
      <c r="Y136" s="13" t="str">
        <f>IF('Daily PnL Log'!Y363&lt;&gt;"",'Daily PnL Log'!Y363,"")</f>
        <v/>
      </c>
      <c r="Z136" s="13" t="str">
        <f>IF('Daily PnL Log'!AA363&lt;&gt;"",'Daily PnL Log'!AA363,"")</f>
        <v/>
      </c>
      <c r="AA136" s="13" t="str">
        <f>IF('Daily PnL Log'!AB363&lt;&gt;"",'Daily PnL Log'!AB363,"")</f>
        <v/>
      </c>
      <c r="AB136" s="13">
        <f>IF('Daily PnL Log'!AC363&lt;&gt;"",'Daily PnL Log'!AC363,"")</f>
        <v>222463.23</v>
      </c>
    </row>
    <row r="137" spans="1:28" x14ac:dyDescent="0.25">
      <c r="A137" s="48" t="str">
        <f t="shared" si="14"/>
        <v>May</v>
      </c>
      <c r="B137" s="2">
        <f>'Daily PnL Log'!B364</f>
        <v>44690</v>
      </c>
      <c r="C137" s="11">
        <f>IF('Daily PnL Log'!C364&lt;&gt;"",'Daily PnL Log'!C364,"")</f>
        <v>33820.9</v>
      </c>
      <c r="D137" s="11">
        <f>IF('Daily PnL Log'!D364&lt;&gt;"",'Daily PnL Log'!D364,"")</f>
        <v>-3992.2</v>
      </c>
      <c r="E137" s="11">
        <f>IF('Daily PnL Log'!E364&lt;&gt;"",'Daily PnL Log'!E364,"")</f>
        <v>-4271.2</v>
      </c>
      <c r="F137" s="11">
        <f>IF('Daily PnL Log'!F364&lt;&gt;"",'Daily PnL Log'!F364,"")</f>
        <v>37148.5</v>
      </c>
      <c r="G137" s="11">
        <f>IF('Daily PnL Log'!G364&lt;&gt;"",'Daily PnL Log'!G364,"")</f>
        <v>-8666.7000000000007</v>
      </c>
      <c r="H137" s="11">
        <f>IF('Daily PnL Log'!H364&lt;&gt;"",'Daily PnL Log'!H364,"")</f>
        <v>0</v>
      </c>
      <c r="I137" s="11">
        <f>IF('Daily PnL Log'!I364&lt;&gt;"",'Daily PnL Log'!I364,"")</f>
        <v>0</v>
      </c>
      <c r="J137" s="11">
        <f>IF('Daily PnL Log'!J364&lt;&gt;"",'Daily PnL Log'!J364,"")</f>
        <v>54039.3</v>
      </c>
      <c r="K137" s="11">
        <f>IF('Daily PnL Log'!K364&lt;&gt;"",'Daily PnL Log'!K364,"")</f>
        <v>-156.25</v>
      </c>
      <c r="L137" s="11">
        <f>IF('Daily PnL Log'!L364&lt;&gt;"",'Daily PnL Log'!L364,"")</f>
        <v>-1104.23</v>
      </c>
      <c r="M137" s="11">
        <f>IF('Daily PnL Log'!M364&lt;&gt;"",'Daily PnL Log'!M364,"")</f>
        <v>-1260.48</v>
      </c>
      <c r="N137" s="11">
        <f>IF('Daily PnL Log'!N364&lt;&gt;"",'Daily PnL Log'!N364,"")</f>
        <v>52778.82</v>
      </c>
      <c r="O137" s="11">
        <f t="shared" si="15"/>
        <v>277669.19999999995</v>
      </c>
      <c r="P137" s="11">
        <f t="shared" si="16"/>
        <v>139585.09999999992</v>
      </c>
      <c r="Q137" s="11">
        <f t="shared" si="17"/>
        <v>45634.799999999981</v>
      </c>
      <c r="R137" s="11">
        <f t="shared" si="18"/>
        <v>324906.19999999995</v>
      </c>
      <c r="S137" s="11">
        <f t="shared" si="19"/>
        <v>343384.09999999992</v>
      </c>
      <c r="T137" s="11">
        <f t="shared" si="20"/>
        <v>-15685.500000000002</v>
      </c>
      <c r="U137" s="11">
        <f t="shared" si="21"/>
        <v>0</v>
      </c>
      <c r="V137" s="11">
        <f t="shared" si="22"/>
        <v>1115493.8999999999</v>
      </c>
      <c r="W137" s="11">
        <f>IF('Daily PnL Log'!W364&lt;&gt;"",'Daily PnL Log'!W364,"")</f>
        <v>625004</v>
      </c>
      <c r="X137" s="16">
        <f>IF('Daily PnL Log'!X364&lt;&gt;"",'Daily PnL Log'!X364,"")</f>
        <v>8.4445571548342091E-2</v>
      </c>
      <c r="Y137" s="11">
        <f>IF('Daily PnL Log'!Y364&lt;&gt;"",'Daily PnL Log'!Y364,"")</f>
        <v>-250</v>
      </c>
      <c r="Z137" s="11" t="str">
        <f>IF('Daily PnL Log'!AA364&lt;&gt;"",'Daily PnL Log'!AA364,"")</f>
        <v/>
      </c>
      <c r="AA137" s="11" t="str">
        <f>IF('Daily PnL Log'!AB364&lt;&gt;"",'Daily PnL Log'!AB364,"")</f>
        <v/>
      </c>
      <c r="AB137" s="11">
        <f>IF('Daily PnL Log'!AC364&lt;&gt;"",'Daily PnL Log'!AC364,"")</f>
        <v>230855.25</v>
      </c>
    </row>
    <row r="138" spans="1:28" x14ac:dyDescent="0.25">
      <c r="A138" s="47" t="str">
        <f t="shared" si="14"/>
        <v>May</v>
      </c>
      <c r="B138" s="14">
        <f>'Daily PnL Log'!B365</f>
        <v>44691</v>
      </c>
      <c r="C138" s="13">
        <f>IF('Daily PnL Log'!C365&lt;&gt;"",'Daily PnL Log'!C365,"")</f>
        <v>-8027.6</v>
      </c>
      <c r="D138" s="13">
        <f>IF('Daily PnL Log'!D365&lt;&gt;"",'Daily PnL Log'!D365,"")</f>
        <v>-25859.9</v>
      </c>
      <c r="E138" s="13">
        <f>IF('Daily PnL Log'!E365&lt;&gt;"",'Daily PnL Log'!E365,"")</f>
        <v>-12.3</v>
      </c>
      <c r="F138" s="13">
        <f>IF('Daily PnL Log'!F365&lt;&gt;"",'Daily PnL Log'!F365,"")</f>
        <v>-20068.599999999999</v>
      </c>
      <c r="G138" s="13">
        <f>IF('Daily PnL Log'!G365&lt;&gt;"",'Daily PnL Log'!G365,"")</f>
        <v>5285.4</v>
      </c>
      <c r="H138" s="13">
        <f>IF('Daily PnL Log'!H365&lt;&gt;"",'Daily PnL Log'!H365,"")</f>
        <v>0</v>
      </c>
      <c r="I138" s="13">
        <f>IF('Daily PnL Log'!I365&lt;&gt;"",'Daily PnL Log'!I365,"")</f>
        <v>0</v>
      </c>
      <c r="J138" s="13">
        <f>IF('Daily PnL Log'!J365&lt;&gt;"",'Daily PnL Log'!J365,"")</f>
        <v>-48683</v>
      </c>
      <c r="K138" s="13">
        <f>IF('Daily PnL Log'!K365&lt;&gt;"",'Daily PnL Log'!K365,"")</f>
        <v>-48.24</v>
      </c>
      <c r="L138" s="13">
        <f>IF('Daily PnL Log'!L365&lt;&gt;"",'Daily PnL Log'!L365,"")</f>
        <v>-340.63</v>
      </c>
      <c r="M138" s="13">
        <f>IF('Daily PnL Log'!M365&lt;&gt;"",'Daily PnL Log'!M365,"")</f>
        <v>-388.87</v>
      </c>
      <c r="N138" s="13">
        <f>IF('Daily PnL Log'!N365&lt;&gt;"",'Daily PnL Log'!N365,"")</f>
        <v>-49071.87</v>
      </c>
      <c r="O138" s="13">
        <f t="shared" si="15"/>
        <v>269641.59999999998</v>
      </c>
      <c r="P138" s="13">
        <f t="shared" si="16"/>
        <v>113725.19999999992</v>
      </c>
      <c r="Q138" s="13">
        <f t="shared" si="17"/>
        <v>45622.499999999978</v>
      </c>
      <c r="R138" s="13">
        <f t="shared" si="18"/>
        <v>304837.59999999998</v>
      </c>
      <c r="S138" s="13">
        <f t="shared" si="19"/>
        <v>348669.49999999994</v>
      </c>
      <c r="T138" s="13">
        <f t="shared" si="20"/>
        <v>-15685.500000000002</v>
      </c>
      <c r="U138" s="13">
        <f t="shared" si="21"/>
        <v>0</v>
      </c>
      <c r="V138" s="13">
        <f t="shared" si="22"/>
        <v>1066810.8999999999</v>
      </c>
      <c r="W138" s="13">
        <f>IF('Daily PnL Log'!W365&lt;&gt;"",'Daily PnL Log'!W365,"")</f>
        <v>700153</v>
      </c>
      <c r="X138" s="15">
        <f>IF('Daily PnL Log'!X365&lt;&gt;"",'Daily PnL Log'!X365,"")</f>
        <v>-7.0087352335846592E-2</v>
      </c>
      <c r="Y138" s="13">
        <f>IF('Daily PnL Log'!Y365&lt;&gt;"",'Daily PnL Log'!Y365,"")</f>
        <v>-5358.23</v>
      </c>
      <c r="Z138" s="13" t="str">
        <f>IF('Daily PnL Log'!AA365&lt;&gt;"",'Daily PnL Log'!AA365,"")</f>
        <v/>
      </c>
      <c r="AA138" s="13" t="str">
        <f>IF('Daily PnL Log'!AB365&lt;&gt;"",'Daily PnL Log'!AB365,"")</f>
        <v/>
      </c>
      <c r="AB138" s="13">
        <f>IF('Daily PnL Log'!AC365&lt;&gt;"",'Daily PnL Log'!AC365,"")</f>
        <v>188011.38</v>
      </c>
    </row>
    <row r="139" spans="1:28" x14ac:dyDescent="0.25">
      <c r="A139" s="48" t="str">
        <f t="shared" si="14"/>
        <v>May</v>
      </c>
      <c r="B139" s="2">
        <f>'Daily PnL Log'!B366</f>
        <v>44692</v>
      </c>
      <c r="C139" s="11">
        <f>IF('Daily PnL Log'!C366&lt;&gt;"",'Daily PnL Log'!C366,"")</f>
        <v>-17309.2</v>
      </c>
      <c r="D139" s="11">
        <f>IF('Daily PnL Log'!D366&lt;&gt;"",'Daily PnL Log'!D366,"")</f>
        <v>-547.5</v>
      </c>
      <c r="E139" s="11">
        <f>IF('Daily PnL Log'!E366&lt;&gt;"",'Daily PnL Log'!E366,"")</f>
        <v>5676.4</v>
      </c>
      <c r="F139" s="11">
        <f>IF('Daily PnL Log'!F366&lt;&gt;"",'Daily PnL Log'!F366,"")</f>
        <v>-83087.399999999994</v>
      </c>
      <c r="G139" s="11">
        <f>IF('Daily PnL Log'!G366&lt;&gt;"",'Daily PnL Log'!G366,"")</f>
        <v>2345.6999999999998</v>
      </c>
      <c r="H139" s="11">
        <f>IF('Daily PnL Log'!H366&lt;&gt;"",'Daily PnL Log'!H366,"")</f>
        <v>0</v>
      </c>
      <c r="I139" s="11">
        <f>IF('Daily PnL Log'!I366&lt;&gt;"",'Daily PnL Log'!I366,"")</f>
        <v>0</v>
      </c>
      <c r="J139" s="11">
        <f>IF('Daily PnL Log'!J366&lt;&gt;"",'Daily PnL Log'!J366,"")</f>
        <v>-92922</v>
      </c>
      <c r="K139" s="11">
        <f>IF('Daily PnL Log'!K366&lt;&gt;"",'Daily PnL Log'!K366,"")</f>
        <v>-66.98</v>
      </c>
      <c r="L139" s="11">
        <f>IF('Daily PnL Log'!L366&lt;&gt;"",'Daily PnL Log'!L366,"")</f>
        <v>-474.72</v>
      </c>
      <c r="M139" s="11">
        <f>IF('Daily PnL Log'!M366&lt;&gt;"",'Daily PnL Log'!M366,"")</f>
        <v>-541.70000000000005</v>
      </c>
      <c r="N139" s="11">
        <f>IF('Daily PnL Log'!N366&lt;&gt;"",'Daily PnL Log'!N366,"")</f>
        <v>-93463.7</v>
      </c>
      <c r="O139" s="11">
        <f t="shared" si="15"/>
        <v>252332.39999999997</v>
      </c>
      <c r="P139" s="11">
        <f t="shared" si="16"/>
        <v>113177.69999999992</v>
      </c>
      <c r="Q139" s="11">
        <f t="shared" si="17"/>
        <v>51298.89999999998</v>
      </c>
      <c r="R139" s="11">
        <f t="shared" si="18"/>
        <v>221750.19999999998</v>
      </c>
      <c r="S139" s="11">
        <f t="shared" si="19"/>
        <v>351015.19999999995</v>
      </c>
      <c r="T139" s="11">
        <f t="shared" si="20"/>
        <v>-15685.500000000002</v>
      </c>
      <c r="U139" s="11">
        <f t="shared" si="21"/>
        <v>0</v>
      </c>
      <c r="V139" s="11">
        <f t="shared" si="22"/>
        <v>973888.89999999991</v>
      </c>
      <c r="W139" s="11">
        <f>IF('Daily PnL Log'!W366&lt;&gt;"",'Daily PnL Log'!W366,"")</f>
        <v>695757</v>
      </c>
      <c r="X139" s="16">
        <f>IF('Daily PnL Log'!X366&lt;&gt;"",'Daily PnL Log'!X366,"")</f>
        <v>-0.13433382632154617</v>
      </c>
      <c r="Y139" s="11" t="str">
        <f>IF('Daily PnL Log'!Y366&lt;&gt;"",'Daily PnL Log'!Y366,"")</f>
        <v/>
      </c>
      <c r="Z139" s="11" t="str">
        <f>IF('Daily PnL Log'!AA366&lt;&gt;"",'Daily PnL Log'!AA366,"")</f>
        <v/>
      </c>
      <c r="AA139" s="11" t="str">
        <f>IF('Daily PnL Log'!AB366&lt;&gt;"",'Daily PnL Log'!AB366,"")</f>
        <v/>
      </c>
      <c r="AB139" s="11">
        <f>IF('Daily PnL Log'!AC366&lt;&gt;"",'Daily PnL Log'!AC366,"")</f>
        <v>90476.68</v>
      </c>
    </row>
    <row r="140" spans="1:28" x14ac:dyDescent="0.25">
      <c r="A140" s="47" t="str">
        <f t="shared" si="14"/>
        <v>May</v>
      </c>
      <c r="B140" s="14">
        <f>'Daily PnL Log'!B367</f>
        <v>44693</v>
      </c>
      <c r="C140" s="13">
        <f>IF('Daily PnL Log'!C367&lt;&gt;"",'Daily PnL Log'!C367,"")</f>
        <v>-14774</v>
      </c>
      <c r="D140" s="13">
        <f>IF('Daily PnL Log'!D367&lt;&gt;"",'Daily PnL Log'!D367,"")</f>
        <v>8931.6</v>
      </c>
      <c r="E140" s="13">
        <f>IF('Daily PnL Log'!E367&lt;&gt;"",'Daily PnL Log'!E367,"")</f>
        <v>-3278.6</v>
      </c>
      <c r="F140" s="13">
        <f>IF('Daily PnL Log'!F367&lt;&gt;"",'Daily PnL Log'!F367,"")</f>
        <v>24991.200000000001</v>
      </c>
      <c r="G140" s="13">
        <f>IF('Daily PnL Log'!G367&lt;&gt;"",'Daily PnL Log'!G367,"")</f>
        <v>23399.5</v>
      </c>
      <c r="H140" s="13">
        <f>IF('Daily PnL Log'!H367&lt;&gt;"",'Daily PnL Log'!H367,"")</f>
        <v>0</v>
      </c>
      <c r="I140" s="13">
        <f>IF('Daily PnL Log'!I367&lt;&gt;"",'Daily PnL Log'!I367,"")</f>
        <v>0</v>
      </c>
      <c r="J140" s="13">
        <f>IF('Daily PnL Log'!J367&lt;&gt;"",'Daily PnL Log'!J367,"")</f>
        <v>39269.699999999997</v>
      </c>
      <c r="K140" s="13">
        <f>IF('Daily PnL Log'!K367&lt;&gt;"",'Daily PnL Log'!K367,"")</f>
        <v>-133.1</v>
      </c>
      <c r="L140" s="13">
        <f>IF('Daily PnL Log'!L367&lt;&gt;"",'Daily PnL Log'!L367,"")</f>
        <v>-942.54</v>
      </c>
      <c r="M140" s="13">
        <f>IF('Daily PnL Log'!M367&lt;&gt;"",'Daily PnL Log'!M367,"")</f>
        <v>-1075.6399999999999</v>
      </c>
      <c r="N140" s="13">
        <f>IF('Daily PnL Log'!N367&lt;&gt;"",'Daily PnL Log'!N367,"")</f>
        <v>38194.06</v>
      </c>
      <c r="O140" s="13">
        <f t="shared" si="15"/>
        <v>237558.39999999997</v>
      </c>
      <c r="P140" s="13">
        <f t="shared" si="16"/>
        <v>122109.29999999993</v>
      </c>
      <c r="Q140" s="13">
        <f t="shared" si="17"/>
        <v>48020.299999999981</v>
      </c>
      <c r="R140" s="13">
        <f t="shared" si="18"/>
        <v>246741.4</v>
      </c>
      <c r="S140" s="13">
        <f t="shared" si="19"/>
        <v>374414.69999999995</v>
      </c>
      <c r="T140" s="13">
        <f t="shared" si="20"/>
        <v>-15685.500000000002</v>
      </c>
      <c r="U140" s="13">
        <f t="shared" si="21"/>
        <v>0</v>
      </c>
      <c r="V140" s="13">
        <f t="shared" si="22"/>
        <v>1013158.5999999999</v>
      </c>
      <c r="W140" s="13">
        <f>IF('Daily PnL Log'!W367&lt;&gt;"",'Daily PnL Log'!W367,"")</f>
        <v>634944</v>
      </c>
      <c r="X140" s="15">
        <f>IF('Daily PnL Log'!X367&lt;&gt;"",'Daily PnL Log'!X367,"")</f>
        <v>6.0153430853744576E-2</v>
      </c>
      <c r="Y140" s="13" t="str">
        <f>IF('Daily PnL Log'!Y367&lt;&gt;"",'Daily PnL Log'!Y367,"")</f>
        <v/>
      </c>
      <c r="Z140" s="13" t="str">
        <f>IF('Daily PnL Log'!AA367&lt;&gt;"",'Daily PnL Log'!AA367,"")</f>
        <v/>
      </c>
      <c r="AA140" s="13" t="str">
        <f>IF('Daily PnL Log'!AB367&lt;&gt;"",'Daily PnL Log'!AB367,"")</f>
        <v/>
      </c>
      <c r="AB140" s="13">
        <f>IF('Daily PnL Log'!AC367&lt;&gt;"",'Daily PnL Log'!AC367,"")</f>
        <v>148134.54</v>
      </c>
    </row>
    <row r="141" spans="1:28" x14ac:dyDescent="0.25">
      <c r="A141" s="48" t="str">
        <f t="shared" si="14"/>
        <v>May</v>
      </c>
      <c r="B141" s="2">
        <f>'Daily PnL Log'!B368</f>
        <v>44694</v>
      </c>
      <c r="C141" s="11">
        <f>IF('Daily PnL Log'!C368&lt;&gt;"",'Daily PnL Log'!C368,"")</f>
        <v>4720.3999999999996</v>
      </c>
      <c r="D141" s="11">
        <f>IF('Daily PnL Log'!D368&lt;&gt;"",'Daily PnL Log'!D368,"")</f>
        <v>569.29999999999995</v>
      </c>
      <c r="E141" s="11">
        <f>IF('Daily PnL Log'!E368&lt;&gt;"",'Daily PnL Log'!E368,"")</f>
        <v>-7793.5</v>
      </c>
      <c r="F141" s="11">
        <f>IF('Daily PnL Log'!F368&lt;&gt;"",'Daily PnL Log'!F368,"")</f>
        <v>-47459.1</v>
      </c>
      <c r="G141" s="11">
        <f>IF('Daily PnL Log'!G368&lt;&gt;"",'Daily PnL Log'!G368,"")</f>
        <v>-1007.2</v>
      </c>
      <c r="H141" s="11">
        <f>IF('Daily PnL Log'!H368&lt;&gt;"",'Daily PnL Log'!H368,"")</f>
        <v>0</v>
      </c>
      <c r="I141" s="11">
        <f>IF('Daily PnL Log'!I368&lt;&gt;"",'Daily PnL Log'!I368,"")</f>
        <v>0</v>
      </c>
      <c r="J141" s="11">
        <f>IF('Daily PnL Log'!J368&lt;&gt;"",'Daily PnL Log'!J368,"")</f>
        <v>-50970.1</v>
      </c>
      <c r="K141" s="11">
        <f>IF('Daily PnL Log'!K368&lt;&gt;"",'Daily PnL Log'!K368,"")</f>
        <v>-60.11</v>
      </c>
      <c r="L141" s="11">
        <f>IF('Daily PnL Log'!L368&lt;&gt;"",'Daily PnL Log'!L368,"")</f>
        <v>-427.62</v>
      </c>
      <c r="M141" s="11">
        <f>IF('Daily PnL Log'!M368&lt;&gt;"",'Daily PnL Log'!M368,"")</f>
        <v>-487.73</v>
      </c>
      <c r="N141" s="11">
        <f>IF('Daily PnL Log'!N368&lt;&gt;"",'Daily PnL Log'!N368,"")</f>
        <v>-51457.83</v>
      </c>
      <c r="O141" s="11">
        <f t="shared" si="15"/>
        <v>242278.79999999996</v>
      </c>
      <c r="P141" s="11">
        <f t="shared" si="16"/>
        <v>122678.59999999993</v>
      </c>
      <c r="Q141" s="11">
        <f t="shared" si="17"/>
        <v>40226.799999999981</v>
      </c>
      <c r="R141" s="11">
        <f t="shared" si="18"/>
        <v>199282.3</v>
      </c>
      <c r="S141" s="11">
        <f t="shared" si="19"/>
        <v>373407.49999999994</v>
      </c>
      <c r="T141" s="11">
        <f t="shared" si="20"/>
        <v>-15685.500000000002</v>
      </c>
      <c r="U141" s="11">
        <f t="shared" si="21"/>
        <v>0</v>
      </c>
      <c r="V141" s="11">
        <f t="shared" si="22"/>
        <v>962188.49999999988</v>
      </c>
      <c r="W141" s="11">
        <f>IF('Daily PnL Log'!W368&lt;&gt;"",'Daily PnL Log'!W368,"")</f>
        <v>775132</v>
      </c>
      <c r="X141" s="16">
        <f>IF('Daily PnL Log'!X368&lt;&gt;"",'Daily PnL Log'!X368,"")</f>
        <v>-6.6385892983388636E-2</v>
      </c>
      <c r="Y141" s="11" t="str">
        <f>IF('Daily PnL Log'!Y368&lt;&gt;"",'Daily PnL Log'!Y368,"")</f>
        <v/>
      </c>
      <c r="Z141" s="11" t="str">
        <f>IF('Daily PnL Log'!AA368&lt;&gt;"",'Daily PnL Log'!AA368,"")</f>
        <v/>
      </c>
      <c r="AA141" s="11" t="str">
        <f>IF('Daily PnL Log'!AB368&lt;&gt;"",'Daily PnL Log'!AB368,"")</f>
        <v/>
      </c>
      <c r="AB141" s="11">
        <f>IF('Daily PnL Log'!AC368&lt;&gt;"",'Daily PnL Log'!AC368,"")</f>
        <v>80314.31</v>
      </c>
    </row>
    <row r="142" spans="1:28" x14ac:dyDescent="0.25">
      <c r="A142" s="47" t="str">
        <f t="shared" si="14"/>
        <v>May</v>
      </c>
      <c r="B142" s="14">
        <f>'Daily PnL Log'!B369</f>
        <v>44697</v>
      </c>
      <c r="C142" s="13">
        <f>IF('Daily PnL Log'!C369&lt;&gt;"",'Daily PnL Log'!C369,"")</f>
        <v>-11097.6</v>
      </c>
      <c r="D142" s="13">
        <f>IF('Daily PnL Log'!D369&lt;&gt;"",'Daily PnL Log'!D369,"")</f>
        <v>-2557</v>
      </c>
      <c r="E142" s="13">
        <f>IF('Daily PnL Log'!E369&lt;&gt;"",'Daily PnL Log'!E369,"")</f>
        <v>3406.9</v>
      </c>
      <c r="F142" s="13">
        <f>IF('Daily PnL Log'!F369&lt;&gt;"",'Daily PnL Log'!F369,"")</f>
        <v>59788.800000000003</v>
      </c>
      <c r="G142" s="13">
        <f>IF('Daily PnL Log'!G369&lt;&gt;"",'Daily PnL Log'!G369,"")</f>
        <v>130501.2</v>
      </c>
      <c r="H142" s="13">
        <f>IF('Daily PnL Log'!H369&lt;&gt;"",'Daily PnL Log'!H369,"")</f>
        <v>0</v>
      </c>
      <c r="I142" s="13">
        <f>IF('Daily PnL Log'!I369&lt;&gt;"",'Daily PnL Log'!I369,"")</f>
        <v>0</v>
      </c>
      <c r="J142" s="13">
        <f>IF('Daily PnL Log'!J369&lt;&gt;"",'Daily PnL Log'!J369,"")</f>
        <v>180042.3</v>
      </c>
      <c r="K142" s="13">
        <f>IF('Daily PnL Log'!K369&lt;&gt;"",'Daily PnL Log'!K369,"")</f>
        <v>-56.79</v>
      </c>
      <c r="L142" s="13">
        <f>IF('Daily PnL Log'!L369&lt;&gt;"",'Daily PnL Log'!L369,"")</f>
        <v>-401.35</v>
      </c>
      <c r="M142" s="13">
        <f>IF('Daily PnL Log'!M369&lt;&gt;"",'Daily PnL Log'!M369,"")</f>
        <v>-458.14000000000004</v>
      </c>
      <c r="N142" s="13">
        <f>IF('Daily PnL Log'!N369&lt;&gt;"",'Daily PnL Log'!N369,"")</f>
        <v>179584.15999999997</v>
      </c>
      <c r="O142" s="13">
        <f t="shared" si="15"/>
        <v>231181.19999999995</v>
      </c>
      <c r="P142" s="13">
        <f t="shared" si="16"/>
        <v>120121.59999999993</v>
      </c>
      <c r="Q142" s="13">
        <f t="shared" si="17"/>
        <v>43633.699999999983</v>
      </c>
      <c r="R142" s="13">
        <f t="shared" si="18"/>
        <v>259071.09999999998</v>
      </c>
      <c r="S142" s="13">
        <f t="shared" si="19"/>
        <v>503908.69999999995</v>
      </c>
      <c r="T142" s="13">
        <f t="shared" si="20"/>
        <v>-15685.500000000002</v>
      </c>
      <c r="U142" s="13">
        <f t="shared" si="21"/>
        <v>0</v>
      </c>
      <c r="V142" s="13">
        <f t="shared" si="22"/>
        <v>1142230.7999999998</v>
      </c>
      <c r="W142" s="13">
        <f>IF('Daily PnL Log'!W369&lt;&gt;"",'Daily PnL Log'!W369,"")</f>
        <v>605247</v>
      </c>
      <c r="X142" s="15">
        <f>IF('Daily PnL Log'!X369&lt;&gt;"",'Daily PnL Log'!X369,"")</f>
        <v>0.29671218527311988</v>
      </c>
      <c r="Y142" s="13">
        <f>IF('Daily PnL Log'!Y369&lt;&gt;"",'Daily PnL Log'!Y369,"")</f>
        <v>-871.51</v>
      </c>
      <c r="Z142" s="13" t="str">
        <f>IF('Daily PnL Log'!AA369&lt;&gt;"",'Daily PnL Log'!AA369,"")</f>
        <v/>
      </c>
      <c r="AA142" s="13" t="str">
        <f>IF('Daily PnL Log'!AB369&lt;&gt;"",'Daily PnL Log'!AB369,"")</f>
        <v/>
      </c>
      <c r="AB142" s="13">
        <f>IF('Daily PnL Log'!AC369&lt;&gt;"",'Daily PnL Log'!AC369,"")</f>
        <v>280566.67</v>
      </c>
    </row>
    <row r="143" spans="1:28" x14ac:dyDescent="0.25">
      <c r="A143" s="48" t="str">
        <f t="shared" si="14"/>
        <v>May</v>
      </c>
      <c r="B143" s="2">
        <f>'Daily PnL Log'!B370</f>
        <v>44698</v>
      </c>
      <c r="C143" s="11">
        <f>IF('Daily PnL Log'!C370&lt;&gt;"",'Daily PnL Log'!C370,"")</f>
        <v>38452.199999999997</v>
      </c>
      <c r="D143" s="11">
        <f>IF('Daily PnL Log'!D370&lt;&gt;"",'Daily PnL Log'!D370,"")</f>
        <v>-9638.2999999999993</v>
      </c>
      <c r="E143" s="11">
        <f>IF('Daily PnL Log'!E370&lt;&gt;"",'Daily PnL Log'!E370,"")</f>
        <v>-2136</v>
      </c>
      <c r="F143" s="11">
        <f>IF('Daily PnL Log'!F370&lt;&gt;"",'Daily PnL Log'!F370,"")</f>
        <v>-22588.9</v>
      </c>
      <c r="G143" s="11">
        <f>IF('Daily PnL Log'!G370&lt;&gt;"",'Daily PnL Log'!G370,"")</f>
        <v>-13845.1</v>
      </c>
      <c r="H143" s="11">
        <f>IF('Daily PnL Log'!H370&lt;&gt;"",'Daily PnL Log'!H370,"")</f>
        <v>0</v>
      </c>
      <c r="I143" s="11">
        <f>IF('Daily PnL Log'!I370&lt;&gt;"",'Daily PnL Log'!I370,"")</f>
        <v>0</v>
      </c>
      <c r="J143" s="11">
        <f>IF('Daily PnL Log'!J370&lt;&gt;"",'Daily PnL Log'!J370,"")</f>
        <v>-9756.100000000004</v>
      </c>
      <c r="K143" s="11">
        <f>IF('Daily PnL Log'!K370&lt;&gt;"",'Daily PnL Log'!K370,"")</f>
        <v>-88.32</v>
      </c>
      <c r="L143" s="11">
        <f>IF('Daily PnL Log'!L370&lt;&gt;"",'Daily PnL Log'!L370,"")</f>
        <v>-625.11</v>
      </c>
      <c r="M143" s="11">
        <f>IF('Daily PnL Log'!M370&lt;&gt;"",'Daily PnL Log'!M370,"")</f>
        <v>-713.43000000000006</v>
      </c>
      <c r="N143" s="11">
        <f>IF('Daily PnL Log'!N370&lt;&gt;"",'Daily PnL Log'!N370,"")</f>
        <v>-10469.530000000004</v>
      </c>
      <c r="O143" s="11">
        <f t="shared" si="15"/>
        <v>269633.39999999997</v>
      </c>
      <c r="P143" s="11">
        <f t="shared" si="16"/>
        <v>110483.29999999993</v>
      </c>
      <c r="Q143" s="11">
        <f t="shared" si="17"/>
        <v>41497.699999999983</v>
      </c>
      <c r="R143" s="11">
        <f t="shared" si="18"/>
        <v>236482.19999999998</v>
      </c>
      <c r="S143" s="11">
        <f t="shared" si="19"/>
        <v>490063.6</v>
      </c>
      <c r="T143" s="11">
        <f t="shared" si="20"/>
        <v>-15685.500000000002</v>
      </c>
      <c r="U143" s="11">
        <f t="shared" si="21"/>
        <v>0</v>
      </c>
      <c r="V143" s="11">
        <f t="shared" si="22"/>
        <v>1132474.6999999997</v>
      </c>
      <c r="W143" s="11">
        <f>IF('Daily PnL Log'!W370&lt;&gt;"",'Daily PnL Log'!W370,"")</f>
        <v>598203</v>
      </c>
      <c r="X143" s="16">
        <f>IF('Daily PnL Log'!X370&lt;&gt;"",'Daily PnL Log'!X370,"")</f>
        <v>-1.7501634060678405E-2</v>
      </c>
      <c r="Y143" s="11" t="str">
        <f>IF('Daily PnL Log'!Y370&lt;&gt;"",'Daily PnL Log'!Y370,"")</f>
        <v/>
      </c>
      <c r="Z143" s="11" t="str">
        <f>IF('Daily PnL Log'!AA370&lt;&gt;"",'Daily PnL Log'!AA370,"")</f>
        <v/>
      </c>
      <c r="AA143" s="11" t="str">
        <f>IF('Daily PnL Log'!AB370&lt;&gt;"",'Daily PnL Log'!AB370,"")</f>
        <v/>
      </c>
      <c r="AB143" s="11">
        <f>IF('Daily PnL Log'!AC370&lt;&gt;"",'Daily PnL Log'!AC370,"")</f>
        <v>223512.24</v>
      </c>
    </row>
    <row r="144" spans="1:28" x14ac:dyDescent="0.25">
      <c r="A144" s="47" t="str">
        <f t="shared" si="14"/>
        <v>May</v>
      </c>
      <c r="B144" s="14">
        <f>'Daily PnL Log'!B371</f>
        <v>44699</v>
      </c>
      <c r="C144" s="13">
        <f>IF('Daily PnL Log'!C371&lt;&gt;"",'Daily PnL Log'!C371,"")</f>
        <v>-22312.3</v>
      </c>
      <c r="D144" s="13">
        <f>IF('Daily PnL Log'!D371&lt;&gt;"",'Daily PnL Log'!D371,"")</f>
        <v>13062.1</v>
      </c>
      <c r="E144" s="13">
        <f>IF('Daily PnL Log'!E371&lt;&gt;"",'Daily PnL Log'!E371,"")</f>
        <v>15469.7</v>
      </c>
      <c r="F144" s="13">
        <f>IF('Daily PnL Log'!F371&lt;&gt;"",'Daily PnL Log'!F371,"")</f>
        <v>47234.1</v>
      </c>
      <c r="G144" s="13">
        <f>IF('Daily PnL Log'!G371&lt;&gt;"",'Daily PnL Log'!G371,"")</f>
        <v>10407.5</v>
      </c>
      <c r="H144" s="13">
        <f>IF('Daily PnL Log'!H371&lt;&gt;"",'Daily PnL Log'!H371,"")</f>
        <v>0</v>
      </c>
      <c r="I144" s="13">
        <f>IF('Daily PnL Log'!I371&lt;&gt;"",'Daily PnL Log'!I371,"")</f>
        <v>0</v>
      </c>
      <c r="J144" s="13">
        <f>IF('Daily PnL Log'!J371&lt;&gt;"",'Daily PnL Log'!J371,"")</f>
        <v>63861.1</v>
      </c>
      <c r="K144" s="13">
        <f>IF('Daily PnL Log'!K371&lt;&gt;"",'Daily PnL Log'!K371,"")</f>
        <v>-120.55</v>
      </c>
      <c r="L144" s="13">
        <f>IF('Daily PnL Log'!L371&lt;&gt;"",'Daily PnL Log'!L371,"")</f>
        <v>-850.71</v>
      </c>
      <c r="M144" s="13">
        <f>IF('Daily PnL Log'!M371&lt;&gt;"",'Daily PnL Log'!M371,"")</f>
        <v>-971.26</v>
      </c>
      <c r="N144" s="13">
        <f>IF('Daily PnL Log'!N371&lt;&gt;"",'Daily PnL Log'!N371,"")</f>
        <v>62889.84</v>
      </c>
      <c r="O144" s="13">
        <f t="shared" si="15"/>
        <v>247321.09999999998</v>
      </c>
      <c r="P144" s="13">
        <f t="shared" si="16"/>
        <v>123545.39999999994</v>
      </c>
      <c r="Q144" s="13">
        <f t="shared" si="17"/>
        <v>56967.39999999998</v>
      </c>
      <c r="R144" s="13">
        <f t="shared" si="18"/>
        <v>283716.3</v>
      </c>
      <c r="S144" s="13">
        <f t="shared" si="19"/>
        <v>500471.1</v>
      </c>
      <c r="T144" s="13">
        <f t="shared" si="20"/>
        <v>-15685.500000000002</v>
      </c>
      <c r="U144" s="13">
        <f t="shared" si="21"/>
        <v>0</v>
      </c>
      <c r="V144" s="13">
        <f t="shared" si="22"/>
        <v>1196335.7999999998</v>
      </c>
      <c r="W144" s="13">
        <f>IF('Daily PnL Log'!W371&lt;&gt;"",'Daily PnL Log'!W371,"")</f>
        <v>580664</v>
      </c>
      <c r="X144" s="15">
        <f>IF('Daily PnL Log'!X371&lt;&gt;"",'Daily PnL Log'!X371,"")</f>
        <v>0.10830676604714602</v>
      </c>
      <c r="Y144" s="13" t="str">
        <f>IF('Daily PnL Log'!Y371&lt;&gt;"",'Daily PnL Log'!Y371,"")</f>
        <v/>
      </c>
      <c r="Z144" s="13" t="str">
        <f>IF('Daily PnL Log'!AA371&lt;&gt;"",'Daily PnL Log'!AA371,"")</f>
        <v/>
      </c>
      <c r="AA144" s="13" t="str">
        <f>IF('Daily PnL Log'!AB371&lt;&gt;"",'Daily PnL Log'!AB371,"")</f>
        <v/>
      </c>
      <c r="AB144" s="13">
        <f>IF('Daily PnL Log'!AC371&lt;&gt;"",'Daily PnL Log'!AC371,"")</f>
        <v>285476.98</v>
      </c>
    </row>
    <row r="145" spans="1:28" x14ac:dyDescent="0.25">
      <c r="A145" s="48" t="str">
        <f t="shared" si="14"/>
        <v>May</v>
      </c>
      <c r="B145" s="2">
        <f>'Daily PnL Log'!B372</f>
        <v>44700</v>
      </c>
      <c r="C145" s="11">
        <f>IF('Daily PnL Log'!C372&lt;&gt;"",'Daily PnL Log'!C372,"")</f>
        <v>-1289.3</v>
      </c>
      <c r="D145" s="11">
        <f>IF('Daily PnL Log'!D372&lt;&gt;"",'Daily PnL Log'!D372,"")</f>
        <v>-8764.9</v>
      </c>
      <c r="E145" s="11">
        <f>IF('Daily PnL Log'!E372&lt;&gt;"",'Daily PnL Log'!E372,"")</f>
        <v>211.3</v>
      </c>
      <c r="F145" s="11">
        <f>IF('Daily PnL Log'!F372&lt;&gt;"",'Daily PnL Log'!F372,"")</f>
        <v>26975.7</v>
      </c>
      <c r="G145" s="11">
        <f>IF('Daily PnL Log'!G372&lt;&gt;"",'Daily PnL Log'!G372,"")</f>
        <v>-26709.200000000001</v>
      </c>
      <c r="H145" s="11">
        <f>IF('Daily PnL Log'!H372&lt;&gt;"",'Daily PnL Log'!H372,"")</f>
        <v>0</v>
      </c>
      <c r="I145" s="11">
        <f>IF('Daily PnL Log'!I372&lt;&gt;"",'Daily PnL Log'!I372,"")</f>
        <v>0</v>
      </c>
      <c r="J145" s="11">
        <f>IF('Daily PnL Log'!J372&lt;&gt;"",'Daily PnL Log'!J372,"")</f>
        <v>-9576.3999999999978</v>
      </c>
      <c r="K145" s="11">
        <f>IF('Daily PnL Log'!K372&lt;&gt;"",'Daily PnL Log'!K372,"")</f>
        <v>-99.54</v>
      </c>
      <c r="L145" s="11">
        <f>IF('Daily PnL Log'!L372&lt;&gt;"",'Daily PnL Log'!L372,"")</f>
        <v>-704.95</v>
      </c>
      <c r="M145" s="11">
        <f>IF('Daily PnL Log'!M372&lt;&gt;"",'Daily PnL Log'!M372,"")</f>
        <v>-804.49</v>
      </c>
      <c r="N145" s="11">
        <f>IF('Daily PnL Log'!N372&lt;&gt;"",'Daily PnL Log'!N372,"")</f>
        <v>-10380.889999999998</v>
      </c>
      <c r="O145" s="11">
        <f t="shared" si="15"/>
        <v>246031.8</v>
      </c>
      <c r="P145" s="11">
        <f t="shared" si="16"/>
        <v>114780.49999999994</v>
      </c>
      <c r="Q145" s="11">
        <f t="shared" si="17"/>
        <v>57178.699999999983</v>
      </c>
      <c r="R145" s="11">
        <f t="shared" si="18"/>
        <v>310692</v>
      </c>
      <c r="S145" s="11">
        <f t="shared" si="19"/>
        <v>473761.89999999997</v>
      </c>
      <c r="T145" s="11">
        <f t="shared" si="20"/>
        <v>-15685.500000000002</v>
      </c>
      <c r="U145" s="11">
        <f t="shared" si="21"/>
        <v>0</v>
      </c>
      <c r="V145" s="11">
        <f t="shared" si="22"/>
        <v>1186759.3999999999</v>
      </c>
      <c r="W145" s="11">
        <f>IF('Daily PnL Log'!W372&lt;&gt;"",'Daily PnL Log'!W372,"")</f>
        <v>580950</v>
      </c>
      <c r="X145" s="16">
        <f>IF('Daily PnL Log'!X372&lt;&gt;"",'Daily PnL Log'!X372,"")</f>
        <v>-1.7868818314829154E-2</v>
      </c>
      <c r="Y145" s="11" t="str">
        <f>IF('Daily PnL Log'!Y372&lt;&gt;"",'Daily PnL Log'!Y372,"")</f>
        <v/>
      </c>
      <c r="Z145" s="11" t="str">
        <f>IF('Daily PnL Log'!AA372&lt;&gt;"",'Daily PnL Log'!AA372,"")</f>
        <v/>
      </c>
      <c r="AA145" s="11" t="str">
        <f>IF('Daily PnL Log'!AB372&lt;&gt;"",'Daily PnL Log'!AB372,"")</f>
        <v/>
      </c>
      <c r="AB145" s="11">
        <f>IF('Daily PnL Log'!AC372&lt;&gt;"",'Daily PnL Log'!AC372,"")</f>
        <v>286908.99</v>
      </c>
    </row>
    <row r="146" spans="1:28" x14ac:dyDescent="0.25">
      <c r="A146" s="47" t="str">
        <f t="shared" si="14"/>
        <v>May</v>
      </c>
      <c r="B146" s="14">
        <f>'Daily PnL Log'!B373</f>
        <v>44701</v>
      </c>
      <c r="C146" s="13">
        <f>IF('Daily PnL Log'!C373&lt;&gt;"",'Daily PnL Log'!C373,"")</f>
        <v>-14149.8</v>
      </c>
      <c r="D146" s="13">
        <f>IF('Daily PnL Log'!D373&lt;&gt;"",'Daily PnL Log'!D373,"")</f>
        <v>3997.9</v>
      </c>
      <c r="E146" s="13">
        <f>IF('Daily PnL Log'!E373&lt;&gt;"",'Daily PnL Log'!E373,"")</f>
        <v>3771.1</v>
      </c>
      <c r="F146" s="13">
        <f>IF('Daily PnL Log'!F373&lt;&gt;"",'Daily PnL Log'!F373,"")</f>
        <v>-37553</v>
      </c>
      <c r="G146" s="13">
        <f>IF('Daily PnL Log'!G373&lt;&gt;"",'Daily PnL Log'!G373,"")</f>
        <v>-10544.4</v>
      </c>
      <c r="H146" s="13">
        <f>IF('Daily PnL Log'!H373&lt;&gt;"",'Daily PnL Log'!H373,"")</f>
        <v>0</v>
      </c>
      <c r="I146" s="13">
        <f>IF('Daily PnL Log'!I373&lt;&gt;"",'Daily PnL Log'!I373,"")</f>
        <v>0</v>
      </c>
      <c r="J146" s="13">
        <f>IF('Daily PnL Log'!J373&lt;&gt;"",'Daily PnL Log'!J373,"")</f>
        <v>-54478.200000000004</v>
      </c>
      <c r="K146" s="13">
        <f>IF('Daily PnL Log'!K373&lt;&gt;"",'Daily PnL Log'!K373,"")</f>
        <v>-265.87</v>
      </c>
      <c r="L146" s="13">
        <f>IF('Daily PnL Log'!L373&lt;&gt;"",'Daily PnL Log'!L373,"")</f>
        <v>-1314.42</v>
      </c>
      <c r="M146" s="13">
        <f>IF('Daily PnL Log'!M373&lt;&gt;"",'Daily PnL Log'!M373,"")</f>
        <v>-1580.29</v>
      </c>
      <c r="N146" s="13">
        <f>IF('Daily PnL Log'!N373&lt;&gt;"",'Daily PnL Log'!N373,"")</f>
        <v>-56058.490000000005</v>
      </c>
      <c r="O146" s="13">
        <f t="shared" si="15"/>
        <v>231882</v>
      </c>
      <c r="P146" s="13">
        <f t="shared" si="16"/>
        <v>118778.39999999994</v>
      </c>
      <c r="Q146" s="13">
        <f t="shared" si="17"/>
        <v>60949.799999999981</v>
      </c>
      <c r="R146" s="13">
        <f t="shared" si="18"/>
        <v>273139</v>
      </c>
      <c r="S146" s="13">
        <f t="shared" si="19"/>
        <v>463217.49999999994</v>
      </c>
      <c r="T146" s="13">
        <f t="shared" si="20"/>
        <v>-15685.500000000002</v>
      </c>
      <c r="U146" s="13">
        <f t="shared" si="21"/>
        <v>0</v>
      </c>
      <c r="V146" s="13">
        <f t="shared" si="22"/>
        <v>1132281.2</v>
      </c>
      <c r="W146" s="13">
        <f>IF('Daily PnL Log'!W373&lt;&gt;"",'Daily PnL Log'!W373,"")</f>
        <v>537084</v>
      </c>
      <c r="X146" s="15">
        <f>IF('Daily PnL Log'!X373&lt;&gt;"",'Daily PnL Log'!X373,"")</f>
        <v>-0.10437564701238541</v>
      </c>
      <c r="Y146" s="13" t="str">
        <f>IF('Daily PnL Log'!Y373&lt;&gt;"",'Daily PnL Log'!Y373,"")</f>
        <v/>
      </c>
      <c r="Z146" s="13" t="str">
        <f>IF('Daily PnL Log'!AA373&lt;&gt;"",'Daily PnL Log'!AA373,"")</f>
        <v/>
      </c>
      <c r="AA146" s="13" t="str">
        <f>IF('Daily PnL Log'!AB373&lt;&gt;"",'Daily PnL Log'!AB373,"")</f>
        <v/>
      </c>
      <c r="AB146" s="13">
        <f>IF('Daily PnL Log'!AC373&lt;&gt;"",'Daily PnL Log'!AC373,"")</f>
        <v>231868.45</v>
      </c>
    </row>
    <row r="147" spans="1:28" x14ac:dyDescent="0.25">
      <c r="A147" s="48" t="str">
        <f t="shared" si="14"/>
        <v>May</v>
      </c>
      <c r="B147" s="2">
        <f>'Daily PnL Log'!B374</f>
        <v>44704</v>
      </c>
      <c r="C147" s="11">
        <f>IF('Daily PnL Log'!C374&lt;&gt;"",'Daily PnL Log'!C374,"")</f>
        <v>15023.9</v>
      </c>
      <c r="D147" s="11">
        <f>IF('Daily PnL Log'!D374&lt;&gt;"",'Daily PnL Log'!D374,"")</f>
        <v>-9142.6</v>
      </c>
      <c r="E147" s="11">
        <f>IF('Daily PnL Log'!E374&lt;&gt;"",'Daily PnL Log'!E374,"")</f>
        <v>-1841.2</v>
      </c>
      <c r="F147" s="11">
        <f>IF('Daily PnL Log'!F374&lt;&gt;"",'Daily PnL Log'!F374,"")</f>
        <v>-10736.7</v>
      </c>
      <c r="G147" s="11">
        <f>IF('Daily PnL Log'!G374&lt;&gt;"",'Daily PnL Log'!G374,"")</f>
        <v>-33989.699999999997</v>
      </c>
      <c r="H147" s="11">
        <f>IF('Daily PnL Log'!H374&lt;&gt;"",'Daily PnL Log'!H374,"")</f>
        <v>0</v>
      </c>
      <c r="I147" s="11">
        <f>IF('Daily PnL Log'!I374&lt;&gt;"",'Daily PnL Log'!I374,"")</f>
        <v>0</v>
      </c>
      <c r="J147" s="11">
        <f>IF('Daily PnL Log'!J374&lt;&gt;"",'Daily PnL Log'!J374,"")</f>
        <v>-40686.299999999996</v>
      </c>
      <c r="K147" s="11">
        <f>IF('Daily PnL Log'!K374&lt;&gt;"",'Daily PnL Log'!K374,"")</f>
        <v>-26.11</v>
      </c>
      <c r="L147" s="11">
        <f>IF('Daily PnL Log'!L374&lt;&gt;"",'Daily PnL Log'!L374,"")</f>
        <v>-184.69</v>
      </c>
      <c r="M147" s="11">
        <f>IF('Daily PnL Log'!M374&lt;&gt;"",'Daily PnL Log'!M374,"")</f>
        <v>-210.8</v>
      </c>
      <c r="N147" s="11">
        <f>IF('Daily PnL Log'!N374&lt;&gt;"",'Daily PnL Log'!N374,"")</f>
        <v>-40897.1</v>
      </c>
      <c r="O147" s="11">
        <f t="shared" si="15"/>
        <v>246905.9</v>
      </c>
      <c r="P147" s="11">
        <f t="shared" si="16"/>
        <v>109635.79999999993</v>
      </c>
      <c r="Q147" s="11">
        <f t="shared" si="17"/>
        <v>59108.599999999984</v>
      </c>
      <c r="R147" s="11">
        <f t="shared" si="18"/>
        <v>262402.3</v>
      </c>
      <c r="S147" s="11">
        <f t="shared" si="19"/>
        <v>429227.79999999993</v>
      </c>
      <c r="T147" s="11">
        <f t="shared" si="20"/>
        <v>-15685.500000000002</v>
      </c>
      <c r="U147" s="11">
        <f t="shared" si="21"/>
        <v>0</v>
      </c>
      <c r="V147" s="11">
        <f t="shared" si="22"/>
        <v>1091594.8999999999</v>
      </c>
      <c r="W147" s="11">
        <f>IF('Daily PnL Log'!W374&lt;&gt;"",'Daily PnL Log'!W374,"")</f>
        <v>593827</v>
      </c>
      <c r="X147" s="16">
        <f>IF('Daily PnL Log'!X374&lt;&gt;"",'Daily PnL Log'!X374,"")</f>
        <v>-6.8870394912996541E-2</v>
      </c>
      <c r="Y147" s="11">
        <f>IF('Daily PnL Log'!Y374&lt;&gt;"",'Daily PnL Log'!Y374,"")</f>
        <v>-450</v>
      </c>
      <c r="Z147" s="11" t="str">
        <f>IF('Daily PnL Log'!AA374&lt;&gt;"",'Daily PnL Log'!AA374,"")</f>
        <v/>
      </c>
      <c r="AA147" s="11" t="str">
        <f>IF('Daily PnL Log'!AB374&lt;&gt;"",'Daily PnL Log'!AB374,"")</f>
        <v/>
      </c>
      <c r="AB147" s="11">
        <f>IF('Daily PnL Log'!AC374&lt;&gt;"",'Daily PnL Log'!AC374,"")</f>
        <v>203066.4</v>
      </c>
    </row>
    <row r="148" spans="1:28" x14ac:dyDescent="0.25">
      <c r="A148" s="47" t="str">
        <f t="shared" si="14"/>
        <v>May</v>
      </c>
      <c r="B148" s="14">
        <f>'Daily PnL Log'!B375</f>
        <v>44705</v>
      </c>
      <c r="C148" s="13">
        <f>IF('Daily PnL Log'!C375&lt;&gt;"",'Daily PnL Log'!C375,"")</f>
        <v>-11580.9</v>
      </c>
      <c r="D148" s="13">
        <f>IF('Daily PnL Log'!D375&lt;&gt;"",'Daily PnL Log'!D375,"")</f>
        <v>-6911.8</v>
      </c>
      <c r="E148" s="13">
        <f>IF('Daily PnL Log'!E375&lt;&gt;"",'Daily PnL Log'!E375,"")</f>
        <v>-1027.8</v>
      </c>
      <c r="F148" s="13">
        <f>IF('Daily PnL Log'!F375&lt;&gt;"",'Daily PnL Log'!F375,"")</f>
        <v>99999.4</v>
      </c>
      <c r="G148" s="13">
        <f>IF('Daily PnL Log'!G375&lt;&gt;"",'Daily PnL Log'!G375,"")</f>
        <v>-10525.4</v>
      </c>
      <c r="H148" s="13">
        <f>IF('Daily PnL Log'!H375&lt;&gt;"",'Daily PnL Log'!H375,"")</f>
        <v>0</v>
      </c>
      <c r="I148" s="13">
        <f>IF('Daily PnL Log'!I375&lt;&gt;"",'Daily PnL Log'!I375,"")</f>
        <v>0</v>
      </c>
      <c r="J148" s="13">
        <f>IF('Daily PnL Log'!J375&lt;&gt;"",'Daily PnL Log'!J375,"")</f>
        <v>69953.5</v>
      </c>
      <c r="K148" s="13">
        <f>IF('Daily PnL Log'!K375&lt;&gt;"",'Daily PnL Log'!K375,"")</f>
        <v>-64.540000000000006</v>
      </c>
      <c r="L148" s="13">
        <f>IF('Daily PnL Log'!L375&lt;&gt;"",'Daily PnL Log'!L375,"")</f>
        <v>-456.55</v>
      </c>
      <c r="M148" s="13">
        <f>IF('Daily PnL Log'!M375&lt;&gt;"",'Daily PnL Log'!M375,"")</f>
        <v>-521.09</v>
      </c>
      <c r="N148" s="13">
        <f>IF('Daily PnL Log'!N375&lt;&gt;"",'Daily PnL Log'!N375,"")</f>
        <v>69432.41</v>
      </c>
      <c r="O148" s="13">
        <f t="shared" si="15"/>
        <v>235325</v>
      </c>
      <c r="P148" s="13">
        <f t="shared" si="16"/>
        <v>102723.99999999993</v>
      </c>
      <c r="Q148" s="13">
        <f t="shared" si="17"/>
        <v>58080.799999999981</v>
      </c>
      <c r="R148" s="13">
        <f t="shared" si="18"/>
        <v>362401.69999999995</v>
      </c>
      <c r="S148" s="13">
        <f t="shared" si="19"/>
        <v>418702.39999999991</v>
      </c>
      <c r="T148" s="13">
        <f t="shared" si="20"/>
        <v>-15685.500000000002</v>
      </c>
      <c r="U148" s="13">
        <f t="shared" si="21"/>
        <v>0</v>
      </c>
      <c r="V148" s="13">
        <f t="shared" si="22"/>
        <v>1161548.3999999999</v>
      </c>
      <c r="W148" s="13">
        <f>IF('Daily PnL Log'!W375&lt;&gt;"",'Daily PnL Log'!W375,"")</f>
        <v>756622</v>
      </c>
      <c r="X148" s="15">
        <f>IF('Daily PnL Log'!X375&lt;&gt;"",'Daily PnL Log'!X375,"")</f>
        <v>9.1766311315293503E-2</v>
      </c>
      <c r="Y148" s="13">
        <f>IF('Daily PnL Log'!Y375&lt;&gt;"",'Daily PnL Log'!Y375,"")</f>
        <v>-5158.2299999999996</v>
      </c>
      <c r="Z148" s="13" t="str">
        <f>IF('Daily PnL Log'!AA375&lt;&gt;"",'Daily PnL Log'!AA375,"")</f>
        <v/>
      </c>
      <c r="AA148" s="13" t="str">
        <f>IF('Daily PnL Log'!AB375&lt;&gt;"",'Daily PnL Log'!AB375,"")</f>
        <v/>
      </c>
      <c r="AB148" s="13">
        <f>IF('Daily PnL Log'!AC375&lt;&gt;"",'Daily PnL Log'!AC375,"")</f>
        <v>284619.81</v>
      </c>
    </row>
    <row r="149" spans="1:28" x14ac:dyDescent="0.25">
      <c r="A149" s="48" t="str">
        <f t="shared" si="14"/>
        <v>May</v>
      </c>
      <c r="B149" s="2">
        <f>'Daily PnL Log'!B376</f>
        <v>44706</v>
      </c>
      <c r="C149" s="11">
        <f>IF('Daily PnL Log'!C376&lt;&gt;"",'Daily PnL Log'!C376,"")</f>
        <v>-1731</v>
      </c>
      <c r="D149" s="11">
        <f>IF('Daily PnL Log'!D376&lt;&gt;"",'Daily PnL Log'!D376,"")</f>
        <v>9250.4</v>
      </c>
      <c r="E149" s="11">
        <f>IF('Daily PnL Log'!E376&lt;&gt;"",'Daily PnL Log'!E376,"")</f>
        <v>7594</v>
      </c>
      <c r="F149" s="11">
        <f>IF('Daily PnL Log'!F376&lt;&gt;"",'Daily PnL Log'!F376,"")</f>
        <v>54346.8</v>
      </c>
      <c r="G149" s="11">
        <f>IF('Daily PnL Log'!G376&lt;&gt;"",'Daily PnL Log'!G376,"")</f>
        <v>20343</v>
      </c>
      <c r="H149" s="11">
        <f>IF('Daily PnL Log'!H376&lt;&gt;"",'Daily PnL Log'!H376,"")</f>
        <v>0</v>
      </c>
      <c r="I149" s="11">
        <f>IF('Daily PnL Log'!I376&lt;&gt;"",'Daily PnL Log'!I376,"")</f>
        <v>0</v>
      </c>
      <c r="J149" s="11">
        <f>IF('Daily PnL Log'!J376&lt;&gt;"",'Daily PnL Log'!J376,"")</f>
        <v>89803.199999999997</v>
      </c>
      <c r="K149" s="11">
        <f>IF('Daily PnL Log'!K376&lt;&gt;"",'Daily PnL Log'!K376,"")</f>
        <v>-76.569999999999993</v>
      </c>
      <c r="L149" s="11">
        <f>IF('Daily PnL Log'!L376&lt;&gt;"",'Daily PnL Log'!L376,"")</f>
        <v>-542.34</v>
      </c>
      <c r="M149" s="11">
        <f>IF('Daily PnL Log'!M376&lt;&gt;"",'Daily PnL Log'!M376,"")</f>
        <v>-618.91000000000008</v>
      </c>
      <c r="N149" s="11">
        <f>IF('Daily PnL Log'!N376&lt;&gt;"",'Daily PnL Log'!N376,"")</f>
        <v>89184.29</v>
      </c>
      <c r="O149" s="11">
        <f t="shared" si="15"/>
        <v>233594</v>
      </c>
      <c r="P149" s="11">
        <f t="shared" si="16"/>
        <v>111974.39999999992</v>
      </c>
      <c r="Q149" s="11">
        <f t="shared" si="17"/>
        <v>65674.799999999988</v>
      </c>
      <c r="R149" s="11">
        <f t="shared" si="18"/>
        <v>416748.49999999994</v>
      </c>
      <c r="S149" s="11">
        <f t="shared" si="19"/>
        <v>439045.39999999991</v>
      </c>
      <c r="T149" s="11">
        <f t="shared" si="20"/>
        <v>-15685.500000000002</v>
      </c>
      <c r="U149" s="11">
        <f t="shared" si="21"/>
        <v>0</v>
      </c>
      <c r="V149" s="11">
        <f t="shared" si="22"/>
        <v>1251351.5999999999</v>
      </c>
      <c r="W149" s="11">
        <f>IF('Daily PnL Log'!W376&lt;&gt;"",'Daily PnL Log'!W376,"")</f>
        <v>553585</v>
      </c>
      <c r="X149" s="16">
        <f>IF('Daily PnL Log'!X376&lt;&gt;"",'Daily PnL Log'!X376,"")</f>
        <v>0.16110315489039623</v>
      </c>
      <c r="Y149" s="11" t="str">
        <f>IF('Daily PnL Log'!Y376&lt;&gt;"",'Daily PnL Log'!Y376,"")</f>
        <v/>
      </c>
      <c r="Z149" s="11" t="str">
        <f>IF('Daily PnL Log'!AA376&lt;&gt;"",'Daily PnL Log'!AA376,"")</f>
        <v/>
      </c>
      <c r="AA149" s="11" t="str">
        <f>IF('Daily PnL Log'!AB376&lt;&gt;"",'Daily PnL Log'!AB376,"")</f>
        <v/>
      </c>
      <c r="AB149" s="11">
        <f>IF('Daily PnL Log'!AC376&lt;&gt;"",'Daily PnL Log'!AC376,"")</f>
        <v>392485.15</v>
      </c>
    </row>
    <row r="150" spans="1:28" x14ac:dyDescent="0.25">
      <c r="A150" s="47" t="str">
        <f t="shared" si="14"/>
        <v>May</v>
      </c>
      <c r="B150" s="14">
        <f>'Daily PnL Log'!B377</f>
        <v>44707</v>
      </c>
      <c r="C150" s="13">
        <f>IF('Daily PnL Log'!C377&lt;&gt;"",'Daily PnL Log'!C377,"")</f>
        <v>42108.4</v>
      </c>
      <c r="D150" s="13">
        <f>IF('Daily PnL Log'!D377&lt;&gt;"",'Daily PnL Log'!D377,"")</f>
        <v>22062.2</v>
      </c>
      <c r="E150" s="13">
        <f>IF('Daily PnL Log'!E377&lt;&gt;"",'Daily PnL Log'!E377,"")</f>
        <v>-3967.7</v>
      </c>
      <c r="F150" s="13">
        <f>IF('Daily PnL Log'!F377&lt;&gt;"",'Daily PnL Log'!F377,"")</f>
        <v>-39061.5</v>
      </c>
      <c r="G150" s="13">
        <f>IF('Daily PnL Log'!G377&lt;&gt;"",'Daily PnL Log'!G377,"")</f>
        <v>-27472.799999999999</v>
      </c>
      <c r="H150" s="13">
        <f>IF('Daily PnL Log'!H377&lt;&gt;"",'Daily PnL Log'!H377,"")</f>
        <v>0</v>
      </c>
      <c r="I150" s="13">
        <f>IF('Daily PnL Log'!I377&lt;&gt;"",'Daily PnL Log'!I377,"")</f>
        <v>0</v>
      </c>
      <c r="J150" s="13">
        <f>IF('Daily PnL Log'!J377&lt;&gt;"",'Daily PnL Log'!J377,"")</f>
        <v>-6331.3999999999905</v>
      </c>
      <c r="K150" s="13">
        <f>IF('Daily PnL Log'!K377&lt;&gt;"",'Daily PnL Log'!K377,"")</f>
        <v>-51.4</v>
      </c>
      <c r="L150" s="13">
        <f>IF('Daily PnL Log'!L377&lt;&gt;"",'Daily PnL Log'!L377,"")</f>
        <v>-364.32</v>
      </c>
      <c r="M150" s="13">
        <f>IF('Daily PnL Log'!M377&lt;&gt;"",'Daily PnL Log'!M377,"")</f>
        <v>-415.71999999999997</v>
      </c>
      <c r="N150" s="13">
        <f>IF('Daily PnL Log'!N377&lt;&gt;"",'Daily PnL Log'!N377,"")</f>
        <v>-6747.1199999999908</v>
      </c>
      <c r="O150" s="13">
        <f t="shared" si="15"/>
        <v>275702.40000000002</v>
      </c>
      <c r="P150" s="13">
        <f t="shared" si="16"/>
        <v>134036.59999999992</v>
      </c>
      <c r="Q150" s="13">
        <f t="shared" si="17"/>
        <v>61707.099999999991</v>
      </c>
      <c r="R150" s="13">
        <f t="shared" si="18"/>
        <v>377686.99999999994</v>
      </c>
      <c r="S150" s="13">
        <f t="shared" si="19"/>
        <v>411572.59999999992</v>
      </c>
      <c r="T150" s="13">
        <f t="shared" si="20"/>
        <v>-15685.500000000002</v>
      </c>
      <c r="U150" s="13">
        <f t="shared" si="21"/>
        <v>0</v>
      </c>
      <c r="V150" s="13">
        <f t="shared" si="22"/>
        <v>1245020.2</v>
      </c>
      <c r="W150" s="13">
        <f>IF('Daily PnL Log'!W377&lt;&gt;"",'Daily PnL Log'!W377,"")</f>
        <v>513290</v>
      </c>
      <c r="X150" s="15">
        <f>IF('Daily PnL Log'!X377&lt;&gt;"",'Daily PnL Log'!X377,"")</f>
        <v>-1.3144849889925755E-2</v>
      </c>
      <c r="Y150" s="13" t="str">
        <f>IF('Daily PnL Log'!Y377&lt;&gt;"",'Daily PnL Log'!Y377,"")</f>
        <v/>
      </c>
      <c r="Z150" s="13" t="str">
        <f>IF('Daily PnL Log'!AA377&lt;&gt;"",'Daily PnL Log'!AA377,"")</f>
        <v/>
      </c>
      <c r="AA150" s="13" t="str">
        <f>IF('Daily PnL Log'!AB377&lt;&gt;"",'Daily PnL Log'!AB377,"")</f>
        <v/>
      </c>
      <c r="AB150" s="13">
        <f>IF('Daily PnL Log'!AC377&lt;&gt;"",'Daily PnL Log'!AC377,"")</f>
        <v>377910.18</v>
      </c>
    </row>
    <row r="151" spans="1:28" x14ac:dyDescent="0.25">
      <c r="A151" s="48" t="str">
        <f t="shared" si="14"/>
        <v>May</v>
      </c>
      <c r="B151" s="2">
        <f>'Daily PnL Log'!B378</f>
        <v>44708</v>
      </c>
      <c r="C151" s="11">
        <f>IF('Daily PnL Log'!C378&lt;&gt;"",'Daily PnL Log'!C378,"")</f>
        <v>4215</v>
      </c>
      <c r="D151" s="11">
        <f>IF('Daily PnL Log'!D378&lt;&gt;"",'Daily PnL Log'!D378,"")</f>
        <v>94.8</v>
      </c>
      <c r="E151" s="11">
        <f>IF('Daily PnL Log'!E378&lt;&gt;"",'Daily PnL Log'!E378,"")</f>
        <v>-8655.9</v>
      </c>
      <c r="F151" s="11">
        <f>IF('Daily PnL Log'!F378&lt;&gt;"",'Daily PnL Log'!F378,"")</f>
        <v>2080.6999999999998</v>
      </c>
      <c r="G151" s="11">
        <f>IF('Daily PnL Log'!G378&lt;&gt;"",'Daily PnL Log'!G378,"")</f>
        <v>23287.9</v>
      </c>
      <c r="H151" s="11">
        <f>IF('Daily PnL Log'!H378&lt;&gt;"",'Daily PnL Log'!H378,"")</f>
        <v>0</v>
      </c>
      <c r="I151" s="11">
        <f>IF('Daily PnL Log'!I378&lt;&gt;"",'Daily PnL Log'!I378,"")</f>
        <v>0</v>
      </c>
      <c r="J151" s="11">
        <f>IF('Daily PnL Log'!J378&lt;&gt;"",'Daily PnL Log'!J378,"")</f>
        <v>21022.5</v>
      </c>
      <c r="K151" s="11">
        <f>IF('Daily PnL Log'!K378&lt;&gt;"",'Daily PnL Log'!K378,"")</f>
        <v>-27.97</v>
      </c>
      <c r="L151" s="11">
        <f>IF('Daily PnL Log'!L378&lt;&gt;"",'Daily PnL Log'!L378,"")</f>
        <v>-197.8</v>
      </c>
      <c r="M151" s="11">
        <f>IF('Daily PnL Log'!M378&lt;&gt;"",'Daily PnL Log'!M378,"")</f>
        <v>-225.77</v>
      </c>
      <c r="N151" s="11">
        <f>IF('Daily PnL Log'!N378&lt;&gt;"",'Daily PnL Log'!N378,"")</f>
        <v>20796.73</v>
      </c>
      <c r="O151" s="11">
        <f t="shared" si="15"/>
        <v>279917.40000000002</v>
      </c>
      <c r="P151" s="11">
        <f t="shared" si="16"/>
        <v>134131.39999999991</v>
      </c>
      <c r="Q151" s="11">
        <f t="shared" si="17"/>
        <v>53051.19999999999</v>
      </c>
      <c r="R151" s="11">
        <f t="shared" si="18"/>
        <v>379767.69999999995</v>
      </c>
      <c r="S151" s="11">
        <f t="shared" si="19"/>
        <v>434860.49999999994</v>
      </c>
      <c r="T151" s="11">
        <f t="shared" si="20"/>
        <v>-15685.500000000002</v>
      </c>
      <c r="U151" s="11">
        <f t="shared" si="21"/>
        <v>0</v>
      </c>
      <c r="V151" s="11">
        <f t="shared" si="22"/>
        <v>1266042.7</v>
      </c>
      <c r="W151" s="11">
        <f>IF('Daily PnL Log'!W378&lt;&gt;"",'Daily PnL Log'!W378,"")</f>
        <v>551494</v>
      </c>
      <c r="X151" s="16">
        <f>IF('Daily PnL Log'!X378&lt;&gt;"",'Daily PnL Log'!X378,"")</f>
        <v>3.7709802826504005E-2</v>
      </c>
      <c r="Y151" s="11" t="str">
        <f>IF('Daily PnL Log'!Y378&lt;&gt;"",'Daily PnL Log'!Y378,"")</f>
        <v/>
      </c>
      <c r="Z151" s="11" t="str">
        <f>IF('Daily PnL Log'!AA378&lt;&gt;"",'Daily PnL Log'!AA378,"")</f>
        <v/>
      </c>
      <c r="AA151" s="11" t="str">
        <f>IF('Daily PnL Log'!AB378&lt;&gt;"",'Daily PnL Log'!AB378,"")</f>
        <v/>
      </c>
      <c r="AB151" s="11">
        <f>IF('Daily PnL Log'!AC378&lt;&gt;"",'Daily PnL Log'!AC378,"")</f>
        <v>371850.41</v>
      </c>
    </row>
    <row r="152" spans="1:28" x14ac:dyDescent="0.25">
      <c r="A152" s="47" t="str">
        <f t="shared" si="14"/>
        <v>May</v>
      </c>
      <c r="B152" s="14">
        <f>'Daily PnL Log'!B379</f>
        <v>44712</v>
      </c>
      <c r="C152" s="13">
        <f>IF('Daily PnL Log'!C379&lt;&gt;"",'Daily PnL Log'!C379,"")</f>
        <v>111985.5</v>
      </c>
      <c r="D152" s="13">
        <f>IF('Daily PnL Log'!D379&lt;&gt;"",'Daily PnL Log'!D379,"")</f>
        <v>-18808.7</v>
      </c>
      <c r="E152" s="13">
        <f>IF('Daily PnL Log'!E379&lt;&gt;"",'Daily PnL Log'!E379,"")</f>
        <v>-6940.8</v>
      </c>
      <c r="F152" s="13">
        <f>IF('Daily PnL Log'!F379&lt;&gt;"",'Daily PnL Log'!F379,"")</f>
        <v>58422.8</v>
      </c>
      <c r="G152" s="13">
        <f>IF('Daily PnL Log'!G379&lt;&gt;"",'Daily PnL Log'!G379,"")</f>
        <v>35513</v>
      </c>
      <c r="H152" s="13">
        <f>IF('Daily PnL Log'!H379&lt;&gt;"",'Daily PnL Log'!H379,"")</f>
        <v>0</v>
      </c>
      <c r="I152" s="13">
        <f>IF('Daily PnL Log'!I379&lt;&gt;"",'Daily PnL Log'!I379,"")</f>
        <v>0</v>
      </c>
      <c r="J152" s="13">
        <f>IF('Daily PnL Log'!J379&lt;&gt;"",'Daily PnL Log'!J379,"")</f>
        <v>180171.8</v>
      </c>
      <c r="K152" s="13">
        <f>IF('Daily PnL Log'!K379&lt;&gt;"",'Daily PnL Log'!K379,"")</f>
        <v>-157.91999999999999</v>
      </c>
      <c r="L152" s="13">
        <f>IF('Daily PnL Log'!L379&lt;&gt;"",'Daily PnL Log'!L379,"")</f>
        <v>-1116.19</v>
      </c>
      <c r="M152" s="13">
        <f>IF('Daily PnL Log'!M379&lt;&gt;"",'Daily PnL Log'!M379,"")</f>
        <v>-1274.1100000000001</v>
      </c>
      <c r="N152" s="13">
        <f>IF('Daily PnL Log'!N379&lt;&gt;"",'Daily PnL Log'!N379,"")</f>
        <v>178897.69</v>
      </c>
      <c r="O152" s="13">
        <f t="shared" si="15"/>
        <v>391902.9</v>
      </c>
      <c r="P152" s="13">
        <f t="shared" si="16"/>
        <v>115322.69999999991</v>
      </c>
      <c r="Q152" s="13">
        <f t="shared" si="17"/>
        <v>46110.399999999987</v>
      </c>
      <c r="R152" s="13">
        <f t="shared" si="18"/>
        <v>438190.49999999994</v>
      </c>
      <c r="S152" s="13">
        <f t="shared" si="19"/>
        <v>470373.49999999994</v>
      </c>
      <c r="T152" s="13">
        <f t="shared" si="20"/>
        <v>-15685.500000000002</v>
      </c>
      <c r="U152" s="13">
        <f t="shared" si="21"/>
        <v>0</v>
      </c>
      <c r="V152" s="13">
        <f t="shared" si="22"/>
        <v>1446214.5</v>
      </c>
      <c r="W152" s="13">
        <f>IF('Daily PnL Log'!W379&lt;&gt;"",'Daily PnL Log'!W379,"")</f>
        <v>519428</v>
      </c>
      <c r="X152" s="15">
        <f>IF('Daily PnL Log'!X379&lt;&gt;"",'Daily PnL Log'!X379,"")</f>
        <v>0.3444128733914999</v>
      </c>
      <c r="Y152" s="13" t="str">
        <f>IF('Daily PnL Log'!Y379&lt;&gt;"",'Daily PnL Log'!Y379,"")</f>
        <v/>
      </c>
      <c r="Z152" s="13" t="str">
        <f>IF('Daily PnL Log'!AA379&lt;&gt;"",'Daily PnL Log'!AA379,"")</f>
        <v/>
      </c>
      <c r="AA152" s="13" t="str">
        <f>IF('Daily PnL Log'!AB379&lt;&gt;"",'Daily PnL Log'!AB379,"")</f>
        <v/>
      </c>
      <c r="AB152" s="13">
        <f>IF('Daily PnL Log'!AC379&lt;&gt;"",'Daily PnL Log'!AC379,"")</f>
        <v>579674.30000000005</v>
      </c>
    </row>
    <row r="153" spans="1:28" x14ac:dyDescent="0.25">
      <c r="A153" s="48" t="str">
        <f t="shared" si="14"/>
        <v>Jun</v>
      </c>
      <c r="B153" s="2">
        <f>'Daily PnL Log'!B380</f>
        <v>44713</v>
      </c>
      <c r="C153" s="11">
        <f>IF('Daily PnL Log'!C380&lt;&gt;"",'Daily PnL Log'!C380,"")</f>
        <v>3103</v>
      </c>
      <c r="D153" s="11">
        <f>IF('Daily PnL Log'!D380&lt;&gt;"",'Daily PnL Log'!D380,"")</f>
        <v>-15372.3</v>
      </c>
      <c r="E153" s="11">
        <f>IF('Daily PnL Log'!E380&lt;&gt;"",'Daily PnL Log'!E380,"")</f>
        <v>-7319.9</v>
      </c>
      <c r="F153" s="11">
        <f>IF('Daily PnL Log'!F380&lt;&gt;"",'Daily PnL Log'!F380,"")</f>
        <v>32334.799999999999</v>
      </c>
      <c r="G153" s="11">
        <f>IF('Daily PnL Log'!G380&lt;&gt;"",'Daily PnL Log'!G380,"")</f>
        <v>-7762.2</v>
      </c>
      <c r="H153" s="11">
        <f>IF('Daily PnL Log'!H380&lt;&gt;"",'Daily PnL Log'!H380,"")</f>
        <v>0</v>
      </c>
      <c r="I153" s="11">
        <f>IF('Daily PnL Log'!I380&lt;&gt;"",'Daily PnL Log'!I380,"")</f>
        <v>0</v>
      </c>
      <c r="J153" s="11">
        <f>IF('Daily PnL Log'!J380&lt;&gt;"",'Daily PnL Log'!J380,"")</f>
        <v>4983.4000000000024</v>
      </c>
      <c r="K153" s="11">
        <f>IF('Daily PnL Log'!K380&lt;&gt;"",'Daily PnL Log'!K380,"")</f>
        <v>-176.3</v>
      </c>
      <c r="L153" s="11">
        <f>IF('Daily PnL Log'!L380&lt;&gt;"",'Daily PnL Log'!L380,"")</f>
        <v>-1247.98</v>
      </c>
      <c r="M153" s="11">
        <f>IF('Daily PnL Log'!M380&lt;&gt;"",'Daily PnL Log'!M380,"")</f>
        <v>-1424.28</v>
      </c>
      <c r="N153" s="11">
        <f>IF('Daily PnL Log'!N380&lt;&gt;"",'Daily PnL Log'!N380,"")</f>
        <v>3559.1200000000026</v>
      </c>
      <c r="O153" s="11">
        <f t="shared" si="15"/>
        <v>395005.9</v>
      </c>
      <c r="P153" s="11">
        <f t="shared" si="16"/>
        <v>99950.399999999907</v>
      </c>
      <c r="Q153" s="11">
        <f t="shared" si="17"/>
        <v>38790.499999999985</v>
      </c>
      <c r="R153" s="11">
        <f t="shared" si="18"/>
        <v>470525.29999999993</v>
      </c>
      <c r="S153" s="11">
        <f t="shared" si="19"/>
        <v>462611.29999999993</v>
      </c>
      <c r="T153" s="11">
        <f t="shared" si="20"/>
        <v>-15685.500000000002</v>
      </c>
      <c r="U153" s="11">
        <f t="shared" si="21"/>
        <v>0</v>
      </c>
      <c r="V153" s="11">
        <f t="shared" si="22"/>
        <v>1451197.9</v>
      </c>
      <c r="W153" s="11">
        <f>IF('Daily PnL Log'!W380&lt;&gt;"",'Daily PnL Log'!W380,"")</f>
        <v>730160</v>
      </c>
      <c r="X153" s="16">
        <f>IF('Daily PnL Log'!X380&lt;&gt;"",'Daily PnL Log'!X380,"")</f>
        <v>4.874438479237431E-3</v>
      </c>
      <c r="Y153" s="11">
        <f>IF('Daily PnL Log'!Y380&lt;&gt;"",'Daily PnL Log'!Y380,"")</f>
        <v>-1049.78</v>
      </c>
      <c r="Z153" s="11" t="str">
        <f>IF('Daily PnL Log'!AA380&lt;&gt;"",'Daily PnL Log'!AA380,"")</f>
        <v/>
      </c>
      <c r="AA153" s="11" t="str">
        <f>IF('Daily PnL Log'!AB380&lt;&gt;"",'Daily PnL Log'!AB380,"")</f>
        <v/>
      </c>
      <c r="AB153" s="11">
        <f>IF('Daily PnL Log'!AC380&lt;&gt;"",'Daily PnL Log'!AC380,"")</f>
        <v>591593.77</v>
      </c>
    </row>
    <row r="154" spans="1:28" x14ac:dyDescent="0.25">
      <c r="A154" s="47" t="str">
        <f t="shared" si="14"/>
        <v>Jun</v>
      </c>
      <c r="B154" s="14">
        <f>'Daily PnL Log'!B381</f>
        <v>44714</v>
      </c>
      <c r="C154" s="13">
        <f>IF('Daily PnL Log'!C381&lt;&gt;"",'Daily PnL Log'!C381,"")</f>
        <v>78325.100000000006</v>
      </c>
      <c r="D154" s="13">
        <f>IF('Daily PnL Log'!D381&lt;&gt;"",'Daily PnL Log'!D381,"")</f>
        <v>5469.7</v>
      </c>
      <c r="E154" s="13">
        <f>IF('Daily PnL Log'!E381&lt;&gt;"",'Daily PnL Log'!E381,"")</f>
        <v>8162.2</v>
      </c>
      <c r="F154" s="13">
        <f>IF('Daily PnL Log'!F381&lt;&gt;"",'Daily PnL Log'!F381,"")</f>
        <v>19764.400000000001</v>
      </c>
      <c r="G154" s="13">
        <f>IF('Daily PnL Log'!G381&lt;&gt;"",'Daily PnL Log'!G381,"")</f>
        <v>-8146.7</v>
      </c>
      <c r="H154" s="13">
        <f>IF('Daily PnL Log'!H381&lt;&gt;"",'Daily PnL Log'!H381,"")</f>
        <v>0</v>
      </c>
      <c r="I154" s="13">
        <f>IF('Daily PnL Log'!I381&lt;&gt;"",'Daily PnL Log'!I381,"")</f>
        <v>0</v>
      </c>
      <c r="J154" s="13">
        <f>IF('Daily PnL Log'!J381&lt;&gt;"",'Daily PnL Log'!J381,"")</f>
        <v>103574.7</v>
      </c>
      <c r="K154" s="13">
        <f>IF('Daily PnL Log'!K381&lt;&gt;"",'Daily PnL Log'!K381,"")</f>
        <v>-139.62</v>
      </c>
      <c r="L154" s="13">
        <f>IF('Daily PnL Log'!L381&lt;&gt;"",'Daily PnL Log'!L381,"")</f>
        <v>-968.77</v>
      </c>
      <c r="M154" s="13">
        <f>IF('Daily PnL Log'!M381&lt;&gt;"",'Daily PnL Log'!M381,"")</f>
        <v>-1108.3899999999999</v>
      </c>
      <c r="N154" s="13">
        <f>IF('Daily PnL Log'!N381&lt;&gt;"",'Daily PnL Log'!N381,"")</f>
        <v>102466.31</v>
      </c>
      <c r="O154" s="13">
        <f t="shared" si="15"/>
        <v>473331</v>
      </c>
      <c r="P154" s="13">
        <f t="shared" si="16"/>
        <v>105420.0999999999</v>
      </c>
      <c r="Q154" s="13">
        <f t="shared" si="17"/>
        <v>46952.699999999983</v>
      </c>
      <c r="R154" s="13">
        <f t="shared" si="18"/>
        <v>490289.69999999995</v>
      </c>
      <c r="S154" s="13">
        <f t="shared" si="19"/>
        <v>454464.59999999992</v>
      </c>
      <c r="T154" s="13">
        <f t="shared" si="20"/>
        <v>-15685.500000000002</v>
      </c>
      <c r="U154" s="13">
        <f t="shared" si="21"/>
        <v>0</v>
      </c>
      <c r="V154" s="13">
        <f t="shared" si="22"/>
        <v>1554772.5999999999</v>
      </c>
      <c r="W154" s="13">
        <f>IF('Daily PnL Log'!W381&lt;&gt;"",'Daily PnL Log'!W381,"")</f>
        <v>827385</v>
      </c>
      <c r="X154" s="15">
        <f>IF('Daily PnL Log'!X381&lt;&gt;"",'Daily PnL Log'!X381,"")</f>
        <v>0.1238435673839869</v>
      </c>
      <c r="Y154" s="13">
        <f>IF('Daily PnL Log'!Y381&lt;&gt;"",'Daily PnL Log'!Y381,"")</f>
        <v>-2500</v>
      </c>
      <c r="Z154" s="13">
        <f>IF('Daily PnL Log'!AA381&lt;&gt;"",'Daily PnL Log'!AA381,"")</f>
        <v>-400000</v>
      </c>
      <c r="AA154" s="13" t="str">
        <f>IF('Daily PnL Log'!AB381&lt;&gt;"",'Daily PnL Log'!AB381,"")</f>
        <v/>
      </c>
      <c r="AB154" s="13">
        <f>IF('Daily PnL Log'!AC381&lt;&gt;"",'Daily PnL Log'!AC381,"")</f>
        <v>301180.88</v>
      </c>
    </row>
    <row r="155" spans="1:28" x14ac:dyDescent="0.25">
      <c r="A155" s="48" t="str">
        <f t="shared" si="14"/>
        <v>Jun</v>
      </c>
      <c r="B155" s="2">
        <f>'Daily PnL Log'!B382</f>
        <v>44715</v>
      </c>
      <c r="C155" s="11">
        <f>IF('Daily PnL Log'!C382&lt;&gt;"",'Daily PnL Log'!C382,"")</f>
        <v>109917</v>
      </c>
      <c r="D155" s="11">
        <f>IF('Daily PnL Log'!D382&lt;&gt;"",'Daily PnL Log'!D382,"")</f>
        <v>-12227.7</v>
      </c>
      <c r="E155" s="11">
        <f>IF('Daily PnL Log'!E382&lt;&gt;"",'Daily PnL Log'!E382,"")</f>
        <v>-2244.1999999999998</v>
      </c>
      <c r="F155" s="11">
        <f>IF('Daily PnL Log'!F382&lt;&gt;"",'Daily PnL Log'!F382,"")</f>
        <v>8663.1</v>
      </c>
      <c r="G155" s="11">
        <f>IF('Daily PnL Log'!G382&lt;&gt;"",'Daily PnL Log'!G382,"")</f>
        <v>-1857.5</v>
      </c>
      <c r="H155" s="11">
        <f>IF('Daily PnL Log'!H382&lt;&gt;"",'Daily PnL Log'!H382,"")</f>
        <v>0</v>
      </c>
      <c r="I155" s="11">
        <f>IF('Daily PnL Log'!I382&lt;&gt;"",'Daily PnL Log'!I382,"")</f>
        <v>0</v>
      </c>
      <c r="J155" s="11">
        <f>IF('Daily PnL Log'!J382&lt;&gt;"",'Daily PnL Log'!J382,"")</f>
        <v>102250.70000000001</v>
      </c>
      <c r="K155" s="11">
        <f>IF('Daily PnL Log'!K382&lt;&gt;"",'Daily PnL Log'!K382,"")</f>
        <v>-159.81</v>
      </c>
      <c r="L155" s="11">
        <f>IF('Daily PnL Log'!L382&lt;&gt;"",'Daily PnL Log'!L382,"")</f>
        <v>-1131.5999999999999</v>
      </c>
      <c r="M155" s="11">
        <f>IF('Daily PnL Log'!M382&lt;&gt;"",'Daily PnL Log'!M382,"")</f>
        <v>-1291.4099999999999</v>
      </c>
      <c r="N155" s="11">
        <f>IF('Daily PnL Log'!N382&lt;&gt;"",'Daily PnL Log'!N382,"")</f>
        <v>100959.29000000001</v>
      </c>
      <c r="O155" s="11">
        <f t="shared" si="15"/>
        <v>583248</v>
      </c>
      <c r="P155" s="11">
        <f t="shared" si="16"/>
        <v>93192.399999999907</v>
      </c>
      <c r="Q155" s="11">
        <f t="shared" si="17"/>
        <v>44708.499999999985</v>
      </c>
      <c r="R155" s="11">
        <f t="shared" si="18"/>
        <v>498952.79999999993</v>
      </c>
      <c r="S155" s="11">
        <f t="shared" si="19"/>
        <v>452607.09999999992</v>
      </c>
      <c r="T155" s="11">
        <f t="shared" si="20"/>
        <v>-15685.500000000002</v>
      </c>
      <c r="U155" s="11">
        <f t="shared" si="21"/>
        <v>0</v>
      </c>
      <c r="V155" s="11">
        <f t="shared" si="22"/>
        <v>1657023.2999999998</v>
      </c>
      <c r="W155" s="11">
        <f>IF('Daily PnL Log'!W382&lt;&gt;"",'Daily PnL Log'!W382,"")</f>
        <v>785839</v>
      </c>
      <c r="X155" s="16">
        <f>IF('Daily PnL Log'!X382&lt;&gt;"",'Daily PnL Log'!X382,"")</f>
        <v>0.12847324960965287</v>
      </c>
      <c r="Y155" s="11" t="str">
        <f>IF('Daily PnL Log'!Y382&lt;&gt;"",'Daily PnL Log'!Y382,"")</f>
        <v/>
      </c>
      <c r="Z155" s="11" t="str">
        <f>IF('Daily PnL Log'!AA382&lt;&gt;"",'Daily PnL Log'!AA382,"")</f>
        <v/>
      </c>
      <c r="AA155" s="11" t="str">
        <f>IF('Daily PnL Log'!AB382&lt;&gt;"",'Daily PnL Log'!AB382,"")</f>
        <v/>
      </c>
      <c r="AB155" s="11">
        <f>IF('Daily PnL Log'!AC382&lt;&gt;"",'Daily PnL Log'!AC382,"")</f>
        <v>391086.97</v>
      </c>
    </row>
    <row r="156" spans="1:28" x14ac:dyDescent="0.25">
      <c r="A156" s="47" t="str">
        <f t="shared" si="14"/>
        <v>Jun</v>
      </c>
      <c r="B156" s="14">
        <f>'Daily PnL Log'!B383</f>
        <v>44718</v>
      </c>
      <c r="C156" s="13">
        <f>IF('Daily PnL Log'!C383&lt;&gt;"",'Daily PnL Log'!C383,"")</f>
        <v>701.3</v>
      </c>
      <c r="D156" s="13">
        <f>IF('Daily PnL Log'!D383&lt;&gt;"",'Daily PnL Log'!D383,"")</f>
        <v>3347.4</v>
      </c>
      <c r="E156" s="13">
        <f>IF('Daily PnL Log'!E383&lt;&gt;"",'Daily PnL Log'!E383,"")</f>
        <v>1218</v>
      </c>
      <c r="F156" s="13">
        <f>IF('Daily PnL Log'!F383&lt;&gt;"",'Daily PnL Log'!F383,"")</f>
        <v>21801.599999999999</v>
      </c>
      <c r="G156" s="13">
        <f>IF('Daily PnL Log'!G383&lt;&gt;"",'Daily PnL Log'!G383,"")</f>
        <v>43730</v>
      </c>
      <c r="H156" s="13">
        <f>IF('Daily PnL Log'!H383&lt;&gt;"",'Daily PnL Log'!H383,"")</f>
        <v>0</v>
      </c>
      <c r="I156" s="13">
        <f>IF('Daily PnL Log'!I383&lt;&gt;"",'Daily PnL Log'!I383,"")</f>
        <v>0</v>
      </c>
      <c r="J156" s="13">
        <f>IF('Daily PnL Log'!J383&lt;&gt;"",'Daily PnL Log'!J383,"")</f>
        <v>70798.3</v>
      </c>
      <c r="K156" s="13">
        <f>IF('Daily PnL Log'!K383&lt;&gt;"",'Daily PnL Log'!K383,"")</f>
        <v>-84.37</v>
      </c>
      <c r="L156" s="13">
        <f>IF('Daily PnL Log'!L383&lt;&gt;"",'Daily PnL Log'!L383,"")</f>
        <v>-595.47</v>
      </c>
      <c r="M156" s="13">
        <f>IF('Daily PnL Log'!M383&lt;&gt;"",'Daily PnL Log'!M383,"")</f>
        <v>-679.84</v>
      </c>
      <c r="N156" s="13">
        <f>IF('Daily PnL Log'!N383&lt;&gt;"",'Daily PnL Log'!N383,"")</f>
        <v>70118.460000000006</v>
      </c>
      <c r="O156" s="13">
        <f t="shared" si="15"/>
        <v>583949.30000000005</v>
      </c>
      <c r="P156" s="13">
        <f t="shared" si="16"/>
        <v>96539.799999999901</v>
      </c>
      <c r="Q156" s="13">
        <f t="shared" si="17"/>
        <v>45926.499999999985</v>
      </c>
      <c r="R156" s="13">
        <f t="shared" si="18"/>
        <v>520754.39999999991</v>
      </c>
      <c r="S156" s="13">
        <f t="shared" si="19"/>
        <v>496337.09999999992</v>
      </c>
      <c r="T156" s="13">
        <f t="shared" si="20"/>
        <v>-15685.500000000002</v>
      </c>
      <c r="U156" s="13">
        <f t="shared" si="21"/>
        <v>0</v>
      </c>
      <c r="V156" s="13">
        <f t="shared" si="22"/>
        <v>1727821.5999999999</v>
      </c>
      <c r="W156" s="13">
        <f>IF('Daily PnL Log'!W383&lt;&gt;"",'Daily PnL Log'!W383,"")</f>
        <v>641506</v>
      </c>
      <c r="X156" s="15">
        <f>IF('Daily PnL Log'!X383&lt;&gt;"",'Daily PnL Log'!X383,"")</f>
        <v>0.10930289038606031</v>
      </c>
      <c r="Y156" s="13" t="str">
        <f>IF('Daily PnL Log'!Y383&lt;&gt;"",'Daily PnL Log'!Y383,"")</f>
        <v/>
      </c>
      <c r="Z156" s="13" t="str">
        <f>IF('Daily PnL Log'!AA383&lt;&gt;"",'Daily PnL Log'!AA383,"")</f>
        <v/>
      </c>
      <c r="AA156" s="13" t="str">
        <f>IF('Daily PnL Log'!AB383&lt;&gt;"",'Daily PnL Log'!AB383,"")</f>
        <v/>
      </c>
      <c r="AB156" s="13">
        <f>IF('Daily PnL Log'!AC383&lt;&gt;"",'Daily PnL Log'!AC383,"")</f>
        <v>470458.38</v>
      </c>
    </row>
    <row r="157" spans="1:28" x14ac:dyDescent="0.25">
      <c r="A157" s="48" t="str">
        <f t="shared" si="14"/>
        <v>Jun</v>
      </c>
      <c r="B157" s="2">
        <f>'Daily PnL Log'!B384</f>
        <v>44719</v>
      </c>
      <c r="C157" s="11">
        <f>IF('Daily PnL Log'!C384&lt;&gt;"",'Daily PnL Log'!C384,"")</f>
        <v>41436.5</v>
      </c>
      <c r="D157" s="11">
        <f>IF('Daily PnL Log'!D384&lt;&gt;"",'Daily PnL Log'!D384,"")</f>
        <v>20424.7</v>
      </c>
      <c r="E157" s="11">
        <f>IF('Daily PnL Log'!E384&lt;&gt;"",'Daily PnL Log'!E384,"")</f>
        <v>8340.2999999999993</v>
      </c>
      <c r="F157" s="11">
        <f>IF('Daily PnL Log'!F384&lt;&gt;"",'Daily PnL Log'!F384,"")</f>
        <v>6077.6</v>
      </c>
      <c r="G157" s="11">
        <f>IF('Daily PnL Log'!G384&lt;&gt;"",'Daily PnL Log'!G384,"")</f>
        <v>-5847.9</v>
      </c>
      <c r="H157" s="11">
        <f>IF('Daily PnL Log'!H384&lt;&gt;"",'Daily PnL Log'!H384,"")</f>
        <v>0</v>
      </c>
      <c r="I157" s="11">
        <f>IF('Daily PnL Log'!I384&lt;&gt;"",'Daily PnL Log'!I384,"")</f>
        <v>0</v>
      </c>
      <c r="J157" s="11">
        <f>IF('Daily PnL Log'!J384&lt;&gt;"",'Daily PnL Log'!J384,"")</f>
        <v>70431.200000000012</v>
      </c>
      <c r="K157" s="11">
        <f>IF('Daily PnL Log'!K384&lt;&gt;"",'Daily PnL Log'!K384,"")</f>
        <v>-105.04</v>
      </c>
      <c r="L157" s="11">
        <f>IF('Daily PnL Log'!L384&lt;&gt;"",'Daily PnL Log'!L384,"")</f>
        <v>-743.82</v>
      </c>
      <c r="M157" s="11">
        <f>IF('Daily PnL Log'!M384&lt;&gt;"",'Daily PnL Log'!M384,"")</f>
        <v>-848.86</v>
      </c>
      <c r="N157" s="11">
        <f>IF('Daily PnL Log'!N384&lt;&gt;"",'Daily PnL Log'!N384,"")</f>
        <v>69582.340000000011</v>
      </c>
      <c r="O157" s="11">
        <f t="shared" si="15"/>
        <v>625385.80000000005</v>
      </c>
      <c r="P157" s="11">
        <f t="shared" si="16"/>
        <v>116964.4999999999</v>
      </c>
      <c r="Q157" s="11">
        <f t="shared" si="17"/>
        <v>54266.799999999988</v>
      </c>
      <c r="R157" s="11">
        <f t="shared" si="18"/>
        <v>526831.99999999988</v>
      </c>
      <c r="S157" s="11">
        <f t="shared" si="19"/>
        <v>490489.1999999999</v>
      </c>
      <c r="T157" s="11">
        <f t="shared" si="20"/>
        <v>-15685.500000000002</v>
      </c>
      <c r="U157" s="11">
        <f t="shared" si="21"/>
        <v>0</v>
      </c>
      <c r="V157" s="11">
        <f t="shared" si="22"/>
        <v>1798252.7999999998</v>
      </c>
      <c r="W157" s="11">
        <f>IF('Daily PnL Log'!W384&lt;&gt;"",'Daily PnL Log'!W384,"")</f>
        <v>567354</v>
      </c>
      <c r="X157" s="16">
        <f>IF('Daily PnL Log'!X384&lt;&gt;"",'Daily PnL Log'!X384,"")</f>
        <v>0.12264360522707166</v>
      </c>
      <c r="Y157" s="11">
        <f>IF('Daily PnL Log'!Y384&lt;&gt;"",'Daily PnL Log'!Y384,"")</f>
        <v>-250</v>
      </c>
      <c r="Z157" s="11" t="str">
        <f>IF('Daily PnL Log'!AA384&lt;&gt;"",'Daily PnL Log'!AA384,"")</f>
        <v/>
      </c>
      <c r="AA157" s="11" t="str">
        <f>IF('Daily PnL Log'!AB384&lt;&gt;"",'Daily PnL Log'!AB384,"")</f>
        <v/>
      </c>
      <c r="AB157" s="11">
        <f>IF('Daily PnL Log'!AC384&lt;&gt;"",'Daily PnL Log'!AC384,"")</f>
        <v>533329.02</v>
      </c>
    </row>
    <row r="158" spans="1:28" x14ac:dyDescent="0.25">
      <c r="A158" s="47" t="str">
        <f t="shared" ref="A158:A175" si="23">TEXT(B158,"mmm")</f>
        <v>Jun</v>
      </c>
      <c r="B158" s="14">
        <f>'Daily PnL Log'!B385</f>
        <v>44720</v>
      </c>
      <c r="C158" s="13">
        <f>IF('Daily PnL Log'!C385&lt;&gt;"",'Daily PnL Log'!C385,"")</f>
        <v>-9812.2999999999993</v>
      </c>
      <c r="D158" s="13">
        <f>IF('Daily PnL Log'!D385&lt;&gt;"",'Daily PnL Log'!D385,"")</f>
        <v>-5233.1000000000004</v>
      </c>
      <c r="E158" s="13">
        <f>IF('Daily PnL Log'!E385&lt;&gt;"",'Daily PnL Log'!E385,"")</f>
        <v>19659.8</v>
      </c>
      <c r="F158" s="13">
        <f>IF('Daily PnL Log'!F385&lt;&gt;"",'Daily PnL Log'!F385,"")</f>
        <v>14113</v>
      </c>
      <c r="G158" s="13">
        <f>IF('Daily PnL Log'!G385&lt;&gt;"",'Daily PnL Log'!G385,"")</f>
        <v>-16172.5</v>
      </c>
      <c r="H158" s="13">
        <f>IF('Daily PnL Log'!H385&lt;&gt;"",'Daily PnL Log'!H385,"")</f>
        <v>0</v>
      </c>
      <c r="I158" s="13">
        <f>IF('Daily PnL Log'!I385&lt;&gt;"",'Daily PnL Log'!I385,"")</f>
        <v>0</v>
      </c>
      <c r="J158" s="13">
        <f>IF('Daily PnL Log'!J385&lt;&gt;"",'Daily PnL Log'!J385,"")</f>
        <v>2554.9000000000015</v>
      </c>
      <c r="K158" s="13">
        <f>IF('Daily PnL Log'!K385&lt;&gt;"",'Daily PnL Log'!K385,"")</f>
        <v>-107.6</v>
      </c>
      <c r="L158" s="13">
        <f>IF('Daily PnL Log'!L385&lt;&gt;"",'Daily PnL Log'!L385,"")</f>
        <v>-760.38</v>
      </c>
      <c r="M158" s="13">
        <f>IF('Daily PnL Log'!M385&lt;&gt;"",'Daily PnL Log'!M385,"")</f>
        <v>-867.98</v>
      </c>
      <c r="N158" s="13">
        <f>IF('Daily PnL Log'!N385&lt;&gt;"",'Daily PnL Log'!N385,"")</f>
        <v>1686.9200000000014</v>
      </c>
      <c r="O158" s="13">
        <f t="shared" ref="O158:O193" si="24">IF(C158&lt;&gt;"",O157+C158,"")</f>
        <v>615573.5</v>
      </c>
      <c r="P158" s="13">
        <f t="shared" ref="P158:P193" si="25">IF(D158&lt;&gt;"",P157+D158,"")</f>
        <v>111731.39999999989</v>
      </c>
      <c r="Q158" s="13">
        <f t="shared" ref="Q158:Q193" si="26">IF(E158&lt;&gt;"",Q157+E158,"")</f>
        <v>73926.599999999991</v>
      </c>
      <c r="R158" s="13">
        <f t="shared" ref="R158:R193" si="27">IF(F158&lt;&gt;"",R157+F158,"")</f>
        <v>540944.99999999988</v>
      </c>
      <c r="S158" s="13">
        <f t="shared" ref="S158:S193" si="28">IF(G158&lt;&gt;"",S157+G158,"")</f>
        <v>474316.6999999999</v>
      </c>
      <c r="T158" s="13">
        <f t="shared" ref="T158:T193" si="29">IF(H158&lt;&gt;"",T157+H158,"")</f>
        <v>-15685.500000000002</v>
      </c>
      <c r="U158" s="13">
        <f t="shared" ref="U158:U193" si="30">IF(I158&lt;&gt;"",U157+I158,"")</f>
        <v>0</v>
      </c>
      <c r="V158" s="13">
        <f t="shared" ref="V158:V193" si="31">IF(J158&lt;&gt;"",V157+J158,"")</f>
        <v>1800807.6999999997</v>
      </c>
      <c r="W158" s="13">
        <f>IF('Daily PnL Log'!W385&lt;&gt;"",'Daily PnL Log'!W385,"")</f>
        <v>559355</v>
      </c>
      <c r="X158" s="15">
        <f>IF('Daily PnL Log'!X385&lt;&gt;"",'Daily PnL Log'!X385,"")</f>
        <v>3.0158307336128243E-3</v>
      </c>
      <c r="Y158" s="13" t="str">
        <f>IF('Daily PnL Log'!Y385&lt;&gt;"",'Daily PnL Log'!Y385,"")</f>
        <v/>
      </c>
      <c r="Z158" s="13" t="str">
        <f>IF('Daily PnL Log'!AA385&lt;&gt;"",'Daily PnL Log'!AA385,"")</f>
        <v/>
      </c>
      <c r="AA158" s="13" t="str">
        <f>IF('Daily PnL Log'!AB385&lt;&gt;"",'Daily PnL Log'!AB385,"")</f>
        <v/>
      </c>
      <c r="AB158" s="13">
        <f>IF('Daily PnL Log'!AC385&lt;&gt;"",'Daily PnL Log'!AC385,"")</f>
        <v>503640.54</v>
      </c>
    </row>
    <row r="159" spans="1:28" x14ac:dyDescent="0.25">
      <c r="A159" s="48" t="str">
        <f t="shared" si="23"/>
        <v>Jun</v>
      </c>
      <c r="B159" s="2">
        <f>'Daily PnL Log'!B386</f>
        <v>44721</v>
      </c>
      <c r="C159" s="11">
        <f>IF('Daily PnL Log'!C386&lt;&gt;"",'Daily PnL Log'!C386,"")</f>
        <v>56119.1</v>
      </c>
      <c r="D159" s="11">
        <f>IF('Daily PnL Log'!D386&lt;&gt;"",'Daily PnL Log'!D386,"")</f>
        <v>-3925.3</v>
      </c>
      <c r="E159" s="11">
        <f>IF('Daily PnL Log'!E386&lt;&gt;"",'Daily PnL Log'!E386,"")</f>
        <v>9439.7999999999993</v>
      </c>
      <c r="F159" s="11">
        <f>IF('Daily PnL Log'!F386&lt;&gt;"",'Daily PnL Log'!F386,"")</f>
        <v>-6493.9</v>
      </c>
      <c r="G159" s="11">
        <f>IF('Daily PnL Log'!G386&lt;&gt;"",'Daily PnL Log'!G386,"")</f>
        <v>11051.7</v>
      </c>
      <c r="H159" s="11">
        <f>IF('Daily PnL Log'!H386&lt;&gt;"",'Daily PnL Log'!H386,"")</f>
        <v>0</v>
      </c>
      <c r="I159" s="11">
        <f>IF('Daily PnL Log'!I386&lt;&gt;"",'Daily PnL Log'!I386,"")</f>
        <v>0</v>
      </c>
      <c r="J159" s="11">
        <f>IF('Daily PnL Log'!J386&lt;&gt;"",'Daily PnL Log'!J386,"")</f>
        <v>66191.399999999994</v>
      </c>
      <c r="K159" s="11">
        <f>IF('Daily PnL Log'!K386&lt;&gt;"",'Daily PnL Log'!K386,"")</f>
        <v>-112.44</v>
      </c>
      <c r="L159" s="11">
        <f>IF('Daily PnL Log'!L386&lt;&gt;"",'Daily PnL Log'!L386,"")</f>
        <v>-794.65</v>
      </c>
      <c r="M159" s="11">
        <f>IF('Daily PnL Log'!M386&lt;&gt;"",'Daily PnL Log'!M386,"")</f>
        <v>-907.08999999999992</v>
      </c>
      <c r="N159" s="11">
        <f>IF('Daily PnL Log'!N386&lt;&gt;"",'Daily PnL Log'!N386,"")</f>
        <v>65284.31</v>
      </c>
      <c r="O159" s="11">
        <f t="shared" si="24"/>
        <v>671692.6</v>
      </c>
      <c r="P159" s="11">
        <f t="shared" si="25"/>
        <v>107806.09999999989</v>
      </c>
      <c r="Q159" s="11">
        <f t="shared" si="26"/>
        <v>83366.399999999994</v>
      </c>
      <c r="R159" s="11">
        <f t="shared" si="27"/>
        <v>534451.09999999986</v>
      </c>
      <c r="S159" s="11">
        <f t="shared" si="28"/>
        <v>485368.39999999991</v>
      </c>
      <c r="T159" s="11">
        <f t="shared" si="29"/>
        <v>-15685.500000000002</v>
      </c>
      <c r="U159" s="11">
        <f t="shared" si="30"/>
        <v>0</v>
      </c>
      <c r="V159" s="11">
        <f t="shared" si="31"/>
        <v>1866999.0999999996</v>
      </c>
      <c r="W159" s="11">
        <f>IF('Daily PnL Log'!W386&lt;&gt;"",'Daily PnL Log'!W386,"")</f>
        <v>573790</v>
      </c>
      <c r="X159" s="16">
        <f>IF('Daily PnL Log'!X386&lt;&gt;"",'Daily PnL Log'!X386,"")</f>
        <v>0.11377735756984263</v>
      </c>
      <c r="Y159" s="11" t="str">
        <f>IF('Daily PnL Log'!Y386&lt;&gt;"",'Daily PnL Log'!Y386,"")</f>
        <v/>
      </c>
      <c r="Z159" s="11" t="str">
        <f>IF('Daily PnL Log'!AA386&lt;&gt;"",'Daily PnL Log'!AA386,"")</f>
        <v/>
      </c>
      <c r="AA159" s="11" t="str">
        <f>IF('Daily PnL Log'!AB386&lt;&gt;"",'Daily PnL Log'!AB386,"")</f>
        <v/>
      </c>
      <c r="AB159" s="11">
        <f>IF('Daily PnL Log'!AC386&lt;&gt;"",'Daily PnL Log'!AC386,"")</f>
        <v>556608.44999999995</v>
      </c>
    </row>
    <row r="160" spans="1:28" x14ac:dyDescent="0.25">
      <c r="A160" s="47" t="str">
        <f t="shared" si="23"/>
        <v>Jun</v>
      </c>
      <c r="B160" s="14">
        <f>'Daily PnL Log'!B387</f>
        <v>44722</v>
      </c>
      <c r="C160" s="13">
        <f>IF('Daily PnL Log'!C387&lt;&gt;"",'Daily PnL Log'!C387,"")</f>
        <v>10368.799999999999</v>
      </c>
      <c r="D160" s="13">
        <f>IF('Daily PnL Log'!D387&lt;&gt;"",'Daily PnL Log'!D387,"")</f>
        <v>8014.6</v>
      </c>
      <c r="E160" s="13">
        <f>IF('Daily PnL Log'!E387&lt;&gt;"",'Daily PnL Log'!E387,"")</f>
        <v>3717.5</v>
      </c>
      <c r="F160" s="13">
        <f>IF('Daily PnL Log'!F387&lt;&gt;"",'Daily PnL Log'!F387,"")</f>
        <v>1778.4</v>
      </c>
      <c r="G160" s="13">
        <f>IF('Daily PnL Log'!G387&lt;&gt;"",'Daily PnL Log'!G387,"")</f>
        <v>1131.7</v>
      </c>
      <c r="H160" s="13">
        <f>IF('Daily PnL Log'!H387&lt;&gt;"",'Daily PnL Log'!H387,"")</f>
        <v>0</v>
      </c>
      <c r="I160" s="13">
        <f>IF('Daily PnL Log'!I387&lt;&gt;"",'Daily PnL Log'!I387,"")</f>
        <v>0</v>
      </c>
      <c r="J160" s="13">
        <f>IF('Daily PnL Log'!J387&lt;&gt;"",'Daily PnL Log'!J387,"")</f>
        <v>25011.000000000004</v>
      </c>
      <c r="K160" s="13">
        <f>IF('Daily PnL Log'!K387&lt;&gt;"",'Daily PnL Log'!K387,"")</f>
        <v>-109.61</v>
      </c>
      <c r="L160" s="13">
        <f>IF('Daily PnL Log'!L387&lt;&gt;"",'Daily PnL Log'!L387,"")</f>
        <v>-774.64</v>
      </c>
      <c r="M160" s="13">
        <f>IF('Daily PnL Log'!M387&lt;&gt;"",'Daily PnL Log'!M387,"")</f>
        <v>-884.25</v>
      </c>
      <c r="N160" s="13">
        <f>IF('Daily PnL Log'!N387&lt;&gt;"",'Daily PnL Log'!N387,"")</f>
        <v>24126.750000000004</v>
      </c>
      <c r="O160" s="13">
        <f t="shared" si="24"/>
        <v>682061.4</v>
      </c>
      <c r="P160" s="13">
        <f t="shared" si="25"/>
        <v>115820.6999999999</v>
      </c>
      <c r="Q160" s="13">
        <f t="shared" si="26"/>
        <v>87083.9</v>
      </c>
      <c r="R160" s="13">
        <f t="shared" si="27"/>
        <v>536229.49999999988</v>
      </c>
      <c r="S160" s="13">
        <f t="shared" si="28"/>
        <v>486500.09999999992</v>
      </c>
      <c r="T160" s="13">
        <f t="shared" si="29"/>
        <v>-15685.500000000002</v>
      </c>
      <c r="U160" s="13">
        <f t="shared" si="30"/>
        <v>0</v>
      </c>
      <c r="V160" s="13">
        <f t="shared" si="31"/>
        <v>1892010.0999999996</v>
      </c>
      <c r="W160" s="13">
        <f>IF('Daily PnL Log'!W387&lt;&gt;"",'Daily PnL Log'!W387,"")</f>
        <v>606582</v>
      </c>
      <c r="X160" s="15">
        <f>IF('Daily PnL Log'!X387&lt;&gt;"",'Daily PnL Log'!X387,"")</f>
        <v>3.9774919137066385E-2</v>
      </c>
      <c r="Y160" s="13" t="str">
        <f>IF('Daily PnL Log'!Y387&lt;&gt;"",'Daily PnL Log'!Y387,"")</f>
        <v/>
      </c>
      <c r="Z160" s="13" t="str">
        <f>IF('Daily PnL Log'!AA387&lt;&gt;"",'Daily PnL Log'!AA387,"")</f>
        <v/>
      </c>
      <c r="AA160" s="13" t="str">
        <f>IF('Daily PnL Log'!AB387&lt;&gt;"",'Daily PnL Log'!AB387,"")</f>
        <v/>
      </c>
      <c r="AB160" s="13">
        <f>IF('Daily PnL Log'!AC387&lt;&gt;"",'Daily PnL Log'!AC387,"")</f>
        <v>611531.94999999995</v>
      </c>
    </row>
    <row r="161" spans="1:28" x14ac:dyDescent="0.25">
      <c r="A161" s="48" t="str">
        <f t="shared" si="23"/>
        <v>Jun</v>
      </c>
      <c r="B161" s="2">
        <f>'Daily PnL Log'!B388</f>
        <v>44725</v>
      </c>
      <c r="C161" s="11">
        <f>IF('Daily PnL Log'!C388&lt;&gt;"",'Daily PnL Log'!C388,"")</f>
        <v>28791.3</v>
      </c>
      <c r="D161" s="11">
        <f>IF('Daily PnL Log'!D388&lt;&gt;"",'Daily PnL Log'!D388,"")</f>
        <v>-18022.7</v>
      </c>
      <c r="E161" s="11">
        <f>IF('Daily PnL Log'!E388&lt;&gt;"",'Daily PnL Log'!E388,"")</f>
        <v>5122.3</v>
      </c>
      <c r="F161" s="11">
        <f>IF('Daily PnL Log'!F388&lt;&gt;"",'Daily PnL Log'!F388,"")</f>
        <v>-4274</v>
      </c>
      <c r="G161" s="11">
        <f>IF('Daily PnL Log'!G388&lt;&gt;"",'Daily PnL Log'!G388,"")</f>
        <v>-27758.9</v>
      </c>
      <c r="H161" s="11">
        <f>IF('Daily PnL Log'!H388&lt;&gt;"",'Daily PnL Log'!H388,"")</f>
        <v>0</v>
      </c>
      <c r="I161" s="11">
        <f>IF('Daily PnL Log'!I388&lt;&gt;"",'Daily PnL Log'!I388,"")</f>
        <v>0</v>
      </c>
      <c r="J161" s="11">
        <f>IF('Daily PnL Log'!J388&lt;&gt;"",'Daily PnL Log'!J388,"")</f>
        <v>-16142.000000000004</v>
      </c>
      <c r="K161" s="11">
        <f>IF('Daily PnL Log'!K388&lt;&gt;"",'Daily PnL Log'!K388,"")</f>
        <v>-82.38</v>
      </c>
      <c r="L161" s="11">
        <f>IF('Daily PnL Log'!L388&lt;&gt;"",'Daily PnL Log'!L388,"")</f>
        <v>-583.04999999999995</v>
      </c>
      <c r="M161" s="11">
        <f>IF('Daily PnL Log'!M388&lt;&gt;"",'Daily PnL Log'!M388,"")</f>
        <v>-665.43</v>
      </c>
      <c r="N161" s="11">
        <f>IF('Daily PnL Log'!N388&lt;&gt;"",'Daily PnL Log'!N388,"")</f>
        <v>-16807.430000000004</v>
      </c>
      <c r="O161" s="11">
        <f t="shared" si="24"/>
        <v>710852.70000000007</v>
      </c>
      <c r="P161" s="11">
        <f t="shared" si="25"/>
        <v>97797.999999999898</v>
      </c>
      <c r="Q161" s="11">
        <f t="shared" si="26"/>
        <v>92206.2</v>
      </c>
      <c r="R161" s="11">
        <f t="shared" si="27"/>
        <v>531955.49999999988</v>
      </c>
      <c r="S161" s="11">
        <f t="shared" si="28"/>
        <v>458741.1999999999</v>
      </c>
      <c r="T161" s="11">
        <f t="shared" si="29"/>
        <v>-15685.500000000002</v>
      </c>
      <c r="U161" s="11">
        <f t="shared" si="30"/>
        <v>0</v>
      </c>
      <c r="V161" s="11">
        <f t="shared" si="31"/>
        <v>1875868.0999999996</v>
      </c>
      <c r="W161" s="11">
        <f>IF('Daily PnL Log'!W388&lt;&gt;"",'Daily PnL Log'!W388,"")</f>
        <v>599345</v>
      </c>
      <c r="X161" s="16">
        <f>IF('Daily PnL Log'!X388&lt;&gt;"",'Daily PnL Log'!X388,"")</f>
        <v>-2.8042996938324342E-2</v>
      </c>
      <c r="Y161" s="11" t="str">
        <f>IF('Daily PnL Log'!Y388&lt;&gt;"",'Daily PnL Log'!Y388,"")</f>
        <v/>
      </c>
      <c r="Z161" s="11" t="str">
        <f>IF('Daily PnL Log'!AA388&lt;&gt;"",'Daily PnL Log'!AA388,"")</f>
        <v/>
      </c>
      <c r="AA161" s="11" t="str">
        <f>IF('Daily PnL Log'!AB388&lt;&gt;"",'Daily PnL Log'!AB388,"")</f>
        <v/>
      </c>
      <c r="AB161" s="11">
        <f>IF('Daily PnL Log'!AC388&lt;&gt;"",'Daily PnL Log'!AC388,"")</f>
        <v>583667.52</v>
      </c>
    </row>
    <row r="162" spans="1:28" x14ac:dyDescent="0.25">
      <c r="A162" s="47" t="str">
        <f t="shared" si="23"/>
        <v>Jun</v>
      </c>
      <c r="B162" s="14">
        <f>'Daily PnL Log'!B389</f>
        <v>44726</v>
      </c>
      <c r="C162" s="13">
        <f>IF('Daily PnL Log'!C389&lt;&gt;"",'Daily PnL Log'!C389,"")</f>
        <v>-22974.799999999999</v>
      </c>
      <c r="D162" s="13">
        <f>IF('Daily PnL Log'!D389&lt;&gt;"",'Daily PnL Log'!D389,"")</f>
        <v>-21334.7</v>
      </c>
      <c r="E162" s="13">
        <f>IF('Daily PnL Log'!E389&lt;&gt;"",'Daily PnL Log'!E389,"")</f>
        <v>12059.9</v>
      </c>
      <c r="F162" s="13">
        <f>IF('Daily PnL Log'!F389&lt;&gt;"",'Daily PnL Log'!F389,"")</f>
        <v>20712.3</v>
      </c>
      <c r="G162" s="13">
        <f>IF('Daily PnL Log'!G389&lt;&gt;"",'Daily PnL Log'!G389,"")</f>
        <v>22085.5</v>
      </c>
      <c r="H162" s="13">
        <f>IF('Daily PnL Log'!H389&lt;&gt;"",'Daily PnL Log'!H389,"")</f>
        <v>0</v>
      </c>
      <c r="I162" s="13">
        <f>IF('Daily PnL Log'!I389&lt;&gt;"",'Daily PnL Log'!I389,"")</f>
        <v>0</v>
      </c>
      <c r="J162" s="13">
        <f>IF('Daily PnL Log'!J389&lt;&gt;"",'Daily PnL Log'!J389,"")</f>
        <v>10548.2</v>
      </c>
      <c r="K162" s="13">
        <f>IF('Daily PnL Log'!K389&lt;&gt;"",'Daily PnL Log'!K389,"")</f>
        <v>-64.900000000000006</v>
      </c>
      <c r="L162" s="13">
        <f>IF('Daily PnL Log'!L389&lt;&gt;"",'Daily PnL Log'!L389,"")</f>
        <v>-459.76</v>
      </c>
      <c r="M162" s="13">
        <f>IF('Daily PnL Log'!M389&lt;&gt;"",'Daily PnL Log'!M389,"")</f>
        <v>-524.66</v>
      </c>
      <c r="N162" s="13">
        <f>IF('Daily PnL Log'!N389&lt;&gt;"",'Daily PnL Log'!N389,"")</f>
        <v>10023.540000000001</v>
      </c>
      <c r="O162" s="13">
        <f t="shared" si="24"/>
        <v>687877.9</v>
      </c>
      <c r="P162" s="13">
        <f t="shared" si="25"/>
        <v>76463.299999999901</v>
      </c>
      <c r="Q162" s="13">
        <f t="shared" si="26"/>
        <v>104266.09999999999</v>
      </c>
      <c r="R162" s="13">
        <f t="shared" si="27"/>
        <v>552667.79999999993</v>
      </c>
      <c r="S162" s="13">
        <f t="shared" si="28"/>
        <v>480826.6999999999</v>
      </c>
      <c r="T162" s="13">
        <f t="shared" si="29"/>
        <v>-15685.500000000002</v>
      </c>
      <c r="U162" s="13">
        <f t="shared" si="30"/>
        <v>0</v>
      </c>
      <c r="V162" s="13">
        <f t="shared" si="31"/>
        <v>1886416.2999999996</v>
      </c>
      <c r="W162" s="13">
        <f>IF('Daily PnL Log'!W389&lt;&gt;"",'Daily PnL Log'!W389,"")</f>
        <v>578350</v>
      </c>
      <c r="X162" s="15">
        <f>IF('Daily PnL Log'!X389&lt;&gt;"",'Daily PnL Log'!X389,"")</f>
        <v>1.7331269992219248E-2</v>
      </c>
      <c r="Y162" s="13" t="str">
        <f>IF('Daily PnL Log'!Y389&lt;&gt;"",'Daily PnL Log'!Y389,"")</f>
        <v/>
      </c>
      <c r="Z162" s="13" t="str">
        <f>IF('Daily PnL Log'!AA389&lt;&gt;"",'Daily PnL Log'!AA389,"")</f>
        <v/>
      </c>
      <c r="AA162" s="13" t="str">
        <f>IF('Daily PnL Log'!AB389&lt;&gt;"",'Daily PnL Log'!AB389,"")</f>
        <v/>
      </c>
      <c r="AB162" s="13">
        <f>IF('Daily PnL Log'!AC389&lt;&gt;"",'Daily PnL Log'!AC389,"")</f>
        <v>601411.11</v>
      </c>
    </row>
    <row r="163" spans="1:28" x14ac:dyDescent="0.25">
      <c r="A163" s="48" t="str">
        <f t="shared" si="23"/>
        <v>Jun</v>
      </c>
      <c r="B163" s="2">
        <f>'Daily PnL Log'!B390</f>
        <v>44727</v>
      </c>
      <c r="C163" s="11">
        <f>IF('Daily PnL Log'!C390&lt;&gt;"",'Daily PnL Log'!C390,"")</f>
        <v>-10178.1</v>
      </c>
      <c r="D163" s="11">
        <f>IF('Daily PnL Log'!D390&lt;&gt;"",'Daily PnL Log'!D390,"")</f>
        <v>2034.3</v>
      </c>
      <c r="E163" s="11">
        <f>IF('Daily PnL Log'!E390&lt;&gt;"",'Daily PnL Log'!E390,"")</f>
        <v>8272.1</v>
      </c>
      <c r="F163" s="11">
        <f>IF('Daily PnL Log'!F390&lt;&gt;"",'Daily PnL Log'!F390,"")</f>
        <v>6931</v>
      </c>
      <c r="G163" s="11">
        <f>IF('Daily PnL Log'!G390&lt;&gt;"",'Daily PnL Log'!G390,"")</f>
        <v>-1869.7</v>
      </c>
      <c r="H163" s="11">
        <f>IF('Daily PnL Log'!H390&lt;&gt;"",'Daily PnL Log'!H390,"")</f>
        <v>0</v>
      </c>
      <c r="I163" s="11">
        <f>IF('Daily PnL Log'!I390&lt;&gt;"",'Daily PnL Log'!I390,"")</f>
        <v>0</v>
      </c>
      <c r="J163" s="11">
        <f>IF('Daily PnL Log'!J390&lt;&gt;"",'Daily PnL Log'!J390,"")</f>
        <v>5189.6000000000004</v>
      </c>
      <c r="K163" s="11">
        <f>IF('Daily PnL Log'!K390&lt;&gt;"",'Daily PnL Log'!K390,"")</f>
        <v>-82.06</v>
      </c>
      <c r="L163" s="11">
        <f>IF('Daily PnL Log'!L390&lt;&gt;"",'Daily PnL Log'!L390,"")</f>
        <v>-573.63</v>
      </c>
      <c r="M163" s="11">
        <f>IF('Daily PnL Log'!M390&lt;&gt;"",'Daily PnL Log'!M390,"")</f>
        <v>-655.69</v>
      </c>
      <c r="N163" s="11">
        <f>IF('Daily PnL Log'!N390&lt;&gt;"",'Daily PnL Log'!N390,"")</f>
        <v>4533.91</v>
      </c>
      <c r="O163" s="11">
        <f t="shared" si="24"/>
        <v>677699.8</v>
      </c>
      <c r="P163" s="11">
        <f t="shared" si="25"/>
        <v>78497.599999999904</v>
      </c>
      <c r="Q163" s="11">
        <f t="shared" si="26"/>
        <v>112538.2</v>
      </c>
      <c r="R163" s="11">
        <f t="shared" si="27"/>
        <v>559598.79999999993</v>
      </c>
      <c r="S163" s="11">
        <f t="shared" si="28"/>
        <v>478956.99999999988</v>
      </c>
      <c r="T163" s="11">
        <f t="shared" si="29"/>
        <v>-15685.500000000002</v>
      </c>
      <c r="U163" s="11">
        <f t="shared" si="30"/>
        <v>0</v>
      </c>
      <c r="V163" s="11">
        <f t="shared" si="31"/>
        <v>1891605.8999999997</v>
      </c>
      <c r="W163" s="11">
        <f>IF('Daily PnL Log'!W390&lt;&gt;"",'Daily PnL Log'!W390,"")</f>
        <v>554923</v>
      </c>
      <c r="X163" s="16">
        <f>IF('Daily PnL Log'!X390&lt;&gt;"",'Daily PnL Log'!X390,"")</f>
        <v>8.1703407499779251E-3</v>
      </c>
      <c r="Y163" s="11" t="str">
        <f>IF('Daily PnL Log'!Y390&lt;&gt;"",'Daily PnL Log'!Y390,"")</f>
        <v/>
      </c>
      <c r="Z163" s="11" t="str">
        <f>IF('Daily PnL Log'!AA390&lt;&gt;"",'Daily PnL Log'!AA390,"")</f>
        <v/>
      </c>
      <c r="AA163" s="11" t="str">
        <f>IF('Daily PnL Log'!AB390&lt;&gt;"",'Daily PnL Log'!AB390,"")</f>
        <v/>
      </c>
      <c r="AB163" s="11">
        <f>IF('Daily PnL Log'!AC390&lt;&gt;"",'Daily PnL Log'!AC390,"")</f>
        <v>584231.92000000004</v>
      </c>
    </row>
    <row r="164" spans="1:28" x14ac:dyDescent="0.25">
      <c r="A164" s="47" t="str">
        <f t="shared" si="23"/>
        <v>Jun</v>
      </c>
      <c r="B164" s="14">
        <f>'Daily PnL Log'!B391</f>
        <v>44728</v>
      </c>
      <c r="C164" s="13">
        <f>IF('Daily PnL Log'!C391&lt;&gt;"",'Daily PnL Log'!C391,"")</f>
        <v>-51386.9</v>
      </c>
      <c r="D164" s="13">
        <f>IF('Daily PnL Log'!D391&lt;&gt;"",'Daily PnL Log'!D391,"")</f>
        <v>-6167.7</v>
      </c>
      <c r="E164" s="13">
        <f>IF('Daily PnL Log'!E391&lt;&gt;"",'Daily PnL Log'!E391,"")</f>
        <v>5795.8</v>
      </c>
      <c r="F164" s="13">
        <f>IF('Daily PnL Log'!F391&lt;&gt;"",'Daily PnL Log'!F391,"")</f>
        <v>-19105.599999999999</v>
      </c>
      <c r="G164" s="13">
        <f>IF('Daily PnL Log'!G391&lt;&gt;"",'Daily PnL Log'!G391,"")</f>
        <v>-14315.9</v>
      </c>
      <c r="H164" s="13">
        <f>IF('Daily PnL Log'!H391&lt;&gt;"",'Daily PnL Log'!H391,"")</f>
        <v>0</v>
      </c>
      <c r="I164" s="13">
        <f>IF('Daily PnL Log'!I391&lt;&gt;"",'Daily PnL Log'!I391,"")</f>
        <v>0</v>
      </c>
      <c r="J164" s="13">
        <f>IF('Daily PnL Log'!J391&lt;&gt;"",'Daily PnL Log'!J391,"")</f>
        <v>-85180.299999999988</v>
      </c>
      <c r="K164" s="13">
        <f>IF('Daily PnL Log'!K391&lt;&gt;"",'Daily PnL Log'!K391,"")</f>
        <v>-56.73</v>
      </c>
      <c r="L164" s="13">
        <f>IF('Daily PnL Log'!L391&lt;&gt;"",'Daily PnL Log'!L391,"")</f>
        <v>-401.63</v>
      </c>
      <c r="M164" s="13">
        <f>IF('Daily PnL Log'!M391&lt;&gt;"",'Daily PnL Log'!M391,"")</f>
        <v>-458.36</v>
      </c>
      <c r="N164" s="13">
        <f>IF('Daily PnL Log'!N391&lt;&gt;"",'Daily PnL Log'!N391,"")</f>
        <v>-85638.659999999989</v>
      </c>
      <c r="O164" s="13">
        <f t="shared" si="24"/>
        <v>626312.9</v>
      </c>
      <c r="P164" s="13">
        <f t="shared" si="25"/>
        <v>72329.899999999907</v>
      </c>
      <c r="Q164" s="13">
        <f t="shared" si="26"/>
        <v>118334</v>
      </c>
      <c r="R164" s="13">
        <f t="shared" si="27"/>
        <v>540493.19999999995</v>
      </c>
      <c r="S164" s="13">
        <f t="shared" si="28"/>
        <v>464641.09999999986</v>
      </c>
      <c r="T164" s="13">
        <f t="shared" si="29"/>
        <v>-15685.500000000002</v>
      </c>
      <c r="U164" s="13">
        <f t="shared" si="30"/>
        <v>0</v>
      </c>
      <c r="V164" s="13">
        <f t="shared" si="31"/>
        <v>1806425.5999999996</v>
      </c>
      <c r="W164" s="13">
        <f>IF('Daily PnL Log'!W391&lt;&gt;"",'Daily PnL Log'!W391,"")</f>
        <v>624363</v>
      </c>
      <c r="X164" s="15">
        <f>IF('Daily PnL Log'!X391&lt;&gt;"",'Daily PnL Log'!X391,"")</f>
        <v>-0.13716165115485701</v>
      </c>
      <c r="Y164" s="13" t="str">
        <f>IF('Daily PnL Log'!Y391&lt;&gt;"",'Daily PnL Log'!Y391,"")</f>
        <v/>
      </c>
      <c r="Z164" s="13" t="str">
        <f>IF('Daily PnL Log'!AA391&lt;&gt;"",'Daily PnL Log'!AA391,"")</f>
        <v/>
      </c>
      <c r="AA164" s="13" t="str">
        <f>IF('Daily PnL Log'!AB391&lt;&gt;"",'Daily PnL Log'!AB391,"")</f>
        <v/>
      </c>
      <c r="AB164" s="13">
        <f>IF('Daily PnL Log'!AC391&lt;&gt;"",'Daily PnL Log'!AC391,"")</f>
        <v>500838.81</v>
      </c>
    </row>
    <row r="165" spans="1:28" x14ac:dyDescent="0.25">
      <c r="A165" s="48" t="str">
        <f t="shared" si="23"/>
        <v>Jun</v>
      </c>
      <c r="B165" s="2">
        <f>'Daily PnL Log'!B392</f>
        <v>44729</v>
      </c>
      <c r="C165" s="11">
        <f>IF('Daily PnL Log'!C392&lt;&gt;"",'Daily PnL Log'!C392,"")</f>
        <v>-8449.4</v>
      </c>
      <c r="D165" s="11">
        <f>IF('Daily PnL Log'!D392&lt;&gt;"",'Daily PnL Log'!D392,"")</f>
        <v>50393.4</v>
      </c>
      <c r="E165" s="11">
        <f>IF('Daily PnL Log'!E392&lt;&gt;"",'Daily PnL Log'!E392,"")</f>
        <v>-42280.800000000003</v>
      </c>
      <c r="F165" s="11">
        <f>IF('Daily PnL Log'!F392&lt;&gt;"",'Daily PnL Log'!F392,"")</f>
        <v>-41552.699999999997</v>
      </c>
      <c r="G165" s="11">
        <f>IF('Daily PnL Log'!G392&lt;&gt;"",'Daily PnL Log'!G392,"")</f>
        <v>17663.900000000001</v>
      </c>
      <c r="H165" s="11">
        <f>IF('Daily PnL Log'!H392&lt;&gt;"",'Daily PnL Log'!H392,"")</f>
        <v>0</v>
      </c>
      <c r="I165" s="79">
        <f>IF('Daily PnL Log'!I392&lt;&gt;"",'Daily PnL Log'!I392,"")</f>
        <v>0</v>
      </c>
      <c r="J165" s="11">
        <f>IF('Daily PnL Log'!J392&lt;&gt;"",'Daily PnL Log'!J392,"")</f>
        <v>-24225.599999999999</v>
      </c>
      <c r="K165" s="11">
        <f>IF('Daily PnL Log'!K392&lt;&gt;"",'Daily PnL Log'!K392,"")</f>
        <v>-70.78</v>
      </c>
      <c r="L165" s="11">
        <f>IF('Daily PnL Log'!L392&lt;&gt;"",'Daily PnL Log'!L392,"")</f>
        <v>-498.21</v>
      </c>
      <c r="M165" s="11">
        <f>IF('Daily PnL Log'!M392&lt;&gt;"",'Daily PnL Log'!M392,"")</f>
        <v>-568.99</v>
      </c>
      <c r="N165" s="11">
        <f>IF('Daily PnL Log'!N392&lt;&gt;"",'Daily PnL Log'!N392,"")</f>
        <v>-24794.59</v>
      </c>
      <c r="O165" s="11">
        <f t="shared" si="24"/>
        <v>617863.5</v>
      </c>
      <c r="P165" s="11">
        <f t="shared" si="25"/>
        <v>122723.2999999999</v>
      </c>
      <c r="Q165" s="11">
        <f t="shared" si="26"/>
        <v>76053.2</v>
      </c>
      <c r="R165" s="11">
        <f t="shared" si="27"/>
        <v>498940.49999999994</v>
      </c>
      <c r="S165" s="11">
        <f t="shared" si="28"/>
        <v>482304.99999999988</v>
      </c>
      <c r="T165" s="11">
        <f t="shared" si="29"/>
        <v>-15685.500000000002</v>
      </c>
      <c r="U165" s="11">
        <f t="shared" si="30"/>
        <v>0</v>
      </c>
      <c r="V165" s="11">
        <f t="shared" si="31"/>
        <v>1782199.9999999995</v>
      </c>
      <c r="W165" s="11">
        <f>IF('Daily PnL Log'!W392&lt;&gt;"",'Daily PnL Log'!W392,"")</f>
        <v>633503</v>
      </c>
      <c r="X165" s="16">
        <f>IF('Daily PnL Log'!X392&lt;&gt;"",'Daily PnL Log'!X392,"")</f>
        <v>-3.9138867534960368E-2</v>
      </c>
      <c r="Y165" s="11">
        <f>IF('Daily PnL Log'!Y392&lt;&gt;"",'Daily PnL Log'!Y392,"")</f>
        <v>-4411.96</v>
      </c>
      <c r="Z165" s="11" t="str">
        <f>IF('Daily PnL Log'!AA392&lt;&gt;"",'Daily PnL Log'!AA392,"")</f>
        <v/>
      </c>
      <c r="AA165" s="11" t="str">
        <f>IF('Daily PnL Log'!AB392&lt;&gt;"",'Daily PnL Log'!AB392,"")</f>
        <v/>
      </c>
      <c r="AB165" s="11">
        <f>IF('Daily PnL Log'!AC392&lt;&gt;"",'Daily PnL Log'!AC392,"")</f>
        <v>502968.82</v>
      </c>
    </row>
    <row r="166" spans="1:28" x14ac:dyDescent="0.25">
      <c r="A166" s="47" t="str">
        <f t="shared" si="23"/>
        <v>Jun</v>
      </c>
      <c r="B166" s="14">
        <f>'Daily PnL Log'!B393</f>
        <v>44733</v>
      </c>
      <c r="C166" s="13">
        <f>IF('Daily PnL Log'!C393&lt;&gt;"",'Daily PnL Log'!C393,"")</f>
        <v>26056.7</v>
      </c>
      <c r="D166" s="13">
        <f>IF('Daily PnL Log'!D393&lt;&gt;"",'Daily PnL Log'!D393,"")</f>
        <v>-2663.7</v>
      </c>
      <c r="E166" s="13">
        <f>IF('Daily PnL Log'!E393&lt;&gt;"",'Daily PnL Log'!E393,"")</f>
        <v>-5117.7</v>
      </c>
      <c r="F166" s="13">
        <f>IF('Daily PnL Log'!F393&lt;&gt;"",'Daily PnL Log'!F393,"")</f>
        <v>-21437.9</v>
      </c>
      <c r="G166" s="13">
        <f>IF('Daily PnL Log'!G393&lt;&gt;"",'Daily PnL Log'!G393,"")</f>
        <v>58689.1</v>
      </c>
      <c r="H166" s="13">
        <f>IF('Daily PnL Log'!H393&lt;&gt;"",'Daily PnL Log'!H393,"")</f>
        <v>0</v>
      </c>
      <c r="I166" s="13">
        <f>IF('Daily PnL Log'!I393&lt;&gt;"",'Daily PnL Log'!I393,"")</f>
        <v>0</v>
      </c>
      <c r="J166" s="13">
        <f>IF('Daily PnL Log'!J393&lt;&gt;"",'Daily PnL Log'!J393,"")</f>
        <v>55526.5</v>
      </c>
      <c r="K166" s="13">
        <f>IF('Daily PnL Log'!K393&lt;&gt;"",'Daily PnL Log'!K393,"")</f>
        <v>-142.36000000000001</v>
      </c>
      <c r="L166" s="13">
        <f>IF('Daily PnL Log'!L393&lt;&gt;"",'Daily PnL Log'!L393,"")</f>
        <v>-1006.84</v>
      </c>
      <c r="M166" s="13">
        <f>IF('Daily PnL Log'!M393&lt;&gt;"",'Daily PnL Log'!M393,"")</f>
        <v>-1149.2</v>
      </c>
      <c r="N166" s="13">
        <f>IF('Daily PnL Log'!N393&lt;&gt;"",'Daily PnL Log'!N393,"")</f>
        <v>54377.3</v>
      </c>
      <c r="O166" s="13">
        <f t="shared" si="24"/>
        <v>643920.19999999995</v>
      </c>
      <c r="P166" s="13">
        <f t="shared" si="25"/>
        <v>120059.5999999999</v>
      </c>
      <c r="Q166" s="13">
        <f t="shared" si="26"/>
        <v>70935.5</v>
      </c>
      <c r="R166" s="13">
        <f t="shared" si="27"/>
        <v>477502.59999999992</v>
      </c>
      <c r="S166" s="13">
        <f t="shared" si="28"/>
        <v>540994.09999999986</v>
      </c>
      <c r="T166" s="13">
        <f t="shared" si="29"/>
        <v>-15685.500000000002</v>
      </c>
      <c r="U166" s="13">
        <f t="shared" si="30"/>
        <v>0</v>
      </c>
      <c r="V166" s="13">
        <f t="shared" si="31"/>
        <v>1837726.4999999995</v>
      </c>
      <c r="W166" s="13">
        <f>IF('Daily PnL Log'!W393&lt;&gt;"",'Daily PnL Log'!W393,"")</f>
        <v>796677</v>
      </c>
      <c r="X166" s="15">
        <f>IF('Daily PnL Log'!X393&lt;&gt;"",'Daily PnL Log'!X393,"")</f>
        <v>6.8255139786889796E-2</v>
      </c>
      <c r="Y166" s="13" t="str">
        <f>IF('Daily PnL Log'!Y393&lt;&gt;"",'Daily PnL Log'!Y393,"")</f>
        <v/>
      </c>
      <c r="Z166" s="13" t="str">
        <f>IF('Daily PnL Log'!AA393&lt;&gt;"",'Daily PnL Log'!AA393,"")</f>
        <v/>
      </c>
      <c r="AA166" s="13" t="str">
        <f>IF('Daily PnL Log'!AB393&lt;&gt;"",'Daily PnL Log'!AB393,"")</f>
        <v/>
      </c>
      <c r="AB166" s="13">
        <f>IF('Daily PnL Log'!AC393&lt;&gt;"",'Daily PnL Log'!AC393,"")</f>
        <v>562440.12</v>
      </c>
    </row>
    <row r="167" spans="1:28" x14ac:dyDescent="0.25">
      <c r="A167" s="48" t="str">
        <f t="shared" si="23"/>
        <v>Jun</v>
      </c>
      <c r="B167" s="2">
        <f>'Daily PnL Log'!B394</f>
        <v>44734</v>
      </c>
      <c r="C167" s="11">
        <f>IF('Daily PnL Log'!C394&lt;&gt;"",'Daily PnL Log'!C394,"")</f>
        <v>80375.3</v>
      </c>
      <c r="D167" s="11">
        <f>IF('Daily PnL Log'!D394&lt;&gt;"",'Daily PnL Log'!D394,"")</f>
        <v>-46042.400000000001</v>
      </c>
      <c r="E167" s="11">
        <f>IF('Daily PnL Log'!E394&lt;&gt;"",'Daily PnL Log'!E394,"")</f>
        <v>26516.6</v>
      </c>
      <c r="F167" s="11">
        <f>IF('Daily PnL Log'!F394&lt;&gt;"",'Daily PnL Log'!F394,"")</f>
        <v>8751.2999999999993</v>
      </c>
      <c r="G167" s="11">
        <f>IF('Daily PnL Log'!G394&lt;&gt;"",'Daily PnL Log'!G394,"")</f>
        <v>31902</v>
      </c>
      <c r="H167" s="11">
        <f>IF('Daily PnL Log'!H394&lt;&gt;"",'Daily PnL Log'!H394,"")</f>
        <v>0</v>
      </c>
      <c r="I167" s="11">
        <f>IF('Daily PnL Log'!I394&lt;&gt;"",'Daily PnL Log'!I394,"")</f>
        <v>0</v>
      </c>
      <c r="J167" s="11">
        <f>IF('Daily PnL Log'!J394&lt;&gt;"",'Daily PnL Log'!J394,"")</f>
        <v>101502.8</v>
      </c>
      <c r="K167" s="11">
        <f>IF('Daily PnL Log'!K394&lt;&gt;"",'Daily PnL Log'!K394,"")</f>
        <v>-130.65</v>
      </c>
      <c r="L167" s="11">
        <f>IF('Daily PnL Log'!L394&lt;&gt;"",'Daily PnL Log'!L394,"")</f>
        <v>-922.53</v>
      </c>
      <c r="M167" s="11">
        <f>IF('Daily PnL Log'!M394&lt;&gt;"",'Daily PnL Log'!M394,"")</f>
        <v>-1053.18</v>
      </c>
      <c r="N167" s="11">
        <f>IF('Daily PnL Log'!N394&lt;&gt;"",'Daily PnL Log'!N394,"")</f>
        <v>100449.62000000001</v>
      </c>
      <c r="O167" s="11">
        <f t="shared" si="24"/>
        <v>724295.5</v>
      </c>
      <c r="P167" s="11">
        <f t="shared" si="25"/>
        <v>74017.199999999895</v>
      </c>
      <c r="Q167" s="11">
        <f t="shared" si="26"/>
        <v>97452.1</v>
      </c>
      <c r="R167" s="11">
        <f t="shared" si="27"/>
        <v>486253.89999999991</v>
      </c>
      <c r="S167" s="11">
        <f t="shared" si="28"/>
        <v>572896.09999999986</v>
      </c>
      <c r="T167" s="11">
        <f t="shared" si="29"/>
        <v>-15685.500000000002</v>
      </c>
      <c r="U167" s="11">
        <f t="shared" si="30"/>
        <v>0</v>
      </c>
      <c r="V167" s="11">
        <f t="shared" si="31"/>
        <v>1939229.2999999996</v>
      </c>
      <c r="W167" s="11">
        <f>IF('Daily PnL Log'!W394&lt;&gt;"",'Daily PnL Log'!W394,"")</f>
        <v>953903</v>
      </c>
      <c r="X167" s="16">
        <f>IF('Daily PnL Log'!X394&lt;&gt;"",'Daily PnL Log'!X394,"")</f>
        <v>0.10530380971650158</v>
      </c>
      <c r="Y167" s="11" t="str">
        <f>IF('Daily PnL Log'!Y394&lt;&gt;"",'Daily PnL Log'!Y394,"")</f>
        <v/>
      </c>
      <c r="Z167" s="11" t="str">
        <f>IF('Daily PnL Log'!AA394&lt;&gt;"",'Daily PnL Log'!AA394,"")</f>
        <v/>
      </c>
      <c r="AA167" s="11" t="str">
        <f>IF('Daily PnL Log'!AB394&lt;&gt;"",'Daily PnL Log'!AB394,"")</f>
        <v/>
      </c>
      <c r="AB167" s="11">
        <f>IF('Daily PnL Log'!AC394&lt;&gt;"",'Daily PnL Log'!AC394,"")</f>
        <v>656196.93999999994</v>
      </c>
    </row>
    <row r="168" spans="1:28" x14ac:dyDescent="0.25">
      <c r="A168" s="47" t="str">
        <f t="shared" si="23"/>
        <v>Jun</v>
      </c>
      <c r="B168" s="14">
        <f>'Daily PnL Log'!B395</f>
        <v>44735</v>
      </c>
      <c r="C168" s="13">
        <f>IF('Daily PnL Log'!C395&lt;&gt;"",'Daily PnL Log'!C395,"")</f>
        <v>115161.3</v>
      </c>
      <c r="D168" s="13">
        <f>IF('Daily PnL Log'!D395&lt;&gt;"",'Daily PnL Log'!D395,"")</f>
        <v>7140.3</v>
      </c>
      <c r="E168" s="13">
        <f>IF('Daily PnL Log'!E395&lt;&gt;"",'Daily PnL Log'!E395,"")</f>
        <v>30539.5</v>
      </c>
      <c r="F168" s="13">
        <f>IF('Daily PnL Log'!F395&lt;&gt;"",'Daily PnL Log'!F395,"")</f>
        <v>-93316.7</v>
      </c>
      <c r="G168" s="13">
        <f>IF('Daily PnL Log'!G395&lt;&gt;"",'Daily PnL Log'!G395,"")</f>
        <v>-1673.7</v>
      </c>
      <c r="H168" s="13">
        <f>IF('Daily PnL Log'!H395&lt;&gt;"",'Daily PnL Log'!H395,"")</f>
        <v>0</v>
      </c>
      <c r="I168" s="13">
        <f>IF('Daily PnL Log'!I395&lt;&gt;"",'Daily PnL Log'!I395,"")</f>
        <v>0</v>
      </c>
      <c r="J168" s="13">
        <f>IF('Daily PnL Log'!J395&lt;&gt;"",'Daily PnL Log'!J395,"")</f>
        <v>57850.700000000012</v>
      </c>
      <c r="K168" s="13">
        <f>IF('Daily PnL Log'!K395&lt;&gt;"",'Daily PnL Log'!K395,"")</f>
        <v>-200.07</v>
      </c>
      <c r="L168" s="13">
        <f>IF('Daily PnL Log'!L395&lt;&gt;"",'Daily PnL Log'!L395,"")</f>
        <v>-1417.28</v>
      </c>
      <c r="M168" s="13">
        <f>IF('Daily PnL Log'!M395&lt;&gt;"",'Daily PnL Log'!M395,"")</f>
        <v>-1617.35</v>
      </c>
      <c r="N168" s="13">
        <f>IF('Daily PnL Log'!N395&lt;&gt;"",'Daily PnL Log'!N395,"")</f>
        <v>56233.350000000013</v>
      </c>
      <c r="O168" s="13">
        <f t="shared" si="24"/>
        <v>839456.8</v>
      </c>
      <c r="P168" s="13">
        <f t="shared" si="25"/>
        <v>81157.499999999898</v>
      </c>
      <c r="Q168" s="13">
        <f t="shared" si="26"/>
        <v>127991.6</v>
      </c>
      <c r="R168" s="13">
        <f t="shared" si="27"/>
        <v>392937.1999999999</v>
      </c>
      <c r="S168" s="13">
        <f t="shared" si="28"/>
        <v>571222.39999999991</v>
      </c>
      <c r="T168" s="13">
        <f t="shared" si="29"/>
        <v>-15685.500000000002</v>
      </c>
      <c r="U168" s="13">
        <f t="shared" si="30"/>
        <v>0</v>
      </c>
      <c r="V168" s="13">
        <f t="shared" si="31"/>
        <v>1997079.9999999995</v>
      </c>
      <c r="W168" s="13">
        <f>IF('Daily PnL Log'!W395&lt;&gt;"",'Daily PnL Log'!W395,"")</f>
        <v>1161970</v>
      </c>
      <c r="X168" s="15">
        <f>IF('Daily PnL Log'!X395&lt;&gt;"",'Daily PnL Log'!X395,"")</f>
        <v>4.8394838076714554E-2</v>
      </c>
      <c r="Y168" s="13" t="str">
        <f>IF('Daily PnL Log'!Y395&lt;&gt;"",'Daily PnL Log'!Y395,"")</f>
        <v/>
      </c>
      <c r="Z168" s="13" t="str">
        <f>IF('Daily PnL Log'!AA395&lt;&gt;"",'Daily PnL Log'!AA395,"")</f>
        <v/>
      </c>
      <c r="AA168" s="13" t="str">
        <f>IF('Daily PnL Log'!AB395&lt;&gt;"",'Daily PnL Log'!AB395,"")</f>
        <v/>
      </c>
      <c r="AB168" s="13">
        <f>IF('Daily PnL Log'!AC395&lt;&gt;"",'Daily PnL Log'!AC395,"")</f>
        <v>719964.34</v>
      </c>
    </row>
    <row r="169" spans="1:28" x14ac:dyDescent="0.25">
      <c r="A169" s="48" t="str">
        <f t="shared" si="23"/>
        <v>Jun</v>
      </c>
      <c r="B169" s="2">
        <f>'Daily PnL Log'!B396</f>
        <v>44736</v>
      </c>
      <c r="C169" s="11">
        <f>IF('Daily PnL Log'!C396&lt;&gt;"",'Daily PnL Log'!C396,"")</f>
        <v>-11697.1</v>
      </c>
      <c r="D169" s="11">
        <f>IF('Daily PnL Log'!D396&lt;&gt;"",'Daily PnL Log'!D396,"")</f>
        <v>21951.4</v>
      </c>
      <c r="E169" s="11">
        <f>IF('Daily PnL Log'!E396&lt;&gt;"",'Daily PnL Log'!E396,"")</f>
        <v>10522.5</v>
      </c>
      <c r="F169" s="11">
        <f>IF('Daily PnL Log'!F396&lt;&gt;"",'Daily PnL Log'!F396,"")</f>
        <v>70279.199999999997</v>
      </c>
      <c r="G169" s="11">
        <f>IF('Daily PnL Log'!G396&lt;&gt;"",'Daily PnL Log'!G396,"")</f>
        <v>-14297.4</v>
      </c>
      <c r="H169" s="11">
        <f>IF('Daily PnL Log'!H396&lt;&gt;"",'Daily PnL Log'!H396,"")</f>
        <v>0</v>
      </c>
      <c r="I169" s="11">
        <f>IF('Daily PnL Log'!I396&lt;&gt;"",'Daily PnL Log'!I396,"")</f>
        <v>0</v>
      </c>
      <c r="J169" s="11">
        <f>IF('Daily PnL Log'!J396&lt;&gt;"",'Daily PnL Log'!J396,"")</f>
        <v>76758.600000000006</v>
      </c>
      <c r="K169" s="11">
        <f>IF('Daily PnL Log'!K396&lt;&gt;"",'Daily PnL Log'!K396,"")</f>
        <v>-789.43</v>
      </c>
      <c r="L169" s="11">
        <f>IF('Daily PnL Log'!L396&lt;&gt;"",'Daily PnL Log'!L396,"")</f>
        <v>-3969.15</v>
      </c>
      <c r="M169" s="11">
        <f>IF('Daily PnL Log'!M396&lt;&gt;"",'Daily PnL Log'!M396,"")</f>
        <v>-4758.58</v>
      </c>
      <c r="N169" s="11">
        <f>IF('Daily PnL Log'!N396&lt;&gt;"",'Daily PnL Log'!N396,"")</f>
        <v>72000.02</v>
      </c>
      <c r="O169" s="11">
        <f t="shared" si="24"/>
        <v>827759.70000000007</v>
      </c>
      <c r="P169" s="11">
        <f t="shared" si="25"/>
        <v>103108.89999999991</v>
      </c>
      <c r="Q169" s="11">
        <f t="shared" si="26"/>
        <v>138514.1</v>
      </c>
      <c r="R169" s="11">
        <f t="shared" si="27"/>
        <v>463216.39999999991</v>
      </c>
      <c r="S169" s="11">
        <f t="shared" si="28"/>
        <v>556924.99999999988</v>
      </c>
      <c r="T169" s="11">
        <f t="shared" si="29"/>
        <v>-15685.500000000002</v>
      </c>
      <c r="U169" s="11">
        <f t="shared" si="30"/>
        <v>0</v>
      </c>
      <c r="V169" s="11">
        <f t="shared" si="31"/>
        <v>2073838.5999999996</v>
      </c>
      <c r="W169" s="11">
        <f>IF('Daily PnL Log'!W396&lt;&gt;"",'Daily PnL Log'!W396,"")</f>
        <v>1004373</v>
      </c>
      <c r="X169" s="16">
        <f>IF('Daily PnL Log'!X396&lt;&gt;"",'Daily PnL Log'!X396,"")</f>
        <v>7.1686534783392236E-2</v>
      </c>
      <c r="Y169" s="11" t="str">
        <f>IF('Daily PnL Log'!Y396&lt;&gt;"",'Daily PnL Log'!Y396,"")</f>
        <v/>
      </c>
      <c r="Z169" s="11" t="str">
        <f>IF('Daily PnL Log'!AA396&lt;&gt;"",'Daily PnL Log'!AA396,"")</f>
        <v/>
      </c>
      <c r="AA169" s="11" t="str">
        <f>IF('Daily PnL Log'!AB396&lt;&gt;"",'Daily PnL Log'!AB396,"")</f>
        <v/>
      </c>
      <c r="AB169" s="11">
        <f>IF('Daily PnL Log'!AC396&lt;&gt;"",'Daily PnL Log'!AC396,"")</f>
        <v>756161.51</v>
      </c>
    </row>
    <row r="170" spans="1:28" x14ac:dyDescent="0.25">
      <c r="A170" s="47" t="str">
        <f t="shared" si="23"/>
        <v>Jun</v>
      </c>
      <c r="B170" s="14">
        <f>'Daily PnL Log'!B397</f>
        <v>44739</v>
      </c>
      <c r="C170" s="13">
        <f>IF('Daily PnL Log'!C397&lt;&gt;"",'Daily PnL Log'!C397,"")</f>
        <v>27046.400000000001</v>
      </c>
      <c r="D170" s="13">
        <f>IF('Daily PnL Log'!D397&lt;&gt;"",'Daily PnL Log'!D397,"")</f>
        <v>5098.1000000000004</v>
      </c>
      <c r="E170" s="13">
        <f>IF('Daily PnL Log'!E397&lt;&gt;"",'Daily PnL Log'!E397,"")</f>
        <v>-5277.5</v>
      </c>
      <c r="F170" s="13">
        <f>IF('Daily PnL Log'!F397&lt;&gt;"",'Daily PnL Log'!F397,"")</f>
        <v>-30570</v>
      </c>
      <c r="G170" s="13">
        <f>IF('Daily PnL Log'!G397&lt;&gt;"",'Daily PnL Log'!G397,"")</f>
        <v>-11397.1</v>
      </c>
      <c r="H170" s="13">
        <f>IF('Daily PnL Log'!H397&lt;&gt;"",'Daily PnL Log'!H397,"")</f>
        <v>0</v>
      </c>
      <c r="I170" s="13">
        <f>IF('Daily PnL Log'!I397&lt;&gt;"",'Daily PnL Log'!I397,"")</f>
        <v>0</v>
      </c>
      <c r="J170" s="13">
        <f>IF('Daily PnL Log'!J397&lt;&gt;"",'Daily PnL Log'!J397,"")</f>
        <v>-15100.1</v>
      </c>
      <c r="K170" s="13">
        <f>IF('Daily PnL Log'!K397&lt;&gt;"",'Daily PnL Log'!K397,"")</f>
        <v>-56.4</v>
      </c>
      <c r="L170" s="13">
        <f>IF('Daily PnL Log'!L397&lt;&gt;"",'Daily PnL Log'!L397,"")</f>
        <v>-398.59</v>
      </c>
      <c r="M170" s="13">
        <f>IF('Daily PnL Log'!M397&lt;&gt;"",'Daily PnL Log'!M397,"")</f>
        <v>-454.98999999999995</v>
      </c>
      <c r="N170" s="13">
        <f>IF('Daily PnL Log'!N397&lt;&gt;"",'Daily PnL Log'!N397,"")</f>
        <v>-15555.09</v>
      </c>
      <c r="O170" s="13">
        <f t="shared" si="24"/>
        <v>854806.10000000009</v>
      </c>
      <c r="P170" s="13">
        <f t="shared" si="25"/>
        <v>108206.99999999991</v>
      </c>
      <c r="Q170" s="13">
        <f t="shared" si="26"/>
        <v>133236.6</v>
      </c>
      <c r="R170" s="13">
        <f t="shared" si="27"/>
        <v>432646.39999999991</v>
      </c>
      <c r="S170" s="13">
        <f t="shared" si="28"/>
        <v>545527.89999999991</v>
      </c>
      <c r="T170" s="13">
        <f t="shared" si="29"/>
        <v>-15685.500000000002</v>
      </c>
      <c r="U170" s="13">
        <f t="shared" si="30"/>
        <v>0</v>
      </c>
      <c r="V170" s="13">
        <f t="shared" si="31"/>
        <v>2058738.4999999995</v>
      </c>
      <c r="W170" s="13">
        <f>IF('Daily PnL Log'!W397&lt;&gt;"",'Daily PnL Log'!W397,"")</f>
        <v>1042248</v>
      </c>
      <c r="X170" s="15">
        <f>IF('Daily PnL Log'!X397&lt;&gt;"",'Daily PnL Log'!X397,"")</f>
        <v>-1.4924557303060308E-2</v>
      </c>
      <c r="Y170" s="13">
        <f>IF('Daily PnL Log'!Y397&lt;&gt;"",'Daily PnL Log'!Y397,"")</f>
        <v>-5158.2299999999996</v>
      </c>
      <c r="Z170" s="13" t="str">
        <f>IF('Daily PnL Log'!AA397&lt;&gt;"",'Daily PnL Log'!AA397,"")</f>
        <v/>
      </c>
      <c r="AA170" s="13" t="str">
        <f>IF('Daily PnL Log'!AB397&lt;&gt;"",'Daily PnL Log'!AB397,"")</f>
        <v/>
      </c>
      <c r="AB170" s="13">
        <f>IF('Daily PnL Log'!AC397&lt;&gt;"",'Daily PnL Log'!AC397,"")</f>
        <v>771946.77</v>
      </c>
    </row>
    <row r="171" spans="1:28" x14ac:dyDescent="0.25">
      <c r="A171" s="48" t="str">
        <f t="shared" si="23"/>
        <v>Jun</v>
      </c>
      <c r="B171" s="2">
        <f>'Daily PnL Log'!B398</f>
        <v>44740</v>
      </c>
      <c r="C171" s="11">
        <f>IF('Daily PnL Log'!C398&lt;&gt;"",'Daily PnL Log'!C398,"")</f>
        <v>-41414.6</v>
      </c>
      <c r="D171" s="11">
        <f>IF('Daily PnL Log'!D398&lt;&gt;"",'Daily PnL Log'!D398,"")</f>
        <v>59732.1</v>
      </c>
      <c r="E171" s="11">
        <f>IF('Daily PnL Log'!E398&lt;&gt;"",'Daily PnL Log'!E398,"")</f>
        <v>5572.6</v>
      </c>
      <c r="F171" s="11">
        <f>IF('Daily PnL Log'!F398&lt;&gt;"",'Daily PnL Log'!F398,"")</f>
        <v>6810.7</v>
      </c>
      <c r="G171" s="11">
        <f>IF('Daily PnL Log'!G398&lt;&gt;"",'Daily PnL Log'!G398,"")</f>
        <v>25497.599999999999</v>
      </c>
      <c r="H171" s="11">
        <f>IF('Daily PnL Log'!H398&lt;&gt;"",'Daily PnL Log'!H398,"")</f>
        <v>0</v>
      </c>
      <c r="I171" s="11">
        <f>IF('Daily PnL Log'!I398&lt;&gt;"",'Daily PnL Log'!I398,"")</f>
        <v>0</v>
      </c>
      <c r="J171" s="11">
        <f>IF('Daily PnL Log'!J398&lt;&gt;"",'Daily PnL Log'!J398,"")</f>
        <v>56198.399999999994</v>
      </c>
      <c r="K171" s="11">
        <f>IF('Daily PnL Log'!K398&lt;&gt;"",'Daily PnL Log'!K398,"")</f>
        <v>-89.68</v>
      </c>
      <c r="L171" s="11">
        <f>IF('Daily PnL Log'!L398&lt;&gt;"",'Daily PnL Log'!L398,"")</f>
        <v>-636.64</v>
      </c>
      <c r="M171" s="11">
        <f>IF('Daily PnL Log'!M398&lt;&gt;"",'Daily PnL Log'!M398,"")</f>
        <v>-726.31999999999994</v>
      </c>
      <c r="N171" s="11">
        <f>IF('Daily PnL Log'!N398&lt;&gt;"",'Daily PnL Log'!N398,"")</f>
        <v>55472.079999999994</v>
      </c>
      <c r="O171" s="11">
        <f t="shared" si="24"/>
        <v>813391.50000000012</v>
      </c>
      <c r="P171" s="11">
        <f t="shared" si="25"/>
        <v>167939.09999999992</v>
      </c>
      <c r="Q171" s="11">
        <f t="shared" si="26"/>
        <v>138809.20000000001</v>
      </c>
      <c r="R171" s="11">
        <f t="shared" si="27"/>
        <v>439457.09999999992</v>
      </c>
      <c r="S171" s="11">
        <f t="shared" si="28"/>
        <v>571025.49999999988</v>
      </c>
      <c r="T171" s="11">
        <f t="shared" si="29"/>
        <v>-15685.500000000002</v>
      </c>
      <c r="U171" s="11">
        <f t="shared" si="30"/>
        <v>0</v>
      </c>
      <c r="V171" s="11">
        <f t="shared" si="31"/>
        <v>2114936.8999999994</v>
      </c>
      <c r="W171" s="11">
        <f>IF('Daily PnL Log'!W398&lt;&gt;"",'Daily PnL Log'!W398,"")</f>
        <v>920637</v>
      </c>
      <c r="X171" s="16">
        <f>IF('Daily PnL Log'!X398&lt;&gt;"",'Daily PnL Log'!X398,"")</f>
        <v>6.0254019771093272E-2</v>
      </c>
      <c r="Y171" s="11" t="str">
        <f>IF('Daily PnL Log'!Y398&lt;&gt;"",'Daily PnL Log'!Y398,"")</f>
        <v/>
      </c>
      <c r="Z171" s="11" t="str">
        <f>IF('Daily PnL Log'!AA398&lt;&gt;"",'Daily PnL Log'!AA398,"")</f>
        <v/>
      </c>
      <c r="AA171" s="11" t="str">
        <f>IF('Daily PnL Log'!AB398&lt;&gt;"",'Daily PnL Log'!AB398,"")</f>
        <v/>
      </c>
      <c r="AB171" s="11">
        <f>IF('Daily PnL Log'!AC398&lt;&gt;"",'Daily PnL Log'!AC398,"")</f>
        <v>812175.7</v>
      </c>
    </row>
    <row r="172" spans="1:28" x14ac:dyDescent="0.25">
      <c r="A172" s="47" t="str">
        <f t="shared" si="23"/>
        <v>Jun</v>
      </c>
      <c r="B172" s="14">
        <f>'Daily PnL Log'!B399</f>
        <v>44741</v>
      </c>
      <c r="C172" s="13">
        <f>IF('Daily PnL Log'!C399&lt;&gt;"",'Daily PnL Log'!C399,"")</f>
        <v>-22443.1</v>
      </c>
      <c r="D172" s="13">
        <f>IF('Daily PnL Log'!D399&lt;&gt;"",'Daily PnL Log'!D399,"")</f>
        <v>1548</v>
      </c>
      <c r="E172" s="13">
        <f>IF('Daily PnL Log'!E399&lt;&gt;"",'Daily PnL Log'!E399,"")</f>
        <v>9538.7999999999993</v>
      </c>
      <c r="F172" s="13">
        <f>IF('Daily PnL Log'!F399&lt;&gt;"",'Daily PnL Log'!F399,"")</f>
        <v>26480.2</v>
      </c>
      <c r="G172" s="13">
        <f>IF('Daily PnL Log'!G399&lt;&gt;"",'Daily PnL Log'!G399,"")</f>
        <v>-25325</v>
      </c>
      <c r="H172" s="13">
        <f>IF('Daily PnL Log'!H399&lt;&gt;"",'Daily PnL Log'!H399,"")</f>
        <v>0</v>
      </c>
      <c r="I172" s="13">
        <f>IF('Daily PnL Log'!I399&lt;&gt;"",'Daily PnL Log'!I399,"")</f>
        <v>0</v>
      </c>
      <c r="J172" s="13">
        <f>IF('Daily PnL Log'!J399&lt;&gt;"",'Daily PnL Log'!J399,"")</f>
        <v>-10201.099999999999</v>
      </c>
      <c r="K172" s="13">
        <f>IF('Daily PnL Log'!K399&lt;&gt;"",'Daily PnL Log'!K399,"")</f>
        <v>-94.58</v>
      </c>
      <c r="L172" s="13">
        <f>IF('Daily PnL Log'!L399&lt;&gt;"",'Daily PnL Log'!L399,"")</f>
        <v>-669.07</v>
      </c>
      <c r="M172" s="13">
        <f>IF('Daily PnL Log'!M399&lt;&gt;"",'Daily PnL Log'!M399,"")</f>
        <v>-763.65000000000009</v>
      </c>
      <c r="N172" s="13">
        <f>IF('Daily PnL Log'!N399&lt;&gt;"",'Daily PnL Log'!N399,"")</f>
        <v>-10964.749999999998</v>
      </c>
      <c r="O172" s="13">
        <f t="shared" si="24"/>
        <v>790948.40000000014</v>
      </c>
      <c r="P172" s="13">
        <f t="shared" si="25"/>
        <v>169487.09999999992</v>
      </c>
      <c r="Q172" s="13">
        <f t="shared" si="26"/>
        <v>148348</v>
      </c>
      <c r="R172" s="13">
        <f t="shared" si="27"/>
        <v>465937.29999999993</v>
      </c>
      <c r="S172" s="13">
        <f t="shared" si="28"/>
        <v>545700.49999999988</v>
      </c>
      <c r="T172" s="13">
        <f t="shared" si="29"/>
        <v>-15685.500000000002</v>
      </c>
      <c r="U172" s="13">
        <f t="shared" si="30"/>
        <v>0</v>
      </c>
      <c r="V172" s="13">
        <f t="shared" si="31"/>
        <v>2104735.7999999993</v>
      </c>
      <c r="W172" s="13">
        <f>IF('Daily PnL Log'!W399&lt;&gt;"",'Daily PnL Log'!W399,"")</f>
        <v>633749</v>
      </c>
      <c r="X172" s="15">
        <f>IF('Daily PnL Log'!X399&lt;&gt;"",'Daily PnL Log'!X399,"")</f>
        <v>-1.7301407970663461E-2</v>
      </c>
      <c r="Y172" s="13" t="str">
        <f>IF('Daily PnL Log'!Y399&lt;&gt;"",'Daily PnL Log'!Y399,"")</f>
        <v/>
      </c>
      <c r="Z172" s="13" t="str">
        <f>IF('Daily PnL Log'!AA399&lt;&gt;"",'Daily PnL Log'!AA399,"")</f>
        <v/>
      </c>
      <c r="AA172" s="13" t="str">
        <f>IF('Daily PnL Log'!AB399&lt;&gt;"",'Daily PnL Log'!AB399,"")</f>
        <v/>
      </c>
      <c r="AB172" s="13">
        <f>IF('Daily PnL Log'!AC399&lt;&gt;"",'Daily PnL Log'!AC399,"")</f>
        <v>786019.3</v>
      </c>
    </row>
    <row r="173" spans="1:28" x14ac:dyDescent="0.25">
      <c r="A173" s="48" t="str">
        <f t="shared" si="23"/>
        <v>Jun</v>
      </c>
      <c r="B173" s="2">
        <f>'Daily PnL Log'!B400</f>
        <v>44742</v>
      </c>
      <c r="C173" s="11">
        <f>IF('Daily PnL Log'!C400&lt;&gt;"",'Daily PnL Log'!C400,"")</f>
        <v>-2167.8000000000002</v>
      </c>
      <c r="D173" s="11">
        <f>IF('Daily PnL Log'!D400&lt;&gt;"",'Daily PnL Log'!D400,"")</f>
        <v>-12369.1</v>
      </c>
      <c r="E173" s="11">
        <f>IF('Daily PnL Log'!E400&lt;&gt;"",'Daily PnL Log'!E400,"")</f>
        <v>12104.9</v>
      </c>
      <c r="F173" s="11">
        <f>IF('Daily PnL Log'!F400&lt;&gt;"",'Daily PnL Log'!F400,"")</f>
        <v>9076.2000000000007</v>
      </c>
      <c r="G173" s="11">
        <f>IF('Daily PnL Log'!G400&lt;&gt;"",'Daily PnL Log'!G400,"")</f>
        <v>47453.2</v>
      </c>
      <c r="H173" s="11">
        <f>IF('Daily PnL Log'!H400&lt;&gt;"",'Daily PnL Log'!H400,"")</f>
        <v>0</v>
      </c>
      <c r="I173" s="11">
        <f>IF('Daily PnL Log'!I400&lt;&gt;"",'Daily PnL Log'!I400,"")</f>
        <v>0</v>
      </c>
      <c r="J173" s="11">
        <f>IF('Daily PnL Log'!J400&lt;&gt;"",'Daily PnL Log'!J400,"")</f>
        <v>54097.399999999994</v>
      </c>
      <c r="K173" s="11">
        <f>IF('Daily PnL Log'!K400&lt;&gt;"",'Daily PnL Log'!K400,"")</f>
        <v>-170.2</v>
      </c>
      <c r="L173" s="11">
        <f>IF('Daily PnL Log'!L400&lt;&gt;"",'Daily PnL Log'!L400,"")</f>
        <v>-1204.05</v>
      </c>
      <c r="M173" s="11">
        <f>IF('Daily PnL Log'!M400&lt;&gt;"",'Daily PnL Log'!M400,"")</f>
        <v>-1374.25</v>
      </c>
      <c r="N173" s="11">
        <f>IF('Daily PnL Log'!N400&lt;&gt;"",'Daily PnL Log'!N400,"")</f>
        <v>52723.149999999994</v>
      </c>
      <c r="O173" s="11">
        <f t="shared" si="24"/>
        <v>788780.60000000009</v>
      </c>
      <c r="P173" s="11">
        <f t="shared" si="25"/>
        <v>157117.99999999991</v>
      </c>
      <c r="Q173" s="11">
        <f t="shared" si="26"/>
        <v>160452.9</v>
      </c>
      <c r="R173" s="11">
        <f t="shared" si="27"/>
        <v>475013.49999999994</v>
      </c>
      <c r="S173" s="11">
        <f t="shared" si="28"/>
        <v>593153.69999999984</v>
      </c>
      <c r="T173" s="11">
        <f t="shared" si="29"/>
        <v>-15685.500000000002</v>
      </c>
      <c r="U173" s="11">
        <f t="shared" si="30"/>
        <v>0</v>
      </c>
      <c r="V173" s="11">
        <f t="shared" si="31"/>
        <v>2158833.1999999993</v>
      </c>
      <c r="W173" s="11">
        <f>IF('Daily PnL Log'!W400&lt;&gt;"",'Daily PnL Log'!W400,"")</f>
        <v>751654</v>
      </c>
      <c r="X173" s="16">
        <f>IF('Daily PnL Log'!X400&lt;&gt;"",'Daily PnL Log'!X400,"")</f>
        <v>7.0142844979205851E-2</v>
      </c>
      <c r="Y173" s="11" t="str">
        <f>IF('Daily PnL Log'!Y400&lt;&gt;"",'Daily PnL Log'!Y400,"")</f>
        <v/>
      </c>
      <c r="Z173" s="11" t="str">
        <f>IF('Daily PnL Log'!AA400&lt;&gt;"",'Daily PnL Log'!AA400,"")</f>
        <v/>
      </c>
      <c r="AA173" s="11" t="str">
        <f>IF('Daily PnL Log'!AB400&lt;&gt;"",'Daily PnL Log'!AB400,"")</f>
        <v/>
      </c>
      <c r="AB173" s="11">
        <f>IF('Daily PnL Log'!AC400&lt;&gt;"",'Daily PnL Log'!AC400,"")</f>
        <v>837886.8</v>
      </c>
    </row>
    <row r="174" spans="1:28" x14ac:dyDescent="0.25">
      <c r="A174" s="47" t="str">
        <f t="shared" si="23"/>
        <v>Jul</v>
      </c>
      <c r="B174" s="14">
        <f>'Daily PnL Log'!B401</f>
        <v>44743</v>
      </c>
      <c r="C174" s="13">
        <f>IF('Daily PnL Log'!C401&lt;&gt;"",'Daily PnL Log'!C401,"")</f>
        <v>-51775.1</v>
      </c>
      <c r="D174" s="13">
        <f>IF('Daily PnL Log'!D401&lt;&gt;"",'Daily PnL Log'!D401,"")</f>
        <v>8335.4</v>
      </c>
      <c r="E174" s="13">
        <f>IF('Daily PnL Log'!E401&lt;&gt;"",'Daily PnL Log'!E401,"")</f>
        <v>7617.1</v>
      </c>
      <c r="F174" s="13">
        <f>IF('Daily PnL Log'!F401&lt;&gt;"",'Daily PnL Log'!F401,"")</f>
        <v>-6946.2</v>
      </c>
      <c r="G174" s="13">
        <f>IF('Daily PnL Log'!G401&lt;&gt;"",'Daily PnL Log'!G401,"")</f>
        <v>-35669.800000000003</v>
      </c>
      <c r="H174" s="13">
        <f>IF('Daily PnL Log'!H401&lt;&gt;"",'Daily PnL Log'!H401,"")</f>
        <v>0</v>
      </c>
      <c r="I174" s="13">
        <f>IF('Daily PnL Log'!I401&lt;&gt;"",'Daily PnL Log'!I401,"")</f>
        <v>0</v>
      </c>
      <c r="J174" s="13">
        <f>IF('Daily PnL Log'!J401&lt;&gt;"",'Daily PnL Log'!J401,"")</f>
        <v>-78438.600000000006</v>
      </c>
      <c r="K174" s="13">
        <f>IF('Daily PnL Log'!K401&lt;&gt;"",'Daily PnL Log'!K401,"")</f>
        <v>-52.45</v>
      </c>
      <c r="L174" s="13">
        <f>IF('Daily PnL Log'!L401&lt;&gt;"",'Daily PnL Log'!L401,"")</f>
        <v>-371.45</v>
      </c>
      <c r="M174" s="13">
        <f>IF('Daily PnL Log'!M401&lt;&gt;"",'Daily PnL Log'!M401,"")</f>
        <v>-423.9</v>
      </c>
      <c r="N174" s="13">
        <f>IF('Daily PnL Log'!N401&lt;&gt;"",'Daily PnL Log'!N401,"")</f>
        <v>-78862.5</v>
      </c>
      <c r="O174" s="13">
        <f t="shared" si="24"/>
        <v>737005.50000000012</v>
      </c>
      <c r="P174" s="13">
        <f t="shared" si="25"/>
        <v>165453.39999999991</v>
      </c>
      <c r="Q174" s="13">
        <f t="shared" si="26"/>
        <v>168070</v>
      </c>
      <c r="R174" s="13">
        <f t="shared" si="27"/>
        <v>468067.29999999993</v>
      </c>
      <c r="S174" s="13">
        <f t="shared" si="28"/>
        <v>557483.89999999979</v>
      </c>
      <c r="T174" s="13">
        <f t="shared" si="29"/>
        <v>-15685.500000000002</v>
      </c>
      <c r="U174" s="13">
        <f t="shared" si="30"/>
        <v>0</v>
      </c>
      <c r="V174" s="13">
        <f t="shared" si="31"/>
        <v>2080394.5999999992</v>
      </c>
      <c r="W174" s="13">
        <f>IF('Daily PnL Log'!W401&lt;&gt;"",'Daily PnL Log'!W401,"")</f>
        <v>747808</v>
      </c>
      <c r="X174" s="15">
        <f>IF('Daily PnL Log'!X401&lt;&gt;"",'Daily PnL Log'!X401,"")</f>
        <v>-0.1054582192220463</v>
      </c>
      <c r="Y174" s="13">
        <f>IF('Daily PnL Log'!Y401&lt;&gt;"",'Daily PnL Log'!Y401,"")</f>
        <v>-15442.24</v>
      </c>
      <c r="Z174" s="13">
        <f>IF('Daily PnL Log'!AA401&lt;&gt;"",'Daily PnL Log'!AA401,"")</f>
        <v>-616495.22</v>
      </c>
      <c r="AA174" s="13" t="str">
        <f>IF('Daily PnL Log'!AB401&lt;&gt;"",'Daily PnL Log'!AB401,"")</f>
        <v/>
      </c>
      <c r="AB174" s="13">
        <f>IF('Daily PnL Log'!AC401&lt;&gt;"",'Daily PnL Log'!AC401,"")</f>
        <v>156010.43</v>
      </c>
    </row>
    <row r="175" spans="1:28" x14ac:dyDescent="0.25">
      <c r="A175" s="48" t="str">
        <f t="shared" si="23"/>
        <v>Jul</v>
      </c>
      <c r="B175" s="2">
        <f>'Daily PnL Log'!B402</f>
        <v>44747</v>
      </c>
      <c r="C175" s="11">
        <f>IF('Daily PnL Log'!C402&lt;&gt;"",'Daily PnL Log'!C402,"")</f>
        <v>39690.400000000001</v>
      </c>
      <c r="D175" s="11">
        <f>IF('Daily PnL Log'!D402&lt;&gt;"",'Daily PnL Log'!D402,"")</f>
        <v>-6347.5</v>
      </c>
      <c r="E175" s="11">
        <f>IF('Daily PnL Log'!E402&lt;&gt;"",'Daily PnL Log'!E402,"")</f>
        <v>-49333.8</v>
      </c>
      <c r="F175" s="11">
        <f>IF('Daily PnL Log'!F402&lt;&gt;"",'Daily PnL Log'!F402,"")</f>
        <v>-28513.9</v>
      </c>
      <c r="G175" s="11">
        <f>IF('Daily PnL Log'!G402&lt;&gt;"",'Daily PnL Log'!G402,"")</f>
        <v>-12110.5</v>
      </c>
      <c r="H175" s="11">
        <f>IF('Daily PnL Log'!H402&lt;&gt;"",'Daily PnL Log'!H402,"")</f>
        <v>0</v>
      </c>
      <c r="I175" s="11">
        <f>IF('Daily PnL Log'!I402&lt;&gt;"",'Daily PnL Log'!I402,"")</f>
        <v>0</v>
      </c>
      <c r="J175" s="11">
        <f>IF('Daily PnL Log'!J402&lt;&gt;"",'Daily PnL Log'!J402,"")</f>
        <v>-56615.3</v>
      </c>
      <c r="K175" s="11">
        <f>IF('Daily PnL Log'!K402&lt;&gt;"",'Daily PnL Log'!K402,"")</f>
        <v>-104.96</v>
      </c>
      <c r="L175" s="11">
        <f>IF('Daily PnL Log'!L402&lt;&gt;"",'Daily PnL Log'!L402,"")</f>
        <v>-742.67</v>
      </c>
      <c r="M175" s="11">
        <f>IF('Daily PnL Log'!M402&lt;&gt;"",'Daily PnL Log'!M402,"")</f>
        <v>-847.63</v>
      </c>
      <c r="N175" s="11">
        <f>IF('Daily PnL Log'!N402&lt;&gt;"",'Daily PnL Log'!N402,"")</f>
        <v>-57462.93</v>
      </c>
      <c r="O175" s="11">
        <f t="shared" si="24"/>
        <v>776695.90000000014</v>
      </c>
      <c r="P175" s="11">
        <f t="shared" si="25"/>
        <v>159105.89999999991</v>
      </c>
      <c r="Q175" s="11">
        <f t="shared" si="26"/>
        <v>118736.2</v>
      </c>
      <c r="R175" s="11">
        <f t="shared" si="27"/>
        <v>439553.39999999991</v>
      </c>
      <c r="S175" s="11">
        <f t="shared" si="28"/>
        <v>545373.39999999979</v>
      </c>
      <c r="T175" s="11">
        <f t="shared" si="29"/>
        <v>-15685.500000000002</v>
      </c>
      <c r="U175" s="11">
        <f t="shared" si="30"/>
        <v>0</v>
      </c>
      <c r="V175" s="11">
        <f t="shared" si="31"/>
        <v>2023779.2999999991</v>
      </c>
      <c r="W175" s="11">
        <f>IF('Daily PnL Log'!W402&lt;&gt;"",'Daily PnL Log'!W402,"")</f>
        <v>699017</v>
      </c>
      <c r="X175" s="16">
        <f>IF('Daily PnL Log'!X402&lt;&gt;"",'Daily PnL Log'!X402,"")</f>
        <v>-8.2205339784297088E-2</v>
      </c>
      <c r="Y175" s="11" t="str">
        <f>IF('Daily PnL Log'!Y402&lt;&gt;"",'Daily PnL Log'!Y402,"")</f>
        <v/>
      </c>
      <c r="Z175" s="11" t="str">
        <f>IF('Daily PnL Log'!AA402&lt;&gt;"",'Daily PnL Log'!AA402,"")</f>
        <v/>
      </c>
      <c r="AA175" s="11" t="str">
        <f>IF('Daily PnL Log'!AB402&lt;&gt;"",'Daily PnL Log'!AB402,"")</f>
        <v/>
      </c>
      <c r="AB175" s="11">
        <f>IF('Daily PnL Log'!AC402&lt;&gt;"",'Daily PnL Log'!AC402,"")</f>
        <v>111392.05</v>
      </c>
    </row>
    <row r="176" spans="1:28" x14ac:dyDescent="0.25">
      <c r="A176" s="47" t="str">
        <f t="shared" ref="A176:A216" si="32">TEXT(B176,"mmm")</f>
        <v>Jul</v>
      </c>
      <c r="B176" s="14">
        <f>'Daily PnL Log'!B403</f>
        <v>44748</v>
      </c>
      <c r="C176" s="13">
        <f>IF('Daily PnL Log'!C403&lt;&gt;"",'Daily PnL Log'!C403,"")</f>
        <v>-24499.3</v>
      </c>
      <c r="D176" s="13">
        <f>IF('Daily PnL Log'!D403&lt;&gt;"",'Daily PnL Log'!D403,"")</f>
        <v>-1414.6</v>
      </c>
      <c r="E176" s="13">
        <f>IF('Daily PnL Log'!E403&lt;&gt;"",'Daily PnL Log'!E403,"")</f>
        <v>-3569.2</v>
      </c>
      <c r="F176" s="13">
        <f>IF('Daily PnL Log'!F403&lt;&gt;"",'Daily PnL Log'!F403,"")</f>
        <v>26246.400000000001</v>
      </c>
      <c r="G176" s="13">
        <f>IF('Daily PnL Log'!G403&lt;&gt;"",'Daily PnL Log'!G403,"")</f>
        <v>13858.5</v>
      </c>
      <c r="H176" s="13">
        <f>IF('Daily PnL Log'!H403&lt;&gt;"",'Daily PnL Log'!H403,"")</f>
        <v>0</v>
      </c>
      <c r="I176" s="13">
        <f>IF('Daily PnL Log'!I403&lt;&gt;"",'Daily PnL Log'!I403,"")</f>
        <v>0</v>
      </c>
      <c r="J176" s="13">
        <f>IF('Daily PnL Log'!J403&lt;&gt;"",'Daily PnL Log'!J403,"")</f>
        <v>10621.800000000003</v>
      </c>
      <c r="K176" s="13">
        <f>IF('Daily PnL Log'!K403&lt;&gt;"",'Daily PnL Log'!K403,"")</f>
        <v>-57.13</v>
      </c>
      <c r="L176" s="13">
        <f>IF('Daily PnL Log'!L403&lt;&gt;"",'Daily PnL Log'!L403,"")</f>
        <v>-404.57</v>
      </c>
      <c r="M176" s="13">
        <f>IF('Daily PnL Log'!M403&lt;&gt;"",'Daily PnL Log'!M403,"")</f>
        <v>-461.7</v>
      </c>
      <c r="N176" s="13">
        <f>IF('Daily PnL Log'!N403&lt;&gt;"",'Daily PnL Log'!N403,"")</f>
        <v>10160.100000000002</v>
      </c>
      <c r="O176" s="13">
        <f t="shared" ref="O176:V176" si="33">IF(C176&lt;&gt;"",O175+C176,"")</f>
        <v>752196.60000000009</v>
      </c>
      <c r="P176" s="13">
        <f t="shared" si="33"/>
        <v>157691.2999999999</v>
      </c>
      <c r="Q176" s="13">
        <f t="shared" si="33"/>
        <v>115167</v>
      </c>
      <c r="R176" s="13">
        <f t="shared" si="33"/>
        <v>465799.79999999993</v>
      </c>
      <c r="S176" s="13">
        <f t="shared" si="33"/>
        <v>559231.89999999979</v>
      </c>
      <c r="T176" s="13">
        <f t="shared" si="33"/>
        <v>-15685.500000000002</v>
      </c>
      <c r="U176" s="13">
        <f t="shared" si="33"/>
        <v>0</v>
      </c>
      <c r="V176" s="13">
        <f t="shared" si="33"/>
        <v>2034401.0999999992</v>
      </c>
      <c r="W176" s="13">
        <f>IF('Daily PnL Log'!W403&lt;&gt;"",'Daily PnL Log'!W403,"")</f>
        <v>662120</v>
      </c>
      <c r="X176" s="15">
        <f>IF('Daily PnL Log'!X403&lt;&gt;"",'Daily PnL Log'!X403,"")</f>
        <v>1.5344801546547457E-2</v>
      </c>
      <c r="Y176" s="13">
        <f>IF('Daily PnL Log'!Y403&lt;&gt;"",'Daily PnL Log'!Y403,"")</f>
        <v>-871.51</v>
      </c>
      <c r="Z176" s="13" t="str">
        <f>IF('Daily PnL Log'!AA403&lt;&gt;"",'Daily PnL Log'!AA403,"")</f>
        <v/>
      </c>
      <c r="AA176" s="13" t="str">
        <f>IF('Daily PnL Log'!AB403&lt;&gt;"",'Daily PnL Log'!AB403,"")</f>
        <v/>
      </c>
      <c r="AB176" s="13">
        <f>IF('Daily PnL Log'!AC403&lt;&gt;"",'Daily PnL Log'!AC403,"")</f>
        <v>123000.1</v>
      </c>
    </row>
    <row r="177" spans="1:28" x14ac:dyDescent="0.25">
      <c r="A177" s="48" t="str">
        <f t="shared" si="32"/>
        <v>Jul</v>
      </c>
      <c r="B177" s="2">
        <f>'Daily PnL Log'!B404</f>
        <v>44749</v>
      </c>
      <c r="C177" s="11">
        <f>IF('Daily PnL Log'!C404&lt;&gt;"",'Daily PnL Log'!C404,"")</f>
        <v>-25807.3</v>
      </c>
      <c r="D177" s="11">
        <f>IF('Daily PnL Log'!D404&lt;&gt;"",'Daily PnL Log'!D404,"")</f>
        <v>46651.6</v>
      </c>
      <c r="E177" s="11">
        <f>IF('Daily PnL Log'!E404&lt;&gt;"",'Daily PnL Log'!E404,"")</f>
        <v>-4146.6000000000004</v>
      </c>
      <c r="F177" s="11">
        <f>IF('Daily PnL Log'!F404&lt;&gt;"",'Daily PnL Log'!F404,"")</f>
        <v>-13975.4</v>
      </c>
      <c r="G177" s="11">
        <f>IF('Daily PnL Log'!G404&lt;&gt;"",'Daily PnL Log'!G404,"")</f>
        <v>46428.3</v>
      </c>
      <c r="H177" s="11">
        <f>IF('Daily PnL Log'!H404&lt;&gt;"",'Daily PnL Log'!H404,"")</f>
        <v>0</v>
      </c>
      <c r="I177" s="11">
        <f>IF('Daily PnL Log'!I404&lt;&gt;"",'Daily PnL Log'!I404,"")</f>
        <v>0</v>
      </c>
      <c r="J177" s="11">
        <f>IF('Daily PnL Log'!J404&lt;&gt;"",'Daily PnL Log'!J404,"")</f>
        <v>49150.6</v>
      </c>
      <c r="K177" s="11">
        <f>IF('Daily PnL Log'!K404&lt;&gt;"",'Daily PnL Log'!K404,"")</f>
        <v>-109.32</v>
      </c>
      <c r="L177" s="11">
        <f>IF('Daily PnL Log'!L404&lt;&gt;"",'Daily PnL Log'!L404,"")</f>
        <v>-775.33</v>
      </c>
      <c r="M177" s="11">
        <f>IF('Daily PnL Log'!M404&lt;&gt;"",'Daily PnL Log'!M404,"")</f>
        <v>-884.65000000000009</v>
      </c>
      <c r="N177" s="11">
        <f>IF('Daily PnL Log'!N404&lt;&gt;"",'Daily PnL Log'!N404,"")</f>
        <v>48265.95</v>
      </c>
      <c r="O177" s="11">
        <f t="shared" si="24"/>
        <v>726389.3</v>
      </c>
      <c r="P177" s="11">
        <f t="shared" si="25"/>
        <v>204342.89999999991</v>
      </c>
      <c r="Q177" s="11">
        <f t="shared" si="26"/>
        <v>111020.4</v>
      </c>
      <c r="R177" s="11">
        <f t="shared" si="27"/>
        <v>451824.39999999991</v>
      </c>
      <c r="S177" s="11">
        <f t="shared" si="28"/>
        <v>605660.19999999984</v>
      </c>
      <c r="T177" s="11">
        <f t="shared" si="29"/>
        <v>-15685.500000000002</v>
      </c>
      <c r="U177" s="11">
        <f t="shared" si="30"/>
        <v>0</v>
      </c>
      <c r="V177" s="11">
        <f t="shared" si="31"/>
        <v>2083551.6999999993</v>
      </c>
      <c r="W177" s="11">
        <f>IF('Daily PnL Log'!W404&lt;&gt;"",'Daily PnL Log'!W404,"")</f>
        <v>717191</v>
      </c>
      <c r="X177" s="16">
        <f>IF('Daily PnL Log'!X404&lt;&gt;"",'Daily PnL Log'!X404,"")</f>
        <v>6.7298599675679138E-2</v>
      </c>
      <c r="Y177" s="11" t="str">
        <f>IF('Daily PnL Log'!Y404&lt;&gt;"",'Daily PnL Log'!Y404,"")</f>
        <v/>
      </c>
      <c r="Z177" s="11" t="str">
        <f>IF('Daily PnL Log'!AA404&lt;&gt;"",'Daily PnL Log'!AA404,"")</f>
        <v/>
      </c>
      <c r="AA177" s="11" t="str">
        <f>IF('Daily PnL Log'!AB404&lt;&gt;"",'Daily PnL Log'!AB404,"")</f>
        <v/>
      </c>
      <c r="AB177" s="11">
        <f>IF('Daily PnL Log'!AC404&lt;&gt;"",'Daily PnL Log'!AC404,"")</f>
        <v>153361.45000000001</v>
      </c>
    </row>
    <row r="178" spans="1:28" x14ac:dyDescent="0.25">
      <c r="A178" s="47" t="str">
        <f t="shared" si="32"/>
        <v>Jul</v>
      </c>
      <c r="B178" s="14">
        <f>'Daily PnL Log'!B405</f>
        <v>44750</v>
      </c>
      <c r="C178" s="13">
        <f>IF('Daily PnL Log'!C405&lt;&gt;"",'Daily PnL Log'!C405,"")</f>
        <v>-51253.7</v>
      </c>
      <c r="D178" s="13">
        <f>IF('Daily PnL Log'!D405&lt;&gt;"",'Daily PnL Log'!D405,"")</f>
        <v>95751.1</v>
      </c>
      <c r="E178" s="13">
        <f>IF('Daily PnL Log'!E405&lt;&gt;"",'Daily PnL Log'!E405,"")</f>
        <v>-6234</v>
      </c>
      <c r="F178" s="13">
        <f>IF('Daily PnL Log'!F405&lt;&gt;"",'Daily PnL Log'!F405,"")</f>
        <v>-68819.100000000006</v>
      </c>
      <c r="G178" s="13">
        <f>IF('Daily PnL Log'!G405&lt;&gt;"",'Daily PnL Log'!G405,"")</f>
        <v>59431.3</v>
      </c>
      <c r="H178" s="13">
        <f>IF('Daily PnL Log'!H405&lt;&gt;"",'Daily PnL Log'!H405,"")</f>
        <v>0</v>
      </c>
      <c r="I178" s="13">
        <f>IF('Daily PnL Log'!I405&lt;&gt;"",'Daily PnL Log'!I405,"")</f>
        <v>0</v>
      </c>
      <c r="J178" s="13">
        <f>IF('Daily PnL Log'!J405&lt;&gt;"",'Daily PnL Log'!J405,"")</f>
        <v>28875.600000000006</v>
      </c>
      <c r="K178" s="13">
        <f>IF('Daily PnL Log'!K405&lt;&gt;"",'Daily PnL Log'!K405,"")</f>
        <v>-161.63999999999999</v>
      </c>
      <c r="L178" s="13">
        <f>IF('Daily PnL Log'!L405&lt;&gt;"",'Daily PnL Log'!L405,"")</f>
        <v>-1144.94</v>
      </c>
      <c r="M178" s="13">
        <f>IF('Daily PnL Log'!M405&lt;&gt;"",'Daily PnL Log'!M405,"")</f>
        <v>-1306.58</v>
      </c>
      <c r="N178" s="13">
        <f>IF('Daily PnL Log'!N405&lt;&gt;"",'Daily PnL Log'!N405,"")</f>
        <v>27569.020000000004</v>
      </c>
      <c r="O178" s="13">
        <f t="shared" si="24"/>
        <v>675135.60000000009</v>
      </c>
      <c r="P178" s="13">
        <f t="shared" si="25"/>
        <v>300093.99999999988</v>
      </c>
      <c r="Q178" s="13">
        <f t="shared" si="26"/>
        <v>104786.4</v>
      </c>
      <c r="R178" s="13">
        <f t="shared" si="27"/>
        <v>383005.29999999993</v>
      </c>
      <c r="S178" s="13">
        <f t="shared" si="28"/>
        <v>665091.49999999988</v>
      </c>
      <c r="T178" s="13">
        <f t="shared" si="29"/>
        <v>-15685.500000000002</v>
      </c>
      <c r="U178" s="13">
        <f t="shared" si="30"/>
        <v>0</v>
      </c>
      <c r="V178" s="13">
        <f t="shared" si="31"/>
        <v>2112427.2999999993</v>
      </c>
      <c r="W178" s="13">
        <f>IF('Daily PnL Log'!W405&lt;&gt;"",'Daily PnL Log'!W405,"")</f>
        <v>880808</v>
      </c>
      <c r="X178" s="15">
        <f>IF('Daily PnL Log'!X405&lt;&gt;"",'Daily PnL Log'!X405,"")</f>
        <v>3.1299693009146153E-2</v>
      </c>
      <c r="Y178" s="13">
        <f>IF('Daily PnL Log'!Y405&lt;&gt;"",'Daily PnL Log'!Y405,"")</f>
        <v>-2500</v>
      </c>
      <c r="Z178" s="13" t="str">
        <f>IF('Daily PnL Log'!AA405&lt;&gt;"",'Daily PnL Log'!AA405,"")</f>
        <v/>
      </c>
      <c r="AA178" s="13" t="str">
        <f>IF('Daily PnL Log'!AB405&lt;&gt;"",'Daily PnL Log'!AB405,"")</f>
        <v/>
      </c>
      <c r="AB178" s="13">
        <f>IF('Daily PnL Log'!AC405&lt;&gt;"",'Daily PnL Log'!AC405,"")</f>
        <v>190616.62</v>
      </c>
    </row>
    <row r="179" spans="1:28" x14ac:dyDescent="0.25">
      <c r="A179" s="48" t="str">
        <f t="shared" si="32"/>
        <v>Jul</v>
      </c>
      <c r="B179" s="2">
        <f>'Daily PnL Log'!B406</f>
        <v>44753</v>
      </c>
      <c r="C179" s="11">
        <f>IF('Daily PnL Log'!C406&lt;&gt;"",'Daily PnL Log'!C406,"")</f>
        <v>20079.8</v>
      </c>
      <c r="D179" s="11">
        <f>IF('Daily PnL Log'!D406&lt;&gt;"",'Daily PnL Log'!D406,"")</f>
        <v>-27715.4</v>
      </c>
      <c r="E179" s="11">
        <f>IF('Daily PnL Log'!E406&lt;&gt;"",'Daily PnL Log'!E406,"")</f>
        <v>4857</v>
      </c>
      <c r="F179" s="11">
        <f>IF('Daily PnL Log'!F406&lt;&gt;"",'Daily PnL Log'!F406,"")</f>
        <v>-67237.3</v>
      </c>
      <c r="G179" s="11">
        <f>IF('Daily PnL Log'!G406&lt;&gt;"",'Daily PnL Log'!G406,"")</f>
        <v>55641.599999999999</v>
      </c>
      <c r="H179" s="11">
        <f>IF('Daily PnL Log'!H406&lt;&gt;"",'Daily PnL Log'!H406,"")</f>
        <v>0</v>
      </c>
      <c r="I179" s="11">
        <f>IF('Daily PnL Log'!I406&lt;&gt;"",'Daily PnL Log'!I406,"")</f>
        <v>0</v>
      </c>
      <c r="J179" s="11">
        <f>IF('Daily PnL Log'!J406&lt;&gt;"",'Daily PnL Log'!J406,"")</f>
        <v>-14374.30000000001</v>
      </c>
      <c r="K179" s="11">
        <f>IF('Daily PnL Log'!K406&lt;&gt;"",'Daily PnL Log'!K406,"")</f>
        <v>-70.58</v>
      </c>
      <c r="L179" s="11">
        <f>IF('Daily PnL Log'!L406&lt;&gt;"",'Daily PnL Log'!L406,"")</f>
        <v>-500.02</v>
      </c>
      <c r="M179" s="11">
        <f>IF('Daily PnL Log'!M406&lt;&gt;"",'Daily PnL Log'!M406,"")</f>
        <v>-570.6</v>
      </c>
      <c r="N179" s="11">
        <f>IF('Daily PnL Log'!N406&lt;&gt;"",'Daily PnL Log'!N406,"")</f>
        <v>-14944.900000000011</v>
      </c>
      <c r="O179" s="11">
        <f t="shared" si="24"/>
        <v>695215.40000000014</v>
      </c>
      <c r="P179" s="11">
        <f t="shared" si="25"/>
        <v>272378.59999999986</v>
      </c>
      <c r="Q179" s="11">
        <f t="shared" si="26"/>
        <v>109643.4</v>
      </c>
      <c r="R179" s="11">
        <f t="shared" si="27"/>
        <v>315767.99999999994</v>
      </c>
      <c r="S179" s="11">
        <f t="shared" si="28"/>
        <v>720733.09999999986</v>
      </c>
      <c r="T179" s="11">
        <f t="shared" si="29"/>
        <v>-15685.500000000002</v>
      </c>
      <c r="U179" s="11">
        <f t="shared" si="30"/>
        <v>0</v>
      </c>
      <c r="V179" s="11">
        <f t="shared" si="31"/>
        <v>2098052.9999999995</v>
      </c>
      <c r="W179" s="11">
        <f>IF('Daily PnL Log'!W406&lt;&gt;"",'Daily PnL Log'!W406,"")</f>
        <v>937014</v>
      </c>
      <c r="X179" s="16">
        <f>IF('Daily PnL Log'!X406&lt;&gt;"",'Daily PnL Log'!X406,"")</f>
        <v>-1.5949494884814966E-2</v>
      </c>
      <c r="Y179" s="11">
        <f>IF('Daily PnL Log'!Y406&lt;&gt;"",'Daily PnL Log'!Y406,"")</f>
        <v>-250</v>
      </c>
      <c r="Z179" s="11" t="str">
        <f>IF('Daily PnL Log'!AA406&lt;&gt;"",'Daily PnL Log'!AA406,"")</f>
        <v/>
      </c>
      <c r="AA179" s="11" t="str">
        <f>IF('Daily PnL Log'!AB406&lt;&gt;"",'Daily PnL Log'!AB406,"")</f>
        <v/>
      </c>
      <c r="AB179" s="11">
        <f>IF('Daily PnL Log'!AC406&lt;&gt;"",'Daily PnL Log'!AC406,"")</f>
        <v>148908.01999999999</v>
      </c>
    </row>
    <row r="180" spans="1:28" x14ac:dyDescent="0.25">
      <c r="A180" s="47" t="str">
        <f t="shared" si="32"/>
        <v>Jul</v>
      </c>
      <c r="B180" s="14">
        <f>'Daily PnL Log'!B407</f>
        <v>44754</v>
      </c>
      <c r="C180" s="13">
        <f>IF('Daily PnL Log'!C407&lt;&gt;"",'Daily PnL Log'!C407,"")</f>
        <v>4373.8</v>
      </c>
      <c r="D180" s="13">
        <f>IF('Daily PnL Log'!D407&lt;&gt;"",'Daily PnL Log'!D407,"")</f>
        <v>-6808.8</v>
      </c>
      <c r="E180" s="13">
        <f>IF('Daily PnL Log'!E407&lt;&gt;"",'Daily PnL Log'!E407,"")</f>
        <v>10289</v>
      </c>
      <c r="F180" s="13">
        <f>IF('Daily PnL Log'!F407&lt;&gt;"",'Daily PnL Log'!F407,"")</f>
        <v>57572.5</v>
      </c>
      <c r="G180" s="13">
        <f>IF('Daily PnL Log'!G407&lt;&gt;"",'Daily PnL Log'!G407,"")</f>
        <v>-40542.5</v>
      </c>
      <c r="H180" s="13">
        <f>IF('Daily PnL Log'!H407&lt;&gt;"",'Daily PnL Log'!H407,"")</f>
        <v>0</v>
      </c>
      <c r="I180" s="13">
        <f>IF('Daily PnL Log'!I407&lt;&gt;"",'Daily PnL Log'!I407,"")</f>
        <v>0</v>
      </c>
      <c r="J180" s="13">
        <f>IF('Daily PnL Log'!J407&lt;&gt;"",'Daily PnL Log'!J407,"")</f>
        <v>24884</v>
      </c>
      <c r="K180" s="13">
        <f>IF('Daily PnL Log'!K407&lt;&gt;"",'Daily PnL Log'!K407,"")</f>
        <v>-289.11</v>
      </c>
      <c r="L180" s="13">
        <f>IF('Daily PnL Log'!L407&lt;&gt;"",'Daily PnL Log'!L407,"")</f>
        <v>-2046.16</v>
      </c>
      <c r="M180" s="13">
        <f>IF('Daily PnL Log'!M407&lt;&gt;"",'Daily PnL Log'!M407,"")</f>
        <v>-2335.27</v>
      </c>
      <c r="N180" s="13">
        <f>IF('Daily PnL Log'!N407&lt;&gt;"",'Daily PnL Log'!N407,"")</f>
        <v>22548.73</v>
      </c>
      <c r="O180" s="13">
        <f t="shared" si="24"/>
        <v>699589.20000000019</v>
      </c>
      <c r="P180" s="13">
        <f t="shared" si="25"/>
        <v>265569.79999999987</v>
      </c>
      <c r="Q180" s="13">
        <f t="shared" si="26"/>
        <v>119932.4</v>
      </c>
      <c r="R180" s="13">
        <f t="shared" si="27"/>
        <v>373340.49999999994</v>
      </c>
      <c r="S180" s="13">
        <f t="shared" si="28"/>
        <v>680190.59999999986</v>
      </c>
      <c r="T180" s="13">
        <f t="shared" si="29"/>
        <v>-15685.500000000002</v>
      </c>
      <c r="U180" s="13">
        <f t="shared" si="30"/>
        <v>0</v>
      </c>
      <c r="V180" s="13">
        <f t="shared" si="31"/>
        <v>2122936.9999999995</v>
      </c>
      <c r="W180" s="13">
        <f>IF('Daily PnL Log'!W407&lt;&gt;"",'Daily PnL Log'!W407,"")</f>
        <v>739447</v>
      </c>
      <c r="X180" s="15">
        <f>IF('Daily PnL Log'!X407&lt;&gt;"",'Daily PnL Log'!X407,"")</f>
        <v>3.0494044874074814E-2</v>
      </c>
      <c r="Y180" s="13">
        <f>IF('Daily PnL Log'!Y407&lt;&gt;"",'Daily PnL Log'!Y407,"")</f>
        <v>-8983</v>
      </c>
      <c r="Z180" s="13" t="str">
        <f>IF('Daily PnL Log'!AA407&lt;&gt;"",'Daily PnL Log'!AA407,"")</f>
        <v/>
      </c>
      <c r="AA180" s="13">
        <f>IF('Daily PnL Log'!AB407&lt;&gt;"",'Daily PnL Log'!AB407,"")</f>
        <v>-50000</v>
      </c>
      <c r="AB180" s="13">
        <f>IF('Daily PnL Log'!AC407&lt;&gt;"",'Daily PnL Log'!AC407,"")</f>
        <v>201695</v>
      </c>
    </row>
    <row r="181" spans="1:28" x14ac:dyDescent="0.25">
      <c r="A181" s="48" t="str">
        <f t="shared" si="32"/>
        <v>Jul</v>
      </c>
      <c r="B181" s="2">
        <f>'Daily PnL Log'!B408</f>
        <v>44755</v>
      </c>
      <c r="C181" s="11">
        <f>IF('Daily PnL Log'!C408&lt;&gt;"",'Daily PnL Log'!C408,"")</f>
        <v>-5683.4</v>
      </c>
      <c r="D181" s="11">
        <f>IF('Daily PnL Log'!D408&lt;&gt;"",'Daily PnL Log'!D408,"")</f>
        <v>11732.2</v>
      </c>
      <c r="E181" s="11">
        <f>IF('Daily PnL Log'!E408&lt;&gt;"",'Daily PnL Log'!E408,"")</f>
        <v>-17344.2</v>
      </c>
      <c r="F181" s="11">
        <f>IF('Daily PnL Log'!F408&lt;&gt;"",'Daily PnL Log'!F408,"")</f>
        <v>17399.8</v>
      </c>
      <c r="G181" s="11">
        <f>IF('Daily PnL Log'!G408&lt;&gt;"",'Daily PnL Log'!G408,"")</f>
        <v>-2219</v>
      </c>
      <c r="H181" s="11">
        <f>IF('Daily PnL Log'!H408&lt;&gt;"",'Daily PnL Log'!H408,"")</f>
        <v>0</v>
      </c>
      <c r="I181" s="11">
        <f>IF('Daily PnL Log'!I408&lt;&gt;"",'Daily PnL Log'!I408,"")</f>
        <v>0</v>
      </c>
      <c r="J181" s="11">
        <f>IF('Daily PnL Log'!J408&lt;&gt;"",'Daily PnL Log'!J408,"")</f>
        <v>3885.3999999999996</v>
      </c>
      <c r="K181" s="11">
        <f>IF('Daily PnL Log'!K408&lt;&gt;"",'Daily PnL Log'!K408,"")</f>
        <v>-114.07</v>
      </c>
      <c r="L181" s="11">
        <f>IF('Daily PnL Log'!L408&lt;&gt;"",'Daily PnL Log'!L408,"")</f>
        <v>-806.61</v>
      </c>
      <c r="M181" s="11">
        <f>IF('Daily PnL Log'!M408&lt;&gt;"",'Daily PnL Log'!M408,"")</f>
        <v>-920.68000000000006</v>
      </c>
      <c r="N181" s="11">
        <f>IF('Daily PnL Log'!N408&lt;&gt;"",'Daily PnL Log'!N408,"")</f>
        <v>2964.7199999999993</v>
      </c>
      <c r="O181" s="11">
        <f t="shared" si="24"/>
        <v>693905.80000000016</v>
      </c>
      <c r="P181" s="11">
        <f t="shared" si="25"/>
        <v>277301.99999999988</v>
      </c>
      <c r="Q181" s="11">
        <f t="shared" si="26"/>
        <v>102588.2</v>
      </c>
      <c r="R181" s="11">
        <f t="shared" si="27"/>
        <v>390740.29999999993</v>
      </c>
      <c r="S181" s="11">
        <f t="shared" si="28"/>
        <v>677971.59999999986</v>
      </c>
      <c r="T181" s="11">
        <f t="shared" si="29"/>
        <v>-15685.500000000002</v>
      </c>
      <c r="U181" s="11">
        <f t="shared" si="30"/>
        <v>0</v>
      </c>
      <c r="V181" s="11">
        <f t="shared" si="31"/>
        <v>2126822.3999999994</v>
      </c>
      <c r="W181" s="11">
        <f>IF('Daily PnL Log'!W408&lt;&gt;"",'Daily PnL Log'!W408,"")</f>
        <v>840509</v>
      </c>
      <c r="X181" s="16">
        <f>IF('Daily PnL Log'!X408&lt;&gt;"",'Daily PnL Log'!X408,"")</f>
        <v>3.5272912009270563E-3</v>
      </c>
      <c r="Y181" s="11" t="str">
        <f>IF('Daily PnL Log'!Y408&lt;&gt;"",'Daily PnL Log'!Y408,"")</f>
        <v/>
      </c>
      <c r="Z181" s="11" t="str">
        <f>IF('Daily PnL Log'!AA408&lt;&gt;"",'Daily PnL Log'!AA408,"")</f>
        <v/>
      </c>
      <c r="AA181" s="11" t="str">
        <f>IF('Daily PnL Log'!AB408&lt;&gt;"",'Daily PnL Log'!AB408,"")</f>
        <v/>
      </c>
      <c r="AB181" s="11">
        <f>IF('Daily PnL Log'!AC408&lt;&gt;"",'Daily PnL Log'!AC408,"")</f>
        <v>191010.57</v>
      </c>
    </row>
    <row r="182" spans="1:28" x14ac:dyDescent="0.25">
      <c r="A182" s="47" t="str">
        <f t="shared" si="32"/>
        <v>Jul</v>
      </c>
      <c r="B182" s="14">
        <f>'Daily PnL Log'!B409</f>
        <v>44756</v>
      </c>
      <c r="C182" s="13">
        <f>IF('Daily PnL Log'!C409&lt;&gt;"",'Daily PnL Log'!C409,"")</f>
        <v>-13131.3</v>
      </c>
      <c r="D182" s="13">
        <f>IF('Daily PnL Log'!D409&lt;&gt;"",'Daily PnL Log'!D409,"")</f>
        <v>7185.4</v>
      </c>
      <c r="E182" s="13">
        <f>IF('Daily PnL Log'!E409&lt;&gt;"",'Daily PnL Log'!E409,"")</f>
        <v>-11519.6</v>
      </c>
      <c r="F182" s="13">
        <f>IF('Daily PnL Log'!F409&lt;&gt;"",'Daily PnL Log'!F409,"")</f>
        <v>1619</v>
      </c>
      <c r="G182" s="13">
        <f>IF('Daily PnL Log'!G409&lt;&gt;"",'Daily PnL Log'!G409,"")</f>
        <v>11601.6</v>
      </c>
      <c r="H182" s="13">
        <f>IF('Daily PnL Log'!H409&lt;&gt;"",'Daily PnL Log'!H409,"")</f>
        <v>0</v>
      </c>
      <c r="I182" s="13">
        <f>IF('Daily PnL Log'!I409&lt;&gt;"",'Daily PnL Log'!I409,"")</f>
        <v>0</v>
      </c>
      <c r="J182" s="13">
        <f>IF('Daily PnL Log'!J409&lt;&gt;"",'Daily PnL Log'!J409,"")</f>
        <v>-4244.8999999999996</v>
      </c>
      <c r="K182" s="13">
        <f>IF('Daily PnL Log'!K409&lt;&gt;"",'Daily PnL Log'!K409,"")</f>
        <v>-93.25</v>
      </c>
      <c r="L182" s="13">
        <f>IF('Daily PnL Log'!L409&lt;&gt;"",'Daily PnL Log'!L409,"")</f>
        <v>-659.87</v>
      </c>
      <c r="M182" s="13">
        <f>IF('Daily PnL Log'!M409&lt;&gt;"",'Daily PnL Log'!M409,"")</f>
        <v>-753.12</v>
      </c>
      <c r="N182" s="13">
        <f>IF('Daily PnL Log'!N409&lt;&gt;"",'Daily PnL Log'!N409,"")</f>
        <v>-4998.0199999999995</v>
      </c>
      <c r="O182" s="13">
        <f t="shared" si="24"/>
        <v>680774.50000000012</v>
      </c>
      <c r="P182" s="13">
        <f t="shared" si="25"/>
        <v>284487.39999999991</v>
      </c>
      <c r="Q182" s="13">
        <f t="shared" si="26"/>
        <v>91068.599999999991</v>
      </c>
      <c r="R182" s="13">
        <f t="shared" si="27"/>
        <v>392359.29999999993</v>
      </c>
      <c r="S182" s="13">
        <f t="shared" si="28"/>
        <v>689573.19999999984</v>
      </c>
      <c r="T182" s="13">
        <f t="shared" si="29"/>
        <v>-15685.500000000002</v>
      </c>
      <c r="U182" s="13">
        <f t="shared" si="30"/>
        <v>0</v>
      </c>
      <c r="V182" s="13">
        <f t="shared" si="31"/>
        <v>2122577.4999999995</v>
      </c>
      <c r="W182" s="13">
        <f>IF('Daily PnL Log'!W409&lt;&gt;"",'Daily PnL Log'!W409,"")</f>
        <v>799905</v>
      </c>
      <c r="X182" s="15">
        <f>IF('Daily PnL Log'!X409&lt;&gt;"",'Daily PnL Log'!X409,"")</f>
        <v>-6.2482669817040771E-3</v>
      </c>
      <c r="Y182" s="13" t="str">
        <f>IF('Daily PnL Log'!Y409&lt;&gt;"",'Daily PnL Log'!Y409,"")</f>
        <v/>
      </c>
      <c r="Z182" s="13" t="str">
        <f>IF('Daily PnL Log'!AA409&lt;&gt;"",'Daily PnL Log'!AA409,"")</f>
        <v/>
      </c>
      <c r="AA182" s="13" t="str">
        <f>IF('Daily PnL Log'!AB409&lt;&gt;"",'Daily PnL Log'!AB409,"")</f>
        <v/>
      </c>
      <c r="AB182" s="13">
        <f>IF('Daily PnL Log'!AC409&lt;&gt;"",'Daily PnL Log'!AC409,"")</f>
        <v>169455.45</v>
      </c>
    </row>
    <row r="183" spans="1:28" x14ac:dyDescent="0.25">
      <c r="A183" s="48" t="str">
        <f t="shared" si="32"/>
        <v>Jul</v>
      </c>
      <c r="B183" s="2">
        <f>'Daily PnL Log'!B410</f>
        <v>44757</v>
      </c>
      <c r="C183" s="11">
        <f>IF('Daily PnL Log'!C410&lt;&gt;"",'Daily PnL Log'!C410,"")</f>
        <v>-22877.1</v>
      </c>
      <c r="D183" s="11">
        <f>IF('Daily PnL Log'!D410&lt;&gt;"",'Daily PnL Log'!D410,"")</f>
        <v>-8308.7000000000007</v>
      </c>
      <c r="E183" s="11">
        <f>IF('Daily PnL Log'!E410&lt;&gt;"",'Daily PnL Log'!E410,"")</f>
        <v>850.6</v>
      </c>
      <c r="F183" s="11">
        <f>IF('Daily PnL Log'!F410&lt;&gt;"",'Daily PnL Log'!F410,"")</f>
        <v>9444</v>
      </c>
      <c r="G183" s="11">
        <f>IF('Daily PnL Log'!G410&lt;&gt;"",'Daily PnL Log'!G410,"")</f>
        <v>754.2</v>
      </c>
      <c r="H183" s="11">
        <f>IF('Daily PnL Log'!H410&lt;&gt;"",'Daily PnL Log'!H410,"")</f>
        <v>0</v>
      </c>
      <c r="I183" s="11">
        <f>IF('Daily PnL Log'!I410&lt;&gt;"",'Daily PnL Log'!I410,"")</f>
        <v>0</v>
      </c>
      <c r="J183" s="11">
        <f>IF('Daily PnL Log'!J410&lt;&gt;"",'Daily PnL Log'!J410,"")</f>
        <v>-20137</v>
      </c>
      <c r="K183" s="11">
        <f>IF('Daily PnL Log'!K410&lt;&gt;"",'Daily PnL Log'!K410,"")</f>
        <v>-87.46</v>
      </c>
      <c r="L183" s="11">
        <f>IF('Daily PnL Log'!L410&lt;&gt;"",'Daily PnL Log'!L410,"")</f>
        <v>-618.70000000000005</v>
      </c>
      <c r="M183" s="11">
        <f>IF('Daily PnL Log'!M410&lt;&gt;"",'Daily PnL Log'!M410,"")</f>
        <v>-706.16000000000008</v>
      </c>
      <c r="N183" s="11">
        <f>IF('Daily PnL Log'!N410&lt;&gt;"",'Daily PnL Log'!N410,"")</f>
        <v>-20843.16</v>
      </c>
      <c r="O183" s="11">
        <f t="shared" si="24"/>
        <v>657897.40000000014</v>
      </c>
      <c r="P183" s="11">
        <f t="shared" si="25"/>
        <v>276178.6999999999</v>
      </c>
      <c r="Q183" s="11">
        <f t="shared" si="26"/>
        <v>91919.2</v>
      </c>
      <c r="R183" s="11">
        <f t="shared" si="27"/>
        <v>401803.29999999993</v>
      </c>
      <c r="S183" s="11">
        <f t="shared" si="28"/>
        <v>690327.39999999979</v>
      </c>
      <c r="T183" s="11">
        <f t="shared" si="29"/>
        <v>-15685.500000000002</v>
      </c>
      <c r="U183" s="11">
        <f t="shared" si="30"/>
        <v>0</v>
      </c>
      <c r="V183" s="11">
        <f t="shared" si="31"/>
        <v>2102440.4999999995</v>
      </c>
      <c r="W183" s="11">
        <f>IF('Daily PnL Log'!W410&lt;&gt;"",'Daily PnL Log'!W410,"")</f>
        <v>830668</v>
      </c>
      <c r="X183" s="16">
        <f>IF('Daily PnL Log'!X410&lt;&gt;"",'Daily PnL Log'!X410,"")</f>
        <v>-2.5092046401209628E-2</v>
      </c>
      <c r="Y183" s="11" t="str">
        <f>IF('Daily PnL Log'!Y410&lt;&gt;"",'Daily PnL Log'!Y410,"")</f>
        <v/>
      </c>
      <c r="Z183" s="11" t="str">
        <f>IF('Daily PnL Log'!AA410&lt;&gt;"",'Daily PnL Log'!AA410,"")</f>
        <v/>
      </c>
      <c r="AA183" s="11" t="str">
        <f>IF('Daily PnL Log'!AB410&lt;&gt;"",'Daily PnL Log'!AB410,"")</f>
        <v/>
      </c>
      <c r="AB183" s="11">
        <f>IF('Daily PnL Log'!AC410&lt;&gt;"",'Daily PnL Log'!AC410,"")</f>
        <v>165470.29</v>
      </c>
    </row>
    <row r="184" spans="1:28" x14ac:dyDescent="0.25">
      <c r="A184" s="47" t="str">
        <f t="shared" si="32"/>
        <v>Jul</v>
      </c>
      <c r="B184" s="14">
        <f>'Daily PnL Log'!B411</f>
        <v>44760</v>
      </c>
      <c r="C184" s="13">
        <f>IF('Daily PnL Log'!C411&lt;&gt;"",'Daily PnL Log'!C411,"")</f>
        <v>627.1</v>
      </c>
      <c r="D184" s="13">
        <f>IF('Daily PnL Log'!D411&lt;&gt;"",'Daily PnL Log'!D411,"")</f>
        <v>14668.3</v>
      </c>
      <c r="E184" s="13">
        <f>IF('Daily PnL Log'!E411&lt;&gt;"",'Daily PnL Log'!E411,"")</f>
        <v>-5066</v>
      </c>
      <c r="F184" s="13">
        <f>IF('Daily PnL Log'!F411&lt;&gt;"",'Daily PnL Log'!F411,"")</f>
        <v>15202.9</v>
      </c>
      <c r="G184" s="13">
        <f>IF('Daily PnL Log'!G411&lt;&gt;"",'Daily PnL Log'!G411,"")</f>
        <v>4779.3</v>
      </c>
      <c r="H184" s="13">
        <f>IF('Daily PnL Log'!H411&lt;&gt;"",'Daily PnL Log'!H411,"")</f>
        <v>0</v>
      </c>
      <c r="I184" s="13">
        <f>IF('Daily PnL Log'!I411&lt;&gt;"",'Daily PnL Log'!I411,"")</f>
        <v>0</v>
      </c>
      <c r="J184" s="13">
        <f>IF('Daily PnL Log'!J411&lt;&gt;"",'Daily PnL Log'!J411,"")</f>
        <v>30211.599999999999</v>
      </c>
      <c r="K184" s="13">
        <f>IF('Daily PnL Log'!K411&lt;&gt;"",'Daily PnL Log'!K411,"")</f>
        <v>-116.84</v>
      </c>
      <c r="L184" s="13">
        <f>IF('Daily PnL Log'!L411&lt;&gt;"",'Daily PnL Log'!L411,"")</f>
        <v>-826.62</v>
      </c>
      <c r="M184" s="13">
        <f>IF('Daily PnL Log'!M411&lt;&gt;"",'Daily PnL Log'!M411,"")</f>
        <v>-943.46</v>
      </c>
      <c r="N184" s="13">
        <f>IF('Daily PnL Log'!N411&lt;&gt;"",'Daily PnL Log'!N411,"")</f>
        <v>29268.14</v>
      </c>
      <c r="O184" s="13">
        <f t="shared" si="24"/>
        <v>658524.50000000012</v>
      </c>
      <c r="P184" s="13">
        <f t="shared" si="25"/>
        <v>290846.99999999988</v>
      </c>
      <c r="Q184" s="13">
        <f t="shared" si="26"/>
        <v>86853.2</v>
      </c>
      <c r="R184" s="13">
        <f t="shared" si="27"/>
        <v>417006.19999999995</v>
      </c>
      <c r="S184" s="13">
        <f t="shared" si="28"/>
        <v>695106.69999999984</v>
      </c>
      <c r="T184" s="13">
        <f t="shared" si="29"/>
        <v>-15685.500000000002</v>
      </c>
      <c r="U184" s="13">
        <f t="shared" si="30"/>
        <v>0</v>
      </c>
      <c r="V184" s="13">
        <f t="shared" si="31"/>
        <v>2132652.0999999996</v>
      </c>
      <c r="W184" s="13">
        <f>IF('Daily PnL Log'!W411&lt;&gt;"",'Daily PnL Log'!W411,"")</f>
        <v>813609</v>
      </c>
      <c r="X184" s="15">
        <f>IF('Daily PnL Log'!X411&lt;&gt;"",'Daily PnL Log'!X411,"")</f>
        <v>3.5973225468253177E-2</v>
      </c>
      <c r="Y184" s="13" t="str">
        <f>IF('Daily PnL Log'!Y411&lt;&gt;"",'Daily PnL Log'!Y411,"")</f>
        <v/>
      </c>
      <c r="Z184" s="13" t="str">
        <f>IF('Daily PnL Log'!AA411&lt;&gt;"",'Daily PnL Log'!AA411,"")</f>
        <v/>
      </c>
      <c r="AA184" s="13" t="str">
        <f>IF('Daily PnL Log'!AB411&lt;&gt;"",'Daily PnL Log'!AB411,"")</f>
        <v/>
      </c>
      <c r="AB184" s="13">
        <f>IF('Daily PnL Log'!AC411&lt;&gt;"",'Daily PnL Log'!AC411,"")</f>
        <v>188748.58</v>
      </c>
    </row>
    <row r="185" spans="1:28" x14ac:dyDescent="0.25">
      <c r="A185" s="48" t="str">
        <f t="shared" si="32"/>
        <v>Jul</v>
      </c>
      <c r="B185" s="2">
        <f>'Daily PnL Log'!B412</f>
        <v>44761</v>
      </c>
      <c r="C185" s="11">
        <f>IF('Daily PnL Log'!C412&lt;&gt;"",'Daily PnL Log'!C412,"")</f>
        <v>-6614.7</v>
      </c>
      <c r="D185" s="11">
        <f>IF('Daily PnL Log'!D412&lt;&gt;"",'Daily PnL Log'!D412,"")</f>
        <v>906.4</v>
      </c>
      <c r="E185" s="11">
        <f>IF('Daily PnL Log'!E412&lt;&gt;"",'Daily PnL Log'!E412,"")</f>
        <v>-2864.2</v>
      </c>
      <c r="F185" s="11">
        <f>IF('Daily PnL Log'!F412&lt;&gt;"",'Daily PnL Log'!F412,"")</f>
        <v>28938.2</v>
      </c>
      <c r="G185" s="11">
        <f>IF('Daily PnL Log'!G412&lt;&gt;"",'Daily PnL Log'!G412,"")</f>
        <v>-16756.2</v>
      </c>
      <c r="H185" s="11">
        <f>IF('Daily PnL Log'!H412&lt;&gt;"",'Daily PnL Log'!H412,"")</f>
        <v>0</v>
      </c>
      <c r="I185" s="11">
        <f>IF('Daily PnL Log'!I412&lt;&gt;"",'Daily PnL Log'!I412,"")</f>
        <v>0</v>
      </c>
      <c r="J185" s="11">
        <f>IF('Daily PnL Log'!J412&lt;&gt;"",'Daily PnL Log'!J412,"")</f>
        <v>3609.5</v>
      </c>
      <c r="K185" s="11">
        <f>IF('Daily PnL Log'!K412&lt;&gt;"",'Daily PnL Log'!K412,"")</f>
        <v>-79.23</v>
      </c>
      <c r="L185" s="11">
        <f>IF('Daily PnL Log'!L412&lt;&gt;"",'Daily PnL Log'!L412,"")</f>
        <v>-558.61</v>
      </c>
      <c r="M185" s="11">
        <f>IF('Daily PnL Log'!M412&lt;&gt;"",'Daily PnL Log'!M412,"")</f>
        <v>-637.84</v>
      </c>
      <c r="N185" s="11">
        <f>IF('Daily PnL Log'!N412&lt;&gt;"",'Daily PnL Log'!N412,"")</f>
        <v>2971.66</v>
      </c>
      <c r="O185" s="11">
        <f t="shared" si="24"/>
        <v>651909.80000000016</v>
      </c>
      <c r="P185" s="11">
        <f t="shared" si="25"/>
        <v>291753.39999999991</v>
      </c>
      <c r="Q185" s="11">
        <f t="shared" si="26"/>
        <v>83989</v>
      </c>
      <c r="R185" s="11">
        <f t="shared" si="27"/>
        <v>445944.39999999997</v>
      </c>
      <c r="S185" s="11">
        <f t="shared" si="28"/>
        <v>678350.49999999988</v>
      </c>
      <c r="T185" s="11">
        <f t="shared" si="29"/>
        <v>-15685.500000000002</v>
      </c>
      <c r="U185" s="11">
        <f t="shared" si="30"/>
        <v>0</v>
      </c>
      <c r="V185" s="11">
        <f t="shared" si="31"/>
        <v>2136261.5999999996</v>
      </c>
      <c r="W185" s="11">
        <f>IF('Daily PnL Log'!W412&lt;&gt;"",'Daily PnL Log'!W412,"")</f>
        <v>808243</v>
      </c>
      <c r="X185" s="16">
        <f>IF('Daily PnL Log'!X412&lt;&gt;"",'Daily PnL Log'!X412,"")</f>
        <v>3.6766912920990344E-3</v>
      </c>
      <c r="Y185" s="11" t="str">
        <f>IF('Daily PnL Log'!Y412&lt;&gt;"",'Daily PnL Log'!Y412,"")</f>
        <v/>
      </c>
      <c r="Z185" s="11" t="str">
        <f>IF('Daily PnL Log'!AA412&lt;&gt;"",'Daily PnL Log'!AA412,"")</f>
        <v/>
      </c>
      <c r="AA185" s="11" t="str">
        <f>IF('Daily PnL Log'!AB412&lt;&gt;"",'Daily PnL Log'!AB412,"")</f>
        <v/>
      </c>
      <c r="AB185" s="11">
        <f>IF('Daily PnL Log'!AC412&lt;&gt;"",'Daily PnL Log'!AC412,"")</f>
        <v>176489.74</v>
      </c>
    </row>
    <row r="186" spans="1:28" x14ac:dyDescent="0.25">
      <c r="A186" s="47" t="str">
        <f t="shared" si="32"/>
        <v>Jul</v>
      </c>
      <c r="B186" s="14">
        <f>'Daily PnL Log'!B413</f>
        <v>44762</v>
      </c>
      <c r="C186" s="13">
        <f>IF('Daily PnL Log'!C413&lt;&gt;"",'Daily PnL Log'!C413,"")</f>
        <v>44262</v>
      </c>
      <c r="D186" s="13">
        <f>IF('Daily PnL Log'!D413&lt;&gt;"",'Daily PnL Log'!D413,"")</f>
        <v>4107.3</v>
      </c>
      <c r="E186" s="13">
        <f>IF('Daily PnL Log'!E413&lt;&gt;"",'Daily PnL Log'!E413,"")</f>
        <v>-841.3</v>
      </c>
      <c r="F186" s="13">
        <f>IF('Daily PnL Log'!F413&lt;&gt;"",'Daily PnL Log'!F413,"")</f>
        <v>9757.1</v>
      </c>
      <c r="G186" s="13">
        <f>IF('Daily PnL Log'!G413&lt;&gt;"",'Daily PnL Log'!G413,"")</f>
        <v>32777.199999999997</v>
      </c>
      <c r="H186" s="13">
        <f>IF('Daily PnL Log'!H413&lt;&gt;"",'Daily PnL Log'!H413,"")</f>
        <v>0</v>
      </c>
      <c r="I186" s="13">
        <f>IF('Daily PnL Log'!I413&lt;&gt;"",'Daily PnL Log'!I413,"")</f>
        <v>0</v>
      </c>
      <c r="J186" s="13">
        <f>IF('Daily PnL Log'!J413&lt;&gt;"",'Daily PnL Log'!J413,"")</f>
        <v>90062.299999999988</v>
      </c>
      <c r="K186" s="13">
        <f>IF('Daily PnL Log'!K413&lt;&gt;"",'Daily PnL Log'!K413,"")</f>
        <v>-106.84</v>
      </c>
      <c r="L186" s="13">
        <f>IF('Daily PnL Log'!L413&lt;&gt;"",'Daily PnL Log'!L413,"")</f>
        <v>-752.95</v>
      </c>
      <c r="M186" s="13">
        <f>IF('Daily PnL Log'!M413&lt;&gt;"",'Daily PnL Log'!M413,"")</f>
        <v>-859.79000000000008</v>
      </c>
      <c r="N186" s="13">
        <f>IF('Daily PnL Log'!N413&lt;&gt;"",'Daily PnL Log'!N413,"")</f>
        <v>89202.51</v>
      </c>
      <c r="O186" s="13">
        <f t="shared" si="24"/>
        <v>696171.80000000016</v>
      </c>
      <c r="P186" s="13">
        <f t="shared" si="25"/>
        <v>295860.6999999999</v>
      </c>
      <c r="Q186" s="13">
        <f t="shared" si="26"/>
        <v>83147.7</v>
      </c>
      <c r="R186" s="13">
        <f t="shared" si="27"/>
        <v>455701.49999999994</v>
      </c>
      <c r="S186" s="13">
        <f t="shared" si="28"/>
        <v>711127.69999999984</v>
      </c>
      <c r="T186" s="13">
        <f t="shared" si="29"/>
        <v>-15685.500000000002</v>
      </c>
      <c r="U186" s="13">
        <f t="shared" si="30"/>
        <v>0</v>
      </c>
      <c r="V186" s="13">
        <f t="shared" si="31"/>
        <v>2226323.8999999994</v>
      </c>
      <c r="W186" s="13">
        <f>IF('Daily PnL Log'!W413&lt;&gt;"",'Daily PnL Log'!W413,"")</f>
        <v>990112</v>
      </c>
      <c r="X186" s="15">
        <f>IF('Daily PnL Log'!X413&lt;&gt;"",'Daily PnL Log'!X413,"")</f>
        <v>9.0093353075207647E-2</v>
      </c>
      <c r="Y186" s="13" t="str">
        <f>IF('Daily PnL Log'!Y413&lt;&gt;"",'Daily PnL Log'!Y413,"")</f>
        <v/>
      </c>
      <c r="Z186" s="13" t="str">
        <f>IF('Daily PnL Log'!AA413&lt;&gt;"",'Daily PnL Log'!AA413,"")</f>
        <v/>
      </c>
      <c r="AA186" s="13" t="str">
        <f>IF('Daily PnL Log'!AB413&lt;&gt;"",'Daily PnL Log'!AB413,"")</f>
        <v/>
      </c>
      <c r="AB186" s="13">
        <f>IF('Daily PnL Log'!AC413&lt;&gt;"",'Daily PnL Log'!AC413,"")</f>
        <v>292606.45</v>
      </c>
    </row>
    <row r="187" spans="1:28" x14ac:dyDescent="0.25">
      <c r="A187" s="48" t="str">
        <f t="shared" si="32"/>
        <v>Jul</v>
      </c>
      <c r="B187" s="2">
        <f>'Daily PnL Log'!B414</f>
        <v>44763</v>
      </c>
      <c r="C187" s="11">
        <f>IF('Daily PnL Log'!C414&lt;&gt;"",'Daily PnL Log'!C414,"")</f>
        <v>35522</v>
      </c>
      <c r="D187" s="11">
        <f>IF('Daily PnL Log'!D414&lt;&gt;"",'Daily PnL Log'!D414,"")</f>
        <v>-40263.599999999999</v>
      </c>
      <c r="E187" s="11">
        <f>IF('Daily PnL Log'!E414&lt;&gt;"",'Daily PnL Log'!E414,"")</f>
        <v>6485.2</v>
      </c>
      <c r="F187" s="11">
        <f>IF('Daily PnL Log'!F414&lt;&gt;"",'Daily PnL Log'!F414,"")</f>
        <v>18213.099999999999</v>
      </c>
      <c r="G187" s="11">
        <f>IF('Daily PnL Log'!G414&lt;&gt;"",'Daily PnL Log'!G414,"")</f>
        <v>2390.6999999999998</v>
      </c>
      <c r="H187" s="11">
        <f>IF('Daily PnL Log'!H414&lt;&gt;"",'Daily PnL Log'!H414,"")</f>
        <v>0</v>
      </c>
      <c r="I187" s="11">
        <f>IF('Daily PnL Log'!I414&lt;&gt;"",'Daily PnL Log'!I414,"")</f>
        <v>0</v>
      </c>
      <c r="J187" s="11">
        <f>IF('Daily PnL Log'!J414&lt;&gt;"",'Daily PnL Log'!J414,"")</f>
        <v>22347.4</v>
      </c>
      <c r="K187" s="11">
        <f>IF('Daily PnL Log'!K414&lt;&gt;"",'Daily PnL Log'!K414,"")</f>
        <v>-145.61000000000001</v>
      </c>
      <c r="L187" s="11">
        <f>IF('Daily PnL Log'!L414&lt;&gt;"",'Daily PnL Log'!L414,"")</f>
        <v>-1023.93</v>
      </c>
      <c r="M187" s="11">
        <f>IF('Daily PnL Log'!M414&lt;&gt;"",'Daily PnL Log'!M414,"")</f>
        <v>-1169.54</v>
      </c>
      <c r="N187" s="11">
        <f>IF('Daily PnL Log'!N414&lt;&gt;"",'Daily PnL Log'!N414,"")</f>
        <v>21177.86</v>
      </c>
      <c r="O187" s="11">
        <f t="shared" si="24"/>
        <v>731693.80000000016</v>
      </c>
      <c r="P187" s="11">
        <f t="shared" si="25"/>
        <v>255597.09999999989</v>
      </c>
      <c r="Q187" s="11">
        <f t="shared" si="26"/>
        <v>89632.9</v>
      </c>
      <c r="R187" s="11">
        <f t="shared" si="27"/>
        <v>473914.59999999992</v>
      </c>
      <c r="S187" s="11">
        <f t="shared" si="28"/>
        <v>713518.39999999979</v>
      </c>
      <c r="T187" s="11">
        <f t="shared" si="29"/>
        <v>-15685.500000000002</v>
      </c>
      <c r="U187" s="11">
        <f t="shared" si="30"/>
        <v>0</v>
      </c>
      <c r="V187" s="11">
        <f t="shared" si="31"/>
        <v>2248671.2999999993</v>
      </c>
      <c r="W187" s="11">
        <f>IF('Daily PnL Log'!W414&lt;&gt;"",'Daily PnL Log'!W414,"")</f>
        <v>948054</v>
      </c>
      <c r="X187" s="16">
        <f>IF('Daily PnL Log'!X414&lt;&gt;"",'Daily PnL Log'!X414,"")</f>
        <v>2.2338242336406997E-2</v>
      </c>
      <c r="Y187" s="11" t="str">
        <f>IF('Daily PnL Log'!Y414&lt;&gt;"",'Daily PnL Log'!Y414,"")</f>
        <v/>
      </c>
      <c r="Z187" s="11" t="str">
        <f>IF('Daily PnL Log'!AA414&lt;&gt;"",'Daily PnL Log'!AA414,"")</f>
        <v/>
      </c>
      <c r="AA187" s="11" t="str">
        <f>IF('Daily PnL Log'!AB414&lt;&gt;"",'Daily PnL Log'!AB414,"")</f>
        <v/>
      </c>
      <c r="AB187" s="11">
        <f>IF('Daily PnL Log'!AC414&lt;&gt;"",'Daily PnL Log'!AC414,"")</f>
        <v>317709.90999999997</v>
      </c>
    </row>
    <row r="188" spans="1:28" x14ac:dyDescent="0.25">
      <c r="A188" s="47" t="str">
        <f t="shared" si="32"/>
        <v>Jul</v>
      </c>
      <c r="B188" s="14">
        <f>'Daily PnL Log'!B415</f>
        <v>44764</v>
      </c>
      <c r="C188" s="13">
        <f>IF('Daily PnL Log'!C415&lt;&gt;"",'Daily PnL Log'!C415,"")</f>
        <v>24205.599999999999</v>
      </c>
      <c r="D188" s="13">
        <f>IF('Daily PnL Log'!D415&lt;&gt;"",'Daily PnL Log'!D415,"")</f>
        <v>-13386.6</v>
      </c>
      <c r="E188" s="13">
        <f>IF('Daily PnL Log'!E415&lt;&gt;"",'Daily PnL Log'!E415,"")</f>
        <v>-3043.4</v>
      </c>
      <c r="F188" s="13">
        <f>IF('Daily PnL Log'!F415&lt;&gt;"",'Daily PnL Log'!F415,"")</f>
        <v>-29405.1</v>
      </c>
      <c r="G188" s="13">
        <f>IF('Daily PnL Log'!G415&lt;&gt;"",'Daily PnL Log'!G415,"")</f>
        <v>66681.399999999994</v>
      </c>
      <c r="H188" s="13">
        <f>IF('Daily PnL Log'!H415&lt;&gt;"",'Daily PnL Log'!H415,"")</f>
        <v>0</v>
      </c>
      <c r="I188" s="13">
        <f>IF('Daily PnL Log'!I415&lt;&gt;"",'Daily PnL Log'!I415,"")</f>
        <v>0</v>
      </c>
      <c r="J188" s="13">
        <f>IF('Daily PnL Log'!J415&lt;&gt;"",'Daily PnL Log'!J415,"")</f>
        <v>45051.899999999994</v>
      </c>
      <c r="K188" s="13">
        <f>IF('Daily PnL Log'!K415&lt;&gt;"",'Daily PnL Log'!K415,"")</f>
        <v>-650.70000000000005</v>
      </c>
      <c r="L188" s="13">
        <f>IF('Daily PnL Log'!L415&lt;&gt;"",'Daily PnL Log'!L415,"")</f>
        <v>-3435.95</v>
      </c>
      <c r="M188" s="13">
        <f>IF('Daily PnL Log'!M415&lt;&gt;"",'Daily PnL Log'!M415,"")</f>
        <v>-4086.6499999999996</v>
      </c>
      <c r="N188" s="13">
        <f>IF('Daily PnL Log'!N415&lt;&gt;"",'Daily PnL Log'!N415,"")</f>
        <v>40965.249999999993</v>
      </c>
      <c r="O188" s="13">
        <f t="shared" si="24"/>
        <v>755899.40000000014</v>
      </c>
      <c r="P188" s="13">
        <f t="shared" si="25"/>
        <v>242210.49999999988</v>
      </c>
      <c r="Q188" s="13">
        <f t="shared" si="26"/>
        <v>86589.5</v>
      </c>
      <c r="R188" s="13">
        <f t="shared" si="27"/>
        <v>444509.49999999994</v>
      </c>
      <c r="S188" s="13">
        <f t="shared" si="28"/>
        <v>780199.79999999981</v>
      </c>
      <c r="T188" s="13">
        <f t="shared" si="29"/>
        <v>-15685.500000000002</v>
      </c>
      <c r="U188" s="13">
        <f t="shared" si="30"/>
        <v>0</v>
      </c>
      <c r="V188" s="13">
        <f t="shared" si="31"/>
        <v>2293723.1999999993</v>
      </c>
      <c r="W188" s="13">
        <f>IF('Daily PnL Log'!W415&lt;&gt;"",'Daily PnL Log'!W415,"")</f>
        <v>628972</v>
      </c>
      <c r="X188" s="15">
        <f>IF('Daily PnL Log'!X415&lt;&gt;"",'Daily PnL Log'!X415,"")</f>
        <v>6.5130482755989122E-2</v>
      </c>
      <c r="Y188" s="13" t="str">
        <f>IF('Daily PnL Log'!Y415&lt;&gt;"",'Daily PnL Log'!Y415,"")</f>
        <v/>
      </c>
      <c r="Z188" s="13" t="str">
        <f>IF('Daily PnL Log'!AA415&lt;&gt;"",'Daily PnL Log'!AA415,"")</f>
        <v/>
      </c>
      <c r="AA188" s="13" t="str">
        <f>IF('Daily PnL Log'!AB415&lt;&gt;"",'Daily PnL Log'!AB415,"")</f>
        <v/>
      </c>
      <c r="AB188" s="13">
        <f>IF('Daily PnL Log'!AC415&lt;&gt;"",'Daily PnL Log'!AC415,"")</f>
        <v>363202.76</v>
      </c>
    </row>
    <row r="189" spans="1:28" x14ac:dyDescent="0.25">
      <c r="A189" s="48" t="str">
        <f t="shared" si="32"/>
        <v>Jul</v>
      </c>
      <c r="B189" s="2">
        <f>'Daily PnL Log'!B416</f>
        <v>44767</v>
      </c>
      <c r="C189" s="11">
        <f>IF('Daily PnL Log'!C416&lt;&gt;"",'Daily PnL Log'!C416,"")</f>
        <v>10139</v>
      </c>
      <c r="D189" s="11">
        <f>IF('Daily PnL Log'!D416&lt;&gt;"",'Daily PnL Log'!D416,"")</f>
        <v>43204</v>
      </c>
      <c r="E189" s="11">
        <f>IF('Daily PnL Log'!E416&lt;&gt;"",'Daily PnL Log'!E416,"")</f>
        <v>7617</v>
      </c>
      <c r="F189" s="11">
        <f>IF('Daily PnL Log'!F416&lt;&gt;"",'Daily PnL Log'!F416,"")</f>
        <v>31685.4</v>
      </c>
      <c r="G189" s="11">
        <f>IF('Daily PnL Log'!G416&lt;&gt;"",'Daily PnL Log'!G416,"")</f>
        <v>16153.4</v>
      </c>
      <c r="H189" s="11">
        <f>IF('Daily PnL Log'!H416&lt;&gt;"",'Daily PnL Log'!H416,"")</f>
        <v>0</v>
      </c>
      <c r="I189" s="11">
        <f>IF('Daily PnL Log'!I416&lt;&gt;"",'Daily PnL Log'!I416,"")</f>
        <v>0</v>
      </c>
      <c r="J189" s="11">
        <f>IF('Daily PnL Log'!J416&lt;&gt;"",'Daily PnL Log'!J416,"")</f>
        <v>108798.79999999999</v>
      </c>
      <c r="K189" s="11">
        <f>IF('Daily PnL Log'!K416&lt;&gt;"",'Daily PnL Log'!K416,"")</f>
        <v>-125.29</v>
      </c>
      <c r="L189" s="11">
        <f>IF('Daily PnL Log'!L416&lt;&gt;"",'Daily PnL Log'!L416,"")</f>
        <v>-886.88</v>
      </c>
      <c r="M189" s="11">
        <f>IF('Daily PnL Log'!M416&lt;&gt;"",'Daily PnL Log'!M416,"")</f>
        <v>-1012.17</v>
      </c>
      <c r="N189" s="11">
        <f>IF('Daily PnL Log'!N416&lt;&gt;"",'Daily PnL Log'!N416,"")</f>
        <v>107786.62999999999</v>
      </c>
      <c r="O189" s="11">
        <f t="shared" si="24"/>
        <v>766038.40000000014</v>
      </c>
      <c r="P189" s="11">
        <f t="shared" si="25"/>
        <v>285414.49999999988</v>
      </c>
      <c r="Q189" s="11">
        <f t="shared" si="26"/>
        <v>94206.5</v>
      </c>
      <c r="R189" s="11">
        <f t="shared" si="27"/>
        <v>476194.89999999997</v>
      </c>
      <c r="S189" s="11">
        <f t="shared" si="28"/>
        <v>796353.19999999984</v>
      </c>
      <c r="T189" s="11">
        <f t="shared" si="29"/>
        <v>-15685.500000000002</v>
      </c>
      <c r="U189" s="11">
        <f t="shared" si="30"/>
        <v>0</v>
      </c>
      <c r="V189" s="11">
        <f t="shared" si="31"/>
        <v>2402521.9999999991</v>
      </c>
      <c r="W189" s="11">
        <f>IF('Daily PnL Log'!W416&lt;&gt;"",'Daily PnL Log'!W416,"")</f>
        <v>623059</v>
      </c>
      <c r="X189" s="16">
        <f>IF('Daily PnL Log'!X416&lt;&gt;"",'Daily PnL Log'!X416,"")</f>
        <v>0.17299586395509894</v>
      </c>
      <c r="Y189" s="11" t="str">
        <f>IF('Daily PnL Log'!Y416&lt;&gt;"",'Daily PnL Log'!Y416,"")</f>
        <v/>
      </c>
      <c r="Z189" s="11" t="str">
        <f>IF('Daily PnL Log'!AA416&lt;&gt;"",'Daily PnL Log'!AA416,"")</f>
        <v/>
      </c>
      <c r="AA189" s="11" t="str">
        <f>IF('Daily PnL Log'!AB416&lt;&gt;"",'Daily PnL Log'!AB416,"")</f>
        <v/>
      </c>
      <c r="AB189" s="11">
        <f>IF('Daily PnL Log'!AC416&lt;&gt;"",'Daily PnL Log'!AC416,"")</f>
        <v>474796.59</v>
      </c>
    </row>
    <row r="190" spans="1:28" x14ac:dyDescent="0.25">
      <c r="A190" s="47" t="str">
        <f t="shared" si="32"/>
        <v>Jul</v>
      </c>
      <c r="B190" s="14">
        <f>'Daily PnL Log'!B417</f>
        <v>44768</v>
      </c>
      <c r="C190" s="13">
        <f>IF('Daily PnL Log'!C417&lt;&gt;"",'Daily PnL Log'!C417,"")</f>
        <v>29689.599999999999</v>
      </c>
      <c r="D190" s="13">
        <f>IF('Daily PnL Log'!D417&lt;&gt;"",'Daily PnL Log'!D417,"")</f>
        <v>24177.5</v>
      </c>
      <c r="E190" s="13">
        <f>IF('Daily PnL Log'!E417&lt;&gt;"",'Daily PnL Log'!E417,"")</f>
        <v>3270.3</v>
      </c>
      <c r="F190" s="13">
        <f>IF('Daily PnL Log'!F417&lt;&gt;"",'Daily PnL Log'!F417,"")</f>
        <v>-20221.7</v>
      </c>
      <c r="G190" s="13">
        <f>IF('Daily PnL Log'!G417&lt;&gt;"",'Daily PnL Log'!G417,"")</f>
        <v>-783.5</v>
      </c>
      <c r="H190" s="13">
        <f>IF('Daily PnL Log'!H417&lt;&gt;"",'Daily PnL Log'!H417,"")</f>
        <v>0</v>
      </c>
      <c r="I190" s="13">
        <f>IF('Daily PnL Log'!I417&lt;&gt;"",'Daily PnL Log'!I417,"")</f>
        <v>0</v>
      </c>
      <c r="J190" s="13">
        <f>IF('Daily PnL Log'!J417&lt;&gt;"",'Daily PnL Log'!J417,"")</f>
        <v>36132.199999999997</v>
      </c>
      <c r="K190" s="13">
        <f>IF('Daily PnL Log'!K417&lt;&gt;"",'Daily PnL Log'!K417,"")</f>
        <v>-141.06</v>
      </c>
      <c r="L190" s="13">
        <f>IF('Daily PnL Log'!L417&lt;&gt;"",'Daily PnL Log'!L417,"")</f>
        <v>-1000.96</v>
      </c>
      <c r="M190" s="13">
        <f>IF('Daily PnL Log'!M417&lt;&gt;"",'Daily PnL Log'!M417,"")</f>
        <v>-1142.02</v>
      </c>
      <c r="N190" s="13">
        <f>IF('Daily PnL Log'!N417&lt;&gt;"",'Daily PnL Log'!N417,"")</f>
        <v>34990.18</v>
      </c>
      <c r="O190" s="13">
        <f t="shared" si="24"/>
        <v>795728.00000000012</v>
      </c>
      <c r="P190" s="13">
        <f t="shared" si="25"/>
        <v>309591.99999999988</v>
      </c>
      <c r="Q190" s="13">
        <f t="shared" si="26"/>
        <v>97476.800000000003</v>
      </c>
      <c r="R190" s="13">
        <f t="shared" si="27"/>
        <v>455973.19999999995</v>
      </c>
      <c r="S190" s="13">
        <f t="shared" si="28"/>
        <v>795569.69999999984</v>
      </c>
      <c r="T190" s="13">
        <f t="shared" si="29"/>
        <v>-15685.500000000002</v>
      </c>
      <c r="U190" s="13">
        <f t="shared" si="30"/>
        <v>0</v>
      </c>
      <c r="V190" s="13">
        <f t="shared" si="31"/>
        <v>2438654.1999999993</v>
      </c>
      <c r="W190" s="13">
        <f>IF('Daily PnL Log'!W417&lt;&gt;"",'Daily PnL Log'!W417,"")</f>
        <v>559735</v>
      </c>
      <c r="X190" s="15">
        <f>IF('Daily PnL Log'!X417&lt;&gt;"",'Daily PnL Log'!X417,"")</f>
        <v>6.2512045878853381E-2</v>
      </c>
      <c r="Y190" s="13">
        <f>IF('Daily PnL Log'!Y417&lt;&gt;"",'Daily PnL Log'!Y417,"")</f>
        <v>-5158.2299999999996</v>
      </c>
      <c r="Z190" s="13" t="str">
        <f>IF('Daily PnL Log'!AA417&lt;&gt;"",'Daily PnL Log'!AA417,"")</f>
        <v/>
      </c>
      <c r="AA190" s="13" t="str">
        <f>IF('Daily PnL Log'!AB417&lt;&gt;"",'Daily PnL Log'!AB417,"")</f>
        <v/>
      </c>
      <c r="AB190" s="13">
        <f>IF('Daily PnL Log'!AC417&lt;&gt;"",'Daily PnL Log'!AC417,"")</f>
        <v>473256.32</v>
      </c>
    </row>
    <row r="191" spans="1:28" x14ac:dyDescent="0.25">
      <c r="A191" s="48" t="str">
        <f t="shared" si="32"/>
        <v>Jul</v>
      </c>
      <c r="B191" s="2">
        <f>'Daily PnL Log'!B418</f>
        <v>44769</v>
      </c>
      <c r="C191" s="11">
        <f>IF('Daily PnL Log'!C418&lt;&gt;"",'Daily PnL Log'!C418,"")</f>
        <v>2774.1</v>
      </c>
      <c r="D191" s="11">
        <f>IF('Daily PnL Log'!D418&lt;&gt;"",'Daily PnL Log'!D418,"")</f>
        <v>8262.7999999999993</v>
      </c>
      <c r="E191" s="11">
        <f>IF('Daily PnL Log'!E418&lt;&gt;"",'Daily PnL Log'!E418,"")</f>
        <v>-4087.1</v>
      </c>
      <c r="F191" s="11">
        <f>IF('Daily PnL Log'!F418&lt;&gt;"",'Daily PnL Log'!F418,"")</f>
        <v>9766.1</v>
      </c>
      <c r="G191" s="11">
        <f>IF('Daily PnL Log'!G418&lt;&gt;"",'Daily PnL Log'!G418,"")</f>
        <v>-9774.6</v>
      </c>
      <c r="H191" s="11">
        <f>IF('Daily PnL Log'!H418&lt;&gt;"",'Daily PnL Log'!H418,"")</f>
        <v>0</v>
      </c>
      <c r="I191" s="11">
        <f>IF('Daily PnL Log'!I418&lt;&gt;"",'Daily PnL Log'!I418,"")</f>
        <v>0</v>
      </c>
      <c r="J191" s="11">
        <f>IF('Daily PnL Log'!J418&lt;&gt;"",'Daily PnL Log'!J418,"")</f>
        <v>6941.3000000000011</v>
      </c>
      <c r="K191" s="11">
        <f>IF('Daily PnL Log'!K418&lt;&gt;"",'Daily PnL Log'!K418,"")</f>
        <v>-77.430000000000007</v>
      </c>
      <c r="L191" s="11">
        <f>IF('Daily PnL Log'!L418&lt;&gt;"",'Daily PnL Log'!L418,"")</f>
        <v>-548.54999999999995</v>
      </c>
      <c r="M191" s="11">
        <f>IF('Daily PnL Log'!M418&lt;&gt;"",'Daily PnL Log'!M418,"")</f>
        <v>-625.98</v>
      </c>
      <c r="N191" s="11">
        <f>IF('Daily PnL Log'!N418&lt;&gt;"",'Daily PnL Log'!N418,"")</f>
        <v>6315.3200000000015</v>
      </c>
      <c r="O191" s="11">
        <f t="shared" si="24"/>
        <v>798502.10000000009</v>
      </c>
      <c r="P191" s="11">
        <f t="shared" si="25"/>
        <v>317854.79999999987</v>
      </c>
      <c r="Q191" s="11">
        <f t="shared" si="26"/>
        <v>93389.7</v>
      </c>
      <c r="R191" s="11">
        <f t="shared" si="27"/>
        <v>465739.29999999993</v>
      </c>
      <c r="S191" s="11">
        <f t="shared" si="28"/>
        <v>785795.09999999986</v>
      </c>
      <c r="T191" s="11">
        <f t="shared" si="29"/>
        <v>-15685.500000000002</v>
      </c>
      <c r="U191" s="11">
        <f t="shared" si="30"/>
        <v>0</v>
      </c>
      <c r="V191" s="11">
        <f t="shared" si="31"/>
        <v>2445595.4999999991</v>
      </c>
      <c r="W191" s="11">
        <f>IF('Daily PnL Log'!W418&lt;&gt;"",'Daily PnL Log'!W418,"")</f>
        <v>567788</v>
      </c>
      <c r="X191" s="16">
        <f>IF('Daily PnL Log'!X418&lt;&gt;"",'Daily PnL Log'!X418,"")</f>
        <v>1.1122672546795638E-2</v>
      </c>
      <c r="Y191" s="11" t="str">
        <f>IF('Daily PnL Log'!Y418&lt;&gt;"",'Daily PnL Log'!Y418,"")</f>
        <v/>
      </c>
      <c r="Z191" s="11" t="str">
        <f>IF('Daily PnL Log'!AA418&lt;&gt;"",'Daily PnL Log'!AA418,"")</f>
        <v/>
      </c>
      <c r="AA191" s="11" t="str">
        <f>IF('Daily PnL Log'!AB418&lt;&gt;"",'Daily PnL Log'!AB418,"")</f>
        <v/>
      </c>
      <c r="AB191" s="11">
        <f>IF('Daily PnL Log'!AC418&lt;&gt;"",'Daily PnL Log'!AC418,"")</f>
        <v>503981.09</v>
      </c>
    </row>
    <row r="192" spans="1:28" x14ac:dyDescent="0.25">
      <c r="A192" s="47" t="str">
        <f t="shared" si="32"/>
        <v>Jul</v>
      </c>
      <c r="B192" s="14">
        <f>'Daily PnL Log'!B419</f>
        <v>44770</v>
      </c>
      <c r="C192" s="13">
        <f>IF('Daily PnL Log'!C419&lt;&gt;"",'Daily PnL Log'!C419,"")</f>
        <v>-4796.7</v>
      </c>
      <c r="D192" s="13">
        <f>IF('Daily PnL Log'!D419&lt;&gt;"",'Daily PnL Log'!D419,"")</f>
        <v>17420.599999999999</v>
      </c>
      <c r="E192" s="13">
        <f>IF('Daily PnL Log'!E419&lt;&gt;"",'Daily PnL Log'!E419,"")</f>
        <v>15823.2</v>
      </c>
      <c r="F192" s="13">
        <f>IF('Daily PnL Log'!F419&lt;&gt;"",'Daily PnL Log'!F419,"")</f>
        <v>-14472.7</v>
      </c>
      <c r="G192" s="13">
        <f>IF('Daily PnL Log'!G419&lt;&gt;"",'Daily PnL Log'!G419,"")</f>
        <v>-9466.1</v>
      </c>
      <c r="H192" s="13">
        <f>IF('Daily PnL Log'!H419&lt;&gt;"",'Daily PnL Log'!H419,"")</f>
        <v>0</v>
      </c>
      <c r="I192" s="13">
        <f>IF('Daily PnL Log'!I419&lt;&gt;"",'Daily PnL Log'!I419,"")</f>
        <v>0</v>
      </c>
      <c r="J192" s="13">
        <f>IF('Daily PnL Log'!J419&lt;&gt;"",'Daily PnL Log'!J419,"")</f>
        <v>4508.2999999999975</v>
      </c>
      <c r="K192" s="13">
        <f>IF('Daily PnL Log'!K419&lt;&gt;"",'Daily PnL Log'!K419,"")</f>
        <v>-105.14</v>
      </c>
      <c r="L192" s="13">
        <f>IF('Daily PnL Log'!L419&lt;&gt;"",'Daily PnL Log'!L419,"")</f>
        <v>-743.36</v>
      </c>
      <c r="M192" s="13">
        <f>IF('Daily PnL Log'!M419&lt;&gt;"",'Daily PnL Log'!M419,"")</f>
        <v>-848.5</v>
      </c>
      <c r="N192" s="13">
        <f>IF('Daily PnL Log'!N419&lt;&gt;"",'Daily PnL Log'!N419,"")</f>
        <v>3659.7999999999975</v>
      </c>
      <c r="O192" s="13">
        <f t="shared" si="24"/>
        <v>793705.40000000014</v>
      </c>
      <c r="P192" s="13">
        <f t="shared" si="25"/>
        <v>335275.39999999985</v>
      </c>
      <c r="Q192" s="13">
        <f t="shared" si="26"/>
        <v>109212.9</v>
      </c>
      <c r="R192" s="13">
        <f t="shared" si="27"/>
        <v>451266.59999999992</v>
      </c>
      <c r="S192" s="13">
        <f t="shared" si="28"/>
        <v>776328.99999999988</v>
      </c>
      <c r="T192" s="13">
        <f t="shared" si="29"/>
        <v>-15685.500000000002</v>
      </c>
      <c r="U192" s="13">
        <f t="shared" si="30"/>
        <v>0</v>
      </c>
      <c r="V192" s="13">
        <f t="shared" si="31"/>
        <v>2450103.7999999989</v>
      </c>
      <c r="W192" s="13">
        <f>IF('Daily PnL Log'!W419&lt;&gt;"",'Daily PnL Log'!W419,"")</f>
        <v>420508</v>
      </c>
      <c r="X192" s="15">
        <f>IF('Daily PnL Log'!X419&lt;&gt;"",'Daily PnL Log'!X419,"")</f>
        <v>8.7032826961674862E-3</v>
      </c>
      <c r="Y192" s="13" t="str">
        <f>IF('Daily PnL Log'!Y419&lt;&gt;"",'Daily PnL Log'!Y419,"")</f>
        <v/>
      </c>
      <c r="Z192" s="13" t="str">
        <f>IF('Daily PnL Log'!AA419&lt;&gt;"",'Daily PnL Log'!AA419,"")</f>
        <v/>
      </c>
      <c r="AA192" s="13" t="str">
        <f>IF('Daily PnL Log'!AB419&lt;&gt;"",'Daily PnL Log'!AB419,"")</f>
        <v/>
      </c>
      <c r="AB192" s="13">
        <f>IF('Daily PnL Log'!AC419&lt;&gt;"",'Daily PnL Log'!AC419,"")</f>
        <v>485212.84</v>
      </c>
    </row>
    <row r="193" spans="1:28" x14ac:dyDescent="0.25">
      <c r="A193" s="48" t="str">
        <f t="shared" si="32"/>
        <v>Jul</v>
      </c>
      <c r="B193" s="2">
        <f>'Daily PnL Log'!B420</f>
        <v>44771</v>
      </c>
      <c r="C193" s="11">
        <f>IF('Daily PnL Log'!C420&lt;&gt;"",'Daily PnL Log'!C420,"")</f>
        <v>12205.6</v>
      </c>
      <c r="D193" s="11">
        <f>IF('Daily PnL Log'!D420&lt;&gt;"",'Daily PnL Log'!D420,"")</f>
        <v>-10651.4</v>
      </c>
      <c r="E193" s="11">
        <f>IF('Daily PnL Log'!E420&lt;&gt;"",'Daily PnL Log'!E420,"")</f>
        <v>2909.8</v>
      </c>
      <c r="F193" s="11">
        <f>IF('Daily PnL Log'!F420&lt;&gt;"",'Daily PnL Log'!F420,"")</f>
        <v>-16488.5</v>
      </c>
      <c r="G193" s="11">
        <f>IF('Daily PnL Log'!G420&lt;&gt;"",'Daily PnL Log'!G420,"")</f>
        <v>6360.2</v>
      </c>
      <c r="H193" s="11">
        <f>IF('Daily PnL Log'!H420&lt;&gt;"",'Daily PnL Log'!H420,"")</f>
        <v>0</v>
      </c>
      <c r="I193" s="11">
        <f>IF('Daily PnL Log'!I420&lt;&gt;"",'Daily PnL Log'!I420,"")</f>
        <v>0</v>
      </c>
      <c r="J193" s="11">
        <f>IF('Daily PnL Log'!J420&lt;&gt;"",'Daily PnL Log'!J420,"")</f>
        <v>-5664.3</v>
      </c>
      <c r="K193" s="11">
        <f>IF('Daily PnL Log'!K420&lt;&gt;"",'Daily PnL Log'!K420,"")</f>
        <v>-58.54</v>
      </c>
      <c r="L193" s="11">
        <f>IF('Daily PnL Log'!L420&lt;&gt;"",'Daily PnL Log'!L420,"")</f>
        <v>-414.69</v>
      </c>
      <c r="M193" s="11">
        <f>IF('Daily PnL Log'!M420&lt;&gt;"",'Daily PnL Log'!M420,"")</f>
        <v>-473.23</v>
      </c>
      <c r="N193" s="11">
        <f>IF('Daily PnL Log'!N420&lt;&gt;"",'Daily PnL Log'!N420,"")</f>
        <v>-6137.5300000000007</v>
      </c>
      <c r="O193" s="11">
        <f t="shared" si="24"/>
        <v>805911.00000000012</v>
      </c>
      <c r="P193" s="11">
        <f t="shared" si="25"/>
        <v>324623.99999999983</v>
      </c>
      <c r="Q193" s="11">
        <f t="shared" si="26"/>
        <v>112122.7</v>
      </c>
      <c r="R193" s="11">
        <f t="shared" si="27"/>
        <v>434778.09999999992</v>
      </c>
      <c r="S193" s="11">
        <f t="shared" si="28"/>
        <v>782689.19999999984</v>
      </c>
      <c r="T193" s="11">
        <f t="shared" si="29"/>
        <v>-15685.500000000002</v>
      </c>
      <c r="U193" s="11">
        <f t="shared" si="30"/>
        <v>0</v>
      </c>
      <c r="V193" s="11">
        <f t="shared" si="31"/>
        <v>2444439.4999999991</v>
      </c>
      <c r="W193" s="11">
        <f>IF('Daily PnL Log'!W420&lt;&gt;"",'Daily PnL Log'!W420,"")</f>
        <v>445606</v>
      </c>
      <c r="X193" s="16">
        <f>IF('Daily PnL Log'!X420&lt;&gt;"",'Daily PnL Log'!X420,"")</f>
        <v>-1.3773445599924598E-2</v>
      </c>
      <c r="Y193" s="11" t="str">
        <f>IF('Daily PnL Log'!Y420&lt;&gt;"",'Daily PnL Log'!Y420,"")</f>
        <v/>
      </c>
      <c r="Z193" s="11" t="str">
        <f>IF('Daily PnL Log'!AA420&lt;&gt;"",'Daily PnL Log'!AA420,"")</f>
        <v/>
      </c>
      <c r="AA193" s="11" t="str">
        <f>IF('Daily PnL Log'!AB420&lt;&gt;"",'Daily PnL Log'!AB420,"")</f>
        <v/>
      </c>
      <c r="AB193" s="11">
        <f>IF('Daily PnL Log'!AC420&lt;&gt;"",'Daily PnL Log'!AC420,"")</f>
        <v>499123.86</v>
      </c>
    </row>
    <row r="194" spans="1:28" x14ac:dyDescent="0.25">
      <c r="A194" s="47" t="str">
        <f t="shared" si="32"/>
        <v>Aug</v>
      </c>
      <c r="B194" s="14">
        <f>'Daily PnL Log'!B421</f>
        <v>44774</v>
      </c>
      <c r="C194" s="13">
        <f>IF('Daily PnL Log'!C421&lt;&gt;"",'Daily PnL Log'!C421,"")</f>
        <v>-51068.7</v>
      </c>
      <c r="D194" s="13">
        <f>IF('Daily PnL Log'!D421&lt;&gt;"",'Daily PnL Log'!D421,"")</f>
        <v>43701.599999999999</v>
      </c>
      <c r="E194" s="13">
        <f>IF('Daily PnL Log'!E421&lt;&gt;"",'Daily PnL Log'!E421,"")</f>
        <v>7817.1</v>
      </c>
      <c r="F194" s="13">
        <f>IF('Daily PnL Log'!F421&lt;&gt;"",'Daily PnL Log'!F421,"")</f>
        <v>28492.799999999999</v>
      </c>
      <c r="G194" s="13">
        <f>IF('Daily PnL Log'!G421&lt;&gt;"",'Daily PnL Log'!G421,"")</f>
        <v>-7572</v>
      </c>
      <c r="H194" s="13">
        <f>IF('Daily PnL Log'!H421&lt;&gt;"",'Daily PnL Log'!H421,"")</f>
        <v>0</v>
      </c>
      <c r="I194" s="13">
        <f>IF('Daily PnL Log'!I421&lt;&gt;"",'Daily PnL Log'!I421,"")</f>
        <v>0</v>
      </c>
      <c r="J194" s="13">
        <f>IF('Daily PnL Log'!J421&lt;&gt;"",'Daily PnL Log'!J421,"")</f>
        <v>21370.800000000003</v>
      </c>
      <c r="K194" s="13">
        <f>IF('Daily PnL Log'!K421&lt;&gt;"",'Daily PnL Log'!K421,"")</f>
        <v>-86.94</v>
      </c>
      <c r="L194" s="13">
        <f>IF('Daily PnL Log'!L421&lt;&gt;"",'Daily PnL Log'!L421,"")</f>
        <v>-613.87</v>
      </c>
      <c r="M194" s="13">
        <f>IF('Daily PnL Log'!M421&lt;&gt;"",'Daily PnL Log'!M421,"")</f>
        <v>-700.81</v>
      </c>
      <c r="N194" s="13">
        <f>IF('Daily PnL Log'!N421&lt;&gt;"",'Daily PnL Log'!N421,"")</f>
        <v>20669.990000000002</v>
      </c>
      <c r="O194" s="13">
        <f t="shared" ref="O194:O224" si="34">IF(C194&lt;&gt;"",O193+C194,"")</f>
        <v>754842.30000000016</v>
      </c>
      <c r="P194" s="13">
        <f t="shared" ref="P194:P224" si="35">IF(D194&lt;&gt;"",P193+D194,"")</f>
        <v>368325.5999999998</v>
      </c>
      <c r="Q194" s="13">
        <f t="shared" ref="Q194:Q224" si="36">IF(E194&lt;&gt;"",Q193+E194,"")</f>
        <v>119939.8</v>
      </c>
      <c r="R194" s="13">
        <f t="shared" ref="R194:R224" si="37">IF(F194&lt;&gt;"",R193+F194,"")</f>
        <v>463270.89999999991</v>
      </c>
      <c r="S194" s="13">
        <f t="shared" ref="S194:S224" si="38">IF(G194&lt;&gt;"",S193+G194,"")</f>
        <v>775117.19999999984</v>
      </c>
      <c r="T194" s="13">
        <f t="shared" ref="T194:T224" si="39">IF(H194&lt;&gt;"",T193+H194,"")</f>
        <v>-15685.500000000002</v>
      </c>
      <c r="U194" s="13">
        <f t="shared" ref="U194:U224" si="40">IF(I194&lt;&gt;"",U193+I194,"")</f>
        <v>0</v>
      </c>
      <c r="V194" s="13">
        <f t="shared" ref="V194:V224" si="41">IF(J194&lt;&gt;"",V193+J194,"")</f>
        <v>2465810.2999999989</v>
      </c>
      <c r="W194" s="13">
        <f>IF('Daily PnL Log'!W421&lt;&gt;"",'Daily PnL Log'!W421,"")</f>
        <v>491794</v>
      </c>
      <c r="X194" s="15">
        <f>IF('Daily PnL Log'!X421&lt;&gt;"",'Daily PnL Log'!X421,"")</f>
        <v>4.2029772628376927E-2</v>
      </c>
      <c r="Y194" s="13">
        <f>IF('Daily PnL Log'!Y421&lt;&gt;"",'Daily PnL Log'!Y421,"")</f>
        <v>-1079.42</v>
      </c>
      <c r="Z194" s="13" t="str">
        <f>IF('Daily PnL Log'!AA421&lt;&gt;"",'Daily PnL Log'!AA421,"")</f>
        <v/>
      </c>
      <c r="AA194" s="13" t="str">
        <f>IF('Daily PnL Log'!AB421&lt;&gt;"",'Daily PnL Log'!AB421,"")</f>
        <v/>
      </c>
      <c r="AB194" s="13">
        <f>IF('Daily PnL Log'!AC421&lt;&gt;"",'Daily PnL Log'!AC421,"")</f>
        <v>492644.05</v>
      </c>
    </row>
    <row r="195" spans="1:28" x14ac:dyDescent="0.25">
      <c r="A195" s="48" t="str">
        <f t="shared" si="32"/>
        <v>Aug</v>
      </c>
      <c r="B195" s="2">
        <f>'Daily PnL Log'!B422</f>
        <v>44775</v>
      </c>
      <c r="C195" s="11">
        <f>IF('Daily PnL Log'!C422&lt;&gt;"",'Daily PnL Log'!C422,"")</f>
        <v>-13190.1</v>
      </c>
      <c r="D195" s="11">
        <f>IF('Daily PnL Log'!D422&lt;&gt;"",'Daily PnL Log'!D422,"")</f>
        <v>2704.5</v>
      </c>
      <c r="E195" s="11">
        <f>IF('Daily PnL Log'!E422&lt;&gt;"",'Daily PnL Log'!E422,"")</f>
        <v>3107.3</v>
      </c>
      <c r="F195" s="11">
        <f>IF('Daily PnL Log'!F422&lt;&gt;"",'Daily PnL Log'!F422,"")</f>
        <v>5049.5</v>
      </c>
      <c r="G195" s="11">
        <f>IF('Daily PnL Log'!G422&lt;&gt;"",'Daily PnL Log'!G422,"")</f>
        <v>7572.6</v>
      </c>
      <c r="H195" s="11">
        <f>IF('Daily PnL Log'!H422&lt;&gt;"",'Daily PnL Log'!H422,"")</f>
        <v>0</v>
      </c>
      <c r="I195" s="11">
        <f>IF('Daily PnL Log'!I422&lt;&gt;"",'Daily PnL Log'!I422,"")</f>
        <v>0</v>
      </c>
      <c r="J195" s="11">
        <f>IF('Daily PnL Log'!J422&lt;&gt;"",'Daily PnL Log'!J422,"")</f>
        <v>5243.8</v>
      </c>
      <c r="K195" s="11">
        <f>IF('Daily PnL Log'!K422&lt;&gt;"",'Daily PnL Log'!K422,"")</f>
        <v>-44.45</v>
      </c>
      <c r="L195" s="11">
        <f>IF('Daily PnL Log'!L422&lt;&gt;"",'Daily PnL Log'!L422,"")</f>
        <v>-314.87</v>
      </c>
      <c r="M195" s="11">
        <f>IF('Daily PnL Log'!M422&lt;&gt;"",'Daily PnL Log'!M422,"")</f>
        <v>-359.32</v>
      </c>
      <c r="N195" s="11">
        <f>IF('Daily PnL Log'!N422&lt;&gt;"",'Daily PnL Log'!N422,"")</f>
        <v>4884.4800000000005</v>
      </c>
      <c r="O195" s="11">
        <f t="shared" si="34"/>
        <v>741652.20000000019</v>
      </c>
      <c r="P195" s="11">
        <f t="shared" si="35"/>
        <v>371030.0999999998</v>
      </c>
      <c r="Q195" s="11">
        <f t="shared" si="36"/>
        <v>123047.1</v>
      </c>
      <c r="R195" s="11">
        <f t="shared" si="37"/>
        <v>468320.39999999991</v>
      </c>
      <c r="S195" s="11">
        <f t="shared" si="38"/>
        <v>782689.79999999981</v>
      </c>
      <c r="T195" s="11">
        <f t="shared" si="39"/>
        <v>-15685.500000000002</v>
      </c>
      <c r="U195" s="11">
        <f t="shared" si="40"/>
        <v>0</v>
      </c>
      <c r="V195" s="11">
        <f t="shared" si="41"/>
        <v>2471054.0999999987</v>
      </c>
      <c r="W195" s="11">
        <f>IF('Daily PnL Log'!W422&lt;&gt;"",'Daily PnL Log'!W422,"")</f>
        <v>587479</v>
      </c>
      <c r="X195" s="16">
        <f>IF('Daily PnL Log'!X422&lt;&gt;"",'Daily PnL Log'!X422,"")</f>
        <v>8.3143057028421449E-3</v>
      </c>
      <c r="Y195" s="11" t="str">
        <f>IF('Daily PnL Log'!Y422&lt;&gt;"",'Daily PnL Log'!Y422,"")</f>
        <v/>
      </c>
      <c r="Z195" s="11" t="str">
        <f>IF('Daily PnL Log'!AA422&lt;&gt;"",'Daily PnL Log'!AA422,"")</f>
        <v/>
      </c>
      <c r="AA195" s="11" t="str">
        <f>IF('Daily PnL Log'!AB422&lt;&gt;"",'Daily PnL Log'!AB422,"")</f>
        <v/>
      </c>
      <c r="AB195" s="11">
        <f>IF('Daily PnL Log'!AC422&lt;&gt;"",'Daily PnL Log'!AC422,"")</f>
        <v>496951.48</v>
      </c>
    </row>
    <row r="196" spans="1:28" x14ac:dyDescent="0.25">
      <c r="A196" s="47" t="str">
        <f t="shared" si="32"/>
        <v>Aug</v>
      </c>
      <c r="B196" s="14">
        <f>'Daily PnL Log'!B423</f>
        <v>44776</v>
      </c>
      <c r="C196" s="13">
        <f>IF('Daily PnL Log'!C423&lt;&gt;"",'Daily PnL Log'!C423,"")</f>
        <v>1609.2</v>
      </c>
      <c r="D196" s="13">
        <f>IF('Daily PnL Log'!D423&lt;&gt;"",'Daily PnL Log'!D423,"")</f>
        <v>-15879.1</v>
      </c>
      <c r="E196" s="13">
        <f>IF('Daily PnL Log'!E423&lt;&gt;"",'Daily PnL Log'!E423,"")</f>
        <v>-1422.6</v>
      </c>
      <c r="F196" s="13">
        <f>IF('Daily PnL Log'!F423&lt;&gt;"",'Daily PnL Log'!F423,"")</f>
        <v>23837.1</v>
      </c>
      <c r="G196" s="13">
        <f>IF('Daily PnL Log'!G423&lt;&gt;"",'Daily PnL Log'!G423,"")</f>
        <v>47509.3</v>
      </c>
      <c r="H196" s="13">
        <f>IF('Daily PnL Log'!H423&lt;&gt;"",'Daily PnL Log'!H423,"")</f>
        <v>0</v>
      </c>
      <c r="I196" s="13">
        <f>IF('Daily PnL Log'!I423&lt;&gt;"",'Daily PnL Log'!I423,"")</f>
        <v>0</v>
      </c>
      <c r="J196" s="13">
        <f>IF('Daily PnL Log'!J423&lt;&gt;"",'Daily PnL Log'!J423,"")</f>
        <v>55653.9</v>
      </c>
      <c r="K196" s="13">
        <f>IF('Daily PnL Log'!K423&lt;&gt;"",'Daily PnL Log'!K423,"")</f>
        <v>-99.13</v>
      </c>
      <c r="L196" s="13">
        <f>IF('Daily PnL Log'!L423&lt;&gt;"",'Daily PnL Log'!L423,"")</f>
        <v>-701.96</v>
      </c>
      <c r="M196" s="13">
        <f>IF('Daily PnL Log'!M423&lt;&gt;"",'Daily PnL Log'!M423,"")</f>
        <v>-801.09</v>
      </c>
      <c r="N196" s="13">
        <f>IF('Daily PnL Log'!N423&lt;&gt;"",'Daily PnL Log'!N423,"")</f>
        <v>54852.810000000005</v>
      </c>
      <c r="O196" s="13">
        <f t="shared" si="34"/>
        <v>743261.40000000014</v>
      </c>
      <c r="P196" s="13">
        <f t="shared" si="35"/>
        <v>355150.99999999983</v>
      </c>
      <c r="Q196" s="13">
        <f t="shared" si="36"/>
        <v>121624.5</v>
      </c>
      <c r="R196" s="13">
        <f t="shared" si="37"/>
        <v>492157.49999999988</v>
      </c>
      <c r="S196" s="13">
        <f t="shared" si="38"/>
        <v>830199.09999999986</v>
      </c>
      <c r="T196" s="13">
        <f t="shared" si="39"/>
        <v>-15685.500000000002</v>
      </c>
      <c r="U196" s="13">
        <f t="shared" si="40"/>
        <v>0</v>
      </c>
      <c r="V196" s="13">
        <f t="shared" si="41"/>
        <v>2526707.9999999986</v>
      </c>
      <c r="W196" s="13">
        <f>IF('Daily PnL Log'!W423&lt;&gt;"",'Daily PnL Log'!W423,"")</f>
        <v>578893</v>
      </c>
      <c r="X196" s="15">
        <f>IF('Daily PnL Log'!X423&lt;&gt;"",'Daily PnL Log'!X423,"")</f>
        <v>9.4754661051351469E-2</v>
      </c>
      <c r="Y196" s="13" t="str">
        <f>IF('Daily PnL Log'!Y423&lt;&gt;"",'Daily PnL Log'!Y423,"")</f>
        <v/>
      </c>
      <c r="Z196" s="13">
        <f>IF('Daily PnL Log'!AA423&lt;&gt;"",'Daily PnL Log'!AA423,"")</f>
        <v>-280366.53999999998</v>
      </c>
      <c r="AA196" s="13" t="str">
        <f>IF('Daily PnL Log'!AB423&lt;&gt;"",'Daily PnL Log'!AB423,"")</f>
        <v/>
      </c>
      <c r="AB196" s="13">
        <f>IF('Daily PnL Log'!AC423&lt;&gt;"",'Daily PnL Log'!AC423,"")</f>
        <v>277476.09999999998</v>
      </c>
    </row>
    <row r="197" spans="1:28" x14ac:dyDescent="0.25">
      <c r="A197" s="48" t="str">
        <f t="shared" si="32"/>
        <v>Aug</v>
      </c>
      <c r="B197" s="2">
        <f>'Daily PnL Log'!B424</f>
        <v>44777</v>
      </c>
      <c r="C197" s="11">
        <f>IF('Daily PnL Log'!C424&lt;&gt;"",'Daily PnL Log'!C424,"")</f>
        <v>12398.3</v>
      </c>
      <c r="D197" s="11">
        <f>IF('Daily PnL Log'!D424&lt;&gt;"",'Daily PnL Log'!D424,"")</f>
        <v>72622.7</v>
      </c>
      <c r="E197" s="11">
        <f>IF('Daily PnL Log'!E424&lt;&gt;"",'Daily PnL Log'!E424,"")</f>
        <v>3427</v>
      </c>
      <c r="F197" s="11">
        <f>IF('Daily PnL Log'!F424&lt;&gt;"",'Daily PnL Log'!F424,"")</f>
        <v>2530.1</v>
      </c>
      <c r="G197" s="11">
        <f>IF('Daily PnL Log'!G424&lt;&gt;"",'Daily PnL Log'!G424,"")</f>
        <v>-10107.700000000001</v>
      </c>
      <c r="H197" s="11">
        <f>IF('Daily PnL Log'!H424&lt;&gt;"",'Daily PnL Log'!H424,"")</f>
        <v>0</v>
      </c>
      <c r="I197" s="11">
        <f>IF('Daily PnL Log'!I424&lt;&gt;"",'Daily PnL Log'!I424,"")</f>
        <v>0</v>
      </c>
      <c r="J197" s="11">
        <f>IF('Daily PnL Log'!J424&lt;&gt;"",'Daily PnL Log'!J424,"")</f>
        <v>80870.400000000009</v>
      </c>
      <c r="K197" s="11">
        <f>IF('Daily PnL Log'!K424&lt;&gt;"",'Daily PnL Log'!K424,"")</f>
        <v>-112.27</v>
      </c>
      <c r="L197" s="11">
        <f>IF('Daily PnL Log'!L424&lt;&gt;"",'Daily PnL Log'!L424,"")</f>
        <v>-794.35</v>
      </c>
      <c r="M197" s="11">
        <f>IF('Daily PnL Log'!M424&lt;&gt;"",'Daily PnL Log'!M424,"")</f>
        <v>-906.62</v>
      </c>
      <c r="N197" s="11">
        <f>IF('Daily PnL Log'!N424&lt;&gt;"",'Daily PnL Log'!N424,"")</f>
        <v>79963.780000000013</v>
      </c>
      <c r="O197" s="11">
        <f t="shared" si="34"/>
        <v>755659.70000000019</v>
      </c>
      <c r="P197" s="11">
        <f t="shared" si="35"/>
        <v>427773.69999999984</v>
      </c>
      <c r="Q197" s="11">
        <f t="shared" si="36"/>
        <v>125051.5</v>
      </c>
      <c r="R197" s="11">
        <f t="shared" si="37"/>
        <v>494687.59999999986</v>
      </c>
      <c r="S197" s="11">
        <f t="shared" si="38"/>
        <v>820091.39999999991</v>
      </c>
      <c r="T197" s="11">
        <f t="shared" si="39"/>
        <v>-15685.500000000002</v>
      </c>
      <c r="U197" s="11">
        <f t="shared" si="40"/>
        <v>0</v>
      </c>
      <c r="V197" s="11">
        <f t="shared" si="41"/>
        <v>2607578.3999999985</v>
      </c>
      <c r="W197" s="11">
        <f>IF('Daily PnL Log'!W424&lt;&gt;"",'Daily PnL Log'!W424,"")</f>
        <v>618853</v>
      </c>
      <c r="X197" s="16">
        <f>IF('Daily PnL Log'!X424&lt;&gt;"",'Daily PnL Log'!X424,"")</f>
        <v>0.12921288254238084</v>
      </c>
      <c r="Y197" s="11" t="str">
        <f>IF('Daily PnL Log'!Y424&lt;&gt;"",'Daily PnL Log'!Y424,"")</f>
        <v/>
      </c>
      <c r="Z197" s="11" t="str">
        <f>IF('Daily PnL Log'!AA424&lt;&gt;"",'Daily PnL Log'!AA424,"")</f>
        <v/>
      </c>
      <c r="AA197" s="11" t="str">
        <f>IF('Daily PnL Log'!AB424&lt;&gt;"",'Daily PnL Log'!AB424,"")</f>
        <v/>
      </c>
      <c r="AB197" s="11">
        <f>IF('Daily PnL Log'!AC424&lt;&gt;"",'Daily PnL Log'!AC424,"")</f>
        <v>412490.23</v>
      </c>
    </row>
    <row r="198" spans="1:28" x14ac:dyDescent="0.25">
      <c r="A198" s="47" t="str">
        <f t="shared" si="32"/>
        <v>Aug</v>
      </c>
      <c r="B198" s="14">
        <f>'Daily PnL Log'!B425</f>
        <v>44778</v>
      </c>
      <c r="C198" s="13">
        <f>IF('Daily PnL Log'!C425&lt;&gt;"",'Daily PnL Log'!C425,"")</f>
        <v>-32380.400000000001</v>
      </c>
      <c r="D198" s="13">
        <f>IF('Daily PnL Log'!D425&lt;&gt;"",'Daily PnL Log'!D425,"")</f>
        <v>8118.5</v>
      </c>
      <c r="E198" s="13">
        <f>IF('Daily PnL Log'!E425&lt;&gt;"",'Daily PnL Log'!E425,"")</f>
        <v>-9857.5</v>
      </c>
      <c r="F198" s="13">
        <f>IF('Daily PnL Log'!F425&lt;&gt;"",'Daily PnL Log'!F425,"")</f>
        <v>3026.9</v>
      </c>
      <c r="G198" s="13">
        <f>IF('Daily PnL Log'!G425&lt;&gt;"",'Daily PnL Log'!G425,"")</f>
        <v>-4614.7</v>
      </c>
      <c r="H198" s="13">
        <f>IF('Daily PnL Log'!H425&lt;&gt;"",'Daily PnL Log'!H425,"")</f>
        <v>0</v>
      </c>
      <c r="I198" s="13">
        <f>IF('Daily PnL Log'!I425&lt;&gt;"",'Daily PnL Log'!I425,"")</f>
        <v>0</v>
      </c>
      <c r="J198" s="13">
        <f>IF('Daily PnL Log'!J425&lt;&gt;"",'Daily PnL Log'!J425,"")</f>
        <v>-35707.199999999997</v>
      </c>
      <c r="K198" s="13">
        <f>IF('Daily PnL Log'!K425&lt;&gt;"",'Daily PnL Log'!K425,"")</f>
        <v>-46.44</v>
      </c>
      <c r="L198" s="13">
        <f>IF('Daily PnL Log'!L425&lt;&gt;"",'Daily PnL Log'!L425,"")</f>
        <v>-327.75</v>
      </c>
      <c r="M198" s="13">
        <f>IF('Daily PnL Log'!M425&lt;&gt;"",'Daily PnL Log'!M425,"")</f>
        <v>-374.19</v>
      </c>
      <c r="N198" s="13">
        <f>IF('Daily PnL Log'!N425&lt;&gt;"",'Daily PnL Log'!N425,"")</f>
        <v>-36081.39</v>
      </c>
      <c r="O198" s="13">
        <f t="shared" si="34"/>
        <v>723279.30000000016</v>
      </c>
      <c r="P198" s="13">
        <f t="shared" si="35"/>
        <v>435892.19999999984</v>
      </c>
      <c r="Q198" s="13">
        <f t="shared" si="36"/>
        <v>115194</v>
      </c>
      <c r="R198" s="13">
        <f t="shared" si="37"/>
        <v>497714.49999999988</v>
      </c>
      <c r="S198" s="13">
        <f t="shared" si="38"/>
        <v>815476.7</v>
      </c>
      <c r="T198" s="13">
        <f t="shared" si="39"/>
        <v>-15685.500000000002</v>
      </c>
      <c r="U198" s="13">
        <f t="shared" si="40"/>
        <v>0</v>
      </c>
      <c r="V198" s="13">
        <f t="shared" si="41"/>
        <v>2571871.1999999983</v>
      </c>
      <c r="W198" s="13">
        <f>IF('Daily PnL Log'!W425&lt;&gt;"",'Daily PnL Log'!W425,"")</f>
        <v>586284</v>
      </c>
      <c r="X198" s="15">
        <f>IF('Daily PnL Log'!X425&lt;&gt;"",'Daily PnL Log'!X425,"")</f>
        <v>-6.1542511820209998E-2</v>
      </c>
      <c r="Y198" s="13" t="str">
        <f>IF('Daily PnL Log'!Y425&lt;&gt;"",'Daily PnL Log'!Y425,"")</f>
        <v/>
      </c>
      <c r="Z198" s="13" t="str">
        <f>IF('Daily PnL Log'!AA425&lt;&gt;"",'Daily PnL Log'!AA425,"")</f>
        <v/>
      </c>
      <c r="AA198" s="13" t="str">
        <f>IF('Daily PnL Log'!AB425&lt;&gt;"",'Daily PnL Log'!AB425,"")</f>
        <v/>
      </c>
      <c r="AB198" s="13">
        <f>IF('Daily PnL Log'!AC425&lt;&gt;"",'Daily PnL Log'!AC425,"")</f>
        <v>371476.54</v>
      </c>
    </row>
    <row r="199" spans="1:28" x14ac:dyDescent="0.25">
      <c r="A199" s="48" t="str">
        <f t="shared" si="32"/>
        <v>Aug</v>
      </c>
      <c r="B199" s="2">
        <f>'Daily PnL Log'!B426</f>
        <v>44781</v>
      </c>
      <c r="C199" s="11">
        <f>IF('Daily PnL Log'!C426&lt;&gt;"",'Daily PnL Log'!C426,"")</f>
        <v>-7890.1</v>
      </c>
      <c r="D199" s="11">
        <f>IF('Daily PnL Log'!D426&lt;&gt;"",'Daily PnL Log'!D426,"")</f>
        <v>-7923.1</v>
      </c>
      <c r="E199" s="11">
        <f>IF('Daily PnL Log'!E426&lt;&gt;"",'Daily PnL Log'!E426,"")</f>
        <v>-566</v>
      </c>
      <c r="F199" s="11">
        <f>IF('Daily PnL Log'!F426&lt;&gt;"",'Daily PnL Log'!F426,"")</f>
        <v>-10157.9</v>
      </c>
      <c r="G199" s="11">
        <f>IF('Daily PnL Log'!G426&lt;&gt;"",'Daily PnL Log'!G426,"")</f>
        <v>2369</v>
      </c>
      <c r="H199" s="11">
        <f>IF('Daily PnL Log'!H426&lt;&gt;"",'Daily PnL Log'!H426,"")</f>
        <v>0</v>
      </c>
      <c r="I199" s="11">
        <f>IF('Daily PnL Log'!I426&lt;&gt;"",'Daily PnL Log'!I426,"")</f>
        <v>0</v>
      </c>
      <c r="J199" s="11">
        <f>IF('Daily PnL Log'!J426&lt;&gt;"",'Daily PnL Log'!J426,"")</f>
        <v>-24168.1</v>
      </c>
      <c r="K199" s="11">
        <f>IF('Daily PnL Log'!K426&lt;&gt;"",'Daily PnL Log'!K426,"")</f>
        <v>-26.11</v>
      </c>
      <c r="L199" s="11">
        <f>IF('Daily PnL Log'!L426&lt;&gt;"",'Daily PnL Log'!L426,"")</f>
        <v>-185.38</v>
      </c>
      <c r="M199" s="11">
        <f>IF('Daily PnL Log'!M426&lt;&gt;"",'Daily PnL Log'!M426,"")</f>
        <v>-211.49</v>
      </c>
      <c r="N199" s="11">
        <f>IF('Daily PnL Log'!N426&lt;&gt;"",'Daily PnL Log'!N426,"")</f>
        <v>-24379.59</v>
      </c>
      <c r="O199" s="11">
        <f t="shared" si="34"/>
        <v>715389.20000000019</v>
      </c>
      <c r="P199" s="11">
        <f t="shared" si="35"/>
        <v>427969.09999999986</v>
      </c>
      <c r="Q199" s="11">
        <f t="shared" si="36"/>
        <v>114628</v>
      </c>
      <c r="R199" s="11">
        <f t="shared" si="37"/>
        <v>487556.59999999986</v>
      </c>
      <c r="S199" s="11">
        <f t="shared" si="38"/>
        <v>817845.7</v>
      </c>
      <c r="T199" s="11">
        <f t="shared" si="39"/>
        <v>-15685.500000000002</v>
      </c>
      <c r="U199" s="11">
        <f t="shared" si="40"/>
        <v>0</v>
      </c>
      <c r="V199" s="11">
        <f t="shared" si="41"/>
        <v>2547703.0999999982</v>
      </c>
      <c r="W199" s="11">
        <f>IF('Daily PnL Log'!W426&lt;&gt;"",'Daily PnL Log'!W426,"")</f>
        <v>608266</v>
      </c>
      <c r="X199" s="16">
        <f>IF('Daily PnL Log'!X426&lt;&gt;"",'Daily PnL Log'!X426,"")</f>
        <v>-4.0080474660756975E-2</v>
      </c>
      <c r="Y199" s="11">
        <f>IF('Daily PnL Log'!Y426&lt;&gt;"",'Daily PnL Log'!Y426,"")</f>
        <v>-250</v>
      </c>
      <c r="Z199" s="11" t="str">
        <f>IF('Daily PnL Log'!AA426&lt;&gt;"",'Daily PnL Log'!AA426,"")</f>
        <v/>
      </c>
      <c r="AA199" s="11" t="str">
        <f>IF('Daily PnL Log'!AB426&lt;&gt;"",'Daily PnL Log'!AB426,"")</f>
        <v/>
      </c>
      <c r="AB199" s="11">
        <f>IF('Daily PnL Log'!AC426&lt;&gt;"",'Daily PnL Log'!AC426,"")</f>
        <v>359457.55</v>
      </c>
    </row>
    <row r="200" spans="1:28" x14ac:dyDescent="0.25">
      <c r="A200" s="47" t="str">
        <f t="shared" si="32"/>
        <v>Aug</v>
      </c>
      <c r="B200" s="14">
        <f>'Daily PnL Log'!B427</f>
        <v>44782</v>
      </c>
      <c r="C200" s="13">
        <f>IF('Daily PnL Log'!C427&lt;&gt;"",'Daily PnL Log'!C427,"")</f>
        <v>48209.7</v>
      </c>
      <c r="D200" s="13">
        <f>IF('Daily PnL Log'!D427&lt;&gt;"",'Daily PnL Log'!D427,"")</f>
        <v>-10217.1</v>
      </c>
      <c r="E200" s="13">
        <f>IF('Daily PnL Log'!E427&lt;&gt;"",'Daily PnL Log'!E427,"")</f>
        <v>-2101.3000000000002</v>
      </c>
      <c r="F200" s="13">
        <f>IF('Daily PnL Log'!F427&lt;&gt;"",'Daily PnL Log'!F427,"")</f>
        <v>8096.8</v>
      </c>
      <c r="G200" s="13">
        <f>IF('Daily PnL Log'!G427&lt;&gt;"",'Daily PnL Log'!G427,"")</f>
        <v>27010</v>
      </c>
      <c r="H200" s="13">
        <f>IF('Daily PnL Log'!H427&lt;&gt;"",'Daily PnL Log'!H427,"")</f>
        <v>0</v>
      </c>
      <c r="I200" s="13">
        <f>IF('Daily PnL Log'!I427&lt;&gt;"",'Daily PnL Log'!I427,"")</f>
        <v>0</v>
      </c>
      <c r="J200" s="13">
        <f>IF('Daily PnL Log'!J427&lt;&gt;"",'Daily PnL Log'!J427,"")</f>
        <v>70998.100000000006</v>
      </c>
      <c r="K200" s="13">
        <f>IF('Daily PnL Log'!K427&lt;&gt;"",'Daily PnL Log'!K427,"")</f>
        <v>-101.26</v>
      </c>
      <c r="L200" s="13">
        <f>IF('Daily PnL Log'!L427&lt;&gt;"",'Daily PnL Log'!L427,"")</f>
        <v>-716.5</v>
      </c>
      <c r="M200" s="13">
        <f>IF('Daily PnL Log'!M427&lt;&gt;"",'Daily PnL Log'!M427,"")</f>
        <v>-817.76</v>
      </c>
      <c r="N200" s="13">
        <f>IF('Daily PnL Log'!N427&lt;&gt;"",'Daily PnL Log'!N427,"")</f>
        <v>70180.340000000011</v>
      </c>
      <c r="O200" s="13">
        <f t="shared" si="34"/>
        <v>763598.90000000014</v>
      </c>
      <c r="P200" s="13">
        <f t="shared" si="35"/>
        <v>417751.99999999988</v>
      </c>
      <c r="Q200" s="13">
        <f t="shared" si="36"/>
        <v>112526.7</v>
      </c>
      <c r="R200" s="13">
        <f t="shared" si="37"/>
        <v>495653.39999999985</v>
      </c>
      <c r="S200" s="13">
        <f t="shared" si="38"/>
        <v>844855.7</v>
      </c>
      <c r="T200" s="13">
        <f t="shared" si="39"/>
        <v>-15685.500000000002</v>
      </c>
      <c r="U200" s="13">
        <f t="shared" si="40"/>
        <v>0</v>
      </c>
      <c r="V200" s="13">
        <f t="shared" si="41"/>
        <v>2618701.1999999983</v>
      </c>
      <c r="W200" s="13">
        <f>IF('Daily PnL Log'!W427&lt;&gt;"",'Daily PnL Log'!W427,"")</f>
        <v>495135</v>
      </c>
      <c r="X200" s="15">
        <f>IF('Daily PnL Log'!X427&lt;&gt;"",'Daily PnL Log'!X427,"")</f>
        <v>0.14173980833510055</v>
      </c>
      <c r="Y200" s="13">
        <f>IF('Daily PnL Log'!Y427&lt;&gt;"",'Daily PnL Log'!Y427,"")</f>
        <v>-9759</v>
      </c>
      <c r="Z200" s="13" t="str">
        <f>IF('Daily PnL Log'!AA427&lt;&gt;"",'Daily PnL Log'!AA427,"")</f>
        <v/>
      </c>
      <c r="AA200" s="13" t="str">
        <f>IF('Daily PnL Log'!AB427&lt;&gt;"",'Daily PnL Log'!AB427,"")</f>
        <v/>
      </c>
      <c r="AB200" s="13">
        <f>IF('Daily PnL Log'!AC427&lt;&gt;"",'Daily PnL Log'!AC427,"")</f>
        <v>493421.29</v>
      </c>
    </row>
    <row r="201" spans="1:28" x14ac:dyDescent="0.25">
      <c r="A201" s="48" t="str">
        <f t="shared" si="32"/>
        <v>Aug</v>
      </c>
      <c r="B201" s="2">
        <f>'Daily PnL Log'!B428</f>
        <v>44783</v>
      </c>
      <c r="C201" s="11">
        <f>IF('Daily PnL Log'!C428&lt;&gt;"",'Daily PnL Log'!C428,"")</f>
        <v>54086.2</v>
      </c>
      <c r="D201" s="11">
        <f>IF('Daily PnL Log'!D428&lt;&gt;"",'Daily PnL Log'!D428,"")</f>
        <v>-13229.4</v>
      </c>
      <c r="E201" s="11">
        <f>IF('Daily PnL Log'!E428&lt;&gt;"",'Daily PnL Log'!E428,"")</f>
        <v>2827.2</v>
      </c>
      <c r="F201" s="11">
        <f>IF('Daily PnL Log'!F428&lt;&gt;"",'Daily PnL Log'!F428,"")</f>
        <v>-4088.1</v>
      </c>
      <c r="G201" s="11">
        <f>IF('Daily PnL Log'!G428&lt;&gt;"",'Daily PnL Log'!G428,"")</f>
        <v>4406.1000000000004</v>
      </c>
      <c r="H201" s="11">
        <f>IF('Daily PnL Log'!H428&lt;&gt;"",'Daily PnL Log'!H428,"")</f>
        <v>0</v>
      </c>
      <c r="I201" s="11">
        <f>IF('Daily PnL Log'!I428&lt;&gt;"",'Daily PnL Log'!I428,"")</f>
        <v>0</v>
      </c>
      <c r="J201" s="11">
        <f>IF('Daily PnL Log'!J428&lt;&gt;"",'Daily PnL Log'!J428,"")</f>
        <v>44001.999999999993</v>
      </c>
      <c r="K201" s="11">
        <f>IF('Daily PnL Log'!K428&lt;&gt;"",'Daily PnL Log'!K428,"")</f>
        <v>-130.91</v>
      </c>
      <c r="L201" s="11">
        <f>IF('Daily PnL Log'!L428&lt;&gt;"",'Daily PnL Log'!L428,"")</f>
        <v>-926.9</v>
      </c>
      <c r="M201" s="11">
        <f>IF('Daily PnL Log'!M428&lt;&gt;"",'Daily PnL Log'!M428,"")</f>
        <v>-1057.81</v>
      </c>
      <c r="N201" s="11">
        <f>IF('Daily PnL Log'!N428&lt;&gt;"",'Daily PnL Log'!N428,"")</f>
        <v>42944.189999999995</v>
      </c>
      <c r="O201" s="11">
        <f t="shared" si="34"/>
        <v>817685.10000000009</v>
      </c>
      <c r="P201" s="11">
        <f t="shared" si="35"/>
        <v>404522.59999999986</v>
      </c>
      <c r="Q201" s="11">
        <f t="shared" si="36"/>
        <v>115353.9</v>
      </c>
      <c r="R201" s="11">
        <f t="shared" si="37"/>
        <v>491565.29999999987</v>
      </c>
      <c r="S201" s="11">
        <f t="shared" si="38"/>
        <v>849261.79999999993</v>
      </c>
      <c r="T201" s="11">
        <f t="shared" si="39"/>
        <v>-15685.500000000002</v>
      </c>
      <c r="U201" s="11">
        <f t="shared" si="40"/>
        <v>0</v>
      </c>
      <c r="V201" s="11">
        <f t="shared" si="41"/>
        <v>2662703.1999999983</v>
      </c>
      <c r="W201" s="11">
        <f>IF('Daily PnL Log'!W428&lt;&gt;"",'Daily PnL Log'!W428,"")</f>
        <v>594414</v>
      </c>
      <c r="X201" s="16">
        <f>IF('Daily PnL Log'!X428&lt;&gt;"",'Daily PnL Log'!X428,"")</f>
        <v>7.2246262705790903E-2</v>
      </c>
      <c r="Y201" s="11">
        <f>IF('Daily PnL Log'!Y428&lt;&gt;"",'Daily PnL Log'!Y428,"")</f>
        <v>-7498.58</v>
      </c>
      <c r="Z201" s="11" t="str">
        <f>IF('Daily PnL Log'!AA428&lt;&gt;"",'Daily PnL Log'!AA428,"")</f>
        <v/>
      </c>
      <c r="AA201" s="11" t="str">
        <f>IF('Daily PnL Log'!AB428&lt;&gt;"",'Daily PnL Log'!AB428,"")</f>
        <v/>
      </c>
      <c r="AB201" s="11">
        <f>IF('Daily PnL Log'!AC428&lt;&gt;"",'Daily PnL Log'!AC428,"")</f>
        <v>436498.48</v>
      </c>
    </row>
    <row r="202" spans="1:28" x14ac:dyDescent="0.25">
      <c r="A202" s="47" t="str">
        <f t="shared" si="32"/>
        <v>Aug</v>
      </c>
      <c r="B202" s="14">
        <f>'Daily PnL Log'!B429</f>
        <v>44784</v>
      </c>
      <c r="C202" s="13">
        <f>IF('Daily PnL Log'!C429&lt;&gt;"",'Daily PnL Log'!C429,"")</f>
        <v>-48047.8</v>
      </c>
      <c r="D202" s="13">
        <f>IF('Daily PnL Log'!D429&lt;&gt;"",'Daily PnL Log'!D429,"")</f>
        <v>13134.7</v>
      </c>
      <c r="E202" s="13">
        <f>IF('Daily PnL Log'!E429&lt;&gt;"",'Daily PnL Log'!E429,"")</f>
        <v>1571.3</v>
      </c>
      <c r="F202" s="13">
        <f>IF('Daily PnL Log'!F429&lt;&gt;"",'Daily PnL Log'!F429,"")</f>
        <v>16508</v>
      </c>
      <c r="G202" s="13">
        <f>IF('Daily PnL Log'!G429&lt;&gt;"",'Daily PnL Log'!G429,"")</f>
        <v>-2501.5</v>
      </c>
      <c r="H202" s="13">
        <f>IF('Daily PnL Log'!H429&lt;&gt;"",'Daily PnL Log'!H429,"")</f>
        <v>0</v>
      </c>
      <c r="I202" s="13">
        <f>IF('Daily PnL Log'!I429&lt;&gt;"",'Daily PnL Log'!I429,"")</f>
        <v>0</v>
      </c>
      <c r="J202" s="13">
        <f>IF('Daily PnL Log'!J429&lt;&gt;"",'Daily PnL Log'!J429,"")</f>
        <v>-19335.300000000003</v>
      </c>
      <c r="K202" s="13">
        <f>IF('Daily PnL Log'!K429&lt;&gt;"",'Daily PnL Log'!K429,"")</f>
        <v>-83.14</v>
      </c>
      <c r="L202" s="13">
        <f>IF('Daily PnL Log'!L429&lt;&gt;"",'Daily PnL Log'!L429,"")</f>
        <v>-588.34</v>
      </c>
      <c r="M202" s="13">
        <f>IF('Daily PnL Log'!M429&lt;&gt;"",'Daily PnL Log'!M429,"")</f>
        <v>-671.48</v>
      </c>
      <c r="N202" s="13">
        <f>IF('Daily PnL Log'!N429&lt;&gt;"",'Daily PnL Log'!N429,"")</f>
        <v>-20006.780000000002</v>
      </c>
      <c r="O202" s="13">
        <f t="shared" si="34"/>
        <v>769637.3</v>
      </c>
      <c r="P202" s="13">
        <f t="shared" si="35"/>
        <v>417657.29999999987</v>
      </c>
      <c r="Q202" s="13">
        <f t="shared" si="36"/>
        <v>116925.2</v>
      </c>
      <c r="R202" s="13">
        <f t="shared" si="37"/>
        <v>508073.29999999987</v>
      </c>
      <c r="S202" s="13">
        <f t="shared" si="38"/>
        <v>846760.29999999993</v>
      </c>
      <c r="T202" s="13">
        <f t="shared" si="39"/>
        <v>-15685.500000000002</v>
      </c>
      <c r="U202" s="13">
        <f t="shared" si="40"/>
        <v>0</v>
      </c>
      <c r="V202" s="13">
        <f t="shared" si="41"/>
        <v>2643367.8999999985</v>
      </c>
      <c r="W202" s="13">
        <f>IF('Daily PnL Log'!W429&lt;&gt;"",'Daily PnL Log'!W429,"")</f>
        <v>625338</v>
      </c>
      <c r="X202" s="15">
        <f>IF('Daily PnL Log'!X429&lt;&gt;"",'Daily PnL Log'!X429,"")</f>
        <v>-3.1993545890382488E-2</v>
      </c>
      <c r="Y202" s="13" t="str">
        <f>IF('Daily PnL Log'!Y429&lt;&gt;"",'Daily PnL Log'!Y429,"")</f>
        <v/>
      </c>
      <c r="Z202" s="13" t="str">
        <f>IF('Daily PnL Log'!AA429&lt;&gt;"",'Daily PnL Log'!AA429,"")</f>
        <v/>
      </c>
      <c r="AA202" s="13" t="str">
        <f>IF('Daily PnL Log'!AB429&lt;&gt;"",'Daily PnL Log'!AB429,"")</f>
        <v/>
      </c>
      <c r="AB202" s="13">
        <f>IF('Daily PnL Log'!AC429&lt;&gt;"",'Daily PnL Log'!AC429,"")</f>
        <v>460397.25</v>
      </c>
    </row>
    <row r="203" spans="1:28" x14ac:dyDescent="0.25">
      <c r="A203" s="48" t="str">
        <f t="shared" si="32"/>
        <v>Aug</v>
      </c>
      <c r="B203" s="2">
        <f>'Daily PnL Log'!B430</f>
        <v>44785</v>
      </c>
      <c r="C203" s="11">
        <f>IF('Daily PnL Log'!C430&lt;&gt;"",'Daily PnL Log'!C430,"")</f>
        <v>-45210.400000000001</v>
      </c>
      <c r="D203" s="11">
        <f>IF('Daily PnL Log'!D430&lt;&gt;"",'Daily PnL Log'!D430,"")</f>
        <v>18064.3</v>
      </c>
      <c r="E203" s="11">
        <f>IF('Daily PnL Log'!E430&lt;&gt;"",'Daily PnL Log'!E430,"")</f>
        <v>6388</v>
      </c>
      <c r="F203" s="11">
        <f>IF('Daily PnL Log'!F430&lt;&gt;"",'Daily PnL Log'!F430,"")</f>
        <v>-10555.3</v>
      </c>
      <c r="G203" s="11">
        <f>IF('Daily PnL Log'!G430&lt;&gt;"",'Daily PnL Log'!G430,"")</f>
        <v>-24060</v>
      </c>
      <c r="H203" s="11">
        <f>IF('Daily PnL Log'!H430&lt;&gt;"",'Daily PnL Log'!H430,"")</f>
        <v>0</v>
      </c>
      <c r="I203" s="11">
        <f>IF('Daily PnL Log'!I430&lt;&gt;"",'Daily PnL Log'!I430,"")</f>
        <v>0</v>
      </c>
      <c r="J203" s="11">
        <f>IF('Daily PnL Log'!J430&lt;&gt;"",'Daily PnL Log'!J430,"")</f>
        <v>-55373.4</v>
      </c>
      <c r="K203" s="11">
        <f>IF('Daily PnL Log'!K430&lt;&gt;"",'Daily PnL Log'!K430,"")</f>
        <v>-97.33</v>
      </c>
      <c r="L203" s="11">
        <f>IF('Daily PnL Log'!L430&lt;&gt;"",'Daily PnL Log'!L430,"")</f>
        <v>-689.77</v>
      </c>
      <c r="M203" s="11">
        <f>IF('Daily PnL Log'!M430&lt;&gt;"",'Daily PnL Log'!M430,"")</f>
        <v>-787.1</v>
      </c>
      <c r="N203" s="11">
        <f>IF('Daily PnL Log'!N430&lt;&gt;"",'Daily PnL Log'!N430,"")</f>
        <v>-56160.5</v>
      </c>
      <c r="O203" s="11">
        <f t="shared" si="34"/>
        <v>724426.9</v>
      </c>
      <c r="P203" s="11">
        <f t="shared" si="35"/>
        <v>435721.59999999986</v>
      </c>
      <c r="Q203" s="11">
        <f t="shared" si="36"/>
        <v>123313.2</v>
      </c>
      <c r="R203" s="11">
        <f t="shared" si="37"/>
        <v>497517.99999999988</v>
      </c>
      <c r="S203" s="11">
        <f t="shared" si="38"/>
        <v>822700.29999999993</v>
      </c>
      <c r="T203" s="11">
        <f t="shared" si="39"/>
        <v>-15685.500000000002</v>
      </c>
      <c r="U203" s="11">
        <f t="shared" si="40"/>
        <v>0</v>
      </c>
      <c r="V203" s="11">
        <f t="shared" si="41"/>
        <v>2587994.4999999986</v>
      </c>
      <c r="W203" s="11">
        <f>IF('Daily PnL Log'!W430&lt;&gt;"",'Daily PnL Log'!W430,"")</f>
        <v>745800</v>
      </c>
      <c r="X203" s="16">
        <f>IF('Daily PnL Log'!X430&lt;&gt;"",'Daily PnL Log'!X430,"")</f>
        <v>-7.5302359882005898E-2</v>
      </c>
      <c r="Y203" s="11" t="str">
        <f>IF('Daily PnL Log'!Y430&lt;&gt;"",'Daily PnL Log'!Y430,"")</f>
        <v/>
      </c>
      <c r="Z203" s="11" t="str">
        <f>IF('Daily PnL Log'!AA430&lt;&gt;"",'Daily PnL Log'!AA430,"")</f>
        <v/>
      </c>
      <c r="AA203" s="11" t="str">
        <f>IF('Daily PnL Log'!AB430&lt;&gt;"",'Daily PnL Log'!AB430,"")</f>
        <v/>
      </c>
      <c r="AB203" s="11">
        <f>IF('Daily PnL Log'!AC430&lt;&gt;"",'Daily PnL Log'!AC430,"")</f>
        <v>384316.65</v>
      </c>
    </row>
    <row r="204" spans="1:28" x14ac:dyDescent="0.25">
      <c r="A204" s="47" t="str">
        <f t="shared" si="32"/>
        <v>Aug</v>
      </c>
      <c r="B204" s="14">
        <f>'Daily PnL Log'!B431</f>
        <v>44788</v>
      </c>
      <c r="C204" s="13">
        <f>IF('Daily PnL Log'!C431&lt;&gt;"",'Daily PnL Log'!C431,"")</f>
        <v>96091.9</v>
      </c>
      <c r="D204" s="13">
        <f>IF('Daily PnL Log'!D431&lt;&gt;"",'Daily PnL Log'!D431,"")</f>
        <v>9859.5</v>
      </c>
      <c r="E204" s="13">
        <f>IF('Daily PnL Log'!E431&lt;&gt;"",'Daily PnL Log'!E431,"")</f>
        <v>11775.4</v>
      </c>
      <c r="F204" s="13">
        <f>IF('Daily PnL Log'!F431&lt;&gt;"",'Daily PnL Log'!F431,"")</f>
        <v>12347.4</v>
      </c>
      <c r="G204" s="13">
        <f>IF('Daily PnL Log'!G431&lt;&gt;"",'Daily PnL Log'!G431,"")</f>
        <v>-11304.5</v>
      </c>
      <c r="H204" s="13">
        <f>IF('Daily PnL Log'!H431&lt;&gt;"",'Daily PnL Log'!H431,"")</f>
        <v>0</v>
      </c>
      <c r="I204" s="13">
        <f>IF('Daily PnL Log'!I431&lt;&gt;"",'Daily PnL Log'!I431,"")</f>
        <v>0</v>
      </c>
      <c r="J204" s="13">
        <f>IF('Daily PnL Log'!J431&lt;&gt;"",'Daily PnL Log'!J431,"")</f>
        <v>118769.69999999998</v>
      </c>
      <c r="K204" s="13">
        <f>IF('Daily PnL Log'!K431&lt;&gt;"",'Daily PnL Log'!K431,"")</f>
        <v>-53.33</v>
      </c>
      <c r="L204" s="13">
        <f>IF('Daily PnL Log'!L431&lt;&gt;"",'Daily PnL Log'!L431,"")</f>
        <v>-378.62</v>
      </c>
      <c r="M204" s="13">
        <f>IF('Daily PnL Log'!M431&lt;&gt;"",'Daily PnL Log'!M431,"")</f>
        <v>-431.95</v>
      </c>
      <c r="N204" s="13">
        <f>IF('Daily PnL Log'!N431&lt;&gt;"",'Daily PnL Log'!N431,"")</f>
        <v>118337.74999999999</v>
      </c>
      <c r="O204" s="13">
        <f t="shared" si="34"/>
        <v>820518.8</v>
      </c>
      <c r="P204" s="13">
        <f t="shared" si="35"/>
        <v>445581.09999999986</v>
      </c>
      <c r="Q204" s="13">
        <f t="shared" si="36"/>
        <v>135088.6</v>
      </c>
      <c r="R204" s="13">
        <f t="shared" si="37"/>
        <v>509865.39999999991</v>
      </c>
      <c r="S204" s="13">
        <f t="shared" si="38"/>
        <v>811395.79999999993</v>
      </c>
      <c r="T204" s="13">
        <f t="shared" si="39"/>
        <v>-15685.500000000002</v>
      </c>
      <c r="U204" s="13">
        <f t="shared" si="40"/>
        <v>0</v>
      </c>
      <c r="V204" s="13">
        <f t="shared" si="41"/>
        <v>2706764.1999999988</v>
      </c>
      <c r="W204" s="13">
        <f>IF('Daily PnL Log'!W431&lt;&gt;"",'Daily PnL Log'!W431,"")</f>
        <v>746648</v>
      </c>
      <c r="X204" s="15">
        <f>IF('Daily PnL Log'!X431&lt;&gt;"",'Daily PnL Log'!X431,"")</f>
        <v>0.15849202033622267</v>
      </c>
      <c r="Y204" s="13" t="str">
        <f>IF('Daily PnL Log'!Y431&lt;&gt;"",'Daily PnL Log'!Y431,"")</f>
        <v/>
      </c>
      <c r="Z204" s="13" t="str">
        <f>IF('Daily PnL Log'!AA431&lt;&gt;"",'Daily PnL Log'!AA431,"")</f>
        <v/>
      </c>
      <c r="AA204" s="13" t="str">
        <f>IF('Daily PnL Log'!AB431&lt;&gt;"",'Daily PnL Log'!AB431,"")</f>
        <v/>
      </c>
      <c r="AB204" s="13">
        <f>IF('Daily PnL Log'!AC431&lt;&gt;"",'Daily PnL Log'!AC431,"")</f>
        <v>455240.7</v>
      </c>
    </row>
    <row r="205" spans="1:28" x14ac:dyDescent="0.25">
      <c r="A205" s="48" t="str">
        <f t="shared" si="32"/>
        <v>Aug</v>
      </c>
      <c r="B205" s="2">
        <f>'Daily PnL Log'!B432</f>
        <v>44789</v>
      </c>
      <c r="C205" s="11">
        <f>IF('Daily PnL Log'!C432&lt;&gt;"",'Daily PnL Log'!C432,"")</f>
        <v>70847.100000000006</v>
      </c>
      <c r="D205" s="11">
        <f>IF('Daily PnL Log'!D432&lt;&gt;"",'Daily PnL Log'!D432,"")</f>
        <v>-50077.2</v>
      </c>
      <c r="E205" s="11">
        <f>IF('Daily PnL Log'!E432&lt;&gt;"",'Daily PnL Log'!E432,"")</f>
        <v>-2643.1</v>
      </c>
      <c r="F205" s="11">
        <f>IF('Daily PnL Log'!F432&lt;&gt;"",'Daily PnL Log'!F432,"")</f>
        <v>1555.2</v>
      </c>
      <c r="G205" s="11">
        <f>IF('Daily PnL Log'!G432&lt;&gt;"",'Daily PnL Log'!G432,"")</f>
        <v>-973.2</v>
      </c>
      <c r="H205" s="11">
        <f>IF('Daily PnL Log'!H432&lt;&gt;"",'Daily PnL Log'!H432,"")</f>
        <v>0</v>
      </c>
      <c r="I205" s="11">
        <f>IF('Daily PnL Log'!I432&lt;&gt;"",'Daily PnL Log'!I432,"")</f>
        <v>0</v>
      </c>
      <c r="J205" s="11">
        <f>IF('Daily PnL Log'!J432&lt;&gt;"",'Daily PnL Log'!J432,"")</f>
        <v>18708.80000000001</v>
      </c>
      <c r="K205" s="11">
        <f>IF('Daily PnL Log'!K432&lt;&gt;"",'Daily PnL Log'!K432,"")</f>
        <v>-90.2</v>
      </c>
      <c r="L205" s="11">
        <f>IF('Daily PnL Log'!L432&lt;&gt;"",'Daily PnL Log'!L432,"")</f>
        <v>-638.70000000000005</v>
      </c>
      <c r="M205" s="11">
        <f>IF('Daily PnL Log'!M432&lt;&gt;"",'Daily PnL Log'!M432,"")</f>
        <v>-728.90000000000009</v>
      </c>
      <c r="N205" s="11">
        <f>IF('Daily PnL Log'!N432&lt;&gt;"",'Daily PnL Log'!N432,"")</f>
        <v>17979.900000000009</v>
      </c>
      <c r="O205" s="11">
        <f t="shared" si="34"/>
        <v>891365.9</v>
      </c>
      <c r="P205" s="11">
        <f t="shared" si="35"/>
        <v>395503.89999999985</v>
      </c>
      <c r="Q205" s="11">
        <f t="shared" si="36"/>
        <v>132445.5</v>
      </c>
      <c r="R205" s="11">
        <f t="shared" si="37"/>
        <v>511420.59999999992</v>
      </c>
      <c r="S205" s="11">
        <f t="shared" si="38"/>
        <v>810422.6</v>
      </c>
      <c r="T205" s="11">
        <f t="shared" si="39"/>
        <v>-15685.500000000002</v>
      </c>
      <c r="U205" s="11">
        <f t="shared" si="40"/>
        <v>0</v>
      </c>
      <c r="V205" s="11">
        <f t="shared" si="41"/>
        <v>2725472.9999999986</v>
      </c>
      <c r="W205" s="11">
        <f>IF('Daily PnL Log'!W432&lt;&gt;"",'Daily PnL Log'!W432,"")</f>
        <v>692458</v>
      </c>
      <c r="X205" s="16">
        <f>IF('Daily PnL Log'!X432&lt;&gt;"",'Daily PnL Log'!X432,"")</f>
        <v>2.5965329305170867E-2</v>
      </c>
      <c r="Y205" s="11">
        <f>IF('Daily PnL Log'!Y432&lt;&gt;"",'Daily PnL Log'!Y432,"")</f>
        <v>-871.51</v>
      </c>
      <c r="Z205" s="11" t="str">
        <f>IF('Daily PnL Log'!AA432&lt;&gt;"",'Daily PnL Log'!AA432,"")</f>
        <v/>
      </c>
      <c r="AA205" s="11" t="str">
        <f>IF('Daily PnL Log'!AB432&lt;&gt;"",'Daily PnL Log'!AB432,"")</f>
        <v/>
      </c>
      <c r="AB205" s="11">
        <f>IF('Daily PnL Log'!AC432&lt;&gt;"",'Daily PnL Log'!AC432,"")</f>
        <v>471102.04</v>
      </c>
    </row>
    <row r="206" spans="1:28" x14ac:dyDescent="0.25">
      <c r="A206" s="47" t="str">
        <f t="shared" si="32"/>
        <v>Aug</v>
      </c>
      <c r="B206" s="14">
        <f>'Daily PnL Log'!B433</f>
        <v>44790</v>
      </c>
      <c r="C206" s="13">
        <f>IF('Daily PnL Log'!C433&lt;&gt;"",'Daily PnL Log'!C433,"")</f>
        <v>20002.8</v>
      </c>
      <c r="D206" s="13">
        <f>IF('Daily PnL Log'!D433&lt;&gt;"",'Daily PnL Log'!D433,"")</f>
        <v>-15754</v>
      </c>
      <c r="E206" s="13">
        <f>IF('Daily PnL Log'!E433&lt;&gt;"",'Daily PnL Log'!E433,"")</f>
        <v>515.79999999999995</v>
      </c>
      <c r="F206" s="13">
        <f>IF('Daily PnL Log'!F433&lt;&gt;"",'Daily PnL Log'!F433,"")</f>
        <v>611.70000000000005</v>
      </c>
      <c r="G206" s="13">
        <f>IF('Daily PnL Log'!G433&lt;&gt;"",'Daily PnL Log'!G433,"")</f>
        <v>-9328.4</v>
      </c>
      <c r="H206" s="13">
        <f>IF('Daily PnL Log'!H433&lt;&gt;"",'Daily PnL Log'!H433,"")</f>
        <v>0</v>
      </c>
      <c r="I206" s="13">
        <f>IF('Daily PnL Log'!I433&lt;&gt;"",'Daily PnL Log'!I433,"")</f>
        <v>0</v>
      </c>
      <c r="J206" s="13">
        <f>IF('Daily PnL Log'!J433&lt;&gt;"",'Daily PnL Log'!J433,"")</f>
        <v>-3952.1000000000004</v>
      </c>
      <c r="K206" s="13">
        <f>IF('Daily PnL Log'!K433&lt;&gt;"",'Daily PnL Log'!K433,"")</f>
        <v>-58.1</v>
      </c>
      <c r="L206" s="13">
        <f>IF('Daily PnL Log'!L433&lt;&gt;"",'Daily PnL Log'!L433,"")</f>
        <v>-405.04</v>
      </c>
      <c r="M206" s="13">
        <f>IF('Daily PnL Log'!M433&lt;&gt;"",'Daily PnL Log'!M433,"")</f>
        <v>-463.14000000000004</v>
      </c>
      <c r="N206" s="13">
        <f>IF('Daily PnL Log'!N433&lt;&gt;"",'Daily PnL Log'!N433,"")</f>
        <v>-4415.2400000000007</v>
      </c>
      <c r="O206" s="13">
        <f t="shared" si="34"/>
        <v>911368.70000000007</v>
      </c>
      <c r="P206" s="13">
        <f t="shared" si="35"/>
        <v>379749.89999999985</v>
      </c>
      <c r="Q206" s="13">
        <f t="shared" si="36"/>
        <v>132961.29999999999</v>
      </c>
      <c r="R206" s="13">
        <f t="shared" si="37"/>
        <v>512032.29999999993</v>
      </c>
      <c r="S206" s="13">
        <f t="shared" si="38"/>
        <v>801094.2</v>
      </c>
      <c r="T206" s="13">
        <f t="shared" si="39"/>
        <v>-15685.500000000002</v>
      </c>
      <c r="U206" s="13">
        <f t="shared" si="40"/>
        <v>0</v>
      </c>
      <c r="V206" s="13">
        <f t="shared" si="41"/>
        <v>2721520.8999999985</v>
      </c>
      <c r="W206" s="13">
        <f>IF('Daily PnL Log'!W433&lt;&gt;"",'Daily PnL Log'!W433,"")</f>
        <v>624715</v>
      </c>
      <c r="X206" s="15">
        <f>IF('Daily PnL Log'!X433&lt;&gt;"",'Daily PnL Log'!X433,"")</f>
        <v>-7.067606828713895E-3</v>
      </c>
      <c r="Y206" s="13" t="str">
        <f>IF('Daily PnL Log'!Y433&lt;&gt;"",'Daily PnL Log'!Y433,"")</f>
        <v/>
      </c>
      <c r="Z206" s="13" t="str">
        <f>IF('Daily PnL Log'!AA433&lt;&gt;"",'Daily PnL Log'!AA433,"")</f>
        <v/>
      </c>
      <c r="AA206" s="13" t="str">
        <f>IF('Daily PnL Log'!AB433&lt;&gt;"",'Daily PnL Log'!AB433,"")</f>
        <v/>
      </c>
      <c r="AB206" s="13">
        <f>IF('Daily PnL Log'!AC433&lt;&gt;"",'Daily PnL Log'!AC433,"")</f>
        <v>553019.65</v>
      </c>
    </row>
    <row r="207" spans="1:28" x14ac:dyDescent="0.25">
      <c r="A207" s="48" t="str">
        <f t="shared" si="32"/>
        <v>Aug</v>
      </c>
      <c r="B207" s="2">
        <f>'Daily PnL Log'!B434</f>
        <v>44791</v>
      </c>
      <c r="C207" s="11">
        <f>IF('Daily PnL Log'!C434&lt;&gt;"",'Daily PnL Log'!C434,"")</f>
        <v>-10139.200000000001</v>
      </c>
      <c r="D207" s="11">
        <f>IF('Daily PnL Log'!D434&lt;&gt;"",'Daily PnL Log'!D434,"")</f>
        <v>20430.599999999999</v>
      </c>
      <c r="E207" s="11">
        <f>IF('Daily PnL Log'!E434&lt;&gt;"",'Daily PnL Log'!E434,"")</f>
        <v>980</v>
      </c>
      <c r="F207" s="11">
        <f>IF('Daily PnL Log'!F434&lt;&gt;"",'Daily PnL Log'!F434,"")</f>
        <v>7217.9</v>
      </c>
      <c r="G207" s="11">
        <f>IF('Daily PnL Log'!G434&lt;&gt;"",'Daily PnL Log'!G434,"")</f>
        <v>11.4</v>
      </c>
      <c r="H207" s="11">
        <f>IF('Daily PnL Log'!H434&lt;&gt;"",'Daily PnL Log'!H434,"")</f>
        <v>0</v>
      </c>
      <c r="I207" s="11">
        <f>IF('Daily PnL Log'!I434&lt;&gt;"",'Daily PnL Log'!I434,"")</f>
        <v>0</v>
      </c>
      <c r="J207" s="11">
        <f>IF('Daily PnL Log'!J434&lt;&gt;"",'Daily PnL Log'!J434,"")</f>
        <v>18500.699999999997</v>
      </c>
      <c r="K207" s="11">
        <f>IF('Daily PnL Log'!K434&lt;&gt;"",'Daily PnL Log'!K434,"")</f>
        <v>-63.64</v>
      </c>
      <c r="L207" s="11">
        <f>IF('Daily PnL Log'!L434&lt;&gt;"",'Daily PnL Log'!L434,"")</f>
        <v>-448.98</v>
      </c>
      <c r="M207" s="11">
        <f>IF('Daily PnL Log'!M434&lt;&gt;"",'Daily PnL Log'!M434,"")</f>
        <v>-512.62</v>
      </c>
      <c r="N207" s="11">
        <f>IF('Daily PnL Log'!N434&lt;&gt;"",'Daily PnL Log'!N434,"")</f>
        <v>17988.079999999998</v>
      </c>
      <c r="O207" s="11">
        <f t="shared" si="34"/>
        <v>901229.50000000012</v>
      </c>
      <c r="P207" s="11">
        <f t="shared" si="35"/>
        <v>400180.49999999983</v>
      </c>
      <c r="Q207" s="11">
        <f t="shared" si="36"/>
        <v>133941.29999999999</v>
      </c>
      <c r="R207" s="11">
        <f t="shared" si="37"/>
        <v>519250.19999999995</v>
      </c>
      <c r="S207" s="11">
        <f t="shared" si="38"/>
        <v>801105.6</v>
      </c>
      <c r="T207" s="11">
        <f t="shared" si="39"/>
        <v>-15685.500000000002</v>
      </c>
      <c r="U207" s="11">
        <f t="shared" si="40"/>
        <v>0</v>
      </c>
      <c r="V207" s="11">
        <f t="shared" si="41"/>
        <v>2740021.5999999987</v>
      </c>
      <c r="W207" s="11">
        <f>IF('Daily PnL Log'!W434&lt;&gt;"",'Daily PnL Log'!W434,"")</f>
        <v>555582</v>
      </c>
      <c r="X207" s="16">
        <f>IF('Daily PnL Log'!X434&lt;&gt;"",'Daily PnL Log'!X434,"")</f>
        <v>3.2377002854664112E-2</v>
      </c>
      <c r="Y207" s="11">
        <f>IF('Daily PnL Log'!Y434&lt;&gt;"",'Daily PnL Log'!Y434,"")</f>
        <v>-22500</v>
      </c>
      <c r="Z207" s="11" t="str">
        <f>IF('Daily PnL Log'!AA434&lt;&gt;"",'Daily PnL Log'!AA434,"")</f>
        <v/>
      </c>
      <c r="AA207" s="11" t="str">
        <f>IF('Daily PnL Log'!AB434&lt;&gt;"",'Daily PnL Log'!AB434,"")</f>
        <v/>
      </c>
      <c r="AB207" s="11">
        <f>IF('Daily PnL Log'!AC434&lt;&gt;"",'Daily PnL Log'!AC434,"")</f>
        <v>585329.78</v>
      </c>
    </row>
    <row r="208" spans="1:28" x14ac:dyDescent="0.25">
      <c r="A208" s="47" t="str">
        <f t="shared" si="32"/>
        <v>Aug</v>
      </c>
      <c r="B208" s="14">
        <f>'Daily PnL Log'!B435</f>
        <v>44792</v>
      </c>
      <c r="C208" s="13">
        <f>IF('Daily PnL Log'!C435&lt;&gt;"",'Daily PnL Log'!C435,"")</f>
        <v>5855.4</v>
      </c>
      <c r="D208" s="13">
        <f>IF('Daily PnL Log'!D435&lt;&gt;"",'Daily PnL Log'!D435,"")</f>
        <v>-12196</v>
      </c>
      <c r="E208" s="13">
        <f>IF('Daily PnL Log'!E435&lt;&gt;"",'Daily PnL Log'!E435,"")</f>
        <v>-410.4</v>
      </c>
      <c r="F208" s="13">
        <f>IF('Daily PnL Log'!F435&lt;&gt;"",'Daily PnL Log'!F435,"")</f>
        <v>-9751.7999999999993</v>
      </c>
      <c r="G208" s="13">
        <f>IF('Daily PnL Log'!G435&lt;&gt;"",'Daily PnL Log'!G435,"")</f>
        <v>-4171.3</v>
      </c>
      <c r="H208" s="13">
        <f>IF('Daily PnL Log'!H435&lt;&gt;"",'Daily PnL Log'!H435,"")</f>
        <v>0</v>
      </c>
      <c r="I208" s="13">
        <f>IF('Daily PnL Log'!I435&lt;&gt;"",'Daily PnL Log'!I435,"")</f>
        <v>0</v>
      </c>
      <c r="J208" s="13">
        <f>IF('Daily PnL Log'!J435&lt;&gt;"",'Daily PnL Log'!J435,"")</f>
        <v>-20674.099999999999</v>
      </c>
      <c r="K208" s="13">
        <f>IF('Daily PnL Log'!K435&lt;&gt;"",'Daily PnL Log'!K435,"")</f>
        <v>-99.53</v>
      </c>
      <c r="L208" s="13">
        <f>IF('Daily PnL Log'!L435&lt;&gt;"",'Daily PnL Log'!L435,"")</f>
        <v>-699.09</v>
      </c>
      <c r="M208" s="13">
        <f>IF('Daily PnL Log'!M435&lt;&gt;"",'Daily PnL Log'!M435,"")</f>
        <v>-798.62</v>
      </c>
      <c r="N208" s="13">
        <f>IF('Daily PnL Log'!N435&lt;&gt;"",'Daily PnL Log'!N435,"")</f>
        <v>-21472.719999999998</v>
      </c>
      <c r="O208" s="13">
        <f t="shared" si="34"/>
        <v>907084.90000000014</v>
      </c>
      <c r="P208" s="13">
        <f t="shared" si="35"/>
        <v>387984.49999999983</v>
      </c>
      <c r="Q208" s="13">
        <f t="shared" si="36"/>
        <v>133530.9</v>
      </c>
      <c r="R208" s="13">
        <f t="shared" si="37"/>
        <v>509498.39999999997</v>
      </c>
      <c r="S208" s="13">
        <f t="shared" si="38"/>
        <v>796934.29999999993</v>
      </c>
      <c r="T208" s="13">
        <f t="shared" si="39"/>
        <v>-15685.500000000002</v>
      </c>
      <c r="U208" s="13">
        <f t="shared" si="40"/>
        <v>0</v>
      </c>
      <c r="V208" s="13">
        <f t="shared" si="41"/>
        <v>2719347.4999999986</v>
      </c>
      <c r="W208" s="13">
        <f>IF('Daily PnL Log'!W435&lt;&gt;"",'Daily PnL Log'!W435,"")</f>
        <v>723946</v>
      </c>
      <c r="X208" s="15">
        <f>IF('Daily PnL Log'!X435&lt;&gt;"",'Daily PnL Log'!X435,"")</f>
        <v>-2.9660665298240473E-2</v>
      </c>
      <c r="Y208" s="13" t="str">
        <f>IF('Daily PnL Log'!Y435&lt;&gt;"",'Daily PnL Log'!Y435,"")</f>
        <v/>
      </c>
      <c r="Z208" s="13" t="str">
        <f>IF('Daily PnL Log'!AA435&lt;&gt;"",'Daily PnL Log'!AA435,"")</f>
        <v/>
      </c>
      <c r="AA208" s="13" t="str">
        <f>IF('Daily PnL Log'!AB435&lt;&gt;"",'Daily PnL Log'!AB435,"")</f>
        <v/>
      </c>
      <c r="AB208" s="13">
        <f>IF('Daily PnL Log'!AC435&lt;&gt;"",'Daily PnL Log'!AC435,"")</f>
        <v>530575.66</v>
      </c>
    </row>
    <row r="209" spans="1:28" x14ac:dyDescent="0.25">
      <c r="A209" s="48" t="str">
        <f t="shared" si="32"/>
        <v>Aug</v>
      </c>
      <c r="B209" s="2">
        <f>'Daily PnL Log'!B436</f>
        <v>44795</v>
      </c>
      <c r="C209" s="11">
        <f>IF('Daily PnL Log'!C436&lt;&gt;"",'Daily PnL Log'!C436,"")</f>
        <v>35375.4</v>
      </c>
      <c r="D209" s="11">
        <f>IF('Daily PnL Log'!D436&lt;&gt;"",'Daily PnL Log'!D436,"")</f>
        <v>29508</v>
      </c>
      <c r="E209" s="11">
        <f>IF('Daily PnL Log'!E436&lt;&gt;"",'Daily PnL Log'!E436,"")</f>
        <v>2889.7</v>
      </c>
      <c r="F209" s="11">
        <f>IF('Daily PnL Log'!F436&lt;&gt;"",'Daily PnL Log'!F436,"")</f>
        <v>3582.6</v>
      </c>
      <c r="G209" s="11">
        <f>IF('Daily PnL Log'!G436&lt;&gt;"",'Daily PnL Log'!G436,"")</f>
        <v>-8492.1</v>
      </c>
      <c r="H209" s="11">
        <f>IF('Daily PnL Log'!H436&lt;&gt;"",'Daily PnL Log'!H436,"")</f>
        <v>0</v>
      </c>
      <c r="I209" s="11">
        <f>IF('Daily PnL Log'!I436&lt;&gt;"",'Daily PnL Log'!I436,"")</f>
        <v>0</v>
      </c>
      <c r="J209" s="11">
        <f>IF('Daily PnL Log'!J436&lt;&gt;"",'Daily PnL Log'!J436,"")</f>
        <v>62863.600000000013</v>
      </c>
      <c r="K209" s="11">
        <f>IF('Daily PnL Log'!K436&lt;&gt;"",'Daily PnL Log'!K436,"")</f>
        <v>-175.08</v>
      </c>
      <c r="L209" s="11">
        <f>IF('Daily PnL Log'!L436&lt;&gt;"",'Daily PnL Log'!L436,"")</f>
        <v>-1240.82</v>
      </c>
      <c r="M209" s="11">
        <f>IF('Daily PnL Log'!M436&lt;&gt;"",'Daily PnL Log'!M436,"")</f>
        <v>-1415.8999999999999</v>
      </c>
      <c r="N209" s="11">
        <f>IF('Daily PnL Log'!N436&lt;&gt;"",'Daily PnL Log'!N436,"")</f>
        <v>61447.700000000012</v>
      </c>
      <c r="O209" s="11">
        <f t="shared" si="34"/>
        <v>942460.30000000016</v>
      </c>
      <c r="P209" s="11">
        <f t="shared" si="35"/>
        <v>417492.49999999983</v>
      </c>
      <c r="Q209" s="11">
        <f t="shared" si="36"/>
        <v>136420.6</v>
      </c>
      <c r="R209" s="11">
        <f t="shared" si="37"/>
        <v>513080.99999999994</v>
      </c>
      <c r="S209" s="11">
        <f t="shared" si="38"/>
        <v>788442.2</v>
      </c>
      <c r="T209" s="11">
        <f t="shared" si="39"/>
        <v>-15685.500000000002</v>
      </c>
      <c r="U209" s="11">
        <f t="shared" si="40"/>
        <v>0</v>
      </c>
      <c r="V209" s="11">
        <f t="shared" si="41"/>
        <v>2782211.0999999987</v>
      </c>
      <c r="W209" s="11">
        <f>IF('Daily PnL Log'!W436&lt;&gt;"",'Daily PnL Log'!W436,"")</f>
        <v>1022505</v>
      </c>
      <c r="X209" s="16">
        <f>IF('Daily PnL Log'!X436&lt;&gt;"",'Daily PnL Log'!X436,"")</f>
        <v>6.0095256257915619E-2</v>
      </c>
      <c r="Y209" s="11" t="str">
        <f>IF('Daily PnL Log'!Y436&lt;&gt;"",'Daily PnL Log'!Y436,"")</f>
        <v/>
      </c>
      <c r="Z209" s="11" t="str">
        <f>IF('Daily PnL Log'!AA436&lt;&gt;"",'Daily PnL Log'!AA436,"")</f>
        <v/>
      </c>
      <c r="AA209" s="11" t="str">
        <f>IF('Daily PnL Log'!AB436&lt;&gt;"",'Daily PnL Log'!AB436,"")</f>
        <v/>
      </c>
      <c r="AB209" s="11">
        <f>IF('Daily PnL Log'!AC436&lt;&gt;"",'Daily PnL Log'!AC436,"")</f>
        <v>562618.51</v>
      </c>
    </row>
    <row r="210" spans="1:28" x14ac:dyDescent="0.25">
      <c r="A210" s="47" t="str">
        <f t="shared" si="32"/>
        <v>Aug</v>
      </c>
      <c r="B210" s="14">
        <f>'Daily PnL Log'!B437</f>
        <v>44796</v>
      </c>
      <c r="C210" s="13">
        <f>IF('Daily PnL Log'!C436&lt;&gt;"",'Daily PnL Log'!C436,"")</f>
        <v>35375.4</v>
      </c>
      <c r="D210" s="13">
        <f>IF('Daily PnL Log'!D436&lt;&gt;"",'Daily PnL Log'!D436,"")</f>
        <v>29508</v>
      </c>
      <c r="E210" s="13">
        <f>IF('Daily PnL Log'!E436&lt;&gt;"",'Daily PnL Log'!E436,"")</f>
        <v>2889.7</v>
      </c>
      <c r="F210" s="13">
        <f>IF('Daily PnL Log'!F436&lt;&gt;"",'Daily PnL Log'!F436,"")</f>
        <v>3582.6</v>
      </c>
      <c r="G210" s="13">
        <f>IF('Daily PnL Log'!G436&lt;&gt;"",'Daily PnL Log'!G436,"")</f>
        <v>-8492.1</v>
      </c>
      <c r="H210" s="13">
        <f>IF('Daily PnL Log'!H436&lt;&gt;"",'Daily PnL Log'!H436,"")</f>
        <v>0</v>
      </c>
      <c r="I210" s="13">
        <f>IF('Daily PnL Log'!I436&lt;&gt;"",'Daily PnL Log'!I436,"")</f>
        <v>0</v>
      </c>
      <c r="J210" s="13">
        <f>IF('Daily PnL Log'!J436&lt;&gt;"",'Daily PnL Log'!J436,"")</f>
        <v>62863.600000000013</v>
      </c>
      <c r="K210" s="13">
        <f>IF('Daily PnL Log'!K436&lt;&gt;"",'Daily PnL Log'!K436,"")</f>
        <v>-175.08</v>
      </c>
      <c r="L210" s="13">
        <f>IF('Daily PnL Log'!L436&lt;&gt;"",'Daily PnL Log'!L436,"")</f>
        <v>-1240.82</v>
      </c>
      <c r="M210" s="13">
        <f>IF('Daily PnL Log'!M436&lt;&gt;"",'Daily PnL Log'!M436,"")</f>
        <v>-1415.8999999999999</v>
      </c>
      <c r="N210" s="13">
        <f>IF('Daily PnL Log'!N436&lt;&gt;"",'Daily PnL Log'!N436,"")</f>
        <v>61447.700000000012</v>
      </c>
      <c r="O210" s="13">
        <f t="shared" si="34"/>
        <v>977835.70000000019</v>
      </c>
      <c r="P210" s="13">
        <f t="shared" si="35"/>
        <v>447000.49999999983</v>
      </c>
      <c r="Q210" s="13">
        <f t="shared" si="36"/>
        <v>139310.30000000002</v>
      </c>
      <c r="R210" s="13">
        <f t="shared" si="37"/>
        <v>516663.59999999992</v>
      </c>
      <c r="S210" s="13">
        <f t="shared" si="38"/>
        <v>779950.1</v>
      </c>
      <c r="T210" s="13">
        <f t="shared" si="39"/>
        <v>-15685.500000000002</v>
      </c>
      <c r="U210" s="13">
        <f t="shared" si="40"/>
        <v>0</v>
      </c>
      <c r="V210" s="13">
        <f t="shared" si="41"/>
        <v>2845074.6999999988</v>
      </c>
      <c r="W210" s="13">
        <f>IF('Daily PnL Log'!W436&lt;&gt;"",'Daily PnL Log'!W436,"")</f>
        <v>1022505</v>
      </c>
      <c r="X210" s="15">
        <f>IF('Daily PnL Log'!X436&lt;&gt;"",'Daily PnL Log'!X436,"")</f>
        <v>6.0095256257915619E-2</v>
      </c>
      <c r="Y210" s="13" t="str">
        <f>IF('Daily PnL Log'!Y436&lt;&gt;"",'Daily PnL Log'!Y436,"")</f>
        <v/>
      </c>
      <c r="Z210" s="13" t="str">
        <f>IF('Daily PnL Log'!AA436&lt;&gt;"",'Daily PnL Log'!AA436,"")</f>
        <v/>
      </c>
      <c r="AA210" s="13" t="str">
        <f>IF('Daily PnL Log'!AB437&lt;&gt;"",'Daily PnL Log'!AB437,"")</f>
        <v/>
      </c>
      <c r="AB210" s="13">
        <f>IF('Daily PnL Log'!AC436&lt;&gt;"",'Daily PnL Log'!AC436,"")</f>
        <v>562618.51</v>
      </c>
    </row>
    <row r="211" spans="1:28" x14ac:dyDescent="0.25">
      <c r="A211" s="48" t="str">
        <f t="shared" si="32"/>
        <v>Aug</v>
      </c>
      <c r="B211" s="2">
        <f>'Daily PnL Log'!B438</f>
        <v>44797</v>
      </c>
      <c r="C211" s="11">
        <f>IF('Daily PnL Log'!C437&lt;&gt;"",'Daily PnL Log'!C437,"")</f>
        <v>38116.1</v>
      </c>
      <c r="D211" s="11">
        <f>IF('Daily PnL Log'!D437&lt;&gt;"",'Daily PnL Log'!D437,"")</f>
        <v>16509</v>
      </c>
      <c r="E211" s="11">
        <f>IF('Daily PnL Log'!E437&lt;&gt;"",'Daily PnL Log'!E437,"")</f>
        <v>-3816.3</v>
      </c>
      <c r="F211" s="11">
        <f>IF('Daily PnL Log'!F437&lt;&gt;"",'Daily PnL Log'!F437,"")</f>
        <v>-33460.9</v>
      </c>
      <c r="G211" s="11">
        <f>IF('Daily PnL Log'!G437&lt;&gt;"",'Daily PnL Log'!G437,"")</f>
        <v>-3199.5</v>
      </c>
      <c r="H211" s="11">
        <f>IF('Daily PnL Log'!H437&lt;&gt;"",'Daily PnL Log'!H437,"")</f>
        <v>0</v>
      </c>
      <c r="I211" s="11">
        <f>IF('Daily PnL Log'!I437&lt;&gt;"",'Daily PnL Log'!I437,"")</f>
        <v>0</v>
      </c>
      <c r="J211" s="11">
        <f>IF('Daily PnL Log'!J437&lt;&gt;"",'Daily PnL Log'!J437,"")</f>
        <v>14148.399999999994</v>
      </c>
      <c r="K211" s="11">
        <f>IF('Daily PnL Log'!K437&lt;&gt;"",'Daily PnL Log'!K437,"")</f>
        <v>-214.74</v>
      </c>
      <c r="L211" s="11">
        <f>IF('Daily PnL Log'!L437&lt;&gt;"",'Daily PnL Log'!L437,"")</f>
        <v>-1502.31</v>
      </c>
      <c r="M211" s="11">
        <f>IF('Daily PnL Log'!M437&lt;&gt;"",'Daily PnL Log'!M437,"")</f>
        <v>-1717.05</v>
      </c>
      <c r="N211" s="11">
        <f>IF('Daily PnL Log'!N437&lt;&gt;"",'Daily PnL Log'!N437,"")</f>
        <v>12431.349999999995</v>
      </c>
      <c r="O211" s="11">
        <f t="shared" si="34"/>
        <v>1015951.8000000002</v>
      </c>
      <c r="P211" s="11">
        <f t="shared" si="35"/>
        <v>463509.49999999983</v>
      </c>
      <c r="Q211" s="11">
        <f t="shared" si="36"/>
        <v>135494.00000000003</v>
      </c>
      <c r="R211" s="11">
        <f t="shared" si="37"/>
        <v>483202.6999999999</v>
      </c>
      <c r="S211" s="11">
        <f t="shared" si="38"/>
        <v>776750.6</v>
      </c>
      <c r="T211" s="11">
        <f t="shared" si="39"/>
        <v>-15685.500000000002</v>
      </c>
      <c r="U211" s="11">
        <f t="shared" si="40"/>
        <v>0</v>
      </c>
      <c r="V211" s="11">
        <f t="shared" si="41"/>
        <v>2859223.0999999987</v>
      </c>
      <c r="W211" s="11">
        <f>IF('Daily PnL Log'!W437&lt;&gt;"",'Daily PnL Log'!W437,"")</f>
        <v>1064940</v>
      </c>
      <c r="X211" s="16">
        <f>IF('Daily PnL Log'!X437&lt;&gt;"",'Daily PnL Log'!X437,"")</f>
        <v>1.1673286757939409E-2</v>
      </c>
      <c r="Y211" s="11" t="str">
        <f>IF('Daily PnL Log'!Y437&lt;&gt;"",'Daily PnL Log'!Y437,"")</f>
        <v/>
      </c>
      <c r="Z211" s="11" t="str">
        <f>IF('Daily PnL Log'!AA437&lt;&gt;"",'Daily PnL Log'!AA437,"")</f>
        <v/>
      </c>
      <c r="AA211" s="11" t="str">
        <f>IF('Daily PnL Log'!AB438&lt;&gt;"",'Daily PnL Log'!AB438,"")</f>
        <v/>
      </c>
      <c r="AB211" s="11">
        <f>IF('Daily PnL Log'!AC437&lt;&gt;"",'Daily PnL Log'!AC437,"")</f>
        <v>557195.21</v>
      </c>
    </row>
    <row r="212" spans="1:28" x14ac:dyDescent="0.25">
      <c r="A212" s="47" t="str">
        <f t="shared" si="32"/>
        <v>Aug</v>
      </c>
      <c r="B212" s="14">
        <f>'Daily PnL Log'!B439</f>
        <v>44798</v>
      </c>
      <c r="C212" s="13">
        <f>IF('Daily PnL Log'!C438&lt;&gt;"",'Daily PnL Log'!C438,"")</f>
        <v>-1688.3</v>
      </c>
      <c r="D212" s="13">
        <f>IF('Daily PnL Log'!D438&lt;&gt;"",'Daily PnL Log'!D438,"")</f>
        <v>232.8</v>
      </c>
      <c r="E212" s="13">
        <f>IF('Daily PnL Log'!E438&lt;&gt;"",'Daily PnL Log'!E438,"")</f>
        <v>3449.7</v>
      </c>
      <c r="F212" s="13">
        <f>IF('Daily PnL Log'!F438&lt;&gt;"",'Daily PnL Log'!F438,"")</f>
        <v>24050.7</v>
      </c>
      <c r="G212" s="13">
        <f>IF('Daily PnL Log'!G438&lt;&gt;"",'Daily PnL Log'!G438,"")</f>
        <v>-6224.1</v>
      </c>
      <c r="H212" s="13">
        <f>IF('Daily PnL Log'!H438&lt;&gt;"",'Daily PnL Log'!H438,"")</f>
        <v>0</v>
      </c>
      <c r="I212" s="13">
        <f>IF('Daily PnL Log'!I438&lt;&gt;"",'Daily PnL Log'!I438,"")</f>
        <v>0</v>
      </c>
      <c r="J212" s="13">
        <f>IF('Daily PnL Log'!J438&lt;&gt;"",'Daily PnL Log'!J438,"")</f>
        <v>19820.800000000003</v>
      </c>
      <c r="K212" s="13">
        <f>IF('Daily PnL Log'!K438&lt;&gt;"",'Daily PnL Log'!K438,"")</f>
        <v>-115.56</v>
      </c>
      <c r="L212" s="13">
        <f>IF('Daily PnL Log'!L438&lt;&gt;"",'Daily PnL Log'!L438,"")</f>
        <v>-814.8</v>
      </c>
      <c r="M212" s="13">
        <f>IF('Daily PnL Log'!M438&lt;&gt;"",'Daily PnL Log'!M438,"")</f>
        <v>-930.3599999999999</v>
      </c>
      <c r="N212" s="13">
        <f>IF('Daily PnL Log'!N438&lt;&gt;"",'Daily PnL Log'!N438,"")</f>
        <v>18890.440000000002</v>
      </c>
      <c r="O212" s="13">
        <f t="shared" si="34"/>
        <v>1014263.5000000001</v>
      </c>
      <c r="P212" s="13">
        <f t="shared" si="35"/>
        <v>463742.29999999981</v>
      </c>
      <c r="Q212" s="13">
        <f t="shared" si="36"/>
        <v>138943.70000000004</v>
      </c>
      <c r="R212" s="13">
        <f t="shared" si="37"/>
        <v>507253.39999999991</v>
      </c>
      <c r="S212" s="13">
        <f t="shared" si="38"/>
        <v>770526.5</v>
      </c>
      <c r="T212" s="13">
        <f t="shared" si="39"/>
        <v>-15685.500000000002</v>
      </c>
      <c r="U212" s="13">
        <f t="shared" si="40"/>
        <v>0</v>
      </c>
      <c r="V212" s="13">
        <f t="shared" si="41"/>
        <v>2879043.8999999985</v>
      </c>
      <c r="W212" s="13">
        <f>IF('Daily PnL Log'!W438&lt;&gt;"",'Daily PnL Log'!W438,"")</f>
        <v>1093525</v>
      </c>
      <c r="X212" s="15">
        <f>IF('Daily PnL Log'!X438&lt;&gt;"",'Daily PnL Log'!X438,"")</f>
        <v>1.7274813104410053E-2</v>
      </c>
      <c r="Y212" s="13">
        <f>IF('Daily PnL Log'!Y438&lt;&gt;"",'Daily PnL Log'!Y438,"")</f>
        <v>-15529.5</v>
      </c>
      <c r="Z212" s="13" t="str">
        <f>IF('Daily PnL Log'!AA438&lt;&gt;"",'Daily PnL Log'!AA438,"")</f>
        <v/>
      </c>
      <c r="AA212" s="13" t="str">
        <f>IF('Daily PnL Log'!AB439&lt;&gt;"",'Daily PnL Log'!AB439,"")</f>
        <v/>
      </c>
      <c r="AB212" s="13">
        <f>IF('Daily PnL Log'!AC438&lt;&gt;"",'Daily PnL Log'!AC438,"")</f>
        <v>575841.1</v>
      </c>
    </row>
    <row r="213" spans="1:28" x14ac:dyDescent="0.25">
      <c r="A213" s="48" t="str">
        <f t="shared" si="32"/>
        <v>Aug</v>
      </c>
      <c r="B213" s="2">
        <f>'Daily PnL Log'!B440</f>
        <v>44799</v>
      </c>
      <c r="C213" s="11">
        <f>IF('Daily PnL Log'!C439&lt;&gt;"",'Daily PnL Log'!C439,"")</f>
        <v>-11215.1</v>
      </c>
      <c r="D213" s="11">
        <f>IF('Daily PnL Log'!D439&lt;&gt;"",'Daily PnL Log'!D439,"")</f>
        <v>-1267.8</v>
      </c>
      <c r="E213" s="11">
        <f>IF('Daily PnL Log'!E439&lt;&gt;"",'Daily PnL Log'!E439,"")</f>
        <v>7287.7</v>
      </c>
      <c r="F213" s="11">
        <f>IF('Daily PnL Log'!F439&lt;&gt;"",'Daily PnL Log'!F439,"")</f>
        <v>6432.6</v>
      </c>
      <c r="G213" s="11">
        <f>IF('Daily PnL Log'!G439&lt;&gt;"",'Daily PnL Log'!G439,"")</f>
        <v>-25839</v>
      </c>
      <c r="H213" s="11">
        <f>IF('Daily PnL Log'!H439&lt;&gt;"",'Daily PnL Log'!H439,"")</f>
        <v>0</v>
      </c>
      <c r="I213" s="11">
        <f>IF('Daily PnL Log'!I439&lt;&gt;"",'Daily PnL Log'!I439,"")</f>
        <v>0</v>
      </c>
      <c r="J213" s="11">
        <f>IF('Daily PnL Log'!J439&lt;&gt;"",'Daily PnL Log'!J439,"")</f>
        <v>-24601.599999999999</v>
      </c>
      <c r="K213" s="11">
        <f>IF('Daily PnL Log'!K439&lt;&gt;"",'Daily PnL Log'!K439,"")</f>
        <v>-128.94999999999999</v>
      </c>
      <c r="L213" s="11">
        <f>IF('Daily PnL Log'!L439&lt;&gt;"",'Daily PnL Log'!L439,"")</f>
        <v>-911.21</v>
      </c>
      <c r="M213" s="11">
        <f>IF('Daily PnL Log'!M439&lt;&gt;"",'Daily PnL Log'!M439,"")</f>
        <v>-1040.1600000000001</v>
      </c>
      <c r="N213" s="11">
        <f>IF('Daily PnL Log'!N439&lt;&gt;"",'Daily PnL Log'!N439,"")</f>
        <v>-25641.759999999998</v>
      </c>
      <c r="O213" s="11">
        <f t="shared" si="34"/>
        <v>1003048.4000000001</v>
      </c>
      <c r="P213" s="11">
        <f t="shared" si="35"/>
        <v>462474.49999999983</v>
      </c>
      <c r="Q213" s="11">
        <f t="shared" si="36"/>
        <v>146231.40000000005</v>
      </c>
      <c r="R213" s="11">
        <f t="shared" si="37"/>
        <v>513685.99999999988</v>
      </c>
      <c r="S213" s="11">
        <f t="shared" si="38"/>
        <v>744687.5</v>
      </c>
      <c r="T213" s="11">
        <f t="shared" si="39"/>
        <v>-15685.500000000002</v>
      </c>
      <c r="U213" s="11">
        <f t="shared" si="40"/>
        <v>0</v>
      </c>
      <c r="V213" s="11">
        <f t="shared" si="41"/>
        <v>2854442.2999999984</v>
      </c>
      <c r="W213" s="11">
        <f>IF('Daily PnL Log'!W439&lt;&gt;"",'Daily PnL Log'!W439,"")</f>
        <v>1334129</v>
      </c>
      <c r="X213" s="16">
        <f>IF('Daily PnL Log'!X439&lt;&gt;"",'Daily PnL Log'!X439,"")</f>
        <v>-1.9219850554181791E-2</v>
      </c>
      <c r="Y213" s="11">
        <f>IF('Daily PnL Log'!Y439&lt;&gt;"",'Daily PnL Log'!Y439,"")</f>
        <v>-4861.1499999999996</v>
      </c>
      <c r="Z213" s="11" t="str">
        <f>IF('Daily PnL Log'!AA439&lt;&gt;"",'Daily PnL Log'!AA439,"")</f>
        <v/>
      </c>
      <c r="AA213" s="11" t="str">
        <f>IF('Daily PnL Log'!AB440&lt;&gt;"",'Daily PnL Log'!AB440,"")</f>
        <v/>
      </c>
      <c r="AB213" s="11">
        <f>IF('Daily PnL Log'!AC439&lt;&gt;"",'Daily PnL Log'!AC439,"")</f>
        <v>489352.19</v>
      </c>
    </row>
    <row r="214" spans="1:28" x14ac:dyDescent="0.25">
      <c r="A214" s="47" t="str">
        <f t="shared" si="32"/>
        <v>Aug</v>
      </c>
      <c r="B214" s="14">
        <f>'Daily PnL Log'!B441</f>
        <v>44802</v>
      </c>
      <c r="C214" s="13">
        <f>IF('Daily PnL Log'!C440&lt;&gt;"",'Daily PnL Log'!C440,"")</f>
        <v>8017.6</v>
      </c>
      <c r="D214" s="13">
        <f>IF('Daily PnL Log'!D440&lt;&gt;"",'Daily PnL Log'!D440,"")</f>
        <v>22826.400000000001</v>
      </c>
      <c r="E214" s="13">
        <f>IF('Daily PnL Log'!E440&lt;&gt;"",'Daily PnL Log'!E440,"")</f>
        <v>8164.8</v>
      </c>
      <c r="F214" s="13">
        <f>IF('Daily PnL Log'!F440&lt;&gt;"",'Daily PnL Log'!F440,"")</f>
        <v>-6379</v>
      </c>
      <c r="G214" s="13">
        <f>IF('Daily PnL Log'!G440&lt;&gt;"",'Daily PnL Log'!G440,"")</f>
        <v>16750.8</v>
      </c>
      <c r="H214" s="13">
        <f>IF('Daily PnL Log'!H440&lt;&gt;"",'Daily PnL Log'!H440,"")</f>
        <v>0</v>
      </c>
      <c r="I214" s="13">
        <f>IF('Daily PnL Log'!I440&lt;&gt;"",'Daily PnL Log'!I440,"")</f>
        <v>0</v>
      </c>
      <c r="J214" s="13">
        <f>IF('Daily PnL Log'!J440&lt;&gt;"",'Daily PnL Log'!J440,"")</f>
        <v>49380.600000000006</v>
      </c>
      <c r="K214" s="13">
        <f>IF('Daily PnL Log'!K440&lt;&gt;"",'Daily PnL Log'!K440,"")</f>
        <v>-732.78</v>
      </c>
      <c r="L214" s="13">
        <f>IF('Daily PnL Log'!L440&lt;&gt;"",'Daily PnL Log'!L440,"")</f>
        <v>-3640.22</v>
      </c>
      <c r="M214" s="13">
        <f>IF('Daily PnL Log'!M440&lt;&gt;"",'Daily PnL Log'!M440,"")</f>
        <v>-4373</v>
      </c>
      <c r="N214" s="13">
        <f>IF('Daily PnL Log'!N440&lt;&gt;"",'Daily PnL Log'!N440,"")</f>
        <v>45007.600000000006</v>
      </c>
      <c r="O214" s="13">
        <f t="shared" si="34"/>
        <v>1011066.0000000001</v>
      </c>
      <c r="P214" s="13">
        <f t="shared" si="35"/>
        <v>485300.89999999985</v>
      </c>
      <c r="Q214" s="13">
        <f t="shared" si="36"/>
        <v>154396.20000000004</v>
      </c>
      <c r="R214" s="13">
        <f t="shared" si="37"/>
        <v>507306.99999999988</v>
      </c>
      <c r="S214" s="13">
        <f t="shared" si="38"/>
        <v>761438.3</v>
      </c>
      <c r="T214" s="13">
        <f t="shared" si="39"/>
        <v>-15685.500000000002</v>
      </c>
      <c r="U214" s="13">
        <f t="shared" si="40"/>
        <v>0</v>
      </c>
      <c r="V214" s="13">
        <f t="shared" si="41"/>
        <v>2903822.8999999985</v>
      </c>
      <c r="W214" s="13">
        <f>IF('Daily PnL Log'!W440&lt;&gt;"",'Daily PnL Log'!W440,"")</f>
        <v>588970</v>
      </c>
      <c r="X214" s="15">
        <f>IF('Daily PnL Log'!X440&lt;&gt;"",'Daily PnL Log'!X440,"")</f>
        <v>7.6417474574256766E-2</v>
      </c>
      <c r="Y214" s="13" t="str">
        <f>IF('Daily PnL Log'!Y440&lt;&gt;"",'Daily PnL Log'!Y440,"")</f>
        <v/>
      </c>
      <c r="Z214" s="13" t="str">
        <f>IF('Daily PnL Log'!AA440&lt;&gt;"",'Daily PnL Log'!AA440,"")</f>
        <v/>
      </c>
      <c r="AA214" s="13" t="str">
        <f>IF('Daily PnL Log'!AB441&lt;&gt;"",'Daily PnL Log'!AB441,"")</f>
        <v/>
      </c>
      <c r="AB214" s="13">
        <f>IF('Daily PnL Log'!AC440&lt;&gt;"",'Daily PnL Log'!AC440,"")</f>
        <v>582319.18999999994</v>
      </c>
    </row>
    <row r="215" spans="1:28" x14ac:dyDescent="0.25">
      <c r="A215" s="48" t="str">
        <f t="shared" si="32"/>
        <v>Aug</v>
      </c>
      <c r="B215" s="2">
        <f>'Daily PnL Log'!B442</f>
        <v>44803</v>
      </c>
      <c r="C215" s="11">
        <f>IF('Daily PnL Log'!C441&lt;&gt;"",'Daily PnL Log'!C441,"")</f>
        <v>-4854.1000000000004</v>
      </c>
      <c r="D215" s="11">
        <f>IF('Daily PnL Log'!D441&lt;&gt;"",'Daily PnL Log'!D441,"")</f>
        <v>-15633</v>
      </c>
      <c r="E215" s="11">
        <f>IF('Daily PnL Log'!E441&lt;&gt;"",'Daily PnL Log'!E441,"")</f>
        <v>-2871.8</v>
      </c>
      <c r="F215" s="11">
        <f>IF('Daily PnL Log'!F441&lt;&gt;"",'Daily PnL Log'!F441,"")</f>
        <v>-41649.4</v>
      </c>
      <c r="G215" s="11">
        <f>IF('Daily PnL Log'!G441&lt;&gt;"",'Daily PnL Log'!G441,"")</f>
        <v>-9123.9</v>
      </c>
      <c r="H215" s="11">
        <f>IF('Daily PnL Log'!H441&lt;&gt;"",'Daily PnL Log'!H441,"")</f>
        <v>0</v>
      </c>
      <c r="I215" s="11">
        <f>IF('Daily PnL Log'!I441&lt;&gt;"",'Daily PnL Log'!I441,"")</f>
        <v>0</v>
      </c>
      <c r="J215" s="11">
        <f>IF('Daily PnL Log'!J441&lt;&gt;"",'Daily PnL Log'!J441,"")</f>
        <v>-74132.2</v>
      </c>
      <c r="K215" s="11">
        <f>IF('Daily PnL Log'!K441&lt;&gt;"",'Daily PnL Log'!K441,"")</f>
        <v>-115.78</v>
      </c>
      <c r="L215" s="11">
        <f>IF('Daily PnL Log'!L441&lt;&gt;"",'Daily PnL Log'!L441,"")</f>
        <v>-819.26</v>
      </c>
      <c r="M215" s="11">
        <f>IF('Daily PnL Log'!M441&lt;&gt;"",'Daily PnL Log'!M441,"")</f>
        <v>-935.04</v>
      </c>
      <c r="N215" s="11">
        <f>IF('Daily PnL Log'!N441&lt;&gt;"",'Daily PnL Log'!N441,"")</f>
        <v>-75067.239999999991</v>
      </c>
      <c r="O215" s="11">
        <f t="shared" si="34"/>
        <v>1006211.9000000001</v>
      </c>
      <c r="P215" s="11">
        <f t="shared" si="35"/>
        <v>469667.89999999985</v>
      </c>
      <c r="Q215" s="11">
        <f t="shared" si="36"/>
        <v>151524.40000000005</v>
      </c>
      <c r="R215" s="11">
        <f t="shared" si="37"/>
        <v>465657.59999999986</v>
      </c>
      <c r="S215" s="11">
        <f t="shared" si="38"/>
        <v>752314.4</v>
      </c>
      <c r="T215" s="11">
        <f t="shared" si="39"/>
        <v>-15685.500000000002</v>
      </c>
      <c r="U215" s="11">
        <f t="shared" si="40"/>
        <v>0</v>
      </c>
      <c r="V215" s="11">
        <f t="shared" si="41"/>
        <v>2829690.6999999983</v>
      </c>
      <c r="W215" s="11">
        <f>IF('Daily PnL Log'!W441&lt;&gt;"",'Daily PnL Log'!W441,"")</f>
        <v>715882</v>
      </c>
      <c r="X215" s="16">
        <f>IF('Daily PnL Log'!X441&lt;&gt;"",'Daily PnL Log'!X441,"")</f>
        <v>-0.10485979532939785</v>
      </c>
      <c r="Y215" s="11" t="str">
        <f>IF('Daily PnL Log'!Y441&lt;&gt;"",'Daily PnL Log'!Y441,"")</f>
        <v/>
      </c>
      <c r="Z215" s="11" t="str">
        <f>IF('Daily PnL Log'!AA441&lt;&gt;"",'Daily PnL Log'!AA441,"")</f>
        <v/>
      </c>
      <c r="AA215" s="11" t="str">
        <f>IF('Daily PnL Log'!AB442&lt;&gt;"",'Daily PnL Log'!AB442,"")</f>
        <v/>
      </c>
      <c r="AB215" s="11">
        <f>IF('Daily PnL Log'!AC441&lt;&gt;"",'Daily PnL Log'!AC441,"")</f>
        <v>551003.15</v>
      </c>
    </row>
    <row r="216" spans="1:28" x14ac:dyDescent="0.25">
      <c r="A216" s="47" t="str">
        <f t="shared" si="32"/>
        <v>Aug</v>
      </c>
      <c r="B216" s="14">
        <f>'Daily PnL Log'!B443</f>
        <v>44804</v>
      </c>
      <c r="C216" s="13">
        <f>IF('Daily PnL Log'!C442&lt;&gt;"",'Daily PnL Log'!C442,"")</f>
        <v>2527.8000000000002</v>
      </c>
      <c r="D216" s="13">
        <f>IF('Daily PnL Log'!D442&lt;&gt;"",'Daily PnL Log'!D442,"")</f>
        <v>-3568.3</v>
      </c>
      <c r="E216" s="13">
        <f>IF('Daily PnL Log'!E442&lt;&gt;"",'Daily PnL Log'!E442,"")</f>
        <v>-849.6</v>
      </c>
      <c r="F216" s="13">
        <f>IF('Daily PnL Log'!F442&lt;&gt;"",'Daily PnL Log'!F442,"")</f>
        <v>15991.6</v>
      </c>
      <c r="G216" s="13">
        <f>IF('Daily PnL Log'!G442&lt;&gt;"",'Daily PnL Log'!G442,"")</f>
        <v>-3501.9</v>
      </c>
      <c r="H216" s="13">
        <f>IF('Daily PnL Log'!H442&lt;&gt;"",'Daily PnL Log'!H442,"")</f>
        <v>0</v>
      </c>
      <c r="I216" s="13">
        <f>IF('Daily PnL Log'!I442&lt;&gt;"",'Daily PnL Log'!I442,"")</f>
        <v>0</v>
      </c>
      <c r="J216" s="13">
        <f>IF('Daily PnL Log'!J442&lt;&gt;"",'Daily PnL Log'!J442,"")</f>
        <v>10599.6</v>
      </c>
      <c r="K216" s="13">
        <f>IF('Daily PnL Log'!K442&lt;&gt;"",'Daily PnL Log'!K442,"")</f>
        <v>-50.42</v>
      </c>
      <c r="L216" s="13">
        <f>IF('Daily PnL Log'!L442&lt;&gt;"",'Daily PnL Log'!L442,"")</f>
        <v>-356.73</v>
      </c>
      <c r="M216" s="13">
        <f>IF('Daily PnL Log'!M442&lt;&gt;"",'Daily PnL Log'!M442,"")</f>
        <v>-407.15000000000003</v>
      </c>
      <c r="N216" s="13">
        <f>IF('Daily PnL Log'!N442&lt;&gt;"",'Daily PnL Log'!N442,"")</f>
        <v>10192.450000000001</v>
      </c>
      <c r="O216" s="13">
        <f t="shared" si="34"/>
        <v>1008739.7000000002</v>
      </c>
      <c r="P216" s="13">
        <f t="shared" si="35"/>
        <v>466099.59999999986</v>
      </c>
      <c r="Q216" s="13">
        <f t="shared" si="36"/>
        <v>150674.80000000005</v>
      </c>
      <c r="R216" s="13">
        <f t="shared" si="37"/>
        <v>481649.19999999984</v>
      </c>
      <c r="S216" s="13">
        <f t="shared" si="38"/>
        <v>748812.5</v>
      </c>
      <c r="T216" s="13">
        <f t="shared" si="39"/>
        <v>-15685.500000000002</v>
      </c>
      <c r="U216" s="13">
        <f t="shared" si="40"/>
        <v>0</v>
      </c>
      <c r="V216" s="13">
        <f t="shared" si="41"/>
        <v>2840290.2999999984</v>
      </c>
      <c r="W216" s="13">
        <f>IF('Daily PnL Log'!W442&lt;&gt;"",'Daily PnL Log'!W442,"")</f>
        <v>746545</v>
      </c>
      <c r="X216" s="15">
        <f>IF('Daily PnL Log'!X442&lt;&gt;"",'Daily PnL Log'!X442,"")</f>
        <v>1.3652827358029323E-2</v>
      </c>
      <c r="Y216" s="13" t="str">
        <f>IF('Daily PnL Log'!Y442&lt;&gt;"",'Daily PnL Log'!Y442,"")</f>
        <v/>
      </c>
      <c r="Z216" s="13" t="str">
        <f>IF('Daily PnL Log'!AA442&lt;&gt;"",'Daily PnL Log'!AA442,"")</f>
        <v/>
      </c>
      <c r="AA216" s="13" t="str">
        <f>IF('Daily PnL Log'!AB443&lt;&gt;"",'Daily PnL Log'!AB443,"")</f>
        <v/>
      </c>
      <c r="AB216" s="13">
        <f>IF('Daily PnL Log'!AC442&lt;&gt;"",'Daily PnL Log'!AC442,"")</f>
        <v>514610</v>
      </c>
    </row>
    <row r="217" spans="1:28" x14ac:dyDescent="0.25">
      <c r="A217" s="48" t="str">
        <f t="shared" ref="A217:A280" si="42">TEXT(B217,"mmm")</f>
        <v>Sep</v>
      </c>
      <c r="B217" s="2">
        <f>'Daily PnL Log'!B446</f>
        <v>44810</v>
      </c>
      <c r="C217" s="11">
        <f>IF('Daily PnL Log'!C445&lt;&gt;"",'Daily PnL Log'!C445,"")</f>
        <v>-5097.2</v>
      </c>
      <c r="D217" s="11">
        <f>IF('Daily PnL Log'!D445&lt;&gt;"",'Daily PnL Log'!D445,"")</f>
        <v>-15514.5</v>
      </c>
      <c r="E217" s="11">
        <f>IF('Daily PnL Log'!E445&lt;&gt;"",'Daily PnL Log'!E445,"")</f>
        <v>1298.3</v>
      </c>
      <c r="F217" s="11">
        <f>IF('Daily PnL Log'!F445&lt;&gt;"",'Daily PnL Log'!F445,"")</f>
        <v>11619.6</v>
      </c>
      <c r="G217" s="11">
        <f>IF('Daily PnL Log'!G445&lt;&gt;"",'Daily PnL Log'!G445,"")</f>
        <v>2064.3000000000002</v>
      </c>
      <c r="H217" s="11">
        <f>IF('Daily PnL Log'!H445&lt;&gt;"",'Daily PnL Log'!H445,"")</f>
        <v>0</v>
      </c>
      <c r="I217" s="11">
        <f>IF('Daily PnL Log'!I445&lt;&gt;"",'Daily PnL Log'!I445,"")</f>
        <v>0</v>
      </c>
      <c r="J217" s="11">
        <f>IF('Daily PnL Log'!J445&lt;&gt;"",'Daily PnL Log'!J445,"")</f>
        <v>-5629.5000000000009</v>
      </c>
      <c r="K217" s="11">
        <f>IF('Daily PnL Log'!K445&lt;&gt;"",'Daily PnL Log'!K445,"")</f>
        <v>-36.35</v>
      </c>
      <c r="L217" s="11">
        <f>IF('Daily PnL Log'!L445&lt;&gt;"",'Daily PnL Log'!L445,"")</f>
        <v>-257.60000000000002</v>
      </c>
      <c r="M217" s="11">
        <f>IF('Daily PnL Log'!M445&lt;&gt;"",'Daily PnL Log'!M445,"")</f>
        <v>-293.95000000000005</v>
      </c>
      <c r="N217" s="11">
        <f>IF('Daily PnL Log'!N445&lt;&gt;"",'Daily PnL Log'!N445,"")</f>
        <v>-5923.4500000000007</v>
      </c>
      <c r="O217" s="11">
        <f t="shared" si="34"/>
        <v>1003642.5000000002</v>
      </c>
      <c r="P217" s="11">
        <f t="shared" si="35"/>
        <v>450585.09999999986</v>
      </c>
      <c r="Q217" s="11">
        <f t="shared" si="36"/>
        <v>151973.10000000003</v>
      </c>
      <c r="R217" s="11">
        <f t="shared" si="37"/>
        <v>493268.79999999981</v>
      </c>
      <c r="S217" s="11">
        <f t="shared" si="38"/>
        <v>750876.8</v>
      </c>
      <c r="T217" s="11">
        <f t="shared" si="39"/>
        <v>-15685.500000000002</v>
      </c>
      <c r="U217" s="11">
        <f t="shared" si="40"/>
        <v>0</v>
      </c>
      <c r="V217" s="11">
        <f t="shared" si="41"/>
        <v>2834660.7999999984</v>
      </c>
      <c r="W217" s="11">
        <f>IF('Daily PnL Log'!W445&lt;&gt;"",'Daily PnL Log'!W445,"")</f>
        <v>594960</v>
      </c>
      <c r="X217" s="16">
        <f>IF('Daily PnL Log'!X445&lt;&gt;"",'Daily PnL Log'!X445,"")</f>
        <v>-9.9560474653758255E-3</v>
      </c>
      <c r="Y217" s="11" t="str">
        <f>IF('Daily PnL Log'!Y445&lt;&gt;"",'Daily PnL Log'!Y445,"")</f>
        <v/>
      </c>
      <c r="Z217" s="11" t="str">
        <f>IF('Daily PnL Log'!AA445&lt;&gt;"",'Daily PnL Log'!AA445,"")</f>
        <v/>
      </c>
      <c r="AA217" s="11" t="str">
        <f>IF('Daily PnL Log'!AB444&lt;&gt;"",'Daily PnL Log'!AB444,"")</f>
        <v/>
      </c>
      <c r="AB217" s="11">
        <f>IF('Daily PnL Log'!AC445&lt;&gt;"",'Daily PnL Log'!AC445,"")</f>
        <v>586683.44999999995</v>
      </c>
    </row>
    <row r="218" spans="1:28" x14ac:dyDescent="0.25">
      <c r="A218" s="47" t="str">
        <f t="shared" si="42"/>
        <v>Sep</v>
      </c>
      <c r="B218" s="14">
        <f>'Daily PnL Log'!B447</f>
        <v>44811</v>
      </c>
      <c r="C218" s="13">
        <f>IF('Daily PnL Log'!C446&lt;&gt;"",'Daily PnL Log'!C446,"")</f>
        <v>-3130.2</v>
      </c>
      <c r="D218" s="13">
        <f>IF('Daily PnL Log'!D446&lt;&gt;"",'Daily PnL Log'!D446,"")</f>
        <v>28681.9</v>
      </c>
      <c r="E218" s="13">
        <f>IF('Daily PnL Log'!E446&lt;&gt;"",'Daily PnL Log'!E446,"")</f>
        <v>1117.4000000000001</v>
      </c>
      <c r="F218" s="13">
        <f>IF('Daily PnL Log'!F446&lt;&gt;"",'Daily PnL Log'!F446,"")</f>
        <v>-20571.8</v>
      </c>
      <c r="G218" s="13">
        <f>IF('Daily PnL Log'!G446&lt;&gt;"",'Daily PnL Log'!G446,"")</f>
        <v>7207.8</v>
      </c>
      <c r="H218" s="13">
        <f>IF('Daily PnL Log'!H446&lt;&gt;"",'Daily PnL Log'!H446,"")</f>
        <v>0</v>
      </c>
      <c r="I218" s="13">
        <f>IF('Daily PnL Log'!I446&lt;&gt;"",'Daily PnL Log'!I446,"")</f>
        <v>0</v>
      </c>
      <c r="J218" s="13">
        <f>IF('Daily PnL Log'!J446&lt;&gt;"",'Daily PnL Log'!J446,"")</f>
        <v>13305.100000000002</v>
      </c>
      <c r="K218" s="13">
        <f>IF('Daily PnL Log'!K446&lt;&gt;"",'Daily PnL Log'!K446,"")</f>
        <v>-40.11</v>
      </c>
      <c r="L218" s="13">
        <f>IF('Daily PnL Log'!L446&lt;&gt;"",'Daily PnL Log'!L446,"")</f>
        <v>-284.27999999999997</v>
      </c>
      <c r="M218" s="13">
        <f>IF('Daily PnL Log'!M446&lt;&gt;"",'Daily PnL Log'!M446,"")</f>
        <v>-324.39</v>
      </c>
      <c r="N218" s="13">
        <f>IF('Daily PnL Log'!N446&lt;&gt;"",'Daily PnL Log'!N446,"")</f>
        <v>12980.710000000003</v>
      </c>
      <c r="O218" s="13">
        <f t="shared" si="34"/>
        <v>1000512.3000000003</v>
      </c>
      <c r="P218" s="13">
        <f t="shared" si="35"/>
        <v>479266.99999999988</v>
      </c>
      <c r="Q218" s="13">
        <f t="shared" si="36"/>
        <v>153090.50000000003</v>
      </c>
      <c r="R218" s="13">
        <f t="shared" si="37"/>
        <v>472696.99999999983</v>
      </c>
      <c r="S218" s="13">
        <f t="shared" si="38"/>
        <v>758084.60000000009</v>
      </c>
      <c r="T218" s="13">
        <f t="shared" si="39"/>
        <v>-15685.500000000002</v>
      </c>
      <c r="U218" s="13">
        <f t="shared" si="40"/>
        <v>0</v>
      </c>
      <c r="V218" s="13">
        <f t="shared" si="41"/>
        <v>2847965.8999999985</v>
      </c>
      <c r="W218" s="13">
        <f>IF('Daily PnL Log'!W446&lt;&gt;"",'Daily PnL Log'!W446,"")</f>
        <v>665723</v>
      </c>
      <c r="X218" s="15">
        <f>IF('Daily PnL Log'!X446&lt;&gt;"",'Daily PnL Log'!X446,"")</f>
        <v>1.9498665360818242E-2</v>
      </c>
      <c r="Y218" s="13">
        <f>IF('Daily PnL Log'!Y446&lt;&gt;"",'Daily PnL Log'!Y446,"")</f>
        <v>-871.51</v>
      </c>
      <c r="Z218" s="13" t="str">
        <f>IF('Daily PnL Log'!AA446&lt;&gt;"",'Daily PnL Log'!AA446,"")</f>
        <v/>
      </c>
      <c r="AA218" s="13" t="str">
        <f>IF('Daily PnL Log'!AB445&lt;&gt;"",'Daily PnL Log'!AB445,"")</f>
        <v/>
      </c>
      <c r="AB218" s="13">
        <f>IF('Daily PnL Log'!AC446&lt;&gt;"",'Daily PnL Log'!AC446,"")</f>
        <v>601693.81000000006</v>
      </c>
    </row>
    <row r="219" spans="1:28" x14ac:dyDescent="0.25">
      <c r="A219" s="48" t="str">
        <f t="shared" si="42"/>
        <v>Sep</v>
      </c>
      <c r="B219" s="2">
        <f>'Daily PnL Log'!B448</f>
        <v>44812</v>
      </c>
      <c r="C219" s="11">
        <f>IF('Daily PnL Log'!C447&lt;&gt;"",'Daily PnL Log'!C447,"")</f>
        <v>-13200.5</v>
      </c>
      <c r="D219" s="11">
        <f>IF('Daily PnL Log'!D447&lt;&gt;"",'Daily PnL Log'!D447,"")</f>
        <v>14450.1</v>
      </c>
      <c r="E219" s="11">
        <f>IF('Daily PnL Log'!E447&lt;&gt;"",'Daily PnL Log'!E447,"")</f>
        <v>1835.1</v>
      </c>
      <c r="F219" s="11">
        <f>IF('Daily PnL Log'!F447&lt;&gt;"",'Daily PnL Log'!F447,"")</f>
        <v>18806.7</v>
      </c>
      <c r="G219" s="11">
        <f>IF('Daily PnL Log'!G447&lt;&gt;"",'Daily PnL Log'!G447,"")</f>
        <v>-5860.4</v>
      </c>
      <c r="H219" s="11">
        <f>IF('Daily PnL Log'!H447&lt;&gt;"",'Daily PnL Log'!H447,"")</f>
        <v>0</v>
      </c>
      <c r="I219" s="11">
        <f>IF('Daily PnL Log'!I447&lt;&gt;"",'Daily PnL Log'!I447,"")</f>
        <v>0</v>
      </c>
      <c r="J219" s="11">
        <f>IF('Daily PnL Log'!J447&lt;&gt;"",'Daily PnL Log'!J447,"")</f>
        <v>16031.000000000002</v>
      </c>
      <c r="K219" s="11">
        <f>IF('Daily PnL Log'!K447&lt;&gt;"",'Daily PnL Log'!K447,"")</f>
        <v>-87.8</v>
      </c>
      <c r="L219" s="11">
        <f>IF('Daily PnL Log'!L447&lt;&gt;"",'Daily PnL Log'!L447,"")</f>
        <v>-621.23</v>
      </c>
      <c r="M219" s="11">
        <f>IF('Daily PnL Log'!M447&lt;&gt;"",'Daily PnL Log'!M447,"")</f>
        <v>-709.03</v>
      </c>
      <c r="N219" s="11">
        <f>IF('Daily PnL Log'!N447&lt;&gt;"",'Daily PnL Log'!N447,"")</f>
        <v>15321.970000000001</v>
      </c>
      <c r="O219" s="11">
        <f t="shared" si="34"/>
        <v>987311.80000000028</v>
      </c>
      <c r="P219" s="11">
        <f t="shared" si="35"/>
        <v>493717.09999999986</v>
      </c>
      <c r="Q219" s="11">
        <f t="shared" si="36"/>
        <v>154925.60000000003</v>
      </c>
      <c r="R219" s="11">
        <f t="shared" si="37"/>
        <v>491503.69999999984</v>
      </c>
      <c r="S219" s="11">
        <f t="shared" si="38"/>
        <v>752224.20000000007</v>
      </c>
      <c r="T219" s="11">
        <f t="shared" si="39"/>
        <v>-15685.500000000002</v>
      </c>
      <c r="U219" s="11">
        <f t="shared" si="40"/>
        <v>0</v>
      </c>
      <c r="V219" s="11">
        <f t="shared" si="41"/>
        <v>2863996.8999999985</v>
      </c>
      <c r="W219" s="11">
        <f>IF('Daily PnL Log'!W447&lt;&gt;"",'Daily PnL Log'!W447,"")</f>
        <v>757590</v>
      </c>
      <c r="X219" s="16">
        <f>IF('Daily PnL Log'!X447&lt;&gt;"",'Daily PnL Log'!X447,"")</f>
        <v>2.0224620177140672E-2</v>
      </c>
      <c r="Y219" s="11" t="str">
        <f>IF('Daily PnL Log'!Y447&lt;&gt;"",'Daily PnL Log'!Y447,"")</f>
        <v/>
      </c>
      <c r="Z219" s="11" t="str">
        <f>IF('Daily PnL Log'!AA447&lt;&gt;"",'Daily PnL Log'!AA447,"")</f>
        <v/>
      </c>
      <c r="AA219" s="11" t="str">
        <f>IF('Daily PnL Log'!AB446&lt;&gt;"",'Daily PnL Log'!AB446,"")</f>
        <v/>
      </c>
      <c r="AB219" s="11">
        <f>IF('Daily PnL Log'!AC447&lt;&gt;"",'Daily PnL Log'!AC447,"")</f>
        <v>593139.03</v>
      </c>
    </row>
    <row r="220" spans="1:28" x14ac:dyDescent="0.25">
      <c r="A220" s="47" t="str">
        <f t="shared" si="42"/>
        <v>Sep</v>
      </c>
      <c r="B220" s="14">
        <f>'Daily PnL Log'!B449</f>
        <v>44813</v>
      </c>
      <c r="C220" s="13">
        <f>IF('Daily PnL Log'!C448&lt;&gt;"",'Daily PnL Log'!C448,"")</f>
        <v>7241.5</v>
      </c>
      <c r="D220" s="13">
        <f>IF('Daily PnL Log'!D448&lt;&gt;"",'Daily PnL Log'!D448,"")</f>
        <v>-7623.4</v>
      </c>
      <c r="E220" s="13">
        <f>IF('Daily PnL Log'!E448&lt;&gt;"",'Daily PnL Log'!E448,"")</f>
        <v>-4038.4</v>
      </c>
      <c r="F220" s="13">
        <f>IF('Daily PnL Log'!F448&lt;&gt;"",'Daily PnL Log'!F448,"")</f>
        <v>-10463.299999999999</v>
      </c>
      <c r="G220" s="13">
        <f>IF('Daily PnL Log'!G448&lt;&gt;"",'Daily PnL Log'!G448,"")</f>
        <v>-972.4</v>
      </c>
      <c r="H220" s="13">
        <f>IF('Daily PnL Log'!H448&lt;&gt;"",'Daily PnL Log'!H448,"")</f>
        <v>0</v>
      </c>
      <c r="I220" s="13">
        <f>IF('Daily PnL Log'!I448&lt;&gt;"",'Daily PnL Log'!I448,"")</f>
        <v>0</v>
      </c>
      <c r="J220" s="13">
        <f>IF('Daily PnL Log'!J448&lt;&gt;"",'Daily PnL Log'!J448,"")</f>
        <v>-15855.999999999998</v>
      </c>
      <c r="K220" s="13">
        <f>IF('Daily PnL Log'!K448&lt;&gt;"",'Daily PnL Log'!K448,"")</f>
        <v>-77.02</v>
      </c>
      <c r="L220" s="13">
        <f>IF('Daily PnL Log'!L448&lt;&gt;"",'Daily PnL Log'!L448,"")</f>
        <v>-544.64</v>
      </c>
      <c r="M220" s="13">
        <f>IF('Daily PnL Log'!M448&lt;&gt;"",'Daily PnL Log'!M448,"")</f>
        <v>-621.66</v>
      </c>
      <c r="N220" s="13">
        <f>IF('Daily PnL Log'!N448&lt;&gt;"",'Daily PnL Log'!N448,"")</f>
        <v>-16477.66</v>
      </c>
      <c r="O220" s="13">
        <f t="shared" si="34"/>
        <v>994553.30000000028</v>
      </c>
      <c r="P220" s="13">
        <f t="shared" si="35"/>
        <v>486093.69999999984</v>
      </c>
      <c r="Q220" s="13">
        <f t="shared" si="36"/>
        <v>150887.20000000004</v>
      </c>
      <c r="R220" s="13">
        <f t="shared" si="37"/>
        <v>481040.39999999985</v>
      </c>
      <c r="S220" s="13">
        <f t="shared" si="38"/>
        <v>751251.8</v>
      </c>
      <c r="T220" s="13">
        <f t="shared" si="39"/>
        <v>-15685.500000000002</v>
      </c>
      <c r="U220" s="13">
        <f t="shared" si="40"/>
        <v>0</v>
      </c>
      <c r="V220" s="13">
        <f t="shared" si="41"/>
        <v>2848140.8999999985</v>
      </c>
      <c r="W220" s="13">
        <f>IF('Daily PnL Log'!W448&lt;&gt;"",'Daily PnL Log'!W448,"")</f>
        <v>644587</v>
      </c>
      <c r="X220" s="15">
        <f>IF('Daily PnL Log'!X448&lt;&gt;"",'Daily PnL Log'!X448,"")</f>
        <v>-2.5563128018405584E-2</v>
      </c>
      <c r="Y220" s="13" t="str">
        <f>IF('Daily PnL Log'!Y448&lt;&gt;"",'Daily PnL Log'!Y448,"")</f>
        <v/>
      </c>
      <c r="Z220" s="13" t="str">
        <f>IF('Daily PnL Log'!AA448&lt;&gt;"",'Daily PnL Log'!AA448,"")</f>
        <v/>
      </c>
      <c r="AA220" s="13" t="str">
        <f>IF('Daily PnL Log'!AB447&lt;&gt;"",'Daily PnL Log'!AB447,"")</f>
        <v/>
      </c>
      <c r="AB220" s="13">
        <f>IF('Daily PnL Log'!AC448&lt;&gt;"",'Daily PnL Log'!AC448,"")</f>
        <v>605957.12</v>
      </c>
    </row>
    <row r="221" spans="1:28" x14ac:dyDescent="0.25">
      <c r="A221" s="48" t="str">
        <f t="shared" si="42"/>
        <v>Sep</v>
      </c>
      <c r="B221" s="2">
        <f>'Daily PnL Log'!B450</f>
        <v>44816</v>
      </c>
      <c r="C221" s="11">
        <f>IF('Daily PnL Log'!C449&lt;&gt;"",'Daily PnL Log'!C449,"")</f>
        <v>1599.9</v>
      </c>
      <c r="D221" s="11">
        <f>IF('Daily PnL Log'!D449&lt;&gt;"",'Daily PnL Log'!D449,"")</f>
        <v>-1017.9</v>
      </c>
      <c r="E221" s="11">
        <f>IF('Daily PnL Log'!E449&lt;&gt;"",'Daily PnL Log'!E449,"")</f>
        <v>1376</v>
      </c>
      <c r="F221" s="11">
        <f>IF('Daily PnL Log'!F449&lt;&gt;"",'Daily PnL Log'!F449,"")</f>
        <v>57.2</v>
      </c>
      <c r="G221" s="11">
        <f>IF('Daily PnL Log'!G449&lt;&gt;"",'Daily PnL Log'!G449,"")</f>
        <v>5029.3</v>
      </c>
      <c r="H221" s="11">
        <f>IF('Daily PnL Log'!H449&lt;&gt;"",'Daily PnL Log'!H449,"")</f>
        <v>0</v>
      </c>
      <c r="I221" s="11">
        <f>IF('Daily PnL Log'!I449&lt;&gt;"",'Daily PnL Log'!I449,"")</f>
        <v>0</v>
      </c>
      <c r="J221" s="11">
        <f>IF('Daily PnL Log'!J449&lt;&gt;"",'Daily PnL Log'!J449,"")</f>
        <v>7044.5</v>
      </c>
      <c r="K221" s="11">
        <f>IF('Daily PnL Log'!K449&lt;&gt;"",'Daily PnL Log'!K449,"")</f>
        <v>-59.84</v>
      </c>
      <c r="L221" s="11">
        <f>IF('Daily PnL Log'!L449&lt;&gt;"",'Daily PnL Log'!L449,"")</f>
        <v>-423.66</v>
      </c>
      <c r="M221" s="11">
        <f>IF('Daily PnL Log'!M449&lt;&gt;"",'Daily PnL Log'!M449,"")</f>
        <v>-483.5</v>
      </c>
      <c r="N221" s="11">
        <f>IF('Daily PnL Log'!N449&lt;&gt;"",'Daily PnL Log'!N449,"")</f>
        <v>6561</v>
      </c>
      <c r="O221" s="11">
        <f t="shared" si="34"/>
        <v>996153.2000000003</v>
      </c>
      <c r="P221" s="11">
        <f t="shared" si="35"/>
        <v>485075.79999999981</v>
      </c>
      <c r="Q221" s="11">
        <f t="shared" si="36"/>
        <v>152263.20000000004</v>
      </c>
      <c r="R221" s="11">
        <f t="shared" si="37"/>
        <v>481097.59999999986</v>
      </c>
      <c r="S221" s="11">
        <f t="shared" si="38"/>
        <v>756281.10000000009</v>
      </c>
      <c r="T221" s="11">
        <f t="shared" si="39"/>
        <v>-15685.500000000002</v>
      </c>
      <c r="U221" s="11">
        <f t="shared" si="40"/>
        <v>0</v>
      </c>
      <c r="V221" s="11">
        <f t="shared" si="41"/>
        <v>2855185.3999999985</v>
      </c>
      <c r="W221" s="11">
        <f>IF('Daily PnL Log'!W449&lt;&gt;"",'Daily PnL Log'!W449,"")</f>
        <v>726193</v>
      </c>
      <c r="X221" s="16">
        <f>IF('Daily PnL Log'!X449&lt;&gt;"",'Daily PnL Log'!X449,"")</f>
        <v>9.0347882725391182E-3</v>
      </c>
      <c r="Y221" s="11" t="str">
        <f>IF('Daily PnL Log'!Y449&lt;&gt;"",'Daily PnL Log'!Y449,"")</f>
        <v/>
      </c>
      <c r="Z221" s="11" t="str">
        <f>IF('Daily PnL Log'!AA449&lt;&gt;"",'Daily PnL Log'!AA449,"")</f>
        <v/>
      </c>
      <c r="AA221" s="11" t="str">
        <f>IF('Daily PnL Log'!AB448&lt;&gt;"",'Daily PnL Log'!AB448,"")</f>
        <v/>
      </c>
      <c r="AB221" s="11">
        <f>IF('Daily PnL Log'!AC449&lt;&gt;"",'Daily PnL Log'!AC449,"")</f>
        <v>547201.62</v>
      </c>
    </row>
    <row r="222" spans="1:28" x14ac:dyDescent="0.25">
      <c r="A222" s="47" t="str">
        <f t="shared" si="42"/>
        <v>Sep</v>
      </c>
      <c r="B222" s="14">
        <f>'Daily PnL Log'!B451</f>
        <v>44817</v>
      </c>
      <c r="C222" s="13">
        <f>IF('Daily PnL Log'!C450&lt;&gt;"",'Daily PnL Log'!C450,"")</f>
        <v>24117.4</v>
      </c>
      <c r="D222" s="13">
        <f>IF('Daily PnL Log'!D450&lt;&gt;"",'Daily PnL Log'!D450,"")</f>
        <v>31725</v>
      </c>
      <c r="E222" s="13">
        <f>IF('Daily PnL Log'!E450&lt;&gt;"",'Daily PnL Log'!E450,"")</f>
        <v>-1327.8</v>
      </c>
      <c r="F222" s="13">
        <f>IF('Daily PnL Log'!F450&lt;&gt;"",'Daily PnL Log'!F450,"")</f>
        <v>25273.599999999999</v>
      </c>
      <c r="G222" s="13">
        <f>IF('Daily PnL Log'!G450&lt;&gt;"",'Daily PnL Log'!G450,"")</f>
        <v>1622.9</v>
      </c>
      <c r="H222" s="13">
        <f>IF('Daily PnL Log'!H450&lt;&gt;"",'Daily PnL Log'!H450,"")</f>
        <v>0</v>
      </c>
      <c r="I222" s="13">
        <f>IF('Daily PnL Log'!I450&lt;&gt;"",'Daily PnL Log'!I450,"")</f>
        <v>0</v>
      </c>
      <c r="J222" s="13">
        <f>IF('Daily PnL Log'!J450&lt;&gt;"",'Daily PnL Log'!J450,"")</f>
        <v>81411.099999999991</v>
      </c>
      <c r="K222" s="13">
        <f>IF('Daily PnL Log'!K450&lt;&gt;"",'Daily PnL Log'!K450,"")</f>
        <v>-140.08000000000001</v>
      </c>
      <c r="L222" s="13">
        <f>IF('Daily PnL Log'!L450&lt;&gt;"",'Daily PnL Log'!L450,"")</f>
        <v>-990.1</v>
      </c>
      <c r="M222" s="13">
        <f>IF('Daily PnL Log'!M450&lt;&gt;"",'Daily PnL Log'!M450,"")</f>
        <v>-1130.18</v>
      </c>
      <c r="N222" s="13">
        <f>IF('Daily PnL Log'!N450&lt;&gt;"",'Daily PnL Log'!N450,"")</f>
        <v>80280.92</v>
      </c>
      <c r="O222" s="13">
        <f t="shared" si="34"/>
        <v>1020270.6000000003</v>
      </c>
      <c r="P222" s="13">
        <f t="shared" si="35"/>
        <v>516800.79999999981</v>
      </c>
      <c r="Q222" s="13">
        <f t="shared" si="36"/>
        <v>150935.40000000005</v>
      </c>
      <c r="R222" s="13">
        <f t="shared" si="37"/>
        <v>506371.19999999984</v>
      </c>
      <c r="S222" s="13">
        <f t="shared" si="38"/>
        <v>757904.00000000012</v>
      </c>
      <c r="T222" s="13">
        <f t="shared" si="39"/>
        <v>-15685.500000000002</v>
      </c>
      <c r="U222" s="13">
        <f t="shared" si="40"/>
        <v>0</v>
      </c>
      <c r="V222" s="13">
        <f t="shared" si="41"/>
        <v>2936596.4999999986</v>
      </c>
      <c r="W222" s="13">
        <f>IF('Daily PnL Log'!W450&lt;&gt;"",'Daily PnL Log'!W450,"")</f>
        <v>567988</v>
      </c>
      <c r="X222" s="15">
        <f>IF('Daily PnL Log'!X450&lt;&gt;"",'Daily PnL Log'!X450,"")</f>
        <v>0.14134263399930985</v>
      </c>
      <c r="Y222" s="13">
        <f>IF('Daily PnL Log'!Y450&lt;&gt;"",'Daily PnL Log'!Y450,"")</f>
        <v>-4861.1499999999996</v>
      </c>
      <c r="Z222" s="13" t="str">
        <f>IF('Daily PnL Log'!AA450&lt;&gt;"",'Daily PnL Log'!AA450,"")</f>
        <v/>
      </c>
      <c r="AA222" s="13" t="str">
        <f>IF('Daily PnL Log'!AB449&lt;&gt;"",'Daily PnL Log'!AB449,"")</f>
        <v/>
      </c>
      <c r="AB222" s="13">
        <f>IF('Daily PnL Log'!AC450&lt;&gt;"",'Daily PnL Log'!AC450,"")</f>
        <v>659111.43999999994</v>
      </c>
    </row>
    <row r="223" spans="1:28" x14ac:dyDescent="0.25">
      <c r="A223" s="48" t="str">
        <f t="shared" si="42"/>
        <v>Sep</v>
      </c>
      <c r="B223" s="2">
        <f>'Daily PnL Log'!B452</f>
        <v>44818</v>
      </c>
      <c r="C223" s="11">
        <f>IF('Daily PnL Log'!C451&lt;&gt;"",'Daily PnL Log'!C451,"")</f>
        <v>-11170.5</v>
      </c>
      <c r="D223" s="11">
        <f>IF('Daily PnL Log'!D451&lt;&gt;"",'Daily PnL Log'!D451,"")</f>
        <v>5311.7</v>
      </c>
      <c r="E223" s="11">
        <f>IF('Daily PnL Log'!E451&lt;&gt;"",'Daily PnL Log'!E451,"")</f>
        <v>-2086.1999999999998</v>
      </c>
      <c r="F223" s="11">
        <f>IF('Daily PnL Log'!F451&lt;&gt;"",'Daily PnL Log'!F451,"")</f>
        <v>-15708</v>
      </c>
      <c r="G223" s="11">
        <f>IF('Daily PnL Log'!G451&lt;&gt;"",'Daily PnL Log'!G451,"")</f>
        <v>13156.3</v>
      </c>
      <c r="H223" s="11">
        <f>IF('Daily PnL Log'!H451&lt;&gt;"",'Daily PnL Log'!H451,"")</f>
        <v>0</v>
      </c>
      <c r="I223" s="11">
        <f>IF('Daily PnL Log'!I451&lt;&gt;"",'Daily PnL Log'!I451,"")</f>
        <v>0</v>
      </c>
      <c r="J223" s="11">
        <f>IF('Daily PnL Log'!J451&lt;&gt;"",'Daily PnL Log'!J451,"")</f>
        <v>-10496.7</v>
      </c>
      <c r="K223" s="11">
        <f>IF('Daily PnL Log'!K451&lt;&gt;"",'Daily PnL Log'!K451,"")</f>
        <v>-48.25</v>
      </c>
      <c r="L223" s="11">
        <f>IF('Daily PnL Log'!L451&lt;&gt;"",'Daily PnL Log'!L451,"")</f>
        <v>-341.08</v>
      </c>
      <c r="M223" s="11">
        <f>IF('Daily PnL Log'!M451&lt;&gt;"",'Daily PnL Log'!M451,"")</f>
        <v>-389.33</v>
      </c>
      <c r="N223" s="11">
        <f>IF('Daily PnL Log'!N451&lt;&gt;"",'Daily PnL Log'!N451,"")</f>
        <v>-10886.03</v>
      </c>
      <c r="O223" s="11">
        <f t="shared" si="34"/>
        <v>1009100.1000000003</v>
      </c>
      <c r="P223" s="11">
        <f t="shared" si="35"/>
        <v>522112.49999999983</v>
      </c>
      <c r="Q223" s="11">
        <f t="shared" si="36"/>
        <v>148849.20000000004</v>
      </c>
      <c r="R223" s="11">
        <f t="shared" si="37"/>
        <v>490663.19999999984</v>
      </c>
      <c r="S223" s="11">
        <f t="shared" si="38"/>
        <v>771060.30000000016</v>
      </c>
      <c r="T223" s="11">
        <f t="shared" si="39"/>
        <v>-15685.500000000002</v>
      </c>
      <c r="U223" s="11">
        <f t="shared" si="40"/>
        <v>0</v>
      </c>
      <c r="V223" s="11">
        <f t="shared" si="41"/>
        <v>2926099.7999999984</v>
      </c>
      <c r="W223" s="11">
        <f>IF('Daily PnL Log'!W451&lt;&gt;"",'Daily PnL Log'!W451,"")</f>
        <v>565216</v>
      </c>
      <c r="X223" s="16">
        <f>IF('Daily PnL Log'!X451&lt;&gt;"",'Daily PnL Log'!X451,"")</f>
        <v>-1.9259946639868655E-2</v>
      </c>
      <c r="Y223" s="11">
        <f>IF('Daily PnL Log'!Y451&lt;&gt;"",'Daily PnL Log'!Y451,"")</f>
        <v>-250</v>
      </c>
      <c r="Z223" s="11" t="str">
        <f>IF('Daily PnL Log'!AA451&lt;&gt;"",'Daily PnL Log'!AA451,"")</f>
        <v/>
      </c>
      <c r="AA223" s="11" t="str">
        <f>IF('Daily PnL Log'!AB450&lt;&gt;"",'Daily PnL Log'!AB450,"")</f>
        <v/>
      </c>
      <c r="AB223" s="11">
        <f>IF('Daily PnL Log'!AC451&lt;&gt;"",'Daily PnL Log'!AC451,"")</f>
        <v>616506.11</v>
      </c>
    </row>
    <row r="224" spans="1:28" x14ac:dyDescent="0.25">
      <c r="A224" s="47" t="str">
        <f t="shared" si="42"/>
        <v>Sep</v>
      </c>
      <c r="B224" s="14">
        <f>'Daily PnL Log'!B453</f>
        <v>44819</v>
      </c>
      <c r="C224" s="13">
        <f>IF('Daily PnL Log'!C452&lt;&gt;"",'Daily PnL Log'!C452,"")</f>
        <v>512.9</v>
      </c>
      <c r="D224" s="13">
        <f>IF('Daily PnL Log'!D452&lt;&gt;"",'Daily PnL Log'!D452,"")</f>
        <v>-8429.5</v>
      </c>
      <c r="E224" s="13">
        <f>IF('Daily PnL Log'!E452&lt;&gt;"",'Daily PnL Log'!E452,"")</f>
        <v>2037.3</v>
      </c>
      <c r="F224" s="13">
        <f>IF('Daily PnL Log'!F452&lt;&gt;"",'Daily PnL Log'!F452,"")</f>
        <v>-15982.8</v>
      </c>
      <c r="G224" s="13">
        <f>IF('Daily PnL Log'!G452&lt;&gt;"",'Daily PnL Log'!G452,"")</f>
        <v>8963.1</v>
      </c>
      <c r="H224" s="13">
        <f>IF('Daily PnL Log'!H452&lt;&gt;"",'Daily PnL Log'!H452,"")</f>
        <v>0</v>
      </c>
      <c r="I224" s="13">
        <f>IF('Daily PnL Log'!I452&lt;&gt;"",'Daily PnL Log'!I452,"")</f>
        <v>0</v>
      </c>
      <c r="J224" s="13">
        <f>IF('Daily PnL Log'!J452&lt;&gt;"",'Daily PnL Log'!J452,"")</f>
        <v>-12898.999999999998</v>
      </c>
      <c r="K224" s="13">
        <f>IF('Daily PnL Log'!K452&lt;&gt;"",'Daily PnL Log'!K452,"")</f>
        <v>-34.200000000000003</v>
      </c>
      <c r="L224" s="13">
        <f>IF('Daily PnL Log'!L452&lt;&gt;"",'Daily PnL Log'!L452,"")</f>
        <v>-242.13</v>
      </c>
      <c r="M224" s="13">
        <f>IF('Daily PnL Log'!M452&lt;&gt;"",'Daily PnL Log'!M452,"")</f>
        <v>-276.33</v>
      </c>
      <c r="N224" s="13">
        <f>IF('Daily PnL Log'!N452&lt;&gt;"",'Daily PnL Log'!N452,"")</f>
        <v>-13175.329999999998</v>
      </c>
      <c r="O224" s="13">
        <f t="shared" si="34"/>
        <v>1009613.0000000003</v>
      </c>
      <c r="P224" s="13">
        <f t="shared" si="35"/>
        <v>513682.99999999983</v>
      </c>
      <c r="Q224" s="13">
        <f t="shared" si="36"/>
        <v>150886.50000000003</v>
      </c>
      <c r="R224" s="13">
        <f t="shared" si="37"/>
        <v>474680.39999999985</v>
      </c>
      <c r="S224" s="13">
        <f t="shared" si="38"/>
        <v>780023.40000000014</v>
      </c>
      <c r="T224" s="13">
        <f t="shared" si="39"/>
        <v>-15685.500000000002</v>
      </c>
      <c r="U224" s="13">
        <f t="shared" si="40"/>
        <v>0</v>
      </c>
      <c r="V224" s="13">
        <f t="shared" si="41"/>
        <v>2913200.7999999984</v>
      </c>
      <c r="W224" s="13">
        <f>IF('Daily PnL Log'!W452&lt;&gt;"",'Daily PnL Log'!W452,"")</f>
        <v>761650</v>
      </c>
      <c r="X224" s="15">
        <f>IF('Daily PnL Log'!X452&lt;&gt;"",'Daily PnL Log'!X452,"")</f>
        <v>-1.7298404779098008E-2</v>
      </c>
      <c r="Y224" s="13" t="str">
        <f>IF('Daily PnL Log'!Y452&lt;&gt;"",'Daily PnL Log'!Y452,"")</f>
        <v/>
      </c>
      <c r="Z224" s="13" t="str">
        <f>IF('Daily PnL Log'!AA452&lt;&gt;"",'Daily PnL Log'!AA452,"")</f>
        <v/>
      </c>
      <c r="AA224" s="13" t="str">
        <f>IF('Daily PnL Log'!AB451&lt;&gt;"",'Daily PnL Log'!AB451,"")</f>
        <v/>
      </c>
      <c r="AB224" s="13">
        <f>IF('Daily PnL Log'!AC452&lt;&gt;"",'Daily PnL Log'!AC452,"")</f>
        <v>689811.28</v>
      </c>
    </row>
    <row r="225" spans="1:28" x14ac:dyDescent="0.25">
      <c r="A225" s="48" t="str">
        <f t="shared" si="42"/>
        <v>Sep</v>
      </c>
      <c r="B225" s="2">
        <f>'Daily PnL Log'!B454</f>
        <v>44820</v>
      </c>
      <c r="C225" s="11">
        <f>IF('Daily PnL Log'!C453&lt;&gt;"",'Daily PnL Log'!C453,"")</f>
        <v>-6636.7</v>
      </c>
      <c r="D225" s="11">
        <f>IF('Daily PnL Log'!D453&lt;&gt;"",'Daily PnL Log'!D453,"")</f>
        <v>-2584.8000000000002</v>
      </c>
      <c r="E225" s="11">
        <f>IF('Daily PnL Log'!E453&lt;&gt;"",'Daily PnL Log'!E453,"")</f>
        <v>-1828.6</v>
      </c>
      <c r="F225" s="11">
        <f>IF('Daily PnL Log'!F453&lt;&gt;"",'Daily PnL Log'!F453,"")</f>
        <v>7620</v>
      </c>
      <c r="G225" s="11">
        <f>IF('Daily PnL Log'!G453&lt;&gt;"",'Daily PnL Log'!G453,"")</f>
        <v>1338.7</v>
      </c>
      <c r="H225" s="11">
        <f>IF('Daily PnL Log'!H453&lt;&gt;"",'Daily PnL Log'!H453,"")</f>
        <v>0</v>
      </c>
      <c r="I225" s="11">
        <f>IF('Daily PnL Log'!I453&lt;&gt;"",'Daily PnL Log'!I453,"")</f>
        <v>0</v>
      </c>
      <c r="J225" s="11">
        <f>IF('Daily PnL Log'!J453&lt;&gt;"",'Daily PnL Log'!J453,"")</f>
        <v>-2091.4000000000005</v>
      </c>
      <c r="K225" s="11">
        <f>IF('Daily PnL Log'!K453&lt;&gt;"",'Daily PnL Log'!K453,"")</f>
        <v>-48.97</v>
      </c>
      <c r="L225" s="11">
        <f>IF('Daily PnL Log'!L453&lt;&gt;"",'Daily PnL Log'!L453,"")</f>
        <v>-346.15</v>
      </c>
      <c r="M225" s="11">
        <f>IF('Daily PnL Log'!M453&lt;&gt;"",'Daily PnL Log'!M453,"")</f>
        <v>-395.12</v>
      </c>
      <c r="N225" s="11">
        <f>IF('Daily PnL Log'!N453&lt;&gt;"",'Daily PnL Log'!N453,"")</f>
        <v>-2486.5200000000004</v>
      </c>
      <c r="O225" s="11">
        <f t="shared" ref="O225:V227" si="43">IF(C225&lt;&gt;"",O224+C225,"")</f>
        <v>1002976.3000000004</v>
      </c>
      <c r="P225" s="11">
        <f t="shared" si="43"/>
        <v>511098.19999999984</v>
      </c>
      <c r="Q225" s="11">
        <f t="shared" si="43"/>
        <v>149057.90000000002</v>
      </c>
      <c r="R225" s="11">
        <f t="shared" si="43"/>
        <v>482300.39999999985</v>
      </c>
      <c r="S225" s="11">
        <f t="shared" si="43"/>
        <v>781362.10000000009</v>
      </c>
      <c r="T225" s="11">
        <f t="shared" si="43"/>
        <v>-15685.500000000002</v>
      </c>
      <c r="U225" s="11">
        <f t="shared" si="43"/>
        <v>0</v>
      </c>
      <c r="V225" s="11">
        <f t="shared" si="43"/>
        <v>2911109.3999999985</v>
      </c>
      <c r="W225" s="11">
        <f>IF('Daily PnL Log'!W453&lt;&gt;"",'Daily PnL Log'!W453,"")</f>
        <v>855557</v>
      </c>
      <c r="X225" s="16">
        <f>IF('Daily PnL Log'!X453&lt;&gt;"",'Daily PnL Log'!X453,"")</f>
        <v>-2.9063171711528283E-3</v>
      </c>
      <c r="Y225" s="11">
        <f>IF('Daily PnL Log'!Y453&lt;&gt;"",'Daily PnL Log'!Y453,"")</f>
        <v>-480</v>
      </c>
      <c r="Z225" s="11" t="str">
        <f>IF('Daily PnL Log'!AA453&lt;&gt;"",'Daily PnL Log'!AA453,"")</f>
        <v/>
      </c>
      <c r="AA225" s="11" t="str">
        <f>IF('Daily PnL Log'!AB452&lt;&gt;"",'Daily PnL Log'!AB452,"")</f>
        <v/>
      </c>
      <c r="AB225" s="11">
        <f>IF('Daily PnL Log'!AC453&lt;&gt;"",'Daily PnL Log'!AC453,"")</f>
        <v>665956.66</v>
      </c>
    </row>
    <row r="226" spans="1:28" x14ac:dyDescent="0.25">
      <c r="A226" s="47" t="str">
        <f t="shared" si="42"/>
        <v>Sep</v>
      </c>
      <c r="B226" s="14">
        <f>'Daily PnL Log'!B455</f>
        <v>44823</v>
      </c>
      <c r="C226" s="13">
        <f>IF('Daily PnL Log'!C454&lt;&gt;"",'Daily PnL Log'!C454,"")</f>
        <v>-3203.3</v>
      </c>
      <c r="D226" s="13">
        <f>IF('Daily PnL Log'!D454&lt;&gt;"",'Daily PnL Log'!D454,"")</f>
        <v>-6733.3</v>
      </c>
      <c r="E226" s="13">
        <f>IF('Daily PnL Log'!E454&lt;&gt;"",'Daily PnL Log'!E454,"")</f>
        <v>6901.3</v>
      </c>
      <c r="F226" s="13">
        <f>IF('Daily PnL Log'!F454&lt;&gt;"",'Daily PnL Log'!F454,"")</f>
        <v>23898.400000000001</v>
      </c>
      <c r="G226" s="13">
        <f>IF('Daily PnL Log'!G454&lt;&gt;"",'Daily PnL Log'!G454,"")</f>
        <v>3924.5</v>
      </c>
      <c r="H226" s="13">
        <f>IF('Daily PnL Log'!H454&lt;&gt;"",'Daily PnL Log'!H454,"")</f>
        <v>0</v>
      </c>
      <c r="I226" s="13">
        <f>IF('Daily PnL Log'!I454&lt;&gt;"",'Daily PnL Log'!I454,"")</f>
        <v>0</v>
      </c>
      <c r="J226" s="13">
        <f>IF('Daily PnL Log'!J454&lt;&gt;"",'Daily PnL Log'!J454,"")</f>
        <v>24787.600000000002</v>
      </c>
      <c r="K226" s="13">
        <f>IF('Daily PnL Log'!K454&lt;&gt;"",'Daily PnL Log'!K454,"")</f>
        <v>-96.71</v>
      </c>
      <c r="L226" s="13">
        <f>IF('Daily PnL Log'!L454&lt;&gt;"",'Daily PnL Log'!L454,"")</f>
        <v>-681.41</v>
      </c>
      <c r="M226" s="13">
        <f>IF('Daily PnL Log'!M454&lt;&gt;"",'Daily PnL Log'!M454,"")</f>
        <v>-778.12</v>
      </c>
      <c r="N226" s="13">
        <f>IF('Daily PnL Log'!N454&lt;&gt;"",'Daily PnL Log'!N454,"")</f>
        <v>24009.480000000003</v>
      </c>
      <c r="O226" s="13">
        <f t="shared" si="43"/>
        <v>999773.00000000035</v>
      </c>
      <c r="P226" s="13">
        <f t="shared" si="43"/>
        <v>504364.89999999985</v>
      </c>
      <c r="Q226" s="13">
        <f t="shared" si="43"/>
        <v>155959.20000000001</v>
      </c>
      <c r="R226" s="13">
        <f t="shared" si="43"/>
        <v>506198.79999999987</v>
      </c>
      <c r="S226" s="13">
        <f t="shared" si="43"/>
        <v>785286.60000000009</v>
      </c>
      <c r="T226" s="13">
        <f t="shared" si="43"/>
        <v>-15685.500000000002</v>
      </c>
      <c r="U226" s="13">
        <f t="shared" si="43"/>
        <v>0</v>
      </c>
      <c r="V226" s="13">
        <f t="shared" si="43"/>
        <v>2935896.9999999986</v>
      </c>
      <c r="W226" s="13">
        <f>IF('Daily PnL Log'!W454&lt;&gt;"",'Daily PnL Log'!W454,"")</f>
        <v>705269</v>
      </c>
      <c r="X226" s="15">
        <f>IF('Daily PnL Log'!X454&lt;&gt;"",'Daily PnL Log'!X454,"")</f>
        <v>3.404301053924106E-2</v>
      </c>
      <c r="Y226" s="13" t="str">
        <f>IF('Daily PnL Log'!Y454&lt;&gt;"",'Daily PnL Log'!Y454,"")</f>
        <v/>
      </c>
      <c r="Z226" s="13" t="str">
        <f>IF('Daily PnL Log'!AA454&lt;&gt;"",'Daily PnL Log'!AA454,"")</f>
        <v/>
      </c>
      <c r="AA226" s="13" t="str">
        <f>IF('Daily PnL Log'!AB453&lt;&gt;"",'Daily PnL Log'!AB453,"")</f>
        <v/>
      </c>
      <c r="AB226" s="13">
        <f>IF('Daily PnL Log'!AC454&lt;&gt;"",'Daily PnL Log'!AC454,"")</f>
        <v>704694.29</v>
      </c>
    </row>
    <row r="227" spans="1:28" x14ac:dyDescent="0.25">
      <c r="A227" s="48" t="str">
        <f t="shared" si="42"/>
        <v>Sep</v>
      </c>
      <c r="B227" s="2">
        <f>'Daily PnL Log'!B456</f>
        <v>44824</v>
      </c>
      <c r="C227" s="11">
        <f>IF('Daily PnL Log'!C455&lt;&gt;"",'Daily PnL Log'!C455,"")</f>
        <v>1479.4</v>
      </c>
      <c r="D227" s="11">
        <f>IF('Daily PnL Log'!D455&lt;&gt;"",'Daily PnL Log'!D455,"")</f>
        <v>8284.4</v>
      </c>
      <c r="E227" s="11">
        <f>IF('Daily PnL Log'!E455&lt;&gt;"",'Daily PnL Log'!E455,"")</f>
        <v>-3748.8</v>
      </c>
      <c r="F227" s="11">
        <f>IF('Daily PnL Log'!F455&lt;&gt;"",'Daily PnL Log'!F455,"")</f>
        <v>-6989.9</v>
      </c>
      <c r="G227" s="11">
        <f>IF('Daily PnL Log'!G455&lt;&gt;"",'Daily PnL Log'!G455,"")</f>
        <v>-549.4</v>
      </c>
      <c r="H227" s="11">
        <f>IF('Daily PnL Log'!H455&lt;&gt;"",'Daily PnL Log'!H455,"")</f>
        <v>0</v>
      </c>
      <c r="I227" s="11">
        <f>IF('Daily PnL Log'!I455&lt;&gt;"",'Daily PnL Log'!I455,"")</f>
        <v>0</v>
      </c>
      <c r="J227" s="11">
        <f>IF('Daily PnL Log'!J455&lt;&gt;"",'Daily PnL Log'!J455,"")</f>
        <v>-1524.3000000000006</v>
      </c>
      <c r="K227" s="11">
        <f>IF('Daily PnL Log'!K455&lt;&gt;"",'Daily PnL Log'!K455,"")</f>
        <v>-36.04</v>
      </c>
      <c r="L227" s="11">
        <f>IF('Daily PnL Log'!L455&lt;&gt;"",'Daily PnL Log'!L455,"")</f>
        <v>-254.81</v>
      </c>
      <c r="M227" s="11">
        <f>IF('Daily PnL Log'!M455&lt;&gt;"",'Daily PnL Log'!M455,"")</f>
        <v>-290.85000000000002</v>
      </c>
      <c r="N227" s="11">
        <f>IF('Daily PnL Log'!N455&lt;&gt;"",'Daily PnL Log'!N455,"")</f>
        <v>-1815.1500000000005</v>
      </c>
      <c r="O227" s="11">
        <f t="shared" si="43"/>
        <v>1001252.4000000004</v>
      </c>
      <c r="P227" s="11">
        <f t="shared" si="43"/>
        <v>512649.29999999987</v>
      </c>
      <c r="Q227" s="11">
        <f t="shared" si="43"/>
        <v>152210.40000000002</v>
      </c>
      <c r="R227" s="11">
        <f t="shared" si="43"/>
        <v>499208.89999999985</v>
      </c>
      <c r="S227" s="11">
        <f t="shared" si="43"/>
        <v>784737.20000000007</v>
      </c>
      <c r="T227" s="11">
        <f t="shared" si="43"/>
        <v>-15685.500000000002</v>
      </c>
      <c r="U227" s="11">
        <f t="shared" si="43"/>
        <v>0</v>
      </c>
      <c r="V227" s="11">
        <f t="shared" si="43"/>
        <v>2934372.6999999988</v>
      </c>
      <c r="W227" s="11">
        <f>IF('Daily PnL Log'!W455&lt;&gt;"",'Daily PnL Log'!W455,"")</f>
        <v>694446.69</v>
      </c>
      <c r="X227" s="16">
        <f>IF('Daily PnL Log'!X455&lt;&gt;"",'Daily PnL Log'!X455,"")</f>
        <v>-2.6138075479919137E-3</v>
      </c>
      <c r="Y227" s="11" t="str">
        <f>IF('Daily PnL Log'!Y455&lt;&gt;"",'Daily PnL Log'!Y455,"")</f>
        <v/>
      </c>
      <c r="Z227" s="11" t="str">
        <f>IF('Daily PnL Log'!AA455&lt;&gt;"",'Daily PnL Log'!AA455,"")</f>
        <v/>
      </c>
      <c r="AA227" s="11" t="str">
        <f>IF('Daily PnL Log'!AB454&lt;&gt;"",'Daily PnL Log'!AB454,"")</f>
        <v/>
      </c>
      <c r="AB227" s="11">
        <f>IF('Daily PnL Log'!AC455&lt;&gt;"",'Daily PnL Log'!AC455,"")</f>
        <v>694446.69</v>
      </c>
    </row>
    <row r="228" spans="1:28" x14ac:dyDescent="0.25">
      <c r="A228" s="47" t="str">
        <f t="shared" si="42"/>
        <v>Sep</v>
      </c>
      <c r="B228" s="14">
        <f>'Daily PnL Log'!B457</f>
        <v>44825</v>
      </c>
      <c r="C228" s="13">
        <f>IF('Daily PnL Log'!C456&lt;&gt;"",'Daily PnL Log'!C456,"")</f>
        <v>4399.7</v>
      </c>
      <c r="D228" s="13">
        <f>IF('Daily PnL Log'!D456&lt;&gt;"",'Daily PnL Log'!D456,"")</f>
        <v>24274.7</v>
      </c>
      <c r="E228" s="13">
        <f>IF('Daily PnL Log'!E456&lt;&gt;"",'Daily PnL Log'!E456,"")</f>
        <v>415.5</v>
      </c>
      <c r="F228" s="13">
        <f>IF('Daily PnL Log'!F456&lt;&gt;"",'Daily PnL Log'!F456,"")</f>
        <v>-12752</v>
      </c>
      <c r="G228" s="13">
        <f>IF('Daily PnL Log'!G456&lt;&gt;"",'Daily PnL Log'!G456,"")</f>
        <v>-36658.5</v>
      </c>
      <c r="H228" s="13">
        <f>IF('Daily PnL Log'!H456&lt;&gt;"",'Daily PnL Log'!H456,"")</f>
        <v>0</v>
      </c>
      <c r="I228" s="13">
        <f>IF('Daily PnL Log'!I456&lt;&gt;"",'Daily PnL Log'!I456,"")</f>
        <v>0</v>
      </c>
      <c r="J228" s="13">
        <f>IF('Daily PnL Log'!J456&lt;&gt;"",'Daily PnL Log'!J456,"")</f>
        <v>-20320.599999999999</v>
      </c>
      <c r="K228" s="13">
        <f>IF('Daily PnL Log'!K456&lt;&gt;"",'Daily PnL Log'!K456,"")</f>
        <v>-137.1</v>
      </c>
      <c r="L228" s="13">
        <f>IF('Daily PnL Log'!L456&lt;&gt;"",'Daily PnL Log'!L456,"")</f>
        <v>-952.21</v>
      </c>
      <c r="M228" s="13">
        <f>IF('Daily PnL Log'!M456&lt;&gt;"",'Daily PnL Log'!M456,"")</f>
        <v>-1089.31</v>
      </c>
      <c r="N228" s="13">
        <f>IF('Daily PnL Log'!N456&lt;&gt;"",'Daily PnL Log'!N456,"")</f>
        <v>-21409.91</v>
      </c>
      <c r="O228" s="13">
        <f t="shared" ref="O228:V243" si="44">IF(C228&lt;&gt;"",O227+C228,"")</f>
        <v>1005652.1000000003</v>
      </c>
      <c r="P228" s="13">
        <f t="shared" si="44"/>
        <v>536923.99999999988</v>
      </c>
      <c r="Q228" s="13">
        <f t="shared" si="44"/>
        <v>152625.90000000002</v>
      </c>
      <c r="R228" s="13">
        <f t="shared" si="44"/>
        <v>486456.89999999985</v>
      </c>
      <c r="S228" s="13">
        <f t="shared" si="44"/>
        <v>748078.70000000007</v>
      </c>
      <c r="T228" s="13">
        <f t="shared" si="44"/>
        <v>-15685.500000000002</v>
      </c>
      <c r="U228" s="13">
        <f t="shared" si="44"/>
        <v>0</v>
      </c>
      <c r="V228" s="13">
        <f t="shared" si="44"/>
        <v>2914052.0999999987</v>
      </c>
      <c r="W228" s="13">
        <f>IF('Daily PnL Log'!W456&lt;&gt;"",'Daily PnL Log'!W456,"")</f>
        <v>1061473</v>
      </c>
      <c r="X228" s="15">
        <f>IF('Daily PnL Log'!X456&lt;&gt;"",'Daily PnL Log'!X456,"")</f>
        <v>-2.0169999613744296E-2</v>
      </c>
      <c r="Y228" s="13" t="str">
        <f>IF('Daily PnL Log'!Y456&lt;&gt;"",'Daily PnL Log'!Y456,"")</f>
        <v/>
      </c>
      <c r="Z228" s="13" t="str">
        <f>IF('Daily PnL Log'!AA456&lt;&gt;"",'Daily PnL Log'!AA456,"")</f>
        <v/>
      </c>
      <c r="AA228" s="13" t="str">
        <f>IF('Daily PnL Log'!AB455&lt;&gt;"",'Daily PnL Log'!AB455,"")</f>
        <v/>
      </c>
      <c r="AB228" s="13">
        <f>IF('Daily PnL Log'!AC456&lt;&gt;"",'Daily PnL Log'!AC456,"")</f>
        <v>672552.13</v>
      </c>
    </row>
    <row r="229" spans="1:28" x14ac:dyDescent="0.25">
      <c r="A229" s="48" t="str">
        <f t="shared" si="42"/>
        <v>Sep</v>
      </c>
      <c r="B229" s="2">
        <f>'Daily PnL Log'!B458</f>
        <v>44826</v>
      </c>
      <c r="C229" s="11">
        <f>IF('Daily PnL Log'!C457&lt;&gt;"",'Daily PnL Log'!C457,"")</f>
        <v>-1426</v>
      </c>
      <c r="D229" s="11">
        <f>IF('Daily PnL Log'!D457&lt;&gt;"",'Daily PnL Log'!D457,"")</f>
        <v>12978.7</v>
      </c>
      <c r="E229" s="11">
        <f>IF('Daily PnL Log'!E457&lt;&gt;"",'Daily PnL Log'!E457,"")</f>
        <v>-4004.7</v>
      </c>
      <c r="F229" s="11">
        <f>IF('Daily PnL Log'!F457&lt;&gt;"",'Daily PnL Log'!F457,"")</f>
        <v>-16029.3</v>
      </c>
      <c r="G229" s="11">
        <f>IF('Daily PnL Log'!G457&lt;&gt;"",'Daily PnL Log'!G457,"")</f>
        <v>-20117.400000000001</v>
      </c>
      <c r="H229" s="11">
        <f>IF('Daily PnL Log'!H457&lt;&gt;"",'Daily PnL Log'!H457,"")</f>
        <v>0</v>
      </c>
      <c r="I229" s="11">
        <f>IF('Daily PnL Log'!I457&lt;&gt;"",'Daily PnL Log'!I457,"")</f>
        <v>0</v>
      </c>
      <c r="J229" s="11">
        <f>IF('Daily PnL Log'!J457&lt;&gt;"",'Daily PnL Log'!J457,"")</f>
        <v>-28598.7</v>
      </c>
      <c r="K229" s="11">
        <f>IF('Daily PnL Log'!K457&lt;&gt;"",'Daily PnL Log'!K457,"")</f>
        <v>-76.02</v>
      </c>
      <c r="L229" s="11">
        <f>IF('Daily PnL Log'!L457&lt;&gt;"",'Daily PnL Log'!L457,"")</f>
        <v>-537.17999999999995</v>
      </c>
      <c r="M229" s="11">
        <f>IF('Daily PnL Log'!M457&lt;&gt;"",'Daily PnL Log'!M457,"")</f>
        <v>-613.19999999999993</v>
      </c>
      <c r="N229" s="11">
        <f>IF('Daily PnL Log'!N457&lt;&gt;"",'Daily PnL Log'!N457,"")</f>
        <v>-29211.9</v>
      </c>
      <c r="O229" s="11">
        <f t="shared" si="44"/>
        <v>1004226.1000000003</v>
      </c>
      <c r="P229" s="11">
        <f t="shared" si="44"/>
        <v>549902.69999999984</v>
      </c>
      <c r="Q229" s="11">
        <f t="shared" si="44"/>
        <v>148621.20000000001</v>
      </c>
      <c r="R229" s="11">
        <f t="shared" si="44"/>
        <v>470427.59999999986</v>
      </c>
      <c r="S229" s="11">
        <f t="shared" si="44"/>
        <v>727961.3</v>
      </c>
      <c r="T229" s="11">
        <f t="shared" si="44"/>
        <v>-15685.500000000002</v>
      </c>
      <c r="U229" s="11">
        <f t="shared" si="44"/>
        <v>0</v>
      </c>
      <c r="V229" s="11">
        <f t="shared" si="44"/>
        <v>2885453.3999999985</v>
      </c>
      <c r="W229" s="11">
        <f>IF('Daily PnL Log'!W457&lt;&gt;"",'Daily PnL Log'!W457,"")</f>
        <v>1107462</v>
      </c>
      <c r="X229" s="16">
        <f>IF('Daily PnL Log'!X457&lt;&gt;"",'Daily PnL Log'!X457,"")</f>
        <v>-2.6377338454953759E-2</v>
      </c>
      <c r="Y229" s="11">
        <f>IF('Daily PnL Log'!Y457&lt;&gt;"",'Daily PnL Log'!Y457,"")</f>
        <v>-7044.24</v>
      </c>
      <c r="Z229" s="11" t="str">
        <f>IF('Daily PnL Log'!AA457&lt;&gt;"",'Daily PnL Log'!AA457,"")</f>
        <v/>
      </c>
      <c r="AA229" s="11" t="str">
        <f>IF('Daily PnL Log'!AB456&lt;&gt;"",'Daily PnL Log'!AB456,"")</f>
        <v/>
      </c>
      <c r="AB229" s="11">
        <f>IF('Daily PnL Log'!AC457&lt;&gt;"",'Daily PnL Log'!AC457,"")</f>
        <v>587219.18000000005</v>
      </c>
    </row>
    <row r="230" spans="1:28" x14ac:dyDescent="0.25">
      <c r="A230" s="47" t="str">
        <f t="shared" si="42"/>
        <v>Sep</v>
      </c>
      <c r="B230" s="14">
        <f>'Daily PnL Log'!B459</f>
        <v>44827</v>
      </c>
      <c r="C230" s="13">
        <f>IF('Daily PnL Log'!C458&lt;&gt;"",'Daily PnL Log'!C458,"")</f>
        <v>2094.5</v>
      </c>
      <c r="D230" s="13">
        <f>IF('Daily PnL Log'!D458&lt;&gt;"",'Daily PnL Log'!D458,"")</f>
        <v>-2250.5</v>
      </c>
      <c r="E230" s="13">
        <f>IF('Daily PnL Log'!E458&lt;&gt;"",'Daily PnL Log'!E458,"")</f>
        <v>937.1</v>
      </c>
      <c r="F230" s="13">
        <f>IF('Daily PnL Log'!F458&lt;&gt;"",'Daily PnL Log'!F458,"")</f>
        <v>1523.2</v>
      </c>
      <c r="G230" s="13">
        <f>IF('Daily PnL Log'!G458&lt;&gt;"",'Daily PnL Log'!G458,"")</f>
        <v>-31892.5</v>
      </c>
      <c r="H230" s="13">
        <f>IF('Daily PnL Log'!H458&lt;&gt;"",'Daily PnL Log'!H458,"")</f>
        <v>0</v>
      </c>
      <c r="I230" s="13">
        <f>IF('Daily PnL Log'!I458&lt;&gt;"",'Daily PnL Log'!I458,"")</f>
        <v>0</v>
      </c>
      <c r="J230" s="13">
        <f>IF('Daily PnL Log'!J458&lt;&gt;"",'Daily PnL Log'!J458,"")</f>
        <v>-29588.2</v>
      </c>
      <c r="K230" s="13">
        <f>IF('Daily PnL Log'!K458&lt;&gt;"",'Daily PnL Log'!K458,"")</f>
        <v>-67.02</v>
      </c>
      <c r="L230" s="13">
        <f>IF('Daily PnL Log'!L458&lt;&gt;"",'Daily PnL Log'!L458,"")</f>
        <v>-466.27</v>
      </c>
      <c r="M230" s="13">
        <f>IF('Daily PnL Log'!M458&lt;&gt;"",'Daily PnL Log'!M458,"")</f>
        <v>-533.29</v>
      </c>
      <c r="N230" s="13">
        <f>IF('Daily PnL Log'!N458&lt;&gt;"",'Daily PnL Log'!N458,"")</f>
        <v>-30121.49</v>
      </c>
      <c r="O230" s="13">
        <f t="shared" si="44"/>
        <v>1006320.6000000003</v>
      </c>
      <c r="P230" s="13">
        <f t="shared" si="44"/>
        <v>547652.19999999984</v>
      </c>
      <c r="Q230" s="13">
        <f t="shared" si="44"/>
        <v>149558.30000000002</v>
      </c>
      <c r="R230" s="13">
        <f t="shared" si="44"/>
        <v>471950.79999999987</v>
      </c>
      <c r="S230" s="13">
        <f t="shared" si="44"/>
        <v>696068.8</v>
      </c>
      <c r="T230" s="13">
        <f t="shared" si="44"/>
        <v>-15685.500000000002</v>
      </c>
      <c r="U230" s="13">
        <f t="shared" si="44"/>
        <v>0</v>
      </c>
      <c r="V230" s="13">
        <f t="shared" si="44"/>
        <v>2855865.1999999983</v>
      </c>
      <c r="W230" s="13">
        <f>IF('Daily PnL Log'!W458&lt;&gt;"",'Daily PnL Log'!W458,"")</f>
        <v>1336415</v>
      </c>
      <c r="X230" s="15">
        <f>IF('Daily PnL Log'!X458&lt;&gt;"",'Daily PnL Log'!X458,"")</f>
        <v>-2.2539024180363135E-2</v>
      </c>
      <c r="Y230" s="13" t="str">
        <f>IF('Daily PnL Log'!Y458&lt;&gt;"",'Daily PnL Log'!Y458,"")</f>
        <v/>
      </c>
      <c r="Z230" s="13" t="str">
        <f>IF('Daily PnL Log'!AA458&lt;&gt;"",'Daily PnL Log'!AA458,"")</f>
        <v/>
      </c>
      <c r="AA230" s="13" t="str">
        <f>IF('Daily PnL Log'!AB457&lt;&gt;"",'Daily PnL Log'!AB457,"")</f>
        <v/>
      </c>
      <c r="AB230" s="13">
        <f>IF('Daily PnL Log'!AC458&lt;&gt;"",'Daily PnL Log'!AC458,"")</f>
        <v>585319.14</v>
      </c>
    </row>
    <row r="231" spans="1:28" x14ac:dyDescent="0.25">
      <c r="A231" s="48" t="str">
        <f t="shared" si="42"/>
        <v>Sep</v>
      </c>
      <c r="B231" s="2">
        <f>'Daily PnL Log'!B460</f>
        <v>44830</v>
      </c>
      <c r="C231" s="11">
        <f>IF('Daily PnL Log'!C459&lt;&gt;"",'Daily PnL Log'!C459,"")</f>
        <v>630.79999999999995</v>
      </c>
      <c r="D231" s="11">
        <f>IF('Daily PnL Log'!D459&lt;&gt;"",'Daily PnL Log'!D459,"")</f>
        <v>4549.6000000000004</v>
      </c>
      <c r="E231" s="11">
        <f>IF('Daily PnL Log'!E459&lt;&gt;"",'Daily PnL Log'!E459,"")</f>
        <v>-5267</v>
      </c>
      <c r="F231" s="11">
        <f>IF('Daily PnL Log'!F459&lt;&gt;"",'Daily PnL Log'!F459,"")</f>
        <v>-31810.9</v>
      </c>
      <c r="G231" s="11">
        <f>IF('Daily PnL Log'!G459&lt;&gt;"",'Daily PnL Log'!G459,"")</f>
        <v>-6101.9</v>
      </c>
      <c r="H231" s="11">
        <f>IF('Daily PnL Log'!H459&lt;&gt;"",'Daily PnL Log'!H459,"")</f>
        <v>0</v>
      </c>
      <c r="I231" s="11">
        <f>IF('Daily PnL Log'!I459&lt;&gt;"",'Daily PnL Log'!I459,"")</f>
        <v>0</v>
      </c>
      <c r="J231" s="11">
        <f>IF('Daily PnL Log'!J459&lt;&gt;"",'Daily PnL Log'!J459,"")</f>
        <v>-37999.4</v>
      </c>
      <c r="K231" s="11">
        <f>IF('Daily PnL Log'!K459&lt;&gt;"",'Daily PnL Log'!K459,"")</f>
        <v>-426.18</v>
      </c>
      <c r="L231" s="11">
        <f>IF('Daily PnL Log'!L459&lt;&gt;"",'Daily PnL Log'!L459,"")</f>
        <v>-2147.8200000000002</v>
      </c>
      <c r="M231" s="11">
        <f>IF('Daily PnL Log'!M459&lt;&gt;"",'Daily PnL Log'!M459,"")</f>
        <v>-2574</v>
      </c>
      <c r="N231" s="11">
        <f>IF('Daily PnL Log'!N459&lt;&gt;"",'Daily PnL Log'!N459,"")</f>
        <v>-40573.4</v>
      </c>
      <c r="O231" s="11">
        <f t="shared" si="44"/>
        <v>1006951.4000000004</v>
      </c>
      <c r="P231" s="11">
        <f t="shared" si="44"/>
        <v>552201.79999999981</v>
      </c>
      <c r="Q231" s="11">
        <f t="shared" si="44"/>
        <v>144291.30000000002</v>
      </c>
      <c r="R231" s="11">
        <f t="shared" si="44"/>
        <v>440139.89999999985</v>
      </c>
      <c r="S231" s="11">
        <f t="shared" si="44"/>
        <v>689966.9</v>
      </c>
      <c r="T231" s="11">
        <f t="shared" si="44"/>
        <v>-15685.500000000002</v>
      </c>
      <c r="U231" s="11">
        <f t="shared" si="44"/>
        <v>0</v>
      </c>
      <c r="V231" s="11">
        <f t="shared" si="44"/>
        <v>2817865.7999999984</v>
      </c>
      <c r="W231" s="11">
        <f>IF('Daily PnL Log'!W459&lt;&gt;"",'Daily PnL Log'!W459,"")</f>
        <v>1347702</v>
      </c>
      <c r="X231" s="16">
        <f>IF('Daily PnL Log'!X459&lt;&gt;"",'Daily PnL Log'!X459,"")</f>
        <v>-3.0105616820335655E-2</v>
      </c>
      <c r="Y231" s="11" t="str">
        <f>IF('Daily PnL Log'!Y459&lt;&gt;"",'Daily PnL Log'!Y459,"")</f>
        <v/>
      </c>
      <c r="Z231" s="11" t="str">
        <f>IF('Daily PnL Log'!AA459&lt;&gt;"",'Daily PnL Log'!AA459,"")</f>
        <v/>
      </c>
      <c r="AA231" s="11" t="str">
        <f>IF('Daily PnL Log'!AB458&lt;&gt;"",'Daily PnL Log'!AB458,"")</f>
        <v/>
      </c>
      <c r="AB231" s="11">
        <f>IF('Daily PnL Log'!AC459&lt;&gt;"",'Daily PnL Log'!AC459,"")</f>
        <v>558881.89</v>
      </c>
    </row>
    <row r="232" spans="1:28" x14ac:dyDescent="0.25">
      <c r="A232" s="47" t="str">
        <f t="shared" si="42"/>
        <v>Sep</v>
      </c>
      <c r="B232" s="14">
        <f>'Daily PnL Log'!B461</f>
        <v>44831</v>
      </c>
      <c r="C232" s="13">
        <f>IF('Daily PnL Log'!C460&lt;&gt;"",'Daily PnL Log'!C460,"")</f>
        <v>-8.1</v>
      </c>
      <c r="D232" s="13">
        <f>IF('Daily PnL Log'!D460&lt;&gt;"",'Daily PnL Log'!D460,"")</f>
        <v>825.5</v>
      </c>
      <c r="E232" s="13">
        <f>IF('Daily PnL Log'!E460&lt;&gt;"",'Daily PnL Log'!E460,"")</f>
        <v>108</v>
      </c>
      <c r="F232" s="13">
        <f>IF('Daily PnL Log'!F460&lt;&gt;"",'Daily PnL Log'!F460,"")</f>
        <v>-469.3</v>
      </c>
      <c r="G232" s="13">
        <f>IF('Daily PnL Log'!G460&lt;&gt;"",'Daily PnL Log'!G460,"")</f>
        <v>12369.2</v>
      </c>
      <c r="H232" s="13">
        <f>IF('Daily PnL Log'!H460&lt;&gt;"",'Daily PnL Log'!H460,"")</f>
        <v>0</v>
      </c>
      <c r="I232" s="13">
        <f>IF('Daily PnL Log'!I460&lt;&gt;"",'Daily PnL Log'!I460,"")</f>
        <v>0</v>
      </c>
      <c r="J232" s="13">
        <f>IF('Daily PnL Log'!J460&lt;&gt;"",'Daily PnL Log'!J460,"")</f>
        <v>12825.300000000001</v>
      </c>
      <c r="K232" s="13">
        <f>IF('Daily PnL Log'!K460&lt;&gt;"",'Daily PnL Log'!K460,"")</f>
        <v>-58.72</v>
      </c>
      <c r="L232" s="13">
        <f>IF('Daily PnL Log'!L460&lt;&gt;"",'Daily PnL Log'!L460,"")</f>
        <v>-415.61</v>
      </c>
      <c r="M232" s="13">
        <f>IF('Daily PnL Log'!M460&lt;&gt;"",'Daily PnL Log'!M460,"")</f>
        <v>-474.33000000000004</v>
      </c>
      <c r="N232" s="13">
        <f>IF('Daily PnL Log'!N460&lt;&gt;"",'Daily PnL Log'!N460,"")</f>
        <v>12350.970000000001</v>
      </c>
      <c r="O232" s="13">
        <f t="shared" si="44"/>
        <v>1006943.3000000004</v>
      </c>
      <c r="P232" s="13">
        <f t="shared" si="44"/>
        <v>553027.29999999981</v>
      </c>
      <c r="Q232" s="13">
        <f t="shared" si="44"/>
        <v>144399.30000000002</v>
      </c>
      <c r="R232" s="13">
        <f t="shared" si="44"/>
        <v>439670.59999999986</v>
      </c>
      <c r="S232" s="13">
        <f t="shared" si="44"/>
        <v>702336.1</v>
      </c>
      <c r="T232" s="13">
        <f t="shared" si="44"/>
        <v>-15685.500000000002</v>
      </c>
      <c r="U232" s="13">
        <f t="shared" si="44"/>
        <v>0</v>
      </c>
      <c r="V232" s="13">
        <f t="shared" si="44"/>
        <v>2830691.0999999982</v>
      </c>
      <c r="W232" s="13">
        <f>IF('Daily PnL Log'!W460&lt;&gt;"",'Daily PnL Log'!W460,"")</f>
        <v>1219106</v>
      </c>
      <c r="X232" s="15">
        <f>IF('Daily PnL Log'!X460&lt;&gt;"",'Daily PnL Log'!X460,"")</f>
        <v>1.0131169890066984E-2</v>
      </c>
      <c r="Y232" s="13">
        <f>IF('Daily PnL Log'!Y460&lt;&gt;"",'Daily PnL Log'!Y460,"")</f>
        <v>2.39</v>
      </c>
      <c r="Z232" s="13" t="str">
        <f>IF('Daily PnL Log'!AA460&lt;&gt;"",'Daily PnL Log'!AA460,"")</f>
        <v/>
      </c>
      <c r="AA232" s="13" t="str">
        <f>IF('Daily PnL Log'!AB459&lt;&gt;"",'Daily PnL Log'!AB459,"")</f>
        <v/>
      </c>
      <c r="AB232" s="13">
        <f>IF('Daily PnL Log'!AC460&lt;&gt;"",'Daily PnL Log'!AC460,"")</f>
        <v>552232.06000000006</v>
      </c>
    </row>
    <row r="233" spans="1:28" x14ac:dyDescent="0.25">
      <c r="A233" s="48" t="str">
        <f t="shared" si="42"/>
        <v>Sep</v>
      </c>
      <c r="B233" s="2">
        <f>'Daily PnL Log'!B462</f>
        <v>44832</v>
      </c>
      <c r="C233" s="11">
        <f>IF('Daily PnL Log'!C461&lt;&gt;"",'Daily PnL Log'!C461,"")</f>
        <v>-294.60000000000002</v>
      </c>
      <c r="D233" s="11">
        <f>IF('Daily PnL Log'!D461&lt;&gt;"",'Daily PnL Log'!D461,"")</f>
        <v>-9438.7000000000007</v>
      </c>
      <c r="E233" s="11">
        <f>IF('Daily PnL Log'!E461&lt;&gt;"",'Daily PnL Log'!E461,"")</f>
        <v>854</v>
      </c>
      <c r="F233" s="11">
        <f>IF('Daily PnL Log'!F461&lt;&gt;"",'Daily PnL Log'!F461,"")</f>
        <v>61505.1</v>
      </c>
      <c r="G233" s="11">
        <f>IF('Daily PnL Log'!G461&lt;&gt;"",'Daily PnL Log'!G461,"")</f>
        <v>-12468.9</v>
      </c>
      <c r="H233" s="11">
        <f>IF('Daily PnL Log'!H461&lt;&gt;"",'Daily PnL Log'!H461,"")</f>
        <v>0</v>
      </c>
      <c r="I233" s="11">
        <f>IF('Daily PnL Log'!I461&lt;&gt;"",'Daily PnL Log'!I461,"")</f>
        <v>0</v>
      </c>
      <c r="J233" s="11">
        <f>IF('Daily PnL Log'!J461&lt;&gt;"",'Daily PnL Log'!J461,"")</f>
        <v>40156.899999999994</v>
      </c>
      <c r="K233" s="11">
        <f>IF('Daily PnL Log'!K461&lt;&gt;"",'Daily PnL Log'!K461,"")</f>
        <v>-46.6</v>
      </c>
      <c r="L233" s="11">
        <f>IF('Daily PnL Log'!L461&lt;&gt;"",'Daily PnL Log'!L461,"")</f>
        <v>-329.82</v>
      </c>
      <c r="M233" s="11">
        <f>IF('Daily PnL Log'!M461&lt;&gt;"",'Daily PnL Log'!M461,"")</f>
        <v>-376.42</v>
      </c>
      <c r="N233" s="11">
        <f>IF('Daily PnL Log'!N461&lt;&gt;"",'Daily PnL Log'!N461,"")</f>
        <v>39780.479999999996</v>
      </c>
      <c r="O233" s="11">
        <f t="shared" si="44"/>
        <v>1006648.7000000004</v>
      </c>
      <c r="P233" s="11">
        <f t="shared" si="44"/>
        <v>543588.59999999986</v>
      </c>
      <c r="Q233" s="11">
        <f t="shared" si="44"/>
        <v>145253.30000000002</v>
      </c>
      <c r="R233" s="11">
        <f t="shared" si="44"/>
        <v>501175.69999999984</v>
      </c>
      <c r="S233" s="11">
        <f t="shared" si="44"/>
        <v>689867.2</v>
      </c>
      <c r="T233" s="11">
        <f t="shared" si="44"/>
        <v>-15685.500000000002</v>
      </c>
      <c r="U233" s="11">
        <f t="shared" si="44"/>
        <v>0</v>
      </c>
      <c r="V233" s="11">
        <f t="shared" si="44"/>
        <v>2870847.9999999981</v>
      </c>
      <c r="W233" s="11">
        <f>IF('Daily PnL Log'!W461&lt;&gt;"",'Daily PnL Log'!W461,"")</f>
        <v>1243897</v>
      </c>
      <c r="X233" s="16">
        <f>IF('Daily PnL Log'!X461&lt;&gt;"",'Daily PnL Log'!X461,"")</f>
        <v>3.1980525718769318E-2</v>
      </c>
      <c r="Y233" s="11">
        <f>IF('Daily PnL Log'!Y461&lt;&gt;"",'Daily PnL Log'!Y461,"")</f>
        <v>-4861.1499999999996</v>
      </c>
      <c r="Z233" s="11" t="str">
        <f>IF('Daily PnL Log'!AA461&lt;&gt;"",'Daily PnL Log'!AA461,"")</f>
        <v/>
      </c>
      <c r="AA233" s="11" t="str">
        <f>IF('Daily PnL Log'!AB460&lt;&gt;"",'Daily PnL Log'!AB460,"")</f>
        <v/>
      </c>
      <c r="AB233" s="11">
        <f>IF('Daily PnL Log'!AC461&lt;&gt;"",'Daily PnL Log'!AC461,"")</f>
        <v>633868.39</v>
      </c>
    </row>
    <row r="234" spans="1:28" x14ac:dyDescent="0.25">
      <c r="A234" s="47" t="str">
        <f t="shared" si="42"/>
        <v>Sep</v>
      </c>
      <c r="B234" s="14">
        <f>'Daily PnL Log'!B463</f>
        <v>44833</v>
      </c>
      <c r="C234" s="13">
        <f>IF('Daily PnL Log'!C462&lt;&gt;"",'Daily PnL Log'!C462,"")</f>
        <v>538.29999999999995</v>
      </c>
      <c r="D234" s="13">
        <f>IF('Daily PnL Log'!D462&lt;&gt;"",'Daily PnL Log'!D462,"")</f>
        <v>-3039.5</v>
      </c>
      <c r="E234" s="13">
        <f>IF('Daily PnL Log'!E462&lt;&gt;"",'Daily PnL Log'!E462,"")</f>
        <v>3802.6</v>
      </c>
      <c r="F234" s="13">
        <f>IF('Daily PnL Log'!F462&lt;&gt;"",'Daily PnL Log'!F462,"")</f>
        <v>-5434</v>
      </c>
      <c r="G234" s="13">
        <f>IF('Daily PnL Log'!G462&lt;&gt;"",'Daily PnL Log'!G462,"")</f>
        <v>9409.2999999999993</v>
      </c>
      <c r="H234" s="13">
        <f>IF('Daily PnL Log'!H462&lt;&gt;"",'Daily PnL Log'!H462,"")</f>
        <v>0</v>
      </c>
      <c r="I234" s="13">
        <f>IF('Daily PnL Log'!I462&lt;&gt;"",'Daily PnL Log'!I462,"")</f>
        <v>0</v>
      </c>
      <c r="J234" s="13">
        <f>IF('Daily PnL Log'!J462&lt;&gt;"",'Daily PnL Log'!J462,"")</f>
        <v>5276.6999999999989</v>
      </c>
      <c r="K234" s="13">
        <f>IF('Daily PnL Log'!K462&lt;&gt;"",'Daily PnL Log'!K462,"")</f>
        <v>-76.86</v>
      </c>
      <c r="L234" s="13">
        <f>IF('Daily PnL Log'!L462&lt;&gt;"",'Daily PnL Log'!L462,"")</f>
        <v>-543.49</v>
      </c>
      <c r="M234" s="13">
        <f>IF('Daily PnL Log'!M462&lt;&gt;"",'Daily PnL Log'!M462,"")</f>
        <v>-620.35</v>
      </c>
      <c r="N234" s="13">
        <f>IF('Daily PnL Log'!N462&lt;&gt;"",'Daily PnL Log'!N462,"")</f>
        <v>4656.3499999999985</v>
      </c>
      <c r="O234" s="13">
        <f t="shared" si="44"/>
        <v>1007187.0000000005</v>
      </c>
      <c r="P234" s="13">
        <f t="shared" si="44"/>
        <v>540549.09999999986</v>
      </c>
      <c r="Q234" s="13">
        <f t="shared" si="44"/>
        <v>149055.90000000002</v>
      </c>
      <c r="R234" s="13">
        <f t="shared" si="44"/>
        <v>495741.69999999984</v>
      </c>
      <c r="S234" s="13">
        <f t="shared" si="44"/>
        <v>699276.5</v>
      </c>
      <c r="T234" s="13">
        <f t="shared" si="44"/>
        <v>-15685.500000000002</v>
      </c>
      <c r="U234" s="13">
        <f t="shared" si="44"/>
        <v>0</v>
      </c>
      <c r="V234" s="13">
        <f t="shared" si="44"/>
        <v>2876124.6999999983</v>
      </c>
      <c r="W234" s="13">
        <f>IF('Daily PnL Log'!W462&lt;&gt;"",'Daily PnL Log'!W462,"")</f>
        <v>1095716</v>
      </c>
      <c r="X234" s="15">
        <f>IF('Daily PnL Log'!X462&lt;&gt;"",'Daily PnL Log'!X462,"")</f>
        <v>4.24959569815536E-3</v>
      </c>
      <c r="Y234" s="13" t="str">
        <f>IF('Daily PnL Log'!Y462&lt;&gt;"",'Daily PnL Log'!Y462,"")</f>
        <v/>
      </c>
      <c r="Z234" s="13" t="str">
        <f>IF('Daily PnL Log'!AA462&lt;&gt;"",'Daily PnL Log'!AA462,"")</f>
        <v/>
      </c>
      <c r="AA234" s="13" t="str">
        <f>IF('Daily PnL Log'!AB461&lt;&gt;"",'Daily PnL Log'!AB461,"")</f>
        <v/>
      </c>
      <c r="AB234" s="13">
        <f>IF('Daily PnL Log'!AC462&lt;&gt;"",'Daily PnL Log'!AC462,"")</f>
        <v>652064.79</v>
      </c>
    </row>
    <row r="235" spans="1:28" x14ac:dyDescent="0.25">
      <c r="A235" s="48" t="str">
        <f t="shared" si="42"/>
        <v>Sep</v>
      </c>
      <c r="B235" s="2">
        <f>'Daily PnL Log'!B464</f>
        <v>44834</v>
      </c>
      <c r="C235" s="11">
        <f>IF('Daily PnL Log'!C463&lt;&gt;"",'Daily PnL Log'!C463,"")</f>
        <v>8753.6</v>
      </c>
      <c r="D235" s="11">
        <f>IF('Daily PnL Log'!D463&lt;&gt;"",'Daily PnL Log'!D463,"")</f>
        <v>-899.7</v>
      </c>
      <c r="E235" s="11">
        <f>IF('Daily PnL Log'!E463&lt;&gt;"",'Daily PnL Log'!E463,"")</f>
        <v>2240.1</v>
      </c>
      <c r="F235" s="11">
        <f>IF('Daily PnL Log'!F463&lt;&gt;"",'Daily PnL Log'!F463,"")</f>
        <v>-20437.2</v>
      </c>
      <c r="G235" s="11">
        <f>IF('Daily PnL Log'!G463&lt;&gt;"",'Daily PnL Log'!G463,"")</f>
        <v>-2981.8</v>
      </c>
      <c r="H235" s="11">
        <f>IF('Daily PnL Log'!H463&lt;&gt;"",'Daily PnL Log'!H463,"")</f>
        <v>0</v>
      </c>
      <c r="I235" s="11">
        <f>IF('Daily PnL Log'!I463&lt;&gt;"",'Daily PnL Log'!I463,"")</f>
        <v>0</v>
      </c>
      <c r="J235" s="11">
        <f>IF('Daily PnL Log'!J463&lt;&gt;"",'Daily PnL Log'!J463,"")</f>
        <v>-13325</v>
      </c>
      <c r="K235" s="11">
        <f>IF('Daily PnL Log'!K463&lt;&gt;"",'Daily PnL Log'!K463,"")</f>
        <v>-50.35</v>
      </c>
      <c r="L235" s="11">
        <f>IF('Daily PnL Log'!L463&lt;&gt;"",'Daily PnL Log'!L463,"")</f>
        <v>-356.27</v>
      </c>
      <c r="M235" s="11">
        <f>IF('Daily PnL Log'!M463&lt;&gt;"",'Daily PnL Log'!M463,"")</f>
        <v>-406.62</v>
      </c>
      <c r="N235" s="11">
        <f>IF('Daily PnL Log'!N463&lt;&gt;"",'Daily PnL Log'!N463,"")</f>
        <v>-13731.62</v>
      </c>
      <c r="O235" s="11">
        <f t="shared" si="44"/>
        <v>1015940.6000000004</v>
      </c>
      <c r="P235" s="11">
        <f t="shared" si="44"/>
        <v>539649.39999999991</v>
      </c>
      <c r="Q235" s="11">
        <f t="shared" si="44"/>
        <v>151296.00000000003</v>
      </c>
      <c r="R235" s="11">
        <f t="shared" si="44"/>
        <v>475304.49999999983</v>
      </c>
      <c r="S235" s="11">
        <f t="shared" si="44"/>
        <v>696294.7</v>
      </c>
      <c r="T235" s="11">
        <f t="shared" si="44"/>
        <v>-15685.500000000002</v>
      </c>
      <c r="U235" s="11">
        <f t="shared" si="44"/>
        <v>0</v>
      </c>
      <c r="V235" s="11">
        <f t="shared" si="44"/>
        <v>2862799.6999999983</v>
      </c>
      <c r="W235" s="11">
        <f>IF('Daily PnL Log'!W463&lt;&gt;"",'Daily PnL Log'!W463,"")</f>
        <v>1054393</v>
      </c>
      <c r="X235" s="16">
        <f>IF('Daily PnL Log'!X463&lt;&gt;"",'Daily PnL Log'!X463,"")</f>
        <v>-1.3023246550384913E-2</v>
      </c>
      <c r="Y235" s="11" t="str">
        <f>IF('Daily PnL Log'!Y463&lt;&gt;"",'Daily PnL Log'!Y463,"")</f>
        <v/>
      </c>
      <c r="Z235" s="11" t="str">
        <f>IF('Daily PnL Log'!AA463&lt;&gt;"",'Daily PnL Log'!AA463,"")</f>
        <v/>
      </c>
      <c r="AA235" s="11" t="str">
        <f>IF('Daily PnL Log'!AB462&lt;&gt;"",'Daily PnL Log'!AB462,"")</f>
        <v/>
      </c>
      <c r="AB235" s="11">
        <f>IF('Daily PnL Log'!AC463&lt;&gt;"",'Daily PnL Log'!AC463,"")</f>
        <v>632662.92000000004</v>
      </c>
    </row>
    <row r="236" spans="1:28" x14ac:dyDescent="0.25">
      <c r="A236" s="47" t="str">
        <f t="shared" si="42"/>
        <v>Oct</v>
      </c>
      <c r="B236" s="14">
        <f>'Daily PnL Log'!B465</f>
        <v>44837</v>
      </c>
      <c r="C236" s="13">
        <f>IF('Daily PnL Log'!C464&lt;&gt;"",'Daily PnL Log'!C464,"")</f>
        <v>-28901.3</v>
      </c>
      <c r="D236" s="13">
        <f>IF('Daily PnL Log'!D464&lt;&gt;"",'Daily PnL Log'!D464,"")</f>
        <v>303.89999999999998</v>
      </c>
      <c r="E236" s="13">
        <f>IF('Daily PnL Log'!E464&lt;&gt;"",'Daily PnL Log'!E464,"")</f>
        <v>-426.7</v>
      </c>
      <c r="F236" s="13">
        <f>IF('Daily PnL Log'!F464&lt;&gt;"",'Daily PnL Log'!F464,"")</f>
        <v>-2371.6</v>
      </c>
      <c r="G236" s="13">
        <f>IF('Daily PnL Log'!G464&lt;&gt;"",'Daily PnL Log'!G464,"")</f>
        <v>-102662.3</v>
      </c>
      <c r="H236" s="13">
        <f>IF('Daily PnL Log'!H464&lt;&gt;"",'Daily PnL Log'!H464,"")</f>
        <v>0</v>
      </c>
      <c r="I236" s="13">
        <f>IF('Daily PnL Log'!I464&lt;&gt;"",'Daily PnL Log'!I464,"")</f>
        <v>0</v>
      </c>
      <c r="J236" s="13">
        <f>IF('Daily PnL Log'!J464&lt;&gt;"",'Daily PnL Log'!J464,"")</f>
        <v>-134058</v>
      </c>
      <c r="K236" s="13">
        <f>IF('Daily PnL Log'!K464&lt;&gt;"",'Daily PnL Log'!K464,"")</f>
        <v>-51.09</v>
      </c>
      <c r="L236" s="13">
        <f>IF('Daily PnL Log'!L464&lt;&gt;"",'Daily PnL Log'!L464,"")</f>
        <v>-361.24</v>
      </c>
      <c r="M236" s="13">
        <f>IF('Daily PnL Log'!M464&lt;&gt;"",'Daily PnL Log'!M464,"")</f>
        <v>-412.33000000000004</v>
      </c>
      <c r="N236" s="13">
        <f>IF('Daily PnL Log'!N464&lt;&gt;"",'Daily PnL Log'!N464,"")</f>
        <v>-134470.32999999999</v>
      </c>
      <c r="O236" s="13">
        <f t="shared" si="44"/>
        <v>987039.3000000004</v>
      </c>
      <c r="P236" s="13">
        <f t="shared" si="44"/>
        <v>539953.29999999993</v>
      </c>
      <c r="Q236" s="13">
        <f t="shared" si="44"/>
        <v>150869.30000000002</v>
      </c>
      <c r="R236" s="13">
        <f t="shared" si="44"/>
        <v>472932.89999999985</v>
      </c>
      <c r="S236" s="13">
        <f t="shared" si="44"/>
        <v>593632.39999999991</v>
      </c>
      <c r="T236" s="13">
        <f t="shared" si="44"/>
        <v>-15685.500000000002</v>
      </c>
      <c r="U236" s="13">
        <f t="shared" si="44"/>
        <v>0</v>
      </c>
      <c r="V236" s="13">
        <f t="shared" si="44"/>
        <v>2728741.6999999983</v>
      </c>
      <c r="W236" s="13">
        <f>IF('Daily PnL Log'!W464&lt;&gt;"",'Daily PnL Log'!W464,"")</f>
        <v>1119478</v>
      </c>
      <c r="X236" s="15">
        <f>IF('Daily PnL Log'!X464&lt;&gt;"",'Daily PnL Log'!X464,"")</f>
        <v>-0.12011877857358517</v>
      </c>
      <c r="Y236" s="13">
        <f>IF('Daily PnL Log'!Y464&lt;&gt;"",'Daily PnL Log'!Y464,"")</f>
        <v>-425.25</v>
      </c>
      <c r="Z236" s="13" t="str">
        <f>IF('Daily PnL Log'!AA464&lt;&gt;"",'Daily PnL Log'!AA464,"")</f>
        <v/>
      </c>
      <c r="AA236" s="13" t="str">
        <f>IF('Daily PnL Log'!AB463&lt;&gt;"",'Daily PnL Log'!AB463,"")</f>
        <v/>
      </c>
      <c r="AB236" s="13">
        <f>IF('Daily PnL Log'!AC464&lt;&gt;"",'Daily PnL Log'!AC464,"")</f>
        <v>435241.09</v>
      </c>
    </row>
    <row r="237" spans="1:28" x14ac:dyDescent="0.25">
      <c r="A237" s="48" t="str">
        <f t="shared" si="42"/>
        <v>Oct</v>
      </c>
      <c r="B237" s="2">
        <f>'Daily PnL Log'!B466</f>
        <v>44838</v>
      </c>
      <c r="C237" s="11">
        <f>IF('Daily PnL Log'!C465&lt;&gt;"",'Daily PnL Log'!C465,"")</f>
        <v>19917.599999999999</v>
      </c>
      <c r="D237" s="11">
        <f>IF('Daily PnL Log'!D465&lt;&gt;"",'Daily PnL Log'!D465,"")</f>
        <v>-6784.6</v>
      </c>
      <c r="E237" s="11">
        <f>IF('Daily PnL Log'!E465&lt;&gt;"",'Daily PnL Log'!E465,"")</f>
        <v>-888.1</v>
      </c>
      <c r="F237" s="11">
        <f>IF('Daily PnL Log'!F465&lt;&gt;"",'Daily PnL Log'!F465,"")</f>
        <v>317.5</v>
      </c>
      <c r="G237" s="11">
        <f>IF('Daily PnL Log'!G465&lt;&gt;"",'Daily PnL Log'!G465,"")</f>
        <v>18023.8</v>
      </c>
      <c r="H237" s="11">
        <f>IF('Daily PnL Log'!H465&lt;&gt;"",'Daily PnL Log'!H465,"")</f>
        <v>0</v>
      </c>
      <c r="I237" s="11">
        <f>IF('Daily PnL Log'!I465&lt;&gt;"",'Daily PnL Log'!I465,"")</f>
        <v>0</v>
      </c>
      <c r="J237" s="11">
        <f>IF('Daily PnL Log'!J465&lt;&gt;"",'Daily PnL Log'!J465,"")</f>
        <v>30586.199999999997</v>
      </c>
      <c r="K237" s="11">
        <f>IF('Daily PnL Log'!K465&lt;&gt;"",'Daily PnL Log'!K465,"")</f>
        <v>-17.87</v>
      </c>
      <c r="L237" s="11">
        <f>IF('Daily PnL Log'!L465&lt;&gt;"",'Daily PnL Log'!L465,"")</f>
        <v>-126.27</v>
      </c>
      <c r="M237" s="11">
        <f>IF('Daily PnL Log'!M465&lt;&gt;"",'Daily PnL Log'!M465,"")</f>
        <v>-144.13999999999999</v>
      </c>
      <c r="N237" s="11">
        <f>IF('Daily PnL Log'!N465&lt;&gt;"",'Daily PnL Log'!N465,"")</f>
        <v>30442.059999999998</v>
      </c>
      <c r="O237" s="11">
        <f t="shared" si="44"/>
        <v>1006956.9000000004</v>
      </c>
      <c r="P237" s="11">
        <f t="shared" si="44"/>
        <v>533168.69999999995</v>
      </c>
      <c r="Q237" s="11">
        <f t="shared" si="44"/>
        <v>149981.20000000001</v>
      </c>
      <c r="R237" s="11">
        <f t="shared" si="44"/>
        <v>473250.39999999985</v>
      </c>
      <c r="S237" s="11">
        <f t="shared" si="44"/>
        <v>611656.19999999995</v>
      </c>
      <c r="T237" s="11">
        <f t="shared" si="44"/>
        <v>-15685.500000000002</v>
      </c>
      <c r="U237" s="11">
        <f t="shared" si="44"/>
        <v>0</v>
      </c>
      <c r="V237" s="11">
        <f t="shared" si="44"/>
        <v>2759327.8999999985</v>
      </c>
      <c r="W237" s="11">
        <f>IF('Daily PnL Log'!W465&lt;&gt;"",'Daily PnL Log'!W465,"")</f>
        <v>1103239</v>
      </c>
      <c r="X237" s="16">
        <f>IF('Daily PnL Log'!X465&lt;&gt;"",'Daily PnL Log'!X465,"")</f>
        <v>2.7593350126309892E-2</v>
      </c>
      <c r="Y237" s="11">
        <f>IF('Daily PnL Log'!Y465&lt;&gt;"",'Daily PnL Log'!Y465,"")</f>
        <v>-1074.6400000000001</v>
      </c>
      <c r="Z237" s="11" t="str">
        <f>IF('Daily PnL Log'!AA465&lt;&gt;"",'Daily PnL Log'!AA465,"")</f>
        <v/>
      </c>
      <c r="AA237" s="11" t="str">
        <f>IF('Daily PnL Log'!AB464&lt;&gt;"",'Daily PnL Log'!AB464,"")</f>
        <v/>
      </c>
      <c r="AB237" s="11">
        <f>IF('Daily PnL Log'!AC465&lt;&gt;"",'Daily PnL Log'!AC465,"")</f>
        <v>40632.199999999997</v>
      </c>
    </row>
    <row r="238" spans="1:28" x14ac:dyDescent="0.25">
      <c r="A238" s="47" t="str">
        <f t="shared" si="42"/>
        <v>Oct</v>
      </c>
      <c r="B238" s="14">
        <f>'Daily PnL Log'!B467</f>
        <v>44839</v>
      </c>
      <c r="C238" s="13">
        <f>IF('Daily PnL Log'!C466&lt;&gt;"",'Daily PnL Log'!C466,"")</f>
        <v>-787.8</v>
      </c>
      <c r="D238" s="13">
        <f>IF('Daily PnL Log'!D466&lt;&gt;"",'Daily PnL Log'!D466,"")</f>
        <v>5472.4</v>
      </c>
      <c r="E238" s="13">
        <f>IF('Daily PnL Log'!E466&lt;&gt;"",'Daily PnL Log'!E466,"")</f>
        <v>3936.8</v>
      </c>
      <c r="F238" s="13">
        <f>IF('Daily PnL Log'!F466&lt;&gt;"",'Daily PnL Log'!F466,"")</f>
        <v>845.1</v>
      </c>
      <c r="G238" s="13">
        <f>IF('Daily PnL Log'!G466&lt;&gt;"",'Daily PnL Log'!G466,"")</f>
        <v>-11345.5</v>
      </c>
      <c r="H238" s="13">
        <f>IF('Daily PnL Log'!H466&lt;&gt;"",'Daily PnL Log'!H466,"")</f>
        <v>0</v>
      </c>
      <c r="I238" s="13">
        <f>IF('Daily PnL Log'!I466&lt;&gt;"",'Daily PnL Log'!I466,"")</f>
        <v>0</v>
      </c>
      <c r="J238" s="13">
        <f>IF('Daily PnL Log'!J466&lt;&gt;"",'Daily PnL Log'!J466,"")</f>
        <v>-1879</v>
      </c>
      <c r="K238" s="13">
        <f>IF('Daily PnL Log'!K466&lt;&gt;"",'Daily PnL Log'!K466,"")</f>
        <v>-45.97</v>
      </c>
      <c r="L238" s="13">
        <f>IF('Daily PnL Log'!L466&lt;&gt;"",'Daily PnL Log'!L466,"")</f>
        <v>-324.66000000000003</v>
      </c>
      <c r="M238" s="13">
        <f>IF('Daily PnL Log'!M466&lt;&gt;"",'Daily PnL Log'!M466,"")</f>
        <v>-370.63</v>
      </c>
      <c r="N238" s="13">
        <f>IF('Daily PnL Log'!N466&lt;&gt;"",'Daily PnL Log'!N466,"")</f>
        <v>-2249.63</v>
      </c>
      <c r="O238" s="13">
        <f t="shared" si="44"/>
        <v>1006169.1000000003</v>
      </c>
      <c r="P238" s="13">
        <f t="shared" si="44"/>
        <v>538641.1</v>
      </c>
      <c r="Q238" s="13">
        <f t="shared" si="44"/>
        <v>153918</v>
      </c>
      <c r="R238" s="13">
        <f t="shared" si="44"/>
        <v>474095.49999999983</v>
      </c>
      <c r="S238" s="13">
        <f t="shared" si="44"/>
        <v>600310.69999999995</v>
      </c>
      <c r="T238" s="13">
        <f t="shared" si="44"/>
        <v>-15685.500000000002</v>
      </c>
      <c r="U238" s="13">
        <f t="shared" si="44"/>
        <v>0</v>
      </c>
      <c r="V238" s="13">
        <f t="shared" si="44"/>
        <v>2757448.8999999985</v>
      </c>
      <c r="W238" s="13">
        <f>IF('Daily PnL Log'!W466&lt;&gt;"",'Daily PnL Log'!W466,"")</f>
        <v>916232</v>
      </c>
      <c r="X238" s="15">
        <f>IF('Daily PnL Log'!X466&lt;&gt;"",'Daily PnL Log'!X466,"")</f>
        <v>-2.4553060796828753E-3</v>
      </c>
      <c r="Y238" s="13" t="str">
        <f>IF('Daily PnL Log'!Y466&lt;&gt;"",'Daily PnL Log'!Y466,"")</f>
        <v/>
      </c>
      <c r="Z238" s="13" t="str">
        <f>IF('Daily PnL Log'!AA466&lt;&gt;"",'Daily PnL Log'!AA466,"")</f>
        <v/>
      </c>
      <c r="AA238" s="13" t="str">
        <f>IF('Daily PnL Log'!AB465&lt;&gt;"",'Daily PnL Log'!AB465,"")</f>
        <v/>
      </c>
      <c r="AB238" s="13">
        <f>IF('Daily PnL Log'!AC466&lt;&gt;"",'Daily PnL Log'!AC466,"")</f>
        <v>479802.57</v>
      </c>
    </row>
    <row r="239" spans="1:28" x14ac:dyDescent="0.25">
      <c r="A239" s="48" t="str">
        <f t="shared" si="42"/>
        <v>Oct</v>
      </c>
      <c r="B239" s="2">
        <f>'Daily PnL Log'!B468</f>
        <v>44840</v>
      </c>
      <c r="C239" s="11">
        <f>IF('Daily PnL Log'!C467&lt;&gt;"",'Daily PnL Log'!C467,"")</f>
        <v>8.3000000000000007</v>
      </c>
      <c r="D239" s="11">
        <f>IF('Daily PnL Log'!D467&lt;&gt;"",'Daily PnL Log'!D467,"")</f>
        <v>-3127.6</v>
      </c>
      <c r="E239" s="11">
        <f>IF('Daily PnL Log'!E467&lt;&gt;"",'Daily PnL Log'!E467,"")</f>
        <v>-6301.3</v>
      </c>
      <c r="F239" s="11">
        <f>IF('Daily PnL Log'!F467&lt;&gt;"",'Daily PnL Log'!F467,"")</f>
        <v>5060.5</v>
      </c>
      <c r="G239" s="11">
        <f>IF('Daily PnL Log'!G467&lt;&gt;"",'Daily PnL Log'!G467,"")</f>
        <v>-21480.7</v>
      </c>
      <c r="H239" s="11">
        <f>IF('Daily PnL Log'!H467&lt;&gt;"",'Daily PnL Log'!H467,"")</f>
        <v>0</v>
      </c>
      <c r="I239" s="11">
        <f>IF('Daily PnL Log'!I467&lt;&gt;"",'Daily PnL Log'!I467,"")</f>
        <v>0</v>
      </c>
      <c r="J239" s="11">
        <f>IF('Daily PnL Log'!J467&lt;&gt;"",'Daily PnL Log'!J467,"")</f>
        <v>-25840.800000000003</v>
      </c>
      <c r="K239" s="11">
        <f>IF('Daily PnL Log'!K467&lt;&gt;"",'Daily PnL Log'!K467,"")</f>
        <v>-42.2</v>
      </c>
      <c r="L239" s="11">
        <f>IF('Daily PnL Log'!L467&lt;&gt;"",'Daily PnL Log'!L467,"")</f>
        <v>-298.54000000000002</v>
      </c>
      <c r="M239" s="11">
        <f>IF('Daily PnL Log'!M467&lt;&gt;"",'Daily PnL Log'!M467,"")</f>
        <v>-340.74</v>
      </c>
      <c r="N239" s="11">
        <f>IF('Daily PnL Log'!N467&lt;&gt;"",'Daily PnL Log'!N467,"")</f>
        <v>-26181.540000000005</v>
      </c>
      <c r="O239" s="11">
        <f t="shared" si="44"/>
        <v>1006177.4000000004</v>
      </c>
      <c r="P239" s="11">
        <f t="shared" si="44"/>
        <v>535513.5</v>
      </c>
      <c r="Q239" s="11">
        <f t="shared" si="44"/>
        <v>147616.70000000001</v>
      </c>
      <c r="R239" s="11">
        <f t="shared" si="44"/>
        <v>479155.99999999983</v>
      </c>
      <c r="S239" s="11">
        <f t="shared" si="44"/>
        <v>578830</v>
      </c>
      <c r="T239" s="11">
        <f t="shared" si="44"/>
        <v>-15685.500000000002</v>
      </c>
      <c r="U239" s="11">
        <f t="shared" si="44"/>
        <v>0</v>
      </c>
      <c r="V239" s="11">
        <f t="shared" si="44"/>
        <v>2731608.0999999987</v>
      </c>
      <c r="W239" s="11">
        <f>IF('Daily PnL Log'!W467&lt;&gt;"",'Daily PnL Log'!W467,"")</f>
        <v>915016</v>
      </c>
      <c r="X239" s="16">
        <f>IF('Daily PnL Log'!X467&lt;&gt;"",'Daily PnL Log'!X467,"")</f>
        <v>-2.8613204577843453E-2</v>
      </c>
      <c r="Y239" s="11" t="str">
        <f>IF('Daily PnL Log'!Y467&lt;&gt;"",'Daily PnL Log'!Y467,"")</f>
        <v/>
      </c>
      <c r="Z239" s="11" t="str">
        <f>IF('Daily PnL Log'!AA467&lt;&gt;"",'Daily PnL Log'!AA467,"")</f>
        <v/>
      </c>
      <c r="AA239" s="11" t="str">
        <f>IF('Daily PnL Log'!AB466&lt;&gt;"",'Daily PnL Log'!AB466,"")</f>
        <v/>
      </c>
      <c r="AB239" s="11">
        <f>IF('Daily PnL Log'!AC467&lt;&gt;"",'Daily PnL Log'!AC467,"")</f>
        <v>445659.83</v>
      </c>
    </row>
    <row r="240" spans="1:28" x14ac:dyDescent="0.25">
      <c r="A240" s="47" t="str">
        <f t="shared" si="42"/>
        <v>Oct</v>
      </c>
      <c r="B240" s="14">
        <f>'Daily PnL Log'!B469</f>
        <v>44841</v>
      </c>
      <c r="C240" s="13">
        <f>IF('Daily PnL Log'!C468&lt;&gt;"",'Daily PnL Log'!C468,"")</f>
        <v>5.6</v>
      </c>
      <c r="D240" s="13">
        <f>IF('Daily PnL Log'!D468&lt;&gt;"",'Daily PnL Log'!D468,"")</f>
        <v>21830.2</v>
      </c>
      <c r="E240" s="13">
        <f>IF('Daily PnL Log'!E468&lt;&gt;"",'Daily PnL Log'!E468,"")</f>
        <v>-4690.1000000000004</v>
      </c>
      <c r="F240" s="13">
        <f>IF('Daily PnL Log'!F468&lt;&gt;"",'Daily PnL Log'!F468,"")</f>
        <v>5779.9</v>
      </c>
      <c r="G240" s="13">
        <f>IF('Daily PnL Log'!G468&lt;&gt;"",'Daily PnL Log'!G468,"")</f>
        <v>-25515.4</v>
      </c>
      <c r="H240" s="13">
        <f>IF('Daily PnL Log'!H468&lt;&gt;"",'Daily PnL Log'!H468,"")</f>
        <v>0</v>
      </c>
      <c r="I240" s="13">
        <f>IF('Daily PnL Log'!I468&lt;&gt;"",'Daily PnL Log'!I468,"")</f>
        <v>0</v>
      </c>
      <c r="J240" s="13">
        <f>IF('Daily PnL Log'!J468&lt;&gt;"",'Daily PnL Log'!J468,"")</f>
        <v>-2589.8000000000029</v>
      </c>
      <c r="K240" s="13">
        <f>IF('Daily PnL Log'!K468&lt;&gt;"",'Daily PnL Log'!K468,"")</f>
        <v>-45.65</v>
      </c>
      <c r="L240" s="13">
        <f>IF('Daily PnL Log'!L468&lt;&gt;"",'Daily PnL Log'!L468,"")</f>
        <v>-322.92</v>
      </c>
      <c r="M240" s="13">
        <f>IF('Daily PnL Log'!M468&lt;&gt;"",'Daily PnL Log'!M468,"")</f>
        <v>-368.57</v>
      </c>
      <c r="N240" s="13">
        <f>IF('Daily PnL Log'!N468&lt;&gt;"",'Daily PnL Log'!N468,"")</f>
        <v>-2958.3700000000031</v>
      </c>
      <c r="O240" s="13">
        <f t="shared" si="44"/>
        <v>1006183.0000000003</v>
      </c>
      <c r="P240" s="13">
        <f t="shared" si="44"/>
        <v>557343.69999999995</v>
      </c>
      <c r="Q240" s="13">
        <f t="shared" si="44"/>
        <v>142926.6</v>
      </c>
      <c r="R240" s="13">
        <f t="shared" si="44"/>
        <v>484935.89999999985</v>
      </c>
      <c r="S240" s="13">
        <f t="shared" si="44"/>
        <v>553314.6</v>
      </c>
      <c r="T240" s="13">
        <f t="shared" si="44"/>
        <v>-15685.500000000002</v>
      </c>
      <c r="U240" s="13">
        <f t="shared" si="44"/>
        <v>0</v>
      </c>
      <c r="V240" s="13">
        <f t="shared" si="44"/>
        <v>2729018.2999999989</v>
      </c>
      <c r="W240" s="13">
        <f>IF('Daily PnL Log'!W468&lt;&gt;"",'Daily PnL Log'!W468,"")</f>
        <v>914525</v>
      </c>
      <c r="X240" s="15">
        <f>IF('Daily PnL Log'!X468&lt;&gt;"",'Daily PnL Log'!X468,"")</f>
        <v>-3.2348705612203089E-3</v>
      </c>
      <c r="Y240" s="13" t="str">
        <f>IF('Daily PnL Log'!Y468&lt;&gt;"",'Daily PnL Log'!Y468,"")</f>
        <v/>
      </c>
      <c r="Z240" s="13" t="str">
        <f>IF('Daily PnL Log'!AA468&lt;&gt;"",'Daily PnL Log'!AA468,"")</f>
        <v/>
      </c>
      <c r="AA240" s="13" t="str">
        <f>IF('Daily PnL Log'!AB467&lt;&gt;"",'Daily PnL Log'!AB467,"")</f>
        <v/>
      </c>
      <c r="AB240" s="13">
        <f>IF('Daily PnL Log'!AC468&lt;&gt;"",'Daily PnL Log'!AC468,"")</f>
        <v>493562.01</v>
      </c>
    </row>
    <row r="241" spans="1:28" x14ac:dyDescent="0.25">
      <c r="A241" s="48" t="str">
        <f t="shared" si="42"/>
        <v>Oct</v>
      </c>
      <c r="B241" s="2">
        <f>'Daily PnL Log'!B470</f>
        <v>44844</v>
      </c>
      <c r="C241" s="11">
        <f>IF('Daily PnL Log'!C469&lt;&gt;"",'Daily PnL Log'!C469,"")</f>
        <v>-2874.1</v>
      </c>
      <c r="D241" s="11">
        <f>IF('Daily PnL Log'!D469&lt;&gt;"",'Daily PnL Log'!D469,"")</f>
        <v>-635.9</v>
      </c>
      <c r="E241" s="11">
        <f>IF('Daily PnL Log'!E469&lt;&gt;"",'Daily PnL Log'!E469,"")</f>
        <v>-3017.5</v>
      </c>
      <c r="F241" s="11">
        <f>IF('Daily PnL Log'!F469&lt;&gt;"",'Daily PnL Log'!F469,"")</f>
        <v>3459.6</v>
      </c>
      <c r="G241" s="11">
        <f>IF('Daily PnL Log'!G469&lt;&gt;"",'Daily PnL Log'!G469,"")</f>
        <v>-44800.6</v>
      </c>
      <c r="H241" s="11">
        <f>IF('Daily PnL Log'!H469&lt;&gt;"",'Daily PnL Log'!H469,"")</f>
        <v>0</v>
      </c>
      <c r="I241" s="11">
        <f>IF('Daily PnL Log'!I469&lt;&gt;"",'Daily PnL Log'!I469,"")</f>
        <v>0</v>
      </c>
      <c r="J241" s="11">
        <f>IF('Daily PnL Log'!J469&lt;&gt;"",'Daily PnL Log'!J469,"")</f>
        <v>-47868.5</v>
      </c>
      <c r="K241" s="11">
        <f>IF('Daily PnL Log'!K469&lt;&gt;"",'Daily PnL Log'!K469,"")</f>
        <v>-37.72</v>
      </c>
      <c r="L241" s="11">
        <f>IF('Daily PnL Log'!L469&lt;&gt;"",'Daily PnL Log'!L469,"")</f>
        <v>-267.49</v>
      </c>
      <c r="M241" s="11">
        <f>IF('Daily PnL Log'!M469&lt;&gt;"",'Daily PnL Log'!M469,"")</f>
        <v>-305.21000000000004</v>
      </c>
      <c r="N241" s="11">
        <f>IF('Daily PnL Log'!N469&lt;&gt;"",'Daily PnL Log'!N469,"")</f>
        <v>-48173.71</v>
      </c>
      <c r="O241" s="11">
        <f t="shared" si="44"/>
        <v>1003308.9000000004</v>
      </c>
      <c r="P241" s="11">
        <f t="shared" si="44"/>
        <v>556707.79999999993</v>
      </c>
      <c r="Q241" s="11">
        <f t="shared" si="44"/>
        <v>139909.1</v>
      </c>
      <c r="R241" s="11">
        <f t="shared" si="44"/>
        <v>488395.49999999983</v>
      </c>
      <c r="S241" s="11">
        <f t="shared" si="44"/>
        <v>508514</v>
      </c>
      <c r="T241" s="11">
        <f t="shared" si="44"/>
        <v>-15685.500000000002</v>
      </c>
      <c r="U241" s="11">
        <f t="shared" si="44"/>
        <v>0</v>
      </c>
      <c r="V241" s="11">
        <f t="shared" si="44"/>
        <v>2681149.7999999989</v>
      </c>
      <c r="W241" s="11">
        <f>IF('Daily PnL Log'!W469&lt;&gt;"",'Daily PnL Log'!W469,"")</f>
        <v>1026486</v>
      </c>
      <c r="X241" s="16">
        <f>IF('Daily PnL Log'!X469&lt;&gt;"",'Daily PnL Log'!X469,"")</f>
        <v>-4.6930703390012138E-2</v>
      </c>
      <c r="Y241" s="11" t="str">
        <f>IF('Daily PnL Log'!Y469&lt;&gt;"",'Daily PnL Log'!Y469,"")</f>
        <v/>
      </c>
      <c r="Z241" s="11" t="str">
        <f>IF('Daily PnL Log'!AA469&lt;&gt;"",'Daily PnL Log'!AA469,"")</f>
        <v/>
      </c>
      <c r="AA241" s="11" t="str">
        <f>IF('Daily PnL Log'!AB468&lt;&gt;"",'Daily PnL Log'!AB468,"")</f>
        <v/>
      </c>
      <c r="AB241" s="11">
        <f>IF('Daily PnL Log'!AC469&lt;&gt;"",'Daily PnL Log'!AC469,"")</f>
        <v>375513.8</v>
      </c>
    </row>
    <row r="242" spans="1:28" x14ac:dyDescent="0.25">
      <c r="A242" s="47" t="str">
        <f t="shared" si="42"/>
        <v>Oct</v>
      </c>
      <c r="B242" s="14">
        <f>'Daily PnL Log'!B471</f>
        <v>44845</v>
      </c>
      <c r="C242" s="13">
        <f>IF('Daily PnL Log'!C470&lt;&gt;"",'Daily PnL Log'!C470,"")</f>
        <v>-743.4</v>
      </c>
      <c r="D242" s="13">
        <f>IF('Daily PnL Log'!D470&lt;&gt;"",'Daily PnL Log'!D470,"")</f>
        <v>-790.2</v>
      </c>
      <c r="E242" s="13">
        <f>IF('Daily PnL Log'!E470&lt;&gt;"",'Daily PnL Log'!E470,"")</f>
        <v>-9616.4</v>
      </c>
      <c r="F242" s="13">
        <f>IF('Daily PnL Log'!F470&lt;&gt;"",'Daily PnL Log'!F470,"")</f>
        <v>3946.7</v>
      </c>
      <c r="G242" s="13">
        <f>IF('Daily PnL Log'!G470&lt;&gt;"",'Daily PnL Log'!G470,"")</f>
        <v>37729.800000000003</v>
      </c>
      <c r="H242" s="13">
        <f>IF('Daily PnL Log'!H470&lt;&gt;"",'Daily PnL Log'!H470,"")</f>
        <v>0</v>
      </c>
      <c r="I242" s="13">
        <f>IF('Daily PnL Log'!I470&lt;&gt;"",'Daily PnL Log'!I470,"")</f>
        <v>0</v>
      </c>
      <c r="J242" s="13">
        <f>IF('Daily PnL Log'!J470&lt;&gt;"",'Daily PnL Log'!J470,"")</f>
        <v>30526.500000000004</v>
      </c>
      <c r="K242" s="13">
        <f>IF('Daily PnL Log'!K470&lt;&gt;"",'Daily PnL Log'!K470,"")</f>
        <v>-120.91</v>
      </c>
      <c r="L242" s="13">
        <f>IF('Daily PnL Log'!L470&lt;&gt;"",'Daily PnL Log'!L470,"")</f>
        <v>-855.14</v>
      </c>
      <c r="M242" s="13">
        <f>IF('Daily PnL Log'!M470&lt;&gt;"",'Daily PnL Log'!M470,"")</f>
        <v>-976.05</v>
      </c>
      <c r="N242" s="13">
        <f>IF('Daily PnL Log'!N470&lt;&gt;"",'Daily PnL Log'!N470,"")</f>
        <v>29550.450000000004</v>
      </c>
      <c r="O242" s="13">
        <f t="shared" si="44"/>
        <v>1002565.5000000003</v>
      </c>
      <c r="P242" s="13">
        <f t="shared" si="44"/>
        <v>555917.6</v>
      </c>
      <c r="Q242" s="13">
        <f t="shared" si="44"/>
        <v>130292.70000000001</v>
      </c>
      <c r="R242" s="13">
        <f t="shared" si="44"/>
        <v>492342.19999999984</v>
      </c>
      <c r="S242" s="13">
        <f t="shared" si="44"/>
        <v>546243.80000000005</v>
      </c>
      <c r="T242" s="13">
        <f t="shared" si="44"/>
        <v>-15685.500000000002</v>
      </c>
      <c r="U242" s="13">
        <f t="shared" si="44"/>
        <v>0</v>
      </c>
      <c r="V242" s="13">
        <f t="shared" si="44"/>
        <v>2711676.2999999989</v>
      </c>
      <c r="W242" s="13">
        <f>IF('Daily PnL Log'!W470&lt;&gt;"",'Daily PnL Log'!W470,"")</f>
        <v>757263</v>
      </c>
      <c r="X242" s="15">
        <f>IF('Daily PnL Log'!X470&lt;&gt;"",'Daily PnL Log'!X470,"")</f>
        <v>3.9022704133174345E-2</v>
      </c>
      <c r="Y242" s="13" t="str">
        <f>IF('Daily PnL Log'!Y470&lt;&gt;"",'Daily PnL Log'!Y470,"")</f>
        <v/>
      </c>
      <c r="Z242" s="13" t="str">
        <f>IF('Daily PnL Log'!AA470&lt;&gt;"",'Daily PnL Log'!AA470,"")</f>
        <v/>
      </c>
      <c r="AA242" s="13" t="str">
        <f>IF('Daily PnL Log'!AB469&lt;&gt;"",'Daily PnL Log'!AB469,"")</f>
        <v/>
      </c>
      <c r="AB242" s="13">
        <f>IF('Daily PnL Log'!AC470&lt;&gt;"",'Daily PnL Log'!AC470,"")</f>
        <v>402302.75</v>
      </c>
    </row>
    <row r="243" spans="1:28" x14ac:dyDescent="0.25">
      <c r="A243" s="48" t="str">
        <f t="shared" si="42"/>
        <v>Oct</v>
      </c>
      <c r="B243" s="2">
        <f>'Daily PnL Log'!B472</f>
        <v>44846</v>
      </c>
      <c r="C243" s="11">
        <f>IF('Daily PnL Log'!C471&lt;&gt;"",'Daily PnL Log'!C471,"")</f>
        <v>-5796.6</v>
      </c>
      <c r="D243" s="11">
        <f>IF('Daily PnL Log'!D471&lt;&gt;"",'Daily PnL Log'!D471,"")</f>
        <v>7145.1</v>
      </c>
      <c r="E243" s="11">
        <f>IF('Daily PnL Log'!E471&lt;&gt;"",'Daily PnL Log'!E471,"")</f>
        <v>-6050.1</v>
      </c>
      <c r="F243" s="11">
        <f>IF('Daily PnL Log'!F471&lt;&gt;"",'Daily PnL Log'!F471,"")</f>
        <v>5408.8</v>
      </c>
      <c r="G243" s="11">
        <f>IF('Daily PnL Log'!G471&lt;&gt;"",'Daily PnL Log'!G471,"")</f>
        <v>1161.4000000000001</v>
      </c>
      <c r="H243" s="11">
        <f>IF('Daily PnL Log'!H471&lt;&gt;"",'Daily PnL Log'!H471,"")</f>
        <v>0</v>
      </c>
      <c r="I243" s="11">
        <f>IF('Daily PnL Log'!I471&lt;&gt;"",'Daily PnL Log'!I471,"")</f>
        <v>0</v>
      </c>
      <c r="J243" s="11">
        <f>IF('Daily PnL Log'!J471&lt;&gt;"",'Daily PnL Log'!J471,"")</f>
        <v>1868.6</v>
      </c>
      <c r="K243" s="11">
        <f>IF('Daily PnL Log'!K471&lt;&gt;"",'Daily PnL Log'!K471,"")</f>
        <v>-65.42</v>
      </c>
      <c r="L243" s="11">
        <f>IF('Daily PnL Log'!L471&lt;&gt;"",'Daily PnL Log'!L471,"")</f>
        <v>-462.76</v>
      </c>
      <c r="M243" s="11">
        <f>IF('Daily PnL Log'!M471&lt;&gt;"",'Daily PnL Log'!M471,"")</f>
        <v>-528.17999999999995</v>
      </c>
      <c r="N243" s="11">
        <f>IF('Daily PnL Log'!N471&lt;&gt;"",'Daily PnL Log'!N471,"")</f>
        <v>1340.42</v>
      </c>
      <c r="O243" s="11">
        <f t="shared" si="44"/>
        <v>996768.90000000037</v>
      </c>
      <c r="P243" s="11">
        <f t="shared" si="44"/>
        <v>563062.69999999995</v>
      </c>
      <c r="Q243" s="11">
        <f t="shared" si="44"/>
        <v>124242.6</v>
      </c>
      <c r="R243" s="11">
        <f t="shared" si="44"/>
        <v>497750.99999999983</v>
      </c>
      <c r="S243" s="11">
        <f t="shared" si="44"/>
        <v>547405.20000000007</v>
      </c>
      <c r="T243" s="11">
        <f t="shared" si="44"/>
        <v>-15685.500000000002</v>
      </c>
      <c r="U243" s="11">
        <f t="shared" si="44"/>
        <v>0</v>
      </c>
      <c r="V243" s="11">
        <f t="shared" si="44"/>
        <v>2713544.899999999</v>
      </c>
      <c r="W243" s="11">
        <f>IF('Daily PnL Log'!W471&lt;&gt;"",'Daily PnL Log'!W471,"")</f>
        <v>615213</v>
      </c>
      <c r="X243" s="16">
        <f>IF('Daily PnL Log'!X471&lt;&gt;"",'Daily PnL Log'!X471,"")</f>
        <v>2.1787901100919519E-3</v>
      </c>
      <c r="Y243" s="11">
        <f>IF('Daily PnL Log'!Y471&lt;&gt;"",'Daily PnL Log'!Y471,"")</f>
        <v>-1121.51</v>
      </c>
      <c r="Z243" s="11" t="str">
        <f>IF('Daily PnL Log'!AA471&lt;&gt;"",'Daily PnL Log'!AA471,"")</f>
        <v/>
      </c>
      <c r="AA243" s="11" t="str">
        <f>IF('Daily PnL Log'!AB470&lt;&gt;"",'Daily PnL Log'!AB470,"")</f>
        <v/>
      </c>
      <c r="AB243" s="11">
        <f>IF('Daily PnL Log'!AC471&lt;&gt;"",'Daily PnL Log'!AC471,"")</f>
        <v>408126.32</v>
      </c>
    </row>
    <row r="244" spans="1:28" x14ac:dyDescent="0.25">
      <c r="A244" s="47" t="str">
        <f t="shared" si="42"/>
        <v>Oct</v>
      </c>
      <c r="B244" s="14">
        <f>'Daily PnL Log'!B473</f>
        <v>44847</v>
      </c>
      <c r="C244" s="13">
        <f>IF('Daily PnL Log'!C472&lt;&gt;"",'Daily PnL Log'!C472,"")</f>
        <v>-9927.1</v>
      </c>
      <c r="D244" s="13">
        <f>IF('Daily PnL Log'!D472&lt;&gt;"",'Daily PnL Log'!D472,"")</f>
        <v>5649</v>
      </c>
      <c r="E244" s="13">
        <f>IF('Daily PnL Log'!E472&lt;&gt;"",'Daily PnL Log'!E472,"")</f>
        <v>-5821.4</v>
      </c>
      <c r="F244" s="13">
        <f>IF('Daily PnL Log'!F472&lt;&gt;"",'Daily PnL Log'!F472,"")</f>
        <v>-8510.2999999999993</v>
      </c>
      <c r="G244" s="13">
        <f>IF('Daily PnL Log'!G472&lt;&gt;"",'Daily PnL Log'!G472,"")</f>
        <v>15586.9</v>
      </c>
      <c r="H244" s="13">
        <f>IF('Daily PnL Log'!H472&lt;&gt;"",'Daily PnL Log'!H472,"")</f>
        <v>0</v>
      </c>
      <c r="I244" s="13">
        <f>IF('Daily PnL Log'!I472&lt;&gt;"",'Daily PnL Log'!I472,"")</f>
        <v>0</v>
      </c>
      <c r="J244" s="13">
        <f>IF('Daily PnL Log'!J472&lt;&gt;"",'Daily PnL Log'!J472,"")</f>
        <v>-3022.8999999999996</v>
      </c>
      <c r="K244" s="13">
        <f>IF('Daily PnL Log'!K472&lt;&gt;"",'Daily PnL Log'!K472,"")</f>
        <v>-88.16</v>
      </c>
      <c r="L244" s="13">
        <f>IF('Daily PnL Log'!L472&lt;&gt;"",'Daily PnL Log'!L472,"")</f>
        <v>-624.91</v>
      </c>
      <c r="M244" s="13">
        <f>IF('Daily PnL Log'!M472&lt;&gt;"",'Daily PnL Log'!M472,"")</f>
        <v>-713.06999999999994</v>
      </c>
      <c r="N244" s="13">
        <f>IF('Daily PnL Log'!N472&lt;&gt;"",'Daily PnL Log'!N472,"")</f>
        <v>-3735.9699999999993</v>
      </c>
      <c r="O244" s="13">
        <f t="shared" ref="O244:V259" si="45">IF(C244&lt;&gt;"",O243+C244,"")</f>
        <v>986841.8000000004</v>
      </c>
      <c r="P244" s="13">
        <f t="shared" si="45"/>
        <v>568711.69999999995</v>
      </c>
      <c r="Q244" s="13">
        <f t="shared" si="45"/>
        <v>118421.20000000001</v>
      </c>
      <c r="R244" s="13">
        <f t="shared" si="45"/>
        <v>489240.69999999984</v>
      </c>
      <c r="S244" s="13">
        <f t="shared" si="45"/>
        <v>562992.10000000009</v>
      </c>
      <c r="T244" s="13">
        <f t="shared" si="45"/>
        <v>-15685.500000000002</v>
      </c>
      <c r="U244" s="13">
        <f t="shared" si="45"/>
        <v>0</v>
      </c>
      <c r="V244" s="13">
        <f t="shared" si="45"/>
        <v>2710521.9999999991</v>
      </c>
      <c r="W244" s="13">
        <f>IF('Daily PnL Log'!W472&lt;&gt;"",'Daily PnL Log'!W472,"")</f>
        <v>852760</v>
      </c>
      <c r="X244" s="15">
        <f>IF('Daily PnL Log'!X472&lt;&gt;"",'Daily PnL Log'!X472,"")</f>
        <v>-4.3810333505323882E-3</v>
      </c>
      <c r="Y244" s="13">
        <f>IF('Daily PnL Log'!Y472&lt;&gt;"",'Daily PnL Log'!Y472,"")</f>
        <v>-420</v>
      </c>
      <c r="Z244" s="13" t="str">
        <f>IF('Daily PnL Log'!AA472&lt;&gt;"",'Daily PnL Log'!AA472,"")</f>
        <v/>
      </c>
      <c r="AA244" s="13" t="str">
        <f>IF('Daily PnL Log'!AB471&lt;&gt;"",'Daily PnL Log'!AB471,"")</f>
        <v/>
      </c>
      <c r="AB244" s="13">
        <f>IF('Daily PnL Log'!AC472&lt;&gt;"",'Daily PnL Log'!AC472,"")</f>
        <v>313507</v>
      </c>
    </row>
    <row r="245" spans="1:28" x14ac:dyDescent="0.25">
      <c r="A245" s="48" t="str">
        <f t="shared" si="42"/>
        <v>Oct</v>
      </c>
      <c r="B245" s="2">
        <f>'Daily PnL Log'!B474</f>
        <v>44848</v>
      </c>
      <c r="C245" s="11">
        <f>IF('Daily PnL Log'!C473&lt;&gt;"",'Daily PnL Log'!C473,"")</f>
        <v>8287.7999999999993</v>
      </c>
      <c r="D245" s="11">
        <f>IF('Daily PnL Log'!D473&lt;&gt;"",'Daily PnL Log'!D473,"")</f>
        <v>1788.4</v>
      </c>
      <c r="E245" s="11">
        <f>IF('Daily PnL Log'!E473&lt;&gt;"",'Daily PnL Log'!E473,"")</f>
        <v>-6303.5</v>
      </c>
      <c r="F245" s="11">
        <f>IF('Daily PnL Log'!F473&lt;&gt;"",'Daily PnL Log'!F473,"")</f>
        <v>6670.7</v>
      </c>
      <c r="G245" s="11">
        <f>IF('Daily PnL Log'!G473&lt;&gt;"",'Daily PnL Log'!G473,"")</f>
        <v>-5000.3</v>
      </c>
      <c r="H245" s="11">
        <f>IF('Daily PnL Log'!H473&lt;&gt;"",'Daily PnL Log'!H473,"")</f>
        <v>0</v>
      </c>
      <c r="I245" s="11">
        <f>IF('Daily PnL Log'!I473&lt;&gt;"",'Daily PnL Log'!I473,"")</f>
        <v>0</v>
      </c>
      <c r="J245" s="11">
        <f>IF('Daily PnL Log'!J473&lt;&gt;"",'Daily PnL Log'!J473,"")</f>
        <v>5443.0999999999976</v>
      </c>
      <c r="K245" s="11">
        <f>IF('Daily PnL Log'!K473&lt;&gt;"",'Daily PnL Log'!K473,"")</f>
        <v>-49.87</v>
      </c>
      <c r="L245" s="11">
        <f>IF('Daily PnL Log'!L473&lt;&gt;"",'Daily PnL Log'!L473,"")</f>
        <v>-352.11</v>
      </c>
      <c r="M245" s="11">
        <f>IF('Daily PnL Log'!M473&lt;&gt;"",'Daily PnL Log'!M473,"")</f>
        <v>-401.98</v>
      </c>
      <c r="N245" s="11">
        <f>IF('Daily PnL Log'!N473&lt;&gt;"",'Daily PnL Log'!N473,"")</f>
        <v>5041.1199999999972</v>
      </c>
      <c r="O245" s="11">
        <f t="shared" si="45"/>
        <v>995129.60000000044</v>
      </c>
      <c r="P245" s="11">
        <f t="shared" si="45"/>
        <v>570500.1</v>
      </c>
      <c r="Q245" s="11">
        <f t="shared" si="45"/>
        <v>112117.70000000001</v>
      </c>
      <c r="R245" s="11">
        <f t="shared" si="45"/>
        <v>495911.39999999985</v>
      </c>
      <c r="S245" s="11">
        <f t="shared" si="45"/>
        <v>557991.80000000005</v>
      </c>
      <c r="T245" s="11">
        <f t="shared" si="45"/>
        <v>-15685.500000000002</v>
      </c>
      <c r="U245" s="11">
        <f t="shared" si="45"/>
        <v>0</v>
      </c>
      <c r="V245" s="11">
        <f t="shared" si="45"/>
        <v>2715965.0999999992</v>
      </c>
      <c r="W245" s="11">
        <f>IF('Daily PnL Log'!W473&lt;&gt;"",'Daily PnL Log'!W473,"")</f>
        <v>875147</v>
      </c>
      <c r="X245" s="16">
        <f>IF('Daily PnL Log'!X473&lt;&gt;"",'Daily PnL Log'!X473,"")</f>
        <v>5.76031226753905E-3</v>
      </c>
      <c r="Y245" s="11">
        <f>IF('Daily PnL Log'!Y473&lt;&gt;"",'Daily PnL Log'!Y473,"")</f>
        <v>-4861.1499999999996</v>
      </c>
      <c r="Z245" s="11" t="str">
        <f>IF('Daily PnL Log'!AA473&lt;&gt;"",'Daily PnL Log'!AA473,"")</f>
        <v/>
      </c>
      <c r="AA245" s="11" t="str">
        <f>IF('Daily PnL Log'!AB472&lt;&gt;"",'Daily PnL Log'!AB472,"")</f>
        <v/>
      </c>
      <c r="AB245" s="11">
        <f>IF('Daily PnL Log'!AC473&lt;&gt;"",'Daily PnL Log'!AC473,"")</f>
        <v>427937.02</v>
      </c>
    </row>
    <row r="246" spans="1:28" x14ac:dyDescent="0.25">
      <c r="A246" s="47" t="str">
        <f t="shared" si="42"/>
        <v>Oct</v>
      </c>
      <c r="B246" s="14">
        <f>'Daily PnL Log'!B475</f>
        <v>44851</v>
      </c>
      <c r="C246" s="13">
        <f>IF('Daily PnL Log'!C474&lt;&gt;"",'Daily PnL Log'!C474,"")</f>
        <v>-6933.9</v>
      </c>
      <c r="D246" s="13">
        <f>IF('Daily PnL Log'!D474&lt;&gt;"",'Daily PnL Log'!D474,"")</f>
        <v>-1077.2</v>
      </c>
      <c r="E246" s="13">
        <f>IF('Daily PnL Log'!E474&lt;&gt;"",'Daily PnL Log'!E474,"")</f>
        <v>5757.6</v>
      </c>
      <c r="F246" s="13">
        <f>IF('Daily PnL Log'!F474&lt;&gt;"",'Daily PnL Log'!F474,"")</f>
        <v>-10761.4</v>
      </c>
      <c r="G246" s="13">
        <f>IF('Daily PnL Log'!G474&lt;&gt;"",'Daily PnL Log'!G474,"")</f>
        <v>24842.2</v>
      </c>
      <c r="H246" s="13">
        <f>IF('Daily PnL Log'!H474&lt;&gt;"",'Daily PnL Log'!H474,"")</f>
        <v>0</v>
      </c>
      <c r="I246" s="13">
        <f>IF('Daily PnL Log'!I474&lt;&gt;"",'Daily PnL Log'!I474,"")</f>
        <v>0</v>
      </c>
      <c r="J246" s="13">
        <f>IF('Daily PnL Log'!J474&lt;&gt;"",'Daily PnL Log'!J474,"")</f>
        <v>11827.300000000003</v>
      </c>
      <c r="K246" s="13">
        <f>IF('Daily PnL Log'!K474&lt;&gt;"",'Daily PnL Log'!K474,"")</f>
        <v>-52.67</v>
      </c>
      <c r="L246" s="13">
        <f>IF('Daily PnL Log'!L474&lt;&gt;"",'Daily PnL Log'!L474,"")</f>
        <v>-371.91</v>
      </c>
      <c r="M246" s="13">
        <f>IF('Daily PnL Log'!M474&lt;&gt;"",'Daily PnL Log'!M474,"")</f>
        <v>-424.58000000000004</v>
      </c>
      <c r="N246" s="13">
        <f>IF('Daily PnL Log'!N474&lt;&gt;"",'Daily PnL Log'!N474,"")</f>
        <v>11402.720000000003</v>
      </c>
      <c r="O246" s="13">
        <f t="shared" si="45"/>
        <v>988195.70000000042</v>
      </c>
      <c r="P246" s="13">
        <f t="shared" si="45"/>
        <v>569422.9</v>
      </c>
      <c r="Q246" s="13">
        <f t="shared" si="45"/>
        <v>117875.30000000002</v>
      </c>
      <c r="R246" s="13">
        <f t="shared" si="45"/>
        <v>485149.99999999983</v>
      </c>
      <c r="S246" s="13">
        <f t="shared" si="45"/>
        <v>582834</v>
      </c>
      <c r="T246" s="13">
        <f t="shared" si="45"/>
        <v>-15685.500000000002</v>
      </c>
      <c r="U246" s="13">
        <f t="shared" si="45"/>
        <v>0</v>
      </c>
      <c r="V246" s="13">
        <f t="shared" si="45"/>
        <v>2727792.399999999</v>
      </c>
      <c r="W246" s="13">
        <f>IF('Daily PnL Log'!W474&lt;&gt;"",'Daily PnL Log'!W474,"")</f>
        <v>981141</v>
      </c>
      <c r="X246" s="15">
        <f>IF('Daily PnL Log'!X474&lt;&gt;"",'Daily PnL Log'!X474,"")</f>
        <v>1.1621897362356687E-2</v>
      </c>
      <c r="Y246" s="13" t="str">
        <f>IF('Daily PnL Log'!Y474&lt;&gt;"",'Daily PnL Log'!Y474,"")</f>
        <v/>
      </c>
      <c r="Z246" s="13" t="str">
        <f>IF('Daily PnL Log'!AA474&lt;&gt;"",'Daily PnL Log'!AA474,"")</f>
        <v/>
      </c>
      <c r="AA246" s="13" t="str">
        <f>IF('Daily PnL Log'!AB473&lt;&gt;"",'Daily PnL Log'!AB473,"")</f>
        <v/>
      </c>
      <c r="AB246" s="13">
        <f>IF('Daily PnL Log'!AC474&lt;&gt;"",'Daily PnL Log'!AC474,"")</f>
        <v>448088.94</v>
      </c>
    </row>
    <row r="247" spans="1:28" x14ac:dyDescent="0.25">
      <c r="A247" s="48" t="str">
        <f t="shared" si="42"/>
        <v>Oct</v>
      </c>
      <c r="B247" s="2">
        <f>'Daily PnL Log'!B476</f>
        <v>44852</v>
      </c>
      <c r="C247" s="11">
        <f>IF('Daily PnL Log'!C475&lt;&gt;"",'Daily PnL Log'!C475,"")</f>
        <v>296.39999999999998</v>
      </c>
      <c r="D247" s="11">
        <f>IF('Daily PnL Log'!D475&lt;&gt;"",'Daily PnL Log'!D475,"")</f>
        <v>7446.9</v>
      </c>
      <c r="E247" s="11">
        <f>IF('Daily PnL Log'!E475&lt;&gt;"",'Daily PnL Log'!E475,"")</f>
        <v>-4857.1000000000004</v>
      </c>
      <c r="F247" s="11">
        <f>IF('Daily PnL Log'!F475&lt;&gt;"",'Daily PnL Log'!F475,"")</f>
        <v>1957.1</v>
      </c>
      <c r="G247" s="11">
        <f>IF('Daily PnL Log'!G475&lt;&gt;"",'Daily PnL Log'!G475,"")</f>
        <v>21.8</v>
      </c>
      <c r="H247" s="11">
        <f>IF('Daily PnL Log'!H475&lt;&gt;"",'Daily PnL Log'!H475,"")</f>
        <v>0</v>
      </c>
      <c r="I247" s="11">
        <f>IF('Daily PnL Log'!I475&lt;&gt;"",'Daily PnL Log'!I475,"")</f>
        <v>0</v>
      </c>
      <c r="J247" s="11">
        <f>IF('Daily PnL Log'!J475&lt;&gt;"",'Daily PnL Log'!J475,"")</f>
        <v>4865.0999999999995</v>
      </c>
      <c r="K247" s="11">
        <f>IF('Daily PnL Log'!K475&lt;&gt;"",'Daily PnL Log'!K475,"")</f>
        <v>-54.16</v>
      </c>
      <c r="L247" s="11">
        <f>IF('Daily PnL Log'!L475&lt;&gt;"",'Daily PnL Log'!L475,"")</f>
        <v>-382.62</v>
      </c>
      <c r="M247" s="11">
        <f>IF('Daily PnL Log'!M475&lt;&gt;"",'Daily PnL Log'!M475,"")</f>
        <v>-436.78</v>
      </c>
      <c r="N247" s="11">
        <f>IF('Daily PnL Log'!N475&lt;&gt;"",'Daily PnL Log'!N475,"")</f>
        <v>4428.32</v>
      </c>
      <c r="O247" s="11">
        <f t="shared" si="45"/>
        <v>988492.10000000044</v>
      </c>
      <c r="P247" s="11">
        <f t="shared" si="45"/>
        <v>576869.80000000005</v>
      </c>
      <c r="Q247" s="11">
        <f t="shared" si="45"/>
        <v>113018.20000000001</v>
      </c>
      <c r="R247" s="11">
        <f t="shared" si="45"/>
        <v>487107.0999999998</v>
      </c>
      <c r="S247" s="11">
        <f t="shared" si="45"/>
        <v>582855.80000000005</v>
      </c>
      <c r="T247" s="11">
        <f t="shared" si="45"/>
        <v>-15685.500000000002</v>
      </c>
      <c r="U247" s="11">
        <f t="shared" si="45"/>
        <v>0</v>
      </c>
      <c r="V247" s="11">
        <f t="shared" si="45"/>
        <v>2732657.4999999991</v>
      </c>
      <c r="W247" s="11">
        <f>IF('Daily PnL Log'!W475&lt;&gt;"",'Daily PnL Log'!W475,"")</f>
        <v>981104</v>
      </c>
      <c r="X247" s="16">
        <f>IF('Daily PnL Log'!X475&lt;&gt;"",'Daily PnL Log'!X475,"")</f>
        <v>4.5136091586620783E-3</v>
      </c>
      <c r="Y247" s="11" t="str">
        <f>IF('Daily PnL Log'!Y475&lt;&gt;"",'Daily PnL Log'!Y475,"")</f>
        <v/>
      </c>
      <c r="Z247" s="11" t="str">
        <f>IF('Daily PnL Log'!AA475&lt;&gt;"",'Daily PnL Log'!AA475,"")</f>
        <v/>
      </c>
      <c r="AA247" s="11" t="str">
        <f>IF('Daily PnL Log'!AB474&lt;&gt;"",'Daily PnL Log'!AB474,"")</f>
        <v/>
      </c>
      <c r="AB247" s="11">
        <f>IF('Daily PnL Log'!AC475&lt;&gt;"",'Daily PnL Log'!AC475,"")</f>
        <v>468403.91</v>
      </c>
    </row>
    <row r="248" spans="1:28" x14ac:dyDescent="0.25">
      <c r="A248" s="47" t="str">
        <f t="shared" si="42"/>
        <v>Oct</v>
      </c>
      <c r="B248" s="14">
        <f>'Daily PnL Log'!B476</f>
        <v>44852</v>
      </c>
      <c r="C248" s="13">
        <f>IF('Daily PnL Log'!C476&lt;&gt;"",'Daily PnL Log'!C476,"")</f>
        <v>-2630.2</v>
      </c>
      <c r="D248" s="13">
        <f>IF('Daily PnL Log'!D476&lt;&gt;"",'Daily PnL Log'!D476,"")</f>
        <v>-13265.2</v>
      </c>
      <c r="E248" s="13">
        <f>IF('Daily PnL Log'!E476&lt;&gt;"",'Daily PnL Log'!E476,"")</f>
        <v>11033.6</v>
      </c>
      <c r="F248" s="13">
        <f>IF('Daily PnL Log'!F476&lt;&gt;"",'Daily PnL Log'!F476,"")</f>
        <v>18356.5</v>
      </c>
      <c r="G248" s="13">
        <f>IF('Daily PnL Log'!G476&lt;&gt;"",'Daily PnL Log'!G476,"")</f>
        <v>-18348.099999999999</v>
      </c>
      <c r="H248" s="13">
        <f>IF('Daily PnL Log'!H476&lt;&gt;"",'Daily PnL Log'!H476,"")</f>
        <v>0</v>
      </c>
      <c r="I248" s="13">
        <f>IF('Daily PnL Log'!I476&lt;&gt;"",'Daily PnL Log'!I476,"")</f>
        <v>0</v>
      </c>
      <c r="J248" s="13">
        <f>IF('Daily PnL Log'!J476&lt;&gt;"",'Daily PnL Log'!J476,"")</f>
        <v>-4853.3999999999996</v>
      </c>
      <c r="K248" s="13">
        <f>IF('Daily PnL Log'!K476&lt;&gt;"",'Daily PnL Log'!K476,"")</f>
        <v>-50.97</v>
      </c>
      <c r="L248" s="13">
        <f>IF('Daily PnL Log'!L476&lt;&gt;"",'Daily PnL Log'!L476,"")</f>
        <v>-360.64</v>
      </c>
      <c r="M248" s="13">
        <f>IF('Daily PnL Log'!M476&lt;&gt;"",'Daily PnL Log'!M476,"")</f>
        <v>-411.61</v>
      </c>
      <c r="N248" s="13">
        <f>IF('Daily PnL Log'!N476&lt;&gt;"",'Daily PnL Log'!N476,"")</f>
        <v>-5265.0099999999993</v>
      </c>
      <c r="O248" s="13">
        <f t="shared" si="45"/>
        <v>985861.90000000049</v>
      </c>
      <c r="P248" s="13">
        <f t="shared" si="45"/>
        <v>563604.60000000009</v>
      </c>
      <c r="Q248" s="13">
        <f t="shared" si="45"/>
        <v>124051.80000000002</v>
      </c>
      <c r="R248" s="13">
        <f t="shared" si="45"/>
        <v>505463.5999999998</v>
      </c>
      <c r="S248" s="13">
        <f t="shared" si="45"/>
        <v>564507.70000000007</v>
      </c>
      <c r="T248" s="13">
        <f t="shared" si="45"/>
        <v>-15685.500000000002</v>
      </c>
      <c r="U248" s="13">
        <f t="shared" si="45"/>
        <v>0</v>
      </c>
      <c r="V248" s="13">
        <f t="shared" si="45"/>
        <v>2727804.0999999992</v>
      </c>
      <c r="W248" s="13">
        <f>IF('Daily PnL Log'!W476&lt;&gt;"",'Daily PnL Log'!W476,"")</f>
        <v>1023225</v>
      </c>
      <c r="X248" s="15">
        <f>IF('Daily PnL Log'!X476&lt;&gt;"",'Daily PnL Log'!X476,"")</f>
        <v>-5.1455056317036814E-3</v>
      </c>
      <c r="Y248" s="13" t="str">
        <f>IF('Daily PnL Log'!Y476&lt;&gt;"",'Daily PnL Log'!Y476,"")</f>
        <v/>
      </c>
      <c r="Z248" s="13" t="str">
        <f>IF('Daily PnL Log'!AA476&lt;&gt;"",'Daily PnL Log'!AA476,"")</f>
        <v/>
      </c>
      <c r="AA248" s="13" t="str">
        <f>IF('Daily PnL Log'!AB475&lt;&gt;"",'Daily PnL Log'!AB475,"")</f>
        <v/>
      </c>
      <c r="AB248" s="13">
        <f>IF('Daily PnL Log'!AC476&lt;&gt;"",'Daily PnL Log'!AC476,"")</f>
        <v>483351.55</v>
      </c>
    </row>
    <row r="249" spans="1:28" x14ac:dyDescent="0.25">
      <c r="A249" s="48" t="str">
        <f t="shared" si="42"/>
        <v>Oct</v>
      </c>
      <c r="B249" s="2">
        <f>'Daily PnL Log'!B477</f>
        <v>44853</v>
      </c>
      <c r="C249" s="11">
        <f>IF('Daily PnL Log'!C477&lt;&gt;"",'Daily PnL Log'!C477,"")</f>
        <v>-4998.1000000000004</v>
      </c>
      <c r="D249" s="11">
        <f>IF('Daily PnL Log'!D477&lt;&gt;"",'Daily PnL Log'!D477,"")</f>
        <v>-1909.9</v>
      </c>
      <c r="E249" s="11">
        <f>IF('Daily PnL Log'!E477&lt;&gt;"",'Daily PnL Log'!E477,"")</f>
        <v>1657.7</v>
      </c>
      <c r="F249" s="11">
        <f>IF('Daily PnL Log'!F477&lt;&gt;"",'Daily PnL Log'!F477,"")</f>
        <v>-1154.3</v>
      </c>
      <c r="G249" s="11">
        <f>IF('Daily PnL Log'!G477&lt;&gt;"",'Daily PnL Log'!G477,"")</f>
        <v>-8381.2000000000007</v>
      </c>
      <c r="H249" s="11">
        <f>IF('Daily PnL Log'!H477&lt;&gt;"",'Daily PnL Log'!H477,"")</f>
        <v>0</v>
      </c>
      <c r="I249" s="11">
        <f>IF('Daily PnL Log'!I477&lt;&gt;"",'Daily PnL Log'!I477,"")</f>
        <v>0</v>
      </c>
      <c r="J249" s="11">
        <f>IF('Daily PnL Log'!J477&lt;&gt;"",'Daily PnL Log'!J477,"")</f>
        <v>-14785.800000000001</v>
      </c>
      <c r="K249" s="11">
        <f>IF('Daily PnL Log'!K477&lt;&gt;"",'Daily PnL Log'!K477,"")</f>
        <v>-101.41</v>
      </c>
      <c r="L249" s="11">
        <f>IF('Daily PnL Log'!L477&lt;&gt;"",'Daily PnL Log'!L477,"")</f>
        <v>-717.37</v>
      </c>
      <c r="M249" s="11">
        <f>IF('Daily PnL Log'!M477&lt;&gt;"",'Daily PnL Log'!M477,"")</f>
        <v>-818.78</v>
      </c>
      <c r="N249" s="11">
        <f>IF('Daily PnL Log'!N477&lt;&gt;"",'Daily PnL Log'!N477,"")</f>
        <v>-15604.580000000002</v>
      </c>
      <c r="O249" s="11">
        <f t="shared" si="45"/>
        <v>980863.80000000051</v>
      </c>
      <c r="P249" s="11">
        <f t="shared" si="45"/>
        <v>561694.70000000007</v>
      </c>
      <c r="Q249" s="11">
        <f t="shared" si="45"/>
        <v>125709.50000000001</v>
      </c>
      <c r="R249" s="11">
        <f t="shared" si="45"/>
        <v>504309.29999999981</v>
      </c>
      <c r="S249" s="11">
        <f t="shared" si="45"/>
        <v>556126.50000000012</v>
      </c>
      <c r="T249" s="11">
        <f t="shared" si="45"/>
        <v>-15685.500000000002</v>
      </c>
      <c r="U249" s="11">
        <f t="shared" si="45"/>
        <v>0</v>
      </c>
      <c r="V249" s="11">
        <f t="shared" si="45"/>
        <v>2713018.2999999993</v>
      </c>
      <c r="W249" s="11">
        <f>IF('Daily PnL Log'!W477&lt;&gt;"",'Daily PnL Log'!W477,"")</f>
        <v>1153586</v>
      </c>
      <c r="X249" s="16">
        <f>IF('Daily PnL Log'!X477&lt;&gt;"",'Daily PnL Log'!X477,"")</f>
        <v>-1.3527019225267991E-2</v>
      </c>
      <c r="Y249" s="11" t="str">
        <f>IF('Daily PnL Log'!Y477&lt;&gt;"",'Daily PnL Log'!Y477,"")</f>
        <v/>
      </c>
      <c r="Z249" s="11" t="str">
        <f>IF('Daily PnL Log'!AA477&lt;&gt;"",'Daily PnL Log'!AA477,"")</f>
        <v/>
      </c>
      <c r="AA249" s="11" t="str">
        <f>IF('Daily PnL Log'!AB476&lt;&gt;"",'Daily PnL Log'!AB476,"")</f>
        <v/>
      </c>
      <c r="AB249" s="11">
        <f>IF('Daily PnL Log'!AC477&lt;&gt;"",'Daily PnL Log'!AC477,"")</f>
        <v>449885.02</v>
      </c>
    </row>
    <row r="250" spans="1:28" x14ac:dyDescent="0.25">
      <c r="A250" s="47" t="str">
        <f t="shared" si="42"/>
        <v>Oct</v>
      </c>
      <c r="B250" s="14">
        <f>'Daily PnL Log'!B478</f>
        <v>44854</v>
      </c>
      <c r="C250" s="13">
        <f>IF('Daily PnL Log'!C478&lt;&gt;"",'Daily PnL Log'!C478,"")</f>
        <v>-4625.7</v>
      </c>
      <c r="D250" s="13">
        <f>IF('Daily PnL Log'!D478&lt;&gt;"",'Daily PnL Log'!D478,"")</f>
        <v>-1906.7</v>
      </c>
      <c r="E250" s="13">
        <f>IF('Daily PnL Log'!E478&lt;&gt;"",'Daily PnL Log'!E478,"")</f>
        <v>-412</v>
      </c>
      <c r="F250" s="13">
        <f>IF('Daily PnL Log'!F478&lt;&gt;"",'Daily PnL Log'!F478,"")</f>
        <v>-4501.7</v>
      </c>
      <c r="G250" s="13">
        <f>IF('Daily PnL Log'!G478&lt;&gt;"",'Daily PnL Log'!G478,"")</f>
        <v>-24471.4</v>
      </c>
      <c r="H250" s="13">
        <f>IF('Daily PnL Log'!H478&lt;&gt;"",'Daily PnL Log'!H478,"")</f>
        <v>0</v>
      </c>
      <c r="I250" s="13">
        <f>IF('Daily PnL Log'!I478&lt;&gt;"",'Daily PnL Log'!I478,"")</f>
        <v>0</v>
      </c>
      <c r="J250" s="13">
        <f>IF('Daily PnL Log'!J478&lt;&gt;"",'Daily PnL Log'!J478,"")</f>
        <v>-35917.5</v>
      </c>
      <c r="K250" s="13">
        <f>IF('Daily PnL Log'!K478&lt;&gt;"",'Daily PnL Log'!K478,"")</f>
        <v>-59.99</v>
      </c>
      <c r="L250" s="13">
        <f>IF('Daily PnL Log'!L478&lt;&gt;"",'Daily PnL Log'!L478,"")</f>
        <v>-424.58</v>
      </c>
      <c r="M250" s="13">
        <f>IF('Daily PnL Log'!M478&lt;&gt;"",'Daily PnL Log'!M478,"")</f>
        <v>-484.57</v>
      </c>
      <c r="N250" s="13">
        <f>IF('Daily PnL Log'!N478&lt;&gt;"",'Daily PnL Log'!N478,"")</f>
        <v>-36402.07</v>
      </c>
      <c r="O250" s="13">
        <f t="shared" si="45"/>
        <v>976238.10000000056</v>
      </c>
      <c r="P250" s="13">
        <f t="shared" si="45"/>
        <v>559788.00000000012</v>
      </c>
      <c r="Q250" s="13">
        <f t="shared" si="45"/>
        <v>125297.50000000001</v>
      </c>
      <c r="R250" s="13">
        <f t="shared" si="45"/>
        <v>499807.5999999998</v>
      </c>
      <c r="S250" s="13">
        <f t="shared" si="45"/>
        <v>531655.10000000009</v>
      </c>
      <c r="T250" s="13">
        <f t="shared" si="45"/>
        <v>-15685.500000000002</v>
      </c>
      <c r="U250" s="13">
        <f t="shared" si="45"/>
        <v>0</v>
      </c>
      <c r="V250" s="13">
        <f t="shared" si="45"/>
        <v>2677100.7999999993</v>
      </c>
      <c r="W250" s="13">
        <f>IF('Daily PnL Log'!W478&lt;&gt;"",'Daily PnL Log'!W478,"")</f>
        <v>1111408</v>
      </c>
      <c r="X250" s="15">
        <f>IF('Daily PnL Log'!X478&lt;&gt;"",'Daily PnL Log'!X478,"")</f>
        <v>-3.2753111368642299E-2</v>
      </c>
      <c r="Y250" s="13" t="str">
        <f>IF('Daily PnL Log'!Y478&lt;&gt;"",'Daily PnL Log'!Y478,"")</f>
        <v/>
      </c>
      <c r="Z250" s="13" t="str">
        <f>IF('Daily PnL Log'!AA478&lt;&gt;"",'Daily PnL Log'!AA478,"")</f>
        <v/>
      </c>
      <c r="AA250" s="13" t="str">
        <f>IF('Daily PnL Log'!AB477&lt;&gt;"",'Daily PnL Log'!AB477,"")</f>
        <v/>
      </c>
      <c r="AB250" s="13">
        <f>IF('Daily PnL Log'!AC478&lt;&gt;"",'Daily PnL Log'!AC478,"")</f>
        <v>278773.95</v>
      </c>
    </row>
    <row r="251" spans="1:28" x14ac:dyDescent="0.25">
      <c r="A251" s="48" t="str">
        <f t="shared" si="42"/>
        <v>Oct</v>
      </c>
      <c r="B251" s="2">
        <f>'Daily PnL Log'!B479</f>
        <v>44855</v>
      </c>
      <c r="C251" s="11">
        <f>IF('Daily PnL Log'!C479&lt;&gt;"",'Daily PnL Log'!C479,"")</f>
        <v>-10493.1</v>
      </c>
      <c r="D251" s="11">
        <f>IF('Daily PnL Log'!D479&lt;&gt;"",'Daily PnL Log'!D479,"")</f>
        <v>-8308.5</v>
      </c>
      <c r="E251" s="11">
        <f>IF('Daily PnL Log'!E479&lt;&gt;"",'Daily PnL Log'!E479,"")</f>
        <v>-6477</v>
      </c>
      <c r="F251" s="11">
        <f>IF('Daily PnL Log'!F479&lt;&gt;"",'Daily PnL Log'!F479,"")</f>
        <v>3178.2</v>
      </c>
      <c r="G251" s="11">
        <f>IF('Daily PnL Log'!G479&lt;&gt;"",'Daily PnL Log'!G479,"")</f>
        <v>7430.3</v>
      </c>
      <c r="H251" s="11">
        <f>IF('Daily PnL Log'!H479&lt;&gt;"",'Daily PnL Log'!H479,"")</f>
        <v>0</v>
      </c>
      <c r="I251" s="11">
        <f>IF('Daily PnL Log'!I479&lt;&gt;"",'Daily PnL Log'!I479,"")</f>
        <v>0</v>
      </c>
      <c r="J251" s="11">
        <f>IF('Daily PnL Log'!J479&lt;&gt;"",'Daily PnL Log'!J479,"")</f>
        <v>-14670.099999999999</v>
      </c>
      <c r="K251" s="11">
        <f>IF('Daily PnL Log'!K479&lt;&gt;"",'Daily PnL Log'!K479,"")</f>
        <v>-402.77</v>
      </c>
      <c r="L251" s="11">
        <f>IF('Daily PnL Log'!L479&lt;&gt;"",'Daily PnL Log'!L479,"")</f>
        <v>-1981.92</v>
      </c>
      <c r="M251" s="11">
        <f>IF('Daily PnL Log'!M479&lt;&gt;"",'Daily PnL Log'!M479,"")</f>
        <v>-2384.69</v>
      </c>
      <c r="N251" s="11">
        <f>IF('Daily PnL Log'!N479&lt;&gt;"",'Daily PnL Log'!N479,"")</f>
        <v>-17054.789999999997</v>
      </c>
      <c r="O251" s="11">
        <f t="shared" si="45"/>
        <v>965745.00000000058</v>
      </c>
      <c r="P251" s="11">
        <f t="shared" si="45"/>
        <v>551479.50000000012</v>
      </c>
      <c r="Q251" s="11">
        <f t="shared" si="45"/>
        <v>118820.50000000001</v>
      </c>
      <c r="R251" s="11">
        <f t="shared" si="45"/>
        <v>502985.79999999981</v>
      </c>
      <c r="S251" s="11">
        <f t="shared" si="45"/>
        <v>539085.40000000014</v>
      </c>
      <c r="T251" s="11">
        <f t="shared" si="45"/>
        <v>-15685.500000000002</v>
      </c>
      <c r="U251" s="11">
        <f t="shared" si="45"/>
        <v>0</v>
      </c>
      <c r="V251" s="11">
        <f t="shared" si="45"/>
        <v>2662430.6999999993</v>
      </c>
      <c r="W251" s="11">
        <f>IF('Daily PnL Log'!W479&lt;&gt;"",'Daily PnL Log'!W479,"")</f>
        <v>837128</v>
      </c>
      <c r="X251" s="16">
        <f>IF('Daily PnL Log'!X479&lt;&gt;"",'Daily PnL Log'!X479,"")</f>
        <v>-2.0372977609158932E-2</v>
      </c>
      <c r="Y251" s="11" t="str">
        <f>IF('Daily PnL Log'!Y479&lt;&gt;"",'Daily PnL Log'!Y479,"")</f>
        <v/>
      </c>
      <c r="Z251" s="11" t="str">
        <f>IF('Daily PnL Log'!AA479&lt;&gt;"",'Daily PnL Log'!AA479,"")</f>
        <v/>
      </c>
      <c r="AA251" s="11" t="str">
        <f>IF('Daily PnL Log'!AB478&lt;&gt;"",'Daily PnL Log'!AB478,"")</f>
        <v/>
      </c>
      <c r="AB251" s="11">
        <f>IF('Daily PnL Log'!AC479&lt;&gt;"",'Daily PnL Log'!AC479,"")</f>
        <v>438207.01</v>
      </c>
    </row>
    <row r="252" spans="1:28" x14ac:dyDescent="0.25">
      <c r="A252" s="47" t="str">
        <f t="shared" si="42"/>
        <v>Oct</v>
      </c>
      <c r="B252" s="14">
        <f>'Daily PnL Log'!B480</f>
        <v>44858</v>
      </c>
      <c r="C252" s="13">
        <f>IF('Daily PnL Log'!C480&lt;&gt;"",'Daily PnL Log'!C480,"")</f>
        <v>19035.400000000001</v>
      </c>
      <c r="D252" s="13">
        <f>IF('Daily PnL Log'!D480&lt;&gt;"",'Daily PnL Log'!D480,"")</f>
        <v>-5648.5</v>
      </c>
      <c r="E252" s="13">
        <f>IF('Daily PnL Log'!E480&lt;&gt;"",'Daily PnL Log'!E480,"")</f>
        <v>3385.7</v>
      </c>
      <c r="F252" s="13">
        <f>IF('Daily PnL Log'!F480&lt;&gt;"",'Daily PnL Log'!F480,"")</f>
        <v>12930.2</v>
      </c>
      <c r="G252" s="13">
        <f>IF('Daily PnL Log'!G480&lt;&gt;"",'Daily PnL Log'!G480,"")</f>
        <v>15894</v>
      </c>
      <c r="H252" s="13">
        <f>IF('Daily PnL Log'!H480&lt;&gt;"",'Daily PnL Log'!H480,"")</f>
        <v>0</v>
      </c>
      <c r="I252" s="13">
        <f>IF('Daily PnL Log'!I480&lt;&gt;"",'Daily PnL Log'!I480,"")</f>
        <v>0</v>
      </c>
      <c r="J252" s="13">
        <f>IF('Daily PnL Log'!J480&lt;&gt;"",'Daily PnL Log'!J480,"")</f>
        <v>45596.800000000003</v>
      </c>
      <c r="K252" s="13">
        <f>IF('Daily PnL Log'!K480&lt;&gt;"",'Daily PnL Log'!K480,"")</f>
        <v>-34.659999999999997</v>
      </c>
      <c r="L252" s="13">
        <f>IF('Daily PnL Log'!L480&lt;&gt;"",'Daily PnL Log'!L480,"")</f>
        <v>-244.95</v>
      </c>
      <c r="M252" s="13">
        <f>IF('Daily PnL Log'!M480&lt;&gt;"",'Daily PnL Log'!M480,"")</f>
        <v>-279.61</v>
      </c>
      <c r="N252" s="13">
        <f>IF('Daily PnL Log'!N480&lt;&gt;"",'Daily PnL Log'!N480,"")</f>
        <v>45317.19</v>
      </c>
      <c r="O252" s="13">
        <f t="shared" si="45"/>
        <v>984780.40000000061</v>
      </c>
      <c r="P252" s="13">
        <f t="shared" si="45"/>
        <v>545831.00000000012</v>
      </c>
      <c r="Q252" s="13">
        <f t="shared" si="45"/>
        <v>122206.20000000001</v>
      </c>
      <c r="R252" s="13">
        <f t="shared" si="45"/>
        <v>515915.99999999983</v>
      </c>
      <c r="S252" s="13">
        <f t="shared" si="45"/>
        <v>554979.40000000014</v>
      </c>
      <c r="T252" s="13">
        <f t="shared" si="45"/>
        <v>-15685.500000000002</v>
      </c>
      <c r="U252" s="13">
        <f t="shared" si="45"/>
        <v>0</v>
      </c>
      <c r="V252" s="13">
        <f t="shared" si="45"/>
        <v>2708027.4999999991</v>
      </c>
      <c r="W252" s="13">
        <f>IF('Daily PnL Log'!W480&lt;&gt;"",'Daily PnL Log'!W480,"")</f>
        <v>776727</v>
      </c>
      <c r="X252" s="15">
        <f>IF('Daily PnL Log'!X480&lt;&gt;"",'Daily PnL Log'!X480,"")</f>
        <v>5.8343781019586038E-2</v>
      </c>
      <c r="Y252" s="13" t="str">
        <f>IF('Daily PnL Log'!Y480&lt;&gt;"",'Daily PnL Log'!Y480,"")</f>
        <v/>
      </c>
      <c r="Z252" s="13" t="str">
        <f>IF('Daily PnL Log'!AA480&lt;&gt;"",'Daily PnL Log'!AA480,"")</f>
        <v/>
      </c>
      <c r="AA252" s="13" t="str">
        <f>IF('Daily PnL Log'!AB479&lt;&gt;"",'Daily PnL Log'!AB479,"")</f>
        <v/>
      </c>
      <c r="AB252" s="13">
        <f>IF('Daily PnL Log'!AC480&lt;&gt;"",'Daily PnL Log'!AC480,"")</f>
        <v>454821.65</v>
      </c>
    </row>
    <row r="253" spans="1:28" x14ac:dyDescent="0.25">
      <c r="A253" s="48" t="str">
        <f t="shared" si="42"/>
        <v>Oct</v>
      </c>
      <c r="B253" s="2">
        <f>'Daily PnL Log'!B481</f>
        <v>44859</v>
      </c>
      <c r="C253" s="11">
        <f>IF('Daily PnL Log'!C481&lt;&gt;"",'Daily PnL Log'!C481,"")</f>
        <v>-7963.1</v>
      </c>
      <c r="D253" s="11">
        <f>IF('Daily PnL Log'!D481&lt;&gt;"",'Daily PnL Log'!D481,"")</f>
        <v>-6785.3</v>
      </c>
      <c r="E253" s="11">
        <f>IF('Daily PnL Log'!E481&lt;&gt;"",'Daily PnL Log'!E481,"")</f>
        <v>-4483.7</v>
      </c>
      <c r="F253" s="11">
        <f>IF('Daily PnL Log'!F481&lt;&gt;"",'Daily PnL Log'!F481,"")</f>
        <v>-10212</v>
      </c>
      <c r="G253" s="11">
        <f>IF('Daily PnL Log'!G481&lt;&gt;"",'Daily PnL Log'!G481,"")</f>
        <v>19599.400000000001</v>
      </c>
      <c r="H253" s="11">
        <f>IF('Daily PnL Log'!H481&lt;&gt;"",'Daily PnL Log'!H481,"")</f>
        <v>0</v>
      </c>
      <c r="I253" s="11">
        <f>IF('Daily PnL Log'!I481&lt;&gt;"",'Daily PnL Log'!I481,"")</f>
        <v>0</v>
      </c>
      <c r="J253" s="11">
        <f>IF('Daily PnL Log'!J481&lt;&gt;"",'Daily PnL Log'!J481,"")</f>
        <v>-9844.7000000000007</v>
      </c>
      <c r="K253" s="11">
        <f>IF('Daily PnL Log'!K481&lt;&gt;"",'Daily PnL Log'!K481,"")</f>
        <v>-52.59</v>
      </c>
      <c r="L253" s="11">
        <f>IF('Daily PnL Log'!L481&lt;&gt;"",'Daily PnL Log'!L481,"")</f>
        <v>-371.45</v>
      </c>
      <c r="M253" s="11">
        <f>IF('Daily PnL Log'!M481&lt;&gt;"",'Daily PnL Log'!M481,"")</f>
        <v>-424.03999999999996</v>
      </c>
      <c r="N253" s="11">
        <f>IF('Daily PnL Log'!N481&lt;&gt;"",'Daily PnL Log'!N481,"")</f>
        <v>-10268.740000000002</v>
      </c>
      <c r="O253" s="11">
        <f t="shared" si="45"/>
        <v>976817.30000000063</v>
      </c>
      <c r="P253" s="11">
        <f t="shared" si="45"/>
        <v>539045.70000000007</v>
      </c>
      <c r="Q253" s="11">
        <f t="shared" si="45"/>
        <v>117722.50000000001</v>
      </c>
      <c r="R253" s="11">
        <f t="shared" si="45"/>
        <v>505703.99999999983</v>
      </c>
      <c r="S253" s="11">
        <f t="shared" si="45"/>
        <v>574578.80000000016</v>
      </c>
      <c r="T253" s="11">
        <f t="shared" si="45"/>
        <v>-15685.500000000002</v>
      </c>
      <c r="U253" s="11">
        <f t="shared" si="45"/>
        <v>0</v>
      </c>
      <c r="V253" s="11">
        <f t="shared" si="45"/>
        <v>2698182.7999999989</v>
      </c>
      <c r="W253" s="11">
        <f>IF('Daily PnL Log'!W481&lt;&gt;"",'Daily PnL Log'!W481,"")</f>
        <v>693819</v>
      </c>
      <c r="X253" s="16">
        <f>IF('Daily PnL Log'!X481&lt;&gt;"",'Daily PnL Log'!X481,"")</f>
        <v>-1.480031535602225E-2</v>
      </c>
      <c r="Y253" s="11" t="str">
        <f>IF('Daily PnL Log'!Y481&lt;&gt;"",'Daily PnL Log'!Y481,"")</f>
        <v/>
      </c>
      <c r="Z253" s="11" t="str">
        <f>IF('Daily PnL Log'!AA481&lt;&gt;"",'Daily PnL Log'!AA481,"")</f>
        <v/>
      </c>
      <c r="AA253" s="11"/>
      <c r="AB253" s="11">
        <f>IF('Daily PnL Log'!AC481&lt;&gt;"",'Daily PnL Log'!AC481,"")</f>
        <v>414290.11</v>
      </c>
    </row>
    <row r="254" spans="1:28" x14ac:dyDescent="0.25">
      <c r="A254" s="47" t="str">
        <f t="shared" si="42"/>
        <v>Oct</v>
      </c>
      <c r="B254" s="14">
        <f>'Daily PnL Log'!B482</f>
        <v>44860</v>
      </c>
      <c r="C254" s="13">
        <f>IF('Daily PnL Log'!C482&lt;&gt;"",'Daily PnL Log'!C482,"")</f>
        <v>1401.1</v>
      </c>
      <c r="D254" s="13">
        <f>IF('Daily PnL Log'!D482&lt;&gt;"",'Daily PnL Log'!D482,"")</f>
        <v>-3807.9</v>
      </c>
      <c r="E254" s="13">
        <f>IF('Daily PnL Log'!E482&lt;&gt;"",'Daily PnL Log'!E482,"")</f>
        <v>-5353.8</v>
      </c>
      <c r="F254" s="13">
        <f>IF('Daily PnL Log'!F482&lt;&gt;"",'Daily PnL Log'!F482,"")</f>
        <v>2167</v>
      </c>
      <c r="G254" s="13">
        <f>IF('Daily PnL Log'!G482&lt;&gt;"",'Daily PnL Log'!G482,"")</f>
        <v>-5001.6000000000004</v>
      </c>
      <c r="H254" s="13">
        <f>IF('Daily PnL Log'!H482&lt;&gt;"",'Daily PnL Log'!H482,"")</f>
        <v>0</v>
      </c>
      <c r="I254" s="13">
        <f>IF('Daily PnL Log'!I482&lt;&gt;"",'Daily PnL Log'!I482,"")</f>
        <v>0</v>
      </c>
      <c r="J254" s="13">
        <f>IF('Daily PnL Log'!J482&lt;&gt;"",'Daily PnL Log'!J482,"")</f>
        <v>-10595.2</v>
      </c>
      <c r="K254" s="13">
        <f>IF('Daily PnL Log'!K482&lt;&gt;"",'Daily PnL Log'!K482,"")</f>
        <v>-41.45</v>
      </c>
      <c r="L254" s="13">
        <f>IF('Daily PnL Log'!L482&lt;&gt;"",'Daily PnL Log'!L482,"")</f>
        <v>-293.94</v>
      </c>
      <c r="M254" s="13">
        <f>IF('Daily PnL Log'!M482&lt;&gt;"",'Daily PnL Log'!M482,"")</f>
        <v>-335.39</v>
      </c>
      <c r="N254" s="13">
        <f>IF('Daily PnL Log'!N482&lt;&gt;"",'Daily PnL Log'!N482,"")</f>
        <v>-10930.59</v>
      </c>
      <c r="O254" s="13">
        <f t="shared" si="45"/>
        <v>978218.40000000061</v>
      </c>
      <c r="P254" s="13">
        <f t="shared" si="45"/>
        <v>535237.80000000005</v>
      </c>
      <c r="Q254" s="13">
        <f t="shared" si="45"/>
        <v>112368.70000000001</v>
      </c>
      <c r="R254" s="13">
        <f t="shared" si="45"/>
        <v>507870.99999999983</v>
      </c>
      <c r="S254" s="13">
        <f t="shared" si="45"/>
        <v>569577.20000000019</v>
      </c>
      <c r="T254" s="13">
        <f t="shared" si="45"/>
        <v>-15685.500000000002</v>
      </c>
      <c r="U254" s="13">
        <f t="shared" si="45"/>
        <v>0</v>
      </c>
      <c r="V254" s="13">
        <f t="shared" si="45"/>
        <v>2687587.5999999987</v>
      </c>
      <c r="W254" s="13">
        <f>IF('Daily PnL Log'!W482&lt;&gt;"",'Daily PnL Log'!W482,"")</f>
        <v>711429</v>
      </c>
      <c r="X254" s="15">
        <f>IF('Daily PnL Log'!X482&lt;&gt;"",'Daily PnL Log'!X482,"")</f>
        <v>-1.5364273876943448E-2</v>
      </c>
      <c r="Y254" s="13">
        <f>IF('Daily PnL Log'!Y482&lt;&gt;"",'Daily PnL Log'!Y482,"")</f>
        <v>-4861.1499999999996</v>
      </c>
      <c r="Z254" s="13" t="str">
        <f>IF('Daily PnL Log'!AA482&lt;&gt;"",'Daily PnL Log'!AA482,"")</f>
        <v/>
      </c>
      <c r="AA254" s="13"/>
      <c r="AB254" s="13">
        <f>IF('Daily PnL Log'!AC482&lt;&gt;"",'Daily PnL Log'!AC482,"")</f>
        <v>424102.47</v>
      </c>
    </row>
    <row r="255" spans="1:28" x14ac:dyDescent="0.25">
      <c r="A255" s="48" t="str">
        <f t="shared" si="42"/>
        <v>Oct</v>
      </c>
      <c r="B255" s="2">
        <f>'Daily PnL Log'!B483</f>
        <v>44861</v>
      </c>
      <c r="C255" s="11">
        <f>IF('Daily PnL Log'!C483&lt;&gt;"",'Daily PnL Log'!C483,"")</f>
        <v>-175.2</v>
      </c>
      <c r="D255" s="11">
        <f>IF('Daily PnL Log'!D483&lt;&gt;"",'Daily PnL Log'!D483,"")</f>
        <v>12124.2</v>
      </c>
      <c r="E255" s="11">
        <f>IF('Daily PnL Log'!E483&lt;&gt;"",'Daily PnL Log'!E483,"")</f>
        <v>-2341.1</v>
      </c>
      <c r="F255" s="11">
        <f>IF('Daily PnL Log'!F483&lt;&gt;"",'Daily PnL Log'!F483,"")</f>
        <v>2808.6</v>
      </c>
      <c r="G255" s="11">
        <f>IF('Daily PnL Log'!G483&lt;&gt;"",'Daily PnL Log'!G483,"")</f>
        <v>23479.8</v>
      </c>
      <c r="H255" s="11">
        <f>IF('Daily PnL Log'!H483&lt;&gt;"",'Daily PnL Log'!H483,"")</f>
        <v>0</v>
      </c>
      <c r="I255" s="11">
        <f>IF('Daily PnL Log'!I483&lt;&gt;"",'Daily PnL Log'!I483,"")</f>
        <v>0</v>
      </c>
      <c r="J255" s="11">
        <f>IF('Daily PnL Log'!J483&lt;&gt;"",'Daily PnL Log'!J483,"")</f>
        <v>35896.300000000003</v>
      </c>
      <c r="K255" s="11">
        <f>IF('Daily PnL Log'!K483&lt;&gt;"",'Daily PnL Log'!K483,"")</f>
        <v>-42.89</v>
      </c>
      <c r="L255" s="11">
        <f>IF('Daily PnL Log'!L483&lt;&gt;"",'Daily PnL Log'!L483,"")</f>
        <v>-303.60000000000002</v>
      </c>
      <c r="M255" s="11">
        <f>IF('Daily PnL Log'!M483&lt;&gt;"",'Daily PnL Log'!M483,"")</f>
        <v>-346.49</v>
      </c>
      <c r="N255" s="11">
        <f>IF('Daily PnL Log'!N483&lt;&gt;"",'Daily PnL Log'!N483,"")</f>
        <v>35549.810000000005</v>
      </c>
      <c r="O255" s="11">
        <f t="shared" si="45"/>
        <v>978043.20000000065</v>
      </c>
      <c r="P255" s="11">
        <f t="shared" si="45"/>
        <v>547362</v>
      </c>
      <c r="Q255" s="11">
        <f t="shared" si="45"/>
        <v>110027.6</v>
      </c>
      <c r="R255" s="11">
        <f t="shared" si="45"/>
        <v>510679.5999999998</v>
      </c>
      <c r="S255" s="11">
        <f t="shared" si="45"/>
        <v>593057.00000000023</v>
      </c>
      <c r="T255" s="11">
        <f t="shared" si="45"/>
        <v>-15685.500000000002</v>
      </c>
      <c r="U255" s="11">
        <f t="shared" si="45"/>
        <v>0</v>
      </c>
      <c r="V255" s="11">
        <f t="shared" si="45"/>
        <v>2723483.8999999985</v>
      </c>
      <c r="W255" s="11">
        <f>IF('Daily PnL Log'!W483&lt;&gt;"",'Daily PnL Log'!W483,"")</f>
        <v>671482</v>
      </c>
      <c r="X255" s="16">
        <f>IF('Daily PnL Log'!X483&lt;&gt;"",'Daily PnL Log'!X483,"")</f>
        <v>5.2942312675544549E-2</v>
      </c>
      <c r="Y255" s="11" t="str">
        <f>IF('Daily PnL Log'!Y483&lt;&gt;"",'Daily PnL Log'!Y483,"")</f>
        <v/>
      </c>
      <c r="Z255" s="11" t="str">
        <f>IF('Daily PnL Log'!AA483&lt;&gt;"",'Daily PnL Log'!AA483,"")</f>
        <v/>
      </c>
      <c r="AA255" s="11"/>
      <c r="AB255" s="11">
        <f>IF('Daily PnL Log'!AC483&lt;&gt;"",'Daily PnL Log'!AC483,"")</f>
        <v>457142.48</v>
      </c>
    </row>
    <row r="256" spans="1:28" x14ac:dyDescent="0.25">
      <c r="A256" s="47" t="str">
        <f t="shared" si="42"/>
        <v>Oct</v>
      </c>
      <c r="B256" s="14">
        <f>'Daily PnL Log'!B484</f>
        <v>44862</v>
      </c>
      <c r="C256" s="13">
        <f>IF('Daily PnL Log'!C484&lt;&gt;"",'Daily PnL Log'!C484,"")</f>
        <v>-484.8</v>
      </c>
      <c r="D256" s="13">
        <f>IF('Daily PnL Log'!D484&lt;&gt;"",'Daily PnL Log'!D484,"")</f>
        <v>24851.3</v>
      </c>
      <c r="E256" s="13">
        <f>IF('Daily PnL Log'!E484&lt;&gt;"",'Daily PnL Log'!E484,"")</f>
        <v>-2441</v>
      </c>
      <c r="F256" s="13">
        <f>IF('Daily PnL Log'!F484&lt;&gt;"",'Daily PnL Log'!F484,"")</f>
        <v>-32020.5</v>
      </c>
      <c r="G256" s="13">
        <f>IF('Daily PnL Log'!G484&lt;&gt;"",'Daily PnL Log'!G484,"")</f>
        <v>-12844.1</v>
      </c>
      <c r="H256" s="13">
        <f>IF('Daily PnL Log'!H484&lt;&gt;"",'Daily PnL Log'!H484,"")</f>
        <v>0</v>
      </c>
      <c r="I256" s="13">
        <f>IF('Daily PnL Log'!I484&lt;&gt;"",'Daily PnL Log'!I484,"")</f>
        <v>0</v>
      </c>
      <c r="J256" s="13">
        <f>IF('Daily PnL Log'!J484&lt;&gt;"",'Daily PnL Log'!J484,"")</f>
        <v>-22939.1</v>
      </c>
      <c r="K256" s="13">
        <f>IF('Daily PnL Log'!K484&lt;&gt;"",'Daily PnL Log'!K484,"")</f>
        <v>-37.08</v>
      </c>
      <c r="L256" s="13">
        <f>IF('Daily PnL Log'!L484&lt;&gt;"",'Daily PnL Log'!L484,"")</f>
        <v>-262.2</v>
      </c>
      <c r="M256" s="13">
        <f>IF('Daily PnL Log'!M484&lt;&gt;"",'Daily PnL Log'!M484,"")</f>
        <v>-299.27999999999997</v>
      </c>
      <c r="N256" s="13">
        <f>IF('Daily PnL Log'!N484&lt;&gt;"",'Daily PnL Log'!N484,"")</f>
        <v>-23238.379999999997</v>
      </c>
      <c r="O256" s="13">
        <f t="shared" si="45"/>
        <v>977558.40000000061</v>
      </c>
      <c r="P256" s="13">
        <f t="shared" si="45"/>
        <v>572213.30000000005</v>
      </c>
      <c r="Q256" s="13">
        <f t="shared" si="45"/>
        <v>107586.6</v>
      </c>
      <c r="R256" s="13">
        <f t="shared" si="45"/>
        <v>478659.0999999998</v>
      </c>
      <c r="S256" s="13">
        <f t="shared" si="45"/>
        <v>580212.90000000026</v>
      </c>
      <c r="T256" s="13">
        <f t="shared" si="45"/>
        <v>-15685.500000000002</v>
      </c>
      <c r="U256" s="13">
        <f t="shared" si="45"/>
        <v>0</v>
      </c>
      <c r="V256" s="13">
        <f t="shared" si="45"/>
        <v>2700544.7999999984</v>
      </c>
      <c r="W256" s="13">
        <f>IF('Daily PnL Log'!W484&lt;&gt;"",'Daily PnL Log'!W484,"")</f>
        <v>610305</v>
      </c>
      <c r="X256" s="15">
        <f>IF('Daily PnL Log'!X484&lt;&gt;"",'Daily PnL Log'!X484,"")</f>
        <v>-3.8076666584740411E-2</v>
      </c>
      <c r="Y256" s="13" t="str">
        <f>IF('Daily PnL Log'!Y484&lt;&gt;"",'Daily PnL Log'!Y484,"")</f>
        <v/>
      </c>
      <c r="Z256" s="13" t="str">
        <f>IF('Daily PnL Log'!AA484&lt;&gt;"",'Daily PnL Log'!AA484,"")</f>
        <v/>
      </c>
      <c r="AA256" s="13"/>
      <c r="AB256" s="13">
        <f>IF('Daily PnL Log'!AC484&lt;&gt;"",'Daily PnL Log'!AC484,"")</f>
        <v>411414.95</v>
      </c>
    </row>
    <row r="257" spans="1:28" x14ac:dyDescent="0.25">
      <c r="A257" s="48" t="str">
        <f t="shared" si="42"/>
        <v>Oct</v>
      </c>
      <c r="B257" s="2">
        <f>'Daily PnL Log'!B485</f>
        <v>44865</v>
      </c>
      <c r="C257" s="11">
        <f>IF('Daily PnL Log'!C485&lt;&gt;"",'Daily PnL Log'!C485,"")</f>
        <v>506.9</v>
      </c>
      <c r="D257" s="11">
        <f>IF('Daily PnL Log'!D485&lt;&gt;"",'Daily PnL Log'!D485,"")</f>
        <v>5072.6000000000004</v>
      </c>
      <c r="E257" s="11">
        <f>IF('Daily PnL Log'!E485&lt;&gt;"",'Daily PnL Log'!E485,"")</f>
        <v>12056.5</v>
      </c>
      <c r="F257" s="11">
        <f>IF('Daily PnL Log'!F485&lt;&gt;"",'Daily PnL Log'!F485,"")</f>
        <v>4810.3</v>
      </c>
      <c r="G257" s="11">
        <f>IF('Daily PnL Log'!G485&lt;&gt;"",'Daily PnL Log'!G485,"")</f>
        <v>-53433.5</v>
      </c>
      <c r="H257" s="11">
        <f>IF('Daily PnL Log'!H485&lt;&gt;"",'Daily PnL Log'!H485,"")</f>
        <v>0</v>
      </c>
      <c r="I257" s="11">
        <f>IF('Daily PnL Log'!I485&lt;&gt;"",'Daily PnL Log'!I485,"")</f>
        <v>0</v>
      </c>
      <c r="J257" s="11">
        <f>IF('Daily PnL Log'!J485&lt;&gt;"",'Daily PnL Log'!J485,"")</f>
        <v>-30987.200000000001</v>
      </c>
      <c r="K257" s="11">
        <f>IF('Daily PnL Log'!K485&lt;&gt;"",'Daily PnL Log'!K485,"")</f>
        <v>-92.48</v>
      </c>
      <c r="L257" s="11">
        <f>IF('Daily PnL Log'!L485&lt;&gt;"",'Daily PnL Log'!L485,"")</f>
        <v>-653.66</v>
      </c>
      <c r="M257" s="11">
        <f>IF('Daily PnL Log'!M485&lt;&gt;"",'Daily PnL Log'!M485,"")</f>
        <v>-746.14</v>
      </c>
      <c r="N257" s="11">
        <f>IF('Daily PnL Log'!N485&lt;&gt;"",'Daily PnL Log'!N485,"")</f>
        <v>-31733.34</v>
      </c>
      <c r="O257" s="11">
        <f t="shared" si="45"/>
        <v>978065.30000000063</v>
      </c>
      <c r="P257" s="11">
        <f t="shared" si="45"/>
        <v>577285.9</v>
      </c>
      <c r="Q257" s="11">
        <f t="shared" si="45"/>
        <v>119643.1</v>
      </c>
      <c r="R257" s="11">
        <f t="shared" si="45"/>
        <v>483469.39999999979</v>
      </c>
      <c r="S257" s="11">
        <f t="shared" si="45"/>
        <v>526779.40000000026</v>
      </c>
      <c r="T257" s="11">
        <f t="shared" si="45"/>
        <v>-15685.500000000002</v>
      </c>
      <c r="U257" s="11">
        <f t="shared" si="45"/>
        <v>0</v>
      </c>
      <c r="V257" s="11">
        <f t="shared" si="45"/>
        <v>2669557.5999999982</v>
      </c>
      <c r="W257" s="11">
        <f>IF('Daily PnL Log'!W485&lt;&gt;"",'Daily PnL Log'!W485,"")</f>
        <v>606781</v>
      </c>
      <c r="X257" s="16">
        <f>IF('Daily PnL Log'!X485&lt;&gt;"",'Daily PnL Log'!X485,"")</f>
        <v>-5.2297847163968549E-2</v>
      </c>
      <c r="Y257" s="11" t="str">
        <f>IF('Daily PnL Log'!Y485&lt;&gt;"",'Daily PnL Log'!Y485,"")</f>
        <v/>
      </c>
      <c r="Z257" s="11" t="str">
        <f>IF('Daily PnL Log'!AA485&lt;&gt;"",'Daily PnL Log'!AA485,"")</f>
        <v/>
      </c>
      <c r="AA257" s="11"/>
      <c r="AB257" s="11">
        <f>IF('Daily PnL Log'!AC485&lt;&gt;"",'Daily PnL Log'!AC485,"")</f>
        <v>387322.31</v>
      </c>
    </row>
    <row r="258" spans="1:28" x14ac:dyDescent="0.25">
      <c r="A258" s="47" t="str">
        <f t="shared" si="42"/>
        <v>Nov</v>
      </c>
      <c r="B258" s="14">
        <f>'Daily PnL Log'!B486</f>
        <v>44866</v>
      </c>
      <c r="C258" s="13">
        <f>IF('Daily PnL Log'!C486&lt;&gt;"",'Daily PnL Log'!C486,"")</f>
        <v>11030.8</v>
      </c>
      <c r="D258" s="13">
        <f>IF('Daily PnL Log'!D486&lt;&gt;"",'Daily PnL Log'!D486,"")</f>
        <v>-3606.7</v>
      </c>
      <c r="E258" s="13">
        <f>IF('Daily PnL Log'!E486&lt;&gt;"",'Daily PnL Log'!E486,"")</f>
        <v>-2457.3000000000002</v>
      </c>
      <c r="F258" s="13">
        <f>IF('Daily PnL Log'!F486&lt;&gt;"",'Daily PnL Log'!F486,"")</f>
        <v>9270.2000000000007</v>
      </c>
      <c r="G258" s="13">
        <f>IF('Daily PnL Log'!G486&lt;&gt;"",'Daily PnL Log'!G486,"")</f>
        <v>-27534.5</v>
      </c>
      <c r="H258" s="13">
        <f>IF('Daily PnL Log'!H486&lt;&gt;"",'Daily PnL Log'!H486,"")</f>
        <v>0</v>
      </c>
      <c r="I258" s="13">
        <f>IF('Daily PnL Log'!I486&lt;&gt;"",'Daily PnL Log'!I486,"")</f>
        <v>0</v>
      </c>
      <c r="J258" s="13">
        <f>IF('Daily PnL Log'!J486&lt;&gt;"",'Daily PnL Log'!J486,"")</f>
        <v>-13297.5</v>
      </c>
      <c r="K258" s="13">
        <f>IF('Daily PnL Log'!K486&lt;&gt;"",'Daily PnL Log'!K486,"")</f>
        <v>-81.849999999999994</v>
      </c>
      <c r="L258" s="13">
        <f>IF('Daily PnL Log'!L486&lt;&gt;"",'Daily PnL Log'!L486,"")</f>
        <v>-578.45000000000005</v>
      </c>
      <c r="M258" s="13">
        <f>IF('Daily PnL Log'!M486&lt;&gt;"",'Daily PnL Log'!M486,"")</f>
        <v>-660.30000000000007</v>
      </c>
      <c r="N258" s="13">
        <f>IF('Daily PnL Log'!N486&lt;&gt;"",'Daily PnL Log'!N486,"")</f>
        <v>-13957.8</v>
      </c>
      <c r="O258" s="13">
        <f t="shared" ref="O258:V258" si="46">IF(C258&lt;&gt;"",O257+C258,"")</f>
        <v>989096.10000000068</v>
      </c>
      <c r="P258" s="13">
        <f t="shared" si="46"/>
        <v>573679.20000000007</v>
      </c>
      <c r="Q258" s="13">
        <f t="shared" si="46"/>
        <v>117185.8</v>
      </c>
      <c r="R258" s="13">
        <f t="shared" si="46"/>
        <v>492739.5999999998</v>
      </c>
      <c r="S258" s="13">
        <f t="shared" si="46"/>
        <v>499244.90000000026</v>
      </c>
      <c r="T258" s="13">
        <f t="shared" si="46"/>
        <v>-15685.500000000002</v>
      </c>
      <c r="U258" s="13">
        <f t="shared" si="46"/>
        <v>0</v>
      </c>
      <c r="V258" s="13">
        <f t="shared" si="46"/>
        <v>2656260.0999999982</v>
      </c>
      <c r="W258" s="13">
        <f>IF('Daily PnL Log'!W486&lt;&gt;"",'Daily PnL Log'!W486,"")</f>
        <v>551746</v>
      </c>
      <c r="X258" s="15">
        <f>IF('Daily PnL Log'!X486&lt;&gt;"",'Daily PnL Log'!X486,"")</f>
        <v>-2.5297510086162836E-2</v>
      </c>
      <c r="Y258" s="13" t="str">
        <f>IF('Daily PnL Log'!Y486&lt;&gt;"",'Daily PnL Log'!Y486,"")</f>
        <v/>
      </c>
      <c r="Z258" s="13" t="str">
        <f>IF('Daily PnL Log'!AA486&lt;&gt;"",'Daily PnL Log'!AA486,"")</f>
        <v/>
      </c>
      <c r="AA258" s="13"/>
      <c r="AB258" s="13">
        <f>IF('Daily PnL Log'!AC486&lt;&gt;"",'Daily PnL Log'!AC486,"")</f>
        <v>386474.76</v>
      </c>
    </row>
    <row r="259" spans="1:28" x14ac:dyDescent="0.25">
      <c r="A259" s="48" t="str">
        <f t="shared" si="42"/>
        <v>Nov</v>
      </c>
      <c r="B259" s="2">
        <f>'Daily PnL Log'!B487</f>
        <v>44867</v>
      </c>
      <c r="C259" s="11">
        <f>IF('Daily PnL Log'!C487&lt;&gt;"",'Daily PnL Log'!C487,"")</f>
        <v>-6507.2</v>
      </c>
      <c r="D259" s="11">
        <f>IF('Daily PnL Log'!D487&lt;&gt;"",'Daily PnL Log'!D487,"")</f>
        <v>-10670.9</v>
      </c>
      <c r="E259" s="11">
        <f>IF('Daily PnL Log'!E487&lt;&gt;"",'Daily PnL Log'!E487,"")</f>
        <v>13039.9</v>
      </c>
      <c r="F259" s="11">
        <f>IF('Daily PnL Log'!F487&lt;&gt;"",'Daily PnL Log'!F487,"")</f>
        <v>8954.6</v>
      </c>
      <c r="G259" s="11">
        <f>IF('Daily PnL Log'!G487&lt;&gt;"",'Daily PnL Log'!G487,"")</f>
        <v>36794.400000000001</v>
      </c>
      <c r="H259" s="11">
        <f>IF('Daily PnL Log'!H487&lt;&gt;"",'Daily PnL Log'!H487,"")</f>
        <v>0</v>
      </c>
      <c r="I259" s="11">
        <f>IF('Daily PnL Log'!I487&lt;&gt;"",'Daily PnL Log'!I487,"")</f>
        <v>0</v>
      </c>
      <c r="J259" s="11">
        <f>IF('Daily PnL Log'!J487&lt;&gt;"",'Daily PnL Log'!J487,"")</f>
        <v>41610.800000000003</v>
      </c>
      <c r="K259" s="11">
        <f>IF('Daily PnL Log'!K487&lt;&gt;"",'Daily PnL Log'!K487,"")</f>
        <v>-85.19</v>
      </c>
      <c r="L259" s="11">
        <f>IF('Daily PnL Log'!L487&lt;&gt;"",'Daily PnL Log'!L487,"")</f>
        <v>-602.6</v>
      </c>
      <c r="M259" s="11">
        <f>IF('Daily PnL Log'!M487&lt;&gt;"",'Daily PnL Log'!M487,"")</f>
        <v>-687.79</v>
      </c>
      <c r="N259" s="11">
        <f>IF('Daily PnL Log'!N487&lt;&gt;"",'Daily PnL Log'!N487,"")</f>
        <v>40923.01</v>
      </c>
      <c r="O259" s="11">
        <f t="shared" si="45"/>
        <v>982588.90000000072</v>
      </c>
      <c r="P259" s="11">
        <f t="shared" si="45"/>
        <v>563008.30000000005</v>
      </c>
      <c r="Q259" s="11">
        <f t="shared" si="45"/>
        <v>130225.7</v>
      </c>
      <c r="R259" s="11">
        <f t="shared" si="45"/>
        <v>501694.19999999978</v>
      </c>
      <c r="S259" s="11">
        <f t="shared" si="45"/>
        <v>536039.30000000028</v>
      </c>
      <c r="T259" s="11">
        <f t="shared" si="45"/>
        <v>-15685.500000000002</v>
      </c>
      <c r="U259" s="11">
        <f t="shared" si="45"/>
        <v>0</v>
      </c>
      <c r="V259" s="11">
        <f t="shared" si="45"/>
        <v>2697870.899999998</v>
      </c>
      <c r="W259" s="11">
        <f>IF('Daily PnL Log'!W487&lt;&gt;"",'Daily PnL Log'!W487,"")</f>
        <v>517551</v>
      </c>
      <c r="X259" s="16">
        <f>IF('Daily PnL Log'!X487&lt;&gt;"",'Daily PnL Log'!X487,"")</f>
        <v>7.9070487739372544E-2</v>
      </c>
      <c r="Y259" s="11">
        <f>IF('Daily PnL Log'!Y487&lt;&gt;"",'Daily PnL Log'!Y487,"")</f>
        <v>-18746</v>
      </c>
      <c r="Z259" s="11" t="str">
        <f>IF('Daily PnL Log'!AA487&lt;&gt;"",'Daily PnL Log'!AA487,"")</f>
        <v/>
      </c>
      <c r="AA259" s="11"/>
      <c r="AB259" s="11">
        <f>IF('Daily PnL Log'!AC487&lt;&gt;"",'Daily PnL Log'!AC487,"")</f>
        <v>426828.47</v>
      </c>
    </row>
    <row r="260" spans="1:28" x14ac:dyDescent="0.25">
      <c r="A260" s="47" t="str">
        <f t="shared" si="42"/>
        <v>Nov</v>
      </c>
      <c r="B260" s="14">
        <f>'Daily PnL Log'!B488</f>
        <v>44868</v>
      </c>
      <c r="C260" s="13">
        <f>IF('Daily PnL Log'!C488&lt;&gt;"",'Daily PnL Log'!C488,"")</f>
        <v>2945.5</v>
      </c>
      <c r="D260" s="13">
        <f>IF('Daily PnL Log'!D488&lt;&gt;"",'Daily PnL Log'!D488,"")</f>
        <v>7482.2</v>
      </c>
      <c r="E260" s="13">
        <f>IF('Daily PnL Log'!E488&lt;&gt;"",'Daily PnL Log'!E488,"")</f>
        <v>-4525.7</v>
      </c>
      <c r="F260" s="13">
        <f>IF('Daily PnL Log'!F488&lt;&gt;"",'Daily PnL Log'!F488,"")</f>
        <v>-18053.2</v>
      </c>
      <c r="G260" s="13">
        <f>IF('Daily PnL Log'!G488&lt;&gt;"",'Daily PnL Log'!G488,"")</f>
        <v>-8208</v>
      </c>
      <c r="H260" s="13">
        <f>IF('Daily PnL Log'!H488&lt;&gt;"",'Daily PnL Log'!H488,"")</f>
        <v>0</v>
      </c>
      <c r="I260" s="13">
        <f>IF('Daily PnL Log'!I488&lt;&gt;"",'Daily PnL Log'!I488,"")</f>
        <v>0</v>
      </c>
      <c r="J260" s="13">
        <f>IF('Daily PnL Log'!J488&lt;&gt;"",'Daily PnL Log'!J488,"")</f>
        <v>-20359.2</v>
      </c>
      <c r="K260" s="13">
        <f>IF('Daily PnL Log'!K488&lt;&gt;"",'Daily PnL Log'!K488,"")</f>
        <v>-49.67</v>
      </c>
      <c r="L260" s="13">
        <f>IF('Daily PnL Log'!L488&lt;&gt;"",'Daily PnL Log'!L488,"")</f>
        <v>-351.9</v>
      </c>
      <c r="M260" s="13">
        <f>IF('Daily PnL Log'!M488&lt;&gt;"",'Daily PnL Log'!M488,"")</f>
        <v>-401.57</v>
      </c>
      <c r="N260" s="13">
        <f>IF('Daily PnL Log'!N488&lt;&gt;"",'Daily PnL Log'!N488,"")</f>
        <v>-20760.77</v>
      </c>
      <c r="O260" s="13">
        <f t="shared" ref="O260:V269" si="47">IF(C260&lt;&gt;"",O259+C260,"")</f>
        <v>985534.40000000072</v>
      </c>
      <c r="P260" s="13">
        <f t="shared" si="47"/>
        <v>570490.5</v>
      </c>
      <c r="Q260" s="13">
        <f t="shared" si="47"/>
        <v>125700</v>
      </c>
      <c r="R260" s="13">
        <f t="shared" si="47"/>
        <v>483640.99999999977</v>
      </c>
      <c r="S260" s="13">
        <f t="shared" si="47"/>
        <v>527831.30000000028</v>
      </c>
      <c r="T260" s="13">
        <f t="shared" si="47"/>
        <v>-15685.500000000002</v>
      </c>
      <c r="U260" s="13">
        <f t="shared" si="47"/>
        <v>0</v>
      </c>
      <c r="V260" s="13">
        <f t="shared" si="47"/>
        <v>2677511.6999999979</v>
      </c>
      <c r="W260" s="13">
        <f>IF('Daily PnL Log'!W488&lt;&gt;"",'Daily PnL Log'!W488,"")</f>
        <v>561513</v>
      </c>
      <c r="X260" s="15">
        <f>IF('Daily PnL Log'!X488&lt;&gt;"",'Daily PnL Log'!X488,"")</f>
        <v>-3.6972910689512084E-2</v>
      </c>
      <c r="Y260" s="13" t="str">
        <f>IF('Daily PnL Log'!Y488&lt;&gt;"",'Daily PnL Log'!Y488,"")</f>
        <v/>
      </c>
      <c r="Z260" s="13" t="str">
        <f>IF('Daily PnL Log'!AA488&lt;&gt;"",'Daily PnL Log'!AA488,"")</f>
        <v/>
      </c>
      <c r="AA260" s="13"/>
      <c r="AB260" s="13">
        <f>IF('Daily PnL Log'!AC488&lt;&gt;"",'Daily PnL Log'!AC488,"")</f>
        <v>414884.4</v>
      </c>
    </row>
    <row r="261" spans="1:28" x14ac:dyDescent="0.25">
      <c r="A261" s="48" t="str">
        <f t="shared" si="42"/>
        <v>Nov</v>
      </c>
      <c r="B261" s="2">
        <f>'Daily PnL Log'!B489</f>
        <v>44869</v>
      </c>
      <c r="C261" s="11">
        <f>IF('Daily PnL Log'!C489&lt;&gt;"",'Daily PnL Log'!C489,"")</f>
        <v>-834.2</v>
      </c>
      <c r="D261" s="11">
        <f>IF('Daily PnL Log'!D489&lt;&gt;"",'Daily PnL Log'!D489,"")</f>
        <v>7231.4</v>
      </c>
      <c r="E261" s="11">
        <f>IF('Daily PnL Log'!E489&lt;&gt;"",'Daily PnL Log'!E489,"")</f>
        <v>8172.5</v>
      </c>
      <c r="F261" s="11">
        <f>IF('Daily PnL Log'!F489&lt;&gt;"",'Daily PnL Log'!F489,"")</f>
        <v>-6886.4</v>
      </c>
      <c r="G261" s="11">
        <f>IF('Daily PnL Log'!G489&lt;&gt;"",'Daily PnL Log'!G489,"")</f>
        <v>-13385</v>
      </c>
      <c r="H261" s="11">
        <f>IF('Daily PnL Log'!H489&lt;&gt;"",'Daily PnL Log'!H489,"")</f>
        <v>0</v>
      </c>
      <c r="I261" s="11">
        <f>IF('Daily PnL Log'!I489&lt;&gt;"",'Daily PnL Log'!I489,"")</f>
        <v>0</v>
      </c>
      <c r="J261" s="11">
        <f>IF('Daily PnL Log'!J489&lt;&gt;"",'Daily PnL Log'!J489,"")</f>
        <v>-5701.6999999999989</v>
      </c>
      <c r="K261" s="11">
        <f>IF('Daily PnL Log'!K489&lt;&gt;"",'Daily PnL Log'!K489,"")</f>
        <v>-41.78</v>
      </c>
      <c r="L261" s="11">
        <f>IF('Daily PnL Log'!L489&lt;&gt;"",'Daily PnL Log'!L489,"")</f>
        <v>-295.77999999999997</v>
      </c>
      <c r="M261" s="11">
        <f>IF('Daily PnL Log'!M489&lt;&gt;"",'Daily PnL Log'!M489,"")</f>
        <v>-337.55999999999995</v>
      </c>
      <c r="N261" s="11">
        <f>IF('Daily PnL Log'!N489&lt;&gt;"",'Daily PnL Log'!N489,"")</f>
        <v>-6039.2599999999984</v>
      </c>
      <c r="O261" s="11">
        <f t="shared" si="47"/>
        <v>984700.20000000077</v>
      </c>
      <c r="P261" s="11">
        <f t="shared" si="47"/>
        <v>577721.9</v>
      </c>
      <c r="Q261" s="11">
        <f t="shared" si="47"/>
        <v>133872.5</v>
      </c>
      <c r="R261" s="11">
        <f t="shared" si="47"/>
        <v>476754.59999999974</v>
      </c>
      <c r="S261" s="11">
        <f t="shared" si="47"/>
        <v>514446.30000000028</v>
      </c>
      <c r="T261" s="11">
        <f t="shared" si="47"/>
        <v>-15685.500000000002</v>
      </c>
      <c r="U261" s="11">
        <f t="shared" si="47"/>
        <v>0</v>
      </c>
      <c r="V261" s="11">
        <f t="shared" si="47"/>
        <v>2671809.9999999977</v>
      </c>
      <c r="W261" s="11">
        <f>IF('Daily PnL Log'!W489&lt;&gt;"",'Daily PnL Log'!W489,"")</f>
        <v>502399</v>
      </c>
      <c r="X261" s="16">
        <f>IF('Daily PnL Log'!X489&lt;&gt;"",'Daily PnL Log'!X489,"")</f>
        <v>-1.2020843990533417E-2</v>
      </c>
      <c r="Y261" s="11" t="str">
        <f>IF('Daily PnL Log'!Y489&lt;&gt;"",'Daily PnL Log'!Y489,"")</f>
        <v/>
      </c>
      <c r="Z261" s="11" t="str">
        <f>IF('Daily PnL Log'!AA489&lt;&gt;"",'Daily PnL Log'!AA489,"")</f>
        <v/>
      </c>
      <c r="AA261" s="11"/>
      <c r="AB261" s="11">
        <f>IF('Daily PnL Log'!AC489&lt;&gt;"",'Daily PnL Log'!AC489,"")</f>
        <v>406784.34</v>
      </c>
    </row>
    <row r="262" spans="1:28" x14ac:dyDescent="0.25">
      <c r="A262" s="47" t="str">
        <f t="shared" si="42"/>
        <v>Nov</v>
      </c>
      <c r="B262" s="14">
        <f>'Daily PnL Log'!B490</f>
        <v>44872</v>
      </c>
      <c r="C262" s="13">
        <f>IF('Daily PnL Log'!C490&lt;&gt;"",'Daily PnL Log'!C490,"")</f>
        <v>-4726.8999999999996</v>
      </c>
      <c r="D262" s="13">
        <f>IF('Daily PnL Log'!D490&lt;&gt;"",'Daily PnL Log'!D490,"")</f>
        <v>-5533.6</v>
      </c>
      <c r="E262" s="13">
        <f>IF('Daily PnL Log'!E490&lt;&gt;"",'Daily PnL Log'!E490,"")</f>
        <v>-1880.4</v>
      </c>
      <c r="F262" s="13">
        <f>IF('Daily PnL Log'!F490&lt;&gt;"",'Daily PnL Log'!F490,"")</f>
        <v>-14238.8</v>
      </c>
      <c r="G262" s="13">
        <f>IF('Daily PnL Log'!G490&lt;&gt;"",'Daily PnL Log'!G490,"")</f>
        <v>22408</v>
      </c>
      <c r="H262" s="13">
        <f>IF('Daily PnL Log'!H490&lt;&gt;"",'Daily PnL Log'!H490,"")</f>
        <v>0</v>
      </c>
      <c r="I262" s="13">
        <f>IF('Daily PnL Log'!I490&lt;&gt;"",'Daily PnL Log'!I490,"")</f>
        <v>0</v>
      </c>
      <c r="J262" s="13">
        <f>IF('Daily PnL Log'!J490&lt;&gt;"",'Daily PnL Log'!J490,"")</f>
        <v>-3971.6999999999971</v>
      </c>
      <c r="K262" s="13">
        <f>IF('Daily PnL Log'!K490&lt;&gt;"",'Daily PnL Log'!K490,"")</f>
        <v>-39.869999999999997</v>
      </c>
      <c r="L262" s="13">
        <f>IF('Daily PnL Log'!L490&lt;&gt;"",'Daily PnL Log'!L490,"")</f>
        <v>-282.44</v>
      </c>
      <c r="M262" s="13">
        <f>IF('Daily PnL Log'!M490&lt;&gt;"",'Daily PnL Log'!M490,"")</f>
        <v>-322.31</v>
      </c>
      <c r="N262" s="13">
        <f>IF('Daily PnL Log'!N490&lt;&gt;"",'Daily PnL Log'!N490,"")</f>
        <v>-4294.0099999999975</v>
      </c>
      <c r="O262" s="13">
        <f t="shared" si="47"/>
        <v>979973.30000000075</v>
      </c>
      <c r="P262" s="13">
        <f t="shared" si="47"/>
        <v>572188.30000000005</v>
      </c>
      <c r="Q262" s="13">
        <f t="shared" si="47"/>
        <v>131992.1</v>
      </c>
      <c r="R262" s="13">
        <f t="shared" si="47"/>
        <v>462515.79999999976</v>
      </c>
      <c r="S262" s="13">
        <f t="shared" si="47"/>
        <v>536854.30000000028</v>
      </c>
      <c r="T262" s="13">
        <f t="shared" si="47"/>
        <v>-15685.500000000002</v>
      </c>
      <c r="U262" s="13">
        <f t="shared" si="47"/>
        <v>0</v>
      </c>
      <c r="V262" s="13">
        <f t="shared" si="47"/>
        <v>2667838.2999999975</v>
      </c>
      <c r="W262" s="13">
        <f>IF('Daily PnL Log'!W490&lt;&gt;"",'Daily PnL Log'!W490,"")</f>
        <v>552956</v>
      </c>
      <c r="X262" s="15">
        <f>IF('Daily PnL Log'!X490&lt;&gt;"",'Daily PnL Log'!X490,"")</f>
        <v>-7.7655545830047912E-3</v>
      </c>
      <c r="Y262" s="13" t="str">
        <f>IF('Daily PnL Log'!Y490&lt;&gt;"",'Daily PnL Log'!Y490,"")</f>
        <v/>
      </c>
      <c r="Z262" s="13" t="str">
        <f>IF('Daily PnL Log'!AA490&lt;&gt;"",'Daily PnL Log'!AA490,"")</f>
        <v/>
      </c>
      <c r="AA262" s="13"/>
      <c r="AB262" s="13">
        <f>IF('Daily PnL Log'!AC490&lt;&gt;"",'Daily PnL Log'!AC490,"")</f>
        <v>412436.78</v>
      </c>
    </row>
    <row r="263" spans="1:28" x14ac:dyDescent="0.25">
      <c r="A263" s="48" t="str">
        <f t="shared" si="42"/>
        <v>Nov</v>
      </c>
      <c r="B263" s="2">
        <f>'Daily PnL Log'!B491</f>
        <v>44873</v>
      </c>
      <c r="C263" s="11">
        <f>IF('Daily PnL Log'!C491&lt;&gt;"",'Daily PnL Log'!C491,"")</f>
        <v>193.8</v>
      </c>
      <c r="D263" s="11">
        <f>IF('Daily PnL Log'!D491&lt;&gt;"",'Daily PnL Log'!D491,"")</f>
        <v>-13298.6</v>
      </c>
      <c r="E263" s="11">
        <f>IF('Daily PnL Log'!E491&lt;&gt;"",'Daily PnL Log'!E491,"")</f>
        <v>4336.8</v>
      </c>
      <c r="F263" s="11">
        <f>IF('Daily PnL Log'!F491&lt;&gt;"",'Daily PnL Log'!F491,"")</f>
        <v>15971.9</v>
      </c>
      <c r="G263" s="11">
        <f>IF('Daily PnL Log'!G491&lt;&gt;"",'Daily PnL Log'!G491,"")</f>
        <v>17529.400000000001</v>
      </c>
      <c r="H263" s="11">
        <f>IF('Daily PnL Log'!H491&lt;&gt;"",'Daily PnL Log'!H491,"")</f>
        <v>0</v>
      </c>
      <c r="I263" s="11">
        <f>IF('Daily PnL Log'!I491&lt;&gt;"",'Daily PnL Log'!I491,"")</f>
        <v>0</v>
      </c>
      <c r="J263" s="11">
        <f>IF('Daily PnL Log'!J491&lt;&gt;"",'Daily PnL Log'!J491,"")</f>
        <v>24733.300000000003</v>
      </c>
      <c r="K263" s="11">
        <f>IF('Daily PnL Log'!K491&lt;&gt;"",'Daily PnL Log'!K491,"")</f>
        <v>-115.18</v>
      </c>
      <c r="L263" s="11">
        <f>IF('Daily PnL Log'!L491&lt;&gt;"",'Daily PnL Log'!L491,"")</f>
        <v>-815.12</v>
      </c>
      <c r="M263" s="11">
        <f>IF('Daily PnL Log'!M491&lt;&gt;"",'Daily PnL Log'!M491,"")</f>
        <v>-930.3</v>
      </c>
      <c r="N263" s="11">
        <f>IF('Daily PnL Log'!N491&lt;&gt;"",'Daily PnL Log'!N491,"")</f>
        <v>23803.000000000004</v>
      </c>
      <c r="O263" s="11">
        <f t="shared" si="47"/>
        <v>980167.10000000079</v>
      </c>
      <c r="P263" s="11">
        <f t="shared" si="47"/>
        <v>558889.70000000007</v>
      </c>
      <c r="Q263" s="11">
        <f t="shared" si="47"/>
        <v>136328.9</v>
      </c>
      <c r="R263" s="11">
        <f t="shared" si="47"/>
        <v>478487.69999999978</v>
      </c>
      <c r="S263" s="11">
        <f t="shared" si="47"/>
        <v>554383.7000000003</v>
      </c>
      <c r="T263" s="11">
        <f t="shared" si="47"/>
        <v>-15685.500000000002</v>
      </c>
      <c r="U263" s="11">
        <f t="shared" si="47"/>
        <v>0</v>
      </c>
      <c r="V263" s="11">
        <f t="shared" si="47"/>
        <v>2692571.5999999973</v>
      </c>
      <c r="W263" s="11">
        <f>IF('Daily PnL Log'!W491&lt;&gt;"",'Daily PnL Log'!W491,"")</f>
        <v>724193</v>
      </c>
      <c r="X263" s="16">
        <f>IF('Daily PnL Log'!X491&lt;&gt;"",'Daily PnL Log'!X491,"")</f>
        <v>3.286830996709441E-2</v>
      </c>
      <c r="Y263" s="11">
        <f>IF('Daily PnL Log'!Y491&lt;&gt;"",'Daily PnL Log'!Y491,"")</f>
        <v>-250</v>
      </c>
      <c r="Z263" s="11" t="str">
        <f>IF('Daily PnL Log'!AA491&lt;&gt;"",'Daily PnL Log'!AA491,"")</f>
        <v/>
      </c>
      <c r="AA263" s="11"/>
      <c r="AB263" s="11">
        <f>IF('Daily PnL Log'!AC491&lt;&gt;"",'Daily PnL Log'!AC491,"")</f>
        <v>428850.73</v>
      </c>
    </row>
    <row r="264" spans="1:28" x14ac:dyDescent="0.25">
      <c r="A264" s="47" t="str">
        <f t="shared" si="42"/>
        <v>Nov</v>
      </c>
      <c r="B264" s="14">
        <f>'Daily PnL Log'!B492</f>
        <v>44874</v>
      </c>
      <c r="C264" s="13">
        <f>IF('Daily PnL Log'!C492&lt;&gt;"",'Daily PnL Log'!C492,"")</f>
        <v>-3653.1</v>
      </c>
      <c r="D264" s="13">
        <f>IF('Daily PnL Log'!D492&lt;&gt;"",'Daily PnL Log'!D492,"")</f>
        <v>-7532.7</v>
      </c>
      <c r="E264" s="13">
        <f>IF('Daily PnL Log'!E492&lt;&gt;"",'Daily PnL Log'!E492,"")</f>
        <v>-8515.2999999999993</v>
      </c>
      <c r="F264" s="13">
        <f>IF('Daily PnL Log'!F492&lt;&gt;"",'Daily PnL Log'!F492,"")</f>
        <v>15959.3</v>
      </c>
      <c r="G264" s="13">
        <f>IF('Daily PnL Log'!G492&lt;&gt;"",'Daily PnL Log'!G492,"")</f>
        <v>26080.3</v>
      </c>
      <c r="H264" s="13">
        <f>IF('Daily PnL Log'!H492&lt;&gt;"",'Daily PnL Log'!H492,"")</f>
        <v>0</v>
      </c>
      <c r="I264" s="13">
        <f>IF('Daily PnL Log'!I492&lt;&gt;"",'Daily PnL Log'!I492,"")</f>
        <v>0</v>
      </c>
      <c r="J264" s="13">
        <f>IF('Daily PnL Log'!J492&lt;&gt;"",'Daily PnL Log'!J492,"")</f>
        <v>22338.5</v>
      </c>
      <c r="K264" s="13">
        <f>IF('Daily PnL Log'!K492&lt;&gt;"",'Daily PnL Log'!K492,"")</f>
        <v>-88.48</v>
      </c>
      <c r="L264" s="13">
        <f>IF('Daily PnL Log'!L492&lt;&gt;"",'Daily PnL Log'!L492,"")</f>
        <v>-627.44000000000005</v>
      </c>
      <c r="M264" s="13">
        <f>IF('Daily PnL Log'!M492&lt;&gt;"",'Daily PnL Log'!M492,"")</f>
        <v>-715.92000000000007</v>
      </c>
      <c r="N264" s="13">
        <f>IF('Daily PnL Log'!N492&lt;&gt;"",'Daily PnL Log'!N492,"")</f>
        <v>21622.58</v>
      </c>
      <c r="O264" s="13">
        <f t="shared" si="47"/>
        <v>976514.00000000081</v>
      </c>
      <c r="P264" s="13">
        <f t="shared" si="47"/>
        <v>551357.00000000012</v>
      </c>
      <c r="Q264" s="13">
        <f t="shared" si="47"/>
        <v>127813.59999999999</v>
      </c>
      <c r="R264" s="13">
        <f t="shared" si="47"/>
        <v>494446.99999999977</v>
      </c>
      <c r="S264" s="13">
        <f t="shared" si="47"/>
        <v>580464.00000000035</v>
      </c>
      <c r="T264" s="13">
        <f t="shared" si="47"/>
        <v>-15685.500000000002</v>
      </c>
      <c r="U264" s="13">
        <f t="shared" si="47"/>
        <v>0</v>
      </c>
      <c r="V264" s="13">
        <f t="shared" si="47"/>
        <v>2714910.0999999973</v>
      </c>
      <c r="W264" s="13">
        <f>IF('Daily PnL Log'!W492&lt;&gt;"",'Daily PnL Log'!W492,"")</f>
        <v>676973</v>
      </c>
      <c r="X264" s="15">
        <f>IF('Daily PnL Log'!X492&lt;&gt;"",'Daily PnL Log'!X492,"")</f>
        <v>3.1940092145477002E-2</v>
      </c>
      <c r="Y264" s="13">
        <f>IF('Daily PnL Log'!Y492&lt;&gt;"",'Daily PnL Log'!Y492,"")</f>
        <v>-1147</v>
      </c>
      <c r="Z264" s="13" t="str">
        <f>IF('Daily PnL Log'!AA492&lt;&gt;"",'Daily PnL Log'!AA492,"")</f>
        <v/>
      </c>
      <c r="AA264" s="13"/>
      <c r="AB264" s="13">
        <f>IF('Daily PnL Log'!AC492&lt;&gt;"",'Daily PnL Log'!AC492,"")</f>
        <v>451288.56</v>
      </c>
    </row>
    <row r="265" spans="1:28" x14ac:dyDescent="0.25">
      <c r="A265" s="48" t="str">
        <f t="shared" si="42"/>
        <v>Nov</v>
      </c>
      <c r="B265" s="2">
        <f>'Daily PnL Log'!B493</f>
        <v>44875</v>
      </c>
      <c r="C265" s="11">
        <f>IF('Daily PnL Log'!C493&lt;&gt;"",'Daily PnL Log'!C493,"")</f>
        <v>-8022.2</v>
      </c>
      <c r="D265" s="11">
        <f>IF('Daily PnL Log'!D493&lt;&gt;"",'Daily PnL Log'!D493,"")</f>
        <v>34833.1</v>
      </c>
      <c r="E265" s="11">
        <f>IF('Daily PnL Log'!E493&lt;&gt;"",'Daily PnL Log'!E493,"")</f>
        <v>4961.8999999999996</v>
      </c>
      <c r="F265" s="11">
        <f>IF('Daily PnL Log'!F493&lt;&gt;"",'Daily PnL Log'!F493,"")</f>
        <v>30401.1</v>
      </c>
      <c r="G265" s="11">
        <f>IF('Daily PnL Log'!G493&lt;&gt;"",'Daily PnL Log'!G493,"")</f>
        <v>-13328.2</v>
      </c>
      <c r="H265" s="11">
        <f>IF('Daily PnL Log'!H493&lt;&gt;"",'Daily PnL Log'!H493,"")</f>
        <v>0</v>
      </c>
      <c r="I265" s="11">
        <f>IF('Daily PnL Log'!I493&lt;&gt;"",'Daily PnL Log'!I493,"")</f>
        <v>0</v>
      </c>
      <c r="J265" s="11">
        <f>IF('Daily PnL Log'!J493&lt;&gt;"",'Daily PnL Log'!J493,"")</f>
        <v>48845.7</v>
      </c>
      <c r="K265" s="11">
        <f>IF('Daily PnL Log'!K493&lt;&gt;"",'Daily PnL Log'!K493,"")</f>
        <v>-80.45</v>
      </c>
      <c r="L265" s="11">
        <f>IF('Daily PnL Log'!L493&lt;&gt;"",'Daily PnL Log'!L493,"")</f>
        <v>-569.25</v>
      </c>
      <c r="M265" s="11">
        <f>IF('Daily PnL Log'!M493&lt;&gt;"",'Daily PnL Log'!M493,"")</f>
        <v>-649.70000000000005</v>
      </c>
      <c r="N265" s="11">
        <f>IF('Daily PnL Log'!N493&lt;&gt;"",'Daily PnL Log'!N493,"")</f>
        <v>48196</v>
      </c>
      <c r="O265" s="11">
        <f t="shared" si="47"/>
        <v>968491.80000000086</v>
      </c>
      <c r="P265" s="11">
        <f t="shared" si="47"/>
        <v>586190.10000000009</v>
      </c>
      <c r="Q265" s="11">
        <f t="shared" si="47"/>
        <v>132775.5</v>
      </c>
      <c r="R265" s="11">
        <f t="shared" si="47"/>
        <v>524848.09999999974</v>
      </c>
      <c r="S265" s="11">
        <f t="shared" si="47"/>
        <v>567135.8000000004</v>
      </c>
      <c r="T265" s="11">
        <f t="shared" si="47"/>
        <v>-15685.500000000002</v>
      </c>
      <c r="U265" s="11">
        <f t="shared" si="47"/>
        <v>0</v>
      </c>
      <c r="V265" s="11">
        <f t="shared" si="47"/>
        <v>2763755.7999999975</v>
      </c>
      <c r="W265" s="11">
        <f>IF('Daily PnL Log'!W493&lt;&gt;"",'Daily PnL Log'!W493,"")</f>
        <v>755979</v>
      </c>
      <c r="X265" s="16">
        <f>IF('Daily PnL Log'!X493&lt;&gt;"",'Daily PnL Log'!X493,"")</f>
        <v>6.3753093670591385E-2</v>
      </c>
      <c r="Y265" s="11">
        <f>IF('Daily PnL Log'!Y493&lt;&gt;"",'Daily PnL Log'!Y493,"")</f>
        <v>-4861</v>
      </c>
      <c r="Z265" s="11" t="str">
        <f>IF('Daily PnL Log'!AA493&lt;&gt;"",'Daily PnL Log'!AA493,"")</f>
        <v/>
      </c>
      <c r="AA265" s="11"/>
      <c r="AB265" s="11">
        <f>IF('Daily PnL Log'!AC493&lt;&gt;"",'Daily PnL Log'!AC493,"")</f>
        <v>475379.61</v>
      </c>
    </row>
    <row r="266" spans="1:28" x14ac:dyDescent="0.25">
      <c r="A266" s="47" t="str">
        <f t="shared" si="42"/>
        <v>Nov</v>
      </c>
      <c r="B266" s="14">
        <f>'Daily PnL Log'!B494</f>
        <v>44876</v>
      </c>
      <c r="C266" s="13">
        <f>IF('Daily PnL Log'!C494&lt;&gt;"",'Daily PnL Log'!C494,"")</f>
        <v>-4484.5</v>
      </c>
      <c r="D266" s="13">
        <f>IF('Daily PnL Log'!D494&lt;&gt;"",'Daily PnL Log'!D494,"")</f>
        <v>-5586.6</v>
      </c>
      <c r="E266" s="13">
        <f>IF('Daily PnL Log'!E494&lt;&gt;"",'Daily PnL Log'!E494,"")</f>
        <v>-990.9</v>
      </c>
      <c r="F266" s="13">
        <f>IF('Daily PnL Log'!F494&lt;&gt;"",'Daily PnL Log'!F494,"")</f>
        <v>-4552.1000000000004</v>
      </c>
      <c r="G266" s="13">
        <f>IF('Daily PnL Log'!G494&lt;&gt;"",'Daily PnL Log'!G494,"")</f>
        <v>12212.4</v>
      </c>
      <c r="H266" s="13">
        <f>IF('Daily PnL Log'!H494&lt;&gt;"",'Daily PnL Log'!H494,"")</f>
        <v>0</v>
      </c>
      <c r="I266" s="13">
        <f>IF('Daily PnL Log'!I494&lt;&gt;"",'Daily PnL Log'!I494,"")</f>
        <v>0</v>
      </c>
      <c r="J266" s="13">
        <f>IF('Daily PnL Log'!J494&lt;&gt;"",'Daily PnL Log'!J494,"")</f>
        <v>-3401.7000000000007</v>
      </c>
      <c r="K266" s="13">
        <f>IF('Daily PnL Log'!K494&lt;&gt;"",'Daily PnL Log'!K494,"")</f>
        <v>-47.78</v>
      </c>
      <c r="L266" s="13">
        <f>IF('Daily PnL Log'!L494&lt;&gt;"",'Daily PnL Log'!L494,"")</f>
        <v>-337.87</v>
      </c>
      <c r="M266" s="13">
        <f>IF('Daily PnL Log'!M494&lt;&gt;"",'Daily PnL Log'!M494,"")</f>
        <v>-385.65</v>
      </c>
      <c r="N266" s="13">
        <f>IF('Daily PnL Log'!N494&lt;&gt;"",'Daily PnL Log'!N494,"")</f>
        <v>-3787.3500000000008</v>
      </c>
      <c r="O266" s="13">
        <f t="shared" si="47"/>
        <v>964007.30000000086</v>
      </c>
      <c r="P266" s="13">
        <f t="shared" si="47"/>
        <v>580603.50000000012</v>
      </c>
      <c r="Q266" s="13">
        <f t="shared" si="47"/>
        <v>131784.6</v>
      </c>
      <c r="R266" s="13">
        <f t="shared" si="47"/>
        <v>520295.99999999977</v>
      </c>
      <c r="S266" s="13">
        <f t="shared" si="47"/>
        <v>579348.20000000042</v>
      </c>
      <c r="T266" s="13">
        <f t="shared" si="47"/>
        <v>-15685.500000000002</v>
      </c>
      <c r="U266" s="13">
        <f t="shared" si="47"/>
        <v>0</v>
      </c>
      <c r="V266" s="13">
        <f t="shared" si="47"/>
        <v>2760354.0999999973</v>
      </c>
      <c r="W266" s="13">
        <f>IF('Daily PnL Log'!W494&lt;&gt;"",'Daily PnL Log'!W494,"")</f>
        <v>779244</v>
      </c>
      <c r="X266" s="15">
        <f>IF('Daily PnL Log'!X494&lt;&gt;"",'Daily PnL Log'!X494,"")</f>
        <v>-4.860287663427631E-3</v>
      </c>
      <c r="Y266" s="13" t="str">
        <f>IF('Daily PnL Log'!Y494&lt;&gt;"",'Daily PnL Log'!Y494,"")</f>
        <v/>
      </c>
      <c r="Z266" s="13" t="str">
        <f>IF('Daily PnL Log'!AA494&lt;&gt;"",'Daily PnL Log'!AA494,"")</f>
        <v/>
      </c>
      <c r="AA266" s="13"/>
      <c r="AB266" s="13">
        <f>IF('Daily PnL Log'!AC494&lt;&gt;"",'Daily PnL Log'!AC494,"")</f>
        <v>472760.21</v>
      </c>
    </row>
    <row r="267" spans="1:28" x14ac:dyDescent="0.25">
      <c r="A267" s="48" t="str">
        <f t="shared" si="42"/>
        <v>Nov</v>
      </c>
      <c r="B267" s="2">
        <f>'Daily PnL Log'!B495</f>
        <v>44879</v>
      </c>
      <c r="C267" s="11">
        <f>IF('Daily PnL Log'!C495&lt;&gt;"",'Daily PnL Log'!C495,"")</f>
        <v>-4247.6000000000004</v>
      </c>
      <c r="D267" s="11">
        <f>IF('Daily PnL Log'!D495&lt;&gt;"",'Daily PnL Log'!D495,"")</f>
        <v>1081.9000000000001</v>
      </c>
      <c r="E267" s="11">
        <f>IF('Daily PnL Log'!E495&lt;&gt;"",'Daily PnL Log'!E495,"")</f>
        <v>-1516.9</v>
      </c>
      <c r="F267" s="11">
        <f>IF('Daily PnL Log'!F495&lt;&gt;"",'Daily PnL Log'!F495,"")</f>
        <v>4230.2</v>
      </c>
      <c r="G267" s="11">
        <f>IF('Daily PnL Log'!G495&lt;&gt;"",'Daily PnL Log'!G495,"")</f>
        <v>13239.2</v>
      </c>
      <c r="H267" s="11">
        <f>IF('Daily PnL Log'!H495&lt;&gt;"",'Daily PnL Log'!H495,"")</f>
        <v>0</v>
      </c>
      <c r="I267" s="11">
        <f>IF('Daily PnL Log'!I495&lt;&gt;"",'Daily PnL Log'!I495,"")</f>
        <v>0</v>
      </c>
      <c r="J267" s="11">
        <f>IF('Daily PnL Log'!J495&lt;&gt;"",'Daily PnL Log'!J495,"")</f>
        <v>12786.8</v>
      </c>
      <c r="K267" s="11">
        <f>IF('Daily PnL Log'!K495&lt;&gt;"",'Daily PnL Log'!K495,"")</f>
        <v>-35.69</v>
      </c>
      <c r="L267" s="11">
        <f>IF('Daily PnL Log'!L495&lt;&gt;"",'Daily PnL Log'!L495,"")</f>
        <v>-252.77</v>
      </c>
      <c r="M267" s="11">
        <f>IF('Daily PnL Log'!M495&lt;&gt;"",'Daily PnL Log'!M495,"")</f>
        <v>-288.46000000000004</v>
      </c>
      <c r="N267" s="11">
        <f>IF('Daily PnL Log'!N495&lt;&gt;"",'Daily PnL Log'!N495,"")</f>
        <v>12498.34</v>
      </c>
      <c r="O267" s="11">
        <f t="shared" si="47"/>
        <v>959759.70000000088</v>
      </c>
      <c r="P267" s="11">
        <f t="shared" si="47"/>
        <v>581685.40000000014</v>
      </c>
      <c r="Q267" s="11">
        <f t="shared" si="47"/>
        <v>130267.70000000001</v>
      </c>
      <c r="R267" s="11">
        <f t="shared" si="47"/>
        <v>524526.19999999972</v>
      </c>
      <c r="S267" s="11">
        <f t="shared" si="47"/>
        <v>592587.40000000037</v>
      </c>
      <c r="T267" s="11">
        <f t="shared" si="47"/>
        <v>-15685.500000000002</v>
      </c>
      <c r="U267" s="11">
        <f t="shared" si="47"/>
        <v>0</v>
      </c>
      <c r="V267" s="11">
        <f t="shared" si="47"/>
        <v>2773140.8999999971</v>
      </c>
      <c r="W267" s="11">
        <f>IF('Daily PnL Log'!W495&lt;&gt;"",'Daily PnL Log'!W495,"")</f>
        <v>771903</v>
      </c>
      <c r="X267" s="16">
        <f>IF('Daily PnL Log'!X495&lt;&gt;"",'Daily PnL Log'!X495,"")</f>
        <v>1.6191594021528612E-2</v>
      </c>
      <c r="Y267" s="11" t="str">
        <f>IF('Daily PnL Log'!Y495&lt;&gt;"",'Daily PnL Log'!Y495,"")</f>
        <v/>
      </c>
      <c r="Z267" s="11" t="str">
        <f>IF('Daily PnL Log'!AA495&lt;&gt;"",'Daily PnL Log'!AA495,"")</f>
        <v/>
      </c>
      <c r="AA267" s="11"/>
      <c r="AB267" s="11">
        <f>IF('Daily PnL Log'!AC495&lt;&gt;"",'Daily PnL Log'!AC495,"")</f>
        <v>486686.25</v>
      </c>
    </row>
    <row r="268" spans="1:28" x14ac:dyDescent="0.25">
      <c r="A268" s="47" t="str">
        <f t="shared" si="42"/>
        <v>Nov</v>
      </c>
      <c r="B268" s="14">
        <f>'Daily PnL Log'!B496</f>
        <v>44880</v>
      </c>
      <c r="C268" s="13">
        <f>IF('Daily PnL Log'!C496&lt;&gt;"",'Daily PnL Log'!C496,"")</f>
        <v>8034.8</v>
      </c>
      <c r="D268" s="13">
        <f>IF('Daily PnL Log'!D496&lt;&gt;"",'Daily PnL Log'!D496,"")</f>
        <v>-7601.2</v>
      </c>
      <c r="E268" s="13">
        <f>IF('Daily PnL Log'!E496&lt;&gt;"",'Daily PnL Log'!E496,"")</f>
        <v>-5195.3999999999996</v>
      </c>
      <c r="F268" s="13">
        <f>IF('Daily PnL Log'!F496&lt;&gt;"",'Daily PnL Log'!F496,"")</f>
        <v>-24003.1</v>
      </c>
      <c r="G268" s="13">
        <f>IF('Daily PnL Log'!G496&lt;&gt;"",'Daily PnL Log'!G496,"")</f>
        <v>-26691</v>
      </c>
      <c r="H268" s="13">
        <f>IF('Daily PnL Log'!H496&lt;&gt;"",'Daily PnL Log'!H496,"")</f>
        <v>0</v>
      </c>
      <c r="I268" s="13">
        <f>IF('Daily PnL Log'!I496&lt;&gt;"",'Daily PnL Log'!I496,"")</f>
        <v>0</v>
      </c>
      <c r="J268" s="13">
        <f>IF('Daily PnL Log'!J496&lt;&gt;"",'Daily PnL Log'!J496,"")</f>
        <v>-55455.899999999994</v>
      </c>
      <c r="K268" s="13">
        <f>IF('Daily PnL Log'!K496&lt;&gt;"",'Daily PnL Log'!K496,"")</f>
        <v>-52.39</v>
      </c>
      <c r="L268" s="13">
        <f>IF('Daily PnL Log'!L496&lt;&gt;"",'Daily PnL Log'!L496,"")</f>
        <v>-371.22</v>
      </c>
      <c r="M268" s="13">
        <f>IF('Daily PnL Log'!M496&lt;&gt;"",'Daily PnL Log'!M496,"")</f>
        <v>-423.61</v>
      </c>
      <c r="N268" s="13">
        <f>IF('Daily PnL Log'!N496&lt;&gt;"",'Daily PnL Log'!N496,"")</f>
        <v>-55879.509999999995</v>
      </c>
      <c r="O268" s="13">
        <f t="shared" si="47"/>
        <v>967794.50000000093</v>
      </c>
      <c r="P268" s="13">
        <f t="shared" si="47"/>
        <v>574084.20000000019</v>
      </c>
      <c r="Q268" s="13">
        <f t="shared" si="47"/>
        <v>125072.30000000002</v>
      </c>
      <c r="R268" s="13">
        <f t="shared" si="47"/>
        <v>500523.09999999974</v>
      </c>
      <c r="S268" s="13">
        <f t="shared" si="47"/>
        <v>565896.40000000037</v>
      </c>
      <c r="T268" s="13">
        <f t="shared" si="47"/>
        <v>-15685.500000000002</v>
      </c>
      <c r="U268" s="13">
        <f t="shared" si="47"/>
        <v>0</v>
      </c>
      <c r="V268" s="13">
        <f t="shared" si="47"/>
        <v>2717684.9999999972</v>
      </c>
      <c r="W268" s="13">
        <f>IF('Daily PnL Log'!W496&lt;&gt;"",'Daily PnL Log'!W496,"")</f>
        <v>855168</v>
      </c>
      <c r="X268" s="15">
        <f>IF('Daily PnL Log'!X496&lt;&gt;"",'Daily PnL Log'!X496,"")</f>
        <v>-6.5343312659033079E-2</v>
      </c>
      <c r="Y268" s="13" t="str">
        <f>IF('Daily PnL Log'!Y496&lt;&gt;"",'Daily PnL Log'!Y496,"")</f>
        <v/>
      </c>
      <c r="Z268" s="13" t="str">
        <f>IF('Daily PnL Log'!AA496&lt;&gt;"",'Daily PnL Log'!AA496,"")</f>
        <v/>
      </c>
      <c r="AA268" s="13"/>
      <c r="AB268" s="13">
        <f>IF('Daily PnL Log'!AC496&lt;&gt;"",'Daily PnL Log'!AC496,"")</f>
        <v>466419.64</v>
      </c>
    </row>
    <row r="269" spans="1:28" x14ac:dyDescent="0.25">
      <c r="A269" s="48" t="str">
        <f t="shared" si="42"/>
        <v>Nov</v>
      </c>
      <c r="B269" s="2">
        <f>'Daily PnL Log'!B497</f>
        <v>44881</v>
      </c>
      <c r="C269" s="11">
        <f>IF('Daily PnL Log'!C497&lt;&gt;"",'Daily PnL Log'!C497,"")</f>
        <v>8044.9</v>
      </c>
      <c r="D269" s="11">
        <f>IF('Daily PnL Log'!D497&lt;&gt;"",'Daily PnL Log'!D497,"")</f>
        <v>2960</v>
      </c>
      <c r="E269" s="11">
        <f>IF('Daily PnL Log'!E497&lt;&gt;"",'Daily PnL Log'!E497,"")</f>
        <v>7767.2</v>
      </c>
      <c r="F269" s="11">
        <f>IF('Daily PnL Log'!F497&lt;&gt;"",'Daily PnL Log'!F497,"")</f>
        <v>19492.8</v>
      </c>
      <c r="G269" s="11">
        <f>IF('Daily PnL Log'!G497&lt;&gt;"",'Daily PnL Log'!G497,"")</f>
        <v>34554.6</v>
      </c>
      <c r="H269" s="11">
        <f>IF('Daily PnL Log'!H497&lt;&gt;"",'Daily PnL Log'!H497,"")</f>
        <v>0</v>
      </c>
      <c r="I269" s="11">
        <f>IF('Daily PnL Log'!I497&lt;&gt;"",'Daily PnL Log'!I497,"")</f>
        <v>0</v>
      </c>
      <c r="J269" s="11">
        <f>IF('Daily PnL Log'!J497&lt;&gt;"",'Daily PnL Log'!J497,"")</f>
        <v>72819.5</v>
      </c>
      <c r="K269" s="11">
        <f>IF('Daily PnL Log'!K497&lt;&gt;"",'Daily PnL Log'!K497,"")</f>
        <v>-59.62</v>
      </c>
      <c r="L269" s="11">
        <f>IF('Daily PnL Log'!L497&lt;&gt;"",'Daily PnL Log'!L497,"")</f>
        <v>-417.09</v>
      </c>
      <c r="M269" s="11">
        <f>IF('Daily PnL Log'!M497&lt;&gt;"",'Daily PnL Log'!M497,"")</f>
        <v>-476.71</v>
      </c>
      <c r="N269" s="11">
        <f>IF('Daily PnL Log'!N497&lt;&gt;"",'Daily PnL Log'!N497,"")</f>
        <v>72342.789999999994</v>
      </c>
      <c r="O269" s="11">
        <f t="shared" si="47"/>
        <v>975839.40000000095</v>
      </c>
      <c r="P269" s="11">
        <f t="shared" si="47"/>
        <v>577044.20000000019</v>
      </c>
      <c r="Q269" s="11">
        <f t="shared" si="47"/>
        <v>132839.50000000003</v>
      </c>
      <c r="R269" s="11">
        <f t="shared" si="47"/>
        <v>520015.89999999973</v>
      </c>
      <c r="S269" s="11">
        <f t="shared" si="47"/>
        <v>600451.00000000035</v>
      </c>
      <c r="T269" s="11">
        <f t="shared" si="47"/>
        <v>-15685.500000000002</v>
      </c>
      <c r="U269" s="11">
        <f t="shared" si="47"/>
        <v>0</v>
      </c>
      <c r="V269" s="11">
        <f t="shared" si="47"/>
        <v>2790504.4999999972</v>
      </c>
      <c r="W269" s="11">
        <f>IF('Daily PnL Log'!W497&lt;&gt;"",'Daily PnL Log'!W497,"")</f>
        <v>797854</v>
      </c>
      <c r="X269" s="16">
        <f>IF('Daily PnL Log'!X497&lt;&gt;"",'Daily PnL Log'!X497,"")</f>
        <v>9.0671714373807735E-2</v>
      </c>
      <c r="Y269" s="11" t="str">
        <f>IF('Daily PnL Log'!Y497&lt;&gt;"",'Daily PnL Log'!Y497,"")</f>
        <v/>
      </c>
      <c r="Z269" s="11" t="str">
        <f>IF('Daily PnL Log'!AA497&lt;&gt;"",'Daily PnL Log'!AA497,"")</f>
        <v/>
      </c>
      <c r="AA269" s="11"/>
      <c r="AB269" s="11">
        <f>IF('Daily PnL Log'!AC497&lt;&gt;"",'Daily PnL Log'!AC497,"")</f>
        <v>522496.68</v>
      </c>
    </row>
    <row r="270" spans="1:28" x14ac:dyDescent="0.25">
      <c r="A270" s="47" t="str">
        <f t="shared" si="42"/>
        <v>Nov</v>
      </c>
      <c r="B270" s="14">
        <f>'Daily PnL Log'!B498</f>
        <v>44882</v>
      </c>
      <c r="C270" s="13">
        <f>IF('Daily PnL Log'!C498&lt;&gt;"",'Daily PnL Log'!C498,"")</f>
        <v>-8968.2000000000007</v>
      </c>
      <c r="D270" s="13">
        <f>IF('Daily PnL Log'!D498&lt;&gt;"",'Daily PnL Log'!D498,"")</f>
        <v>-210.2</v>
      </c>
      <c r="E270" s="13">
        <f>IF('Daily PnL Log'!E498&lt;&gt;"",'Daily PnL Log'!E498,"")</f>
        <v>-1006.2</v>
      </c>
      <c r="F270" s="13">
        <f>IF('Daily PnL Log'!F498&lt;&gt;"",'Daily PnL Log'!F498,"")</f>
        <v>-7264.6</v>
      </c>
      <c r="G270" s="13">
        <f>IF('Daily PnL Log'!G498&lt;&gt;"",'Daily PnL Log'!G498,"")</f>
        <v>22657.3</v>
      </c>
      <c r="H270" s="13">
        <f>IF('Daily PnL Log'!H498&lt;&gt;"",'Daily PnL Log'!H498,"")</f>
        <v>0</v>
      </c>
      <c r="I270" s="13">
        <f>IF('Daily PnL Log'!I498&lt;&gt;"",'Daily PnL Log'!I498,"")</f>
        <v>0</v>
      </c>
      <c r="J270" s="13">
        <f>IF('Daily PnL Log'!J498&lt;&gt;"",'Daily PnL Log'!J498,"")</f>
        <v>5208.0999999999949</v>
      </c>
      <c r="K270" s="13">
        <f>IF('Daily PnL Log'!K498&lt;&gt;"",'Daily PnL Log'!K498,"")</f>
        <v>-49.85</v>
      </c>
      <c r="L270" s="13">
        <f>IF('Daily PnL Log'!L498&lt;&gt;"",'Daily PnL Log'!L498,"")</f>
        <v>-352.59</v>
      </c>
      <c r="M270" s="13">
        <f>IF('Daily PnL Log'!M498&lt;&gt;"",'Daily PnL Log'!M498,"")</f>
        <v>-402.44</v>
      </c>
      <c r="N270" s="13">
        <f>IF('Daily PnL Log'!N498&lt;&gt;"",'Daily PnL Log'!N498,"")</f>
        <v>4805.6599999999953</v>
      </c>
      <c r="O270" s="13">
        <f t="shared" ref="O270:V270" si="48">IF(C270&lt;&gt;"",O269+C270,"")</f>
        <v>966871.200000001</v>
      </c>
      <c r="P270" s="13">
        <f t="shared" si="48"/>
        <v>576834.00000000023</v>
      </c>
      <c r="Q270" s="13">
        <f t="shared" si="48"/>
        <v>131833.30000000002</v>
      </c>
      <c r="R270" s="13">
        <f t="shared" si="48"/>
        <v>512751.29999999976</v>
      </c>
      <c r="S270" s="13">
        <f t="shared" si="48"/>
        <v>623108.3000000004</v>
      </c>
      <c r="T270" s="13">
        <f t="shared" si="48"/>
        <v>-15685.500000000002</v>
      </c>
      <c r="U270" s="13">
        <f t="shared" si="48"/>
        <v>0</v>
      </c>
      <c r="V270" s="13">
        <f t="shared" si="48"/>
        <v>2795712.5999999973</v>
      </c>
      <c r="W270" s="13">
        <f>IF('Daily PnL Log'!W498&lt;&gt;"",'Daily PnL Log'!W498,"")</f>
        <v>766830</v>
      </c>
      <c r="X270" s="15">
        <f>IF('Daily PnL Log'!X498&lt;&gt;"",'Daily PnL Log'!X498,"")</f>
        <v>6.2669170481071367E-3</v>
      </c>
      <c r="Y270" s="13" t="str">
        <f>IF('Daily PnL Log'!Y498&lt;&gt;"",'Daily PnL Log'!Y498,"")</f>
        <v/>
      </c>
      <c r="Z270" s="13" t="str">
        <f>IF('Daily PnL Log'!AA498&lt;&gt;"",'Daily PnL Log'!AA498,"")</f>
        <v/>
      </c>
      <c r="AA270" s="13"/>
      <c r="AB270" s="13">
        <f>IF('Daily PnL Log'!AC498&lt;&gt;"",'Daily PnL Log'!AC498,"")</f>
        <v>525016.74</v>
      </c>
    </row>
    <row r="271" spans="1:28" x14ac:dyDescent="0.25">
      <c r="A271" s="48" t="str">
        <f t="shared" si="42"/>
        <v>Nov</v>
      </c>
      <c r="B271" s="2">
        <f>'Daily PnL Log'!B499</f>
        <v>44883</v>
      </c>
      <c r="C271" s="11">
        <f>IF('Daily PnL Log'!C499&lt;&gt;"",'Daily PnL Log'!C499,"")</f>
        <v>3689.6</v>
      </c>
      <c r="D271" s="11">
        <f>IF('Daily PnL Log'!D499&lt;&gt;"",'Daily PnL Log'!D499,"")</f>
        <v>-5220.7</v>
      </c>
      <c r="E271" s="11">
        <f>IF('Daily PnL Log'!E499&lt;&gt;"",'Daily PnL Log'!E499,"")</f>
        <v>938.4</v>
      </c>
      <c r="F271" s="11">
        <f>IF('Daily PnL Log'!F499&lt;&gt;"",'Daily PnL Log'!F499,"")</f>
        <v>10054.200000000001</v>
      </c>
      <c r="G271" s="11">
        <f>IF('Daily PnL Log'!G499&lt;&gt;"",'Daily PnL Log'!G499,"")</f>
        <v>24386.1</v>
      </c>
      <c r="H271" s="11">
        <f>IF('Daily PnL Log'!H499&lt;&gt;"",'Daily PnL Log'!H499,"")</f>
        <v>0</v>
      </c>
      <c r="I271" s="11">
        <f>IF('Daily PnL Log'!I499&lt;&gt;"",'Daily PnL Log'!I499,"")</f>
        <v>0</v>
      </c>
      <c r="J271" s="11">
        <f>IF('Daily PnL Log'!J499&lt;&gt;"",'Daily PnL Log'!J499,"")</f>
        <v>33847.599999999999</v>
      </c>
      <c r="K271" s="11">
        <f>IF('Daily PnL Log'!K499&lt;&gt;"",'Daily PnL Log'!K499,"")</f>
        <v>-61.26</v>
      </c>
      <c r="L271" s="11">
        <f>IF('Daily PnL Log'!L499&lt;&gt;"",'Daily PnL Log'!L499,"")</f>
        <v>-426.86</v>
      </c>
      <c r="M271" s="11">
        <f>IF('Daily PnL Log'!M499&lt;&gt;"",'Daily PnL Log'!M499,"")</f>
        <v>-488.12</v>
      </c>
      <c r="N271" s="11">
        <f>IF('Daily PnL Log'!N499&lt;&gt;"",'Daily PnL Log'!N499,"")</f>
        <v>33359.479999999996</v>
      </c>
      <c r="O271" s="11">
        <f t="shared" ref="O271:O278" si="49">IF(C271&lt;&gt;"",O270+C271,"")</f>
        <v>970560.80000000098</v>
      </c>
      <c r="P271" s="11">
        <f t="shared" ref="P271:P278" si="50">IF(D271&lt;&gt;"",P270+D271,"")</f>
        <v>571613.30000000028</v>
      </c>
      <c r="Q271" s="11">
        <f t="shared" ref="Q271:Q278" si="51">IF(E271&lt;&gt;"",Q270+E271,"")</f>
        <v>132771.70000000001</v>
      </c>
      <c r="R271" s="11">
        <f t="shared" ref="R271:R278" si="52">IF(F271&lt;&gt;"",R270+F271,"")</f>
        <v>522805.49999999977</v>
      </c>
      <c r="S271" s="11">
        <f t="shared" ref="S271:S278" si="53">IF(G271&lt;&gt;"",S270+G271,"")</f>
        <v>647494.40000000037</v>
      </c>
      <c r="T271" s="11">
        <f t="shared" ref="T271:T278" si="54">IF(H271&lt;&gt;"",T270+H271,"")</f>
        <v>-15685.500000000002</v>
      </c>
      <c r="U271" s="11">
        <f t="shared" ref="U271:U278" si="55">IF(I271&lt;&gt;"",U270+I271,"")</f>
        <v>0</v>
      </c>
      <c r="V271" s="11">
        <f t="shared" ref="V271:V278" si="56">IF(J271&lt;&gt;"",V270+J271,"")</f>
        <v>2829560.1999999974</v>
      </c>
      <c r="W271" s="11">
        <f>IF('Daily PnL Log'!W499&lt;&gt;"",'Daily PnL Log'!W499,"")</f>
        <v>689760</v>
      </c>
      <c r="X271" s="16">
        <f>IF('Daily PnL Log'!X499&lt;&gt;"",'Daily PnL Log'!X499,"")</f>
        <v>4.8363894688007419E-2</v>
      </c>
      <c r="Y271" s="11" t="str">
        <f>IF('Daily PnL Log'!Y499&lt;&gt;"",'Daily PnL Log'!Y499,"")</f>
        <v/>
      </c>
      <c r="Z271" s="11" t="str">
        <f>IF('Daily PnL Log'!AA499&lt;&gt;"",'Daily PnL Log'!AA499,"")</f>
        <v/>
      </c>
      <c r="AA271" s="11"/>
      <c r="AB271" s="11">
        <f>IF('Daily PnL Log'!AC499&lt;&gt;"",'Daily PnL Log'!AC499,"")</f>
        <v>573089.37</v>
      </c>
    </row>
    <row r="272" spans="1:28" x14ac:dyDescent="0.25">
      <c r="A272" s="47" t="str">
        <f t="shared" si="42"/>
        <v>Nov</v>
      </c>
      <c r="B272" s="14">
        <f>'Daily PnL Log'!B500</f>
        <v>44886</v>
      </c>
      <c r="C272" s="13">
        <f>IF('Daily PnL Log'!C500&lt;&gt;"",'Daily PnL Log'!C500,"")</f>
        <v>3368.8</v>
      </c>
      <c r="D272" s="13">
        <f>IF('Daily PnL Log'!D500&lt;&gt;"",'Daily PnL Log'!D500,"")</f>
        <v>691.7</v>
      </c>
      <c r="E272" s="13">
        <f>IF('Daily PnL Log'!E500&lt;&gt;"",'Daily PnL Log'!E500,"")</f>
        <v>4807.8</v>
      </c>
      <c r="F272" s="13">
        <f>IF('Daily PnL Log'!F500&lt;&gt;"",'Daily PnL Log'!F500,"")</f>
        <v>-3555.9</v>
      </c>
      <c r="G272" s="13">
        <f>IF('Daily PnL Log'!G500&lt;&gt;"",'Daily PnL Log'!G500,"")</f>
        <v>-15456.9</v>
      </c>
      <c r="H272" s="13">
        <f>IF('Daily PnL Log'!H500&lt;&gt;"",'Daily PnL Log'!H500,"")</f>
        <v>0</v>
      </c>
      <c r="I272" s="13">
        <f>IF('Daily PnL Log'!I500&lt;&gt;"",'Daily PnL Log'!I500,"")</f>
        <v>0</v>
      </c>
      <c r="J272" s="13">
        <f>IF('Daily PnL Log'!J500&lt;&gt;"",'Daily PnL Log'!J500,"")</f>
        <v>-10144.5</v>
      </c>
      <c r="K272" s="13">
        <f>IF('Daily PnL Log'!K500&lt;&gt;"",'Daily PnL Log'!K500,"")</f>
        <v>-59.55</v>
      </c>
      <c r="L272" s="13">
        <f>IF('Daily PnL Log'!L500&lt;&gt;"",'Daily PnL Log'!L500,"")</f>
        <v>-420.47</v>
      </c>
      <c r="M272" s="13">
        <f>IF('Daily PnL Log'!M500&lt;&gt;"",'Daily PnL Log'!M500,"")</f>
        <v>-480.02000000000004</v>
      </c>
      <c r="N272" s="13">
        <f>IF('Daily PnL Log'!N500&lt;&gt;"",'Daily PnL Log'!N500,"")</f>
        <v>-10624.52</v>
      </c>
      <c r="O272" s="13">
        <f t="shared" si="49"/>
        <v>973929.60000000102</v>
      </c>
      <c r="P272" s="13">
        <f t="shared" si="50"/>
        <v>572305.00000000023</v>
      </c>
      <c r="Q272" s="13">
        <f t="shared" si="51"/>
        <v>137579.5</v>
      </c>
      <c r="R272" s="13">
        <f t="shared" si="52"/>
        <v>519249.59999999974</v>
      </c>
      <c r="S272" s="13">
        <f t="shared" si="53"/>
        <v>632037.50000000035</v>
      </c>
      <c r="T272" s="13">
        <f t="shared" si="54"/>
        <v>-15685.500000000002</v>
      </c>
      <c r="U272" s="13">
        <f t="shared" si="55"/>
        <v>0</v>
      </c>
      <c r="V272" s="13">
        <f t="shared" si="56"/>
        <v>2819415.6999999974</v>
      </c>
      <c r="W272" s="13">
        <f>IF('Daily PnL Log'!W500&lt;&gt;"",'Daily PnL Log'!W500,"")</f>
        <v>680206</v>
      </c>
      <c r="X272" s="15">
        <f>IF('Daily PnL Log'!X500&lt;&gt;"",'Daily PnL Log'!X500,"")</f>
        <v>-1.5619562309065195E-2</v>
      </c>
      <c r="Y272" s="13" t="str">
        <f>IF('Daily PnL Log'!Y500&lt;&gt;"",'Daily PnL Log'!Y500,"")</f>
        <v/>
      </c>
      <c r="Z272" s="13" t="str">
        <f>IF('Daily PnL Log'!AA500&lt;&gt;"",'Daily PnL Log'!AA500,"")</f>
        <v/>
      </c>
      <c r="AA272" s="13"/>
      <c r="AB272" s="13">
        <f>IF('Daily PnL Log'!AC500&lt;&gt;"",'Daily PnL Log'!AC500,"")</f>
        <v>530180.35</v>
      </c>
    </row>
    <row r="273" spans="1:28" x14ac:dyDescent="0.25">
      <c r="A273" s="48" t="str">
        <f t="shared" si="42"/>
        <v>Nov</v>
      </c>
      <c r="B273" s="2">
        <f>'Daily PnL Log'!B501</f>
        <v>44887</v>
      </c>
      <c r="C273" s="11">
        <f>IF('Daily PnL Log'!C501&lt;&gt;"",'Daily PnL Log'!C501,"")</f>
        <v>-21461.9</v>
      </c>
      <c r="D273" s="11">
        <f>IF('Daily PnL Log'!D501&lt;&gt;"",'Daily PnL Log'!D501,"")</f>
        <v>5160.8999999999996</v>
      </c>
      <c r="E273" s="11">
        <f>IF('Daily PnL Log'!E501&lt;&gt;"",'Daily PnL Log'!E501,"")</f>
        <v>-5046.3999999999996</v>
      </c>
      <c r="F273" s="11">
        <f>IF('Daily PnL Log'!F501&lt;&gt;"",'Daily PnL Log'!F501,"")</f>
        <v>8105.7</v>
      </c>
      <c r="G273" s="11">
        <f>IF('Daily PnL Log'!G501&lt;&gt;"",'Daily PnL Log'!G501,"")</f>
        <v>1633.9</v>
      </c>
      <c r="H273" s="11">
        <f>IF('Daily PnL Log'!H501&lt;&gt;"",'Daily PnL Log'!H501,"")</f>
        <v>0</v>
      </c>
      <c r="I273" s="11">
        <f>IF('Daily PnL Log'!I501&lt;&gt;"",'Daily PnL Log'!I501,"")</f>
        <v>0</v>
      </c>
      <c r="J273" s="11">
        <f>IF('Daily PnL Log'!J501&lt;&gt;"",'Daily PnL Log'!J501,"")</f>
        <v>-11607.800000000001</v>
      </c>
      <c r="K273" s="11">
        <f>IF('Daily PnL Log'!K501&lt;&gt;"",'Daily PnL Log'!K501,"")</f>
        <v>-52.14</v>
      </c>
      <c r="L273" s="11">
        <f>IF('Daily PnL Log'!L501&lt;&gt;"",'Daily PnL Log'!L501,"")</f>
        <v>-362.4</v>
      </c>
      <c r="M273" s="11">
        <f>IF('Daily PnL Log'!M501&lt;&gt;"",'Daily PnL Log'!M501,"")</f>
        <v>-414.53999999999996</v>
      </c>
      <c r="N273" s="11">
        <f>IF('Daily PnL Log'!N501&lt;&gt;"",'Daily PnL Log'!N501,"")</f>
        <v>-12022.34</v>
      </c>
      <c r="O273" s="11">
        <f t="shared" si="49"/>
        <v>952467.700000001</v>
      </c>
      <c r="P273" s="11">
        <f t="shared" si="50"/>
        <v>577465.90000000026</v>
      </c>
      <c r="Q273" s="11">
        <f t="shared" si="51"/>
        <v>132533.1</v>
      </c>
      <c r="R273" s="11">
        <f t="shared" si="52"/>
        <v>527355.2999999997</v>
      </c>
      <c r="S273" s="11">
        <f t="shared" si="53"/>
        <v>633671.40000000037</v>
      </c>
      <c r="T273" s="11">
        <f t="shared" si="54"/>
        <v>-15685.500000000002</v>
      </c>
      <c r="U273" s="11">
        <f t="shared" si="55"/>
        <v>0</v>
      </c>
      <c r="V273" s="11">
        <f t="shared" si="56"/>
        <v>2807807.8999999976</v>
      </c>
      <c r="W273" s="11">
        <f>IF('Daily PnL Log'!W501&lt;&gt;"",'Daily PnL Log'!W501,"")</f>
        <v>777560</v>
      </c>
      <c r="X273" s="16">
        <f>IF('Daily PnL Log'!X501&lt;&gt;"",'Daily PnL Log'!X501,"")</f>
        <v>-1.5461623540305572E-2</v>
      </c>
      <c r="Y273" s="11" t="str">
        <f>IF('Daily PnL Log'!Y501&lt;&gt;"",'Daily PnL Log'!Y501,"")</f>
        <v/>
      </c>
      <c r="Z273" s="11" t="str">
        <f>IF('Daily PnL Log'!AA501&lt;&gt;"",'Daily PnL Log'!AA501,"")</f>
        <v/>
      </c>
      <c r="AA273" s="11"/>
      <c r="AB273" s="11">
        <f>IF('Daily PnL Log'!AC501&lt;&gt;"",'Daily PnL Log'!AC501,"")</f>
        <v>526753.31000000006</v>
      </c>
    </row>
    <row r="274" spans="1:28" x14ac:dyDescent="0.25">
      <c r="A274" s="47" t="str">
        <f t="shared" si="42"/>
        <v>Nov</v>
      </c>
      <c r="B274" s="14">
        <f>'Daily PnL Log'!B502</f>
        <v>44888</v>
      </c>
      <c r="C274" s="13">
        <f>IF('Daily PnL Log'!C502&lt;&gt;"",'Daily PnL Log'!C502,"")</f>
        <v>-7169.2</v>
      </c>
      <c r="D274" s="13">
        <f>IF('Daily PnL Log'!D502&lt;&gt;"",'Daily PnL Log'!D502,"")</f>
        <v>-4893.3999999999996</v>
      </c>
      <c r="E274" s="13">
        <f>IF('Daily PnL Log'!E502&lt;&gt;"",'Daily PnL Log'!E502,"")</f>
        <v>-1469.6</v>
      </c>
      <c r="F274" s="13">
        <f>IF('Daily PnL Log'!F502&lt;&gt;"",'Daily PnL Log'!F502,"")</f>
        <v>6843.1</v>
      </c>
      <c r="G274" s="13">
        <f>IF('Daily PnL Log'!G502&lt;&gt;"",'Daily PnL Log'!G502,"")</f>
        <v>28047.5</v>
      </c>
      <c r="H274" s="13">
        <f>IF('Daily PnL Log'!H502&lt;&gt;"",'Daily PnL Log'!H502,"")</f>
        <v>0</v>
      </c>
      <c r="I274" s="13">
        <f>IF('Daily PnL Log'!I502&lt;&gt;"",'Daily PnL Log'!I502,"")</f>
        <v>0</v>
      </c>
      <c r="J274" s="13">
        <f>IF('Daily PnL Log'!J502&lt;&gt;"",'Daily PnL Log'!J502,"")</f>
        <v>21358.400000000001</v>
      </c>
      <c r="K274" s="13">
        <f>IF('Daily PnL Log'!K502&lt;&gt;"",'Daily PnL Log'!K502,"")</f>
        <v>-28.12</v>
      </c>
      <c r="L274" s="13">
        <f>IF('Daily PnL Log'!L502&lt;&gt;"",'Daily PnL Log'!L502,"")</f>
        <v>-192.68</v>
      </c>
      <c r="M274" s="13">
        <f>IF('Daily PnL Log'!M502&lt;&gt;"",'Daily PnL Log'!M502,"")</f>
        <v>-220.8</v>
      </c>
      <c r="N274" s="13">
        <f>IF('Daily PnL Log'!N502&lt;&gt;"",'Daily PnL Log'!N502,"")</f>
        <v>21137.600000000002</v>
      </c>
      <c r="O274" s="13">
        <f t="shared" si="49"/>
        <v>945298.50000000105</v>
      </c>
      <c r="P274" s="13">
        <f t="shared" si="50"/>
        <v>572572.50000000023</v>
      </c>
      <c r="Q274" s="13">
        <f t="shared" si="51"/>
        <v>131063.5</v>
      </c>
      <c r="R274" s="13">
        <f t="shared" si="52"/>
        <v>534198.39999999967</v>
      </c>
      <c r="S274" s="13">
        <f t="shared" si="53"/>
        <v>661718.90000000037</v>
      </c>
      <c r="T274" s="13">
        <f t="shared" si="54"/>
        <v>-15685.500000000002</v>
      </c>
      <c r="U274" s="13">
        <f t="shared" si="55"/>
        <v>0</v>
      </c>
      <c r="V274" s="13">
        <f t="shared" si="56"/>
        <v>2829166.2999999975</v>
      </c>
      <c r="W274" s="13">
        <f>IF('Daily PnL Log'!W502&lt;&gt;"",'Daily PnL Log'!W502,"")</f>
        <v>935388</v>
      </c>
      <c r="X274" s="15">
        <f>IF('Daily PnL Log'!X502&lt;&gt;"",'Daily PnL Log'!X502,"")</f>
        <v>2.2597681389968656E-2</v>
      </c>
      <c r="Y274" s="13" t="str">
        <f>IF('Daily PnL Log'!Y502&lt;&gt;"",'Daily PnL Log'!Y502,"")</f>
        <v/>
      </c>
      <c r="Z274" s="13" t="str">
        <f>IF('Daily PnL Log'!AA502&lt;&gt;"",'Daily PnL Log'!AA502,"")</f>
        <v/>
      </c>
      <c r="AA274" s="13"/>
      <c r="AB274" s="13">
        <f>IF('Daily PnL Log'!AC502&lt;&gt;"",'Daily PnL Log'!AC502,"")</f>
        <v>547972.76</v>
      </c>
    </row>
    <row r="275" spans="1:28" x14ac:dyDescent="0.25">
      <c r="A275" s="48" t="str">
        <f t="shared" si="42"/>
        <v>Nov</v>
      </c>
      <c r="B275" s="2">
        <f>'Daily PnL Log'!B503</f>
        <v>44890</v>
      </c>
      <c r="C275" s="11">
        <f>IF('Daily PnL Log'!C503&lt;&gt;"",'Daily PnL Log'!C503,"")</f>
        <v>-21405.3</v>
      </c>
      <c r="D275" s="11">
        <f>IF('Daily PnL Log'!D503&lt;&gt;"",'Daily PnL Log'!D503,"")</f>
        <v>-8982.7999999999993</v>
      </c>
      <c r="E275" s="11">
        <f>IF('Daily PnL Log'!E503&lt;&gt;"",'Daily PnL Log'!E503,"")</f>
        <v>-1203.3</v>
      </c>
      <c r="F275" s="11">
        <f>IF('Daily PnL Log'!F503&lt;&gt;"",'Daily PnL Log'!F503,"")</f>
        <v>-16201.9</v>
      </c>
      <c r="G275" s="11">
        <f>IF('Daily PnL Log'!G503&lt;&gt;"",'Daily PnL Log'!G503,"")</f>
        <v>4672.8</v>
      </c>
      <c r="H275" s="11">
        <f>IF('Daily PnL Log'!H503&lt;&gt;"",'Daily PnL Log'!H503,"")</f>
        <v>0</v>
      </c>
      <c r="I275" s="11">
        <f>IF('Daily PnL Log'!I503&lt;&gt;"",'Daily PnL Log'!I503,"")</f>
        <v>0</v>
      </c>
      <c r="J275" s="11">
        <f>IF('Daily PnL Log'!J503&lt;&gt;"",'Daily PnL Log'!J503,"")</f>
        <v>-43120.499999999993</v>
      </c>
      <c r="K275" s="11">
        <f>IF('Daily PnL Log'!K503&lt;&gt;"",'Daily PnL Log'!K503,"")</f>
        <v>-472.41</v>
      </c>
      <c r="L275" s="11">
        <f>IF('Daily PnL Log'!L503&lt;&gt;"",'Daily PnL Log'!L503,"")</f>
        <v>-2182.62</v>
      </c>
      <c r="M275" s="11">
        <f>IF('Daily PnL Log'!M503&lt;&gt;"",'Daily PnL Log'!M503,"")</f>
        <v>-2655.0299999999997</v>
      </c>
      <c r="N275" s="11">
        <f>IF('Daily PnL Log'!N503&lt;&gt;"",'Daily PnL Log'!N503,"")</f>
        <v>-45775.529999999992</v>
      </c>
      <c r="O275" s="11">
        <f t="shared" si="49"/>
        <v>923893.200000001</v>
      </c>
      <c r="P275" s="11">
        <f t="shared" si="50"/>
        <v>563589.70000000019</v>
      </c>
      <c r="Q275" s="11">
        <f t="shared" si="51"/>
        <v>129860.2</v>
      </c>
      <c r="R275" s="11">
        <f t="shared" si="52"/>
        <v>517996.49999999965</v>
      </c>
      <c r="S275" s="11">
        <f t="shared" si="53"/>
        <v>666391.70000000042</v>
      </c>
      <c r="T275" s="11">
        <f t="shared" si="54"/>
        <v>-15685.500000000002</v>
      </c>
      <c r="U275" s="11">
        <f t="shared" si="55"/>
        <v>0</v>
      </c>
      <c r="V275" s="11">
        <f t="shared" si="56"/>
        <v>2786045.7999999975</v>
      </c>
      <c r="W275" s="11">
        <f>IF('Daily PnL Log'!W503&lt;&gt;"",'Daily PnL Log'!W503,"")</f>
        <v>1197953</v>
      </c>
      <c r="X275" s="16">
        <f>IF('Daily PnL Log'!X503&lt;&gt;"",'Daily PnL Log'!X503,"")</f>
        <v>-3.8211457377710138E-2</v>
      </c>
      <c r="Y275" s="11" t="str">
        <f>IF('Daily PnL Log'!Y503&lt;&gt;"",'Daily PnL Log'!Y503,"")</f>
        <v/>
      </c>
      <c r="Z275" s="11" t="str">
        <f>IF('Daily PnL Log'!AA503&lt;&gt;"",'Daily PnL Log'!AA503,"")</f>
        <v/>
      </c>
      <c r="AA275" s="11"/>
      <c r="AB275" s="11">
        <f>IF('Daily PnL Log'!AC503&lt;&gt;"",'Daily PnL Log'!AC503,"")</f>
        <v>527424.23</v>
      </c>
    </row>
    <row r="276" spans="1:28" x14ac:dyDescent="0.25">
      <c r="A276" s="47" t="str">
        <f t="shared" si="42"/>
        <v>Nov</v>
      </c>
      <c r="B276" s="14">
        <f>'Daily PnL Log'!B504</f>
        <v>44893</v>
      </c>
      <c r="C276" s="13">
        <f>IF('Daily PnL Log'!C504&lt;&gt;"",'Daily PnL Log'!C504,"")</f>
        <v>-4567.3</v>
      </c>
      <c r="D276" s="13">
        <f>IF('Daily PnL Log'!D504&lt;&gt;"",'Daily PnL Log'!D504,"")</f>
        <v>3217.7</v>
      </c>
      <c r="E276" s="13">
        <f>IF('Daily PnL Log'!E504&lt;&gt;"",'Daily PnL Log'!E504,"")</f>
        <v>-4546.8</v>
      </c>
      <c r="F276" s="13">
        <f>IF('Daily PnL Log'!F504&lt;&gt;"",'Daily PnL Log'!F504,"")</f>
        <v>16463.5</v>
      </c>
      <c r="G276" s="13">
        <f>IF('Daily PnL Log'!G504&lt;&gt;"",'Daily PnL Log'!G504,"")</f>
        <v>36207.4</v>
      </c>
      <c r="H276" s="13">
        <f>IF('Daily PnL Log'!H504&lt;&gt;"",'Daily PnL Log'!H504,"")</f>
        <v>0</v>
      </c>
      <c r="I276" s="13">
        <f>IF('Daily PnL Log'!I504&lt;&gt;"",'Daily PnL Log'!I504,"")</f>
        <v>0</v>
      </c>
      <c r="J276" s="13">
        <f>IF('Daily PnL Log'!J504&lt;&gt;"",'Daily PnL Log'!J504,"")</f>
        <v>46774.5</v>
      </c>
      <c r="K276" s="13">
        <f>IF('Daily PnL Log'!K504&lt;&gt;"",'Daily PnL Log'!K504,"")</f>
        <v>-62.39</v>
      </c>
      <c r="L276" s="13">
        <f>IF('Daily PnL Log'!L504&lt;&gt;"",'Daily PnL Log'!L504,"")</f>
        <v>-441.37</v>
      </c>
      <c r="M276" s="13">
        <f>IF('Daily PnL Log'!M504&lt;&gt;"",'Daily PnL Log'!M504,"")</f>
        <v>-503.76</v>
      </c>
      <c r="N276" s="13">
        <f>IF('Daily PnL Log'!N504&lt;&gt;"",'Daily PnL Log'!N504,"")</f>
        <v>46270.74</v>
      </c>
      <c r="O276" s="13">
        <f t="shared" si="49"/>
        <v>919325.90000000095</v>
      </c>
      <c r="P276" s="13">
        <f t="shared" si="50"/>
        <v>566807.40000000014</v>
      </c>
      <c r="Q276" s="13">
        <f t="shared" si="51"/>
        <v>125313.4</v>
      </c>
      <c r="R276" s="13">
        <f t="shared" si="52"/>
        <v>534459.99999999965</v>
      </c>
      <c r="S276" s="13">
        <f t="shared" si="53"/>
        <v>702599.10000000044</v>
      </c>
      <c r="T276" s="13">
        <f t="shared" si="54"/>
        <v>-15685.500000000002</v>
      </c>
      <c r="U276" s="13">
        <f t="shared" si="55"/>
        <v>0</v>
      </c>
      <c r="V276" s="13">
        <f t="shared" si="56"/>
        <v>2832820.2999999975</v>
      </c>
      <c r="W276" s="13">
        <f>IF('Daily PnL Log'!W504&lt;&gt;"",'Daily PnL Log'!W504,"")</f>
        <v>1108210</v>
      </c>
      <c r="X276" s="15">
        <f>IF('Daily PnL Log'!X504&lt;&gt;"",'Daily PnL Log'!X504,"")</f>
        <v>4.1752682253363531E-2</v>
      </c>
      <c r="Y276" s="13" t="str">
        <f>IF('Daily PnL Log'!Y504&lt;&gt;"",'Daily PnL Log'!Y504,"")</f>
        <v/>
      </c>
      <c r="Z276" s="13" t="str">
        <f>IF('Daily PnL Log'!AA504&lt;&gt;"",'Daily PnL Log'!AA504,"")</f>
        <v/>
      </c>
      <c r="AA276" s="13"/>
      <c r="AB276" s="13">
        <f>IF('Daily PnL Log'!AC504&lt;&gt;"",'Daily PnL Log'!AC504,"")</f>
        <v>569061.97</v>
      </c>
    </row>
    <row r="277" spans="1:28" x14ac:dyDescent="0.25">
      <c r="A277" s="48" t="str">
        <f t="shared" si="42"/>
        <v>Nov</v>
      </c>
      <c r="B277" s="2">
        <f>'Daily PnL Log'!B505</f>
        <v>44894</v>
      </c>
      <c r="C277" s="11">
        <f>IF('Daily PnL Log'!C505&lt;&gt;"",'Daily PnL Log'!C505,"")</f>
        <v>-13162.7</v>
      </c>
      <c r="D277" s="11">
        <f>IF('Daily PnL Log'!D505&lt;&gt;"",'Daily PnL Log'!D505,"")</f>
        <v>14904.7</v>
      </c>
      <c r="E277" s="11">
        <f>IF('Daily PnL Log'!E505&lt;&gt;"",'Daily PnL Log'!E505,"")</f>
        <v>984.1</v>
      </c>
      <c r="F277" s="11">
        <f>IF('Daily PnL Log'!F505&lt;&gt;"",'Daily PnL Log'!F505,"")</f>
        <v>8602.5</v>
      </c>
      <c r="G277" s="11">
        <f>IF('Daily PnL Log'!G505&lt;&gt;"",'Daily PnL Log'!G505,"")</f>
        <v>-3223.5</v>
      </c>
      <c r="H277" s="11">
        <f>IF('Daily PnL Log'!H505&lt;&gt;"",'Daily PnL Log'!H505,"")</f>
        <v>0</v>
      </c>
      <c r="I277" s="11">
        <f>IF('Daily PnL Log'!I505&lt;&gt;"",'Daily PnL Log'!I505,"")</f>
        <v>0</v>
      </c>
      <c r="J277" s="11">
        <f>IF('Daily PnL Log'!J505&lt;&gt;"",'Daily PnL Log'!J505,"")</f>
        <v>8105.1</v>
      </c>
      <c r="K277" s="11">
        <f>IF('Daily PnL Log'!K505&lt;&gt;"",'Daily PnL Log'!K505,"")</f>
        <v>-47.33</v>
      </c>
      <c r="L277" s="11">
        <f>IF('Daily PnL Log'!L505&lt;&gt;"",'Daily PnL Log'!L505,"")</f>
        <v>-335.11</v>
      </c>
      <c r="M277" s="11">
        <f>IF('Daily PnL Log'!M505&lt;&gt;"",'Daily PnL Log'!M505,"")</f>
        <v>-382.44</v>
      </c>
      <c r="N277" s="11">
        <f>IF('Daily PnL Log'!N505&lt;&gt;"",'Daily PnL Log'!N505,"")</f>
        <v>7722.6600000000008</v>
      </c>
      <c r="O277" s="11">
        <f t="shared" si="49"/>
        <v>906163.200000001</v>
      </c>
      <c r="P277" s="11">
        <f t="shared" si="50"/>
        <v>581712.10000000009</v>
      </c>
      <c r="Q277" s="11">
        <f t="shared" si="51"/>
        <v>126297.5</v>
      </c>
      <c r="R277" s="11">
        <f t="shared" si="52"/>
        <v>543062.49999999965</v>
      </c>
      <c r="S277" s="11">
        <f t="shared" si="53"/>
        <v>699375.60000000044</v>
      </c>
      <c r="T277" s="11">
        <f t="shared" si="54"/>
        <v>-15685.500000000002</v>
      </c>
      <c r="U277" s="11">
        <f t="shared" si="55"/>
        <v>0</v>
      </c>
      <c r="V277" s="11">
        <f t="shared" si="56"/>
        <v>2840925.3999999976</v>
      </c>
      <c r="W277" s="11">
        <f>IF('Daily PnL Log'!W505&lt;&gt;"",'Daily PnL Log'!W505,"")</f>
        <v>1084379</v>
      </c>
      <c r="X277" s="16">
        <f>IF('Daily PnL Log'!X505&lt;&gt;"",'Daily PnL Log'!X505,"")</f>
        <v>7.1217351129079414E-3</v>
      </c>
      <c r="Y277" s="11" t="str">
        <f>IF('Daily PnL Log'!Y505&lt;&gt;"",'Daily PnL Log'!Y505,"")</f>
        <v/>
      </c>
      <c r="Z277" s="11" t="str">
        <f>IF('Daily PnL Log'!AA505&lt;&gt;"",'Daily PnL Log'!AA505,"")</f>
        <v/>
      </c>
      <c r="AA277" s="11"/>
      <c r="AB277" s="11">
        <f>IF('Daily PnL Log'!AC505&lt;&gt;"",'Daily PnL Log'!AC505,"")</f>
        <v>591056.03</v>
      </c>
    </row>
    <row r="278" spans="1:28" x14ac:dyDescent="0.25">
      <c r="A278" s="47" t="str">
        <f t="shared" si="42"/>
        <v>Nov</v>
      </c>
      <c r="B278" s="14">
        <f>'Daily PnL Log'!B506</f>
        <v>44895</v>
      </c>
      <c r="C278" s="13">
        <f>IF('Daily PnL Log'!C506&lt;&gt;"",'Daily PnL Log'!C506,"")</f>
        <v>25732.2</v>
      </c>
      <c r="D278" s="13">
        <f>IF('Daily PnL Log'!D506&lt;&gt;"",'Daily PnL Log'!D506,"")</f>
        <v>-11502.7</v>
      </c>
      <c r="E278" s="13">
        <f>IF('Daily PnL Log'!E506&lt;&gt;"",'Daily PnL Log'!E506,"")</f>
        <v>-11678.1</v>
      </c>
      <c r="F278" s="13">
        <f>IF('Daily PnL Log'!F506&lt;&gt;"",'Daily PnL Log'!F506,"")</f>
        <v>11086.2</v>
      </c>
      <c r="G278" s="13">
        <f>IF('Daily PnL Log'!G506&lt;&gt;"",'Daily PnL Log'!G506,"")</f>
        <v>13394.7</v>
      </c>
      <c r="H278" s="13">
        <f>IF('Daily PnL Log'!H506&lt;&gt;"",'Daily PnL Log'!H506,"")</f>
        <v>0</v>
      </c>
      <c r="I278" s="13">
        <f>IF('Daily PnL Log'!I506&lt;&gt;"",'Daily PnL Log'!I506,"")</f>
        <v>0</v>
      </c>
      <c r="J278" s="13">
        <f>IF('Daily PnL Log'!J506&lt;&gt;"",'Daily PnL Log'!J506,"")</f>
        <v>27032.300000000003</v>
      </c>
      <c r="K278" s="13">
        <f>IF('Daily PnL Log'!K506&lt;&gt;"",'Daily PnL Log'!K506,"")</f>
        <v>-69.19</v>
      </c>
      <c r="L278" s="13">
        <f>IF('Daily PnL Log'!L506&lt;&gt;"",'Daily PnL Log'!L506,"")</f>
        <v>-490.13</v>
      </c>
      <c r="M278" s="13">
        <f>IF('Daily PnL Log'!M506&lt;&gt;"",'Daily PnL Log'!M506,"")</f>
        <v>-559.31999999999994</v>
      </c>
      <c r="N278" s="13">
        <f>IF('Daily PnL Log'!N506&lt;&gt;"",'Daily PnL Log'!N506,"")</f>
        <v>26472.980000000003</v>
      </c>
      <c r="O278" s="13">
        <f t="shared" si="49"/>
        <v>931895.40000000095</v>
      </c>
      <c r="P278" s="13">
        <f t="shared" si="50"/>
        <v>570209.40000000014</v>
      </c>
      <c r="Q278" s="13">
        <f t="shared" si="51"/>
        <v>114619.4</v>
      </c>
      <c r="R278" s="13">
        <f t="shared" si="52"/>
        <v>554148.6999999996</v>
      </c>
      <c r="S278" s="13">
        <f t="shared" si="53"/>
        <v>712770.3000000004</v>
      </c>
      <c r="T278" s="13">
        <f t="shared" si="54"/>
        <v>-15685.500000000002</v>
      </c>
      <c r="U278" s="13">
        <f t="shared" si="55"/>
        <v>0</v>
      </c>
      <c r="V278" s="13">
        <f t="shared" si="56"/>
        <v>2867957.6999999974</v>
      </c>
      <c r="W278" s="13">
        <f>IF('Daily PnL Log'!W506&lt;&gt;"",'Daily PnL Log'!W506,"")</f>
        <v>977384</v>
      </c>
      <c r="X278" s="15">
        <f>IF('Daily PnL Log'!X506&lt;&gt;"",'Daily PnL Log'!X506,"")</f>
        <v>2.7085546724726416E-2</v>
      </c>
      <c r="Y278" s="13">
        <f>IF('Daily PnL Log'!Y506&lt;&gt;"",'Daily PnL Log'!Y506,"")</f>
        <v>-4861</v>
      </c>
      <c r="Z278" s="13" t="str">
        <f>IF('Daily PnL Log'!AA506&lt;&gt;"",'Daily PnL Log'!AA506,"")</f>
        <v/>
      </c>
      <c r="AA278" s="13"/>
      <c r="AB278" s="13">
        <f>IF('Daily PnL Log'!AC506&lt;&gt;"",'Daily PnL Log'!AC506,"")</f>
        <v>606546.71</v>
      </c>
    </row>
    <row r="279" spans="1:28" x14ac:dyDescent="0.25">
      <c r="A279" s="48" t="str">
        <f t="shared" si="42"/>
        <v>Dec</v>
      </c>
      <c r="B279" s="2">
        <f>'Daily PnL Log'!B507</f>
        <v>44896</v>
      </c>
      <c r="C279" s="11">
        <f>IF('Daily PnL Log'!C507&lt;&gt;"",'Daily PnL Log'!C507,"")</f>
        <v>63144.3</v>
      </c>
      <c r="D279" s="11">
        <f>IF('Daily PnL Log'!D507&lt;&gt;"",'Daily PnL Log'!D507,"")</f>
        <v>-8269.2000000000007</v>
      </c>
      <c r="E279" s="11">
        <f>IF('Daily PnL Log'!E507&lt;&gt;"",'Daily PnL Log'!E507,"")</f>
        <v>-136624.4</v>
      </c>
      <c r="F279" s="11">
        <f>IF('Daily PnL Log'!F507&lt;&gt;"",'Daily PnL Log'!F507,"")</f>
        <v>22482.400000000001</v>
      </c>
      <c r="G279" s="11">
        <f>IF('Daily PnL Log'!G507&lt;&gt;"",'Daily PnL Log'!G507,"")</f>
        <v>10665.4</v>
      </c>
      <c r="H279" s="11">
        <f>IF('Daily PnL Log'!H507&lt;&gt;"",'Daily PnL Log'!H507,"")</f>
        <v>0</v>
      </c>
      <c r="I279" s="11">
        <f>IF('Daily PnL Log'!I507&lt;&gt;"",'Daily PnL Log'!I507,"")</f>
        <v>0</v>
      </c>
      <c r="J279" s="11">
        <f>IF('Daily PnL Log'!J507&lt;&gt;"",'Daily PnL Log'!J507,"")</f>
        <v>-48601.499999999985</v>
      </c>
      <c r="K279" s="11">
        <f>IF('Daily PnL Log'!K507&lt;&gt;"",'Daily PnL Log'!K507,"")</f>
        <v>-56.86</v>
      </c>
      <c r="L279" s="11">
        <f>IF('Daily PnL Log'!L507&lt;&gt;"",'Daily PnL Log'!L507,"")</f>
        <v>-403.65</v>
      </c>
      <c r="M279" s="11">
        <f>IF('Daily PnL Log'!M507&lt;&gt;"",'Daily PnL Log'!M507,"")</f>
        <v>-460.51</v>
      </c>
      <c r="N279" s="11">
        <f>IF('Daily PnL Log'!N507&lt;&gt;"",'Daily PnL Log'!N507,"")</f>
        <v>-49062.009999999987</v>
      </c>
      <c r="O279" s="11">
        <f t="shared" ref="O279:O299" si="57">IF(C279&lt;&gt;"",O278+C279,"")</f>
        <v>995039.700000001</v>
      </c>
      <c r="P279" s="11">
        <f t="shared" ref="P279:P299" si="58">IF(D279&lt;&gt;"",P278+D279,"")</f>
        <v>561940.20000000019</v>
      </c>
      <c r="Q279" s="11">
        <f t="shared" ref="Q279:Q299" si="59">IF(E279&lt;&gt;"",Q278+E279,"")</f>
        <v>-22005</v>
      </c>
      <c r="R279" s="11">
        <f t="shared" ref="R279:R299" si="60">IF(F279&lt;&gt;"",R278+F279,"")</f>
        <v>576631.09999999963</v>
      </c>
      <c r="S279" s="11">
        <f t="shared" ref="S279:S299" si="61">IF(G279&lt;&gt;"",S278+G279,"")</f>
        <v>723435.70000000042</v>
      </c>
      <c r="T279" s="11">
        <f t="shared" ref="T279:T299" si="62">IF(H279&lt;&gt;"",T278+H279,"")</f>
        <v>-15685.500000000002</v>
      </c>
      <c r="U279" s="11">
        <f t="shared" ref="U279:U299" si="63">IF(I279&lt;&gt;"",U278+I279,"")</f>
        <v>0</v>
      </c>
      <c r="V279" s="11">
        <f t="shared" ref="V279:V299" si="64">IF(J279&lt;&gt;"",V278+J279,"")</f>
        <v>2819356.1999999974</v>
      </c>
      <c r="W279" s="11">
        <f>IF('Daily PnL Log'!W507&lt;&gt;"",'Daily PnL Log'!W507,"")</f>
        <v>761090</v>
      </c>
      <c r="X279" s="16">
        <f>IF('Daily PnL Log'!X507&lt;&gt;"",'Daily PnL Log'!X507,"")</f>
        <v>-6.4462823056405924E-2</v>
      </c>
      <c r="Y279" s="11" t="str">
        <f>IF('Daily PnL Log'!Y507&lt;&gt;"",'Daily PnL Log'!Y507,"")</f>
        <v/>
      </c>
      <c r="Z279" s="11" t="str">
        <f>IF('Daily PnL Log'!AA507&lt;&gt;"",'Daily PnL Log'!AA507,"")</f>
        <v/>
      </c>
      <c r="AA279" s="11"/>
      <c r="AB279" s="11">
        <f>IF('Daily PnL Log'!AC507&lt;&gt;"",'Daily PnL Log'!AC507,"")</f>
        <v>676074.95</v>
      </c>
    </row>
    <row r="280" spans="1:28" x14ac:dyDescent="0.25">
      <c r="A280" s="47" t="str">
        <f t="shared" si="42"/>
        <v>Dec</v>
      </c>
      <c r="B280" s="14">
        <f>'Daily PnL Log'!B508</f>
        <v>44897</v>
      </c>
      <c r="C280" s="13">
        <f>IF('Daily PnL Log'!C508&lt;&gt;"",'Daily PnL Log'!C508,"")</f>
        <v>-20846.2</v>
      </c>
      <c r="D280" s="13">
        <f>IF('Daily PnL Log'!D508&lt;&gt;"",'Daily PnL Log'!D508,"")</f>
        <v>-7034.9</v>
      </c>
      <c r="E280" s="13">
        <f>IF('Daily PnL Log'!E508&lt;&gt;"",'Daily PnL Log'!E508,"")</f>
        <v>38853.699999999997</v>
      </c>
      <c r="F280" s="13">
        <f>IF('Daily PnL Log'!F508&lt;&gt;"",'Daily PnL Log'!F508,"")</f>
        <v>-15309.5</v>
      </c>
      <c r="G280" s="13">
        <f>IF('Daily PnL Log'!G508&lt;&gt;"",'Daily PnL Log'!G508,"")</f>
        <v>10128.799999999999</v>
      </c>
      <c r="H280" s="13">
        <f>IF('Daily PnL Log'!H508&lt;&gt;"",'Daily PnL Log'!H508,"")</f>
        <v>0</v>
      </c>
      <c r="I280" s="13">
        <f>IF('Daily PnL Log'!I508&lt;&gt;"",'Daily PnL Log'!I508,"")</f>
        <v>0</v>
      </c>
      <c r="J280" s="13">
        <f>IF('Daily PnL Log'!J508&lt;&gt;"",'Daily PnL Log'!J508,"")</f>
        <v>5791.8999999999978</v>
      </c>
      <c r="K280" s="13">
        <f>IF('Daily PnL Log'!K508&lt;&gt;"",'Daily PnL Log'!K508,"")</f>
        <v>-62.18</v>
      </c>
      <c r="L280" s="13">
        <f>IF('Daily PnL Log'!L508&lt;&gt;"",'Daily PnL Log'!L508,"")</f>
        <v>-439.07</v>
      </c>
      <c r="M280" s="13">
        <f>IF('Daily PnL Log'!M508&lt;&gt;"",'Daily PnL Log'!M508,"")</f>
        <v>-501.25</v>
      </c>
      <c r="N280" s="13">
        <f>IF('Daily PnL Log'!N508&lt;&gt;"",'Daily PnL Log'!N508,"")</f>
        <v>5290.6499999999978</v>
      </c>
      <c r="O280" s="13">
        <f t="shared" si="57"/>
        <v>974193.50000000105</v>
      </c>
      <c r="P280" s="13">
        <f t="shared" si="58"/>
        <v>554905.30000000016</v>
      </c>
      <c r="Q280" s="13">
        <f t="shared" si="59"/>
        <v>16848.699999999997</v>
      </c>
      <c r="R280" s="13">
        <f t="shared" si="60"/>
        <v>561321.59999999963</v>
      </c>
      <c r="S280" s="13">
        <f t="shared" si="61"/>
        <v>733564.50000000047</v>
      </c>
      <c r="T280" s="13">
        <f t="shared" si="62"/>
        <v>-15685.500000000002</v>
      </c>
      <c r="U280" s="13">
        <f t="shared" si="63"/>
        <v>0</v>
      </c>
      <c r="V280" s="13">
        <f t="shared" si="64"/>
        <v>2825148.0999999973</v>
      </c>
      <c r="W280" s="13">
        <f>IF('Daily PnL Log'!W508&lt;&gt;"",'Daily PnL Log'!W508,"")</f>
        <v>849503</v>
      </c>
      <c r="X280" s="15">
        <f>IF('Daily PnL Log'!X508&lt;&gt;"",'Daily PnL Log'!X508,"")</f>
        <v>6.2279356282438055E-3</v>
      </c>
      <c r="Y280" s="13">
        <f>IF('Daily PnL Log'!Y508&lt;&gt;"",'Daily PnL Log'!Y508,"")</f>
        <v>16915</v>
      </c>
      <c r="Z280" s="13" t="str">
        <f>IF('Daily PnL Log'!AA508&lt;&gt;"",'Daily PnL Log'!AA508,"")</f>
        <v/>
      </c>
      <c r="AA280" s="13"/>
      <c r="AB280" s="13">
        <f>IF('Daily PnL Log'!AC508&lt;&gt;"",'Daily PnL Log'!AC508,"")</f>
        <v>569793.44999999995</v>
      </c>
    </row>
    <row r="281" spans="1:28" x14ac:dyDescent="0.25">
      <c r="A281" s="48" t="str">
        <f t="shared" ref="A281:A299" si="65">TEXT(B281,"mmm")</f>
        <v>Dec</v>
      </c>
      <c r="B281" s="2">
        <f>'Daily PnL Log'!B509</f>
        <v>44900</v>
      </c>
      <c r="C281" s="11">
        <f>IF('Daily PnL Log'!C509&lt;&gt;"",'Daily PnL Log'!C509,"")</f>
        <v>-26321</v>
      </c>
      <c r="D281" s="11">
        <f>IF('Daily PnL Log'!D509&lt;&gt;"",'Daily PnL Log'!D509,"")</f>
        <v>-4092.4</v>
      </c>
      <c r="E281" s="11">
        <f>IF('Daily PnL Log'!E509&lt;&gt;"",'Daily PnL Log'!E509,"")</f>
        <v>-15218.6</v>
      </c>
      <c r="F281" s="11">
        <f>IF('Daily PnL Log'!F509&lt;&gt;"",'Daily PnL Log'!F509,"")</f>
        <v>-11521</v>
      </c>
      <c r="G281" s="11">
        <f>IF('Daily PnL Log'!G509&lt;&gt;"",'Daily PnL Log'!G509,"")</f>
        <v>-18725.2</v>
      </c>
      <c r="H281" s="11">
        <f>IF('Daily PnL Log'!H509&lt;&gt;"",'Daily PnL Log'!H509,"")</f>
        <v>0</v>
      </c>
      <c r="I281" s="11">
        <f>IF('Daily PnL Log'!I509&lt;&gt;"",'Daily PnL Log'!I509,"")</f>
        <v>0</v>
      </c>
      <c r="J281" s="11">
        <f>IF('Daily PnL Log'!J509&lt;&gt;"",'Daily PnL Log'!J509,"")</f>
        <v>-75878.2</v>
      </c>
      <c r="K281" s="11">
        <f>IF('Daily PnL Log'!K509&lt;&gt;"",'Daily PnL Log'!K509,"")</f>
        <v>-68.540000000000006</v>
      </c>
      <c r="L281" s="11">
        <f>IF('Daily PnL Log'!L509&lt;&gt;"",'Daily PnL Log'!L509,"")</f>
        <v>-484.61</v>
      </c>
      <c r="M281" s="11">
        <f>IF('Daily PnL Log'!M509&lt;&gt;"",'Daily PnL Log'!M509,"")</f>
        <v>-553.15</v>
      </c>
      <c r="N281" s="11">
        <f>IF('Daily PnL Log'!N509&lt;&gt;"",'Daily PnL Log'!N509,"")</f>
        <v>-76431.349999999991</v>
      </c>
      <c r="O281" s="11">
        <f t="shared" si="57"/>
        <v>947872.50000000105</v>
      </c>
      <c r="P281" s="11">
        <f t="shared" si="58"/>
        <v>550812.90000000014</v>
      </c>
      <c r="Q281" s="11">
        <f t="shared" si="59"/>
        <v>1630.0999999999967</v>
      </c>
      <c r="R281" s="11">
        <f t="shared" si="60"/>
        <v>549800.59999999963</v>
      </c>
      <c r="S281" s="11">
        <f t="shared" si="61"/>
        <v>714839.30000000051</v>
      </c>
      <c r="T281" s="11">
        <f t="shared" si="62"/>
        <v>-15685.500000000002</v>
      </c>
      <c r="U281" s="11">
        <f t="shared" si="63"/>
        <v>0</v>
      </c>
      <c r="V281" s="11">
        <f t="shared" si="64"/>
        <v>2749269.8999999971</v>
      </c>
      <c r="W281" s="11">
        <f>IF('Daily PnL Log'!W509&lt;&gt;"",'Daily PnL Log'!W509,"")</f>
        <v>765992</v>
      </c>
      <c r="X281" s="16">
        <f>IF('Daily PnL Log'!X509&lt;&gt;"",'Daily PnL Log'!X509,"")</f>
        <v>-9.9780872385090175E-2</v>
      </c>
      <c r="Y281" s="11">
        <f>IF('Daily PnL Log'!Y509&lt;&gt;"",'Daily PnL Log'!Y509,"")</f>
        <v>-1487</v>
      </c>
      <c r="Z281" s="11" t="str">
        <f>IF('Daily PnL Log'!AA509&lt;&gt;"",'Daily PnL Log'!AA509,"")</f>
        <v/>
      </c>
      <c r="AA281" s="11"/>
      <c r="AB281" s="11">
        <f>IF('Daily PnL Log'!AC509&lt;&gt;"",'Daily PnL Log'!AC509,"")</f>
        <v>479056.8</v>
      </c>
    </row>
    <row r="282" spans="1:28" x14ac:dyDescent="0.25">
      <c r="A282" s="47" t="str">
        <f t="shared" si="65"/>
        <v>Dec</v>
      </c>
      <c r="B282" s="14">
        <f>'Daily PnL Log'!B510</f>
        <v>44901</v>
      </c>
      <c r="C282" s="13">
        <f>IF('Daily PnL Log'!C510&lt;&gt;"",'Daily PnL Log'!C510,"")</f>
        <v>63533.4</v>
      </c>
      <c r="D282" s="13">
        <f>IF('Daily PnL Log'!D510&lt;&gt;"",'Daily PnL Log'!D510,"")</f>
        <v>-39384.199999999997</v>
      </c>
      <c r="E282" s="13">
        <f>IF('Daily PnL Log'!E510&lt;&gt;"",'Daily PnL Log'!E510,"")</f>
        <v>3528.6</v>
      </c>
      <c r="F282" s="13">
        <f>IF('Daily PnL Log'!F510&lt;&gt;"",'Daily PnL Log'!F510,"")</f>
        <v>-30250.1</v>
      </c>
      <c r="G282" s="13">
        <f>IF('Daily PnL Log'!G510&lt;&gt;"",'Daily PnL Log'!G510,"")</f>
        <v>5424.6</v>
      </c>
      <c r="H282" s="13">
        <f>IF('Daily PnL Log'!H510&lt;&gt;"",'Daily PnL Log'!H510,"")</f>
        <v>0</v>
      </c>
      <c r="I282" s="13">
        <f>IF('Daily PnL Log'!I510&lt;&gt;"",'Daily PnL Log'!I510,"")</f>
        <v>0</v>
      </c>
      <c r="J282" s="13">
        <f>IF('Daily PnL Log'!J510&lt;&gt;"",'Daily PnL Log'!J510,"")</f>
        <v>2852.3000000000047</v>
      </c>
      <c r="K282" s="13">
        <f>IF('Daily PnL Log'!K510&lt;&gt;"",'Daily PnL Log'!K510,"")</f>
        <v>-79.2</v>
      </c>
      <c r="L282" s="13">
        <f>IF('Daily PnL Log'!L510&lt;&gt;"",'Daily PnL Log'!L510,"")</f>
        <v>-560.74</v>
      </c>
      <c r="M282" s="13">
        <f>IF('Daily PnL Log'!M510&lt;&gt;"",'Daily PnL Log'!M510,"")</f>
        <v>-639.94000000000005</v>
      </c>
      <c r="N282" s="13">
        <f>IF('Daily PnL Log'!N510&lt;&gt;"",'Daily PnL Log'!N510,"")</f>
        <v>2212.3600000000047</v>
      </c>
      <c r="O282" s="13">
        <f t="shared" si="57"/>
        <v>1011405.9000000011</v>
      </c>
      <c r="P282" s="13">
        <f t="shared" si="58"/>
        <v>511428.70000000013</v>
      </c>
      <c r="Q282" s="13">
        <f t="shared" si="59"/>
        <v>5158.6999999999971</v>
      </c>
      <c r="R282" s="13">
        <f t="shared" si="60"/>
        <v>519550.49999999965</v>
      </c>
      <c r="S282" s="13">
        <f t="shared" si="61"/>
        <v>720263.90000000049</v>
      </c>
      <c r="T282" s="13">
        <f t="shared" si="62"/>
        <v>-15685.500000000002</v>
      </c>
      <c r="U282" s="13">
        <f t="shared" si="63"/>
        <v>0</v>
      </c>
      <c r="V282" s="13">
        <f t="shared" si="64"/>
        <v>2752122.1999999969</v>
      </c>
      <c r="W282" s="13">
        <f>IF('Daily PnL Log'!W510&lt;&gt;"",'Daily PnL Log'!W510,"")</f>
        <v>863028</v>
      </c>
      <c r="X282" s="15">
        <f>IF('Daily PnL Log'!X510&lt;&gt;"",'Daily PnL Log'!X510,"")</f>
        <v>2.5634857733468725E-3</v>
      </c>
      <c r="Y282" s="13" t="str">
        <f>IF('Daily PnL Log'!Y510&lt;&gt;"",'Daily PnL Log'!Y510,"")</f>
        <v/>
      </c>
      <c r="Z282" s="13" t="str">
        <f>IF('Daily PnL Log'!AA510&lt;&gt;"",'Daily PnL Log'!AA510,"")</f>
        <v/>
      </c>
      <c r="AA282" s="13"/>
      <c r="AB282" s="13">
        <f>IF('Daily PnL Log'!AC510&lt;&gt;"",'Daily PnL Log'!AC510,"")</f>
        <v>483109.86</v>
      </c>
    </row>
    <row r="283" spans="1:28" x14ac:dyDescent="0.25">
      <c r="A283" s="48" t="str">
        <f t="shared" si="65"/>
        <v>Dec</v>
      </c>
      <c r="B283" s="2">
        <f>'Daily PnL Log'!B511</f>
        <v>44902</v>
      </c>
      <c r="C283" s="11">
        <f>IF('Daily PnL Log'!C511&lt;&gt;"",'Daily PnL Log'!C511,"")</f>
        <v>-13071.1</v>
      </c>
      <c r="D283" s="11">
        <f>IF('Daily PnL Log'!D511&lt;&gt;"",'Daily PnL Log'!D511,"")</f>
        <v>-10991.9</v>
      </c>
      <c r="E283" s="11">
        <f>IF('Daily PnL Log'!E511&lt;&gt;"",'Daily PnL Log'!E511,"")</f>
        <v>9019.1</v>
      </c>
      <c r="F283" s="11">
        <f>IF('Daily PnL Log'!F511&lt;&gt;"",'Daily PnL Log'!F511,"")</f>
        <v>-8525.7999999999993</v>
      </c>
      <c r="G283" s="11">
        <f>IF('Daily PnL Log'!G511&lt;&gt;"",'Daily PnL Log'!G511,"")</f>
        <v>-9640.1</v>
      </c>
      <c r="H283" s="11">
        <f>IF('Daily PnL Log'!H511&lt;&gt;"",'Daily PnL Log'!H511,"")</f>
        <v>0</v>
      </c>
      <c r="I283" s="11">
        <f>IF('Daily PnL Log'!I511&lt;&gt;"",'Daily PnL Log'!I511,"")</f>
        <v>0</v>
      </c>
      <c r="J283" s="11">
        <f>IF('Daily PnL Log'!J511&lt;&gt;"",'Daily PnL Log'!J511,"")</f>
        <v>-33209.799999999996</v>
      </c>
      <c r="K283" s="11">
        <f>IF('Daily PnL Log'!K511&lt;&gt;"",'Daily PnL Log'!K511,"")</f>
        <v>-66.56</v>
      </c>
      <c r="L283" s="11">
        <f>IF('Daily PnL Log'!L511&lt;&gt;"",'Daily PnL Log'!L511,"")</f>
        <v>-470.81</v>
      </c>
      <c r="M283" s="11">
        <f>IF('Daily PnL Log'!M511&lt;&gt;"",'Daily PnL Log'!M511,"")</f>
        <v>-537.37</v>
      </c>
      <c r="N283" s="11">
        <f>IF('Daily PnL Log'!N511&lt;&gt;"",'Daily PnL Log'!N511,"")</f>
        <v>-33747.17</v>
      </c>
      <c r="O283" s="11">
        <f t="shared" si="57"/>
        <v>998334.80000000109</v>
      </c>
      <c r="P283" s="11">
        <f t="shared" si="58"/>
        <v>500436.8000000001</v>
      </c>
      <c r="Q283" s="11">
        <f t="shared" si="59"/>
        <v>14177.799999999997</v>
      </c>
      <c r="R283" s="11">
        <f t="shared" si="60"/>
        <v>511024.69999999966</v>
      </c>
      <c r="S283" s="11">
        <f t="shared" si="61"/>
        <v>710623.80000000051</v>
      </c>
      <c r="T283" s="11">
        <f t="shared" si="62"/>
        <v>-15685.500000000002</v>
      </c>
      <c r="U283" s="11">
        <f t="shared" si="63"/>
        <v>0</v>
      </c>
      <c r="V283" s="11">
        <f t="shared" si="64"/>
        <v>2718912.3999999971</v>
      </c>
      <c r="W283" s="11">
        <f>IF('Daily PnL Log'!W511&lt;&gt;"",'Daily PnL Log'!W511,"")</f>
        <v>862604</v>
      </c>
      <c r="X283" s="16">
        <f>IF('Daily PnL Log'!X511&lt;&gt;"",'Daily PnL Log'!X511,"")</f>
        <v>-3.9122436251165078E-2</v>
      </c>
      <c r="Y283" s="11">
        <f>IF('Daily PnL Log'!Y511&lt;&gt;"",'Daily PnL Log'!Y511,"")</f>
        <v>-1122</v>
      </c>
      <c r="Z283" s="11" t="str">
        <f>IF('Daily PnL Log'!AA511&lt;&gt;"",'Daily PnL Log'!AA511,"")</f>
        <v/>
      </c>
      <c r="AA283" s="11"/>
      <c r="AB283" s="11">
        <f>IF('Daily PnL Log'!AC511&lt;&gt;"",'Daily PnL Log'!AC511,"")</f>
        <v>445228.24</v>
      </c>
    </row>
    <row r="284" spans="1:28" x14ac:dyDescent="0.25">
      <c r="A284" s="47" t="str">
        <f t="shared" si="65"/>
        <v>Dec</v>
      </c>
      <c r="B284" s="14">
        <f>'Daily PnL Log'!B512</f>
        <v>44903</v>
      </c>
      <c r="C284" s="13">
        <f>IF('Daily PnL Log'!C512&lt;&gt;"",'Daily PnL Log'!C512,"")</f>
        <v>-5597.8</v>
      </c>
      <c r="D284" s="13">
        <f>IF('Daily PnL Log'!D512&lt;&gt;"",'Daily PnL Log'!D512,"")</f>
        <v>1431</v>
      </c>
      <c r="E284" s="13">
        <f>IF('Daily PnL Log'!E512&lt;&gt;"",'Daily PnL Log'!E512,"")</f>
        <v>-4601.3999999999996</v>
      </c>
      <c r="F284" s="13">
        <f>IF('Daily PnL Log'!F512&lt;&gt;"",'Daily PnL Log'!F512,"")</f>
        <v>27047.3</v>
      </c>
      <c r="G284" s="13">
        <f>IF('Daily PnL Log'!G512&lt;&gt;"",'Daily PnL Log'!G512,"")</f>
        <v>-2665.3</v>
      </c>
      <c r="H284" s="13">
        <f>IF('Daily PnL Log'!H512&lt;&gt;"",'Daily PnL Log'!H512,"")</f>
        <v>0</v>
      </c>
      <c r="I284" s="13">
        <f>IF('Daily PnL Log'!I512&lt;&gt;"",'Daily PnL Log'!I512,"")</f>
        <v>0</v>
      </c>
      <c r="J284" s="13">
        <f>IF('Daily PnL Log'!J512&lt;&gt;"",'Daily PnL Log'!J512,"")</f>
        <v>15613.8</v>
      </c>
      <c r="K284" s="13">
        <f>IF('Daily PnL Log'!K512&lt;&gt;"",'Daily PnL Log'!K512,"")</f>
        <v>-45.08</v>
      </c>
      <c r="L284" s="13">
        <f>IF('Daily PnL Log'!L512&lt;&gt;"",'Daily PnL Log'!L512,"")</f>
        <v>-319.24</v>
      </c>
      <c r="M284" s="13">
        <f>IF('Daily PnL Log'!M512&lt;&gt;"",'Daily PnL Log'!M512,"")</f>
        <v>-364.32</v>
      </c>
      <c r="N284" s="13">
        <f>IF('Daily PnL Log'!N512&lt;&gt;"",'Daily PnL Log'!N512,"")</f>
        <v>15249.48</v>
      </c>
      <c r="O284" s="13">
        <f t="shared" si="57"/>
        <v>992737.00000000105</v>
      </c>
      <c r="P284" s="13">
        <f t="shared" si="58"/>
        <v>501867.8000000001</v>
      </c>
      <c r="Q284" s="13">
        <f t="shared" si="59"/>
        <v>9576.3999999999978</v>
      </c>
      <c r="R284" s="13">
        <f t="shared" si="60"/>
        <v>538071.99999999965</v>
      </c>
      <c r="S284" s="13">
        <f t="shared" si="61"/>
        <v>707958.50000000047</v>
      </c>
      <c r="T284" s="13">
        <f t="shared" si="62"/>
        <v>-15685.500000000002</v>
      </c>
      <c r="U284" s="13">
        <f t="shared" si="63"/>
        <v>0</v>
      </c>
      <c r="V284" s="13">
        <f t="shared" si="64"/>
        <v>2734526.1999999969</v>
      </c>
      <c r="W284" s="13">
        <f>IF('Daily PnL Log'!W512&lt;&gt;"",'Daily PnL Log'!W512,"")</f>
        <v>931122</v>
      </c>
      <c r="X284" s="15">
        <f>IF('Daily PnL Log'!X512&lt;&gt;"",'Daily PnL Log'!X512,"")</f>
        <v>1.6377531623138535E-2</v>
      </c>
      <c r="Y284" s="13" t="str">
        <f>IF('Daily PnL Log'!Y512&lt;&gt;"",'Daily PnL Log'!Y512,"")</f>
        <v/>
      </c>
      <c r="Z284" s="13" t="str">
        <f>IF('Daily PnL Log'!AA512&lt;&gt;"",'Daily PnL Log'!AA512,"")</f>
        <v/>
      </c>
      <c r="AA284" s="13"/>
      <c r="AB284" s="13">
        <f>IF('Daily PnL Log'!AC512&lt;&gt;"",'Daily PnL Log'!AC512,"")</f>
        <v>509191.92</v>
      </c>
    </row>
    <row r="285" spans="1:28" x14ac:dyDescent="0.25">
      <c r="A285" s="48" t="str">
        <f t="shared" si="65"/>
        <v>Dec</v>
      </c>
      <c r="B285" s="2">
        <f>'Daily PnL Log'!B513</f>
        <v>44904</v>
      </c>
      <c r="C285" s="11">
        <f>IF('Daily PnL Log'!C513&lt;&gt;"",'Daily PnL Log'!C513,"")</f>
        <v>-32873.599999999999</v>
      </c>
      <c r="D285" s="11">
        <f>IF('Daily PnL Log'!D513&lt;&gt;"",'Daily PnL Log'!D513,"")</f>
        <v>-7243.6</v>
      </c>
      <c r="E285" s="11">
        <f>IF('Daily PnL Log'!E513&lt;&gt;"",'Daily PnL Log'!E513,"")</f>
        <v>3664.3</v>
      </c>
      <c r="F285" s="11">
        <f>IF('Daily PnL Log'!F513&lt;&gt;"",'Daily PnL Log'!F513,"")</f>
        <v>3397.2</v>
      </c>
      <c r="G285" s="11">
        <f>IF('Daily PnL Log'!G513&lt;&gt;"",'Daily PnL Log'!G513,"")</f>
        <v>-1845.1</v>
      </c>
      <c r="H285" s="11">
        <f>IF('Daily PnL Log'!H513&lt;&gt;"",'Daily PnL Log'!H513,"")</f>
        <v>0</v>
      </c>
      <c r="I285" s="11">
        <f>IF('Daily PnL Log'!I513&lt;&gt;"",'Daily PnL Log'!I513,"")</f>
        <v>0</v>
      </c>
      <c r="J285" s="11">
        <f>IF('Daily PnL Log'!J513&lt;&gt;"",'Daily PnL Log'!J513,"")</f>
        <v>-34900.799999999996</v>
      </c>
      <c r="K285" s="11">
        <f>IF('Daily PnL Log'!K513&lt;&gt;"",'Daily PnL Log'!K513,"")</f>
        <v>-15.85</v>
      </c>
      <c r="L285" s="11">
        <f>IF('Daily PnL Log'!L513&lt;&gt;"",'Daily PnL Log'!L513,"")</f>
        <v>-110.86</v>
      </c>
      <c r="M285" s="11">
        <f>IF('Daily PnL Log'!M513&lt;&gt;"",'Daily PnL Log'!M513,"")</f>
        <v>-126.71</v>
      </c>
      <c r="N285" s="11">
        <f>IF('Daily PnL Log'!N513&lt;&gt;"",'Daily PnL Log'!N513,"")</f>
        <v>-35027.509999999995</v>
      </c>
      <c r="O285" s="11">
        <f t="shared" si="57"/>
        <v>959863.40000000107</v>
      </c>
      <c r="P285" s="11">
        <f t="shared" si="58"/>
        <v>494624.20000000013</v>
      </c>
      <c r="Q285" s="11">
        <f t="shared" si="59"/>
        <v>13240.699999999997</v>
      </c>
      <c r="R285" s="11">
        <f t="shared" si="60"/>
        <v>541469.1999999996</v>
      </c>
      <c r="S285" s="11">
        <f t="shared" si="61"/>
        <v>706113.40000000049</v>
      </c>
      <c r="T285" s="11">
        <f t="shared" si="62"/>
        <v>-15685.500000000002</v>
      </c>
      <c r="U285" s="11">
        <f t="shared" si="63"/>
        <v>0</v>
      </c>
      <c r="V285" s="11">
        <f t="shared" si="64"/>
        <v>2699625.3999999971</v>
      </c>
      <c r="W285" s="11">
        <f>IF('Daily PnL Log'!W513&lt;&gt;"",'Daily PnL Log'!W513,"")</f>
        <v>963555</v>
      </c>
      <c r="X285" s="16">
        <f>IF('Daily PnL Log'!X513&lt;&gt;"",'Daily PnL Log'!X513,"")</f>
        <v>-3.6352372205011647E-2</v>
      </c>
      <c r="Y285" s="11" t="str">
        <f>IF('Daily PnL Log'!Y513&lt;&gt;"",'Daily PnL Log'!Y513,"")</f>
        <v/>
      </c>
      <c r="Z285" s="11" t="str">
        <f>IF('Daily PnL Log'!AA513&lt;&gt;"",'Daily PnL Log'!AA513,"")</f>
        <v/>
      </c>
      <c r="AA285" s="11"/>
      <c r="AB285" s="11">
        <f>IF('Daily PnL Log'!AC513&lt;&gt;"",'Daily PnL Log'!AC513,"")</f>
        <v>457288.46</v>
      </c>
    </row>
    <row r="286" spans="1:28" x14ac:dyDescent="0.25">
      <c r="A286" s="47" t="str">
        <f t="shared" si="65"/>
        <v>Dec</v>
      </c>
      <c r="B286" s="14">
        <f>'Daily PnL Log'!B514</f>
        <v>44907</v>
      </c>
      <c r="C286" s="13">
        <f>IF('Daily PnL Log'!C514&lt;&gt;"",'Daily PnL Log'!C514,"")</f>
        <v>-14921.2</v>
      </c>
      <c r="D286" s="13">
        <f>IF('Daily PnL Log'!D514&lt;&gt;"",'Daily PnL Log'!D514,"")</f>
        <v>-2843.2</v>
      </c>
      <c r="E286" s="13">
        <f>IF('Daily PnL Log'!E514&lt;&gt;"",'Daily PnL Log'!E514,"")</f>
        <v>10981</v>
      </c>
      <c r="F286" s="13">
        <f>IF('Daily PnL Log'!F514&lt;&gt;"",'Daily PnL Log'!F514,"")</f>
        <v>26865.3</v>
      </c>
      <c r="G286" s="13">
        <f>IF('Daily PnL Log'!G514&lt;&gt;"",'Daily PnL Log'!G514,"")</f>
        <v>-3037.3</v>
      </c>
      <c r="H286" s="13">
        <f>IF('Daily PnL Log'!H514&lt;&gt;"",'Daily PnL Log'!H514,"")</f>
        <v>0</v>
      </c>
      <c r="I286" s="13">
        <f>IF('Daily PnL Log'!I514&lt;&gt;"",'Daily PnL Log'!I514,"")</f>
        <v>0</v>
      </c>
      <c r="J286" s="13">
        <f>IF('Daily PnL Log'!J514&lt;&gt;"",'Daily PnL Log'!J514,"")</f>
        <v>17044.599999999999</v>
      </c>
      <c r="K286" s="13">
        <f>IF('Daily PnL Log'!K514&lt;&gt;"",'Daily PnL Log'!K514,"")</f>
        <v>-64.37</v>
      </c>
      <c r="L286" s="13">
        <f>IF('Daily PnL Log'!L514&lt;&gt;"",'Daily PnL Log'!L514,"")</f>
        <v>-456.09</v>
      </c>
      <c r="M286" s="13">
        <f>IF('Daily PnL Log'!M514&lt;&gt;"",'Daily PnL Log'!M514,"")</f>
        <v>-520.46</v>
      </c>
      <c r="N286" s="13">
        <f>IF('Daily PnL Log'!N514&lt;&gt;"",'Daily PnL Log'!N514,"")</f>
        <v>16524.14</v>
      </c>
      <c r="O286" s="13">
        <f t="shared" si="57"/>
        <v>944942.20000000112</v>
      </c>
      <c r="P286" s="13">
        <f t="shared" si="58"/>
        <v>491781.00000000012</v>
      </c>
      <c r="Q286" s="13">
        <f t="shared" si="59"/>
        <v>24221.699999999997</v>
      </c>
      <c r="R286" s="13">
        <f t="shared" si="60"/>
        <v>568334.49999999965</v>
      </c>
      <c r="S286" s="13">
        <f t="shared" si="61"/>
        <v>703076.10000000044</v>
      </c>
      <c r="T286" s="13">
        <f t="shared" si="62"/>
        <v>-15685.500000000002</v>
      </c>
      <c r="U286" s="13">
        <f t="shared" si="63"/>
        <v>0</v>
      </c>
      <c r="V286" s="13">
        <f t="shared" si="64"/>
        <v>2716669.9999999972</v>
      </c>
      <c r="W286" s="13">
        <f>IF('Daily PnL Log'!W514&lt;&gt;"",'Daily PnL Log'!W514,"")</f>
        <v>904534</v>
      </c>
      <c r="X286" s="15">
        <f>IF('Daily PnL Log'!X514&lt;&gt;"",'Daily PnL Log'!X514,"")</f>
        <v>1.826812480238443E-2</v>
      </c>
      <c r="Y286" s="13">
        <f>IF('Daily PnL Log'!Y514&lt;&gt;"",'Daily PnL Log'!Y514,"")</f>
        <v>-125</v>
      </c>
      <c r="Z286" s="13" t="str">
        <f>IF('Daily PnL Log'!AA514&lt;&gt;"",'Daily PnL Log'!AA514,"")</f>
        <v/>
      </c>
      <c r="AA286" s="13"/>
      <c r="AB286" s="13">
        <f>IF('Daily PnL Log'!AC514&lt;&gt;"",'Daily PnL Log'!AC514,"")</f>
        <v>462163</v>
      </c>
    </row>
    <row r="287" spans="1:28" x14ac:dyDescent="0.25">
      <c r="A287" s="48" t="str">
        <f t="shared" si="65"/>
        <v>Dec</v>
      </c>
      <c r="B287" s="2">
        <f>'Daily PnL Log'!B515</f>
        <v>44908</v>
      </c>
      <c r="C287" s="11">
        <f>IF('Daily PnL Log'!C515&lt;&gt;"",'Daily PnL Log'!C515,"")</f>
        <v>25685.599999999999</v>
      </c>
      <c r="D287" s="11">
        <f>IF('Daily PnL Log'!D515&lt;&gt;"",'Daily PnL Log'!D515,"")</f>
        <v>-17364.2</v>
      </c>
      <c r="E287" s="11">
        <f>IF('Daily PnL Log'!E515&lt;&gt;"",'Daily PnL Log'!E515,"")</f>
        <v>3408</v>
      </c>
      <c r="F287" s="11">
        <f>IF('Daily PnL Log'!F515&lt;&gt;"",'Daily PnL Log'!F515,"")</f>
        <v>12399.9</v>
      </c>
      <c r="G287" s="11">
        <f>IF('Daily PnL Log'!G515&lt;&gt;"",'Daily PnL Log'!G515,"")</f>
        <v>-9484.2000000000007</v>
      </c>
      <c r="H287" s="11">
        <f>IF('Daily PnL Log'!H515&lt;&gt;"",'Daily PnL Log'!H515,"")</f>
        <v>0</v>
      </c>
      <c r="I287" s="11">
        <f>IF('Daily PnL Log'!I515&lt;&gt;"",'Daily PnL Log'!I515,"")</f>
        <v>0</v>
      </c>
      <c r="J287" s="11">
        <f>IF('Daily PnL Log'!J515&lt;&gt;"",'Daily PnL Log'!J515,"")</f>
        <v>14645.099999999995</v>
      </c>
      <c r="K287" s="11">
        <f>IF('Daily PnL Log'!K515&lt;&gt;"",'Daily PnL Log'!K515,"")</f>
        <v>-50.99</v>
      </c>
      <c r="L287" s="11">
        <f>IF('Daily PnL Log'!L515&lt;&gt;"",'Daily PnL Log'!L515,"")</f>
        <v>-360.38</v>
      </c>
      <c r="M287" s="11">
        <f>IF('Daily PnL Log'!M515&lt;&gt;"",'Daily PnL Log'!M515,"")</f>
        <v>-411.37</v>
      </c>
      <c r="N287" s="11">
        <f>IF('Daily PnL Log'!N515&lt;&gt;"",'Daily PnL Log'!N515,"")</f>
        <v>14233.729999999994</v>
      </c>
      <c r="O287" s="11">
        <f t="shared" si="57"/>
        <v>970627.80000000109</v>
      </c>
      <c r="P287" s="11">
        <f t="shared" si="58"/>
        <v>474416.8000000001</v>
      </c>
      <c r="Q287" s="11">
        <f t="shared" si="59"/>
        <v>27629.699999999997</v>
      </c>
      <c r="R287" s="11">
        <f t="shared" si="60"/>
        <v>580734.39999999967</v>
      </c>
      <c r="S287" s="11">
        <f t="shared" si="61"/>
        <v>693591.90000000049</v>
      </c>
      <c r="T287" s="11">
        <f t="shared" si="62"/>
        <v>-15685.500000000002</v>
      </c>
      <c r="U287" s="11">
        <f t="shared" si="63"/>
        <v>0</v>
      </c>
      <c r="V287" s="11">
        <f t="shared" si="64"/>
        <v>2731315.0999999973</v>
      </c>
      <c r="W287" s="11">
        <f>IF('Daily PnL Log'!W515&lt;&gt;"",'Daily PnL Log'!W515,"")</f>
        <v>826872</v>
      </c>
      <c r="X287" s="16">
        <f>IF('Daily PnL Log'!X515&lt;&gt;"",'Daily PnL Log'!X515,"")</f>
        <v>1.721394605210963E-2</v>
      </c>
      <c r="Y287" s="11">
        <f>IF('Daily PnL Log'!Y515&lt;&gt;"",'Daily PnL Log'!Y515,"")</f>
        <v>-7310</v>
      </c>
      <c r="Z287" s="11" t="str">
        <f>IF('Daily PnL Log'!AA515&lt;&gt;"",'Daily PnL Log'!AA515,"")</f>
        <v/>
      </c>
      <c r="AA287" s="11"/>
      <c r="AB287" s="11">
        <f>IF('Daily PnL Log'!AC515&lt;&gt;"",'Daily PnL Log'!AC515,"")</f>
        <v>496845.38</v>
      </c>
    </row>
    <row r="288" spans="1:28" x14ac:dyDescent="0.25">
      <c r="A288" s="47" t="str">
        <f t="shared" si="65"/>
        <v>Dec</v>
      </c>
      <c r="B288" s="14">
        <f>'Daily PnL Log'!B516</f>
        <v>44909</v>
      </c>
      <c r="C288" s="13">
        <f>IF('Daily PnL Log'!C516&lt;&gt;"",'Daily PnL Log'!C516,"")</f>
        <v>-27884.3</v>
      </c>
      <c r="D288" s="13">
        <f>IF('Daily PnL Log'!D516&lt;&gt;"",'Daily PnL Log'!D516,"")</f>
        <v>-8228.7000000000007</v>
      </c>
      <c r="E288" s="13">
        <f>IF('Daily PnL Log'!E516&lt;&gt;"",'Daily PnL Log'!E516,"")</f>
        <v>-4502.1000000000004</v>
      </c>
      <c r="F288" s="13">
        <f>IF('Daily PnL Log'!F516&lt;&gt;"",'Daily PnL Log'!F516,"")</f>
        <v>-2721.5</v>
      </c>
      <c r="G288" s="13">
        <f>IF('Daily PnL Log'!G516&lt;&gt;"",'Daily PnL Log'!G516,"")</f>
        <v>22703.200000000001</v>
      </c>
      <c r="H288" s="13">
        <f>IF('Daily PnL Log'!H516&lt;&gt;"",'Daily PnL Log'!H516,"")</f>
        <v>-870.9</v>
      </c>
      <c r="I288" s="13">
        <f>IF('Daily PnL Log'!I516&lt;&gt;"",'Daily PnL Log'!I516,"")</f>
        <v>0</v>
      </c>
      <c r="J288" s="13">
        <f>IF('Daily PnL Log'!J516&lt;&gt;"",'Daily PnL Log'!J516,"")</f>
        <v>-21504.3</v>
      </c>
      <c r="K288" s="13">
        <f>IF('Daily PnL Log'!K516&lt;&gt;"",'Daily PnL Log'!K516,"")</f>
        <v>-46.84</v>
      </c>
      <c r="L288" s="13">
        <f>IF('Daily PnL Log'!L516&lt;&gt;"",'Daily PnL Log'!L516,"")</f>
        <v>-331.2</v>
      </c>
      <c r="M288" s="13">
        <f>IF('Daily PnL Log'!M516&lt;&gt;"",'Daily PnL Log'!M516,"")</f>
        <v>-378.03999999999996</v>
      </c>
      <c r="N288" s="13">
        <f>IF('Daily PnL Log'!N516&lt;&gt;"",'Daily PnL Log'!N516,"")</f>
        <v>-21882.34</v>
      </c>
      <c r="O288" s="13">
        <f t="shared" si="57"/>
        <v>942743.50000000105</v>
      </c>
      <c r="P288" s="13">
        <f t="shared" si="58"/>
        <v>466188.10000000009</v>
      </c>
      <c r="Q288" s="13">
        <f t="shared" si="59"/>
        <v>23127.599999999999</v>
      </c>
      <c r="R288" s="13">
        <f t="shared" si="60"/>
        <v>578012.89999999967</v>
      </c>
      <c r="S288" s="13">
        <f t="shared" si="61"/>
        <v>716295.10000000044</v>
      </c>
      <c r="T288" s="13">
        <f t="shared" si="62"/>
        <v>-16556.400000000001</v>
      </c>
      <c r="U288" s="13">
        <f t="shared" si="63"/>
        <v>0</v>
      </c>
      <c r="V288" s="13">
        <f t="shared" si="64"/>
        <v>2709810.7999999975</v>
      </c>
      <c r="W288" s="13">
        <f>IF('Daily PnL Log'!W516&lt;&gt;"",'Daily PnL Log'!W516,"")</f>
        <v>931899</v>
      </c>
      <c r="X288" s="15">
        <f>IF('Daily PnL Log'!X516&lt;&gt;"",'Daily PnL Log'!X516,"")</f>
        <v>-2.3481450242998438E-2</v>
      </c>
      <c r="Y288" s="13" t="str">
        <f>IF('Daily PnL Log'!Y516&lt;&gt;"",'Daily PnL Log'!Y516,"")</f>
        <v/>
      </c>
      <c r="Z288" s="13" t="str">
        <f>IF('Daily PnL Log'!AA516&lt;&gt;"",'Daily PnL Log'!AA516,"")</f>
        <v/>
      </c>
      <c r="AA288" s="13"/>
      <c r="AB288" s="13">
        <f>IF('Daily PnL Log'!AC516&lt;&gt;"",'Daily PnL Log'!AC516,"")</f>
        <v>471920.09</v>
      </c>
    </row>
    <row r="289" spans="1:28" x14ac:dyDescent="0.25">
      <c r="A289" s="48" t="str">
        <f t="shared" si="65"/>
        <v>Dec</v>
      </c>
      <c r="B289" s="2">
        <f>'Daily PnL Log'!B517</f>
        <v>44910</v>
      </c>
      <c r="C289" s="11">
        <f>IF('Daily PnL Log'!C517&lt;&gt;"",'Daily PnL Log'!C517,"")</f>
        <v>-20985.4</v>
      </c>
      <c r="D289" s="11">
        <f>IF('Daily PnL Log'!D517&lt;&gt;"",'Daily PnL Log'!D517,"")</f>
        <v>4230</v>
      </c>
      <c r="E289" s="11">
        <f>IF('Daily PnL Log'!E517&lt;&gt;"",'Daily PnL Log'!E517,"")</f>
        <v>-2891.8</v>
      </c>
      <c r="F289" s="11">
        <f>IF('Daily PnL Log'!F517&lt;&gt;"",'Daily PnL Log'!F517,"")</f>
        <v>7002.5</v>
      </c>
      <c r="G289" s="11">
        <f>IF('Daily PnL Log'!G517&lt;&gt;"",'Daily PnL Log'!G517,"")</f>
        <v>5682.5</v>
      </c>
      <c r="H289" s="11">
        <f>IF('Daily PnL Log'!H517&lt;&gt;"",'Daily PnL Log'!H517,"")</f>
        <v>-3598.6</v>
      </c>
      <c r="I289" s="11">
        <f>IF('Daily PnL Log'!I517&lt;&gt;"",'Daily PnL Log'!I517,"")</f>
        <v>0</v>
      </c>
      <c r="J289" s="11">
        <f>IF('Daily PnL Log'!J517&lt;&gt;"",'Daily PnL Log'!J517,"")</f>
        <v>-10560.800000000001</v>
      </c>
      <c r="K289" s="11">
        <f>IF('Daily PnL Log'!K517&lt;&gt;"",'Daily PnL Log'!K517,"")</f>
        <v>-22.04</v>
      </c>
      <c r="L289" s="11">
        <f>IF('Daily PnL Log'!L517&lt;&gt;"",'Daily PnL Log'!L517,"")</f>
        <v>-155.47999999999999</v>
      </c>
      <c r="M289" s="11">
        <f>IF('Daily PnL Log'!M517&lt;&gt;"",'Daily PnL Log'!M517,"")</f>
        <v>-177.51999999999998</v>
      </c>
      <c r="N289" s="11">
        <f>IF('Daily PnL Log'!N517&lt;&gt;"",'Daily PnL Log'!N517,"")</f>
        <v>-10738.320000000002</v>
      </c>
      <c r="O289" s="11">
        <f t="shared" si="57"/>
        <v>921758.10000000102</v>
      </c>
      <c r="P289" s="11">
        <f t="shared" si="58"/>
        <v>470418.10000000009</v>
      </c>
      <c r="Q289" s="11">
        <f t="shared" si="59"/>
        <v>20235.8</v>
      </c>
      <c r="R289" s="11">
        <f t="shared" si="60"/>
        <v>585015.39999999967</v>
      </c>
      <c r="S289" s="11">
        <f t="shared" si="61"/>
        <v>721977.60000000044</v>
      </c>
      <c r="T289" s="11">
        <f t="shared" si="62"/>
        <v>-20155</v>
      </c>
      <c r="U289" s="11">
        <f t="shared" si="63"/>
        <v>0</v>
      </c>
      <c r="V289" s="11">
        <f t="shared" si="64"/>
        <v>2699249.9999999977</v>
      </c>
      <c r="W289" s="11">
        <f>IF('Daily PnL Log'!W517&lt;&gt;"",'Daily PnL Log'!W517,"")</f>
        <v>795839</v>
      </c>
      <c r="X289" s="16">
        <f>IF('Daily PnL Log'!X517&lt;&gt;"",'Daily PnL Log'!X517,"")</f>
        <v>-1.349308088696332E-2</v>
      </c>
      <c r="Y289" s="11" t="str">
        <f>IF('Daily PnL Log'!Y517&lt;&gt;"",'Daily PnL Log'!Y517,"")</f>
        <v/>
      </c>
      <c r="Z289" s="11" t="str">
        <f>IF('Daily PnL Log'!AA517&lt;&gt;"",'Daily PnL Log'!AA517,"")</f>
        <v/>
      </c>
      <c r="AA289" s="11"/>
      <c r="AB289" s="11">
        <f>IF('Daily PnL Log'!AC517&lt;&gt;"",'Daily PnL Log'!AC517,"")</f>
        <v>467284.57</v>
      </c>
    </row>
    <row r="290" spans="1:28" x14ac:dyDescent="0.25">
      <c r="A290" s="47" t="str">
        <f t="shared" si="65"/>
        <v>Dec</v>
      </c>
      <c r="B290" s="14">
        <f>'Daily PnL Log'!B518</f>
        <v>44911</v>
      </c>
      <c r="C290" s="13">
        <f>IF('Daily PnL Log'!C518&lt;&gt;"",'Daily PnL Log'!C518,"")</f>
        <v>2338.1999999999998</v>
      </c>
      <c r="D290" s="13">
        <f>IF('Daily PnL Log'!D518&lt;&gt;"",'Daily PnL Log'!D518,"")</f>
        <v>-8571.2000000000007</v>
      </c>
      <c r="E290" s="13">
        <f>IF('Daily PnL Log'!E518&lt;&gt;"",'Daily PnL Log'!E518,"")</f>
        <v>-2594.8000000000002</v>
      </c>
      <c r="F290" s="13">
        <f>IF('Daily PnL Log'!F518&lt;&gt;"",'Daily PnL Log'!F518,"")</f>
        <v>-9682.9</v>
      </c>
      <c r="G290" s="13">
        <f>IF('Daily PnL Log'!G518&lt;&gt;"",'Daily PnL Log'!G518,"")</f>
        <v>28360</v>
      </c>
      <c r="H290" s="13">
        <f>IF('Daily PnL Log'!H518&lt;&gt;"",'Daily PnL Log'!H518,"")</f>
        <v>-3077</v>
      </c>
      <c r="I290" s="13">
        <f>IF('Daily PnL Log'!I518&lt;&gt;"",'Daily PnL Log'!I518,"")</f>
        <v>0</v>
      </c>
      <c r="J290" s="13">
        <f>IF('Daily PnL Log'!J518&lt;&gt;"",'Daily PnL Log'!J518,"")</f>
        <v>6772.2999999999993</v>
      </c>
      <c r="K290" s="13">
        <f>IF('Daily PnL Log'!K518&lt;&gt;"",'Daily PnL Log'!K518,"")</f>
        <v>-56.35</v>
      </c>
      <c r="L290" s="13">
        <f>IF('Daily PnL Log'!L518&lt;&gt;"",'Daily PnL Log'!L518,"")</f>
        <v>-398.47</v>
      </c>
      <c r="M290" s="13">
        <f>IF('Daily PnL Log'!M518&lt;&gt;"",'Daily PnL Log'!M518,"")</f>
        <v>-454.82000000000005</v>
      </c>
      <c r="N290" s="13">
        <f>IF('Daily PnL Log'!N518&lt;&gt;"",'Daily PnL Log'!N518,"")</f>
        <v>6317.48</v>
      </c>
      <c r="O290" s="13">
        <f t="shared" si="57"/>
        <v>924096.30000000098</v>
      </c>
      <c r="P290" s="13">
        <f t="shared" si="58"/>
        <v>461846.90000000008</v>
      </c>
      <c r="Q290" s="13">
        <f t="shared" si="59"/>
        <v>17641</v>
      </c>
      <c r="R290" s="13">
        <f t="shared" si="60"/>
        <v>575332.49999999965</v>
      </c>
      <c r="S290" s="13">
        <f t="shared" si="61"/>
        <v>750337.60000000044</v>
      </c>
      <c r="T290" s="13">
        <f t="shared" si="62"/>
        <v>-23232</v>
      </c>
      <c r="U290" s="13">
        <f t="shared" si="63"/>
        <v>0</v>
      </c>
      <c r="V290" s="13">
        <f t="shared" si="64"/>
        <v>2706022.2999999975</v>
      </c>
      <c r="W290" s="13">
        <f>IF('Daily PnL Log'!W518&lt;&gt;"",'Daily PnL Log'!W518,"")</f>
        <v>912121</v>
      </c>
      <c r="X290" s="15">
        <f>IF('Daily PnL Log'!X518&lt;&gt;"",'Daily PnL Log'!X518,"")</f>
        <v>6.9261424745181831E-3</v>
      </c>
      <c r="Y290" s="13" t="str">
        <f>IF('Daily PnL Log'!Y518&lt;&gt;"",'Daily PnL Log'!Y518,"")</f>
        <v/>
      </c>
      <c r="Z290" s="13" t="str">
        <f>IF('Daily PnL Log'!AA518&lt;&gt;"",'Daily PnL Log'!AA518,"")</f>
        <v/>
      </c>
      <c r="AA290" s="13"/>
      <c r="AB290" s="13">
        <f>IF('Daily PnL Log'!AC518&lt;&gt;"",'Daily PnL Log'!AC518,"")</f>
        <v>477128.5</v>
      </c>
    </row>
    <row r="291" spans="1:28" x14ac:dyDescent="0.25">
      <c r="A291" s="48" t="str">
        <f t="shared" si="65"/>
        <v>Dec</v>
      </c>
      <c r="B291" s="2">
        <f>'Daily PnL Log'!B519</f>
        <v>44914</v>
      </c>
      <c r="C291" s="11">
        <f>IF('Daily PnL Log'!C519&lt;&gt;"",'Daily PnL Log'!C519,"")</f>
        <v>-17859.599999999999</v>
      </c>
      <c r="D291" s="11">
        <f>IF('Daily PnL Log'!D519&lt;&gt;"",'Daily PnL Log'!D519,"")</f>
        <v>-7739.3</v>
      </c>
      <c r="E291" s="11">
        <f>IF('Daily PnL Log'!E519&lt;&gt;"",'Daily PnL Log'!E519,"")</f>
        <v>-417</v>
      </c>
      <c r="F291" s="11">
        <f>IF('Daily PnL Log'!F519&lt;&gt;"",'Daily PnL Log'!F519,"")</f>
        <v>1122.9000000000001</v>
      </c>
      <c r="G291" s="11">
        <f>IF('Daily PnL Log'!G519&lt;&gt;"",'Daily PnL Log'!G519,"")</f>
        <v>-1768.4</v>
      </c>
      <c r="H291" s="11">
        <f>IF('Daily PnL Log'!H519&lt;&gt;"",'Daily PnL Log'!H519,"")</f>
        <v>-4971.6000000000004</v>
      </c>
      <c r="I291" s="11">
        <f>IF('Daily PnL Log'!I519&lt;&gt;"",'Daily PnL Log'!I519,"")</f>
        <v>0</v>
      </c>
      <c r="J291" s="11">
        <f>IF('Daily PnL Log'!J519&lt;&gt;"",'Daily PnL Log'!J519,"")</f>
        <v>-31633</v>
      </c>
      <c r="K291" s="11">
        <f>IF('Daily PnL Log'!K519&lt;&gt;"",'Daily PnL Log'!K519,"")</f>
        <v>-42.29</v>
      </c>
      <c r="L291" s="11">
        <f>IF('Daily PnL Log'!L519&lt;&gt;"",'Daily PnL Log'!L519,"")</f>
        <v>-299.23</v>
      </c>
      <c r="M291" s="11">
        <f>IF('Daily PnL Log'!M519&lt;&gt;"",'Daily PnL Log'!M519,"")</f>
        <v>-341.52000000000004</v>
      </c>
      <c r="N291" s="11">
        <f>IF('Daily PnL Log'!N519&lt;&gt;"",'Daily PnL Log'!N519,"")</f>
        <v>-31974.52</v>
      </c>
      <c r="O291" s="11">
        <f t="shared" si="57"/>
        <v>906236.700000001</v>
      </c>
      <c r="P291" s="11">
        <f t="shared" si="58"/>
        <v>454107.60000000009</v>
      </c>
      <c r="Q291" s="11">
        <f t="shared" si="59"/>
        <v>17224</v>
      </c>
      <c r="R291" s="11">
        <f t="shared" si="60"/>
        <v>576455.39999999967</v>
      </c>
      <c r="S291" s="11">
        <f t="shared" si="61"/>
        <v>748569.20000000042</v>
      </c>
      <c r="T291" s="11">
        <f t="shared" si="62"/>
        <v>-28203.599999999999</v>
      </c>
      <c r="U291" s="11">
        <f t="shared" si="63"/>
        <v>0</v>
      </c>
      <c r="V291" s="11">
        <f t="shared" si="64"/>
        <v>2674389.2999999975</v>
      </c>
      <c r="W291" s="11">
        <f>IF('Daily PnL Log'!W519&lt;&gt;"",'Daily PnL Log'!W519,"")</f>
        <v>1074218</v>
      </c>
      <c r="X291" s="16">
        <f>IF('Daily PnL Log'!X519&lt;&gt;"",'Daily PnL Log'!X519,"")</f>
        <v>-2.976539212711014E-2</v>
      </c>
      <c r="Y291" s="11" t="str">
        <f>IF('Daily PnL Log'!Y519&lt;&gt;"",'Daily PnL Log'!Y519,"")</f>
        <v/>
      </c>
      <c r="Z291" s="11" t="str">
        <f>IF('Daily PnL Log'!AA519&lt;&gt;"",'Daily PnL Log'!AA519,"")</f>
        <v/>
      </c>
      <c r="AA291" s="11"/>
      <c r="AB291" s="11">
        <f>IF('Daily PnL Log'!AC519&lt;&gt;"",'Daily PnL Log'!AC519,"")</f>
        <v>439802.48</v>
      </c>
    </row>
    <row r="292" spans="1:28" x14ac:dyDescent="0.25">
      <c r="A292" s="47" t="str">
        <f t="shared" si="65"/>
        <v>Dec</v>
      </c>
      <c r="B292" s="14">
        <f>'Daily PnL Log'!B520</f>
        <v>44915</v>
      </c>
      <c r="C292" s="13">
        <f>IF('Daily PnL Log'!C520&lt;&gt;"",'Daily PnL Log'!C520,"")</f>
        <v>21694.799999999999</v>
      </c>
      <c r="D292" s="13">
        <f>IF('Daily PnL Log'!D520&lt;&gt;"",'Daily PnL Log'!D520,"")</f>
        <v>-2123.6</v>
      </c>
      <c r="E292" s="13">
        <f>IF('Daily PnL Log'!E520&lt;&gt;"",'Daily PnL Log'!E520,"")</f>
        <v>2231.6</v>
      </c>
      <c r="F292" s="13">
        <f>IF('Daily PnL Log'!F520&lt;&gt;"",'Daily PnL Log'!F520,"")</f>
        <v>-14026.1</v>
      </c>
      <c r="G292" s="13">
        <f>IF('Daily PnL Log'!G520&lt;&gt;"",'Daily PnL Log'!G520,"")</f>
        <v>-12868.4</v>
      </c>
      <c r="H292" s="13">
        <f>IF('Daily PnL Log'!H520&lt;&gt;"",'Daily PnL Log'!H520,"")</f>
        <v>3730.8</v>
      </c>
      <c r="I292" s="13">
        <f>IF('Daily PnL Log'!I520&lt;&gt;"",'Daily PnL Log'!I520,"")</f>
        <v>0</v>
      </c>
      <c r="J292" s="13">
        <f>IF('Daily PnL Log'!J520&lt;&gt;"",'Daily PnL Log'!J520,"")</f>
        <v>-1360.9000000000005</v>
      </c>
      <c r="K292" s="13">
        <f>IF('Daily PnL Log'!K520&lt;&gt;"",'Daily PnL Log'!K520,"")</f>
        <v>-66.790000000000006</v>
      </c>
      <c r="L292" s="13">
        <f>IF('Daily PnL Log'!L520&lt;&gt;"",'Daily PnL Log'!L520,"")</f>
        <v>-473.19</v>
      </c>
      <c r="M292" s="13">
        <f>IF('Daily PnL Log'!M520&lt;&gt;"",'Daily PnL Log'!M520,"")</f>
        <v>-539.98</v>
      </c>
      <c r="N292" s="13">
        <f>IF('Daily PnL Log'!N520&lt;&gt;"",'Daily PnL Log'!N520,"")</f>
        <v>-1900.8800000000006</v>
      </c>
      <c r="O292" s="13">
        <f t="shared" si="57"/>
        <v>927931.50000000105</v>
      </c>
      <c r="P292" s="13">
        <f t="shared" si="58"/>
        <v>451984.00000000012</v>
      </c>
      <c r="Q292" s="13">
        <f t="shared" si="59"/>
        <v>19455.599999999999</v>
      </c>
      <c r="R292" s="13">
        <f t="shared" si="60"/>
        <v>562429.2999999997</v>
      </c>
      <c r="S292" s="13">
        <f t="shared" si="61"/>
        <v>735700.8000000004</v>
      </c>
      <c r="T292" s="13">
        <f t="shared" si="62"/>
        <v>-24472.799999999999</v>
      </c>
      <c r="U292" s="13">
        <f t="shared" si="63"/>
        <v>0</v>
      </c>
      <c r="V292" s="13">
        <f t="shared" si="64"/>
        <v>2673028.3999999976</v>
      </c>
      <c r="W292" s="13">
        <f>IF('Daily PnL Log'!W520&lt;&gt;"",'Daily PnL Log'!W520,"")</f>
        <v>988633</v>
      </c>
      <c r="X292" s="15">
        <f>IF('Daily PnL Log'!X520&lt;&gt;"",'Daily PnL Log'!X520,"")</f>
        <v>-1.9227357371238878E-3</v>
      </c>
      <c r="Y292" s="13">
        <f>IF('Daily PnL Log'!Y520&lt;&gt;"",'Daily PnL Log'!Y520,"")</f>
        <v>-10000</v>
      </c>
      <c r="Z292" s="13" t="str">
        <f>IF('Daily PnL Log'!AA520&lt;&gt;"",'Daily PnL Log'!AA520,"")</f>
        <v/>
      </c>
      <c r="AA292" s="13"/>
      <c r="AB292" s="13">
        <f>IF('Daily PnL Log'!AC520&lt;&gt;"",'Daily PnL Log'!AC520,"")</f>
        <v>423649.75</v>
      </c>
    </row>
    <row r="293" spans="1:28" x14ac:dyDescent="0.25">
      <c r="A293" s="48" t="str">
        <f t="shared" si="65"/>
        <v>Dec</v>
      </c>
      <c r="B293" s="2">
        <f>'Daily PnL Log'!B521</f>
        <v>44916</v>
      </c>
      <c r="C293" s="11">
        <f>IF('Daily PnL Log'!C521&lt;&gt;"",'Daily PnL Log'!C521,"")</f>
        <v>-14460.7</v>
      </c>
      <c r="D293" s="11">
        <f>IF('Daily PnL Log'!D521&lt;&gt;"",'Daily PnL Log'!D521,"")</f>
        <v>-5526.6</v>
      </c>
      <c r="E293" s="11">
        <f>IF('Daily PnL Log'!E521&lt;&gt;"",'Daily PnL Log'!E521,"")</f>
        <v>2237.9</v>
      </c>
      <c r="F293" s="11">
        <f>IF('Daily PnL Log'!F521&lt;&gt;"",'Daily PnL Log'!F521,"")</f>
        <v>-14125.7</v>
      </c>
      <c r="G293" s="11">
        <f>IF('Daily PnL Log'!G521&lt;&gt;"",'Daily PnL Log'!G521,"")</f>
        <v>-13044.1</v>
      </c>
      <c r="H293" s="11">
        <f>IF('Daily PnL Log'!H521&lt;&gt;"",'Daily PnL Log'!H521,"")</f>
        <v>15162.9</v>
      </c>
      <c r="I293" s="11">
        <f>IF('Daily PnL Log'!I521&lt;&gt;"",'Daily PnL Log'!I521,"")</f>
        <v>0</v>
      </c>
      <c r="J293" s="11">
        <f>IF('Daily PnL Log'!J521&lt;&gt;"",'Daily PnL Log'!J521,"")</f>
        <v>-29756.300000000003</v>
      </c>
      <c r="K293" s="11">
        <f>IF('Daily PnL Log'!K521&lt;&gt;"",'Daily PnL Log'!K521,"")</f>
        <v>-58.67</v>
      </c>
      <c r="L293" s="11">
        <f>IF('Daily PnL Log'!L521&lt;&gt;"",'Daily PnL Log'!L521,"")</f>
        <v>-414.56</v>
      </c>
      <c r="M293" s="11">
        <f>IF('Daily PnL Log'!M521&lt;&gt;"",'Daily PnL Log'!M521,"")</f>
        <v>-473.23</v>
      </c>
      <c r="N293" s="11">
        <f>IF('Daily PnL Log'!N521&lt;&gt;"",'Daily PnL Log'!N521,"")</f>
        <v>-30229.530000000002</v>
      </c>
      <c r="O293" s="11">
        <f t="shared" si="57"/>
        <v>913470.80000000109</v>
      </c>
      <c r="P293" s="11">
        <f t="shared" si="58"/>
        <v>446457.40000000014</v>
      </c>
      <c r="Q293" s="11">
        <f t="shared" si="59"/>
        <v>21693.5</v>
      </c>
      <c r="R293" s="11">
        <f t="shared" si="60"/>
        <v>548303.59999999974</v>
      </c>
      <c r="S293" s="11">
        <f t="shared" si="61"/>
        <v>722656.70000000042</v>
      </c>
      <c r="T293" s="11">
        <f t="shared" si="62"/>
        <v>-9309.9</v>
      </c>
      <c r="U293" s="11">
        <f t="shared" si="63"/>
        <v>0</v>
      </c>
      <c r="V293" s="11">
        <f t="shared" si="64"/>
        <v>2643272.0999999978</v>
      </c>
      <c r="W293" s="11">
        <f>IF('Daily PnL Log'!W521&lt;&gt;"",'Daily PnL Log'!W521,"")</f>
        <v>754894</v>
      </c>
      <c r="X293" s="16">
        <f>IF('Daily PnL Log'!X521&lt;&gt;"",'Daily PnL Log'!X521,"")</f>
        <v>-4.004473475746264E-2</v>
      </c>
      <c r="Y293" s="11">
        <f>IF('Daily PnL Log'!Y521&lt;&gt;"",'Daily PnL Log'!Y521,"")</f>
        <v>-6475</v>
      </c>
      <c r="Z293" s="11" t="str">
        <f>IF('Daily PnL Log'!AA521&lt;&gt;"",'Daily PnL Log'!AA521,"")</f>
        <v/>
      </c>
      <c r="AA293" s="11"/>
      <c r="AB293" s="11">
        <f>IF('Daily PnL Log'!AC521&lt;&gt;"",'Daily PnL Log'!AC521,"")</f>
        <v>411900.77</v>
      </c>
    </row>
    <row r="294" spans="1:28" x14ac:dyDescent="0.25">
      <c r="A294" s="47" t="str">
        <f t="shared" si="65"/>
        <v>Dec</v>
      </c>
      <c r="B294" s="14">
        <f>'Daily PnL Log'!B522</f>
        <v>44917</v>
      </c>
      <c r="C294" s="13">
        <f>IF('Daily PnL Log'!C522&lt;&gt;"",'Daily PnL Log'!C522,"")</f>
        <v>-15239.8</v>
      </c>
      <c r="D294" s="13">
        <f>IF('Daily PnL Log'!D522&lt;&gt;"",'Daily PnL Log'!D522,"")</f>
        <v>4126.3999999999996</v>
      </c>
      <c r="E294" s="13">
        <f>IF('Daily PnL Log'!E522&lt;&gt;"",'Daily PnL Log'!E522,"")</f>
        <v>691.1</v>
      </c>
      <c r="F294" s="13">
        <f>IF('Daily PnL Log'!F522&lt;&gt;"",'Daily PnL Log'!F522,"")</f>
        <v>13313.6</v>
      </c>
      <c r="G294" s="13">
        <f>IF('Daily PnL Log'!G522&lt;&gt;"",'Daily PnL Log'!G522,"")</f>
        <v>8057.3</v>
      </c>
      <c r="H294" s="13">
        <f>IF('Daily PnL Log'!H522&lt;&gt;"",'Daily PnL Log'!H522,"")</f>
        <v>-1339</v>
      </c>
      <c r="I294" s="13">
        <f>IF('Daily PnL Log'!I522&lt;&gt;"",'Daily PnL Log'!I522,"")</f>
        <v>0</v>
      </c>
      <c r="J294" s="13">
        <f>IF('Daily PnL Log'!J522&lt;&gt;"",'Daily PnL Log'!J522,"")</f>
        <v>9609.6000000000022</v>
      </c>
      <c r="K294" s="13">
        <f>IF('Daily PnL Log'!K522&lt;&gt;"",'Daily PnL Log'!K522,"")</f>
        <v>-72.650000000000006</v>
      </c>
      <c r="L294" s="13">
        <f>IF('Daily PnL Log'!L522&lt;&gt;"",'Daily PnL Log'!L522,"")</f>
        <v>-510.05</v>
      </c>
      <c r="M294" s="13">
        <f>IF('Daily PnL Log'!M522&lt;&gt;"",'Daily PnL Log'!M522,"")</f>
        <v>-582.70000000000005</v>
      </c>
      <c r="N294" s="13">
        <f>IF('Daily PnL Log'!N522&lt;&gt;"",'Daily PnL Log'!N522,"")</f>
        <v>9026.9000000000015</v>
      </c>
      <c r="O294" s="13">
        <f t="shared" si="57"/>
        <v>898231.00000000105</v>
      </c>
      <c r="P294" s="13">
        <f t="shared" si="58"/>
        <v>450583.80000000016</v>
      </c>
      <c r="Q294" s="13">
        <f t="shared" si="59"/>
        <v>22384.6</v>
      </c>
      <c r="R294" s="13">
        <f t="shared" si="60"/>
        <v>561617.19999999972</v>
      </c>
      <c r="S294" s="13">
        <f t="shared" si="61"/>
        <v>730714.00000000047</v>
      </c>
      <c r="T294" s="13">
        <f t="shared" si="62"/>
        <v>-10648.9</v>
      </c>
      <c r="U294" s="13">
        <f t="shared" si="63"/>
        <v>0</v>
      </c>
      <c r="V294" s="13">
        <f t="shared" si="64"/>
        <v>2652881.6999999979</v>
      </c>
      <c r="W294" s="13">
        <f>IF('Daily PnL Log'!W522&lt;&gt;"",'Daily PnL Log'!W522,"")</f>
        <v>818752</v>
      </c>
      <c r="X294" s="15">
        <f>IF('Daily PnL Log'!X522&lt;&gt;"",'Daily PnL Log'!X522,"")</f>
        <v>1.1025194442273119E-2</v>
      </c>
      <c r="Y294" s="13" t="str">
        <f>IF('Daily PnL Log'!Y522&lt;&gt;"",'Daily PnL Log'!Y522,"")</f>
        <v/>
      </c>
      <c r="Z294" s="13" t="str">
        <f>IF('Daily PnL Log'!AA522&lt;&gt;"",'Daily PnL Log'!AA522,"")</f>
        <v/>
      </c>
      <c r="AA294" s="13"/>
      <c r="AB294" s="13">
        <f>IF('Daily PnL Log'!AC522&lt;&gt;"",'Daily PnL Log'!AC522,"")</f>
        <v>404740.07</v>
      </c>
    </row>
    <row r="295" spans="1:28" x14ac:dyDescent="0.25">
      <c r="A295" s="48" t="str">
        <f t="shared" si="65"/>
        <v>Dec</v>
      </c>
      <c r="B295" s="2">
        <f>'Daily PnL Log'!B523</f>
        <v>44918</v>
      </c>
      <c r="C295" s="11">
        <f>IF('Daily PnL Log'!C523&lt;&gt;"",'Daily PnL Log'!C523,"")</f>
        <v>-12250.6</v>
      </c>
      <c r="D295" s="11">
        <f>IF('Daily PnL Log'!D523&lt;&gt;"",'Daily PnL Log'!D523,"")</f>
        <v>-5726.8</v>
      </c>
      <c r="E295" s="11">
        <f>IF('Daily PnL Log'!E523&lt;&gt;"",'Daily PnL Log'!E523,"")</f>
        <v>966.6</v>
      </c>
      <c r="F295" s="11">
        <f>IF('Daily PnL Log'!F523&lt;&gt;"",'Daily PnL Log'!F523,"")</f>
        <v>9922.6</v>
      </c>
      <c r="G295" s="11">
        <f>IF('Daily PnL Log'!G523&lt;&gt;"",'Daily PnL Log'!G523,"")</f>
        <v>-16085.9</v>
      </c>
      <c r="H295" s="11">
        <f>IF('Daily PnL Log'!H523&lt;&gt;"",'Daily PnL Log'!H523,"")</f>
        <v>12132.4</v>
      </c>
      <c r="I295" s="11">
        <f>IF('Daily PnL Log'!I523&lt;&gt;"",'Daily PnL Log'!I523,"")</f>
        <v>0</v>
      </c>
      <c r="J295" s="11">
        <f>IF('Daily PnL Log'!J523&lt;&gt;"",'Daily PnL Log'!J523,"")</f>
        <v>-11041.700000000003</v>
      </c>
      <c r="K295" s="11">
        <f>IF('Daily PnL Log'!K523&lt;&gt;"",'Daily PnL Log'!K523,"")</f>
        <v>-240.52</v>
      </c>
      <c r="L295" s="11">
        <f>IF('Daily PnL Log'!L523&lt;&gt;"",'Daily PnL Log'!L523,"")</f>
        <v>-1167.74</v>
      </c>
      <c r="M295" s="11">
        <f>IF('Daily PnL Log'!M523&lt;&gt;"",'Daily PnL Log'!M523,"")</f>
        <v>-1408.26</v>
      </c>
      <c r="N295" s="11">
        <f>IF('Daily PnL Log'!N523&lt;&gt;"",'Daily PnL Log'!N523,"")</f>
        <v>-12449.960000000003</v>
      </c>
      <c r="O295" s="11">
        <f t="shared" si="57"/>
        <v>885980.40000000107</v>
      </c>
      <c r="P295" s="11">
        <f t="shared" si="58"/>
        <v>444857.00000000017</v>
      </c>
      <c r="Q295" s="11">
        <f t="shared" si="59"/>
        <v>23351.199999999997</v>
      </c>
      <c r="R295" s="11">
        <f t="shared" si="60"/>
        <v>571539.7999999997</v>
      </c>
      <c r="S295" s="11">
        <f t="shared" si="61"/>
        <v>714628.10000000044</v>
      </c>
      <c r="T295" s="11">
        <f t="shared" si="62"/>
        <v>1483.5</v>
      </c>
      <c r="U295" s="11">
        <f t="shared" si="63"/>
        <v>0</v>
      </c>
      <c r="V295" s="11">
        <f t="shared" si="64"/>
        <v>2641839.9999999977</v>
      </c>
      <c r="W295" s="11">
        <f>IF('Daily PnL Log'!W523&lt;&gt;"",'Daily PnL Log'!W523,"")</f>
        <v>1107638</v>
      </c>
      <c r="X295" s="16">
        <f>IF('Daily PnL Log'!X523&lt;&gt;"",'Daily PnL Log'!X523,"")</f>
        <v>-1.1240098299263842E-2</v>
      </c>
      <c r="Y295" s="11" t="str">
        <f>IF('Daily PnL Log'!Y523&lt;&gt;"",'Daily PnL Log'!Y523,"")</f>
        <v/>
      </c>
      <c r="Z295" s="11" t="str">
        <f>IF('Daily PnL Log'!AA523&lt;&gt;"",'Daily PnL Log'!AA523,"")</f>
        <v/>
      </c>
      <c r="AA295" s="11"/>
      <c r="AB295" s="11">
        <f>IF('Daily PnL Log'!AC523&lt;&gt;"",'Daily PnL Log'!AC523,"")</f>
        <v>347418.31</v>
      </c>
    </row>
    <row r="296" spans="1:28" x14ac:dyDescent="0.25">
      <c r="A296" s="47" t="str">
        <f t="shared" si="65"/>
        <v>Dec</v>
      </c>
      <c r="B296" s="14">
        <f>'Daily PnL Log'!B524</f>
        <v>44922</v>
      </c>
      <c r="C296" s="13">
        <f>IF('Daily PnL Log'!C524&lt;&gt;"",'Daily PnL Log'!C524,"")</f>
        <v>32755.599999999999</v>
      </c>
      <c r="D296" s="13">
        <f>IF('Daily PnL Log'!D524&lt;&gt;"",'Daily PnL Log'!D524,"")</f>
        <v>-5557.4</v>
      </c>
      <c r="E296" s="13">
        <f>IF('Daily PnL Log'!E524&lt;&gt;"",'Daily PnL Log'!E524,"")</f>
        <v>3347.4</v>
      </c>
      <c r="F296" s="13">
        <f>IF('Daily PnL Log'!F524&lt;&gt;"",'Daily PnL Log'!F524,"")</f>
        <v>-25778.400000000001</v>
      </c>
      <c r="G296" s="13">
        <f>IF('Daily PnL Log'!G524&lt;&gt;"",'Daily PnL Log'!G524,"")</f>
        <v>14248.5</v>
      </c>
      <c r="H296" s="13">
        <f>IF('Daily PnL Log'!H524&lt;&gt;"",'Daily PnL Log'!H524,"")</f>
        <v>-1203.8</v>
      </c>
      <c r="I296" s="13">
        <f>IF('Daily PnL Log'!I524&lt;&gt;"",'Daily PnL Log'!I524,"")</f>
        <v>0</v>
      </c>
      <c r="J296" s="13">
        <f>IF('Daily PnL Log'!J524&lt;&gt;"",'Daily PnL Log'!J524,"")</f>
        <v>17811.899999999998</v>
      </c>
      <c r="K296" s="13">
        <f>IF('Daily PnL Log'!K524&lt;&gt;"",'Daily PnL Log'!K524,"")</f>
        <v>-29.11</v>
      </c>
      <c r="L296" s="13">
        <f>IF('Daily PnL Log'!L524&lt;&gt;"",'Daily PnL Log'!L524,"")</f>
        <v>-206.54</v>
      </c>
      <c r="M296" s="13">
        <f>IF('Daily PnL Log'!M524&lt;&gt;"",'Daily PnL Log'!M524,"")</f>
        <v>-235.64999999999998</v>
      </c>
      <c r="N296" s="13">
        <f>IF('Daily PnL Log'!N524&lt;&gt;"",'Daily PnL Log'!N524,"")</f>
        <v>17576.249999999996</v>
      </c>
      <c r="O296" s="13">
        <f t="shared" si="57"/>
        <v>918736.00000000105</v>
      </c>
      <c r="P296" s="13">
        <f t="shared" si="58"/>
        <v>439299.60000000015</v>
      </c>
      <c r="Q296" s="13">
        <f t="shared" si="59"/>
        <v>26698.6</v>
      </c>
      <c r="R296" s="13">
        <f t="shared" si="60"/>
        <v>545761.39999999967</v>
      </c>
      <c r="S296" s="13">
        <f t="shared" si="61"/>
        <v>728876.60000000044</v>
      </c>
      <c r="T296" s="13">
        <f t="shared" si="62"/>
        <v>279.70000000000005</v>
      </c>
      <c r="U296" s="13">
        <f t="shared" si="63"/>
        <v>0</v>
      </c>
      <c r="V296" s="13">
        <f t="shared" si="64"/>
        <v>2659651.8999999976</v>
      </c>
      <c r="W296" s="13">
        <f>IF('Daily PnL Log'!W524&lt;&gt;"",'Daily PnL Log'!W524,"")</f>
        <v>920523</v>
      </c>
      <c r="X296" s="15">
        <f>IF('Daily PnL Log'!X524&lt;&gt;"",'Daily PnL Log'!X524,"")</f>
        <v>1.9093765174797366E-2</v>
      </c>
      <c r="Y296" s="13" t="str">
        <f>IF('Daily PnL Log'!Y524&lt;&gt;"",'Daily PnL Log'!Y524,"")</f>
        <v/>
      </c>
      <c r="Z296" s="13" t="str">
        <f>IF('Daily PnL Log'!AA524&lt;&gt;"",'Daily PnL Log'!AA524,"")</f>
        <v/>
      </c>
      <c r="AA296" s="13"/>
      <c r="AB296" s="13">
        <f>IF('Daily PnL Log'!AC524&lt;&gt;"",'Daily PnL Log'!AC524,"")</f>
        <v>379301.66</v>
      </c>
    </row>
    <row r="297" spans="1:28" x14ac:dyDescent="0.25">
      <c r="A297" s="48" t="str">
        <f t="shared" si="65"/>
        <v>Dec</v>
      </c>
      <c r="B297" s="2">
        <f>'Daily PnL Log'!B525</f>
        <v>44923</v>
      </c>
      <c r="C297" s="11">
        <f>IF('Daily PnL Log'!C525&lt;&gt;"",'Daily PnL Log'!C525,"")</f>
        <v>30936.400000000001</v>
      </c>
      <c r="D297" s="11">
        <f>IF('Daily PnL Log'!D525&lt;&gt;"",'Daily PnL Log'!D525,"")</f>
        <v>-22091.3</v>
      </c>
      <c r="E297" s="11">
        <f>IF('Daily PnL Log'!E525&lt;&gt;"",'Daily PnL Log'!E525,"")</f>
        <v>-2514.6</v>
      </c>
      <c r="F297" s="11">
        <f>IF('Daily PnL Log'!F525&lt;&gt;"",'Daily PnL Log'!F525,"")</f>
        <v>-44261.3</v>
      </c>
      <c r="G297" s="11">
        <f>IF('Daily PnL Log'!G525&lt;&gt;"",'Daily PnL Log'!G525,"")</f>
        <v>-974.5</v>
      </c>
      <c r="H297" s="11">
        <f>IF('Daily PnL Log'!H525&lt;&gt;"",'Daily PnL Log'!H525,"")</f>
        <v>-4586.3</v>
      </c>
      <c r="I297" s="11">
        <f>IF('Daily PnL Log'!I525&lt;&gt;"",'Daily PnL Log'!I525,"")</f>
        <v>0</v>
      </c>
      <c r="J297" s="11">
        <f>IF('Daily PnL Log'!J525&lt;&gt;"",'Daily PnL Log'!J525,"")</f>
        <v>-43491.600000000006</v>
      </c>
      <c r="K297" s="11">
        <f>IF('Daily PnL Log'!K525&lt;&gt;"",'Daily PnL Log'!K525,"")</f>
        <v>-29.73</v>
      </c>
      <c r="L297" s="11">
        <f>IF('Daily PnL Log'!L525&lt;&gt;"",'Daily PnL Log'!L525,"")</f>
        <v>-210.91</v>
      </c>
      <c r="M297" s="11">
        <f>IF('Daily PnL Log'!M525&lt;&gt;"",'Daily PnL Log'!M525,"")</f>
        <v>-240.64</v>
      </c>
      <c r="N297" s="11">
        <f>IF('Daily PnL Log'!N525&lt;&gt;"",'Daily PnL Log'!N525,"")</f>
        <v>-43732.240000000005</v>
      </c>
      <c r="O297" s="11">
        <f t="shared" si="57"/>
        <v>949672.40000000107</v>
      </c>
      <c r="P297" s="11">
        <f t="shared" si="58"/>
        <v>417208.30000000016</v>
      </c>
      <c r="Q297" s="11">
        <f t="shared" si="59"/>
        <v>24184</v>
      </c>
      <c r="R297" s="11">
        <f t="shared" si="60"/>
        <v>501500.09999999969</v>
      </c>
      <c r="S297" s="11">
        <f t="shared" si="61"/>
        <v>727902.10000000044</v>
      </c>
      <c r="T297" s="11">
        <f t="shared" si="62"/>
        <v>-4306.6000000000004</v>
      </c>
      <c r="U297" s="11">
        <f t="shared" si="63"/>
        <v>0</v>
      </c>
      <c r="V297" s="11">
        <f t="shared" si="64"/>
        <v>2616160.2999999975</v>
      </c>
      <c r="W297" s="11">
        <f>IF('Daily PnL Log'!W525&lt;&gt;"",'Daily PnL Log'!W525,"")</f>
        <v>867763</v>
      </c>
      <c r="X297" s="16">
        <f>IF('Daily PnL Log'!X525&lt;&gt;"",'Daily PnL Log'!X525,"")</f>
        <v>-5.0396525318548963E-2</v>
      </c>
      <c r="Y297" s="11" t="str">
        <f>IF('Daily PnL Log'!Y525&lt;&gt;"",'Daily PnL Log'!Y525,"")</f>
        <v/>
      </c>
      <c r="Z297" s="11" t="str">
        <f>IF('Daily PnL Log'!AA525&lt;&gt;"",'Daily PnL Log'!AA525,"")</f>
        <v/>
      </c>
      <c r="AA297" s="11"/>
      <c r="AB297" s="11">
        <f>IF('Daily PnL Log'!AC525&lt;&gt;"",'Daily PnL Log'!AC525,"")</f>
        <v>332128.52</v>
      </c>
    </row>
    <row r="298" spans="1:28" x14ac:dyDescent="0.25">
      <c r="A298" s="47" t="str">
        <f t="shared" si="65"/>
        <v>Dec</v>
      </c>
      <c r="B298" s="14">
        <f>'Daily PnL Log'!B526</f>
        <v>44924</v>
      </c>
      <c r="C298" s="13">
        <f>IF('Daily PnL Log'!C526&lt;&gt;"",'Daily PnL Log'!C526,"")</f>
        <v>-10529.4</v>
      </c>
      <c r="D298" s="13">
        <f>IF('Daily PnL Log'!D526&lt;&gt;"",'Daily PnL Log'!D526,"")</f>
        <v>2711.9</v>
      </c>
      <c r="E298" s="13">
        <f>IF('Daily PnL Log'!E526&lt;&gt;"",'Daily PnL Log'!E526,"")</f>
        <v>-178.6</v>
      </c>
      <c r="F298" s="13">
        <f>IF('Daily PnL Log'!F526&lt;&gt;"",'Daily PnL Log'!F526,"")</f>
        <v>694.5</v>
      </c>
      <c r="G298" s="13">
        <f>IF('Daily PnL Log'!G526&lt;&gt;"",'Daily PnL Log'!G526,"")</f>
        <v>41351.1</v>
      </c>
      <c r="H298" s="13">
        <f>IF('Daily PnL Log'!H526&lt;&gt;"",'Daily PnL Log'!H526,"")</f>
        <v>-8861.5</v>
      </c>
      <c r="I298" s="13">
        <f>IF('Daily PnL Log'!I526&lt;&gt;"",'Daily PnL Log'!I526,"")</f>
        <v>0</v>
      </c>
      <c r="J298" s="13">
        <f>IF('Daily PnL Log'!J526&lt;&gt;"",'Daily PnL Log'!J526,"")</f>
        <v>25188</v>
      </c>
      <c r="K298" s="13">
        <f>IF('Daily PnL Log'!K526&lt;&gt;"",'Daily PnL Log'!K526,"")</f>
        <v>-60.44</v>
      </c>
      <c r="L298" s="13">
        <f>IF('Daily PnL Log'!L526&lt;&gt;"",'Daily PnL Log'!L526,"")</f>
        <v>-428.26</v>
      </c>
      <c r="M298" s="13">
        <f>IF('Daily PnL Log'!M526&lt;&gt;"",'Daily PnL Log'!M526,"")</f>
        <v>-488.7</v>
      </c>
      <c r="N298" s="13">
        <f>IF('Daily PnL Log'!N526&lt;&gt;"",'Daily PnL Log'!N526,"")</f>
        <v>24699.3</v>
      </c>
      <c r="O298" s="13">
        <f t="shared" si="57"/>
        <v>939143.00000000105</v>
      </c>
      <c r="P298" s="13">
        <f t="shared" si="58"/>
        <v>419920.20000000019</v>
      </c>
      <c r="Q298" s="13">
        <f t="shared" si="59"/>
        <v>24005.4</v>
      </c>
      <c r="R298" s="13">
        <f t="shared" si="60"/>
        <v>502194.59999999969</v>
      </c>
      <c r="S298" s="13">
        <f t="shared" si="61"/>
        <v>769253.20000000042</v>
      </c>
      <c r="T298" s="13">
        <f t="shared" si="62"/>
        <v>-13168.1</v>
      </c>
      <c r="U298" s="13">
        <f t="shared" si="63"/>
        <v>0</v>
      </c>
      <c r="V298" s="13">
        <f t="shared" si="64"/>
        <v>2641348.2999999975</v>
      </c>
      <c r="W298" s="13">
        <f>IF('Daily PnL Log'!W526&lt;&gt;"",'Daily PnL Log'!W526,"")</f>
        <v>579511</v>
      </c>
      <c r="X298" s="15">
        <f>IF('Daily PnL Log'!X526&lt;&gt;"",'Daily PnL Log'!X526,"")</f>
        <v>4.2620933856302987E-2</v>
      </c>
      <c r="Y298" s="13" t="str">
        <f>IF('Daily PnL Log'!Y526&lt;&gt;"",'Daily PnL Log'!Y526,"")</f>
        <v/>
      </c>
      <c r="Z298" s="13" t="str">
        <f>IF('Daily PnL Log'!AA526&lt;&gt;"",'Daily PnL Log'!AA526,"")</f>
        <v/>
      </c>
      <c r="AA298" s="13"/>
      <c r="AB298" s="13">
        <f>IF('Daily PnL Log'!AC526&lt;&gt;"",'Daily PnL Log'!AC526,"")</f>
        <v>396547.57</v>
      </c>
    </row>
    <row r="299" spans="1:28" x14ac:dyDescent="0.25">
      <c r="A299" s="48" t="str">
        <f t="shared" si="65"/>
        <v>Dec</v>
      </c>
      <c r="B299" s="2">
        <f>'Daily PnL Log'!B527</f>
        <v>44925</v>
      </c>
      <c r="C299" s="11">
        <f>IF('Daily PnL Log'!C527&lt;&gt;"",'Daily PnL Log'!C527,"")</f>
        <v>12912.1</v>
      </c>
      <c r="D299" s="11">
        <f>IF('Daily PnL Log'!D527&lt;&gt;"",'Daily PnL Log'!D527,"")</f>
        <v>-5646.2</v>
      </c>
      <c r="E299" s="11">
        <f>IF('Daily PnL Log'!E527&lt;&gt;"",'Daily PnL Log'!E527,"")</f>
        <v>4467.7</v>
      </c>
      <c r="F299" s="11">
        <f>IF('Daily PnL Log'!F527&lt;&gt;"",'Daily PnL Log'!F527,"")</f>
        <v>1030.7</v>
      </c>
      <c r="G299" s="11">
        <f>IF('Daily PnL Log'!G527&lt;&gt;"",'Daily PnL Log'!G527,"")</f>
        <v>-52698</v>
      </c>
      <c r="H299" s="11">
        <f>IF('Daily PnL Log'!H527&lt;&gt;"",'Daily PnL Log'!H527,"")</f>
        <v>26575.1</v>
      </c>
      <c r="I299" s="11">
        <f>IF('Daily PnL Log'!I527&lt;&gt;"",'Daily PnL Log'!I527,"")</f>
        <v>0</v>
      </c>
      <c r="J299" s="11">
        <f>IF('Daily PnL Log'!J527&lt;&gt;"",'Daily PnL Log'!J527,"")</f>
        <v>-13358.599999999999</v>
      </c>
      <c r="K299" s="11">
        <f>IF('Daily PnL Log'!K527&lt;&gt;"",'Daily PnL Log'!K527,"")</f>
        <v>-37.54</v>
      </c>
      <c r="L299" s="11">
        <f>IF('Daily PnL Log'!L527&lt;&gt;"",'Daily PnL Log'!L527,"")</f>
        <v>-265.64999999999998</v>
      </c>
      <c r="M299" s="11">
        <f>IF('Daily PnL Log'!M527&lt;&gt;"",'Daily PnL Log'!M527,"")</f>
        <v>-303.19</v>
      </c>
      <c r="N299" s="11">
        <f>IF('Daily PnL Log'!N527&lt;&gt;"",'Daily PnL Log'!N527,"")</f>
        <v>-13661.789999999999</v>
      </c>
      <c r="O299" s="11">
        <f t="shared" si="57"/>
        <v>952055.10000000102</v>
      </c>
      <c r="P299" s="11">
        <f t="shared" si="58"/>
        <v>414274.00000000017</v>
      </c>
      <c r="Q299" s="11">
        <f t="shared" si="59"/>
        <v>28473.100000000002</v>
      </c>
      <c r="R299" s="11">
        <f t="shared" si="60"/>
        <v>503225.2999999997</v>
      </c>
      <c r="S299" s="11">
        <f t="shared" si="61"/>
        <v>716555.20000000042</v>
      </c>
      <c r="T299" s="11">
        <f t="shared" si="62"/>
        <v>13406.999999999998</v>
      </c>
      <c r="U299" s="11">
        <f t="shared" si="63"/>
        <v>0</v>
      </c>
      <c r="V299" s="11">
        <f t="shared" si="64"/>
        <v>2627989.6999999974</v>
      </c>
      <c r="W299" s="11">
        <f>IF('Daily PnL Log'!W527&lt;&gt;"",'Daily PnL Log'!W527,"")</f>
        <v>899932</v>
      </c>
      <c r="X299" s="16">
        <f>IF('Daily PnL Log'!X527&lt;&gt;"",'Daily PnL Log'!X527,"")</f>
        <v>-1.5180913669032771E-2</v>
      </c>
      <c r="Y299" s="11">
        <f>IF('Daily PnL Log'!Y527&lt;&gt;"",'Daily PnL Log'!Y527,"")</f>
        <v>-138</v>
      </c>
      <c r="Z299" s="11" t="str">
        <f>IF('Daily PnL Log'!AA527&lt;&gt;"",'Daily PnL Log'!AA527,"")</f>
        <v/>
      </c>
      <c r="AA299" s="11"/>
      <c r="AB299" s="11">
        <f>IF('Daily PnL Log'!AC527&lt;&gt;"",'Daily PnL Log'!AC527,"")</f>
        <v>346181.38</v>
      </c>
    </row>
    <row r="306" spans="2:6" x14ac:dyDescent="0.25">
      <c r="B306" s="25"/>
    </row>
    <row r="307" spans="2:6" x14ac:dyDescent="0.25">
      <c r="B307" s="25"/>
    </row>
    <row r="309" spans="2:6" x14ac:dyDescent="0.25">
      <c r="B309" s="25"/>
    </row>
    <row r="310" spans="2:6" x14ac:dyDescent="0.25">
      <c r="B310" s="25"/>
      <c r="F310" s="20" t="s">
        <v>35</v>
      </c>
    </row>
    <row r="311" spans="2:6" x14ac:dyDescent="0.25">
      <c r="B311" s="25"/>
    </row>
    <row r="312" spans="2:6" x14ac:dyDescent="0.25">
      <c r="B312" s="25"/>
    </row>
  </sheetData>
  <mergeCells count="1">
    <mergeCell ref="A2:B6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/>
  <dimension ref="A2:AA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1" style="20" bestFit="1" customWidth="1"/>
    <col min="5" max="5" width="11.4257812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1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0" width="10.5703125" style="20" bestFit="1" customWidth="1"/>
    <col min="21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-239968</v>
      </c>
    </row>
    <row r="8" spans="1:2" ht="18.75" x14ac:dyDescent="0.3">
      <c r="A8" s="55" t="s">
        <v>6</v>
      </c>
      <c r="B8" s="56">
        <f>K48</f>
        <v>-1272.5999999999999</v>
      </c>
    </row>
    <row r="9" spans="1:2" ht="18.75" x14ac:dyDescent="0.3">
      <c r="A9" s="55" t="s">
        <v>30</v>
      </c>
      <c r="B9" s="56">
        <f>L48</f>
        <v>-8466.73</v>
      </c>
    </row>
    <row r="10" spans="1:2" ht="18.75" x14ac:dyDescent="0.3">
      <c r="A10" s="55" t="s">
        <v>11</v>
      </c>
      <c r="B10" s="56">
        <f>Y48</f>
        <v>-9742</v>
      </c>
    </row>
    <row r="11" spans="1:2" ht="18.75" x14ac:dyDescent="0.3">
      <c r="A11" s="57" t="s">
        <v>18</v>
      </c>
      <c r="B11" s="54">
        <f>B7+(B8+B9+B10)</f>
        <v>-259449.33000000002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875239.19047619053</v>
      </c>
    </row>
    <row r="15" spans="1:2" ht="18.75" x14ac:dyDescent="0.3">
      <c r="A15" s="60" t="s">
        <v>15</v>
      </c>
      <c r="B15" s="63">
        <f>B11/B14</f>
        <v>-0.29643248705401509</v>
      </c>
    </row>
    <row r="16" spans="1:2" ht="18.75" x14ac:dyDescent="0.3">
      <c r="A16" s="60" t="s">
        <v>17</v>
      </c>
      <c r="B16" s="63">
        <f>X48</f>
        <v>3.2743923809992491E-2</v>
      </c>
    </row>
    <row r="17" spans="1:2" ht="18.75" x14ac:dyDescent="0.3">
      <c r="A17" s="60" t="s">
        <v>31</v>
      </c>
      <c r="B17" s="64">
        <f>B15/B16</f>
        <v>-9.0530532862879589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20159.699999999993</v>
      </c>
      <c r="D48" s="41">
        <f t="shared" si="0"/>
        <v>-155935.40000000002</v>
      </c>
      <c r="E48" s="41">
        <f t="shared" si="0"/>
        <v>-86146.3</v>
      </c>
      <c r="F48" s="41">
        <f t="shared" si="0"/>
        <v>-50923.400000000009</v>
      </c>
      <c r="G48" s="41">
        <f t="shared" si="0"/>
        <v>3784.8999999999942</v>
      </c>
      <c r="H48" s="41">
        <f t="shared" si="0"/>
        <v>29092.5</v>
      </c>
      <c r="I48" s="41">
        <f t="shared" si="0"/>
        <v>0</v>
      </c>
      <c r="J48" s="41">
        <f t="shared" si="0"/>
        <v>-239968</v>
      </c>
      <c r="K48" s="41">
        <f t="shared" si="0"/>
        <v>-1272.5999999999999</v>
      </c>
      <c r="L48" s="41">
        <f t="shared" si="0"/>
        <v>-8466.73</v>
      </c>
      <c r="M48" s="41">
        <f t="shared" si="0"/>
        <v>-9739.3299999999981</v>
      </c>
      <c r="N48" s="41">
        <f t="shared" si="0"/>
        <v>-249707.32999999993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875239.19047619053</v>
      </c>
      <c r="X48" s="44">
        <f>_xlfn.STDEV.P(X50:X70)</f>
        <v>3.2743923809992491E-2</v>
      </c>
      <c r="Y48" s="41">
        <f>SUM(Y50:Y70)</f>
        <v>-9742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Dec</v>
      </c>
      <c r="B50" s="14">
        <f>'Daily PnL Log'!B507</f>
        <v>44896</v>
      </c>
      <c r="C50" s="13">
        <f>IF('Daily PnL Log'!C507&lt;&gt;"",'Daily PnL Log'!C507,"")</f>
        <v>63144.3</v>
      </c>
      <c r="D50" s="13">
        <f>IF('Daily PnL Log'!D507&lt;&gt;"",'Daily PnL Log'!D507,"")</f>
        <v>-8269.2000000000007</v>
      </c>
      <c r="E50" s="13">
        <f>IF('Daily PnL Log'!E507&lt;&gt;"",'Daily PnL Log'!E507,"")</f>
        <v>-136624.4</v>
      </c>
      <c r="F50" s="13">
        <f>IF('Daily PnL Log'!F507&lt;&gt;"",'Daily PnL Log'!F507,"")</f>
        <v>22482.400000000001</v>
      </c>
      <c r="G50" s="13">
        <f>IF('Daily PnL Log'!G507&lt;&gt;"",'Daily PnL Log'!G507,"")</f>
        <v>10665.4</v>
      </c>
      <c r="H50" s="13">
        <f>IF('Daily PnL Log'!H507&lt;&gt;"",'Daily PnL Log'!H507,"")</f>
        <v>0</v>
      </c>
      <c r="I50" s="13">
        <f>IF('Daily PnL Log'!I507&lt;&gt;"",'Daily PnL Log'!I507,"")</f>
        <v>0</v>
      </c>
      <c r="J50" s="13">
        <f>IF('Daily PnL Log'!J507&lt;&gt;"",'Daily PnL Log'!J507,"")</f>
        <v>-48601.499999999985</v>
      </c>
      <c r="K50" s="13">
        <f>IF('Daily PnL Log'!K507&lt;&gt;"",'Daily PnL Log'!K507,"")</f>
        <v>-56.86</v>
      </c>
      <c r="L50" s="13">
        <f>IF('Daily PnL Log'!L507&lt;&gt;"",'Daily PnL Log'!L507,"")</f>
        <v>-403.65</v>
      </c>
      <c r="M50" s="13">
        <f>IF('Daily PnL Log'!M507&lt;&gt;"",'Daily PnL Log'!M507,"")</f>
        <v>-460.51</v>
      </c>
      <c r="N50" s="13">
        <f>IF('Daily PnL Log'!N507&lt;&gt;"",'Daily PnL Log'!N507,"")</f>
        <v>-49062.009999999987</v>
      </c>
      <c r="O50" s="13">
        <f t="shared" ref="O50:U50" si="1">C50</f>
        <v>63144.3</v>
      </c>
      <c r="P50" s="13">
        <f t="shared" si="1"/>
        <v>-8269.2000000000007</v>
      </c>
      <c r="Q50" s="13">
        <f t="shared" si="1"/>
        <v>-136624.4</v>
      </c>
      <c r="R50" s="13">
        <f t="shared" si="1"/>
        <v>22482.400000000001</v>
      </c>
      <c r="S50" s="13">
        <f t="shared" si="1"/>
        <v>10665.4</v>
      </c>
      <c r="T50" s="13">
        <f t="shared" si="1"/>
        <v>0</v>
      </c>
      <c r="U50" s="13">
        <f t="shared" si="1"/>
        <v>0</v>
      </c>
      <c r="V50" s="13">
        <f>SUM(O50:T50)</f>
        <v>-48601.499999999985</v>
      </c>
      <c r="W50" s="13">
        <f>IF('Daily PnL Log'!W507&lt;&gt;"",'Daily PnL Log'!W507,"")</f>
        <v>761090</v>
      </c>
      <c r="X50" s="13">
        <f>IF('Daily PnL Log'!X507&lt;&gt;"",'Daily PnL Log'!X507,"")</f>
        <v>-6.4462823056405924E-2</v>
      </c>
      <c r="Y50" s="13" t="str">
        <f>IF('Daily PnL Log'!Y507&lt;&gt;"",'Daily PnL Log'!Y507,"")</f>
        <v/>
      </c>
      <c r="Z50" s="13" t="str">
        <f>IF('Daily PnL Log'!Z507&lt;&gt;"",'Daily PnL Log'!Z507,"")</f>
        <v/>
      </c>
      <c r="AA50" s="13">
        <f>IF('Daily PnL Log'!AC507&lt;&gt;"",'Daily PnL Log'!AC507,"")</f>
        <v>676074.95</v>
      </c>
    </row>
    <row r="51" spans="1:27" x14ac:dyDescent="0.25">
      <c r="A51" s="48" t="str">
        <f t="shared" ref="A51:A70" si="2">TEXT(B51,"mmm")</f>
        <v>Dec</v>
      </c>
      <c r="B51" s="2">
        <f>'Daily PnL Log'!B508</f>
        <v>44897</v>
      </c>
      <c r="C51" s="11">
        <f>IF('Daily PnL Log'!C508&lt;&gt;"",'Daily PnL Log'!C508,"")</f>
        <v>-20846.2</v>
      </c>
      <c r="D51" s="11">
        <f>IF('Daily PnL Log'!D508&lt;&gt;"",'Daily PnL Log'!D508,"")</f>
        <v>-7034.9</v>
      </c>
      <c r="E51" s="11">
        <f>IF('Daily PnL Log'!E508&lt;&gt;"",'Daily PnL Log'!E508,"")</f>
        <v>38853.699999999997</v>
      </c>
      <c r="F51" s="11">
        <f>IF('Daily PnL Log'!F508&lt;&gt;"",'Daily PnL Log'!F508,"")</f>
        <v>-15309.5</v>
      </c>
      <c r="G51" s="11">
        <f>IF('Daily PnL Log'!G508&lt;&gt;"",'Daily PnL Log'!G508,"")</f>
        <v>10128.799999999999</v>
      </c>
      <c r="H51" s="11">
        <f>IF('Daily PnL Log'!H508&lt;&gt;"",'Daily PnL Log'!H508,"")</f>
        <v>0</v>
      </c>
      <c r="I51" s="11">
        <f>IF('Daily PnL Log'!I508&lt;&gt;"",'Daily PnL Log'!I508,"")</f>
        <v>0</v>
      </c>
      <c r="J51" s="11">
        <f>IF('Daily PnL Log'!J508&lt;&gt;"",'Daily PnL Log'!J508,"")</f>
        <v>5791.8999999999978</v>
      </c>
      <c r="K51" s="11">
        <f>IF('Daily PnL Log'!K508&lt;&gt;"",'Daily PnL Log'!K508,"")</f>
        <v>-62.18</v>
      </c>
      <c r="L51" s="11">
        <f>IF('Daily PnL Log'!L508&lt;&gt;"",'Daily PnL Log'!L508,"")</f>
        <v>-439.07</v>
      </c>
      <c r="M51" s="11">
        <f>IF('Daily PnL Log'!M508&lt;&gt;"",'Daily PnL Log'!M508,"")</f>
        <v>-501.25</v>
      </c>
      <c r="N51" s="11">
        <f>IF('Daily PnL Log'!N508&lt;&gt;"",'Daily PnL Log'!N508,"")</f>
        <v>5290.6499999999978</v>
      </c>
      <c r="O51" s="11">
        <f t="shared" ref="O51:V66" si="3">IF(C51&lt;&gt;"",O50+C51,"")</f>
        <v>42298.100000000006</v>
      </c>
      <c r="P51" s="11">
        <f t="shared" si="3"/>
        <v>-15304.1</v>
      </c>
      <c r="Q51" s="11">
        <f t="shared" si="3"/>
        <v>-97770.7</v>
      </c>
      <c r="R51" s="11">
        <f t="shared" si="3"/>
        <v>7172.9000000000015</v>
      </c>
      <c r="S51" s="11">
        <f t="shared" si="3"/>
        <v>20794.199999999997</v>
      </c>
      <c r="T51" s="11">
        <f t="shared" si="3"/>
        <v>0</v>
      </c>
      <c r="U51" s="11">
        <f t="shared" si="3"/>
        <v>0</v>
      </c>
      <c r="V51" s="11">
        <f t="shared" si="3"/>
        <v>-42809.599999999991</v>
      </c>
      <c r="W51" s="11">
        <f>IF('Daily PnL Log'!W508&lt;&gt;"",'Daily PnL Log'!W508,"")</f>
        <v>849503</v>
      </c>
      <c r="X51" s="11">
        <f>IF('Daily PnL Log'!X508&lt;&gt;"",'Daily PnL Log'!X508,"")</f>
        <v>6.2279356282438055E-3</v>
      </c>
      <c r="Y51" s="11">
        <f>IF('Daily PnL Log'!Y508&lt;&gt;"",'Daily PnL Log'!Y508,"")</f>
        <v>16915</v>
      </c>
      <c r="Z51" s="11" t="str">
        <f>IF('Daily PnL Log'!Z508&lt;&gt;"",'Daily PnL Log'!Z508,"")</f>
        <v/>
      </c>
      <c r="AA51" s="11">
        <f>IF('Daily PnL Log'!AC508&lt;&gt;"",'Daily PnL Log'!AC508,"")</f>
        <v>569793.44999999995</v>
      </c>
    </row>
    <row r="52" spans="1:27" x14ac:dyDescent="0.25">
      <c r="A52" s="47" t="str">
        <f t="shared" si="2"/>
        <v>Dec</v>
      </c>
      <c r="B52" s="14">
        <f>'Daily PnL Log'!B509</f>
        <v>44900</v>
      </c>
      <c r="C52" s="13">
        <f>IF('Daily PnL Log'!C509&lt;&gt;"",'Daily PnL Log'!C509,"")</f>
        <v>-26321</v>
      </c>
      <c r="D52" s="13">
        <f>IF('Daily PnL Log'!D509&lt;&gt;"",'Daily PnL Log'!D509,"")</f>
        <v>-4092.4</v>
      </c>
      <c r="E52" s="13">
        <f>IF('Daily PnL Log'!E509&lt;&gt;"",'Daily PnL Log'!E509,"")</f>
        <v>-15218.6</v>
      </c>
      <c r="F52" s="13">
        <f>IF('Daily PnL Log'!F509&lt;&gt;"",'Daily PnL Log'!F509,"")</f>
        <v>-11521</v>
      </c>
      <c r="G52" s="13">
        <f>IF('Daily PnL Log'!G509&lt;&gt;"",'Daily PnL Log'!G509,"")</f>
        <v>-18725.2</v>
      </c>
      <c r="H52" s="13">
        <f>IF('Daily PnL Log'!H509&lt;&gt;"",'Daily PnL Log'!H509,"")</f>
        <v>0</v>
      </c>
      <c r="I52" s="13">
        <f>IF('Daily PnL Log'!I509&lt;&gt;"",'Daily PnL Log'!I509,"")</f>
        <v>0</v>
      </c>
      <c r="J52" s="13">
        <f>IF('Daily PnL Log'!J509&lt;&gt;"",'Daily PnL Log'!J509,"")</f>
        <v>-75878.2</v>
      </c>
      <c r="K52" s="13">
        <f>IF('Daily PnL Log'!K509&lt;&gt;"",'Daily PnL Log'!K509,"")</f>
        <v>-68.540000000000006</v>
      </c>
      <c r="L52" s="13">
        <f>IF('Daily PnL Log'!L509&lt;&gt;"",'Daily PnL Log'!L509,"")</f>
        <v>-484.61</v>
      </c>
      <c r="M52" s="13">
        <f>IF('Daily PnL Log'!M509&lt;&gt;"",'Daily PnL Log'!M509,"")</f>
        <v>-553.15</v>
      </c>
      <c r="N52" s="13">
        <f>IF('Daily PnL Log'!N509&lt;&gt;"",'Daily PnL Log'!N509,"")</f>
        <v>-76431.349999999991</v>
      </c>
      <c r="O52" s="13">
        <f t="shared" si="3"/>
        <v>15977.100000000006</v>
      </c>
      <c r="P52" s="13">
        <f t="shared" si="3"/>
        <v>-19396.5</v>
      </c>
      <c r="Q52" s="13">
        <f t="shared" si="3"/>
        <v>-112989.3</v>
      </c>
      <c r="R52" s="13">
        <f t="shared" si="3"/>
        <v>-4348.0999999999985</v>
      </c>
      <c r="S52" s="13">
        <f t="shared" si="3"/>
        <v>2068.9999999999964</v>
      </c>
      <c r="T52" s="13">
        <f t="shared" si="3"/>
        <v>0</v>
      </c>
      <c r="U52" s="13">
        <f t="shared" si="3"/>
        <v>0</v>
      </c>
      <c r="V52" s="13">
        <f t="shared" si="3"/>
        <v>-118687.79999999999</v>
      </c>
      <c r="W52" s="13">
        <f>IF('Daily PnL Log'!W509&lt;&gt;"",'Daily PnL Log'!W509,"")</f>
        <v>765992</v>
      </c>
      <c r="X52" s="13">
        <f>IF('Daily PnL Log'!X509&lt;&gt;"",'Daily PnL Log'!X509,"")</f>
        <v>-9.9780872385090175E-2</v>
      </c>
      <c r="Y52" s="13">
        <f>IF('Daily PnL Log'!Y509&lt;&gt;"",'Daily PnL Log'!Y509,"")</f>
        <v>-1487</v>
      </c>
      <c r="Z52" s="13" t="str">
        <f>IF('Daily PnL Log'!Z509&lt;&gt;"",'Daily PnL Log'!Z509,"")</f>
        <v/>
      </c>
      <c r="AA52" s="13">
        <f>IF('Daily PnL Log'!AC509&lt;&gt;"",'Daily PnL Log'!AC509,"")</f>
        <v>479056.8</v>
      </c>
    </row>
    <row r="53" spans="1:27" x14ac:dyDescent="0.25">
      <c r="A53" s="48" t="str">
        <f t="shared" si="2"/>
        <v>Dec</v>
      </c>
      <c r="B53" s="2">
        <f>'Daily PnL Log'!B510</f>
        <v>44901</v>
      </c>
      <c r="C53" s="11">
        <f>IF('Daily PnL Log'!C510&lt;&gt;"",'Daily PnL Log'!C510,"")</f>
        <v>63533.4</v>
      </c>
      <c r="D53" s="11">
        <f>IF('Daily PnL Log'!D510&lt;&gt;"",'Daily PnL Log'!D510,"")</f>
        <v>-39384.199999999997</v>
      </c>
      <c r="E53" s="11">
        <f>IF('Daily PnL Log'!E510&lt;&gt;"",'Daily PnL Log'!E510,"")</f>
        <v>3528.6</v>
      </c>
      <c r="F53" s="11">
        <f>IF('Daily PnL Log'!F510&lt;&gt;"",'Daily PnL Log'!F510,"")</f>
        <v>-30250.1</v>
      </c>
      <c r="G53" s="11">
        <f>IF('Daily PnL Log'!G510&lt;&gt;"",'Daily PnL Log'!G510,"")</f>
        <v>5424.6</v>
      </c>
      <c r="H53" s="11">
        <f>IF('Daily PnL Log'!H510&lt;&gt;"",'Daily PnL Log'!H510,"")</f>
        <v>0</v>
      </c>
      <c r="I53" s="11">
        <f>IF('Daily PnL Log'!I510&lt;&gt;"",'Daily PnL Log'!I510,"")</f>
        <v>0</v>
      </c>
      <c r="J53" s="11">
        <f>IF('Daily PnL Log'!J510&lt;&gt;"",'Daily PnL Log'!J510,"")</f>
        <v>2852.3000000000047</v>
      </c>
      <c r="K53" s="11">
        <f>IF('Daily PnL Log'!K510&lt;&gt;"",'Daily PnL Log'!K510,"")</f>
        <v>-79.2</v>
      </c>
      <c r="L53" s="11">
        <f>IF('Daily PnL Log'!L510&lt;&gt;"",'Daily PnL Log'!L510,"")</f>
        <v>-560.74</v>
      </c>
      <c r="M53" s="11">
        <f>IF('Daily PnL Log'!M510&lt;&gt;"",'Daily PnL Log'!M510,"")</f>
        <v>-639.94000000000005</v>
      </c>
      <c r="N53" s="11">
        <f>IF('Daily PnL Log'!N510&lt;&gt;"",'Daily PnL Log'!N510,"")</f>
        <v>2212.3600000000047</v>
      </c>
      <c r="O53" s="11">
        <f t="shared" si="3"/>
        <v>79510.5</v>
      </c>
      <c r="P53" s="11">
        <f t="shared" si="3"/>
        <v>-58780.7</v>
      </c>
      <c r="Q53" s="11">
        <f t="shared" si="3"/>
        <v>-109460.7</v>
      </c>
      <c r="R53" s="11">
        <f t="shared" si="3"/>
        <v>-34598.199999999997</v>
      </c>
      <c r="S53" s="11">
        <f t="shared" si="3"/>
        <v>7493.5999999999967</v>
      </c>
      <c r="T53" s="11">
        <f t="shared" si="3"/>
        <v>0</v>
      </c>
      <c r="U53" s="11">
        <f t="shared" si="3"/>
        <v>0</v>
      </c>
      <c r="V53" s="11">
        <f t="shared" si="3"/>
        <v>-115835.49999999999</v>
      </c>
      <c r="W53" s="11">
        <f>IF('Daily PnL Log'!W510&lt;&gt;"",'Daily PnL Log'!W510,"")</f>
        <v>863028</v>
      </c>
      <c r="X53" s="11">
        <f>IF('Daily PnL Log'!X510&lt;&gt;"",'Daily PnL Log'!X510,"")</f>
        <v>2.5634857733468725E-3</v>
      </c>
      <c r="Y53" s="11" t="str">
        <f>IF('Daily PnL Log'!Y510&lt;&gt;"",'Daily PnL Log'!Y510,"")</f>
        <v/>
      </c>
      <c r="Z53" s="11" t="str">
        <f>IF('Daily PnL Log'!Z510&lt;&gt;"",'Daily PnL Log'!Z510,"")</f>
        <v/>
      </c>
      <c r="AA53" s="11">
        <f>IF('Daily PnL Log'!AC510&lt;&gt;"",'Daily PnL Log'!AC510,"")</f>
        <v>483109.86</v>
      </c>
    </row>
    <row r="54" spans="1:27" x14ac:dyDescent="0.25">
      <c r="A54" s="47" t="str">
        <f t="shared" si="2"/>
        <v>Dec</v>
      </c>
      <c r="B54" s="14">
        <f>'Daily PnL Log'!B511</f>
        <v>44902</v>
      </c>
      <c r="C54" s="13">
        <f>IF('Daily PnL Log'!C511&lt;&gt;"",'Daily PnL Log'!C511,"")</f>
        <v>-13071.1</v>
      </c>
      <c r="D54" s="13">
        <f>IF('Daily PnL Log'!D511&lt;&gt;"",'Daily PnL Log'!D511,"")</f>
        <v>-10991.9</v>
      </c>
      <c r="E54" s="13">
        <f>IF('Daily PnL Log'!E511&lt;&gt;"",'Daily PnL Log'!E511,"")</f>
        <v>9019.1</v>
      </c>
      <c r="F54" s="13">
        <f>IF('Daily PnL Log'!F511&lt;&gt;"",'Daily PnL Log'!F511,"")</f>
        <v>-8525.7999999999993</v>
      </c>
      <c r="G54" s="13">
        <f>IF('Daily PnL Log'!G511&lt;&gt;"",'Daily PnL Log'!G511,"")</f>
        <v>-9640.1</v>
      </c>
      <c r="H54" s="13">
        <f>IF('Daily PnL Log'!H511&lt;&gt;"",'Daily PnL Log'!H511,"")</f>
        <v>0</v>
      </c>
      <c r="I54" s="13">
        <f>IF('Daily PnL Log'!I511&lt;&gt;"",'Daily PnL Log'!I511,"")</f>
        <v>0</v>
      </c>
      <c r="J54" s="13">
        <f>IF('Daily PnL Log'!J511&lt;&gt;"",'Daily PnL Log'!J511,"")</f>
        <v>-33209.799999999996</v>
      </c>
      <c r="K54" s="13">
        <f>IF('Daily PnL Log'!K511&lt;&gt;"",'Daily PnL Log'!K511,"")</f>
        <v>-66.56</v>
      </c>
      <c r="L54" s="13">
        <f>IF('Daily PnL Log'!L511&lt;&gt;"",'Daily PnL Log'!L511,"")</f>
        <v>-470.81</v>
      </c>
      <c r="M54" s="13">
        <f>IF('Daily PnL Log'!M511&lt;&gt;"",'Daily PnL Log'!M511,"")</f>
        <v>-537.37</v>
      </c>
      <c r="N54" s="13">
        <f>IF('Daily PnL Log'!N511&lt;&gt;"",'Daily PnL Log'!N511,"")</f>
        <v>-33747.17</v>
      </c>
      <c r="O54" s="13">
        <f t="shared" si="3"/>
        <v>66439.399999999994</v>
      </c>
      <c r="P54" s="13">
        <f t="shared" si="3"/>
        <v>-69772.599999999991</v>
      </c>
      <c r="Q54" s="13">
        <f t="shared" si="3"/>
        <v>-100441.59999999999</v>
      </c>
      <c r="R54" s="13">
        <f t="shared" si="3"/>
        <v>-43124</v>
      </c>
      <c r="S54" s="13">
        <f t="shared" si="3"/>
        <v>-2146.5000000000036</v>
      </c>
      <c r="T54" s="13">
        <f t="shared" si="3"/>
        <v>0</v>
      </c>
      <c r="U54" s="13">
        <f t="shared" si="3"/>
        <v>0</v>
      </c>
      <c r="V54" s="13">
        <f t="shared" si="3"/>
        <v>-149045.29999999999</v>
      </c>
      <c r="W54" s="13">
        <f>IF('Daily PnL Log'!W511&lt;&gt;"",'Daily PnL Log'!W511,"")</f>
        <v>862604</v>
      </c>
      <c r="X54" s="13">
        <f>IF('Daily PnL Log'!X511&lt;&gt;"",'Daily PnL Log'!X511,"")</f>
        <v>-3.9122436251165078E-2</v>
      </c>
      <c r="Y54" s="13">
        <f>IF('Daily PnL Log'!Y511&lt;&gt;"",'Daily PnL Log'!Y511,"")</f>
        <v>-1122</v>
      </c>
      <c r="Z54" s="13" t="str">
        <f>IF('Daily PnL Log'!Z511&lt;&gt;"",'Daily PnL Log'!Z511,"")</f>
        <v/>
      </c>
      <c r="AA54" s="13">
        <f>IF('Daily PnL Log'!AC511&lt;&gt;"",'Daily PnL Log'!AC511,"")</f>
        <v>445228.24</v>
      </c>
    </row>
    <row r="55" spans="1:27" x14ac:dyDescent="0.25">
      <c r="A55" s="48" t="str">
        <f t="shared" si="2"/>
        <v>Dec</v>
      </c>
      <c r="B55" s="2">
        <f>'Daily PnL Log'!B512</f>
        <v>44903</v>
      </c>
      <c r="C55" s="11">
        <f>IF('Daily PnL Log'!C512&lt;&gt;"",'Daily PnL Log'!C512,"")</f>
        <v>-5597.8</v>
      </c>
      <c r="D55" s="11">
        <f>IF('Daily PnL Log'!D512&lt;&gt;"",'Daily PnL Log'!D512,"")</f>
        <v>1431</v>
      </c>
      <c r="E55" s="11">
        <f>IF('Daily PnL Log'!E512&lt;&gt;"",'Daily PnL Log'!E512,"")</f>
        <v>-4601.3999999999996</v>
      </c>
      <c r="F55" s="11">
        <f>IF('Daily PnL Log'!F512&lt;&gt;"",'Daily PnL Log'!F512,"")</f>
        <v>27047.3</v>
      </c>
      <c r="G55" s="11">
        <f>IF('Daily PnL Log'!G512&lt;&gt;"",'Daily PnL Log'!G512,"")</f>
        <v>-2665.3</v>
      </c>
      <c r="H55" s="11">
        <f>IF('Daily PnL Log'!H512&lt;&gt;"",'Daily PnL Log'!H512,"")</f>
        <v>0</v>
      </c>
      <c r="I55" s="11">
        <f>IF('Daily PnL Log'!I512&lt;&gt;"",'Daily PnL Log'!I512,"")</f>
        <v>0</v>
      </c>
      <c r="J55" s="11">
        <f>IF('Daily PnL Log'!J512&lt;&gt;"",'Daily PnL Log'!J512,"")</f>
        <v>15613.8</v>
      </c>
      <c r="K55" s="11">
        <f>IF('Daily PnL Log'!K512&lt;&gt;"",'Daily PnL Log'!K512,"")</f>
        <v>-45.08</v>
      </c>
      <c r="L55" s="11">
        <f>IF('Daily PnL Log'!L512&lt;&gt;"",'Daily PnL Log'!L512,"")</f>
        <v>-319.24</v>
      </c>
      <c r="M55" s="11">
        <f>IF('Daily PnL Log'!M512&lt;&gt;"",'Daily PnL Log'!M512,"")</f>
        <v>-364.32</v>
      </c>
      <c r="N55" s="11">
        <f>IF('Daily PnL Log'!N512&lt;&gt;"",'Daily PnL Log'!N512,"")</f>
        <v>15249.48</v>
      </c>
      <c r="O55" s="11">
        <f t="shared" si="3"/>
        <v>60841.599999999991</v>
      </c>
      <c r="P55" s="11">
        <f t="shared" si="3"/>
        <v>-68341.599999999991</v>
      </c>
      <c r="Q55" s="11">
        <f t="shared" si="3"/>
        <v>-105042.99999999999</v>
      </c>
      <c r="R55" s="11">
        <f t="shared" si="3"/>
        <v>-16076.7</v>
      </c>
      <c r="S55" s="11">
        <f t="shared" si="3"/>
        <v>-4811.8000000000038</v>
      </c>
      <c r="T55" s="11">
        <f t="shared" si="3"/>
        <v>0</v>
      </c>
      <c r="U55" s="11">
        <f t="shared" si="3"/>
        <v>0</v>
      </c>
      <c r="V55" s="11">
        <f t="shared" si="3"/>
        <v>-133431.5</v>
      </c>
      <c r="W55" s="11">
        <f>IF('Daily PnL Log'!W512&lt;&gt;"",'Daily PnL Log'!W512,"")</f>
        <v>931122</v>
      </c>
      <c r="X55" s="11">
        <f>IF('Daily PnL Log'!X512&lt;&gt;"",'Daily PnL Log'!X512,"")</f>
        <v>1.6377531623138535E-2</v>
      </c>
      <c r="Y55" s="11" t="str">
        <f>IF('Daily PnL Log'!Y512&lt;&gt;"",'Daily PnL Log'!Y512,"")</f>
        <v/>
      </c>
      <c r="Z55" s="11" t="str">
        <f>IF('Daily PnL Log'!Z512&lt;&gt;"",'Daily PnL Log'!Z512,"")</f>
        <v/>
      </c>
      <c r="AA55" s="11">
        <f>IF('Daily PnL Log'!AC512&lt;&gt;"",'Daily PnL Log'!AC512,"")</f>
        <v>509191.92</v>
      </c>
    </row>
    <row r="56" spans="1:27" x14ac:dyDescent="0.25">
      <c r="A56" s="47" t="str">
        <f t="shared" si="2"/>
        <v>Dec</v>
      </c>
      <c r="B56" s="14">
        <f>'Daily PnL Log'!B513</f>
        <v>44904</v>
      </c>
      <c r="C56" s="13">
        <f>IF('Daily PnL Log'!C513&lt;&gt;"",'Daily PnL Log'!C513,"")</f>
        <v>-32873.599999999999</v>
      </c>
      <c r="D56" s="13">
        <f>IF('Daily PnL Log'!D513&lt;&gt;"",'Daily PnL Log'!D513,"")</f>
        <v>-7243.6</v>
      </c>
      <c r="E56" s="13">
        <f>IF('Daily PnL Log'!E513&lt;&gt;"",'Daily PnL Log'!E513,"")</f>
        <v>3664.3</v>
      </c>
      <c r="F56" s="13">
        <f>IF('Daily PnL Log'!F513&lt;&gt;"",'Daily PnL Log'!F513,"")</f>
        <v>3397.2</v>
      </c>
      <c r="G56" s="13">
        <f>IF('Daily PnL Log'!G513&lt;&gt;"",'Daily PnL Log'!G513,"")</f>
        <v>-1845.1</v>
      </c>
      <c r="H56" s="13">
        <f>IF('Daily PnL Log'!H513&lt;&gt;"",'Daily PnL Log'!H513,"")</f>
        <v>0</v>
      </c>
      <c r="I56" s="13">
        <f>IF('Daily PnL Log'!I513&lt;&gt;"",'Daily PnL Log'!I513,"")</f>
        <v>0</v>
      </c>
      <c r="J56" s="13">
        <f>IF('Daily PnL Log'!J513&lt;&gt;"",'Daily PnL Log'!J513,"")</f>
        <v>-34900.799999999996</v>
      </c>
      <c r="K56" s="13">
        <f>IF('Daily PnL Log'!K513&lt;&gt;"",'Daily PnL Log'!K513,"")</f>
        <v>-15.85</v>
      </c>
      <c r="L56" s="13">
        <f>IF('Daily PnL Log'!L513&lt;&gt;"",'Daily PnL Log'!L513,"")</f>
        <v>-110.86</v>
      </c>
      <c r="M56" s="13">
        <f>IF('Daily PnL Log'!M513&lt;&gt;"",'Daily PnL Log'!M513,"")</f>
        <v>-126.71</v>
      </c>
      <c r="N56" s="13">
        <f>IF('Daily PnL Log'!N513&lt;&gt;"",'Daily PnL Log'!N513,"")</f>
        <v>-35027.509999999995</v>
      </c>
      <c r="O56" s="13">
        <f t="shared" si="3"/>
        <v>27967.999999999993</v>
      </c>
      <c r="P56" s="13">
        <f t="shared" si="3"/>
        <v>-75585.2</v>
      </c>
      <c r="Q56" s="13">
        <f t="shared" si="3"/>
        <v>-101378.69999999998</v>
      </c>
      <c r="R56" s="13">
        <f t="shared" si="3"/>
        <v>-12679.5</v>
      </c>
      <c r="S56" s="13">
        <f t="shared" si="3"/>
        <v>-6656.9000000000033</v>
      </c>
      <c r="T56" s="13">
        <f t="shared" si="3"/>
        <v>0</v>
      </c>
      <c r="U56" s="13">
        <f t="shared" si="3"/>
        <v>0</v>
      </c>
      <c r="V56" s="13">
        <f t="shared" si="3"/>
        <v>-168332.3</v>
      </c>
      <c r="W56" s="13">
        <f>IF('Daily PnL Log'!W513&lt;&gt;"",'Daily PnL Log'!W513,"")</f>
        <v>963555</v>
      </c>
      <c r="X56" s="13">
        <f>IF('Daily PnL Log'!X513&lt;&gt;"",'Daily PnL Log'!X513,"")</f>
        <v>-3.6352372205011647E-2</v>
      </c>
      <c r="Y56" s="13" t="str">
        <f>IF('Daily PnL Log'!Y513&lt;&gt;"",'Daily PnL Log'!Y513,"")</f>
        <v/>
      </c>
      <c r="Z56" s="13" t="str">
        <f>IF('Daily PnL Log'!Z513&lt;&gt;"",'Daily PnL Log'!Z513,"")</f>
        <v/>
      </c>
      <c r="AA56" s="13">
        <f>IF('Daily PnL Log'!AC513&lt;&gt;"",'Daily PnL Log'!AC513,"")</f>
        <v>457288.46</v>
      </c>
    </row>
    <row r="57" spans="1:27" x14ac:dyDescent="0.25">
      <c r="A57" s="48" t="str">
        <f t="shared" si="2"/>
        <v>Dec</v>
      </c>
      <c r="B57" s="2">
        <f>'Daily PnL Log'!B514</f>
        <v>44907</v>
      </c>
      <c r="C57" s="11">
        <f>IF('Daily PnL Log'!C514&lt;&gt;"",'Daily PnL Log'!C514,"")</f>
        <v>-14921.2</v>
      </c>
      <c r="D57" s="11">
        <f>IF('Daily PnL Log'!D514&lt;&gt;"",'Daily PnL Log'!D514,"")</f>
        <v>-2843.2</v>
      </c>
      <c r="E57" s="11">
        <f>IF('Daily PnL Log'!E514&lt;&gt;"",'Daily PnL Log'!E514,"")</f>
        <v>10981</v>
      </c>
      <c r="F57" s="11">
        <f>IF('Daily PnL Log'!F514&lt;&gt;"",'Daily PnL Log'!F514,"")</f>
        <v>26865.3</v>
      </c>
      <c r="G57" s="11">
        <f>IF('Daily PnL Log'!G514&lt;&gt;"",'Daily PnL Log'!G514,"")</f>
        <v>-3037.3</v>
      </c>
      <c r="H57" s="11">
        <f>IF('Daily PnL Log'!H514&lt;&gt;"",'Daily PnL Log'!H514,"")</f>
        <v>0</v>
      </c>
      <c r="I57" s="11">
        <f>IF('Daily PnL Log'!I514&lt;&gt;"",'Daily PnL Log'!I514,"")</f>
        <v>0</v>
      </c>
      <c r="J57" s="11">
        <f>IF('Daily PnL Log'!J514&lt;&gt;"",'Daily PnL Log'!J514,"")</f>
        <v>17044.599999999999</v>
      </c>
      <c r="K57" s="11">
        <f>IF('Daily PnL Log'!K514&lt;&gt;"",'Daily PnL Log'!K514,"")</f>
        <v>-64.37</v>
      </c>
      <c r="L57" s="11">
        <f>IF('Daily PnL Log'!L514&lt;&gt;"",'Daily PnL Log'!L514,"")</f>
        <v>-456.09</v>
      </c>
      <c r="M57" s="11">
        <f>IF('Daily PnL Log'!M514&lt;&gt;"",'Daily PnL Log'!M514,"")</f>
        <v>-520.46</v>
      </c>
      <c r="N57" s="11">
        <f>IF('Daily PnL Log'!N514&lt;&gt;"",'Daily PnL Log'!N514,"")</f>
        <v>16524.14</v>
      </c>
      <c r="O57" s="11">
        <f t="shared" si="3"/>
        <v>13046.799999999992</v>
      </c>
      <c r="P57" s="11">
        <f t="shared" si="3"/>
        <v>-78428.399999999994</v>
      </c>
      <c r="Q57" s="11">
        <f t="shared" si="3"/>
        <v>-90397.699999999983</v>
      </c>
      <c r="R57" s="11">
        <f t="shared" si="3"/>
        <v>14185.8</v>
      </c>
      <c r="S57" s="11">
        <f t="shared" si="3"/>
        <v>-9694.2000000000044</v>
      </c>
      <c r="T57" s="11">
        <f t="shared" si="3"/>
        <v>0</v>
      </c>
      <c r="U57" s="11">
        <f t="shared" si="3"/>
        <v>0</v>
      </c>
      <c r="V57" s="11">
        <f t="shared" si="3"/>
        <v>-151287.69999999998</v>
      </c>
      <c r="W57" s="11">
        <f>IF('Daily PnL Log'!W514&lt;&gt;"",'Daily PnL Log'!W514,"")</f>
        <v>904534</v>
      </c>
      <c r="X57" s="11">
        <f>IF('Daily PnL Log'!X514&lt;&gt;"",'Daily PnL Log'!X514,"")</f>
        <v>1.826812480238443E-2</v>
      </c>
      <c r="Y57" s="11">
        <f>IF('Daily PnL Log'!Y514&lt;&gt;"",'Daily PnL Log'!Y514,"")</f>
        <v>-125</v>
      </c>
      <c r="Z57" s="11" t="str">
        <f>IF('Daily PnL Log'!Z514&lt;&gt;"",'Daily PnL Log'!Z514,"")</f>
        <v/>
      </c>
      <c r="AA57" s="11">
        <f>IF('Daily PnL Log'!AC514&lt;&gt;"",'Daily PnL Log'!AC514,"")</f>
        <v>462163</v>
      </c>
    </row>
    <row r="58" spans="1:27" x14ac:dyDescent="0.25">
      <c r="A58" s="47" t="str">
        <f t="shared" si="2"/>
        <v>Dec</v>
      </c>
      <c r="B58" s="14">
        <f>'Daily PnL Log'!B515</f>
        <v>44908</v>
      </c>
      <c r="C58" s="13">
        <f>IF('Daily PnL Log'!C515&lt;&gt;"",'Daily PnL Log'!C515,"")</f>
        <v>25685.599999999999</v>
      </c>
      <c r="D58" s="13">
        <f>IF('Daily PnL Log'!D515&lt;&gt;"",'Daily PnL Log'!D515,"")</f>
        <v>-17364.2</v>
      </c>
      <c r="E58" s="13">
        <f>IF('Daily PnL Log'!E515&lt;&gt;"",'Daily PnL Log'!E515,"")</f>
        <v>3408</v>
      </c>
      <c r="F58" s="13">
        <f>IF('Daily PnL Log'!F515&lt;&gt;"",'Daily PnL Log'!F515,"")</f>
        <v>12399.9</v>
      </c>
      <c r="G58" s="13">
        <f>IF('Daily PnL Log'!G515&lt;&gt;"",'Daily PnL Log'!G515,"")</f>
        <v>-9484.2000000000007</v>
      </c>
      <c r="H58" s="13">
        <f>IF('Daily PnL Log'!H515&lt;&gt;"",'Daily PnL Log'!H515,"")</f>
        <v>0</v>
      </c>
      <c r="I58" s="13">
        <f>IF('Daily PnL Log'!I515&lt;&gt;"",'Daily PnL Log'!I515,"")</f>
        <v>0</v>
      </c>
      <c r="J58" s="13">
        <f>IF('Daily PnL Log'!J515&lt;&gt;"",'Daily PnL Log'!J515,"")</f>
        <v>14645.099999999995</v>
      </c>
      <c r="K58" s="13">
        <f>IF('Daily PnL Log'!K515&lt;&gt;"",'Daily PnL Log'!K515,"")</f>
        <v>-50.99</v>
      </c>
      <c r="L58" s="13">
        <f>IF('Daily PnL Log'!L515&lt;&gt;"",'Daily PnL Log'!L515,"")</f>
        <v>-360.38</v>
      </c>
      <c r="M58" s="13">
        <f>IF('Daily PnL Log'!M515&lt;&gt;"",'Daily PnL Log'!M515,"")</f>
        <v>-411.37</v>
      </c>
      <c r="N58" s="13">
        <f>IF('Daily PnL Log'!N515&lt;&gt;"",'Daily PnL Log'!N515,"")</f>
        <v>14233.729999999994</v>
      </c>
      <c r="O58" s="13">
        <f t="shared" si="3"/>
        <v>38732.399999999994</v>
      </c>
      <c r="P58" s="13">
        <f t="shared" si="3"/>
        <v>-95792.599999999991</v>
      </c>
      <c r="Q58" s="13">
        <f t="shared" si="3"/>
        <v>-86989.699999999983</v>
      </c>
      <c r="R58" s="13">
        <f t="shared" si="3"/>
        <v>26585.699999999997</v>
      </c>
      <c r="S58" s="13">
        <f t="shared" si="3"/>
        <v>-19178.400000000005</v>
      </c>
      <c r="T58" s="13">
        <f t="shared" si="3"/>
        <v>0</v>
      </c>
      <c r="U58" s="13">
        <f t="shared" si="3"/>
        <v>0</v>
      </c>
      <c r="V58" s="13">
        <f t="shared" si="3"/>
        <v>-136642.59999999998</v>
      </c>
      <c r="W58" s="13">
        <f>IF('Daily PnL Log'!W515&lt;&gt;"",'Daily PnL Log'!W515,"")</f>
        <v>826872</v>
      </c>
      <c r="X58" s="13">
        <f>IF('Daily PnL Log'!X515&lt;&gt;"",'Daily PnL Log'!X515,"")</f>
        <v>1.721394605210963E-2</v>
      </c>
      <c r="Y58" s="13">
        <f>IF('Daily PnL Log'!Y515&lt;&gt;"",'Daily PnL Log'!Y515,"")</f>
        <v>-7310</v>
      </c>
      <c r="Z58" s="13" t="str">
        <f>IF('Daily PnL Log'!Z515&lt;&gt;"",'Daily PnL Log'!Z515,"")</f>
        <v/>
      </c>
      <c r="AA58" s="13">
        <f>IF('Daily PnL Log'!AC515&lt;&gt;"",'Daily PnL Log'!AC515,"")</f>
        <v>496845.38</v>
      </c>
    </row>
    <row r="59" spans="1:27" x14ac:dyDescent="0.25">
      <c r="A59" s="48" t="str">
        <f t="shared" si="2"/>
        <v>Dec</v>
      </c>
      <c r="B59" s="2">
        <f>'Daily PnL Log'!B516</f>
        <v>44909</v>
      </c>
      <c r="C59" s="11">
        <f>IF('Daily PnL Log'!C516&lt;&gt;"",'Daily PnL Log'!C516,"")</f>
        <v>-27884.3</v>
      </c>
      <c r="D59" s="11">
        <f>IF('Daily PnL Log'!D516&lt;&gt;"",'Daily PnL Log'!D516,"")</f>
        <v>-8228.7000000000007</v>
      </c>
      <c r="E59" s="11">
        <f>IF('Daily PnL Log'!E516&lt;&gt;"",'Daily PnL Log'!E516,"")</f>
        <v>-4502.1000000000004</v>
      </c>
      <c r="F59" s="11">
        <f>IF('Daily PnL Log'!F516&lt;&gt;"",'Daily PnL Log'!F516,"")</f>
        <v>-2721.5</v>
      </c>
      <c r="G59" s="11">
        <f>IF('Daily PnL Log'!G516&lt;&gt;"",'Daily PnL Log'!G516,"")</f>
        <v>22703.200000000001</v>
      </c>
      <c r="H59" s="11">
        <f>IF('Daily PnL Log'!H516&lt;&gt;"",'Daily PnL Log'!H516,"")</f>
        <v>-870.9</v>
      </c>
      <c r="I59" s="11">
        <f>IF('Daily PnL Log'!I516&lt;&gt;"",'Daily PnL Log'!I516,"")</f>
        <v>0</v>
      </c>
      <c r="J59" s="11">
        <f>IF('Daily PnL Log'!J516&lt;&gt;"",'Daily PnL Log'!J516,"")</f>
        <v>-21504.3</v>
      </c>
      <c r="K59" s="11">
        <f>IF('Daily PnL Log'!K516&lt;&gt;"",'Daily PnL Log'!K516,"")</f>
        <v>-46.84</v>
      </c>
      <c r="L59" s="11">
        <f>IF('Daily PnL Log'!L516&lt;&gt;"",'Daily PnL Log'!L516,"")</f>
        <v>-331.2</v>
      </c>
      <c r="M59" s="11">
        <f>IF('Daily PnL Log'!M516&lt;&gt;"",'Daily PnL Log'!M516,"")</f>
        <v>-378.03999999999996</v>
      </c>
      <c r="N59" s="11">
        <f>IF('Daily PnL Log'!N516&lt;&gt;"",'Daily PnL Log'!N516,"")</f>
        <v>-21882.34</v>
      </c>
      <c r="O59" s="11">
        <f t="shared" si="3"/>
        <v>10848.099999999995</v>
      </c>
      <c r="P59" s="11">
        <f t="shared" si="3"/>
        <v>-104021.29999999999</v>
      </c>
      <c r="Q59" s="11">
        <f t="shared" si="3"/>
        <v>-91491.799999999988</v>
      </c>
      <c r="R59" s="11">
        <f t="shared" si="3"/>
        <v>23864.199999999997</v>
      </c>
      <c r="S59" s="11">
        <f t="shared" si="3"/>
        <v>3524.7999999999956</v>
      </c>
      <c r="T59" s="11">
        <f t="shared" si="3"/>
        <v>-870.9</v>
      </c>
      <c r="U59" s="11">
        <f t="shared" si="3"/>
        <v>0</v>
      </c>
      <c r="V59" s="11">
        <f t="shared" si="3"/>
        <v>-158146.89999999997</v>
      </c>
      <c r="W59" s="11">
        <f>IF('Daily PnL Log'!W516&lt;&gt;"",'Daily PnL Log'!W516,"")</f>
        <v>931899</v>
      </c>
      <c r="X59" s="11">
        <f>IF('Daily PnL Log'!X516&lt;&gt;"",'Daily PnL Log'!X516,"")</f>
        <v>-2.3481450242998438E-2</v>
      </c>
      <c r="Y59" s="11" t="str">
        <f>IF('Daily PnL Log'!Y516&lt;&gt;"",'Daily PnL Log'!Y516,"")</f>
        <v/>
      </c>
      <c r="Z59" s="11" t="str">
        <f>IF('Daily PnL Log'!Z516&lt;&gt;"",'Daily PnL Log'!Z516,"")</f>
        <v/>
      </c>
      <c r="AA59" s="11">
        <f>IF('Daily PnL Log'!AC516&lt;&gt;"",'Daily PnL Log'!AC516,"")</f>
        <v>471920.09</v>
      </c>
    </row>
    <row r="60" spans="1:27" x14ac:dyDescent="0.25">
      <c r="A60" s="47" t="str">
        <f t="shared" si="2"/>
        <v>Dec</v>
      </c>
      <c r="B60" s="14">
        <f>'Daily PnL Log'!B517</f>
        <v>44910</v>
      </c>
      <c r="C60" s="13">
        <f>IF('Daily PnL Log'!C517&lt;&gt;"",'Daily PnL Log'!C517,"")</f>
        <v>-20985.4</v>
      </c>
      <c r="D60" s="13">
        <f>IF('Daily PnL Log'!D517&lt;&gt;"",'Daily PnL Log'!D517,"")</f>
        <v>4230</v>
      </c>
      <c r="E60" s="13">
        <f>IF('Daily PnL Log'!E517&lt;&gt;"",'Daily PnL Log'!E517,"")</f>
        <v>-2891.8</v>
      </c>
      <c r="F60" s="13">
        <f>IF('Daily PnL Log'!F517&lt;&gt;"",'Daily PnL Log'!F517,"")</f>
        <v>7002.5</v>
      </c>
      <c r="G60" s="13">
        <f>IF('Daily PnL Log'!G517&lt;&gt;"",'Daily PnL Log'!G517,"")</f>
        <v>5682.5</v>
      </c>
      <c r="H60" s="13">
        <f>IF('Daily PnL Log'!H517&lt;&gt;"",'Daily PnL Log'!H517,"")</f>
        <v>-3598.6</v>
      </c>
      <c r="I60" s="13">
        <f>IF('Daily PnL Log'!I517&lt;&gt;"",'Daily PnL Log'!I517,"")</f>
        <v>0</v>
      </c>
      <c r="J60" s="13">
        <f>IF('Daily PnL Log'!J517&lt;&gt;"",'Daily PnL Log'!J517,"")</f>
        <v>-10560.800000000001</v>
      </c>
      <c r="K60" s="13">
        <f>IF('Daily PnL Log'!K517&lt;&gt;"",'Daily PnL Log'!K517,"")</f>
        <v>-22.04</v>
      </c>
      <c r="L60" s="13">
        <f>IF('Daily PnL Log'!L517&lt;&gt;"",'Daily PnL Log'!L517,"")</f>
        <v>-155.47999999999999</v>
      </c>
      <c r="M60" s="13">
        <f>IF('Daily PnL Log'!M517&lt;&gt;"",'Daily PnL Log'!M517,"")</f>
        <v>-177.51999999999998</v>
      </c>
      <c r="N60" s="13">
        <f>IF('Daily PnL Log'!N517&lt;&gt;"",'Daily PnL Log'!N517,"")</f>
        <v>-10738.320000000002</v>
      </c>
      <c r="O60" s="13">
        <f t="shared" si="3"/>
        <v>-10137.300000000007</v>
      </c>
      <c r="P60" s="13">
        <f t="shared" si="3"/>
        <v>-99791.299999999988</v>
      </c>
      <c r="Q60" s="13">
        <f t="shared" si="3"/>
        <v>-94383.599999999991</v>
      </c>
      <c r="R60" s="13">
        <f t="shared" si="3"/>
        <v>30866.699999999997</v>
      </c>
      <c r="S60" s="13">
        <f t="shared" si="3"/>
        <v>9207.2999999999956</v>
      </c>
      <c r="T60" s="13">
        <f t="shared" si="3"/>
        <v>-4469.5</v>
      </c>
      <c r="U60" s="13">
        <f t="shared" si="3"/>
        <v>0</v>
      </c>
      <c r="V60" s="13">
        <f t="shared" si="3"/>
        <v>-168707.69999999995</v>
      </c>
      <c r="W60" s="13">
        <f>IF('Daily PnL Log'!W517&lt;&gt;"",'Daily PnL Log'!W517,"")</f>
        <v>795839</v>
      </c>
      <c r="X60" s="13">
        <f>IF('Daily PnL Log'!X517&lt;&gt;"",'Daily PnL Log'!X517,"")</f>
        <v>-1.349308088696332E-2</v>
      </c>
      <c r="Y60" s="13" t="str">
        <f>IF('Daily PnL Log'!Y517&lt;&gt;"",'Daily PnL Log'!Y517,"")</f>
        <v/>
      </c>
      <c r="Z60" s="13" t="str">
        <f>IF('Daily PnL Log'!Z517&lt;&gt;"",'Daily PnL Log'!Z517,"")</f>
        <v/>
      </c>
      <c r="AA60" s="13">
        <f>IF('Daily PnL Log'!AC517&lt;&gt;"",'Daily PnL Log'!AC517,"")</f>
        <v>467284.57</v>
      </c>
    </row>
    <row r="61" spans="1:27" x14ac:dyDescent="0.25">
      <c r="A61" s="48" t="str">
        <f t="shared" si="2"/>
        <v>Dec</v>
      </c>
      <c r="B61" s="2">
        <f>'Daily PnL Log'!B518</f>
        <v>44911</v>
      </c>
      <c r="C61" s="11">
        <f>IF('Daily PnL Log'!C518&lt;&gt;"",'Daily PnL Log'!C518,"")</f>
        <v>2338.1999999999998</v>
      </c>
      <c r="D61" s="11">
        <f>IF('Daily PnL Log'!D518&lt;&gt;"",'Daily PnL Log'!D518,"")</f>
        <v>-8571.2000000000007</v>
      </c>
      <c r="E61" s="11">
        <f>IF('Daily PnL Log'!E518&lt;&gt;"",'Daily PnL Log'!E518,"")</f>
        <v>-2594.8000000000002</v>
      </c>
      <c r="F61" s="11">
        <f>IF('Daily PnL Log'!F518&lt;&gt;"",'Daily PnL Log'!F518,"")</f>
        <v>-9682.9</v>
      </c>
      <c r="G61" s="11">
        <f>IF('Daily PnL Log'!G518&lt;&gt;"",'Daily PnL Log'!G518,"")</f>
        <v>28360</v>
      </c>
      <c r="H61" s="11">
        <f>IF('Daily PnL Log'!H518&lt;&gt;"",'Daily PnL Log'!H518,"")</f>
        <v>-3077</v>
      </c>
      <c r="I61" s="11">
        <f>IF('Daily PnL Log'!I518&lt;&gt;"",'Daily PnL Log'!I518,"")</f>
        <v>0</v>
      </c>
      <c r="J61" s="11">
        <f>IF('Daily PnL Log'!J518&lt;&gt;"",'Daily PnL Log'!J518,"")</f>
        <v>6772.2999999999993</v>
      </c>
      <c r="K61" s="11">
        <f>IF('Daily PnL Log'!K518&lt;&gt;"",'Daily PnL Log'!K518,"")</f>
        <v>-56.35</v>
      </c>
      <c r="L61" s="11">
        <f>IF('Daily PnL Log'!L518&lt;&gt;"",'Daily PnL Log'!L518,"")</f>
        <v>-398.47</v>
      </c>
      <c r="M61" s="11">
        <f>IF('Daily PnL Log'!M518&lt;&gt;"",'Daily PnL Log'!M518,"")</f>
        <v>-454.82000000000005</v>
      </c>
      <c r="N61" s="11">
        <f>IF('Daily PnL Log'!N518&lt;&gt;"",'Daily PnL Log'!N518,"")</f>
        <v>6317.48</v>
      </c>
      <c r="O61" s="11">
        <f t="shared" si="3"/>
        <v>-7799.1000000000067</v>
      </c>
      <c r="P61" s="11">
        <f t="shared" si="3"/>
        <v>-108362.49999999999</v>
      </c>
      <c r="Q61" s="11">
        <f t="shared" si="3"/>
        <v>-96978.4</v>
      </c>
      <c r="R61" s="11">
        <f t="shared" si="3"/>
        <v>21183.799999999996</v>
      </c>
      <c r="S61" s="11">
        <f t="shared" si="3"/>
        <v>37567.299999999996</v>
      </c>
      <c r="T61" s="11">
        <f t="shared" si="3"/>
        <v>-7546.5</v>
      </c>
      <c r="U61" s="11">
        <f t="shared" si="3"/>
        <v>0</v>
      </c>
      <c r="V61" s="11">
        <f t="shared" si="3"/>
        <v>-161935.39999999997</v>
      </c>
      <c r="W61" s="11">
        <f>IF('Daily PnL Log'!W518&lt;&gt;"",'Daily PnL Log'!W518,"")</f>
        <v>912121</v>
      </c>
      <c r="X61" s="11">
        <f>IF('Daily PnL Log'!X518&lt;&gt;"",'Daily PnL Log'!X518,"")</f>
        <v>6.9261424745181831E-3</v>
      </c>
      <c r="Y61" s="11" t="str">
        <f>IF('Daily PnL Log'!Y518&lt;&gt;"",'Daily PnL Log'!Y518,"")</f>
        <v/>
      </c>
      <c r="Z61" s="11" t="str">
        <f>IF('Daily PnL Log'!Z518&lt;&gt;"",'Daily PnL Log'!Z518,"")</f>
        <v/>
      </c>
      <c r="AA61" s="11">
        <f>IF('Daily PnL Log'!AC518&lt;&gt;"",'Daily PnL Log'!AC518,"")</f>
        <v>477128.5</v>
      </c>
    </row>
    <row r="62" spans="1:27" x14ac:dyDescent="0.25">
      <c r="A62" s="47" t="str">
        <f t="shared" si="2"/>
        <v>Dec</v>
      </c>
      <c r="B62" s="14">
        <f>'Daily PnL Log'!B519</f>
        <v>44914</v>
      </c>
      <c r="C62" s="13">
        <f>IF('Daily PnL Log'!C519&lt;&gt;"",'Daily PnL Log'!C519,"")</f>
        <v>-17859.599999999999</v>
      </c>
      <c r="D62" s="13">
        <f>IF('Daily PnL Log'!D519&lt;&gt;"",'Daily PnL Log'!D519,"")</f>
        <v>-7739.3</v>
      </c>
      <c r="E62" s="13">
        <f>IF('Daily PnL Log'!E519&lt;&gt;"",'Daily PnL Log'!E519,"")</f>
        <v>-417</v>
      </c>
      <c r="F62" s="13">
        <f>IF('Daily PnL Log'!F519&lt;&gt;"",'Daily PnL Log'!F519,"")</f>
        <v>1122.9000000000001</v>
      </c>
      <c r="G62" s="13">
        <f>IF('Daily PnL Log'!G519&lt;&gt;"",'Daily PnL Log'!G519,"")</f>
        <v>-1768.4</v>
      </c>
      <c r="H62" s="13">
        <f>IF('Daily PnL Log'!H519&lt;&gt;"",'Daily PnL Log'!H519,"")</f>
        <v>-4971.6000000000004</v>
      </c>
      <c r="I62" s="13">
        <f>IF('Daily PnL Log'!I519&lt;&gt;"",'Daily PnL Log'!I519,"")</f>
        <v>0</v>
      </c>
      <c r="J62" s="13">
        <f>IF('Daily PnL Log'!J519&lt;&gt;"",'Daily PnL Log'!J519,"")</f>
        <v>-31633</v>
      </c>
      <c r="K62" s="13">
        <f>IF('Daily PnL Log'!K519&lt;&gt;"",'Daily PnL Log'!K519,"")</f>
        <v>-42.29</v>
      </c>
      <c r="L62" s="13">
        <f>IF('Daily PnL Log'!L519&lt;&gt;"",'Daily PnL Log'!L519,"")</f>
        <v>-299.23</v>
      </c>
      <c r="M62" s="13">
        <f>IF('Daily PnL Log'!M519&lt;&gt;"",'Daily PnL Log'!M519,"")</f>
        <v>-341.52000000000004</v>
      </c>
      <c r="N62" s="13">
        <f>IF('Daily PnL Log'!N519&lt;&gt;"",'Daily PnL Log'!N519,"")</f>
        <v>-31974.52</v>
      </c>
      <c r="O62" s="13">
        <f t="shared" si="3"/>
        <v>-25658.700000000004</v>
      </c>
      <c r="P62" s="13">
        <f t="shared" si="3"/>
        <v>-116101.79999999999</v>
      </c>
      <c r="Q62" s="13">
        <f t="shared" si="3"/>
        <v>-97395.4</v>
      </c>
      <c r="R62" s="13">
        <f t="shared" si="3"/>
        <v>22306.699999999997</v>
      </c>
      <c r="S62" s="13">
        <f t="shared" si="3"/>
        <v>35798.899999999994</v>
      </c>
      <c r="T62" s="13">
        <f t="shared" si="3"/>
        <v>-12518.1</v>
      </c>
      <c r="U62" s="13">
        <f t="shared" si="3"/>
        <v>0</v>
      </c>
      <c r="V62" s="13">
        <f t="shared" si="3"/>
        <v>-193568.39999999997</v>
      </c>
      <c r="W62" s="13">
        <f>IF('Daily PnL Log'!W519&lt;&gt;"",'Daily PnL Log'!W519,"")</f>
        <v>1074218</v>
      </c>
      <c r="X62" s="13">
        <f>IF('Daily PnL Log'!X519&lt;&gt;"",'Daily PnL Log'!X519,"")</f>
        <v>-2.976539212711014E-2</v>
      </c>
      <c r="Y62" s="13" t="str">
        <f>IF('Daily PnL Log'!Y519&lt;&gt;"",'Daily PnL Log'!Y519,"")</f>
        <v/>
      </c>
      <c r="Z62" s="13" t="str">
        <f>IF('Daily PnL Log'!Z519&lt;&gt;"",'Daily PnL Log'!Z519,"")</f>
        <v/>
      </c>
      <c r="AA62" s="13">
        <f>IF('Daily PnL Log'!AC519&lt;&gt;"",'Daily PnL Log'!AC519,"")</f>
        <v>439802.48</v>
      </c>
    </row>
    <row r="63" spans="1:27" x14ac:dyDescent="0.25">
      <c r="A63" s="48" t="str">
        <f t="shared" si="2"/>
        <v>Dec</v>
      </c>
      <c r="B63" s="2">
        <f>'Daily PnL Log'!B520</f>
        <v>44915</v>
      </c>
      <c r="C63" s="11">
        <f>IF('Daily PnL Log'!C520&lt;&gt;"",'Daily PnL Log'!C520,"")</f>
        <v>21694.799999999999</v>
      </c>
      <c r="D63" s="11">
        <f>IF('Daily PnL Log'!D520&lt;&gt;"",'Daily PnL Log'!D520,"")</f>
        <v>-2123.6</v>
      </c>
      <c r="E63" s="11">
        <f>IF('Daily PnL Log'!E520&lt;&gt;"",'Daily PnL Log'!E520,"")</f>
        <v>2231.6</v>
      </c>
      <c r="F63" s="11">
        <f>IF('Daily PnL Log'!F520&lt;&gt;"",'Daily PnL Log'!F520,"")</f>
        <v>-14026.1</v>
      </c>
      <c r="G63" s="11">
        <f>IF('Daily PnL Log'!G520&lt;&gt;"",'Daily PnL Log'!G520,"")</f>
        <v>-12868.4</v>
      </c>
      <c r="H63" s="11">
        <f>IF('Daily PnL Log'!H520&lt;&gt;"",'Daily PnL Log'!H520,"")</f>
        <v>3730.8</v>
      </c>
      <c r="I63" s="11">
        <f>IF('Daily PnL Log'!I520&lt;&gt;"",'Daily PnL Log'!I520,"")</f>
        <v>0</v>
      </c>
      <c r="J63" s="11">
        <f>IF('Daily PnL Log'!J520&lt;&gt;"",'Daily PnL Log'!J520,"")</f>
        <v>-1360.9000000000005</v>
      </c>
      <c r="K63" s="11">
        <f>IF('Daily PnL Log'!K520&lt;&gt;"",'Daily PnL Log'!K520,"")</f>
        <v>-66.790000000000006</v>
      </c>
      <c r="L63" s="11">
        <f>IF('Daily PnL Log'!L520&lt;&gt;"",'Daily PnL Log'!L520,"")</f>
        <v>-473.19</v>
      </c>
      <c r="M63" s="11">
        <f>IF('Daily PnL Log'!M520&lt;&gt;"",'Daily PnL Log'!M520,"")</f>
        <v>-539.98</v>
      </c>
      <c r="N63" s="11">
        <f>IF('Daily PnL Log'!N520&lt;&gt;"",'Daily PnL Log'!N520,"")</f>
        <v>-1900.8800000000006</v>
      </c>
      <c r="O63" s="11">
        <f t="shared" si="3"/>
        <v>-3963.9000000000051</v>
      </c>
      <c r="P63" s="11">
        <f t="shared" si="3"/>
        <v>-118225.4</v>
      </c>
      <c r="Q63" s="11">
        <f t="shared" si="3"/>
        <v>-95163.799999999988</v>
      </c>
      <c r="R63" s="11">
        <f t="shared" si="3"/>
        <v>8280.5999999999967</v>
      </c>
      <c r="S63" s="11">
        <f t="shared" si="3"/>
        <v>22930.499999999993</v>
      </c>
      <c r="T63" s="11">
        <f t="shared" si="3"/>
        <v>-8787.2999999999993</v>
      </c>
      <c r="U63" s="11">
        <f t="shared" si="3"/>
        <v>0</v>
      </c>
      <c r="V63" s="11">
        <f t="shared" si="3"/>
        <v>-194929.29999999996</v>
      </c>
      <c r="W63" s="11">
        <f>IF('Daily PnL Log'!W520&lt;&gt;"",'Daily PnL Log'!W520,"")</f>
        <v>988633</v>
      </c>
      <c r="X63" s="11">
        <f>IF('Daily PnL Log'!X520&lt;&gt;"",'Daily PnL Log'!X520,"")</f>
        <v>-1.9227357371238878E-3</v>
      </c>
      <c r="Y63" s="11">
        <f>IF('Daily PnL Log'!Y520&lt;&gt;"",'Daily PnL Log'!Y520,"")</f>
        <v>-10000</v>
      </c>
      <c r="Z63" s="11" t="str">
        <f>IF('Daily PnL Log'!Z520&lt;&gt;"",'Daily PnL Log'!Z520,"")</f>
        <v/>
      </c>
      <c r="AA63" s="11">
        <f>IF('Daily PnL Log'!AC520&lt;&gt;"",'Daily PnL Log'!AC520,"")</f>
        <v>423649.75</v>
      </c>
    </row>
    <row r="64" spans="1:27" x14ac:dyDescent="0.25">
      <c r="A64" s="47" t="str">
        <f t="shared" si="2"/>
        <v>Dec</v>
      </c>
      <c r="B64" s="14">
        <f>'Daily PnL Log'!B521</f>
        <v>44916</v>
      </c>
      <c r="C64" s="13">
        <f>IF('Daily PnL Log'!C521&lt;&gt;"",'Daily PnL Log'!C521,"")</f>
        <v>-14460.7</v>
      </c>
      <c r="D64" s="13">
        <f>IF('Daily PnL Log'!D521&lt;&gt;"",'Daily PnL Log'!D521,"")</f>
        <v>-5526.6</v>
      </c>
      <c r="E64" s="13">
        <f>IF('Daily PnL Log'!E521&lt;&gt;"",'Daily PnL Log'!E521,"")</f>
        <v>2237.9</v>
      </c>
      <c r="F64" s="13">
        <f>IF('Daily PnL Log'!F521&lt;&gt;"",'Daily PnL Log'!F521,"")</f>
        <v>-14125.7</v>
      </c>
      <c r="G64" s="13">
        <f>IF('Daily PnL Log'!G521&lt;&gt;"",'Daily PnL Log'!G521,"")</f>
        <v>-13044.1</v>
      </c>
      <c r="H64" s="13">
        <f>IF('Daily PnL Log'!H521&lt;&gt;"",'Daily PnL Log'!H521,"")</f>
        <v>15162.9</v>
      </c>
      <c r="I64" s="13">
        <f>IF('Daily PnL Log'!I521&lt;&gt;"",'Daily PnL Log'!I521,"")</f>
        <v>0</v>
      </c>
      <c r="J64" s="13">
        <f>IF('Daily PnL Log'!J521&lt;&gt;"",'Daily PnL Log'!J521,"")</f>
        <v>-29756.300000000003</v>
      </c>
      <c r="K64" s="13">
        <f>IF('Daily PnL Log'!K521&lt;&gt;"",'Daily PnL Log'!K521,"")</f>
        <v>-58.67</v>
      </c>
      <c r="L64" s="13">
        <f>IF('Daily PnL Log'!L521&lt;&gt;"",'Daily PnL Log'!L521,"")</f>
        <v>-414.56</v>
      </c>
      <c r="M64" s="13">
        <f>IF('Daily PnL Log'!M521&lt;&gt;"",'Daily PnL Log'!M521,"")</f>
        <v>-473.23</v>
      </c>
      <c r="N64" s="13">
        <f>IF('Daily PnL Log'!N521&lt;&gt;"",'Daily PnL Log'!N521,"")</f>
        <v>-30229.530000000002</v>
      </c>
      <c r="O64" s="13">
        <f t="shared" si="3"/>
        <v>-18424.600000000006</v>
      </c>
      <c r="P64" s="13">
        <f t="shared" si="3"/>
        <v>-123752</v>
      </c>
      <c r="Q64" s="13">
        <f t="shared" si="3"/>
        <v>-92925.9</v>
      </c>
      <c r="R64" s="13">
        <f t="shared" si="3"/>
        <v>-5845.100000000004</v>
      </c>
      <c r="S64" s="13">
        <f t="shared" si="3"/>
        <v>9886.3999999999924</v>
      </c>
      <c r="T64" s="13">
        <f t="shared" si="3"/>
        <v>6375.6</v>
      </c>
      <c r="U64" s="13">
        <f t="shared" si="3"/>
        <v>0</v>
      </c>
      <c r="V64" s="13">
        <f t="shared" si="3"/>
        <v>-224685.59999999998</v>
      </c>
      <c r="W64" s="13">
        <f>IF('Daily PnL Log'!W521&lt;&gt;"",'Daily PnL Log'!W521,"")</f>
        <v>754894</v>
      </c>
      <c r="X64" s="13">
        <f>IF('Daily PnL Log'!X521&lt;&gt;"",'Daily PnL Log'!X521,"")</f>
        <v>-4.004473475746264E-2</v>
      </c>
      <c r="Y64" s="13">
        <f>IF('Daily PnL Log'!Y521&lt;&gt;"",'Daily PnL Log'!Y521,"")</f>
        <v>-6475</v>
      </c>
      <c r="Z64" s="13" t="str">
        <f>IF('Daily PnL Log'!Z521&lt;&gt;"",'Daily PnL Log'!Z521,"")</f>
        <v/>
      </c>
      <c r="AA64" s="13">
        <f>IF('Daily PnL Log'!AC521&lt;&gt;"",'Daily PnL Log'!AC521,"")</f>
        <v>411900.77</v>
      </c>
    </row>
    <row r="65" spans="1:27" x14ac:dyDescent="0.25">
      <c r="A65" s="48" t="str">
        <f t="shared" si="2"/>
        <v>Dec</v>
      </c>
      <c r="B65" s="2">
        <f>'Daily PnL Log'!B522</f>
        <v>44917</v>
      </c>
      <c r="C65" s="11">
        <f>IF('Daily PnL Log'!C522&lt;&gt;"",'Daily PnL Log'!C522,"")</f>
        <v>-15239.8</v>
      </c>
      <c r="D65" s="11">
        <f>IF('Daily PnL Log'!D522&lt;&gt;"",'Daily PnL Log'!D522,"")</f>
        <v>4126.3999999999996</v>
      </c>
      <c r="E65" s="11">
        <f>IF('Daily PnL Log'!E522&lt;&gt;"",'Daily PnL Log'!E522,"")</f>
        <v>691.1</v>
      </c>
      <c r="F65" s="11">
        <f>IF('Daily PnL Log'!F522&lt;&gt;"",'Daily PnL Log'!F522,"")</f>
        <v>13313.6</v>
      </c>
      <c r="G65" s="11">
        <f>IF('Daily PnL Log'!G522&lt;&gt;"",'Daily PnL Log'!G522,"")</f>
        <v>8057.3</v>
      </c>
      <c r="H65" s="11">
        <f>IF('Daily PnL Log'!H522&lt;&gt;"",'Daily PnL Log'!H522,"")</f>
        <v>-1339</v>
      </c>
      <c r="I65" s="11">
        <f>IF('Daily PnL Log'!I522&lt;&gt;"",'Daily PnL Log'!I522,"")</f>
        <v>0</v>
      </c>
      <c r="J65" s="11">
        <f>IF('Daily PnL Log'!J522&lt;&gt;"",'Daily PnL Log'!J522,"")</f>
        <v>9609.6000000000022</v>
      </c>
      <c r="K65" s="11">
        <f>IF('Daily PnL Log'!K522&lt;&gt;"",'Daily PnL Log'!K522,"")</f>
        <v>-72.650000000000006</v>
      </c>
      <c r="L65" s="11">
        <f>IF('Daily PnL Log'!L522&lt;&gt;"",'Daily PnL Log'!L522,"")</f>
        <v>-510.05</v>
      </c>
      <c r="M65" s="11">
        <f>IF('Daily PnL Log'!M522&lt;&gt;"",'Daily PnL Log'!M522,"")</f>
        <v>-582.70000000000005</v>
      </c>
      <c r="N65" s="11">
        <f>IF('Daily PnL Log'!N522&lt;&gt;"",'Daily PnL Log'!N522,"")</f>
        <v>9026.9000000000015</v>
      </c>
      <c r="O65" s="11">
        <f t="shared" si="3"/>
        <v>-33664.400000000009</v>
      </c>
      <c r="P65" s="11">
        <f t="shared" si="3"/>
        <v>-119625.60000000001</v>
      </c>
      <c r="Q65" s="11">
        <f t="shared" si="3"/>
        <v>-92234.799999999988</v>
      </c>
      <c r="R65" s="11">
        <f t="shared" si="3"/>
        <v>7468.4999999999964</v>
      </c>
      <c r="S65" s="11">
        <f t="shared" si="3"/>
        <v>17943.699999999993</v>
      </c>
      <c r="T65" s="11">
        <f t="shared" si="3"/>
        <v>5036.6000000000004</v>
      </c>
      <c r="U65" s="11">
        <f t="shared" si="3"/>
        <v>0</v>
      </c>
      <c r="V65" s="11">
        <f t="shared" si="3"/>
        <v>-215075.99999999997</v>
      </c>
      <c r="W65" s="11">
        <f>IF('Daily PnL Log'!W522&lt;&gt;"",'Daily PnL Log'!W522,"")</f>
        <v>818752</v>
      </c>
      <c r="X65" s="11">
        <f>IF('Daily PnL Log'!X522&lt;&gt;"",'Daily PnL Log'!X522,"")</f>
        <v>1.1025194442273119E-2</v>
      </c>
      <c r="Y65" s="11" t="str">
        <f>IF('Daily PnL Log'!Y522&lt;&gt;"",'Daily PnL Log'!Y522,"")</f>
        <v/>
      </c>
      <c r="Z65" s="11" t="str">
        <f>IF('Daily PnL Log'!Z522&lt;&gt;"",'Daily PnL Log'!Z522,"")</f>
        <v/>
      </c>
      <c r="AA65" s="11">
        <f>IF('Daily PnL Log'!AC522&lt;&gt;"",'Daily PnL Log'!AC522,"")</f>
        <v>404740.07</v>
      </c>
    </row>
    <row r="66" spans="1:27" x14ac:dyDescent="0.25">
      <c r="A66" s="47" t="str">
        <f t="shared" si="2"/>
        <v>Dec</v>
      </c>
      <c r="B66" s="14">
        <f>'Daily PnL Log'!B523</f>
        <v>44918</v>
      </c>
      <c r="C66" s="13">
        <f>IF('Daily PnL Log'!C523&lt;&gt;"",'Daily PnL Log'!C523,"")</f>
        <v>-12250.6</v>
      </c>
      <c r="D66" s="13">
        <f>IF('Daily PnL Log'!D523&lt;&gt;"",'Daily PnL Log'!D523,"")</f>
        <v>-5726.8</v>
      </c>
      <c r="E66" s="13">
        <f>IF('Daily PnL Log'!E523&lt;&gt;"",'Daily PnL Log'!E523,"")</f>
        <v>966.6</v>
      </c>
      <c r="F66" s="13">
        <f>IF('Daily PnL Log'!F523&lt;&gt;"",'Daily PnL Log'!F523,"")</f>
        <v>9922.6</v>
      </c>
      <c r="G66" s="13">
        <f>IF('Daily PnL Log'!G523&lt;&gt;"",'Daily PnL Log'!G523,"")</f>
        <v>-16085.9</v>
      </c>
      <c r="H66" s="13">
        <f>IF('Daily PnL Log'!H523&lt;&gt;"",'Daily PnL Log'!H523,"")</f>
        <v>12132.4</v>
      </c>
      <c r="I66" s="13">
        <f>IF('Daily PnL Log'!I523&lt;&gt;"",'Daily PnL Log'!I523,"")</f>
        <v>0</v>
      </c>
      <c r="J66" s="13">
        <f>IF('Daily PnL Log'!J523&lt;&gt;"",'Daily PnL Log'!J523,"")</f>
        <v>-11041.700000000003</v>
      </c>
      <c r="K66" s="13">
        <f>IF('Daily PnL Log'!K523&lt;&gt;"",'Daily PnL Log'!K523,"")</f>
        <v>-240.52</v>
      </c>
      <c r="L66" s="13">
        <f>IF('Daily PnL Log'!L523&lt;&gt;"",'Daily PnL Log'!L523,"")</f>
        <v>-1167.74</v>
      </c>
      <c r="M66" s="13">
        <f>IF('Daily PnL Log'!M523&lt;&gt;"",'Daily PnL Log'!M523,"")</f>
        <v>-1408.26</v>
      </c>
      <c r="N66" s="13">
        <f>IF('Daily PnL Log'!N523&lt;&gt;"",'Daily PnL Log'!N523,"")</f>
        <v>-12449.960000000003</v>
      </c>
      <c r="O66" s="13">
        <f t="shared" si="3"/>
        <v>-45915.000000000007</v>
      </c>
      <c r="P66" s="13">
        <f t="shared" si="3"/>
        <v>-125352.40000000001</v>
      </c>
      <c r="Q66" s="13">
        <f t="shared" si="3"/>
        <v>-91268.199999999983</v>
      </c>
      <c r="R66" s="13">
        <f t="shared" si="3"/>
        <v>17391.099999999999</v>
      </c>
      <c r="S66" s="13">
        <f t="shared" si="3"/>
        <v>1857.7999999999938</v>
      </c>
      <c r="T66" s="13">
        <f t="shared" si="3"/>
        <v>17169</v>
      </c>
      <c r="U66" s="13">
        <f t="shared" si="3"/>
        <v>0</v>
      </c>
      <c r="V66" s="13">
        <f t="shared" si="3"/>
        <v>-226117.69999999998</v>
      </c>
      <c r="W66" s="13">
        <f>IF('Daily PnL Log'!W523&lt;&gt;"",'Daily PnL Log'!W523,"")</f>
        <v>1107638</v>
      </c>
      <c r="X66" s="13">
        <f>IF('Daily PnL Log'!X523&lt;&gt;"",'Daily PnL Log'!X523,"")</f>
        <v>-1.1240098299263842E-2</v>
      </c>
      <c r="Y66" s="13" t="str">
        <f>IF('Daily PnL Log'!Y523&lt;&gt;"",'Daily PnL Log'!Y523,"")</f>
        <v/>
      </c>
      <c r="Z66" s="13" t="str">
        <f>IF('Daily PnL Log'!Z523&lt;&gt;"",'Daily PnL Log'!Z523,"")</f>
        <v/>
      </c>
      <c r="AA66" s="13">
        <f>IF('Daily PnL Log'!AC523&lt;&gt;"",'Daily PnL Log'!AC523,"")</f>
        <v>347418.31</v>
      </c>
    </row>
    <row r="67" spans="1:27" x14ac:dyDescent="0.25">
      <c r="A67" s="48" t="str">
        <f t="shared" si="2"/>
        <v>Dec</v>
      </c>
      <c r="B67" s="2">
        <f>'Daily PnL Log'!B524</f>
        <v>44922</v>
      </c>
      <c r="C67" s="11">
        <f>IF('Daily PnL Log'!C524&lt;&gt;"",'Daily PnL Log'!C524,"")</f>
        <v>32755.599999999999</v>
      </c>
      <c r="D67" s="11">
        <f>IF('Daily PnL Log'!D524&lt;&gt;"",'Daily PnL Log'!D524,"")</f>
        <v>-5557.4</v>
      </c>
      <c r="E67" s="11">
        <f>IF('Daily PnL Log'!E524&lt;&gt;"",'Daily PnL Log'!E524,"")</f>
        <v>3347.4</v>
      </c>
      <c r="F67" s="11">
        <f>IF('Daily PnL Log'!F524&lt;&gt;"",'Daily PnL Log'!F524,"")</f>
        <v>-25778.400000000001</v>
      </c>
      <c r="G67" s="11">
        <f>IF('Daily PnL Log'!G524&lt;&gt;"",'Daily PnL Log'!G524,"")</f>
        <v>14248.5</v>
      </c>
      <c r="H67" s="11">
        <f>IF('Daily PnL Log'!H524&lt;&gt;"",'Daily PnL Log'!H524,"")</f>
        <v>-1203.8</v>
      </c>
      <c r="I67" s="11">
        <f>IF('Daily PnL Log'!I524&lt;&gt;"",'Daily PnL Log'!I524,"")</f>
        <v>0</v>
      </c>
      <c r="J67" s="11">
        <f>IF('Daily PnL Log'!J524&lt;&gt;"",'Daily PnL Log'!J524,"")</f>
        <v>17811.899999999998</v>
      </c>
      <c r="K67" s="11">
        <f>IF('Daily PnL Log'!K524&lt;&gt;"",'Daily PnL Log'!K524,"")</f>
        <v>-29.11</v>
      </c>
      <c r="L67" s="11">
        <f>IF('Daily PnL Log'!L524&lt;&gt;"",'Daily PnL Log'!L524,"")</f>
        <v>-206.54</v>
      </c>
      <c r="M67" s="11">
        <f>IF('Daily PnL Log'!M524&lt;&gt;"",'Daily PnL Log'!M524,"")</f>
        <v>-235.64999999999998</v>
      </c>
      <c r="N67" s="11">
        <f>IF('Daily PnL Log'!N524&lt;&gt;"",'Daily PnL Log'!N524,"")</f>
        <v>17576.249999999996</v>
      </c>
      <c r="O67" s="11">
        <f t="shared" ref="O67:V68" si="4">IF(C67&lt;&gt;"",O66+C67,"")</f>
        <v>-13159.400000000009</v>
      </c>
      <c r="P67" s="11">
        <f t="shared" si="4"/>
        <v>-130909.8</v>
      </c>
      <c r="Q67" s="11">
        <f t="shared" si="4"/>
        <v>-87920.799999999988</v>
      </c>
      <c r="R67" s="11">
        <f t="shared" si="4"/>
        <v>-8387.3000000000029</v>
      </c>
      <c r="S67" s="11">
        <f t="shared" si="4"/>
        <v>16106.299999999994</v>
      </c>
      <c r="T67" s="11">
        <f t="shared" si="4"/>
        <v>15965.2</v>
      </c>
      <c r="U67" s="11">
        <f t="shared" si="4"/>
        <v>0</v>
      </c>
      <c r="V67" s="11">
        <f t="shared" si="4"/>
        <v>-208305.8</v>
      </c>
      <c r="W67" s="11">
        <f>IF('Daily PnL Log'!W524&lt;&gt;"",'Daily PnL Log'!W524,"")</f>
        <v>920523</v>
      </c>
      <c r="X67" s="11">
        <f>IF('Daily PnL Log'!X524&lt;&gt;"",'Daily PnL Log'!X524,"")</f>
        <v>1.9093765174797366E-2</v>
      </c>
      <c r="Y67" s="11" t="str">
        <f>IF('Daily PnL Log'!Y524&lt;&gt;"",'Daily PnL Log'!Y524,"")</f>
        <v/>
      </c>
      <c r="Z67" s="11" t="str">
        <f>IF('Daily PnL Log'!Z524&lt;&gt;"",'Daily PnL Log'!Z524,"")</f>
        <v/>
      </c>
      <c r="AA67" s="11">
        <f>IF('Daily PnL Log'!AC524&lt;&gt;"",'Daily PnL Log'!AC524,"")</f>
        <v>379301.66</v>
      </c>
    </row>
    <row r="68" spans="1:27" x14ac:dyDescent="0.25">
      <c r="A68" s="47" t="str">
        <f t="shared" si="2"/>
        <v>Dec</v>
      </c>
      <c r="B68" s="14">
        <f>'Daily PnL Log'!B525</f>
        <v>44923</v>
      </c>
      <c r="C68" s="13">
        <f>IF('Daily PnL Log'!C525&lt;&gt;"",'Daily PnL Log'!C525,"")</f>
        <v>30936.400000000001</v>
      </c>
      <c r="D68" s="13">
        <f>IF('Daily PnL Log'!D525&lt;&gt;"",'Daily PnL Log'!D525,"")</f>
        <v>-22091.3</v>
      </c>
      <c r="E68" s="13">
        <f>IF('Daily PnL Log'!E525&lt;&gt;"",'Daily PnL Log'!E525,"")</f>
        <v>-2514.6</v>
      </c>
      <c r="F68" s="13">
        <f>IF('Daily PnL Log'!F525&lt;&gt;"",'Daily PnL Log'!F525,"")</f>
        <v>-44261.3</v>
      </c>
      <c r="G68" s="13">
        <f>IF('Daily PnL Log'!G525&lt;&gt;"",'Daily PnL Log'!G525,"")</f>
        <v>-974.5</v>
      </c>
      <c r="H68" s="13">
        <f>IF('Daily PnL Log'!H525&lt;&gt;"",'Daily PnL Log'!H525,"")</f>
        <v>-4586.3</v>
      </c>
      <c r="I68" s="13">
        <f>IF('Daily PnL Log'!I525&lt;&gt;"",'Daily PnL Log'!I525,"")</f>
        <v>0</v>
      </c>
      <c r="J68" s="13">
        <f>IF('Daily PnL Log'!J525&lt;&gt;"",'Daily PnL Log'!J525,"")</f>
        <v>-43491.600000000006</v>
      </c>
      <c r="K68" s="13">
        <f>IF('Daily PnL Log'!K525&lt;&gt;"",'Daily PnL Log'!K525,"")</f>
        <v>-29.73</v>
      </c>
      <c r="L68" s="13">
        <f>IF('Daily PnL Log'!L525&lt;&gt;"",'Daily PnL Log'!L525,"")</f>
        <v>-210.91</v>
      </c>
      <c r="M68" s="13">
        <f>IF('Daily PnL Log'!M525&lt;&gt;"",'Daily PnL Log'!M525,"")</f>
        <v>-240.64</v>
      </c>
      <c r="N68" s="13">
        <f>IF('Daily PnL Log'!N525&lt;&gt;"",'Daily PnL Log'!N525,"")</f>
        <v>-43732.240000000005</v>
      </c>
      <c r="O68" s="13">
        <f t="shared" si="4"/>
        <v>17776.999999999993</v>
      </c>
      <c r="P68" s="13">
        <f t="shared" si="4"/>
        <v>-153001.1</v>
      </c>
      <c r="Q68" s="13">
        <f t="shared" si="4"/>
        <v>-90435.4</v>
      </c>
      <c r="R68" s="13">
        <f t="shared" si="4"/>
        <v>-52648.600000000006</v>
      </c>
      <c r="S68" s="13">
        <f t="shared" si="4"/>
        <v>15131.799999999994</v>
      </c>
      <c r="T68" s="13">
        <f t="shared" si="4"/>
        <v>11378.900000000001</v>
      </c>
      <c r="U68" s="13">
        <f t="shared" si="4"/>
        <v>0</v>
      </c>
      <c r="V68" s="13">
        <f t="shared" si="4"/>
        <v>-251797.4</v>
      </c>
      <c r="W68" s="13">
        <f>IF('Daily PnL Log'!W525&lt;&gt;"",'Daily PnL Log'!W525,"")</f>
        <v>867763</v>
      </c>
      <c r="X68" s="13">
        <f>IF('Daily PnL Log'!X525&lt;&gt;"",'Daily PnL Log'!X525,"")</f>
        <v>-5.0396525318548963E-2</v>
      </c>
      <c r="Y68" s="13" t="str">
        <f>IF('Daily PnL Log'!Y525&lt;&gt;"",'Daily PnL Log'!Y525,"")</f>
        <v/>
      </c>
      <c r="Z68" s="13" t="str">
        <f>IF('Daily PnL Log'!Z525&lt;&gt;"",'Daily PnL Log'!Z525,"")</f>
        <v/>
      </c>
      <c r="AA68" s="13">
        <f>IF('Daily PnL Log'!AC525&lt;&gt;"",'Daily PnL Log'!AC525,"")</f>
        <v>332128.52</v>
      </c>
    </row>
    <row r="69" spans="1:27" x14ac:dyDescent="0.25">
      <c r="A69" s="48" t="str">
        <f t="shared" si="2"/>
        <v>Dec</v>
      </c>
      <c r="B69" s="2">
        <f>'Daily PnL Log'!B526</f>
        <v>44924</v>
      </c>
      <c r="C69" s="11">
        <f>IF('Daily PnL Log'!C526&lt;&gt;"",'Daily PnL Log'!C526,"")</f>
        <v>-10529.4</v>
      </c>
      <c r="D69" s="11">
        <f>IF('Daily PnL Log'!D526&lt;&gt;"",'Daily PnL Log'!D526,"")</f>
        <v>2711.9</v>
      </c>
      <c r="E69" s="11">
        <f>IF('Daily PnL Log'!E526&lt;&gt;"",'Daily PnL Log'!E526,"")</f>
        <v>-178.6</v>
      </c>
      <c r="F69" s="11">
        <f>IF('Daily PnL Log'!F526&lt;&gt;"",'Daily PnL Log'!F526,"")</f>
        <v>694.5</v>
      </c>
      <c r="G69" s="11">
        <f>IF('Daily PnL Log'!G526&lt;&gt;"",'Daily PnL Log'!G526,"")</f>
        <v>41351.1</v>
      </c>
      <c r="H69" s="11">
        <f>IF('Daily PnL Log'!H526&lt;&gt;"",'Daily PnL Log'!H526,"")</f>
        <v>-8861.5</v>
      </c>
      <c r="I69" s="11">
        <f>IF('Daily PnL Log'!I526&lt;&gt;"",'Daily PnL Log'!I526,"")</f>
        <v>0</v>
      </c>
      <c r="J69" s="11">
        <f>IF('Daily PnL Log'!J526&lt;&gt;"",'Daily PnL Log'!J526,"")</f>
        <v>25188</v>
      </c>
      <c r="K69" s="11">
        <f>IF('Daily PnL Log'!K526&lt;&gt;"",'Daily PnL Log'!K526,"")</f>
        <v>-60.44</v>
      </c>
      <c r="L69" s="11">
        <f>IF('Daily PnL Log'!L526&lt;&gt;"",'Daily PnL Log'!L526,"")</f>
        <v>-428.26</v>
      </c>
      <c r="M69" s="11">
        <f>IF('Daily PnL Log'!M526&lt;&gt;"",'Daily PnL Log'!M526,"")</f>
        <v>-488.7</v>
      </c>
      <c r="N69" s="11">
        <f>IF('Daily PnL Log'!N526&lt;&gt;"",'Daily PnL Log'!N526,"")</f>
        <v>24699.3</v>
      </c>
      <c r="O69" s="11">
        <f t="shared" ref="O69:V70" si="5">IF(C69&lt;&gt;"",O68+C69,"")</f>
        <v>7247.5999999999931</v>
      </c>
      <c r="P69" s="11">
        <f t="shared" si="5"/>
        <v>-150289.20000000001</v>
      </c>
      <c r="Q69" s="11">
        <f t="shared" si="5"/>
        <v>-90614</v>
      </c>
      <c r="R69" s="11">
        <f t="shared" si="5"/>
        <v>-51954.100000000006</v>
      </c>
      <c r="S69" s="11">
        <f t="shared" si="5"/>
        <v>56482.899999999994</v>
      </c>
      <c r="T69" s="11">
        <f t="shared" si="5"/>
        <v>2517.4000000000015</v>
      </c>
      <c r="U69" s="11">
        <f t="shared" si="5"/>
        <v>0</v>
      </c>
      <c r="V69" s="11">
        <f t="shared" si="5"/>
        <v>-226609.4</v>
      </c>
      <c r="W69" s="11">
        <f>IF('Daily PnL Log'!W526&lt;&gt;"",'Daily PnL Log'!W526,"")</f>
        <v>579511</v>
      </c>
      <c r="X69" s="11">
        <f>IF('Daily PnL Log'!X526&lt;&gt;"",'Daily PnL Log'!X526,"")</f>
        <v>4.2620933856302987E-2</v>
      </c>
      <c r="Y69" s="11" t="str">
        <f>IF('Daily PnL Log'!Y526&lt;&gt;"",'Daily PnL Log'!Y526,"")</f>
        <v/>
      </c>
      <c r="Z69" s="11" t="str">
        <f>IF('Daily PnL Log'!Z526&lt;&gt;"",'Daily PnL Log'!Z526,"")</f>
        <v/>
      </c>
      <c r="AA69" s="11">
        <f>IF('Daily PnL Log'!AC526&lt;&gt;"",'Daily PnL Log'!AC526,"")</f>
        <v>396547.57</v>
      </c>
    </row>
    <row r="70" spans="1:27" x14ac:dyDescent="0.25">
      <c r="A70" s="47" t="str">
        <f t="shared" si="2"/>
        <v>Dec</v>
      </c>
      <c r="B70" s="14">
        <f>'Daily PnL Log'!B527</f>
        <v>44925</v>
      </c>
      <c r="C70" s="13">
        <f>IF('Daily PnL Log'!C527&lt;&gt;"",'Daily PnL Log'!C527,"")</f>
        <v>12912.1</v>
      </c>
      <c r="D70" s="13">
        <f>IF('Daily PnL Log'!D527&lt;&gt;"",'Daily PnL Log'!D527,"")</f>
        <v>-5646.2</v>
      </c>
      <c r="E70" s="13">
        <f>IF('Daily PnL Log'!E527&lt;&gt;"",'Daily PnL Log'!E527,"")</f>
        <v>4467.7</v>
      </c>
      <c r="F70" s="13">
        <f>IF('Daily PnL Log'!F527&lt;&gt;"",'Daily PnL Log'!F527,"")</f>
        <v>1030.7</v>
      </c>
      <c r="G70" s="13">
        <f>IF('Daily PnL Log'!G527&lt;&gt;"",'Daily PnL Log'!G527,"")</f>
        <v>-52698</v>
      </c>
      <c r="H70" s="13">
        <f>IF('Daily PnL Log'!H527&lt;&gt;"",'Daily PnL Log'!H527,"")</f>
        <v>26575.1</v>
      </c>
      <c r="I70" s="13">
        <f>IF('Daily PnL Log'!I527&lt;&gt;"",'Daily PnL Log'!I527,"")</f>
        <v>0</v>
      </c>
      <c r="J70" s="13">
        <f>IF('Daily PnL Log'!J527&lt;&gt;"",'Daily PnL Log'!J527,"")</f>
        <v>-13358.599999999999</v>
      </c>
      <c r="K70" s="13">
        <f>IF('Daily PnL Log'!K527&lt;&gt;"",'Daily PnL Log'!K527,"")</f>
        <v>-37.54</v>
      </c>
      <c r="L70" s="13">
        <f>IF('Daily PnL Log'!L527&lt;&gt;"",'Daily PnL Log'!L527,"")</f>
        <v>-265.64999999999998</v>
      </c>
      <c r="M70" s="13">
        <f>IF('Daily PnL Log'!M527&lt;&gt;"",'Daily PnL Log'!M527,"")</f>
        <v>-303.19</v>
      </c>
      <c r="N70" s="13">
        <f>IF('Daily PnL Log'!N527&lt;&gt;"",'Daily PnL Log'!N527,"")</f>
        <v>-13661.789999999999</v>
      </c>
      <c r="O70" s="13">
        <f t="shared" si="5"/>
        <v>20159.699999999993</v>
      </c>
      <c r="P70" s="13">
        <f t="shared" si="5"/>
        <v>-155935.40000000002</v>
      </c>
      <c r="Q70" s="13">
        <f t="shared" si="5"/>
        <v>-86146.3</v>
      </c>
      <c r="R70" s="13">
        <f t="shared" si="5"/>
        <v>-50923.400000000009</v>
      </c>
      <c r="S70" s="13">
        <f t="shared" si="5"/>
        <v>3784.8999999999942</v>
      </c>
      <c r="T70" s="13">
        <f t="shared" si="5"/>
        <v>29092.5</v>
      </c>
      <c r="U70" s="13">
        <f t="shared" si="5"/>
        <v>0</v>
      </c>
      <c r="V70" s="13">
        <f t="shared" si="5"/>
        <v>-239968</v>
      </c>
      <c r="W70" s="13">
        <f>IF('Daily PnL Log'!W527&lt;&gt;"",'Daily PnL Log'!W527,"")</f>
        <v>899932</v>
      </c>
      <c r="X70" s="13">
        <f>IF('Daily PnL Log'!X527&lt;&gt;"",'Daily PnL Log'!X527,"")</f>
        <v>-1.5180913669032771E-2</v>
      </c>
      <c r="Y70" s="13">
        <f>IF('Daily PnL Log'!Y527&lt;&gt;"",'Daily PnL Log'!Y527,"")</f>
        <v>-138</v>
      </c>
      <c r="Z70" s="13" t="str">
        <f>IF('Daily PnL Log'!Z527&lt;&gt;"",'Daily PnL Log'!Z527,"")</f>
        <v/>
      </c>
      <c r="AA70" s="13">
        <f>IF('Daily PnL Log'!AC527&lt;&gt;"",'Daily PnL Log'!AC527,"")</f>
        <v>346181.38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/>
  <dimension ref="A2:AA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198400.10000000003</v>
      </c>
    </row>
    <row r="8" spans="1:2" ht="18.75" x14ac:dyDescent="0.3">
      <c r="A8" s="55" t="s">
        <v>6</v>
      </c>
      <c r="B8" s="56">
        <f>K48</f>
        <v>-1680.19</v>
      </c>
    </row>
    <row r="9" spans="1:2" ht="18.75" x14ac:dyDescent="0.3">
      <c r="A9" s="55" t="s">
        <v>30</v>
      </c>
      <c r="B9" s="56">
        <f>L48</f>
        <v>-10706.16</v>
      </c>
    </row>
    <row r="10" spans="1:2" ht="18.75" x14ac:dyDescent="0.3">
      <c r="A10" s="55" t="s">
        <v>11</v>
      </c>
      <c r="B10" s="56">
        <f>Y48</f>
        <v>-29865</v>
      </c>
    </row>
    <row r="11" spans="1:2" ht="18.75" x14ac:dyDescent="0.3">
      <c r="A11" s="57" t="s">
        <v>18</v>
      </c>
      <c r="B11" s="54">
        <f>B7+(B8+B9+B10)</f>
        <v>156148.75000000003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774530.90476190473</v>
      </c>
    </row>
    <row r="15" spans="1:2" ht="18.75" x14ac:dyDescent="0.3">
      <c r="A15" s="60" t="s">
        <v>15</v>
      </c>
      <c r="B15" s="63">
        <f>B11/B14</f>
        <v>0.20160428594905591</v>
      </c>
    </row>
    <row r="16" spans="1:2" ht="18.75" x14ac:dyDescent="0.3">
      <c r="A16" s="60" t="s">
        <v>17</v>
      </c>
      <c r="B16" s="63">
        <f>X48</f>
        <v>3.8963204042099332E-2</v>
      </c>
    </row>
    <row r="17" spans="1:2" ht="18.75" x14ac:dyDescent="0.3">
      <c r="A17" s="60" t="s">
        <v>31</v>
      </c>
      <c r="B17" s="64">
        <f>B15/B16</f>
        <v>5.1742224723414587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-46169.900000000009</v>
      </c>
      <c r="D48" s="41">
        <f t="shared" si="0"/>
        <v>-7076.5000000000036</v>
      </c>
      <c r="E48" s="41">
        <f t="shared" si="0"/>
        <v>-5023.699999999998</v>
      </c>
      <c r="F48" s="41">
        <f t="shared" si="0"/>
        <v>70679.3</v>
      </c>
      <c r="G48" s="41">
        <f t="shared" si="0"/>
        <v>185990.9</v>
      </c>
      <c r="H48" s="41">
        <f t="shared" si="0"/>
        <v>0</v>
      </c>
      <c r="I48" s="41">
        <f t="shared" si="0"/>
        <v>0</v>
      </c>
      <c r="J48" s="41">
        <f t="shared" si="0"/>
        <v>198400.10000000003</v>
      </c>
      <c r="K48" s="41">
        <f t="shared" si="0"/>
        <v>-1680.19</v>
      </c>
      <c r="L48" s="41">
        <f t="shared" si="0"/>
        <v>-10706.16</v>
      </c>
      <c r="M48" s="41">
        <f t="shared" si="0"/>
        <v>-12386.349999999999</v>
      </c>
      <c r="N48" s="41">
        <f t="shared" si="0"/>
        <v>186013.75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774530.90476190473</v>
      </c>
      <c r="X48" s="44">
        <f>_xlfn.STDEV.P(X50:X70)</f>
        <v>3.8963204042099332E-2</v>
      </c>
      <c r="Y48" s="41">
        <f>SUM(Y50:Y70)</f>
        <v>-29865</v>
      </c>
      <c r="Z48" s="41">
        <f>SUM(Z50:Z70)</f>
        <v>9371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Nov</v>
      </c>
      <c r="B50" s="14">
        <f>'Daily PnL Log'!B486</f>
        <v>44866</v>
      </c>
      <c r="C50" s="13">
        <f>IF('Daily PnL Log'!C486&lt;&gt;"",'Daily PnL Log'!C486,"")</f>
        <v>11030.8</v>
      </c>
      <c r="D50" s="13">
        <f>IF('Daily PnL Log'!D486&lt;&gt;"",'Daily PnL Log'!D486,"")</f>
        <v>-3606.7</v>
      </c>
      <c r="E50" s="13">
        <f>IF('Daily PnL Log'!E486&lt;&gt;"",'Daily PnL Log'!E486,"")</f>
        <v>-2457.3000000000002</v>
      </c>
      <c r="F50" s="13">
        <f>IF('Daily PnL Log'!F486&lt;&gt;"",'Daily PnL Log'!F486,"")</f>
        <v>9270.2000000000007</v>
      </c>
      <c r="G50" s="13">
        <f>IF('Daily PnL Log'!G486&lt;&gt;"",'Daily PnL Log'!G486,"")</f>
        <v>-27534.5</v>
      </c>
      <c r="H50" s="13">
        <f>IF('Daily PnL Log'!H486&lt;&gt;"",'Daily PnL Log'!H486,"")</f>
        <v>0</v>
      </c>
      <c r="I50" s="13">
        <f>IF('Daily PnL Log'!I486&lt;&gt;"",'Daily PnL Log'!I486,"")</f>
        <v>0</v>
      </c>
      <c r="J50" s="13">
        <f>IF('Daily PnL Log'!J486&lt;&gt;"",'Daily PnL Log'!J486,"")</f>
        <v>-13297.5</v>
      </c>
      <c r="K50" s="13">
        <f>IF('Daily PnL Log'!K486&lt;&gt;"",'Daily PnL Log'!K486,"")</f>
        <v>-81.849999999999994</v>
      </c>
      <c r="L50" s="13">
        <f>IF('Daily PnL Log'!L486&lt;&gt;"",'Daily PnL Log'!L486,"")</f>
        <v>-578.45000000000005</v>
      </c>
      <c r="M50" s="13">
        <f>IF('Daily PnL Log'!M486&lt;&gt;"",'Daily PnL Log'!M486,"")</f>
        <v>-660.30000000000007</v>
      </c>
      <c r="N50" s="13">
        <f>IF('Daily PnL Log'!N486&lt;&gt;"",'Daily PnL Log'!N486,"")</f>
        <v>-13957.8</v>
      </c>
      <c r="O50" s="13">
        <f t="shared" ref="O50:U50" si="1">C50</f>
        <v>11030.8</v>
      </c>
      <c r="P50" s="13">
        <f t="shared" si="1"/>
        <v>-3606.7</v>
      </c>
      <c r="Q50" s="13">
        <f t="shared" si="1"/>
        <v>-2457.3000000000002</v>
      </c>
      <c r="R50" s="13">
        <f t="shared" si="1"/>
        <v>9270.2000000000007</v>
      </c>
      <c r="S50" s="13">
        <f t="shared" si="1"/>
        <v>-27534.5</v>
      </c>
      <c r="T50" s="13">
        <f t="shared" si="1"/>
        <v>0</v>
      </c>
      <c r="U50" s="13">
        <f t="shared" si="1"/>
        <v>0</v>
      </c>
      <c r="V50" s="13">
        <f>SUM(O50:T50)</f>
        <v>-13297.5</v>
      </c>
      <c r="W50" s="13">
        <f>IF('Daily PnL Log'!W486&lt;&gt;"",'Daily PnL Log'!W486,"")</f>
        <v>551746</v>
      </c>
      <c r="X50" s="13">
        <f>IF('Daily PnL Log'!X486&lt;&gt;"",'Daily PnL Log'!X486,"")</f>
        <v>-2.5297510086162836E-2</v>
      </c>
      <c r="Y50" s="13" t="str">
        <f>IF('Daily PnL Log'!Y486&lt;&gt;"",'Daily PnL Log'!Y486,"")</f>
        <v/>
      </c>
      <c r="Z50" s="13" t="str">
        <f>IF('Daily PnL Log'!Z486&lt;&gt;"",'Daily PnL Log'!Z486,"")</f>
        <v/>
      </c>
      <c r="AA50" s="13" t="str">
        <f>IF('Daily PnL Log'!AA486&lt;&gt;"",'Daily PnL Log'!AA486,"")</f>
        <v/>
      </c>
    </row>
    <row r="51" spans="1:27" x14ac:dyDescent="0.25">
      <c r="A51" s="48" t="str">
        <f t="shared" ref="A51:A70" si="2">TEXT(B51,"mmm")</f>
        <v>Nov</v>
      </c>
      <c r="B51" s="2">
        <f>'Daily PnL Log'!B487</f>
        <v>44867</v>
      </c>
      <c r="C51" s="11">
        <f>IF('Daily PnL Log'!C487&lt;&gt;"",'Daily PnL Log'!C487,"")</f>
        <v>-6507.2</v>
      </c>
      <c r="D51" s="11">
        <f>IF('Daily PnL Log'!D487&lt;&gt;"",'Daily PnL Log'!D487,"")</f>
        <v>-10670.9</v>
      </c>
      <c r="E51" s="11">
        <f>IF('Daily PnL Log'!E487&lt;&gt;"",'Daily PnL Log'!E487,"")</f>
        <v>13039.9</v>
      </c>
      <c r="F51" s="11">
        <f>IF('Daily PnL Log'!F487&lt;&gt;"",'Daily PnL Log'!F487,"")</f>
        <v>8954.6</v>
      </c>
      <c r="G51" s="11">
        <f>IF('Daily PnL Log'!G487&lt;&gt;"",'Daily PnL Log'!G487,"")</f>
        <v>36794.400000000001</v>
      </c>
      <c r="H51" s="11">
        <f>IF('Daily PnL Log'!H487&lt;&gt;"",'Daily PnL Log'!H487,"")</f>
        <v>0</v>
      </c>
      <c r="I51" s="11">
        <f>IF('Daily PnL Log'!I487&lt;&gt;"",'Daily PnL Log'!I487,"")</f>
        <v>0</v>
      </c>
      <c r="J51" s="11">
        <f>IF('Daily PnL Log'!J487&lt;&gt;"",'Daily PnL Log'!J487,"")</f>
        <v>41610.800000000003</v>
      </c>
      <c r="K51" s="11">
        <f>IF('Daily PnL Log'!K487&lt;&gt;"",'Daily PnL Log'!K487,"")</f>
        <v>-85.19</v>
      </c>
      <c r="L51" s="11">
        <f>IF('Daily PnL Log'!L487&lt;&gt;"",'Daily PnL Log'!L487,"")</f>
        <v>-602.6</v>
      </c>
      <c r="M51" s="11">
        <f>IF('Daily PnL Log'!M487&lt;&gt;"",'Daily PnL Log'!M487,"")</f>
        <v>-687.79</v>
      </c>
      <c r="N51" s="11">
        <f>IF('Daily PnL Log'!N487&lt;&gt;"",'Daily PnL Log'!N487,"")</f>
        <v>40923.01</v>
      </c>
      <c r="O51" s="11">
        <f t="shared" ref="O51:V66" si="3">IF(C51&lt;&gt;"",O50+C51,"")</f>
        <v>4523.5999999999995</v>
      </c>
      <c r="P51" s="11">
        <f t="shared" si="3"/>
        <v>-14277.599999999999</v>
      </c>
      <c r="Q51" s="11">
        <f t="shared" si="3"/>
        <v>10582.599999999999</v>
      </c>
      <c r="R51" s="11">
        <f t="shared" si="3"/>
        <v>18224.800000000003</v>
      </c>
      <c r="S51" s="11">
        <f t="shared" si="3"/>
        <v>9259.9000000000015</v>
      </c>
      <c r="T51" s="11">
        <f t="shared" si="3"/>
        <v>0</v>
      </c>
      <c r="U51" s="11">
        <f t="shared" si="3"/>
        <v>0</v>
      </c>
      <c r="V51" s="11">
        <f t="shared" si="3"/>
        <v>28313.300000000003</v>
      </c>
      <c r="W51" s="11">
        <f>IF('Daily PnL Log'!W487&lt;&gt;"",'Daily PnL Log'!W487,"")</f>
        <v>517551</v>
      </c>
      <c r="X51" s="11">
        <f>IF('Daily PnL Log'!X487&lt;&gt;"",'Daily PnL Log'!X487,"")</f>
        <v>7.9070487739372544E-2</v>
      </c>
      <c r="Y51" s="11">
        <f>IF('Daily PnL Log'!Y487&lt;&gt;"",'Daily PnL Log'!Y487,"")</f>
        <v>-18746</v>
      </c>
      <c r="Z51" s="11" t="str">
        <f>IF('Daily PnL Log'!Z487&lt;&gt;"",'Daily PnL Log'!Z487,"")</f>
        <v/>
      </c>
      <c r="AA51" s="11" t="str">
        <f>IF('Daily PnL Log'!AA487&lt;&gt;"",'Daily PnL Log'!AA487,"")</f>
        <v/>
      </c>
    </row>
    <row r="52" spans="1:27" x14ac:dyDescent="0.25">
      <c r="A52" s="47" t="str">
        <f t="shared" si="2"/>
        <v>Nov</v>
      </c>
      <c r="B52" s="14">
        <f>'Daily PnL Log'!B488</f>
        <v>44868</v>
      </c>
      <c r="C52" s="13">
        <f>IF('Daily PnL Log'!C488&lt;&gt;"",'Daily PnL Log'!C488,"")</f>
        <v>2945.5</v>
      </c>
      <c r="D52" s="13">
        <f>IF('Daily PnL Log'!D488&lt;&gt;"",'Daily PnL Log'!D488,"")</f>
        <v>7482.2</v>
      </c>
      <c r="E52" s="13">
        <f>IF('Daily PnL Log'!E488&lt;&gt;"",'Daily PnL Log'!E488,"")</f>
        <v>-4525.7</v>
      </c>
      <c r="F52" s="13">
        <f>IF('Daily PnL Log'!F488&lt;&gt;"",'Daily PnL Log'!F488,"")</f>
        <v>-18053.2</v>
      </c>
      <c r="G52" s="13">
        <f>IF('Daily PnL Log'!G488&lt;&gt;"",'Daily PnL Log'!G488,"")</f>
        <v>-8208</v>
      </c>
      <c r="H52" s="13">
        <f>IF('Daily PnL Log'!H488&lt;&gt;"",'Daily PnL Log'!H488,"")</f>
        <v>0</v>
      </c>
      <c r="I52" s="13">
        <f>IF('Daily PnL Log'!I488&lt;&gt;"",'Daily PnL Log'!I488,"")</f>
        <v>0</v>
      </c>
      <c r="J52" s="13">
        <f>IF('Daily PnL Log'!J488&lt;&gt;"",'Daily PnL Log'!J488,"")</f>
        <v>-20359.2</v>
      </c>
      <c r="K52" s="13">
        <f>IF('Daily PnL Log'!K488&lt;&gt;"",'Daily PnL Log'!K488,"")</f>
        <v>-49.67</v>
      </c>
      <c r="L52" s="13">
        <f>IF('Daily PnL Log'!L488&lt;&gt;"",'Daily PnL Log'!L488,"")</f>
        <v>-351.9</v>
      </c>
      <c r="M52" s="13">
        <f>IF('Daily PnL Log'!M488&lt;&gt;"",'Daily PnL Log'!M488,"")</f>
        <v>-401.57</v>
      </c>
      <c r="N52" s="13">
        <f>IF('Daily PnL Log'!N488&lt;&gt;"",'Daily PnL Log'!N488,"")</f>
        <v>-20760.77</v>
      </c>
      <c r="O52" s="13">
        <f t="shared" si="3"/>
        <v>7469.0999999999995</v>
      </c>
      <c r="P52" s="13">
        <f t="shared" si="3"/>
        <v>-6795.3999999999987</v>
      </c>
      <c r="Q52" s="13">
        <f t="shared" si="3"/>
        <v>6056.8999999999987</v>
      </c>
      <c r="R52" s="13">
        <f t="shared" si="3"/>
        <v>171.60000000000218</v>
      </c>
      <c r="S52" s="13">
        <f t="shared" si="3"/>
        <v>1051.9000000000015</v>
      </c>
      <c r="T52" s="13">
        <f t="shared" si="3"/>
        <v>0</v>
      </c>
      <c r="U52" s="13">
        <f t="shared" si="3"/>
        <v>0</v>
      </c>
      <c r="V52" s="13">
        <f t="shared" si="3"/>
        <v>7954.1000000000022</v>
      </c>
      <c r="W52" s="13">
        <f>IF('Daily PnL Log'!W488&lt;&gt;"",'Daily PnL Log'!W488,"")</f>
        <v>561513</v>
      </c>
      <c r="X52" s="13">
        <f>IF('Daily PnL Log'!X488&lt;&gt;"",'Daily PnL Log'!X488,"")</f>
        <v>-3.6972910689512084E-2</v>
      </c>
      <c r="Y52" s="13" t="str">
        <f>IF('Daily PnL Log'!Y488&lt;&gt;"",'Daily PnL Log'!Y488,"")</f>
        <v/>
      </c>
      <c r="Z52" s="13" t="str">
        <f>IF('Daily PnL Log'!Z488&lt;&gt;"",'Daily PnL Log'!Z488,"")</f>
        <v/>
      </c>
      <c r="AA52" s="13" t="str">
        <f>IF('Daily PnL Log'!AA488&lt;&gt;"",'Daily PnL Log'!AA488,"")</f>
        <v/>
      </c>
    </row>
    <row r="53" spans="1:27" x14ac:dyDescent="0.25">
      <c r="A53" s="48" t="str">
        <f t="shared" si="2"/>
        <v>Nov</v>
      </c>
      <c r="B53" s="2">
        <f>'Daily PnL Log'!B489</f>
        <v>44869</v>
      </c>
      <c r="C53" s="11">
        <f>IF('Daily PnL Log'!C489&lt;&gt;"",'Daily PnL Log'!C489,"")</f>
        <v>-834.2</v>
      </c>
      <c r="D53" s="11">
        <f>IF('Daily PnL Log'!D489&lt;&gt;"",'Daily PnL Log'!D489,"")</f>
        <v>7231.4</v>
      </c>
      <c r="E53" s="11">
        <f>IF('Daily PnL Log'!E489&lt;&gt;"",'Daily PnL Log'!E489,"")</f>
        <v>8172.5</v>
      </c>
      <c r="F53" s="11">
        <f>IF('Daily PnL Log'!F489&lt;&gt;"",'Daily PnL Log'!F489,"")</f>
        <v>-6886.4</v>
      </c>
      <c r="G53" s="11">
        <f>IF('Daily PnL Log'!G489&lt;&gt;"",'Daily PnL Log'!G489,"")</f>
        <v>-13385</v>
      </c>
      <c r="H53" s="11">
        <f>IF('Daily PnL Log'!H489&lt;&gt;"",'Daily PnL Log'!H489,"")</f>
        <v>0</v>
      </c>
      <c r="I53" s="11">
        <f>IF('Daily PnL Log'!I489&lt;&gt;"",'Daily PnL Log'!I489,"")</f>
        <v>0</v>
      </c>
      <c r="J53" s="11">
        <f>IF('Daily PnL Log'!J489&lt;&gt;"",'Daily PnL Log'!J489,"")</f>
        <v>-5701.6999999999989</v>
      </c>
      <c r="K53" s="11">
        <f>IF('Daily PnL Log'!K489&lt;&gt;"",'Daily PnL Log'!K489,"")</f>
        <v>-41.78</v>
      </c>
      <c r="L53" s="11">
        <f>IF('Daily PnL Log'!L489&lt;&gt;"",'Daily PnL Log'!L489,"")</f>
        <v>-295.77999999999997</v>
      </c>
      <c r="M53" s="11">
        <f>IF('Daily PnL Log'!M489&lt;&gt;"",'Daily PnL Log'!M489,"")</f>
        <v>-337.55999999999995</v>
      </c>
      <c r="N53" s="11">
        <f>IF('Daily PnL Log'!N489&lt;&gt;"",'Daily PnL Log'!N489,"")</f>
        <v>-6039.2599999999984</v>
      </c>
      <c r="O53" s="11">
        <f t="shared" si="3"/>
        <v>6634.9</v>
      </c>
      <c r="P53" s="11">
        <f t="shared" si="3"/>
        <v>436.00000000000091</v>
      </c>
      <c r="Q53" s="11">
        <f t="shared" si="3"/>
        <v>14229.399999999998</v>
      </c>
      <c r="R53" s="11">
        <f t="shared" si="3"/>
        <v>-6714.7999999999975</v>
      </c>
      <c r="S53" s="11">
        <f t="shared" si="3"/>
        <v>-12333.099999999999</v>
      </c>
      <c r="T53" s="11">
        <f t="shared" si="3"/>
        <v>0</v>
      </c>
      <c r="U53" s="11">
        <f t="shared" si="3"/>
        <v>0</v>
      </c>
      <c r="V53" s="11">
        <f t="shared" si="3"/>
        <v>2252.4000000000033</v>
      </c>
      <c r="W53" s="11">
        <f>IF('Daily PnL Log'!W489&lt;&gt;"",'Daily PnL Log'!W489,"")</f>
        <v>502399</v>
      </c>
      <c r="X53" s="11">
        <f>IF('Daily PnL Log'!X489&lt;&gt;"",'Daily PnL Log'!X489,"")</f>
        <v>-1.2020843990533417E-2</v>
      </c>
      <c r="Y53" s="11" t="str">
        <f>IF('Daily PnL Log'!Y489&lt;&gt;"",'Daily PnL Log'!Y489,"")</f>
        <v/>
      </c>
      <c r="Z53" s="11" t="str">
        <f>IF('Daily PnL Log'!Z489&lt;&gt;"",'Daily PnL Log'!Z489,"")</f>
        <v/>
      </c>
      <c r="AA53" s="11" t="str">
        <f>IF('Daily PnL Log'!AA489&lt;&gt;"",'Daily PnL Log'!AA489,"")</f>
        <v/>
      </c>
    </row>
    <row r="54" spans="1:27" x14ac:dyDescent="0.25">
      <c r="A54" s="47" t="str">
        <f t="shared" si="2"/>
        <v>Nov</v>
      </c>
      <c r="B54" s="14">
        <f>'Daily PnL Log'!B490</f>
        <v>44872</v>
      </c>
      <c r="C54" s="13">
        <f>IF('Daily PnL Log'!C490&lt;&gt;"",'Daily PnL Log'!C490,"")</f>
        <v>-4726.8999999999996</v>
      </c>
      <c r="D54" s="13">
        <f>IF('Daily PnL Log'!D490&lt;&gt;"",'Daily PnL Log'!D490,"")</f>
        <v>-5533.6</v>
      </c>
      <c r="E54" s="13">
        <f>IF('Daily PnL Log'!E490&lt;&gt;"",'Daily PnL Log'!E490,"")</f>
        <v>-1880.4</v>
      </c>
      <c r="F54" s="13">
        <f>IF('Daily PnL Log'!F490&lt;&gt;"",'Daily PnL Log'!F490,"")</f>
        <v>-14238.8</v>
      </c>
      <c r="G54" s="13">
        <f>IF('Daily PnL Log'!G490&lt;&gt;"",'Daily PnL Log'!G490,"")</f>
        <v>22408</v>
      </c>
      <c r="H54" s="13">
        <f>IF('Daily PnL Log'!H490&lt;&gt;"",'Daily PnL Log'!H490,"")</f>
        <v>0</v>
      </c>
      <c r="I54" s="13">
        <f>IF('Daily PnL Log'!I490&lt;&gt;"",'Daily PnL Log'!I490,"")</f>
        <v>0</v>
      </c>
      <c r="J54" s="13">
        <f>IF('Daily PnL Log'!J490&lt;&gt;"",'Daily PnL Log'!J490,"")</f>
        <v>-3971.6999999999971</v>
      </c>
      <c r="K54" s="13">
        <f>IF('Daily PnL Log'!K490&lt;&gt;"",'Daily PnL Log'!K490,"")</f>
        <v>-39.869999999999997</v>
      </c>
      <c r="L54" s="13">
        <f>IF('Daily PnL Log'!L490&lt;&gt;"",'Daily PnL Log'!L490,"")</f>
        <v>-282.44</v>
      </c>
      <c r="M54" s="13">
        <f>IF('Daily PnL Log'!M490&lt;&gt;"",'Daily PnL Log'!M490,"")</f>
        <v>-322.31</v>
      </c>
      <c r="N54" s="13">
        <f>IF('Daily PnL Log'!N490&lt;&gt;"",'Daily PnL Log'!N490,"")</f>
        <v>-4294.0099999999975</v>
      </c>
      <c r="O54" s="13">
        <f t="shared" si="3"/>
        <v>1908</v>
      </c>
      <c r="P54" s="13">
        <f t="shared" si="3"/>
        <v>-5097.5999999999995</v>
      </c>
      <c r="Q54" s="13">
        <f t="shared" si="3"/>
        <v>12348.999999999998</v>
      </c>
      <c r="R54" s="13">
        <f t="shared" si="3"/>
        <v>-20953.599999999999</v>
      </c>
      <c r="S54" s="13">
        <f t="shared" si="3"/>
        <v>10074.900000000001</v>
      </c>
      <c r="T54" s="13">
        <f t="shared" si="3"/>
        <v>0</v>
      </c>
      <c r="U54" s="13">
        <f t="shared" si="3"/>
        <v>0</v>
      </c>
      <c r="V54" s="13">
        <f t="shared" si="3"/>
        <v>-1719.2999999999938</v>
      </c>
      <c r="W54" s="13">
        <f>IF('Daily PnL Log'!W490&lt;&gt;"",'Daily PnL Log'!W490,"")</f>
        <v>552956</v>
      </c>
      <c r="X54" s="13">
        <f>IF('Daily PnL Log'!X490&lt;&gt;"",'Daily PnL Log'!X490,"")</f>
        <v>-7.7655545830047912E-3</v>
      </c>
      <c r="Y54" s="13" t="str">
        <f>IF('Daily PnL Log'!Y490&lt;&gt;"",'Daily PnL Log'!Y490,"")</f>
        <v/>
      </c>
      <c r="Z54" s="13" t="str">
        <f>IF('Daily PnL Log'!Z490&lt;&gt;"",'Daily PnL Log'!Z490,"")</f>
        <v/>
      </c>
      <c r="AA54" s="13" t="str">
        <f>IF('Daily PnL Log'!AA490&lt;&gt;"",'Daily PnL Log'!AA490,"")</f>
        <v/>
      </c>
    </row>
    <row r="55" spans="1:27" x14ac:dyDescent="0.25">
      <c r="A55" s="48" t="str">
        <f t="shared" si="2"/>
        <v>Nov</v>
      </c>
      <c r="B55" s="2">
        <f>'Daily PnL Log'!B491</f>
        <v>44873</v>
      </c>
      <c r="C55" s="11">
        <f>IF('Daily PnL Log'!C491&lt;&gt;"",'Daily PnL Log'!C491,"")</f>
        <v>193.8</v>
      </c>
      <c r="D55" s="11">
        <f>IF('Daily PnL Log'!D491&lt;&gt;"",'Daily PnL Log'!D491,"")</f>
        <v>-13298.6</v>
      </c>
      <c r="E55" s="11">
        <f>IF('Daily PnL Log'!E491&lt;&gt;"",'Daily PnL Log'!E491,"")</f>
        <v>4336.8</v>
      </c>
      <c r="F55" s="11">
        <f>IF('Daily PnL Log'!F491&lt;&gt;"",'Daily PnL Log'!F491,"")</f>
        <v>15971.9</v>
      </c>
      <c r="G55" s="11">
        <f>IF('Daily PnL Log'!G491&lt;&gt;"",'Daily PnL Log'!G491,"")</f>
        <v>17529.400000000001</v>
      </c>
      <c r="H55" s="11">
        <f>IF('Daily PnL Log'!H491&lt;&gt;"",'Daily PnL Log'!H491,"")</f>
        <v>0</v>
      </c>
      <c r="I55" s="11">
        <f>IF('Daily PnL Log'!I491&lt;&gt;"",'Daily PnL Log'!I491,"")</f>
        <v>0</v>
      </c>
      <c r="J55" s="11">
        <f>IF('Daily PnL Log'!J491&lt;&gt;"",'Daily PnL Log'!J491,"")</f>
        <v>24733.300000000003</v>
      </c>
      <c r="K55" s="11">
        <f>IF('Daily PnL Log'!K491&lt;&gt;"",'Daily PnL Log'!K491,"")</f>
        <v>-115.18</v>
      </c>
      <c r="L55" s="11">
        <f>IF('Daily PnL Log'!L491&lt;&gt;"",'Daily PnL Log'!L491,"")</f>
        <v>-815.12</v>
      </c>
      <c r="M55" s="11">
        <f>IF('Daily PnL Log'!M491&lt;&gt;"",'Daily PnL Log'!M491,"")</f>
        <v>-930.3</v>
      </c>
      <c r="N55" s="11">
        <f>IF('Daily PnL Log'!N491&lt;&gt;"",'Daily PnL Log'!N491,"")</f>
        <v>23803.000000000004</v>
      </c>
      <c r="O55" s="11">
        <f t="shared" si="3"/>
        <v>2101.8000000000002</v>
      </c>
      <c r="P55" s="11">
        <f t="shared" si="3"/>
        <v>-18396.2</v>
      </c>
      <c r="Q55" s="11">
        <f t="shared" si="3"/>
        <v>16685.8</v>
      </c>
      <c r="R55" s="11">
        <f t="shared" si="3"/>
        <v>-4981.6999999999989</v>
      </c>
      <c r="S55" s="11">
        <f t="shared" si="3"/>
        <v>27604.300000000003</v>
      </c>
      <c r="T55" s="11">
        <f t="shared" si="3"/>
        <v>0</v>
      </c>
      <c r="U55" s="11">
        <f t="shared" si="3"/>
        <v>0</v>
      </c>
      <c r="V55" s="11">
        <f t="shared" si="3"/>
        <v>23014.000000000007</v>
      </c>
      <c r="W55" s="11">
        <f>IF('Daily PnL Log'!W491&lt;&gt;"",'Daily PnL Log'!W491,"")</f>
        <v>724193</v>
      </c>
      <c r="X55" s="11">
        <f>IF('Daily PnL Log'!X491&lt;&gt;"",'Daily PnL Log'!X491,"")</f>
        <v>3.286830996709441E-2</v>
      </c>
      <c r="Y55" s="11">
        <f>IF('Daily PnL Log'!Y491&lt;&gt;"",'Daily PnL Log'!Y491,"")</f>
        <v>-250</v>
      </c>
      <c r="Z55" s="11" t="str">
        <f>IF('Daily PnL Log'!Z491&lt;&gt;"",'Daily PnL Log'!Z491,"")</f>
        <v/>
      </c>
      <c r="AA55" s="11" t="str">
        <f>IF('Daily PnL Log'!AA491&lt;&gt;"",'Daily PnL Log'!AA491,"")</f>
        <v/>
      </c>
    </row>
    <row r="56" spans="1:27" x14ac:dyDescent="0.25">
      <c r="A56" s="47" t="str">
        <f t="shared" si="2"/>
        <v>Nov</v>
      </c>
      <c r="B56" s="14">
        <f>'Daily PnL Log'!B492</f>
        <v>44874</v>
      </c>
      <c r="C56" s="13">
        <f>IF('Daily PnL Log'!C492&lt;&gt;"",'Daily PnL Log'!C492,"")</f>
        <v>-3653.1</v>
      </c>
      <c r="D56" s="13">
        <f>IF('Daily PnL Log'!D492&lt;&gt;"",'Daily PnL Log'!D492,"")</f>
        <v>-7532.7</v>
      </c>
      <c r="E56" s="13">
        <f>IF('Daily PnL Log'!E492&lt;&gt;"",'Daily PnL Log'!E492,"")</f>
        <v>-8515.2999999999993</v>
      </c>
      <c r="F56" s="13">
        <f>IF('Daily PnL Log'!F492&lt;&gt;"",'Daily PnL Log'!F492,"")</f>
        <v>15959.3</v>
      </c>
      <c r="G56" s="13">
        <f>IF('Daily PnL Log'!G492&lt;&gt;"",'Daily PnL Log'!G492,"")</f>
        <v>26080.3</v>
      </c>
      <c r="H56" s="13">
        <f>IF('Daily PnL Log'!H492&lt;&gt;"",'Daily PnL Log'!H492,"")</f>
        <v>0</v>
      </c>
      <c r="I56" s="13">
        <f>IF('Daily PnL Log'!I492&lt;&gt;"",'Daily PnL Log'!I492,"")</f>
        <v>0</v>
      </c>
      <c r="J56" s="13">
        <f>IF('Daily PnL Log'!J492&lt;&gt;"",'Daily PnL Log'!J492,"")</f>
        <v>22338.5</v>
      </c>
      <c r="K56" s="13">
        <f>IF('Daily PnL Log'!K492&lt;&gt;"",'Daily PnL Log'!K492,"")</f>
        <v>-88.48</v>
      </c>
      <c r="L56" s="13">
        <f>IF('Daily PnL Log'!L492&lt;&gt;"",'Daily PnL Log'!L492,"")</f>
        <v>-627.44000000000005</v>
      </c>
      <c r="M56" s="13">
        <f>IF('Daily PnL Log'!M492&lt;&gt;"",'Daily PnL Log'!M492,"")</f>
        <v>-715.92000000000007</v>
      </c>
      <c r="N56" s="13">
        <f>IF('Daily PnL Log'!N492&lt;&gt;"",'Daily PnL Log'!N492,"")</f>
        <v>21622.58</v>
      </c>
      <c r="O56" s="13">
        <f t="shared" si="3"/>
        <v>-1551.2999999999997</v>
      </c>
      <c r="P56" s="13">
        <f t="shared" si="3"/>
        <v>-25928.9</v>
      </c>
      <c r="Q56" s="13">
        <f t="shared" si="3"/>
        <v>8170.5</v>
      </c>
      <c r="R56" s="13">
        <f t="shared" si="3"/>
        <v>10977.6</v>
      </c>
      <c r="S56" s="13">
        <f t="shared" si="3"/>
        <v>53684.600000000006</v>
      </c>
      <c r="T56" s="13">
        <f t="shared" si="3"/>
        <v>0</v>
      </c>
      <c r="U56" s="13">
        <f t="shared" si="3"/>
        <v>0</v>
      </c>
      <c r="V56" s="13">
        <f t="shared" si="3"/>
        <v>45352.500000000007</v>
      </c>
      <c r="W56" s="13">
        <f>IF('Daily PnL Log'!W492&lt;&gt;"",'Daily PnL Log'!W492,"")</f>
        <v>676973</v>
      </c>
      <c r="X56" s="13">
        <f>IF('Daily PnL Log'!X492&lt;&gt;"",'Daily PnL Log'!X492,"")</f>
        <v>3.1940092145477002E-2</v>
      </c>
      <c r="Y56" s="13">
        <f>IF('Daily PnL Log'!Y492&lt;&gt;"",'Daily PnL Log'!Y492,"")</f>
        <v>-1147</v>
      </c>
      <c r="Z56" s="13" t="str">
        <f>IF('Daily PnL Log'!Z492&lt;&gt;"",'Daily PnL Log'!Z492,"")</f>
        <v/>
      </c>
      <c r="AA56" s="13" t="str">
        <f>IF('Daily PnL Log'!AA492&lt;&gt;"",'Daily PnL Log'!AA492,"")</f>
        <v/>
      </c>
    </row>
    <row r="57" spans="1:27" x14ac:dyDescent="0.25">
      <c r="A57" s="48" t="str">
        <f t="shared" si="2"/>
        <v>Nov</v>
      </c>
      <c r="B57" s="2">
        <f>'Daily PnL Log'!B493</f>
        <v>44875</v>
      </c>
      <c r="C57" s="11">
        <f>IF('Daily PnL Log'!C493&lt;&gt;"",'Daily PnL Log'!C493,"")</f>
        <v>-8022.2</v>
      </c>
      <c r="D57" s="11">
        <f>IF('Daily PnL Log'!D493&lt;&gt;"",'Daily PnL Log'!D493,"")</f>
        <v>34833.1</v>
      </c>
      <c r="E57" s="11">
        <f>IF('Daily PnL Log'!E493&lt;&gt;"",'Daily PnL Log'!E493,"")</f>
        <v>4961.8999999999996</v>
      </c>
      <c r="F57" s="11">
        <f>IF('Daily PnL Log'!F493&lt;&gt;"",'Daily PnL Log'!F493,"")</f>
        <v>30401.1</v>
      </c>
      <c r="G57" s="11">
        <f>IF('Daily PnL Log'!G493&lt;&gt;"",'Daily PnL Log'!G493,"")</f>
        <v>-13328.2</v>
      </c>
      <c r="H57" s="11">
        <f>IF('Daily PnL Log'!H493&lt;&gt;"",'Daily PnL Log'!H493,"")</f>
        <v>0</v>
      </c>
      <c r="I57" s="11">
        <f>IF('Daily PnL Log'!I493&lt;&gt;"",'Daily PnL Log'!I493,"")</f>
        <v>0</v>
      </c>
      <c r="J57" s="11">
        <f>IF('Daily PnL Log'!J493&lt;&gt;"",'Daily PnL Log'!J493,"")</f>
        <v>48845.7</v>
      </c>
      <c r="K57" s="11">
        <f>IF('Daily PnL Log'!K493&lt;&gt;"",'Daily PnL Log'!K493,"")</f>
        <v>-80.45</v>
      </c>
      <c r="L57" s="11">
        <f>IF('Daily PnL Log'!L493&lt;&gt;"",'Daily PnL Log'!L493,"")</f>
        <v>-569.25</v>
      </c>
      <c r="M57" s="11">
        <f>IF('Daily PnL Log'!M493&lt;&gt;"",'Daily PnL Log'!M493,"")</f>
        <v>-649.70000000000005</v>
      </c>
      <c r="N57" s="11">
        <f>IF('Daily PnL Log'!N493&lt;&gt;"",'Daily PnL Log'!N493,"")</f>
        <v>48196</v>
      </c>
      <c r="O57" s="11">
        <f t="shared" si="3"/>
        <v>-9573.5</v>
      </c>
      <c r="P57" s="11">
        <f t="shared" si="3"/>
        <v>8904.1999999999971</v>
      </c>
      <c r="Q57" s="11">
        <f t="shared" si="3"/>
        <v>13132.4</v>
      </c>
      <c r="R57" s="11">
        <f t="shared" si="3"/>
        <v>41378.699999999997</v>
      </c>
      <c r="S57" s="11">
        <f t="shared" si="3"/>
        <v>40356.400000000009</v>
      </c>
      <c r="T57" s="11">
        <f t="shared" si="3"/>
        <v>0</v>
      </c>
      <c r="U57" s="11">
        <f t="shared" si="3"/>
        <v>0</v>
      </c>
      <c r="V57" s="11">
        <f t="shared" si="3"/>
        <v>94198.200000000012</v>
      </c>
      <c r="W57" s="11">
        <f>IF('Daily PnL Log'!W493&lt;&gt;"",'Daily PnL Log'!W493,"")</f>
        <v>755979</v>
      </c>
      <c r="X57" s="11">
        <f>IF('Daily PnL Log'!X493&lt;&gt;"",'Daily PnL Log'!X493,"")</f>
        <v>6.3753093670591385E-2</v>
      </c>
      <c r="Y57" s="11">
        <f>IF('Daily PnL Log'!Y493&lt;&gt;"",'Daily PnL Log'!Y493,"")</f>
        <v>-4861</v>
      </c>
      <c r="Z57" s="11" t="str">
        <f>IF('Daily PnL Log'!Z493&lt;&gt;"",'Daily PnL Log'!Z493,"")</f>
        <v/>
      </c>
      <c r="AA57" s="11" t="str">
        <f>IF('Daily PnL Log'!AA493&lt;&gt;"",'Daily PnL Log'!AA493,"")</f>
        <v/>
      </c>
    </row>
    <row r="58" spans="1:27" x14ac:dyDescent="0.25">
      <c r="A58" s="47" t="str">
        <f t="shared" si="2"/>
        <v>Nov</v>
      </c>
      <c r="B58" s="14">
        <f>'Daily PnL Log'!B494</f>
        <v>44876</v>
      </c>
      <c r="C58" s="13">
        <f>IF('Daily PnL Log'!C494&lt;&gt;"",'Daily PnL Log'!C494,"")</f>
        <v>-4484.5</v>
      </c>
      <c r="D58" s="13">
        <f>IF('Daily PnL Log'!D494&lt;&gt;"",'Daily PnL Log'!D494,"")</f>
        <v>-5586.6</v>
      </c>
      <c r="E58" s="13">
        <f>IF('Daily PnL Log'!E494&lt;&gt;"",'Daily PnL Log'!E494,"")</f>
        <v>-990.9</v>
      </c>
      <c r="F58" s="13">
        <f>IF('Daily PnL Log'!F494&lt;&gt;"",'Daily PnL Log'!F494,"")</f>
        <v>-4552.1000000000004</v>
      </c>
      <c r="G58" s="13">
        <f>IF('Daily PnL Log'!G494&lt;&gt;"",'Daily PnL Log'!G494,"")</f>
        <v>12212.4</v>
      </c>
      <c r="H58" s="13">
        <f>IF('Daily PnL Log'!H494&lt;&gt;"",'Daily PnL Log'!H494,"")</f>
        <v>0</v>
      </c>
      <c r="I58" s="13">
        <f>IF('Daily PnL Log'!I494&lt;&gt;"",'Daily PnL Log'!I494,"")</f>
        <v>0</v>
      </c>
      <c r="J58" s="13">
        <f>IF('Daily PnL Log'!J494&lt;&gt;"",'Daily PnL Log'!J494,"")</f>
        <v>-3401.7000000000007</v>
      </c>
      <c r="K58" s="13">
        <f>IF('Daily PnL Log'!K494&lt;&gt;"",'Daily PnL Log'!K494,"")</f>
        <v>-47.78</v>
      </c>
      <c r="L58" s="13">
        <f>IF('Daily PnL Log'!L494&lt;&gt;"",'Daily PnL Log'!L494,"")</f>
        <v>-337.87</v>
      </c>
      <c r="M58" s="13">
        <f>IF('Daily PnL Log'!M494&lt;&gt;"",'Daily PnL Log'!M494,"")</f>
        <v>-385.65</v>
      </c>
      <c r="N58" s="13">
        <f>IF('Daily PnL Log'!N494&lt;&gt;"",'Daily PnL Log'!N494,"")</f>
        <v>-3787.3500000000008</v>
      </c>
      <c r="O58" s="13">
        <f t="shared" si="3"/>
        <v>-14058</v>
      </c>
      <c r="P58" s="13">
        <f t="shared" si="3"/>
        <v>3317.5999999999967</v>
      </c>
      <c r="Q58" s="13">
        <f t="shared" si="3"/>
        <v>12141.5</v>
      </c>
      <c r="R58" s="13">
        <f t="shared" si="3"/>
        <v>36826.6</v>
      </c>
      <c r="S58" s="13">
        <f t="shared" si="3"/>
        <v>52568.80000000001</v>
      </c>
      <c r="T58" s="13">
        <f t="shared" si="3"/>
        <v>0</v>
      </c>
      <c r="U58" s="13">
        <f t="shared" si="3"/>
        <v>0</v>
      </c>
      <c r="V58" s="13">
        <f t="shared" si="3"/>
        <v>90796.500000000015</v>
      </c>
      <c r="W58" s="13">
        <f>IF('Daily PnL Log'!W494&lt;&gt;"",'Daily PnL Log'!W494,"")</f>
        <v>779244</v>
      </c>
      <c r="X58" s="13">
        <f>IF('Daily PnL Log'!X494&lt;&gt;"",'Daily PnL Log'!X494,"")</f>
        <v>-4.860287663427631E-3</v>
      </c>
      <c r="Y58" s="13" t="str">
        <f>IF('Daily PnL Log'!Y494&lt;&gt;"",'Daily PnL Log'!Y494,"")</f>
        <v/>
      </c>
      <c r="Z58" s="13" t="str">
        <f>IF('Daily PnL Log'!Z494&lt;&gt;"",'Daily PnL Log'!Z494,"")</f>
        <v/>
      </c>
      <c r="AA58" s="13" t="str">
        <f>IF('Daily PnL Log'!AA494&lt;&gt;"",'Daily PnL Log'!AA494,"")</f>
        <v/>
      </c>
    </row>
    <row r="59" spans="1:27" x14ac:dyDescent="0.25">
      <c r="A59" s="48" t="str">
        <f t="shared" si="2"/>
        <v>Nov</v>
      </c>
      <c r="B59" s="2">
        <f>'Daily PnL Log'!B495</f>
        <v>44879</v>
      </c>
      <c r="C59" s="11">
        <f>IF('Daily PnL Log'!C495&lt;&gt;"",'Daily PnL Log'!C495,"")</f>
        <v>-4247.6000000000004</v>
      </c>
      <c r="D59" s="11">
        <f>IF('Daily PnL Log'!D495&lt;&gt;"",'Daily PnL Log'!D495,"")</f>
        <v>1081.9000000000001</v>
      </c>
      <c r="E59" s="11">
        <f>IF('Daily PnL Log'!E495&lt;&gt;"",'Daily PnL Log'!E495,"")</f>
        <v>-1516.9</v>
      </c>
      <c r="F59" s="11">
        <f>IF('Daily PnL Log'!F495&lt;&gt;"",'Daily PnL Log'!F495,"")</f>
        <v>4230.2</v>
      </c>
      <c r="G59" s="11">
        <f>IF('Daily PnL Log'!G495&lt;&gt;"",'Daily PnL Log'!G495,"")</f>
        <v>13239.2</v>
      </c>
      <c r="H59" s="11">
        <f>IF('Daily PnL Log'!H495&lt;&gt;"",'Daily PnL Log'!H495,"")</f>
        <v>0</v>
      </c>
      <c r="I59" s="11">
        <f>IF('Daily PnL Log'!I495&lt;&gt;"",'Daily PnL Log'!I495,"")</f>
        <v>0</v>
      </c>
      <c r="J59" s="11">
        <f>IF('Daily PnL Log'!J495&lt;&gt;"",'Daily PnL Log'!J495,"")</f>
        <v>12786.8</v>
      </c>
      <c r="K59" s="11">
        <f>IF('Daily PnL Log'!K495&lt;&gt;"",'Daily PnL Log'!K495,"")</f>
        <v>-35.69</v>
      </c>
      <c r="L59" s="11">
        <f>IF('Daily PnL Log'!L495&lt;&gt;"",'Daily PnL Log'!L495,"")</f>
        <v>-252.77</v>
      </c>
      <c r="M59" s="11">
        <f>IF('Daily PnL Log'!M495&lt;&gt;"",'Daily PnL Log'!M495,"")</f>
        <v>-288.46000000000004</v>
      </c>
      <c r="N59" s="11">
        <f>IF('Daily PnL Log'!N495&lt;&gt;"",'Daily PnL Log'!N495,"")</f>
        <v>12498.34</v>
      </c>
      <c r="O59" s="11">
        <f t="shared" si="3"/>
        <v>-18305.599999999999</v>
      </c>
      <c r="P59" s="11">
        <f t="shared" si="3"/>
        <v>4399.4999999999964</v>
      </c>
      <c r="Q59" s="11">
        <f t="shared" si="3"/>
        <v>10624.6</v>
      </c>
      <c r="R59" s="11">
        <f t="shared" si="3"/>
        <v>41056.799999999996</v>
      </c>
      <c r="S59" s="11">
        <f t="shared" si="3"/>
        <v>65808.000000000015</v>
      </c>
      <c r="T59" s="11">
        <f t="shared" si="3"/>
        <v>0</v>
      </c>
      <c r="U59" s="11">
        <f t="shared" si="3"/>
        <v>0</v>
      </c>
      <c r="V59" s="11">
        <f t="shared" si="3"/>
        <v>103583.30000000002</v>
      </c>
      <c r="W59" s="11">
        <f>IF('Daily PnL Log'!W495&lt;&gt;"",'Daily PnL Log'!W495,"")</f>
        <v>771903</v>
      </c>
      <c r="X59" s="11">
        <f>IF('Daily PnL Log'!X495&lt;&gt;"",'Daily PnL Log'!X495,"")</f>
        <v>1.6191594021528612E-2</v>
      </c>
      <c r="Y59" s="11" t="str">
        <f>IF('Daily PnL Log'!Y495&lt;&gt;"",'Daily PnL Log'!Y495,"")</f>
        <v/>
      </c>
      <c r="Z59" s="11" t="str">
        <f>IF('Daily PnL Log'!Z495&lt;&gt;"",'Daily PnL Log'!Z495,"")</f>
        <v/>
      </c>
      <c r="AA59" s="11" t="str">
        <f>IF('Daily PnL Log'!AA495&lt;&gt;"",'Daily PnL Log'!AA495,"")</f>
        <v/>
      </c>
    </row>
    <row r="60" spans="1:27" x14ac:dyDescent="0.25">
      <c r="A60" s="47" t="str">
        <f t="shared" si="2"/>
        <v>Nov</v>
      </c>
      <c r="B60" s="14">
        <f>'Daily PnL Log'!B496</f>
        <v>44880</v>
      </c>
      <c r="C60" s="13">
        <f>IF('Daily PnL Log'!C496&lt;&gt;"",'Daily PnL Log'!C496,"")</f>
        <v>8034.8</v>
      </c>
      <c r="D60" s="13">
        <f>IF('Daily PnL Log'!D496&lt;&gt;"",'Daily PnL Log'!D496,"")</f>
        <v>-7601.2</v>
      </c>
      <c r="E60" s="13">
        <f>IF('Daily PnL Log'!E496&lt;&gt;"",'Daily PnL Log'!E496,"")</f>
        <v>-5195.3999999999996</v>
      </c>
      <c r="F60" s="13">
        <f>IF('Daily PnL Log'!F496&lt;&gt;"",'Daily PnL Log'!F496,"")</f>
        <v>-24003.1</v>
      </c>
      <c r="G60" s="13">
        <f>IF('Daily PnL Log'!G496&lt;&gt;"",'Daily PnL Log'!G496,"")</f>
        <v>-26691</v>
      </c>
      <c r="H60" s="13">
        <f>IF('Daily PnL Log'!H496&lt;&gt;"",'Daily PnL Log'!H496,"")</f>
        <v>0</v>
      </c>
      <c r="I60" s="13">
        <f>IF('Daily PnL Log'!I496&lt;&gt;"",'Daily PnL Log'!I496,"")</f>
        <v>0</v>
      </c>
      <c r="J60" s="13">
        <f>IF('Daily PnL Log'!J496&lt;&gt;"",'Daily PnL Log'!J496,"")</f>
        <v>-55455.899999999994</v>
      </c>
      <c r="K60" s="13">
        <f>IF('Daily PnL Log'!K496&lt;&gt;"",'Daily PnL Log'!K496,"")</f>
        <v>-52.39</v>
      </c>
      <c r="L60" s="13">
        <f>IF('Daily PnL Log'!L496&lt;&gt;"",'Daily PnL Log'!L496,"")</f>
        <v>-371.22</v>
      </c>
      <c r="M60" s="13">
        <f>IF('Daily PnL Log'!M496&lt;&gt;"",'Daily PnL Log'!M496,"")</f>
        <v>-423.61</v>
      </c>
      <c r="N60" s="13">
        <f>IF('Daily PnL Log'!N496&lt;&gt;"",'Daily PnL Log'!N496,"")</f>
        <v>-55879.509999999995</v>
      </c>
      <c r="O60" s="13">
        <f t="shared" si="3"/>
        <v>-10270.799999999999</v>
      </c>
      <c r="P60" s="13">
        <f t="shared" si="3"/>
        <v>-3201.7000000000035</v>
      </c>
      <c r="Q60" s="13">
        <f t="shared" si="3"/>
        <v>5429.2000000000007</v>
      </c>
      <c r="R60" s="13">
        <f t="shared" si="3"/>
        <v>17053.699999999997</v>
      </c>
      <c r="S60" s="13">
        <f t="shared" si="3"/>
        <v>39117.000000000015</v>
      </c>
      <c r="T60" s="13">
        <f t="shared" si="3"/>
        <v>0</v>
      </c>
      <c r="U60" s="13">
        <f t="shared" si="3"/>
        <v>0</v>
      </c>
      <c r="V60" s="13">
        <f t="shared" si="3"/>
        <v>48127.400000000023</v>
      </c>
      <c r="W60" s="13">
        <f>IF('Daily PnL Log'!W496&lt;&gt;"",'Daily PnL Log'!W496,"")</f>
        <v>855168</v>
      </c>
      <c r="X60" s="13">
        <f>IF('Daily PnL Log'!X496&lt;&gt;"",'Daily PnL Log'!X496,"")</f>
        <v>-6.5343312659033079E-2</v>
      </c>
      <c r="Y60" s="13" t="str">
        <f>IF('Daily PnL Log'!Y496&lt;&gt;"",'Daily PnL Log'!Y496,"")</f>
        <v/>
      </c>
      <c r="Z60" s="13">
        <f>IF('Daily PnL Log'!Z496&lt;&gt;"",'Daily PnL Log'!Z496,"")</f>
        <v>9129</v>
      </c>
      <c r="AA60" s="13" t="str">
        <f>IF('Daily PnL Log'!AA496&lt;&gt;"",'Daily PnL Log'!AA496,"")</f>
        <v/>
      </c>
    </row>
    <row r="61" spans="1:27" x14ac:dyDescent="0.25">
      <c r="A61" s="48" t="str">
        <f t="shared" si="2"/>
        <v>Nov</v>
      </c>
      <c r="B61" s="2">
        <f>'Daily PnL Log'!B497</f>
        <v>44881</v>
      </c>
      <c r="C61" s="11">
        <f>IF('Daily PnL Log'!C497&lt;&gt;"",'Daily PnL Log'!C497,"")</f>
        <v>8044.9</v>
      </c>
      <c r="D61" s="11">
        <f>IF('Daily PnL Log'!D497&lt;&gt;"",'Daily PnL Log'!D497,"")</f>
        <v>2960</v>
      </c>
      <c r="E61" s="11">
        <f>IF('Daily PnL Log'!E497&lt;&gt;"",'Daily PnL Log'!E497,"")</f>
        <v>7767.2</v>
      </c>
      <c r="F61" s="11">
        <f>IF('Daily PnL Log'!F497&lt;&gt;"",'Daily PnL Log'!F497,"")</f>
        <v>19492.8</v>
      </c>
      <c r="G61" s="11">
        <f>IF('Daily PnL Log'!G497&lt;&gt;"",'Daily PnL Log'!G497,"")</f>
        <v>34554.6</v>
      </c>
      <c r="H61" s="11">
        <f>IF('Daily PnL Log'!H497&lt;&gt;"",'Daily PnL Log'!H497,"")</f>
        <v>0</v>
      </c>
      <c r="I61" s="11">
        <f>IF('Daily PnL Log'!I497&lt;&gt;"",'Daily PnL Log'!I497,"")</f>
        <v>0</v>
      </c>
      <c r="J61" s="11">
        <f>IF('Daily PnL Log'!J497&lt;&gt;"",'Daily PnL Log'!J497,"")</f>
        <v>72819.5</v>
      </c>
      <c r="K61" s="11">
        <f>IF('Daily PnL Log'!K497&lt;&gt;"",'Daily PnL Log'!K497,"")</f>
        <v>-59.62</v>
      </c>
      <c r="L61" s="11">
        <f>IF('Daily PnL Log'!L497&lt;&gt;"",'Daily PnL Log'!L497,"")</f>
        <v>-417.09</v>
      </c>
      <c r="M61" s="11">
        <f>IF('Daily PnL Log'!M497&lt;&gt;"",'Daily PnL Log'!M497,"")</f>
        <v>-476.71</v>
      </c>
      <c r="N61" s="11">
        <f>IF('Daily PnL Log'!N497&lt;&gt;"",'Daily PnL Log'!N497,"")</f>
        <v>72342.789999999994</v>
      </c>
      <c r="O61" s="11">
        <f t="shared" si="3"/>
        <v>-2225.8999999999996</v>
      </c>
      <c r="P61" s="11">
        <f t="shared" si="3"/>
        <v>-241.70000000000346</v>
      </c>
      <c r="Q61" s="11">
        <f t="shared" si="3"/>
        <v>13196.400000000001</v>
      </c>
      <c r="R61" s="11">
        <f t="shared" si="3"/>
        <v>36546.5</v>
      </c>
      <c r="S61" s="11">
        <f t="shared" si="3"/>
        <v>73671.600000000006</v>
      </c>
      <c r="T61" s="11">
        <f t="shared" si="3"/>
        <v>0</v>
      </c>
      <c r="U61" s="11">
        <f t="shared" si="3"/>
        <v>0</v>
      </c>
      <c r="V61" s="11">
        <f t="shared" si="3"/>
        <v>120946.90000000002</v>
      </c>
      <c r="W61" s="11">
        <f>IF('Daily PnL Log'!W497&lt;&gt;"",'Daily PnL Log'!W497,"")</f>
        <v>797854</v>
      </c>
      <c r="X61" s="11">
        <f>IF('Daily PnL Log'!X497&lt;&gt;"",'Daily PnL Log'!X497,"")</f>
        <v>9.0671714373807735E-2</v>
      </c>
      <c r="Y61" s="11" t="str">
        <f>IF('Daily PnL Log'!Y497&lt;&gt;"",'Daily PnL Log'!Y497,"")</f>
        <v/>
      </c>
      <c r="Z61" s="11" t="str">
        <f>IF('Daily PnL Log'!Z497&lt;&gt;"",'Daily PnL Log'!Z497,"")</f>
        <v/>
      </c>
      <c r="AA61" s="11" t="str">
        <f>IF('Daily PnL Log'!AA497&lt;&gt;"",'Daily PnL Log'!AA497,"")</f>
        <v/>
      </c>
    </row>
    <row r="62" spans="1:27" x14ac:dyDescent="0.25">
      <c r="A62" s="47" t="str">
        <f t="shared" si="2"/>
        <v>Nov</v>
      </c>
      <c r="B62" s="14">
        <f>'Daily PnL Log'!B498</f>
        <v>44882</v>
      </c>
      <c r="C62" s="13">
        <f>IF('Daily PnL Log'!C498&lt;&gt;"",'Daily PnL Log'!C498,"")</f>
        <v>-8968.2000000000007</v>
      </c>
      <c r="D62" s="13">
        <f>IF('Daily PnL Log'!D498&lt;&gt;"",'Daily PnL Log'!D498,"")</f>
        <v>-210.2</v>
      </c>
      <c r="E62" s="13">
        <f>IF('Daily PnL Log'!E498&lt;&gt;"",'Daily PnL Log'!E498,"")</f>
        <v>-1006.2</v>
      </c>
      <c r="F62" s="13">
        <f>IF('Daily PnL Log'!F498&lt;&gt;"",'Daily PnL Log'!F498,"")</f>
        <v>-7264.6</v>
      </c>
      <c r="G62" s="13">
        <f>IF('Daily PnL Log'!G498&lt;&gt;"",'Daily PnL Log'!G498,"")</f>
        <v>22657.3</v>
      </c>
      <c r="H62" s="13">
        <f>IF('Daily PnL Log'!H498&lt;&gt;"",'Daily PnL Log'!H498,"")</f>
        <v>0</v>
      </c>
      <c r="I62" s="13">
        <f>IF('Daily PnL Log'!I498&lt;&gt;"",'Daily PnL Log'!I498,"")</f>
        <v>0</v>
      </c>
      <c r="J62" s="13">
        <f>IF('Daily PnL Log'!J498&lt;&gt;"",'Daily PnL Log'!J498,"")</f>
        <v>5208.0999999999949</v>
      </c>
      <c r="K62" s="13">
        <f>IF('Daily PnL Log'!K498&lt;&gt;"",'Daily PnL Log'!K498,"")</f>
        <v>-49.85</v>
      </c>
      <c r="L62" s="13">
        <f>IF('Daily PnL Log'!L498&lt;&gt;"",'Daily PnL Log'!L498,"")</f>
        <v>-352.59</v>
      </c>
      <c r="M62" s="13">
        <f>IF('Daily PnL Log'!M498&lt;&gt;"",'Daily PnL Log'!M498,"")</f>
        <v>-402.44</v>
      </c>
      <c r="N62" s="13">
        <f>IF('Daily PnL Log'!N498&lt;&gt;"",'Daily PnL Log'!N498,"")</f>
        <v>4805.6599999999953</v>
      </c>
      <c r="O62" s="13">
        <f t="shared" si="3"/>
        <v>-11194.1</v>
      </c>
      <c r="P62" s="13">
        <f t="shared" si="3"/>
        <v>-451.90000000000344</v>
      </c>
      <c r="Q62" s="13">
        <f t="shared" si="3"/>
        <v>12190.2</v>
      </c>
      <c r="R62" s="13">
        <f t="shared" si="3"/>
        <v>29281.9</v>
      </c>
      <c r="S62" s="13">
        <f t="shared" si="3"/>
        <v>96328.900000000009</v>
      </c>
      <c r="T62" s="13">
        <f t="shared" si="3"/>
        <v>0</v>
      </c>
      <c r="U62" s="13">
        <f t="shared" si="3"/>
        <v>0</v>
      </c>
      <c r="V62" s="13">
        <f t="shared" si="3"/>
        <v>126155.00000000001</v>
      </c>
      <c r="W62" s="13">
        <f>IF('Daily PnL Log'!W498&lt;&gt;"",'Daily PnL Log'!W498,"")</f>
        <v>766830</v>
      </c>
      <c r="X62" s="13">
        <f>IF('Daily PnL Log'!X498&lt;&gt;"",'Daily PnL Log'!X498,"")</f>
        <v>6.2669170481071367E-3</v>
      </c>
      <c r="Y62" s="13" t="str">
        <f>IF('Daily PnL Log'!Y498&lt;&gt;"",'Daily PnL Log'!Y498,"")</f>
        <v/>
      </c>
      <c r="Z62" s="13" t="str">
        <f>IF('Daily PnL Log'!Z498&lt;&gt;"",'Daily PnL Log'!Z498,"")</f>
        <v/>
      </c>
      <c r="AA62" s="13" t="str">
        <f>IF('Daily PnL Log'!AA498&lt;&gt;"",'Daily PnL Log'!AA498,"")</f>
        <v/>
      </c>
    </row>
    <row r="63" spans="1:27" x14ac:dyDescent="0.25">
      <c r="A63" s="48" t="str">
        <f t="shared" si="2"/>
        <v>Nov</v>
      </c>
      <c r="B63" s="2">
        <f>'Daily PnL Log'!B499</f>
        <v>44883</v>
      </c>
      <c r="C63" s="11">
        <f>IF('Daily PnL Log'!C499&lt;&gt;"",'Daily PnL Log'!C499,"")</f>
        <v>3689.6</v>
      </c>
      <c r="D63" s="11">
        <f>IF('Daily PnL Log'!D499&lt;&gt;"",'Daily PnL Log'!D499,"")</f>
        <v>-5220.7</v>
      </c>
      <c r="E63" s="11">
        <f>IF('Daily PnL Log'!E499&lt;&gt;"",'Daily PnL Log'!E499,"")</f>
        <v>938.4</v>
      </c>
      <c r="F63" s="11">
        <f>IF('Daily PnL Log'!F499&lt;&gt;"",'Daily PnL Log'!F499,"")</f>
        <v>10054.200000000001</v>
      </c>
      <c r="G63" s="11">
        <f>IF('Daily PnL Log'!G499&lt;&gt;"",'Daily PnL Log'!G499,"")</f>
        <v>24386.1</v>
      </c>
      <c r="H63" s="11">
        <f>IF('Daily PnL Log'!H499&lt;&gt;"",'Daily PnL Log'!H499,"")</f>
        <v>0</v>
      </c>
      <c r="I63" s="11">
        <f>IF('Daily PnL Log'!I499&lt;&gt;"",'Daily PnL Log'!I499,"")</f>
        <v>0</v>
      </c>
      <c r="J63" s="11">
        <f>IF('Daily PnL Log'!J499&lt;&gt;"",'Daily PnL Log'!J499,"")</f>
        <v>33847.599999999999</v>
      </c>
      <c r="K63" s="11">
        <f>IF('Daily PnL Log'!K499&lt;&gt;"",'Daily PnL Log'!K499,"")</f>
        <v>-61.26</v>
      </c>
      <c r="L63" s="11">
        <f>IF('Daily PnL Log'!L499&lt;&gt;"",'Daily PnL Log'!L499,"")</f>
        <v>-426.86</v>
      </c>
      <c r="M63" s="11">
        <f>IF('Daily PnL Log'!M499&lt;&gt;"",'Daily PnL Log'!M499,"")</f>
        <v>-488.12</v>
      </c>
      <c r="N63" s="11">
        <f>IF('Daily PnL Log'!N499&lt;&gt;"",'Daily PnL Log'!N499,"")</f>
        <v>33359.479999999996</v>
      </c>
      <c r="O63" s="11">
        <f t="shared" si="3"/>
        <v>-7504.5</v>
      </c>
      <c r="P63" s="11">
        <f t="shared" si="3"/>
        <v>-5672.6000000000031</v>
      </c>
      <c r="Q63" s="11">
        <f t="shared" si="3"/>
        <v>13128.6</v>
      </c>
      <c r="R63" s="11">
        <f t="shared" si="3"/>
        <v>39336.100000000006</v>
      </c>
      <c r="S63" s="11">
        <f t="shared" si="3"/>
        <v>120715</v>
      </c>
      <c r="T63" s="11">
        <f t="shared" si="3"/>
        <v>0</v>
      </c>
      <c r="U63" s="11">
        <f t="shared" si="3"/>
        <v>0</v>
      </c>
      <c r="V63" s="11">
        <f t="shared" si="3"/>
        <v>160002.6</v>
      </c>
      <c r="W63" s="11">
        <f>IF('Daily PnL Log'!W499&lt;&gt;"",'Daily PnL Log'!W499,"")</f>
        <v>689760</v>
      </c>
      <c r="X63" s="11">
        <f>IF('Daily PnL Log'!X499&lt;&gt;"",'Daily PnL Log'!X499,"")</f>
        <v>4.8363894688007419E-2</v>
      </c>
      <c r="Y63" s="11" t="str">
        <f>IF('Daily PnL Log'!Y499&lt;&gt;"",'Daily PnL Log'!Y499,"")</f>
        <v/>
      </c>
      <c r="Z63" s="11">
        <f>IF('Daily PnL Log'!Z499&lt;&gt;"",'Daily PnL Log'!Z499,"")</f>
        <v>242</v>
      </c>
      <c r="AA63" s="11" t="str">
        <f>IF('Daily PnL Log'!AA499&lt;&gt;"",'Daily PnL Log'!AA499,"")</f>
        <v/>
      </c>
    </row>
    <row r="64" spans="1:27" x14ac:dyDescent="0.25">
      <c r="A64" s="47" t="str">
        <f t="shared" si="2"/>
        <v>Nov</v>
      </c>
      <c r="B64" s="14">
        <f>'Daily PnL Log'!B500</f>
        <v>44886</v>
      </c>
      <c r="C64" s="13">
        <f>IF('Daily PnL Log'!C500&lt;&gt;"",'Daily PnL Log'!C500,"")</f>
        <v>3368.8</v>
      </c>
      <c r="D64" s="13">
        <f>IF('Daily PnL Log'!D500&lt;&gt;"",'Daily PnL Log'!D500,"")</f>
        <v>691.7</v>
      </c>
      <c r="E64" s="13">
        <f>IF('Daily PnL Log'!E500&lt;&gt;"",'Daily PnL Log'!E500,"")</f>
        <v>4807.8</v>
      </c>
      <c r="F64" s="13">
        <f>IF('Daily PnL Log'!F500&lt;&gt;"",'Daily PnL Log'!F500,"")</f>
        <v>-3555.9</v>
      </c>
      <c r="G64" s="13">
        <f>IF('Daily PnL Log'!G500&lt;&gt;"",'Daily PnL Log'!G500,"")</f>
        <v>-15456.9</v>
      </c>
      <c r="H64" s="13">
        <f>IF('Daily PnL Log'!H500&lt;&gt;"",'Daily PnL Log'!H500,"")</f>
        <v>0</v>
      </c>
      <c r="I64" s="13">
        <f>IF('Daily PnL Log'!I500&lt;&gt;"",'Daily PnL Log'!I500,"")</f>
        <v>0</v>
      </c>
      <c r="J64" s="13">
        <f>IF('Daily PnL Log'!J500&lt;&gt;"",'Daily PnL Log'!J500,"")</f>
        <v>-10144.5</v>
      </c>
      <c r="K64" s="13">
        <f>IF('Daily PnL Log'!K500&lt;&gt;"",'Daily PnL Log'!K500,"")</f>
        <v>-59.55</v>
      </c>
      <c r="L64" s="13">
        <f>IF('Daily PnL Log'!L500&lt;&gt;"",'Daily PnL Log'!L500,"")</f>
        <v>-420.47</v>
      </c>
      <c r="M64" s="13">
        <f>IF('Daily PnL Log'!M500&lt;&gt;"",'Daily PnL Log'!M500,"")</f>
        <v>-480.02000000000004</v>
      </c>
      <c r="N64" s="13">
        <f>IF('Daily PnL Log'!N500&lt;&gt;"",'Daily PnL Log'!N500,"")</f>
        <v>-10624.52</v>
      </c>
      <c r="O64" s="13">
        <f t="shared" si="3"/>
        <v>-4135.7</v>
      </c>
      <c r="P64" s="13">
        <f t="shared" si="3"/>
        <v>-4980.9000000000033</v>
      </c>
      <c r="Q64" s="13">
        <f t="shared" si="3"/>
        <v>17936.400000000001</v>
      </c>
      <c r="R64" s="13">
        <f t="shared" si="3"/>
        <v>35780.200000000004</v>
      </c>
      <c r="S64" s="13">
        <f t="shared" si="3"/>
        <v>105258.1</v>
      </c>
      <c r="T64" s="13">
        <f t="shared" si="3"/>
        <v>0</v>
      </c>
      <c r="U64" s="13">
        <f t="shared" si="3"/>
        <v>0</v>
      </c>
      <c r="V64" s="13">
        <f t="shared" si="3"/>
        <v>149858.1</v>
      </c>
      <c r="W64" s="13">
        <f>IF('Daily PnL Log'!W500&lt;&gt;"",'Daily PnL Log'!W500,"")</f>
        <v>680206</v>
      </c>
      <c r="X64" s="13">
        <f>IF('Daily PnL Log'!X500&lt;&gt;"",'Daily PnL Log'!X500,"")</f>
        <v>-1.5619562309065195E-2</v>
      </c>
      <c r="Y64" s="13" t="str">
        <f>IF('Daily PnL Log'!Y500&lt;&gt;"",'Daily PnL Log'!Y500,"")</f>
        <v/>
      </c>
      <c r="Z64" s="13" t="str">
        <f>IF('Daily PnL Log'!Z500&lt;&gt;"",'Daily PnL Log'!Z500,"")</f>
        <v/>
      </c>
      <c r="AA64" s="13" t="str">
        <f>IF('Daily PnL Log'!AA500&lt;&gt;"",'Daily PnL Log'!AA500,"")</f>
        <v/>
      </c>
    </row>
    <row r="65" spans="1:27" x14ac:dyDescent="0.25">
      <c r="A65" s="48" t="str">
        <f t="shared" si="2"/>
        <v>Nov</v>
      </c>
      <c r="B65" s="2">
        <f>'Daily PnL Log'!B501</f>
        <v>44887</v>
      </c>
      <c r="C65" s="11">
        <f>IF('Daily PnL Log'!C501&lt;&gt;"",'Daily PnL Log'!C501,"")</f>
        <v>-21461.9</v>
      </c>
      <c r="D65" s="11">
        <f>IF('Daily PnL Log'!D501&lt;&gt;"",'Daily PnL Log'!D501,"")</f>
        <v>5160.8999999999996</v>
      </c>
      <c r="E65" s="11">
        <f>IF('Daily PnL Log'!E501&lt;&gt;"",'Daily PnL Log'!E501,"")</f>
        <v>-5046.3999999999996</v>
      </c>
      <c r="F65" s="11">
        <f>IF('Daily PnL Log'!F501&lt;&gt;"",'Daily PnL Log'!F501,"")</f>
        <v>8105.7</v>
      </c>
      <c r="G65" s="11">
        <f>IF('Daily PnL Log'!G501&lt;&gt;"",'Daily PnL Log'!G501,"")</f>
        <v>1633.9</v>
      </c>
      <c r="H65" s="11">
        <f>IF('Daily PnL Log'!H501&lt;&gt;"",'Daily PnL Log'!H501,"")</f>
        <v>0</v>
      </c>
      <c r="I65" s="11">
        <f>IF('Daily PnL Log'!I501&lt;&gt;"",'Daily PnL Log'!I501,"")</f>
        <v>0</v>
      </c>
      <c r="J65" s="11">
        <f>IF('Daily PnL Log'!J501&lt;&gt;"",'Daily PnL Log'!J501,"")</f>
        <v>-11607.800000000001</v>
      </c>
      <c r="K65" s="11">
        <f>IF('Daily PnL Log'!K501&lt;&gt;"",'Daily PnL Log'!K501,"")</f>
        <v>-52.14</v>
      </c>
      <c r="L65" s="11">
        <f>IF('Daily PnL Log'!L501&lt;&gt;"",'Daily PnL Log'!L501,"")</f>
        <v>-362.4</v>
      </c>
      <c r="M65" s="11">
        <f>IF('Daily PnL Log'!M501&lt;&gt;"",'Daily PnL Log'!M501,"")</f>
        <v>-414.53999999999996</v>
      </c>
      <c r="N65" s="11">
        <f>IF('Daily PnL Log'!N501&lt;&gt;"",'Daily PnL Log'!N501,"")</f>
        <v>-12022.34</v>
      </c>
      <c r="O65" s="11">
        <f t="shared" si="3"/>
        <v>-25597.600000000002</v>
      </c>
      <c r="P65" s="11">
        <f t="shared" si="3"/>
        <v>179.99999999999636</v>
      </c>
      <c r="Q65" s="11">
        <f t="shared" si="3"/>
        <v>12890.000000000002</v>
      </c>
      <c r="R65" s="11">
        <f t="shared" si="3"/>
        <v>43885.9</v>
      </c>
      <c r="S65" s="11">
        <f t="shared" si="3"/>
        <v>106892</v>
      </c>
      <c r="T65" s="11">
        <f t="shared" si="3"/>
        <v>0</v>
      </c>
      <c r="U65" s="11">
        <f t="shared" si="3"/>
        <v>0</v>
      </c>
      <c r="V65" s="11">
        <f t="shared" si="3"/>
        <v>138250.30000000002</v>
      </c>
      <c r="W65" s="11">
        <f>IF('Daily PnL Log'!W501&lt;&gt;"",'Daily PnL Log'!W501,"")</f>
        <v>777560</v>
      </c>
      <c r="X65" s="11">
        <f>IF('Daily PnL Log'!X501&lt;&gt;"",'Daily PnL Log'!X501,"")</f>
        <v>-1.5461623540305572E-2</v>
      </c>
      <c r="Y65" s="11" t="str">
        <f>IF('Daily PnL Log'!Y501&lt;&gt;"",'Daily PnL Log'!Y501,"")</f>
        <v/>
      </c>
      <c r="Z65" s="11" t="str">
        <f>IF('Daily PnL Log'!Z501&lt;&gt;"",'Daily PnL Log'!Z501,"")</f>
        <v/>
      </c>
      <c r="AA65" s="11" t="str">
        <f>IF('Daily PnL Log'!AA501&lt;&gt;"",'Daily PnL Log'!AA501,"")</f>
        <v/>
      </c>
    </row>
    <row r="66" spans="1:27" x14ac:dyDescent="0.25">
      <c r="A66" s="47" t="str">
        <f t="shared" si="2"/>
        <v>Nov</v>
      </c>
      <c r="B66" s="14">
        <f>'Daily PnL Log'!B502</f>
        <v>44888</v>
      </c>
      <c r="C66" s="13">
        <f>IF('Daily PnL Log'!C502&lt;&gt;"",'Daily PnL Log'!C502,"")</f>
        <v>-7169.2</v>
      </c>
      <c r="D66" s="13">
        <f>IF('Daily PnL Log'!D502&lt;&gt;"",'Daily PnL Log'!D502,"")</f>
        <v>-4893.3999999999996</v>
      </c>
      <c r="E66" s="13">
        <f>IF('Daily PnL Log'!E502&lt;&gt;"",'Daily PnL Log'!E502,"")</f>
        <v>-1469.6</v>
      </c>
      <c r="F66" s="13">
        <f>IF('Daily PnL Log'!F502&lt;&gt;"",'Daily PnL Log'!F502,"")</f>
        <v>6843.1</v>
      </c>
      <c r="G66" s="13">
        <f>IF('Daily PnL Log'!G502&lt;&gt;"",'Daily PnL Log'!G502,"")</f>
        <v>28047.5</v>
      </c>
      <c r="H66" s="13">
        <f>IF('Daily PnL Log'!H502&lt;&gt;"",'Daily PnL Log'!H502,"")</f>
        <v>0</v>
      </c>
      <c r="I66" s="13">
        <f>IF('Daily PnL Log'!I502&lt;&gt;"",'Daily PnL Log'!I502,"")</f>
        <v>0</v>
      </c>
      <c r="J66" s="13">
        <f>IF('Daily PnL Log'!J502&lt;&gt;"",'Daily PnL Log'!J502,"")</f>
        <v>21358.400000000001</v>
      </c>
      <c r="K66" s="13">
        <f>IF('Daily PnL Log'!K502&lt;&gt;"",'Daily PnL Log'!K502,"")</f>
        <v>-28.12</v>
      </c>
      <c r="L66" s="13">
        <f>IF('Daily PnL Log'!L502&lt;&gt;"",'Daily PnL Log'!L502,"")</f>
        <v>-192.68</v>
      </c>
      <c r="M66" s="13">
        <f>IF('Daily PnL Log'!M502&lt;&gt;"",'Daily PnL Log'!M502,"")</f>
        <v>-220.8</v>
      </c>
      <c r="N66" s="13">
        <f>IF('Daily PnL Log'!N502&lt;&gt;"",'Daily PnL Log'!N502,"")</f>
        <v>21137.600000000002</v>
      </c>
      <c r="O66" s="13">
        <f t="shared" si="3"/>
        <v>-32766.800000000003</v>
      </c>
      <c r="P66" s="13">
        <f t="shared" si="3"/>
        <v>-4713.4000000000033</v>
      </c>
      <c r="Q66" s="13">
        <f t="shared" si="3"/>
        <v>11420.400000000001</v>
      </c>
      <c r="R66" s="13">
        <f t="shared" si="3"/>
        <v>50729</v>
      </c>
      <c r="S66" s="13">
        <f t="shared" si="3"/>
        <v>134939.5</v>
      </c>
      <c r="T66" s="13">
        <f t="shared" si="3"/>
        <v>0</v>
      </c>
      <c r="U66" s="13">
        <f t="shared" si="3"/>
        <v>0</v>
      </c>
      <c r="V66" s="13">
        <f t="shared" si="3"/>
        <v>159608.70000000001</v>
      </c>
      <c r="W66" s="13">
        <f>IF('Daily PnL Log'!W502&lt;&gt;"",'Daily PnL Log'!W502,"")</f>
        <v>935388</v>
      </c>
      <c r="X66" s="13">
        <f>IF('Daily PnL Log'!X502&lt;&gt;"",'Daily PnL Log'!X502,"")</f>
        <v>2.2597681389968656E-2</v>
      </c>
      <c r="Y66" s="13" t="str">
        <f>IF('Daily PnL Log'!Y502&lt;&gt;"",'Daily PnL Log'!Y502,"")</f>
        <v/>
      </c>
      <c r="Z66" s="13" t="str">
        <f>IF('Daily PnL Log'!Z502&lt;&gt;"",'Daily PnL Log'!Z502,"")</f>
        <v/>
      </c>
      <c r="AA66" s="13" t="str">
        <f>IF('Daily PnL Log'!AA502&lt;&gt;"",'Daily PnL Log'!AA502,"")</f>
        <v/>
      </c>
    </row>
    <row r="67" spans="1:27" x14ac:dyDescent="0.25">
      <c r="A67" s="48" t="str">
        <f t="shared" si="2"/>
        <v>Nov</v>
      </c>
      <c r="B67" s="2">
        <f>'Daily PnL Log'!B503</f>
        <v>44890</v>
      </c>
      <c r="C67" s="11">
        <f>IF('Daily PnL Log'!C503&lt;&gt;"",'Daily PnL Log'!C503,"")</f>
        <v>-21405.3</v>
      </c>
      <c r="D67" s="11">
        <f>IF('Daily PnL Log'!D503&lt;&gt;"",'Daily PnL Log'!D503,"")</f>
        <v>-8982.7999999999993</v>
      </c>
      <c r="E67" s="11">
        <f>IF('Daily PnL Log'!E503&lt;&gt;"",'Daily PnL Log'!E503,"")</f>
        <v>-1203.3</v>
      </c>
      <c r="F67" s="11">
        <f>IF('Daily PnL Log'!F503&lt;&gt;"",'Daily PnL Log'!F503,"")</f>
        <v>-16201.9</v>
      </c>
      <c r="G67" s="11">
        <f>IF('Daily PnL Log'!G503&lt;&gt;"",'Daily PnL Log'!G503,"")</f>
        <v>4672.8</v>
      </c>
      <c r="H67" s="11">
        <f>IF('Daily PnL Log'!H503&lt;&gt;"",'Daily PnL Log'!H503,"")</f>
        <v>0</v>
      </c>
      <c r="I67" s="11">
        <f>IF('Daily PnL Log'!I503&lt;&gt;"",'Daily PnL Log'!I503,"")</f>
        <v>0</v>
      </c>
      <c r="J67" s="11">
        <f>IF('Daily PnL Log'!J503&lt;&gt;"",'Daily PnL Log'!J503,"")</f>
        <v>-43120.499999999993</v>
      </c>
      <c r="K67" s="11">
        <f>IF('Daily PnL Log'!K503&lt;&gt;"",'Daily PnL Log'!K503,"")</f>
        <v>-472.41</v>
      </c>
      <c r="L67" s="11">
        <f>IF('Daily PnL Log'!L503&lt;&gt;"",'Daily PnL Log'!L503,"")</f>
        <v>-2182.62</v>
      </c>
      <c r="M67" s="11">
        <f>IF('Daily PnL Log'!M503&lt;&gt;"",'Daily PnL Log'!M503,"")</f>
        <v>-2655.0299999999997</v>
      </c>
      <c r="N67" s="11">
        <f>IF('Daily PnL Log'!N503&lt;&gt;"",'Daily PnL Log'!N503,"")</f>
        <v>-45775.529999999992</v>
      </c>
      <c r="O67" s="11">
        <f t="shared" ref="O67:V68" si="4">IF(C67&lt;&gt;"",O66+C67,"")</f>
        <v>-54172.100000000006</v>
      </c>
      <c r="P67" s="11">
        <f t="shared" si="4"/>
        <v>-13696.200000000003</v>
      </c>
      <c r="Q67" s="11">
        <f t="shared" si="4"/>
        <v>10217.100000000002</v>
      </c>
      <c r="R67" s="11">
        <f t="shared" si="4"/>
        <v>34527.1</v>
      </c>
      <c r="S67" s="11">
        <f t="shared" si="4"/>
        <v>139612.29999999999</v>
      </c>
      <c r="T67" s="11">
        <f t="shared" si="4"/>
        <v>0</v>
      </c>
      <c r="U67" s="11">
        <f t="shared" si="4"/>
        <v>0</v>
      </c>
      <c r="V67" s="11">
        <f t="shared" si="4"/>
        <v>116488.20000000001</v>
      </c>
      <c r="W67" s="11">
        <f>IF('Daily PnL Log'!W503&lt;&gt;"",'Daily PnL Log'!W503,"")</f>
        <v>1197953</v>
      </c>
      <c r="X67" s="11">
        <f>IF('Daily PnL Log'!X503&lt;&gt;"",'Daily PnL Log'!X503,"")</f>
        <v>-3.8211457377710138E-2</v>
      </c>
      <c r="Y67" s="11" t="str">
        <f>IF('Daily PnL Log'!Y503&lt;&gt;"",'Daily PnL Log'!Y503,"")</f>
        <v/>
      </c>
      <c r="Z67" s="11" t="str">
        <f>IF('Daily PnL Log'!Z503&lt;&gt;"",'Daily PnL Log'!Z503,"")</f>
        <v/>
      </c>
      <c r="AA67" s="11" t="str">
        <f>IF('Daily PnL Log'!AA503&lt;&gt;"",'Daily PnL Log'!AA503,"")</f>
        <v/>
      </c>
    </row>
    <row r="68" spans="1:27" x14ac:dyDescent="0.25">
      <c r="A68" s="47" t="str">
        <f t="shared" si="2"/>
        <v>Nov</v>
      </c>
      <c r="B68" s="14">
        <f>'Daily PnL Log'!B504</f>
        <v>44893</v>
      </c>
      <c r="C68" s="13">
        <f>IF('Daily PnL Log'!C504&lt;&gt;"",'Daily PnL Log'!C504,"")</f>
        <v>-4567.3</v>
      </c>
      <c r="D68" s="13">
        <f>IF('Daily PnL Log'!D504&lt;&gt;"",'Daily PnL Log'!D504,"")</f>
        <v>3217.7</v>
      </c>
      <c r="E68" s="13">
        <f>IF('Daily PnL Log'!E504&lt;&gt;"",'Daily PnL Log'!E504,"")</f>
        <v>-4546.8</v>
      </c>
      <c r="F68" s="13">
        <f>IF('Daily PnL Log'!F504&lt;&gt;"",'Daily PnL Log'!F504,"")</f>
        <v>16463.5</v>
      </c>
      <c r="G68" s="13">
        <f>IF('Daily PnL Log'!G504&lt;&gt;"",'Daily PnL Log'!G504,"")</f>
        <v>36207.4</v>
      </c>
      <c r="H68" s="13">
        <f>IF('Daily PnL Log'!H504&lt;&gt;"",'Daily PnL Log'!H504,"")</f>
        <v>0</v>
      </c>
      <c r="I68" s="13">
        <f>IF('Daily PnL Log'!I504&lt;&gt;"",'Daily PnL Log'!I504,"")</f>
        <v>0</v>
      </c>
      <c r="J68" s="13">
        <f>IF('Daily PnL Log'!J504&lt;&gt;"",'Daily PnL Log'!J504,"")</f>
        <v>46774.5</v>
      </c>
      <c r="K68" s="13">
        <f>IF('Daily PnL Log'!K504&lt;&gt;"",'Daily PnL Log'!K504,"")</f>
        <v>-62.39</v>
      </c>
      <c r="L68" s="13">
        <f>IF('Daily PnL Log'!L504&lt;&gt;"",'Daily PnL Log'!L504,"")</f>
        <v>-441.37</v>
      </c>
      <c r="M68" s="13">
        <f>IF('Daily PnL Log'!M504&lt;&gt;"",'Daily PnL Log'!M504,"")</f>
        <v>-503.76</v>
      </c>
      <c r="N68" s="13">
        <f>IF('Daily PnL Log'!N504&lt;&gt;"",'Daily PnL Log'!N504,"")</f>
        <v>46270.74</v>
      </c>
      <c r="O68" s="13">
        <f t="shared" si="4"/>
        <v>-58739.400000000009</v>
      </c>
      <c r="P68" s="13">
        <f t="shared" si="4"/>
        <v>-10478.500000000004</v>
      </c>
      <c r="Q68" s="13">
        <f t="shared" si="4"/>
        <v>5670.300000000002</v>
      </c>
      <c r="R68" s="13">
        <f t="shared" si="4"/>
        <v>50990.6</v>
      </c>
      <c r="S68" s="13">
        <f t="shared" si="4"/>
        <v>175819.69999999998</v>
      </c>
      <c r="T68" s="13">
        <f t="shared" si="4"/>
        <v>0</v>
      </c>
      <c r="U68" s="13">
        <f t="shared" si="4"/>
        <v>0</v>
      </c>
      <c r="V68" s="13">
        <f t="shared" si="4"/>
        <v>163262.70000000001</v>
      </c>
      <c r="W68" s="13">
        <f>IF('Daily PnL Log'!W504&lt;&gt;"",'Daily PnL Log'!W504,"")</f>
        <v>1108210</v>
      </c>
      <c r="X68" s="13">
        <f>IF('Daily PnL Log'!X504&lt;&gt;"",'Daily PnL Log'!X504,"")</f>
        <v>4.1752682253363531E-2</v>
      </c>
      <c r="Y68" s="13" t="str">
        <f>IF('Daily PnL Log'!Y504&lt;&gt;"",'Daily PnL Log'!Y504,"")</f>
        <v/>
      </c>
      <c r="Z68" s="13" t="str">
        <f>IF('Daily PnL Log'!Z504&lt;&gt;"",'Daily PnL Log'!Z504,"")</f>
        <v/>
      </c>
      <c r="AA68" s="13" t="str">
        <f>IF('Daily PnL Log'!AA504&lt;&gt;"",'Daily PnL Log'!AA504,"")</f>
        <v/>
      </c>
    </row>
    <row r="69" spans="1:27" x14ac:dyDescent="0.25">
      <c r="A69" s="48" t="str">
        <f t="shared" si="2"/>
        <v>Nov</v>
      </c>
      <c r="B69" s="2">
        <f>'Daily PnL Log'!B505</f>
        <v>44894</v>
      </c>
      <c r="C69" s="11">
        <f>IF('Daily PnL Log'!C505&lt;&gt;"",'Daily PnL Log'!C505,"")</f>
        <v>-13162.7</v>
      </c>
      <c r="D69" s="11">
        <f>IF('Daily PnL Log'!D505&lt;&gt;"",'Daily PnL Log'!D505,"")</f>
        <v>14904.7</v>
      </c>
      <c r="E69" s="11">
        <f>IF('Daily PnL Log'!E505&lt;&gt;"",'Daily PnL Log'!E505,"")</f>
        <v>984.1</v>
      </c>
      <c r="F69" s="11">
        <f>IF('Daily PnL Log'!F505&lt;&gt;"",'Daily PnL Log'!F505,"")</f>
        <v>8602.5</v>
      </c>
      <c r="G69" s="11">
        <f>IF('Daily PnL Log'!G505&lt;&gt;"",'Daily PnL Log'!G505,"")</f>
        <v>-3223.5</v>
      </c>
      <c r="H69" s="11">
        <f>IF('Daily PnL Log'!H505&lt;&gt;"",'Daily PnL Log'!H505,"")</f>
        <v>0</v>
      </c>
      <c r="I69" s="11">
        <f>IF('Daily PnL Log'!I505&lt;&gt;"",'Daily PnL Log'!I505,"")</f>
        <v>0</v>
      </c>
      <c r="J69" s="11">
        <f>IF('Daily PnL Log'!J505&lt;&gt;"",'Daily PnL Log'!J505,"")</f>
        <v>8105.1</v>
      </c>
      <c r="K69" s="11">
        <f>IF('Daily PnL Log'!K505&lt;&gt;"",'Daily PnL Log'!K505,"")</f>
        <v>-47.33</v>
      </c>
      <c r="L69" s="11">
        <f>IF('Daily PnL Log'!L505&lt;&gt;"",'Daily PnL Log'!L505,"")</f>
        <v>-335.11</v>
      </c>
      <c r="M69" s="11">
        <f>IF('Daily PnL Log'!M505&lt;&gt;"",'Daily PnL Log'!M505,"")</f>
        <v>-382.44</v>
      </c>
      <c r="N69" s="11">
        <f>IF('Daily PnL Log'!N505&lt;&gt;"",'Daily PnL Log'!N505,"")</f>
        <v>7722.6600000000008</v>
      </c>
      <c r="O69" s="11"/>
      <c r="P69" s="11"/>
      <c r="Q69" s="11"/>
      <c r="R69" s="11"/>
      <c r="S69" s="11"/>
      <c r="T69" s="11"/>
      <c r="U69" s="11"/>
      <c r="V69" s="11"/>
      <c r="W69" s="11">
        <f>IF('Daily PnL Log'!W505&lt;&gt;"",'Daily PnL Log'!W505,"")</f>
        <v>1084379</v>
      </c>
      <c r="X69" s="11">
        <f>IF('Daily PnL Log'!X505&lt;&gt;"",'Daily PnL Log'!X505,"")</f>
        <v>7.1217351129079414E-3</v>
      </c>
      <c r="Y69" s="11" t="str">
        <f>IF('Daily PnL Log'!Y505&lt;&gt;"",'Daily PnL Log'!Y505,"")</f>
        <v/>
      </c>
      <c r="Z69" s="11" t="str">
        <f>IF('Daily PnL Log'!Z505&lt;&gt;"",'Daily PnL Log'!Z505,"")</f>
        <v/>
      </c>
      <c r="AA69" s="11" t="str">
        <f>IF('Daily PnL Log'!AA505&lt;&gt;"",'Daily PnL Log'!AA505,"")</f>
        <v/>
      </c>
    </row>
    <row r="70" spans="1:27" x14ac:dyDescent="0.25">
      <c r="A70" s="47" t="str">
        <f t="shared" si="2"/>
        <v>Nov</v>
      </c>
      <c r="B70" s="14">
        <f>'Daily PnL Log'!B506</f>
        <v>44895</v>
      </c>
      <c r="C70" s="13">
        <f>IF('Daily PnL Log'!C506&lt;&gt;"",'Daily PnL Log'!C506,"")</f>
        <v>25732.2</v>
      </c>
      <c r="D70" s="13">
        <f>IF('Daily PnL Log'!D506&lt;&gt;"",'Daily PnL Log'!D506,"")</f>
        <v>-11502.7</v>
      </c>
      <c r="E70" s="13">
        <f>IF('Daily PnL Log'!E506&lt;&gt;"",'Daily PnL Log'!E506,"")</f>
        <v>-11678.1</v>
      </c>
      <c r="F70" s="13">
        <f>IF('Daily PnL Log'!F506&lt;&gt;"",'Daily PnL Log'!F506,"")</f>
        <v>11086.2</v>
      </c>
      <c r="G70" s="13">
        <f>IF('Daily PnL Log'!G506&lt;&gt;"",'Daily PnL Log'!G506,"")</f>
        <v>13394.7</v>
      </c>
      <c r="H70" s="13">
        <f>IF('Daily PnL Log'!H506&lt;&gt;"",'Daily PnL Log'!H506,"")</f>
        <v>0</v>
      </c>
      <c r="I70" s="13">
        <f>IF('Daily PnL Log'!I506&lt;&gt;"",'Daily PnL Log'!I506,"")</f>
        <v>0</v>
      </c>
      <c r="J70" s="13">
        <f>IF('Daily PnL Log'!J506&lt;&gt;"",'Daily PnL Log'!J506,"")</f>
        <v>27032.300000000003</v>
      </c>
      <c r="K70" s="13">
        <f>IF('Daily PnL Log'!K506&lt;&gt;"",'Daily PnL Log'!K506,"")</f>
        <v>-69.19</v>
      </c>
      <c r="L70" s="13">
        <f>IF('Daily PnL Log'!L506&lt;&gt;"",'Daily PnL Log'!L506,"")</f>
        <v>-490.13</v>
      </c>
      <c r="M70" s="13">
        <f>IF('Daily PnL Log'!M506&lt;&gt;"",'Daily PnL Log'!M506,"")</f>
        <v>-559.31999999999994</v>
      </c>
      <c r="N70" s="13">
        <f>IF('Daily PnL Log'!N506&lt;&gt;"",'Daily PnL Log'!N506,"")</f>
        <v>26472.980000000003</v>
      </c>
      <c r="O70" s="13"/>
      <c r="P70" s="13"/>
      <c r="Q70" s="13"/>
      <c r="R70" s="13"/>
      <c r="S70" s="13"/>
      <c r="T70" s="13"/>
      <c r="U70" s="13"/>
      <c r="V70" s="13"/>
      <c r="W70" s="13">
        <f>IF('Daily PnL Log'!W506&lt;&gt;"",'Daily PnL Log'!W506,"")</f>
        <v>977384</v>
      </c>
      <c r="X70" s="13">
        <f>IF('Daily PnL Log'!X506&lt;&gt;"",'Daily PnL Log'!X506,"")</f>
        <v>2.7085546724726416E-2</v>
      </c>
      <c r="Y70" s="13">
        <f>IF('Daily PnL Log'!Y506&lt;&gt;"",'Daily PnL Log'!Y506,"")</f>
        <v>-4861</v>
      </c>
      <c r="Z70" s="13" t="str">
        <f>IF('Daily PnL Log'!Z506&lt;&gt;"",'Daily PnL Log'!Z506,"")</f>
        <v/>
      </c>
      <c r="AA70" s="13" t="str">
        <f>IF('Daily PnL Log'!AA506&lt;&gt;"",'Daily PnL Log'!AA506,"")</f>
        <v/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/>
  <dimension ref="A2:AA83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-59184.099999999991</v>
      </c>
    </row>
    <row r="8" spans="1:2" ht="18.75" x14ac:dyDescent="0.3">
      <c r="A8" s="55" t="s">
        <v>6</v>
      </c>
      <c r="B8" s="56">
        <f>K48</f>
        <v>-1536.8899999999999</v>
      </c>
    </row>
    <row r="9" spans="1:2" ht="18.75" x14ac:dyDescent="0.3">
      <c r="A9" s="55" t="s">
        <v>30</v>
      </c>
      <c r="B9" s="56">
        <f>L48</f>
        <v>-10003.640000000001</v>
      </c>
    </row>
    <row r="10" spans="1:2" ht="18.75" x14ac:dyDescent="0.3">
      <c r="A10" s="55" t="s">
        <v>11</v>
      </c>
      <c r="B10" s="56">
        <f>Y48</f>
        <v>-12338.449999999999</v>
      </c>
    </row>
    <row r="11" spans="1:2" ht="18.75" x14ac:dyDescent="0.3">
      <c r="A11" s="57" t="s">
        <v>18</v>
      </c>
      <c r="B11" s="54">
        <f>B7+(B8+B9+B10)</f>
        <v>-83063.079999999987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863524.57142857148</v>
      </c>
    </row>
    <row r="15" spans="1:2" ht="18.75" x14ac:dyDescent="0.3">
      <c r="A15" s="60" t="s">
        <v>15</v>
      </c>
      <c r="B15" s="63">
        <f>B11/B14</f>
        <v>-9.6190754436303552E-2</v>
      </c>
    </row>
    <row r="16" spans="1:2" ht="18.75" x14ac:dyDescent="0.3">
      <c r="A16" s="60" t="s">
        <v>17</v>
      </c>
      <c r="B16" s="63">
        <f>X48</f>
        <v>2.9116944849177668E-2</v>
      </c>
    </row>
    <row r="17" spans="1:2" ht="18.75" x14ac:dyDescent="0.3">
      <c r="A17" s="60" t="s">
        <v>31</v>
      </c>
      <c r="B17" s="64">
        <f>B15/B16</f>
        <v>-3.3036005300199003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-8974.0000000000018</v>
      </c>
      <c r="D48" s="41">
        <f t="shared" si="0"/>
        <v>37332.6</v>
      </c>
      <c r="E48" s="41">
        <f t="shared" si="0"/>
        <v>-31226.199999999997</v>
      </c>
      <c r="F48" s="41">
        <f t="shared" si="0"/>
        <v>10536.500000000004</v>
      </c>
      <c r="G48" s="41">
        <f t="shared" si="0"/>
        <v>-66852.999999999985</v>
      </c>
      <c r="H48" s="41">
        <f t="shared" si="0"/>
        <v>0</v>
      </c>
      <c r="I48" s="41">
        <f t="shared" si="0"/>
        <v>0</v>
      </c>
      <c r="J48" s="41">
        <f t="shared" si="0"/>
        <v>-59184.099999999991</v>
      </c>
      <c r="K48" s="41">
        <f t="shared" si="0"/>
        <v>-1536.8899999999999</v>
      </c>
      <c r="L48" s="41">
        <f t="shared" si="0"/>
        <v>-10003.640000000001</v>
      </c>
      <c r="M48" s="41">
        <f t="shared" si="0"/>
        <v>-11540.529999999999</v>
      </c>
      <c r="N48" s="41">
        <f t="shared" si="0"/>
        <v>-70724.62999999999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863524.57142857148</v>
      </c>
      <c r="X48" s="44">
        <f>_xlfn.STDEV.P(X50:X70)</f>
        <v>2.9116944849177668E-2</v>
      </c>
      <c r="Y48" s="41">
        <f>SUM(Y50:Y70)</f>
        <v>-12338.449999999999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Oct</v>
      </c>
      <c r="B50" s="14">
        <f>'Daily PnL Log'!B465</f>
        <v>44837</v>
      </c>
      <c r="C50" s="13">
        <f>IF('Daily PnL Log'!C465&lt;&gt;"",'Daily PnL Log'!C465,"")</f>
        <v>19917.599999999999</v>
      </c>
      <c r="D50" s="13">
        <f>IF('Daily PnL Log'!D465&lt;&gt;"",'Daily PnL Log'!D465,"")</f>
        <v>-6784.6</v>
      </c>
      <c r="E50" s="13">
        <f>IF('Daily PnL Log'!E465&lt;&gt;"",'Daily PnL Log'!E465,"")</f>
        <v>-888.1</v>
      </c>
      <c r="F50" s="13">
        <f>IF('Daily PnL Log'!F465&lt;&gt;"",'Daily PnL Log'!F465,"")</f>
        <v>317.5</v>
      </c>
      <c r="G50" s="13">
        <f>IF('Daily PnL Log'!G465&lt;&gt;"",'Daily PnL Log'!G465,"")</f>
        <v>18023.8</v>
      </c>
      <c r="H50" s="13">
        <f>IF('Daily PnL Log'!H465&lt;&gt;"",'Daily PnL Log'!H465,"")</f>
        <v>0</v>
      </c>
      <c r="I50" s="13">
        <f>IF('Daily PnL Log'!I465&lt;&gt;"",'Daily PnL Log'!I465,"")</f>
        <v>0</v>
      </c>
      <c r="J50" s="13">
        <f>IF('Daily PnL Log'!J465&lt;&gt;"",'Daily PnL Log'!J465,"")</f>
        <v>30586.199999999997</v>
      </c>
      <c r="K50" s="13">
        <f>IF('Daily PnL Log'!K465&lt;&gt;"",'Daily PnL Log'!K465,"")</f>
        <v>-17.87</v>
      </c>
      <c r="L50" s="13">
        <f>IF('Daily PnL Log'!L465&lt;&gt;"",'Daily PnL Log'!L465,"")</f>
        <v>-126.27</v>
      </c>
      <c r="M50" s="13">
        <f>IF('Daily PnL Log'!M465&lt;&gt;"",'Daily PnL Log'!M465,"")</f>
        <v>-144.13999999999999</v>
      </c>
      <c r="N50" s="13">
        <f>IF('Daily PnL Log'!N465&lt;&gt;"",'Daily PnL Log'!N465,"")</f>
        <v>30442.059999999998</v>
      </c>
      <c r="O50" s="13">
        <f t="shared" ref="O50:U50" si="1">C50</f>
        <v>19917.599999999999</v>
      </c>
      <c r="P50" s="13">
        <f t="shared" si="1"/>
        <v>-6784.6</v>
      </c>
      <c r="Q50" s="13">
        <f t="shared" si="1"/>
        <v>-888.1</v>
      </c>
      <c r="R50" s="13">
        <f t="shared" si="1"/>
        <v>317.5</v>
      </c>
      <c r="S50" s="13">
        <f t="shared" si="1"/>
        <v>18023.8</v>
      </c>
      <c r="T50" s="13">
        <f t="shared" si="1"/>
        <v>0</v>
      </c>
      <c r="U50" s="13">
        <f t="shared" si="1"/>
        <v>0</v>
      </c>
      <c r="V50" s="13">
        <f>SUM(O50:T50)</f>
        <v>30586.199999999997</v>
      </c>
      <c r="W50" s="13">
        <f>IF('Daily PnL Log'!W465&lt;&gt;"",'Daily PnL Log'!W465,"")</f>
        <v>1103239</v>
      </c>
      <c r="X50" s="13">
        <f>IF('Daily PnL Log'!X465&lt;&gt;"",'Daily PnL Log'!X465,"")</f>
        <v>2.7593350126309892E-2</v>
      </c>
      <c r="Y50" s="13">
        <f>IF('Daily PnL Log'!Y465&lt;&gt;"",'Daily PnL Log'!Y465,"")</f>
        <v>-1074.6400000000001</v>
      </c>
      <c r="Z50" s="13" t="str">
        <f>IF('Daily PnL Log'!Z465&lt;&gt;"",'Daily PnL Log'!Z465,"")</f>
        <v/>
      </c>
      <c r="AA50" s="13">
        <f>IF('Daily PnL Log'!AC465&lt;&gt;"",'Daily PnL Log'!AC465,"")</f>
        <v>40632.199999999997</v>
      </c>
    </row>
    <row r="51" spans="1:27" x14ac:dyDescent="0.25">
      <c r="A51" s="48" t="str">
        <f t="shared" ref="A51:A70" si="2">TEXT(B51,"mmm")</f>
        <v>Oct</v>
      </c>
      <c r="B51" s="2">
        <f>'Daily PnL Log'!B466</f>
        <v>44838</v>
      </c>
      <c r="C51" s="11">
        <f>IF('Daily PnL Log'!C466&lt;&gt;"",'Daily PnL Log'!C466,"")</f>
        <v>-787.8</v>
      </c>
      <c r="D51" s="11">
        <f>IF('Daily PnL Log'!D466&lt;&gt;"",'Daily PnL Log'!D466,"")</f>
        <v>5472.4</v>
      </c>
      <c r="E51" s="11">
        <f>IF('Daily PnL Log'!E466&lt;&gt;"",'Daily PnL Log'!E466,"")</f>
        <v>3936.8</v>
      </c>
      <c r="F51" s="11">
        <f>IF('Daily PnL Log'!F466&lt;&gt;"",'Daily PnL Log'!F466,"")</f>
        <v>845.1</v>
      </c>
      <c r="G51" s="11">
        <f>IF('Daily PnL Log'!G466&lt;&gt;"",'Daily PnL Log'!G466,"")</f>
        <v>-11345.5</v>
      </c>
      <c r="H51" s="11">
        <f>IF('Daily PnL Log'!H466&lt;&gt;"",'Daily PnL Log'!H466,"")</f>
        <v>0</v>
      </c>
      <c r="I51" s="11">
        <f>IF('Daily PnL Log'!I466&lt;&gt;"",'Daily PnL Log'!I466,"")</f>
        <v>0</v>
      </c>
      <c r="J51" s="11">
        <f>IF('Daily PnL Log'!J466&lt;&gt;"",'Daily PnL Log'!J466,"")</f>
        <v>-1879</v>
      </c>
      <c r="K51" s="11">
        <f>IF('Daily PnL Log'!K466&lt;&gt;"",'Daily PnL Log'!K466,"")</f>
        <v>-45.97</v>
      </c>
      <c r="L51" s="11">
        <f>IF('Daily PnL Log'!L466&lt;&gt;"",'Daily PnL Log'!L466,"")</f>
        <v>-324.66000000000003</v>
      </c>
      <c r="M51" s="11">
        <f>IF('Daily PnL Log'!M466&lt;&gt;"",'Daily PnL Log'!M466,"")</f>
        <v>-370.63</v>
      </c>
      <c r="N51" s="11">
        <f>IF('Daily PnL Log'!N466&lt;&gt;"",'Daily PnL Log'!N466,"")</f>
        <v>-2249.63</v>
      </c>
      <c r="O51" s="11">
        <f t="shared" ref="O51:V66" si="3">IF(C51&lt;&gt;"",O50+C51,"")</f>
        <v>19129.8</v>
      </c>
      <c r="P51" s="11">
        <f t="shared" si="3"/>
        <v>-1312.2000000000007</v>
      </c>
      <c r="Q51" s="11">
        <f t="shared" si="3"/>
        <v>3048.7000000000003</v>
      </c>
      <c r="R51" s="11">
        <f t="shared" si="3"/>
        <v>1162.5999999999999</v>
      </c>
      <c r="S51" s="11">
        <f t="shared" si="3"/>
        <v>6678.2999999999993</v>
      </c>
      <c r="T51" s="11">
        <f t="shared" si="3"/>
        <v>0</v>
      </c>
      <c r="U51" s="11">
        <f t="shared" si="3"/>
        <v>0</v>
      </c>
      <c r="V51" s="11">
        <f t="shared" si="3"/>
        <v>28707.199999999997</v>
      </c>
      <c r="W51" s="11">
        <f>IF('Daily PnL Log'!W466&lt;&gt;"",'Daily PnL Log'!W466,"")</f>
        <v>916232</v>
      </c>
      <c r="X51" s="11">
        <f>IF('Daily PnL Log'!X466&lt;&gt;"",'Daily PnL Log'!X466,"")</f>
        <v>-2.4553060796828753E-3</v>
      </c>
      <c r="Y51" s="11" t="str">
        <f>IF('Daily PnL Log'!Y466&lt;&gt;"",'Daily PnL Log'!Y466,"")</f>
        <v/>
      </c>
      <c r="Z51" s="11" t="str">
        <f>IF('Daily PnL Log'!Z466&lt;&gt;"",'Daily PnL Log'!Z466,"")</f>
        <v/>
      </c>
      <c r="AA51" s="11">
        <f>IF('Daily PnL Log'!AC466&lt;&gt;"",'Daily PnL Log'!AC466,"")</f>
        <v>479802.57</v>
      </c>
    </row>
    <row r="52" spans="1:27" x14ac:dyDescent="0.25">
      <c r="A52" s="47" t="str">
        <f t="shared" si="2"/>
        <v>Oct</v>
      </c>
      <c r="B52" s="14">
        <f>'Daily PnL Log'!B467</f>
        <v>44839</v>
      </c>
      <c r="C52" s="13">
        <f>IF('Daily PnL Log'!C467&lt;&gt;"",'Daily PnL Log'!C467,"")</f>
        <v>8.3000000000000007</v>
      </c>
      <c r="D52" s="13">
        <f>IF('Daily PnL Log'!D467&lt;&gt;"",'Daily PnL Log'!D467,"")</f>
        <v>-3127.6</v>
      </c>
      <c r="E52" s="13">
        <f>IF('Daily PnL Log'!E467&lt;&gt;"",'Daily PnL Log'!E467,"")</f>
        <v>-6301.3</v>
      </c>
      <c r="F52" s="13">
        <f>IF('Daily PnL Log'!F467&lt;&gt;"",'Daily PnL Log'!F467,"")</f>
        <v>5060.5</v>
      </c>
      <c r="G52" s="13">
        <f>IF('Daily PnL Log'!G467&lt;&gt;"",'Daily PnL Log'!G467,"")</f>
        <v>-21480.7</v>
      </c>
      <c r="H52" s="13">
        <f>IF('Daily PnL Log'!H467&lt;&gt;"",'Daily PnL Log'!H467,"")</f>
        <v>0</v>
      </c>
      <c r="I52" s="13">
        <f>IF('Daily PnL Log'!I467&lt;&gt;"",'Daily PnL Log'!I467,"")</f>
        <v>0</v>
      </c>
      <c r="J52" s="13">
        <f>IF('Daily PnL Log'!J467&lt;&gt;"",'Daily PnL Log'!J467,"")</f>
        <v>-25840.800000000003</v>
      </c>
      <c r="K52" s="13">
        <f>IF('Daily PnL Log'!K467&lt;&gt;"",'Daily PnL Log'!K467,"")</f>
        <v>-42.2</v>
      </c>
      <c r="L52" s="13">
        <f>IF('Daily PnL Log'!L467&lt;&gt;"",'Daily PnL Log'!L467,"")</f>
        <v>-298.54000000000002</v>
      </c>
      <c r="M52" s="13">
        <f>IF('Daily PnL Log'!M467&lt;&gt;"",'Daily PnL Log'!M467,"")</f>
        <v>-340.74</v>
      </c>
      <c r="N52" s="13">
        <f>IF('Daily PnL Log'!N467&lt;&gt;"",'Daily PnL Log'!N467,"")</f>
        <v>-26181.540000000005</v>
      </c>
      <c r="O52" s="13">
        <f t="shared" si="3"/>
        <v>19138.099999999999</v>
      </c>
      <c r="P52" s="13">
        <f t="shared" si="3"/>
        <v>-4439.8000000000011</v>
      </c>
      <c r="Q52" s="13">
        <f t="shared" si="3"/>
        <v>-3252.6</v>
      </c>
      <c r="R52" s="13">
        <f t="shared" si="3"/>
        <v>6223.1</v>
      </c>
      <c r="S52" s="13">
        <f t="shared" si="3"/>
        <v>-14802.400000000001</v>
      </c>
      <c r="T52" s="13">
        <f t="shared" si="3"/>
        <v>0</v>
      </c>
      <c r="U52" s="13">
        <f t="shared" si="3"/>
        <v>0</v>
      </c>
      <c r="V52" s="13">
        <f t="shared" si="3"/>
        <v>2866.3999999999942</v>
      </c>
      <c r="W52" s="13">
        <f>IF('Daily PnL Log'!W467&lt;&gt;"",'Daily PnL Log'!W467,"")</f>
        <v>915016</v>
      </c>
      <c r="X52" s="13">
        <f>IF('Daily PnL Log'!X467&lt;&gt;"",'Daily PnL Log'!X467,"")</f>
        <v>-2.8613204577843453E-2</v>
      </c>
      <c r="Y52" s="13" t="str">
        <f>IF('Daily PnL Log'!Y467&lt;&gt;"",'Daily PnL Log'!Y467,"")</f>
        <v/>
      </c>
      <c r="Z52" s="13" t="str">
        <f>IF('Daily PnL Log'!Z467&lt;&gt;"",'Daily PnL Log'!Z467,"")</f>
        <v/>
      </c>
      <c r="AA52" s="13">
        <f>IF('Daily PnL Log'!AC467&lt;&gt;"",'Daily PnL Log'!AC467,"")</f>
        <v>445659.83</v>
      </c>
    </row>
    <row r="53" spans="1:27" x14ac:dyDescent="0.25">
      <c r="A53" s="48" t="str">
        <f t="shared" si="2"/>
        <v>Oct</v>
      </c>
      <c r="B53" s="2">
        <f>'Daily PnL Log'!B468</f>
        <v>44840</v>
      </c>
      <c r="C53" s="11">
        <f>IF('Daily PnL Log'!C468&lt;&gt;"",'Daily PnL Log'!C468,"")</f>
        <v>5.6</v>
      </c>
      <c r="D53" s="11">
        <f>IF('Daily PnL Log'!D468&lt;&gt;"",'Daily PnL Log'!D468,"")</f>
        <v>21830.2</v>
      </c>
      <c r="E53" s="11">
        <f>IF('Daily PnL Log'!E468&lt;&gt;"",'Daily PnL Log'!E468,"")</f>
        <v>-4690.1000000000004</v>
      </c>
      <c r="F53" s="11">
        <f>IF('Daily PnL Log'!F468&lt;&gt;"",'Daily PnL Log'!F468,"")</f>
        <v>5779.9</v>
      </c>
      <c r="G53" s="11">
        <f>IF('Daily PnL Log'!G468&lt;&gt;"",'Daily PnL Log'!G468,"")</f>
        <v>-25515.4</v>
      </c>
      <c r="H53" s="11">
        <f>IF('Daily PnL Log'!H468&lt;&gt;"",'Daily PnL Log'!H468,"")</f>
        <v>0</v>
      </c>
      <c r="I53" s="11">
        <f>IF('Daily PnL Log'!I468&lt;&gt;"",'Daily PnL Log'!I468,"")</f>
        <v>0</v>
      </c>
      <c r="J53" s="11">
        <f>IF('Daily PnL Log'!J468&lt;&gt;"",'Daily PnL Log'!J468,"")</f>
        <v>-2589.8000000000029</v>
      </c>
      <c r="K53" s="11">
        <f>IF('Daily PnL Log'!K468&lt;&gt;"",'Daily PnL Log'!K468,"")</f>
        <v>-45.65</v>
      </c>
      <c r="L53" s="11">
        <f>IF('Daily PnL Log'!L468&lt;&gt;"",'Daily PnL Log'!L468,"")</f>
        <v>-322.92</v>
      </c>
      <c r="M53" s="11">
        <f>IF('Daily PnL Log'!M468&lt;&gt;"",'Daily PnL Log'!M468,"")</f>
        <v>-368.57</v>
      </c>
      <c r="N53" s="11">
        <f>IF('Daily PnL Log'!N468&lt;&gt;"",'Daily PnL Log'!N468,"")</f>
        <v>-2958.3700000000031</v>
      </c>
      <c r="O53" s="11">
        <f t="shared" si="3"/>
        <v>19143.699999999997</v>
      </c>
      <c r="P53" s="11">
        <f t="shared" si="3"/>
        <v>17390.400000000001</v>
      </c>
      <c r="Q53" s="11">
        <f t="shared" si="3"/>
        <v>-7942.7000000000007</v>
      </c>
      <c r="R53" s="11">
        <f t="shared" si="3"/>
        <v>12003</v>
      </c>
      <c r="S53" s="11">
        <f t="shared" si="3"/>
        <v>-40317.800000000003</v>
      </c>
      <c r="T53" s="11">
        <f t="shared" si="3"/>
        <v>0</v>
      </c>
      <c r="U53" s="11">
        <f t="shared" si="3"/>
        <v>0</v>
      </c>
      <c r="V53" s="11">
        <f t="shared" si="3"/>
        <v>276.59999999999127</v>
      </c>
      <c r="W53" s="11">
        <f>IF('Daily PnL Log'!W468&lt;&gt;"",'Daily PnL Log'!W468,"")</f>
        <v>914525</v>
      </c>
      <c r="X53" s="11">
        <f>IF('Daily PnL Log'!X468&lt;&gt;"",'Daily PnL Log'!X468,"")</f>
        <v>-3.2348705612203089E-3</v>
      </c>
      <c r="Y53" s="11" t="str">
        <f>IF('Daily PnL Log'!Y468&lt;&gt;"",'Daily PnL Log'!Y468,"")</f>
        <v/>
      </c>
      <c r="Z53" s="11" t="str">
        <f>IF('Daily PnL Log'!Z468&lt;&gt;"",'Daily PnL Log'!Z468,"")</f>
        <v/>
      </c>
      <c r="AA53" s="11">
        <f>IF('Daily PnL Log'!AC468&lt;&gt;"",'Daily PnL Log'!AC468,"")</f>
        <v>493562.01</v>
      </c>
    </row>
    <row r="54" spans="1:27" x14ac:dyDescent="0.25">
      <c r="A54" s="47" t="str">
        <f t="shared" si="2"/>
        <v>Oct</v>
      </c>
      <c r="B54" s="14">
        <f>'Daily PnL Log'!B469</f>
        <v>44841</v>
      </c>
      <c r="C54" s="13">
        <f>IF('Daily PnL Log'!C469&lt;&gt;"",'Daily PnL Log'!C469,"")</f>
        <v>-2874.1</v>
      </c>
      <c r="D54" s="13">
        <f>IF('Daily PnL Log'!D469&lt;&gt;"",'Daily PnL Log'!D469,"")</f>
        <v>-635.9</v>
      </c>
      <c r="E54" s="13">
        <f>IF('Daily PnL Log'!E469&lt;&gt;"",'Daily PnL Log'!E469,"")</f>
        <v>-3017.5</v>
      </c>
      <c r="F54" s="13">
        <f>IF('Daily PnL Log'!F469&lt;&gt;"",'Daily PnL Log'!F469,"")</f>
        <v>3459.6</v>
      </c>
      <c r="G54" s="13">
        <f>IF('Daily PnL Log'!G469&lt;&gt;"",'Daily PnL Log'!G469,"")</f>
        <v>-44800.6</v>
      </c>
      <c r="H54" s="13">
        <f>IF('Daily PnL Log'!H469&lt;&gt;"",'Daily PnL Log'!H469,"")</f>
        <v>0</v>
      </c>
      <c r="I54" s="13">
        <f>IF('Daily PnL Log'!I469&lt;&gt;"",'Daily PnL Log'!I469,"")</f>
        <v>0</v>
      </c>
      <c r="J54" s="13">
        <f>IF('Daily PnL Log'!J469&lt;&gt;"",'Daily PnL Log'!J469,"")</f>
        <v>-47868.5</v>
      </c>
      <c r="K54" s="13">
        <f>IF('Daily PnL Log'!K469&lt;&gt;"",'Daily PnL Log'!K469,"")</f>
        <v>-37.72</v>
      </c>
      <c r="L54" s="13">
        <f>IF('Daily PnL Log'!L469&lt;&gt;"",'Daily PnL Log'!L469,"")</f>
        <v>-267.49</v>
      </c>
      <c r="M54" s="13">
        <f>IF('Daily PnL Log'!M469&lt;&gt;"",'Daily PnL Log'!M469,"")</f>
        <v>-305.21000000000004</v>
      </c>
      <c r="N54" s="13">
        <f>IF('Daily PnL Log'!N469&lt;&gt;"",'Daily PnL Log'!N469,"")</f>
        <v>-48173.71</v>
      </c>
      <c r="O54" s="13">
        <f t="shared" si="3"/>
        <v>16269.599999999997</v>
      </c>
      <c r="P54" s="13">
        <f t="shared" si="3"/>
        <v>16754.5</v>
      </c>
      <c r="Q54" s="13">
        <f t="shared" si="3"/>
        <v>-10960.2</v>
      </c>
      <c r="R54" s="13">
        <f t="shared" si="3"/>
        <v>15462.6</v>
      </c>
      <c r="S54" s="13">
        <f t="shared" si="3"/>
        <v>-85118.399999999994</v>
      </c>
      <c r="T54" s="13">
        <f t="shared" si="3"/>
        <v>0</v>
      </c>
      <c r="U54" s="13">
        <f t="shared" si="3"/>
        <v>0</v>
      </c>
      <c r="V54" s="13">
        <f t="shared" si="3"/>
        <v>-47591.900000000009</v>
      </c>
      <c r="W54" s="13">
        <f>IF('Daily PnL Log'!W469&lt;&gt;"",'Daily PnL Log'!W469,"")</f>
        <v>1026486</v>
      </c>
      <c r="X54" s="13">
        <f>IF('Daily PnL Log'!X469&lt;&gt;"",'Daily PnL Log'!X469,"")</f>
        <v>-4.6930703390012138E-2</v>
      </c>
      <c r="Y54" s="13" t="str">
        <f>IF('Daily PnL Log'!Y469&lt;&gt;"",'Daily PnL Log'!Y469,"")</f>
        <v/>
      </c>
      <c r="Z54" s="13" t="str">
        <f>IF('Daily PnL Log'!Z469&lt;&gt;"",'Daily PnL Log'!Z469,"")</f>
        <v/>
      </c>
      <c r="AA54" s="13">
        <f>IF('Daily PnL Log'!AC469&lt;&gt;"",'Daily PnL Log'!AC469,"")</f>
        <v>375513.8</v>
      </c>
    </row>
    <row r="55" spans="1:27" x14ac:dyDescent="0.25">
      <c r="A55" s="48" t="str">
        <f t="shared" si="2"/>
        <v>Oct</v>
      </c>
      <c r="B55" s="2">
        <f>'Daily PnL Log'!B470</f>
        <v>44844</v>
      </c>
      <c r="C55" s="11">
        <f>IF('Daily PnL Log'!C470&lt;&gt;"",'Daily PnL Log'!C470,"")</f>
        <v>-743.4</v>
      </c>
      <c r="D55" s="11">
        <f>IF('Daily PnL Log'!D470&lt;&gt;"",'Daily PnL Log'!D470,"")</f>
        <v>-790.2</v>
      </c>
      <c r="E55" s="11">
        <f>IF('Daily PnL Log'!E470&lt;&gt;"",'Daily PnL Log'!E470,"")</f>
        <v>-9616.4</v>
      </c>
      <c r="F55" s="11">
        <f>IF('Daily PnL Log'!F470&lt;&gt;"",'Daily PnL Log'!F470,"")</f>
        <v>3946.7</v>
      </c>
      <c r="G55" s="11">
        <f>IF('Daily PnL Log'!G470&lt;&gt;"",'Daily PnL Log'!G470,"")</f>
        <v>37729.800000000003</v>
      </c>
      <c r="H55" s="11">
        <f>IF('Daily PnL Log'!H470&lt;&gt;"",'Daily PnL Log'!H470,"")</f>
        <v>0</v>
      </c>
      <c r="I55" s="11">
        <f>IF('Daily PnL Log'!I470&lt;&gt;"",'Daily PnL Log'!I470,"")</f>
        <v>0</v>
      </c>
      <c r="J55" s="11">
        <f>IF('Daily PnL Log'!J470&lt;&gt;"",'Daily PnL Log'!J470,"")</f>
        <v>30526.500000000004</v>
      </c>
      <c r="K55" s="11">
        <f>IF('Daily PnL Log'!K470&lt;&gt;"",'Daily PnL Log'!K470,"")</f>
        <v>-120.91</v>
      </c>
      <c r="L55" s="11">
        <f>IF('Daily PnL Log'!L470&lt;&gt;"",'Daily PnL Log'!L470,"")</f>
        <v>-855.14</v>
      </c>
      <c r="M55" s="11">
        <f>IF('Daily PnL Log'!M470&lt;&gt;"",'Daily PnL Log'!M470,"")</f>
        <v>-976.05</v>
      </c>
      <c r="N55" s="11">
        <f>IF('Daily PnL Log'!N470&lt;&gt;"",'Daily PnL Log'!N470,"")</f>
        <v>29550.450000000004</v>
      </c>
      <c r="O55" s="11">
        <f t="shared" si="3"/>
        <v>15526.199999999997</v>
      </c>
      <c r="P55" s="11">
        <f t="shared" si="3"/>
        <v>15964.3</v>
      </c>
      <c r="Q55" s="11">
        <f t="shared" si="3"/>
        <v>-20576.599999999999</v>
      </c>
      <c r="R55" s="11">
        <f t="shared" si="3"/>
        <v>19409.3</v>
      </c>
      <c r="S55" s="11">
        <f t="shared" si="3"/>
        <v>-47388.599999999991</v>
      </c>
      <c r="T55" s="11">
        <f t="shared" si="3"/>
        <v>0</v>
      </c>
      <c r="U55" s="11">
        <f t="shared" si="3"/>
        <v>0</v>
      </c>
      <c r="V55" s="11">
        <f t="shared" si="3"/>
        <v>-17065.400000000005</v>
      </c>
      <c r="W55" s="11">
        <f>IF('Daily PnL Log'!W470&lt;&gt;"",'Daily PnL Log'!W470,"")</f>
        <v>757263</v>
      </c>
      <c r="X55" s="11">
        <f>IF('Daily PnL Log'!X470&lt;&gt;"",'Daily PnL Log'!X470,"")</f>
        <v>3.9022704133174345E-2</v>
      </c>
      <c r="Y55" s="11" t="str">
        <f>IF('Daily PnL Log'!Y470&lt;&gt;"",'Daily PnL Log'!Y470,"")</f>
        <v/>
      </c>
      <c r="Z55" s="11" t="str">
        <f>IF('Daily PnL Log'!Z470&lt;&gt;"",'Daily PnL Log'!Z470,"")</f>
        <v/>
      </c>
      <c r="AA55" s="11">
        <f>IF('Daily PnL Log'!AC470&lt;&gt;"",'Daily PnL Log'!AC470,"")</f>
        <v>402302.75</v>
      </c>
    </row>
    <row r="56" spans="1:27" x14ac:dyDescent="0.25">
      <c r="A56" s="47" t="str">
        <f t="shared" si="2"/>
        <v>Oct</v>
      </c>
      <c r="B56" s="14">
        <f>'Daily PnL Log'!B471</f>
        <v>44845</v>
      </c>
      <c r="C56" s="13">
        <f>IF('Daily PnL Log'!C471&lt;&gt;"",'Daily PnL Log'!C471,"")</f>
        <v>-5796.6</v>
      </c>
      <c r="D56" s="13">
        <f>IF('Daily PnL Log'!D471&lt;&gt;"",'Daily PnL Log'!D471,"")</f>
        <v>7145.1</v>
      </c>
      <c r="E56" s="13">
        <f>IF('Daily PnL Log'!E471&lt;&gt;"",'Daily PnL Log'!E471,"")</f>
        <v>-6050.1</v>
      </c>
      <c r="F56" s="13">
        <f>IF('Daily PnL Log'!F471&lt;&gt;"",'Daily PnL Log'!F471,"")</f>
        <v>5408.8</v>
      </c>
      <c r="G56" s="13">
        <f>IF('Daily PnL Log'!G471&lt;&gt;"",'Daily PnL Log'!G471,"")</f>
        <v>1161.4000000000001</v>
      </c>
      <c r="H56" s="13">
        <f>IF('Daily PnL Log'!H471&lt;&gt;"",'Daily PnL Log'!H471,"")</f>
        <v>0</v>
      </c>
      <c r="I56" s="13">
        <f>IF('Daily PnL Log'!I471&lt;&gt;"",'Daily PnL Log'!I471,"")</f>
        <v>0</v>
      </c>
      <c r="J56" s="13">
        <f>IF('Daily PnL Log'!J471&lt;&gt;"",'Daily PnL Log'!J471,"")</f>
        <v>1868.6</v>
      </c>
      <c r="K56" s="13">
        <f>IF('Daily PnL Log'!K471&lt;&gt;"",'Daily PnL Log'!K471,"")</f>
        <v>-65.42</v>
      </c>
      <c r="L56" s="13">
        <f>IF('Daily PnL Log'!L471&lt;&gt;"",'Daily PnL Log'!L471,"")</f>
        <v>-462.76</v>
      </c>
      <c r="M56" s="13">
        <f>IF('Daily PnL Log'!M471&lt;&gt;"",'Daily PnL Log'!M471,"")</f>
        <v>-528.17999999999995</v>
      </c>
      <c r="N56" s="13">
        <f>IF('Daily PnL Log'!N471&lt;&gt;"",'Daily PnL Log'!N471,"")</f>
        <v>1340.42</v>
      </c>
      <c r="O56" s="13">
        <f t="shared" si="3"/>
        <v>9729.5999999999967</v>
      </c>
      <c r="P56" s="13">
        <f t="shared" si="3"/>
        <v>23109.4</v>
      </c>
      <c r="Q56" s="13">
        <f t="shared" si="3"/>
        <v>-26626.699999999997</v>
      </c>
      <c r="R56" s="13">
        <f t="shared" si="3"/>
        <v>24818.1</v>
      </c>
      <c r="S56" s="13">
        <f t="shared" si="3"/>
        <v>-46227.19999999999</v>
      </c>
      <c r="T56" s="13">
        <f t="shared" si="3"/>
        <v>0</v>
      </c>
      <c r="U56" s="13">
        <f t="shared" si="3"/>
        <v>0</v>
      </c>
      <c r="V56" s="13">
        <f t="shared" si="3"/>
        <v>-15196.800000000005</v>
      </c>
      <c r="W56" s="13">
        <f>IF('Daily PnL Log'!W471&lt;&gt;"",'Daily PnL Log'!W471,"")</f>
        <v>615213</v>
      </c>
      <c r="X56" s="13">
        <f>IF('Daily PnL Log'!X471&lt;&gt;"",'Daily PnL Log'!X471,"")</f>
        <v>2.1787901100919519E-3</v>
      </c>
      <c r="Y56" s="13">
        <f>IF('Daily PnL Log'!Y471&lt;&gt;"",'Daily PnL Log'!Y471,"")</f>
        <v>-1121.51</v>
      </c>
      <c r="Z56" s="13" t="str">
        <f>IF('Daily PnL Log'!Z471&lt;&gt;"",'Daily PnL Log'!Z471,"")</f>
        <v/>
      </c>
      <c r="AA56" s="13">
        <f>IF('Daily PnL Log'!AC471&lt;&gt;"",'Daily PnL Log'!AC471,"")</f>
        <v>408126.32</v>
      </c>
    </row>
    <row r="57" spans="1:27" x14ac:dyDescent="0.25">
      <c r="A57" s="48" t="str">
        <f t="shared" si="2"/>
        <v>Oct</v>
      </c>
      <c r="B57" s="2">
        <f>'Daily PnL Log'!B472</f>
        <v>44846</v>
      </c>
      <c r="C57" s="11">
        <f>IF('Daily PnL Log'!C472&lt;&gt;"",'Daily PnL Log'!C472,"")</f>
        <v>-9927.1</v>
      </c>
      <c r="D57" s="11">
        <f>IF('Daily PnL Log'!D472&lt;&gt;"",'Daily PnL Log'!D472,"")</f>
        <v>5649</v>
      </c>
      <c r="E57" s="11">
        <f>IF('Daily PnL Log'!E472&lt;&gt;"",'Daily PnL Log'!E472,"")</f>
        <v>-5821.4</v>
      </c>
      <c r="F57" s="11">
        <f>IF('Daily PnL Log'!F472&lt;&gt;"",'Daily PnL Log'!F472,"")</f>
        <v>-8510.2999999999993</v>
      </c>
      <c r="G57" s="11">
        <f>IF('Daily PnL Log'!G472&lt;&gt;"",'Daily PnL Log'!G472,"")</f>
        <v>15586.9</v>
      </c>
      <c r="H57" s="11">
        <f>IF('Daily PnL Log'!H472&lt;&gt;"",'Daily PnL Log'!H472,"")</f>
        <v>0</v>
      </c>
      <c r="I57" s="11">
        <f>IF('Daily PnL Log'!I472&lt;&gt;"",'Daily PnL Log'!I472,"")</f>
        <v>0</v>
      </c>
      <c r="J57" s="11">
        <f>IF('Daily PnL Log'!J472&lt;&gt;"",'Daily PnL Log'!J472,"")</f>
        <v>-3022.8999999999996</v>
      </c>
      <c r="K57" s="11">
        <f>IF('Daily PnL Log'!K472&lt;&gt;"",'Daily PnL Log'!K472,"")</f>
        <v>-88.16</v>
      </c>
      <c r="L57" s="11">
        <f>IF('Daily PnL Log'!L472&lt;&gt;"",'Daily PnL Log'!L472,"")</f>
        <v>-624.91</v>
      </c>
      <c r="M57" s="11">
        <f>IF('Daily PnL Log'!M472&lt;&gt;"",'Daily PnL Log'!M472,"")</f>
        <v>-713.06999999999994</v>
      </c>
      <c r="N57" s="11">
        <f>IF('Daily PnL Log'!N472&lt;&gt;"",'Daily PnL Log'!N472,"")</f>
        <v>-3735.9699999999993</v>
      </c>
      <c r="O57" s="11">
        <f t="shared" si="3"/>
        <v>-197.50000000000364</v>
      </c>
      <c r="P57" s="11">
        <f t="shared" si="3"/>
        <v>28758.400000000001</v>
      </c>
      <c r="Q57" s="11">
        <f t="shared" si="3"/>
        <v>-32448.1</v>
      </c>
      <c r="R57" s="11">
        <f t="shared" si="3"/>
        <v>16307.8</v>
      </c>
      <c r="S57" s="11">
        <f t="shared" si="3"/>
        <v>-30640.299999999988</v>
      </c>
      <c r="T57" s="11">
        <f t="shared" si="3"/>
        <v>0</v>
      </c>
      <c r="U57" s="11">
        <f t="shared" si="3"/>
        <v>0</v>
      </c>
      <c r="V57" s="11">
        <f t="shared" si="3"/>
        <v>-18219.700000000004</v>
      </c>
      <c r="W57" s="11">
        <f>IF('Daily PnL Log'!W472&lt;&gt;"",'Daily PnL Log'!W472,"")</f>
        <v>852760</v>
      </c>
      <c r="X57" s="11">
        <f>IF('Daily PnL Log'!X472&lt;&gt;"",'Daily PnL Log'!X472,"")</f>
        <v>-4.3810333505323882E-3</v>
      </c>
      <c r="Y57" s="11">
        <f>IF('Daily PnL Log'!Y472&lt;&gt;"",'Daily PnL Log'!Y472,"")</f>
        <v>-420</v>
      </c>
      <c r="Z57" s="11" t="str">
        <f>IF('Daily PnL Log'!Z472&lt;&gt;"",'Daily PnL Log'!Z472,"")</f>
        <v/>
      </c>
      <c r="AA57" s="11">
        <f>IF('Daily PnL Log'!AC472&lt;&gt;"",'Daily PnL Log'!AC472,"")</f>
        <v>313507</v>
      </c>
    </row>
    <row r="58" spans="1:27" x14ac:dyDescent="0.25">
      <c r="A58" s="47" t="str">
        <f t="shared" si="2"/>
        <v>Oct</v>
      </c>
      <c r="B58" s="14">
        <f>'Daily PnL Log'!B473</f>
        <v>44847</v>
      </c>
      <c r="C58" s="13">
        <f>IF('Daily PnL Log'!C473&lt;&gt;"",'Daily PnL Log'!C473,"")</f>
        <v>8287.7999999999993</v>
      </c>
      <c r="D58" s="13">
        <f>IF('Daily PnL Log'!D473&lt;&gt;"",'Daily PnL Log'!D473,"")</f>
        <v>1788.4</v>
      </c>
      <c r="E58" s="13">
        <f>IF('Daily PnL Log'!E473&lt;&gt;"",'Daily PnL Log'!E473,"")</f>
        <v>-6303.5</v>
      </c>
      <c r="F58" s="13">
        <f>IF('Daily PnL Log'!F473&lt;&gt;"",'Daily PnL Log'!F473,"")</f>
        <v>6670.7</v>
      </c>
      <c r="G58" s="13">
        <f>IF('Daily PnL Log'!G473&lt;&gt;"",'Daily PnL Log'!G473,"")</f>
        <v>-5000.3</v>
      </c>
      <c r="H58" s="13">
        <f>IF('Daily PnL Log'!H473&lt;&gt;"",'Daily PnL Log'!H473,"")</f>
        <v>0</v>
      </c>
      <c r="I58" s="13">
        <f>IF('Daily PnL Log'!I473&lt;&gt;"",'Daily PnL Log'!I473,"")</f>
        <v>0</v>
      </c>
      <c r="J58" s="13">
        <f>IF('Daily PnL Log'!J473&lt;&gt;"",'Daily PnL Log'!J473,"")</f>
        <v>5443.0999999999976</v>
      </c>
      <c r="K58" s="13">
        <f>IF('Daily PnL Log'!K473&lt;&gt;"",'Daily PnL Log'!K473,"")</f>
        <v>-49.87</v>
      </c>
      <c r="L58" s="13">
        <f>IF('Daily PnL Log'!L473&lt;&gt;"",'Daily PnL Log'!L473,"")</f>
        <v>-352.11</v>
      </c>
      <c r="M58" s="13">
        <f>IF('Daily PnL Log'!M473&lt;&gt;"",'Daily PnL Log'!M473,"")</f>
        <v>-401.98</v>
      </c>
      <c r="N58" s="13">
        <f>IF('Daily PnL Log'!N473&lt;&gt;"",'Daily PnL Log'!N473,"")</f>
        <v>5041.1199999999972</v>
      </c>
      <c r="O58" s="13">
        <f t="shared" si="3"/>
        <v>8090.2999999999956</v>
      </c>
      <c r="P58" s="13">
        <f t="shared" si="3"/>
        <v>30546.800000000003</v>
      </c>
      <c r="Q58" s="13">
        <f t="shared" si="3"/>
        <v>-38751.599999999999</v>
      </c>
      <c r="R58" s="13">
        <f t="shared" si="3"/>
        <v>22978.5</v>
      </c>
      <c r="S58" s="13">
        <f t="shared" si="3"/>
        <v>-35640.599999999991</v>
      </c>
      <c r="T58" s="13">
        <f t="shared" si="3"/>
        <v>0</v>
      </c>
      <c r="U58" s="13">
        <f t="shared" si="3"/>
        <v>0</v>
      </c>
      <c r="V58" s="13">
        <f t="shared" si="3"/>
        <v>-12776.600000000006</v>
      </c>
      <c r="W58" s="13">
        <f>IF('Daily PnL Log'!W473&lt;&gt;"",'Daily PnL Log'!W473,"")</f>
        <v>875147</v>
      </c>
      <c r="X58" s="13">
        <f>IF('Daily PnL Log'!X473&lt;&gt;"",'Daily PnL Log'!X473,"")</f>
        <v>5.76031226753905E-3</v>
      </c>
      <c r="Y58" s="13">
        <f>IF('Daily PnL Log'!Y473&lt;&gt;"",'Daily PnL Log'!Y473,"")</f>
        <v>-4861.1499999999996</v>
      </c>
      <c r="Z58" s="13" t="str">
        <f>IF('Daily PnL Log'!Z473&lt;&gt;"",'Daily PnL Log'!Z473,"")</f>
        <v/>
      </c>
      <c r="AA58" s="13">
        <f>IF('Daily PnL Log'!AC473&lt;&gt;"",'Daily PnL Log'!AC473,"")</f>
        <v>427937.02</v>
      </c>
    </row>
    <row r="59" spans="1:27" x14ac:dyDescent="0.25">
      <c r="A59" s="48" t="str">
        <f t="shared" si="2"/>
        <v>Oct</v>
      </c>
      <c r="B59" s="2">
        <f>'Daily PnL Log'!B474</f>
        <v>44848</v>
      </c>
      <c r="C59" s="11">
        <f>IF('Daily PnL Log'!C474&lt;&gt;"",'Daily PnL Log'!C474,"")</f>
        <v>-6933.9</v>
      </c>
      <c r="D59" s="11">
        <f>IF('Daily PnL Log'!D474&lt;&gt;"",'Daily PnL Log'!D474,"")</f>
        <v>-1077.2</v>
      </c>
      <c r="E59" s="11">
        <f>IF('Daily PnL Log'!E474&lt;&gt;"",'Daily PnL Log'!E474,"")</f>
        <v>5757.6</v>
      </c>
      <c r="F59" s="11">
        <f>IF('Daily PnL Log'!F474&lt;&gt;"",'Daily PnL Log'!F474,"")</f>
        <v>-10761.4</v>
      </c>
      <c r="G59" s="11">
        <f>IF('Daily PnL Log'!G474&lt;&gt;"",'Daily PnL Log'!G474,"")</f>
        <v>24842.2</v>
      </c>
      <c r="H59" s="11">
        <f>IF('Daily PnL Log'!H474&lt;&gt;"",'Daily PnL Log'!H474,"")</f>
        <v>0</v>
      </c>
      <c r="I59" s="11">
        <f>IF('Daily PnL Log'!I474&lt;&gt;"",'Daily PnL Log'!I474,"")</f>
        <v>0</v>
      </c>
      <c r="J59" s="11">
        <f>IF('Daily PnL Log'!J474&lt;&gt;"",'Daily PnL Log'!J474,"")</f>
        <v>11827.300000000003</v>
      </c>
      <c r="K59" s="11">
        <f>IF('Daily PnL Log'!K474&lt;&gt;"",'Daily PnL Log'!K474,"")</f>
        <v>-52.67</v>
      </c>
      <c r="L59" s="11">
        <f>IF('Daily PnL Log'!L474&lt;&gt;"",'Daily PnL Log'!L474,"")</f>
        <v>-371.91</v>
      </c>
      <c r="M59" s="11">
        <f>IF('Daily PnL Log'!M474&lt;&gt;"",'Daily PnL Log'!M474,"")</f>
        <v>-424.58000000000004</v>
      </c>
      <c r="N59" s="11">
        <f>IF('Daily PnL Log'!N474&lt;&gt;"",'Daily PnL Log'!N474,"")</f>
        <v>11402.720000000003</v>
      </c>
      <c r="O59" s="11">
        <f t="shared" si="3"/>
        <v>1156.399999999996</v>
      </c>
      <c r="P59" s="11">
        <f t="shared" si="3"/>
        <v>29469.600000000002</v>
      </c>
      <c r="Q59" s="11">
        <f t="shared" si="3"/>
        <v>-32994</v>
      </c>
      <c r="R59" s="11">
        <f t="shared" si="3"/>
        <v>12217.1</v>
      </c>
      <c r="S59" s="11">
        <f t="shared" si="3"/>
        <v>-10798.399999999991</v>
      </c>
      <c r="T59" s="11">
        <f t="shared" si="3"/>
        <v>0</v>
      </c>
      <c r="U59" s="11">
        <f t="shared" si="3"/>
        <v>0</v>
      </c>
      <c r="V59" s="11">
        <f t="shared" si="3"/>
        <v>-949.30000000000291</v>
      </c>
      <c r="W59" s="11">
        <f>IF('Daily PnL Log'!W474&lt;&gt;"",'Daily PnL Log'!W474,"")</f>
        <v>981141</v>
      </c>
      <c r="X59" s="11">
        <f>IF('Daily PnL Log'!X474&lt;&gt;"",'Daily PnL Log'!X474,"")</f>
        <v>1.1621897362356687E-2</v>
      </c>
      <c r="Y59" s="11" t="str">
        <f>IF('Daily PnL Log'!Y474&lt;&gt;"",'Daily PnL Log'!Y474,"")</f>
        <v/>
      </c>
      <c r="Z59" s="11" t="str">
        <f>IF('Daily PnL Log'!Z474&lt;&gt;"",'Daily PnL Log'!Z474,"")</f>
        <v/>
      </c>
      <c r="AA59" s="11">
        <f>IF('Daily PnL Log'!AC474&lt;&gt;"",'Daily PnL Log'!AC474,"")</f>
        <v>448088.94</v>
      </c>
    </row>
    <row r="60" spans="1:27" x14ac:dyDescent="0.25">
      <c r="A60" s="47" t="str">
        <f t="shared" si="2"/>
        <v>Oct</v>
      </c>
      <c r="B60" s="14">
        <f>'Daily PnL Log'!B475</f>
        <v>44851</v>
      </c>
      <c r="C60" s="13">
        <f>IF('Daily PnL Log'!C475&lt;&gt;"",'Daily PnL Log'!C475,"")</f>
        <v>296.39999999999998</v>
      </c>
      <c r="D60" s="13">
        <f>IF('Daily PnL Log'!D475&lt;&gt;"",'Daily PnL Log'!D475,"")</f>
        <v>7446.9</v>
      </c>
      <c r="E60" s="13">
        <f>IF('Daily PnL Log'!E475&lt;&gt;"",'Daily PnL Log'!E475,"")</f>
        <v>-4857.1000000000004</v>
      </c>
      <c r="F60" s="13">
        <f>IF('Daily PnL Log'!F475&lt;&gt;"",'Daily PnL Log'!F475,"")</f>
        <v>1957.1</v>
      </c>
      <c r="G60" s="13">
        <f>IF('Daily PnL Log'!G475&lt;&gt;"",'Daily PnL Log'!G475,"")</f>
        <v>21.8</v>
      </c>
      <c r="H60" s="13">
        <f>IF('Daily PnL Log'!H475&lt;&gt;"",'Daily PnL Log'!H475,"")</f>
        <v>0</v>
      </c>
      <c r="I60" s="13">
        <f>IF('Daily PnL Log'!I475&lt;&gt;"",'Daily PnL Log'!I475,"")</f>
        <v>0</v>
      </c>
      <c r="J60" s="13">
        <f>IF('Daily PnL Log'!J475&lt;&gt;"",'Daily PnL Log'!J475,"")</f>
        <v>4865.0999999999995</v>
      </c>
      <c r="K60" s="13">
        <f>IF('Daily PnL Log'!K475&lt;&gt;"",'Daily PnL Log'!K475,"")</f>
        <v>-54.16</v>
      </c>
      <c r="L60" s="13">
        <f>IF('Daily PnL Log'!L475&lt;&gt;"",'Daily PnL Log'!L475,"")</f>
        <v>-382.62</v>
      </c>
      <c r="M60" s="13">
        <f>IF('Daily PnL Log'!M475&lt;&gt;"",'Daily PnL Log'!M475,"")</f>
        <v>-436.78</v>
      </c>
      <c r="N60" s="13">
        <f>IF('Daily PnL Log'!N475&lt;&gt;"",'Daily PnL Log'!N475,"")</f>
        <v>4428.32</v>
      </c>
      <c r="O60" s="13">
        <f t="shared" si="3"/>
        <v>1452.7999999999961</v>
      </c>
      <c r="P60" s="13">
        <f t="shared" si="3"/>
        <v>36916.5</v>
      </c>
      <c r="Q60" s="13">
        <f t="shared" si="3"/>
        <v>-37851.1</v>
      </c>
      <c r="R60" s="13">
        <f t="shared" si="3"/>
        <v>14174.2</v>
      </c>
      <c r="S60" s="13">
        <f t="shared" si="3"/>
        <v>-10776.599999999991</v>
      </c>
      <c r="T60" s="13">
        <f t="shared" si="3"/>
        <v>0</v>
      </c>
      <c r="U60" s="13">
        <f t="shared" si="3"/>
        <v>0</v>
      </c>
      <c r="V60" s="13">
        <f t="shared" si="3"/>
        <v>3915.7999999999965</v>
      </c>
      <c r="W60" s="13">
        <f>IF('Daily PnL Log'!W475&lt;&gt;"",'Daily PnL Log'!W475,"")</f>
        <v>981104</v>
      </c>
      <c r="X60" s="13">
        <f>IF('Daily PnL Log'!X475&lt;&gt;"",'Daily PnL Log'!X475,"")</f>
        <v>4.5136091586620783E-3</v>
      </c>
      <c r="Y60" s="13" t="str">
        <f>IF('Daily PnL Log'!Y475&lt;&gt;"",'Daily PnL Log'!Y475,"")</f>
        <v/>
      </c>
      <c r="Z60" s="13" t="str">
        <f>IF('Daily PnL Log'!Z475&lt;&gt;"",'Daily PnL Log'!Z475,"")</f>
        <v/>
      </c>
      <c r="AA60" s="13">
        <f>IF('Daily PnL Log'!AC475&lt;&gt;"",'Daily PnL Log'!AC475,"")</f>
        <v>468403.91</v>
      </c>
    </row>
    <row r="61" spans="1:27" x14ac:dyDescent="0.25">
      <c r="A61" s="48" t="str">
        <f t="shared" si="2"/>
        <v>Oct</v>
      </c>
      <c r="B61" s="2">
        <f>'Daily PnL Log'!B476</f>
        <v>44852</v>
      </c>
      <c r="C61" s="11">
        <f>IF('Daily PnL Log'!C476&lt;&gt;"",'Daily PnL Log'!C476,"")</f>
        <v>-2630.2</v>
      </c>
      <c r="D61" s="11">
        <f>IF('Daily PnL Log'!D476&lt;&gt;"",'Daily PnL Log'!D476,"")</f>
        <v>-13265.2</v>
      </c>
      <c r="E61" s="11">
        <f>IF('Daily PnL Log'!E476&lt;&gt;"",'Daily PnL Log'!E476,"")</f>
        <v>11033.6</v>
      </c>
      <c r="F61" s="11">
        <f>IF('Daily PnL Log'!F476&lt;&gt;"",'Daily PnL Log'!F476,"")</f>
        <v>18356.5</v>
      </c>
      <c r="G61" s="11">
        <f>IF('Daily PnL Log'!G476&lt;&gt;"",'Daily PnL Log'!G476,"")</f>
        <v>-18348.099999999999</v>
      </c>
      <c r="H61" s="11">
        <f>IF('Daily PnL Log'!H476&lt;&gt;"",'Daily PnL Log'!H476,"")</f>
        <v>0</v>
      </c>
      <c r="I61" s="11">
        <f>IF('Daily PnL Log'!I476&lt;&gt;"",'Daily PnL Log'!I476,"")</f>
        <v>0</v>
      </c>
      <c r="J61" s="11">
        <f>IF('Daily PnL Log'!J476&lt;&gt;"",'Daily PnL Log'!J476,"")</f>
        <v>-4853.3999999999996</v>
      </c>
      <c r="K61" s="11">
        <f>IF('Daily PnL Log'!K476&lt;&gt;"",'Daily PnL Log'!K476,"")</f>
        <v>-50.97</v>
      </c>
      <c r="L61" s="11">
        <f>IF('Daily PnL Log'!L476&lt;&gt;"",'Daily PnL Log'!L476,"")</f>
        <v>-360.64</v>
      </c>
      <c r="M61" s="11">
        <f>IF('Daily PnL Log'!M476&lt;&gt;"",'Daily PnL Log'!M476,"")</f>
        <v>-411.61</v>
      </c>
      <c r="N61" s="11">
        <f>IF('Daily PnL Log'!N476&lt;&gt;"",'Daily PnL Log'!N476,"")</f>
        <v>-5265.0099999999993</v>
      </c>
      <c r="O61" s="11">
        <f t="shared" si="3"/>
        <v>-1177.4000000000037</v>
      </c>
      <c r="P61" s="11">
        <f t="shared" si="3"/>
        <v>23651.3</v>
      </c>
      <c r="Q61" s="11">
        <f t="shared" si="3"/>
        <v>-26817.5</v>
      </c>
      <c r="R61" s="11">
        <f t="shared" si="3"/>
        <v>32530.7</v>
      </c>
      <c r="S61" s="11">
        <f t="shared" si="3"/>
        <v>-29124.69999999999</v>
      </c>
      <c r="T61" s="11">
        <f t="shared" si="3"/>
        <v>0</v>
      </c>
      <c r="U61" s="11">
        <f t="shared" si="3"/>
        <v>0</v>
      </c>
      <c r="V61" s="11">
        <f t="shared" si="3"/>
        <v>-937.60000000000309</v>
      </c>
      <c r="W61" s="11">
        <f>IF('Daily PnL Log'!W476&lt;&gt;"",'Daily PnL Log'!W476,"")</f>
        <v>1023225</v>
      </c>
      <c r="X61" s="11">
        <f>IF('Daily PnL Log'!X476&lt;&gt;"",'Daily PnL Log'!X476,"")</f>
        <v>-5.1455056317036814E-3</v>
      </c>
      <c r="Y61" s="11" t="str">
        <f>IF('Daily PnL Log'!Y476&lt;&gt;"",'Daily PnL Log'!Y476,"")</f>
        <v/>
      </c>
      <c r="Z61" s="11" t="str">
        <f>IF('Daily PnL Log'!Z476&lt;&gt;"",'Daily PnL Log'!Z476,"")</f>
        <v/>
      </c>
      <c r="AA61" s="11">
        <f>IF('Daily PnL Log'!AC476&lt;&gt;"",'Daily PnL Log'!AC476,"")</f>
        <v>483351.55</v>
      </c>
    </row>
    <row r="62" spans="1:27" x14ac:dyDescent="0.25">
      <c r="A62" s="47" t="str">
        <f t="shared" si="2"/>
        <v>Oct</v>
      </c>
      <c r="B62" s="14">
        <f>'Daily PnL Log'!B477</f>
        <v>44853</v>
      </c>
      <c r="C62" s="13">
        <f>IF('Daily PnL Log'!C477&lt;&gt;"",'Daily PnL Log'!C477,"")</f>
        <v>-4998.1000000000004</v>
      </c>
      <c r="D62" s="13">
        <f>IF('Daily PnL Log'!D477&lt;&gt;"",'Daily PnL Log'!D477,"")</f>
        <v>-1909.9</v>
      </c>
      <c r="E62" s="13">
        <f>IF('Daily PnL Log'!E477&lt;&gt;"",'Daily PnL Log'!E477,"")</f>
        <v>1657.7</v>
      </c>
      <c r="F62" s="13">
        <f>IF('Daily PnL Log'!F477&lt;&gt;"",'Daily PnL Log'!F477,"")</f>
        <v>-1154.3</v>
      </c>
      <c r="G62" s="13">
        <f>IF('Daily PnL Log'!G477&lt;&gt;"",'Daily PnL Log'!G477,"")</f>
        <v>-8381.2000000000007</v>
      </c>
      <c r="H62" s="13">
        <f>IF('Daily PnL Log'!H477&lt;&gt;"",'Daily PnL Log'!H477,"")</f>
        <v>0</v>
      </c>
      <c r="I62" s="13">
        <f>IF('Daily PnL Log'!I477&lt;&gt;"",'Daily PnL Log'!I477,"")</f>
        <v>0</v>
      </c>
      <c r="J62" s="13">
        <f>IF('Daily PnL Log'!J477&lt;&gt;"",'Daily PnL Log'!J477,"")</f>
        <v>-14785.800000000001</v>
      </c>
      <c r="K62" s="13">
        <f>IF('Daily PnL Log'!K477&lt;&gt;"",'Daily PnL Log'!K477,"")</f>
        <v>-101.41</v>
      </c>
      <c r="L62" s="13">
        <f>IF('Daily PnL Log'!L477&lt;&gt;"",'Daily PnL Log'!L477,"")</f>
        <v>-717.37</v>
      </c>
      <c r="M62" s="13">
        <f>IF('Daily PnL Log'!M477&lt;&gt;"",'Daily PnL Log'!M477,"")</f>
        <v>-818.78</v>
      </c>
      <c r="N62" s="13">
        <f>IF('Daily PnL Log'!N477&lt;&gt;"",'Daily PnL Log'!N477,"")</f>
        <v>-15604.580000000002</v>
      </c>
      <c r="O62" s="13">
        <f t="shared" si="3"/>
        <v>-6175.5000000000036</v>
      </c>
      <c r="P62" s="13">
        <f t="shared" si="3"/>
        <v>21741.399999999998</v>
      </c>
      <c r="Q62" s="13">
        <f t="shared" si="3"/>
        <v>-25159.8</v>
      </c>
      <c r="R62" s="13">
        <f t="shared" si="3"/>
        <v>31376.400000000001</v>
      </c>
      <c r="S62" s="13">
        <f t="shared" si="3"/>
        <v>-37505.899999999994</v>
      </c>
      <c r="T62" s="13">
        <f t="shared" si="3"/>
        <v>0</v>
      </c>
      <c r="U62" s="13">
        <f t="shared" si="3"/>
        <v>0</v>
      </c>
      <c r="V62" s="13">
        <f t="shared" si="3"/>
        <v>-15723.400000000005</v>
      </c>
      <c r="W62" s="13">
        <f>IF('Daily PnL Log'!W477&lt;&gt;"",'Daily PnL Log'!W477,"")</f>
        <v>1153586</v>
      </c>
      <c r="X62" s="13">
        <f>IF('Daily PnL Log'!X477&lt;&gt;"",'Daily PnL Log'!X477,"")</f>
        <v>-1.3527019225267991E-2</v>
      </c>
      <c r="Y62" s="13" t="str">
        <f>IF('Daily PnL Log'!Y477&lt;&gt;"",'Daily PnL Log'!Y477,"")</f>
        <v/>
      </c>
      <c r="Z62" s="13" t="str">
        <f>IF('Daily PnL Log'!Z477&lt;&gt;"",'Daily PnL Log'!Z477,"")</f>
        <v/>
      </c>
      <c r="AA62" s="13">
        <f>IF('Daily PnL Log'!AC477&lt;&gt;"",'Daily PnL Log'!AC477,"")</f>
        <v>449885.02</v>
      </c>
    </row>
    <row r="63" spans="1:27" x14ac:dyDescent="0.25">
      <c r="A63" s="48" t="str">
        <f t="shared" si="2"/>
        <v>Oct</v>
      </c>
      <c r="B63" s="2">
        <f>'Daily PnL Log'!B478</f>
        <v>44854</v>
      </c>
      <c r="C63" s="11">
        <f>IF('Daily PnL Log'!C478&lt;&gt;"",'Daily PnL Log'!C478,"")</f>
        <v>-4625.7</v>
      </c>
      <c r="D63" s="11">
        <f>IF('Daily PnL Log'!D478&lt;&gt;"",'Daily PnL Log'!D478,"")</f>
        <v>-1906.7</v>
      </c>
      <c r="E63" s="11">
        <f>IF('Daily PnL Log'!E478&lt;&gt;"",'Daily PnL Log'!E478,"")</f>
        <v>-412</v>
      </c>
      <c r="F63" s="11">
        <f>IF('Daily PnL Log'!F478&lt;&gt;"",'Daily PnL Log'!F478,"")</f>
        <v>-4501.7</v>
      </c>
      <c r="G63" s="11">
        <f>IF('Daily PnL Log'!G478&lt;&gt;"",'Daily PnL Log'!G478,"")</f>
        <v>-24471.4</v>
      </c>
      <c r="H63" s="11">
        <f>IF('Daily PnL Log'!H478&lt;&gt;"",'Daily PnL Log'!H478,"")</f>
        <v>0</v>
      </c>
      <c r="I63" s="11">
        <f>IF('Daily PnL Log'!I478&lt;&gt;"",'Daily PnL Log'!I478,"")</f>
        <v>0</v>
      </c>
      <c r="J63" s="11">
        <f>IF('Daily PnL Log'!J478&lt;&gt;"",'Daily PnL Log'!J478,"")</f>
        <v>-35917.5</v>
      </c>
      <c r="K63" s="11">
        <f>IF('Daily PnL Log'!K478&lt;&gt;"",'Daily PnL Log'!K478,"")</f>
        <v>-59.99</v>
      </c>
      <c r="L63" s="11">
        <f>IF('Daily PnL Log'!L478&lt;&gt;"",'Daily PnL Log'!L478,"")</f>
        <v>-424.58</v>
      </c>
      <c r="M63" s="11">
        <f>IF('Daily PnL Log'!M478&lt;&gt;"",'Daily PnL Log'!M478,"")</f>
        <v>-484.57</v>
      </c>
      <c r="N63" s="11">
        <f>IF('Daily PnL Log'!N478&lt;&gt;"",'Daily PnL Log'!N478,"")</f>
        <v>-36402.07</v>
      </c>
      <c r="O63" s="11">
        <f t="shared" si="3"/>
        <v>-10801.200000000004</v>
      </c>
      <c r="P63" s="11">
        <f t="shared" si="3"/>
        <v>19834.699999999997</v>
      </c>
      <c r="Q63" s="11">
        <f t="shared" si="3"/>
        <v>-25571.8</v>
      </c>
      <c r="R63" s="11">
        <f t="shared" si="3"/>
        <v>26874.7</v>
      </c>
      <c r="S63" s="11">
        <f t="shared" si="3"/>
        <v>-61977.299999999996</v>
      </c>
      <c r="T63" s="11">
        <f t="shared" si="3"/>
        <v>0</v>
      </c>
      <c r="U63" s="11">
        <f t="shared" si="3"/>
        <v>0</v>
      </c>
      <c r="V63" s="11">
        <f t="shared" si="3"/>
        <v>-51640.900000000009</v>
      </c>
      <c r="W63" s="11">
        <f>IF('Daily PnL Log'!W478&lt;&gt;"",'Daily PnL Log'!W478,"")</f>
        <v>1111408</v>
      </c>
      <c r="X63" s="11">
        <f>IF('Daily PnL Log'!X478&lt;&gt;"",'Daily PnL Log'!X478,"")</f>
        <v>-3.2753111368642299E-2</v>
      </c>
      <c r="Y63" s="11" t="str">
        <f>IF('Daily PnL Log'!Y478&lt;&gt;"",'Daily PnL Log'!Y478,"")</f>
        <v/>
      </c>
      <c r="Z63" s="11" t="str">
        <f>IF('Daily PnL Log'!Z478&lt;&gt;"",'Daily PnL Log'!Z478,"")</f>
        <v/>
      </c>
      <c r="AA63" s="11">
        <f>IF('Daily PnL Log'!AC478&lt;&gt;"",'Daily PnL Log'!AC478,"")</f>
        <v>278773.95</v>
      </c>
    </row>
    <row r="64" spans="1:27" x14ac:dyDescent="0.25">
      <c r="A64" s="47" t="str">
        <f t="shared" si="2"/>
        <v>Oct</v>
      </c>
      <c r="B64" s="14">
        <f>'Daily PnL Log'!B479</f>
        <v>44855</v>
      </c>
      <c r="C64" s="13">
        <f>IF('Daily PnL Log'!C479&lt;&gt;"",'Daily PnL Log'!C479,"")</f>
        <v>-10493.1</v>
      </c>
      <c r="D64" s="13">
        <f>IF('Daily PnL Log'!D479&lt;&gt;"",'Daily PnL Log'!D479,"")</f>
        <v>-8308.5</v>
      </c>
      <c r="E64" s="13">
        <f>IF('Daily PnL Log'!E479&lt;&gt;"",'Daily PnL Log'!E479,"")</f>
        <v>-6477</v>
      </c>
      <c r="F64" s="13">
        <f>IF('Daily PnL Log'!F479&lt;&gt;"",'Daily PnL Log'!F479,"")</f>
        <v>3178.2</v>
      </c>
      <c r="G64" s="13">
        <f>IF('Daily PnL Log'!G479&lt;&gt;"",'Daily PnL Log'!G479,"")</f>
        <v>7430.3</v>
      </c>
      <c r="H64" s="13">
        <f>IF('Daily PnL Log'!H479&lt;&gt;"",'Daily PnL Log'!H479,"")</f>
        <v>0</v>
      </c>
      <c r="I64" s="13">
        <f>IF('Daily PnL Log'!I479&lt;&gt;"",'Daily PnL Log'!I479,"")</f>
        <v>0</v>
      </c>
      <c r="J64" s="13">
        <f>IF('Daily PnL Log'!J479&lt;&gt;"",'Daily PnL Log'!J479,"")</f>
        <v>-14670.099999999999</v>
      </c>
      <c r="K64" s="13">
        <f>IF('Daily PnL Log'!K479&lt;&gt;"",'Daily PnL Log'!K479,"")</f>
        <v>-402.77</v>
      </c>
      <c r="L64" s="13">
        <f>IF('Daily PnL Log'!L479&lt;&gt;"",'Daily PnL Log'!L479,"")</f>
        <v>-1981.92</v>
      </c>
      <c r="M64" s="13">
        <f>IF('Daily PnL Log'!M479&lt;&gt;"",'Daily PnL Log'!M479,"")</f>
        <v>-2384.69</v>
      </c>
      <c r="N64" s="13">
        <f>IF('Daily PnL Log'!N479&lt;&gt;"",'Daily PnL Log'!N479,"")</f>
        <v>-17054.789999999997</v>
      </c>
      <c r="O64" s="13">
        <f t="shared" si="3"/>
        <v>-21294.300000000003</v>
      </c>
      <c r="P64" s="13">
        <f t="shared" si="3"/>
        <v>11526.199999999997</v>
      </c>
      <c r="Q64" s="13">
        <f t="shared" si="3"/>
        <v>-32048.799999999999</v>
      </c>
      <c r="R64" s="13">
        <f t="shared" si="3"/>
        <v>30052.9</v>
      </c>
      <c r="S64" s="13">
        <f t="shared" si="3"/>
        <v>-54546.999999999993</v>
      </c>
      <c r="T64" s="13">
        <f t="shared" si="3"/>
        <v>0</v>
      </c>
      <c r="U64" s="13">
        <f t="shared" si="3"/>
        <v>0</v>
      </c>
      <c r="V64" s="13">
        <f t="shared" si="3"/>
        <v>-66311</v>
      </c>
      <c r="W64" s="13">
        <f>IF('Daily PnL Log'!W479&lt;&gt;"",'Daily PnL Log'!W479,"")</f>
        <v>837128</v>
      </c>
      <c r="X64" s="13">
        <f>IF('Daily PnL Log'!X479&lt;&gt;"",'Daily PnL Log'!X479,"")</f>
        <v>-2.0372977609158932E-2</v>
      </c>
      <c r="Y64" s="13" t="str">
        <f>IF('Daily PnL Log'!Y479&lt;&gt;"",'Daily PnL Log'!Y479,"")</f>
        <v/>
      </c>
      <c r="Z64" s="13" t="str">
        <f>IF('Daily PnL Log'!Z479&lt;&gt;"",'Daily PnL Log'!Z479,"")</f>
        <v/>
      </c>
      <c r="AA64" s="13">
        <f>IF('Daily PnL Log'!AC479&lt;&gt;"",'Daily PnL Log'!AC479,"")</f>
        <v>438207.01</v>
      </c>
    </row>
    <row r="65" spans="1:27" x14ac:dyDescent="0.25">
      <c r="A65" s="48" t="str">
        <f t="shared" si="2"/>
        <v>Oct</v>
      </c>
      <c r="B65" s="2">
        <f>'Daily PnL Log'!B480</f>
        <v>44858</v>
      </c>
      <c r="C65" s="11">
        <f>IF('Daily PnL Log'!C480&lt;&gt;"",'Daily PnL Log'!C480,"")</f>
        <v>19035.400000000001</v>
      </c>
      <c r="D65" s="11">
        <f>IF('Daily PnL Log'!D480&lt;&gt;"",'Daily PnL Log'!D480,"")</f>
        <v>-5648.5</v>
      </c>
      <c r="E65" s="11">
        <f>IF('Daily PnL Log'!E480&lt;&gt;"",'Daily PnL Log'!E480,"")</f>
        <v>3385.7</v>
      </c>
      <c r="F65" s="11">
        <f>IF('Daily PnL Log'!F480&lt;&gt;"",'Daily PnL Log'!F480,"")</f>
        <v>12930.2</v>
      </c>
      <c r="G65" s="11">
        <f>IF('Daily PnL Log'!G480&lt;&gt;"",'Daily PnL Log'!G480,"")</f>
        <v>15894</v>
      </c>
      <c r="H65" s="11">
        <f>IF('Daily PnL Log'!H480&lt;&gt;"",'Daily PnL Log'!H480,"")</f>
        <v>0</v>
      </c>
      <c r="I65" s="11">
        <f>IF('Daily PnL Log'!I480&lt;&gt;"",'Daily PnL Log'!I480,"")</f>
        <v>0</v>
      </c>
      <c r="J65" s="11">
        <f>IF('Daily PnL Log'!J480&lt;&gt;"",'Daily PnL Log'!J480,"")</f>
        <v>45596.800000000003</v>
      </c>
      <c r="K65" s="11">
        <f>IF('Daily PnL Log'!K480&lt;&gt;"",'Daily PnL Log'!K480,"")</f>
        <v>-34.659999999999997</v>
      </c>
      <c r="L65" s="11">
        <f>IF('Daily PnL Log'!L480&lt;&gt;"",'Daily PnL Log'!L480,"")</f>
        <v>-244.95</v>
      </c>
      <c r="M65" s="11">
        <f>IF('Daily PnL Log'!M480&lt;&gt;"",'Daily PnL Log'!M480,"")</f>
        <v>-279.61</v>
      </c>
      <c r="N65" s="11">
        <f>IF('Daily PnL Log'!N480&lt;&gt;"",'Daily PnL Log'!N480,"")</f>
        <v>45317.19</v>
      </c>
      <c r="O65" s="11">
        <f t="shared" si="3"/>
        <v>-2258.9000000000015</v>
      </c>
      <c r="P65" s="11">
        <f t="shared" si="3"/>
        <v>5877.6999999999971</v>
      </c>
      <c r="Q65" s="11">
        <f t="shared" si="3"/>
        <v>-28663.1</v>
      </c>
      <c r="R65" s="11">
        <f t="shared" si="3"/>
        <v>42983.100000000006</v>
      </c>
      <c r="S65" s="11">
        <f t="shared" si="3"/>
        <v>-38652.999999999993</v>
      </c>
      <c r="T65" s="11">
        <f t="shared" si="3"/>
        <v>0</v>
      </c>
      <c r="U65" s="11">
        <f t="shared" si="3"/>
        <v>0</v>
      </c>
      <c r="V65" s="11">
        <f t="shared" si="3"/>
        <v>-20714.199999999997</v>
      </c>
      <c r="W65" s="11">
        <f>IF('Daily PnL Log'!W480&lt;&gt;"",'Daily PnL Log'!W480,"")</f>
        <v>776727</v>
      </c>
      <c r="X65" s="11">
        <f>IF('Daily PnL Log'!X480&lt;&gt;"",'Daily PnL Log'!X480,"")</f>
        <v>5.8343781019586038E-2</v>
      </c>
      <c r="Y65" s="11" t="str">
        <f>IF('Daily PnL Log'!Y480&lt;&gt;"",'Daily PnL Log'!Y480,"")</f>
        <v/>
      </c>
      <c r="Z65" s="11" t="str">
        <f>IF('Daily PnL Log'!Z480&lt;&gt;"",'Daily PnL Log'!Z480,"")</f>
        <v/>
      </c>
      <c r="AA65" s="11">
        <f>IF('Daily PnL Log'!AC480&lt;&gt;"",'Daily PnL Log'!AC480,"")</f>
        <v>454821.65</v>
      </c>
    </row>
    <row r="66" spans="1:27" x14ac:dyDescent="0.25">
      <c r="A66" s="47" t="str">
        <f t="shared" si="2"/>
        <v>Oct</v>
      </c>
      <c r="B66" s="14">
        <f>'Daily PnL Log'!B481</f>
        <v>44859</v>
      </c>
      <c r="C66" s="13">
        <f>IF('Daily PnL Log'!C481&lt;&gt;"",'Daily PnL Log'!C481,"")</f>
        <v>-7963.1</v>
      </c>
      <c r="D66" s="13">
        <f>IF('Daily PnL Log'!D481&lt;&gt;"",'Daily PnL Log'!D481,"")</f>
        <v>-6785.3</v>
      </c>
      <c r="E66" s="13">
        <f>IF('Daily PnL Log'!E481&lt;&gt;"",'Daily PnL Log'!E481,"")</f>
        <v>-4483.7</v>
      </c>
      <c r="F66" s="13">
        <f>IF('Daily PnL Log'!F481&lt;&gt;"",'Daily PnL Log'!F481,"")</f>
        <v>-10212</v>
      </c>
      <c r="G66" s="13">
        <f>IF('Daily PnL Log'!G481&lt;&gt;"",'Daily PnL Log'!G481,"")</f>
        <v>19599.400000000001</v>
      </c>
      <c r="H66" s="13">
        <f>IF('Daily PnL Log'!H481&lt;&gt;"",'Daily PnL Log'!H481,"")</f>
        <v>0</v>
      </c>
      <c r="I66" s="13">
        <f>IF('Daily PnL Log'!I481&lt;&gt;"",'Daily PnL Log'!I481,"")</f>
        <v>0</v>
      </c>
      <c r="J66" s="13">
        <f>IF('Daily PnL Log'!J481&lt;&gt;"",'Daily PnL Log'!J481,"")</f>
        <v>-9844.7000000000007</v>
      </c>
      <c r="K66" s="13">
        <f>IF('Daily PnL Log'!K481&lt;&gt;"",'Daily PnL Log'!K481,"")</f>
        <v>-52.59</v>
      </c>
      <c r="L66" s="13">
        <f>IF('Daily PnL Log'!L481&lt;&gt;"",'Daily PnL Log'!L481,"")</f>
        <v>-371.45</v>
      </c>
      <c r="M66" s="13">
        <f>IF('Daily PnL Log'!M481&lt;&gt;"",'Daily PnL Log'!M481,"")</f>
        <v>-424.03999999999996</v>
      </c>
      <c r="N66" s="13">
        <f>IF('Daily PnL Log'!N481&lt;&gt;"",'Daily PnL Log'!N481,"")</f>
        <v>-10268.740000000002</v>
      </c>
      <c r="O66" s="13">
        <f t="shared" si="3"/>
        <v>-10222.000000000002</v>
      </c>
      <c r="P66" s="13">
        <f t="shared" si="3"/>
        <v>-907.60000000000309</v>
      </c>
      <c r="Q66" s="13">
        <f t="shared" si="3"/>
        <v>-33146.799999999996</v>
      </c>
      <c r="R66" s="13">
        <f t="shared" si="3"/>
        <v>32771.100000000006</v>
      </c>
      <c r="S66" s="13">
        <f t="shared" si="3"/>
        <v>-19053.599999999991</v>
      </c>
      <c r="T66" s="13">
        <f t="shared" si="3"/>
        <v>0</v>
      </c>
      <c r="U66" s="13">
        <f t="shared" si="3"/>
        <v>0</v>
      </c>
      <c r="V66" s="13">
        <f t="shared" si="3"/>
        <v>-30558.899999999998</v>
      </c>
      <c r="W66" s="13">
        <f>IF('Daily PnL Log'!W481&lt;&gt;"",'Daily PnL Log'!W481,"")</f>
        <v>693819</v>
      </c>
      <c r="X66" s="13">
        <f>IF('Daily PnL Log'!X481&lt;&gt;"",'Daily PnL Log'!X481,"")</f>
        <v>-1.480031535602225E-2</v>
      </c>
      <c r="Y66" s="13" t="str">
        <f>IF('Daily PnL Log'!Y481&lt;&gt;"",'Daily PnL Log'!Y481,"")</f>
        <v/>
      </c>
      <c r="Z66" s="13" t="str">
        <f>IF('Daily PnL Log'!Z481&lt;&gt;"",'Daily PnL Log'!Z481,"")</f>
        <v/>
      </c>
      <c r="AA66" s="13">
        <f>IF('Daily PnL Log'!AC481&lt;&gt;"",'Daily PnL Log'!AC481,"")</f>
        <v>414290.11</v>
      </c>
    </row>
    <row r="67" spans="1:27" x14ac:dyDescent="0.25">
      <c r="A67" s="48" t="str">
        <f t="shared" si="2"/>
        <v>Oct</v>
      </c>
      <c r="B67" s="2">
        <f>'Daily PnL Log'!B482</f>
        <v>44860</v>
      </c>
      <c r="C67" s="11">
        <f>IF('Daily PnL Log'!C482&lt;&gt;"",'Daily PnL Log'!C482,"")</f>
        <v>1401.1</v>
      </c>
      <c r="D67" s="11">
        <f>IF('Daily PnL Log'!D482&lt;&gt;"",'Daily PnL Log'!D482,"")</f>
        <v>-3807.9</v>
      </c>
      <c r="E67" s="11">
        <f>IF('Daily PnL Log'!E482&lt;&gt;"",'Daily PnL Log'!E482,"")</f>
        <v>-5353.8</v>
      </c>
      <c r="F67" s="11">
        <f>IF('Daily PnL Log'!F482&lt;&gt;"",'Daily PnL Log'!F482,"")</f>
        <v>2167</v>
      </c>
      <c r="G67" s="11">
        <f>IF('Daily PnL Log'!G482&lt;&gt;"",'Daily PnL Log'!G482,"")</f>
        <v>-5001.6000000000004</v>
      </c>
      <c r="H67" s="11">
        <f>IF('Daily PnL Log'!H482&lt;&gt;"",'Daily PnL Log'!H482,"")</f>
        <v>0</v>
      </c>
      <c r="I67" s="11">
        <f>IF('Daily PnL Log'!I482&lt;&gt;"",'Daily PnL Log'!I482,"")</f>
        <v>0</v>
      </c>
      <c r="J67" s="11">
        <f>IF('Daily PnL Log'!J482&lt;&gt;"",'Daily PnL Log'!J482,"")</f>
        <v>-10595.2</v>
      </c>
      <c r="K67" s="11">
        <f>IF('Daily PnL Log'!K482&lt;&gt;"",'Daily PnL Log'!K482,"")</f>
        <v>-41.45</v>
      </c>
      <c r="L67" s="11">
        <f>IF('Daily PnL Log'!L482&lt;&gt;"",'Daily PnL Log'!L482,"")</f>
        <v>-293.94</v>
      </c>
      <c r="M67" s="11">
        <f>IF('Daily PnL Log'!M482&lt;&gt;"",'Daily PnL Log'!M482,"")</f>
        <v>-335.39</v>
      </c>
      <c r="N67" s="11">
        <f>IF('Daily PnL Log'!N482&lt;&gt;"",'Daily PnL Log'!N482,"")</f>
        <v>-10930.59</v>
      </c>
      <c r="O67" s="11">
        <f t="shared" ref="O67:V68" si="4">IF(C67&lt;&gt;"",O66+C67,"")</f>
        <v>-8820.9000000000015</v>
      </c>
      <c r="P67" s="11">
        <f t="shared" si="4"/>
        <v>-4715.5000000000036</v>
      </c>
      <c r="Q67" s="11">
        <f t="shared" si="4"/>
        <v>-38500.6</v>
      </c>
      <c r="R67" s="11">
        <f t="shared" si="4"/>
        <v>34938.100000000006</v>
      </c>
      <c r="S67" s="11">
        <f t="shared" si="4"/>
        <v>-24055.19999999999</v>
      </c>
      <c r="T67" s="11">
        <f t="shared" si="4"/>
        <v>0</v>
      </c>
      <c r="U67" s="11">
        <f t="shared" si="4"/>
        <v>0</v>
      </c>
      <c r="V67" s="11">
        <f t="shared" si="4"/>
        <v>-41154.1</v>
      </c>
      <c r="W67" s="11">
        <f>IF('Daily PnL Log'!W482&lt;&gt;"",'Daily PnL Log'!W482,"")</f>
        <v>711429</v>
      </c>
      <c r="X67" s="11">
        <f>IF('Daily PnL Log'!X482&lt;&gt;"",'Daily PnL Log'!X482,"")</f>
        <v>-1.5364273876943448E-2</v>
      </c>
      <c r="Y67" s="11">
        <f>IF('Daily PnL Log'!Y482&lt;&gt;"",'Daily PnL Log'!Y482,"")</f>
        <v>-4861.1499999999996</v>
      </c>
      <c r="Z67" s="11" t="str">
        <f>IF('Daily PnL Log'!Z482&lt;&gt;"",'Daily PnL Log'!Z482,"")</f>
        <v/>
      </c>
      <c r="AA67" s="11">
        <f>IF('Daily PnL Log'!AC482&lt;&gt;"",'Daily PnL Log'!AC482,"")</f>
        <v>424102.47</v>
      </c>
    </row>
    <row r="68" spans="1:27" x14ac:dyDescent="0.25">
      <c r="A68" s="47" t="str">
        <f t="shared" si="2"/>
        <v>Oct</v>
      </c>
      <c r="B68" s="14">
        <f>'Daily PnL Log'!B483</f>
        <v>44861</v>
      </c>
      <c r="C68" s="13">
        <f>IF('Daily PnL Log'!C483&lt;&gt;"",'Daily PnL Log'!C483,"")</f>
        <v>-175.2</v>
      </c>
      <c r="D68" s="13">
        <f>IF('Daily PnL Log'!D483&lt;&gt;"",'Daily PnL Log'!D483,"")</f>
        <v>12124.2</v>
      </c>
      <c r="E68" s="13">
        <f>IF('Daily PnL Log'!E483&lt;&gt;"",'Daily PnL Log'!E483,"")</f>
        <v>-2341.1</v>
      </c>
      <c r="F68" s="13">
        <f>IF('Daily PnL Log'!F483&lt;&gt;"",'Daily PnL Log'!F483,"")</f>
        <v>2808.6</v>
      </c>
      <c r="G68" s="13">
        <f>IF('Daily PnL Log'!G483&lt;&gt;"",'Daily PnL Log'!G483,"")</f>
        <v>23479.8</v>
      </c>
      <c r="H68" s="13">
        <f>IF('Daily PnL Log'!H483&lt;&gt;"",'Daily PnL Log'!H483,"")</f>
        <v>0</v>
      </c>
      <c r="I68" s="13">
        <f>IF('Daily PnL Log'!I483&lt;&gt;"",'Daily PnL Log'!I483,"")</f>
        <v>0</v>
      </c>
      <c r="J68" s="13">
        <f>IF('Daily PnL Log'!J483&lt;&gt;"",'Daily PnL Log'!J483,"")</f>
        <v>35896.300000000003</v>
      </c>
      <c r="K68" s="13">
        <f>IF('Daily PnL Log'!K483&lt;&gt;"",'Daily PnL Log'!K483,"")</f>
        <v>-42.89</v>
      </c>
      <c r="L68" s="13">
        <f>IF('Daily PnL Log'!L483&lt;&gt;"",'Daily PnL Log'!L483,"")</f>
        <v>-303.60000000000002</v>
      </c>
      <c r="M68" s="13">
        <f>IF('Daily PnL Log'!M483&lt;&gt;"",'Daily PnL Log'!M483,"")</f>
        <v>-346.49</v>
      </c>
      <c r="N68" s="13">
        <f>IF('Daily PnL Log'!N483&lt;&gt;"",'Daily PnL Log'!N483,"")</f>
        <v>35549.810000000005</v>
      </c>
      <c r="O68" s="13">
        <f t="shared" si="4"/>
        <v>-8996.1000000000022</v>
      </c>
      <c r="P68" s="13">
        <f t="shared" si="4"/>
        <v>7408.6999999999971</v>
      </c>
      <c r="Q68" s="13">
        <f t="shared" si="4"/>
        <v>-40841.699999999997</v>
      </c>
      <c r="R68" s="13">
        <f t="shared" si="4"/>
        <v>37746.700000000004</v>
      </c>
      <c r="S68" s="13">
        <f t="shared" si="4"/>
        <v>-575.39999999999054</v>
      </c>
      <c r="T68" s="13">
        <f t="shared" si="4"/>
        <v>0</v>
      </c>
      <c r="U68" s="13">
        <f t="shared" si="4"/>
        <v>0</v>
      </c>
      <c r="V68" s="13">
        <f t="shared" si="4"/>
        <v>-5257.7999999999956</v>
      </c>
      <c r="W68" s="13">
        <f>IF('Daily PnL Log'!W483&lt;&gt;"",'Daily PnL Log'!W483,"")</f>
        <v>671482</v>
      </c>
      <c r="X68" s="13">
        <f>IF('Daily PnL Log'!X483&lt;&gt;"",'Daily PnL Log'!X483,"")</f>
        <v>5.2942312675544549E-2</v>
      </c>
      <c r="Y68" s="13" t="str">
        <f>IF('Daily PnL Log'!Y483&lt;&gt;"",'Daily PnL Log'!Y483,"")</f>
        <v/>
      </c>
      <c r="Z68" s="13" t="str">
        <f>IF('Daily PnL Log'!Z483&lt;&gt;"",'Daily PnL Log'!Z483,"")</f>
        <v/>
      </c>
      <c r="AA68" s="13">
        <f>IF('Daily PnL Log'!AC483&lt;&gt;"",'Daily PnL Log'!AC483,"")</f>
        <v>457142.48</v>
      </c>
    </row>
    <row r="69" spans="1:27" x14ac:dyDescent="0.25">
      <c r="A69" s="48" t="str">
        <f t="shared" si="2"/>
        <v>Oct</v>
      </c>
      <c r="B69" s="2">
        <f>'Daily PnL Log'!B484</f>
        <v>44862</v>
      </c>
      <c r="C69" s="11">
        <f>IF('Daily PnL Log'!C484&lt;&gt;"",'Daily PnL Log'!C484,"")</f>
        <v>-484.8</v>
      </c>
      <c r="D69" s="11">
        <f>IF('Daily PnL Log'!D484&lt;&gt;"",'Daily PnL Log'!D484,"")</f>
        <v>24851.3</v>
      </c>
      <c r="E69" s="11">
        <f>IF('Daily PnL Log'!E484&lt;&gt;"",'Daily PnL Log'!E484,"")</f>
        <v>-2441</v>
      </c>
      <c r="F69" s="11">
        <f>IF('Daily PnL Log'!F484&lt;&gt;"",'Daily PnL Log'!F484,"")</f>
        <v>-32020.5</v>
      </c>
      <c r="G69" s="11">
        <f>IF('Daily PnL Log'!G484&lt;&gt;"",'Daily PnL Log'!G484,"")</f>
        <v>-12844.1</v>
      </c>
      <c r="H69" s="11">
        <f>IF('Daily PnL Log'!H484&lt;&gt;"",'Daily PnL Log'!H484,"")</f>
        <v>0</v>
      </c>
      <c r="I69" s="11">
        <f>IF('Daily PnL Log'!I484&lt;&gt;"",'Daily PnL Log'!I484,"")</f>
        <v>0</v>
      </c>
      <c r="J69" s="11">
        <f>IF('Daily PnL Log'!J484&lt;&gt;"",'Daily PnL Log'!J484,"")</f>
        <v>-22939.1</v>
      </c>
      <c r="K69" s="11">
        <f>IF('Daily PnL Log'!K484&lt;&gt;"",'Daily PnL Log'!K484,"")</f>
        <v>-37.08</v>
      </c>
      <c r="L69" s="11">
        <f>IF('Daily PnL Log'!L484&lt;&gt;"",'Daily PnL Log'!L484,"")</f>
        <v>-262.2</v>
      </c>
      <c r="M69" s="11">
        <f>IF('Daily PnL Log'!M484&lt;&gt;"",'Daily PnL Log'!M484,"")</f>
        <v>-299.27999999999997</v>
      </c>
      <c r="N69" s="11">
        <f>IF('Daily PnL Log'!N484&lt;&gt;"",'Daily PnL Log'!N484,"")</f>
        <v>-23238.379999999997</v>
      </c>
      <c r="O69" s="11"/>
      <c r="P69" s="11"/>
      <c r="Q69" s="11"/>
      <c r="R69" s="11"/>
      <c r="S69" s="11"/>
      <c r="T69" s="11"/>
      <c r="U69" s="11"/>
      <c r="V69" s="11"/>
      <c r="W69" s="11">
        <f>IF('Daily PnL Log'!W484&lt;&gt;"",'Daily PnL Log'!W484,"")</f>
        <v>610305</v>
      </c>
      <c r="X69" s="11">
        <f>IF('Daily PnL Log'!X484&lt;&gt;"",'Daily PnL Log'!X484,"")</f>
        <v>-3.8076666584740411E-2</v>
      </c>
      <c r="Y69" s="11" t="str">
        <f>IF('Daily PnL Log'!Y484&lt;&gt;"",'Daily PnL Log'!Y484,"")</f>
        <v/>
      </c>
      <c r="Z69" s="11" t="str">
        <f>IF('Daily PnL Log'!Z484&lt;&gt;"",'Daily PnL Log'!Z484,"")</f>
        <v/>
      </c>
      <c r="AA69" s="11">
        <f>IF('Daily PnL Log'!AC484&lt;&gt;"",'Daily PnL Log'!AC484,"")</f>
        <v>411414.95</v>
      </c>
    </row>
    <row r="70" spans="1:27" x14ac:dyDescent="0.25">
      <c r="A70" s="47" t="str">
        <f t="shared" si="2"/>
        <v>Oct</v>
      </c>
      <c r="B70" s="14">
        <f>'Daily PnL Log'!B485</f>
        <v>44865</v>
      </c>
      <c r="C70" s="13">
        <f>IF('Daily PnL Log'!C485&lt;&gt;"",'Daily PnL Log'!C485,"")</f>
        <v>506.9</v>
      </c>
      <c r="D70" s="13">
        <f>IF('Daily PnL Log'!D485&lt;&gt;"",'Daily PnL Log'!D485,"")</f>
        <v>5072.6000000000004</v>
      </c>
      <c r="E70" s="13">
        <f>IF('Daily PnL Log'!E485&lt;&gt;"",'Daily PnL Log'!E485,"")</f>
        <v>12056.5</v>
      </c>
      <c r="F70" s="13">
        <f>IF('Daily PnL Log'!F485&lt;&gt;"",'Daily PnL Log'!F485,"")</f>
        <v>4810.3</v>
      </c>
      <c r="G70" s="13">
        <f>IF('Daily PnL Log'!G485&lt;&gt;"",'Daily PnL Log'!G485,"")</f>
        <v>-53433.5</v>
      </c>
      <c r="H70" s="13">
        <f>IF('Daily PnL Log'!H485&lt;&gt;"",'Daily PnL Log'!H485,"")</f>
        <v>0</v>
      </c>
      <c r="I70" s="13">
        <f>IF('Daily PnL Log'!I485&lt;&gt;"",'Daily PnL Log'!I485,"")</f>
        <v>0</v>
      </c>
      <c r="J70" s="13">
        <f>IF('Daily PnL Log'!J485&lt;&gt;"",'Daily PnL Log'!J485,"")</f>
        <v>-30987.200000000001</v>
      </c>
      <c r="K70" s="13">
        <f>IF('Daily PnL Log'!K485&lt;&gt;"",'Daily PnL Log'!K485,"")</f>
        <v>-92.48</v>
      </c>
      <c r="L70" s="13">
        <f>IF('Daily PnL Log'!L485&lt;&gt;"",'Daily PnL Log'!L485,"")</f>
        <v>-653.66</v>
      </c>
      <c r="M70" s="13">
        <f>IF('Daily PnL Log'!M485&lt;&gt;"",'Daily PnL Log'!M485,"")</f>
        <v>-746.14</v>
      </c>
      <c r="N70" s="13">
        <f>IF('Daily PnL Log'!N485&lt;&gt;"",'Daily PnL Log'!N485,"")</f>
        <v>-31733.34</v>
      </c>
      <c r="O70" s="13"/>
      <c r="P70" s="13"/>
      <c r="Q70" s="13"/>
      <c r="R70" s="13"/>
      <c r="S70" s="13"/>
      <c r="T70" s="13"/>
      <c r="U70" s="13"/>
      <c r="V70" s="13"/>
      <c r="W70" s="13">
        <f>IF('Daily PnL Log'!W485&lt;&gt;"",'Daily PnL Log'!W485,"")</f>
        <v>606781</v>
      </c>
      <c r="X70" s="13">
        <f>IF('Daily PnL Log'!X485&lt;&gt;"",'Daily PnL Log'!X485,"")</f>
        <v>-5.2297847163968549E-2</v>
      </c>
      <c r="Y70" s="13" t="str">
        <f>IF('Daily PnL Log'!Y485&lt;&gt;"",'Daily PnL Log'!Y485,"")</f>
        <v/>
      </c>
      <c r="Z70" s="13" t="str">
        <f>IF('Daily PnL Log'!Z485&lt;&gt;"",'Daily PnL Log'!Z485,"")</f>
        <v/>
      </c>
      <c r="AA70" s="13">
        <f>IF('Daily PnL Log'!AC485&lt;&gt;"",'Daily PnL Log'!AC485,"")</f>
        <v>387322.31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/>
  <dimension ref="A2:AA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-95990.400000000009</v>
      </c>
    </row>
    <row r="8" spans="1:2" ht="18.75" x14ac:dyDescent="0.3">
      <c r="A8" s="55" t="s">
        <v>6</v>
      </c>
      <c r="B8" s="56">
        <f>K48</f>
        <v>-1784.3799999999999</v>
      </c>
    </row>
    <row r="9" spans="1:2" ht="18.75" x14ac:dyDescent="0.3">
      <c r="A9" s="55" t="s">
        <v>30</v>
      </c>
      <c r="B9" s="56">
        <f>L48</f>
        <v>-11727.89</v>
      </c>
    </row>
    <row r="10" spans="1:2" ht="18.75" x14ac:dyDescent="0.3">
      <c r="A10" s="55" t="s">
        <v>11</v>
      </c>
      <c r="B10" s="56">
        <f>Y48</f>
        <v>-19867.940000000002</v>
      </c>
    </row>
    <row r="11" spans="1:2" ht="18.75" x14ac:dyDescent="0.3">
      <c r="A11" s="57" t="s">
        <v>18</v>
      </c>
      <c r="B11" s="54">
        <f>B7+(B8+B9+B10)</f>
        <v>-129370.61000000002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894551.8899999999</v>
      </c>
    </row>
    <row r="15" spans="1:2" ht="18.75" x14ac:dyDescent="0.3">
      <c r="A15" s="60" t="s">
        <v>15</v>
      </c>
      <c r="B15" s="63">
        <f>B11/B14</f>
        <v>-0.14462057645420662</v>
      </c>
    </row>
    <row r="16" spans="1:2" ht="18.75" x14ac:dyDescent="0.3">
      <c r="A16" s="60" t="s">
        <v>17</v>
      </c>
      <c r="B16" s="63">
        <f>X48</f>
        <v>4.482488197642167E-2</v>
      </c>
    </row>
    <row r="17" spans="1:2" ht="18.75" x14ac:dyDescent="0.3">
      <c r="A17" s="60" t="s">
        <v>31</v>
      </c>
      <c r="B17" s="64">
        <f>B15/B16</f>
        <v>-3.226345950677092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-21256.3</v>
      </c>
      <c r="D48" s="41">
        <f t="shared" si="0"/>
        <v>83272.5</v>
      </c>
      <c r="E48" s="41">
        <f t="shared" si="0"/>
        <v>-23632.400000000009</v>
      </c>
      <c r="F48" s="41">
        <f t="shared" si="0"/>
        <v>46465.599999999999</v>
      </c>
      <c r="G48" s="41">
        <f t="shared" si="0"/>
        <v>-180839.8</v>
      </c>
      <c r="H48" s="41">
        <f t="shared" si="0"/>
        <v>0</v>
      </c>
      <c r="I48" s="41">
        <f t="shared" si="0"/>
        <v>0</v>
      </c>
      <c r="J48" s="41">
        <f t="shared" si="0"/>
        <v>-95990.400000000009</v>
      </c>
      <c r="K48" s="41">
        <f t="shared" si="0"/>
        <v>-1784.3799999999999</v>
      </c>
      <c r="L48" s="41">
        <f t="shared" si="0"/>
        <v>-11727.89</v>
      </c>
      <c r="M48" s="41">
        <f t="shared" si="0"/>
        <v>-13512.27</v>
      </c>
      <c r="N48" s="41">
        <f t="shared" si="0"/>
        <v>-109502.67000000001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894551.8899999999</v>
      </c>
      <c r="X48" s="44">
        <f>_xlfn.STDEV.P(X50:X70)</f>
        <v>4.482488197642167E-2</v>
      </c>
      <c r="Y48" s="41">
        <f>SUM(Y50:Y70)</f>
        <v>-19867.940000000002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Sep</v>
      </c>
      <c r="B50" s="14">
        <f>'Daily PnL Log'!B444</f>
        <v>44805</v>
      </c>
      <c r="C50" s="13">
        <f>IF('Daily PnL Log'!C444&lt;&gt;"",'Daily PnL Log'!C444,"")</f>
        <v>444.1</v>
      </c>
      <c r="D50" s="13">
        <f>IF('Daily PnL Log'!D444&lt;&gt;"",'Daily PnL Log'!D444,"")</f>
        <v>9418.7999999999993</v>
      </c>
      <c r="E50" s="13">
        <f>IF('Daily PnL Log'!E444&lt;&gt;"",'Daily PnL Log'!E444,"")</f>
        <v>-23826.9</v>
      </c>
      <c r="F50" s="13">
        <f>IF('Daily PnL Log'!F444&lt;&gt;"",'Daily PnL Log'!F444,"")</f>
        <v>55181.9</v>
      </c>
      <c r="G50" s="13">
        <f>IF('Daily PnL Log'!G444&lt;&gt;"",'Daily PnL Log'!G444,"")</f>
        <v>-25659.7</v>
      </c>
      <c r="H50" s="13">
        <f>IF('Daily PnL Log'!H444&lt;&gt;"",'Daily PnL Log'!H444,"")</f>
        <v>0</v>
      </c>
      <c r="I50" s="13">
        <f>IF('Daily PnL Log'!I444&lt;&gt;"",'Daily PnL Log'!I444,"")</f>
        <v>0</v>
      </c>
      <c r="J50" s="13">
        <f>IF('Daily PnL Log'!J444&lt;&gt;"",'Daily PnL Log'!J444,"")</f>
        <v>15558.2</v>
      </c>
      <c r="K50" s="13">
        <f>IF('Daily PnL Log'!K444&lt;&gt;"",'Daily PnL Log'!K444,"")</f>
        <v>-89.07</v>
      </c>
      <c r="L50" s="13">
        <f>IF('Daily PnL Log'!L444&lt;&gt;"",'Daily PnL Log'!L444,"")</f>
        <v>-630.89</v>
      </c>
      <c r="M50" s="13">
        <f>IF('Daily PnL Log'!M444&lt;&gt;"",'Daily PnL Log'!M444,"")</f>
        <v>-719.96</v>
      </c>
      <c r="N50" s="13">
        <f>IF('Daily PnL Log'!N444&lt;&gt;"",'Daily PnL Log'!N444,"")</f>
        <v>14838.240000000002</v>
      </c>
      <c r="O50" s="13">
        <f t="shared" ref="O50:U50" si="1">C50</f>
        <v>444.1</v>
      </c>
      <c r="P50" s="13">
        <f t="shared" si="1"/>
        <v>9418.7999999999993</v>
      </c>
      <c r="Q50" s="13">
        <f t="shared" si="1"/>
        <v>-23826.9</v>
      </c>
      <c r="R50" s="13">
        <f t="shared" si="1"/>
        <v>55181.9</v>
      </c>
      <c r="S50" s="13">
        <f t="shared" si="1"/>
        <v>-25659.7</v>
      </c>
      <c r="T50" s="13">
        <f t="shared" si="1"/>
        <v>0</v>
      </c>
      <c r="U50" s="13">
        <f t="shared" si="1"/>
        <v>0</v>
      </c>
      <c r="V50" s="13">
        <f>SUM(O50:T50)</f>
        <v>15558.2</v>
      </c>
      <c r="W50" s="13">
        <f>IF('Daily PnL Log'!W444&lt;&gt;"",'Daily PnL Log'!W444,"")</f>
        <v>660768</v>
      </c>
      <c r="X50" s="13">
        <f>IF('Daily PnL Log'!X444&lt;&gt;"",'Daily PnL Log'!X444,"")</f>
        <v>2.2456051140491068E-2</v>
      </c>
      <c r="Y50" s="13">
        <f>IF('Daily PnL Log'!Y444&lt;&gt;"",'Daily PnL Log'!Y444,"")</f>
        <v>-1077.03</v>
      </c>
      <c r="Z50" s="13" t="str">
        <f>IF('Daily PnL Log'!Z444&lt;&gt;"",'Daily PnL Log'!Z444,"")</f>
        <v/>
      </c>
      <c r="AA50" s="13">
        <f>IF('Daily PnL Log'!AC444&lt;&gt;"",'Daily PnL Log'!AC444,"")</f>
        <v>606899.15</v>
      </c>
    </row>
    <row r="51" spans="1:27" x14ac:dyDescent="0.25">
      <c r="A51" s="48" t="str">
        <f t="shared" ref="A51:A70" si="2">TEXT(B51,"mmm")</f>
        <v>Sep</v>
      </c>
      <c r="B51" s="2">
        <f>'Daily PnL Log'!B445</f>
        <v>44806</v>
      </c>
      <c r="C51" s="11">
        <f>IF('Daily PnL Log'!C445&lt;&gt;"",'Daily PnL Log'!C445,"")</f>
        <v>-5097.2</v>
      </c>
      <c r="D51" s="11">
        <f>IF('Daily PnL Log'!D445&lt;&gt;"",'Daily PnL Log'!D445,"")</f>
        <v>-15514.5</v>
      </c>
      <c r="E51" s="11">
        <f>IF('Daily PnL Log'!E445&lt;&gt;"",'Daily PnL Log'!E445,"")</f>
        <v>1298.3</v>
      </c>
      <c r="F51" s="11">
        <f>IF('Daily PnL Log'!F445&lt;&gt;"",'Daily PnL Log'!F445,"")</f>
        <v>11619.6</v>
      </c>
      <c r="G51" s="11">
        <f>IF('Daily PnL Log'!G445&lt;&gt;"",'Daily PnL Log'!G445,"")</f>
        <v>2064.3000000000002</v>
      </c>
      <c r="H51" s="11">
        <f>IF('Daily PnL Log'!H445&lt;&gt;"",'Daily PnL Log'!H445,"")</f>
        <v>0</v>
      </c>
      <c r="I51" s="11">
        <f>IF('Daily PnL Log'!I445&lt;&gt;"",'Daily PnL Log'!I445,"")</f>
        <v>0</v>
      </c>
      <c r="J51" s="11">
        <f>IF('Daily PnL Log'!J445&lt;&gt;"",'Daily PnL Log'!J445,"")</f>
        <v>-5629.5000000000009</v>
      </c>
      <c r="K51" s="11">
        <f>IF('Daily PnL Log'!K445&lt;&gt;"",'Daily PnL Log'!K445,"")</f>
        <v>-36.35</v>
      </c>
      <c r="L51" s="11">
        <f>IF('Daily PnL Log'!L445&lt;&gt;"",'Daily PnL Log'!L445,"")</f>
        <v>-257.60000000000002</v>
      </c>
      <c r="M51" s="11">
        <f>IF('Daily PnL Log'!M445&lt;&gt;"",'Daily PnL Log'!M445,"")</f>
        <v>-293.95000000000005</v>
      </c>
      <c r="N51" s="11">
        <f>IF('Daily PnL Log'!N445&lt;&gt;"",'Daily PnL Log'!N445,"")</f>
        <v>-5923.4500000000007</v>
      </c>
      <c r="O51" s="11">
        <f t="shared" ref="O51:V66" si="3">IF(C51&lt;&gt;"",O50+C51,"")</f>
        <v>-4653.0999999999995</v>
      </c>
      <c r="P51" s="11">
        <f t="shared" si="3"/>
        <v>-6095.7000000000007</v>
      </c>
      <c r="Q51" s="11">
        <f t="shared" si="3"/>
        <v>-22528.600000000002</v>
      </c>
      <c r="R51" s="11">
        <f t="shared" si="3"/>
        <v>66801.5</v>
      </c>
      <c r="S51" s="11">
        <f t="shared" si="3"/>
        <v>-23595.4</v>
      </c>
      <c r="T51" s="11">
        <f t="shared" si="3"/>
        <v>0</v>
      </c>
      <c r="U51" s="11">
        <f t="shared" si="3"/>
        <v>0</v>
      </c>
      <c r="V51" s="11">
        <f t="shared" si="3"/>
        <v>9928.7000000000007</v>
      </c>
      <c r="W51" s="11">
        <f>IF('Daily PnL Log'!W445&lt;&gt;"",'Daily PnL Log'!W445,"")</f>
        <v>594960</v>
      </c>
      <c r="X51" s="11">
        <f>IF('Daily PnL Log'!X445&lt;&gt;"",'Daily PnL Log'!X445,"")</f>
        <v>-9.9560474653758255E-3</v>
      </c>
      <c r="Y51" s="11" t="str">
        <f>IF('Daily PnL Log'!Y445&lt;&gt;"",'Daily PnL Log'!Y445,"")</f>
        <v/>
      </c>
      <c r="Z51" s="11" t="str">
        <f>IF('Daily PnL Log'!Z445&lt;&gt;"",'Daily PnL Log'!Z445,"")</f>
        <v/>
      </c>
      <c r="AA51" s="11">
        <f>IF('Daily PnL Log'!AC445&lt;&gt;"",'Daily PnL Log'!AC445,"")</f>
        <v>586683.44999999995</v>
      </c>
    </row>
    <row r="52" spans="1:27" x14ac:dyDescent="0.25">
      <c r="A52" s="47" t="str">
        <f t="shared" si="2"/>
        <v>Sep</v>
      </c>
      <c r="B52" s="14">
        <f>'Daily PnL Log'!B446</f>
        <v>44810</v>
      </c>
      <c r="C52" s="13">
        <f>IF('Daily PnL Log'!C446&lt;&gt;"",'Daily PnL Log'!C446,"")</f>
        <v>-3130.2</v>
      </c>
      <c r="D52" s="13">
        <f>IF('Daily PnL Log'!D446&lt;&gt;"",'Daily PnL Log'!D446,"")</f>
        <v>28681.9</v>
      </c>
      <c r="E52" s="13">
        <f>IF('Daily PnL Log'!E446&lt;&gt;"",'Daily PnL Log'!E446,"")</f>
        <v>1117.4000000000001</v>
      </c>
      <c r="F52" s="13">
        <f>IF('Daily PnL Log'!F446&lt;&gt;"",'Daily PnL Log'!F446,"")</f>
        <v>-20571.8</v>
      </c>
      <c r="G52" s="13">
        <f>IF('Daily PnL Log'!G446&lt;&gt;"",'Daily PnL Log'!G446,"")</f>
        <v>7207.8</v>
      </c>
      <c r="H52" s="13">
        <f>IF('Daily PnL Log'!H446&lt;&gt;"",'Daily PnL Log'!H446,"")</f>
        <v>0</v>
      </c>
      <c r="I52" s="13">
        <f>IF('Daily PnL Log'!I446&lt;&gt;"",'Daily PnL Log'!I446,"")</f>
        <v>0</v>
      </c>
      <c r="J52" s="13">
        <f>IF('Daily PnL Log'!J446&lt;&gt;"",'Daily PnL Log'!J446,"")</f>
        <v>13305.100000000002</v>
      </c>
      <c r="K52" s="13">
        <f>IF('Daily PnL Log'!K446&lt;&gt;"",'Daily PnL Log'!K446,"")</f>
        <v>-40.11</v>
      </c>
      <c r="L52" s="13">
        <f>IF('Daily PnL Log'!L446&lt;&gt;"",'Daily PnL Log'!L446,"")</f>
        <v>-284.27999999999997</v>
      </c>
      <c r="M52" s="13">
        <f>IF('Daily PnL Log'!M446&lt;&gt;"",'Daily PnL Log'!M446,"")</f>
        <v>-324.39</v>
      </c>
      <c r="N52" s="13">
        <f>IF('Daily PnL Log'!N446&lt;&gt;"",'Daily PnL Log'!N446,"")</f>
        <v>12980.710000000003</v>
      </c>
      <c r="O52" s="13">
        <f t="shared" si="3"/>
        <v>-7783.2999999999993</v>
      </c>
      <c r="P52" s="13">
        <f t="shared" si="3"/>
        <v>22586.2</v>
      </c>
      <c r="Q52" s="13">
        <f t="shared" si="3"/>
        <v>-21411.200000000001</v>
      </c>
      <c r="R52" s="13">
        <f t="shared" si="3"/>
        <v>46229.7</v>
      </c>
      <c r="S52" s="13">
        <f t="shared" si="3"/>
        <v>-16387.600000000002</v>
      </c>
      <c r="T52" s="13">
        <f t="shared" si="3"/>
        <v>0</v>
      </c>
      <c r="U52" s="13">
        <f t="shared" si="3"/>
        <v>0</v>
      </c>
      <c r="V52" s="13">
        <f t="shared" si="3"/>
        <v>23233.800000000003</v>
      </c>
      <c r="W52" s="13">
        <f>IF('Daily PnL Log'!W446&lt;&gt;"",'Daily PnL Log'!W446,"")</f>
        <v>665723</v>
      </c>
      <c r="X52" s="13">
        <f>IF('Daily PnL Log'!X446&lt;&gt;"",'Daily PnL Log'!X446,"")</f>
        <v>1.9498665360818242E-2</v>
      </c>
      <c r="Y52" s="13">
        <f>IF('Daily PnL Log'!Y446&lt;&gt;"",'Daily PnL Log'!Y446,"")</f>
        <v>-871.51</v>
      </c>
      <c r="Z52" s="13" t="str">
        <f>IF('Daily PnL Log'!Z446&lt;&gt;"",'Daily PnL Log'!Z446,"")</f>
        <v/>
      </c>
      <c r="AA52" s="13">
        <f>IF('Daily PnL Log'!AC446&lt;&gt;"",'Daily PnL Log'!AC446,"")</f>
        <v>601693.81000000006</v>
      </c>
    </row>
    <row r="53" spans="1:27" x14ac:dyDescent="0.25">
      <c r="A53" s="48" t="str">
        <f t="shared" si="2"/>
        <v>Sep</v>
      </c>
      <c r="B53" s="2">
        <f>'Daily PnL Log'!B447</f>
        <v>44811</v>
      </c>
      <c r="C53" s="11">
        <f>IF('Daily PnL Log'!C447&lt;&gt;"",'Daily PnL Log'!C447,"")</f>
        <v>-13200.5</v>
      </c>
      <c r="D53" s="11">
        <f>IF('Daily PnL Log'!D447&lt;&gt;"",'Daily PnL Log'!D447,"")</f>
        <v>14450.1</v>
      </c>
      <c r="E53" s="11">
        <f>IF('Daily PnL Log'!E447&lt;&gt;"",'Daily PnL Log'!E447,"")</f>
        <v>1835.1</v>
      </c>
      <c r="F53" s="11">
        <f>IF('Daily PnL Log'!F447&lt;&gt;"",'Daily PnL Log'!F447,"")</f>
        <v>18806.7</v>
      </c>
      <c r="G53" s="11">
        <f>IF('Daily PnL Log'!G447&lt;&gt;"",'Daily PnL Log'!G447,"")</f>
        <v>-5860.4</v>
      </c>
      <c r="H53" s="11">
        <f>IF('Daily PnL Log'!H447&lt;&gt;"",'Daily PnL Log'!H447,"")</f>
        <v>0</v>
      </c>
      <c r="I53" s="11">
        <f>IF('Daily PnL Log'!I447&lt;&gt;"",'Daily PnL Log'!I447,"")</f>
        <v>0</v>
      </c>
      <c r="J53" s="11">
        <f>IF('Daily PnL Log'!J447&lt;&gt;"",'Daily PnL Log'!J447,"")</f>
        <v>16031.000000000002</v>
      </c>
      <c r="K53" s="11">
        <f>IF('Daily PnL Log'!K447&lt;&gt;"",'Daily PnL Log'!K447,"")</f>
        <v>-87.8</v>
      </c>
      <c r="L53" s="11">
        <f>IF('Daily PnL Log'!L447&lt;&gt;"",'Daily PnL Log'!L447,"")</f>
        <v>-621.23</v>
      </c>
      <c r="M53" s="11">
        <f>IF('Daily PnL Log'!M447&lt;&gt;"",'Daily PnL Log'!M447,"")</f>
        <v>-709.03</v>
      </c>
      <c r="N53" s="11">
        <f>IF('Daily PnL Log'!N447&lt;&gt;"",'Daily PnL Log'!N447,"")</f>
        <v>15321.970000000001</v>
      </c>
      <c r="O53" s="11">
        <f t="shared" si="3"/>
        <v>-20983.8</v>
      </c>
      <c r="P53" s="11">
        <f t="shared" si="3"/>
        <v>37036.300000000003</v>
      </c>
      <c r="Q53" s="11">
        <f t="shared" si="3"/>
        <v>-19576.100000000002</v>
      </c>
      <c r="R53" s="11">
        <f t="shared" si="3"/>
        <v>65036.399999999994</v>
      </c>
      <c r="S53" s="11">
        <f t="shared" si="3"/>
        <v>-22248</v>
      </c>
      <c r="T53" s="11">
        <f t="shared" si="3"/>
        <v>0</v>
      </c>
      <c r="U53" s="11">
        <f t="shared" si="3"/>
        <v>0</v>
      </c>
      <c r="V53" s="11">
        <f t="shared" si="3"/>
        <v>39264.800000000003</v>
      </c>
      <c r="W53" s="11">
        <f>IF('Daily PnL Log'!W447&lt;&gt;"",'Daily PnL Log'!W447,"")</f>
        <v>757590</v>
      </c>
      <c r="X53" s="11">
        <f>IF('Daily PnL Log'!X447&lt;&gt;"",'Daily PnL Log'!X447,"")</f>
        <v>2.0224620177140672E-2</v>
      </c>
      <c r="Y53" s="11" t="str">
        <f>IF('Daily PnL Log'!Y447&lt;&gt;"",'Daily PnL Log'!Y447,"")</f>
        <v/>
      </c>
      <c r="Z53" s="11" t="str">
        <f>IF('Daily PnL Log'!Z447&lt;&gt;"",'Daily PnL Log'!Z447,"")</f>
        <v/>
      </c>
      <c r="AA53" s="11">
        <f>IF('Daily PnL Log'!AC447&lt;&gt;"",'Daily PnL Log'!AC447,"")</f>
        <v>593139.03</v>
      </c>
    </row>
    <row r="54" spans="1:27" x14ac:dyDescent="0.25">
      <c r="A54" s="47" t="str">
        <f t="shared" si="2"/>
        <v>Sep</v>
      </c>
      <c r="B54" s="14">
        <f>'Daily PnL Log'!B448</f>
        <v>44812</v>
      </c>
      <c r="C54" s="13">
        <f>IF('Daily PnL Log'!C448&lt;&gt;"",'Daily PnL Log'!C448,"")</f>
        <v>7241.5</v>
      </c>
      <c r="D54" s="13">
        <f>IF('Daily PnL Log'!D448&lt;&gt;"",'Daily PnL Log'!D448,"")</f>
        <v>-7623.4</v>
      </c>
      <c r="E54" s="13">
        <f>IF('Daily PnL Log'!E448&lt;&gt;"",'Daily PnL Log'!E448,"")</f>
        <v>-4038.4</v>
      </c>
      <c r="F54" s="13">
        <f>IF('Daily PnL Log'!F448&lt;&gt;"",'Daily PnL Log'!F448,"")</f>
        <v>-10463.299999999999</v>
      </c>
      <c r="G54" s="13">
        <f>IF('Daily PnL Log'!G448&lt;&gt;"",'Daily PnL Log'!G448,"")</f>
        <v>-972.4</v>
      </c>
      <c r="H54" s="13">
        <f>IF('Daily PnL Log'!H448&lt;&gt;"",'Daily PnL Log'!H448,"")</f>
        <v>0</v>
      </c>
      <c r="I54" s="13">
        <f>IF('Daily PnL Log'!I448&lt;&gt;"",'Daily PnL Log'!I448,"")</f>
        <v>0</v>
      </c>
      <c r="J54" s="13">
        <f>IF('Daily PnL Log'!J448&lt;&gt;"",'Daily PnL Log'!J448,"")</f>
        <v>-15855.999999999998</v>
      </c>
      <c r="K54" s="13">
        <f>IF('Daily PnL Log'!K448&lt;&gt;"",'Daily PnL Log'!K448,"")</f>
        <v>-77.02</v>
      </c>
      <c r="L54" s="13">
        <f>IF('Daily PnL Log'!L448&lt;&gt;"",'Daily PnL Log'!L448,"")</f>
        <v>-544.64</v>
      </c>
      <c r="M54" s="13">
        <f>IF('Daily PnL Log'!M448&lt;&gt;"",'Daily PnL Log'!M448,"")</f>
        <v>-621.66</v>
      </c>
      <c r="N54" s="13">
        <f>IF('Daily PnL Log'!N448&lt;&gt;"",'Daily PnL Log'!N448,"")</f>
        <v>-16477.66</v>
      </c>
      <c r="O54" s="13">
        <f t="shared" si="3"/>
        <v>-13742.3</v>
      </c>
      <c r="P54" s="13">
        <f t="shared" si="3"/>
        <v>29412.9</v>
      </c>
      <c r="Q54" s="13">
        <f t="shared" si="3"/>
        <v>-23614.500000000004</v>
      </c>
      <c r="R54" s="13">
        <f t="shared" si="3"/>
        <v>54573.099999999991</v>
      </c>
      <c r="S54" s="13">
        <f t="shared" si="3"/>
        <v>-23220.400000000001</v>
      </c>
      <c r="T54" s="13">
        <f t="shared" si="3"/>
        <v>0</v>
      </c>
      <c r="U54" s="13">
        <f t="shared" si="3"/>
        <v>0</v>
      </c>
      <c r="V54" s="13">
        <f t="shared" si="3"/>
        <v>23408.800000000003</v>
      </c>
      <c r="W54" s="13">
        <f>IF('Daily PnL Log'!W448&lt;&gt;"",'Daily PnL Log'!W448,"")</f>
        <v>644587</v>
      </c>
      <c r="X54" s="13">
        <f>IF('Daily PnL Log'!X448&lt;&gt;"",'Daily PnL Log'!X448,"")</f>
        <v>-2.5563128018405584E-2</v>
      </c>
      <c r="Y54" s="13" t="str">
        <f>IF('Daily PnL Log'!Y448&lt;&gt;"",'Daily PnL Log'!Y448,"")</f>
        <v/>
      </c>
      <c r="Z54" s="13" t="str">
        <f>IF('Daily PnL Log'!Z448&lt;&gt;"",'Daily PnL Log'!Z448,"")</f>
        <v/>
      </c>
      <c r="AA54" s="13">
        <f>IF('Daily PnL Log'!AC448&lt;&gt;"",'Daily PnL Log'!AC448,"")</f>
        <v>605957.12</v>
      </c>
    </row>
    <row r="55" spans="1:27" x14ac:dyDescent="0.25">
      <c r="A55" s="48" t="str">
        <f t="shared" si="2"/>
        <v>Sep</v>
      </c>
      <c r="B55" s="2">
        <f>'Daily PnL Log'!B449</f>
        <v>44813</v>
      </c>
      <c r="C55" s="11">
        <f>IF('Daily PnL Log'!C449&lt;&gt;"",'Daily PnL Log'!C449,"")</f>
        <v>1599.9</v>
      </c>
      <c r="D55" s="11">
        <f>IF('Daily PnL Log'!D449&lt;&gt;"",'Daily PnL Log'!D449,"")</f>
        <v>-1017.9</v>
      </c>
      <c r="E55" s="11">
        <f>IF('Daily PnL Log'!E449&lt;&gt;"",'Daily PnL Log'!E449,"")</f>
        <v>1376</v>
      </c>
      <c r="F55" s="11">
        <f>IF('Daily PnL Log'!F449&lt;&gt;"",'Daily PnL Log'!F449,"")</f>
        <v>57.2</v>
      </c>
      <c r="G55" s="11">
        <f>IF('Daily PnL Log'!G449&lt;&gt;"",'Daily PnL Log'!G449,"")</f>
        <v>5029.3</v>
      </c>
      <c r="H55" s="11">
        <f>IF('Daily PnL Log'!H449&lt;&gt;"",'Daily PnL Log'!H449,"")</f>
        <v>0</v>
      </c>
      <c r="I55" s="11">
        <f>IF('Daily PnL Log'!I449&lt;&gt;"",'Daily PnL Log'!I449,"")</f>
        <v>0</v>
      </c>
      <c r="J55" s="11">
        <f>IF('Daily PnL Log'!J449&lt;&gt;"",'Daily PnL Log'!J449,"")</f>
        <v>7044.5</v>
      </c>
      <c r="K55" s="11">
        <f>IF('Daily PnL Log'!K449&lt;&gt;"",'Daily PnL Log'!K449,"")</f>
        <v>-59.84</v>
      </c>
      <c r="L55" s="11">
        <f>IF('Daily PnL Log'!L449&lt;&gt;"",'Daily PnL Log'!L449,"")</f>
        <v>-423.66</v>
      </c>
      <c r="M55" s="11">
        <f>IF('Daily PnL Log'!M449&lt;&gt;"",'Daily PnL Log'!M449,"")</f>
        <v>-483.5</v>
      </c>
      <c r="N55" s="11">
        <f>IF('Daily PnL Log'!N449&lt;&gt;"",'Daily PnL Log'!N449,"")</f>
        <v>6561</v>
      </c>
      <c r="O55" s="11">
        <f t="shared" si="3"/>
        <v>-12142.4</v>
      </c>
      <c r="P55" s="11">
        <f t="shared" si="3"/>
        <v>28395</v>
      </c>
      <c r="Q55" s="11">
        <f t="shared" si="3"/>
        <v>-22238.500000000004</v>
      </c>
      <c r="R55" s="11">
        <f t="shared" si="3"/>
        <v>54630.299999999988</v>
      </c>
      <c r="S55" s="11">
        <f t="shared" si="3"/>
        <v>-18191.100000000002</v>
      </c>
      <c r="T55" s="11">
        <f t="shared" si="3"/>
        <v>0</v>
      </c>
      <c r="U55" s="11">
        <f t="shared" si="3"/>
        <v>0</v>
      </c>
      <c r="V55" s="11">
        <f t="shared" si="3"/>
        <v>30453.300000000003</v>
      </c>
      <c r="W55" s="11">
        <f>IF('Daily PnL Log'!W449&lt;&gt;"",'Daily PnL Log'!W449,"")</f>
        <v>726193</v>
      </c>
      <c r="X55" s="11">
        <f>IF('Daily PnL Log'!X449&lt;&gt;"",'Daily PnL Log'!X449,"")</f>
        <v>9.0347882725391182E-3</v>
      </c>
      <c r="Y55" s="11" t="str">
        <f>IF('Daily PnL Log'!Y449&lt;&gt;"",'Daily PnL Log'!Y449,"")</f>
        <v/>
      </c>
      <c r="Z55" s="11" t="str">
        <f>IF('Daily PnL Log'!Z449&lt;&gt;"",'Daily PnL Log'!Z449,"")</f>
        <v/>
      </c>
      <c r="AA55" s="11">
        <f>IF('Daily PnL Log'!AC449&lt;&gt;"",'Daily PnL Log'!AC449,"")</f>
        <v>547201.62</v>
      </c>
    </row>
    <row r="56" spans="1:27" x14ac:dyDescent="0.25">
      <c r="A56" s="47" t="str">
        <f t="shared" si="2"/>
        <v>Sep</v>
      </c>
      <c r="B56" s="14">
        <f>'Daily PnL Log'!B450</f>
        <v>44816</v>
      </c>
      <c r="C56" s="13">
        <f>IF('Daily PnL Log'!C450&lt;&gt;"",'Daily PnL Log'!C450,"")</f>
        <v>24117.4</v>
      </c>
      <c r="D56" s="13">
        <f>IF('Daily PnL Log'!D450&lt;&gt;"",'Daily PnL Log'!D450,"")</f>
        <v>31725</v>
      </c>
      <c r="E56" s="13">
        <f>IF('Daily PnL Log'!E450&lt;&gt;"",'Daily PnL Log'!E450,"")</f>
        <v>-1327.8</v>
      </c>
      <c r="F56" s="13">
        <f>IF('Daily PnL Log'!F450&lt;&gt;"",'Daily PnL Log'!F450,"")</f>
        <v>25273.599999999999</v>
      </c>
      <c r="G56" s="13">
        <f>IF('Daily PnL Log'!G450&lt;&gt;"",'Daily PnL Log'!G450,"")</f>
        <v>1622.9</v>
      </c>
      <c r="H56" s="13">
        <f>IF('Daily PnL Log'!H450&lt;&gt;"",'Daily PnL Log'!H450,"")</f>
        <v>0</v>
      </c>
      <c r="I56" s="13">
        <f>IF('Daily PnL Log'!I450&lt;&gt;"",'Daily PnL Log'!I450,"")</f>
        <v>0</v>
      </c>
      <c r="J56" s="13">
        <f>IF('Daily PnL Log'!J450&lt;&gt;"",'Daily PnL Log'!J450,"")</f>
        <v>81411.099999999991</v>
      </c>
      <c r="K56" s="13">
        <f>IF('Daily PnL Log'!K450&lt;&gt;"",'Daily PnL Log'!K450,"")</f>
        <v>-140.08000000000001</v>
      </c>
      <c r="L56" s="13">
        <f>IF('Daily PnL Log'!L450&lt;&gt;"",'Daily PnL Log'!L450,"")</f>
        <v>-990.1</v>
      </c>
      <c r="M56" s="13">
        <f>IF('Daily PnL Log'!M450&lt;&gt;"",'Daily PnL Log'!M450,"")</f>
        <v>-1130.18</v>
      </c>
      <c r="N56" s="13">
        <f>IF('Daily PnL Log'!N450&lt;&gt;"",'Daily PnL Log'!N450,"")</f>
        <v>80280.92</v>
      </c>
      <c r="O56" s="13">
        <f t="shared" si="3"/>
        <v>11975.000000000002</v>
      </c>
      <c r="P56" s="13">
        <f t="shared" si="3"/>
        <v>60120</v>
      </c>
      <c r="Q56" s="13">
        <f t="shared" si="3"/>
        <v>-23566.300000000003</v>
      </c>
      <c r="R56" s="13">
        <f t="shared" si="3"/>
        <v>79903.899999999994</v>
      </c>
      <c r="S56" s="13">
        <f t="shared" si="3"/>
        <v>-16568.2</v>
      </c>
      <c r="T56" s="13">
        <f t="shared" si="3"/>
        <v>0</v>
      </c>
      <c r="U56" s="13">
        <f t="shared" si="3"/>
        <v>0</v>
      </c>
      <c r="V56" s="13">
        <f t="shared" si="3"/>
        <v>111864.4</v>
      </c>
      <c r="W56" s="13">
        <f>IF('Daily PnL Log'!W450&lt;&gt;"",'Daily PnL Log'!W450,"")</f>
        <v>567988</v>
      </c>
      <c r="X56" s="13">
        <f>IF('Daily PnL Log'!X450&lt;&gt;"",'Daily PnL Log'!X450,"")</f>
        <v>0.14134263399930985</v>
      </c>
      <c r="Y56" s="13">
        <f>IF('Daily PnL Log'!Y450&lt;&gt;"",'Daily PnL Log'!Y450,"")</f>
        <v>-4861.1499999999996</v>
      </c>
      <c r="Z56" s="13" t="str">
        <f>IF('Daily PnL Log'!Z450&lt;&gt;"",'Daily PnL Log'!Z450,"")</f>
        <v/>
      </c>
      <c r="AA56" s="13">
        <f>IF('Daily PnL Log'!AC450&lt;&gt;"",'Daily PnL Log'!AC450,"")</f>
        <v>659111.43999999994</v>
      </c>
    </row>
    <row r="57" spans="1:27" x14ac:dyDescent="0.25">
      <c r="A57" s="48" t="str">
        <f t="shared" si="2"/>
        <v>Sep</v>
      </c>
      <c r="B57" s="2">
        <f>'Daily PnL Log'!B451</f>
        <v>44817</v>
      </c>
      <c r="C57" s="11">
        <f>IF('Daily PnL Log'!C451&lt;&gt;"",'Daily PnL Log'!C451,"")</f>
        <v>-11170.5</v>
      </c>
      <c r="D57" s="11">
        <f>IF('Daily PnL Log'!D451&lt;&gt;"",'Daily PnL Log'!D451,"")</f>
        <v>5311.7</v>
      </c>
      <c r="E57" s="11">
        <f>IF('Daily PnL Log'!E451&lt;&gt;"",'Daily PnL Log'!E451,"")</f>
        <v>-2086.1999999999998</v>
      </c>
      <c r="F57" s="11">
        <f>IF('Daily PnL Log'!F451&lt;&gt;"",'Daily PnL Log'!F451,"")</f>
        <v>-15708</v>
      </c>
      <c r="G57" s="11">
        <f>IF('Daily PnL Log'!G451&lt;&gt;"",'Daily PnL Log'!G451,"")</f>
        <v>13156.3</v>
      </c>
      <c r="H57" s="11">
        <f>IF('Daily PnL Log'!H451&lt;&gt;"",'Daily PnL Log'!H451,"")</f>
        <v>0</v>
      </c>
      <c r="I57" s="11">
        <f>IF('Daily PnL Log'!I451&lt;&gt;"",'Daily PnL Log'!I451,"")</f>
        <v>0</v>
      </c>
      <c r="J57" s="11">
        <f>IF('Daily PnL Log'!J451&lt;&gt;"",'Daily PnL Log'!J451,"")</f>
        <v>-10496.7</v>
      </c>
      <c r="K57" s="11">
        <f>IF('Daily PnL Log'!K451&lt;&gt;"",'Daily PnL Log'!K451,"")</f>
        <v>-48.25</v>
      </c>
      <c r="L57" s="11">
        <f>IF('Daily PnL Log'!L451&lt;&gt;"",'Daily PnL Log'!L451,"")</f>
        <v>-341.08</v>
      </c>
      <c r="M57" s="11">
        <f>IF('Daily PnL Log'!M451&lt;&gt;"",'Daily PnL Log'!M451,"")</f>
        <v>-389.33</v>
      </c>
      <c r="N57" s="11">
        <f>IF('Daily PnL Log'!N451&lt;&gt;"",'Daily PnL Log'!N451,"")</f>
        <v>-10886.03</v>
      </c>
      <c r="O57" s="11">
        <f t="shared" si="3"/>
        <v>804.50000000000182</v>
      </c>
      <c r="P57" s="11">
        <f t="shared" si="3"/>
        <v>65431.7</v>
      </c>
      <c r="Q57" s="11">
        <f t="shared" si="3"/>
        <v>-25652.500000000004</v>
      </c>
      <c r="R57" s="11">
        <f t="shared" si="3"/>
        <v>64195.899999999994</v>
      </c>
      <c r="S57" s="11">
        <f t="shared" si="3"/>
        <v>-3411.9000000000015</v>
      </c>
      <c r="T57" s="11">
        <f t="shared" si="3"/>
        <v>0</v>
      </c>
      <c r="U57" s="11">
        <f t="shared" si="3"/>
        <v>0</v>
      </c>
      <c r="V57" s="11">
        <f t="shared" si="3"/>
        <v>101367.7</v>
      </c>
      <c r="W57" s="11">
        <f>IF('Daily PnL Log'!W451&lt;&gt;"",'Daily PnL Log'!W451,"")</f>
        <v>565216</v>
      </c>
      <c r="X57" s="11">
        <f>IF('Daily PnL Log'!X451&lt;&gt;"",'Daily PnL Log'!X451,"")</f>
        <v>-1.9259946639868655E-2</v>
      </c>
      <c r="Y57" s="11">
        <f>IF('Daily PnL Log'!Y451&lt;&gt;"",'Daily PnL Log'!Y451,"")</f>
        <v>-250</v>
      </c>
      <c r="Z57" s="11" t="str">
        <f>IF('Daily PnL Log'!Z451&lt;&gt;"",'Daily PnL Log'!Z451,"")</f>
        <v/>
      </c>
      <c r="AA57" s="11">
        <f>IF('Daily PnL Log'!AC451&lt;&gt;"",'Daily PnL Log'!AC451,"")</f>
        <v>616506.11</v>
      </c>
    </row>
    <row r="58" spans="1:27" x14ac:dyDescent="0.25">
      <c r="A58" s="47" t="str">
        <f t="shared" si="2"/>
        <v>Sep</v>
      </c>
      <c r="B58" s="14">
        <f>'Daily PnL Log'!B452</f>
        <v>44818</v>
      </c>
      <c r="C58" s="13">
        <f>IF('Daily PnL Log'!C452&lt;&gt;"",'Daily PnL Log'!C452,"")</f>
        <v>512.9</v>
      </c>
      <c r="D58" s="13">
        <f>IF('Daily PnL Log'!D452&lt;&gt;"",'Daily PnL Log'!D452,"")</f>
        <v>-8429.5</v>
      </c>
      <c r="E58" s="13">
        <f>IF('Daily PnL Log'!E452&lt;&gt;"",'Daily PnL Log'!E452,"")</f>
        <v>2037.3</v>
      </c>
      <c r="F58" s="13">
        <f>IF('Daily PnL Log'!F452&lt;&gt;"",'Daily PnL Log'!F452,"")</f>
        <v>-15982.8</v>
      </c>
      <c r="G58" s="13">
        <f>IF('Daily PnL Log'!G452&lt;&gt;"",'Daily PnL Log'!G452,"")</f>
        <v>8963.1</v>
      </c>
      <c r="H58" s="13">
        <f>IF('Daily PnL Log'!H452&lt;&gt;"",'Daily PnL Log'!H452,"")</f>
        <v>0</v>
      </c>
      <c r="I58" s="13">
        <f>IF('Daily PnL Log'!I452&lt;&gt;"",'Daily PnL Log'!I452,"")</f>
        <v>0</v>
      </c>
      <c r="J58" s="13">
        <f>IF('Daily PnL Log'!J452&lt;&gt;"",'Daily PnL Log'!J452,"")</f>
        <v>-12898.999999999998</v>
      </c>
      <c r="K58" s="13">
        <f>IF('Daily PnL Log'!K452&lt;&gt;"",'Daily PnL Log'!K452,"")</f>
        <v>-34.200000000000003</v>
      </c>
      <c r="L58" s="13">
        <f>IF('Daily PnL Log'!L452&lt;&gt;"",'Daily PnL Log'!L452,"")</f>
        <v>-242.13</v>
      </c>
      <c r="M58" s="13">
        <f>IF('Daily PnL Log'!M452&lt;&gt;"",'Daily PnL Log'!M452,"")</f>
        <v>-276.33</v>
      </c>
      <c r="N58" s="13">
        <f>IF('Daily PnL Log'!N452&lt;&gt;"",'Daily PnL Log'!N452,"")</f>
        <v>-13175.329999999998</v>
      </c>
      <c r="O58" s="13">
        <f t="shared" si="3"/>
        <v>1317.4000000000019</v>
      </c>
      <c r="P58" s="13">
        <f t="shared" si="3"/>
        <v>57002.2</v>
      </c>
      <c r="Q58" s="13">
        <f t="shared" si="3"/>
        <v>-23615.200000000004</v>
      </c>
      <c r="R58" s="13">
        <f t="shared" si="3"/>
        <v>48213.099999999991</v>
      </c>
      <c r="S58" s="13">
        <f t="shared" si="3"/>
        <v>5551.1999999999989</v>
      </c>
      <c r="T58" s="13">
        <f t="shared" si="3"/>
        <v>0</v>
      </c>
      <c r="U58" s="13">
        <f t="shared" si="3"/>
        <v>0</v>
      </c>
      <c r="V58" s="13">
        <f t="shared" si="3"/>
        <v>88468.7</v>
      </c>
      <c r="W58" s="13">
        <f>IF('Daily PnL Log'!W452&lt;&gt;"",'Daily PnL Log'!W452,"")</f>
        <v>761650</v>
      </c>
      <c r="X58" s="13">
        <f>IF('Daily PnL Log'!X452&lt;&gt;"",'Daily PnL Log'!X452,"")</f>
        <v>-1.7298404779098008E-2</v>
      </c>
      <c r="Y58" s="13" t="str">
        <f>IF('Daily PnL Log'!Y452&lt;&gt;"",'Daily PnL Log'!Y452,"")</f>
        <v/>
      </c>
      <c r="Z58" s="13" t="str">
        <f>IF('Daily PnL Log'!Z452&lt;&gt;"",'Daily PnL Log'!Z452,"")</f>
        <v/>
      </c>
      <c r="AA58" s="13">
        <f>IF('Daily PnL Log'!AC452&lt;&gt;"",'Daily PnL Log'!AC452,"")</f>
        <v>689811.28</v>
      </c>
    </row>
    <row r="59" spans="1:27" x14ac:dyDescent="0.25">
      <c r="A59" s="48" t="str">
        <f t="shared" si="2"/>
        <v>Sep</v>
      </c>
      <c r="B59" s="2">
        <f>'Daily PnL Log'!B453</f>
        <v>44819</v>
      </c>
      <c r="C59" s="11">
        <f>IF('Daily PnL Log'!C453&lt;&gt;"",'Daily PnL Log'!C453,"")</f>
        <v>-6636.7</v>
      </c>
      <c r="D59" s="11">
        <f>IF('Daily PnL Log'!D453&lt;&gt;"",'Daily PnL Log'!D453,"")</f>
        <v>-2584.8000000000002</v>
      </c>
      <c r="E59" s="11">
        <f>IF('Daily PnL Log'!E453&lt;&gt;"",'Daily PnL Log'!E453,"")</f>
        <v>-1828.6</v>
      </c>
      <c r="F59" s="11">
        <f>IF('Daily PnL Log'!F453&lt;&gt;"",'Daily PnL Log'!F453,"")</f>
        <v>7620</v>
      </c>
      <c r="G59" s="11">
        <f>IF('Daily PnL Log'!G453&lt;&gt;"",'Daily PnL Log'!G453,"")</f>
        <v>1338.7</v>
      </c>
      <c r="H59" s="11">
        <f>IF('Daily PnL Log'!H453&lt;&gt;"",'Daily PnL Log'!H453,"")</f>
        <v>0</v>
      </c>
      <c r="I59" s="11">
        <f>IF('Daily PnL Log'!I453&lt;&gt;"",'Daily PnL Log'!I453,"")</f>
        <v>0</v>
      </c>
      <c r="J59" s="11">
        <f>IF('Daily PnL Log'!J453&lt;&gt;"",'Daily PnL Log'!J453,"")</f>
        <v>-2091.4000000000005</v>
      </c>
      <c r="K59" s="11">
        <f>IF('Daily PnL Log'!K453&lt;&gt;"",'Daily PnL Log'!K453,"")</f>
        <v>-48.97</v>
      </c>
      <c r="L59" s="11">
        <f>IF('Daily PnL Log'!L453&lt;&gt;"",'Daily PnL Log'!L453,"")</f>
        <v>-346.15</v>
      </c>
      <c r="M59" s="11">
        <f>IF('Daily PnL Log'!M453&lt;&gt;"",'Daily PnL Log'!M453,"")</f>
        <v>-395.12</v>
      </c>
      <c r="N59" s="11">
        <f>IF('Daily PnL Log'!N453&lt;&gt;"",'Daily PnL Log'!N453,"")</f>
        <v>-2486.5200000000004</v>
      </c>
      <c r="O59" s="11">
        <f t="shared" si="3"/>
        <v>-5319.2999999999975</v>
      </c>
      <c r="P59" s="11">
        <f t="shared" si="3"/>
        <v>54417.399999999994</v>
      </c>
      <c r="Q59" s="11">
        <f t="shared" si="3"/>
        <v>-25443.800000000003</v>
      </c>
      <c r="R59" s="11">
        <f t="shared" si="3"/>
        <v>55833.099999999991</v>
      </c>
      <c r="S59" s="11">
        <f t="shared" si="3"/>
        <v>6889.8999999999987</v>
      </c>
      <c r="T59" s="11">
        <f t="shared" si="3"/>
        <v>0</v>
      </c>
      <c r="U59" s="11">
        <f t="shared" si="3"/>
        <v>0</v>
      </c>
      <c r="V59" s="11">
        <f t="shared" si="3"/>
        <v>86377.3</v>
      </c>
      <c r="W59" s="11">
        <f>IF('Daily PnL Log'!W453&lt;&gt;"",'Daily PnL Log'!W453,"")</f>
        <v>855557</v>
      </c>
      <c r="X59" s="11">
        <f>IF('Daily PnL Log'!X453&lt;&gt;"",'Daily PnL Log'!X453,"")</f>
        <v>-2.9063171711528283E-3</v>
      </c>
      <c r="Y59" s="11">
        <f>IF('Daily PnL Log'!Y453&lt;&gt;"",'Daily PnL Log'!Y453,"")</f>
        <v>-480</v>
      </c>
      <c r="Z59" s="11" t="str">
        <f>IF('Daily PnL Log'!Z453&lt;&gt;"",'Daily PnL Log'!Z453,"")</f>
        <v/>
      </c>
      <c r="AA59" s="11">
        <f>IF('Daily PnL Log'!AC453&lt;&gt;"",'Daily PnL Log'!AC453,"")</f>
        <v>665956.66</v>
      </c>
    </row>
    <row r="60" spans="1:27" x14ac:dyDescent="0.25">
      <c r="A60" s="47" t="str">
        <f t="shared" si="2"/>
        <v>Sep</v>
      </c>
      <c r="B60" s="14">
        <f>'Daily PnL Log'!B454</f>
        <v>44820</v>
      </c>
      <c r="C60" s="13">
        <f>IF('Daily PnL Log'!C454&lt;&gt;"",'Daily PnL Log'!C454,"")</f>
        <v>-3203.3</v>
      </c>
      <c r="D60" s="13">
        <f>IF('Daily PnL Log'!D454&lt;&gt;"",'Daily PnL Log'!D454,"")</f>
        <v>-6733.3</v>
      </c>
      <c r="E60" s="13">
        <f>IF('Daily PnL Log'!E454&lt;&gt;"",'Daily PnL Log'!E454,"")</f>
        <v>6901.3</v>
      </c>
      <c r="F60" s="13">
        <f>IF('Daily PnL Log'!F454&lt;&gt;"",'Daily PnL Log'!F454,"")</f>
        <v>23898.400000000001</v>
      </c>
      <c r="G60" s="13">
        <f>IF('Daily PnL Log'!G454&lt;&gt;"",'Daily PnL Log'!G454,"")</f>
        <v>3924.5</v>
      </c>
      <c r="H60" s="13">
        <f>IF('Daily PnL Log'!H454&lt;&gt;"",'Daily PnL Log'!H454,"")</f>
        <v>0</v>
      </c>
      <c r="I60" s="13">
        <f>IF('Daily PnL Log'!I454&lt;&gt;"",'Daily PnL Log'!I454,"")</f>
        <v>0</v>
      </c>
      <c r="J60" s="13">
        <f>IF('Daily PnL Log'!J454&lt;&gt;"",'Daily PnL Log'!J454,"")</f>
        <v>24787.600000000002</v>
      </c>
      <c r="K60" s="13">
        <f>IF('Daily PnL Log'!K454&lt;&gt;"",'Daily PnL Log'!K454,"")</f>
        <v>-96.71</v>
      </c>
      <c r="L60" s="13">
        <f>IF('Daily PnL Log'!L454&lt;&gt;"",'Daily PnL Log'!L454,"")</f>
        <v>-681.41</v>
      </c>
      <c r="M60" s="13">
        <f>IF('Daily PnL Log'!M454&lt;&gt;"",'Daily PnL Log'!M454,"")</f>
        <v>-778.12</v>
      </c>
      <c r="N60" s="13">
        <f>IF('Daily PnL Log'!N454&lt;&gt;"",'Daily PnL Log'!N454,"")</f>
        <v>24009.480000000003</v>
      </c>
      <c r="O60" s="13">
        <f t="shared" si="3"/>
        <v>-8522.5999999999985</v>
      </c>
      <c r="P60" s="13">
        <f t="shared" si="3"/>
        <v>47684.099999999991</v>
      </c>
      <c r="Q60" s="13">
        <f t="shared" si="3"/>
        <v>-18542.500000000004</v>
      </c>
      <c r="R60" s="13">
        <f t="shared" si="3"/>
        <v>79731.5</v>
      </c>
      <c r="S60" s="13">
        <f t="shared" si="3"/>
        <v>10814.399999999998</v>
      </c>
      <c r="T60" s="13">
        <f t="shared" si="3"/>
        <v>0</v>
      </c>
      <c r="U60" s="13">
        <f t="shared" si="3"/>
        <v>0</v>
      </c>
      <c r="V60" s="13">
        <f t="shared" si="3"/>
        <v>111164.90000000001</v>
      </c>
      <c r="W60" s="13">
        <f>IF('Daily PnL Log'!W454&lt;&gt;"",'Daily PnL Log'!W454,"")</f>
        <v>705269</v>
      </c>
      <c r="X60" s="13">
        <f>IF('Daily PnL Log'!X454&lt;&gt;"",'Daily PnL Log'!X454,"")</f>
        <v>3.404301053924106E-2</v>
      </c>
      <c r="Y60" s="13" t="str">
        <f>IF('Daily PnL Log'!Y454&lt;&gt;"",'Daily PnL Log'!Y454,"")</f>
        <v/>
      </c>
      <c r="Z60" s="13" t="str">
        <f>IF('Daily PnL Log'!Z454&lt;&gt;"",'Daily PnL Log'!Z454,"")</f>
        <v/>
      </c>
      <c r="AA60" s="13">
        <f>IF('Daily PnL Log'!AC454&lt;&gt;"",'Daily PnL Log'!AC454,"")</f>
        <v>704694.29</v>
      </c>
    </row>
    <row r="61" spans="1:27" x14ac:dyDescent="0.25">
      <c r="A61" s="48" t="str">
        <f t="shared" si="2"/>
        <v>Sep</v>
      </c>
      <c r="B61" s="2">
        <f>'Daily PnL Log'!B455</f>
        <v>44823</v>
      </c>
      <c r="C61" s="11">
        <f>IF('Daily PnL Log'!C455&lt;&gt;"",'Daily PnL Log'!C455,"")</f>
        <v>1479.4</v>
      </c>
      <c r="D61" s="11">
        <f>IF('Daily PnL Log'!D455&lt;&gt;"",'Daily PnL Log'!D455,"")</f>
        <v>8284.4</v>
      </c>
      <c r="E61" s="11">
        <f>IF('Daily PnL Log'!E455&lt;&gt;"",'Daily PnL Log'!E455,"")</f>
        <v>-3748.8</v>
      </c>
      <c r="F61" s="11">
        <f>IF('Daily PnL Log'!F455&lt;&gt;"",'Daily PnL Log'!F455,"")</f>
        <v>-6989.9</v>
      </c>
      <c r="G61" s="11">
        <f>IF('Daily PnL Log'!G455&lt;&gt;"",'Daily PnL Log'!G455,"")</f>
        <v>-549.4</v>
      </c>
      <c r="H61" s="11">
        <f>IF('Daily PnL Log'!H455&lt;&gt;"",'Daily PnL Log'!H455,"")</f>
        <v>0</v>
      </c>
      <c r="I61" s="11">
        <f>IF('Daily PnL Log'!I455&lt;&gt;"",'Daily PnL Log'!I455,"")</f>
        <v>0</v>
      </c>
      <c r="J61" s="11">
        <f>IF('Daily PnL Log'!J455&lt;&gt;"",'Daily PnL Log'!J455,"")</f>
        <v>-1524.3000000000006</v>
      </c>
      <c r="K61" s="11">
        <f>IF('Daily PnL Log'!K455&lt;&gt;"",'Daily PnL Log'!K455,"")</f>
        <v>-36.04</v>
      </c>
      <c r="L61" s="11">
        <f>IF('Daily PnL Log'!L455&lt;&gt;"",'Daily PnL Log'!L455,"")</f>
        <v>-254.81</v>
      </c>
      <c r="M61" s="11">
        <f>IF('Daily PnL Log'!M455&lt;&gt;"",'Daily PnL Log'!M455,"")</f>
        <v>-290.85000000000002</v>
      </c>
      <c r="N61" s="11">
        <f>IF('Daily PnL Log'!N455&lt;&gt;"",'Daily PnL Log'!N455,"")</f>
        <v>-1815.1500000000005</v>
      </c>
      <c r="O61" s="11">
        <f t="shared" si="3"/>
        <v>-7043.1999999999989</v>
      </c>
      <c r="P61" s="11">
        <f t="shared" si="3"/>
        <v>55968.499999999993</v>
      </c>
      <c r="Q61" s="11">
        <f t="shared" si="3"/>
        <v>-22291.300000000003</v>
      </c>
      <c r="R61" s="11">
        <f t="shared" si="3"/>
        <v>72741.600000000006</v>
      </c>
      <c r="S61" s="11">
        <f t="shared" si="3"/>
        <v>10264.999999999998</v>
      </c>
      <c r="T61" s="11">
        <f t="shared" si="3"/>
        <v>0</v>
      </c>
      <c r="U61" s="11">
        <f t="shared" si="3"/>
        <v>0</v>
      </c>
      <c r="V61" s="11">
        <f t="shared" si="3"/>
        <v>109640.6</v>
      </c>
      <c r="W61" s="11">
        <f>IF('Daily PnL Log'!W455&lt;&gt;"",'Daily PnL Log'!W455,"")</f>
        <v>694446.69</v>
      </c>
      <c r="X61" s="11">
        <f>IF('Daily PnL Log'!X455&lt;&gt;"",'Daily PnL Log'!X455,"")</f>
        <v>-2.6138075479919137E-3</v>
      </c>
      <c r="Y61" s="11" t="str">
        <f>IF('Daily PnL Log'!Y455&lt;&gt;"",'Daily PnL Log'!Y455,"")</f>
        <v/>
      </c>
      <c r="Z61" s="11" t="str">
        <f>IF('Daily PnL Log'!Z455&lt;&gt;"",'Daily PnL Log'!Z455,"")</f>
        <v/>
      </c>
      <c r="AA61" s="11">
        <f>IF('Daily PnL Log'!AC455&lt;&gt;"",'Daily PnL Log'!AC455,"")</f>
        <v>694446.69</v>
      </c>
    </row>
    <row r="62" spans="1:27" x14ac:dyDescent="0.25">
      <c r="A62" s="47" t="str">
        <f t="shared" si="2"/>
        <v>Sep</v>
      </c>
      <c r="B62" s="14">
        <f>'Daily PnL Log'!B456</f>
        <v>44824</v>
      </c>
      <c r="C62" s="13">
        <f>IF('Daily PnL Log'!C456&lt;&gt;"",'Daily PnL Log'!C456,"")</f>
        <v>4399.7</v>
      </c>
      <c r="D62" s="13">
        <f>IF('Daily PnL Log'!D456&lt;&gt;"",'Daily PnL Log'!D456,"")</f>
        <v>24274.7</v>
      </c>
      <c r="E62" s="13">
        <f>IF('Daily PnL Log'!E456&lt;&gt;"",'Daily PnL Log'!E456,"")</f>
        <v>415.5</v>
      </c>
      <c r="F62" s="13">
        <f>IF('Daily PnL Log'!F456&lt;&gt;"",'Daily PnL Log'!F456,"")</f>
        <v>-12752</v>
      </c>
      <c r="G62" s="13">
        <f>IF('Daily PnL Log'!G456&lt;&gt;"",'Daily PnL Log'!G456,"")</f>
        <v>-36658.5</v>
      </c>
      <c r="H62" s="13">
        <f>IF('Daily PnL Log'!H456&lt;&gt;"",'Daily PnL Log'!H456,"")</f>
        <v>0</v>
      </c>
      <c r="I62" s="13">
        <f>IF('Daily PnL Log'!I456&lt;&gt;"",'Daily PnL Log'!I456,"")</f>
        <v>0</v>
      </c>
      <c r="J62" s="13">
        <f>IF('Daily PnL Log'!J456&lt;&gt;"",'Daily PnL Log'!J456,"")</f>
        <v>-20320.599999999999</v>
      </c>
      <c r="K62" s="13">
        <f>IF('Daily PnL Log'!K456&lt;&gt;"",'Daily PnL Log'!K456,"")</f>
        <v>-137.1</v>
      </c>
      <c r="L62" s="13">
        <f>IF('Daily PnL Log'!L456&lt;&gt;"",'Daily PnL Log'!L456,"")</f>
        <v>-952.21</v>
      </c>
      <c r="M62" s="13">
        <f>IF('Daily PnL Log'!M456&lt;&gt;"",'Daily PnL Log'!M456,"")</f>
        <v>-1089.31</v>
      </c>
      <c r="N62" s="13">
        <f>IF('Daily PnL Log'!N456&lt;&gt;"",'Daily PnL Log'!N456,"")</f>
        <v>-21409.91</v>
      </c>
      <c r="O62" s="13">
        <f t="shared" si="3"/>
        <v>-2643.4999999999991</v>
      </c>
      <c r="P62" s="13">
        <f t="shared" si="3"/>
        <v>80243.199999999997</v>
      </c>
      <c r="Q62" s="13">
        <f t="shared" si="3"/>
        <v>-21875.800000000003</v>
      </c>
      <c r="R62" s="13">
        <f t="shared" si="3"/>
        <v>59989.600000000006</v>
      </c>
      <c r="S62" s="13">
        <f t="shared" si="3"/>
        <v>-26393.5</v>
      </c>
      <c r="T62" s="13">
        <f t="shared" si="3"/>
        <v>0</v>
      </c>
      <c r="U62" s="13">
        <f t="shared" si="3"/>
        <v>0</v>
      </c>
      <c r="V62" s="13">
        <f t="shared" si="3"/>
        <v>89320</v>
      </c>
      <c r="W62" s="13">
        <f>IF('Daily PnL Log'!W456&lt;&gt;"",'Daily PnL Log'!W456,"")</f>
        <v>1061473</v>
      </c>
      <c r="X62" s="13">
        <f>IF('Daily PnL Log'!X456&lt;&gt;"",'Daily PnL Log'!X456,"")</f>
        <v>-2.0169999613744296E-2</v>
      </c>
      <c r="Y62" s="13" t="str">
        <f>IF('Daily PnL Log'!Y456&lt;&gt;"",'Daily PnL Log'!Y456,"")</f>
        <v/>
      </c>
      <c r="Z62" s="13" t="str">
        <f>IF('Daily PnL Log'!Z456&lt;&gt;"",'Daily PnL Log'!Z456,"")</f>
        <v/>
      </c>
      <c r="AA62" s="13">
        <f>IF('Daily PnL Log'!AC456&lt;&gt;"",'Daily PnL Log'!AC456,"")</f>
        <v>672552.13</v>
      </c>
    </row>
    <row r="63" spans="1:27" x14ac:dyDescent="0.25">
      <c r="A63" s="48" t="str">
        <f t="shared" si="2"/>
        <v>Sep</v>
      </c>
      <c r="B63" s="2">
        <f>'Daily PnL Log'!B457</f>
        <v>44825</v>
      </c>
      <c r="C63" s="11">
        <f>IF('Daily PnL Log'!C457&lt;&gt;"",'Daily PnL Log'!C457,"")</f>
        <v>-1426</v>
      </c>
      <c r="D63" s="11">
        <f>IF('Daily PnL Log'!D457&lt;&gt;"",'Daily PnL Log'!D457,"")</f>
        <v>12978.7</v>
      </c>
      <c r="E63" s="11">
        <f>IF('Daily PnL Log'!E457&lt;&gt;"",'Daily PnL Log'!E457,"")</f>
        <v>-4004.7</v>
      </c>
      <c r="F63" s="11">
        <f>IF('Daily PnL Log'!F457&lt;&gt;"",'Daily PnL Log'!F457,"")</f>
        <v>-16029.3</v>
      </c>
      <c r="G63" s="11">
        <f>IF('Daily PnL Log'!G457&lt;&gt;"",'Daily PnL Log'!G457,"")</f>
        <v>-20117.400000000001</v>
      </c>
      <c r="H63" s="11">
        <f>IF('Daily PnL Log'!H457&lt;&gt;"",'Daily PnL Log'!H457,"")</f>
        <v>0</v>
      </c>
      <c r="I63" s="11">
        <f>IF('Daily PnL Log'!I457&lt;&gt;"",'Daily PnL Log'!I457,"")</f>
        <v>0</v>
      </c>
      <c r="J63" s="11">
        <f>IF('Daily PnL Log'!J457&lt;&gt;"",'Daily PnL Log'!J457,"")</f>
        <v>-28598.7</v>
      </c>
      <c r="K63" s="11">
        <f>IF('Daily PnL Log'!K457&lt;&gt;"",'Daily PnL Log'!K457,"")</f>
        <v>-76.02</v>
      </c>
      <c r="L63" s="11">
        <f>IF('Daily PnL Log'!L457&lt;&gt;"",'Daily PnL Log'!L457,"")</f>
        <v>-537.17999999999995</v>
      </c>
      <c r="M63" s="11">
        <f>IF('Daily PnL Log'!M457&lt;&gt;"",'Daily PnL Log'!M457,"")</f>
        <v>-613.19999999999993</v>
      </c>
      <c r="N63" s="11">
        <f>IF('Daily PnL Log'!N457&lt;&gt;"",'Daily PnL Log'!N457,"")</f>
        <v>-29211.9</v>
      </c>
      <c r="O63" s="11">
        <f t="shared" si="3"/>
        <v>-4069.4999999999991</v>
      </c>
      <c r="P63" s="11">
        <f t="shared" si="3"/>
        <v>93221.9</v>
      </c>
      <c r="Q63" s="11">
        <f t="shared" si="3"/>
        <v>-25880.500000000004</v>
      </c>
      <c r="R63" s="11">
        <f t="shared" si="3"/>
        <v>43960.3</v>
      </c>
      <c r="S63" s="11">
        <f t="shared" si="3"/>
        <v>-46510.9</v>
      </c>
      <c r="T63" s="11">
        <f t="shared" si="3"/>
        <v>0</v>
      </c>
      <c r="U63" s="11">
        <f t="shared" si="3"/>
        <v>0</v>
      </c>
      <c r="V63" s="11">
        <f t="shared" si="3"/>
        <v>60721.3</v>
      </c>
      <c r="W63" s="11">
        <f>IF('Daily PnL Log'!W457&lt;&gt;"",'Daily PnL Log'!W457,"")</f>
        <v>1107462</v>
      </c>
      <c r="X63" s="11">
        <f>IF('Daily PnL Log'!X457&lt;&gt;"",'Daily PnL Log'!X457,"")</f>
        <v>-2.6377338454953759E-2</v>
      </c>
      <c r="Y63" s="11">
        <f>IF('Daily PnL Log'!Y457&lt;&gt;"",'Daily PnL Log'!Y457,"")</f>
        <v>-7044.24</v>
      </c>
      <c r="Z63" s="11" t="str">
        <f>IF('Daily PnL Log'!Z457&lt;&gt;"",'Daily PnL Log'!Z457,"")</f>
        <v/>
      </c>
      <c r="AA63" s="11">
        <f>IF('Daily PnL Log'!AC457&lt;&gt;"",'Daily PnL Log'!AC457,"")</f>
        <v>587219.18000000005</v>
      </c>
    </row>
    <row r="64" spans="1:27" x14ac:dyDescent="0.25">
      <c r="A64" s="47" t="str">
        <f t="shared" si="2"/>
        <v>Sep</v>
      </c>
      <c r="B64" s="14">
        <f>'Daily PnL Log'!B458</f>
        <v>44826</v>
      </c>
      <c r="C64" s="13">
        <f>IF('Daily PnL Log'!C458&lt;&gt;"",'Daily PnL Log'!C458,"")</f>
        <v>2094.5</v>
      </c>
      <c r="D64" s="13">
        <f>IF('Daily PnL Log'!D458&lt;&gt;"",'Daily PnL Log'!D458,"")</f>
        <v>-2250.5</v>
      </c>
      <c r="E64" s="13">
        <f>IF('Daily PnL Log'!E458&lt;&gt;"",'Daily PnL Log'!E458,"")</f>
        <v>937.1</v>
      </c>
      <c r="F64" s="13">
        <f>IF('Daily PnL Log'!F458&lt;&gt;"",'Daily PnL Log'!F458,"")</f>
        <v>1523.2</v>
      </c>
      <c r="G64" s="13">
        <f>IF('Daily PnL Log'!G458&lt;&gt;"",'Daily PnL Log'!G458,"")</f>
        <v>-31892.5</v>
      </c>
      <c r="H64" s="13">
        <f>IF('Daily PnL Log'!H458&lt;&gt;"",'Daily PnL Log'!H458,"")</f>
        <v>0</v>
      </c>
      <c r="I64" s="13">
        <f>IF('Daily PnL Log'!I458&lt;&gt;"",'Daily PnL Log'!I458,"")</f>
        <v>0</v>
      </c>
      <c r="J64" s="13">
        <f>IF('Daily PnL Log'!J458&lt;&gt;"",'Daily PnL Log'!J458,"")</f>
        <v>-29588.2</v>
      </c>
      <c r="K64" s="13">
        <f>IF('Daily PnL Log'!K458&lt;&gt;"",'Daily PnL Log'!K458,"")</f>
        <v>-67.02</v>
      </c>
      <c r="L64" s="13">
        <f>IF('Daily PnL Log'!L458&lt;&gt;"",'Daily PnL Log'!L458,"")</f>
        <v>-466.27</v>
      </c>
      <c r="M64" s="13">
        <f>IF('Daily PnL Log'!M458&lt;&gt;"",'Daily PnL Log'!M458,"")</f>
        <v>-533.29</v>
      </c>
      <c r="N64" s="13">
        <f>IF('Daily PnL Log'!N458&lt;&gt;"",'Daily PnL Log'!N458,"")</f>
        <v>-30121.49</v>
      </c>
      <c r="O64" s="13">
        <f t="shared" si="3"/>
        <v>-1974.9999999999991</v>
      </c>
      <c r="P64" s="13">
        <f t="shared" si="3"/>
        <v>90971.4</v>
      </c>
      <c r="Q64" s="13">
        <f t="shared" si="3"/>
        <v>-24943.400000000005</v>
      </c>
      <c r="R64" s="13">
        <f t="shared" si="3"/>
        <v>45483.5</v>
      </c>
      <c r="S64" s="13">
        <f t="shared" si="3"/>
        <v>-78403.399999999994</v>
      </c>
      <c r="T64" s="13">
        <f t="shared" si="3"/>
        <v>0</v>
      </c>
      <c r="U64" s="13">
        <f t="shared" si="3"/>
        <v>0</v>
      </c>
      <c r="V64" s="13">
        <f t="shared" si="3"/>
        <v>31133.100000000002</v>
      </c>
      <c r="W64" s="13">
        <f>IF('Daily PnL Log'!W458&lt;&gt;"",'Daily PnL Log'!W458,"")</f>
        <v>1336415</v>
      </c>
      <c r="X64" s="13">
        <f>IF('Daily PnL Log'!X458&lt;&gt;"",'Daily PnL Log'!X458,"")</f>
        <v>-2.2539024180363135E-2</v>
      </c>
      <c r="Y64" s="13" t="str">
        <f>IF('Daily PnL Log'!Y458&lt;&gt;"",'Daily PnL Log'!Y458,"")</f>
        <v/>
      </c>
      <c r="Z64" s="13" t="str">
        <f>IF('Daily PnL Log'!Z458&lt;&gt;"",'Daily PnL Log'!Z458,"")</f>
        <v/>
      </c>
      <c r="AA64" s="13">
        <f>IF('Daily PnL Log'!AC458&lt;&gt;"",'Daily PnL Log'!AC458,"")</f>
        <v>585319.14</v>
      </c>
    </row>
    <row r="65" spans="1:27" x14ac:dyDescent="0.25">
      <c r="A65" s="48" t="str">
        <f t="shared" si="2"/>
        <v>Sep</v>
      </c>
      <c r="B65" s="2">
        <f>'Daily PnL Log'!B459</f>
        <v>44827</v>
      </c>
      <c r="C65" s="11">
        <f>IF('Daily PnL Log'!C459&lt;&gt;"",'Daily PnL Log'!C459,"")</f>
        <v>630.79999999999995</v>
      </c>
      <c r="D65" s="11">
        <f>IF('Daily PnL Log'!D459&lt;&gt;"",'Daily PnL Log'!D459,"")</f>
        <v>4549.6000000000004</v>
      </c>
      <c r="E65" s="11">
        <f>IF('Daily PnL Log'!E459&lt;&gt;"",'Daily PnL Log'!E459,"")</f>
        <v>-5267</v>
      </c>
      <c r="F65" s="11">
        <f>IF('Daily PnL Log'!F459&lt;&gt;"",'Daily PnL Log'!F459,"")</f>
        <v>-31810.9</v>
      </c>
      <c r="G65" s="11">
        <f>IF('Daily PnL Log'!G459&lt;&gt;"",'Daily PnL Log'!G459,"")</f>
        <v>-6101.9</v>
      </c>
      <c r="H65" s="11">
        <f>IF('Daily PnL Log'!H459&lt;&gt;"",'Daily PnL Log'!H459,"")</f>
        <v>0</v>
      </c>
      <c r="I65" s="11">
        <f>IF('Daily PnL Log'!I459&lt;&gt;"",'Daily PnL Log'!I459,"")</f>
        <v>0</v>
      </c>
      <c r="J65" s="11">
        <f>IF('Daily PnL Log'!J459&lt;&gt;"",'Daily PnL Log'!J459,"")</f>
        <v>-37999.4</v>
      </c>
      <c r="K65" s="11">
        <f>IF('Daily PnL Log'!K459&lt;&gt;"",'Daily PnL Log'!K459,"")</f>
        <v>-426.18</v>
      </c>
      <c r="L65" s="11">
        <f>IF('Daily PnL Log'!L459&lt;&gt;"",'Daily PnL Log'!L459,"")</f>
        <v>-2147.8200000000002</v>
      </c>
      <c r="M65" s="11">
        <f>IF('Daily PnL Log'!M459&lt;&gt;"",'Daily PnL Log'!M459,"")</f>
        <v>-2574</v>
      </c>
      <c r="N65" s="11">
        <f>IF('Daily PnL Log'!N459&lt;&gt;"",'Daily PnL Log'!N459,"")</f>
        <v>-40573.4</v>
      </c>
      <c r="O65" s="11">
        <f t="shared" si="3"/>
        <v>-1344.1999999999991</v>
      </c>
      <c r="P65" s="11">
        <f t="shared" si="3"/>
        <v>95521</v>
      </c>
      <c r="Q65" s="11">
        <f t="shared" si="3"/>
        <v>-30210.400000000005</v>
      </c>
      <c r="R65" s="11">
        <f t="shared" si="3"/>
        <v>13672.599999999999</v>
      </c>
      <c r="S65" s="11">
        <f t="shared" si="3"/>
        <v>-84505.299999999988</v>
      </c>
      <c r="T65" s="11">
        <f t="shared" si="3"/>
        <v>0</v>
      </c>
      <c r="U65" s="11">
        <f t="shared" si="3"/>
        <v>0</v>
      </c>
      <c r="V65" s="11">
        <f t="shared" si="3"/>
        <v>-6866.2999999999993</v>
      </c>
      <c r="W65" s="11">
        <f>IF('Daily PnL Log'!W459&lt;&gt;"",'Daily PnL Log'!W459,"")</f>
        <v>1347702</v>
      </c>
      <c r="X65" s="11">
        <f>IF('Daily PnL Log'!X459&lt;&gt;"",'Daily PnL Log'!X459,"")</f>
        <v>-3.0105616820335655E-2</v>
      </c>
      <c r="Y65" s="11" t="str">
        <f>IF('Daily PnL Log'!Y459&lt;&gt;"",'Daily PnL Log'!Y459,"")</f>
        <v/>
      </c>
      <c r="Z65" s="11" t="str">
        <f>IF('Daily PnL Log'!Z459&lt;&gt;"",'Daily PnL Log'!Z459,"")</f>
        <v/>
      </c>
      <c r="AA65" s="11">
        <f>IF('Daily PnL Log'!AC459&lt;&gt;"",'Daily PnL Log'!AC459,"")</f>
        <v>558881.89</v>
      </c>
    </row>
    <row r="66" spans="1:27" x14ac:dyDescent="0.25">
      <c r="A66" s="47" t="str">
        <f t="shared" si="2"/>
        <v>Sep</v>
      </c>
      <c r="B66" s="14">
        <f>'Daily PnL Log'!B460</f>
        <v>44830</v>
      </c>
      <c r="C66" s="13">
        <f>IF('Daily PnL Log'!C460&lt;&gt;"",'Daily PnL Log'!C460,"")</f>
        <v>-8.1</v>
      </c>
      <c r="D66" s="13">
        <f>IF('Daily PnL Log'!D460&lt;&gt;"",'Daily PnL Log'!D460,"")</f>
        <v>825.5</v>
      </c>
      <c r="E66" s="13">
        <f>IF('Daily PnL Log'!E460&lt;&gt;"",'Daily PnL Log'!E460,"")</f>
        <v>108</v>
      </c>
      <c r="F66" s="13">
        <f>IF('Daily PnL Log'!F460&lt;&gt;"",'Daily PnL Log'!F460,"")</f>
        <v>-469.3</v>
      </c>
      <c r="G66" s="13">
        <f>IF('Daily PnL Log'!G460&lt;&gt;"",'Daily PnL Log'!G460,"")</f>
        <v>12369.2</v>
      </c>
      <c r="H66" s="13">
        <f>IF('Daily PnL Log'!H460&lt;&gt;"",'Daily PnL Log'!H460,"")</f>
        <v>0</v>
      </c>
      <c r="I66" s="13">
        <f>IF('Daily PnL Log'!I460&lt;&gt;"",'Daily PnL Log'!I460,"")</f>
        <v>0</v>
      </c>
      <c r="J66" s="13">
        <f>IF('Daily PnL Log'!J460&lt;&gt;"",'Daily PnL Log'!J460,"")</f>
        <v>12825.300000000001</v>
      </c>
      <c r="K66" s="13">
        <f>IF('Daily PnL Log'!K460&lt;&gt;"",'Daily PnL Log'!K460,"")</f>
        <v>-58.72</v>
      </c>
      <c r="L66" s="13">
        <f>IF('Daily PnL Log'!L460&lt;&gt;"",'Daily PnL Log'!L460,"")</f>
        <v>-415.61</v>
      </c>
      <c r="M66" s="13">
        <f>IF('Daily PnL Log'!M460&lt;&gt;"",'Daily PnL Log'!M460,"")</f>
        <v>-474.33000000000004</v>
      </c>
      <c r="N66" s="13">
        <f>IF('Daily PnL Log'!N460&lt;&gt;"",'Daily PnL Log'!N460,"")</f>
        <v>12350.970000000001</v>
      </c>
      <c r="O66" s="13">
        <f t="shared" si="3"/>
        <v>-1352.299999999999</v>
      </c>
      <c r="P66" s="13">
        <f t="shared" si="3"/>
        <v>96346.5</v>
      </c>
      <c r="Q66" s="13">
        <f t="shared" si="3"/>
        <v>-30102.400000000005</v>
      </c>
      <c r="R66" s="13">
        <f t="shared" si="3"/>
        <v>13203.3</v>
      </c>
      <c r="S66" s="13">
        <f t="shared" si="3"/>
        <v>-72136.099999999991</v>
      </c>
      <c r="T66" s="13">
        <f t="shared" si="3"/>
        <v>0</v>
      </c>
      <c r="U66" s="13">
        <f t="shared" si="3"/>
        <v>0</v>
      </c>
      <c r="V66" s="13">
        <f t="shared" si="3"/>
        <v>5959.0000000000018</v>
      </c>
      <c r="W66" s="13">
        <f>IF('Daily PnL Log'!W460&lt;&gt;"",'Daily PnL Log'!W460,"")</f>
        <v>1219106</v>
      </c>
      <c r="X66" s="13">
        <f>IF('Daily PnL Log'!X460&lt;&gt;"",'Daily PnL Log'!X460,"")</f>
        <v>1.0131169890066984E-2</v>
      </c>
      <c r="Y66" s="13">
        <f>IF('Daily PnL Log'!Y460&lt;&gt;"",'Daily PnL Log'!Y460,"")</f>
        <v>2.39</v>
      </c>
      <c r="Z66" s="13" t="str">
        <f>IF('Daily PnL Log'!Z460&lt;&gt;"",'Daily PnL Log'!Z460,"")</f>
        <v/>
      </c>
      <c r="AA66" s="13">
        <f>IF('Daily PnL Log'!AC460&lt;&gt;"",'Daily PnL Log'!AC460,"")</f>
        <v>552232.06000000006</v>
      </c>
    </row>
    <row r="67" spans="1:27" x14ac:dyDescent="0.25">
      <c r="A67" s="48" t="str">
        <f t="shared" si="2"/>
        <v>Sep</v>
      </c>
      <c r="B67" s="2">
        <f>'Daily PnL Log'!B461</f>
        <v>44831</v>
      </c>
      <c r="C67" s="11">
        <f>IF('Daily PnL Log'!C461&lt;&gt;"",'Daily PnL Log'!C461,"")</f>
        <v>-294.60000000000002</v>
      </c>
      <c r="D67" s="11">
        <f>IF('Daily PnL Log'!D461&lt;&gt;"",'Daily PnL Log'!D461,"")</f>
        <v>-9438.7000000000007</v>
      </c>
      <c r="E67" s="11">
        <f>IF('Daily PnL Log'!E461&lt;&gt;"",'Daily PnL Log'!E461,"")</f>
        <v>854</v>
      </c>
      <c r="F67" s="11">
        <f>IF('Daily PnL Log'!F461&lt;&gt;"",'Daily PnL Log'!F461,"")</f>
        <v>61505.1</v>
      </c>
      <c r="G67" s="11">
        <f>IF('Daily PnL Log'!G461&lt;&gt;"",'Daily PnL Log'!G461,"")</f>
        <v>-12468.9</v>
      </c>
      <c r="H67" s="11">
        <f>IF('Daily PnL Log'!H461&lt;&gt;"",'Daily PnL Log'!H461,"")</f>
        <v>0</v>
      </c>
      <c r="I67" s="11">
        <f>IF('Daily PnL Log'!I461&lt;&gt;"",'Daily PnL Log'!I461,"")</f>
        <v>0</v>
      </c>
      <c r="J67" s="11">
        <f>IF('Daily PnL Log'!J461&lt;&gt;"",'Daily PnL Log'!J461,"")</f>
        <v>40156.899999999994</v>
      </c>
      <c r="K67" s="11">
        <f>IF('Daily PnL Log'!K461&lt;&gt;"",'Daily PnL Log'!K461,"")</f>
        <v>-46.6</v>
      </c>
      <c r="L67" s="11">
        <f>IF('Daily PnL Log'!L461&lt;&gt;"",'Daily PnL Log'!L461,"")</f>
        <v>-329.82</v>
      </c>
      <c r="M67" s="11">
        <f>IF('Daily PnL Log'!M461&lt;&gt;"",'Daily PnL Log'!M461,"")</f>
        <v>-376.42</v>
      </c>
      <c r="N67" s="11">
        <f>IF('Daily PnL Log'!N461&lt;&gt;"",'Daily PnL Log'!N461,"")</f>
        <v>39780.479999999996</v>
      </c>
      <c r="O67" s="11">
        <f t="shared" ref="O67:V68" si="4">IF(C67&lt;&gt;"",O66+C67,"")</f>
        <v>-1646.8999999999992</v>
      </c>
      <c r="P67" s="11">
        <f t="shared" si="4"/>
        <v>86907.8</v>
      </c>
      <c r="Q67" s="11">
        <f t="shared" si="4"/>
        <v>-29248.400000000005</v>
      </c>
      <c r="R67" s="11">
        <f t="shared" si="4"/>
        <v>74708.399999999994</v>
      </c>
      <c r="S67" s="11">
        <f t="shared" si="4"/>
        <v>-84604.999999999985</v>
      </c>
      <c r="T67" s="11">
        <f t="shared" si="4"/>
        <v>0</v>
      </c>
      <c r="U67" s="11">
        <f t="shared" si="4"/>
        <v>0</v>
      </c>
      <c r="V67" s="11">
        <f t="shared" si="4"/>
        <v>46115.899999999994</v>
      </c>
      <c r="W67" s="11">
        <f>IF('Daily PnL Log'!W461&lt;&gt;"",'Daily PnL Log'!W461,"")</f>
        <v>1243897</v>
      </c>
      <c r="X67" s="11">
        <f>IF('Daily PnL Log'!X461&lt;&gt;"",'Daily PnL Log'!X461,"")</f>
        <v>3.1980525718769318E-2</v>
      </c>
      <c r="Y67" s="11">
        <f>IF('Daily PnL Log'!Y461&lt;&gt;"",'Daily PnL Log'!Y461,"")</f>
        <v>-4861.1499999999996</v>
      </c>
      <c r="Z67" s="11" t="str">
        <f>IF('Daily PnL Log'!Z461&lt;&gt;"",'Daily PnL Log'!Z461,"")</f>
        <v/>
      </c>
      <c r="AA67" s="11">
        <f>IF('Daily PnL Log'!AC461&lt;&gt;"",'Daily PnL Log'!AC461,"")</f>
        <v>633868.39</v>
      </c>
    </row>
    <row r="68" spans="1:27" x14ac:dyDescent="0.25">
      <c r="A68" s="47" t="str">
        <f t="shared" si="2"/>
        <v>Sep</v>
      </c>
      <c r="B68" s="14">
        <f>'Daily PnL Log'!B462</f>
        <v>44832</v>
      </c>
      <c r="C68" s="13">
        <f>IF('Daily PnL Log'!C462&lt;&gt;"",'Daily PnL Log'!C462,"")</f>
        <v>538.29999999999995</v>
      </c>
      <c r="D68" s="13">
        <f>IF('Daily PnL Log'!D462&lt;&gt;"",'Daily PnL Log'!D462,"")</f>
        <v>-3039.5</v>
      </c>
      <c r="E68" s="13">
        <f>IF('Daily PnL Log'!E462&lt;&gt;"",'Daily PnL Log'!E462,"")</f>
        <v>3802.6</v>
      </c>
      <c r="F68" s="13">
        <f>IF('Daily PnL Log'!F462&lt;&gt;"",'Daily PnL Log'!F462,"")</f>
        <v>-5434</v>
      </c>
      <c r="G68" s="13">
        <f>IF('Daily PnL Log'!G462&lt;&gt;"",'Daily PnL Log'!G462,"")</f>
        <v>9409.2999999999993</v>
      </c>
      <c r="H68" s="13">
        <f>IF('Daily PnL Log'!H462&lt;&gt;"",'Daily PnL Log'!H462,"")</f>
        <v>0</v>
      </c>
      <c r="I68" s="13">
        <f>IF('Daily PnL Log'!I462&lt;&gt;"",'Daily PnL Log'!I462,"")</f>
        <v>0</v>
      </c>
      <c r="J68" s="13">
        <f>IF('Daily PnL Log'!J462&lt;&gt;"",'Daily PnL Log'!J462,"")</f>
        <v>5276.6999999999989</v>
      </c>
      <c r="K68" s="13">
        <f>IF('Daily PnL Log'!K462&lt;&gt;"",'Daily PnL Log'!K462,"")</f>
        <v>-76.86</v>
      </c>
      <c r="L68" s="13">
        <f>IF('Daily PnL Log'!L462&lt;&gt;"",'Daily PnL Log'!L462,"")</f>
        <v>-543.49</v>
      </c>
      <c r="M68" s="13">
        <f>IF('Daily PnL Log'!M462&lt;&gt;"",'Daily PnL Log'!M462,"")</f>
        <v>-620.35</v>
      </c>
      <c r="N68" s="13">
        <f>IF('Daily PnL Log'!N462&lt;&gt;"",'Daily PnL Log'!N462,"")</f>
        <v>4656.3499999999985</v>
      </c>
      <c r="O68" s="13">
        <f t="shared" si="4"/>
        <v>-1108.5999999999992</v>
      </c>
      <c r="P68" s="13">
        <f t="shared" si="4"/>
        <v>83868.3</v>
      </c>
      <c r="Q68" s="13">
        <f t="shared" si="4"/>
        <v>-25445.800000000007</v>
      </c>
      <c r="R68" s="13">
        <f t="shared" si="4"/>
        <v>69274.399999999994</v>
      </c>
      <c r="S68" s="13">
        <f t="shared" si="4"/>
        <v>-75195.699999999983</v>
      </c>
      <c r="T68" s="13">
        <f t="shared" si="4"/>
        <v>0</v>
      </c>
      <c r="U68" s="13">
        <f t="shared" si="4"/>
        <v>0</v>
      </c>
      <c r="V68" s="13">
        <f t="shared" si="4"/>
        <v>51392.599999999991</v>
      </c>
      <c r="W68" s="13">
        <f>IF('Daily PnL Log'!W462&lt;&gt;"",'Daily PnL Log'!W462,"")</f>
        <v>1095716</v>
      </c>
      <c r="X68" s="13">
        <f>IF('Daily PnL Log'!X462&lt;&gt;"",'Daily PnL Log'!X462,"")</f>
        <v>4.24959569815536E-3</v>
      </c>
      <c r="Y68" s="13" t="str">
        <f>IF('Daily PnL Log'!Y462&lt;&gt;"",'Daily PnL Log'!Y462,"")</f>
        <v/>
      </c>
      <c r="Z68" s="13" t="str">
        <f>IF('Daily PnL Log'!Z462&lt;&gt;"",'Daily PnL Log'!Z462,"")</f>
        <v/>
      </c>
      <c r="AA68" s="13">
        <f>IF('Daily PnL Log'!AC462&lt;&gt;"",'Daily PnL Log'!AC462,"")</f>
        <v>652064.79</v>
      </c>
    </row>
    <row r="69" spans="1:27" x14ac:dyDescent="0.25">
      <c r="A69" s="48" t="str">
        <f t="shared" si="2"/>
        <v>Sep</v>
      </c>
      <c r="B69" s="2">
        <f>'Daily PnL Log'!B463</f>
        <v>44833</v>
      </c>
      <c r="C69" s="11">
        <f>IF('Daily PnL Log'!C463&lt;&gt;"",'Daily PnL Log'!C463,"")</f>
        <v>8753.6</v>
      </c>
      <c r="D69" s="11">
        <f>IF('Daily PnL Log'!D463&lt;&gt;"",'Daily PnL Log'!D463,"")</f>
        <v>-899.7</v>
      </c>
      <c r="E69" s="11">
        <f>IF('Daily PnL Log'!E463&lt;&gt;"",'Daily PnL Log'!E463,"")</f>
        <v>2240.1</v>
      </c>
      <c r="F69" s="11">
        <f>IF('Daily PnL Log'!F463&lt;&gt;"",'Daily PnL Log'!F463,"")</f>
        <v>-20437.2</v>
      </c>
      <c r="G69" s="11">
        <f>IF('Daily PnL Log'!G463&lt;&gt;"",'Daily PnL Log'!G463,"")</f>
        <v>-2981.8</v>
      </c>
      <c r="H69" s="11">
        <f>IF('Daily PnL Log'!H463&lt;&gt;"",'Daily PnL Log'!H463,"")</f>
        <v>0</v>
      </c>
      <c r="I69" s="11">
        <f>IF('Daily PnL Log'!I463&lt;&gt;"",'Daily PnL Log'!I463,"")</f>
        <v>0</v>
      </c>
      <c r="J69" s="11">
        <f>IF('Daily PnL Log'!J463&lt;&gt;"",'Daily PnL Log'!J463,"")</f>
        <v>-13325</v>
      </c>
      <c r="K69" s="11">
        <f>IF('Daily PnL Log'!K463&lt;&gt;"",'Daily PnL Log'!K463,"")</f>
        <v>-50.35</v>
      </c>
      <c r="L69" s="11">
        <f>IF('Daily PnL Log'!L463&lt;&gt;"",'Daily PnL Log'!L463,"")</f>
        <v>-356.27</v>
      </c>
      <c r="M69" s="11">
        <f>IF('Daily PnL Log'!M463&lt;&gt;"",'Daily PnL Log'!M463,"")</f>
        <v>-406.62</v>
      </c>
      <c r="N69" s="11">
        <f>IF('Daily PnL Log'!N463&lt;&gt;"",'Daily PnL Log'!N463,"")</f>
        <v>-13731.62</v>
      </c>
      <c r="O69" s="11">
        <f t="shared" ref="O69:V70" si="5">IF(C69&lt;&gt;"",O68+C69,"")</f>
        <v>7645.0000000000009</v>
      </c>
      <c r="P69" s="11">
        <f t="shared" si="5"/>
        <v>82968.600000000006</v>
      </c>
      <c r="Q69" s="11">
        <f t="shared" si="5"/>
        <v>-23205.700000000008</v>
      </c>
      <c r="R69" s="11">
        <f t="shared" si="5"/>
        <v>48837.2</v>
      </c>
      <c r="S69" s="11">
        <f t="shared" si="5"/>
        <v>-78177.499999999985</v>
      </c>
      <c r="T69" s="11">
        <f t="shared" si="5"/>
        <v>0</v>
      </c>
      <c r="U69" s="11">
        <f t="shared" si="5"/>
        <v>0</v>
      </c>
      <c r="V69" s="11">
        <f t="shared" si="5"/>
        <v>38067.599999999991</v>
      </c>
      <c r="W69" s="11">
        <f>IF('Daily PnL Log'!W463&lt;&gt;"",'Daily PnL Log'!W463,"")</f>
        <v>1054393</v>
      </c>
      <c r="X69" s="11">
        <f>IF('Daily PnL Log'!X463&lt;&gt;"",'Daily PnL Log'!X463,"")</f>
        <v>-1.3023246550384913E-2</v>
      </c>
      <c r="Y69" s="11" t="str">
        <f>IF('Daily PnL Log'!Y463&lt;&gt;"",'Daily PnL Log'!Y463,"")</f>
        <v/>
      </c>
      <c r="Z69" s="11" t="str">
        <f>IF('Daily PnL Log'!Z463&lt;&gt;"",'Daily PnL Log'!Z463,"")</f>
        <v/>
      </c>
      <c r="AA69" s="11">
        <f>IF('Daily PnL Log'!AC463&lt;&gt;"",'Daily PnL Log'!AC463,"")</f>
        <v>632662.92000000004</v>
      </c>
    </row>
    <row r="70" spans="1:27" x14ac:dyDescent="0.25">
      <c r="A70" s="47" t="str">
        <f t="shared" si="2"/>
        <v>Sep</v>
      </c>
      <c r="B70" s="14">
        <f>'Daily PnL Log'!B464</f>
        <v>44834</v>
      </c>
      <c r="C70" s="13">
        <f>IF('Daily PnL Log'!C464&lt;&gt;"",'Daily PnL Log'!C464,"")</f>
        <v>-28901.3</v>
      </c>
      <c r="D70" s="13">
        <f>IF('Daily PnL Log'!D464&lt;&gt;"",'Daily PnL Log'!D464,"")</f>
        <v>303.89999999999998</v>
      </c>
      <c r="E70" s="13">
        <f>IF('Daily PnL Log'!E464&lt;&gt;"",'Daily PnL Log'!E464,"")</f>
        <v>-426.7</v>
      </c>
      <c r="F70" s="13">
        <f>IF('Daily PnL Log'!F464&lt;&gt;"",'Daily PnL Log'!F464,"")</f>
        <v>-2371.6</v>
      </c>
      <c r="G70" s="13">
        <f>IF('Daily PnL Log'!G464&lt;&gt;"",'Daily PnL Log'!G464,"")</f>
        <v>-102662.3</v>
      </c>
      <c r="H70" s="13">
        <f>IF('Daily PnL Log'!H464&lt;&gt;"",'Daily PnL Log'!H464,"")</f>
        <v>0</v>
      </c>
      <c r="I70" s="13">
        <f>IF('Daily PnL Log'!I464&lt;&gt;"",'Daily PnL Log'!I464,"")</f>
        <v>0</v>
      </c>
      <c r="J70" s="13">
        <f>IF('Daily PnL Log'!J464&lt;&gt;"",'Daily PnL Log'!J464,"")</f>
        <v>-134058</v>
      </c>
      <c r="K70" s="13">
        <f>IF('Daily PnL Log'!K464&lt;&gt;"",'Daily PnL Log'!K464,"")</f>
        <v>-51.09</v>
      </c>
      <c r="L70" s="13">
        <f>IF('Daily PnL Log'!L464&lt;&gt;"",'Daily PnL Log'!L464,"")</f>
        <v>-361.24</v>
      </c>
      <c r="M70" s="13">
        <f>IF('Daily PnL Log'!M464&lt;&gt;"",'Daily PnL Log'!M464,"")</f>
        <v>-412.33000000000004</v>
      </c>
      <c r="N70" s="13">
        <f>IF('Daily PnL Log'!N464&lt;&gt;"",'Daily PnL Log'!N464,"")</f>
        <v>-134470.32999999999</v>
      </c>
      <c r="O70" s="13">
        <f t="shared" si="5"/>
        <v>-21256.3</v>
      </c>
      <c r="P70" s="13">
        <f t="shared" si="5"/>
        <v>83272.5</v>
      </c>
      <c r="Q70" s="13">
        <f t="shared" si="5"/>
        <v>-23632.400000000009</v>
      </c>
      <c r="R70" s="13">
        <f t="shared" si="5"/>
        <v>46465.599999999999</v>
      </c>
      <c r="S70" s="13">
        <f t="shared" si="5"/>
        <v>-180839.8</v>
      </c>
      <c r="T70" s="13">
        <f t="shared" si="5"/>
        <v>0</v>
      </c>
      <c r="U70" s="13">
        <f t="shared" si="5"/>
        <v>0</v>
      </c>
      <c r="V70" s="13">
        <f t="shared" si="5"/>
        <v>-95990.400000000009</v>
      </c>
      <c r="W70" s="13">
        <f>IF('Daily PnL Log'!W464&lt;&gt;"",'Daily PnL Log'!W464,"")</f>
        <v>1119478</v>
      </c>
      <c r="X70" s="13">
        <f>IF('Daily PnL Log'!X464&lt;&gt;"",'Daily PnL Log'!X464,"")</f>
        <v>-0.12011877857358517</v>
      </c>
      <c r="Y70" s="13">
        <f>IF('Daily PnL Log'!Y464&lt;&gt;"",'Daily PnL Log'!Y464,"")</f>
        <v>-425.25</v>
      </c>
      <c r="Z70" s="13" t="str">
        <f>IF('Daily PnL Log'!Z464&lt;&gt;"",'Daily PnL Log'!Z464,"")</f>
        <v/>
      </c>
      <c r="AA70" s="13">
        <f>IF('Daily PnL Log'!AC464&lt;&gt;"",'Daily PnL Log'!AC464,"")</f>
        <v>435241.09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2:AA85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356436.10000000015</v>
      </c>
    </row>
    <row r="8" spans="1:2" ht="18.75" x14ac:dyDescent="0.3">
      <c r="A8" s="55" t="s">
        <v>6</v>
      </c>
      <c r="B8" s="56">
        <f>K48</f>
        <v>-2751.1900000000005</v>
      </c>
    </row>
    <row r="9" spans="1:2" ht="18.75" x14ac:dyDescent="0.3">
      <c r="A9" s="55" t="s">
        <v>30</v>
      </c>
      <c r="B9" s="56">
        <f>L48</f>
        <v>-17893.259999999998</v>
      </c>
    </row>
    <row r="10" spans="1:2" ht="18.75" x14ac:dyDescent="0.3">
      <c r="A10" s="55" t="s">
        <v>11</v>
      </c>
      <c r="B10" s="56">
        <f>Y48</f>
        <v>-62349.159999999996</v>
      </c>
    </row>
    <row r="11" spans="1:2" ht="18.75" x14ac:dyDescent="0.3">
      <c r="A11" s="57" t="s">
        <v>18</v>
      </c>
      <c r="B11" s="54">
        <f>B7+(B8+B9+B10)</f>
        <v>273442.49000000017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718537.86956521741</v>
      </c>
    </row>
    <row r="15" spans="1:2" ht="18.75" x14ac:dyDescent="0.3">
      <c r="A15" s="60" t="s">
        <v>15</v>
      </c>
      <c r="B15" s="63">
        <f>B11/B14</f>
        <v>0.38055404117455693</v>
      </c>
    </row>
    <row r="16" spans="1:2" ht="18.75" x14ac:dyDescent="0.3">
      <c r="A16" s="60" t="s">
        <v>17</v>
      </c>
      <c r="B16" s="63">
        <f>X48</f>
        <v>6.6656395096642646E-2</v>
      </c>
    </row>
    <row r="17" spans="1:2" ht="18.75" x14ac:dyDescent="0.3">
      <c r="A17" s="60" t="s">
        <v>31</v>
      </c>
      <c r="B17" s="64">
        <f>B15/B16</f>
        <v>5.7091902528302905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SUM(C50:C72)</f>
        <v>157532.49999999997</v>
      </c>
      <c r="D48" s="41">
        <f t="shared" si="0"/>
        <v>120813.09999999999</v>
      </c>
      <c r="E48" s="41">
        <f t="shared" si="0"/>
        <v>38502.400000000001</v>
      </c>
      <c r="F48" s="41">
        <f t="shared" si="0"/>
        <v>54956.1</v>
      </c>
      <c r="G48" s="41">
        <f t="shared" si="0"/>
        <v>-15367.999999999991</v>
      </c>
      <c r="H48" s="41">
        <f t="shared" si="0"/>
        <v>0</v>
      </c>
      <c r="I48" s="41">
        <f t="shared" si="0"/>
        <v>0</v>
      </c>
      <c r="J48" s="41">
        <f t="shared" si="0"/>
        <v>356436.10000000015</v>
      </c>
      <c r="K48" s="41">
        <f t="shared" si="0"/>
        <v>-2751.1900000000005</v>
      </c>
      <c r="L48" s="41">
        <f t="shared" si="0"/>
        <v>-17893.259999999998</v>
      </c>
      <c r="M48" s="41">
        <f t="shared" si="0"/>
        <v>-20644.450000000004</v>
      </c>
      <c r="N48" s="41">
        <f t="shared" si="0"/>
        <v>335791.65000000008</v>
      </c>
      <c r="O48" s="42"/>
      <c r="P48" s="42"/>
      <c r="Q48" s="42"/>
      <c r="R48" s="42"/>
      <c r="S48" s="42"/>
      <c r="T48" s="42"/>
      <c r="U48" s="42"/>
      <c r="V48" s="42"/>
      <c r="W48" s="43">
        <f>AVERAGE(W50:W72)</f>
        <v>718537.86956521741</v>
      </c>
      <c r="X48" s="44">
        <f>_xlfn.STDEV.P(X50:X72)</f>
        <v>6.6656395096642646E-2</v>
      </c>
      <c r="Y48" s="41">
        <f>SUM(Y50:Y72)</f>
        <v>-62349.159999999996</v>
      </c>
      <c r="Z48" s="41">
        <f>SUM(Z50:Z72)</f>
        <v>-280366.53999999998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Aug</v>
      </c>
      <c r="B50" s="14">
        <f>'Daily PnL Log'!B421</f>
        <v>44774</v>
      </c>
      <c r="C50" s="13">
        <f>IF('Daily PnL Log'!C421&lt;&gt;"",'Daily PnL Log'!C421,"")</f>
        <v>-51068.7</v>
      </c>
      <c r="D50" s="13">
        <f>IF('Daily PnL Log'!D421&lt;&gt;"",'Daily PnL Log'!D421,"")</f>
        <v>43701.599999999999</v>
      </c>
      <c r="E50" s="13">
        <f>IF('Daily PnL Log'!E421&lt;&gt;"",'Daily PnL Log'!E421,"")</f>
        <v>7817.1</v>
      </c>
      <c r="F50" s="13">
        <f>IF('Daily PnL Log'!F421&lt;&gt;"",'Daily PnL Log'!F421,"")</f>
        <v>28492.799999999999</v>
      </c>
      <c r="G50" s="13">
        <f>IF('Daily PnL Log'!G421&lt;&gt;"",'Daily PnL Log'!G421,"")</f>
        <v>-7572</v>
      </c>
      <c r="H50" s="13">
        <f>IF('Daily PnL Log'!H421&lt;&gt;"",'Daily PnL Log'!H421,"")</f>
        <v>0</v>
      </c>
      <c r="I50" s="13">
        <f>IF('Daily PnL Log'!I421&lt;&gt;"",'Daily PnL Log'!I421,"")</f>
        <v>0</v>
      </c>
      <c r="J50" s="13">
        <f>IF('Daily PnL Log'!J421&lt;&gt;"",'Daily PnL Log'!J421,"")</f>
        <v>21370.800000000003</v>
      </c>
      <c r="K50" s="13">
        <f>IF('Daily PnL Log'!K421&lt;&gt;"",'Daily PnL Log'!K421,"")</f>
        <v>-86.94</v>
      </c>
      <c r="L50" s="13">
        <f>IF('Daily PnL Log'!L421&lt;&gt;"",'Daily PnL Log'!L421,"")</f>
        <v>-613.87</v>
      </c>
      <c r="M50" s="13">
        <f>IF('Daily PnL Log'!M421&lt;&gt;"",'Daily PnL Log'!M421,"")</f>
        <v>-700.81</v>
      </c>
      <c r="N50" s="13">
        <f>IF('Daily PnL Log'!N421&lt;&gt;"",'Daily PnL Log'!N421,"")</f>
        <v>20669.990000000002</v>
      </c>
      <c r="O50" s="13">
        <f t="shared" ref="O50:U50" si="1">C50</f>
        <v>-51068.7</v>
      </c>
      <c r="P50" s="13">
        <f t="shared" si="1"/>
        <v>43701.599999999999</v>
      </c>
      <c r="Q50" s="13">
        <f t="shared" si="1"/>
        <v>7817.1</v>
      </c>
      <c r="R50" s="13">
        <f t="shared" si="1"/>
        <v>28492.799999999999</v>
      </c>
      <c r="S50" s="13">
        <f t="shared" si="1"/>
        <v>-7572</v>
      </c>
      <c r="T50" s="13">
        <f t="shared" si="1"/>
        <v>0</v>
      </c>
      <c r="U50" s="13">
        <f t="shared" si="1"/>
        <v>0</v>
      </c>
      <c r="V50" s="13">
        <f>SUM(O50:T50)</f>
        <v>21370.800000000003</v>
      </c>
      <c r="W50" s="13">
        <f>IF('Daily PnL Log'!W421&lt;&gt;"",'Daily PnL Log'!W421,"")</f>
        <v>491794</v>
      </c>
      <c r="X50" s="13">
        <f>IF('Daily PnL Log'!X421&lt;&gt;"",'Daily PnL Log'!X421,"")</f>
        <v>4.2029772628376927E-2</v>
      </c>
      <c r="Y50" s="13">
        <f>IF('Daily PnL Log'!Y421&lt;&gt;"",'Daily PnL Log'!Y421,"")</f>
        <v>-1079.42</v>
      </c>
      <c r="Z50" s="13" t="str">
        <f>IF('Daily PnL Log'!AA421&lt;&gt;"",'Daily PnL Log'!AA421,"")</f>
        <v/>
      </c>
      <c r="AA50" s="13">
        <f>IF('Daily PnL Log'!AC421&lt;&gt;"",'Daily PnL Log'!AC421,"")</f>
        <v>492644.05</v>
      </c>
    </row>
    <row r="51" spans="1:27" x14ac:dyDescent="0.25">
      <c r="A51" s="48" t="str">
        <f t="shared" ref="A51:A72" si="2">TEXT(B51,"mmm")</f>
        <v>Aug</v>
      </c>
      <c r="B51" s="2">
        <f>'Daily PnL Log'!B422</f>
        <v>44775</v>
      </c>
      <c r="C51" s="11">
        <f>IF('Daily PnL Log'!C422&lt;&gt;"",'Daily PnL Log'!C422,"")</f>
        <v>-13190.1</v>
      </c>
      <c r="D51" s="11">
        <f>IF('Daily PnL Log'!D422&lt;&gt;"",'Daily PnL Log'!D422,"")</f>
        <v>2704.5</v>
      </c>
      <c r="E51" s="11">
        <f>IF('Daily PnL Log'!E422&lt;&gt;"",'Daily PnL Log'!E422,"")</f>
        <v>3107.3</v>
      </c>
      <c r="F51" s="11">
        <f>IF('Daily PnL Log'!F422&lt;&gt;"",'Daily PnL Log'!F422,"")</f>
        <v>5049.5</v>
      </c>
      <c r="G51" s="11">
        <f>IF('Daily PnL Log'!G422&lt;&gt;"",'Daily PnL Log'!G422,"")</f>
        <v>7572.6</v>
      </c>
      <c r="H51" s="11">
        <f>IF('Daily PnL Log'!H422&lt;&gt;"",'Daily PnL Log'!H422,"")</f>
        <v>0</v>
      </c>
      <c r="I51" s="11">
        <f>IF('Daily PnL Log'!I422&lt;&gt;"",'Daily PnL Log'!I422,"")</f>
        <v>0</v>
      </c>
      <c r="J51" s="11">
        <f>IF('Daily PnL Log'!J422&lt;&gt;"",'Daily PnL Log'!J422,"")</f>
        <v>5243.8</v>
      </c>
      <c r="K51" s="11">
        <f>IF('Daily PnL Log'!K422&lt;&gt;"",'Daily PnL Log'!K422,"")</f>
        <v>-44.45</v>
      </c>
      <c r="L51" s="11">
        <f>IF('Daily PnL Log'!L422&lt;&gt;"",'Daily PnL Log'!L422,"")</f>
        <v>-314.87</v>
      </c>
      <c r="M51" s="11">
        <f>IF('Daily PnL Log'!M422&lt;&gt;"",'Daily PnL Log'!M422,"")</f>
        <v>-359.32</v>
      </c>
      <c r="N51" s="11">
        <f>IF('Daily PnL Log'!N422&lt;&gt;"",'Daily PnL Log'!N422,"")</f>
        <v>4884.4800000000005</v>
      </c>
      <c r="O51" s="11">
        <f t="shared" ref="O51:V66" si="3">IF(C51&lt;&gt;"",O50+C51,"")</f>
        <v>-64258.799999999996</v>
      </c>
      <c r="P51" s="11">
        <f t="shared" si="3"/>
        <v>46406.1</v>
      </c>
      <c r="Q51" s="11">
        <f t="shared" si="3"/>
        <v>10924.400000000001</v>
      </c>
      <c r="R51" s="11">
        <f t="shared" si="3"/>
        <v>33542.300000000003</v>
      </c>
      <c r="S51" s="11">
        <f t="shared" si="3"/>
        <v>0.6000000000003638</v>
      </c>
      <c r="T51" s="11">
        <f t="shared" si="3"/>
        <v>0</v>
      </c>
      <c r="U51" s="11">
        <f t="shared" si="3"/>
        <v>0</v>
      </c>
      <c r="V51" s="11">
        <f t="shared" si="3"/>
        <v>26614.600000000002</v>
      </c>
      <c r="W51" s="11">
        <f>IF('Daily PnL Log'!W422&lt;&gt;"",'Daily PnL Log'!W422,"")</f>
        <v>587479</v>
      </c>
      <c r="X51" s="11">
        <f>IF('Daily PnL Log'!X422&lt;&gt;"",'Daily PnL Log'!X422,"")</f>
        <v>8.3143057028421449E-3</v>
      </c>
      <c r="Y51" s="11" t="str">
        <f>IF('Daily PnL Log'!Y422&lt;&gt;"",'Daily PnL Log'!Y422,"")</f>
        <v/>
      </c>
      <c r="Z51" s="11" t="str">
        <f>IF('Daily PnL Log'!AA422&lt;&gt;"",'Daily PnL Log'!AA422,"")</f>
        <v/>
      </c>
      <c r="AA51" s="11">
        <f>IF('Daily PnL Log'!AC422&lt;&gt;"",'Daily PnL Log'!AC422,"")</f>
        <v>496951.48</v>
      </c>
    </row>
    <row r="52" spans="1:27" x14ac:dyDescent="0.25">
      <c r="A52" s="47" t="str">
        <f t="shared" si="2"/>
        <v>Aug</v>
      </c>
      <c r="B52" s="14">
        <f>'Daily PnL Log'!B423</f>
        <v>44776</v>
      </c>
      <c r="C52" s="13">
        <f>IF('Daily PnL Log'!C423&lt;&gt;"",'Daily PnL Log'!C423,"")</f>
        <v>1609.2</v>
      </c>
      <c r="D52" s="13">
        <f>IF('Daily PnL Log'!D423&lt;&gt;"",'Daily PnL Log'!D423,"")</f>
        <v>-15879.1</v>
      </c>
      <c r="E52" s="13">
        <f>IF('Daily PnL Log'!E423&lt;&gt;"",'Daily PnL Log'!E423,"")</f>
        <v>-1422.6</v>
      </c>
      <c r="F52" s="13">
        <f>IF('Daily PnL Log'!F423&lt;&gt;"",'Daily PnL Log'!F423,"")</f>
        <v>23837.1</v>
      </c>
      <c r="G52" s="13">
        <f>IF('Daily PnL Log'!G423&lt;&gt;"",'Daily PnL Log'!G423,"")</f>
        <v>47509.3</v>
      </c>
      <c r="H52" s="13">
        <f>IF('Daily PnL Log'!H423&lt;&gt;"",'Daily PnL Log'!H423,"")</f>
        <v>0</v>
      </c>
      <c r="I52" s="13">
        <f>IF('Daily PnL Log'!I423&lt;&gt;"",'Daily PnL Log'!I423,"")</f>
        <v>0</v>
      </c>
      <c r="J52" s="13">
        <f>IF('Daily PnL Log'!J423&lt;&gt;"",'Daily PnL Log'!J423,"")</f>
        <v>55653.9</v>
      </c>
      <c r="K52" s="13">
        <f>IF('Daily PnL Log'!K423&lt;&gt;"",'Daily PnL Log'!K423,"")</f>
        <v>-99.13</v>
      </c>
      <c r="L52" s="13">
        <f>IF('Daily PnL Log'!L423&lt;&gt;"",'Daily PnL Log'!L423,"")</f>
        <v>-701.96</v>
      </c>
      <c r="M52" s="13">
        <f>IF('Daily PnL Log'!M423&lt;&gt;"",'Daily PnL Log'!M423,"")</f>
        <v>-801.09</v>
      </c>
      <c r="N52" s="13">
        <f>IF('Daily PnL Log'!N423&lt;&gt;"",'Daily PnL Log'!N423,"")</f>
        <v>54852.810000000005</v>
      </c>
      <c r="O52" s="13">
        <f t="shared" si="3"/>
        <v>-62649.599999999999</v>
      </c>
      <c r="P52" s="13">
        <f t="shared" si="3"/>
        <v>30527</v>
      </c>
      <c r="Q52" s="13">
        <f t="shared" si="3"/>
        <v>9501.8000000000011</v>
      </c>
      <c r="R52" s="13">
        <f t="shared" si="3"/>
        <v>57379.4</v>
      </c>
      <c r="S52" s="13">
        <f t="shared" si="3"/>
        <v>47509.9</v>
      </c>
      <c r="T52" s="13">
        <f t="shared" si="3"/>
        <v>0</v>
      </c>
      <c r="U52" s="13">
        <f t="shared" si="3"/>
        <v>0</v>
      </c>
      <c r="V52" s="13">
        <f t="shared" si="3"/>
        <v>82268.5</v>
      </c>
      <c r="W52" s="13">
        <f>IF('Daily PnL Log'!W423&lt;&gt;"",'Daily PnL Log'!W423,"")</f>
        <v>578893</v>
      </c>
      <c r="X52" s="13">
        <f>IF('Daily PnL Log'!X423&lt;&gt;"",'Daily PnL Log'!X423,"")</f>
        <v>9.4754661051351469E-2</v>
      </c>
      <c r="Y52" s="13" t="str">
        <f>IF('Daily PnL Log'!Y423&lt;&gt;"",'Daily PnL Log'!Y423,"")</f>
        <v/>
      </c>
      <c r="Z52" s="13">
        <f>IF('Daily PnL Log'!AA423&lt;&gt;"",'Daily PnL Log'!AA423,"")</f>
        <v>-280366.53999999998</v>
      </c>
      <c r="AA52" s="13">
        <f>IF('Daily PnL Log'!AC423&lt;&gt;"",'Daily PnL Log'!AC423,"")</f>
        <v>277476.09999999998</v>
      </c>
    </row>
    <row r="53" spans="1:27" x14ac:dyDescent="0.25">
      <c r="A53" s="48" t="str">
        <f t="shared" si="2"/>
        <v>Aug</v>
      </c>
      <c r="B53" s="2">
        <f>'Daily PnL Log'!B424</f>
        <v>44777</v>
      </c>
      <c r="C53" s="11">
        <f>IF('Daily PnL Log'!C424&lt;&gt;"",'Daily PnL Log'!C424,"")</f>
        <v>12398.3</v>
      </c>
      <c r="D53" s="11">
        <f>IF('Daily PnL Log'!D424&lt;&gt;"",'Daily PnL Log'!D424,"")</f>
        <v>72622.7</v>
      </c>
      <c r="E53" s="11">
        <f>IF('Daily PnL Log'!E424&lt;&gt;"",'Daily PnL Log'!E424,"")</f>
        <v>3427</v>
      </c>
      <c r="F53" s="11">
        <f>IF('Daily PnL Log'!F424&lt;&gt;"",'Daily PnL Log'!F424,"")</f>
        <v>2530.1</v>
      </c>
      <c r="G53" s="11">
        <f>IF('Daily PnL Log'!G424&lt;&gt;"",'Daily PnL Log'!G424,"")</f>
        <v>-10107.700000000001</v>
      </c>
      <c r="H53" s="11">
        <f>IF('Daily PnL Log'!H424&lt;&gt;"",'Daily PnL Log'!H424,"")</f>
        <v>0</v>
      </c>
      <c r="I53" s="11">
        <f>IF('Daily PnL Log'!I424&lt;&gt;"",'Daily PnL Log'!I424,"")</f>
        <v>0</v>
      </c>
      <c r="J53" s="11">
        <f>IF('Daily PnL Log'!J424&lt;&gt;"",'Daily PnL Log'!J424,"")</f>
        <v>80870.400000000009</v>
      </c>
      <c r="K53" s="11">
        <f>IF('Daily PnL Log'!K424&lt;&gt;"",'Daily PnL Log'!K424,"")</f>
        <v>-112.27</v>
      </c>
      <c r="L53" s="11">
        <f>IF('Daily PnL Log'!L424&lt;&gt;"",'Daily PnL Log'!L424,"")</f>
        <v>-794.35</v>
      </c>
      <c r="M53" s="11">
        <f>IF('Daily PnL Log'!M424&lt;&gt;"",'Daily PnL Log'!M424,"")</f>
        <v>-906.62</v>
      </c>
      <c r="N53" s="11">
        <f>IF('Daily PnL Log'!N424&lt;&gt;"",'Daily PnL Log'!N424,"")</f>
        <v>79963.780000000013</v>
      </c>
      <c r="O53" s="11">
        <f t="shared" si="3"/>
        <v>-50251.3</v>
      </c>
      <c r="P53" s="11">
        <f t="shared" si="3"/>
        <v>103149.7</v>
      </c>
      <c r="Q53" s="11">
        <f t="shared" si="3"/>
        <v>12928.800000000001</v>
      </c>
      <c r="R53" s="11">
        <f t="shared" si="3"/>
        <v>59909.5</v>
      </c>
      <c r="S53" s="11">
        <f t="shared" si="3"/>
        <v>37402.199999999997</v>
      </c>
      <c r="T53" s="11">
        <f t="shared" si="3"/>
        <v>0</v>
      </c>
      <c r="U53" s="11">
        <f t="shared" si="3"/>
        <v>0</v>
      </c>
      <c r="V53" s="11">
        <f t="shared" si="3"/>
        <v>163138.90000000002</v>
      </c>
      <c r="W53" s="11">
        <f>IF('Daily PnL Log'!W424&lt;&gt;"",'Daily PnL Log'!W424,"")</f>
        <v>618853</v>
      </c>
      <c r="X53" s="11">
        <f>IF('Daily PnL Log'!X424&lt;&gt;"",'Daily PnL Log'!X424,"")</f>
        <v>0.12921288254238084</v>
      </c>
      <c r="Y53" s="11" t="str">
        <f>IF('Daily PnL Log'!Y424&lt;&gt;"",'Daily PnL Log'!Y424,"")</f>
        <v/>
      </c>
      <c r="Z53" s="11" t="str">
        <f>IF('Daily PnL Log'!AA424&lt;&gt;"",'Daily PnL Log'!AA424,"")</f>
        <v/>
      </c>
      <c r="AA53" s="11">
        <f>IF('Daily PnL Log'!AC424&lt;&gt;"",'Daily PnL Log'!AC424,"")</f>
        <v>412490.23</v>
      </c>
    </row>
    <row r="54" spans="1:27" x14ac:dyDescent="0.25">
      <c r="A54" s="47" t="str">
        <f t="shared" si="2"/>
        <v>Aug</v>
      </c>
      <c r="B54" s="14">
        <f>'Daily PnL Log'!B425</f>
        <v>44778</v>
      </c>
      <c r="C54" s="13">
        <f>IF('Daily PnL Log'!C425&lt;&gt;"",'Daily PnL Log'!C425,"")</f>
        <v>-32380.400000000001</v>
      </c>
      <c r="D54" s="13">
        <f>IF('Daily PnL Log'!D425&lt;&gt;"",'Daily PnL Log'!D425,"")</f>
        <v>8118.5</v>
      </c>
      <c r="E54" s="13">
        <f>IF('Daily PnL Log'!E425&lt;&gt;"",'Daily PnL Log'!E425,"")</f>
        <v>-9857.5</v>
      </c>
      <c r="F54" s="13">
        <f>IF('Daily PnL Log'!F425&lt;&gt;"",'Daily PnL Log'!F425,"")</f>
        <v>3026.9</v>
      </c>
      <c r="G54" s="13">
        <f>IF('Daily PnL Log'!G425&lt;&gt;"",'Daily PnL Log'!G425,"")</f>
        <v>-4614.7</v>
      </c>
      <c r="H54" s="13">
        <f>IF('Daily PnL Log'!H425&lt;&gt;"",'Daily PnL Log'!H425,"")</f>
        <v>0</v>
      </c>
      <c r="I54" s="13">
        <f>IF('Daily PnL Log'!I425&lt;&gt;"",'Daily PnL Log'!I425,"")</f>
        <v>0</v>
      </c>
      <c r="J54" s="13">
        <f>IF('Daily PnL Log'!J425&lt;&gt;"",'Daily PnL Log'!J425,"")</f>
        <v>-35707.199999999997</v>
      </c>
      <c r="K54" s="13">
        <f>IF('Daily PnL Log'!K425&lt;&gt;"",'Daily PnL Log'!K425,"")</f>
        <v>-46.44</v>
      </c>
      <c r="L54" s="13">
        <f>IF('Daily PnL Log'!L425&lt;&gt;"",'Daily PnL Log'!L425,"")</f>
        <v>-327.75</v>
      </c>
      <c r="M54" s="13">
        <f>IF('Daily PnL Log'!M425&lt;&gt;"",'Daily PnL Log'!M425,"")</f>
        <v>-374.19</v>
      </c>
      <c r="N54" s="13">
        <f>IF('Daily PnL Log'!N425&lt;&gt;"",'Daily PnL Log'!N425,"")</f>
        <v>-36081.39</v>
      </c>
      <c r="O54" s="13">
        <f t="shared" si="3"/>
        <v>-82631.700000000012</v>
      </c>
      <c r="P54" s="13">
        <f t="shared" si="3"/>
        <v>111268.2</v>
      </c>
      <c r="Q54" s="13">
        <f t="shared" si="3"/>
        <v>3071.3000000000011</v>
      </c>
      <c r="R54" s="13">
        <f t="shared" si="3"/>
        <v>62936.4</v>
      </c>
      <c r="S54" s="13">
        <f t="shared" si="3"/>
        <v>32787.5</v>
      </c>
      <c r="T54" s="13">
        <f t="shared" si="3"/>
        <v>0</v>
      </c>
      <c r="U54" s="13">
        <f t="shared" si="3"/>
        <v>0</v>
      </c>
      <c r="V54" s="13">
        <f t="shared" si="3"/>
        <v>127431.70000000003</v>
      </c>
      <c r="W54" s="13">
        <f>IF('Daily PnL Log'!W425&lt;&gt;"",'Daily PnL Log'!W425,"")</f>
        <v>586284</v>
      </c>
      <c r="X54" s="13">
        <f>IF('Daily PnL Log'!X425&lt;&gt;"",'Daily PnL Log'!X425,"")</f>
        <v>-6.1542511820209998E-2</v>
      </c>
      <c r="Y54" s="13" t="str">
        <f>IF('Daily PnL Log'!Y425&lt;&gt;"",'Daily PnL Log'!Y425,"")</f>
        <v/>
      </c>
      <c r="Z54" s="13" t="str">
        <f>IF('Daily PnL Log'!AA425&lt;&gt;"",'Daily PnL Log'!AA425,"")</f>
        <v/>
      </c>
      <c r="AA54" s="13">
        <f>IF('Daily PnL Log'!AC425&lt;&gt;"",'Daily PnL Log'!AC425,"")</f>
        <v>371476.54</v>
      </c>
    </row>
    <row r="55" spans="1:27" x14ac:dyDescent="0.25">
      <c r="A55" s="48" t="str">
        <f t="shared" si="2"/>
        <v>Aug</v>
      </c>
      <c r="B55" s="2">
        <f>'Daily PnL Log'!B426</f>
        <v>44781</v>
      </c>
      <c r="C55" s="11">
        <f>IF('Daily PnL Log'!C426&lt;&gt;"",'Daily PnL Log'!C426,"")</f>
        <v>-7890.1</v>
      </c>
      <c r="D55" s="11">
        <f>IF('Daily PnL Log'!D426&lt;&gt;"",'Daily PnL Log'!D426,"")</f>
        <v>-7923.1</v>
      </c>
      <c r="E55" s="11">
        <f>IF('Daily PnL Log'!E426&lt;&gt;"",'Daily PnL Log'!E426,"")</f>
        <v>-566</v>
      </c>
      <c r="F55" s="11">
        <f>IF('Daily PnL Log'!F426&lt;&gt;"",'Daily PnL Log'!F426,"")</f>
        <v>-10157.9</v>
      </c>
      <c r="G55" s="11">
        <f>IF('Daily PnL Log'!G426&lt;&gt;"",'Daily PnL Log'!G426,"")</f>
        <v>2369</v>
      </c>
      <c r="H55" s="11">
        <f>IF('Daily PnL Log'!H426&lt;&gt;"",'Daily PnL Log'!H426,"")</f>
        <v>0</v>
      </c>
      <c r="I55" s="11">
        <f>IF('Daily PnL Log'!I426&lt;&gt;"",'Daily PnL Log'!I426,"")</f>
        <v>0</v>
      </c>
      <c r="J55" s="11">
        <f>IF('Daily PnL Log'!J426&lt;&gt;"",'Daily PnL Log'!J426,"")</f>
        <v>-24168.1</v>
      </c>
      <c r="K55" s="11">
        <f>IF('Daily PnL Log'!K426&lt;&gt;"",'Daily PnL Log'!K426,"")</f>
        <v>-26.11</v>
      </c>
      <c r="L55" s="11">
        <f>IF('Daily PnL Log'!L426&lt;&gt;"",'Daily PnL Log'!L426,"")</f>
        <v>-185.38</v>
      </c>
      <c r="M55" s="11">
        <f>IF('Daily PnL Log'!M426&lt;&gt;"",'Daily PnL Log'!M426,"")</f>
        <v>-211.49</v>
      </c>
      <c r="N55" s="11">
        <f>IF('Daily PnL Log'!N426&lt;&gt;"",'Daily PnL Log'!N426,"")</f>
        <v>-24379.59</v>
      </c>
      <c r="O55" s="11">
        <f t="shared" si="3"/>
        <v>-90521.800000000017</v>
      </c>
      <c r="P55" s="11">
        <f t="shared" si="3"/>
        <v>103345.09999999999</v>
      </c>
      <c r="Q55" s="11">
        <f t="shared" si="3"/>
        <v>2505.3000000000011</v>
      </c>
      <c r="R55" s="11">
        <f t="shared" si="3"/>
        <v>52778.5</v>
      </c>
      <c r="S55" s="11">
        <f t="shared" si="3"/>
        <v>35156.5</v>
      </c>
      <c r="T55" s="11">
        <f t="shared" si="3"/>
        <v>0</v>
      </c>
      <c r="U55" s="11">
        <f t="shared" si="3"/>
        <v>0</v>
      </c>
      <c r="V55" s="11">
        <f t="shared" si="3"/>
        <v>103263.60000000003</v>
      </c>
      <c r="W55" s="11">
        <f>IF('Daily PnL Log'!W426&lt;&gt;"",'Daily PnL Log'!W426,"")</f>
        <v>608266</v>
      </c>
      <c r="X55" s="11">
        <f>IF('Daily PnL Log'!X426&lt;&gt;"",'Daily PnL Log'!X426,"")</f>
        <v>-4.0080474660756975E-2</v>
      </c>
      <c r="Y55" s="11">
        <f>IF('Daily PnL Log'!Y426&lt;&gt;"",'Daily PnL Log'!Y426,"")</f>
        <v>-250</v>
      </c>
      <c r="Z55" s="11" t="str">
        <f>IF('Daily PnL Log'!AA426&lt;&gt;"",'Daily PnL Log'!AA426,"")</f>
        <v/>
      </c>
      <c r="AA55" s="11">
        <f>IF('Daily PnL Log'!AC426&lt;&gt;"",'Daily PnL Log'!AC426,"")</f>
        <v>359457.55</v>
      </c>
    </row>
    <row r="56" spans="1:27" x14ac:dyDescent="0.25">
      <c r="A56" s="47" t="str">
        <f t="shared" si="2"/>
        <v>Aug</v>
      </c>
      <c r="B56" s="14">
        <f>'Daily PnL Log'!B427</f>
        <v>44782</v>
      </c>
      <c r="C56" s="13">
        <f>IF('Daily PnL Log'!C427&lt;&gt;"",'Daily PnL Log'!C427,"")</f>
        <v>48209.7</v>
      </c>
      <c r="D56" s="13">
        <f>IF('Daily PnL Log'!D427&lt;&gt;"",'Daily PnL Log'!D427,"")</f>
        <v>-10217.1</v>
      </c>
      <c r="E56" s="13">
        <f>IF('Daily PnL Log'!E427&lt;&gt;"",'Daily PnL Log'!E427,"")</f>
        <v>-2101.3000000000002</v>
      </c>
      <c r="F56" s="13">
        <f>IF('Daily PnL Log'!F427&lt;&gt;"",'Daily PnL Log'!F427,"")</f>
        <v>8096.8</v>
      </c>
      <c r="G56" s="13">
        <f>IF('Daily PnL Log'!G427&lt;&gt;"",'Daily PnL Log'!G427,"")</f>
        <v>27010</v>
      </c>
      <c r="H56" s="13">
        <f>IF('Daily PnL Log'!H427&lt;&gt;"",'Daily PnL Log'!H427,"")</f>
        <v>0</v>
      </c>
      <c r="I56" s="13">
        <f>IF('Daily PnL Log'!I427&lt;&gt;"",'Daily PnL Log'!I427,"")</f>
        <v>0</v>
      </c>
      <c r="J56" s="13">
        <f>IF('Daily PnL Log'!J427&lt;&gt;"",'Daily PnL Log'!J427,"")</f>
        <v>70998.100000000006</v>
      </c>
      <c r="K56" s="13">
        <f>IF('Daily PnL Log'!K427&lt;&gt;"",'Daily PnL Log'!K427,"")</f>
        <v>-101.26</v>
      </c>
      <c r="L56" s="13">
        <f>IF('Daily PnL Log'!L427&lt;&gt;"",'Daily PnL Log'!L427,"")</f>
        <v>-716.5</v>
      </c>
      <c r="M56" s="13">
        <f>IF('Daily PnL Log'!M427&lt;&gt;"",'Daily PnL Log'!M427,"")</f>
        <v>-817.76</v>
      </c>
      <c r="N56" s="13">
        <f>IF('Daily PnL Log'!N427&lt;&gt;"",'Daily PnL Log'!N427,"")</f>
        <v>70180.340000000011</v>
      </c>
      <c r="O56" s="13">
        <f t="shared" si="3"/>
        <v>-42312.10000000002</v>
      </c>
      <c r="P56" s="13">
        <f t="shared" si="3"/>
        <v>93127.999999999985</v>
      </c>
      <c r="Q56" s="13">
        <f t="shared" si="3"/>
        <v>404.00000000000091</v>
      </c>
      <c r="R56" s="13">
        <f t="shared" si="3"/>
        <v>60875.3</v>
      </c>
      <c r="S56" s="13">
        <f t="shared" si="3"/>
        <v>62166.5</v>
      </c>
      <c r="T56" s="13">
        <f t="shared" si="3"/>
        <v>0</v>
      </c>
      <c r="U56" s="13">
        <f t="shared" si="3"/>
        <v>0</v>
      </c>
      <c r="V56" s="13">
        <f t="shared" si="3"/>
        <v>174261.70000000004</v>
      </c>
      <c r="W56" s="13">
        <f>IF('Daily PnL Log'!W427&lt;&gt;"",'Daily PnL Log'!W427,"")</f>
        <v>495135</v>
      </c>
      <c r="X56" s="13">
        <f>IF('Daily PnL Log'!X427&lt;&gt;"",'Daily PnL Log'!X427,"")</f>
        <v>0.14173980833510055</v>
      </c>
      <c r="Y56" s="13">
        <f>IF('Daily PnL Log'!Y427&lt;&gt;"",'Daily PnL Log'!Y427,"")</f>
        <v>-9759</v>
      </c>
      <c r="Z56" s="13" t="str">
        <f>IF('Daily PnL Log'!AA427&lt;&gt;"",'Daily PnL Log'!AA427,"")</f>
        <v/>
      </c>
      <c r="AA56" s="13">
        <f>IF('Daily PnL Log'!AC427&lt;&gt;"",'Daily PnL Log'!AC427,"")</f>
        <v>493421.29</v>
      </c>
    </row>
    <row r="57" spans="1:27" x14ac:dyDescent="0.25">
      <c r="A57" s="48" t="str">
        <f t="shared" si="2"/>
        <v>Aug</v>
      </c>
      <c r="B57" s="2">
        <f>'Daily PnL Log'!B428</f>
        <v>44783</v>
      </c>
      <c r="C57" s="11">
        <f>IF('Daily PnL Log'!C428&lt;&gt;"",'Daily PnL Log'!C428,"")</f>
        <v>54086.2</v>
      </c>
      <c r="D57" s="11">
        <f>IF('Daily PnL Log'!D428&lt;&gt;"",'Daily PnL Log'!D428,"")</f>
        <v>-13229.4</v>
      </c>
      <c r="E57" s="11">
        <f>IF('Daily PnL Log'!E428&lt;&gt;"",'Daily PnL Log'!E428,"")</f>
        <v>2827.2</v>
      </c>
      <c r="F57" s="11">
        <f>IF('Daily PnL Log'!F428&lt;&gt;"",'Daily PnL Log'!F428,"")</f>
        <v>-4088.1</v>
      </c>
      <c r="G57" s="11">
        <f>IF('Daily PnL Log'!G428&lt;&gt;"",'Daily PnL Log'!G428,"")</f>
        <v>4406.1000000000004</v>
      </c>
      <c r="H57" s="11">
        <f>IF('Daily PnL Log'!H428&lt;&gt;"",'Daily PnL Log'!H428,"")</f>
        <v>0</v>
      </c>
      <c r="I57" s="11">
        <f>IF('Daily PnL Log'!I428&lt;&gt;"",'Daily PnL Log'!I428,"")</f>
        <v>0</v>
      </c>
      <c r="J57" s="11">
        <f>IF('Daily PnL Log'!J428&lt;&gt;"",'Daily PnL Log'!J428,"")</f>
        <v>44001.999999999993</v>
      </c>
      <c r="K57" s="11">
        <f>IF('Daily PnL Log'!K428&lt;&gt;"",'Daily PnL Log'!K428,"")</f>
        <v>-130.91</v>
      </c>
      <c r="L57" s="11">
        <f>IF('Daily PnL Log'!L428&lt;&gt;"",'Daily PnL Log'!L428,"")</f>
        <v>-926.9</v>
      </c>
      <c r="M57" s="11">
        <f>IF('Daily PnL Log'!M428&lt;&gt;"",'Daily PnL Log'!M428,"")</f>
        <v>-1057.81</v>
      </c>
      <c r="N57" s="11">
        <f>IF('Daily PnL Log'!N428&lt;&gt;"",'Daily PnL Log'!N428,"")</f>
        <v>42944.189999999995</v>
      </c>
      <c r="O57" s="11">
        <f t="shared" si="3"/>
        <v>11774.099999999977</v>
      </c>
      <c r="P57" s="11">
        <f t="shared" si="3"/>
        <v>79898.599999999991</v>
      </c>
      <c r="Q57" s="11">
        <f t="shared" si="3"/>
        <v>3231.2000000000007</v>
      </c>
      <c r="R57" s="11">
        <f t="shared" si="3"/>
        <v>56787.200000000004</v>
      </c>
      <c r="S57" s="11">
        <f t="shared" si="3"/>
        <v>66572.600000000006</v>
      </c>
      <c r="T57" s="11">
        <f t="shared" si="3"/>
        <v>0</v>
      </c>
      <c r="U57" s="11">
        <f t="shared" si="3"/>
        <v>0</v>
      </c>
      <c r="V57" s="11">
        <f t="shared" si="3"/>
        <v>218263.70000000004</v>
      </c>
      <c r="W57" s="11">
        <f>IF('Daily PnL Log'!W428&lt;&gt;"",'Daily PnL Log'!W428,"")</f>
        <v>594414</v>
      </c>
      <c r="X57" s="11">
        <f>IF('Daily PnL Log'!X428&lt;&gt;"",'Daily PnL Log'!X428,"")</f>
        <v>7.2246262705790903E-2</v>
      </c>
      <c r="Y57" s="11">
        <f>IF('Daily PnL Log'!Y428&lt;&gt;"",'Daily PnL Log'!Y428,"")</f>
        <v>-7498.58</v>
      </c>
      <c r="Z57" s="11" t="str">
        <f>IF('Daily PnL Log'!AA428&lt;&gt;"",'Daily PnL Log'!AA428,"")</f>
        <v/>
      </c>
      <c r="AA57" s="11">
        <f>IF('Daily PnL Log'!AC428&lt;&gt;"",'Daily PnL Log'!AC428,"")</f>
        <v>436498.48</v>
      </c>
    </row>
    <row r="58" spans="1:27" x14ac:dyDescent="0.25">
      <c r="A58" s="47" t="str">
        <f t="shared" si="2"/>
        <v>Aug</v>
      </c>
      <c r="B58" s="14">
        <f>'Daily PnL Log'!B429</f>
        <v>44784</v>
      </c>
      <c r="C58" s="13">
        <f>IF('Daily PnL Log'!C429&lt;&gt;"",'Daily PnL Log'!C429,"")</f>
        <v>-48047.8</v>
      </c>
      <c r="D58" s="13">
        <f>IF('Daily PnL Log'!D429&lt;&gt;"",'Daily PnL Log'!D429,"")</f>
        <v>13134.7</v>
      </c>
      <c r="E58" s="13">
        <f>IF('Daily PnL Log'!E429&lt;&gt;"",'Daily PnL Log'!E429,"")</f>
        <v>1571.3</v>
      </c>
      <c r="F58" s="13">
        <f>IF('Daily PnL Log'!F429&lt;&gt;"",'Daily PnL Log'!F429,"")</f>
        <v>16508</v>
      </c>
      <c r="G58" s="13">
        <f>IF('Daily PnL Log'!G429&lt;&gt;"",'Daily PnL Log'!G429,"")</f>
        <v>-2501.5</v>
      </c>
      <c r="H58" s="13">
        <f>IF('Daily PnL Log'!H429&lt;&gt;"",'Daily PnL Log'!H429,"")</f>
        <v>0</v>
      </c>
      <c r="I58" s="13">
        <f>IF('Daily PnL Log'!I429&lt;&gt;"",'Daily PnL Log'!I429,"")</f>
        <v>0</v>
      </c>
      <c r="J58" s="13">
        <f>IF('Daily PnL Log'!J429&lt;&gt;"",'Daily PnL Log'!J429,"")</f>
        <v>-19335.300000000003</v>
      </c>
      <c r="K58" s="13">
        <f>IF('Daily PnL Log'!K429&lt;&gt;"",'Daily PnL Log'!K429,"")</f>
        <v>-83.14</v>
      </c>
      <c r="L58" s="13">
        <f>IF('Daily PnL Log'!L429&lt;&gt;"",'Daily PnL Log'!L429,"")</f>
        <v>-588.34</v>
      </c>
      <c r="M58" s="13">
        <f>IF('Daily PnL Log'!M429&lt;&gt;"",'Daily PnL Log'!M429,"")</f>
        <v>-671.48</v>
      </c>
      <c r="N58" s="13">
        <f>IF('Daily PnL Log'!N429&lt;&gt;"",'Daily PnL Log'!N429,"")</f>
        <v>-20006.780000000002</v>
      </c>
      <c r="O58" s="13">
        <f t="shared" si="3"/>
        <v>-36273.700000000026</v>
      </c>
      <c r="P58" s="13">
        <f t="shared" si="3"/>
        <v>93033.299999999988</v>
      </c>
      <c r="Q58" s="13">
        <f t="shared" si="3"/>
        <v>4802.5000000000009</v>
      </c>
      <c r="R58" s="13">
        <f t="shared" si="3"/>
        <v>73295.200000000012</v>
      </c>
      <c r="S58" s="13">
        <f t="shared" si="3"/>
        <v>64071.100000000006</v>
      </c>
      <c r="T58" s="13">
        <f t="shared" si="3"/>
        <v>0</v>
      </c>
      <c r="U58" s="13">
        <f t="shared" si="3"/>
        <v>0</v>
      </c>
      <c r="V58" s="13">
        <f t="shared" si="3"/>
        <v>198928.40000000002</v>
      </c>
      <c r="W58" s="13">
        <f>IF('Daily PnL Log'!W429&lt;&gt;"",'Daily PnL Log'!W429,"")</f>
        <v>625338</v>
      </c>
      <c r="X58" s="13">
        <f>IF('Daily PnL Log'!X429&lt;&gt;"",'Daily PnL Log'!X429,"")</f>
        <v>-3.1993545890382488E-2</v>
      </c>
      <c r="Y58" s="13" t="str">
        <f>IF('Daily PnL Log'!Y429&lt;&gt;"",'Daily PnL Log'!Y429,"")</f>
        <v/>
      </c>
      <c r="Z58" s="13" t="str">
        <f>IF('Daily PnL Log'!AA429&lt;&gt;"",'Daily PnL Log'!AA429,"")</f>
        <v/>
      </c>
      <c r="AA58" s="13">
        <f>IF('Daily PnL Log'!AC429&lt;&gt;"",'Daily PnL Log'!AC429,"")</f>
        <v>460397.25</v>
      </c>
    </row>
    <row r="59" spans="1:27" x14ac:dyDescent="0.25">
      <c r="A59" s="48" t="str">
        <f t="shared" si="2"/>
        <v>Aug</v>
      </c>
      <c r="B59" s="2">
        <f>'Daily PnL Log'!B430</f>
        <v>44785</v>
      </c>
      <c r="C59" s="11">
        <f>IF('Daily PnL Log'!C430&lt;&gt;"",'Daily PnL Log'!C430,"")</f>
        <v>-45210.400000000001</v>
      </c>
      <c r="D59" s="11">
        <f>IF('Daily PnL Log'!D430&lt;&gt;"",'Daily PnL Log'!D430,"")</f>
        <v>18064.3</v>
      </c>
      <c r="E59" s="11">
        <f>IF('Daily PnL Log'!E430&lt;&gt;"",'Daily PnL Log'!E430,"")</f>
        <v>6388</v>
      </c>
      <c r="F59" s="11">
        <f>IF('Daily PnL Log'!F430&lt;&gt;"",'Daily PnL Log'!F430,"")</f>
        <v>-10555.3</v>
      </c>
      <c r="G59" s="11">
        <f>IF('Daily PnL Log'!G430&lt;&gt;"",'Daily PnL Log'!G430,"")</f>
        <v>-24060</v>
      </c>
      <c r="H59" s="11">
        <f>IF('Daily PnL Log'!H430&lt;&gt;"",'Daily PnL Log'!H430,"")</f>
        <v>0</v>
      </c>
      <c r="I59" s="11">
        <f>IF('Daily PnL Log'!I430&lt;&gt;"",'Daily PnL Log'!I430,"")</f>
        <v>0</v>
      </c>
      <c r="J59" s="11">
        <f>IF('Daily PnL Log'!J430&lt;&gt;"",'Daily PnL Log'!J430,"")</f>
        <v>-55373.4</v>
      </c>
      <c r="K59" s="11">
        <f>IF('Daily PnL Log'!K430&lt;&gt;"",'Daily PnL Log'!K430,"")</f>
        <v>-97.33</v>
      </c>
      <c r="L59" s="11">
        <f>IF('Daily PnL Log'!L430&lt;&gt;"",'Daily PnL Log'!L430,"")</f>
        <v>-689.77</v>
      </c>
      <c r="M59" s="11">
        <f>IF('Daily PnL Log'!M430&lt;&gt;"",'Daily PnL Log'!M430,"")</f>
        <v>-787.1</v>
      </c>
      <c r="N59" s="11">
        <f>IF('Daily PnL Log'!N430&lt;&gt;"",'Daily PnL Log'!N430,"")</f>
        <v>-56160.5</v>
      </c>
      <c r="O59" s="11">
        <f t="shared" si="3"/>
        <v>-81484.100000000035</v>
      </c>
      <c r="P59" s="11">
        <f t="shared" si="3"/>
        <v>111097.59999999999</v>
      </c>
      <c r="Q59" s="11">
        <f t="shared" si="3"/>
        <v>11190.5</v>
      </c>
      <c r="R59" s="11">
        <f t="shared" si="3"/>
        <v>62739.900000000009</v>
      </c>
      <c r="S59" s="11">
        <f t="shared" si="3"/>
        <v>40011.100000000006</v>
      </c>
      <c r="T59" s="11">
        <f t="shared" si="3"/>
        <v>0</v>
      </c>
      <c r="U59" s="11">
        <f t="shared" si="3"/>
        <v>0</v>
      </c>
      <c r="V59" s="11">
        <f t="shared" si="3"/>
        <v>143555.00000000003</v>
      </c>
      <c r="W59" s="11">
        <f>IF('Daily PnL Log'!W430&lt;&gt;"",'Daily PnL Log'!W430,"")</f>
        <v>745800</v>
      </c>
      <c r="X59" s="11">
        <f>IF('Daily PnL Log'!X430&lt;&gt;"",'Daily PnL Log'!X430,"")</f>
        <v>-7.5302359882005898E-2</v>
      </c>
      <c r="Y59" s="11" t="str">
        <f>IF('Daily PnL Log'!Y430&lt;&gt;"",'Daily PnL Log'!Y430,"")</f>
        <v/>
      </c>
      <c r="Z59" s="11" t="str">
        <f>IF('Daily PnL Log'!AA430&lt;&gt;"",'Daily PnL Log'!AA430,"")</f>
        <v/>
      </c>
      <c r="AA59" s="11">
        <f>IF('Daily PnL Log'!AC430&lt;&gt;"",'Daily PnL Log'!AC430,"")</f>
        <v>384316.65</v>
      </c>
    </row>
    <row r="60" spans="1:27" x14ac:dyDescent="0.25">
      <c r="A60" s="47" t="str">
        <f t="shared" si="2"/>
        <v>Aug</v>
      </c>
      <c r="B60" s="14">
        <f>'Daily PnL Log'!B431</f>
        <v>44788</v>
      </c>
      <c r="C60" s="13">
        <f>IF('Daily PnL Log'!C431&lt;&gt;"",'Daily PnL Log'!C431,"")</f>
        <v>96091.9</v>
      </c>
      <c r="D60" s="13">
        <f>IF('Daily PnL Log'!D431&lt;&gt;"",'Daily PnL Log'!D431,"")</f>
        <v>9859.5</v>
      </c>
      <c r="E60" s="13">
        <f>IF('Daily PnL Log'!E431&lt;&gt;"",'Daily PnL Log'!E431,"")</f>
        <v>11775.4</v>
      </c>
      <c r="F60" s="13">
        <f>IF('Daily PnL Log'!F431&lt;&gt;"",'Daily PnL Log'!F431,"")</f>
        <v>12347.4</v>
      </c>
      <c r="G60" s="13">
        <f>IF('Daily PnL Log'!G431&lt;&gt;"",'Daily PnL Log'!G431,"")</f>
        <v>-11304.5</v>
      </c>
      <c r="H60" s="13">
        <f>IF('Daily PnL Log'!H431&lt;&gt;"",'Daily PnL Log'!H431,"")</f>
        <v>0</v>
      </c>
      <c r="I60" s="13">
        <f>IF('Daily PnL Log'!I431&lt;&gt;"",'Daily PnL Log'!I431,"")</f>
        <v>0</v>
      </c>
      <c r="J60" s="13">
        <f>IF('Daily PnL Log'!J431&lt;&gt;"",'Daily PnL Log'!J431,"")</f>
        <v>118769.69999999998</v>
      </c>
      <c r="K60" s="13">
        <f>IF('Daily PnL Log'!K431&lt;&gt;"",'Daily PnL Log'!K431,"")</f>
        <v>-53.33</v>
      </c>
      <c r="L60" s="13">
        <f>IF('Daily PnL Log'!L431&lt;&gt;"",'Daily PnL Log'!L431,"")</f>
        <v>-378.62</v>
      </c>
      <c r="M60" s="13">
        <f>IF('Daily PnL Log'!M431&lt;&gt;"",'Daily PnL Log'!M431,"")</f>
        <v>-431.95</v>
      </c>
      <c r="N60" s="13">
        <f>IF('Daily PnL Log'!N431&lt;&gt;"",'Daily PnL Log'!N431,"")</f>
        <v>118337.74999999999</v>
      </c>
      <c r="O60" s="13">
        <f t="shared" si="3"/>
        <v>14607.799999999959</v>
      </c>
      <c r="P60" s="13">
        <f t="shared" si="3"/>
        <v>120957.09999999999</v>
      </c>
      <c r="Q60" s="13">
        <f t="shared" si="3"/>
        <v>22965.9</v>
      </c>
      <c r="R60" s="13">
        <f t="shared" si="3"/>
        <v>75087.3</v>
      </c>
      <c r="S60" s="13">
        <f t="shared" si="3"/>
        <v>28706.600000000006</v>
      </c>
      <c r="T60" s="13">
        <f t="shared" si="3"/>
        <v>0</v>
      </c>
      <c r="U60" s="13">
        <f t="shared" si="3"/>
        <v>0</v>
      </c>
      <c r="V60" s="13">
        <f t="shared" si="3"/>
        <v>262324.7</v>
      </c>
      <c r="W60" s="13">
        <f>IF('Daily PnL Log'!W431&lt;&gt;"",'Daily PnL Log'!W431,"")</f>
        <v>746648</v>
      </c>
      <c r="X60" s="13">
        <f>IF('Daily PnL Log'!X431&lt;&gt;"",'Daily PnL Log'!X431,"")</f>
        <v>0.15849202033622267</v>
      </c>
      <c r="Y60" s="13" t="str">
        <f>IF('Daily PnL Log'!Y431&lt;&gt;"",'Daily PnL Log'!Y431,"")</f>
        <v/>
      </c>
      <c r="Z60" s="13" t="str">
        <f>IF('Daily PnL Log'!AA431&lt;&gt;"",'Daily PnL Log'!AA431,"")</f>
        <v/>
      </c>
      <c r="AA60" s="13">
        <f>IF('Daily PnL Log'!AC431&lt;&gt;"",'Daily PnL Log'!AC431,"")</f>
        <v>455240.7</v>
      </c>
    </row>
    <row r="61" spans="1:27" x14ac:dyDescent="0.25">
      <c r="A61" s="48" t="str">
        <f t="shared" si="2"/>
        <v>Aug</v>
      </c>
      <c r="B61" s="2">
        <f>'Daily PnL Log'!B432</f>
        <v>44789</v>
      </c>
      <c r="C61" s="11">
        <f>IF('Daily PnL Log'!C432&lt;&gt;"",'Daily PnL Log'!C432,"")</f>
        <v>70847.100000000006</v>
      </c>
      <c r="D61" s="11">
        <f>IF('Daily PnL Log'!D432&lt;&gt;"",'Daily PnL Log'!D432,"")</f>
        <v>-50077.2</v>
      </c>
      <c r="E61" s="11">
        <f>IF('Daily PnL Log'!E432&lt;&gt;"",'Daily PnL Log'!E432,"")</f>
        <v>-2643.1</v>
      </c>
      <c r="F61" s="11">
        <f>IF('Daily PnL Log'!F432&lt;&gt;"",'Daily PnL Log'!F432,"")</f>
        <v>1555.2</v>
      </c>
      <c r="G61" s="11">
        <f>IF('Daily PnL Log'!G432&lt;&gt;"",'Daily PnL Log'!G432,"")</f>
        <v>-973.2</v>
      </c>
      <c r="H61" s="11">
        <f>IF('Daily PnL Log'!H432&lt;&gt;"",'Daily PnL Log'!H432,"")</f>
        <v>0</v>
      </c>
      <c r="I61" s="11">
        <f>IF('Daily PnL Log'!I432&lt;&gt;"",'Daily PnL Log'!I432,"")</f>
        <v>0</v>
      </c>
      <c r="J61" s="11">
        <f>IF('Daily PnL Log'!J432&lt;&gt;"",'Daily PnL Log'!J432,"")</f>
        <v>18708.80000000001</v>
      </c>
      <c r="K61" s="11">
        <f>IF('Daily PnL Log'!K432&lt;&gt;"",'Daily PnL Log'!K432,"")</f>
        <v>-90.2</v>
      </c>
      <c r="L61" s="11">
        <f>IF('Daily PnL Log'!L432&lt;&gt;"",'Daily PnL Log'!L432,"")</f>
        <v>-638.70000000000005</v>
      </c>
      <c r="M61" s="11">
        <f>IF('Daily PnL Log'!M432&lt;&gt;"",'Daily PnL Log'!M432,"")</f>
        <v>-728.90000000000009</v>
      </c>
      <c r="N61" s="11">
        <f>IF('Daily PnL Log'!N432&lt;&gt;"",'Daily PnL Log'!N432,"")</f>
        <v>17979.900000000009</v>
      </c>
      <c r="O61" s="11">
        <f t="shared" si="3"/>
        <v>85454.899999999965</v>
      </c>
      <c r="P61" s="11">
        <f t="shared" si="3"/>
        <v>70879.899999999994</v>
      </c>
      <c r="Q61" s="11">
        <f t="shared" si="3"/>
        <v>20322.800000000003</v>
      </c>
      <c r="R61" s="11">
        <f t="shared" si="3"/>
        <v>76642.5</v>
      </c>
      <c r="S61" s="11">
        <f t="shared" si="3"/>
        <v>27733.400000000005</v>
      </c>
      <c r="T61" s="11">
        <f t="shared" si="3"/>
        <v>0</v>
      </c>
      <c r="U61" s="11">
        <f t="shared" si="3"/>
        <v>0</v>
      </c>
      <c r="V61" s="11">
        <f t="shared" si="3"/>
        <v>281033.5</v>
      </c>
      <c r="W61" s="11">
        <f>IF('Daily PnL Log'!W432&lt;&gt;"",'Daily PnL Log'!W432,"")</f>
        <v>692458</v>
      </c>
      <c r="X61" s="11">
        <f>IF('Daily PnL Log'!X432&lt;&gt;"",'Daily PnL Log'!X432,"")</f>
        <v>2.5965329305170867E-2</v>
      </c>
      <c r="Y61" s="11">
        <f>IF('Daily PnL Log'!Y432&lt;&gt;"",'Daily PnL Log'!Y432,"")</f>
        <v>-871.51</v>
      </c>
      <c r="Z61" s="11" t="str">
        <f>IF('Daily PnL Log'!AA432&lt;&gt;"",'Daily PnL Log'!AA432,"")</f>
        <v/>
      </c>
      <c r="AA61" s="11">
        <f>IF('Daily PnL Log'!AC432&lt;&gt;"",'Daily PnL Log'!AC432,"")</f>
        <v>471102.04</v>
      </c>
    </row>
    <row r="62" spans="1:27" x14ac:dyDescent="0.25">
      <c r="A62" s="47" t="str">
        <f t="shared" si="2"/>
        <v>Aug</v>
      </c>
      <c r="B62" s="14">
        <f>'Daily PnL Log'!B433</f>
        <v>44790</v>
      </c>
      <c r="C62" s="13">
        <f>IF('Daily PnL Log'!C433&lt;&gt;"",'Daily PnL Log'!C433,"")</f>
        <v>20002.8</v>
      </c>
      <c r="D62" s="13">
        <f>IF('Daily PnL Log'!D433&lt;&gt;"",'Daily PnL Log'!D433,"")</f>
        <v>-15754</v>
      </c>
      <c r="E62" s="13">
        <f>IF('Daily PnL Log'!E433&lt;&gt;"",'Daily PnL Log'!E433,"")</f>
        <v>515.79999999999995</v>
      </c>
      <c r="F62" s="13">
        <f>IF('Daily PnL Log'!F433&lt;&gt;"",'Daily PnL Log'!F433,"")</f>
        <v>611.70000000000005</v>
      </c>
      <c r="G62" s="13">
        <f>IF('Daily PnL Log'!G433&lt;&gt;"",'Daily PnL Log'!G433,"")</f>
        <v>-9328.4</v>
      </c>
      <c r="H62" s="13">
        <f>IF('Daily PnL Log'!H433&lt;&gt;"",'Daily PnL Log'!H433,"")</f>
        <v>0</v>
      </c>
      <c r="I62" s="13">
        <f>IF('Daily PnL Log'!I433&lt;&gt;"",'Daily PnL Log'!I433,"")</f>
        <v>0</v>
      </c>
      <c r="J62" s="13">
        <f>IF('Daily PnL Log'!J433&lt;&gt;"",'Daily PnL Log'!J433,"")</f>
        <v>-3952.1000000000004</v>
      </c>
      <c r="K62" s="13">
        <f>IF('Daily PnL Log'!K433&lt;&gt;"",'Daily PnL Log'!K433,"")</f>
        <v>-58.1</v>
      </c>
      <c r="L62" s="13">
        <f>IF('Daily PnL Log'!L433&lt;&gt;"",'Daily PnL Log'!L433,"")</f>
        <v>-405.04</v>
      </c>
      <c r="M62" s="13">
        <f>IF('Daily PnL Log'!M433&lt;&gt;"",'Daily PnL Log'!M433,"")</f>
        <v>-463.14000000000004</v>
      </c>
      <c r="N62" s="13">
        <f>IF('Daily PnL Log'!N433&lt;&gt;"",'Daily PnL Log'!N433,"")</f>
        <v>-4415.2400000000007</v>
      </c>
      <c r="O62" s="13">
        <f t="shared" si="3"/>
        <v>105457.69999999997</v>
      </c>
      <c r="P62" s="13">
        <f t="shared" si="3"/>
        <v>55125.899999999994</v>
      </c>
      <c r="Q62" s="13">
        <f t="shared" si="3"/>
        <v>20838.600000000002</v>
      </c>
      <c r="R62" s="13">
        <f t="shared" si="3"/>
        <v>77254.2</v>
      </c>
      <c r="S62" s="13">
        <f t="shared" si="3"/>
        <v>18405.000000000007</v>
      </c>
      <c r="T62" s="13">
        <f t="shared" si="3"/>
        <v>0</v>
      </c>
      <c r="U62" s="13">
        <f t="shared" si="3"/>
        <v>0</v>
      </c>
      <c r="V62" s="13">
        <f t="shared" si="3"/>
        <v>277081.40000000002</v>
      </c>
      <c r="W62" s="13">
        <f>IF('Daily PnL Log'!W433&lt;&gt;"",'Daily PnL Log'!W433,"")</f>
        <v>624715</v>
      </c>
      <c r="X62" s="13">
        <f>IF('Daily PnL Log'!X433&lt;&gt;"",'Daily PnL Log'!X433,"")</f>
        <v>-7.067606828713895E-3</v>
      </c>
      <c r="Y62" s="13" t="str">
        <f>IF('Daily PnL Log'!Y433&lt;&gt;"",'Daily PnL Log'!Y433,"")</f>
        <v/>
      </c>
      <c r="Z62" s="13" t="str">
        <f>IF('Daily PnL Log'!AA433&lt;&gt;"",'Daily PnL Log'!AA433,"")</f>
        <v/>
      </c>
      <c r="AA62" s="13">
        <f>IF('Daily PnL Log'!AC433&lt;&gt;"",'Daily PnL Log'!AC433,"")</f>
        <v>553019.65</v>
      </c>
    </row>
    <row r="63" spans="1:27" x14ac:dyDescent="0.25">
      <c r="A63" s="48" t="str">
        <f t="shared" si="2"/>
        <v>Aug</v>
      </c>
      <c r="B63" s="2">
        <f>'Daily PnL Log'!B434</f>
        <v>44791</v>
      </c>
      <c r="C63" s="11">
        <f>IF('Daily PnL Log'!C434&lt;&gt;"",'Daily PnL Log'!C434,"")</f>
        <v>-10139.200000000001</v>
      </c>
      <c r="D63" s="11">
        <f>IF('Daily PnL Log'!D434&lt;&gt;"",'Daily PnL Log'!D434,"")</f>
        <v>20430.599999999999</v>
      </c>
      <c r="E63" s="11">
        <f>IF('Daily PnL Log'!E434&lt;&gt;"",'Daily PnL Log'!E434,"")</f>
        <v>980</v>
      </c>
      <c r="F63" s="11">
        <f>IF('Daily PnL Log'!F434&lt;&gt;"",'Daily PnL Log'!F434,"")</f>
        <v>7217.9</v>
      </c>
      <c r="G63" s="11">
        <f>IF('Daily PnL Log'!G434&lt;&gt;"",'Daily PnL Log'!G434,"")</f>
        <v>11.4</v>
      </c>
      <c r="H63" s="11">
        <f>IF('Daily PnL Log'!H434&lt;&gt;"",'Daily PnL Log'!H434,"")</f>
        <v>0</v>
      </c>
      <c r="I63" s="11">
        <f>IF('Daily PnL Log'!I434&lt;&gt;"",'Daily PnL Log'!I434,"")</f>
        <v>0</v>
      </c>
      <c r="J63" s="11">
        <f>IF('Daily PnL Log'!J434&lt;&gt;"",'Daily PnL Log'!J434,"")</f>
        <v>18500.699999999997</v>
      </c>
      <c r="K63" s="11">
        <f>IF('Daily PnL Log'!K434&lt;&gt;"",'Daily PnL Log'!K434,"")</f>
        <v>-63.64</v>
      </c>
      <c r="L63" s="11">
        <f>IF('Daily PnL Log'!L434&lt;&gt;"",'Daily PnL Log'!L434,"")</f>
        <v>-448.98</v>
      </c>
      <c r="M63" s="11">
        <f>IF('Daily PnL Log'!M434&lt;&gt;"",'Daily PnL Log'!M434,"")</f>
        <v>-512.62</v>
      </c>
      <c r="N63" s="11">
        <f>IF('Daily PnL Log'!N434&lt;&gt;"",'Daily PnL Log'!N434,"")</f>
        <v>17988.079999999998</v>
      </c>
      <c r="O63" s="11">
        <f t="shared" si="3"/>
        <v>95318.499999999971</v>
      </c>
      <c r="P63" s="11">
        <f t="shared" si="3"/>
        <v>75556.5</v>
      </c>
      <c r="Q63" s="11">
        <f t="shared" si="3"/>
        <v>21818.600000000002</v>
      </c>
      <c r="R63" s="11">
        <f t="shared" si="3"/>
        <v>84472.099999999991</v>
      </c>
      <c r="S63" s="11">
        <f t="shared" si="3"/>
        <v>18416.400000000009</v>
      </c>
      <c r="T63" s="11">
        <f t="shared" si="3"/>
        <v>0</v>
      </c>
      <c r="U63" s="11">
        <f t="shared" si="3"/>
        <v>0</v>
      </c>
      <c r="V63" s="11">
        <f t="shared" si="3"/>
        <v>295582.10000000003</v>
      </c>
      <c r="W63" s="11">
        <f>IF('Daily PnL Log'!W434&lt;&gt;"",'Daily PnL Log'!W434,"")</f>
        <v>555582</v>
      </c>
      <c r="X63" s="11">
        <f>IF('Daily PnL Log'!X434&lt;&gt;"",'Daily PnL Log'!X434,"")</f>
        <v>3.2377002854664112E-2</v>
      </c>
      <c r="Y63" s="11">
        <f>IF('Daily PnL Log'!Y434&lt;&gt;"",'Daily PnL Log'!Y434,"")</f>
        <v>-22500</v>
      </c>
      <c r="Z63" s="11" t="str">
        <f>IF('Daily PnL Log'!AA434&lt;&gt;"",'Daily PnL Log'!AA434,"")</f>
        <v/>
      </c>
      <c r="AA63" s="11">
        <f>IF('Daily PnL Log'!AC434&lt;&gt;"",'Daily PnL Log'!AC434,"")</f>
        <v>585329.78</v>
      </c>
    </row>
    <row r="64" spans="1:27" x14ac:dyDescent="0.25">
      <c r="A64" s="47" t="str">
        <f t="shared" si="2"/>
        <v>Aug</v>
      </c>
      <c r="B64" s="14">
        <f>'Daily PnL Log'!B435</f>
        <v>44792</v>
      </c>
      <c r="C64" s="13">
        <f>IF('Daily PnL Log'!C435&lt;&gt;"",'Daily PnL Log'!C435,"")</f>
        <v>5855.4</v>
      </c>
      <c r="D64" s="13">
        <f>IF('Daily PnL Log'!D435&lt;&gt;"",'Daily PnL Log'!D435,"")</f>
        <v>-12196</v>
      </c>
      <c r="E64" s="13">
        <f>IF('Daily PnL Log'!E435&lt;&gt;"",'Daily PnL Log'!E435,"")</f>
        <v>-410.4</v>
      </c>
      <c r="F64" s="13">
        <f>IF('Daily PnL Log'!F435&lt;&gt;"",'Daily PnL Log'!F435,"")</f>
        <v>-9751.7999999999993</v>
      </c>
      <c r="G64" s="13">
        <f>IF('Daily PnL Log'!G435&lt;&gt;"",'Daily PnL Log'!G435,"")</f>
        <v>-4171.3</v>
      </c>
      <c r="H64" s="13">
        <f>IF('Daily PnL Log'!H435&lt;&gt;"",'Daily PnL Log'!H435,"")</f>
        <v>0</v>
      </c>
      <c r="I64" s="13">
        <f>IF('Daily PnL Log'!I435&lt;&gt;"",'Daily PnL Log'!I435,"")</f>
        <v>0</v>
      </c>
      <c r="J64" s="13">
        <f>IF('Daily PnL Log'!J435&lt;&gt;"",'Daily PnL Log'!J435,"")</f>
        <v>-20674.099999999999</v>
      </c>
      <c r="K64" s="13">
        <f>IF('Daily PnL Log'!K435&lt;&gt;"",'Daily PnL Log'!K435,"")</f>
        <v>-99.53</v>
      </c>
      <c r="L64" s="13">
        <f>IF('Daily PnL Log'!L435&lt;&gt;"",'Daily PnL Log'!L435,"")</f>
        <v>-699.09</v>
      </c>
      <c r="M64" s="13">
        <f>IF('Daily PnL Log'!M435&lt;&gt;"",'Daily PnL Log'!M435,"")</f>
        <v>-798.62</v>
      </c>
      <c r="N64" s="13">
        <f>IF('Daily PnL Log'!N435&lt;&gt;"",'Daily PnL Log'!N435,"")</f>
        <v>-21472.719999999998</v>
      </c>
      <c r="O64" s="13">
        <f t="shared" si="3"/>
        <v>101173.89999999997</v>
      </c>
      <c r="P64" s="13">
        <f t="shared" si="3"/>
        <v>63360.5</v>
      </c>
      <c r="Q64" s="13">
        <f t="shared" si="3"/>
        <v>21408.2</v>
      </c>
      <c r="R64" s="13">
        <f t="shared" si="3"/>
        <v>74720.299999999988</v>
      </c>
      <c r="S64" s="13">
        <f t="shared" si="3"/>
        <v>14245.100000000009</v>
      </c>
      <c r="T64" s="13">
        <f t="shared" si="3"/>
        <v>0</v>
      </c>
      <c r="U64" s="13">
        <f t="shared" si="3"/>
        <v>0</v>
      </c>
      <c r="V64" s="13">
        <f t="shared" si="3"/>
        <v>274908.00000000006</v>
      </c>
      <c r="W64" s="13">
        <f>IF('Daily PnL Log'!W435&lt;&gt;"",'Daily PnL Log'!W435,"")</f>
        <v>723946</v>
      </c>
      <c r="X64" s="13">
        <f>IF('Daily PnL Log'!X435&lt;&gt;"",'Daily PnL Log'!X435,"")</f>
        <v>-2.9660665298240473E-2</v>
      </c>
      <c r="Y64" s="13" t="str">
        <f>IF('Daily PnL Log'!Y435&lt;&gt;"",'Daily PnL Log'!Y435,"")</f>
        <v/>
      </c>
      <c r="Z64" s="13" t="str">
        <f>IF('Daily PnL Log'!AA435&lt;&gt;"",'Daily PnL Log'!AA435,"")</f>
        <v/>
      </c>
      <c r="AA64" s="13">
        <f>IF('Daily PnL Log'!AC435&lt;&gt;"",'Daily PnL Log'!AC435,"")</f>
        <v>530575.66</v>
      </c>
    </row>
    <row r="65" spans="1:27" x14ac:dyDescent="0.25">
      <c r="A65" s="48" t="str">
        <f t="shared" si="2"/>
        <v>Aug</v>
      </c>
      <c r="B65" s="2">
        <f>'Daily PnL Log'!B436</f>
        <v>44795</v>
      </c>
      <c r="C65" s="11">
        <f>IF('Daily PnL Log'!C436&lt;&gt;"",'Daily PnL Log'!C436,"")</f>
        <v>35375.4</v>
      </c>
      <c r="D65" s="11">
        <f>IF('Daily PnL Log'!D436&lt;&gt;"",'Daily PnL Log'!D436,"")</f>
        <v>29508</v>
      </c>
      <c r="E65" s="11">
        <f>IF('Daily PnL Log'!E436&lt;&gt;"",'Daily PnL Log'!E436,"")</f>
        <v>2889.7</v>
      </c>
      <c r="F65" s="11">
        <f>IF('Daily PnL Log'!F436&lt;&gt;"",'Daily PnL Log'!F436,"")</f>
        <v>3582.6</v>
      </c>
      <c r="G65" s="11">
        <f>IF('Daily PnL Log'!G436&lt;&gt;"",'Daily PnL Log'!G436,"")</f>
        <v>-8492.1</v>
      </c>
      <c r="H65" s="11">
        <f>IF('Daily PnL Log'!H436&lt;&gt;"",'Daily PnL Log'!H436,"")</f>
        <v>0</v>
      </c>
      <c r="I65" s="11">
        <f>IF('Daily PnL Log'!I436&lt;&gt;"",'Daily PnL Log'!I436,"")</f>
        <v>0</v>
      </c>
      <c r="J65" s="11">
        <f>IF('Daily PnL Log'!J436&lt;&gt;"",'Daily PnL Log'!J436,"")</f>
        <v>62863.600000000013</v>
      </c>
      <c r="K65" s="11">
        <f>IF('Daily PnL Log'!K436&lt;&gt;"",'Daily PnL Log'!K436,"")</f>
        <v>-175.08</v>
      </c>
      <c r="L65" s="11">
        <f>IF('Daily PnL Log'!L436&lt;&gt;"",'Daily PnL Log'!L436,"")</f>
        <v>-1240.82</v>
      </c>
      <c r="M65" s="11">
        <f>IF('Daily PnL Log'!M436&lt;&gt;"",'Daily PnL Log'!M436,"")</f>
        <v>-1415.8999999999999</v>
      </c>
      <c r="N65" s="11">
        <f>IF('Daily PnL Log'!N436&lt;&gt;"",'Daily PnL Log'!N436,"")</f>
        <v>61447.700000000012</v>
      </c>
      <c r="O65" s="11">
        <f t="shared" si="3"/>
        <v>136549.29999999996</v>
      </c>
      <c r="P65" s="11">
        <f t="shared" si="3"/>
        <v>92868.5</v>
      </c>
      <c r="Q65" s="11">
        <f t="shared" si="3"/>
        <v>24297.9</v>
      </c>
      <c r="R65" s="11">
        <f t="shared" si="3"/>
        <v>78302.899999999994</v>
      </c>
      <c r="S65" s="11">
        <f t="shared" si="3"/>
        <v>5753.0000000000091</v>
      </c>
      <c r="T65" s="11">
        <f t="shared" si="3"/>
        <v>0</v>
      </c>
      <c r="U65" s="11">
        <f t="shared" si="3"/>
        <v>0</v>
      </c>
      <c r="V65" s="11">
        <f t="shared" si="3"/>
        <v>337771.60000000009</v>
      </c>
      <c r="W65" s="11">
        <f>IF('Daily PnL Log'!W436&lt;&gt;"",'Daily PnL Log'!W436,"")</f>
        <v>1022505</v>
      </c>
      <c r="X65" s="11">
        <f>IF('Daily PnL Log'!X436&lt;&gt;"",'Daily PnL Log'!X436,"")</f>
        <v>6.0095256257915619E-2</v>
      </c>
      <c r="Y65" s="11" t="str">
        <f>IF('Daily PnL Log'!Y436&lt;&gt;"",'Daily PnL Log'!Y436,"")</f>
        <v/>
      </c>
      <c r="Z65" s="11" t="str">
        <f>IF('Daily PnL Log'!AA436&lt;&gt;"",'Daily PnL Log'!AA436,"")</f>
        <v/>
      </c>
      <c r="AA65" s="11">
        <f>IF('Daily PnL Log'!AC436&lt;&gt;"",'Daily PnL Log'!AC436,"")</f>
        <v>562618.51</v>
      </c>
    </row>
    <row r="66" spans="1:27" x14ac:dyDescent="0.25">
      <c r="A66" s="47" t="str">
        <f t="shared" si="2"/>
        <v>Aug</v>
      </c>
      <c r="B66" s="14">
        <f>'Daily PnL Log'!B437</f>
        <v>44796</v>
      </c>
      <c r="C66" s="13">
        <f>IF('Daily PnL Log'!C437&lt;&gt;"",'Daily PnL Log'!C437,"")</f>
        <v>38116.1</v>
      </c>
      <c r="D66" s="13">
        <f>IF('Daily PnL Log'!D437&lt;&gt;"",'Daily PnL Log'!D437,"")</f>
        <v>16509</v>
      </c>
      <c r="E66" s="13">
        <f>IF('Daily PnL Log'!E437&lt;&gt;"",'Daily PnL Log'!E437,"")</f>
        <v>-3816.3</v>
      </c>
      <c r="F66" s="13">
        <f>IF('Daily PnL Log'!F437&lt;&gt;"",'Daily PnL Log'!F437,"")</f>
        <v>-33460.9</v>
      </c>
      <c r="G66" s="13">
        <f>IF('Daily PnL Log'!G437&lt;&gt;"",'Daily PnL Log'!G437,"")</f>
        <v>-3199.5</v>
      </c>
      <c r="H66" s="13">
        <f>IF('Daily PnL Log'!H437&lt;&gt;"",'Daily PnL Log'!H437,"")</f>
        <v>0</v>
      </c>
      <c r="I66" s="13">
        <f>IF('Daily PnL Log'!I437&lt;&gt;"",'Daily PnL Log'!I437,"")</f>
        <v>0</v>
      </c>
      <c r="J66" s="13">
        <f>IF('Daily PnL Log'!J437&lt;&gt;"",'Daily PnL Log'!J437,"")</f>
        <v>14148.399999999994</v>
      </c>
      <c r="K66" s="13">
        <f>IF('Daily PnL Log'!K437&lt;&gt;"",'Daily PnL Log'!K437,"")</f>
        <v>-214.74</v>
      </c>
      <c r="L66" s="13">
        <f>IF('Daily PnL Log'!L437&lt;&gt;"",'Daily PnL Log'!L437,"")</f>
        <v>-1502.31</v>
      </c>
      <c r="M66" s="13">
        <f>IF('Daily PnL Log'!M437&lt;&gt;"",'Daily PnL Log'!M437,"")</f>
        <v>-1717.05</v>
      </c>
      <c r="N66" s="13">
        <f>IF('Daily PnL Log'!N437&lt;&gt;"",'Daily PnL Log'!N437,"")</f>
        <v>12431.349999999995</v>
      </c>
      <c r="O66" s="13">
        <f t="shared" si="3"/>
        <v>174665.39999999997</v>
      </c>
      <c r="P66" s="13">
        <f t="shared" si="3"/>
        <v>109377.5</v>
      </c>
      <c r="Q66" s="13">
        <f t="shared" si="3"/>
        <v>20481.600000000002</v>
      </c>
      <c r="R66" s="13">
        <f t="shared" si="3"/>
        <v>44841.999999999993</v>
      </c>
      <c r="S66" s="13">
        <f t="shared" si="3"/>
        <v>2553.5000000000091</v>
      </c>
      <c r="T66" s="13">
        <f t="shared" si="3"/>
        <v>0</v>
      </c>
      <c r="U66" s="13">
        <f t="shared" si="3"/>
        <v>0</v>
      </c>
      <c r="V66" s="13">
        <f t="shared" si="3"/>
        <v>351920.00000000012</v>
      </c>
      <c r="W66" s="13">
        <f>IF('Daily PnL Log'!W437&lt;&gt;"",'Daily PnL Log'!W437,"")</f>
        <v>1064940</v>
      </c>
      <c r="X66" s="13">
        <f>IF('Daily PnL Log'!X437&lt;&gt;"",'Daily PnL Log'!X437,"")</f>
        <v>1.1673286757939409E-2</v>
      </c>
      <c r="Y66" s="13" t="str">
        <f>IF('Daily PnL Log'!Y437&lt;&gt;"",'Daily PnL Log'!Y437,"")</f>
        <v/>
      </c>
      <c r="Z66" s="13" t="str">
        <f>IF('Daily PnL Log'!AA437&lt;&gt;"",'Daily PnL Log'!AA437,"")</f>
        <v/>
      </c>
      <c r="AA66" s="13">
        <f>IF('Daily PnL Log'!AC437&lt;&gt;"",'Daily PnL Log'!AC437,"")</f>
        <v>557195.21</v>
      </c>
    </row>
    <row r="67" spans="1:27" x14ac:dyDescent="0.25">
      <c r="A67" s="48" t="str">
        <f t="shared" si="2"/>
        <v>Aug</v>
      </c>
      <c r="B67" s="2">
        <f>'Daily PnL Log'!B438</f>
        <v>44797</v>
      </c>
      <c r="C67" s="11">
        <f>IF('Daily PnL Log'!C438&lt;&gt;"",'Daily PnL Log'!C438,"")</f>
        <v>-1688.3</v>
      </c>
      <c r="D67" s="11">
        <f>IF('Daily PnL Log'!D438&lt;&gt;"",'Daily PnL Log'!D438,"")</f>
        <v>232.8</v>
      </c>
      <c r="E67" s="11">
        <f>IF('Daily PnL Log'!E438&lt;&gt;"",'Daily PnL Log'!E438,"")</f>
        <v>3449.7</v>
      </c>
      <c r="F67" s="11">
        <f>IF('Daily PnL Log'!F438&lt;&gt;"",'Daily PnL Log'!F438,"")</f>
        <v>24050.7</v>
      </c>
      <c r="G67" s="11">
        <f>IF('Daily PnL Log'!G438&lt;&gt;"",'Daily PnL Log'!G438,"")</f>
        <v>-6224.1</v>
      </c>
      <c r="H67" s="11">
        <f>IF('Daily PnL Log'!H438&lt;&gt;"",'Daily PnL Log'!H438,"")</f>
        <v>0</v>
      </c>
      <c r="I67" s="11">
        <f>IF('Daily PnL Log'!I438&lt;&gt;"",'Daily PnL Log'!I438,"")</f>
        <v>0</v>
      </c>
      <c r="J67" s="11">
        <f>IF('Daily PnL Log'!J438&lt;&gt;"",'Daily PnL Log'!J438,"")</f>
        <v>19820.800000000003</v>
      </c>
      <c r="K67" s="11">
        <f>IF('Daily PnL Log'!K438&lt;&gt;"",'Daily PnL Log'!K438,"")</f>
        <v>-115.56</v>
      </c>
      <c r="L67" s="11">
        <f>IF('Daily PnL Log'!L438&lt;&gt;"",'Daily PnL Log'!L438,"")</f>
        <v>-814.8</v>
      </c>
      <c r="M67" s="11">
        <f>IF('Daily PnL Log'!M438&lt;&gt;"",'Daily PnL Log'!M438,"")</f>
        <v>-930.3599999999999</v>
      </c>
      <c r="N67" s="11">
        <f>IF('Daily PnL Log'!N438&lt;&gt;"",'Daily PnL Log'!N438,"")</f>
        <v>18890.440000000002</v>
      </c>
      <c r="O67" s="11">
        <f t="shared" ref="O67:V68" si="4">IF(C67&lt;&gt;"",O66+C67,"")</f>
        <v>172977.09999999998</v>
      </c>
      <c r="P67" s="11">
        <f t="shared" si="4"/>
        <v>109610.3</v>
      </c>
      <c r="Q67" s="11">
        <f t="shared" si="4"/>
        <v>23931.300000000003</v>
      </c>
      <c r="R67" s="11">
        <f t="shared" si="4"/>
        <v>68892.7</v>
      </c>
      <c r="S67" s="11">
        <f t="shared" si="4"/>
        <v>-3670.5999999999913</v>
      </c>
      <c r="T67" s="11">
        <f t="shared" si="4"/>
        <v>0</v>
      </c>
      <c r="U67" s="11">
        <f t="shared" si="4"/>
        <v>0</v>
      </c>
      <c r="V67" s="11">
        <f t="shared" si="4"/>
        <v>371740.8000000001</v>
      </c>
      <c r="W67" s="11">
        <f>IF('Daily PnL Log'!W438&lt;&gt;"",'Daily PnL Log'!W438,"")</f>
        <v>1093525</v>
      </c>
      <c r="X67" s="11">
        <f>IF('Daily PnL Log'!X438&lt;&gt;"",'Daily PnL Log'!X438,"")</f>
        <v>1.7274813104410053E-2</v>
      </c>
      <c r="Y67" s="11">
        <f>IF('Daily PnL Log'!Y438&lt;&gt;"",'Daily PnL Log'!Y438,"")</f>
        <v>-15529.5</v>
      </c>
      <c r="Z67" s="11" t="str">
        <f>IF('Daily PnL Log'!AA438&lt;&gt;"",'Daily PnL Log'!AA438,"")</f>
        <v/>
      </c>
      <c r="AA67" s="11">
        <f>IF('Daily PnL Log'!AC438&lt;&gt;"",'Daily PnL Log'!AC438,"")</f>
        <v>575841.1</v>
      </c>
    </row>
    <row r="68" spans="1:27" x14ac:dyDescent="0.25">
      <c r="A68" s="47" t="str">
        <f t="shared" si="2"/>
        <v>Aug</v>
      </c>
      <c r="B68" s="14">
        <f>'Daily PnL Log'!B439</f>
        <v>44798</v>
      </c>
      <c r="C68" s="13">
        <f>IF('Daily PnL Log'!C439&lt;&gt;"",'Daily PnL Log'!C439,"")</f>
        <v>-11215.1</v>
      </c>
      <c r="D68" s="13">
        <f>IF('Daily PnL Log'!D439&lt;&gt;"",'Daily PnL Log'!D439,"")</f>
        <v>-1267.8</v>
      </c>
      <c r="E68" s="13">
        <f>IF('Daily PnL Log'!E439&lt;&gt;"",'Daily PnL Log'!E439,"")</f>
        <v>7287.7</v>
      </c>
      <c r="F68" s="13">
        <f>IF('Daily PnL Log'!F439&lt;&gt;"",'Daily PnL Log'!F439,"")</f>
        <v>6432.6</v>
      </c>
      <c r="G68" s="13">
        <f>IF('Daily PnL Log'!G439&lt;&gt;"",'Daily PnL Log'!G439,"")</f>
        <v>-25839</v>
      </c>
      <c r="H68" s="13">
        <f>IF('Daily PnL Log'!H439&lt;&gt;"",'Daily PnL Log'!H439,"")</f>
        <v>0</v>
      </c>
      <c r="I68" s="13">
        <f>IF('Daily PnL Log'!I439&lt;&gt;"",'Daily PnL Log'!I439,"")</f>
        <v>0</v>
      </c>
      <c r="J68" s="13">
        <f>IF('Daily PnL Log'!J439&lt;&gt;"",'Daily PnL Log'!J439,"")</f>
        <v>-24601.599999999999</v>
      </c>
      <c r="K68" s="13">
        <f>IF('Daily PnL Log'!K439&lt;&gt;"",'Daily PnL Log'!K439,"")</f>
        <v>-128.94999999999999</v>
      </c>
      <c r="L68" s="13">
        <f>IF('Daily PnL Log'!L439&lt;&gt;"",'Daily PnL Log'!L439,"")</f>
        <v>-911.21</v>
      </c>
      <c r="M68" s="13">
        <f>IF('Daily PnL Log'!M439&lt;&gt;"",'Daily PnL Log'!M439,"")</f>
        <v>-1040.1600000000001</v>
      </c>
      <c r="N68" s="13">
        <f>IF('Daily PnL Log'!N439&lt;&gt;"",'Daily PnL Log'!N439,"")</f>
        <v>-25641.759999999998</v>
      </c>
      <c r="O68" s="13">
        <f t="shared" si="4"/>
        <v>161761.99999999997</v>
      </c>
      <c r="P68" s="13">
        <f t="shared" si="4"/>
        <v>108342.5</v>
      </c>
      <c r="Q68" s="13">
        <f t="shared" si="4"/>
        <v>31219.000000000004</v>
      </c>
      <c r="R68" s="13">
        <f t="shared" si="4"/>
        <v>75325.3</v>
      </c>
      <c r="S68" s="13">
        <f t="shared" si="4"/>
        <v>-29509.599999999991</v>
      </c>
      <c r="T68" s="13">
        <f t="shared" si="4"/>
        <v>0</v>
      </c>
      <c r="U68" s="13">
        <f t="shared" si="4"/>
        <v>0</v>
      </c>
      <c r="V68" s="13">
        <f t="shared" si="4"/>
        <v>347139.20000000013</v>
      </c>
      <c r="W68" s="13">
        <f>IF('Daily PnL Log'!W439&lt;&gt;"",'Daily PnL Log'!W439,"")</f>
        <v>1334129</v>
      </c>
      <c r="X68" s="13">
        <f>IF('Daily PnL Log'!X439&lt;&gt;"",'Daily PnL Log'!X439,"")</f>
        <v>-1.9219850554181791E-2</v>
      </c>
      <c r="Y68" s="13">
        <f>IF('Daily PnL Log'!Y439&lt;&gt;"",'Daily PnL Log'!Y439,"")</f>
        <v>-4861.1499999999996</v>
      </c>
      <c r="Z68" s="13" t="str">
        <f>IF('Daily PnL Log'!AA439&lt;&gt;"",'Daily PnL Log'!AA439,"")</f>
        <v/>
      </c>
      <c r="AA68" s="13">
        <f>IF('Daily PnL Log'!AC439&lt;&gt;"",'Daily PnL Log'!AC439,"")</f>
        <v>489352.19</v>
      </c>
    </row>
    <row r="69" spans="1:27" x14ac:dyDescent="0.25">
      <c r="A69" s="48" t="str">
        <f t="shared" si="2"/>
        <v>Aug</v>
      </c>
      <c r="B69" s="2">
        <f>'Daily PnL Log'!B440</f>
        <v>44799</v>
      </c>
      <c r="C69" s="11">
        <f>IF('Daily PnL Log'!C440&lt;&gt;"",'Daily PnL Log'!C440,"")</f>
        <v>8017.6</v>
      </c>
      <c r="D69" s="11">
        <f>IF('Daily PnL Log'!D440&lt;&gt;"",'Daily PnL Log'!D440,"")</f>
        <v>22826.400000000001</v>
      </c>
      <c r="E69" s="11">
        <f>IF('Daily PnL Log'!E440&lt;&gt;"",'Daily PnL Log'!E440,"")</f>
        <v>8164.8</v>
      </c>
      <c r="F69" s="11">
        <f>IF('Daily PnL Log'!F440&lt;&gt;"",'Daily PnL Log'!F440,"")</f>
        <v>-6379</v>
      </c>
      <c r="G69" s="11">
        <f>IF('Daily PnL Log'!G440&lt;&gt;"",'Daily PnL Log'!G440,"")</f>
        <v>16750.8</v>
      </c>
      <c r="H69" s="11">
        <f>IF('Daily PnL Log'!H440&lt;&gt;"",'Daily PnL Log'!H440,"")</f>
        <v>0</v>
      </c>
      <c r="I69" s="11">
        <f>IF('Daily PnL Log'!I440&lt;&gt;"",'Daily PnL Log'!I440,"")</f>
        <v>0</v>
      </c>
      <c r="J69" s="11">
        <f>IF('Daily PnL Log'!J440&lt;&gt;"",'Daily PnL Log'!J440,"")</f>
        <v>49380.600000000006</v>
      </c>
      <c r="K69" s="11">
        <f>IF('Daily PnL Log'!K440&lt;&gt;"",'Daily PnL Log'!K440,"")</f>
        <v>-732.78</v>
      </c>
      <c r="L69" s="11">
        <f>IF('Daily PnL Log'!L440&lt;&gt;"",'Daily PnL Log'!L440,"")</f>
        <v>-3640.22</v>
      </c>
      <c r="M69" s="11">
        <f>IF('Daily PnL Log'!M440&lt;&gt;"",'Daily PnL Log'!M440,"")</f>
        <v>-4373</v>
      </c>
      <c r="N69" s="11">
        <f>IF('Daily PnL Log'!N440&lt;&gt;"",'Daily PnL Log'!N440,"")</f>
        <v>45007.600000000006</v>
      </c>
      <c r="O69" s="11">
        <f t="shared" ref="O69:V72" si="5">IF(C69&lt;&gt;"",O68+C69,"")</f>
        <v>169779.59999999998</v>
      </c>
      <c r="P69" s="11">
        <f t="shared" si="5"/>
        <v>131168.9</v>
      </c>
      <c r="Q69" s="11">
        <f t="shared" si="5"/>
        <v>39383.800000000003</v>
      </c>
      <c r="R69" s="11">
        <f t="shared" si="5"/>
        <v>68946.3</v>
      </c>
      <c r="S69" s="11">
        <f t="shared" si="5"/>
        <v>-12758.799999999992</v>
      </c>
      <c r="T69" s="11">
        <f t="shared" si="5"/>
        <v>0</v>
      </c>
      <c r="U69" s="11">
        <f t="shared" si="5"/>
        <v>0</v>
      </c>
      <c r="V69" s="11">
        <f t="shared" si="5"/>
        <v>396519.80000000016</v>
      </c>
      <c r="W69" s="11">
        <f>IF('Daily PnL Log'!W440&lt;&gt;"",'Daily PnL Log'!W440,"")</f>
        <v>588970</v>
      </c>
      <c r="X69" s="11">
        <f>IF('Daily PnL Log'!X440&lt;&gt;"",'Daily PnL Log'!X440,"")</f>
        <v>7.6417474574256766E-2</v>
      </c>
      <c r="Y69" s="11" t="str">
        <f>IF('Daily PnL Log'!Y440&lt;&gt;"",'Daily PnL Log'!Y440,"")</f>
        <v/>
      </c>
      <c r="Z69" s="11" t="str">
        <f>IF('Daily PnL Log'!AA440&lt;&gt;"",'Daily PnL Log'!AA440,"")</f>
        <v/>
      </c>
      <c r="AA69" s="11">
        <f>IF('Daily PnL Log'!AC440&lt;&gt;"",'Daily PnL Log'!AC440,"")</f>
        <v>582319.18999999994</v>
      </c>
    </row>
    <row r="70" spans="1:27" x14ac:dyDescent="0.25">
      <c r="A70" s="47" t="str">
        <f t="shared" si="2"/>
        <v>Aug</v>
      </c>
      <c r="B70" s="14">
        <f>'Daily PnL Log'!B441</f>
        <v>44802</v>
      </c>
      <c r="C70" s="13">
        <f>IF('Daily PnL Log'!C441&lt;&gt;"",'Daily PnL Log'!C441,"")</f>
        <v>-4854.1000000000004</v>
      </c>
      <c r="D70" s="13">
        <f>IF('Daily PnL Log'!D441&lt;&gt;"",'Daily PnL Log'!D441,"")</f>
        <v>-15633</v>
      </c>
      <c r="E70" s="13">
        <f>IF('Daily PnL Log'!E441&lt;&gt;"",'Daily PnL Log'!E441,"")</f>
        <v>-2871.8</v>
      </c>
      <c r="F70" s="13">
        <f>IF('Daily PnL Log'!F441&lt;&gt;"",'Daily PnL Log'!F441,"")</f>
        <v>-41649.4</v>
      </c>
      <c r="G70" s="13">
        <f>IF('Daily PnL Log'!G441&lt;&gt;"",'Daily PnL Log'!G441,"")</f>
        <v>-9123.9</v>
      </c>
      <c r="H70" s="13">
        <f>IF('Daily PnL Log'!H441&lt;&gt;"",'Daily PnL Log'!H441,"")</f>
        <v>0</v>
      </c>
      <c r="I70" s="13">
        <f>IF('Daily PnL Log'!I441&lt;&gt;"",'Daily PnL Log'!I441,"")</f>
        <v>0</v>
      </c>
      <c r="J70" s="13">
        <f>IF('Daily PnL Log'!J441&lt;&gt;"",'Daily PnL Log'!J441,"")</f>
        <v>-74132.2</v>
      </c>
      <c r="K70" s="13">
        <f>IF('Daily PnL Log'!K441&lt;&gt;"",'Daily PnL Log'!K441,"")</f>
        <v>-115.78</v>
      </c>
      <c r="L70" s="13">
        <f>IF('Daily PnL Log'!L441&lt;&gt;"",'Daily PnL Log'!L441,"")</f>
        <v>-819.26</v>
      </c>
      <c r="M70" s="13">
        <f>IF('Daily PnL Log'!M441&lt;&gt;"",'Daily PnL Log'!M441,"")</f>
        <v>-935.04</v>
      </c>
      <c r="N70" s="13">
        <f>IF('Daily PnL Log'!N441&lt;&gt;"",'Daily PnL Log'!N441,"")</f>
        <v>-75067.239999999991</v>
      </c>
      <c r="O70" s="13">
        <f t="shared" si="5"/>
        <v>164925.49999999997</v>
      </c>
      <c r="P70" s="13">
        <f t="shared" si="5"/>
        <v>115535.9</v>
      </c>
      <c r="Q70" s="13">
        <f t="shared" si="5"/>
        <v>36512</v>
      </c>
      <c r="R70" s="13">
        <f t="shared" si="5"/>
        <v>27296.9</v>
      </c>
      <c r="S70" s="13">
        <f t="shared" si="5"/>
        <v>-21882.69999999999</v>
      </c>
      <c r="T70" s="13">
        <f t="shared" si="5"/>
        <v>0</v>
      </c>
      <c r="U70" s="13">
        <f t="shared" si="5"/>
        <v>0</v>
      </c>
      <c r="V70" s="13">
        <f t="shared" si="5"/>
        <v>322387.60000000015</v>
      </c>
      <c r="W70" s="13">
        <f>IF('Daily PnL Log'!W441&lt;&gt;"",'Daily PnL Log'!W441,"")</f>
        <v>715882</v>
      </c>
      <c r="X70" s="13">
        <f>IF('Daily PnL Log'!X441&lt;&gt;"",'Daily PnL Log'!X441,"")</f>
        <v>-0.10485979532939785</v>
      </c>
      <c r="Y70" s="13" t="str">
        <f>IF('Daily PnL Log'!Y441&lt;&gt;"",'Daily PnL Log'!Y441,"")</f>
        <v/>
      </c>
      <c r="Z70" s="13" t="str">
        <f>IF('Daily PnL Log'!AA441&lt;&gt;"",'Daily PnL Log'!AA441,"")</f>
        <v/>
      </c>
      <c r="AA70" s="13">
        <f>IF('Daily PnL Log'!AC441&lt;&gt;"",'Daily PnL Log'!AC441,"")</f>
        <v>551003.15</v>
      </c>
    </row>
    <row r="71" spans="1:27" x14ac:dyDescent="0.25">
      <c r="A71" s="48" t="str">
        <f t="shared" si="2"/>
        <v>Aug</v>
      </c>
      <c r="B71" s="2">
        <f>'Daily PnL Log'!B442</f>
        <v>44803</v>
      </c>
      <c r="C71" s="11">
        <f>IF('Daily PnL Log'!C442&lt;&gt;"",'Daily PnL Log'!C442,"")</f>
        <v>2527.8000000000002</v>
      </c>
      <c r="D71" s="11">
        <f>IF('Daily PnL Log'!D442&lt;&gt;"",'Daily PnL Log'!D442,"")</f>
        <v>-3568.3</v>
      </c>
      <c r="E71" s="11">
        <f>IF('Daily PnL Log'!E442&lt;&gt;"",'Daily PnL Log'!E442,"")</f>
        <v>-849.6</v>
      </c>
      <c r="F71" s="11">
        <f>IF('Daily PnL Log'!F442&lt;&gt;"",'Daily PnL Log'!F442,"")</f>
        <v>15991.6</v>
      </c>
      <c r="G71" s="11">
        <f>IF('Daily PnL Log'!G442&lt;&gt;"",'Daily PnL Log'!G442,"")</f>
        <v>-3501.9</v>
      </c>
      <c r="H71" s="11">
        <f>IF('Daily PnL Log'!H442&lt;&gt;"",'Daily PnL Log'!H442,"")</f>
        <v>0</v>
      </c>
      <c r="I71" s="11">
        <f>IF('Daily PnL Log'!I442&lt;&gt;"",'Daily PnL Log'!I442,"")</f>
        <v>0</v>
      </c>
      <c r="J71" s="11">
        <f>IF('Daily PnL Log'!J442&lt;&gt;"",'Daily PnL Log'!J442,"")</f>
        <v>10599.6</v>
      </c>
      <c r="K71" s="11">
        <f>IF('Daily PnL Log'!K442&lt;&gt;"",'Daily PnL Log'!K442,"")</f>
        <v>-50.42</v>
      </c>
      <c r="L71" s="11">
        <f>IF('Daily PnL Log'!L442&lt;&gt;"",'Daily PnL Log'!L442,"")</f>
        <v>-356.73</v>
      </c>
      <c r="M71" s="11">
        <f>IF('Daily PnL Log'!M442&lt;&gt;"",'Daily PnL Log'!M442,"")</f>
        <v>-407.15000000000003</v>
      </c>
      <c r="N71" s="11">
        <f>IF('Daily PnL Log'!N442&lt;&gt;"",'Daily PnL Log'!N442,"")</f>
        <v>10192.450000000001</v>
      </c>
      <c r="O71" s="11">
        <f t="shared" si="5"/>
        <v>167453.29999999996</v>
      </c>
      <c r="P71" s="11">
        <f t="shared" si="5"/>
        <v>111967.59999999999</v>
      </c>
      <c r="Q71" s="11">
        <f t="shared" si="5"/>
        <v>35662.400000000001</v>
      </c>
      <c r="R71" s="11">
        <f t="shared" si="5"/>
        <v>43288.5</v>
      </c>
      <c r="S71" s="11">
        <f t="shared" si="5"/>
        <v>-25384.599999999991</v>
      </c>
      <c r="T71" s="11">
        <f t="shared" si="5"/>
        <v>0</v>
      </c>
      <c r="U71" s="11">
        <f t="shared" si="5"/>
        <v>0</v>
      </c>
      <c r="V71" s="11">
        <f t="shared" si="5"/>
        <v>332987.20000000013</v>
      </c>
      <c r="W71" s="11">
        <f>IF('Daily PnL Log'!W442&lt;&gt;"",'Daily PnL Log'!W442,"")</f>
        <v>746545</v>
      </c>
      <c r="X71" s="11">
        <f>IF('Daily PnL Log'!X442&lt;&gt;"",'Daily PnL Log'!X442,"")</f>
        <v>1.3652827358029323E-2</v>
      </c>
      <c r="Y71" s="11" t="str">
        <f>IF('Daily PnL Log'!Y442&lt;&gt;"",'Daily PnL Log'!Y442,"")</f>
        <v/>
      </c>
      <c r="Z71" s="11" t="str">
        <f>IF('Daily PnL Log'!AA442&lt;&gt;"",'Daily PnL Log'!AA442,"")</f>
        <v/>
      </c>
      <c r="AA71" s="11">
        <f>IF('Daily PnL Log'!AC442&lt;&gt;"",'Daily PnL Log'!AC442,"")</f>
        <v>514610</v>
      </c>
    </row>
    <row r="72" spans="1:27" x14ac:dyDescent="0.25">
      <c r="A72" s="47" t="str">
        <f t="shared" si="2"/>
        <v>Aug</v>
      </c>
      <c r="B72" s="14">
        <f>'Daily PnL Log'!B443</f>
        <v>44804</v>
      </c>
      <c r="C72" s="13">
        <f>IF('Daily PnL Log'!C443&lt;&gt;"",'Daily PnL Log'!C443,"")</f>
        <v>-9920.7999999999993</v>
      </c>
      <c r="D72" s="13">
        <f>IF('Daily PnL Log'!D443&lt;&gt;"",'Daily PnL Log'!D443,"")</f>
        <v>8845.5</v>
      </c>
      <c r="E72" s="13">
        <f>IF('Daily PnL Log'!E443&lt;&gt;"",'Daily PnL Log'!E443,"")</f>
        <v>2840</v>
      </c>
      <c r="F72" s="13">
        <f>IF('Daily PnL Log'!F443&lt;&gt;"",'Daily PnL Log'!F443,"")</f>
        <v>11667.6</v>
      </c>
      <c r="G72" s="13">
        <f>IF('Daily PnL Log'!G443&lt;&gt;"",'Daily PnL Log'!G443,"")</f>
        <v>10016.6</v>
      </c>
      <c r="H72" s="13">
        <f>IF('Daily PnL Log'!H443&lt;&gt;"",'Daily PnL Log'!H443,"")</f>
        <v>0</v>
      </c>
      <c r="I72" s="13">
        <f>IF('Daily PnL Log'!I443&lt;&gt;"",'Daily PnL Log'!I443,"")</f>
        <v>0</v>
      </c>
      <c r="J72" s="13">
        <f>IF('Daily PnL Log'!J443&lt;&gt;"",'Daily PnL Log'!J443,"")</f>
        <v>23448.9</v>
      </c>
      <c r="K72" s="13">
        <f>IF('Daily PnL Log'!K443&lt;&gt;"",'Daily PnL Log'!K443,"")</f>
        <v>-25.1</v>
      </c>
      <c r="L72" s="13">
        <f>IF('Daily PnL Log'!L443&lt;&gt;"",'Daily PnL Log'!L443,"")</f>
        <v>-177.79</v>
      </c>
      <c r="M72" s="13">
        <f>IF('Daily PnL Log'!M443&lt;&gt;"",'Daily PnL Log'!M443,"")</f>
        <v>-202.89</v>
      </c>
      <c r="N72" s="13">
        <f>IF('Daily PnL Log'!N443&lt;&gt;"",'Daily PnL Log'!N443,"")</f>
        <v>23246.010000000002</v>
      </c>
      <c r="O72" s="13">
        <f t="shared" si="5"/>
        <v>157532.49999999997</v>
      </c>
      <c r="P72" s="13">
        <f t="shared" si="5"/>
        <v>120813.09999999999</v>
      </c>
      <c r="Q72" s="13">
        <f t="shared" si="5"/>
        <v>38502.400000000001</v>
      </c>
      <c r="R72" s="13">
        <f t="shared" si="5"/>
        <v>54956.1</v>
      </c>
      <c r="S72" s="13">
        <f t="shared" si="5"/>
        <v>-15367.999999999991</v>
      </c>
      <c r="T72" s="13">
        <f t="shared" si="5"/>
        <v>0</v>
      </c>
      <c r="U72" s="13">
        <f t="shared" si="5"/>
        <v>0</v>
      </c>
      <c r="V72" s="13">
        <f t="shared" si="5"/>
        <v>356436.10000000015</v>
      </c>
      <c r="W72" s="13">
        <f>IF('Daily PnL Log'!W443&lt;&gt;"",'Daily PnL Log'!W443,"")</f>
        <v>684270</v>
      </c>
      <c r="X72" s="13">
        <f>IF('Daily PnL Log'!X443&lt;&gt;"",'Daily PnL Log'!X443,"")</f>
        <v>3.3971984742864662E-2</v>
      </c>
      <c r="Y72" s="13" t="str">
        <f>IF('Daily PnL Log'!Y443&lt;&gt;"",'Daily PnL Log'!Y443,"")</f>
        <v/>
      </c>
      <c r="Z72" s="13" t="str">
        <f>IF('Daily PnL Log'!AA443&lt;&gt;"",'Daily PnL Log'!AA443,"")</f>
        <v/>
      </c>
      <c r="AA72" s="13">
        <f>IF('Daily PnL Log'!AC443&lt;&gt;"",'Daily PnL Log'!AC443,"")</f>
        <v>589779.11</v>
      </c>
    </row>
    <row r="79" spans="1:27" x14ac:dyDescent="0.25">
      <c r="B79" s="25"/>
    </row>
    <row r="80" spans="1:27" x14ac:dyDescent="0.25">
      <c r="B80" s="25"/>
    </row>
    <row r="82" spans="2:6" x14ac:dyDescent="0.25">
      <c r="B82" s="25"/>
    </row>
    <row r="83" spans="2:6" x14ac:dyDescent="0.25">
      <c r="B83" s="25"/>
      <c r="F83" s="20" t="s">
        <v>35</v>
      </c>
    </row>
    <row r="84" spans="2:6" x14ac:dyDescent="0.25">
      <c r="B84" s="25"/>
    </row>
    <row r="85" spans="2:6" x14ac:dyDescent="0.25">
      <c r="B85" s="25"/>
    </row>
  </sheetData>
  <mergeCells count="1">
    <mergeCell ref="A2:B6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2:AA82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285606.29999999993</v>
      </c>
    </row>
    <row r="8" spans="1:2" ht="18.75" x14ac:dyDescent="0.3">
      <c r="A8" s="55" t="s">
        <v>6</v>
      </c>
      <c r="B8" s="56">
        <f>K48</f>
        <v>-2746.6499999999992</v>
      </c>
    </row>
    <row r="9" spans="1:2" ht="18.75" x14ac:dyDescent="0.3">
      <c r="A9" s="55" t="s">
        <v>30</v>
      </c>
      <c r="B9" s="56">
        <f>L48</f>
        <v>-18262.82</v>
      </c>
    </row>
    <row r="10" spans="1:2" ht="18.75" x14ac:dyDescent="0.3">
      <c r="A10" s="55" t="s">
        <v>11</v>
      </c>
      <c r="B10" s="56">
        <f>Y48</f>
        <v>-33204.979999999996</v>
      </c>
    </row>
    <row r="11" spans="1:2" ht="18.75" x14ac:dyDescent="0.3">
      <c r="A11" s="57" t="s">
        <v>18</v>
      </c>
      <c r="B11" s="54">
        <f>B7+(B8+B9+B10)</f>
        <v>231391.84999999992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733008.65</v>
      </c>
    </row>
    <row r="15" spans="1:2" ht="18.75" x14ac:dyDescent="0.3">
      <c r="A15" s="60" t="s">
        <v>15</v>
      </c>
      <c r="B15" s="63">
        <f>B11/B14</f>
        <v>0.31567410561935377</v>
      </c>
    </row>
    <row r="16" spans="1:2" ht="18.75" x14ac:dyDescent="0.3">
      <c r="A16" s="60" t="s">
        <v>17</v>
      </c>
      <c r="B16" s="63">
        <f>X48</f>
        <v>5.7865137057207638E-2</v>
      </c>
    </row>
    <row r="17" spans="1:2" ht="18.75" x14ac:dyDescent="0.3">
      <c r="A17" s="60" t="s">
        <v>31</v>
      </c>
      <c r="B17" s="64">
        <f>B15/B16</f>
        <v>5.4553418806779383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17130.400000000009</v>
      </c>
      <c r="D48" s="41">
        <f t="shared" si="0"/>
        <v>167505.99999999997</v>
      </c>
      <c r="E48" s="41">
        <f t="shared" si="0"/>
        <v>-48330.2</v>
      </c>
      <c r="F48" s="41">
        <f t="shared" si="0"/>
        <v>-40235.399999999994</v>
      </c>
      <c r="G48" s="41">
        <f t="shared" si="0"/>
        <v>189535.49999999997</v>
      </c>
      <c r="H48" s="41">
        <f t="shared" si="0"/>
        <v>0</v>
      </c>
      <c r="I48" s="41">
        <f t="shared" si="0"/>
        <v>0</v>
      </c>
      <c r="J48" s="41">
        <f t="shared" si="0"/>
        <v>285606.29999999993</v>
      </c>
      <c r="K48" s="41">
        <f t="shared" si="0"/>
        <v>-2746.6499999999992</v>
      </c>
      <c r="L48" s="41">
        <f t="shared" si="0"/>
        <v>-18262.82</v>
      </c>
      <c r="M48" s="41">
        <f t="shared" si="0"/>
        <v>-21009.469999999998</v>
      </c>
      <c r="N48" s="41">
        <f t="shared" si="0"/>
        <v>264596.82999999996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733008.65</v>
      </c>
      <c r="X48" s="44">
        <f>_xlfn.STDEV.P(X50:X69)</f>
        <v>5.7865137057207638E-2</v>
      </c>
      <c r="Y48" s="41">
        <f>SUM(Y50:Y69)</f>
        <v>-33204.979999999996</v>
      </c>
      <c r="Z48" s="41">
        <f>SUM(Z50:Z69)</f>
        <v>-616495.22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Jul</v>
      </c>
      <c r="B50" s="14">
        <f>'Daily PnL Log'!B401</f>
        <v>44743</v>
      </c>
      <c r="C50" s="13">
        <f>IF('Daily PnL Log'!C401&lt;&gt;"",'Daily PnL Log'!C401,"")</f>
        <v>-51775.1</v>
      </c>
      <c r="D50" s="13">
        <f>IF('Daily PnL Log'!D401&lt;&gt;"",'Daily PnL Log'!D401,"")</f>
        <v>8335.4</v>
      </c>
      <c r="E50" s="13">
        <f>IF('Daily PnL Log'!E401&lt;&gt;"",'Daily PnL Log'!E401,"")</f>
        <v>7617.1</v>
      </c>
      <c r="F50" s="13">
        <f>IF('Daily PnL Log'!F401&lt;&gt;"",'Daily PnL Log'!F401,"")</f>
        <v>-6946.2</v>
      </c>
      <c r="G50" s="13">
        <f>IF('Daily PnL Log'!G401&lt;&gt;"",'Daily PnL Log'!G401,"")</f>
        <v>-35669.800000000003</v>
      </c>
      <c r="H50" s="13">
        <f>IF('Daily PnL Log'!H401&lt;&gt;"",'Daily PnL Log'!H401,"")</f>
        <v>0</v>
      </c>
      <c r="I50" s="13">
        <f>IF('Daily PnL Log'!I401&lt;&gt;"",'Daily PnL Log'!I401,"")</f>
        <v>0</v>
      </c>
      <c r="J50" s="13">
        <f>IF('Daily PnL Log'!J401&lt;&gt;"",'Daily PnL Log'!J401,"")</f>
        <v>-78438.600000000006</v>
      </c>
      <c r="K50" s="13">
        <f>IF('Daily PnL Log'!K401&lt;&gt;"",'Daily PnL Log'!K401,"")</f>
        <v>-52.45</v>
      </c>
      <c r="L50" s="13">
        <f>IF('Daily PnL Log'!L401&lt;&gt;"",'Daily PnL Log'!L401,"")</f>
        <v>-371.45</v>
      </c>
      <c r="M50" s="13">
        <f>IF('Daily PnL Log'!M401&lt;&gt;"",'Daily PnL Log'!M401,"")</f>
        <v>-423.9</v>
      </c>
      <c r="N50" s="13">
        <f>IF('Daily PnL Log'!N401&lt;&gt;"",'Daily PnL Log'!N401,"")</f>
        <v>-78862.5</v>
      </c>
      <c r="O50" s="13">
        <f t="shared" ref="O50:U50" si="1">C50</f>
        <v>-51775.1</v>
      </c>
      <c r="P50" s="13">
        <f t="shared" si="1"/>
        <v>8335.4</v>
      </c>
      <c r="Q50" s="13">
        <f t="shared" si="1"/>
        <v>7617.1</v>
      </c>
      <c r="R50" s="13">
        <f t="shared" si="1"/>
        <v>-6946.2</v>
      </c>
      <c r="S50" s="13">
        <f t="shared" si="1"/>
        <v>-35669.800000000003</v>
      </c>
      <c r="T50" s="13">
        <f t="shared" si="1"/>
        <v>0</v>
      </c>
      <c r="U50" s="13">
        <f t="shared" si="1"/>
        <v>0</v>
      </c>
      <c r="V50" s="13">
        <f>SUM(O50:T50)</f>
        <v>-78438.600000000006</v>
      </c>
      <c r="W50" s="13">
        <f>IF('Daily PnL Log'!W401&lt;&gt;"",'Daily PnL Log'!W401,"")</f>
        <v>747808</v>
      </c>
      <c r="X50" s="13">
        <f>IF('Daily PnL Log'!X401&lt;&gt;"",'Daily PnL Log'!X401,"")</f>
        <v>-0.1054582192220463</v>
      </c>
      <c r="Y50" s="13">
        <f>IF('Daily PnL Log'!Y401&lt;&gt;"",'Daily PnL Log'!Y401,"")</f>
        <v>-15442.24</v>
      </c>
      <c r="Z50" s="13">
        <f>IF('Daily PnL Log'!AA401&lt;&gt;"",'Daily PnL Log'!AA401,"")</f>
        <v>-616495.22</v>
      </c>
      <c r="AA50" s="13">
        <f>IF('Daily PnL Log'!AC401&lt;&gt;"",'Daily PnL Log'!AC401,"")</f>
        <v>156010.43</v>
      </c>
    </row>
    <row r="51" spans="1:27" x14ac:dyDescent="0.25">
      <c r="A51" s="48" t="str">
        <f t="shared" ref="A51:A69" si="2">TEXT(B51,"mmm")</f>
        <v>Jul</v>
      </c>
      <c r="B51" s="2">
        <f>'Daily PnL Log'!B402</f>
        <v>44747</v>
      </c>
      <c r="C51" s="11">
        <f>IF('Daily PnL Log'!C402&lt;&gt;"",'Daily PnL Log'!C402,"")</f>
        <v>39690.400000000001</v>
      </c>
      <c r="D51" s="11">
        <f>IF('Daily PnL Log'!D402&lt;&gt;"",'Daily PnL Log'!D402,"")</f>
        <v>-6347.5</v>
      </c>
      <c r="E51" s="11">
        <f>IF('Daily PnL Log'!E402&lt;&gt;"",'Daily PnL Log'!E402,"")</f>
        <v>-49333.8</v>
      </c>
      <c r="F51" s="11">
        <f>IF('Daily PnL Log'!F402&lt;&gt;"",'Daily PnL Log'!F402,"")</f>
        <v>-28513.9</v>
      </c>
      <c r="G51" s="11">
        <f>IF('Daily PnL Log'!G402&lt;&gt;"",'Daily PnL Log'!G402,"")</f>
        <v>-12110.5</v>
      </c>
      <c r="H51" s="11">
        <f>IF('Daily PnL Log'!H402&lt;&gt;"",'Daily PnL Log'!H402,"")</f>
        <v>0</v>
      </c>
      <c r="I51" s="11">
        <f>IF('Daily PnL Log'!I402&lt;&gt;"",'Daily PnL Log'!I402,"")</f>
        <v>0</v>
      </c>
      <c r="J51" s="11">
        <f>IF('Daily PnL Log'!J402&lt;&gt;"",'Daily PnL Log'!J402,"")</f>
        <v>-56615.3</v>
      </c>
      <c r="K51" s="11">
        <f>IF('Daily PnL Log'!K402&lt;&gt;"",'Daily PnL Log'!K402,"")</f>
        <v>-104.96</v>
      </c>
      <c r="L51" s="11">
        <f>IF('Daily PnL Log'!L402&lt;&gt;"",'Daily PnL Log'!L402,"")</f>
        <v>-742.67</v>
      </c>
      <c r="M51" s="11">
        <f>IF('Daily PnL Log'!M402&lt;&gt;"",'Daily PnL Log'!M402,"")</f>
        <v>-847.63</v>
      </c>
      <c r="N51" s="11">
        <f>IF('Daily PnL Log'!N402&lt;&gt;"",'Daily PnL Log'!N402,"")</f>
        <v>-57462.93</v>
      </c>
      <c r="O51" s="11">
        <f t="shared" ref="O51:V66" si="3">IF(C51&lt;&gt;"",O50+C51,"")</f>
        <v>-12084.699999999997</v>
      </c>
      <c r="P51" s="11">
        <f t="shared" si="3"/>
        <v>1987.8999999999996</v>
      </c>
      <c r="Q51" s="11">
        <f t="shared" si="3"/>
        <v>-41716.700000000004</v>
      </c>
      <c r="R51" s="11">
        <f t="shared" si="3"/>
        <v>-35460.1</v>
      </c>
      <c r="S51" s="11">
        <f t="shared" si="3"/>
        <v>-47780.3</v>
      </c>
      <c r="T51" s="11">
        <f t="shared" si="3"/>
        <v>0</v>
      </c>
      <c r="U51" s="11">
        <f t="shared" si="3"/>
        <v>0</v>
      </c>
      <c r="V51" s="11">
        <f t="shared" si="3"/>
        <v>-135053.90000000002</v>
      </c>
      <c r="W51" s="11">
        <f>IF('Daily PnL Log'!W402&lt;&gt;"",'Daily PnL Log'!W402,"")</f>
        <v>699017</v>
      </c>
      <c r="X51" s="11">
        <f>IF('Daily PnL Log'!X402&lt;&gt;"",'Daily PnL Log'!X402,"")</f>
        <v>-8.2205339784297088E-2</v>
      </c>
      <c r="Y51" s="11" t="str">
        <f>IF('Daily PnL Log'!Y402&lt;&gt;"",'Daily PnL Log'!Y402,"")</f>
        <v/>
      </c>
      <c r="Z51" s="11" t="str">
        <f>IF('Daily PnL Log'!AA402&lt;&gt;"",'Daily PnL Log'!AA402,"")</f>
        <v/>
      </c>
      <c r="AA51" s="11">
        <f>IF('Daily PnL Log'!AC402&lt;&gt;"",'Daily PnL Log'!AC402,"")</f>
        <v>111392.05</v>
      </c>
    </row>
    <row r="52" spans="1:27" x14ac:dyDescent="0.25">
      <c r="A52" s="47" t="str">
        <f t="shared" si="2"/>
        <v>Jul</v>
      </c>
      <c r="B52" s="14">
        <f>'Daily PnL Log'!B403</f>
        <v>44748</v>
      </c>
      <c r="C52" s="13">
        <f>IF('Daily PnL Log'!C403&lt;&gt;"",'Daily PnL Log'!C403,"")</f>
        <v>-24499.3</v>
      </c>
      <c r="D52" s="13">
        <f>IF('Daily PnL Log'!D403&lt;&gt;"",'Daily PnL Log'!D403,"")</f>
        <v>-1414.6</v>
      </c>
      <c r="E52" s="13">
        <f>IF('Daily PnL Log'!E403&lt;&gt;"",'Daily PnL Log'!E403,"")</f>
        <v>-3569.2</v>
      </c>
      <c r="F52" s="13">
        <f>IF('Daily PnL Log'!F403&lt;&gt;"",'Daily PnL Log'!F403,"")</f>
        <v>26246.400000000001</v>
      </c>
      <c r="G52" s="13">
        <f>IF('Daily PnL Log'!G403&lt;&gt;"",'Daily PnL Log'!G403,"")</f>
        <v>13858.5</v>
      </c>
      <c r="H52" s="13">
        <f>IF('Daily PnL Log'!H403&lt;&gt;"",'Daily PnL Log'!H403,"")</f>
        <v>0</v>
      </c>
      <c r="I52" s="13">
        <f>IF('Daily PnL Log'!I403&lt;&gt;"",'Daily PnL Log'!I403,"")</f>
        <v>0</v>
      </c>
      <c r="J52" s="13">
        <f>IF('Daily PnL Log'!J403&lt;&gt;"",'Daily PnL Log'!J403,"")</f>
        <v>10621.800000000003</v>
      </c>
      <c r="K52" s="13">
        <f>IF('Daily PnL Log'!K403&lt;&gt;"",'Daily PnL Log'!K403,"")</f>
        <v>-57.13</v>
      </c>
      <c r="L52" s="13">
        <f>IF('Daily PnL Log'!L403&lt;&gt;"",'Daily PnL Log'!L403,"")</f>
        <v>-404.57</v>
      </c>
      <c r="M52" s="13">
        <f>IF('Daily PnL Log'!M403&lt;&gt;"",'Daily PnL Log'!M403,"")</f>
        <v>-461.7</v>
      </c>
      <c r="N52" s="13">
        <f>IF('Daily PnL Log'!N403&lt;&gt;"",'Daily PnL Log'!N403,"")</f>
        <v>10160.100000000002</v>
      </c>
      <c r="O52" s="13">
        <f t="shared" si="3"/>
        <v>-36584</v>
      </c>
      <c r="P52" s="13">
        <f t="shared" si="3"/>
        <v>573.29999999999973</v>
      </c>
      <c r="Q52" s="13">
        <f t="shared" si="3"/>
        <v>-45285.9</v>
      </c>
      <c r="R52" s="13">
        <f t="shared" si="3"/>
        <v>-9213.6999999999971</v>
      </c>
      <c r="S52" s="13">
        <f t="shared" si="3"/>
        <v>-33921.800000000003</v>
      </c>
      <c r="T52" s="13">
        <f t="shared" si="3"/>
        <v>0</v>
      </c>
      <c r="U52" s="13">
        <f t="shared" si="3"/>
        <v>0</v>
      </c>
      <c r="V52" s="13">
        <f t="shared" si="3"/>
        <v>-124432.10000000002</v>
      </c>
      <c r="W52" s="13">
        <f>IF('Daily PnL Log'!W403&lt;&gt;"",'Daily PnL Log'!W403,"")</f>
        <v>662120</v>
      </c>
      <c r="X52" s="13">
        <f>IF('Daily PnL Log'!X403&lt;&gt;"",'Daily PnL Log'!X403,"")</f>
        <v>1.5344801546547457E-2</v>
      </c>
      <c r="Y52" s="13">
        <f>IF('Daily PnL Log'!Y403&lt;&gt;"",'Daily PnL Log'!Y403,"")</f>
        <v>-871.51</v>
      </c>
      <c r="Z52" s="13" t="str">
        <f>IF('Daily PnL Log'!AA403&lt;&gt;"",'Daily PnL Log'!AA403,"")</f>
        <v/>
      </c>
      <c r="AA52" s="13">
        <f>IF('Daily PnL Log'!AC403&lt;&gt;"",'Daily PnL Log'!AC403,"")</f>
        <v>123000.1</v>
      </c>
    </row>
    <row r="53" spans="1:27" x14ac:dyDescent="0.25">
      <c r="A53" s="48" t="str">
        <f t="shared" si="2"/>
        <v>Jul</v>
      </c>
      <c r="B53" s="2">
        <f>'Daily PnL Log'!B404</f>
        <v>44749</v>
      </c>
      <c r="C53" s="11">
        <f>IF('Daily PnL Log'!C404&lt;&gt;"",'Daily PnL Log'!C404,"")</f>
        <v>-25807.3</v>
      </c>
      <c r="D53" s="11">
        <f>IF('Daily PnL Log'!D404&lt;&gt;"",'Daily PnL Log'!D404,"")</f>
        <v>46651.6</v>
      </c>
      <c r="E53" s="11">
        <f>IF('Daily PnL Log'!E404&lt;&gt;"",'Daily PnL Log'!E404,"")</f>
        <v>-4146.6000000000004</v>
      </c>
      <c r="F53" s="11">
        <f>IF('Daily PnL Log'!F404&lt;&gt;"",'Daily PnL Log'!F404,"")</f>
        <v>-13975.4</v>
      </c>
      <c r="G53" s="11">
        <f>IF('Daily PnL Log'!G404&lt;&gt;"",'Daily PnL Log'!G404,"")</f>
        <v>46428.3</v>
      </c>
      <c r="H53" s="11">
        <f>IF('Daily PnL Log'!H404&lt;&gt;"",'Daily PnL Log'!H404,"")</f>
        <v>0</v>
      </c>
      <c r="I53" s="11">
        <f>IF('Daily PnL Log'!I404&lt;&gt;"",'Daily PnL Log'!I404,"")</f>
        <v>0</v>
      </c>
      <c r="J53" s="11">
        <f>IF('Daily PnL Log'!J404&lt;&gt;"",'Daily PnL Log'!J404,"")</f>
        <v>49150.6</v>
      </c>
      <c r="K53" s="11">
        <f>IF('Daily PnL Log'!K404&lt;&gt;"",'Daily PnL Log'!K404,"")</f>
        <v>-109.32</v>
      </c>
      <c r="L53" s="11">
        <f>IF('Daily PnL Log'!L404&lt;&gt;"",'Daily PnL Log'!L404,"")</f>
        <v>-775.33</v>
      </c>
      <c r="M53" s="11">
        <f>IF('Daily PnL Log'!M404&lt;&gt;"",'Daily PnL Log'!M404,"")</f>
        <v>-884.65000000000009</v>
      </c>
      <c r="N53" s="11">
        <f>IF('Daily PnL Log'!N404&lt;&gt;"",'Daily PnL Log'!N404,"")</f>
        <v>48265.95</v>
      </c>
      <c r="O53" s="11">
        <f t="shared" si="3"/>
        <v>-62391.3</v>
      </c>
      <c r="P53" s="11">
        <f t="shared" si="3"/>
        <v>47224.9</v>
      </c>
      <c r="Q53" s="11">
        <f t="shared" si="3"/>
        <v>-49432.5</v>
      </c>
      <c r="R53" s="11">
        <f t="shared" si="3"/>
        <v>-23189.1</v>
      </c>
      <c r="S53" s="11">
        <f t="shared" si="3"/>
        <v>12506.5</v>
      </c>
      <c r="T53" s="11">
        <f t="shared" si="3"/>
        <v>0</v>
      </c>
      <c r="U53" s="11">
        <f t="shared" si="3"/>
        <v>0</v>
      </c>
      <c r="V53" s="11">
        <f t="shared" si="3"/>
        <v>-75281.500000000029</v>
      </c>
      <c r="W53" s="11">
        <f>IF('Daily PnL Log'!W404&lt;&gt;"",'Daily PnL Log'!W404,"")</f>
        <v>717191</v>
      </c>
      <c r="X53" s="11">
        <f>IF('Daily PnL Log'!X404&lt;&gt;"",'Daily PnL Log'!X404,"")</f>
        <v>6.7298599675679138E-2</v>
      </c>
      <c r="Y53" s="11" t="str">
        <f>IF('Daily PnL Log'!Y404&lt;&gt;"",'Daily PnL Log'!Y404,"")</f>
        <v/>
      </c>
      <c r="Z53" s="11" t="str">
        <f>IF('Daily PnL Log'!AA404&lt;&gt;"",'Daily PnL Log'!AA404,"")</f>
        <v/>
      </c>
      <c r="AA53" s="11">
        <f>IF('Daily PnL Log'!AC404&lt;&gt;"",'Daily PnL Log'!AC404,"")</f>
        <v>153361.45000000001</v>
      </c>
    </row>
    <row r="54" spans="1:27" x14ac:dyDescent="0.25">
      <c r="A54" s="47" t="str">
        <f t="shared" si="2"/>
        <v>Jul</v>
      </c>
      <c r="B54" s="14">
        <f>'Daily PnL Log'!B405</f>
        <v>44750</v>
      </c>
      <c r="C54" s="13">
        <f>IF('Daily PnL Log'!C405&lt;&gt;"",'Daily PnL Log'!C405,"")</f>
        <v>-51253.7</v>
      </c>
      <c r="D54" s="13">
        <f>IF('Daily PnL Log'!D405&lt;&gt;"",'Daily PnL Log'!D405,"")</f>
        <v>95751.1</v>
      </c>
      <c r="E54" s="13">
        <f>IF('Daily PnL Log'!E405&lt;&gt;"",'Daily PnL Log'!E405,"")</f>
        <v>-6234</v>
      </c>
      <c r="F54" s="13">
        <f>IF('Daily PnL Log'!F405&lt;&gt;"",'Daily PnL Log'!F405,"")</f>
        <v>-68819.100000000006</v>
      </c>
      <c r="G54" s="13">
        <f>IF('Daily PnL Log'!G405&lt;&gt;"",'Daily PnL Log'!G405,"")</f>
        <v>59431.3</v>
      </c>
      <c r="H54" s="13">
        <f>IF('Daily PnL Log'!H405&lt;&gt;"",'Daily PnL Log'!H405,"")</f>
        <v>0</v>
      </c>
      <c r="I54" s="13">
        <f>IF('Daily PnL Log'!I405&lt;&gt;"",'Daily PnL Log'!I405,"")</f>
        <v>0</v>
      </c>
      <c r="J54" s="13">
        <f>IF('Daily PnL Log'!J405&lt;&gt;"",'Daily PnL Log'!J405,"")</f>
        <v>28875.600000000006</v>
      </c>
      <c r="K54" s="13">
        <f>IF('Daily PnL Log'!K405&lt;&gt;"",'Daily PnL Log'!K405,"")</f>
        <v>-161.63999999999999</v>
      </c>
      <c r="L54" s="13">
        <f>IF('Daily PnL Log'!L405&lt;&gt;"",'Daily PnL Log'!L405,"")</f>
        <v>-1144.94</v>
      </c>
      <c r="M54" s="13">
        <f>IF('Daily PnL Log'!M405&lt;&gt;"",'Daily PnL Log'!M405,"")</f>
        <v>-1306.58</v>
      </c>
      <c r="N54" s="13">
        <f>IF('Daily PnL Log'!N405&lt;&gt;"",'Daily PnL Log'!N405,"")</f>
        <v>27569.020000000004</v>
      </c>
      <c r="O54" s="13">
        <f t="shared" si="3"/>
        <v>-113645</v>
      </c>
      <c r="P54" s="13">
        <f t="shared" si="3"/>
        <v>142976</v>
      </c>
      <c r="Q54" s="13">
        <f t="shared" si="3"/>
        <v>-55666.5</v>
      </c>
      <c r="R54" s="13">
        <f t="shared" si="3"/>
        <v>-92008.200000000012</v>
      </c>
      <c r="S54" s="13">
        <f t="shared" si="3"/>
        <v>71937.8</v>
      </c>
      <c r="T54" s="13">
        <f t="shared" si="3"/>
        <v>0</v>
      </c>
      <c r="U54" s="13">
        <f t="shared" si="3"/>
        <v>0</v>
      </c>
      <c r="V54" s="13">
        <f t="shared" si="3"/>
        <v>-46405.900000000023</v>
      </c>
      <c r="W54" s="13">
        <f>IF('Daily PnL Log'!W405&lt;&gt;"",'Daily PnL Log'!W405,"")</f>
        <v>880808</v>
      </c>
      <c r="X54" s="13">
        <f>IF('Daily PnL Log'!X405&lt;&gt;"",'Daily PnL Log'!X405,"")</f>
        <v>3.1299693009146153E-2</v>
      </c>
      <c r="Y54" s="13">
        <f>IF('Daily PnL Log'!Y405&lt;&gt;"",'Daily PnL Log'!Y405,"")</f>
        <v>-2500</v>
      </c>
      <c r="Z54" s="13" t="str">
        <f>IF('Daily PnL Log'!AA405&lt;&gt;"",'Daily PnL Log'!AA405,"")</f>
        <v/>
      </c>
      <c r="AA54" s="13">
        <f>IF('Daily PnL Log'!AC405&lt;&gt;"",'Daily PnL Log'!AC405,"")</f>
        <v>190616.62</v>
      </c>
    </row>
    <row r="55" spans="1:27" x14ac:dyDescent="0.25">
      <c r="A55" s="48" t="str">
        <f t="shared" si="2"/>
        <v>Jul</v>
      </c>
      <c r="B55" s="2">
        <f>'Daily PnL Log'!B406</f>
        <v>44753</v>
      </c>
      <c r="C55" s="11">
        <f>IF('Daily PnL Log'!C406&lt;&gt;"",'Daily PnL Log'!C406,"")</f>
        <v>20079.8</v>
      </c>
      <c r="D55" s="11">
        <f>IF('Daily PnL Log'!D406&lt;&gt;"",'Daily PnL Log'!D406,"")</f>
        <v>-27715.4</v>
      </c>
      <c r="E55" s="11">
        <f>IF('Daily PnL Log'!E406&lt;&gt;"",'Daily PnL Log'!E406,"")</f>
        <v>4857</v>
      </c>
      <c r="F55" s="11">
        <f>IF('Daily PnL Log'!F406&lt;&gt;"",'Daily PnL Log'!F406,"")</f>
        <v>-67237.3</v>
      </c>
      <c r="G55" s="11">
        <f>IF('Daily PnL Log'!G406&lt;&gt;"",'Daily PnL Log'!G406,"")</f>
        <v>55641.599999999999</v>
      </c>
      <c r="H55" s="11">
        <f>IF('Daily PnL Log'!H406&lt;&gt;"",'Daily PnL Log'!H406,"")</f>
        <v>0</v>
      </c>
      <c r="I55" s="11">
        <f>IF('Daily PnL Log'!I406&lt;&gt;"",'Daily PnL Log'!I406,"")</f>
        <v>0</v>
      </c>
      <c r="J55" s="11">
        <f>IF('Daily PnL Log'!J406&lt;&gt;"",'Daily PnL Log'!J406,"")</f>
        <v>-14374.30000000001</v>
      </c>
      <c r="K55" s="11">
        <f>IF('Daily PnL Log'!K406&lt;&gt;"",'Daily PnL Log'!K406,"")</f>
        <v>-70.58</v>
      </c>
      <c r="L55" s="11">
        <f>IF('Daily PnL Log'!L406&lt;&gt;"",'Daily PnL Log'!L406,"")</f>
        <v>-500.02</v>
      </c>
      <c r="M55" s="11">
        <f>IF('Daily PnL Log'!M406&lt;&gt;"",'Daily PnL Log'!M406,"")</f>
        <v>-570.6</v>
      </c>
      <c r="N55" s="11">
        <f>IF('Daily PnL Log'!N406&lt;&gt;"",'Daily PnL Log'!N406,"")</f>
        <v>-14944.900000000011</v>
      </c>
      <c r="O55" s="11">
        <f t="shared" si="3"/>
        <v>-93565.2</v>
      </c>
      <c r="P55" s="11">
        <f t="shared" si="3"/>
        <v>115260.6</v>
      </c>
      <c r="Q55" s="11">
        <f t="shared" si="3"/>
        <v>-50809.5</v>
      </c>
      <c r="R55" s="11">
        <f t="shared" si="3"/>
        <v>-159245.5</v>
      </c>
      <c r="S55" s="11">
        <f t="shared" si="3"/>
        <v>127579.4</v>
      </c>
      <c r="T55" s="11">
        <f t="shared" si="3"/>
        <v>0</v>
      </c>
      <c r="U55" s="11">
        <f t="shared" si="3"/>
        <v>0</v>
      </c>
      <c r="V55" s="11">
        <f t="shared" si="3"/>
        <v>-60780.200000000033</v>
      </c>
      <c r="W55" s="11">
        <f>IF('Daily PnL Log'!W406&lt;&gt;"",'Daily PnL Log'!W406,"")</f>
        <v>937014</v>
      </c>
      <c r="X55" s="11">
        <f>IF('Daily PnL Log'!X406&lt;&gt;"",'Daily PnL Log'!X406,"")</f>
        <v>-1.5949494884814966E-2</v>
      </c>
      <c r="Y55" s="11">
        <f>IF('Daily PnL Log'!Y406&lt;&gt;"",'Daily PnL Log'!Y406,"")</f>
        <v>-250</v>
      </c>
      <c r="Z55" s="11" t="str">
        <f>IF('Daily PnL Log'!AA406&lt;&gt;"",'Daily PnL Log'!AA406,"")</f>
        <v/>
      </c>
      <c r="AA55" s="11">
        <f>IF('Daily PnL Log'!AC406&lt;&gt;"",'Daily PnL Log'!AC406,"")</f>
        <v>148908.01999999999</v>
      </c>
    </row>
    <row r="56" spans="1:27" x14ac:dyDescent="0.25">
      <c r="A56" s="47" t="str">
        <f t="shared" si="2"/>
        <v>Jul</v>
      </c>
      <c r="B56" s="14">
        <f>'Daily PnL Log'!B407</f>
        <v>44754</v>
      </c>
      <c r="C56" s="13">
        <f>IF('Daily PnL Log'!C407&lt;&gt;"",'Daily PnL Log'!C407,"")</f>
        <v>4373.8</v>
      </c>
      <c r="D56" s="13">
        <f>IF('Daily PnL Log'!D407&lt;&gt;"",'Daily PnL Log'!D407,"")</f>
        <v>-6808.8</v>
      </c>
      <c r="E56" s="13">
        <f>IF('Daily PnL Log'!E407&lt;&gt;"",'Daily PnL Log'!E407,"")</f>
        <v>10289</v>
      </c>
      <c r="F56" s="13">
        <f>IF('Daily PnL Log'!F407&lt;&gt;"",'Daily PnL Log'!F407,"")</f>
        <v>57572.5</v>
      </c>
      <c r="G56" s="13">
        <f>IF('Daily PnL Log'!G407&lt;&gt;"",'Daily PnL Log'!G407,"")</f>
        <v>-40542.5</v>
      </c>
      <c r="H56" s="13">
        <f>IF('Daily PnL Log'!H407&lt;&gt;"",'Daily PnL Log'!H407,"")</f>
        <v>0</v>
      </c>
      <c r="I56" s="13">
        <f>IF('Daily PnL Log'!I407&lt;&gt;"",'Daily PnL Log'!I407,"")</f>
        <v>0</v>
      </c>
      <c r="J56" s="13">
        <f>IF('Daily PnL Log'!J407&lt;&gt;"",'Daily PnL Log'!J407,"")</f>
        <v>24884</v>
      </c>
      <c r="K56" s="13">
        <f>IF('Daily PnL Log'!K407&lt;&gt;"",'Daily PnL Log'!K407,"")</f>
        <v>-289.11</v>
      </c>
      <c r="L56" s="13">
        <f>IF('Daily PnL Log'!L407&lt;&gt;"",'Daily PnL Log'!L407,"")</f>
        <v>-2046.16</v>
      </c>
      <c r="M56" s="13">
        <f>IF('Daily PnL Log'!M407&lt;&gt;"",'Daily PnL Log'!M407,"")</f>
        <v>-2335.27</v>
      </c>
      <c r="N56" s="13">
        <f>IF('Daily PnL Log'!N407&lt;&gt;"",'Daily PnL Log'!N407,"")</f>
        <v>22548.73</v>
      </c>
      <c r="O56" s="13">
        <f t="shared" si="3"/>
        <v>-89191.4</v>
      </c>
      <c r="P56" s="13">
        <f t="shared" si="3"/>
        <v>108451.8</v>
      </c>
      <c r="Q56" s="13">
        <f t="shared" si="3"/>
        <v>-40520.5</v>
      </c>
      <c r="R56" s="13">
        <f t="shared" si="3"/>
        <v>-101673</v>
      </c>
      <c r="S56" s="13">
        <f t="shared" si="3"/>
        <v>87036.9</v>
      </c>
      <c r="T56" s="13">
        <f t="shared" si="3"/>
        <v>0</v>
      </c>
      <c r="U56" s="13">
        <f t="shared" si="3"/>
        <v>0</v>
      </c>
      <c r="V56" s="13">
        <f t="shared" si="3"/>
        <v>-35896.200000000033</v>
      </c>
      <c r="W56" s="13">
        <f>IF('Daily PnL Log'!W407&lt;&gt;"",'Daily PnL Log'!W407,"")</f>
        <v>739447</v>
      </c>
      <c r="X56" s="13">
        <f>IF('Daily PnL Log'!X407&lt;&gt;"",'Daily PnL Log'!X407,"")</f>
        <v>3.0494044874074814E-2</v>
      </c>
      <c r="Y56" s="13">
        <f>IF('Daily PnL Log'!Y407&lt;&gt;"",'Daily PnL Log'!Y407,"")</f>
        <v>-8983</v>
      </c>
      <c r="Z56" s="13" t="str">
        <f>IF('Daily PnL Log'!AA407&lt;&gt;"",'Daily PnL Log'!AA407,"")</f>
        <v/>
      </c>
      <c r="AA56" s="13">
        <f>IF('Daily PnL Log'!AC407&lt;&gt;"",'Daily PnL Log'!AC407,"")</f>
        <v>201695</v>
      </c>
    </row>
    <row r="57" spans="1:27" x14ac:dyDescent="0.25">
      <c r="A57" s="48" t="str">
        <f t="shared" si="2"/>
        <v>Jul</v>
      </c>
      <c r="B57" s="2">
        <f>'Daily PnL Log'!B408</f>
        <v>44755</v>
      </c>
      <c r="C57" s="11">
        <f>IF('Daily PnL Log'!C408&lt;&gt;"",'Daily PnL Log'!C408,"")</f>
        <v>-5683.4</v>
      </c>
      <c r="D57" s="11">
        <f>IF('Daily PnL Log'!D408&lt;&gt;"",'Daily PnL Log'!D408,"")</f>
        <v>11732.2</v>
      </c>
      <c r="E57" s="11">
        <f>IF('Daily PnL Log'!E408&lt;&gt;"",'Daily PnL Log'!E408,"")</f>
        <v>-17344.2</v>
      </c>
      <c r="F57" s="11">
        <f>IF('Daily PnL Log'!F408&lt;&gt;"",'Daily PnL Log'!F408,"")</f>
        <v>17399.8</v>
      </c>
      <c r="G57" s="11">
        <f>IF('Daily PnL Log'!G408&lt;&gt;"",'Daily PnL Log'!G408,"")</f>
        <v>-2219</v>
      </c>
      <c r="H57" s="11">
        <f>IF('Daily PnL Log'!H408&lt;&gt;"",'Daily PnL Log'!H408,"")</f>
        <v>0</v>
      </c>
      <c r="I57" s="11">
        <f>IF('Daily PnL Log'!I408&lt;&gt;"",'Daily PnL Log'!I408,"")</f>
        <v>0</v>
      </c>
      <c r="J57" s="11">
        <f>IF('Daily PnL Log'!J408&lt;&gt;"",'Daily PnL Log'!J408,"")</f>
        <v>3885.3999999999996</v>
      </c>
      <c r="K57" s="11">
        <f>IF('Daily PnL Log'!K408&lt;&gt;"",'Daily PnL Log'!K408,"")</f>
        <v>-114.07</v>
      </c>
      <c r="L57" s="11">
        <f>IF('Daily PnL Log'!L408&lt;&gt;"",'Daily PnL Log'!L408,"")</f>
        <v>-806.61</v>
      </c>
      <c r="M57" s="11">
        <f>IF('Daily PnL Log'!M408&lt;&gt;"",'Daily PnL Log'!M408,"")</f>
        <v>-920.68000000000006</v>
      </c>
      <c r="N57" s="11">
        <f>IF('Daily PnL Log'!N408&lt;&gt;"",'Daily PnL Log'!N408,"")</f>
        <v>2964.7199999999993</v>
      </c>
      <c r="O57" s="11">
        <f t="shared" si="3"/>
        <v>-94874.799999999988</v>
      </c>
      <c r="P57" s="11">
        <f t="shared" si="3"/>
        <v>120184</v>
      </c>
      <c r="Q57" s="11">
        <f t="shared" si="3"/>
        <v>-57864.7</v>
      </c>
      <c r="R57" s="11">
        <f t="shared" si="3"/>
        <v>-84273.2</v>
      </c>
      <c r="S57" s="11">
        <f t="shared" si="3"/>
        <v>84817.9</v>
      </c>
      <c r="T57" s="11">
        <f t="shared" si="3"/>
        <v>0</v>
      </c>
      <c r="U57" s="11">
        <f t="shared" si="3"/>
        <v>0</v>
      </c>
      <c r="V57" s="11">
        <f t="shared" si="3"/>
        <v>-32010.800000000032</v>
      </c>
      <c r="W57" s="11">
        <f>IF('Daily PnL Log'!W408&lt;&gt;"",'Daily PnL Log'!W408,"")</f>
        <v>840509</v>
      </c>
      <c r="X57" s="11">
        <f>IF('Daily PnL Log'!X408&lt;&gt;"",'Daily PnL Log'!X408,"")</f>
        <v>3.5272912009270563E-3</v>
      </c>
      <c r="Y57" s="11" t="str">
        <f>IF('Daily PnL Log'!Y408&lt;&gt;"",'Daily PnL Log'!Y408,"")</f>
        <v/>
      </c>
      <c r="Z57" s="11" t="str">
        <f>IF('Daily PnL Log'!AA408&lt;&gt;"",'Daily PnL Log'!AA408,"")</f>
        <v/>
      </c>
      <c r="AA57" s="11">
        <f>IF('Daily PnL Log'!AC408&lt;&gt;"",'Daily PnL Log'!AC408,"")</f>
        <v>191010.57</v>
      </c>
    </row>
    <row r="58" spans="1:27" x14ac:dyDescent="0.25">
      <c r="A58" s="47" t="str">
        <f t="shared" si="2"/>
        <v>Jul</v>
      </c>
      <c r="B58" s="14">
        <f>'Daily PnL Log'!B409</f>
        <v>44756</v>
      </c>
      <c r="C58" s="13">
        <f>IF('Daily PnL Log'!C409&lt;&gt;"",'Daily PnL Log'!C409,"")</f>
        <v>-13131.3</v>
      </c>
      <c r="D58" s="13">
        <f>IF('Daily PnL Log'!D409&lt;&gt;"",'Daily PnL Log'!D409,"")</f>
        <v>7185.4</v>
      </c>
      <c r="E58" s="13">
        <f>IF('Daily PnL Log'!E409&lt;&gt;"",'Daily PnL Log'!E409,"")</f>
        <v>-11519.6</v>
      </c>
      <c r="F58" s="13">
        <f>IF('Daily PnL Log'!F409&lt;&gt;"",'Daily PnL Log'!F409,"")</f>
        <v>1619</v>
      </c>
      <c r="G58" s="13">
        <f>IF('Daily PnL Log'!G409&lt;&gt;"",'Daily PnL Log'!G409,"")</f>
        <v>11601.6</v>
      </c>
      <c r="H58" s="13">
        <f>IF('Daily PnL Log'!H409&lt;&gt;"",'Daily PnL Log'!H409,"")</f>
        <v>0</v>
      </c>
      <c r="I58" s="13">
        <f>IF('Daily PnL Log'!I409&lt;&gt;"",'Daily PnL Log'!I409,"")</f>
        <v>0</v>
      </c>
      <c r="J58" s="13">
        <f>IF('Daily PnL Log'!J409&lt;&gt;"",'Daily PnL Log'!J409,"")</f>
        <v>-4244.8999999999996</v>
      </c>
      <c r="K58" s="13">
        <f>IF('Daily PnL Log'!K409&lt;&gt;"",'Daily PnL Log'!K409,"")</f>
        <v>-93.25</v>
      </c>
      <c r="L58" s="13">
        <f>IF('Daily PnL Log'!L409&lt;&gt;"",'Daily PnL Log'!L409,"")</f>
        <v>-659.87</v>
      </c>
      <c r="M58" s="13">
        <f>IF('Daily PnL Log'!M409&lt;&gt;"",'Daily PnL Log'!M409,"")</f>
        <v>-753.12</v>
      </c>
      <c r="N58" s="13">
        <f>IF('Daily PnL Log'!N409&lt;&gt;"",'Daily PnL Log'!N409,"")</f>
        <v>-4998.0199999999995</v>
      </c>
      <c r="O58" s="13">
        <f t="shared" si="3"/>
        <v>-108006.09999999999</v>
      </c>
      <c r="P58" s="13">
        <f t="shared" si="3"/>
        <v>127369.4</v>
      </c>
      <c r="Q58" s="13">
        <f t="shared" si="3"/>
        <v>-69384.3</v>
      </c>
      <c r="R58" s="13">
        <f t="shared" si="3"/>
        <v>-82654.2</v>
      </c>
      <c r="S58" s="13">
        <f t="shared" si="3"/>
        <v>96419.5</v>
      </c>
      <c r="T58" s="13">
        <f t="shared" si="3"/>
        <v>0</v>
      </c>
      <c r="U58" s="13">
        <f t="shared" si="3"/>
        <v>0</v>
      </c>
      <c r="V58" s="13">
        <f t="shared" si="3"/>
        <v>-36255.700000000033</v>
      </c>
      <c r="W58" s="13">
        <f>IF('Daily PnL Log'!W409&lt;&gt;"",'Daily PnL Log'!W409,"")</f>
        <v>799905</v>
      </c>
      <c r="X58" s="13">
        <f>IF('Daily PnL Log'!X409&lt;&gt;"",'Daily PnL Log'!X409,"")</f>
        <v>-6.2482669817040771E-3</v>
      </c>
      <c r="Y58" s="13" t="str">
        <f>IF('Daily PnL Log'!Y409&lt;&gt;"",'Daily PnL Log'!Y409,"")</f>
        <v/>
      </c>
      <c r="Z58" s="13" t="str">
        <f>IF('Daily PnL Log'!AA409&lt;&gt;"",'Daily PnL Log'!AA409,"")</f>
        <v/>
      </c>
      <c r="AA58" s="13">
        <f>IF('Daily PnL Log'!AC409&lt;&gt;"",'Daily PnL Log'!AC409,"")</f>
        <v>169455.45</v>
      </c>
    </row>
    <row r="59" spans="1:27" x14ac:dyDescent="0.25">
      <c r="A59" s="48" t="str">
        <f t="shared" si="2"/>
        <v>Jul</v>
      </c>
      <c r="B59" s="2">
        <f>'Daily PnL Log'!B410</f>
        <v>44757</v>
      </c>
      <c r="C59" s="11">
        <f>IF('Daily PnL Log'!C410&lt;&gt;"",'Daily PnL Log'!C410,"")</f>
        <v>-22877.1</v>
      </c>
      <c r="D59" s="11">
        <f>IF('Daily PnL Log'!D410&lt;&gt;"",'Daily PnL Log'!D410,"")</f>
        <v>-8308.7000000000007</v>
      </c>
      <c r="E59" s="11">
        <f>IF('Daily PnL Log'!E410&lt;&gt;"",'Daily PnL Log'!E410,"")</f>
        <v>850.6</v>
      </c>
      <c r="F59" s="11">
        <f>IF('Daily PnL Log'!F410&lt;&gt;"",'Daily PnL Log'!F410,"")</f>
        <v>9444</v>
      </c>
      <c r="G59" s="11">
        <f>IF('Daily PnL Log'!G410&lt;&gt;"",'Daily PnL Log'!G410,"")</f>
        <v>754.2</v>
      </c>
      <c r="H59" s="11">
        <f>IF('Daily PnL Log'!H410&lt;&gt;"",'Daily PnL Log'!H410,"")</f>
        <v>0</v>
      </c>
      <c r="I59" s="11">
        <f>IF('Daily PnL Log'!I410&lt;&gt;"",'Daily PnL Log'!I410,"")</f>
        <v>0</v>
      </c>
      <c r="J59" s="11">
        <f>IF('Daily PnL Log'!J410&lt;&gt;"",'Daily PnL Log'!J410,"")</f>
        <v>-20137</v>
      </c>
      <c r="K59" s="11">
        <f>IF('Daily PnL Log'!K410&lt;&gt;"",'Daily PnL Log'!K410,"")</f>
        <v>-87.46</v>
      </c>
      <c r="L59" s="11">
        <f>IF('Daily PnL Log'!L410&lt;&gt;"",'Daily PnL Log'!L410,"")</f>
        <v>-618.70000000000005</v>
      </c>
      <c r="M59" s="11">
        <f>IF('Daily PnL Log'!M410&lt;&gt;"",'Daily PnL Log'!M410,"")</f>
        <v>-706.16000000000008</v>
      </c>
      <c r="N59" s="11">
        <f>IF('Daily PnL Log'!N410&lt;&gt;"",'Daily PnL Log'!N410,"")</f>
        <v>-20843.16</v>
      </c>
      <c r="O59" s="11">
        <f t="shared" si="3"/>
        <v>-130883.19999999998</v>
      </c>
      <c r="P59" s="11">
        <f t="shared" si="3"/>
        <v>119060.7</v>
      </c>
      <c r="Q59" s="11">
        <f t="shared" si="3"/>
        <v>-68533.7</v>
      </c>
      <c r="R59" s="11">
        <f t="shared" si="3"/>
        <v>-73210.2</v>
      </c>
      <c r="S59" s="11">
        <f t="shared" si="3"/>
        <v>97173.7</v>
      </c>
      <c r="T59" s="11">
        <f t="shared" si="3"/>
        <v>0</v>
      </c>
      <c r="U59" s="11">
        <f t="shared" si="3"/>
        <v>0</v>
      </c>
      <c r="V59" s="11">
        <f t="shared" si="3"/>
        <v>-56392.700000000033</v>
      </c>
      <c r="W59" s="11">
        <f>IF('Daily PnL Log'!W410&lt;&gt;"",'Daily PnL Log'!W410,"")</f>
        <v>830668</v>
      </c>
      <c r="X59" s="11">
        <f>IF('Daily PnL Log'!X410&lt;&gt;"",'Daily PnL Log'!X410,"")</f>
        <v>-2.5092046401209628E-2</v>
      </c>
      <c r="Y59" s="11" t="str">
        <f>IF('Daily PnL Log'!Y410&lt;&gt;"",'Daily PnL Log'!Y410,"")</f>
        <v/>
      </c>
      <c r="Z59" s="11" t="str">
        <f>IF('Daily PnL Log'!AA410&lt;&gt;"",'Daily PnL Log'!AA410,"")</f>
        <v/>
      </c>
      <c r="AA59" s="11">
        <f>IF('Daily PnL Log'!AC410&lt;&gt;"",'Daily PnL Log'!AC410,"")</f>
        <v>165470.29</v>
      </c>
    </row>
    <row r="60" spans="1:27" x14ac:dyDescent="0.25">
      <c r="A60" s="47" t="str">
        <f t="shared" si="2"/>
        <v>Jul</v>
      </c>
      <c r="B60" s="14">
        <f>'Daily PnL Log'!B411</f>
        <v>44760</v>
      </c>
      <c r="C60" s="13">
        <f>IF('Daily PnL Log'!C411&lt;&gt;"",'Daily PnL Log'!C411,"")</f>
        <v>627.1</v>
      </c>
      <c r="D60" s="13">
        <f>IF('Daily PnL Log'!D411&lt;&gt;"",'Daily PnL Log'!D411,"")</f>
        <v>14668.3</v>
      </c>
      <c r="E60" s="13">
        <f>IF('Daily PnL Log'!E411&lt;&gt;"",'Daily PnL Log'!E411,"")</f>
        <v>-5066</v>
      </c>
      <c r="F60" s="13">
        <f>IF('Daily PnL Log'!F411&lt;&gt;"",'Daily PnL Log'!F411,"")</f>
        <v>15202.9</v>
      </c>
      <c r="G60" s="13">
        <f>IF('Daily PnL Log'!G411&lt;&gt;"",'Daily PnL Log'!G411,"")</f>
        <v>4779.3</v>
      </c>
      <c r="H60" s="13">
        <f>IF('Daily PnL Log'!H411&lt;&gt;"",'Daily PnL Log'!H411,"")</f>
        <v>0</v>
      </c>
      <c r="I60" s="13">
        <f>IF('Daily PnL Log'!I411&lt;&gt;"",'Daily PnL Log'!I411,"")</f>
        <v>0</v>
      </c>
      <c r="J60" s="13">
        <f>IF('Daily PnL Log'!J411&lt;&gt;"",'Daily PnL Log'!J411,"")</f>
        <v>30211.599999999999</v>
      </c>
      <c r="K60" s="13">
        <f>IF('Daily PnL Log'!K411&lt;&gt;"",'Daily PnL Log'!K411,"")</f>
        <v>-116.84</v>
      </c>
      <c r="L60" s="13">
        <f>IF('Daily PnL Log'!L411&lt;&gt;"",'Daily PnL Log'!L411,"")</f>
        <v>-826.62</v>
      </c>
      <c r="M60" s="13">
        <f>IF('Daily PnL Log'!M411&lt;&gt;"",'Daily PnL Log'!M411,"")</f>
        <v>-943.46</v>
      </c>
      <c r="N60" s="13">
        <f>IF('Daily PnL Log'!N411&lt;&gt;"",'Daily PnL Log'!N411,"")</f>
        <v>29268.14</v>
      </c>
      <c r="O60" s="13">
        <f t="shared" si="3"/>
        <v>-130256.09999999998</v>
      </c>
      <c r="P60" s="13">
        <f t="shared" si="3"/>
        <v>133729</v>
      </c>
      <c r="Q60" s="13">
        <f t="shared" si="3"/>
        <v>-73599.7</v>
      </c>
      <c r="R60" s="13">
        <f t="shared" si="3"/>
        <v>-58007.299999999996</v>
      </c>
      <c r="S60" s="13">
        <f t="shared" si="3"/>
        <v>101953</v>
      </c>
      <c r="T60" s="13">
        <f t="shared" si="3"/>
        <v>0</v>
      </c>
      <c r="U60" s="13">
        <f t="shared" si="3"/>
        <v>0</v>
      </c>
      <c r="V60" s="13">
        <f t="shared" si="3"/>
        <v>-26181.100000000035</v>
      </c>
      <c r="W60" s="13">
        <f>IF('Daily PnL Log'!W411&lt;&gt;"",'Daily PnL Log'!W411,"")</f>
        <v>813609</v>
      </c>
      <c r="X60" s="13">
        <f>IF('Daily PnL Log'!X411&lt;&gt;"",'Daily PnL Log'!X411,"")</f>
        <v>3.5973225468253177E-2</v>
      </c>
      <c r="Y60" s="13" t="str">
        <f>IF('Daily PnL Log'!Y411&lt;&gt;"",'Daily PnL Log'!Y411,"")</f>
        <v/>
      </c>
      <c r="Z60" s="13" t="str">
        <f>IF('Daily PnL Log'!AA411&lt;&gt;"",'Daily PnL Log'!AA411,"")</f>
        <v/>
      </c>
      <c r="AA60" s="13">
        <f>IF('Daily PnL Log'!AC411&lt;&gt;"",'Daily PnL Log'!AC411,"")</f>
        <v>188748.58</v>
      </c>
    </row>
    <row r="61" spans="1:27" x14ac:dyDescent="0.25">
      <c r="A61" s="48" t="str">
        <f t="shared" si="2"/>
        <v>Jul</v>
      </c>
      <c r="B61" s="2">
        <f>'Daily PnL Log'!B412</f>
        <v>44761</v>
      </c>
      <c r="C61" s="11">
        <f>IF('Daily PnL Log'!C412&lt;&gt;"",'Daily PnL Log'!C412,"")</f>
        <v>-6614.7</v>
      </c>
      <c r="D61" s="11">
        <f>IF('Daily PnL Log'!D412&lt;&gt;"",'Daily PnL Log'!D412,"")</f>
        <v>906.4</v>
      </c>
      <c r="E61" s="11">
        <f>IF('Daily PnL Log'!E412&lt;&gt;"",'Daily PnL Log'!E412,"")</f>
        <v>-2864.2</v>
      </c>
      <c r="F61" s="11">
        <f>IF('Daily PnL Log'!F412&lt;&gt;"",'Daily PnL Log'!F412,"")</f>
        <v>28938.2</v>
      </c>
      <c r="G61" s="11">
        <f>IF('Daily PnL Log'!G412&lt;&gt;"",'Daily PnL Log'!G412,"")</f>
        <v>-16756.2</v>
      </c>
      <c r="H61" s="11">
        <f>IF('Daily PnL Log'!H412&lt;&gt;"",'Daily PnL Log'!H412,"")</f>
        <v>0</v>
      </c>
      <c r="I61" s="11">
        <f>IF('Daily PnL Log'!I412&lt;&gt;"",'Daily PnL Log'!I412,"")</f>
        <v>0</v>
      </c>
      <c r="J61" s="11">
        <f>IF('Daily PnL Log'!J412&lt;&gt;"",'Daily PnL Log'!J412,"")</f>
        <v>3609.5</v>
      </c>
      <c r="K61" s="11">
        <f>IF('Daily PnL Log'!K412&lt;&gt;"",'Daily PnL Log'!K412,"")</f>
        <v>-79.23</v>
      </c>
      <c r="L61" s="11">
        <f>IF('Daily PnL Log'!L412&lt;&gt;"",'Daily PnL Log'!L412,"")</f>
        <v>-558.61</v>
      </c>
      <c r="M61" s="11">
        <f>IF('Daily PnL Log'!M412&lt;&gt;"",'Daily PnL Log'!M412,"")</f>
        <v>-637.84</v>
      </c>
      <c r="N61" s="11">
        <f>IF('Daily PnL Log'!N412&lt;&gt;"",'Daily PnL Log'!N412,"")</f>
        <v>2971.66</v>
      </c>
      <c r="O61" s="11">
        <f t="shared" si="3"/>
        <v>-136870.79999999999</v>
      </c>
      <c r="P61" s="11">
        <f t="shared" si="3"/>
        <v>134635.4</v>
      </c>
      <c r="Q61" s="11">
        <f t="shared" si="3"/>
        <v>-76463.899999999994</v>
      </c>
      <c r="R61" s="11">
        <f t="shared" si="3"/>
        <v>-29069.099999999995</v>
      </c>
      <c r="S61" s="11">
        <f t="shared" si="3"/>
        <v>85196.800000000003</v>
      </c>
      <c r="T61" s="11">
        <f t="shared" si="3"/>
        <v>0</v>
      </c>
      <c r="U61" s="11">
        <f t="shared" si="3"/>
        <v>0</v>
      </c>
      <c r="V61" s="11">
        <f t="shared" si="3"/>
        <v>-22571.600000000035</v>
      </c>
      <c r="W61" s="11">
        <f>IF('Daily PnL Log'!W412&lt;&gt;"",'Daily PnL Log'!W412,"")</f>
        <v>808243</v>
      </c>
      <c r="X61" s="11">
        <f>IF('Daily PnL Log'!X412&lt;&gt;"",'Daily PnL Log'!X412,"")</f>
        <v>3.6766912920990344E-3</v>
      </c>
      <c r="Y61" s="11" t="str">
        <f>IF('Daily PnL Log'!Y412&lt;&gt;"",'Daily PnL Log'!Y412,"")</f>
        <v/>
      </c>
      <c r="Z61" s="11" t="str">
        <f>IF('Daily PnL Log'!AA412&lt;&gt;"",'Daily PnL Log'!AA412,"")</f>
        <v/>
      </c>
      <c r="AA61" s="11">
        <f>IF('Daily PnL Log'!AC412&lt;&gt;"",'Daily PnL Log'!AC412,"")</f>
        <v>176489.74</v>
      </c>
    </row>
    <row r="62" spans="1:27" x14ac:dyDescent="0.25">
      <c r="A62" s="47" t="str">
        <f t="shared" si="2"/>
        <v>Jul</v>
      </c>
      <c r="B62" s="14">
        <f>'Daily PnL Log'!B413</f>
        <v>44762</v>
      </c>
      <c r="C62" s="13">
        <f>IF('Daily PnL Log'!C413&lt;&gt;"",'Daily PnL Log'!C413,"")</f>
        <v>44262</v>
      </c>
      <c r="D62" s="13">
        <f>IF('Daily PnL Log'!D413&lt;&gt;"",'Daily PnL Log'!D413,"")</f>
        <v>4107.3</v>
      </c>
      <c r="E62" s="13">
        <f>IF('Daily PnL Log'!E413&lt;&gt;"",'Daily PnL Log'!E413,"")</f>
        <v>-841.3</v>
      </c>
      <c r="F62" s="13">
        <f>IF('Daily PnL Log'!F413&lt;&gt;"",'Daily PnL Log'!F413,"")</f>
        <v>9757.1</v>
      </c>
      <c r="G62" s="13">
        <f>IF('Daily PnL Log'!G413&lt;&gt;"",'Daily PnL Log'!G413,"")</f>
        <v>32777.199999999997</v>
      </c>
      <c r="H62" s="13">
        <f>IF('Daily PnL Log'!H413&lt;&gt;"",'Daily PnL Log'!H413,"")</f>
        <v>0</v>
      </c>
      <c r="I62" s="13">
        <f>IF('Daily PnL Log'!I413&lt;&gt;"",'Daily PnL Log'!I413,"")</f>
        <v>0</v>
      </c>
      <c r="J62" s="13">
        <f>IF('Daily PnL Log'!J413&lt;&gt;"",'Daily PnL Log'!J413,"")</f>
        <v>90062.299999999988</v>
      </c>
      <c r="K62" s="13">
        <f>IF('Daily PnL Log'!K413&lt;&gt;"",'Daily PnL Log'!K413,"")</f>
        <v>-106.84</v>
      </c>
      <c r="L62" s="13">
        <f>IF('Daily PnL Log'!L413&lt;&gt;"",'Daily PnL Log'!L413,"")</f>
        <v>-752.95</v>
      </c>
      <c r="M62" s="13">
        <f>IF('Daily PnL Log'!M413&lt;&gt;"",'Daily PnL Log'!M413,"")</f>
        <v>-859.79000000000008</v>
      </c>
      <c r="N62" s="13">
        <f>IF('Daily PnL Log'!N413&lt;&gt;"",'Daily PnL Log'!N413,"")</f>
        <v>89202.51</v>
      </c>
      <c r="O62" s="13">
        <f t="shared" si="3"/>
        <v>-92608.799999999988</v>
      </c>
      <c r="P62" s="13">
        <f t="shared" si="3"/>
        <v>138742.69999999998</v>
      </c>
      <c r="Q62" s="13">
        <f t="shared" si="3"/>
        <v>-77305.2</v>
      </c>
      <c r="R62" s="13">
        <f t="shared" si="3"/>
        <v>-19311.999999999993</v>
      </c>
      <c r="S62" s="13">
        <f t="shared" si="3"/>
        <v>117974</v>
      </c>
      <c r="T62" s="13">
        <f t="shared" si="3"/>
        <v>0</v>
      </c>
      <c r="U62" s="13">
        <f t="shared" si="3"/>
        <v>0</v>
      </c>
      <c r="V62" s="13">
        <f t="shared" si="3"/>
        <v>67490.699999999953</v>
      </c>
      <c r="W62" s="13">
        <f>IF('Daily PnL Log'!W413&lt;&gt;"",'Daily PnL Log'!W413,"")</f>
        <v>990112</v>
      </c>
      <c r="X62" s="13">
        <f>IF('Daily PnL Log'!X413&lt;&gt;"",'Daily PnL Log'!X413,"")</f>
        <v>9.0093353075207647E-2</v>
      </c>
      <c r="Y62" s="13" t="str">
        <f>IF('Daily PnL Log'!Y413&lt;&gt;"",'Daily PnL Log'!Y413,"")</f>
        <v/>
      </c>
      <c r="Z62" s="13" t="str">
        <f>IF('Daily PnL Log'!AA413&lt;&gt;"",'Daily PnL Log'!AA413,"")</f>
        <v/>
      </c>
      <c r="AA62" s="13">
        <f>IF('Daily PnL Log'!AC413&lt;&gt;"",'Daily PnL Log'!AC413,"")</f>
        <v>292606.45</v>
      </c>
    </row>
    <row r="63" spans="1:27" x14ac:dyDescent="0.25">
      <c r="A63" s="48" t="str">
        <f t="shared" si="2"/>
        <v>Jul</v>
      </c>
      <c r="B63" s="2">
        <f>'Daily PnL Log'!B414</f>
        <v>44763</v>
      </c>
      <c r="C63" s="11">
        <f>IF('Daily PnL Log'!C414&lt;&gt;"",'Daily PnL Log'!C414,"")</f>
        <v>35522</v>
      </c>
      <c r="D63" s="11">
        <f>IF('Daily PnL Log'!D414&lt;&gt;"",'Daily PnL Log'!D414,"")</f>
        <v>-40263.599999999999</v>
      </c>
      <c r="E63" s="11">
        <f>IF('Daily PnL Log'!E414&lt;&gt;"",'Daily PnL Log'!E414,"")</f>
        <v>6485.2</v>
      </c>
      <c r="F63" s="11">
        <f>IF('Daily PnL Log'!F414&lt;&gt;"",'Daily PnL Log'!F414,"")</f>
        <v>18213.099999999999</v>
      </c>
      <c r="G63" s="11">
        <f>IF('Daily PnL Log'!G414&lt;&gt;"",'Daily PnL Log'!G414,"")</f>
        <v>2390.6999999999998</v>
      </c>
      <c r="H63" s="11">
        <f>IF('Daily PnL Log'!H414&lt;&gt;"",'Daily PnL Log'!H414,"")</f>
        <v>0</v>
      </c>
      <c r="I63" s="11">
        <f>IF('Daily PnL Log'!I414&lt;&gt;"",'Daily PnL Log'!I414,"")</f>
        <v>0</v>
      </c>
      <c r="J63" s="11">
        <f>IF('Daily PnL Log'!J414&lt;&gt;"",'Daily PnL Log'!J414,"")</f>
        <v>22347.4</v>
      </c>
      <c r="K63" s="11">
        <f>IF('Daily PnL Log'!K414&lt;&gt;"",'Daily PnL Log'!K414,"")</f>
        <v>-145.61000000000001</v>
      </c>
      <c r="L63" s="11">
        <f>IF('Daily PnL Log'!L414&lt;&gt;"",'Daily PnL Log'!L414,"")</f>
        <v>-1023.93</v>
      </c>
      <c r="M63" s="11">
        <f>IF('Daily PnL Log'!M414&lt;&gt;"",'Daily PnL Log'!M414,"")</f>
        <v>-1169.54</v>
      </c>
      <c r="N63" s="11">
        <f>IF('Daily PnL Log'!N414&lt;&gt;"",'Daily PnL Log'!N414,"")</f>
        <v>21177.86</v>
      </c>
      <c r="O63" s="11">
        <f t="shared" si="3"/>
        <v>-57086.799999999988</v>
      </c>
      <c r="P63" s="11">
        <f t="shared" si="3"/>
        <v>98479.099999999977</v>
      </c>
      <c r="Q63" s="11">
        <f t="shared" si="3"/>
        <v>-70820</v>
      </c>
      <c r="R63" s="11">
        <f t="shared" si="3"/>
        <v>-1098.8999999999942</v>
      </c>
      <c r="S63" s="11">
        <f t="shared" si="3"/>
        <v>120364.7</v>
      </c>
      <c r="T63" s="11">
        <f t="shared" si="3"/>
        <v>0</v>
      </c>
      <c r="U63" s="11">
        <f t="shared" si="3"/>
        <v>0</v>
      </c>
      <c r="V63" s="11">
        <f t="shared" si="3"/>
        <v>89838.099999999948</v>
      </c>
      <c r="W63" s="11">
        <f>IF('Daily PnL Log'!W414&lt;&gt;"",'Daily PnL Log'!W414,"")</f>
        <v>948054</v>
      </c>
      <c r="X63" s="11">
        <f>IF('Daily PnL Log'!X414&lt;&gt;"",'Daily PnL Log'!X414,"")</f>
        <v>2.2338242336406997E-2</v>
      </c>
      <c r="Y63" s="11" t="str">
        <f>IF('Daily PnL Log'!Y414&lt;&gt;"",'Daily PnL Log'!Y414,"")</f>
        <v/>
      </c>
      <c r="Z63" s="11" t="str">
        <f>IF('Daily PnL Log'!AA414&lt;&gt;"",'Daily PnL Log'!AA414,"")</f>
        <v/>
      </c>
      <c r="AA63" s="11">
        <f>IF('Daily PnL Log'!AC414&lt;&gt;"",'Daily PnL Log'!AC414,"")</f>
        <v>317709.90999999997</v>
      </c>
    </row>
    <row r="64" spans="1:27" x14ac:dyDescent="0.25">
      <c r="A64" s="47" t="str">
        <f t="shared" si="2"/>
        <v>Jul</v>
      </c>
      <c r="B64" s="14">
        <f>'Daily PnL Log'!B415</f>
        <v>44764</v>
      </c>
      <c r="C64" s="13">
        <f>IF('Daily PnL Log'!C415&lt;&gt;"",'Daily PnL Log'!C415,"")</f>
        <v>24205.599999999999</v>
      </c>
      <c r="D64" s="13">
        <f>IF('Daily PnL Log'!D415&lt;&gt;"",'Daily PnL Log'!D415,"")</f>
        <v>-13386.6</v>
      </c>
      <c r="E64" s="13">
        <f>IF('Daily PnL Log'!E415&lt;&gt;"",'Daily PnL Log'!E415,"")</f>
        <v>-3043.4</v>
      </c>
      <c r="F64" s="13">
        <f>IF('Daily PnL Log'!F415&lt;&gt;"",'Daily PnL Log'!F415,"")</f>
        <v>-29405.1</v>
      </c>
      <c r="G64" s="13">
        <f>IF('Daily PnL Log'!G415&lt;&gt;"",'Daily PnL Log'!G415,"")</f>
        <v>66681.399999999994</v>
      </c>
      <c r="H64" s="13">
        <f>IF('Daily PnL Log'!H415&lt;&gt;"",'Daily PnL Log'!H415,"")</f>
        <v>0</v>
      </c>
      <c r="I64" s="13">
        <f>IF('Daily PnL Log'!I415&lt;&gt;"",'Daily PnL Log'!I415,"")</f>
        <v>0</v>
      </c>
      <c r="J64" s="13">
        <f>IF('Daily PnL Log'!J415&lt;&gt;"",'Daily PnL Log'!J415,"")</f>
        <v>45051.899999999994</v>
      </c>
      <c r="K64" s="13">
        <f>IF('Daily PnL Log'!K415&lt;&gt;"",'Daily PnL Log'!K415,"")</f>
        <v>-650.70000000000005</v>
      </c>
      <c r="L64" s="13">
        <f>IF('Daily PnL Log'!L415&lt;&gt;"",'Daily PnL Log'!L415,"")</f>
        <v>-3435.95</v>
      </c>
      <c r="M64" s="13">
        <f>IF('Daily PnL Log'!M415&lt;&gt;"",'Daily PnL Log'!M415,"")</f>
        <v>-4086.6499999999996</v>
      </c>
      <c r="N64" s="13">
        <f>IF('Daily PnL Log'!N415&lt;&gt;"",'Daily PnL Log'!N415,"")</f>
        <v>40965.249999999993</v>
      </c>
      <c r="O64" s="13">
        <f t="shared" si="3"/>
        <v>-32881.19999999999</v>
      </c>
      <c r="P64" s="13">
        <f t="shared" si="3"/>
        <v>85092.499999999971</v>
      </c>
      <c r="Q64" s="13">
        <f t="shared" si="3"/>
        <v>-73863.399999999994</v>
      </c>
      <c r="R64" s="13">
        <f t="shared" si="3"/>
        <v>-30503.999999999993</v>
      </c>
      <c r="S64" s="13">
        <f t="shared" si="3"/>
        <v>187046.09999999998</v>
      </c>
      <c r="T64" s="13">
        <f t="shared" si="3"/>
        <v>0</v>
      </c>
      <c r="U64" s="13">
        <f t="shared" si="3"/>
        <v>0</v>
      </c>
      <c r="V64" s="13">
        <f t="shared" si="3"/>
        <v>134889.99999999994</v>
      </c>
      <c r="W64" s="13">
        <f>IF('Daily PnL Log'!W415&lt;&gt;"",'Daily PnL Log'!W415,"")</f>
        <v>628972</v>
      </c>
      <c r="X64" s="13">
        <f>IF('Daily PnL Log'!X415&lt;&gt;"",'Daily PnL Log'!X415,"")</f>
        <v>6.5130482755989122E-2</v>
      </c>
      <c r="Y64" s="13" t="str">
        <f>IF('Daily PnL Log'!Y415&lt;&gt;"",'Daily PnL Log'!Y415,"")</f>
        <v/>
      </c>
      <c r="Z64" s="13" t="str">
        <f>IF('Daily PnL Log'!AA415&lt;&gt;"",'Daily PnL Log'!AA415,"")</f>
        <v/>
      </c>
      <c r="AA64" s="13">
        <f>IF('Daily PnL Log'!AC415&lt;&gt;"",'Daily PnL Log'!AC415,"")</f>
        <v>363202.76</v>
      </c>
    </row>
    <row r="65" spans="1:27" x14ac:dyDescent="0.25">
      <c r="A65" s="48" t="str">
        <f t="shared" si="2"/>
        <v>Jul</v>
      </c>
      <c r="B65" s="2">
        <f>'Daily PnL Log'!B416</f>
        <v>44767</v>
      </c>
      <c r="C65" s="11">
        <f>IF('Daily PnL Log'!C416&lt;&gt;"",'Daily PnL Log'!C416,"")</f>
        <v>10139</v>
      </c>
      <c r="D65" s="11">
        <f>IF('Daily PnL Log'!D416&lt;&gt;"",'Daily PnL Log'!D416,"")</f>
        <v>43204</v>
      </c>
      <c r="E65" s="11">
        <f>IF('Daily PnL Log'!E416&lt;&gt;"",'Daily PnL Log'!E416,"")</f>
        <v>7617</v>
      </c>
      <c r="F65" s="11">
        <f>IF('Daily PnL Log'!F416&lt;&gt;"",'Daily PnL Log'!F416,"")</f>
        <v>31685.4</v>
      </c>
      <c r="G65" s="11">
        <f>IF('Daily PnL Log'!G416&lt;&gt;"",'Daily PnL Log'!G416,"")</f>
        <v>16153.4</v>
      </c>
      <c r="H65" s="11">
        <f>IF('Daily PnL Log'!H416&lt;&gt;"",'Daily PnL Log'!H416,"")</f>
        <v>0</v>
      </c>
      <c r="I65" s="11">
        <f>IF('Daily PnL Log'!I416&lt;&gt;"",'Daily PnL Log'!I416,"")</f>
        <v>0</v>
      </c>
      <c r="J65" s="11">
        <f>IF('Daily PnL Log'!J416&lt;&gt;"",'Daily PnL Log'!J416,"")</f>
        <v>108798.79999999999</v>
      </c>
      <c r="K65" s="11">
        <f>IF('Daily PnL Log'!K416&lt;&gt;"",'Daily PnL Log'!K416,"")</f>
        <v>-125.29</v>
      </c>
      <c r="L65" s="11">
        <f>IF('Daily PnL Log'!L416&lt;&gt;"",'Daily PnL Log'!L416,"")</f>
        <v>-886.88</v>
      </c>
      <c r="M65" s="11">
        <f>IF('Daily PnL Log'!M416&lt;&gt;"",'Daily PnL Log'!M416,"")</f>
        <v>-1012.17</v>
      </c>
      <c r="N65" s="11">
        <f>IF('Daily PnL Log'!N416&lt;&gt;"",'Daily PnL Log'!N416,"")</f>
        <v>107786.62999999999</v>
      </c>
      <c r="O65" s="11">
        <f t="shared" si="3"/>
        <v>-22742.19999999999</v>
      </c>
      <c r="P65" s="11">
        <f t="shared" si="3"/>
        <v>128296.49999999997</v>
      </c>
      <c r="Q65" s="11">
        <f t="shared" si="3"/>
        <v>-66246.399999999994</v>
      </c>
      <c r="R65" s="11">
        <f t="shared" si="3"/>
        <v>1181.4000000000087</v>
      </c>
      <c r="S65" s="11">
        <f t="shared" si="3"/>
        <v>203199.49999999997</v>
      </c>
      <c r="T65" s="11">
        <f t="shared" si="3"/>
        <v>0</v>
      </c>
      <c r="U65" s="11">
        <f t="shared" si="3"/>
        <v>0</v>
      </c>
      <c r="V65" s="11">
        <f t="shared" si="3"/>
        <v>243688.79999999993</v>
      </c>
      <c r="W65" s="11">
        <f>IF('Daily PnL Log'!W416&lt;&gt;"",'Daily PnL Log'!W416,"")</f>
        <v>623059</v>
      </c>
      <c r="X65" s="11">
        <f>IF('Daily PnL Log'!X416&lt;&gt;"",'Daily PnL Log'!X416,"")</f>
        <v>0.17299586395509894</v>
      </c>
      <c r="Y65" s="11" t="str">
        <f>IF('Daily PnL Log'!Y416&lt;&gt;"",'Daily PnL Log'!Y416,"")</f>
        <v/>
      </c>
      <c r="Z65" s="11" t="str">
        <f>IF('Daily PnL Log'!AA416&lt;&gt;"",'Daily PnL Log'!AA416,"")</f>
        <v/>
      </c>
      <c r="AA65" s="11">
        <f>IF('Daily PnL Log'!AC416&lt;&gt;"",'Daily PnL Log'!AC416,"")</f>
        <v>474796.59</v>
      </c>
    </row>
    <row r="66" spans="1:27" x14ac:dyDescent="0.25">
      <c r="A66" s="47" t="str">
        <f t="shared" si="2"/>
        <v>Jul</v>
      </c>
      <c r="B66" s="14">
        <f>'Daily PnL Log'!B417</f>
        <v>44768</v>
      </c>
      <c r="C66" s="13">
        <f>IF('Daily PnL Log'!C417&lt;&gt;"",'Daily PnL Log'!C417,"")</f>
        <v>29689.599999999999</v>
      </c>
      <c r="D66" s="13">
        <f>IF('Daily PnL Log'!D417&lt;&gt;"",'Daily PnL Log'!D417,"")</f>
        <v>24177.5</v>
      </c>
      <c r="E66" s="13">
        <f>IF('Daily PnL Log'!E417&lt;&gt;"",'Daily PnL Log'!E417,"")</f>
        <v>3270.3</v>
      </c>
      <c r="F66" s="13">
        <f>IF('Daily PnL Log'!F417&lt;&gt;"",'Daily PnL Log'!F417,"")</f>
        <v>-20221.7</v>
      </c>
      <c r="G66" s="13">
        <f>IF('Daily PnL Log'!G417&lt;&gt;"",'Daily PnL Log'!G417,"")</f>
        <v>-783.5</v>
      </c>
      <c r="H66" s="13">
        <f>IF('Daily PnL Log'!H417&lt;&gt;"",'Daily PnL Log'!H417,"")</f>
        <v>0</v>
      </c>
      <c r="I66" s="13">
        <f>IF('Daily PnL Log'!I417&lt;&gt;"",'Daily PnL Log'!I417,"")</f>
        <v>0</v>
      </c>
      <c r="J66" s="13">
        <f>IF('Daily PnL Log'!J417&lt;&gt;"",'Daily PnL Log'!J417,"")</f>
        <v>36132.199999999997</v>
      </c>
      <c r="K66" s="13">
        <f>IF('Daily PnL Log'!K417&lt;&gt;"",'Daily PnL Log'!K417,"")</f>
        <v>-141.06</v>
      </c>
      <c r="L66" s="13">
        <f>IF('Daily PnL Log'!L417&lt;&gt;"",'Daily PnL Log'!L417,"")</f>
        <v>-1000.96</v>
      </c>
      <c r="M66" s="13">
        <f>IF('Daily PnL Log'!M417&lt;&gt;"",'Daily PnL Log'!M417,"")</f>
        <v>-1142.02</v>
      </c>
      <c r="N66" s="13">
        <f>IF('Daily PnL Log'!N417&lt;&gt;"",'Daily PnL Log'!N417,"")</f>
        <v>34990.18</v>
      </c>
      <c r="O66" s="13">
        <f t="shared" si="3"/>
        <v>6947.4000000000087</v>
      </c>
      <c r="P66" s="13">
        <f t="shared" si="3"/>
        <v>152473.99999999997</v>
      </c>
      <c r="Q66" s="13">
        <f t="shared" si="3"/>
        <v>-62976.099999999991</v>
      </c>
      <c r="R66" s="13">
        <f t="shared" si="3"/>
        <v>-19040.299999999992</v>
      </c>
      <c r="S66" s="13">
        <f t="shared" si="3"/>
        <v>202415.99999999997</v>
      </c>
      <c r="T66" s="13">
        <f t="shared" si="3"/>
        <v>0</v>
      </c>
      <c r="U66" s="13">
        <f t="shared" si="3"/>
        <v>0</v>
      </c>
      <c r="V66" s="13">
        <f t="shared" si="3"/>
        <v>279820.99999999994</v>
      </c>
      <c r="W66" s="13">
        <f>IF('Daily PnL Log'!W417&lt;&gt;"",'Daily PnL Log'!W417,"")</f>
        <v>559735</v>
      </c>
      <c r="X66" s="13">
        <f>IF('Daily PnL Log'!X417&lt;&gt;"",'Daily PnL Log'!X417,"")</f>
        <v>6.2512045878853381E-2</v>
      </c>
      <c r="Y66" s="13">
        <f>IF('Daily PnL Log'!Y417&lt;&gt;"",'Daily PnL Log'!Y417,"")</f>
        <v>-5158.2299999999996</v>
      </c>
      <c r="Z66" s="13" t="str">
        <f>IF('Daily PnL Log'!AA417&lt;&gt;"",'Daily PnL Log'!AA417,"")</f>
        <v/>
      </c>
      <c r="AA66" s="13">
        <f>IF('Daily PnL Log'!AC417&lt;&gt;"",'Daily PnL Log'!AC417,"")</f>
        <v>473256.32</v>
      </c>
    </row>
    <row r="67" spans="1:27" x14ac:dyDescent="0.25">
      <c r="A67" s="48" t="str">
        <f t="shared" si="2"/>
        <v>Jul</v>
      </c>
      <c r="B67" s="2">
        <f>'Daily PnL Log'!B418</f>
        <v>44769</v>
      </c>
      <c r="C67" s="11">
        <f>IF('Daily PnL Log'!C418&lt;&gt;"",'Daily PnL Log'!C418,"")</f>
        <v>2774.1</v>
      </c>
      <c r="D67" s="11">
        <f>IF('Daily PnL Log'!D418&lt;&gt;"",'Daily PnL Log'!D418,"")</f>
        <v>8262.7999999999993</v>
      </c>
      <c r="E67" s="11">
        <f>IF('Daily PnL Log'!E418&lt;&gt;"",'Daily PnL Log'!E418,"")</f>
        <v>-4087.1</v>
      </c>
      <c r="F67" s="11">
        <f>IF('Daily PnL Log'!F418&lt;&gt;"",'Daily PnL Log'!F418,"")</f>
        <v>9766.1</v>
      </c>
      <c r="G67" s="11">
        <f>IF('Daily PnL Log'!G418&lt;&gt;"",'Daily PnL Log'!G418,"")</f>
        <v>-9774.6</v>
      </c>
      <c r="H67" s="11">
        <f>IF('Daily PnL Log'!H418&lt;&gt;"",'Daily PnL Log'!H418,"")</f>
        <v>0</v>
      </c>
      <c r="I67" s="11">
        <f>IF('Daily PnL Log'!I418&lt;&gt;"",'Daily PnL Log'!I418,"")</f>
        <v>0</v>
      </c>
      <c r="J67" s="11">
        <f>IF('Daily PnL Log'!J418&lt;&gt;"",'Daily PnL Log'!J418,"")</f>
        <v>6941.3000000000011</v>
      </c>
      <c r="K67" s="11">
        <f>IF('Daily PnL Log'!K418&lt;&gt;"",'Daily PnL Log'!K418,"")</f>
        <v>-77.430000000000007</v>
      </c>
      <c r="L67" s="11">
        <f>IF('Daily PnL Log'!L418&lt;&gt;"",'Daily PnL Log'!L418,"")</f>
        <v>-548.54999999999995</v>
      </c>
      <c r="M67" s="11">
        <f>IF('Daily PnL Log'!M418&lt;&gt;"",'Daily PnL Log'!M418,"")</f>
        <v>-625.98</v>
      </c>
      <c r="N67" s="11">
        <f>IF('Daily PnL Log'!N418&lt;&gt;"",'Daily PnL Log'!N418,"")</f>
        <v>6315.3200000000015</v>
      </c>
      <c r="O67" s="11">
        <f t="shared" ref="O67:V69" si="4">IF(C67&lt;&gt;"",O66+C67,"")</f>
        <v>9721.5000000000091</v>
      </c>
      <c r="P67" s="11">
        <f t="shared" si="4"/>
        <v>160736.79999999996</v>
      </c>
      <c r="Q67" s="11">
        <f t="shared" si="4"/>
        <v>-67063.199999999997</v>
      </c>
      <c r="R67" s="11">
        <f t="shared" si="4"/>
        <v>-9274.1999999999916</v>
      </c>
      <c r="S67" s="11">
        <f t="shared" si="4"/>
        <v>192641.39999999997</v>
      </c>
      <c r="T67" s="11">
        <f t="shared" si="4"/>
        <v>0</v>
      </c>
      <c r="U67" s="11">
        <f t="shared" si="4"/>
        <v>0</v>
      </c>
      <c r="V67" s="11">
        <f t="shared" si="4"/>
        <v>286762.29999999993</v>
      </c>
      <c r="W67" s="11">
        <f>IF('Daily PnL Log'!W418&lt;&gt;"",'Daily PnL Log'!W418,"")</f>
        <v>567788</v>
      </c>
      <c r="X67" s="11">
        <f>IF('Daily PnL Log'!X418&lt;&gt;"",'Daily PnL Log'!X418,"")</f>
        <v>1.1122672546795638E-2</v>
      </c>
      <c r="Y67" s="11" t="str">
        <f>IF('Daily PnL Log'!Y418&lt;&gt;"",'Daily PnL Log'!Y418,"")</f>
        <v/>
      </c>
      <c r="Z67" s="11" t="str">
        <f>IF('Daily PnL Log'!AA418&lt;&gt;"",'Daily PnL Log'!AA418,"")</f>
        <v/>
      </c>
      <c r="AA67" s="11">
        <f>IF('Daily PnL Log'!AC418&lt;&gt;"",'Daily PnL Log'!AC418,"")</f>
        <v>503981.09</v>
      </c>
    </row>
    <row r="68" spans="1:27" x14ac:dyDescent="0.25">
      <c r="A68" s="47" t="str">
        <f t="shared" si="2"/>
        <v>Jul</v>
      </c>
      <c r="B68" s="14">
        <f>'Daily PnL Log'!B419</f>
        <v>44770</v>
      </c>
      <c r="C68" s="13">
        <f>IF('Daily PnL Log'!C419&lt;&gt;"",'Daily PnL Log'!C419,"")</f>
        <v>-4796.7</v>
      </c>
      <c r="D68" s="13">
        <f>IF('Daily PnL Log'!D419&lt;&gt;"",'Daily PnL Log'!D419,"")</f>
        <v>17420.599999999999</v>
      </c>
      <c r="E68" s="13">
        <f>IF('Daily PnL Log'!E419&lt;&gt;"",'Daily PnL Log'!E419,"")</f>
        <v>15823.2</v>
      </c>
      <c r="F68" s="13">
        <f>IF('Daily PnL Log'!F419&lt;&gt;"",'Daily PnL Log'!F419,"")</f>
        <v>-14472.7</v>
      </c>
      <c r="G68" s="13">
        <f>IF('Daily PnL Log'!G419&lt;&gt;"",'Daily PnL Log'!G419,"")</f>
        <v>-9466.1</v>
      </c>
      <c r="H68" s="13">
        <f>IF('Daily PnL Log'!H419&lt;&gt;"",'Daily PnL Log'!H419,"")</f>
        <v>0</v>
      </c>
      <c r="I68" s="13">
        <f>IF('Daily PnL Log'!I419&lt;&gt;"",'Daily PnL Log'!I419,"")</f>
        <v>0</v>
      </c>
      <c r="J68" s="13">
        <f>IF('Daily PnL Log'!J419&lt;&gt;"",'Daily PnL Log'!J419,"")</f>
        <v>4508.2999999999975</v>
      </c>
      <c r="K68" s="13">
        <f>IF('Daily PnL Log'!K419&lt;&gt;"",'Daily PnL Log'!K419,"")</f>
        <v>-105.14</v>
      </c>
      <c r="L68" s="13">
        <f>IF('Daily PnL Log'!L419&lt;&gt;"",'Daily PnL Log'!L419,"")</f>
        <v>-743.36</v>
      </c>
      <c r="M68" s="13">
        <f>IF('Daily PnL Log'!M419&lt;&gt;"",'Daily PnL Log'!M419,"")</f>
        <v>-848.5</v>
      </c>
      <c r="N68" s="13">
        <f>IF('Daily PnL Log'!N419&lt;&gt;"",'Daily PnL Log'!N419,"")</f>
        <v>3659.7999999999975</v>
      </c>
      <c r="O68" s="13">
        <f t="shared" si="4"/>
        <v>4924.8000000000093</v>
      </c>
      <c r="P68" s="13">
        <f t="shared" si="4"/>
        <v>178157.39999999997</v>
      </c>
      <c r="Q68" s="13">
        <f t="shared" si="4"/>
        <v>-51240</v>
      </c>
      <c r="R68" s="13">
        <f t="shared" si="4"/>
        <v>-23746.899999999994</v>
      </c>
      <c r="S68" s="13">
        <f t="shared" si="4"/>
        <v>183175.29999999996</v>
      </c>
      <c r="T68" s="13">
        <f t="shared" si="4"/>
        <v>0</v>
      </c>
      <c r="U68" s="13">
        <f t="shared" si="4"/>
        <v>0</v>
      </c>
      <c r="V68" s="13">
        <f t="shared" si="4"/>
        <v>291270.59999999992</v>
      </c>
      <c r="W68" s="13">
        <f>IF('Daily PnL Log'!W419&lt;&gt;"",'Daily PnL Log'!W419,"")</f>
        <v>420508</v>
      </c>
      <c r="X68" s="13">
        <f>IF('Daily PnL Log'!X419&lt;&gt;"",'Daily PnL Log'!X419,"")</f>
        <v>8.7032826961674862E-3</v>
      </c>
      <c r="Y68" s="13" t="str">
        <f>IF('Daily PnL Log'!Y419&lt;&gt;"",'Daily PnL Log'!Y419,"")</f>
        <v/>
      </c>
      <c r="Z68" s="13" t="str">
        <f>IF('Daily PnL Log'!AA419&lt;&gt;"",'Daily PnL Log'!AA419,"")</f>
        <v/>
      </c>
      <c r="AA68" s="13">
        <f>IF('Daily PnL Log'!AC419&lt;&gt;"",'Daily PnL Log'!AC419,"")</f>
        <v>485212.84</v>
      </c>
    </row>
    <row r="69" spans="1:27" x14ac:dyDescent="0.25">
      <c r="A69" s="48" t="str">
        <f t="shared" si="2"/>
        <v>Jul</v>
      </c>
      <c r="B69" s="2">
        <f>'Daily PnL Log'!B420</f>
        <v>44771</v>
      </c>
      <c r="C69" s="11">
        <f>IF('Daily PnL Log'!C420&lt;&gt;"",'Daily PnL Log'!C420,"")</f>
        <v>12205.6</v>
      </c>
      <c r="D69" s="11">
        <f>IF('Daily PnL Log'!D420&lt;&gt;"",'Daily PnL Log'!D420,"")</f>
        <v>-10651.4</v>
      </c>
      <c r="E69" s="11">
        <f>IF('Daily PnL Log'!E420&lt;&gt;"",'Daily PnL Log'!E420,"")</f>
        <v>2909.8</v>
      </c>
      <c r="F69" s="11">
        <f>IF('Daily PnL Log'!F420&lt;&gt;"",'Daily PnL Log'!F420,"")</f>
        <v>-16488.5</v>
      </c>
      <c r="G69" s="11">
        <f>IF('Daily PnL Log'!G420&lt;&gt;"",'Daily PnL Log'!G420,"")</f>
        <v>6360.2</v>
      </c>
      <c r="H69" s="11">
        <f>IF('Daily PnL Log'!H420&lt;&gt;"",'Daily PnL Log'!H420,"")</f>
        <v>0</v>
      </c>
      <c r="I69" s="11">
        <f>IF('Daily PnL Log'!I420&lt;&gt;"",'Daily PnL Log'!I420,"")</f>
        <v>0</v>
      </c>
      <c r="J69" s="11">
        <f>IF('Daily PnL Log'!J420&lt;&gt;"",'Daily PnL Log'!J420,"")</f>
        <v>-5664.3</v>
      </c>
      <c r="K69" s="11">
        <f>IF('Daily PnL Log'!K420&lt;&gt;"",'Daily PnL Log'!K420,"")</f>
        <v>-58.54</v>
      </c>
      <c r="L69" s="11">
        <f>IF('Daily PnL Log'!L420&lt;&gt;"",'Daily PnL Log'!L420,"")</f>
        <v>-414.69</v>
      </c>
      <c r="M69" s="11">
        <f>IF('Daily PnL Log'!M420&lt;&gt;"",'Daily PnL Log'!M420,"")</f>
        <v>-473.23</v>
      </c>
      <c r="N69" s="11">
        <f>IF('Daily PnL Log'!N420&lt;&gt;"",'Daily PnL Log'!N420,"")</f>
        <v>-6137.5300000000007</v>
      </c>
      <c r="O69" s="11">
        <f t="shared" si="4"/>
        <v>17130.400000000009</v>
      </c>
      <c r="P69" s="11">
        <f t="shared" si="4"/>
        <v>167505.99999999997</v>
      </c>
      <c r="Q69" s="11">
        <f t="shared" si="4"/>
        <v>-48330.2</v>
      </c>
      <c r="R69" s="11">
        <f t="shared" si="4"/>
        <v>-40235.399999999994</v>
      </c>
      <c r="S69" s="11">
        <f t="shared" si="4"/>
        <v>189535.49999999997</v>
      </c>
      <c r="T69" s="11">
        <f t="shared" si="4"/>
        <v>0</v>
      </c>
      <c r="U69" s="11">
        <f t="shared" si="4"/>
        <v>0</v>
      </c>
      <c r="V69" s="11">
        <f t="shared" si="4"/>
        <v>285606.29999999993</v>
      </c>
      <c r="W69" s="11">
        <f>IF('Daily PnL Log'!W420&lt;&gt;"",'Daily PnL Log'!W420,"")</f>
        <v>445606</v>
      </c>
      <c r="X69" s="11">
        <f>IF('Daily PnL Log'!X420&lt;&gt;"",'Daily PnL Log'!X420,"")</f>
        <v>-1.3773445599924598E-2</v>
      </c>
      <c r="Y69" s="11" t="str">
        <f>IF('Daily PnL Log'!Y420&lt;&gt;"",'Daily PnL Log'!Y420,"")</f>
        <v/>
      </c>
      <c r="Z69" s="11" t="str">
        <f>IF('Daily PnL Log'!AA420&lt;&gt;"",'Daily PnL Log'!AA420,"")</f>
        <v/>
      </c>
      <c r="AA69" s="11">
        <f>IF('Daily PnL Log'!AC420&lt;&gt;"",'Daily PnL Log'!AC420,"")</f>
        <v>499123.86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5"/>
  <dimension ref="A2:AA83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.7109375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712618.70000000019</v>
      </c>
    </row>
    <row r="8" spans="1:2" ht="18.75" x14ac:dyDescent="0.3">
      <c r="A8" s="55" t="s">
        <v>6</v>
      </c>
      <c r="B8" s="56">
        <f>K48</f>
        <v>-3025.0099999999998</v>
      </c>
    </row>
    <row r="9" spans="1:2" ht="18.75" x14ac:dyDescent="0.3">
      <c r="A9" s="55" t="s">
        <v>30</v>
      </c>
      <c r="B9" s="56">
        <f>L48</f>
        <v>-19757.739999999998</v>
      </c>
    </row>
    <row r="10" spans="1:2" ht="18.75" x14ac:dyDescent="0.3">
      <c r="A10" s="55" t="s">
        <v>11</v>
      </c>
      <c r="B10" s="56">
        <f>Y48</f>
        <v>-13369.97</v>
      </c>
    </row>
    <row r="11" spans="1:2" ht="18.75" x14ac:dyDescent="0.3">
      <c r="A11" s="57" t="s">
        <v>18</v>
      </c>
      <c r="B11" s="54">
        <f>B7+(B8+B9+B10)</f>
        <v>676465.98000000021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740365.04761904757</v>
      </c>
    </row>
    <row r="15" spans="1:2" ht="18.75" x14ac:dyDescent="0.3">
      <c r="A15" s="60" t="s">
        <v>15</v>
      </c>
      <c r="B15" s="63">
        <f>B11/B14</f>
        <v>0.91369248477552867</v>
      </c>
    </row>
    <row r="16" spans="1:2" ht="18.75" x14ac:dyDescent="0.3">
      <c r="A16" s="60" t="s">
        <v>17</v>
      </c>
      <c r="B16" s="63">
        <f>X48</f>
        <v>6.621781341134543E-2</v>
      </c>
    </row>
    <row r="17" spans="1:2" ht="18.75" x14ac:dyDescent="0.3">
      <c r="A17" s="60" t="s">
        <v>31</v>
      </c>
      <c r="B17" s="64">
        <f>B15/B16</f>
        <v>13.798288371433618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396877.70000000013</v>
      </c>
      <c r="D48" s="41">
        <f t="shared" si="0"/>
        <v>41795.300000000017</v>
      </c>
      <c r="E48" s="41">
        <f t="shared" si="0"/>
        <v>114342.5</v>
      </c>
      <c r="F48" s="41">
        <f t="shared" si="0"/>
        <v>36823.000000000015</v>
      </c>
      <c r="G48" s="41">
        <f t="shared" si="0"/>
        <v>122780.2</v>
      </c>
      <c r="H48" s="41">
        <f t="shared" si="0"/>
        <v>0</v>
      </c>
      <c r="I48" s="41">
        <f t="shared" si="0"/>
        <v>0</v>
      </c>
      <c r="J48" s="41">
        <f t="shared" si="0"/>
        <v>712618.70000000019</v>
      </c>
      <c r="K48" s="41">
        <f t="shared" si="0"/>
        <v>-3025.0099999999998</v>
      </c>
      <c r="L48" s="41">
        <f t="shared" si="0"/>
        <v>-19757.739999999998</v>
      </c>
      <c r="M48" s="41">
        <f t="shared" si="0"/>
        <v>-22782.750000000004</v>
      </c>
      <c r="N48" s="41">
        <f t="shared" si="0"/>
        <v>689835.95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740365.04761904757</v>
      </c>
      <c r="X48" s="44">
        <f>_xlfn.STDEV.P(X50:X70)</f>
        <v>6.621781341134543E-2</v>
      </c>
      <c r="Y48" s="41">
        <f>SUM(Y50:Y70)</f>
        <v>-13369.97</v>
      </c>
      <c r="Z48" s="41">
        <f>SUM(Z50:Z70)</f>
        <v>-400000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Jun</v>
      </c>
      <c r="B50" s="14">
        <f>'Daily PnL Log'!B380</f>
        <v>44713</v>
      </c>
      <c r="C50" s="13">
        <f>IF('Daily PnL Log'!C380&lt;&gt;"",'Daily PnL Log'!C380,"")</f>
        <v>3103</v>
      </c>
      <c r="D50" s="13">
        <f>IF('Daily PnL Log'!D380&lt;&gt;"",'Daily PnL Log'!D380,"")</f>
        <v>-15372.3</v>
      </c>
      <c r="E50" s="13">
        <f>IF('Daily PnL Log'!E380&lt;&gt;"",'Daily PnL Log'!E380,"")</f>
        <v>-7319.9</v>
      </c>
      <c r="F50" s="13">
        <f>IF('Daily PnL Log'!F380&lt;&gt;"",'Daily PnL Log'!F380,"")</f>
        <v>32334.799999999999</v>
      </c>
      <c r="G50" s="13">
        <f>IF('Daily PnL Log'!G380&lt;&gt;"",'Daily PnL Log'!G380,"")</f>
        <v>-7762.2</v>
      </c>
      <c r="H50" s="13">
        <f>IF('Daily PnL Log'!H380&lt;&gt;"",'Daily PnL Log'!H380,"")</f>
        <v>0</v>
      </c>
      <c r="I50" s="13">
        <f>IF('Daily PnL Log'!I380&lt;&gt;"",'Daily PnL Log'!I380,"")</f>
        <v>0</v>
      </c>
      <c r="J50" s="13">
        <f>IF('Daily PnL Log'!J380&lt;&gt;"",'Daily PnL Log'!J380,"")</f>
        <v>4983.4000000000024</v>
      </c>
      <c r="K50" s="13">
        <f>IF('Daily PnL Log'!K380&lt;&gt;"",'Daily PnL Log'!K380,"")</f>
        <v>-176.3</v>
      </c>
      <c r="L50" s="13">
        <f>IF('Daily PnL Log'!L380&lt;&gt;"",'Daily PnL Log'!L380,"")</f>
        <v>-1247.98</v>
      </c>
      <c r="M50" s="13">
        <f>IF('Daily PnL Log'!M380&lt;&gt;"",'Daily PnL Log'!M380,"")</f>
        <v>-1424.28</v>
      </c>
      <c r="N50" s="13">
        <f>IF('Daily PnL Log'!N380&lt;&gt;"",'Daily PnL Log'!N380,"")</f>
        <v>3559.1200000000026</v>
      </c>
      <c r="O50" s="13">
        <f t="shared" ref="O50:U50" si="1">C50</f>
        <v>3103</v>
      </c>
      <c r="P50" s="13">
        <f t="shared" si="1"/>
        <v>-15372.3</v>
      </c>
      <c r="Q50" s="13">
        <f t="shared" si="1"/>
        <v>-7319.9</v>
      </c>
      <c r="R50" s="13">
        <f t="shared" si="1"/>
        <v>32334.799999999999</v>
      </c>
      <c r="S50" s="13">
        <f t="shared" si="1"/>
        <v>-7762.2</v>
      </c>
      <c r="T50" s="13">
        <f t="shared" si="1"/>
        <v>0</v>
      </c>
      <c r="U50" s="13">
        <f t="shared" si="1"/>
        <v>0</v>
      </c>
      <c r="V50" s="13">
        <f>SUM(O50:T50)</f>
        <v>4983.4000000000024</v>
      </c>
      <c r="W50" s="13">
        <f>IF('Daily PnL Log'!W380&lt;&gt;"",'Daily PnL Log'!W380,"")</f>
        <v>730160</v>
      </c>
      <c r="X50" s="13">
        <f>IF('Daily PnL Log'!X380&lt;&gt;"",'Daily PnL Log'!X380,"")</f>
        <v>4.874438479237431E-3</v>
      </c>
      <c r="Y50" s="13">
        <f>IF('Daily PnL Log'!Y380&lt;&gt;"",'Daily PnL Log'!Y380,"")</f>
        <v>-1049.78</v>
      </c>
      <c r="Z50" s="13" t="str">
        <f>IF('Daily PnL Log'!AA380&lt;&gt;"",'Daily PnL Log'!AA380,"")</f>
        <v/>
      </c>
      <c r="AA50" s="13">
        <f>IF('Daily PnL Log'!AC380&lt;&gt;"",'Daily PnL Log'!AC380,"")</f>
        <v>591593.77</v>
      </c>
    </row>
    <row r="51" spans="1:27" x14ac:dyDescent="0.25">
      <c r="A51" s="48" t="str">
        <f t="shared" ref="A51:A70" si="2">TEXT(B51,"mmm")</f>
        <v>Jun</v>
      </c>
      <c r="B51" s="2">
        <f>'Daily PnL Log'!B381</f>
        <v>44714</v>
      </c>
      <c r="C51" s="11">
        <f>IF('Daily PnL Log'!C381&lt;&gt;"",'Daily PnL Log'!C381,"")</f>
        <v>78325.100000000006</v>
      </c>
      <c r="D51" s="11">
        <f>IF('Daily PnL Log'!D381&lt;&gt;"",'Daily PnL Log'!D381,"")</f>
        <v>5469.7</v>
      </c>
      <c r="E51" s="11">
        <f>IF('Daily PnL Log'!E381&lt;&gt;"",'Daily PnL Log'!E381,"")</f>
        <v>8162.2</v>
      </c>
      <c r="F51" s="11">
        <f>IF('Daily PnL Log'!F381&lt;&gt;"",'Daily PnL Log'!F381,"")</f>
        <v>19764.400000000001</v>
      </c>
      <c r="G51" s="11">
        <f>IF('Daily PnL Log'!G381&lt;&gt;"",'Daily PnL Log'!G381,"")</f>
        <v>-8146.7</v>
      </c>
      <c r="H51" s="11">
        <f>IF('Daily PnL Log'!H381&lt;&gt;"",'Daily PnL Log'!H381,"")</f>
        <v>0</v>
      </c>
      <c r="I51" s="11">
        <f>IF('Daily PnL Log'!I381&lt;&gt;"",'Daily PnL Log'!I381,"")</f>
        <v>0</v>
      </c>
      <c r="J51" s="11">
        <f>IF('Daily PnL Log'!J381&lt;&gt;"",'Daily PnL Log'!J381,"")</f>
        <v>103574.7</v>
      </c>
      <c r="K51" s="11">
        <f>IF('Daily PnL Log'!K381&lt;&gt;"",'Daily PnL Log'!K381,"")</f>
        <v>-139.62</v>
      </c>
      <c r="L51" s="11">
        <f>IF('Daily PnL Log'!L381&lt;&gt;"",'Daily PnL Log'!L381,"")</f>
        <v>-968.77</v>
      </c>
      <c r="M51" s="11">
        <f>IF('Daily PnL Log'!M381&lt;&gt;"",'Daily PnL Log'!M381,"")</f>
        <v>-1108.3899999999999</v>
      </c>
      <c r="N51" s="11">
        <f>IF('Daily PnL Log'!N381&lt;&gt;"",'Daily PnL Log'!N381,"")</f>
        <v>102466.31</v>
      </c>
      <c r="O51" s="11">
        <f t="shared" ref="O51:V66" si="3">IF(C51&lt;&gt;"",O50+C51,"")</f>
        <v>81428.100000000006</v>
      </c>
      <c r="P51" s="11">
        <f t="shared" si="3"/>
        <v>-9902.5999999999985</v>
      </c>
      <c r="Q51" s="11">
        <f t="shared" si="3"/>
        <v>842.30000000000018</v>
      </c>
      <c r="R51" s="11">
        <f t="shared" si="3"/>
        <v>52099.199999999997</v>
      </c>
      <c r="S51" s="11">
        <f t="shared" si="3"/>
        <v>-15908.9</v>
      </c>
      <c r="T51" s="11">
        <f t="shared" si="3"/>
        <v>0</v>
      </c>
      <c r="U51" s="11">
        <f t="shared" si="3"/>
        <v>0</v>
      </c>
      <c r="V51" s="11">
        <f t="shared" si="3"/>
        <v>108558.1</v>
      </c>
      <c r="W51" s="11">
        <f>IF('Daily PnL Log'!W381&lt;&gt;"",'Daily PnL Log'!W381,"")</f>
        <v>827385</v>
      </c>
      <c r="X51" s="11">
        <f>IF('Daily PnL Log'!X381&lt;&gt;"",'Daily PnL Log'!X381,"")</f>
        <v>0.1238435673839869</v>
      </c>
      <c r="Y51" s="11">
        <f>IF('Daily PnL Log'!Y381&lt;&gt;"",'Daily PnL Log'!Y381,"")</f>
        <v>-2500</v>
      </c>
      <c r="Z51" s="11">
        <f>IF('Daily PnL Log'!AA381&lt;&gt;"",'Daily PnL Log'!AA381,"")</f>
        <v>-400000</v>
      </c>
      <c r="AA51" s="11">
        <f>IF('Daily PnL Log'!AC381&lt;&gt;"",'Daily PnL Log'!AC381,"")</f>
        <v>301180.88</v>
      </c>
    </row>
    <row r="52" spans="1:27" x14ac:dyDescent="0.25">
      <c r="A52" s="47" t="str">
        <f t="shared" si="2"/>
        <v>Jun</v>
      </c>
      <c r="B52" s="14">
        <f>'Daily PnL Log'!B382</f>
        <v>44715</v>
      </c>
      <c r="C52" s="13">
        <f>IF('Daily PnL Log'!C382&lt;&gt;"",'Daily PnL Log'!C382,"")</f>
        <v>109917</v>
      </c>
      <c r="D52" s="13">
        <f>IF('Daily PnL Log'!D382&lt;&gt;"",'Daily PnL Log'!D382,"")</f>
        <v>-12227.7</v>
      </c>
      <c r="E52" s="13">
        <f>IF('Daily PnL Log'!E382&lt;&gt;"",'Daily PnL Log'!E382,"")</f>
        <v>-2244.1999999999998</v>
      </c>
      <c r="F52" s="13">
        <f>IF('Daily PnL Log'!F382&lt;&gt;"",'Daily PnL Log'!F382,"")</f>
        <v>8663.1</v>
      </c>
      <c r="G52" s="13">
        <f>IF('Daily PnL Log'!G382&lt;&gt;"",'Daily PnL Log'!G382,"")</f>
        <v>-1857.5</v>
      </c>
      <c r="H52" s="13">
        <f>IF('Daily PnL Log'!H382&lt;&gt;"",'Daily PnL Log'!H382,"")</f>
        <v>0</v>
      </c>
      <c r="I52" s="13">
        <f>IF('Daily PnL Log'!I382&lt;&gt;"",'Daily PnL Log'!I382,"")</f>
        <v>0</v>
      </c>
      <c r="J52" s="13">
        <f>IF('Daily PnL Log'!J382&lt;&gt;"",'Daily PnL Log'!J382,"")</f>
        <v>102250.70000000001</v>
      </c>
      <c r="K52" s="13">
        <f>IF('Daily PnL Log'!K382&lt;&gt;"",'Daily PnL Log'!K382,"")</f>
        <v>-159.81</v>
      </c>
      <c r="L52" s="13">
        <f>IF('Daily PnL Log'!L382&lt;&gt;"",'Daily PnL Log'!L382,"")</f>
        <v>-1131.5999999999999</v>
      </c>
      <c r="M52" s="13">
        <f>IF('Daily PnL Log'!M382&lt;&gt;"",'Daily PnL Log'!M382,"")</f>
        <v>-1291.4099999999999</v>
      </c>
      <c r="N52" s="13">
        <f>IF('Daily PnL Log'!N382&lt;&gt;"",'Daily PnL Log'!N382,"")</f>
        <v>100959.29000000001</v>
      </c>
      <c r="O52" s="13">
        <f t="shared" si="3"/>
        <v>191345.1</v>
      </c>
      <c r="P52" s="13">
        <f t="shared" si="3"/>
        <v>-22130.3</v>
      </c>
      <c r="Q52" s="13">
        <f t="shared" si="3"/>
        <v>-1401.8999999999996</v>
      </c>
      <c r="R52" s="13">
        <f t="shared" si="3"/>
        <v>60762.299999999996</v>
      </c>
      <c r="S52" s="13">
        <f t="shared" si="3"/>
        <v>-17766.400000000001</v>
      </c>
      <c r="T52" s="13">
        <f t="shared" si="3"/>
        <v>0</v>
      </c>
      <c r="U52" s="13">
        <f t="shared" si="3"/>
        <v>0</v>
      </c>
      <c r="V52" s="13">
        <f t="shared" si="3"/>
        <v>210808.80000000002</v>
      </c>
      <c r="W52" s="13">
        <f>IF('Daily PnL Log'!W382&lt;&gt;"",'Daily PnL Log'!W382,"")</f>
        <v>785839</v>
      </c>
      <c r="X52" s="13">
        <f>IF('Daily PnL Log'!X382&lt;&gt;"",'Daily PnL Log'!X382,"")</f>
        <v>0.12847324960965287</v>
      </c>
      <c r="Y52" s="13" t="str">
        <f>IF('Daily PnL Log'!Y382&lt;&gt;"",'Daily PnL Log'!Y382,"")</f>
        <v/>
      </c>
      <c r="Z52" s="13" t="str">
        <f>IF('Daily PnL Log'!AA382&lt;&gt;"",'Daily PnL Log'!AA382,"")</f>
        <v/>
      </c>
      <c r="AA52" s="13">
        <f>IF('Daily PnL Log'!AC382&lt;&gt;"",'Daily PnL Log'!AC382,"")</f>
        <v>391086.97</v>
      </c>
    </row>
    <row r="53" spans="1:27" x14ac:dyDescent="0.25">
      <c r="A53" s="48" t="str">
        <f t="shared" si="2"/>
        <v>Jun</v>
      </c>
      <c r="B53" s="2">
        <f>'Daily PnL Log'!B383</f>
        <v>44718</v>
      </c>
      <c r="C53" s="11">
        <f>IF('Daily PnL Log'!C383&lt;&gt;"",'Daily PnL Log'!C383,"")</f>
        <v>701.3</v>
      </c>
      <c r="D53" s="11">
        <f>IF('Daily PnL Log'!D383&lt;&gt;"",'Daily PnL Log'!D383,"")</f>
        <v>3347.4</v>
      </c>
      <c r="E53" s="11">
        <f>IF('Daily PnL Log'!E383&lt;&gt;"",'Daily PnL Log'!E383,"")</f>
        <v>1218</v>
      </c>
      <c r="F53" s="11">
        <f>IF('Daily PnL Log'!F383&lt;&gt;"",'Daily PnL Log'!F383,"")</f>
        <v>21801.599999999999</v>
      </c>
      <c r="G53" s="11">
        <f>IF('Daily PnL Log'!G383&lt;&gt;"",'Daily PnL Log'!G383,"")</f>
        <v>43730</v>
      </c>
      <c r="H53" s="11">
        <f>IF('Daily PnL Log'!H383&lt;&gt;"",'Daily PnL Log'!H383,"")</f>
        <v>0</v>
      </c>
      <c r="I53" s="11">
        <f>IF('Daily PnL Log'!I383&lt;&gt;"",'Daily PnL Log'!I383,"")</f>
        <v>0</v>
      </c>
      <c r="J53" s="11">
        <f>IF('Daily PnL Log'!J383&lt;&gt;"",'Daily PnL Log'!J383,"")</f>
        <v>70798.3</v>
      </c>
      <c r="K53" s="11">
        <f>IF('Daily PnL Log'!K383&lt;&gt;"",'Daily PnL Log'!K383,"")</f>
        <v>-84.37</v>
      </c>
      <c r="L53" s="11">
        <f>IF('Daily PnL Log'!L383&lt;&gt;"",'Daily PnL Log'!L383,"")</f>
        <v>-595.47</v>
      </c>
      <c r="M53" s="11">
        <f>IF('Daily PnL Log'!M383&lt;&gt;"",'Daily PnL Log'!M383,"")</f>
        <v>-679.84</v>
      </c>
      <c r="N53" s="11">
        <f>IF('Daily PnL Log'!N383&lt;&gt;"",'Daily PnL Log'!N383,"")</f>
        <v>70118.460000000006</v>
      </c>
      <c r="O53" s="11">
        <f t="shared" si="3"/>
        <v>192046.4</v>
      </c>
      <c r="P53" s="11">
        <f t="shared" si="3"/>
        <v>-18782.899999999998</v>
      </c>
      <c r="Q53" s="11">
        <f t="shared" si="3"/>
        <v>-183.89999999999964</v>
      </c>
      <c r="R53" s="11">
        <f t="shared" si="3"/>
        <v>82563.899999999994</v>
      </c>
      <c r="S53" s="11">
        <f t="shared" si="3"/>
        <v>25963.599999999999</v>
      </c>
      <c r="T53" s="11">
        <f t="shared" si="3"/>
        <v>0</v>
      </c>
      <c r="U53" s="11">
        <f t="shared" si="3"/>
        <v>0</v>
      </c>
      <c r="V53" s="11">
        <f t="shared" si="3"/>
        <v>281607.10000000003</v>
      </c>
      <c r="W53" s="11">
        <f>IF('Daily PnL Log'!W383&lt;&gt;"",'Daily PnL Log'!W383,"")</f>
        <v>641506</v>
      </c>
      <c r="X53" s="11">
        <f>IF('Daily PnL Log'!X383&lt;&gt;"",'Daily PnL Log'!X383,"")</f>
        <v>0.10930289038606031</v>
      </c>
      <c r="Y53" s="11" t="str">
        <f>IF('Daily PnL Log'!Y383&lt;&gt;"",'Daily PnL Log'!Y383,"")</f>
        <v/>
      </c>
      <c r="Z53" s="11" t="str">
        <f>IF('Daily PnL Log'!AA383&lt;&gt;"",'Daily PnL Log'!AA383,"")</f>
        <v/>
      </c>
      <c r="AA53" s="11">
        <f>IF('Daily PnL Log'!AC383&lt;&gt;"",'Daily PnL Log'!AC383,"")</f>
        <v>470458.38</v>
      </c>
    </row>
    <row r="54" spans="1:27" x14ac:dyDescent="0.25">
      <c r="A54" s="47" t="str">
        <f t="shared" si="2"/>
        <v>Jun</v>
      </c>
      <c r="B54" s="14">
        <f>'Daily PnL Log'!B384</f>
        <v>44719</v>
      </c>
      <c r="C54" s="13">
        <f>IF('Daily PnL Log'!C384&lt;&gt;"",'Daily PnL Log'!C384,"")</f>
        <v>41436.5</v>
      </c>
      <c r="D54" s="13">
        <f>IF('Daily PnL Log'!D384&lt;&gt;"",'Daily PnL Log'!D384,"")</f>
        <v>20424.7</v>
      </c>
      <c r="E54" s="13">
        <f>IF('Daily PnL Log'!E384&lt;&gt;"",'Daily PnL Log'!E384,"")</f>
        <v>8340.2999999999993</v>
      </c>
      <c r="F54" s="13">
        <f>IF('Daily PnL Log'!F384&lt;&gt;"",'Daily PnL Log'!F384,"")</f>
        <v>6077.6</v>
      </c>
      <c r="G54" s="13">
        <f>IF('Daily PnL Log'!G384&lt;&gt;"",'Daily PnL Log'!G384,"")</f>
        <v>-5847.9</v>
      </c>
      <c r="H54" s="13">
        <f>IF('Daily PnL Log'!H384&lt;&gt;"",'Daily PnL Log'!H384,"")</f>
        <v>0</v>
      </c>
      <c r="I54" s="13">
        <f>IF('Daily PnL Log'!I384&lt;&gt;"",'Daily PnL Log'!I384,"")</f>
        <v>0</v>
      </c>
      <c r="J54" s="13">
        <f>IF('Daily PnL Log'!J384&lt;&gt;"",'Daily PnL Log'!J384,"")</f>
        <v>70431.200000000012</v>
      </c>
      <c r="K54" s="13">
        <f>IF('Daily PnL Log'!K384&lt;&gt;"",'Daily PnL Log'!K384,"")</f>
        <v>-105.04</v>
      </c>
      <c r="L54" s="13">
        <f>IF('Daily PnL Log'!L384&lt;&gt;"",'Daily PnL Log'!L384,"")</f>
        <v>-743.82</v>
      </c>
      <c r="M54" s="13">
        <f>IF('Daily PnL Log'!M384&lt;&gt;"",'Daily PnL Log'!M384,"")</f>
        <v>-848.86</v>
      </c>
      <c r="N54" s="13">
        <f>IF('Daily PnL Log'!N384&lt;&gt;"",'Daily PnL Log'!N384,"")</f>
        <v>69582.340000000011</v>
      </c>
      <c r="O54" s="13">
        <f t="shared" si="3"/>
        <v>233482.9</v>
      </c>
      <c r="P54" s="13">
        <f t="shared" si="3"/>
        <v>1641.8000000000029</v>
      </c>
      <c r="Q54" s="13">
        <f t="shared" si="3"/>
        <v>8156.4</v>
      </c>
      <c r="R54" s="13">
        <f t="shared" si="3"/>
        <v>88641.5</v>
      </c>
      <c r="S54" s="13">
        <f t="shared" si="3"/>
        <v>20115.699999999997</v>
      </c>
      <c r="T54" s="13">
        <f t="shared" si="3"/>
        <v>0</v>
      </c>
      <c r="U54" s="13">
        <f t="shared" si="3"/>
        <v>0</v>
      </c>
      <c r="V54" s="13">
        <f t="shared" si="3"/>
        <v>352038.30000000005</v>
      </c>
      <c r="W54" s="13">
        <f>IF('Daily PnL Log'!W384&lt;&gt;"",'Daily PnL Log'!W384,"")</f>
        <v>567354</v>
      </c>
      <c r="X54" s="13">
        <f>IF('Daily PnL Log'!X384&lt;&gt;"",'Daily PnL Log'!X384,"")</f>
        <v>0.12264360522707166</v>
      </c>
      <c r="Y54" s="13">
        <f>IF('Daily PnL Log'!Y384&lt;&gt;"",'Daily PnL Log'!Y384,"")</f>
        <v>-250</v>
      </c>
      <c r="Z54" s="13" t="str">
        <f>IF('Daily PnL Log'!AA384&lt;&gt;"",'Daily PnL Log'!AA384,"")</f>
        <v/>
      </c>
      <c r="AA54" s="13">
        <f>IF('Daily PnL Log'!AC384&lt;&gt;"",'Daily PnL Log'!AC384,"")</f>
        <v>533329.02</v>
      </c>
    </row>
    <row r="55" spans="1:27" x14ac:dyDescent="0.25">
      <c r="A55" s="48" t="str">
        <f t="shared" si="2"/>
        <v>Jun</v>
      </c>
      <c r="B55" s="2">
        <f>'Daily PnL Log'!B385</f>
        <v>44720</v>
      </c>
      <c r="C55" s="11">
        <f>IF('Daily PnL Log'!C385&lt;&gt;"",'Daily PnL Log'!C385,"")</f>
        <v>-9812.2999999999993</v>
      </c>
      <c r="D55" s="11">
        <f>IF('Daily PnL Log'!D385&lt;&gt;"",'Daily PnL Log'!D385,"")</f>
        <v>-5233.1000000000004</v>
      </c>
      <c r="E55" s="11">
        <f>IF('Daily PnL Log'!E385&lt;&gt;"",'Daily PnL Log'!E385,"")</f>
        <v>19659.8</v>
      </c>
      <c r="F55" s="11">
        <f>IF('Daily PnL Log'!F385&lt;&gt;"",'Daily PnL Log'!F385,"")</f>
        <v>14113</v>
      </c>
      <c r="G55" s="11">
        <f>IF('Daily PnL Log'!G385&lt;&gt;"",'Daily PnL Log'!G385,"")</f>
        <v>-16172.5</v>
      </c>
      <c r="H55" s="11">
        <f>IF('Daily PnL Log'!H385&lt;&gt;"",'Daily PnL Log'!H385,"")</f>
        <v>0</v>
      </c>
      <c r="I55" s="11">
        <f>IF('Daily PnL Log'!I385&lt;&gt;"",'Daily PnL Log'!I385,"")</f>
        <v>0</v>
      </c>
      <c r="J55" s="11">
        <f>IF('Daily PnL Log'!J385&lt;&gt;"",'Daily PnL Log'!J385,"")</f>
        <v>2554.9000000000015</v>
      </c>
      <c r="K55" s="11">
        <f>IF('Daily PnL Log'!K385&lt;&gt;"",'Daily PnL Log'!K385,"")</f>
        <v>-107.6</v>
      </c>
      <c r="L55" s="11">
        <f>IF('Daily PnL Log'!L385&lt;&gt;"",'Daily PnL Log'!L385,"")</f>
        <v>-760.38</v>
      </c>
      <c r="M55" s="11">
        <f>IF('Daily PnL Log'!M385&lt;&gt;"",'Daily PnL Log'!M385,"")</f>
        <v>-867.98</v>
      </c>
      <c r="N55" s="11">
        <f>IF('Daily PnL Log'!N385&lt;&gt;"",'Daily PnL Log'!N385,"")</f>
        <v>1686.9200000000014</v>
      </c>
      <c r="O55" s="11">
        <f t="shared" si="3"/>
        <v>223670.6</v>
      </c>
      <c r="P55" s="11">
        <f t="shared" si="3"/>
        <v>-3591.2999999999975</v>
      </c>
      <c r="Q55" s="11">
        <f t="shared" si="3"/>
        <v>27816.199999999997</v>
      </c>
      <c r="R55" s="11">
        <f t="shared" si="3"/>
        <v>102754.5</v>
      </c>
      <c r="S55" s="11">
        <f t="shared" si="3"/>
        <v>3943.1999999999971</v>
      </c>
      <c r="T55" s="11">
        <f t="shared" si="3"/>
        <v>0</v>
      </c>
      <c r="U55" s="11">
        <f t="shared" si="3"/>
        <v>0</v>
      </c>
      <c r="V55" s="11">
        <f t="shared" si="3"/>
        <v>354593.20000000007</v>
      </c>
      <c r="W55" s="11">
        <f>IF('Daily PnL Log'!W385&lt;&gt;"",'Daily PnL Log'!W385,"")</f>
        <v>559355</v>
      </c>
      <c r="X55" s="11">
        <f>IF('Daily PnL Log'!X385&lt;&gt;"",'Daily PnL Log'!X385,"")</f>
        <v>3.0158307336128243E-3</v>
      </c>
      <c r="Y55" s="11" t="str">
        <f>IF('Daily PnL Log'!Y385&lt;&gt;"",'Daily PnL Log'!Y385,"")</f>
        <v/>
      </c>
      <c r="Z55" s="11" t="str">
        <f>IF('Daily PnL Log'!AA385&lt;&gt;"",'Daily PnL Log'!AA385,"")</f>
        <v/>
      </c>
      <c r="AA55" s="11">
        <f>IF('Daily PnL Log'!AC385&lt;&gt;"",'Daily PnL Log'!AC385,"")</f>
        <v>503640.54</v>
      </c>
    </row>
    <row r="56" spans="1:27" x14ac:dyDescent="0.25">
      <c r="A56" s="47" t="str">
        <f t="shared" si="2"/>
        <v>Jun</v>
      </c>
      <c r="B56" s="14">
        <f>'Daily PnL Log'!B386</f>
        <v>44721</v>
      </c>
      <c r="C56" s="13">
        <f>IF('Daily PnL Log'!C386&lt;&gt;"",'Daily PnL Log'!C386,"")</f>
        <v>56119.1</v>
      </c>
      <c r="D56" s="13">
        <f>IF('Daily PnL Log'!D386&lt;&gt;"",'Daily PnL Log'!D386,"")</f>
        <v>-3925.3</v>
      </c>
      <c r="E56" s="13">
        <f>IF('Daily PnL Log'!E386&lt;&gt;"",'Daily PnL Log'!E386,"")</f>
        <v>9439.7999999999993</v>
      </c>
      <c r="F56" s="13">
        <f>IF('Daily PnL Log'!F386&lt;&gt;"",'Daily PnL Log'!F386,"")</f>
        <v>-6493.9</v>
      </c>
      <c r="G56" s="13">
        <f>IF('Daily PnL Log'!G386&lt;&gt;"",'Daily PnL Log'!G386,"")</f>
        <v>11051.7</v>
      </c>
      <c r="H56" s="13">
        <f>IF('Daily PnL Log'!H386&lt;&gt;"",'Daily PnL Log'!H386,"")</f>
        <v>0</v>
      </c>
      <c r="I56" s="13">
        <f>IF('Daily PnL Log'!I386&lt;&gt;"",'Daily PnL Log'!I386,"")</f>
        <v>0</v>
      </c>
      <c r="J56" s="13">
        <f>IF('Daily PnL Log'!J386&lt;&gt;"",'Daily PnL Log'!J386,"")</f>
        <v>66191.399999999994</v>
      </c>
      <c r="K56" s="13">
        <f>IF('Daily PnL Log'!K386&lt;&gt;"",'Daily PnL Log'!K386,"")</f>
        <v>-112.44</v>
      </c>
      <c r="L56" s="13">
        <f>IF('Daily PnL Log'!L386&lt;&gt;"",'Daily PnL Log'!L386,"")</f>
        <v>-794.65</v>
      </c>
      <c r="M56" s="13">
        <f>IF('Daily PnL Log'!M386&lt;&gt;"",'Daily PnL Log'!M386,"")</f>
        <v>-907.08999999999992</v>
      </c>
      <c r="N56" s="13">
        <f>IF('Daily PnL Log'!N386&lt;&gt;"",'Daily PnL Log'!N386,"")</f>
        <v>65284.31</v>
      </c>
      <c r="O56" s="13">
        <f t="shared" si="3"/>
        <v>279789.7</v>
      </c>
      <c r="P56" s="13">
        <f t="shared" si="3"/>
        <v>-7516.5999999999976</v>
      </c>
      <c r="Q56" s="13">
        <f t="shared" si="3"/>
        <v>37256</v>
      </c>
      <c r="R56" s="13">
        <f t="shared" si="3"/>
        <v>96260.6</v>
      </c>
      <c r="S56" s="13">
        <f t="shared" si="3"/>
        <v>14994.899999999998</v>
      </c>
      <c r="T56" s="13">
        <f t="shared" si="3"/>
        <v>0</v>
      </c>
      <c r="U56" s="13">
        <f t="shared" si="3"/>
        <v>0</v>
      </c>
      <c r="V56" s="13">
        <f t="shared" si="3"/>
        <v>420784.60000000009</v>
      </c>
      <c r="W56" s="13">
        <f>IF('Daily PnL Log'!W386&lt;&gt;"",'Daily PnL Log'!W386,"")</f>
        <v>573790</v>
      </c>
      <c r="X56" s="13">
        <f>IF('Daily PnL Log'!X386&lt;&gt;"",'Daily PnL Log'!X386,"")</f>
        <v>0.11377735756984263</v>
      </c>
      <c r="Y56" s="13" t="str">
        <f>IF('Daily PnL Log'!Y386&lt;&gt;"",'Daily PnL Log'!Y386,"")</f>
        <v/>
      </c>
      <c r="Z56" s="13" t="str">
        <f>IF('Daily PnL Log'!AA386&lt;&gt;"",'Daily PnL Log'!AA386,"")</f>
        <v/>
      </c>
      <c r="AA56" s="13">
        <f>IF('Daily PnL Log'!AC386&lt;&gt;"",'Daily PnL Log'!AC386,"")</f>
        <v>556608.44999999995</v>
      </c>
    </row>
    <row r="57" spans="1:27" x14ac:dyDescent="0.25">
      <c r="A57" s="48" t="str">
        <f t="shared" si="2"/>
        <v>Jun</v>
      </c>
      <c r="B57" s="2">
        <f>'Daily PnL Log'!B387</f>
        <v>44722</v>
      </c>
      <c r="C57" s="11">
        <f>IF('Daily PnL Log'!C387&lt;&gt;"",'Daily PnL Log'!C387,"")</f>
        <v>10368.799999999999</v>
      </c>
      <c r="D57" s="11">
        <f>IF('Daily PnL Log'!D387&lt;&gt;"",'Daily PnL Log'!D387,"")</f>
        <v>8014.6</v>
      </c>
      <c r="E57" s="11">
        <f>IF('Daily PnL Log'!E387&lt;&gt;"",'Daily PnL Log'!E387,"")</f>
        <v>3717.5</v>
      </c>
      <c r="F57" s="11">
        <f>IF('Daily PnL Log'!F387&lt;&gt;"",'Daily PnL Log'!F387,"")</f>
        <v>1778.4</v>
      </c>
      <c r="G57" s="11">
        <f>IF('Daily PnL Log'!G387&lt;&gt;"",'Daily PnL Log'!G387,"")</f>
        <v>1131.7</v>
      </c>
      <c r="H57" s="11">
        <f>IF('Daily PnL Log'!H387&lt;&gt;"",'Daily PnL Log'!H387,"")</f>
        <v>0</v>
      </c>
      <c r="I57" s="11">
        <f>IF('Daily PnL Log'!I387&lt;&gt;"",'Daily PnL Log'!I387,"")</f>
        <v>0</v>
      </c>
      <c r="J57" s="11">
        <f>IF('Daily PnL Log'!J387&lt;&gt;"",'Daily PnL Log'!J387,"")</f>
        <v>25011.000000000004</v>
      </c>
      <c r="K57" s="11">
        <f>IF('Daily PnL Log'!K387&lt;&gt;"",'Daily PnL Log'!K387,"")</f>
        <v>-109.61</v>
      </c>
      <c r="L57" s="11">
        <f>IF('Daily PnL Log'!L387&lt;&gt;"",'Daily PnL Log'!L387,"")</f>
        <v>-774.64</v>
      </c>
      <c r="M57" s="11">
        <f>IF('Daily PnL Log'!M387&lt;&gt;"",'Daily PnL Log'!M387,"")</f>
        <v>-884.25</v>
      </c>
      <c r="N57" s="11">
        <f>IF('Daily PnL Log'!N387&lt;&gt;"",'Daily PnL Log'!N387,"")</f>
        <v>24126.750000000004</v>
      </c>
      <c r="O57" s="11">
        <f t="shared" si="3"/>
        <v>290158.5</v>
      </c>
      <c r="P57" s="11">
        <f t="shared" si="3"/>
        <v>498.00000000000273</v>
      </c>
      <c r="Q57" s="11">
        <f t="shared" si="3"/>
        <v>40973.5</v>
      </c>
      <c r="R57" s="11">
        <f t="shared" si="3"/>
        <v>98039</v>
      </c>
      <c r="S57" s="11">
        <f t="shared" si="3"/>
        <v>16126.599999999999</v>
      </c>
      <c r="T57" s="11">
        <f t="shared" si="3"/>
        <v>0</v>
      </c>
      <c r="U57" s="11">
        <f t="shared" si="3"/>
        <v>0</v>
      </c>
      <c r="V57" s="11">
        <f t="shared" si="3"/>
        <v>445795.60000000009</v>
      </c>
      <c r="W57" s="11">
        <f>IF('Daily PnL Log'!W387&lt;&gt;"",'Daily PnL Log'!W387,"")</f>
        <v>606582</v>
      </c>
      <c r="X57" s="11">
        <f>IF('Daily PnL Log'!X387&lt;&gt;"",'Daily PnL Log'!X387,"")</f>
        <v>3.9774919137066385E-2</v>
      </c>
      <c r="Y57" s="11" t="str">
        <f>IF('Daily PnL Log'!Y387&lt;&gt;"",'Daily PnL Log'!Y387,"")</f>
        <v/>
      </c>
      <c r="Z57" s="11" t="str">
        <f>IF('Daily PnL Log'!AA387&lt;&gt;"",'Daily PnL Log'!AA387,"")</f>
        <v/>
      </c>
      <c r="AA57" s="11">
        <f>IF('Daily PnL Log'!AC387&lt;&gt;"",'Daily PnL Log'!AC387,"")</f>
        <v>611531.94999999995</v>
      </c>
    </row>
    <row r="58" spans="1:27" x14ac:dyDescent="0.25">
      <c r="A58" s="47" t="str">
        <f t="shared" si="2"/>
        <v>Jun</v>
      </c>
      <c r="B58" s="14">
        <f>'Daily PnL Log'!B388</f>
        <v>44725</v>
      </c>
      <c r="C58" s="13">
        <f>IF('Daily PnL Log'!C388&lt;&gt;"",'Daily PnL Log'!C388,"")</f>
        <v>28791.3</v>
      </c>
      <c r="D58" s="13">
        <f>IF('Daily PnL Log'!D388&lt;&gt;"",'Daily PnL Log'!D388,"")</f>
        <v>-18022.7</v>
      </c>
      <c r="E58" s="13">
        <f>IF('Daily PnL Log'!E388&lt;&gt;"",'Daily PnL Log'!E388,"")</f>
        <v>5122.3</v>
      </c>
      <c r="F58" s="13">
        <f>IF('Daily PnL Log'!F388&lt;&gt;"",'Daily PnL Log'!F388,"")</f>
        <v>-4274</v>
      </c>
      <c r="G58" s="13">
        <f>IF('Daily PnL Log'!G388&lt;&gt;"",'Daily PnL Log'!G388,"")</f>
        <v>-27758.9</v>
      </c>
      <c r="H58" s="13">
        <f>IF('Daily PnL Log'!H388&lt;&gt;"",'Daily PnL Log'!H388,"")</f>
        <v>0</v>
      </c>
      <c r="I58" s="13">
        <f>IF('Daily PnL Log'!I388&lt;&gt;"",'Daily PnL Log'!I388,"")</f>
        <v>0</v>
      </c>
      <c r="J58" s="13">
        <f>IF('Daily PnL Log'!J388&lt;&gt;"",'Daily PnL Log'!J388,"")</f>
        <v>-16142.000000000004</v>
      </c>
      <c r="K58" s="13">
        <f>IF('Daily PnL Log'!K388&lt;&gt;"",'Daily PnL Log'!K388,"")</f>
        <v>-82.38</v>
      </c>
      <c r="L58" s="13">
        <f>IF('Daily PnL Log'!L388&lt;&gt;"",'Daily PnL Log'!L388,"")</f>
        <v>-583.04999999999995</v>
      </c>
      <c r="M58" s="13">
        <f>IF('Daily PnL Log'!M388&lt;&gt;"",'Daily PnL Log'!M388,"")</f>
        <v>-665.43</v>
      </c>
      <c r="N58" s="13">
        <f>IF('Daily PnL Log'!N388&lt;&gt;"",'Daily PnL Log'!N388,"")</f>
        <v>-16807.430000000004</v>
      </c>
      <c r="O58" s="13">
        <f t="shared" si="3"/>
        <v>318949.8</v>
      </c>
      <c r="P58" s="13">
        <f t="shared" si="3"/>
        <v>-17524.699999999997</v>
      </c>
      <c r="Q58" s="13">
        <f t="shared" si="3"/>
        <v>46095.8</v>
      </c>
      <c r="R58" s="13">
        <f t="shared" si="3"/>
        <v>93765</v>
      </c>
      <c r="S58" s="13">
        <f t="shared" si="3"/>
        <v>-11632.300000000003</v>
      </c>
      <c r="T58" s="13">
        <f t="shared" si="3"/>
        <v>0</v>
      </c>
      <c r="U58" s="13">
        <f t="shared" si="3"/>
        <v>0</v>
      </c>
      <c r="V58" s="13">
        <f t="shared" si="3"/>
        <v>429653.60000000009</v>
      </c>
      <c r="W58" s="13">
        <f>IF('Daily PnL Log'!W388&lt;&gt;"",'Daily PnL Log'!W388,"")</f>
        <v>599345</v>
      </c>
      <c r="X58" s="13">
        <f>IF('Daily PnL Log'!X388&lt;&gt;"",'Daily PnL Log'!X388,"")</f>
        <v>-2.8042996938324342E-2</v>
      </c>
      <c r="Y58" s="13" t="str">
        <f>IF('Daily PnL Log'!Y388&lt;&gt;"",'Daily PnL Log'!Y388,"")</f>
        <v/>
      </c>
      <c r="Z58" s="13" t="str">
        <f>IF('Daily PnL Log'!AA388&lt;&gt;"",'Daily PnL Log'!AA388,"")</f>
        <v/>
      </c>
      <c r="AA58" s="13">
        <f>IF('Daily PnL Log'!AC388&lt;&gt;"",'Daily PnL Log'!AC388,"")</f>
        <v>583667.52</v>
      </c>
    </row>
    <row r="59" spans="1:27" x14ac:dyDescent="0.25">
      <c r="A59" s="48" t="str">
        <f t="shared" si="2"/>
        <v>Jun</v>
      </c>
      <c r="B59" s="2">
        <f>'Daily PnL Log'!B389</f>
        <v>44726</v>
      </c>
      <c r="C59" s="11">
        <f>IF('Daily PnL Log'!C389&lt;&gt;"",'Daily PnL Log'!C389,"")</f>
        <v>-22974.799999999999</v>
      </c>
      <c r="D59" s="11">
        <f>IF('Daily PnL Log'!D389&lt;&gt;"",'Daily PnL Log'!D389,"")</f>
        <v>-21334.7</v>
      </c>
      <c r="E59" s="11">
        <f>IF('Daily PnL Log'!E389&lt;&gt;"",'Daily PnL Log'!E389,"")</f>
        <v>12059.9</v>
      </c>
      <c r="F59" s="11">
        <f>IF('Daily PnL Log'!F389&lt;&gt;"",'Daily PnL Log'!F389,"")</f>
        <v>20712.3</v>
      </c>
      <c r="G59" s="11">
        <f>IF('Daily PnL Log'!G389&lt;&gt;"",'Daily PnL Log'!G389,"")</f>
        <v>22085.5</v>
      </c>
      <c r="H59" s="11">
        <f>IF('Daily PnL Log'!H389&lt;&gt;"",'Daily PnL Log'!H389,"")</f>
        <v>0</v>
      </c>
      <c r="I59" s="11">
        <f>IF('Daily PnL Log'!I389&lt;&gt;"",'Daily PnL Log'!I389,"")</f>
        <v>0</v>
      </c>
      <c r="J59" s="11">
        <f>IF('Daily PnL Log'!J389&lt;&gt;"",'Daily PnL Log'!J389,"")</f>
        <v>10548.2</v>
      </c>
      <c r="K59" s="11">
        <f>IF('Daily PnL Log'!K389&lt;&gt;"",'Daily PnL Log'!K389,"")</f>
        <v>-64.900000000000006</v>
      </c>
      <c r="L59" s="11">
        <f>IF('Daily PnL Log'!L389&lt;&gt;"",'Daily PnL Log'!L389,"")</f>
        <v>-459.76</v>
      </c>
      <c r="M59" s="11">
        <f>IF('Daily PnL Log'!M389&lt;&gt;"",'Daily PnL Log'!M389,"")</f>
        <v>-524.66</v>
      </c>
      <c r="N59" s="11">
        <f>IF('Daily PnL Log'!N389&lt;&gt;"",'Daily PnL Log'!N389,"")</f>
        <v>10023.540000000001</v>
      </c>
      <c r="O59" s="11">
        <f t="shared" si="3"/>
        <v>295975</v>
      </c>
      <c r="P59" s="11">
        <f t="shared" si="3"/>
        <v>-38859.399999999994</v>
      </c>
      <c r="Q59" s="11">
        <f t="shared" si="3"/>
        <v>58155.700000000004</v>
      </c>
      <c r="R59" s="11">
        <f t="shared" si="3"/>
        <v>114477.3</v>
      </c>
      <c r="S59" s="11">
        <f t="shared" si="3"/>
        <v>10453.199999999997</v>
      </c>
      <c r="T59" s="11">
        <f t="shared" si="3"/>
        <v>0</v>
      </c>
      <c r="U59" s="11">
        <f t="shared" si="3"/>
        <v>0</v>
      </c>
      <c r="V59" s="11">
        <f t="shared" si="3"/>
        <v>440201.8000000001</v>
      </c>
      <c r="W59" s="11">
        <f>IF('Daily PnL Log'!W389&lt;&gt;"",'Daily PnL Log'!W389,"")</f>
        <v>578350</v>
      </c>
      <c r="X59" s="11">
        <f>IF('Daily PnL Log'!X389&lt;&gt;"",'Daily PnL Log'!X389,"")</f>
        <v>1.7331269992219248E-2</v>
      </c>
      <c r="Y59" s="11" t="str">
        <f>IF('Daily PnL Log'!Y389&lt;&gt;"",'Daily PnL Log'!Y389,"")</f>
        <v/>
      </c>
      <c r="Z59" s="11" t="str">
        <f>IF('Daily PnL Log'!AA389&lt;&gt;"",'Daily PnL Log'!AA389,"")</f>
        <v/>
      </c>
      <c r="AA59" s="11">
        <f>IF('Daily PnL Log'!AC389&lt;&gt;"",'Daily PnL Log'!AC389,"")</f>
        <v>601411.11</v>
      </c>
    </row>
    <row r="60" spans="1:27" x14ac:dyDescent="0.25">
      <c r="A60" s="47" t="str">
        <f t="shared" si="2"/>
        <v>Jun</v>
      </c>
      <c r="B60" s="14">
        <f>'Daily PnL Log'!B390</f>
        <v>44727</v>
      </c>
      <c r="C60" s="13">
        <f>IF('Daily PnL Log'!C390&lt;&gt;"",'Daily PnL Log'!C390,"")</f>
        <v>-10178.1</v>
      </c>
      <c r="D60" s="13">
        <f>IF('Daily PnL Log'!D390&lt;&gt;"",'Daily PnL Log'!D390,"")</f>
        <v>2034.3</v>
      </c>
      <c r="E60" s="13">
        <f>IF('Daily PnL Log'!E390&lt;&gt;"",'Daily PnL Log'!E390,"")</f>
        <v>8272.1</v>
      </c>
      <c r="F60" s="13">
        <f>IF('Daily PnL Log'!F390&lt;&gt;"",'Daily PnL Log'!F390,"")</f>
        <v>6931</v>
      </c>
      <c r="G60" s="13">
        <f>IF('Daily PnL Log'!G390&lt;&gt;"",'Daily PnL Log'!G390,"")</f>
        <v>-1869.7</v>
      </c>
      <c r="H60" s="13">
        <f>IF('Daily PnL Log'!H390&lt;&gt;"",'Daily PnL Log'!H390,"")</f>
        <v>0</v>
      </c>
      <c r="I60" s="13">
        <f>IF('Daily PnL Log'!I390&lt;&gt;"",'Daily PnL Log'!I390,"")</f>
        <v>0</v>
      </c>
      <c r="J60" s="13">
        <f>IF('Daily PnL Log'!J390&lt;&gt;"",'Daily PnL Log'!J390,"")</f>
        <v>5189.6000000000004</v>
      </c>
      <c r="K60" s="13">
        <f>IF('Daily PnL Log'!K390&lt;&gt;"",'Daily PnL Log'!K390,"")</f>
        <v>-82.06</v>
      </c>
      <c r="L60" s="13">
        <f>IF('Daily PnL Log'!L390&lt;&gt;"",'Daily PnL Log'!L390,"")</f>
        <v>-573.63</v>
      </c>
      <c r="M60" s="13">
        <f>IF('Daily PnL Log'!M390&lt;&gt;"",'Daily PnL Log'!M390,"")</f>
        <v>-655.69</v>
      </c>
      <c r="N60" s="13">
        <f>IF('Daily PnL Log'!N390&lt;&gt;"",'Daily PnL Log'!N390,"")</f>
        <v>4533.91</v>
      </c>
      <c r="O60" s="13">
        <f t="shared" si="3"/>
        <v>285796.90000000002</v>
      </c>
      <c r="P60" s="13">
        <f t="shared" si="3"/>
        <v>-36825.099999999991</v>
      </c>
      <c r="Q60" s="13">
        <f t="shared" si="3"/>
        <v>66427.8</v>
      </c>
      <c r="R60" s="13">
        <f t="shared" si="3"/>
        <v>121408.3</v>
      </c>
      <c r="S60" s="13">
        <f t="shared" si="3"/>
        <v>8583.4999999999964</v>
      </c>
      <c r="T60" s="13">
        <f t="shared" si="3"/>
        <v>0</v>
      </c>
      <c r="U60" s="13">
        <f t="shared" si="3"/>
        <v>0</v>
      </c>
      <c r="V60" s="13">
        <f t="shared" si="3"/>
        <v>445391.40000000008</v>
      </c>
      <c r="W60" s="13">
        <f>IF('Daily PnL Log'!W390&lt;&gt;"",'Daily PnL Log'!W390,"")</f>
        <v>554923</v>
      </c>
      <c r="X60" s="13">
        <f>IF('Daily PnL Log'!X390&lt;&gt;"",'Daily PnL Log'!X390,"")</f>
        <v>8.1703407499779251E-3</v>
      </c>
      <c r="Y60" s="13" t="str">
        <f>IF('Daily PnL Log'!Y390&lt;&gt;"",'Daily PnL Log'!Y390,"")</f>
        <v/>
      </c>
      <c r="Z60" s="13" t="str">
        <f>IF('Daily PnL Log'!AA390&lt;&gt;"",'Daily PnL Log'!AA390,"")</f>
        <v/>
      </c>
      <c r="AA60" s="13">
        <f>IF('Daily PnL Log'!AC390&lt;&gt;"",'Daily PnL Log'!AC390,"")</f>
        <v>584231.92000000004</v>
      </c>
    </row>
    <row r="61" spans="1:27" x14ac:dyDescent="0.25">
      <c r="A61" s="48" t="str">
        <f t="shared" si="2"/>
        <v>Jun</v>
      </c>
      <c r="B61" s="2">
        <f>'Daily PnL Log'!B391</f>
        <v>44728</v>
      </c>
      <c r="C61" s="11">
        <f>IF('Daily PnL Log'!C391&lt;&gt;"",'Daily PnL Log'!C391,"")</f>
        <v>-51386.9</v>
      </c>
      <c r="D61" s="11">
        <f>IF('Daily PnL Log'!D391&lt;&gt;"",'Daily PnL Log'!D391,"")</f>
        <v>-6167.7</v>
      </c>
      <c r="E61" s="11">
        <f>IF('Daily PnL Log'!E391&lt;&gt;"",'Daily PnL Log'!E391,"")</f>
        <v>5795.8</v>
      </c>
      <c r="F61" s="11">
        <f>IF('Daily PnL Log'!F391&lt;&gt;"",'Daily PnL Log'!F391,"")</f>
        <v>-19105.599999999999</v>
      </c>
      <c r="G61" s="11">
        <f>IF('Daily PnL Log'!G391&lt;&gt;"",'Daily PnL Log'!G391,"")</f>
        <v>-14315.9</v>
      </c>
      <c r="H61" s="11">
        <f>IF('Daily PnL Log'!H391&lt;&gt;"",'Daily PnL Log'!H391,"")</f>
        <v>0</v>
      </c>
      <c r="I61" s="11">
        <f>IF('Daily PnL Log'!I391&lt;&gt;"",'Daily PnL Log'!I391,"")</f>
        <v>0</v>
      </c>
      <c r="J61" s="11">
        <f>IF('Daily PnL Log'!J391&lt;&gt;"",'Daily PnL Log'!J391,"")</f>
        <v>-85180.299999999988</v>
      </c>
      <c r="K61" s="11">
        <f>IF('Daily PnL Log'!K391&lt;&gt;"",'Daily PnL Log'!K391,"")</f>
        <v>-56.73</v>
      </c>
      <c r="L61" s="11">
        <f>IF('Daily PnL Log'!L391&lt;&gt;"",'Daily PnL Log'!L391,"")</f>
        <v>-401.63</v>
      </c>
      <c r="M61" s="11">
        <f>IF('Daily PnL Log'!M391&lt;&gt;"",'Daily PnL Log'!M391,"")</f>
        <v>-458.36</v>
      </c>
      <c r="N61" s="11">
        <f>IF('Daily PnL Log'!N391&lt;&gt;"",'Daily PnL Log'!N391,"")</f>
        <v>-85638.659999999989</v>
      </c>
      <c r="O61" s="11">
        <f t="shared" si="3"/>
        <v>234410.00000000003</v>
      </c>
      <c r="P61" s="11">
        <f t="shared" si="3"/>
        <v>-42992.799999999988</v>
      </c>
      <c r="Q61" s="11">
        <f t="shared" si="3"/>
        <v>72223.600000000006</v>
      </c>
      <c r="R61" s="11">
        <f t="shared" si="3"/>
        <v>102302.70000000001</v>
      </c>
      <c r="S61" s="11">
        <f t="shared" si="3"/>
        <v>-5732.4000000000033</v>
      </c>
      <c r="T61" s="11">
        <f t="shared" si="3"/>
        <v>0</v>
      </c>
      <c r="U61" s="11">
        <f t="shared" si="3"/>
        <v>0</v>
      </c>
      <c r="V61" s="11">
        <f t="shared" si="3"/>
        <v>360211.10000000009</v>
      </c>
      <c r="W61" s="11">
        <f>IF('Daily PnL Log'!W391&lt;&gt;"",'Daily PnL Log'!W391,"")</f>
        <v>624363</v>
      </c>
      <c r="X61" s="11">
        <f>IF('Daily PnL Log'!X391&lt;&gt;"",'Daily PnL Log'!X391,"")</f>
        <v>-0.13716165115485701</v>
      </c>
      <c r="Y61" s="11" t="str">
        <f>IF('Daily PnL Log'!Y391&lt;&gt;"",'Daily PnL Log'!Y391,"")</f>
        <v/>
      </c>
      <c r="Z61" s="11" t="str">
        <f>IF('Daily PnL Log'!AA391&lt;&gt;"",'Daily PnL Log'!AA391,"")</f>
        <v/>
      </c>
      <c r="AA61" s="11">
        <f>IF('Daily PnL Log'!AC391&lt;&gt;"",'Daily PnL Log'!AC391,"")</f>
        <v>500838.81</v>
      </c>
    </row>
    <row r="62" spans="1:27" x14ac:dyDescent="0.25">
      <c r="A62" s="47" t="str">
        <f t="shared" si="2"/>
        <v>Jun</v>
      </c>
      <c r="B62" s="14">
        <f>'Daily PnL Log'!B392</f>
        <v>44729</v>
      </c>
      <c r="C62" s="13">
        <f>IF('Daily PnL Log'!C392&lt;&gt;"",'Daily PnL Log'!C392,"")</f>
        <v>-8449.4</v>
      </c>
      <c r="D62" s="13">
        <f>IF('Daily PnL Log'!D392&lt;&gt;"",'Daily PnL Log'!D392,"")</f>
        <v>50393.4</v>
      </c>
      <c r="E62" s="13">
        <f>IF('Daily PnL Log'!E392&lt;&gt;"",'Daily PnL Log'!E392,"")</f>
        <v>-42280.800000000003</v>
      </c>
      <c r="F62" s="13">
        <f>IF('Daily PnL Log'!F392&lt;&gt;"",'Daily PnL Log'!F392,"")</f>
        <v>-41552.699999999997</v>
      </c>
      <c r="G62" s="13">
        <f>IF('Daily PnL Log'!G392&lt;&gt;"",'Daily PnL Log'!G392,"")</f>
        <v>17663.900000000001</v>
      </c>
      <c r="H62" s="13">
        <f>IF('Daily PnL Log'!H392&lt;&gt;"",'Daily PnL Log'!H392,"")</f>
        <v>0</v>
      </c>
      <c r="I62" s="13">
        <f>IF('Daily PnL Log'!I392&lt;&gt;"",'Daily PnL Log'!I392,"")</f>
        <v>0</v>
      </c>
      <c r="J62" s="13">
        <f>IF('Daily PnL Log'!J392&lt;&gt;"",'Daily PnL Log'!J392,"")</f>
        <v>-24225.599999999999</v>
      </c>
      <c r="K62" s="13">
        <f>IF('Daily PnL Log'!K392&lt;&gt;"",'Daily PnL Log'!K392,"")</f>
        <v>-70.78</v>
      </c>
      <c r="L62" s="13">
        <f>IF('Daily PnL Log'!L392&lt;&gt;"",'Daily PnL Log'!L392,"")</f>
        <v>-498.21</v>
      </c>
      <c r="M62" s="13">
        <f>IF('Daily PnL Log'!M392&lt;&gt;"",'Daily PnL Log'!M392,"")</f>
        <v>-568.99</v>
      </c>
      <c r="N62" s="13">
        <f>IF('Daily PnL Log'!N392&lt;&gt;"",'Daily PnL Log'!N392,"")</f>
        <v>-24794.59</v>
      </c>
      <c r="O62" s="13">
        <f t="shared" si="3"/>
        <v>225960.60000000003</v>
      </c>
      <c r="P62" s="13">
        <f t="shared" si="3"/>
        <v>7400.6000000000131</v>
      </c>
      <c r="Q62" s="13">
        <f t="shared" si="3"/>
        <v>29942.800000000003</v>
      </c>
      <c r="R62" s="13">
        <f t="shared" si="3"/>
        <v>60750.000000000015</v>
      </c>
      <c r="S62" s="13">
        <f t="shared" si="3"/>
        <v>11931.499999999998</v>
      </c>
      <c r="T62" s="13">
        <f t="shared" si="3"/>
        <v>0</v>
      </c>
      <c r="U62" s="13">
        <f t="shared" si="3"/>
        <v>0</v>
      </c>
      <c r="V62" s="13">
        <f t="shared" si="3"/>
        <v>335985.50000000012</v>
      </c>
      <c r="W62" s="13">
        <f>IF('Daily PnL Log'!W392&lt;&gt;"",'Daily PnL Log'!W392,"")</f>
        <v>633503</v>
      </c>
      <c r="X62" s="13">
        <f>IF('Daily PnL Log'!X392&lt;&gt;"",'Daily PnL Log'!X392,"")</f>
        <v>-3.9138867534960368E-2</v>
      </c>
      <c r="Y62" s="13">
        <f>IF('Daily PnL Log'!Y392&lt;&gt;"",'Daily PnL Log'!Y392,"")</f>
        <v>-4411.96</v>
      </c>
      <c r="Z62" s="13" t="str">
        <f>IF('Daily PnL Log'!AA392&lt;&gt;"",'Daily PnL Log'!AA392,"")</f>
        <v/>
      </c>
      <c r="AA62" s="13">
        <f>IF('Daily PnL Log'!AC392&lt;&gt;"",'Daily PnL Log'!AC392,"")</f>
        <v>502968.82</v>
      </c>
    </row>
    <row r="63" spans="1:27" x14ac:dyDescent="0.25">
      <c r="A63" s="48" t="str">
        <f t="shared" si="2"/>
        <v>Jun</v>
      </c>
      <c r="B63" s="2">
        <f>'Daily PnL Log'!B393</f>
        <v>44733</v>
      </c>
      <c r="C63" s="11">
        <f>IF('Daily PnL Log'!C393&lt;&gt;"",'Daily PnL Log'!C393,"")</f>
        <v>26056.7</v>
      </c>
      <c r="D63" s="11">
        <f>IF('Daily PnL Log'!D393&lt;&gt;"",'Daily PnL Log'!D393,"")</f>
        <v>-2663.7</v>
      </c>
      <c r="E63" s="11">
        <f>IF('Daily PnL Log'!E393&lt;&gt;"",'Daily PnL Log'!E393,"")</f>
        <v>-5117.7</v>
      </c>
      <c r="F63" s="11">
        <f>IF('Daily PnL Log'!F393&lt;&gt;"",'Daily PnL Log'!F393,"")</f>
        <v>-21437.9</v>
      </c>
      <c r="G63" s="11">
        <f>IF('Daily PnL Log'!G393&lt;&gt;"",'Daily PnL Log'!G393,"")</f>
        <v>58689.1</v>
      </c>
      <c r="H63" s="11">
        <f>IF('Daily PnL Log'!H393&lt;&gt;"",'Daily PnL Log'!H393,"")</f>
        <v>0</v>
      </c>
      <c r="I63" s="11">
        <f>IF('Daily PnL Log'!I393&lt;&gt;"",'Daily PnL Log'!I393,"")</f>
        <v>0</v>
      </c>
      <c r="J63" s="11">
        <f>IF('Daily PnL Log'!J393&lt;&gt;"",'Daily PnL Log'!J393,"")</f>
        <v>55526.5</v>
      </c>
      <c r="K63" s="11">
        <f>IF('Daily PnL Log'!K393&lt;&gt;"",'Daily PnL Log'!K393,"")</f>
        <v>-142.36000000000001</v>
      </c>
      <c r="L63" s="11">
        <f>IF('Daily PnL Log'!L393&lt;&gt;"",'Daily PnL Log'!L393,"")</f>
        <v>-1006.84</v>
      </c>
      <c r="M63" s="11">
        <f>IF('Daily PnL Log'!M393&lt;&gt;"",'Daily PnL Log'!M393,"")</f>
        <v>-1149.2</v>
      </c>
      <c r="N63" s="11">
        <f>IF('Daily PnL Log'!N393&lt;&gt;"",'Daily PnL Log'!N393,"")</f>
        <v>54377.3</v>
      </c>
      <c r="O63" s="11">
        <f t="shared" si="3"/>
        <v>252017.30000000005</v>
      </c>
      <c r="P63" s="11">
        <f t="shared" si="3"/>
        <v>4736.9000000000133</v>
      </c>
      <c r="Q63" s="11">
        <f t="shared" si="3"/>
        <v>24825.100000000002</v>
      </c>
      <c r="R63" s="11">
        <f t="shared" si="3"/>
        <v>39312.100000000013</v>
      </c>
      <c r="S63" s="11">
        <f t="shared" si="3"/>
        <v>70620.599999999991</v>
      </c>
      <c r="T63" s="11">
        <f t="shared" si="3"/>
        <v>0</v>
      </c>
      <c r="U63" s="11">
        <f t="shared" si="3"/>
        <v>0</v>
      </c>
      <c r="V63" s="11">
        <f t="shared" si="3"/>
        <v>391512.00000000012</v>
      </c>
      <c r="W63" s="11">
        <f>IF('Daily PnL Log'!W393&lt;&gt;"",'Daily PnL Log'!W393,"")</f>
        <v>796677</v>
      </c>
      <c r="X63" s="11">
        <f>IF('Daily PnL Log'!X393&lt;&gt;"",'Daily PnL Log'!X393,"")</f>
        <v>6.8255139786889796E-2</v>
      </c>
      <c r="Y63" s="11" t="str">
        <f>IF('Daily PnL Log'!Y393&lt;&gt;"",'Daily PnL Log'!Y393,"")</f>
        <v/>
      </c>
      <c r="Z63" s="11" t="str">
        <f>IF('Daily PnL Log'!AA393&lt;&gt;"",'Daily PnL Log'!AA393,"")</f>
        <v/>
      </c>
      <c r="AA63" s="11">
        <f>IF('Daily PnL Log'!AC393&lt;&gt;"",'Daily PnL Log'!AC393,"")</f>
        <v>562440.12</v>
      </c>
    </row>
    <row r="64" spans="1:27" x14ac:dyDescent="0.25">
      <c r="A64" s="47" t="str">
        <f t="shared" si="2"/>
        <v>Jun</v>
      </c>
      <c r="B64" s="14">
        <f>'Daily PnL Log'!B394</f>
        <v>44734</v>
      </c>
      <c r="C64" s="13">
        <f>IF('Daily PnL Log'!C394&lt;&gt;"",'Daily PnL Log'!C394,"")</f>
        <v>80375.3</v>
      </c>
      <c r="D64" s="13">
        <f>IF('Daily PnL Log'!D394&lt;&gt;"",'Daily PnL Log'!D394,"")</f>
        <v>-46042.400000000001</v>
      </c>
      <c r="E64" s="13">
        <f>IF('Daily PnL Log'!E394&lt;&gt;"",'Daily PnL Log'!E394,"")</f>
        <v>26516.6</v>
      </c>
      <c r="F64" s="13">
        <f>IF('Daily PnL Log'!F394&lt;&gt;"",'Daily PnL Log'!F394,"")</f>
        <v>8751.2999999999993</v>
      </c>
      <c r="G64" s="13">
        <f>IF('Daily PnL Log'!G394&lt;&gt;"",'Daily PnL Log'!G394,"")</f>
        <v>31902</v>
      </c>
      <c r="H64" s="13">
        <f>IF('Daily PnL Log'!H394&lt;&gt;"",'Daily PnL Log'!H394,"")</f>
        <v>0</v>
      </c>
      <c r="I64" s="13">
        <f>IF('Daily PnL Log'!I394&lt;&gt;"",'Daily PnL Log'!I394,"")</f>
        <v>0</v>
      </c>
      <c r="J64" s="13">
        <f>IF('Daily PnL Log'!J394&lt;&gt;"",'Daily PnL Log'!J394,"")</f>
        <v>101502.8</v>
      </c>
      <c r="K64" s="13">
        <f>IF('Daily PnL Log'!K394&lt;&gt;"",'Daily PnL Log'!K394,"")</f>
        <v>-130.65</v>
      </c>
      <c r="L64" s="13">
        <f>IF('Daily PnL Log'!L394&lt;&gt;"",'Daily PnL Log'!L394,"")</f>
        <v>-922.53</v>
      </c>
      <c r="M64" s="13">
        <f>IF('Daily PnL Log'!M394&lt;&gt;"",'Daily PnL Log'!M394,"")</f>
        <v>-1053.18</v>
      </c>
      <c r="N64" s="13">
        <f>IF('Daily PnL Log'!N394&lt;&gt;"",'Daily PnL Log'!N394,"")</f>
        <v>100449.62000000001</v>
      </c>
      <c r="O64" s="13">
        <f t="shared" si="3"/>
        <v>332392.60000000003</v>
      </c>
      <c r="P64" s="13">
        <f t="shared" si="3"/>
        <v>-41305.499999999985</v>
      </c>
      <c r="Q64" s="13">
        <f t="shared" si="3"/>
        <v>51341.7</v>
      </c>
      <c r="R64" s="13">
        <f t="shared" si="3"/>
        <v>48063.400000000009</v>
      </c>
      <c r="S64" s="13">
        <f t="shared" si="3"/>
        <v>102522.59999999999</v>
      </c>
      <c r="T64" s="13">
        <f t="shared" si="3"/>
        <v>0</v>
      </c>
      <c r="U64" s="13">
        <f t="shared" si="3"/>
        <v>0</v>
      </c>
      <c r="V64" s="13">
        <f t="shared" si="3"/>
        <v>493014.8000000001</v>
      </c>
      <c r="W64" s="13">
        <f>IF('Daily PnL Log'!W394&lt;&gt;"",'Daily PnL Log'!W394,"")</f>
        <v>953903</v>
      </c>
      <c r="X64" s="13">
        <f>IF('Daily PnL Log'!X394&lt;&gt;"",'Daily PnL Log'!X394,"")</f>
        <v>0.10530380971650158</v>
      </c>
      <c r="Y64" s="13" t="str">
        <f>IF('Daily PnL Log'!Y394&lt;&gt;"",'Daily PnL Log'!Y394,"")</f>
        <v/>
      </c>
      <c r="Z64" s="13" t="str">
        <f>IF('Daily PnL Log'!AA394&lt;&gt;"",'Daily PnL Log'!AA394,"")</f>
        <v/>
      </c>
      <c r="AA64" s="13">
        <f>IF('Daily PnL Log'!AC394&lt;&gt;"",'Daily PnL Log'!AC394,"")</f>
        <v>656196.93999999994</v>
      </c>
    </row>
    <row r="65" spans="1:27" x14ac:dyDescent="0.25">
      <c r="A65" s="48" t="str">
        <f t="shared" si="2"/>
        <v>Jun</v>
      </c>
      <c r="B65" s="2">
        <f>'Daily PnL Log'!B395</f>
        <v>44735</v>
      </c>
      <c r="C65" s="11">
        <f>IF('Daily PnL Log'!C395&lt;&gt;"",'Daily PnL Log'!C395,"")</f>
        <v>115161.3</v>
      </c>
      <c r="D65" s="11">
        <f>IF('Daily PnL Log'!D395&lt;&gt;"",'Daily PnL Log'!D395,"")</f>
        <v>7140.3</v>
      </c>
      <c r="E65" s="11">
        <f>IF('Daily PnL Log'!E395&lt;&gt;"",'Daily PnL Log'!E395,"")</f>
        <v>30539.5</v>
      </c>
      <c r="F65" s="11">
        <f>IF('Daily PnL Log'!F395&lt;&gt;"",'Daily PnL Log'!F395,"")</f>
        <v>-93316.7</v>
      </c>
      <c r="G65" s="11">
        <f>IF('Daily PnL Log'!G395&lt;&gt;"",'Daily PnL Log'!G395,"")</f>
        <v>-1673.7</v>
      </c>
      <c r="H65" s="11">
        <f>IF('Daily PnL Log'!H395&lt;&gt;"",'Daily PnL Log'!H395,"")</f>
        <v>0</v>
      </c>
      <c r="I65" s="11">
        <f>IF('Daily PnL Log'!I395&lt;&gt;"",'Daily PnL Log'!I395,"")</f>
        <v>0</v>
      </c>
      <c r="J65" s="11">
        <f>IF('Daily PnL Log'!J395&lt;&gt;"",'Daily PnL Log'!J395,"")</f>
        <v>57850.700000000012</v>
      </c>
      <c r="K65" s="11">
        <f>IF('Daily PnL Log'!K395&lt;&gt;"",'Daily PnL Log'!K395,"")</f>
        <v>-200.07</v>
      </c>
      <c r="L65" s="11">
        <f>IF('Daily PnL Log'!L395&lt;&gt;"",'Daily PnL Log'!L395,"")</f>
        <v>-1417.28</v>
      </c>
      <c r="M65" s="11">
        <f>IF('Daily PnL Log'!M395&lt;&gt;"",'Daily PnL Log'!M395,"")</f>
        <v>-1617.35</v>
      </c>
      <c r="N65" s="11">
        <f>IF('Daily PnL Log'!N395&lt;&gt;"",'Daily PnL Log'!N395,"")</f>
        <v>56233.350000000013</v>
      </c>
      <c r="O65" s="11">
        <f t="shared" si="3"/>
        <v>447553.9</v>
      </c>
      <c r="P65" s="11">
        <f t="shared" si="3"/>
        <v>-34165.199999999983</v>
      </c>
      <c r="Q65" s="11">
        <f t="shared" si="3"/>
        <v>81881.2</v>
      </c>
      <c r="R65" s="11">
        <f t="shared" si="3"/>
        <v>-45253.299999999988</v>
      </c>
      <c r="S65" s="11">
        <f t="shared" si="3"/>
        <v>100848.9</v>
      </c>
      <c r="T65" s="11">
        <f t="shared" si="3"/>
        <v>0</v>
      </c>
      <c r="U65" s="11">
        <f t="shared" si="3"/>
        <v>0</v>
      </c>
      <c r="V65" s="11">
        <f t="shared" si="3"/>
        <v>550865.50000000012</v>
      </c>
      <c r="W65" s="11">
        <f>IF('Daily PnL Log'!W395&lt;&gt;"",'Daily PnL Log'!W395,"")</f>
        <v>1161970</v>
      </c>
      <c r="X65" s="11">
        <f>IF('Daily PnL Log'!X395&lt;&gt;"",'Daily PnL Log'!X395,"")</f>
        <v>4.8394838076714554E-2</v>
      </c>
      <c r="Y65" s="11" t="str">
        <f>IF('Daily PnL Log'!Y395&lt;&gt;"",'Daily PnL Log'!Y395,"")</f>
        <v/>
      </c>
      <c r="Z65" s="11" t="str">
        <f>IF('Daily PnL Log'!AA395&lt;&gt;"",'Daily PnL Log'!AA395,"")</f>
        <v/>
      </c>
      <c r="AA65" s="11">
        <f>IF('Daily PnL Log'!AC395&lt;&gt;"",'Daily PnL Log'!AC395,"")</f>
        <v>719964.34</v>
      </c>
    </row>
    <row r="66" spans="1:27" x14ac:dyDescent="0.25">
      <c r="A66" s="47" t="str">
        <f t="shared" si="2"/>
        <v>Jun</v>
      </c>
      <c r="B66" s="14">
        <f>'Daily PnL Log'!B396</f>
        <v>44736</v>
      </c>
      <c r="C66" s="13">
        <f>IF('Daily PnL Log'!C396&lt;&gt;"",'Daily PnL Log'!C396,"")</f>
        <v>-11697.1</v>
      </c>
      <c r="D66" s="13">
        <f>IF('Daily PnL Log'!D396&lt;&gt;"",'Daily PnL Log'!D396,"")</f>
        <v>21951.4</v>
      </c>
      <c r="E66" s="13">
        <f>IF('Daily PnL Log'!E396&lt;&gt;"",'Daily PnL Log'!E396,"")</f>
        <v>10522.5</v>
      </c>
      <c r="F66" s="13">
        <f>IF('Daily PnL Log'!F396&lt;&gt;"",'Daily PnL Log'!F396,"")</f>
        <v>70279.199999999997</v>
      </c>
      <c r="G66" s="13">
        <f>IF('Daily PnL Log'!G396&lt;&gt;"",'Daily PnL Log'!G396,"")</f>
        <v>-14297.4</v>
      </c>
      <c r="H66" s="13">
        <f>IF('Daily PnL Log'!H396&lt;&gt;"",'Daily PnL Log'!H396,"")</f>
        <v>0</v>
      </c>
      <c r="I66" s="13">
        <f>IF('Daily PnL Log'!I396&lt;&gt;"",'Daily PnL Log'!I396,"")</f>
        <v>0</v>
      </c>
      <c r="J66" s="13">
        <f>IF('Daily PnL Log'!J396&lt;&gt;"",'Daily PnL Log'!J396,"")</f>
        <v>76758.600000000006</v>
      </c>
      <c r="K66" s="13">
        <f>IF('Daily PnL Log'!K396&lt;&gt;"",'Daily PnL Log'!K396,"")</f>
        <v>-789.43</v>
      </c>
      <c r="L66" s="13">
        <f>IF('Daily PnL Log'!L396&lt;&gt;"",'Daily PnL Log'!L396,"")</f>
        <v>-3969.15</v>
      </c>
      <c r="M66" s="13">
        <f>IF('Daily PnL Log'!M396&lt;&gt;"",'Daily PnL Log'!M396,"")</f>
        <v>-4758.58</v>
      </c>
      <c r="N66" s="13">
        <f>IF('Daily PnL Log'!N396&lt;&gt;"",'Daily PnL Log'!N396,"")</f>
        <v>72000.02</v>
      </c>
      <c r="O66" s="13">
        <f t="shared" si="3"/>
        <v>435856.80000000005</v>
      </c>
      <c r="P66" s="13">
        <f t="shared" si="3"/>
        <v>-12213.799999999981</v>
      </c>
      <c r="Q66" s="13">
        <f t="shared" si="3"/>
        <v>92403.7</v>
      </c>
      <c r="R66" s="13">
        <f t="shared" si="3"/>
        <v>25025.900000000009</v>
      </c>
      <c r="S66" s="13">
        <f t="shared" si="3"/>
        <v>86551.5</v>
      </c>
      <c r="T66" s="13">
        <f t="shared" si="3"/>
        <v>0</v>
      </c>
      <c r="U66" s="13">
        <f t="shared" si="3"/>
        <v>0</v>
      </c>
      <c r="V66" s="13">
        <f t="shared" si="3"/>
        <v>627624.10000000009</v>
      </c>
      <c r="W66" s="13">
        <f>IF('Daily PnL Log'!W396&lt;&gt;"",'Daily PnL Log'!W396,"")</f>
        <v>1004373</v>
      </c>
      <c r="X66" s="13">
        <f>IF('Daily PnL Log'!X396&lt;&gt;"",'Daily PnL Log'!X396,"")</f>
        <v>7.1686534783392236E-2</v>
      </c>
      <c r="Y66" s="13" t="str">
        <f>IF('Daily PnL Log'!Y396&lt;&gt;"",'Daily PnL Log'!Y396,"")</f>
        <v/>
      </c>
      <c r="Z66" s="13" t="str">
        <f>IF('Daily PnL Log'!AA396&lt;&gt;"",'Daily PnL Log'!AA396,"")</f>
        <v/>
      </c>
      <c r="AA66" s="13">
        <f>IF('Daily PnL Log'!AC396&lt;&gt;"",'Daily PnL Log'!AC396,"")</f>
        <v>756161.51</v>
      </c>
    </row>
    <row r="67" spans="1:27" x14ac:dyDescent="0.25">
      <c r="A67" s="48" t="str">
        <f t="shared" si="2"/>
        <v>Jun</v>
      </c>
      <c r="B67" s="2">
        <f>'Daily PnL Log'!B397</f>
        <v>44739</v>
      </c>
      <c r="C67" s="11">
        <f>IF('Daily PnL Log'!C397&lt;&gt;"",'Daily PnL Log'!C397,"")</f>
        <v>27046.400000000001</v>
      </c>
      <c r="D67" s="11">
        <f>IF('Daily PnL Log'!D397&lt;&gt;"",'Daily PnL Log'!D397,"")</f>
        <v>5098.1000000000004</v>
      </c>
      <c r="E67" s="11">
        <f>IF('Daily PnL Log'!E397&lt;&gt;"",'Daily PnL Log'!E397,"")</f>
        <v>-5277.5</v>
      </c>
      <c r="F67" s="11">
        <f>IF('Daily PnL Log'!F397&lt;&gt;"",'Daily PnL Log'!F397,"")</f>
        <v>-30570</v>
      </c>
      <c r="G67" s="11">
        <f>IF('Daily PnL Log'!G397&lt;&gt;"",'Daily PnL Log'!G397,"")</f>
        <v>-11397.1</v>
      </c>
      <c r="H67" s="11">
        <f>IF('Daily PnL Log'!H397&lt;&gt;"",'Daily PnL Log'!H397,"")</f>
        <v>0</v>
      </c>
      <c r="I67" s="11">
        <f>IF('Daily PnL Log'!I397&lt;&gt;"",'Daily PnL Log'!I397,"")</f>
        <v>0</v>
      </c>
      <c r="J67" s="11">
        <f>IF('Daily PnL Log'!J397&lt;&gt;"",'Daily PnL Log'!J397,"")</f>
        <v>-15100.1</v>
      </c>
      <c r="K67" s="11">
        <f>IF('Daily PnL Log'!K397&lt;&gt;"",'Daily PnL Log'!K397,"")</f>
        <v>-56.4</v>
      </c>
      <c r="L67" s="11">
        <f>IF('Daily PnL Log'!L397&lt;&gt;"",'Daily PnL Log'!L397,"")</f>
        <v>-398.59</v>
      </c>
      <c r="M67" s="11">
        <f>IF('Daily PnL Log'!M397&lt;&gt;"",'Daily PnL Log'!M397,"")</f>
        <v>-454.98999999999995</v>
      </c>
      <c r="N67" s="11">
        <f>IF('Daily PnL Log'!N397&lt;&gt;"",'Daily PnL Log'!N397,"")</f>
        <v>-15555.09</v>
      </c>
      <c r="O67" s="11">
        <f t="shared" ref="O67:V69" si="4">IF(C67&lt;&gt;"",O66+C67,"")</f>
        <v>462903.20000000007</v>
      </c>
      <c r="P67" s="11">
        <f t="shared" si="4"/>
        <v>-7115.6999999999807</v>
      </c>
      <c r="Q67" s="11">
        <f t="shared" si="4"/>
        <v>87126.2</v>
      </c>
      <c r="R67" s="11">
        <f t="shared" si="4"/>
        <v>-5544.0999999999913</v>
      </c>
      <c r="S67" s="11">
        <f t="shared" si="4"/>
        <v>75154.399999999994</v>
      </c>
      <c r="T67" s="11">
        <f t="shared" si="4"/>
        <v>0</v>
      </c>
      <c r="U67" s="11">
        <f t="shared" si="4"/>
        <v>0</v>
      </c>
      <c r="V67" s="11">
        <f t="shared" si="4"/>
        <v>612524.00000000012</v>
      </c>
      <c r="W67" s="11">
        <f>IF('Daily PnL Log'!W397&lt;&gt;"",'Daily PnL Log'!W397,"")</f>
        <v>1042248</v>
      </c>
      <c r="X67" s="11">
        <f>IF('Daily PnL Log'!X397&lt;&gt;"",'Daily PnL Log'!X397,"")</f>
        <v>-1.4924557303060308E-2</v>
      </c>
      <c r="Y67" s="11">
        <f>IF('Daily PnL Log'!Y397&lt;&gt;"",'Daily PnL Log'!Y397,"")</f>
        <v>-5158.2299999999996</v>
      </c>
      <c r="Z67" s="11" t="str">
        <f>IF('Daily PnL Log'!AA397&lt;&gt;"",'Daily PnL Log'!AA397,"")</f>
        <v/>
      </c>
      <c r="AA67" s="11">
        <f>IF('Daily PnL Log'!AC397&lt;&gt;"",'Daily PnL Log'!AC397,"")</f>
        <v>771946.77</v>
      </c>
    </row>
    <row r="68" spans="1:27" x14ac:dyDescent="0.25">
      <c r="A68" s="47" t="str">
        <f t="shared" si="2"/>
        <v>Jun</v>
      </c>
      <c r="B68" s="14">
        <f>'Daily PnL Log'!B398</f>
        <v>44740</v>
      </c>
      <c r="C68" s="13">
        <f>IF('Daily PnL Log'!C398&lt;&gt;"",'Daily PnL Log'!C398,"")</f>
        <v>-41414.6</v>
      </c>
      <c r="D68" s="13">
        <f>IF('Daily PnL Log'!D398&lt;&gt;"",'Daily PnL Log'!D398,"")</f>
        <v>59732.1</v>
      </c>
      <c r="E68" s="13">
        <f>IF('Daily PnL Log'!E398&lt;&gt;"",'Daily PnL Log'!E398,"")</f>
        <v>5572.6</v>
      </c>
      <c r="F68" s="13">
        <f>IF('Daily PnL Log'!F398&lt;&gt;"",'Daily PnL Log'!F398,"")</f>
        <v>6810.7</v>
      </c>
      <c r="G68" s="13">
        <f>IF('Daily PnL Log'!G398&lt;&gt;"",'Daily PnL Log'!G398,"")</f>
        <v>25497.599999999999</v>
      </c>
      <c r="H68" s="13">
        <f>IF('Daily PnL Log'!H398&lt;&gt;"",'Daily PnL Log'!H398,"")</f>
        <v>0</v>
      </c>
      <c r="I68" s="13">
        <f>IF('Daily PnL Log'!I398&lt;&gt;"",'Daily PnL Log'!I398,"")</f>
        <v>0</v>
      </c>
      <c r="J68" s="13">
        <f>IF('Daily PnL Log'!J398&lt;&gt;"",'Daily PnL Log'!J398,"")</f>
        <v>56198.399999999994</v>
      </c>
      <c r="K68" s="13">
        <f>IF('Daily PnL Log'!K398&lt;&gt;"",'Daily PnL Log'!K398,"")</f>
        <v>-89.68</v>
      </c>
      <c r="L68" s="13">
        <f>IF('Daily PnL Log'!L398&lt;&gt;"",'Daily PnL Log'!L398,"")</f>
        <v>-636.64</v>
      </c>
      <c r="M68" s="13">
        <f>IF('Daily PnL Log'!M398&lt;&gt;"",'Daily PnL Log'!M398,"")</f>
        <v>-726.31999999999994</v>
      </c>
      <c r="N68" s="13">
        <f>IF('Daily PnL Log'!N398&lt;&gt;"",'Daily PnL Log'!N398,"")</f>
        <v>55472.079999999994</v>
      </c>
      <c r="O68" s="13">
        <f t="shared" si="4"/>
        <v>421488.60000000009</v>
      </c>
      <c r="P68" s="13">
        <f t="shared" si="4"/>
        <v>52616.400000000016</v>
      </c>
      <c r="Q68" s="13">
        <f t="shared" si="4"/>
        <v>92698.8</v>
      </c>
      <c r="R68" s="13">
        <f t="shared" si="4"/>
        <v>1266.6000000000085</v>
      </c>
      <c r="S68" s="13">
        <f t="shared" si="4"/>
        <v>100652</v>
      </c>
      <c r="T68" s="13">
        <f t="shared" si="4"/>
        <v>0</v>
      </c>
      <c r="U68" s="13">
        <f t="shared" si="4"/>
        <v>0</v>
      </c>
      <c r="V68" s="13">
        <f t="shared" si="4"/>
        <v>668722.40000000014</v>
      </c>
      <c r="W68" s="13">
        <f>IF('Daily PnL Log'!W398&lt;&gt;"",'Daily PnL Log'!W398,"")</f>
        <v>920637</v>
      </c>
      <c r="X68" s="13">
        <f>IF('Daily PnL Log'!X398&lt;&gt;"",'Daily PnL Log'!X398,"")</f>
        <v>6.0254019771093272E-2</v>
      </c>
      <c r="Y68" s="13" t="str">
        <f>IF('Daily PnL Log'!Y398&lt;&gt;"",'Daily PnL Log'!Y398,"")</f>
        <v/>
      </c>
      <c r="Z68" s="13" t="str">
        <f>IF('Daily PnL Log'!AA398&lt;&gt;"",'Daily PnL Log'!AA398,"")</f>
        <v/>
      </c>
      <c r="AA68" s="13">
        <f>IF('Daily PnL Log'!AC398&lt;&gt;"",'Daily PnL Log'!AC398,"")</f>
        <v>812175.7</v>
      </c>
    </row>
    <row r="69" spans="1:27" x14ac:dyDescent="0.25">
      <c r="A69" s="48" t="str">
        <f t="shared" si="2"/>
        <v>Jun</v>
      </c>
      <c r="B69" s="2">
        <f>'Daily PnL Log'!B399</f>
        <v>44741</v>
      </c>
      <c r="C69" s="11">
        <f>IF('Daily PnL Log'!C399&lt;&gt;"",'Daily PnL Log'!C399,"")</f>
        <v>-22443.1</v>
      </c>
      <c r="D69" s="11">
        <f>IF('Daily PnL Log'!D399&lt;&gt;"",'Daily PnL Log'!D399,"")</f>
        <v>1548</v>
      </c>
      <c r="E69" s="11">
        <f>IF('Daily PnL Log'!E399&lt;&gt;"",'Daily PnL Log'!E399,"")</f>
        <v>9538.7999999999993</v>
      </c>
      <c r="F69" s="11">
        <f>IF('Daily PnL Log'!F399&lt;&gt;"",'Daily PnL Log'!F399,"")</f>
        <v>26480.2</v>
      </c>
      <c r="G69" s="11">
        <f>IF('Daily PnL Log'!G399&lt;&gt;"",'Daily PnL Log'!G399,"")</f>
        <v>-25325</v>
      </c>
      <c r="H69" s="11">
        <f>IF('Daily PnL Log'!H399&lt;&gt;"",'Daily PnL Log'!H399,"")</f>
        <v>0</v>
      </c>
      <c r="I69" s="11">
        <f>IF('Daily PnL Log'!I399&lt;&gt;"",'Daily PnL Log'!I399,"")</f>
        <v>0</v>
      </c>
      <c r="J69" s="11">
        <f>IF('Daily PnL Log'!J399&lt;&gt;"",'Daily PnL Log'!J399,"")</f>
        <v>-10201.099999999999</v>
      </c>
      <c r="K69" s="11">
        <f>IF('Daily PnL Log'!K399&lt;&gt;"",'Daily PnL Log'!K399,"")</f>
        <v>-94.58</v>
      </c>
      <c r="L69" s="11">
        <f>IF('Daily PnL Log'!L399&lt;&gt;"",'Daily PnL Log'!L399,"")</f>
        <v>-669.07</v>
      </c>
      <c r="M69" s="11">
        <f>IF('Daily PnL Log'!M399&lt;&gt;"",'Daily PnL Log'!M399,"")</f>
        <v>-763.65000000000009</v>
      </c>
      <c r="N69" s="11">
        <f>IF('Daily PnL Log'!N399&lt;&gt;"",'Daily PnL Log'!N399,"")</f>
        <v>-10964.749999999998</v>
      </c>
      <c r="O69" s="11">
        <f t="shared" si="4"/>
        <v>399045.50000000012</v>
      </c>
      <c r="P69" s="11">
        <f t="shared" si="4"/>
        <v>54164.400000000016</v>
      </c>
      <c r="Q69" s="11">
        <f t="shared" si="4"/>
        <v>102237.6</v>
      </c>
      <c r="R69" s="11">
        <f t="shared" si="4"/>
        <v>27746.80000000001</v>
      </c>
      <c r="S69" s="11">
        <f t="shared" si="4"/>
        <v>75327</v>
      </c>
      <c r="T69" s="11">
        <f t="shared" si="4"/>
        <v>0</v>
      </c>
      <c r="U69" s="11">
        <f t="shared" si="4"/>
        <v>0</v>
      </c>
      <c r="V69" s="11">
        <f t="shared" si="4"/>
        <v>658521.30000000016</v>
      </c>
      <c r="W69" s="11">
        <f>IF('Daily PnL Log'!W399&lt;&gt;"",'Daily PnL Log'!W399,"")</f>
        <v>633749</v>
      </c>
      <c r="X69" s="11">
        <f>IF('Daily PnL Log'!X399&lt;&gt;"",'Daily PnL Log'!X399,"")</f>
        <v>-1.7301407970663461E-2</v>
      </c>
      <c r="Y69" s="11" t="str">
        <f>IF('Daily PnL Log'!Y399&lt;&gt;"",'Daily PnL Log'!Y399,"")</f>
        <v/>
      </c>
      <c r="Z69" s="11" t="str">
        <f>IF('Daily PnL Log'!AA399&lt;&gt;"",'Daily PnL Log'!AA399,"")</f>
        <v/>
      </c>
      <c r="AA69" s="11">
        <f>IF('Daily PnL Log'!AC399&lt;&gt;"",'Daily PnL Log'!AC399,"")</f>
        <v>786019.3</v>
      </c>
    </row>
    <row r="70" spans="1:27" x14ac:dyDescent="0.25">
      <c r="A70" s="47" t="str">
        <f t="shared" si="2"/>
        <v>Jun</v>
      </c>
      <c r="B70" s="14">
        <f>'Daily PnL Log'!B400</f>
        <v>44742</v>
      </c>
      <c r="C70" s="13">
        <f>IF('Daily PnL Log'!C400&lt;&gt;"",'Daily PnL Log'!C400,"")</f>
        <v>-2167.8000000000002</v>
      </c>
      <c r="D70" s="13">
        <f>IF('Daily PnL Log'!D400&lt;&gt;"",'Daily PnL Log'!D400,"")</f>
        <v>-12369.1</v>
      </c>
      <c r="E70" s="13">
        <f>IF('Daily PnL Log'!E400&lt;&gt;"",'Daily PnL Log'!E400,"")</f>
        <v>12104.9</v>
      </c>
      <c r="F70" s="13">
        <f>IF('Daily PnL Log'!F400&lt;&gt;"",'Daily PnL Log'!F400,"")</f>
        <v>9076.2000000000007</v>
      </c>
      <c r="G70" s="13">
        <f>IF('Daily PnL Log'!G400&lt;&gt;"",'Daily PnL Log'!G400,"")</f>
        <v>47453.2</v>
      </c>
      <c r="H70" s="13">
        <f>IF('Daily PnL Log'!H400&lt;&gt;"",'Daily PnL Log'!H400,"")</f>
        <v>0</v>
      </c>
      <c r="I70" s="13">
        <f>IF('Daily PnL Log'!I400&lt;&gt;"",'Daily PnL Log'!I400,"")</f>
        <v>0</v>
      </c>
      <c r="J70" s="13">
        <f>IF('Daily PnL Log'!J400&lt;&gt;"",'Daily PnL Log'!J400,"")</f>
        <v>54097.399999999994</v>
      </c>
      <c r="K70" s="13">
        <f>IF('Daily PnL Log'!K400&lt;&gt;"",'Daily PnL Log'!K400,"")</f>
        <v>-170.2</v>
      </c>
      <c r="L70" s="13">
        <f>IF('Daily PnL Log'!L400&lt;&gt;"",'Daily PnL Log'!L400,"")</f>
        <v>-1204.05</v>
      </c>
      <c r="M70" s="13">
        <f>IF('Daily PnL Log'!M400&lt;&gt;"",'Daily PnL Log'!M400,"")</f>
        <v>-1374.25</v>
      </c>
      <c r="N70" s="13">
        <f>IF('Daily PnL Log'!N400&lt;&gt;"",'Daily PnL Log'!N400,"")</f>
        <v>52723.149999999994</v>
      </c>
      <c r="O70" s="13"/>
      <c r="P70" s="13"/>
      <c r="Q70" s="13"/>
      <c r="R70" s="13"/>
      <c r="S70" s="13"/>
      <c r="T70" s="13"/>
      <c r="U70" s="13"/>
      <c r="V70" s="13"/>
      <c r="W70" s="13">
        <f>IF('Daily PnL Log'!W400&lt;&gt;"",'Daily PnL Log'!W400,"")</f>
        <v>751654</v>
      </c>
      <c r="X70" s="13">
        <f>IF('Daily PnL Log'!X400&lt;&gt;"",'Daily PnL Log'!X400,"")</f>
        <v>7.0142844979205851E-2</v>
      </c>
      <c r="Y70" s="13" t="str">
        <f>IF('Daily PnL Log'!Y400&lt;&gt;"",'Daily PnL Log'!Y400,"")</f>
        <v/>
      </c>
      <c r="Z70" s="13" t="str">
        <f>IF('Daily PnL Log'!AA400&lt;&gt;"",'Daily PnL Log'!AA400,"")</f>
        <v/>
      </c>
      <c r="AA70" s="13">
        <f>IF('Daily PnL Log'!AC400&lt;&gt;"",'Daily PnL Log'!AC400,"")</f>
        <v>837886.8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6"/>
  <dimension ref="A2:AA83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2.5703125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470408.5</v>
      </c>
    </row>
    <row r="8" spans="1:2" ht="18.75" x14ac:dyDescent="0.3">
      <c r="A8" s="55" t="s">
        <v>6</v>
      </c>
      <c r="B8" s="56">
        <f>K48</f>
        <v>-1748.93</v>
      </c>
    </row>
    <row r="9" spans="1:2" ht="18.75" x14ac:dyDescent="0.3">
      <c r="A9" s="55" t="s">
        <v>30</v>
      </c>
      <c r="B9" s="56">
        <f>L48</f>
        <v>-11811.119999999999</v>
      </c>
    </row>
    <row r="10" spans="1:2" ht="18.75" x14ac:dyDescent="0.3">
      <c r="A10" s="55" t="s">
        <v>11</v>
      </c>
      <c r="B10" s="56">
        <f>Y48</f>
        <v>-31836.909999999996</v>
      </c>
    </row>
    <row r="11" spans="1:2" ht="18.75" x14ac:dyDescent="0.3">
      <c r="A11" s="57" t="s">
        <v>18</v>
      </c>
      <c r="B11" s="54">
        <f>B7+(B8+B9+B10)</f>
        <v>425011.54000000004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654378.71428571432</v>
      </c>
    </row>
    <row r="15" spans="1:2" ht="18.75" x14ac:dyDescent="0.3">
      <c r="A15" s="60" t="s">
        <v>15</v>
      </c>
      <c r="B15" s="63">
        <f>B11/B14</f>
        <v>0.64948863818701752</v>
      </c>
    </row>
    <row r="16" spans="1:2" ht="18.75" x14ac:dyDescent="0.3">
      <c r="A16" s="60" t="s">
        <v>17</v>
      </c>
      <c r="B16" s="63">
        <f>X48</f>
        <v>0.11746683182412058</v>
      </c>
    </row>
    <row r="17" spans="1:2" ht="18.75" x14ac:dyDescent="0.3">
      <c r="A17" s="60" t="s">
        <v>31</v>
      </c>
      <c r="B17" s="64">
        <f>B15/B16</f>
        <v>5.5291236521938085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SUM(C50:C70)</f>
        <v>197627.3</v>
      </c>
      <c r="D48" s="41">
        <f t="shared" ref="D48:N48" si="0">SUM(D50:D70)</f>
        <v>-11909.899999999998</v>
      </c>
      <c r="E48" s="41">
        <f t="shared" si="0"/>
        <v>-1454.4999999999991</v>
      </c>
      <c r="F48" s="41">
        <f t="shared" si="0"/>
        <v>87020.3</v>
      </c>
      <c r="G48" s="41">
        <f t="shared" si="0"/>
        <v>199125.3</v>
      </c>
      <c r="H48" s="41">
        <f t="shared" si="0"/>
        <v>0</v>
      </c>
      <c r="I48" s="41">
        <f t="shared" si="0"/>
        <v>0</v>
      </c>
      <c r="J48" s="41">
        <f t="shared" si="0"/>
        <v>470408.5</v>
      </c>
      <c r="K48" s="41">
        <f t="shared" si="0"/>
        <v>-1748.93</v>
      </c>
      <c r="L48" s="41">
        <f t="shared" si="0"/>
        <v>-11811.119999999999</v>
      </c>
      <c r="M48" s="41">
        <f t="shared" si="0"/>
        <v>-13560.050000000001</v>
      </c>
      <c r="N48" s="41">
        <f t="shared" si="0"/>
        <v>456848.44999999995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654378.71428571432</v>
      </c>
      <c r="X48" s="44">
        <f>_xlfn.STDEV.P(X50:X70)</f>
        <v>0.11746683182412058</v>
      </c>
      <c r="Y48" s="41">
        <f>SUM(Y50:Y70)</f>
        <v>-31836.909999999996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May</v>
      </c>
      <c r="B50" s="14">
        <f>'Daily PnL Log'!B359</f>
        <v>44683</v>
      </c>
      <c r="C50" s="13">
        <f>IF('Daily PnL Log'!C359&lt;&gt;"",'Daily PnL Log'!C359,"")</f>
        <v>66571.399999999994</v>
      </c>
      <c r="D50" s="13">
        <f>IF('Daily PnL Log'!D359&lt;&gt;"",'Daily PnL Log'!D359,"")</f>
        <v>-5871.8</v>
      </c>
      <c r="E50" s="13">
        <f>IF('Daily PnL Log'!E359&lt;&gt;"",'Daily PnL Log'!E359,"")</f>
        <v>2093.6</v>
      </c>
      <c r="F50" s="13">
        <f>IF('Daily PnL Log'!F359&lt;&gt;"",'Daily PnL Log'!F359,"")</f>
        <v>-2475.9</v>
      </c>
      <c r="G50" s="13">
        <f>IF('Daily PnL Log'!G359&lt;&gt;"",'Daily PnL Log'!G359,"")</f>
        <v>11687.7</v>
      </c>
      <c r="H50" s="13">
        <f>IF('Daily PnL Log'!H359&lt;&gt;"",'Daily PnL Log'!H359,"")</f>
        <v>0</v>
      </c>
      <c r="I50" s="13">
        <f>IF('Daily PnL Log'!I359&lt;&gt;"",'Daily PnL Log'!I359,"")</f>
        <v>0</v>
      </c>
      <c r="J50" s="13">
        <f>IF('Daily PnL Log'!J359&lt;&gt;"",'Daily PnL Log'!J359,"")</f>
        <v>72004.999999999985</v>
      </c>
      <c r="K50" s="13">
        <f>IF('Daily PnL Log'!K359&lt;&gt;"",'Daily PnL Log'!K359,"")</f>
        <v>-47.61</v>
      </c>
      <c r="L50" s="13">
        <f>IF('Daily PnL Log'!L359&lt;&gt;"",'Daily PnL Log'!L359,"")</f>
        <v>-337.87</v>
      </c>
      <c r="M50" s="13">
        <f>IF('Daily PnL Log'!M359&lt;&gt;"",'Daily PnL Log'!M359,"")</f>
        <v>-385.48</v>
      </c>
      <c r="N50" s="13">
        <f>IF('Daily PnL Log'!N359&lt;&gt;"",'Daily PnL Log'!N359,"")</f>
        <v>71619.51999999999</v>
      </c>
      <c r="O50" s="13">
        <f t="shared" ref="O50:U50" si="1">C50</f>
        <v>66571.399999999994</v>
      </c>
      <c r="P50" s="13">
        <f t="shared" si="1"/>
        <v>-5871.8</v>
      </c>
      <c r="Q50" s="13">
        <f t="shared" si="1"/>
        <v>2093.6</v>
      </c>
      <c r="R50" s="13">
        <f t="shared" si="1"/>
        <v>-2475.9</v>
      </c>
      <c r="S50" s="13">
        <f t="shared" si="1"/>
        <v>11687.7</v>
      </c>
      <c r="T50" s="13">
        <f t="shared" si="1"/>
        <v>0</v>
      </c>
      <c r="U50" s="13">
        <f t="shared" si="1"/>
        <v>0</v>
      </c>
      <c r="V50" s="13">
        <f>SUM(O50:T50)</f>
        <v>72004.999999999985</v>
      </c>
      <c r="W50" s="13">
        <f>IF('Daily PnL Log'!W359&lt;&gt;"",'Daily PnL Log'!W359,"")</f>
        <v>795429</v>
      </c>
      <c r="X50" s="13">
        <f>IF('Daily PnL Log'!X359&lt;&gt;"",'Daily PnL Log'!X359,"")</f>
        <v>9.0038859533660434E-2</v>
      </c>
      <c r="Y50" s="13">
        <f>IF('Daily PnL Log'!Y359&lt;&gt;"",'Daily PnL Log'!Y359,"")</f>
        <v>-1719.44</v>
      </c>
      <c r="Z50" s="13" t="str">
        <f>IF('Daily PnL Log'!AA359&lt;&gt;"",'Daily PnL Log'!AA359,"")</f>
        <v/>
      </c>
      <c r="AA50" s="13">
        <f>IF('Daily PnL Log'!AC359&lt;&gt;"",'Daily PnL Log'!AC359,"")</f>
        <v>193373.37</v>
      </c>
    </row>
    <row r="51" spans="1:27" x14ac:dyDescent="0.25">
      <c r="A51" s="48" t="str">
        <f t="shared" ref="A51:A70" si="2">TEXT(B51,"mmm")</f>
        <v>May</v>
      </c>
      <c r="B51" s="2">
        <f>'Daily PnL Log'!B360</f>
        <v>44684</v>
      </c>
      <c r="C51" s="11">
        <f>IF('Daily PnL Log'!C360&lt;&gt;"",'Daily PnL Log'!C360,"")</f>
        <v>11424.3</v>
      </c>
      <c r="D51" s="11">
        <f>IF('Daily PnL Log'!D360&lt;&gt;"",'Daily PnL Log'!D360,"")</f>
        <v>14071.6</v>
      </c>
      <c r="E51" s="11">
        <f>IF('Daily PnL Log'!E360&lt;&gt;"",'Daily PnL Log'!E360,"")</f>
        <v>1384.3</v>
      </c>
      <c r="F51" s="11">
        <f>IF('Daily PnL Log'!F360&lt;&gt;"",'Daily PnL Log'!F360,"")</f>
        <v>-54202</v>
      </c>
      <c r="G51" s="11">
        <f>IF('Daily PnL Log'!G360&lt;&gt;"",'Daily PnL Log'!G360,"")</f>
        <v>-6705.2</v>
      </c>
      <c r="H51" s="11">
        <f>IF('Daily PnL Log'!H360&lt;&gt;"",'Daily PnL Log'!H360,"")</f>
        <v>0</v>
      </c>
      <c r="I51" s="11">
        <f>IF('Daily PnL Log'!I360&lt;&gt;"",'Daily PnL Log'!I360,"")</f>
        <v>0</v>
      </c>
      <c r="J51" s="11">
        <f>IF('Daily PnL Log'!J360&lt;&gt;"",'Daily PnL Log'!J360,"")</f>
        <v>-34027</v>
      </c>
      <c r="K51" s="11">
        <f>IF('Daily PnL Log'!K360&lt;&gt;"",'Daily PnL Log'!K360,"")</f>
        <v>-25.56</v>
      </c>
      <c r="L51" s="11">
        <f>IF('Daily PnL Log'!L360&lt;&gt;"",'Daily PnL Log'!L360,"")</f>
        <v>-180.32</v>
      </c>
      <c r="M51" s="11">
        <f>IF('Daily PnL Log'!M360&lt;&gt;"",'Daily PnL Log'!M360,"")</f>
        <v>-205.88</v>
      </c>
      <c r="N51" s="11">
        <f>IF('Daily PnL Log'!N360&lt;&gt;"",'Daily PnL Log'!N360,"")</f>
        <v>-34232.879999999997</v>
      </c>
      <c r="O51" s="11">
        <f t="shared" ref="O51:V66" si="3">IF(C51&lt;&gt;"",O50+C51,"")</f>
        <v>77995.7</v>
      </c>
      <c r="P51" s="11">
        <f t="shared" si="3"/>
        <v>8199.7999999999993</v>
      </c>
      <c r="Q51" s="11">
        <f t="shared" si="3"/>
        <v>3477.8999999999996</v>
      </c>
      <c r="R51" s="11">
        <f t="shared" si="3"/>
        <v>-56677.9</v>
      </c>
      <c r="S51" s="11">
        <f t="shared" si="3"/>
        <v>4982.5000000000009</v>
      </c>
      <c r="T51" s="11">
        <f t="shared" si="3"/>
        <v>0</v>
      </c>
      <c r="U51" s="11">
        <f t="shared" si="3"/>
        <v>0</v>
      </c>
      <c r="V51" s="11">
        <f t="shared" si="3"/>
        <v>37977.999999999985</v>
      </c>
      <c r="W51" s="11">
        <f>IF('Daily PnL Log'!W360&lt;&gt;"",'Daily PnL Log'!W360,"")</f>
        <v>817178</v>
      </c>
      <c r="X51" s="11">
        <f>IF('Daily PnL Log'!X360&lt;&gt;"",'Daily PnL Log'!X360,"")</f>
        <v>-4.1891582984368153E-2</v>
      </c>
      <c r="Y51" s="11" t="str">
        <f>IF('Daily PnL Log'!Y360&lt;&gt;"",'Daily PnL Log'!Y360,"")</f>
        <v/>
      </c>
      <c r="Z51" s="11" t="str">
        <f>IF('Daily PnL Log'!AA360&lt;&gt;"",'Daily PnL Log'!AA360,"")</f>
        <v/>
      </c>
      <c r="AA51" s="11">
        <f>IF('Daily PnL Log'!AC360&lt;&gt;"",'Daily PnL Log'!AC360,"")</f>
        <v>136554.49</v>
      </c>
    </row>
    <row r="52" spans="1:27" x14ac:dyDescent="0.25">
      <c r="A52" s="47" t="str">
        <f t="shared" si="2"/>
        <v>May</v>
      </c>
      <c r="B52" s="14">
        <f>'Daily PnL Log'!B361</f>
        <v>44685</v>
      </c>
      <c r="C52" s="13">
        <f>IF('Daily PnL Log'!C361&lt;&gt;"",'Daily PnL Log'!C361,"")</f>
        <v>-20796.8</v>
      </c>
      <c r="D52" s="13">
        <f>IF('Daily PnL Log'!D361&lt;&gt;"",'Daily PnL Log'!D361,"")</f>
        <v>-6302</v>
      </c>
      <c r="E52" s="13">
        <f>IF('Daily PnL Log'!E361&lt;&gt;"",'Daily PnL Log'!E361,"")</f>
        <v>-3816.3</v>
      </c>
      <c r="F52" s="13">
        <f>IF('Daily PnL Log'!F361&lt;&gt;"",'Daily PnL Log'!F361,"")</f>
        <v>-22823.8</v>
      </c>
      <c r="G52" s="13">
        <f>IF('Daily PnL Log'!G361&lt;&gt;"",'Daily PnL Log'!G361,"")</f>
        <v>57571.199999999997</v>
      </c>
      <c r="H52" s="13">
        <f>IF('Daily PnL Log'!H361&lt;&gt;"",'Daily PnL Log'!H361,"")</f>
        <v>0</v>
      </c>
      <c r="I52" s="13">
        <f>IF('Daily PnL Log'!I361&lt;&gt;"",'Daily PnL Log'!I361,"")</f>
        <v>0</v>
      </c>
      <c r="J52" s="13">
        <f>IF('Daily PnL Log'!J361&lt;&gt;"",'Daily PnL Log'!J361,"")</f>
        <v>3832.3000000000029</v>
      </c>
      <c r="K52" s="13">
        <f>IF('Daily PnL Log'!K361&lt;&gt;"",'Daily PnL Log'!K361,"")</f>
        <v>-46.15</v>
      </c>
      <c r="L52" s="13">
        <f>IF('Daily PnL Log'!L361&lt;&gt;"",'Daily PnL Log'!L361,"")</f>
        <v>-327.75</v>
      </c>
      <c r="M52" s="13">
        <f>IF('Daily PnL Log'!M361&lt;&gt;"",'Daily PnL Log'!M361,"")</f>
        <v>-373.9</v>
      </c>
      <c r="N52" s="13">
        <f>IF('Daily PnL Log'!N361&lt;&gt;"",'Daily PnL Log'!N361,"")</f>
        <v>3458.4000000000028</v>
      </c>
      <c r="O52" s="13">
        <f t="shared" si="3"/>
        <v>57198.899999999994</v>
      </c>
      <c r="P52" s="13">
        <f t="shared" si="3"/>
        <v>1897.7999999999993</v>
      </c>
      <c r="Q52" s="13">
        <f t="shared" si="3"/>
        <v>-338.40000000000055</v>
      </c>
      <c r="R52" s="13">
        <f t="shared" si="3"/>
        <v>-79501.7</v>
      </c>
      <c r="S52" s="13">
        <f t="shared" si="3"/>
        <v>62553.7</v>
      </c>
      <c r="T52" s="13">
        <f t="shared" si="3"/>
        <v>0</v>
      </c>
      <c r="U52" s="13">
        <f t="shared" si="3"/>
        <v>0</v>
      </c>
      <c r="V52" s="13">
        <f t="shared" si="3"/>
        <v>41810.299999999988</v>
      </c>
      <c r="W52" s="13">
        <f>IF('Daily PnL Log'!W361&lt;&gt;"",'Daily PnL Log'!W361,"")</f>
        <v>827124</v>
      </c>
      <c r="X52" s="13">
        <f>IF('Daily PnL Log'!X361&lt;&gt;"",'Daily PnL Log'!X361,"")</f>
        <v>4.1812352198703009E-3</v>
      </c>
      <c r="Y52" s="13">
        <f>IF('Daily PnL Log'!Y361&lt;&gt;"",'Daily PnL Log'!Y361,"")</f>
        <v>-15529.5</v>
      </c>
      <c r="Z52" s="13" t="str">
        <f>IF('Daily PnL Log'!AA361&lt;&gt;"",'Daily PnL Log'!AA361,"")</f>
        <v/>
      </c>
      <c r="AA52" s="13">
        <f>IF('Daily PnL Log'!AC361&lt;&gt;"",'Daily PnL Log'!AC361,"")</f>
        <v>152259.09</v>
      </c>
    </row>
    <row r="53" spans="1:27" x14ac:dyDescent="0.25">
      <c r="A53" s="48" t="str">
        <f t="shared" si="2"/>
        <v>May</v>
      </c>
      <c r="B53" s="2">
        <f>'Daily PnL Log'!B362</f>
        <v>44686</v>
      </c>
      <c r="C53" s="11">
        <f>IF('Daily PnL Log'!C362&lt;&gt;"",'Daily PnL Log'!C362,"")</f>
        <v>-21813.7</v>
      </c>
      <c r="D53" s="11">
        <f>IF('Daily PnL Log'!D362&lt;&gt;"",'Daily PnL Log'!D362,"")</f>
        <v>11534.4</v>
      </c>
      <c r="E53" s="11">
        <f>IF('Daily PnL Log'!E362&lt;&gt;"",'Daily PnL Log'!E362,"")</f>
        <v>1155.7</v>
      </c>
      <c r="F53" s="11">
        <f>IF('Daily PnL Log'!F362&lt;&gt;"",'Daily PnL Log'!F362,"")</f>
        <v>9406.4</v>
      </c>
      <c r="G53" s="11">
        <f>IF('Daily PnL Log'!G362&lt;&gt;"",'Daily PnL Log'!G362,"")</f>
        <v>27330.3</v>
      </c>
      <c r="H53" s="11">
        <f>IF('Daily PnL Log'!H362&lt;&gt;"",'Daily PnL Log'!H362,"")</f>
        <v>0</v>
      </c>
      <c r="I53" s="11">
        <f>IF('Daily PnL Log'!I362&lt;&gt;"",'Daily PnL Log'!I362,"")</f>
        <v>0</v>
      </c>
      <c r="J53" s="11">
        <f>IF('Daily PnL Log'!J362&lt;&gt;"",'Daily PnL Log'!J362,"")</f>
        <v>27613.1</v>
      </c>
      <c r="K53" s="11">
        <f>IF('Daily PnL Log'!K362&lt;&gt;"",'Daily PnL Log'!K362,"")</f>
        <v>-48.38</v>
      </c>
      <c r="L53" s="11">
        <f>IF('Daily PnL Log'!L362&lt;&gt;"",'Daily PnL Log'!L362,"")</f>
        <v>-343.62</v>
      </c>
      <c r="M53" s="11">
        <f>IF('Daily PnL Log'!M362&lt;&gt;"",'Daily PnL Log'!M362,"")</f>
        <v>-392</v>
      </c>
      <c r="N53" s="11">
        <f>IF('Daily PnL Log'!N362&lt;&gt;"",'Daily PnL Log'!N362,"")</f>
        <v>27221.1</v>
      </c>
      <c r="O53" s="11">
        <f t="shared" si="3"/>
        <v>35385.199999999997</v>
      </c>
      <c r="P53" s="11">
        <f t="shared" si="3"/>
        <v>13432.199999999999</v>
      </c>
      <c r="Q53" s="11">
        <f t="shared" si="3"/>
        <v>817.2999999999995</v>
      </c>
      <c r="R53" s="11">
        <f t="shared" si="3"/>
        <v>-70095.3</v>
      </c>
      <c r="S53" s="11">
        <f t="shared" si="3"/>
        <v>89884</v>
      </c>
      <c r="T53" s="11">
        <f t="shared" si="3"/>
        <v>0</v>
      </c>
      <c r="U53" s="11">
        <f t="shared" si="3"/>
        <v>0</v>
      </c>
      <c r="V53" s="11">
        <f t="shared" si="3"/>
        <v>69423.399999999994</v>
      </c>
      <c r="W53" s="11">
        <f>IF('Daily PnL Log'!W362&lt;&gt;"",'Daily PnL Log'!W362,"")</f>
        <v>741083</v>
      </c>
      <c r="X53" s="11">
        <f>IF('Daily PnL Log'!X362&lt;&gt;"",'Daily PnL Log'!X362,"")</f>
        <v>3.673151320432394E-2</v>
      </c>
      <c r="Y53" s="11">
        <f>IF('Daily PnL Log'!Y362&lt;&gt;"",'Daily PnL Log'!Y362,"")</f>
        <v>-2500</v>
      </c>
      <c r="Z53" s="11" t="str">
        <f>IF('Daily PnL Log'!AA362&lt;&gt;"",'Daily PnL Log'!AA362,"")</f>
        <v/>
      </c>
      <c r="AA53" s="11">
        <f>IF('Daily PnL Log'!AC362&lt;&gt;"",'Daily PnL Log'!AC362,"")</f>
        <v>193359.34</v>
      </c>
    </row>
    <row r="54" spans="1:27" x14ac:dyDescent="0.25">
      <c r="A54" s="47" t="str">
        <f t="shared" si="2"/>
        <v>May</v>
      </c>
      <c r="B54" s="14">
        <f>'Daily PnL Log'!B363</f>
        <v>44687</v>
      </c>
      <c r="C54" s="13">
        <f>IF('Daily PnL Log'!C363&lt;&gt;"",'Daily PnL Log'!C363,"")</f>
        <v>14187.5</v>
      </c>
      <c r="D54" s="13">
        <f>IF('Daily PnL Log'!D363&lt;&gt;"",'Daily PnL Log'!D363,"")</f>
        <v>2912.5</v>
      </c>
      <c r="E54" s="13">
        <f>IF('Daily PnL Log'!E363&lt;&gt;"",'Daily PnL Log'!E363,"")</f>
        <v>1523.8</v>
      </c>
      <c r="F54" s="13">
        <f>IF('Daily PnL Log'!F363&lt;&gt;"",'Daily PnL Log'!F363,"")</f>
        <v>6682.8</v>
      </c>
      <c r="G54" s="13">
        <f>IF('Daily PnL Log'!G363&lt;&gt;"",'Daily PnL Log'!G363,"")</f>
        <v>-9081.4</v>
      </c>
      <c r="H54" s="13">
        <f>IF('Daily PnL Log'!H363&lt;&gt;"",'Daily PnL Log'!H363,"")</f>
        <v>0</v>
      </c>
      <c r="I54" s="13">
        <f>IF('Daily PnL Log'!I363&lt;&gt;"",'Daily PnL Log'!I363,"")</f>
        <v>0</v>
      </c>
      <c r="J54" s="13">
        <f>IF('Daily PnL Log'!J363&lt;&gt;"",'Daily PnL Log'!J363,"")</f>
        <v>16225.199999999999</v>
      </c>
      <c r="K54" s="13">
        <f>IF('Daily PnL Log'!K363&lt;&gt;"",'Daily PnL Log'!K363,"")</f>
        <v>-80.97</v>
      </c>
      <c r="L54" s="13">
        <f>IF('Daily PnL Log'!L363&lt;&gt;"",'Daily PnL Log'!L363,"")</f>
        <v>-573.39</v>
      </c>
      <c r="M54" s="13">
        <f>IF('Daily PnL Log'!M363&lt;&gt;"",'Daily PnL Log'!M363,"")</f>
        <v>-654.36</v>
      </c>
      <c r="N54" s="13">
        <f>IF('Daily PnL Log'!N363&lt;&gt;"",'Daily PnL Log'!N363,"")</f>
        <v>15570.839999999998</v>
      </c>
      <c r="O54" s="13">
        <f t="shared" si="3"/>
        <v>49572.7</v>
      </c>
      <c r="P54" s="13">
        <f t="shared" si="3"/>
        <v>16344.699999999999</v>
      </c>
      <c r="Q54" s="13">
        <f t="shared" si="3"/>
        <v>2341.0999999999995</v>
      </c>
      <c r="R54" s="13">
        <f t="shared" si="3"/>
        <v>-63412.5</v>
      </c>
      <c r="S54" s="13">
        <f t="shared" si="3"/>
        <v>80802.600000000006</v>
      </c>
      <c r="T54" s="13">
        <f t="shared" si="3"/>
        <v>0</v>
      </c>
      <c r="U54" s="13">
        <f t="shared" si="3"/>
        <v>0</v>
      </c>
      <c r="V54" s="13">
        <f t="shared" si="3"/>
        <v>85648.599999999991</v>
      </c>
      <c r="W54" s="13">
        <f>IF('Daily PnL Log'!W363&lt;&gt;"",'Daily PnL Log'!W363,"")</f>
        <v>739755</v>
      </c>
      <c r="X54" s="13">
        <f>IF('Daily PnL Log'!X363&lt;&gt;"",'Daily PnL Log'!X363,"")</f>
        <v>2.1048644483646611E-2</v>
      </c>
      <c r="Y54" s="13" t="str">
        <f>IF('Daily PnL Log'!Y363&lt;&gt;"",'Daily PnL Log'!Y363,"")</f>
        <v/>
      </c>
      <c r="Z54" s="13" t="str">
        <f>IF('Daily PnL Log'!AA363&lt;&gt;"",'Daily PnL Log'!AA363,"")</f>
        <v/>
      </c>
      <c r="AA54" s="13">
        <f>IF('Daily PnL Log'!AC363&lt;&gt;"",'Daily PnL Log'!AC363,"")</f>
        <v>222463.23</v>
      </c>
    </row>
    <row r="55" spans="1:27" x14ac:dyDescent="0.25">
      <c r="A55" s="48" t="str">
        <f t="shared" si="2"/>
        <v>May</v>
      </c>
      <c r="B55" s="2">
        <f>'Daily PnL Log'!B364</f>
        <v>44690</v>
      </c>
      <c r="C55" s="11">
        <f>IF('Daily PnL Log'!C364&lt;&gt;"",'Daily PnL Log'!C364,"")</f>
        <v>33820.9</v>
      </c>
      <c r="D55" s="11">
        <f>IF('Daily PnL Log'!D364&lt;&gt;"",'Daily PnL Log'!D364,"")</f>
        <v>-3992.2</v>
      </c>
      <c r="E55" s="11">
        <f>IF('Daily PnL Log'!E364&lt;&gt;"",'Daily PnL Log'!E364,"")</f>
        <v>-4271.2</v>
      </c>
      <c r="F55" s="11">
        <f>IF('Daily PnL Log'!F364&lt;&gt;"",'Daily PnL Log'!F364,"")</f>
        <v>37148.5</v>
      </c>
      <c r="G55" s="11">
        <f>IF('Daily PnL Log'!G364&lt;&gt;"",'Daily PnL Log'!G364,"")</f>
        <v>-8666.7000000000007</v>
      </c>
      <c r="H55" s="11">
        <f>IF('Daily PnL Log'!H364&lt;&gt;"",'Daily PnL Log'!H364,"")</f>
        <v>0</v>
      </c>
      <c r="I55" s="11">
        <f>IF('Daily PnL Log'!I364&lt;&gt;"",'Daily PnL Log'!I364,"")</f>
        <v>0</v>
      </c>
      <c r="J55" s="11">
        <f>IF('Daily PnL Log'!J364&lt;&gt;"",'Daily PnL Log'!J364,"")</f>
        <v>54039.3</v>
      </c>
      <c r="K55" s="11">
        <f>IF('Daily PnL Log'!K364&lt;&gt;"",'Daily PnL Log'!K364,"")</f>
        <v>-156.25</v>
      </c>
      <c r="L55" s="11">
        <f>IF('Daily PnL Log'!L364&lt;&gt;"",'Daily PnL Log'!L364,"")</f>
        <v>-1104.23</v>
      </c>
      <c r="M55" s="11">
        <f>IF('Daily PnL Log'!M364&lt;&gt;"",'Daily PnL Log'!M364,"")</f>
        <v>-1260.48</v>
      </c>
      <c r="N55" s="11">
        <f>IF('Daily PnL Log'!N364&lt;&gt;"",'Daily PnL Log'!N364,"")</f>
        <v>52778.82</v>
      </c>
      <c r="O55" s="11">
        <f t="shared" si="3"/>
        <v>83393.600000000006</v>
      </c>
      <c r="P55" s="11">
        <f t="shared" si="3"/>
        <v>12352.5</v>
      </c>
      <c r="Q55" s="11">
        <f t="shared" si="3"/>
        <v>-1930.1000000000004</v>
      </c>
      <c r="R55" s="11">
        <f t="shared" si="3"/>
        <v>-26264</v>
      </c>
      <c r="S55" s="11">
        <f t="shared" si="3"/>
        <v>72135.900000000009</v>
      </c>
      <c r="T55" s="11">
        <f t="shared" si="3"/>
        <v>0</v>
      </c>
      <c r="U55" s="11">
        <f t="shared" si="3"/>
        <v>0</v>
      </c>
      <c r="V55" s="11">
        <f t="shared" si="3"/>
        <v>139687.9</v>
      </c>
      <c r="W55" s="11">
        <f>IF('Daily PnL Log'!W364&lt;&gt;"",'Daily PnL Log'!W364,"")</f>
        <v>625004</v>
      </c>
      <c r="X55" s="11">
        <f>IF('Daily PnL Log'!X364&lt;&gt;"",'Daily PnL Log'!X364,"")</f>
        <v>8.4445571548342091E-2</v>
      </c>
      <c r="Y55" s="11">
        <f>IF('Daily PnL Log'!Y364&lt;&gt;"",'Daily PnL Log'!Y364,"")</f>
        <v>-250</v>
      </c>
      <c r="Z55" s="11" t="str">
        <f>IF('Daily PnL Log'!AA364&lt;&gt;"",'Daily PnL Log'!AA364,"")</f>
        <v/>
      </c>
      <c r="AA55" s="11">
        <f>IF('Daily PnL Log'!AC364&lt;&gt;"",'Daily PnL Log'!AC364,"")</f>
        <v>230855.25</v>
      </c>
    </row>
    <row r="56" spans="1:27" x14ac:dyDescent="0.25">
      <c r="A56" s="47" t="str">
        <f t="shared" si="2"/>
        <v>May</v>
      </c>
      <c r="B56" s="14">
        <f>'Daily PnL Log'!B365</f>
        <v>44691</v>
      </c>
      <c r="C56" s="13">
        <f>IF('Daily PnL Log'!C365&lt;&gt;"",'Daily PnL Log'!C365,"")</f>
        <v>-8027.6</v>
      </c>
      <c r="D56" s="13">
        <f>IF('Daily PnL Log'!D365&lt;&gt;"",'Daily PnL Log'!D365,"")</f>
        <v>-25859.9</v>
      </c>
      <c r="E56" s="13">
        <f>IF('Daily PnL Log'!E365&lt;&gt;"",'Daily PnL Log'!E365,"")</f>
        <v>-12.3</v>
      </c>
      <c r="F56" s="13">
        <f>IF('Daily PnL Log'!F365&lt;&gt;"",'Daily PnL Log'!F365,"")</f>
        <v>-20068.599999999999</v>
      </c>
      <c r="G56" s="13">
        <f>IF('Daily PnL Log'!G365&lt;&gt;"",'Daily PnL Log'!G365,"")</f>
        <v>5285.4</v>
      </c>
      <c r="H56" s="13">
        <f>IF('Daily PnL Log'!H365&lt;&gt;"",'Daily PnL Log'!H365,"")</f>
        <v>0</v>
      </c>
      <c r="I56" s="13">
        <f>IF('Daily PnL Log'!I365&lt;&gt;"",'Daily PnL Log'!I365,"")</f>
        <v>0</v>
      </c>
      <c r="J56" s="13">
        <f>IF('Daily PnL Log'!J365&lt;&gt;"",'Daily PnL Log'!J365,"")</f>
        <v>-48683</v>
      </c>
      <c r="K56" s="13">
        <f>IF('Daily PnL Log'!K365&lt;&gt;"",'Daily PnL Log'!K365,"")</f>
        <v>-48.24</v>
      </c>
      <c r="L56" s="13">
        <f>IF('Daily PnL Log'!L365&lt;&gt;"",'Daily PnL Log'!L365,"")</f>
        <v>-340.63</v>
      </c>
      <c r="M56" s="13">
        <f>IF('Daily PnL Log'!M365&lt;&gt;"",'Daily PnL Log'!M365,"")</f>
        <v>-388.87</v>
      </c>
      <c r="N56" s="13">
        <f>IF('Daily PnL Log'!N365&lt;&gt;"",'Daily PnL Log'!N365,"")</f>
        <v>-49071.87</v>
      </c>
      <c r="O56" s="13">
        <f t="shared" si="3"/>
        <v>75366</v>
      </c>
      <c r="P56" s="13">
        <f t="shared" si="3"/>
        <v>-13507.400000000001</v>
      </c>
      <c r="Q56" s="13">
        <f t="shared" si="3"/>
        <v>-1942.4000000000003</v>
      </c>
      <c r="R56" s="13">
        <f t="shared" si="3"/>
        <v>-46332.6</v>
      </c>
      <c r="S56" s="13">
        <f t="shared" si="3"/>
        <v>77421.3</v>
      </c>
      <c r="T56" s="13">
        <f t="shared" si="3"/>
        <v>0</v>
      </c>
      <c r="U56" s="13">
        <f t="shared" si="3"/>
        <v>0</v>
      </c>
      <c r="V56" s="13">
        <f t="shared" si="3"/>
        <v>91004.9</v>
      </c>
      <c r="W56" s="13">
        <f>IF('Daily PnL Log'!W365&lt;&gt;"",'Daily PnL Log'!W365,"")</f>
        <v>700153</v>
      </c>
      <c r="X56" s="13">
        <f>IF('Daily PnL Log'!X365&lt;&gt;"",'Daily PnL Log'!X365,"")</f>
        <v>-7.0087352335846592E-2</v>
      </c>
      <c r="Y56" s="13">
        <f>IF('Daily PnL Log'!Y365&lt;&gt;"",'Daily PnL Log'!Y365,"")</f>
        <v>-5358.23</v>
      </c>
      <c r="Z56" s="13" t="str">
        <f>IF('Daily PnL Log'!AA365&lt;&gt;"",'Daily PnL Log'!AA365,"")</f>
        <v/>
      </c>
      <c r="AA56" s="13">
        <f>IF('Daily PnL Log'!AC365&lt;&gt;"",'Daily PnL Log'!AC365,"")</f>
        <v>188011.38</v>
      </c>
    </row>
    <row r="57" spans="1:27" x14ac:dyDescent="0.25">
      <c r="A57" s="48" t="str">
        <f t="shared" si="2"/>
        <v>May</v>
      </c>
      <c r="B57" s="2">
        <f>'Daily PnL Log'!B366</f>
        <v>44692</v>
      </c>
      <c r="C57" s="11">
        <f>IF('Daily PnL Log'!C366&lt;&gt;"",'Daily PnL Log'!C366,"")</f>
        <v>-17309.2</v>
      </c>
      <c r="D57" s="11">
        <f>IF('Daily PnL Log'!D366&lt;&gt;"",'Daily PnL Log'!D366,"")</f>
        <v>-547.5</v>
      </c>
      <c r="E57" s="11">
        <f>IF('Daily PnL Log'!E366&lt;&gt;"",'Daily PnL Log'!E366,"")</f>
        <v>5676.4</v>
      </c>
      <c r="F57" s="11">
        <f>IF('Daily PnL Log'!F366&lt;&gt;"",'Daily PnL Log'!F366,"")</f>
        <v>-83087.399999999994</v>
      </c>
      <c r="G57" s="11">
        <f>IF('Daily PnL Log'!G366&lt;&gt;"",'Daily PnL Log'!G366,"")</f>
        <v>2345.6999999999998</v>
      </c>
      <c r="H57" s="11">
        <f>IF('Daily PnL Log'!H366&lt;&gt;"",'Daily PnL Log'!H366,"")</f>
        <v>0</v>
      </c>
      <c r="I57" s="11">
        <f>IF('Daily PnL Log'!I366&lt;&gt;"",'Daily PnL Log'!I366,"")</f>
        <v>0</v>
      </c>
      <c r="J57" s="11">
        <f>IF('Daily PnL Log'!J366&lt;&gt;"",'Daily PnL Log'!J366,"")</f>
        <v>-92922</v>
      </c>
      <c r="K57" s="11">
        <f>IF('Daily PnL Log'!K366&lt;&gt;"",'Daily PnL Log'!K366,"")</f>
        <v>-66.98</v>
      </c>
      <c r="L57" s="11">
        <f>IF('Daily PnL Log'!L366&lt;&gt;"",'Daily PnL Log'!L366,"")</f>
        <v>-474.72</v>
      </c>
      <c r="M57" s="11">
        <f>IF('Daily PnL Log'!M366&lt;&gt;"",'Daily PnL Log'!M366,"")</f>
        <v>-541.70000000000005</v>
      </c>
      <c r="N57" s="11">
        <f>IF('Daily PnL Log'!N366&lt;&gt;"",'Daily PnL Log'!N366,"")</f>
        <v>-93463.7</v>
      </c>
      <c r="O57" s="11">
        <f t="shared" si="3"/>
        <v>58056.800000000003</v>
      </c>
      <c r="P57" s="11">
        <f t="shared" si="3"/>
        <v>-14054.900000000001</v>
      </c>
      <c r="Q57" s="11">
        <f t="shared" si="3"/>
        <v>3733.9999999999991</v>
      </c>
      <c r="R57" s="11">
        <f t="shared" si="3"/>
        <v>-129420</v>
      </c>
      <c r="S57" s="11">
        <f t="shared" si="3"/>
        <v>79767</v>
      </c>
      <c r="T57" s="11">
        <f t="shared" si="3"/>
        <v>0</v>
      </c>
      <c r="U57" s="11">
        <f t="shared" si="3"/>
        <v>0</v>
      </c>
      <c r="V57" s="11">
        <f t="shared" si="3"/>
        <v>-1917.1000000000058</v>
      </c>
      <c r="W57" s="11">
        <f>IF('Daily PnL Log'!W366&lt;&gt;"",'Daily PnL Log'!W366,"")</f>
        <v>695757</v>
      </c>
      <c r="X57" s="11">
        <f>IF('Daily PnL Log'!X366&lt;&gt;"",'Daily PnL Log'!X366,"")</f>
        <v>-0.13433382632154617</v>
      </c>
      <c r="Y57" s="11" t="str">
        <f>IF('Daily PnL Log'!Y366&lt;&gt;"",'Daily PnL Log'!Y366,"")</f>
        <v/>
      </c>
      <c r="Z57" s="11" t="str">
        <f>IF('Daily PnL Log'!AA366&lt;&gt;"",'Daily PnL Log'!AA366,"")</f>
        <v/>
      </c>
      <c r="AA57" s="11">
        <f>IF('Daily PnL Log'!AC366&lt;&gt;"",'Daily PnL Log'!AC366,"")</f>
        <v>90476.68</v>
      </c>
    </row>
    <row r="58" spans="1:27" x14ac:dyDescent="0.25">
      <c r="A58" s="47" t="str">
        <f t="shared" si="2"/>
        <v>May</v>
      </c>
      <c r="B58" s="14">
        <f>'Daily PnL Log'!B367</f>
        <v>44693</v>
      </c>
      <c r="C58" s="13">
        <f>IF('Daily PnL Log'!C367&lt;&gt;"",'Daily PnL Log'!C367,"")</f>
        <v>-14774</v>
      </c>
      <c r="D58" s="13">
        <f>IF('Daily PnL Log'!D367&lt;&gt;"",'Daily PnL Log'!D367,"")</f>
        <v>8931.6</v>
      </c>
      <c r="E58" s="13">
        <f>IF('Daily PnL Log'!E367&lt;&gt;"",'Daily PnL Log'!E367,"")</f>
        <v>-3278.6</v>
      </c>
      <c r="F58" s="13">
        <f>IF('Daily PnL Log'!F367&lt;&gt;"",'Daily PnL Log'!F367,"")</f>
        <v>24991.200000000001</v>
      </c>
      <c r="G58" s="13">
        <f>IF('Daily PnL Log'!G367&lt;&gt;"",'Daily PnL Log'!G367,"")</f>
        <v>23399.5</v>
      </c>
      <c r="H58" s="13">
        <f>IF('Daily PnL Log'!H367&lt;&gt;"",'Daily PnL Log'!H367,"")</f>
        <v>0</v>
      </c>
      <c r="I58" s="13">
        <f>IF('Daily PnL Log'!I367&lt;&gt;"",'Daily PnL Log'!I367,"")</f>
        <v>0</v>
      </c>
      <c r="J58" s="13">
        <f>IF('Daily PnL Log'!J367&lt;&gt;"",'Daily PnL Log'!J367,"")</f>
        <v>39269.699999999997</v>
      </c>
      <c r="K58" s="13">
        <f>IF('Daily PnL Log'!K367&lt;&gt;"",'Daily PnL Log'!K367,"")</f>
        <v>-133.1</v>
      </c>
      <c r="L58" s="13">
        <f>IF('Daily PnL Log'!L367&lt;&gt;"",'Daily PnL Log'!L367,"")</f>
        <v>-942.54</v>
      </c>
      <c r="M58" s="13">
        <f>IF('Daily PnL Log'!M367&lt;&gt;"",'Daily PnL Log'!M367,"")</f>
        <v>-1075.6399999999999</v>
      </c>
      <c r="N58" s="13">
        <f>IF('Daily PnL Log'!N367&lt;&gt;"",'Daily PnL Log'!N367,"")</f>
        <v>38194.06</v>
      </c>
      <c r="O58" s="13">
        <f t="shared" si="3"/>
        <v>43282.8</v>
      </c>
      <c r="P58" s="13">
        <f t="shared" si="3"/>
        <v>-5123.3000000000011</v>
      </c>
      <c r="Q58" s="13">
        <f t="shared" si="3"/>
        <v>455.39999999999918</v>
      </c>
      <c r="R58" s="13">
        <f t="shared" si="3"/>
        <v>-104428.8</v>
      </c>
      <c r="S58" s="13">
        <f t="shared" si="3"/>
        <v>103166.5</v>
      </c>
      <c r="T58" s="13">
        <f t="shared" si="3"/>
        <v>0</v>
      </c>
      <c r="U58" s="13">
        <f t="shared" si="3"/>
        <v>0</v>
      </c>
      <c r="V58" s="13">
        <f t="shared" si="3"/>
        <v>37352.599999999991</v>
      </c>
      <c r="W58" s="13">
        <f>IF('Daily PnL Log'!W367&lt;&gt;"",'Daily PnL Log'!W367,"")</f>
        <v>634944</v>
      </c>
      <c r="X58" s="13">
        <f>IF('Daily PnL Log'!X367&lt;&gt;"",'Daily PnL Log'!X367,"")</f>
        <v>6.0153430853744576E-2</v>
      </c>
      <c r="Y58" s="13" t="str">
        <f>IF('Daily PnL Log'!Y367&lt;&gt;"",'Daily PnL Log'!Y367,"")</f>
        <v/>
      </c>
      <c r="Z58" s="13" t="str">
        <f>IF('Daily PnL Log'!AA367&lt;&gt;"",'Daily PnL Log'!AA367,"")</f>
        <v/>
      </c>
      <c r="AA58" s="13">
        <f>IF('Daily PnL Log'!AC367&lt;&gt;"",'Daily PnL Log'!AC367,"")</f>
        <v>148134.54</v>
      </c>
    </row>
    <row r="59" spans="1:27" x14ac:dyDescent="0.25">
      <c r="A59" s="48" t="str">
        <f t="shared" si="2"/>
        <v>May</v>
      </c>
      <c r="B59" s="2">
        <f>'Daily PnL Log'!B368</f>
        <v>44694</v>
      </c>
      <c r="C59" s="11">
        <f>IF('Daily PnL Log'!C368&lt;&gt;"",'Daily PnL Log'!C368,"")</f>
        <v>4720.3999999999996</v>
      </c>
      <c r="D59" s="11">
        <f>IF('Daily PnL Log'!D368&lt;&gt;"",'Daily PnL Log'!D368,"")</f>
        <v>569.29999999999995</v>
      </c>
      <c r="E59" s="11">
        <f>IF('Daily PnL Log'!E368&lt;&gt;"",'Daily PnL Log'!E368,"")</f>
        <v>-7793.5</v>
      </c>
      <c r="F59" s="11">
        <f>IF('Daily PnL Log'!F368&lt;&gt;"",'Daily PnL Log'!F368,"")</f>
        <v>-47459.1</v>
      </c>
      <c r="G59" s="11">
        <f>IF('Daily PnL Log'!G368&lt;&gt;"",'Daily PnL Log'!G368,"")</f>
        <v>-1007.2</v>
      </c>
      <c r="H59" s="11">
        <f>IF('Daily PnL Log'!H368&lt;&gt;"",'Daily PnL Log'!H368,"")</f>
        <v>0</v>
      </c>
      <c r="I59" s="11">
        <f>IF('Daily PnL Log'!I368&lt;&gt;"",'Daily PnL Log'!I368,"")</f>
        <v>0</v>
      </c>
      <c r="J59" s="11">
        <f>IF('Daily PnL Log'!J368&lt;&gt;"",'Daily PnL Log'!J368,"")</f>
        <v>-50970.1</v>
      </c>
      <c r="K59" s="11">
        <f>IF('Daily PnL Log'!K368&lt;&gt;"",'Daily PnL Log'!K368,"")</f>
        <v>-60.11</v>
      </c>
      <c r="L59" s="11">
        <f>IF('Daily PnL Log'!L368&lt;&gt;"",'Daily PnL Log'!L368,"")</f>
        <v>-427.62</v>
      </c>
      <c r="M59" s="11">
        <f>IF('Daily PnL Log'!M368&lt;&gt;"",'Daily PnL Log'!M368,"")</f>
        <v>-487.73</v>
      </c>
      <c r="N59" s="11">
        <f>IF('Daily PnL Log'!N368&lt;&gt;"",'Daily PnL Log'!N368,"")</f>
        <v>-51457.83</v>
      </c>
      <c r="O59" s="11">
        <f t="shared" si="3"/>
        <v>48003.200000000004</v>
      </c>
      <c r="P59" s="11">
        <f t="shared" si="3"/>
        <v>-4554.0000000000009</v>
      </c>
      <c r="Q59" s="11">
        <f t="shared" si="3"/>
        <v>-7338.1</v>
      </c>
      <c r="R59" s="11">
        <f t="shared" si="3"/>
        <v>-151887.9</v>
      </c>
      <c r="S59" s="11">
        <f t="shared" si="3"/>
        <v>102159.3</v>
      </c>
      <c r="T59" s="11">
        <f t="shared" si="3"/>
        <v>0</v>
      </c>
      <c r="U59" s="11">
        <f t="shared" si="3"/>
        <v>0</v>
      </c>
      <c r="V59" s="11">
        <f t="shared" si="3"/>
        <v>-13617.500000000007</v>
      </c>
      <c r="W59" s="11">
        <f>IF('Daily PnL Log'!W368&lt;&gt;"",'Daily PnL Log'!W368,"")</f>
        <v>775132</v>
      </c>
      <c r="X59" s="11">
        <f>IF('Daily PnL Log'!X368&lt;&gt;"",'Daily PnL Log'!X368,"")</f>
        <v>-6.6385892983388636E-2</v>
      </c>
      <c r="Y59" s="11" t="str">
        <f>IF('Daily PnL Log'!Y368&lt;&gt;"",'Daily PnL Log'!Y368,"")</f>
        <v/>
      </c>
      <c r="Z59" s="11" t="str">
        <f>IF('Daily PnL Log'!AA368&lt;&gt;"",'Daily PnL Log'!AA368,"")</f>
        <v/>
      </c>
      <c r="AA59" s="11">
        <f>IF('Daily PnL Log'!AC368&lt;&gt;"",'Daily PnL Log'!AC368,"")</f>
        <v>80314.31</v>
      </c>
    </row>
    <row r="60" spans="1:27" x14ac:dyDescent="0.25">
      <c r="A60" s="47" t="str">
        <f t="shared" si="2"/>
        <v>May</v>
      </c>
      <c r="B60" s="14">
        <f>'Daily PnL Log'!B369</f>
        <v>44697</v>
      </c>
      <c r="C60" s="13">
        <f>IF('Daily PnL Log'!C369&lt;&gt;"",'Daily PnL Log'!C369,"")</f>
        <v>-11097.6</v>
      </c>
      <c r="D60" s="13">
        <f>IF('Daily PnL Log'!D369&lt;&gt;"",'Daily PnL Log'!D369,"")</f>
        <v>-2557</v>
      </c>
      <c r="E60" s="13">
        <f>IF('Daily PnL Log'!E369&lt;&gt;"",'Daily PnL Log'!E369,"")</f>
        <v>3406.9</v>
      </c>
      <c r="F60" s="13">
        <f>IF('Daily PnL Log'!F369&lt;&gt;"",'Daily PnL Log'!F369,"")</f>
        <v>59788.800000000003</v>
      </c>
      <c r="G60" s="13">
        <f>IF('Daily PnL Log'!G369&lt;&gt;"",'Daily PnL Log'!G369,"")</f>
        <v>130501.2</v>
      </c>
      <c r="H60" s="13">
        <f>IF('Daily PnL Log'!H369&lt;&gt;"",'Daily PnL Log'!H369,"")</f>
        <v>0</v>
      </c>
      <c r="I60" s="13">
        <f>IF('Daily PnL Log'!I369&lt;&gt;"",'Daily PnL Log'!I369,"")</f>
        <v>0</v>
      </c>
      <c r="J60" s="13">
        <f>IF('Daily PnL Log'!J369&lt;&gt;"",'Daily PnL Log'!J369,"")</f>
        <v>180042.3</v>
      </c>
      <c r="K60" s="13">
        <f>IF('Daily PnL Log'!K369&lt;&gt;"",'Daily PnL Log'!K369,"")</f>
        <v>-56.79</v>
      </c>
      <c r="L60" s="13">
        <f>IF('Daily PnL Log'!L369&lt;&gt;"",'Daily PnL Log'!L369,"")</f>
        <v>-401.35</v>
      </c>
      <c r="M60" s="13">
        <f>IF('Daily PnL Log'!M369&lt;&gt;"",'Daily PnL Log'!M369,"")</f>
        <v>-458.14000000000004</v>
      </c>
      <c r="N60" s="13">
        <f>IF('Daily PnL Log'!N369&lt;&gt;"",'Daily PnL Log'!N369,"")</f>
        <v>179584.15999999997</v>
      </c>
      <c r="O60" s="13">
        <f t="shared" si="3"/>
        <v>36905.600000000006</v>
      </c>
      <c r="P60" s="13">
        <f t="shared" si="3"/>
        <v>-7111.0000000000009</v>
      </c>
      <c r="Q60" s="13">
        <f t="shared" si="3"/>
        <v>-3931.2000000000003</v>
      </c>
      <c r="R60" s="13">
        <f t="shared" si="3"/>
        <v>-92099.099999999991</v>
      </c>
      <c r="S60" s="13">
        <f t="shared" si="3"/>
        <v>232660.5</v>
      </c>
      <c r="T60" s="13">
        <f t="shared" si="3"/>
        <v>0</v>
      </c>
      <c r="U60" s="13">
        <f t="shared" si="3"/>
        <v>0</v>
      </c>
      <c r="V60" s="13">
        <f t="shared" si="3"/>
        <v>166424.79999999999</v>
      </c>
      <c r="W60" s="13">
        <f>IF('Daily PnL Log'!W369&lt;&gt;"",'Daily PnL Log'!W369,"")</f>
        <v>605247</v>
      </c>
      <c r="X60" s="13">
        <f>IF('Daily PnL Log'!X369&lt;&gt;"",'Daily PnL Log'!X369,"")</f>
        <v>0.29671218527311988</v>
      </c>
      <c r="Y60" s="13">
        <f>IF('Daily PnL Log'!Y369&lt;&gt;"",'Daily PnL Log'!Y369,"")</f>
        <v>-871.51</v>
      </c>
      <c r="Z60" s="13" t="str">
        <f>IF('Daily PnL Log'!AA369&lt;&gt;"",'Daily PnL Log'!AA369,"")</f>
        <v/>
      </c>
      <c r="AA60" s="13">
        <f>IF('Daily PnL Log'!AC369&lt;&gt;"",'Daily PnL Log'!AC369,"")</f>
        <v>280566.67</v>
      </c>
    </row>
    <row r="61" spans="1:27" x14ac:dyDescent="0.25">
      <c r="A61" s="48" t="str">
        <f t="shared" si="2"/>
        <v>May</v>
      </c>
      <c r="B61" s="2">
        <f>'Daily PnL Log'!B370</f>
        <v>44698</v>
      </c>
      <c r="C61" s="11">
        <f>IF('Daily PnL Log'!C370&lt;&gt;"",'Daily PnL Log'!C370,"")</f>
        <v>38452.199999999997</v>
      </c>
      <c r="D61" s="11">
        <f>IF('Daily PnL Log'!D370&lt;&gt;"",'Daily PnL Log'!D370,"")</f>
        <v>-9638.2999999999993</v>
      </c>
      <c r="E61" s="11">
        <f>IF('Daily PnL Log'!E370&lt;&gt;"",'Daily PnL Log'!E370,"")</f>
        <v>-2136</v>
      </c>
      <c r="F61" s="11">
        <f>IF('Daily PnL Log'!F370&lt;&gt;"",'Daily PnL Log'!F370,"")</f>
        <v>-22588.9</v>
      </c>
      <c r="G61" s="11">
        <f>IF('Daily PnL Log'!G370&lt;&gt;"",'Daily PnL Log'!G370,"")</f>
        <v>-13845.1</v>
      </c>
      <c r="H61" s="11">
        <f>IF('Daily PnL Log'!H370&lt;&gt;"",'Daily PnL Log'!H370,"")</f>
        <v>0</v>
      </c>
      <c r="I61" s="11">
        <f>IF('Daily PnL Log'!I370&lt;&gt;"",'Daily PnL Log'!I370,"")</f>
        <v>0</v>
      </c>
      <c r="J61" s="11">
        <f>IF('Daily PnL Log'!J370&lt;&gt;"",'Daily PnL Log'!J370,"")</f>
        <v>-9756.100000000004</v>
      </c>
      <c r="K61" s="11">
        <f>IF('Daily PnL Log'!K370&lt;&gt;"",'Daily PnL Log'!K370,"")</f>
        <v>-88.32</v>
      </c>
      <c r="L61" s="11">
        <f>IF('Daily PnL Log'!L370&lt;&gt;"",'Daily PnL Log'!L370,"")</f>
        <v>-625.11</v>
      </c>
      <c r="M61" s="11">
        <f>IF('Daily PnL Log'!M370&lt;&gt;"",'Daily PnL Log'!M370,"")</f>
        <v>-713.43000000000006</v>
      </c>
      <c r="N61" s="11">
        <f>IF('Daily PnL Log'!N370&lt;&gt;"",'Daily PnL Log'!N370,"")</f>
        <v>-10469.530000000004</v>
      </c>
      <c r="O61" s="11">
        <f t="shared" si="3"/>
        <v>75357.8</v>
      </c>
      <c r="P61" s="11">
        <f t="shared" si="3"/>
        <v>-16749.3</v>
      </c>
      <c r="Q61" s="11">
        <f t="shared" si="3"/>
        <v>-6067.2000000000007</v>
      </c>
      <c r="R61" s="11">
        <f t="shared" si="3"/>
        <v>-114688</v>
      </c>
      <c r="S61" s="11">
        <f t="shared" si="3"/>
        <v>218815.4</v>
      </c>
      <c r="T61" s="11">
        <f t="shared" si="3"/>
        <v>0</v>
      </c>
      <c r="U61" s="11">
        <f t="shared" si="3"/>
        <v>0</v>
      </c>
      <c r="V61" s="11">
        <f t="shared" si="3"/>
        <v>156668.69999999998</v>
      </c>
      <c r="W61" s="11">
        <f>IF('Daily PnL Log'!W370&lt;&gt;"",'Daily PnL Log'!W370,"")</f>
        <v>598203</v>
      </c>
      <c r="X61" s="11">
        <f>IF('Daily PnL Log'!X370&lt;&gt;"",'Daily PnL Log'!X370,"")</f>
        <v>-1.7501634060678405E-2</v>
      </c>
      <c r="Y61" s="11" t="str">
        <f>IF('Daily PnL Log'!Y370&lt;&gt;"",'Daily PnL Log'!Y370,"")</f>
        <v/>
      </c>
      <c r="Z61" s="11" t="str">
        <f>IF('Daily PnL Log'!AA370&lt;&gt;"",'Daily PnL Log'!AA370,"")</f>
        <v/>
      </c>
      <c r="AA61" s="11">
        <f>IF('Daily PnL Log'!AC370&lt;&gt;"",'Daily PnL Log'!AC370,"")</f>
        <v>223512.24</v>
      </c>
    </row>
    <row r="62" spans="1:27" x14ac:dyDescent="0.25">
      <c r="A62" s="47" t="str">
        <f t="shared" si="2"/>
        <v>May</v>
      </c>
      <c r="B62" s="14">
        <f>'Daily PnL Log'!B371</f>
        <v>44699</v>
      </c>
      <c r="C62" s="13">
        <f>IF('Daily PnL Log'!C371&lt;&gt;"",'Daily PnL Log'!C371,"")</f>
        <v>-22312.3</v>
      </c>
      <c r="D62" s="13">
        <f>IF('Daily PnL Log'!D371&lt;&gt;"",'Daily PnL Log'!D371,"")</f>
        <v>13062.1</v>
      </c>
      <c r="E62" s="13">
        <f>IF('Daily PnL Log'!E371&lt;&gt;"",'Daily PnL Log'!E371,"")</f>
        <v>15469.7</v>
      </c>
      <c r="F62" s="13">
        <f>IF('Daily PnL Log'!F371&lt;&gt;"",'Daily PnL Log'!F371,"")</f>
        <v>47234.1</v>
      </c>
      <c r="G62" s="13">
        <f>IF('Daily PnL Log'!G371&lt;&gt;"",'Daily PnL Log'!G371,"")</f>
        <v>10407.5</v>
      </c>
      <c r="H62" s="13">
        <f>IF('Daily PnL Log'!H371&lt;&gt;"",'Daily PnL Log'!H371,"")</f>
        <v>0</v>
      </c>
      <c r="I62" s="13">
        <f>IF('Daily PnL Log'!I371&lt;&gt;"",'Daily PnL Log'!I371,"")</f>
        <v>0</v>
      </c>
      <c r="J62" s="13">
        <f>IF('Daily PnL Log'!J371&lt;&gt;"",'Daily PnL Log'!J371,"")</f>
        <v>63861.1</v>
      </c>
      <c r="K62" s="13">
        <f>IF('Daily PnL Log'!K371&lt;&gt;"",'Daily PnL Log'!K371,"")</f>
        <v>-120.55</v>
      </c>
      <c r="L62" s="13">
        <f>IF('Daily PnL Log'!L371&lt;&gt;"",'Daily PnL Log'!L371,"")</f>
        <v>-850.71</v>
      </c>
      <c r="M62" s="13">
        <f>IF('Daily PnL Log'!M371&lt;&gt;"",'Daily PnL Log'!M371,"")</f>
        <v>-971.26</v>
      </c>
      <c r="N62" s="13">
        <f>IF('Daily PnL Log'!N371&lt;&gt;"",'Daily PnL Log'!N371,"")</f>
        <v>62889.84</v>
      </c>
      <c r="O62" s="13">
        <f t="shared" si="3"/>
        <v>53045.5</v>
      </c>
      <c r="P62" s="13">
        <f t="shared" si="3"/>
        <v>-3687.1999999999989</v>
      </c>
      <c r="Q62" s="13">
        <f t="shared" si="3"/>
        <v>9402.5</v>
      </c>
      <c r="R62" s="13">
        <f t="shared" si="3"/>
        <v>-67453.899999999994</v>
      </c>
      <c r="S62" s="13">
        <f t="shared" si="3"/>
        <v>229222.9</v>
      </c>
      <c r="T62" s="13">
        <f t="shared" si="3"/>
        <v>0</v>
      </c>
      <c r="U62" s="13">
        <f t="shared" si="3"/>
        <v>0</v>
      </c>
      <c r="V62" s="13">
        <f t="shared" si="3"/>
        <v>220529.8</v>
      </c>
      <c r="W62" s="13">
        <f>IF('Daily PnL Log'!W371&lt;&gt;"",'Daily PnL Log'!W371,"")</f>
        <v>580664</v>
      </c>
      <c r="X62" s="13">
        <f>IF('Daily PnL Log'!X371&lt;&gt;"",'Daily PnL Log'!X371,"")</f>
        <v>0.10830676604714602</v>
      </c>
      <c r="Y62" s="13" t="str">
        <f>IF('Daily PnL Log'!Y371&lt;&gt;"",'Daily PnL Log'!Y371,"")</f>
        <v/>
      </c>
      <c r="Z62" s="13" t="str">
        <f>IF('Daily PnL Log'!AA371&lt;&gt;"",'Daily PnL Log'!AA371,"")</f>
        <v/>
      </c>
      <c r="AA62" s="13">
        <f>IF('Daily PnL Log'!AC371&lt;&gt;"",'Daily PnL Log'!AC371,"")</f>
        <v>285476.98</v>
      </c>
    </row>
    <row r="63" spans="1:27" x14ac:dyDescent="0.25">
      <c r="A63" s="48" t="str">
        <f t="shared" si="2"/>
        <v>May</v>
      </c>
      <c r="B63" s="2">
        <f>'Daily PnL Log'!B372</f>
        <v>44700</v>
      </c>
      <c r="C63" s="11">
        <f>IF('Daily PnL Log'!C372&lt;&gt;"",'Daily PnL Log'!C372,"")</f>
        <v>-1289.3</v>
      </c>
      <c r="D63" s="11">
        <f>IF('Daily PnL Log'!D372&lt;&gt;"",'Daily PnL Log'!D372,"")</f>
        <v>-8764.9</v>
      </c>
      <c r="E63" s="11">
        <f>IF('Daily PnL Log'!E372&lt;&gt;"",'Daily PnL Log'!E372,"")</f>
        <v>211.3</v>
      </c>
      <c r="F63" s="11">
        <f>IF('Daily PnL Log'!F372&lt;&gt;"",'Daily PnL Log'!F372,"")</f>
        <v>26975.7</v>
      </c>
      <c r="G63" s="11">
        <f>IF('Daily PnL Log'!G372&lt;&gt;"",'Daily PnL Log'!G372,"")</f>
        <v>-26709.200000000001</v>
      </c>
      <c r="H63" s="11">
        <f>IF('Daily PnL Log'!H372&lt;&gt;"",'Daily PnL Log'!H372,"")</f>
        <v>0</v>
      </c>
      <c r="I63" s="11">
        <f>IF('Daily PnL Log'!I372&lt;&gt;"",'Daily PnL Log'!I372,"")</f>
        <v>0</v>
      </c>
      <c r="J63" s="11">
        <f>IF('Daily PnL Log'!J372&lt;&gt;"",'Daily PnL Log'!J372,"")</f>
        <v>-9576.3999999999978</v>
      </c>
      <c r="K63" s="11">
        <f>IF('Daily PnL Log'!K372&lt;&gt;"",'Daily PnL Log'!K372,"")</f>
        <v>-99.54</v>
      </c>
      <c r="L63" s="11">
        <f>IF('Daily PnL Log'!L372&lt;&gt;"",'Daily PnL Log'!L372,"")</f>
        <v>-704.95</v>
      </c>
      <c r="M63" s="11">
        <f>IF('Daily PnL Log'!M372&lt;&gt;"",'Daily PnL Log'!M372,"")</f>
        <v>-804.49</v>
      </c>
      <c r="N63" s="11">
        <f>IF('Daily PnL Log'!N372&lt;&gt;"",'Daily PnL Log'!N372,"")</f>
        <v>-10380.889999999998</v>
      </c>
      <c r="O63" s="11">
        <f t="shared" si="3"/>
        <v>51756.2</v>
      </c>
      <c r="P63" s="11">
        <f t="shared" si="3"/>
        <v>-12452.099999999999</v>
      </c>
      <c r="Q63" s="11">
        <f t="shared" si="3"/>
        <v>9613.7999999999993</v>
      </c>
      <c r="R63" s="11">
        <f t="shared" si="3"/>
        <v>-40478.199999999997</v>
      </c>
      <c r="S63" s="11">
        <f t="shared" si="3"/>
        <v>202513.69999999998</v>
      </c>
      <c r="T63" s="11">
        <f t="shared" si="3"/>
        <v>0</v>
      </c>
      <c r="U63" s="11">
        <f t="shared" si="3"/>
        <v>0</v>
      </c>
      <c r="V63" s="11">
        <f t="shared" si="3"/>
        <v>210953.4</v>
      </c>
      <c r="W63" s="11">
        <f>IF('Daily PnL Log'!W372&lt;&gt;"",'Daily PnL Log'!W372,"")</f>
        <v>580950</v>
      </c>
      <c r="X63" s="11">
        <f>IF('Daily PnL Log'!X372&lt;&gt;"",'Daily PnL Log'!X372,"")</f>
        <v>-1.7868818314829154E-2</v>
      </c>
      <c r="Y63" s="11" t="str">
        <f>IF('Daily PnL Log'!Y372&lt;&gt;"",'Daily PnL Log'!Y372,"")</f>
        <v/>
      </c>
      <c r="Z63" s="11" t="str">
        <f>IF('Daily PnL Log'!AA372&lt;&gt;"",'Daily PnL Log'!AA372,"")</f>
        <v/>
      </c>
      <c r="AA63" s="11">
        <f>IF('Daily PnL Log'!AC372&lt;&gt;"",'Daily PnL Log'!AC372,"")</f>
        <v>286908.99</v>
      </c>
    </row>
    <row r="64" spans="1:27" x14ac:dyDescent="0.25">
      <c r="A64" s="47" t="str">
        <f t="shared" si="2"/>
        <v>May</v>
      </c>
      <c r="B64" s="14">
        <f>'Daily PnL Log'!B373</f>
        <v>44701</v>
      </c>
      <c r="C64" s="13">
        <f>IF('Daily PnL Log'!C373&lt;&gt;"",'Daily PnL Log'!C373,"")</f>
        <v>-14149.8</v>
      </c>
      <c r="D64" s="13">
        <f>IF('Daily PnL Log'!D373&lt;&gt;"",'Daily PnL Log'!D373,"")</f>
        <v>3997.9</v>
      </c>
      <c r="E64" s="13">
        <f>IF('Daily PnL Log'!E373&lt;&gt;"",'Daily PnL Log'!E373,"")</f>
        <v>3771.1</v>
      </c>
      <c r="F64" s="13">
        <f>IF('Daily PnL Log'!F373&lt;&gt;"",'Daily PnL Log'!F373,"")</f>
        <v>-37553</v>
      </c>
      <c r="G64" s="13">
        <f>IF('Daily PnL Log'!G373&lt;&gt;"",'Daily PnL Log'!G373,"")</f>
        <v>-10544.4</v>
      </c>
      <c r="H64" s="13">
        <f>IF('Daily PnL Log'!H373&lt;&gt;"",'Daily PnL Log'!H373,"")</f>
        <v>0</v>
      </c>
      <c r="I64" s="13">
        <f>IF('Daily PnL Log'!I373&lt;&gt;"",'Daily PnL Log'!I373,"")</f>
        <v>0</v>
      </c>
      <c r="J64" s="13">
        <f>IF('Daily PnL Log'!J373&lt;&gt;"",'Daily PnL Log'!J373,"")</f>
        <v>-54478.200000000004</v>
      </c>
      <c r="K64" s="13">
        <f>IF('Daily PnL Log'!K373&lt;&gt;"",'Daily PnL Log'!K373,"")</f>
        <v>-265.87</v>
      </c>
      <c r="L64" s="13">
        <f>IF('Daily PnL Log'!L373&lt;&gt;"",'Daily PnL Log'!L373,"")</f>
        <v>-1314.42</v>
      </c>
      <c r="M64" s="13">
        <f>IF('Daily PnL Log'!M373&lt;&gt;"",'Daily PnL Log'!M373,"")</f>
        <v>-1580.29</v>
      </c>
      <c r="N64" s="13">
        <f>IF('Daily PnL Log'!N373&lt;&gt;"",'Daily PnL Log'!N373,"")</f>
        <v>-56058.490000000005</v>
      </c>
      <c r="O64" s="13">
        <f t="shared" si="3"/>
        <v>37606.399999999994</v>
      </c>
      <c r="P64" s="13">
        <f t="shared" si="3"/>
        <v>-8454.1999999999989</v>
      </c>
      <c r="Q64" s="13">
        <f t="shared" si="3"/>
        <v>13384.9</v>
      </c>
      <c r="R64" s="13">
        <f t="shared" si="3"/>
        <v>-78031.199999999997</v>
      </c>
      <c r="S64" s="13">
        <f t="shared" si="3"/>
        <v>191969.3</v>
      </c>
      <c r="T64" s="13">
        <f t="shared" si="3"/>
        <v>0</v>
      </c>
      <c r="U64" s="13">
        <f t="shared" si="3"/>
        <v>0</v>
      </c>
      <c r="V64" s="13">
        <f t="shared" si="3"/>
        <v>156475.19999999998</v>
      </c>
      <c r="W64" s="13">
        <f>IF('Daily PnL Log'!W373&lt;&gt;"",'Daily PnL Log'!W373,"")</f>
        <v>537084</v>
      </c>
      <c r="X64" s="13">
        <f>IF('Daily PnL Log'!X373&lt;&gt;"",'Daily PnL Log'!X373,"")</f>
        <v>-0.10437564701238541</v>
      </c>
      <c r="Y64" s="13" t="str">
        <f>IF('Daily PnL Log'!Y373&lt;&gt;"",'Daily PnL Log'!Y373,"")</f>
        <v/>
      </c>
      <c r="Z64" s="13" t="str">
        <f>IF('Daily PnL Log'!AA373&lt;&gt;"",'Daily PnL Log'!AA373,"")</f>
        <v/>
      </c>
      <c r="AA64" s="13">
        <f>IF('Daily PnL Log'!AC373&lt;&gt;"",'Daily PnL Log'!AC373,"")</f>
        <v>231868.45</v>
      </c>
    </row>
    <row r="65" spans="1:27" x14ac:dyDescent="0.25">
      <c r="A65" s="48" t="str">
        <f t="shared" si="2"/>
        <v>May</v>
      </c>
      <c r="B65" s="2">
        <f>'Daily PnL Log'!B374</f>
        <v>44704</v>
      </c>
      <c r="C65" s="11">
        <f>IF('Daily PnL Log'!C374&lt;&gt;"",'Daily PnL Log'!C374,"")</f>
        <v>15023.9</v>
      </c>
      <c r="D65" s="11">
        <f>IF('Daily PnL Log'!D374&lt;&gt;"",'Daily PnL Log'!D374,"")</f>
        <v>-9142.6</v>
      </c>
      <c r="E65" s="11">
        <f>IF('Daily PnL Log'!E374&lt;&gt;"",'Daily PnL Log'!E374,"")</f>
        <v>-1841.2</v>
      </c>
      <c r="F65" s="11">
        <f>IF('Daily PnL Log'!F374&lt;&gt;"",'Daily PnL Log'!F374,"")</f>
        <v>-10736.7</v>
      </c>
      <c r="G65" s="11">
        <f>IF('Daily PnL Log'!G374&lt;&gt;"",'Daily PnL Log'!G374,"")</f>
        <v>-33989.699999999997</v>
      </c>
      <c r="H65" s="11">
        <f>IF('Daily PnL Log'!H374&lt;&gt;"",'Daily PnL Log'!H374,"")</f>
        <v>0</v>
      </c>
      <c r="I65" s="11">
        <f>IF('Daily PnL Log'!I374&lt;&gt;"",'Daily PnL Log'!I374,"")</f>
        <v>0</v>
      </c>
      <c r="J65" s="11">
        <f>IF('Daily PnL Log'!J374&lt;&gt;"",'Daily PnL Log'!J374,"")</f>
        <v>-40686.299999999996</v>
      </c>
      <c r="K65" s="11">
        <f>IF('Daily PnL Log'!K374&lt;&gt;"",'Daily PnL Log'!K374,"")</f>
        <v>-26.11</v>
      </c>
      <c r="L65" s="11">
        <f>IF('Daily PnL Log'!L374&lt;&gt;"",'Daily PnL Log'!L374,"")</f>
        <v>-184.69</v>
      </c>
      <c r="M65" s="11">
        <f>IF('Daily PnL Log'!M374&lt;&gt;"",'Daily PnL Log'!M374,"")</f>
        <v>-210.8</v>
      </c>
      <c r="N65" s="11">
        <f>IF('Daily PnL Log'!N374&lt;&gt;"",'Daily PnL Log'!N374,"")</f>
        <v>-40897.1</v>
      </c>
      <c r="O65" s="11">
        <f t="shared" si="3"/>
        <v>52630.299999999996</v>
      </c>
      <c r="P65" s="11">
        <f t="shared" si="3"/>
        <v>-17596.8</v>
      </c>
      <c r="Q65" s="11">
        <f t="shared" si="3"/>
        <v>11543.699999999999</v>
      </c>
      <c r="R65" s="11">
        <f t="shared" si="3"/>
        <v>-88767.9</v>
      </c>
      <c r="S65" s="11">
        <f t="shared" si="3"/>
        <v>157979.59999999998</v>
      </c>
      <c r="T65" s="11">
        <f t="shared" si="3"/>
        <v>0</v>
      </c>
      <c r="U65" s="11">
        <f t="shared" si="3"/>
        <v>0</v>
      </c>
      <c r="V65" s="11">
        <f t="shared" si="3"/>
        <v>115788.9</v>
      </c>
      <c r="W65" s="11">
        <f>IF('Daily PnL Log'!W374&lt;&gt;"",'Daily PnL Log'!W374,"")</f>
        <v>593827</v>
      </c>
      <c r="X65" s="11">
        <f>IF('Daily PnL Log'!X374&lt;&gt;"",'Daily PnL Log'!X374,"")</f>
        <v>-6.8870394912996541E-2</v>
      </c>
      <c r="Y65" s="11">
        <f>IF('Daily PnL Log'!Y374&lt;&gt;"",'Daily PnL Log'!Y374,"")</f>
        <v>-450</v>
      </c>
      <c r="Z65" s="11" t="str">
        <f>IF('Daily PnL Log'!AA374&lt;&gt;"",'Daily PnL Log'!AA374,"")</f>
        <v/>
      </c>
      <c r="AA65" s="11">
        <f>IF('Daily PnL Log'!AC374&lt;&gt;"",'Daily PnL Log'!AC374,"")</f>
        <v>203066.4</v>
      </c>
    </row>
    <row r="66" spans="1:27" x14ac:dyDescent="0.25">
      <c r="A66" s="47" t="str">
        <f t="shared" si="2"/>
        <v>May</v>
      </c>
      <c r="B66" s="14">
        <f>'Daily PnL Log'!B375</f>
        <v>44705</v>
      </c>
      <c r="C66" s="13">
        <f>IF('Daily PnL Log'!C375&lt;&gt;"",'Daily PnL Log'!C375,"")</f>
        <v>-11580.9</v>
      </c>
      <c r="D66" s="13">
        <f>IF('Daily PnL Log'!D375&lt;&gt;"",'Daily PnL Log'!D375,"")</f>
        <v>-6911.8</v>
      </c>
      <c r="E66" s="13">
        <f>IF('Daily PnL Log'!E375&lt;&gt;"",'Daily PnL Log'!E375,"")</f>
        <v>-1027.8</v>
      </c>
      <c r="F66" s="13">
        <f>IF('Daily PnL Log'!F375&lt;&gt;"",'Daily PnL Log'!F375,"")</f>
        <v>99999.4</v>
      </c>
      <c r="G66" s="13">
        <f>IF('Daily PnL Log'!G375&lt;&gt;"",'Daily PnL Log'!G375,"")</f>
        <v>-10525.4</v>
      </c>
      <c r="H66" s="13">
        <f>IF('Daily PnL Log'!H375&lt;&gt;"",'Daily PnL Log'!H375,"")</f>
        <v>0</v>
      </c>
      <c r="I66" s="13">
        <f>IF('Daily PnL Log'!I375&lt;&gt;"",'Daily PnL Log'!I375,"")</f>
        <v>0</v>
      </c>
      <c r="J66" s="13">
        <f>IF('Daily PnL Log'!J375&lt;&gt;"",'Daily PnL Log'!J375,"")</f>
        <v>69953.5</v>
      </c>
      <c r="K66" s="13">
        <f>IF('Daily PnL Log'!K375&lt;&gt;"",'Daily PnL Log'!K375,"")</f>
        <v>-64.540000000000006</v>
      </c>
      <c r="L66" s="13">
        <f>IF('Daily PnL Log'!L375&lt;&gt;"",'Daily PnL Log'!L375,"")</f>
        <v>-456.55</v>
      </c>
      <c r="M66" s="13">
        <f>IF('Daily PnL Log'!M375&lt;&gt;"",'Daily PnL Log'!M375,"")</f>
        <v>-521.09</v>
      </c>
      <c r="N66" s="13">
        <f>IF('Daily PnL Log'!N375&lt;&gt;"",'Daily PnL Log'!N375,"")</f>
        <v>69432.41</v>
      </c>
      <c r="O66" s="13">
        <f t="shared" si="3"/>
        <v>41049.399999999994</v>
      </c>
      <c r="P66" s="13">
        <f t="shared" si="3"/>
        <v>-24508.6</v>
      </c>
      <c r="Q66" s="13">
        <f t="shared" si="3"/>
        <v>10515.9</v>
      </c>
      <c r="R66" s="13">
        <f t="shared" si="3"/>
        <v>11231.5</v>
      </c>
      <c r="S66" s="13">
        <f t="shared" si="3"/>
        <v>147454.19999999998</v>
      </c>
      <c r="T66" s="13">
        <f t="shared" si="3"/>
        <v>0</v>
      </c>
      <c r="U66" s="13">
        <f t="shared" si="3"/>
        <v>0</v>
      </c>
      <c r="V66" s="13">
        <f t="shared" si="3"/>
        <v>185742.4</v>
      </c>
      <c r="W66" s="13">
        <f>IF('Daily PnL Log'!W375&lt;&gt;"",'Daily PnL Log'!W375,"")</f>
        <v>756622</v>
      </c>
      <c r="X66" s="13">
        <f>IF('Daily PnL Log'!X375&lt;&gt;"",'Daily PnL Log'!X375,"")</f>
        <v>9.1766311315293503E-2</v>
      </c>
      <c r="Y66" s="13">
        <f>IF('Daily PnL Log'!Y375&lt;&gt;"",'Daily PnL Log'!Y375,"")</f>
        <v>-5158.2299999999996</v>
      </c>
      <c r="Z66" s="13" t="str">
        <f>IF('Daily PnL Log'!AA375&lt;&gt;"",'Daily PnL Log'!AA375,"")</f>
        <v/>
      </c>
      <c r="AA66" s="13">
        <f>IF('Daily PnL Log'!AC375&lt;&gt;"",'Daily PnL Log'!AC375,"")</f>
        <v>284619.81</v>
      </c>
    </row>
    <row r="67" spans="1:27" x14ac:dyDescent="0.25">
      <c r="A67" s="48" t="str">
        <f t="shared" si="2"/>
        <v>May</v>
      </c>
      <c r="B67" s="2">
        <f>'Daily PnL Log'!B376</f>
        <v>44706</v>
      </c>
      <c r="C67" s="11">
        <f>IF('Daily PnL Log'!C376&lt;&gt;"",'Daily PnL Log'!C376,"")</f>
        <v>-1731</v>
      </c>
      <c r="D67" s="11">
        <f>IF('Daily PnL Log'!D376&lt;&gt;"",'Daily PnL Log'!D376,"")</f>
        <v>9250.4</v>
      </c>
      <c r="E67" s="11">
        <f>IF('Daily PnL Log'!E376&lt;&gt;"",'Daily PnL Log'!E376,"")</f>
        <v>7594</v>
      </c>
      <c r="F67" s="11">
        <f>IF('Daily PnL Log'!F376&lt;&gt;"",'Daily PnL Log'!F376,"")</f>
        <v>54346.8</v>
      </c>
      <c r="G67" s="11">
        <f>IF('Daily PnL Log'!G376&lt;&gt;"",'Daily PnL Log'!G376,"")</f>
        <v>20343</v>
      </c>
      <c r="H67" s="11">
        <f>IF('Daily PnL Log'!H376&lt;&gt;"",'Daily PnL Log'!H376,"")</f>
        <v>0</v>
      </c>
      <c r="I67" s="11">
        <f>IF('Daily PnL Log'!I376&lt;&gt;"",'Daily PnL Log'!I376,"")</f>
        <v>0</v>
      </c>
      <c r="J67" s="11">
        <f>IF('Daily PnL Log'!J376&lt;&gt;"",'Daily PnL Log'!J376,"")</f>
        <v>89803.199999999997</v>
      </c>
      <c r="K67" s="11">
        <f>IF('Daily PnL Log'!K376&lt;&gt;"",'Daily PnL Log'!K376,"")</f>
        <v>-76.569999999999993</v>
      </c>
      <c r="L67" s="11">
        <f>IF('Daily PnL Log'!L376&lt;&gt;"",'Daily PnL Log'!L376,"")</f>
        <v>-542.34</v>
      </c>
      <c r="M67" s="11">
        <f>IF('Daily PnL Log'!M376&lt;&gt;"",'Daily PnL Log'!M376,"")</f>
        <v>-618.91000000000008</v>
      </c>
      <c r="N67" s="11">
        <f>IF('Daily PnL Log'!N376&lt;&gt;"",'Daily PnL Log'!N376,"")</f>
        <v>89184.29</v>
      </c>
      <c r="O67" s="11">
        <f t="shared" ref="O67:V69" si="4">IF(C67&lt;&gt;"",O66+C67,"")</f>
        <v>39318.399999999994</v>
      </c>
      <c r="P67" s="11">
        <f t="shared" si="4"/>
        <v>-15258.199999999999</v>
      </c>
      <c r="Q67" s="11">
        <f t="shared" si="4"/>
        <v>18109.900000000001</v>
      </c>
      <c r="R67" s="11">
        <f t="shared" si="4"/>
        <v>65578.3</v>
      </c>
      <c r="S67" s="11">
        <f t="shared" si="4"/>
        <v>167797.19999999998</v>
      </c>
      <c r="T67" s="11">
        <f t="shared" si="4"/>
        <v>0</v>
      </c>
      <c r="U67" s="11">
        <f t="shared" si="4"/>
        <v>0</v>
      </c>
      <c r="V67" s="11">
        <f t="shared" si="4"/>
        <v>275545.59999999998</v>
      </c>
      <c r="W67" s="11">
        <f>IF('Daily PnL Log'!W376&lt;&gt;"",'Daily PnL Log'!W376,"")</f>
        <v>553585</v>
      </c>
      <c r="X67" s="11">
        <f>IF('Daily PnL Log'!X376&lt;&gt;"",'Daily PnL Log'!X376,"")</f>
        <v>0.16110315489039623</v>
      </c>
      <c r="Y67" s="11" t="str">
        <f>IF('Daily PnL Log'!Y376&lt;&gt;"",'Daily PnL Log'!Y376,"")</f>
        <v/>
      </c>
      <c r="Z67" s="11" t="str">
        <f>IF('Daily PnL Log'!AA376&lt;&gt;"",'Daily PnL Log'!AA376,"")</f>
        <v/>
      </c>
      <c r="AA67" s="11">
        <f>IF('Daily PnL Log'!AC376&lt;&gt;"",'Daily PnL Log'!AC376,"")</f>
        <v>392485.15</v>
      </c>
    </row>
    <row r="68" spans="1:27" x14ac:dyDescent="0.25">
      <c r="A68" s="47" t="str">
        <f t="shared" si="2"/>
        <v>May</v>
      </c>
      <c r="B68" s="14">
        <f>'Daily PnL Log'!B377</f>
        <v>44707</v>
      </c>
      <c r="C68" s="13">
        <f>IF('Daily PnL Log'!C377&lt;&gt;"",'Daily PnL Log'!C377,"")</f>
        <v>42108.4</v>
      </c>
      <c r="D68" s="13">
        <f>IF('Daily PnL Log'!D377&lt;&gt;"",'Daily PnL Log'!D377,"")</f>
        <v>22062.2</v>
      </c>
      <c r="E68" s="13">
        <f>IF('Daily PnL Log'!E377&lt;&gt;"",'Daily PnL Log'!E377,"")</f>
        <v>-3967.7</v>
      </c>
      <c r="F68" s="13">
        <f>IF('Daily PnL Log'!F377&lt;&gt;"",'Daily PnL Log'!F377,"")</f>
        <v>-39061.5</v>
      </c>
      <c r="G68" s="13">
        <f>IF('Daily PnL Log'!G377&lt;&gt;"",'Daily PnL Log'!G377,"")</f>
        <v>-27472.799999999999</v>
      </c>
      <c r="H68" s="13">
        <f>IF('Daily PnL Log'!H377&lt;&gt;"",'Daily PnL Log'!H377,"")</f>
        <v>0</v>
      </c>
      <c r="I68" s="13">
        <f>IF('Daily PnL Log'!I377&lt;&gt;"",'Daily PnL Log'!I377,"")</f>
        <v>0</v>
      </c>
      <c r="J68" s="13">
        <f>IF('Daily PnL Log'!J377&lt;&gt;"",'Daily PnL Log'!J377,"")</f>
        <v>-6331.3999999999905</v>
      </c>
      <c r="K68" s="13">
        <f>IF('Daily PnL Log'!K377&lt;&gt;"",'Daily PnL Log'!K377,"")</f>
        <v>-51.4</v>
      </c>
      <c r="L68" s="13">
        <f>IF('Daily PnL Log'!L377&lt;&gt;"",'Daily PnL Log'!L377,"")</f>
        <v>-364.32</v>
      </c>
      <c r="M68" s="13">
        <f>IF('Daily PnL Log'!M377&lt;&gt;"",'Daily PnL Log'!M377,"")</f>
        <v>-415.71999999999997</v>
      </c>
      <c r="N68" s="13">
        <f>IF('Daily PnL Log'!N377&lt;&gt;"",'Daily PnL Log'!N377,"")</f>
        <v>-6747.1199999999908</v>
      </c>
      <c r="O68" s="13">
        <f t="shared" si="4"/>
        <v>81426.799999999988</v>
      </c>
      <c r="P68" s="13">
        <f t="shared" si="4"/>
        <v>6804.0000000000018</v>
      </c>
      <c r="Q68" s="13">
        <f t="shared" si="4"/>
        <v>14142.2</v>
      </c>
      <c r="R68" s="13">
        <f t="shared" si="4"/>
        <v>26516.800000000003</v>
      </c>
      <c r="S68" s="13">
        <f t="shared" si="4"/>
        <v>140324.4</v>
      </c>
      <c r="T68" s="13">
        <f t="shared" si="4"/>
        <v>0</v>
      </c>
      <c r="U68" s="13">
        <f t="shared" si="4"/>
        <v>0</v>
      </c>
      <c r="V68" s="13">
        <f t="shared" si="4"/>
        <v>269214.2</v>
      </c>
      <c r="W68" s="13">
        <f>IF('Daily PnL Log'!W377&lt;&gt;"",'Daily PnL Log'!W377,"")</f>
        <v>513290</v>
      </c>
      <c r="X68" s="13">
        <f>IF('Daily PnL Log'!X377&lt;&gt;"",'Daily PnL Log'!X377,"")</f>
        <v>-1.3144849889925755E-2</v>
      </c>
      <c r="Y68" s="13" t="str">
        <f>IF('Daily PnL Log'!Y377&lt;&gt;"",'Daily PnL Log'!Y377,"")</f>
        <v/>
      </c>
      <c r="Z68" s="13" t="str">
        <f>IF('Daily PnL Log'!AA377&lt;&gt;"",'Daily PnL Log'!AA377,"")</f>
        <v/>
      </c>
      <c r="AA68" s="13">
        <f>IF('Daily PnL Log'!AC377&lt;&gt;"",'Daily PnL Log'!AC377,"")</f>
        <v>377910.18</v>
      </c>
    </row>
    <row r="69" spans="1:27" x14ac:dyDescent="0.25">
      <c r="A69" s="48" t="str">
        <f t="shared" si="2"/>
        <v>May</v>
      </c>
      <c r="B69" s="2">
        <f>'Daily PnL Log'!B378</f>
        <v>44708</v>
      </c>
      <c r="C69" s="11">
        <f>IF('Daily PnL Log'!C378&lt;&gt;"",'Daily PnL Log'!C378,"")</f>
        <v>4215</v>
      </c>
      <c r="D69" s="11">
        <f>IF('Daily PnL Log'!D378&lt;&gt;"",'Daily PnL Log'!D378,"")</f>
        <v>94.8</v>
      </c>
      <c r="E69" s="11">
        <f>IF('Daily PnL Log'!E378&lt;&gt;"",'Daily PnL Log'!E378,"")</f>
        <v>-8655.9</v>
      </c>
      <c r="F69" s="11">
        <f>IF('Daily PnL Log'!F378&lt;&gt;"",'Daily PnL Log'!F378,"")</f>
        <v>2080.6999999999998</v>
      </c>
      <c r="G69" s="11">
        <f>IF('Daily PnL Log'!G378&lt;&gt;"",'Daily PnL Log'!G378,"")</f>
        <v>23287.9</v>
      </c>
      <c r="H69" s="11">
        <f>IF('Daily PnL Log'!H378&lt;&gt;"",'Daily PnL Log'!H378,"")</f>
        <v>0</v>
      </c>
      <c r="I69" s="11">
        <f>IF('Daily PnL Log'!I378&lt;&gt;"",'Daily PnL Log'!I378,"")</f>
        <v>0</v>
      </c>
      <c r="J69" s="11">
        <f>IF('Daily PnL Log'!J378&lt;&gt;"",'Daily PnL Log'!J378,"")</f>
        <v>21022.5</v>
      </c>
      <c r="K69" s="11">
        <f>IF('Daily PnL Log'!K378&lt;&gt;"",'Daily PnL Log'!K378,"")</f>
        <v>-27.97</v>
      </c>
      <c r="L69" s="11">
        <f>IF('Daily PnL Log'!L378&lt;&gt;"",'Daily PnL Log'!L378,"")</f>
        <v>-197.8</v>
      </c>
      <c r="M69" s="11">
        <f>IF('Daily PnL Log'!M378&lt;&gt;"",'Daily PnL Log'!M378,"")</f>
        <v>-225.77</v>
      </c>
      <c r="N69" s="11">
        <f>IF('Daily PnL Log'!N378&lt;&gt;"",'Daily PnL Log'!N378,"")</f>
        <v>20796.73</v>
      </c>
      <c r="O69" s="11">
        <f t="shared" si="4"/>
        <v>85641.799999999988</v>
      </c>
      <c r="P69" s="11">
        <f t="shared" si="4"/>
        <v>6898.800000000002</v>
      </c>
      <c r="Q69" s="11">
        <f t="shared" si="4"/>
        <v>5486.3000000000011</v>
      </c>
      <c r="R69" s="11">
        <f t="shared" si="4"/>
        <v>28597.500000000004</v>
      </c>
      <c r="S69" s="11">
        <f t="shared" si="4"/>
        <v>163612.29999999999</v>
      </c>
      <c r="T69" s="11">
        <f t="shared" si="4"/>
        <v>0</v>
      </c>
      <c r="U69" s="11">
        <f t="shared" si="4"/>
        <v>0</v>
      </c>
      <c r="V69" s="11">
        <f t="shared" si="4"/>
        <v>290236.7</v>
      </c>
      <c r="W69" s="11">
        <f>IF('Daily PnL Log'!W378&lt;&gt;"",'Daily PnL Log'!W378,"")</f>
        <v>551494</v>
      </c>
      <c r="X69" s="11">
        <f>IF('Daily PnL Log'!X378&lt;&gt;"",'Daily PnL Log'!X378,"")</f>
        <v>3.7709802826504005E-2</v>
      </c>
      <c r="Y69" s="11" t="str">
        <f>IF('Daily PnL Log'!Y378&lt;&gt;"",'Daily PnL Log'!Y378,"")</f>
        <v/>
      </c>
      <c r="Z69" s="11" t="str">
        <f>IF('Daily PnL Log'!AA378&lt;&gt;"",'Daily PnL Log'!AA378,"")</f>
        <v/>
      </c>
      <c r="AA69" s="11">
        <f>IF('Daily PnL Log'!AC378&lt;&gt;"",'Daily PnL Log'!AC378,"")</f>
        <v>371850.41</v>
      </c>
    </row>
    <row r="70" spans="1:27" x14ac:dyDescent="0.25">
      <c r="A70" s="47" t="str">
        <f t="shared" si="2"/>
        <v>May</v>
      </c>
      <c r="B70" s="14">
        <f>'Daily PnL Log'!B379</f>
        <v>44712</v>
      </c>
      <c r="C70" s="13">
        <f>IF('Daily PnL Log'!C379&lt;&gt;"",'Daily PnL Log'!C379,"")</f>
        <v>111985.5</v>
      </c>
      <c r="D70" s="13">
        <f>IF('Daily PnL Log'!D379&lt;&gt;"",'Daily PnL Log'!D379,"")</f>
        <v>-18808.7</v>
      </c>
      <c r="E70" s="13">
        <f>IF('Daily PnL Log'!E379&lt;&gt;"",'Daily PnL Log'!E379,"")</f>
        <v>-6940.8</v>
      </c>
      <c r="F70" s="13">
        <f>IF('Daily PnL Log'!F379&lt;&gt;"",'Daily PnL Log'!F379,"")</f>
        <v>58422.8</v>
      </c>
      <c r="G70" s="13">
        <f>IF('Daily PnL Log'!G379&lt;&gt;"",'Daily PnL Log'!G379,"")</f>
        <v>35513</v>
      </c>
      <c r="H70" s="13">
        <f>IF('Daily PnL Log'!H379&lt;&gt;"",'Daily PnL Log'!H379,"")</f>
        <v>0</v>
      </c>
      <c r="I70" s="13">
        <f>IF('Daily PnL Log'!I379&lt;&gt;"",'Daily PnL Log'!I379,"")</f>
        <v>0</v>
      </c>
      <c r="J70" s="13">
        <f>IF('Daily PnL Log'!J379&lt;&gt;"",'Daily PnL Log'!J379,"")</f>
        <v>180171.8</v>
      </c>
      <c r="K70" s="13">
        <f>IF('Daily PnL Log'!K379&lt;&gt;"",'Daily PnL Log'!K379,"")</f>
        <v>-157.91999999999999</v>
      </c>
      <c r="L70" s="13">
        <f>IF('Daily PnL Log'!L379&lt;&gt;"",'Daily PnL Log'!L379,"")</f>
        <v>-1116.19</v>
      </c>
      <c r="M70" s="13">
        <f>IF('Daily PnL Log'!M379&lt;&gt;"",'Daily PnL Log'!M379,"")</f>
        <v>-1274.1100000000001</v>
      </c>
      <c r="N70" s="13">
        <f>IF('Daily PnL Log'!N379&lt;&gt;"",'Daily PnL Log'!N379,"")</f>
        <v>178897.69</v>
      </c>
      <c r="O70" s="13">
        <f t="shared" ref="O70:V70" si="5">IF(C70&lt;&gt;"",O69+C70,"")</f>
        <v>197627.3</v>
      </c>
      <c r="P70" s="13">
        <f t="shared" si="5"/>
        <v>-11909.899999999998</v>
      </c>
      <c r="Q70" s="13">
        <f t="shared" si="5"/>
        <v>-1454.4999999999991</v>
      </c>
      <c r="R70" s="13">
        <f t="shared" si="5"/>
        <v>87020.3</v>
      </c>
      <c r="S70" s="13">
        <f t="shared" si="5"/>
        <v>199125.3</v>
      </c>
      <c r="T70" s="13">
        <f t="shared" si="5"/>
        <v>0</v>
      </c>
      <c r="U70" s="13">
        <f t="shared" si="5"/>
        <v>0</v>
      </c>
      <c r="V70" s="13">
        <f t="shared" si="5"/>
        <v>470408.5</v>
      </c>
      <c r="W70" s="13">
        <f>IF('Daily PnL Log'!W379&lt;&gt;"",'Daily PnL Log'!W379,"")</f>
        <v>519428</v>
      </c>
      <c r="X70" s="13">
        <f>IF('Daily PnL Log'!X379&lt;&gt;"",'Daily PnL Log'!X379,"")</f>
        <v>0.3444128733914999</v>
      </c>
      <c r="Y70" s="13" t="str">
        <f>IF('Daily PnL Log'!Y379&lt;&gt;"",'Daily PnL Log'!Y379,"")</f>
        <v/>
      </c>
      <c r="Z70" s="13" t="str">
        <f>IF('Daily PnL Log'!AA379&lt;&gt;"",'Daily PnL Log'!AA379,"")</f>
        <v/>
      </c>
      <c r="AA70" s="13">
        <f>IF('Daily PnL Log'!AC379&lt;&gt;"",'Daily PnL Log'!AC379,"")</f>
        <v>579674.30000000005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7"/>
  <dimension ref="A2:AA82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0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9.285156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109132.40000000001</v>
      </c>
    </row>
    <row r="8" spans="1:2" ht="18.75" x14ac:dyDescent="0.3">
      <c r="A8" s="55" t="s">
        <v>6</v>
      </c>
      <c r="B8" s="56">
        <f>K48</f>
        <v>-2014.9600000000003</v>
      </c>
    </row>
    <row r="9" spans="1:2" ht="18.75" x14ac:dyDescent="0.3">
      <c r="A9" s="55" t="s">
        <v>30</v>
      </c>
      <c r="B9" s="56">
        <f>L48</f>
        <v>-12747.739999999998</v>
      </c>
    </row>
    <row r="10" spans="1:2" ht="18.75" x14ac:dyDescent="0.3">
      <c r="A10" s="55" t="s">
        <v>11</v>
      </c>
      <c r="B10" s="56">
        <f>Y48</f>
        <v>-41958.5</v>
      </c>
    </row>
    <row r="11" spans="1:2" ht="18.75" x14ac:dyDescent="0.3">
      <c r="A11" s="57" t="s">
        <v>18</v>
      </c>
      <c r="B11" s="54">
        <f>B7+(B8+B9+B10)</f>
        <v>52411.200000000012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824993.65</v>
      </c>
    </row>
    <row r="15" spans="1:2" ht="18.75" x14ac:dyDescent="0.3">
      <c r="A15" s="60" t="s">
        <v>15</v>
      </c>
      <c r="B15" s="63">
        <f>B11/B14</f>
        <v>6.3529216255179669E-2</v>
      </c>
    </row>
    <row r="16" spans="1:2" ht="18.75" x14ac:dyDescent="0.3">
      <c r="A16" s="60" t="s">
        <v>17</v>
      </c>
      <c r="B16" s="63">
        <f>X48</f>
        <v>4.7733113157612458E-2</v>
      </c>
    </row>
    <row r="17" spans="1:2" ht="18.75" x14ac:dyDescent="0.3">
      <c r="A17" s="60" t="s">
        <v>31</v>
      </c>
      <c r="B17" s="64">
        <f>B15/B16</f>
        <v>1.3309254740081427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37167.700000000012</v>
      </c>
      <c r="D48" s="41">
        <f t="shared" si="0"/>
        <v>28152.300000000003</v>
      </c>
      <c r="E48" s="41">
        <f t="shared" si="0"/>
        <v>28847.9</v>
      </c>
      <c r="F48" s="41">
        <f t="shared" si="0"/>
        <v>183012.7</v>
      </c>
      <c r="G48" s="41">
        <f t="shared" si="0"/>
        <v>-168048.2</v>
      </c>
      <c r="H48" s="41">
        <f t="shared" si="0"/>
        <v>0</v>
      </c>
      <c r="I48" s="41">
        <f t="shared" si="0"/>
        <v>0</v>
      </c>
      <c r="J48" s="41">
        <f t="shared" si="0"/>
        <v>109132.40000000001</v>
      </c>
      <c r="K48" s="41">
        <f t="shared" si="0"/>
        <v>-2014.9600000000003</v>
      </c>
      <c r="L48" s="41">
        <f t="shared" si="0"/>
        <v>-12747.739999999998</v>
      </c>
      <c r="M48" s="41">
        <f t="shared" si="0"/>
        <v>-14762.699999999997</v>
      </c>
      <c r="N48" s="41">
        <f t="shared" si="0"/>
        <v>94369.700000000026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824993.65</v>
      </c>
      <c r="X48" s="44">
        <f>_xlfn.STDEV.P(X50:X69)</f>
        <v>4.7733113157612458E-2</v>
      </c>
      <c r="Y48" s="41">
        <f>SUM(Y50:Y69)</f>
        <v>-41958.5</v>
      </c>
      <c r="Z48" s="41">
        <f>SUM(Z50:Z69)</f>
        <v>-303659.84999999998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Apr</v>
      </c>
      <c r="B50" s="14">
        <f>'Daily PnL Log'!B339</f>
        <v>44652</v>
      </c>
      <c r="C50" s="13">
        <f>IF('Daily PnL Log'!C339&lt;&gt;"",'Daily PnL Log'!C339,"")</f>
        <v>17234</v>
      </c>
      <c r="D50" s="13">
        <f>IF('Daily PnL Log'!D339&lt;&gt;"",'Daily PnL Log'!D339,"")</f>
        <v>7157.5</v>
      </c>
      <c r="E50" s="13">
        <f>IF('Daily PnL Log'!E339&lt;&gt;"",'Daily PnL Log'!E339,"")</f>
        <v>2683.9</v>
      </c>
      <c r="F50" s="13">
        <f>IF('Daily PnL Log'!F339&lt;&gt;"",'Daily PnL Log'!F339,"")</f>
        <v>30466.799999999999</v>
      </c>
      <c r="G50" s="13">
        <f>IF('Daily PnL Log'!G339&lt;&gt;"",'Daily PnL Log'!G339,"")</f>
        <v>-21612.1</v>
      </c>
      <c r="H50" s="13">
        <f>IF('Daily PnL Log'!H339&lt;&gt;"",'Daily PnL Log'!H339,"")</f>
        <v>0</v>
      </c>
      <c r="I50" s="13">
        <f>IF('Daily PnL Log'!I339&lt;&gt;"",'Daily PnL Log'!I339,"")</f>
        <v>0</v>
      </c>
      <c r="J50" s="13">
        <f>IF('Daily PnL Log'!J339&lt;&gt;"",'Daily PnL Log'!J339,"")</f>
        <v>35930.1</v>
      </c>
      <c r="K50" s="13">
        <f>IF('Daily PnL Log'!K339&lt;&gt;"",'Daily PnL Log'!K339,"")</f>
        <v>-75.88</v>
      </c>
      <c r="L50" s="13">
        <f>IF('Daily PnL Log'!L339&lt;&gt;"",'Daily PnL Log'!L339,"")</f>
        <v>-536.13</v>
      </c>
      <c r="M50" s="13">
        <f>IF('Daily PnL Log'!M339&lt;&gt;"",'Daily PnL Log'!M339,"")</f>
        <v>-612.01</v>
      </c>
      <c r="N50" s="13">
        <f>IF('Daily PnL Log'!N339&lt;&gt;"",'Daily PnL Log'!N339,"")</f>
        <v>35318.089999999997</v>
      </c>
      <c r="O50" s="13">
        <f t="shared" ref="O50:U50" si="1">C50</f>
        <v>17234</v>
      </c>
      <c r="P50" s="13">
        <f t="shared" si="1"/>
        <v>7157.5</v>
      </c>
      <c r="Q50" s="13">
        <f t="shared" si="1"/>
        <v>2683.9</v>
      </c>
      <c r="R50" s="13">
        <f t="shared" si="1"/>
        <v>30466.799999999999</v>
      </c>
      <c r="S50" s="13">
        <f t="shared" si="1"/>
        <v>-21612.1</v>
      </c>
      <c r="T50" s="13">
        <f t="shared" si="1"/>
        <v>0</v>
      </c>
      <c r="U50" s="13">
        <f t="shared" si="1"/>
        <v>0</v>
      </c>
      <c r="V50" s="13">
        <f>SUM(O50:T50)</f>
        <v>35930.1</v>
      </c>
      <c r="W50" s="13">
        <f>IF('Daily PnL Log'!W339&lt;&gt;"",'Daily PnL Log'!W339,"")</f>
        <v>1378652</v>
      </c>
      <c r="X50" s="13">
        <f>IF('Daily PnL Log'!X339&lt;&gt;"",'Daily PnL Log'!X339,"")</f>
        <v>2.5617842646295075E-2</v>
      </c>
      <c r="Y50" s="13">
        <f>IF('Daily PnL Log'!Y339&lt;&gt;"",'Daily PnL Log'!Y339,"")</f>
        <v>-569.78</v>
      </c>
      <c r="Z50" s="13" t="str">
        <f>IF('Daily PnL Log'!AA339&lt;&gt;"",'Daily PnL Log'!AA339,"")</f>
        <v/>
      </c>
      <c r="AA50" s="13">
        <f>IF('Daily PnL Log'!AC339&lt;&gt;"",'Daily PnL Log'!AC339,"")</f>
        <v>348397.39</v>
      </c>
    </row>
    <row r="51" spans="1:27" x14ac:dyDescent="0.25">
      <c r="A51" s="48" t="str">
        <f t="shared" ref="A51:A69" si="2">TEXT(B51,"mmm")</f>
        <v>Apr</v>
      </c>
      <c r="B51" s="2">
        <f>'Daily PnL Log'!B340</f>
        <v>44655</v>
      </c>
      <c r="C51" s="11">
        <f>IF('Daily PnL Log'!C340&lt;&gt;"",'Daily PnL Log'!C340,"")</f>
        <v>12408.9</v>
      </c>
      <c r="D51" s="11">
        <f>IF('Daily PnL Log'!D340&lt;&gt;"",'Daily PnL Log'!D340,"")</f>
        <v>32768</v>
      </c>
      <c r="E51" s="11">
        <f>IF('Daily PnL Log'!E340&lt;&gt;"",'Daily PnL Log'!E340,"")</f>
        <v>-498</v>
      </c>
      <c r="F51" s="11">
        <f>IF('Daily PnL Log'!F340&lt;&gt;"",'Daily PnL Log'!F340,"")</f>
        <v>786.3</v>
      </c>
      <c r="G51" s="11">
        <f>IF('Daily PnL Log'!G340&lt;&gt;"",'Daily PnL Log'!G340,"")</f>
        <v>36483.9</v>
      </c>
      <c r="H51" s="11">
        <f>IF('Daily PnL Log'!H340&lt;&gt;"",'Daily PnL Log'!H340,"")</f>
        <v>0</v>
      </c>
      <c r="I51" s="11">
        <f>IF('Daily PnL Log'!I340&lt;&gt;"",'Daily PnL Log'!I340,"")</f>
        <v>0</v>
      </c>
      <c r="J51" s="11">
        <f>IF('Daily PnL Log'!J340&lt;&gt;"",'Daily PnL Log'!J340,"")</f>
        <v>81949.100000000006</v>
      </c>
      <c r="K51" s="11">
        <f>IF('Daily PnL Log'!K340&lt;&gt;"",'Daily PnL Log'!K340,"")</f>
        <v>-46.31</v>
      </c>
      <c r="L51" s="11">
        <f>IF('Daily PnL Log'!L340&lt;&gt;"",'Daily PnL Log'!L340,"")</f>
        <v>-327.52</v>
      </c>
      <c r="M51" s="11">
        <f>IF('Daily PnL Log'!M340&lt;&gt;"",'Daily PnL Log'!M340,"")</f>
        <v>-373.83</v>
      </c>
      <c r="N51" s="11">
        <f>IF('Daily PnL Log'!N340&lt;&gt;"",'Daily PnL Log'!N340,"")</f>
        <v>81575.27</v>
      </c>
      <c r="O51" s="11">
        <f t="shared" ref="O51:V66" si="3">IF(C51&lt;&gt;"",O50+C51,"")</f>
        <v>29642.9</v>
      </c>
      <c r="P51" s="11">
        <f t="shared" si="3"/>
        <v>39925.5</v>
      </c>
      <c r="Q51" s="11">
        <f t="shared" si="3"/>
        <v>2185.9</v>
      </c>
      <c r="R51" s="11">
        <f t="shared" si="3"/>
        <v>31253.1</v>
      </c>
      <c r="S51" s="11">
        <f t="shared" si="3"/>
        <v>14871.800000000003</v>
      </c>
      <c r="T51" s="11">
        <f t="shared" si="3"/>
        <v>0</v>
      </c>
      <c r="U51" s="11">
        <f t="shared" si="3"/>
        <v>0</v>
      </c>
      <c r="V51" s="11">
        <f t="shared" si="3"/>
        <v>117879.20000000001</v>
      </c>
      <c r="W51" s="11">
        <f>IF('Daily PnL Log'!W340&lt;&gt;"",'Daily PnL Log'!W340,"")</f>
        <v>1033793</v>
      </c>
      <c r="X51" s="16">
        <f>IF('Daily PnL Log'!X340&lt;&gt;"",'Daily PnL Log'!X340,"")</f>
        <v>7.8908708029557184E-2</v>
      </c>
      <c r="Y51" s="11" t="str">
        <f>IF('Daily PnL Log'!Y340&lt;&gt;"",'Daily PnL Log'!Y340,"")</f>
        <v/>
      </c>
      <c r="Z51" s="11">
        <f>IF('Daily PnL Log'!AA340&lt;&gt;"",'Daily PnL Log'!AA340,"")</f>
        <v>-303659.84999999998</v>
      </c>
      <c r="AA51" s="11">
        <f>IF('Daily PnL Log'!AC340&lt;&gt;"",'Daily PnL Log'!AC340,"")</f>
        <v>118672.21</v>
      </c>
    </row>
    <row r="52" spans="1:27" x14ac:dyDescent="0.25">
      <c r="A52" s="47" t="str">
        <f t="shared" si="2"/>
        <v>Apr</v>
      </c>
      <c r="B52" s="14">
        <f>'Daily PnL Log'!B341</f>
        <v>44656</v>
      </c>
      <c r="C52" s="13">
        <f>IF('Daily PnL Log'!C341&lt;&gt;"",'Daily PnL Log'!C341,"")</f>
        <v>18126.5</v>
      </c>
      <c r="D52" s="13">
        <f>IF('Daily PnL Log'!D341&lt;&gt;"",'Daily PnL Log'!D341,"")</f>
        <v>-19108.099999999999</v>
      </c>
      <c r="E52" s="13">
        <f>IF('Daily PnL Log'!E341&lt;&gt;"",'Daily PnL Log'!E341,"")</f>
        <v>1787.1</v>
      </c>
      <c r="F52" s="13">
        <f>IF('Daily PnL Log'!F341&lt;&gt;"",'Daily PnL Log'!F341,"")</f>
        <v>14879.3</v>
      </c>
      <c r="G52" s="13">
        <f>IF('Daily PnL Log'!G341&lt;&gt;"",'Daily PnL Log'!G341,"")</f>
        <v>-20310.3</v>
      </c>
      <c r="H52" s="13">
        <f>IF('Daily PnL Log'!H341&lt;&gt;"",'Daily PnL Log'!H341,"")</f>
        <v>0</v>
      </c>
      <c r="I52" s="13">
        <f>IF('Daily PnL Log'!I341&lt;&gt;"",'Daily PnL Log'!I341,"")</f>
        <v>0</v>
      </c>
      <c r="J52" s="13">
        <f>IF('Daily PnL Log'!J341&lt;&gt;"",'Daily PnL Log'!J341,"")</f>
        <v>-4625.4999999999982</v>
      </c>
      <c r="K52" s="13">
        <f>IF('Daily PnL Log'!K341&lt;&gt;"",'Daily PnL Log'!K341,"")</f>
        <v>-160.32</v>
      </c>
      <c r="L52" s="13">
        <f>IF('Daily PnL Log'!L341&lt;&gt;"",'Daily PnL Log'!L341,"")</f>
        <v>-1134.5899999999999</v>
      </c>
      <c r="M52" s="13">
        <f>IF('Daily PnL Log'!M341&lt;&gt;"",'Daily PnL Log'!M341,"")</f>
        <v>-1294.9099999999999</v>
      </c>
      <c r="N52" s="13">
        <f>IF('Daily PnL Log'!N341&lt;&gt;"",'Daily PnL Log'!N341,"")</f>
        <v>-5920.409999999998</v>
      </c>
      <c r="O52" s="13">
        <f t="shared" si="3"/>
        <v>47769.4</v>
      </c>
      <c r="P52" s="13">
        <f t="shared" si="3"/>
        <v>20817.400000000001</v>
      </c>
      <c r="Q52" s="13">
        <f t="shared" si="3"/>
        <v>3973</v>
      </c>
      <c r="R52" s="13">
        <f t="shared" si="3"/>
        <v>46132.399999999994</v>
      </c>
      <c r="S52" s="13">
        <f t="shared" si="3"/>
        <v>-5438.4999999999964</v>
      </c>
      <c r="T52" s="13">
        <f t="shared" si="3"/>
        <v>0</v>
      </c>
      <c r="U52" s="13">
        <f t="shared" si="3"/>
        <v>0</v>
      </c>
      <c r="V52" s="13">
        <f t="shared" si="3"/>
        <v>113253.70000000001</v>
      </c>
      <c r="W52" s="13">
        <f>IF('Daily PnL Log'!W341&lt;&gt;"",'Daily PnL Log'!W341,"")</f>
        <v>730495</v>
      </c>
      <c r="X52" s="15">
        <f>IF('Daily PnL Log'!X341&lt;&gt;"",'Daily PnL Log'!X341,"")</f>
        <v>-8.1046550626629865E-3</v>
      </c>
      <c r="Y52" s="13" t="str">
        <f>IF('Daily PnL Log'!Y341&lt;&gt;"",'Daily PnL Log'!Y341,"")</f>
        <v/>
      </c>
      <c r="Z52" s="13" t="str">
        <f>IF('Daily PnL Log'!AA341&lt;&gt;"",'Daily PnL Log'!AA341,"")</f>
        <v/>
      </c>
      <c r="AA52" s="13">
        <f>IF('Daily PnL Log'!AC341&lt;&gt;"",'Daily PnL Log'!AC341,"")</f>
        <v>138228.29999999999</v>
      </c>
    </row>
    <row r="53" spans="1:27" x14ac:dyDescent="0.25">
      <c r="A53" s="48" t="str">
        <f t="shared" si="2"/>
        <v>Apr</v>
      </c>
      <c r="B53" s="2">
        <f>'Daily PnL Log'!B342</f>
        <v>44657</v>
      </c>
      <c r="C53" s="11">
        <f>IF('Daily PnL Log'!C342&lt;&gt;"",'Daily PnL Log'!C342,"")</f>
        <v>-13060.8</v>
      </c>
      <c r="D53" s="11">
        <f>IF('Daily PnL Log'!D342&lt;&gt;"",'Daily PnL Log'!D342,"")</f>
        <v>15706.1</v>
      </c>
      <c r="E53" s="11">
        <f>IF('Daily PnL Log'!E342&lt;&gt;"",'Daily PnL Log'!E342,"")</f>
        <v>1713.5</v>
      </c>
      <c r="F53" s="11">
        <f>IF('Daily PnL Log'!F342&lt;&gt;"",'Daily PnL Log'!F342,"")</f>
        <v>8312.2999999999993</v>
      </c>
      <c r="G53" s="11">
        <f>IF('Daily PnL Log'!G342&lt;&gt;"",'Daily PnL Log'!G342,"")</f>
        <v>-10238.200000000001</v>
      </c>
      <c r="H53" s="11">
        <f>IF('Daily PnL Log'!H342&lt;&gt;"",'Daily PnL Log'!H342,"")</f>
        <v>0</v>
      </c>
      <c r="I53" s="11">
        <f>IF('Daily PnL Log'!I342&lt;&gt;"",'Daily PnL Log'!I342,"")</f>
        <v>0</v>
      </c>
      <c r="J53" s="11">
        <f>IF('Daily PnL Log'!J342&lt;&gt;"",'Daily PnL Log'!J342,"")</f>
        <v>2432.8999999999996</v>
      </c>
      <c r="K53" s="11">
        <f>IF('Daily PnL Log'!K342&lt;&gt;"",'Daily PnL Log'!K342,"")</f>
        <v>-42.23</v>
      </c>
      <c r="L53" s="11">
        <f>IF('Daily PnL Log'!L342&lt;&gt;"",'Daily PnL Log'!L342,"")</f>
        <v>-298.70999999999998</v>
      </c>
      <c r="M53" s="11">
        <f>IF('Daily PnL Log'!M342&lt;&gt;"",'Daily PnL Log'!M342,"")</f>
        <v>-340.94</v>
      </c>
      <c r="N53" s="11">
        <f>IF('Daily PnL Log'!N342&lt;&gt;"",'Daily PnL Log'!N342,"")</f>
        <v>2091.9599999999996</v>
      </c>
      <c r="O53" s="11">
        <f t="shared" si="3"/>
        <v>34708.600000000006</v>
      </c>
      <c r="P53" s="11">
        <f t="shared" si="3"/>
        <v>36523.5</v>
      </c>
      <c r="Q53" s="11">
        <f t="shared" si="3"/>
        <v>5686.5</v>
      </c>
      <c r="R53" s="11">
        <f t="shared" si="3"/>
        <v>54444.7</v>
      </c>
      <c r="S53" s="11">
        <f t="shared" si="3"/>
        <v>-15676.699999999997</v>
      </c>
      <c r="T53" s="11">
        <f t="shared" si="3"/>
        <v>0</v>
      </c>
      <c r="U53" s="11">
        <f t="shared" si="3"/>
        <v>0</v>
      </c>
      <c r="V53" s="11">
        <f t="shared" si="3"/>
        <v>115686.6</v>
      </c>
      <c r="W53" s="11">
        <f>IF('Daily PnL Log'!W342&lt;&gt;"",'Daily PnL Log'!W342,"")</f>
        <v>869762</v>
      </c>
      <c r="X53" s="16">
        <f>IF('Daily PnL Log'!X342&lt;&gt;"",'Daily PnL Log'!X342,"")</f>
        <v>2.4052097010446531E-3</v>
      </c>
      <c r="Y53" s="11">
        <f>IF('Daily PnL Log'!Y342&lt;&gt;"",'Daily PnL Log'!Y342,"")</f>
        <v>-871.51</v>
      </c>
      <c r="Z53" s="11" t="str">
        <f>IF('Daily PnL Log'!AA342&lt;&gt;"",'Daily PnL Log'!AA342,"")</f>
        <v/>
      </c>
      <c r="AA53" s="11">
        <f>IF('Daily PnL Log'!AC342&lt;&gt;"",'Daily PnL Log'!AC342,"")</f>
        <v>116085.11</v>
      </c>
    </row>
    <row r="54" spans="1:27" x14ac:dyDescent="0.25">
      <c r="A54" s="47" t="str">
        <f t="shared" si="2"/>
        <v>Apr</v>
      </c>
      <c r="B54" s="14">
        <f>'Daily PnL Log'!B343</f>
        <v>44658</v>
      </c>
      <c r="C54" s="13">
        <f>IF('Daily PnL Log'!C343&lt;&gt;"",'Daily PnL Log'!C343,"")</f>
        <v>1673.5</v>
      </c>
      <c r="D54" s="13">
        <f>IF('Daily PnL Log'!D343&lt;&gt;"",'Daily PnL Log'!D343,"")</f>
        <v>3446.4</v>
      </c>
      <c r="E54" s="13">
        <f>IF('Daily PnL Log'!E343&lt;&gt;"",'Daily PnL Log'!E343,"")</f>
        <v>-1243.0999999999999</v>
      </c>
      <c r="F54" s="13">
        <f>IF('Daily PnL Log'!F343&lt;&gt;"",'Daily PnL Log'!F343,"")</f>
        <v>38775</v>
      </c>
      <c r="G54" s="13">
        <f>IF('Daily PnL Log'!G343&lt;&gt;"",'Daily PnL Log'!G343,"")</f>
        <v>-2350.1999999999998</v>
      </c>
      <c r="H54" s="13">
        <f>IF('Daily PnL Log'!H343&lt;&gt;"",'Daily PnL Log'!H343,"")</f>
        <v>0</v>
      </c>
      <c r="I54" s="13">
        <f>IF('Daily PnL Log'!I343&lt;&gt;"",'Daily PnL Log'!I343,"")</f>
        <v>0</v>
      </c>
      <c r="J54" s="13">
        <f>IF('Daily PnL Log'!J343&lt;&gt;"",'Daily PnL Log'!J343,"")</f>
        <v>40301.600000000006</v>
      </c>
      <c r="K54" s="13">
        <f>IF('Daily PnL Log'!K343&lt;&gt;"",'Daily PnL Log'!K343,"")</f>
        <v>-102.62</v>
      </c>
      <c r="L54" s="13">
        <f>IF('Daily PnL Log'!L343&lt;&gt;"",'Daily PnL Log'!L343,"")</f>
        <v>-725.65</v>
      </c>
      <c r="M54" s="13">
        <f>IF('Daily PnL Log'!M343&lt;&gt;"",'Daily PnL Log'!M343,"")</f>
        <v>-828.27</v>
      </c>
      <c r="N54" s="13">
        <f>IF('Daily PnL Log'!N343&lt;&gt;"",'Daily PnL Log'!N343,"")</f>
        <v>39473.330000000009</v>
      </c>
      <c r="O54" s="13">
        <f t="shared" si="3"/>
        <v>36382.100000000006</v>
      </c>
      <c r="P54" s="13">
        <f t="shared" si="3"/>
        <v>39969.9</v>
      </c>
      <c r="Q54" s="13">
        <f t="shared" si="3"/>
        <v>4443.3999999999996</v>
      </c>
      <c r="R54" s="13">
        <f t="shared" si="3"/>
        <v>93219.7</v>
      </c>
      <c r="S54" s="13">
        <f t="shared" si="3"/>
        <v>-18026.899999999998</v>
      </c>
      <c r="T54" s="13">
        <f t="shared" si="3"/>
        <v>0</v>
      </c>
      <c r="U54" s="13">
        <f t="shared" si="3"/>
        <v>0</v>
      </c>
      <c r="V54" s="13">
        <f t="shared" si="3"/>
        <v>155988.20000000001</v>
      </c>
      <c r="W54" s="13">
        <f>IF('Daily PnL Log'!W343&lt;&gt;"",'Daily PnL Log'!W343,"")</f>
        <v>705324</v>
      </c>
      <c r="X54" s="15">
        <f>IF('Daily PnL Log'!X343&lt;&gt;"",'Daily PnL Log'!X343,"")</f>
        <v>5.5964819005166436E-2</v>
      </c>
      <c r="Y54" s="13" t="str">
        <f>IF('Daily PnL Log'!Y343&lt;&gt;"",'Daily PnL Log'!Y343,"")</f>
        <v/>
      </c>
      <c r="Z54" s="13" t="str">
        <f>IF('Daily PnL Log'!AA343&lt;&gt;"",'Daily PnL Log'!AA343,"")</f>
        <v/>
      </c>
      <c r="AA54" s="13">
        <f>IF('Daily PnL Log'!AC343&lt;&gt;"",'Daily PnL Log'!AC343,"")</f>
        <v>164180.34</v>
      </c>
    </row>
    <row r="55" spans="1:27" x14ac:dyDescent="0.25">
      <c r="A55" s="48" t="str">
        <f t="shared" si="2"/>
        <v>Apr</v>
      </c>
      <c r="B55" s="2">
        <f>'Daily PnL Log'!B344</f>
        <v>44659</v>
      </c>
      <c r="C55" s="11">
        <f>IF('Daily PnL Log'!C344&lt;&gt;"",'Daily PnL Log'!C344,"")</f>
        <v>5794.6</v>
      </c>
      <c r="D55" s="11">
        <f>IF('Daily PnL Log'!D344&lt;&gt;"",'Daily PnL Log'!D344,"")</f>
        <v>-11548.5</v>
      </c>
      <c r="E55" s="11">
        <f>IF('Daily PnL Log'!E344&lt;&gt;"",'Daily PnL Log'!E344,"")</f>
        <v>-481.9</v>
      </c>
      <c r="F55" s="11">
        <f>IF('Daily PnL Log'!F344&lt;&gt;"",'Daily PnL Log'!F344,"")</f>
        <v>36753.800000000003</v>
      </c>
      <c r="G55" s="11">
        <f>IF('Daily PnL Log'!G344&lt;&gt;"",'Daily PnL Log'!G344,"")</f>
        <v>-7084.6</v>
      </c>
      <c r="H55" s="11">
        <f>IF('Daily PnL Log'!H344&lt;&gt;"",'Daily PnL Log'!H344,"")</f>
        <v>0</v>
      </c>
      <c r="I55" s="11">
        <f>IF('Daily PnL Log'!I344&lt;&gt;"",'Daily PnL Log'!I344,"")</f>
        <v>0</v>
      </c>
      <c r="J55" s="11">
        <f>IF('Daily PnL Log'!J344&lt;&gt;"",'Daily PnL Log'!J344,"")</f>
        <v>23433.4</v>
      </c>
      <c r="K55" s="11">
        <f>IF('Daily PnL Log'!K344&lt;&gt;"",'Daily PnL Log'!K344,"")</f>
        <v>-110.07</v>
      </c>
      <c r="L55" s="11">
        <f>IF('Daily PnL Log'!L344&lt;&gt;"",'Daily PnL Log'!L344,"")</f>
        <v>-778.55</v>
      </c>
      <c r="M55" s="11">
        <f>IF('Daily PnL Log'!M344&lt;&gt;"",'Daily PnL Log'!M344,"")</f>
        <v>-888.61999999999989</v>
      </c>
      <c r="N55" s="11">
        <f>IF('Daily PnL Log'!N344&lt;&gt;"",'Daily PnL Log'!N344,"")</f>
        <v>22544.780000000002</v>
      </c>
      <c r="O55" s="11">
        <f t="shared" si="3"/>
        <v>42176.700000000004</v>
      </c>
      <c r="P55" s="11">
        <f t="shared" si="3"/>
        <v>28421.4</v>
      </c>
      <c r="Q55" s="11">
        <f t="shared" si="3"/>
        <v>3961.4999999999995</v>
      </c>
      <c r="R55" s="11">
        <f t="shared" si="3"/>
        <v>129973.5</v>
      </c>
      <c r="S55" s="11">
        <f t="shared" si="3"/>
        <v>-25111.5</v>
      </c>
      <c r="T55" s="11">
        <f t="shared" si="3"/>
        <v>0</v>
      </c>
      <c r="U55" s="11">
        <f t="shared" si="3"/>
        <v>0</v>
      </c>
      <c r="V55" s="11">
        <f t="shared" si="3"/>
        <v>179421.6</v>
      </c>
      <c r="W55" s="11">
        <f>IF('Daily PnL Log'!W344&lt;&gt;"",'Daily PnL Log'!W344,"")</f>
        <v>695779</v>
      </c>
      <c r="X55" s="16">
        <f>IF('Daily PnL Log'!X344&lt;&gt;"",'Daily PnL Log'!X344,"")</f>
        <v>3.2402213921374462E-2</v>
      </c>
      <c r="Y55" s="11">
        <f>IF('Daily PnL Log'!Y344&lt;&gt;"",'Daily PnL Log'!Y344,"")</f>
        <v>-250</v>
      </c>
      <c r="Z55" s="11" t="str">
        <f>IF('Daily PnL Log'!AA344&lt;&gt;"",'Daily PnL Log'!AA344,"")</f>
        <v/>
      </c>
      <c r="AA55" s="11">
        <f>IF('Daily PnL Log'!AC344&lt;&gt;"",'Daily PnL Log'!AC344,"")</f>
        <v>159435.97</v>
      </c>
    </row>
    <row r="56" spans="1:27" x14ac:dyDescent="0.25">
      <c r="A56" s="47" t="str">
        <f t="shared" si="2"/>
        <v>Apr</v>
      </c>
      <c r="B56" s="14">
        <f>'Daily PnL Log'!B345</f>
        <v>44662</v>
      </c>
      <c r="C56" s="13">
        <f>IF('Daily PnL Log'!C345&lt;&gt;"",'Daily PnL Log'!C345,"")</f>
        <v>10407.1</v>
      </c>
      <c r="D56" s="13">
        <f>IF('Daily PnL Log'!D345&lt;&gt;"",'Daily PnL Log'!D345,"")</f>
        <v>-6748.9</v>
      </c>
      <c r="E56" s="13">
        <f>IF('Daily PnL Log'!E345&lt;&gt;"",'Daily PnL Log'!E345,"")</f>
        <v>924</v>
      </c>
      <c r="F56" s="13">
        <f>IF('Daily PnL Log'!F345&lt;&gt;"",'Daily PnL Log'!F345,"")</f>
        <v>28933.3</v>
      </c>
      <c r="G56" s="13">
        <f>IF('Daily PnL Log'!G345&lt;&gt;"",'Daily PnL Log'!G345,"")</f>
        <v>-5855.2</v>
      </c>
      <c r="H56" s="13">
        <f>IF('Daily PnL Log'!H345&lt;&gt;"",'Daily PnL Log'!H345,"")</f>
        <v>0</v>
      </c>
      <c r="I56" s="13">
        <f>IF('Daily PnL Log'!I345&lt;&gt;"",'Daily PnL Log'!I345,"")</f>
        <v>0</v>
      </c>
      <c r="J56" s="13">
        <f>IF('Daily PnL Log'!J345&lt;&gt;"",'Daily PnL Log'!J345,"")</f>
        <v>27660.3</v>
      </c>
      <c r="K56" s="13">
        <f>IF('Daily PnL Log'!K345&lt;&gt;"",'Daily PnL Log'!K345,"")</f>
        <v>-46.49</v>
      </c>
      <c r="L56" s="13">
        <f>IF('Daily PnL Log'!L345&lt;&gt;"",'Daily PnL Log'!L345,"")</f>
        <v>-329.13</v>
      </c>
      <c r="M56" s="13">
        <f>IF('Daily PnL Log'!M345&lt;&gt;"",'Daily PnL Log'!M345,"")</f>
        <v>-375.62</v>
      </c>
      <c r="N56" s="13">
        <f>IF('Daily PnL Log'!N345&lt;&gt;"",'Daily PnL Log'!N345,"")</f>
        <v>27284.68</v>
      </c>
      <c r="O56" s="13">
        <f t="shared" si="3"/>
        <v>52583.8</v>
      </c>
      <c r="P56" s="13">
        <f t="shared" si="3"/>
        <v>21672.5</v>
      </c>
      <c r="Q56" s="13">
        <f t="shared" si="3"/>
        <v>4885.5</v>
      </c>
      <c r="R56" s="13">
        <f t="shared" si="3"/>
        <v>158906.79999999999</v>
      </c>
      <c r="S56" s="13">
        <f t="shared" si="3"/>
        <v>-30966.7</v>
      </c>
      <c r="T56" s="13">
        <f t="shared" si="3"/>
        <v>0</v>
      </c>
      <c r="U56" s="13">
        <f t="shared" si="3"/>
        <v>0</v>
      </c>
      <c r="V56" s="13">
        <f t="shared" si="3"/>
        <v>207081.9</v>
      </c>
      <c r="W56" s="13">
        <f>IF('Daily PnL Log'!W345&lt;&gt;"",'Daily PnL Log'!W345,"")</f>
        <v>727223</v>
      </c>
      <c r="X56" s="15">
        <f>IF('Daily PnL Log'!X345&lt;&gt;"",'Daily PnL Log'!X345,"")</f>
        <v>3.7519000361649728E-2</v>
      </c>
      <c r="Y56" s="13" t="str">
        <f>IF('Daily PnL Log'!Y345&lt;&gt;"",'Daily PnL Log'!Y345,"")</f>
        <v/>
      </c>
      <c r="Z56" s="13" t="str">
        <f>IF('Daily PnL Log'!AA345&lt;&gt;"",'Daily PnL Log'!AA345,"")</f>
        <v/>
      </c>
      <c r="AA56" s="13">
        <f>IF('Daily PnL Log'!AC345&lt;&gt;"",'Daily PnL Log'!AC345,"")</f>
        <v>219156.6</v>
      </c>
    </row>
    <row r="57" spans="1:27" x14ac:dyDescent="0.25">
      <c r="A57" s="48" t="str">
        <f t="shared" si="2"/>
        <v>Apr</v>
      </c>
      <c r="B57" s="2">
        <f>'Daily PnL Log'!B346</f>
        <v>44663</v>
      </c>
      <c r="C57" s="11">
        <f>IF('Daily PnL Log'!C346&lt;&gt;"",'Daily PnL Log'!C346,"")</f>
        <v>-7504.2</v>
      </c>
      <c r="D57" s="11">
        <f>IF('Daily PnL Log'!D346&lt;&gt;"",'Daily PnL Log'!D346,"")</f>
        <v>12667.8</v>
      </c>
      <c r="E57" s="11">
        <f>IF('Daily PnL Log'!E346&lt;&gt;"",'Daily PnL Log'!E346,"")</f>
        <v>-838.7</v>
      </c>
      <c r="F57" s="11">
        <f>IF('Daily PnL Log'!F346&lt;&gt;"",'Daily PnL Log'!F346,"")</f>
        <v>-18926.5</v>
      </c>
      <c r="G57" s="11">
        <f>IF('Daily PnL Log'!G346&lt;&gt;"",'Daily PnL Log'!G346,"")</f>
        <v>-13759.4</v>
      </c>
      <c r="H57" s="11">
        <f>IF('Daily PnL Log'!H346&lt;&gt;"",'Daily PnL Log'!H346,"")</f>
        <v>0</v>
      </c>
      <c r="I57" s="11">
        <f>IF('Daily PnL Log'!I346&lt;&gt;"",'Daily PnL Log'!I346,"")</f>
        <v>0</v>
      </c>
      <c r="J57" s="11">
        <f>IF('Daily PnL Log'!J346&lt;&gt;"",'Daily PnL Log'!J346,"")</f>
        <v>-28361</v>
      </c>
      <c r="K57" s="11">
        <f>IF('Daily PnL Log'!K346&lt;&gt;"",'Daily PnL Log'!K346,"")</f>
        <v>-48.44</v>
      </c>
      <c r="L57" s="11">
        <f>IF('Daily PnL Log'!L346&lt;&gt;"",'Daily PnL Log'!L346,"")</f>
        <v>-341.47</v>
      </c>
      <c r="M57" s="11">
        <f>IF('Daily PnL Log'!M346&lt;&gt;"",'Daily PnL Log'!M346,"")</f>
        <v>-389.91</v>
      </c>
      <c r="N57" s="11">
        <f>IF('Daily PnL Log'!N346&lt;&gt;"",'Daily PnL Log'!N346,"")</f>
        <v>-28750.91</v>
      </c>
      <c r="O57" s="11">
        <f t="shared" si="3"/>
        <v>45079.600000000006</v>
      </c>
      <c r="P57" s="11">
        <f t="shared" si="3"/>
        <v>34340.300000000003</v>
      </c>
      <c r="Q57" s="11">
        <f t="shared" si="3"/>
        <v>4046.8</v>
      </c>
      <c r="R57" s="11">
        <f t="shared" si="3"/>
        <v>139980.29999999999</v>
      </c>
      <c r="S57" s="11">
        <f t="shared" si="3"/>
        <v>-44726.1</v>
      </c>
      <c r="T57" s="11">
        <f t="shared" si="3"/>
        <v>0</v>
      </c>
      <c r="U57" s="11">
        <f t="shared" si="3"/>
        <v>0</v>
      </c>
      <c r="V57" s="11">
        <f t="shared" si="3"/>
        <v>178720.9</v>
      </c>
      <c r="W57" s="11">
        <f>IF('Daily PnL Log'!W346&lt;&gt;"",'Daily PnL Log'!W346,"")</f>
        <v>719215</v>
      </c>
      <c r="X57" s="16">
        <f>IF('Daily PnL Log'!X346&lt;&gt;"",'Daily PnL Log'!X346,"")</f>
        <v>-3.997540373879855E-2</v>
      </c>
      <c r="Y57" s="11" t="str">
        <f>IF('Daily PnL Log'!Y346&lt;&gt;"",'Daily PnL Log'!Y346,"")</f>
        <v/>
      </c>
      <c r="Z57" s="11" t="str">
        <f>IF('Daily PnL Log'!AA346&lt;&gt;"",'Daily PnL Log'!AA346,"")</f>
        <v/>
      </c>
      <c r="AA57" s="11">
        <f>IF('Daily PnL Log'!AC346&lt;&gt;"",'Daily PnL Log'!AC346,"")</f>
        <v>165889.19</v>
      </c>
    </row>
    <row r="58" spans="1:27" x14ac:dyDescent="0.25">
      <c r="A58" s="47" t="str">
        <f t="shared" si="2"/>
        <v>Apr</v>
      </c>
      <c r="B58" s="14">
        <f>'Daily PnL Log'!B347</f>
        <v>44664</v>
      </c>
      <c r="C58" s="13">
        <f>IF('Daily PnL Log'!C347&lt;&gt;"",'Daily PnL Log'!C347,"")</f>
        <v>5537.8</v>
      </c>
      <c r="D58" s="13">
        <f>IF('Daily PnL Log'!D347&lt;&gt;"",'Daily PnL Log'!D347,"")</f>
        <v>119.1</v>
      </c>
      <c r="E58" s="13">
        <f>IF('Daily PnL Log'!E347&lt;&gt;"",'Daily PnL Log'!E347,"")</f>
        <v>1611.1</v>
      </c>
      <c r="F58" s="13">
        <f>IF('Daily PnL Log'!F347&lt;&gt;"",'Daily PnL Log'!F347,"")</f>
        <v>15187.9</v>
      </c>
      <c r="G58" s="13">
        <f>IF('Daily PnL Log'!G347&lt;&gt;"",'Daily PnL Log'!G347,"")</f>
        <v>19662.099999999999</v>
      </c>
      <c r="H58" s="13">
        <f>IF('Daily PnL Log'!H347&lt;&gt;"",'Daily PnL Log'!H347,"")</f>
        <v>0</v>
      </c>
      <c r="I58" s="13">
        <f>IF('Daily PnL Log'!I347&lt;&gt;"",'Daily PnL Log'!I347,"")</f>
        <v>0</v>
      </c>
      <c r="J58" s="13">
        <f>IF('Daily PnL Log'!J347&lt;&gt;"",'Daily PnL Log'!J347,"")</f>
        <v>42118</v>
      </c>
      <c r="K58" s="13">
        <f>IF('Daily PnL Log'!K347&lt;&gt;"",'Daily PnL Log'!K347,"")</f>
        <v>-61.94</v>
      </c>
      <c r="L58" s="13">
        <f>IF('Daily PnL Log'!L347&lt;&gt;"",'Daily PnL Log'!L347,"")</f>
        <v>-439.3</v>
      </c>
      <c r="M58" s="13">
        <f>IF('Daily PnL Log'!M347&lt;&gt;"",'Daily PnL Log'!M347,"")</f>
        <v>-501.24</v>
      </c>
      <c r="N58" s="13">
        <f>IF('Daily PnL Log'!N347&lt;&gt;"",'Daily PnL Log'!N347,"")</f>
        <v>41616.76</v>
      </c>
      <c r="O58" s="13">
        <f t="shared" si="3"/>
        <v>50617.400000000009</v>
      </c>
      <c r="P58" s="13">
        <f t="shared" si="3"/>
        <v>34459.4</v>
      </c>
      <c r="Q58" s="13">
        <f t="shared" si="3"/>
        <v>5657.9</v>
      </c>
      <c r="R58" s="13">
        <f t="shared" si="3"/>
        <v>155168.19999999998</v>
      </c>
      <c r="S58" s="13">
        <f t="shared" si="3"/>
        <v>-25064</v>
      </c>
      <c r="T58" s="13">
        <f t="shared" si="3"/>
        <v>0</v>
      </c>
      <c r="U58" s="13">
        <f t="shared" si="3"/>
        <v>0</v>
      </c>
      <c r="V58" s="13">
        <f t="shared" si="3"/>
        <v>220838.9</v>
      </c>
      <c r="W58" s="13">
        <f>IF('Daily PnL Log'!W347&lt;&gt;"",'Daily PnL Log'!W347,"")</f>
        <v>600107</v>
      </c>
      <c r="X58" s="15">
        <f>IF('Daily PnL Log'!X347&lt;&gt;"",'Daily PnL Log'!X347,"")</f>
        <v>6.9348899446265419E-2</v>
      </c>
      <c r="Y58" s="13" t="str">
        <f>IF('Daily PnL Log'!Y347&lt;&gt;"",'Daily PnL Log'!Y347,"")</f>
        <v/>
      </c>
      <c r="Z58" s="13" t="str">
        <f>IF('Daily PnL Log'!AA347&lt;&gt;"",'Daily PnL Log'!AA347,"")</f>
        <v/>
      </c>
      <c r="AA58" s="13">
        <f>IF('Daily PnL Log'!AC347&lt;&gt;"",'Daily PnL Log'!AC347,"")</f>
        <v>230016.2</v>
      </c>
    </row>
    <row r="59" spans="1:27" x14ac:dyDescent="0.25">
      <c r="A59" s="48" t="str">
        <f t="shared" si="2"/>
        <v>Apr</v>
      </c>
      <c r="B59" s="2">
        <f>'Daily PnL Log'!B348</f>
        <v>44665</v>
      </c>
      <c r="C59" s="11">
        <f>IF('Daily PnL Log'!C348&lt;&gt;"",'Daily PnL Log'!C348,"")</f>
        <v>-19487.900000000001</v>
      </c>
      <c r="D59" s="11">
        <f>IF('Daily PnL Log'!D348&lt;&gt;"",'Daily PnL Log'!D348,"")</f>
        <v>5537.4</v>
      </c>
      <c r="E59" s="11">
        <f>IF('Daily PnL Log'!E348&lt;&gt;"",'Daily PnL Log'!E348,"")</f>
        <v>2000.8</v>
      </c>
      <c r="F59" s="11">
        <f>IF('Daily PnL Log'!F348&lt;&gt;"",'Daily PnL Log'!F348,"")</f>
        <v>14428</v>
      </c>
      <c r="G59" s="11">
        <f>IF('Daily PnL Log'!G348&lt;&gt;"",'Daily PnL Log'!G348,"")</f>
        <v>-40605</v>
      </c>
      <c r="H59" s="11">
        <f>IF('Daily PnL Log'!H348&lt;&gt;"",'Daily PnL Log'!H348,"")</f>
        <v>0</v>
      </c>
      <c r="I59" s="11">
        <f>IF('Daily PnL Log'!I348&lt;&gt;"",'Daily PnL Log'!I348,"")</f>
        <v>0</v>
      </c>
      <c r="J59" s="11">
        <f>IF('Daily PnL Log'!J348&lt;&gt;"",'Daily PnL Log'!J348,"")</f>
        <v>-38126.700000000004</v>
      </c>
      <c r="K59" s="11">
        <f>IF('Daily PnL Log'!K348&lt;&gt;"",'Daily PnL Log'!K348,"")</f>
        <v>-67.599999999999994</v>
      </c>
      <c r="L59" s="11">
        <f>IF('Daily PnL Log'!L348&lt;&gt;"",'Daily PnL Log'!L348,"")</f>
        <v>-476.3</v>
      </c>
      <c r="M59" s="11">
        <f>IF('Daily PnL Log'!M348&lt;&gt;"",'Daily PnL Log'!M348,"")</f>
        <v>-543.9</v>
      </c>
      <c r="N59" s="11">
        <f>IF('Daily PnL Log'!N348&lt;&gt;"",'Daily PnL Log'!N348,"")</f>
        <v>-38670.600000000006</v>
      </c>
      <c r="O59" s="11">
        <f t="shared" si="3"/>
        <v>31129.500000000007</v>
      </c>
      <c r="P59" s="11">
        <f t="shared" si="3"/>
        <v>39996.800000000003</v>
      </c>
      <c r="Q59" s="11">
        <f t="shared" si="3"/>
        <v>7658.7</v>
      </c>
      <c r="R59" s="11">
        <f t="shared" si="3"/>
        <v>169596.19999999998</v>
      </c>
      <c r="S59" s="11">
        <f t="shared" si="3"/>
        <v>-65669</v>
      </c>
      <c r="T59" s="11">
        <f t="shared" si="3"/>
        <v>0</v>
      </c>
      <c r="U59" s="11">
        <f t="shared" si="3"/>
        <v>0</v>
      </c>
      <c r="V59" s="11">
        <f t="shared" si="3"/>
        <v>182712.19999999998</v>
      </c>
      <c r="W59" s="11">
        <f>IF('Daily PnL Log'!W348&lt;&gt;"",'Daily PnL Log'!W348,"")</f>
        <v>674891</v>
      </c>
      <c r="X59" s="16">
        <f>IF('Daily PnL Log'!X348&lt;&gt;"",'Daily PnL Log'!X348,"")</f>
        <v>-5.7299030510112009E-2</v>
      </c>
      <c r="Y59" s="11" t="str">
        <f>IF('Daily PnL Log'!Y348&lt;&gt;"",'Daily PnL Log'!Y348,"")</f>
        <v/>
      </c>
      <c r="Z59" s="11" t="str">
        <f>IF('Daily PnL Log'!AA348&lt;&gt;"",'Daily PnL Log'!AA348,"")</f>
        <v/>
      </c>
      <c r="AA59" s="11">
        <f>IF('Daily PnL Log'!AC348&lt;&gt;"",'Daily PnL Log'!AC348,"")</f>
        <v>176475.55</v>
      </c>
    </row>
    <row r="60" spans="1:27" x14ac:dyDescent="0.25">
      <c r="A60" s="47" t="str">
        <f t="shared" si="2"/>
        <v>Apr</v>
      </c>
      <c r="B60" s="14">
        <f>'Daily PnL Log'!B349</f>
        <v>44669</v>
      </c>
      <c r="C60" s="13">
        <f>IF('Daily PnL Log'!C349&lt;&gt;"",'Daily PnL Log'!C349,"")</f>
        <v>11393.5</v>
      </c>
      <c r="D60" s="13">
        <f>IF('Daily PnL Log'!D349&lt;&gt;"",'Daily PnL Log'!D349,"")</f>
        <v>-3930.1</v>
      </c>
      <c r="E60" s="13">
        <f>IF('Daily PnL Log'!E349&lt;&gt;"",'Daily PnL Log'!E349,"")</f>
        <v>-908.1</v>
      </c>
      <c r="F60" s="13">
        <f>IF('Daily PnL Log'!F349&lt;&gt;"",'Daily PnL Log'!F349,"")</f>
        <v>-18824.8</v>
      </c>
      <c r="G60" s="13">
        <f>IF('Daily PnL Log'!G349&lt;&gt;"",'Daily PnL Log'!G349,"")</f>
        <v>13786.9</v>
      </c>
      <c r="H60" s="13">
        <f>IF('Daily PnL Log'!H349&lt;&gt;"",'Daily PnL Log'!H349,"")</f>
        <v>0</v>
      </c>
      <c r="I60" s="13">
        <f>IF('Daily PnL Log'!I349&lt;&gt;"",'Daily PnL Log'!I349,"")</f>
        <v>0</v>
      </c>
      <c r="J60" s="13">
        <f>IF('Daily PnL Log'!J349&lt;&gt;"",'Daily PnL Log'!J349,"")</f>
        <v>1517.3999999999996</v>
      </c>
      <c r="K60" s="13">
        <f>IF('Daily PnL Log'!K349&lt;&gt;"",'Daily PnL Log'!K349,"")</f>
        <v>-112.31</v>
      </c>
      <c r="L60" s="13">
        <f>IF('Daily PnL Log'!L349&lt;&gt;"",'Daily PnL Log'!L349,"")</f>
        <v>-796.46</v>
      </c>
      <c r="M60" s="13">
        <f>IF('Daily PnL Log'!M349&lt;&gt;"",'Daily PnL Log'!M349,"")</f>
        <v>-908.77</v>
      </c>
      <c r="N60" s="13">
        <f>IF('Daily PnL Log'!N349&lt;&gt;"",'Daily PnL Log'!N349,"")</f>
        <v>608.62999999999965</v>
      </c>
      <c r="O60" s="13">
        <f t="shared" si="3"/>
        <v>42523.000000000007</v>
      </c>
      <c r="P60" s="13">
        <f t="shared" si="3"/>
        <v>36066.700000000004</v>
      </c>
      <c r="Q60" s="13">
        <f t="shared" si="3"/>
        <v>6750.5999999999995</v>
      </c>
      <c r="R60" s="13">
        <f t="shared" si="3"/>
        <v>150771.4</v>
      </c>
      <c r="S60" s="13">
        <f t="shared" si="3"/>
        <v>-51882.1</v>
      </c>
      <c r="T60" s="13">
        <f t="shared" si="3"/>
        <v>0</v>
      </c>
      <c r="U60" s="13">
        <f t="shared" si="3"/>
        <v>0</v>
      </c>
      <c r="V60" s="13">
        <f t="shared" si="3"/>
        <v>184229.59999999998</v>
      </c>
      <c r="W60" s="13">
        <f>IF('Daily PnL Log'!W349&lt;&gt;"",'Daily PnL Log'!W349,"")</f>
        <v>745851</v>
      </c>
      <c r="X60" s="15">
        <f>IF('Daily PnL Log'!X349&lt;&gt;"",'Daily PnL Log'!X349,"")</f>
        <v>8.160208942536776E-4</v>
      </c>
      <c r="Y60" s="13">
        <f>IF('Daily PnL Log'!Y349&lt;&gt;"",'Daily PnL Log'!Y349,"")</f>
        <v>-35108.980000000003</v>
      </c>
      <c r="Z60" s="13" t="str">
        <f>IF('Daily PnL Log'!AA349&lt;&gt;"",'Daily PnL Log'!AA349,"")</f>
        <v/>
      </c>
      <c r="AA60" s="13">
        <f>IF('Daily PnL Log'!AC349&lt;&gt;"",'Daily PnL Log'!AC349,"")</f>
        <v>199884.78</v>
      </c>
    </row>
    <row r="61" spans="1:27" x14ac:dyDescent="0.25">
      <c r="A61" s="48" t="str">
        <f t="shared" si="2"/>
        <v>Apr</v>
      </c>
      <c r="B61" s="2">
        <f>'Daily PnL Log'!B350</f>
        <v>44670</v>
      </c>
      <c r="C61" s="11">
        <f>IF('Daily PnL Log'!C350&lt;&gt;"",'Daily PnL Log'!C350,"")</f>
        <v>-5023.3</v>
      </c>
      <c r="D61" s="11">
        <f>IF('Daily PnL Log'!D350&lt;&gt;"",'Daily PnL Log'!D350,"")</f>
        <v>1430.8</v>
      </c>
      <c r="E61" s="11">
        <f>IF('Daily PnL Log'!E350&lt;&gt;"",'Daily PnL Log'!E350,"")</f>
        <v>10121.6</v>
      </c>
      <c r="F61" s="11">
        <f>IF('Daily PnL Log'!F350&lt;&gt;"",'Daily PnL Log'!F350,"")</f>
        <v>49424.5</v>
      </c>
      <c r="G61" s="11">
        <f>IF('Daily PnL Log'!G350&lt;&gt;"",'Daily PnL Log'!G350,"")</f>
        <v>-34765.4</v>
      </c>
      <c r="H61" s="11">
        <f>IF('Daily PnL Log'!H350&lt;&gt;"",'Daily PnL Log'!H350,"")</f>
        <v>0</v>
      </c>
      <c r="I61" s="11">
        <f>IF('Daily PnL Log'!I350&lt;&gt;"",'Daily PnL Log'!I350,"")</f>
        <v>0</v>
      </c>
      <c r="J61" s="11">
        <f>IF('Daily PnL Log'!J350&lt;&gt;"",'Daily PnL Log'!J350,"")</f>
        <v>21188.199999999997</v>
      </c>
      <c r="K61" s="11">
        <f>IF('Daily PnL Log'!K350&lt;&gt;"",'Daily PnL Log'!K350,"")</f>
        <v>-95.04</v>
      </c>
      <c r="L61" s="11">
        <f>IF('Daily PnL Log'!L350&lt;&gt;"",'Daily PnL Log'!L350,"")</f>
        <v>-671.94</v>
      </c>
      <c r="M61" s="11">
        <f>IF('Daily PnL Log'!M350&lt;&gt;"",'Daily PnL Log'!M350,"")</f>
        <v>-766.98</v>
      </c>
      <c r="N61" s="11">
        <f>IF('Daily PnL Log'!N350&lt;&gt;"",'Daily PnL Log'!N350,"")</f>
        <v>20421.219999999998</v>
      </c>
      <c r="O61" s="11">
        <f t="shared" si="3"/>
        <v>37499.700000000004</v>
      </c>
      <c r="P61" s="11">
        <f t="shared" si="3"/>
        <v>37497.500000000007</v>
      </c>
      <c r="Q61" s="11">
        <f t="shared" si="3"/>
        <v>16872.2</v>
      </c>
      <c r="R61" s="11">
        <f t="shared" si="3"/>
        <v>200195.9</v>
      </c>
      <c r="S61" s="11">
        <f t="shared" si="3"/>
        <v>-86647.5</v>
      </c>
      <c r="T61" s="11">
        <f t="shared" si="3"/>
        <v>0</v>
      </c>
      <c r="U61" s="11">
        <f t="shared" si="3"/>
        <v>0</v>
      </c>
      <c r="V61" s="11">
        <f t="shared" si="3"/>
        <v>205417.8</v>
      </c>
      <c r="W61" s="11">
        <f>IF('Daily PnL Log'!W350&lt;&gt;"",'Daily PnL Log'!W350,"")</f>
        <v>815807</v>
      </c>
      <c r="X61" s="16">
        <f>IF('Daily PnL Log'!X350&lt;&gt;"",'Daily PnL Log'!X350,"")</f>
        <v>2.5031925443150155E-2</v>
      </c>
      <c r="Y61" s="11" t="str">
        <f>IF('Daily PnL Log'!Y350&lt;&gt;"",'Daily PnL Log'!Y350,"")</f>
        <v/>
      </c>
      <c r="Z61" s="11" t="str">
        <f>IF('Daily PnL Log'!AA350&lt;&gt;"",'Daily PnL Log'!AA350,"")</f>
        <v/>
      </c>
      <c r="AA61" s="11">
        <f>IF('Daily PnL Log'!AC350&lt;&gt;"",'Daily PnL Log'!AC350,"")</f>
        <v>202975.8</v>
      </c>
    </row>
    <row r="62" spans="1:27" x14ac:dyDescent="0.25">
      <c r="A62" s="47" t="str">
        <f t="shared" si="2"/>
        <v>Apr</v>
      </c>
      <c r="B62" s="14">
        <f>'Daily PnL Log'!B351</f>
        <v>44671</v>
      </c>
      <c r="C62" s="13">
        <f>IF('Daily PnL Log'!C351&lt;&gt;"",'Daily PnL Log'!C351,"")</f>
        <v>11519.6</v>
      </c>
      <c r="D62" s="13">
        <f>IF('Daily PnL Log'!D351&lt;&gt;"",'Daily PnL Log'!D351,"")</f>
        <v>-8376.4</v>
      </c>
      <c r="E62" s="13">
        <f>IF('Daily PnL Log'!E351&lt;&gt;"",'Daily PnL Log'!E351,"")</f>
        <v>224.3</v>
      </c>
      <c r="F62" s="13">
        <f>IF('Daily PnL Log'!F351&lt;&gt;"",'Daily PnL Log'!F351,"")</f>
        <v>-5006.6000000000004</v>
      </c>
      <c r="G62" s="13">
        <f>IF('Daily PnL Log'!G351&lt;&gt;"",'Daily PnL Log'!G351,"")</f>
        <v>-59563.199999999997</v>
      </c>
      <c r="H62" s="13">
        <f>IF('Daily PnL Log'!H351&lt;&gt;"",'Daily PnL Log'!H351,"")</f>
        <v>0</v>
      </c>
      <c r="I62" s="13">
        <f>IF('Daily PnL Log'!I351&lt;&gt;"",'Daily PnL Log'!I351,"")</f>
        <v>0</v>
      </c>
      <c r="J62" s="13">
        <f>IF('Daily PnL Log'!J351&lt;&gt;"",'Daily PnL Log'!J351,"")</f>
        <v>-61202.299999999996</v>
      </c>
      <c r="K62" s="13">
        <f>IF('Daily PnL Log'!K351&lt;&gt;"",'Daily PnL Log'!K351,"")</f>
        <v>-64.2</v>
      </c>
      <c r="L62" s="13">
        <f>IF('Daily PnL Log'!L351&lt;&gt;"",'Daily PnL Log'!L351,"")</f>
        <v>-452.84</v>
      </c>
      <c r="M62" s="13">
        <f>IF('Daily PnL Log'!M351&lt;&gt;"",'Daily PnL Log'!M351,"")</f>
        <v>-517.04</v>
      </c>
      <c r="N62" s="13">
        <f>IF('Daily PnL Log'!N351&lt;&gt;"",'Daily PnL Log'!N351,"")</f>
        <v>-61719.34</v>
      </c>
      <c r="O62" s="13">
        <f t="shared" si="3"/>
        <v>49019.3</v>
      </c>
      <c r="P62" s="13">
        <f t="shared" si="3"/>
        <v>29121.100000000006</v>
      </c>
      <c r="Q62" s="13">
        <f t="shared" si="3"/>
        <v>17096.5</v>
      </c>
      <c r="R62" s="13">
        <f t="shared" si="3"/>
        <v>195189.3</v>
      </c>
      <c r="S62" s="13">
        <f t="shared" si="3"/>
        <v>-146210.70000000001</v>
      </c>
      <c r="T62" s="13">
        <f t="shared" si="3"/>
        <v>0</v>
      </c>
      <c r="U62" s="13">
        <f t="shared" si="3"/>
        <v>0</v>
      </c>
      <c r="V62" s="13">
        <f t="shared" si="3"/>
        <v>144215.5</v>
      </c>
      <c r="W62" s="13">
        <f>IF('Daily PnL Log'!W351&lt;&gt;"",'Daily PnL Log'!W351,"")</f>
        <v>945199</v>
      </c>
      <c r="X62" s="15">
        <f>IF('Daily PnL Log'!X351&lt;&gt;"",'Daily PnL Log'!X351,"")</f>
        <v>-6.5297720374228069E-2</v>
      </c>
      <c r="Y62" s="13" t="str">
        <f>IF('Daily PnL Log'!Y351&lt;&gt;"",'Daily PnL Log'!Y351,"")</f>
        <v/>
      </c>
      <c r="Z62" s="13" t="str">
        <f>IF('Daily PnL Log'!AA351&lt;&gt;"",'Daily PnL Log'!AA351,"")</f>
        <v/>
      </c>
      <c r="AA62" s="13">
        <f>IF('Daily PnL Log'!AC351&lt;&gt;"",'Daily PnL Log'!AC351,"")</f>
        <v>138811.01</v>
      </c>
    </row>
    <row r="63" spans="1:27" x14ac:dyDescent="0.25">
      <c r="A63" s="48" t="str">
        <f t="shared" si="2"/>
        <v>Apr</v>
      </c>
      <c r="B63" s="2">
        <f>'Daily PnL Log'!B352</f>
        <v>44672</v>
      </c>
      <c r="C63" s="11">
        <f>IF('Daily PnL Log'!C352&lt;&gt;"",'Daily PnL Log'!C352,"")</f>
        <v>-32015</v>
      </c>
      <c r="D63" s="11">
        <f>IF('Daily PnL Log'!D352&lt;&gt;"",'Daily PnL Log'!D352,"")</f>
        <v>8638.2000000000007</v>
      </c>
      <c r="E63" s="11">
        <f>IF('Daily PnL Log'!E352&lt;&gt;"",'Daily PnL Log'!E352,"")</f>
        <v>-604.79999999999995</v>
      </c>
      <c r="F63" s="11">
        <f>IF('Daily PnL Log'!F352&lt;&gt;"",'Daily PnL Log'!F352,"")</f>
        <v>9925.6</v>
      </c>
      <c r="G63" s="11">
        <f>IF('Daily PnL Log'!G352&lt;&gt;"",'Daily PnL Log'!G352,"")</f>
        <v>-15331.7</v>
      </c>
      <c r="H63" s="11">
        <f>IF('Daily PnL Log'!H352&lt;&gt;"",'Daily PnL Log'!H352,"")</f>
        <v>0</v>
      </c>
      <c r="I63" s="11">
        <f>IF('Daily PnL Log'!I352&lt;&gt;"",'Daily PnL Log'!I352,"")</f>
        <v>0</v>
      </c>
      <c r="J63" s="11">
        <f>IF('Daily PnL Log'!J352&lt;&gt;"",'Daily PnL Log'!J352,"")</f>
        <v>-29387.699999999997</v>
      </c>
      <c r="K63" s="11">
        <f>IF('Daily PnL Log'!K352&lt;&gt;"",'Daily PnL Log'!K352,"")</f>
        <v>-47.53</v>
      </c>
      <c r="L63" s="11">
        <f>IF('Daily PnL Log'!L352&lt;&gt;"",'Daily PnL Log'!L352,"")</f>
        <v>-330.73</v>
      </c>
      <c r="M63" s="11">
        <f>IF('Daily PnL Log'!M352&lt;&gt;"",'Daily PnL Log'!M352,"")</f>
        <v>-378.26</v>
      </c>
      <c r="N63" s="11">
        <f>IF('Daily PnL Log'!N352&lt;&gt;"",'Daily PnL Log'!N352,"")</f>
        <v>-29765.959999999995</v>
      </c>
      <c r="O63" s="11">
        <f t="shared" si="3"/>
        <v>17004.300000000003</v>
      </c>
      <c r="P63" s="11">
        <f t="shared" si="3"/>
        <v>37759.300000000003</v>
      </c>
      <c r="Q63" s="11">
        <f t="shared" si="3"/>
        <v>16491.7</v>
      </c>
      <c r="R63" s="11">
        <f t="shared" si="3"/>
        <v>205114.9</v>
      </c>
      <c r="S63" s="11">
        <f t="shared" si="3"/>
        <v>-161542.40000000002</v>
      </c>
      <c r="T63" s="11">
        <f t="shared" si="3"/>
        <v>0</v>
      </c>
      <c r="U63" s="11">
        <f t="shared" si="3"/>
        <v>0</v>
      </c>
      <c r="V63" s="11">
        <f t="shared" si="3"/>
        <v>114827.8</v>
      </c>
      <c r="W63" s="11">
        <f>IF('Daily PnL Log'!W352&lt;&gt;"",'Daily PnL Log'!W352,"")</f>
        <v>983516</v>
      </c>
      <c r="X63" s="16">
        <f>IF('Daily PnL Log'!X352&lt;&gt;"",'Daily PnL Log'!X352,"")</f>
        <v>-3.0264845716795656E-2</v>
      </c>
      <c r="Y63" s="11" t="str">
        <f>IF('Daily PnL Log'!Y352&lt;&gt;"",'Daily PnL Log'!Y352,"")</f>
        <v/>
      </c>
      <c r="Z63" s="11" t="str">
        <f>IF('Daily PnL Log'!AA352&lt;&gt;"",'Daily PnL Log'!AA352,"")</f>
        <v/>
      </c>
      <c r="AA63" s="11">
        <f>IF('Daily PnL Log'!AC352&lt;&gt;"",'Daily PnL Log'!AC352,"")</f>
        <v>149553.75</v>
      </c>
    </row>
    <row r="64" spans="1:27" x14ac:dyDescent="0.25">
      <c r="A64" s="47" t="str">
        <f t="shared" si="2"/>
        <v>Apr</v>
      </c>
      <c r="B64" s="14">
        <f>'Daily PnL Log'!B353</f>
        <v>44673</v>
      </c>
      <c r="C64" s="13">
        <f>IF('Daily PnL Log'!C353&lt;&gt;"",'Daily PnL Log'!C353,"")</f>
        <v>33849.5</v>
      </c>
      <c r="D64" s="13">
        <f>IF('Daily PnL Log'!D353&lt;&gt;"",'Daily PnL Log'!D353,"")</f>
        <v>23614.7</v>
      </c>
      <c r="E64" s="13">
        <f>IF('Daily PnL Log'!E353&lt;&gt;"",'Daily PnL Log'!E353,"")</f>
        <v>-1981.9</v>
      </c>
      <c r="F64" s="13">
        <f>IF('Daily PnL Log'!F353&lt;&gt;"",'Daily PnL Log'!F353,"")</f>
        <v>15065.5</v>
      </c>
      <c r="G64" s="13">
        <f>IF('Daily PnL Log'!G353&lt;&gt;"",'Daily PnL Log'!G353,"")</f>
        <v>5382.1</v>
      </c>
      <c r="H64" s="13">
        <f>IF('Daily PnL Log'!H353&lt;&gt;"",'Daily PnL Log'!H353,"")</f>
        <v>0</v>
      </c>
      <c r="I64" s="13">
        <f>IF('Daily PnL Log'!I353&lt;&gt;"",'Daily PnL Log'!I353,"")</f>
        <v>0</v>
      </c>
      <c r="J64" s="13">
        <f>IF('Daily PnL Log'!J353&lt;&gt;"",'Daily PnL Log'!J353,"")</f>
        <v>75929.899999999994</v>
      </c>
      <c r="K64" s="13">
        <f>IF('Daily PnL Log'!K353&lt;&gt;"",'Daily PnL Log'!K353,"")</f>
        <v>-702.04</v>
      </c>
      <c r="L64" s="13">
        <f>IF('Daily PnL Log'!L353&lt;&gt;"",'Daily PnL Log'!L353,"")</f>
        <v>-3465.99</v>
      </c>
      <c r="M64" s="13">
        <f>IF('Daily PnL Log'!M353&lt;&gt;"",'Daily PnL Log'!M353,"")</f>
        <v>-4168.03</v>
      </c>
      <c r="N64" s="13">
        <f>IF('Daily PnL Log'!N353&lt;&gt;"",'Daily PnL Log'!N353,"")</f>
        <v>71761.87</v>
      </c>
      <c r="O64" s="13">
        <f t="shared" si="3"/>
        <v>50853.8</v>
      </c>
      <c r="P64" s="13">
        <f t="shared" si="3"/>
        <v>61374</v>
      </c>
      <c r="Q64" s="13">
        <f t="shared" si="3"/>
        <v>14509.800000000001</v>
      </c>
      <c r="R64" s="13">
        <f t="shared" si="3"/>
        <v>220180.4</v>
      </c>
      <c r="S64" s="13">
        <f t="shared" si="3"/>
        <v>-156160.30000000002</v>
      </c>
      <c r="T64" s="13">
        <f t="shared" si="3"/>
        <v>0</v>
      </c>
      <c r="U64" s="13">
        <f t="shared" si="3"/>
        <v>0</v>
      </c>
      <c r="V64" s="13">
        <f t="shared" si="3"/>
        <v>190757.7</v>
      </c>
      <c r="W64" s="13">
        <f>IF('Daily PnL Log'!W353&lt;&gt;"",'Daily PnL Log'!W353,"")</f>
        <v>786808</v>
      </c>
      <c r="X64" s="15">
        <f>IF('Daily PnL Log'!X353&lt;&gt;"",'Daily PnL Log'!X353,"")</f>
        <v>9.1206329879716525E-2</v>
      </c>
      <c r="Y64" s="13" t="str">
        <f>IF('Daily PnL Log'!Y353&lt;&gt;"",'Daily PnL Log'!Y353,"")</f>
        <v/>
      </c>
      <c r="Z64" s="13" t="str">
        <f>IF('Daily PnL Log'!AA353&lt;&gt;"",'Daily PnL Log'!AA353,"")</f>
        <v/>
      </c>
      <c r="AA64" s="13">
        <f>IF('Daily PnL Log'!AC353&lt;&gt;"",'Daily PnL Log'!AC353,"")</f>
        <v>185001.47</v>
      </c>
    </row>
    <row r="65" spans="1:27" x14ac:dyDescent="0.25">
      <c r="A65" s="48" t="str">
        <f t="shared" si="2"/>
        <v>Apr</v>
      </c>
      <c r="B65" s="2">
        <f>'Daily PnL Log'!B354</f>
        <v>44676</v>
      </c>
      <c r="C65" s="11">
        <f>IF('Daily PnL Log'!C354&lt;&gt;"",'Daily PnL Log'!C354,"")</f>
        <v>-7663.1</v>
      </c>
      <c r="D65" s="11">
        <f>IF('Daily PnL Log'!D354&lt;&gt;"",'Daily PnL Log'!D354,"")</f>
        <v>-8695.2000000000007</v>
      </c>
      <c r="E65" s="11">
        <f>IF('Daily PnL Log'!E354&lt;&gt;"",'Daily PnL Log'!E354,"")</f>
        <v>-1735.7</v>
      </c>
      <c r="F65" s="11">
        <f>IF('Daily PnL Log'!F354&lt;&gt;"",'Daily PnL Log'!F354,"")</f>
        <v>4510</v>
      </c>
      <c r="G65" s="11">
        <f>IF('Daily PnL Log'!G354&lt;&gt;"",'Daily PnL Log'!G354,"")</f>
        <v>-58122.2</v>
      </c>
      <c r="H65" s="11">
        <f>IF('Daily PnL Log'!H354&lt;&gt;"",'Daily PnL Log'!H354,"")</f>
        <v>0</v>
      </c>
      <c r="I65" s="11">
        <f>IF('Daily PnL Log'!I354&lt;&gt;"",'Daily PnL Log'!I354,"")</f>
        <v>0</v>
      </c>
      <c r="J65" s="11">
        <f>IF('Daily PnL Log'!J354&lt;&gt;"",'Daily PnL Log'!J354,"")</f>
        <v>-71706.2</v>
      </c>
      <c r="K65" s="11">
        <f>IF('Daily PnL Log'!K354&lt;&gt;"",'Daily PnL Log'!K354,"")</f>
        <v>-40.51</v>
      </c>
      <c r="L65" s="11">
        <f>IF('Daily PnL Log'!L354&lt;&gt;"",'Daily PnL Log'!L354,"")</f>
        <v>-286.81</v>
      </c>
      <c r="M65" s="11">
        <f>IF('Daily PnL Log'!M354&lt;&gt;"",'Daily PnL Log'!M354,"")</f>
        <v>-327.32</v>
      </c>
      <c r="N65" s="11">
        <f>IF('Daily PnL Log'!N354&lt;&gt;"",'Daily PnL Log'!N354,"")</f>
        <v>-72033.52</v>
      </c>
      <c r="O65" s="11">
        <f t="shared" si="3"/>
        <v>43190.700000000004</v>
      </c>
      <c r="P65" s="11">
        <f t="shared" si="3"/>
        <v>52678.8</v>
      </c>
      <c r="Q65" s="11">
        <f t="shared" si="3"/>
        <v>12774.1</v>
      </c>
      <c r="R65" s="11">
        <f t="shared" si="3"/>
        <v>224690.4</v>
      </c>
      <c r="S65" s="11">
        <f t="shared" si="3"/>
        <v>-214282.5</v>
      </c>
      <c r="T65" s="11">
        <f t="shared" si="3"/>
        <v>0</v>
      </c>
      <c r="U65" s="11">
        <f t="shared" si="3"/>
        <v>0</v>
      </c>
      <c r="V65" s="11">
        <f t="shared" si="3"/>
        <v>119051.50000000001</v>
      </c>
      <c r="W65" s="11">
        <f>IF('Daily PnL Log'!W354&lt;&gt;"",'Daily PnL Log'!W354,"")</f>
        <v>776056</v>
      </c>
      <c r="X65" s="16">
        <f>IF('Daily PnL Log'!X354&lt;&gt;"",'Daily PnL Log'!X354,"")</f>
        <v>-9.2820002680218963E-2</v>
      </c>
      <c r="Y65" s="11" t="str">
        <f>IF('Daily PnL Log'!Y354&lt;&gt;"",'Daily PnL Log'!Y354,"")</f>
        <v/>
      </c>
      <c r="Z65" s="11" t="str">
        <f>IF('Daily PnL Log'!AA354&lt;&gt;"",'Daily PnL Log'!AA354,"")</f>
        <v/>
      </c>
      <c r="AA65" s="11">
        <f>IF('Daily PnL Log'!AC354&lt;&gt;"",'Daily PnL Log'!AC354,"")</f>
        <v>144142.15</v>
      </c>
    </row>
    <row r="66" spans="1:27" x14ac:dyDescent="0.25">
      <c r="A66" s="47" t="str">
        <f t="shared" si="2"/>
        <v>Apr</v>
      </c>
      <c r="B66" s="14">
        <f>'Daily PnL Log'!B355</f>
        <v>44677</v>
      </c>
      <c r="C66" s="13">
        <f>IF('Daily PnL Log'!C355&lt;&gt;"",'Daily PnL Log'!C355,"")</f>
        <v>9240.9</v>
      </c>
      <c r="D66" s="13">
        <f>IF('Daily PnL Log'!D355&lt;&gt;"",'Daily PnL Log'!D355,"")</f>
        <v>-4648.7</v>
      </c>
      <c r="E66" s="13">
        <f>IF('Daily PnL Log'!E355&lt;&gt;"",'Daily PnL Log'!E355,"")</f>
        <v>9269.4</v>
      </c>
      <c r="F66" s="13">
        <f>IF('Daily PnL Log'!F355&lt;&gt;"",'Daily PnL Log'!F355,"")</f>
        <v>-2807.8</v>
      </c>
      <c r="G66" s="13">
        <f>IF('Daily PnL Log'!G355&lt;&gt;"",'Daily PnL Log'!G355,"")</f>
        <v>9384.2999999999993</v>
      </c>
      <c r="H66" s="13">
        <f>IF('Daily PnL Log'!H355&lt;&gt;"",'Daily PnL Log'!H355,"")</f>
        <v>0</v>
      </c>
      <c r="I66" s="13">
        <f>IF('Daily PnL Log'!I355&lt;&gt;"",'Daily PnL Log'!I355,"")</f>
        <v>0</v>
      </c>
      <c r="J66" s="13">
        <f>IF('Daily PnL Log'!J355&lt;&gt;"",'Daily PnL Log'!J355,"")</f>
        <v>20438.099999999999</v>
      </c>
      <c r="K66" s="13">
        <f>IF('Daily PnL Log'!K355&lt;&gt;"",'Daily PnL Log'!K355,"")</f>
        <v>-60.67</v>
      </c>
      <c r="L66" s="13">
        <f>IF('Daily PnL Log'!L355&lt;&gt;"",'Daily PnL Log'!L355,"")</f>
        <v>-429.64</v>
      </c>
      <c r="M66" s="13">
        <f>IF('Daily PnL Log'!M355&lt;&gt;"",'Daily PnL Log'!M355,"")</f>
        <v>-490.31</v>
      </c>
      <c r="N66" s="13">
        <f>IF('Daily PnL Log'!N355&lt;&gt;"",'Daily PnL Log'!N355,"")</f>
        <v>19947.789999999997</v>
      </c>
      <c r="O66" s="13">
        <f t="shared" si="3"/>
        <v>52431.600000000006</v>
      </c>
      <c r="P66" s="13">
        <f t="shared" si="3"/>
        <v>48030.100000000006</v>
      </c>
      <c r="Q66" s="13">
        <f t="shared" si="3"/>
        <v>22043.5</v>
      </c>
      <c r="R66" s="13">
        <f t="shared" si="3"/>
        <v>221882.6</v>
      </c>
      <c r="S66" s="13">
        <f t="shared" si="3"/>
        <v>-204898.2</v>
      </c>
      <c r="T66" s="13">
        <f t="shared" si="3"/>
        <v>0</v>
      </c>
      <c r="U66" s="13">
        <f t="shared" si="3"/>
        <v>0</v>
      </c>
      <c r="V66" s="13">
        <f t="shared" si="3"/>
        <v>139489.60000000001</v>
      </c>
      <c r="W66" s="13">
        <f>IF('Daily PnL Log'!W355&lt;&gt;"",'Daily PnL Log'!W355,"")</f>
        <v>782960</v>
      </c>
      <c r="X66" s="15">
        <f>IF('Daily PnL Log'!X355&lt;&gt;"",'Daily PnL Log'!X355,"")</f>
        <v>2.5477406253193009E-2</v>
      </c>
      <c r="Y66" s="13" t="str">
        <f>IF('Daily PnL Log'!Y355&lt;&gt;"",'Daily PnL Log'!Y355,"")</f>
        <v/>
      </c>
      <c r="Z66" s="13" t="str">
        <f>IF('Daily PnL Log'!AA355&lt;&gt;"",'Daily PnL Log'!AA355,"")</f>
        <v/>
      </c>
      <c r="AA66" s="13">
        <f>IF('Daily PnL Log'!AC355&lt;&gt;"",'Daily PnL Log'!AC355,"")</f>
        <v>158284.84</v>
      </c>
    </row>
    <row r="67" spans="1:27" x14ac:dyDescent="0.25">
      <c r="A67" s="48" t="str">
        <f t="shared" si="2"/>
        <v>Apr</v>
      </c>
      <c r="B67" s="2">
        <f>'Daily PnL Log'!B356</f>
        <v>44678</v>
      </c>
      <c r="C67" s="11">
        <f>IF('Daily PnL Log'!C356&lt;&gt;"",'Daily PnL Log'!C356,"")</f>
        <v>-20377.3</v>
      </c>
      <c r="D67" s="11">
        <f>IF('Daily PnL Log'!D356&lt;&gt;"",'Daily PnL Log'!D356,"")</f>
        <v>-20214.099999999999</v>
      </c>
      <c r="E67" s="11">
        <f>IF('Daily PnL Log'!E356&lt;&gt;"",'Daily PnL Log'!E356,"")</f>
        <v>672.3</v>
      </c>
      <c r="F67" s="11">
        <f>IF('Daily PnL Log'!F356&lt;&gt;"",'Daily PnL Log'!F356,"")</f>
        <v>3762.9</v>
      </c>
      <c r="G67" s="11">
        <f>IF('Daily PnL Log'!G356&lt;&gt;"",'Daily PnL Log'!G356,"")</f>
        <v>32486.7</v>
      </c>
      <c r="H67" s="11">
        <f>IF('Daily PnL Log'!H356&lt;&gt;"",'Daily PnL Log'!H356,"")</f>
        <v>0</v>
      </c>
      <c r="I67" s="11">
        <f>IF('Daily PnL Log'!I356&lt;&gt;"",'Daily PnL Log'!I356,"")</f>
        <v>0</v>
      </c>
      <c r="J67" s="11">
        <f>IF('Daily PnL Log'!J356&lt;&gt;"",'Daily PnL Log'!J356,"")</f>
        <v>-3669.4999999999891</v>
      </c>
      <c r="K67" s="11">
        <f>IF('Daily PnL Log'!K356&lt;&gt;"",'Daily PnL Log'!K356,"")</f>
        <v>-47.98</v>
      </c>
      <c r="L67" s="11">
        <f>IF('Daily PnL Log'!L356&lt;&gt;"",'Daily PnL Log'!L356,"")</f>
        <v>-339.94</v>
      </c>
      <c r="M67" s="11">
        <f>IF('Daily PnL Log'!M356&lt;&gt;"",'Daily PnL Log'!M356,"")</f>
        <v>-387.92</v>
      </c>
      <c r="N67" s="11">
        <f>IF('Daily PnL Log'!N356&lt;&gt;"",'Daily PnL Log'!N356,"")</f>
        <v>-4057.4199999999892</v>
      </c>
      <c r="O67" s="11">
        <f t="shared" ref="O67:V69" si="4">IF(C67&lt;&gt;"",O66+C67,"")</f>
        <v>32054.300000000007</v>
      </c>
      <c r="P67" s="11">
        <f t="shared" si="4"/>
        <v>27816.000000000007</v>
      </c>
      <c r="Q67" s="11">
        <f t="shared" si="4"/>
        <v>22715.8</v>
      </c>
      <c r="R67" s="11">
        <f t="shared" si="4"/>
        <v>225645.5</v>
      </c>
      <c r="S67" s="11">
        <f t="shared" si="4"/>
        <v>-172411.5</v>
      </c>
      <c r="T67" s="11">
        <f t="shared" si="4"/>
        <v>0</v>
      </c>
      <c r="U67" s="11">
        <f t="shared" si="4"/>
        <v>0</v>
      </c>
      <c r="V67" s="11">
        <f t="shared" si="4"/>
        <v>135820.1</v>
      </c>
      <c r="W67" s="11">
        <f>IF('Daily PnL Log'!W356&lt;&gt;"",'Daily PnL Log'!W356,"")</f>
        <v>840241</v>
      </c>
      <c r="X67" s="16">
        <f>IF('Daily PnL Log'!X356&lt;&gt;"",'Daily PnL Log'!X356,"")</f>
        <v>-4.8288764771059599E-3</v>
      </c>
      <c r="Y67" s="11">
        <f>IF('Daily PnL Log'!Y356&lt;&gt;"",'Daily PnL Log'!Y356,"")</f>
        <v>-5158.2299999999996</v>
      </c>
      <c r="Z67" s="11" t="str">
        <f>IF('Daily PnL Log'!AA356&lt;&gt;"",'Daily PnL Log'!AA356,"")</f>
        <v/>
      </c>
      <c r="AA67" s="11">
        <f>IF('Daily PnL Log'!AC356&lt;&gt;"",'Daily PnL Log'!AC356,"")</f>
        <v>154656.67000000001</v>
      </c>
    </row>
    <row r="68" spans="1:27" x14ac:dyDescent="0.25">
      <c r="A68" s="47" t="str">
        <f t="shared" si="2"/>
        <v>Apr</v>
      </c>
      <c r="B68" s="14">
        <f>'Daily PnL Log'!B357</f>
        <v>44679</v>
      </c>
      <c r="C68" s="13">
        <f>IF('Daily PnL Log'!C357&lt;&gt;"",'Daily PnL Log'!C357,"")</f>
        <v>18344.400000000001</v>
      </c>
      <c r="D68" s="13">
        <f>IF('Daily PnL Log'!D357&lt;&gt;"",'Daily PnL Log'!D357,"")</f>
        <v>6476.7</v>
      </c>
      <c r="E68" s="13">
        <f>IF('Daily PnL Log'!E357&lt;&gt;"",'Daily PnL Log'!E357,"")</f>
        <v>1708.9</v>
      </c>
      <c r="F68" s="13">
        <f>IF('Daily PnL Log'!F357&lt;&gt;"",'Daily PnL Log'!F357,"")</f>
        <v>-47524.4</v>
      </c>
      <c r="G68" s="13">
        <f>IF('Daily PnL Log'!G357&lt;&gt;"",'Daily PnL Log'!G357,"")</f>
        <v>11913.4</v>
      </c>
      <c r="H68" s="13">
        <f>IF('Daily PnL Log'!H357&lt;&gt;"",'Daily PnL Log'!H357,"")</f>
        <v>0</v>
      </c>
      <c r="I68" s="13">
        <f>IF('Daily PnL Log'!I357&lt;&gt;"",'Daily PnL Log'!I357,"")</f>
        <v>0</v>
      </c>
      <c r="J68" s="13">
        <f>IF('Daily PnL Log'!J357&lt;&gt;"",'Daily PnL Log'!J357,"")</f>
        <v>-9080.9999999999982</v>
      </c>
      <c r="K68" s="13">
        <f>IF('Daily PnL Log'!K357&lt;&gt;"",'Daily PnL Log'!K357,"")</f>
        <v>-50.11</v>
      </c>
      <c r="L68" s="13">
        <f>IF('Daily PnL Log'!L357&lt;&gt;"",'Daily PnL Log'!L357,"")</f>
        <v>-354.66</v>
      </c>
      <c r="M68" s="13">
        <f>IF('Daily PnL Log'!M357&lt;&gt;"",'Daily PnL Log'!M357,"")</f>
        <v>-404.77000000000004</v>
      </c>
      <c r="N68" s="13">
        <f>IF('Daily PnL Log'!N357&lt;&gt;"",'Daily PnL Log'!N357,"")</f>
        <v>-9485.7699999999986</v>
      </c>
      <c r="O68" s="13">
        <f t="shared" si="4"/>
        <v>50398.700000000012</v>
      </c>
      <c r="P68" s="13">
        <f t="shared" si="4"/>
        <v>34292.700000000004</v>
      </c>
      <c r="Q68" s="13">
        <f t="shared" si="4"/>
        <v>24424.7</v>
      </c>
      <c r="R68" s="13">
        <f t="shared" si="4"/>
        <v>178121.1</v>
      </c>
      <c r="S68" s="13">
        <f t="shared" si="4"/>
        <v>-160498.1</v>
      </c>
      <c r="T68" s="13">
        <f t="shared" si="4"/>
        <v>0</v>
      </c>
      <c r="U68" s="13">
        <f t="shared" si="4"/>
        <v>0</v>
      </c>
      <c r="V68" s="13">
        <f t="shared" si="4"/>
        <v>126739.1</v>
      </c>
      <c r="W68" s="13">
        <f>IF('Daily PnL Log'!W357&lt;&gt;"",'Daily PnL Log'!W357,"")</f>
        <v>835873</v>
      </c>
      <c r="X68" s="15">
        <f>IF('Daily PnL Log'!X357&lt;&gt;"",'Daily PnL Log'!X357,"")</f>
        <v>-1.1348338802664996E-2</v>
      </c>
      <c r="Y68" s="13" t="str">
        <f>IF('Daily PnL Log'!Y357&lt;&gt;"",'Daily PnL Log'!Y357,"")</f>
        <v/>
      </c>
      <c r="Z68" s="13" t="str">
        <f>IF('Daily PnL Log'!AA357&lt;&gt;"",'Daily PnL Log'!AA357,"")</f>
        <v/>
      </c>
      <c r="AA68" s="13">
        <f>IF('Daily PnL Log'!AC357&lt;&gt;"",'Daily PnL Log'!AC357,"")</f>
        <v>135147.9</v>
      </c>
    </row>
    <row r="69" spans="1:27" x14ac:dyDescent="0.25">
      <c r="A69" s="48" t="str">
        <f t="shared" si="2"/>
        <v>Apr</v>
      </c>
      <c r="B69" s="2">
        <f>'Daily PnL Log'!B358</f>
        <v>44680</v>
      </c>
      <c r="C69" s="11">
        <f>IF('Daily PnL Log'!C358&lt;&gt;"",'Daily PnL Log'!C358,"")</f>
        <v>-13231</v>
      </c>
      <c r="D69" s="11">
        <f>IF('Daily PnL Log'!D358&lt;&gt;"",'Daily PnL Log'!D358,"")</f>
        <v>-6140.4</v>
      </c>
      <c r="E69" s="11">
        <f>IF('Daily PnL Log'!E358&lt;&gt;"",'Daily PnL Log'!E358,"")</f>
        <v>4423.2</v>
      </c>
      <c r="F69" s="11">
        <f>IF('Daily PnL Log'!F358&lt;&gt;"",'Daily PnL Log'!F358,"")</f>
        <v>4891.6000000000004</v>
      </c>
      <c r="G69" s="11">
        <f>IF('Daily PnL Log'!G358&lt;&gt;"",'Daily PnL Log'!G358,"")</f>
        <v>-7550.1</v>
      </c>
      <c r="H69" s="11">
        <f>IF('Daily PnL Log'!H358&lt;&gt;"",'Daily PnL Log'!H358,"")</f>
        <v>0</v>
      </c>
      <c r="I69" s="11">
        <f>IF('Daily PnL Log'!I358&lt;&gt;"",'Daily PnL Log'!I358,"")</f>
        <v>0</v>
      </c>
      <c r="J69" s="11">
        <f>IF('Daily PnL Log'!J358&lt;&gt;"",'Daily PnL Log'!J358,"")</f>
        <v>-17606.7</v>
      </c>
      <c r="K69" s="11">
        <f>IF('Daily PnL Log'!K358&lt;&gt;"",'Daily PnL Log'!K358,"")</f>
        <v>-32.67</v>
      </c>
      <c r="L69" s="11">
        <f>IF('Daily PnL Log'!L358&lt;&gt;"",'Daily PnL Log'!L358,"")</f>
        <v>-231.38</v>
      </c>
      <c r="M69" s="11">
        <f>IF('Daily PnL Log'!M358&lt;&gt;"",'Daily PnL Log'!M358,"")</f>
        <v>-264.05</v>
      </c>
      <c r="N69" s="11">
        <f>IF('Daily PnL Log'!N358&lt;&gt;"",'Daily PnL Log'!N358,"")</f>
        <v>-17870.75</v>
      </c>
      <c r="O69" s="11">
        <f t="shared" si="4"/>
        <v>37167.700000000012</v>
      </c>
      <c r="P69" s="11">
        <f t="shared" si="4"/>
        <v>28152.300000000003</v>
      </c>
      <c r="Q69" s="11">
        <f t="shared" si="4"/>
        <v>28847.9</v>
      </c>
      <c r="R69" s="11">
        <f t="shared" si="4"/>
        <v>183012.7</v>
      </c>
      <c r="S69" s="11">
        <f t="shared" si="4"/>
        <v>-168048.2</v>
      </c>
      <c r="T69" s="11">
        <f t="shared" si="4"/>
        <v>0</v>
      </c>
      <c r="U69" s="11">
        <f t="shared" si="4"/>
        <v>0</v>
      </c>
      <c r="V69" s="11">
        <f t="shared" si="4"/>
        <v>109132.40000000001</v>
      </c>
      <c r="W69" s="11">
        <f>IF('Daily PnL Log'!W358&lt;&gt;"",'Daily PnL Log'!W358,"")</f>
        <v>852321</v>
      </c>
      <c r="X69" s="16">
        <f>IF('Daily PnL Log'!X358&lt;&gt;"",'Daily PnL Log'!X358,"")</f>
        <v>-2.0967159086775992E-2</v>
      </c>
      <c r="Y69" s="11" t="str">
        <f>IF('Daily PnL Log'!Y358&lt;&gt;"",'Daily PnL Log'!Y358,"")</f>
        <v/>
      </c>
      <c r="Z69" s="11" t="str">
        <f>IF('Daily PnL Log'!AA358&lt;&gt;"",'Daily PnL Log'!AA358,"")</f>
        <v/>
      </c>
      <c r="AA69" s="11">
        <f>IF('Daily PnL Log'!AC358&lt;&gt;"",'Daily PnL Log'!AC358,"")</f>
        <v>117469.6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8"/>
  <dimension ref="A2:AA85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" style="20" bestFit="1" customWidth="1"/>
    <col min="6" max="6" width="11" style="20" bestFit="1" customWidth="1"/>
    <col min="7" max="7" width="11.42578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4" width="10.7109375" style="20" bestFit="1" customWidth="1"/>
    <col min="15" max="15" width="14.42578125" style="20" bestFit="1" customWidth="1"/>
    <col min="16" max="16" width="10" style="20" bestFit="1" customWidth="1"/>
    <col min="17" max="17" width="10.5703125" style="20" bestFit="1" customWidth="1"/>
    <col min="18" max="18" width="12.5703125" style="20" bestFit="1" customWidth="1"/>
    <col min="19" max="19" width="11.42578125" style="20" bestFit="1" customWidth="1"/>
    <col min="20" max="21" width="9.140625" style="20"/>
    <col min="22" max="22" width="11.7109375" style="20" bestFit="1" customWidth="1"/>
    <col min="23" max="23" width="14.42578125" style="20" customWidth="1"/>
    <col min="24" max="24" width="7.42578125" style="20" bestFit="1" customWidth="1"/>
    <col min="25" max="25" width="12.5703125" style="20" bestFit="1" customWidth="1"/>
    <col min="26" max="26" width="15.85546875" style="20" bestFit="1" customWidth="1"/>
    <col min="27" max="27" width="13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139439.69999999995</v>
      </c>
    </row>
    <row r="8" spans="1:2" ht="18.75" x14ac:dyDescent="0.3">
      <c r="A8" s="55" t="s">
        <v>6</v>
      </c>
      <c r="B8" s="56">
        <f>K48</f>
        <v>-1735.3300000000002</v>
      </c>
    </row>
    <row r="9" spans="1:2" ht="18.75" x14ac:dyDescent="0.3">
      <c r="A9" s="55" t="s">
        <v>30</v>
      </c>
      <c r="B9" s="56">
        <f>L48</f>
        <v>-11435.650000000001</v>
      </c>
    </row>
    <row r="10" spans="1:2" ht="18.75" x14ac:dyDescent="0.3">
      <c r="A10" s="55" t="s">
        <v>11</v>
      </c>
      <c r="B10" s="56">
        <f>Y48</f>
        <v>-15115.289999999999</v>
      </c>
    </row>
    <row r="11" spans="1:2" ht="18.75" x14ac:dyDescent="0.3">
      <c r="A11" s="57" t="s">
        <v>18</v>
      </c>
      <c r="B11" s="54">
        <f>B7+(B8+B9+B10)</f>
        <v>111153.42999999995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736400.13043478259</v>
      </c>
    </row>
    <row r="15" spans="1:2" ht="18.75" x14ac:dyDescent="0.3">
      <c r="A15" s="60" t="s">
        <v>15</v>
      </c>
      <c r="B15" s="63">
        <f>B11/B14</f>
        <v>0.15094162182504389</v>
      </c>
    </row>
    <row r="16" spans="1:2" ht="18.75" x14ac:dyDescent="0.3">
      <c r="A16" s="60" t="s">
        <v>17</v>
      </c>
      <c r="B16" s="63">
        <f>X48</f>
        <v>0.14548958486654257</v>
      </c>
    </row>
    <row r="17" spans="1:2" ht="18.75" x14ac:dyDescent="0.3">
      <c r="A17" s="60" t="s">
        <v>31</v>
      </c>
      <c r="B17" s="64">
        <f>B15/B16</f>
        <v>1.037473726820394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>SUM(C50:C72)</f>
        <v>-76343.599999999962</v>
      </c>
      <c r="D48" s="41">
        <f t="shared" ref="D48:N48" si="0">SUM(D50:D72)</f>
        <v>27853.299999999996</v>
      </c>
      <c r="E48" s="41">
        <f t="shared" si="0"/>
        <v>-4854.3999999999942</v>
      </c>
      <c r="F48" s="41">
        <f t="shared" si="0"/>
        <v>-53426.200000000012</v>
      </c>
      <c r="G48" s="41">
        <f t="shared" si="0"/>
        <v>246210.59999999995</v>
      </c>
      <c r="H48" s="41">
        <f t="shared" si="0"/>
        <v>0</v>
      </c>
      <c r="I48" s="41">
        <f t="shared" si="0"/>
        <v>0</v>
      </c>
      <c r="J48" s="41">
        <f t="shared" si="0"/>
        <v>139439.69999999995</v>
      </c>
      <c r="K48" s="41">
        <f t="shared" si="0"/>
        <v>-1735.3300000000002</v>
      </c>
      <c r="L48" s="41">
        <f t="shared" si="0"/>
        <v>-11435.650000000001</v>
      </c>
      <c r="M48" s="41">
        <f t="shared" si="0"/>
        <v>-13170.98</v>
      </c>
      <c r="N48" s="41">
        <f t="shared" si="0"/>
        <v>126268.71999999994</v>
      </c>
      <c r="O48" s="42"/>
      <c r="P48" s="42"/>
      <c r="Q48" s="42"/>
      <c r="R48" s="42"/>
      <c r="S48" s="42"/>
      <c r="T48" s="42"/>
      <c r="U48" s="42"/>
      <c r="V48" s="42"/>
      <c r="W48" s="43">
        <f>AVERAGE(W50:W72)</f>
        <v>736400.13043478259</v>
      </c>
      <c r="X48" s="44">
        <f>_xlfn.STDEV.P(X50:X72)</f>
        <v>0.14548958486654257</v>
      </c>
      <c r="Y48" s="41">
        <f>SUM(Y50:Y72)</f>
        <v>-15115.289999999999</v>
      </c>
      <c r="Z48" s="41">
        <f>SUM(Z50:Z72)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Mar</v>
      </c>
      <c r="B50" s="14">
        <f>'Daily PnL Log'!B316</f>
        <v>44621</v>
      </c>
      <c r="C50" s="13">
        <f>IF('Daily PnL Log'!C316&lt;&gt;"",'Daily PnL Log'!C316,"")</f>
        <v>17370.7</v>
      </c>
      <c r="D50" s="13">
        <f>IF('Daily PnL Log'!D316&lt;&gt;"",'Daily PnL Log'!D316,"")</f>
        <v>27970.3</v>
      </c>
      <c r="E50" s="13">
        <f>IF('Daily PnL Log'!E316&lt;&gt;"",'Daily PnL Log'!E316,"")</f>
        <v>-28371.1</v>
      </c>
      <c r="F50" s="13">
        <f>IF('Daily PnL Log'!F316&lt;&gt;"",'Daily PnL Log'!F316,"")</f>
        <v>66412</v>
      </c>
      <c r="G50" s="13">
        <f>IF('Daily PnL Log'!G316&lt;&gt;"",'Daily PnL Log'!G316,"")</f>
        <v>70256.399999999994</v>
      </c>
      <c r="H50" s="13">
        <f>IF('Daily PnL Log'!H316&lt;&gt;"",'Daily PnL Log'!H316,"")</f>
        <v>0</v>
      </c>
      <c r="I50" s="13">
        <f>IF('Daily PnL Log'!I316&lt;&gt;"",'Daily PnL Log'!I316,"")</f>
        <v>0</v>
      </c>
      <c r="J50" s="13">
        <f>IF('Daily PnL Log'!J316&lt;&gt;"",'Daily PnL Log'!J316,"")</f>
        <v>153638.29999999999</v>
      </c>
      <c r="K50" s="13">
        <f>IF('Daily PnL Log'!K316&lt;&gt;"",'Daily PnL Log'!K316,"")</f>
        <v>-80.510000000000005</v>
      </c>
      <c r="L50" s="13">
        <f>IF('Daily PnL Log'!L316&lt;&gt;"",'Daily PnL Log'!L316,"")</f>
        <v>-567.17999999999995</v>
      </c>
      <c r="M50" s="13">
        <f>IF('Daily PnL Log'!M316&lt;&gt;"",'Daily PnL Log'!M316,"")</f>
        <v>-647.68999999999994</v>
      </c>
      <c r="N50" s="13">
        <f>IF('Daily PnL Log'!N316&lt;&gt;"",'Daily PnL Log'!N316,"")</f>
        <v>152990.60999999999</v>
      </c>
      <c r="O50" s="13">
        <f t="shared" ref="O50:U50" si="1">C50</f>
        <v>17370.7</v>
      </c>
      <c r="P50" s="13">
        <f t="shared" si="1"/>
        <v>27970.3</v>
      </c>
      <c r="Q50" s="13">
        <f t="shared" si="1"/>
        <v>-28371.1</v>
      </c>
      <c r="R50" s="13">
        <f t="shared" si="1"/>
        <v>66412</v>
      </c>
      <c r="S50" s="13">
        <f t="shared" si="1"/>
        <v>70256.399999999994</v>
      </c>
      <c r="T50" s="13">
        <f t="shared" si="1"/>
        <v>0</v>
      </c>
      <c r="U50" s="13">
        <f t="shared" si="1"/>
        <v>0</v>
      </c>
      <c r="V50" s="13">
        <f>SUM(O50:T50)</f>
        <v>153638.29999999999</v>
      </c>
      <c r="W50" s="13">
        <f>IF('Daily PnL Log'!W316&lt;&gt;"",'Daily PnL Log'!W316,"")</f>
        <v>458008</v>
      </c>
      <c r="X50" s="13">
        <f>IF('Daily PnL Log'!X316&lt;&gt;"",'Daily PnL Log'!X316,"")</f>
        <v>0.33403479851880313</v>
      </c>
      <c r="Y50" s="13">
        <f>IF('Daily PnL Log'!Y316&lt;&gt;"",'Daily PnL Log'!Y316,"")</f>
        <v>-588.66</v>
      </c>
      <c r="Z50" s="13" t="str">
        <f>IF('Daily PnL Log'!AA316&lt;&gt;"",'Daily PnL Log'!AA316,"")</f>
        <v/>
      </c>
      <c r="AA50" s="13">
        <f>IF('Daily PnL Log'!AC316&lt;&gt;"",'Daily PnL Log'!AC316,"")</f>
        <v>532595.18999999994</v>
      </c>
    </row>
    <row r="51" spans="1:27" x14ac:dyDescent="0.25">
      <c r="A51" s="48" t="str">
        <f t="shared" ref="A51:A71" si="2">TEXT(B51,"mmm")</f>
        <v>Mar</v>
      </c>
      <c r="B51" s="2">
        <f>'Daily PnL Log'!B317</f>
        <v>44622</v>
      </c>
      <c r="C51" s="11">
        <f>IF('Daily PnL Log'!C317&lt;&gt;"",'Daily PnL Log'!C317,"")</f>
        <v>52054.2</v>
      </c>
      <c r="D51" s="11">
        <f>IF('Daily PnL Log'!D317&lt;&gt;"",'Daily PnL Log'!D317,"")</f>
        <v>-8434</v>
      </c>
      <c r="E51" s="11">
        <f>IF('Daily PnL Log'!E317&lt;&gt;"",'Daily PnL Log'!E317,"")</f>
        <v>675.9</v>
      </c>
      <c r="F51" s="11">
        <f>IF('Daily PnL Log'!F317&lt;&gt;"",'Daily PnL Log'!F317,"")</f>
        <v>20590.8</v>
      </c>
      <c r="G51" s="11">
        <f>IF('Daily PnL Log'!G317&lt;&gt;"",'Daily PnL Log'!G317,"")</f>
        <v>-21571.9</v>
      </c>
      <c r="H51" s="11">
        <f>IF('Daily PnL Log'!H317&lt;&gt;"",'Daily PnL Log'!H317,"")</f>
        <v>0</v>
      </c>
      <c r="I51" s="11">
        <f>IF('Daily PnL Log'!I317&lt;&gt;"",'Daily PnL Log'!I317,"")</f>
        <v>0</v>
      </c>
      <c r="J51" s="11">
        <f>IF('Daily PnL Log'!J317&lt;&gt;"",'Daily PnL Log'!J317,"")</f>
        <v>43314.999999999993</v>
      </c>
      <c r="K51" s="11">
        <f>IF('Daily PnL Log'!K317&lt;&gt;"",'Daily PnL Log'!K317,"")</f>
        <v>-97.02</v>
      </c>
      <c r="L51" s="11">
        <f>IF('Daily PnL Log'!L317&lt;&gt;"",'Daily PnL Log'!L317,"")</f>
        <v>-687.24</v>
      </c>
      <c r="M51" s="11">
        <f>IF('Daily PnL Log'!M317&lt;&gt;"",'Daily PnL Log'!M317,"")</f>
        <v>-784.26</v>
      </c>
      <c r="N51" s="11">
        <f>IF('Daily PnL Log'!N317&lt;&gt;"",'Daily PnL Log'!N317,"")</f>
        <v>42530.739999999991</v>
      </c>
      <c r="O51" s="11">
        <f t="shared" ref="O51:V66" si="3">IF(C51&lt;&gt;"",O50+C51,"")</f>
        <v>69424.899999999994</v>
      </c>
      <c r="P51" s="11">
        <f t="shared" si="3"/>
        <v>19536.3</v>
      </c>
      <c r="Q51" s="11">
        <f t="shared" si="3"/>
        <v>-27695.199999999997</v>
      </c>
      <c r="R51" s="11">
        <f t="shared" si="3"/>
        <v>87002.8</v>
      </c>
      <c r="S51" s="11">
        <f t="shared" si="3"/>
        <v>48684.499999999993</v>
      </c>
      <c r="T51" s="11">
        <f t="shared" si="3"/>
        <v>0</v>
      </c>
      <c r="U51" s="11">
        <f t="shared" si="3"/>
        <v>0</v>
      </c>
      <c r="V51" s="11">
        <f t="shared" si="3"/>
        <v>196953.3</v>
      </c>
      <c r="W51" s="11">
        <f>IF('Daily PnL Log'!W317&lt;&gt;"",'Daily PnL Log'!W317,"")</f>
        <v>607009</v>
      </c>
      <c r="X51" s="16">
        <f>IF('Daily PnL Log'!X317&lt;&gt;"",'Daily PnL Log'!X317,"")</f>
        <v>7.0066078097688819E-2</v>
      </c>
      <c r="Y51" s="11" t="str">
        <f>IF('Daily PnL Log'!Y317&lt;&gt;"",'Daily PnL Log'!Y317,"")</f>
        <v/>
      </c>
      <c r="Z51" s="11" t="str">
        <f>IF('Daily PnL Log'!AA317&lt;&gt;"",'Daily PnL Log'!AA317,"")</f>
        <v/>
      </c>
      <c r="AA51" s="11">
        <f>IF('Daily PnL Log'!AC317&lt;&gt;"",'Daily PnL Log'!AC317,"")</f>
        <v>222973.68</v>
      </c>
    </row>
    <row r="52" spans="1:27" x14ac:dyDescent="0.25">
      <c r="A52" s="47" t="str">
        <f t="shared" si="2"/>
        <v>Mar</v>
      </c>
      <c r="B52" s="14">
        <f>'Daily PnL Log'!B318</f>
        <v>44623</v>
      </c>
      <c r="C52" s="13">
        <f>IF('Daily PnL Log'!C318&lt;&gt;"",'Daily PnL Log'!C318,"")</f>
        <v>-6034</v>
      </c>
      <c r="D52" s="13">
        <f>IF('Daily PnL Log'!D318&lt;&gt;"",'Daily PnL Log'!D318,"")</f>
        <v>37.700000000000003</v>
      </c>
      <c r="E52" s="13">
        <f>IF('Daily PnL Log'!E318&lt;&gt;"",'Daily PnL Log'!E318,"")</f>
        <v>-5900.1</v>
      </c>
      <c r="F52" s="13">
        <f>IF('Daily PnL Log'!F318&lt;&gt;"",'Daily PnL Log'!F318,"")</f>
        <v>-115286.8</v>
      </c>
      <c r="G52" s="13">
        <f>IF('Daily PnL Log'!G318&lt;&gt;"",'Daily PnL Log'!G318,"")</f>
        <v>374822.1</v>
      </c>
      <c r="H52" s="13">
        <f>IF('Daily PnL Log'!H318&lt;&gt;"",'Daily PnL Log'!H318,"")</f>
        <v>0</v>
      </c>
      <c r="I52" s="13">
        <f>IF('Daily PnL Log'!I318&lt;&gt;"",'Daily PnL Log'!I318,"")</f>
        <v>0</v>
      </c>
      <c r="J52" s="13">
        <f>IF('Daily PnL Log'!J318&lt;&gt;"",'Daily PnL Log'!J318,"")</f>
        <v>247638.89999999997</v>
      </c>
      <c r="K52" s="13">
        <f>IF('Daily PnL Log'!K318&lt;&gt;"",'Daily PnL Log'!K318,"")</f>
        <v>-81.87</v>
      </c>
      <c r="L52" s="13">
        <f>IF('Daily PnL Log'!L318&lt;&gt;"",'Daily PnL Log'!L318,"")</f>
        <v>-579.37</v>
      </c>
      <c r="M52" s="13">
        <f>IF('Daily PnL Log'!M318&lt;&gt;"",'Daily PnL Log'!M318,"")</f>
        <v>-661.24</v>
      </c>
      <c r="N52" s="13">
        <f>IF('Daily PnL Log'!N318&lt;&gt;"",'Daily PnL Log'!N318,"")</f>
        <v>246977.65999999997</v>
      </c>
      <c r="O52" s="13">
        <f t="shared" si="3"/>
        <v>63390.899999999994</v>
      </c>
      <c r="P52" s="13">
        <f t="shared" si="3"/>
        <v>19574</v>
      </c>
      <c r="Q52" s="13">
        <f t="shared" si="3"/>
        <v>-33595.299999999996</v>
      </c>
      <c r="R52" s="13">
        <f t="shared" si="3"/>
        <v>-28284</v>
      </c>
      <c r="S52" s="13">
        <f t="shared" si="3"/>
        <v>423506.6</v>
      </c>
      <c r="T52" s="13">
        <f t="shared" si="3"/>
        <v>0</v>
      </c>
      <c r="U52" s="13">
        <f t="shared" si="3"/>
        <v>0</v>
      </c>
      <c r="V52" s="13">
        <f t="shared" si="3"/>
        <v>444592.19999999995</v>
      </c>
      <c r="W52" s="13">
        <f>IF('Daily PnL Log'!W318&lt;&gt;"",'Daily PnL Log'!W318,"")</f>
        <v>512658</v>
      </c>
      <c r="X52" s="15">
        <f>IF('Daily PnL Log'!X318&lt;&gt;"",'Daily PnL Log'!X318,"")</f>
        <v>0.48175910646083742</v>
      </c>
      <c r="Y52" s="13" t="str">
        <f>IF('Daily PnL Log'!Y318&lt;&gt;"",'Daily PnL Log'!Y318,"")</f>
        <v/>
      </c>
      <c r="Z52" s="13" t="str">
        <f>IF('Daily PnL Log'!AA318&lt;&gt;"",'Daily PnL Log'!AA318,"")</f>
        <v/>
      </c>
      <c r="AA52" s="13">
        <f>IF('Daily PnL Log'!AC318&lt;&gt;"",'Daily PnL Log'!AC318,"")</f>
        <v>3710020.94</v>
      </c>
    </row>
    <row r="53" spans="1:27" x14ac:dyDescent="0.25">
      <c r="A53" s="48" t="str">
        <f t="shared" si="2"/>
        <v>Mar</v>
      </c>
      <c r="B53" s="2">
        <f>'Daily PnL Log'!B319</f>
        <v>44624</v>
      </c>
      <c r="C53" s="11">
        <f>IF('Daily PnL Log'!C319&lt;&gt;"",'Daily PnL Log'!C319,"")</f>
        <v>-32917.199999999997</v>
      </c>
      <c r="D53" s="11">
        <f>IF('Daily PnL Log'!D319&lt;&gt;"",'Daily PnL Log'!D319,"")</f>
        <v>-13333</v>
      </c>
      <c r="E53" s="11">
        <f>IF('Daily PnL Log'!E319&lt;&gt;"",'Daily PnL Log'!E319,"")</f>
        <v>6285.4</v>
      </c>
      <c r="F53" s="11">
        <f>IF('Daily PnL Log'!F319&lt;&gt;"",'Daily PnL Log'!F319,"")</f>
        <v>-45321</v>
      </c>
      <c r="G53" s="11">
        <f>IF('Daily PnL Log'!G319&lt;&gt;"",'Daily PnL Log'!G319,"")</f>
        <v>19591.900000000001</v>
      </c>
      <c r="H53" s="11">
        <f>IF('Daily PnL Log'!H319&lt;&gt;"",'Daily PnL Log'!H319,"")</f>
        <v>0</v>
      </c>
      <c r="I53" s="11">
        <f>IF('Daily PnL Log'!I319&lt;&gt;"",'Daily PnL Log'!I319,"")</f>
        <v>0</v>
      </c>
      <c r="J53" s="11">
        <f>IF('Daily PnL Log'!J319&lt;&gt;"",'Daily PnL Log'!J319,"")</f>
        <v>-65693.899999999994</v>
      </c>
      <c r="K53" s="11">
        <f>IF('Daily PnL Log'!K319&lt;&gt;"",'Daily PnL Log'!K319,"")</f>
        <v>-98.45</v>
      </c>
      <c r="L53" s="11">
        <f>IF('Daily PnL Log'!L319&lt;&gt;"",'Daily PnL Log'!L319,"")</f>
        <v>-696.44</v>
      </c>
      <c r="M53" s="11">
        <f>IF('Daily PnL Log'!M319&lt;&gt;"",'Daily PnL Log'!M319,"")</f>
        <v>-794.8900000000001</v>
      </c>
      <c r="N53" s="11">
        <f>IF('Daily PnL Log'!N319&lt;&gt;"",'Daily PnL Log'!N319,"")</f>
        <v>-66488.789999999994</v>
      </c>
      <c r="O53" s="11">
        <f t="shared" si="3"/>
        <v>30473.699999999997</v>
      </c>
      <c r="P53" s="11">
        <f t="shared" si="3"/>
        <v>6241</v>
      </c>
      <c r="Q53" s="11">
        <f t="shared" si="3"/>
        <v>-27309.899999999994</v>
      </c>
      <c r="R53" s="11">
        <f t="shared" si="3"/>
        <v>-73605</v>
      </c>
      <c r="S53" s="11">
        <f t="shared" si="3"/>
        <v>443098.5</v>
      </c>
      <c r="T53" s="11">
        <f t="shared" si="3"/>
        <v>0</v>
      </c>
      <c r="U53" s="11">
        <f t="shared" si="3"/>
        <v>0</v>
      </c>
      <c r="V53" s="11">
        <f t="shared" si="3"/>
        <v>378898.29999999993</v>
      </c>
      <c r="W53" s="11">
        <f>IF('Daily PnL Log'!W319&lt;&gt;"",'Daily PnL Log'!W319,"")</f>
        <v>482507</v>
      </c>
      <c r="X53" s="16">
        <f>IF('Daily PnL Log'!X319&lt;&gt;"",'Daily PnL Log'!X319,"")</f>
        <v>-0.13779860188556847</v>
      </c>
      <c r="Y53" s="11">
        <f>IF('Daily PnL Log'!Y319&lt;&gt;"",'Daily PnL Log'!Y319,"")</f>
        <v>-250</v>
      </c>
      <c r="Z53" s="11" t="str">
        <f>IF('Daily PnL Log'!AA319&lt;&gt;"",'Daily PnL Log'!AA319,"")</f>
        <v/>
      </c>
      <c r="AA53" s="11">
        <f>IF('Daily PnL Log'!AC319&lt;&gt;"",'Daily PnL Log'!AC319,"")</f>
        <v>3000864.55</v>
      </c>
    </row>
    <row r="54" spans="1:27" x14ac:dyDescent="0.25">
      <c r="A54" s="47" t="str">
        <f t="shared" si="2"/>
        <v>Mar</v>
      </c>
      <c r="B54" s="14">
        <f>'Daily PnL Log'!B320</f>
        <v>44627</v>
      </c>
      <c r="C54" s="13">
        <f>IF('Daily PnL Log'!C320&lt;&gt;"",'Daily PnL Log'!C320,"")</f>
        <v>-36116.699999999997</v>
      </c>
      <c r="D54" s="13">
        <f>IF('Daily PnL Log'!D320&lt;&gt;"",'Daily PnL Log'!D320,"")</f>
        <v>4356.3</v>
      </c>
      <c r="E54" s="13">
        <f>IF('Daily PnL Log'!E320&lt;&gt;"",'Daily PnL Log'!E320,"")</f>
        <v>5725.2</v>
      </c>
      <c r="F54" s="13">
        <f>IF('Daily PnL Log'!F320&lt;&gt;"",'Daily PnL Log'!F320,"")</f>
        <v>14593.5</v>
      </c>
      <c r="G54" s="13">
        <f>IF('Daily PnL Log'!G320&lt;&gt;"",'Daily PnL Log'!G320,"")</f>
        <v>-105633.2</v>
      </c>
      <c r="H54" s="13">
        <f>IF('Daily PnL Log'!H320&lt;&gt;"",'Daily PnL Log'!H320,"")</f>
        <v>0</v>
      </c>
      <c r="I54" s="13">
        <f>IF('Daily PnL Log'!I320&lt;&gt;"",'Daily PnL Log'!I320,"")</f>
        <v>0</v>
      </c>
      <c r="J54" s="13">
        <f>IF('Daily PnL Log'!J320&lt;&gt;"",'Daily PnL Log'!J320,"")</f>
        <v>-117074.9</v>
      </c>
      <c r="K54" s="13">
        <f>IF('Daily PnL Log'!K320&lt;&gt;"",'Daily PnL Log'!K320,"")</f>
        <v>-61.96</v>
      </c>
      <c r="L54" s="13">
        <f>IF('Daily PnL Log'!L320&lt;&gt;"",'Daily PnL Log'!L320,"")</f>
        <v>-438.61</v>
      </c>
      <c r="M54" s="13">
        <f>IF('Daily PnL Log'!M320&lt;&gt;"",'Daily PnL Log'!M320,"")</f>
        <v>-500.57</v>
      </c>
      <c r="N54" s="13">
        <f>IF('Daily PnL Log'!N320&lt;&gt;"",'Daily PnL Log'!N320,"")</f>
        <v>-117575.47</v>
      </c>
      <c r="O54" s="13">
        <f t="shared" si="3"/>
        <v>-5643</v>
      </c>
      <c r="P54" s="13">
        <f t="shared" si="3"/>
        <v>10597.3</v>
      </c>
      <c r="Q54" s="13">
        <f t="shared" si="3"/>
        <v>-21584.699999999993</v>
      </c>
      <c r="R54" s="13">
        <f t="shared" si="3"/>
        <v>-59011.5</v>
      </c>
      <c r="S54" s="13">
        <f t="shared" si="3"/>
        <v>337465.3</v>
      </c>
      <c r="T54" s="13">
        <f t="shared" si="3"/>
        <v>0</v>
      </c>
      <c r="U54" s="13">
        <f t="shared" si="3"/>
        <v>0</v>
      </c>
      <c r="V54" s="13">
        <f t="shared" si="3"/>
        <v>261823.39999999994</v>
      </c>
      <c r="W54" s="13">
        <f>IF('Daily PnL Log'!W320&lt;&gt;"",'Daily PnL Log'!W320,"")</f>
        <v>552071</v>
      </c>
      <c r="X54" s="15">
        <f>IF('Daily PnL Log'!X320&lt;&gt;"",'Daily PnL Log'!X320,"")</f>
        <v>-0.21297164676282579</v>
      </c>
      <c r="Y54" s="13" t="str">
        <f>IF('Daily PnL Log'!Y320&lt;&gt;"",'Daily PnL Log'!Y320,"")</f>
        <v/>
      </c>
      <c r="Z54" s="13" t="str">
        <f>IF('Daily PnL Log'!AA320&lt;&gt;"",'Daily PnL Log'!AA320,"")</f>
        <v/>
      </c>
      <c r="AA54" s="13">
        <f>IF('Daily PnL Log'!AC320&lt;&gt;"",'Daily PnL Log'!AC320,"")</f>
        <v>1289852.73</v>
      </c>
    </row>
    <row r="55" spans="1:27" x14ac:dyDescent="0.25">
      <c r="A55" s="48" t="str">
        <f t="shared" si="2"/>
        <v>Mar</v>
      </c>
      <c r="B55" s="2">
        <f>'Daily PnL Log'!B321</f>
        <v>44628</v>
      </c>
      <c r="C55" s="11">
        <f>IF('Daily PnL Log'!C321&lt;&gt;"",'Daily PnL Log'!C321,"")</f>
        <v>-47942.7</v>
      </c>
      <c r="D55" s="11">
        <f>IF('Daily PnL Log'!D321&lt;&gt;"",'Daily PnL Log'!D321,"")</f>
        <v>-25073</v>
      </c>
      <c r="E55" s="11">
        <f>IF('Daily PnL Log'!E321&lt;&gt;"",'Daily PnL Log'!E321,"")</f>
        <v>10989.1</v>
      </c>
      <c r="F55" s="11">
        <f>IF('Daily PnL Log'!F321&lt;&gt;"",'Daily PnL Log'!F321,"")</f>
        <v>45956.2</v>
      </c>
      <c r="G55" s="11">
        <f>IF('Daily PnL Log'!G321&lt;&gt;"",'Daily PnL Log'!G321,"")</f>
        <v>-50882.9</v>
      </c>
      <c r="H55" s="11">
        <f>IF('Daily PnL Log'!H321&lt;&gt;"",'Daily PnL Log'!H321,"")</f>
        <v>0</v>
      </c>
      <c r="I55" s="11">
        <f>IF('Daily PnL Log'!I321&lt;&gt;"",'Daily PnL Log'!I321,"")</f>
        <v>0</v>
      </c>
      <c r="J55" s="11">
        <f>IF('Daily PnL Log'!J321&lt;&gt;"",'Daily PnL Log'!J321,"")</f>
        <v>-66953.3</v>
      </c>
      <c r="K55" s="11">
        <f>IF('Daily PnL Log'!K321&lt;&gt;"",'Daily PnL Log'!K321,"")</f>
        <v>-74.209999999999994</v>
      </c>
      <c r="L55" s="11">
        <f>IF('Daily PnL Log'!L321&lt;&gt;"",'Daily PnL Log'!L321,"")</f>
        <v>-527.85</v>
      </c>
      <c r="M55" s="11">
        <f>IF('Daily PnL Log'!M321&lt;&gt;"",'Daily PnL Log'!M321,"")</f>
        <v>-602.06000000000006</v>
      </c>
      <c r="N55" s="11">
        <f>IF('Daily PnL Log'!N321&lt;&gt;"",'Daily PnL Log'!N321,"")</f>
        <v>-67555.360000000001</v>
      </c>
      <c r="O55" s="11">
        <f t="shared" si="3"/>
        <v>-53585.7</v>
      </c>
      <c r="P55" s="11">
        <f t="shared" si="3"/>
        <v>-14475.7</v>
      </c>
      <c r="Q55" s="11">
        <f t="shared" si="3"/>
        <v>-10595.599999999993</v>
      </c>
      <c r="R55" s="11">
        <f t="shared" si="3"/>
        <v>-13055.300000000003</v>
      </c>
      <c r="S55" s="11">
        <f t="shared" si="3"/>
        <v>286582.39999999997</v>
      </c>
      <c r="T55" s="11">
        <f t="shared" si="3"/>
        <v>0</v>
      </c>
      <c r="U55" s="11">
        <f t="shared" si="3"/>
        <v>0</v>
      </c>
      <c r="V55" s="11">
        <f t="shared" si="3"/>
        <v>194870.09999999992</v>
      </c>
      <c r="W55" s="11">
        <f>IF('Daily PnL Log'!W321&lt;&gt;"",'Daily PnL Log'!W321,"")</f>
        <v>535508</v>
      </c>
      <c r="X55" s="16">
        <f>IF('Daily PnL Log'!X321&lt;&gt;"",'Daily PnL Log'!X321,"")</f>
        <v>-0.12615191556428662</v>
      </c>
      <c r="Y55" s="11" t="str">
        <f>IF('Daily PnL Log'!Y321&lt;&gt;"",'Daily PnL Log'!Y321,"")</f>
        <v/>
      </c>
      <c r="Z55" s="11" t="str">
        <f>IF('Daily PnL Log'!AA321&lt;&gt;"",'Daily PnL Log'!AA321,"")</f>
        <v/>
      </c>
      <c r="AA55" s="11">
        <f>IF('Daily PnL Log'!AC321&lt;&gt;"",'Daily PnL Log'!AC321,"")</f>
        <v>532241.17000000004</v>
      </c>
    </row>
    <row r="56" spans="1:27" x14ac:dyDescent="0.25">
      <c r="A56" s="47" t="str">
        <f t="shared" si="2"/>
        <v>Mar</v>
      </c>
      <c r="B56" s="14">
        <f>'Daily PnL Log'!B322</f>
        <v>44629</v>
      </c>
      <c r="C56" s="13">
        <f>IF('Daily PnL Log'!C322&lt;&gt;"",'Daily PnL Log'!C322,"")</f>
        <v>-12435.1</v>
      </c>
      <c r="D56" s="13">
        <f>IF('Daily PnL Log'!D322&lt;&gt;"",'Daily PnL Log'!D322,"")</f>
        <v>3885.5</v>
      </c>
      <c r="E56" s="13">
        <f>IF('Daily PnL Log'!E322&lt;&gt;"",'Daily PnL Log'!E322,"")</f>
        <v>2515.8000000000002</v>
      </c>
      <c r="F56" s="13">
        <f>IF('Daily PnL Log'!F322&lt;&gt;"",'Daily PnL Log'!F322,"")</f>
        <v>-23668.1</v>
      </c>
      <c r="G56" s="13">
        <f>IF('Daily PnL Log'!G322&lt;&gt;"",'Daily PnL Log'!G322,"")</f>
        <v>57933.1</v>
      </c>
      <c r="H56" s="13">
        <f>IF('Daily PnL Log'!H322&lt;&gt;"",'Daily PnL Log'!H322,"")</f>
        <v>0</v>
      </c>
      <c r="I56" s="13">
        <f>IF('Daily PnL Log'!I322&lt;&gt;"",'Daily PnL Log'!I322,"")</f>
        <v>0</v>
      </c>
      <c r="J56" s="13">
        <f>IF('Daily PnL Log'!J322&lt;&gt;"",'Daily PnL Log'!J322,"")</f>
        <v>28231.200000000001</v>
      </c>
      <c r="K56" s="13">
        <f>IF('Daily PnL Log'!K322&lt;&gt;"",'Daily PnL Log'!K322,"")</f>
        <v>-51.75</v>
      </c>
      <c r="L56" s="13">
        <f>IF('Daily PnL Log'!L322&lt;&gt;"",'Daily PnL Log'!L322,"")</f>
        <v>-367.54</v>
      </c>
      <c r="M56" s="13">
        <f>IF('Daily PnL Log'!M322&lt;&gt;"",'Daily PnL Log'!M322,"")</f>
        <v>-419.29</v>
      </c>
      <c r="N56" s="13">
        <f>IF('Daily PnL Log'!N322&lt;&gt;"",'Daily PnL Log'!N322,"")</f>
        <v>27811.91</v>
      </c>
      <c r="O56" s="13">
        <f t="shared" si="3"/>
        <v>-66020.800000000003</v>
      </c>
      <c r="P56" s="13">
        <f t="shared" si="3"/>
        <v>-10590.2</v>
      </c>
      <c r="Q56" s="13">
        <f t="shared" si="3"/>
        <v>-8079.7999999999929</v>
      </c>
      <c r="R56" s="13">
        <f t="shared" si="3"/>
        <v>-36723.4</v>
      </c>
      <c r="S56" s="13">
        <f t="shared" si="3"/>
        <v>344515.49999999994</v>
      </c>
      <c r="T56" s="13">
        <f t="shared" si="3"/>
        <v>0</v>
      </c>
      <c r="U56" s="13">
        <f t="shared" si="3"/>
        <v>0</v>
      </c>
      <c r="V56" s="13">
        <f t="shared" si="3"/>
        <v>223101.29999999993</v>
      </c>
      <c r="W56" s="13">
        <f>IF('Daily PnL Log'!W322&lt;&gt;"",'Daily PnL Log'!W322,"")</f>
        <v>611337</v>
      </c>
      <c r="X56" s="15">
        <f>IF('Daily PnL Log'!X322&lt;&gt;"",'Daily PnL Log'!X322,"")</f>
        <v>4.5493582099562106E-2</v>
      </c>
      <c r="Y56" s="13" t="str">
        <f>IF('Daily PnL Log'!Y322&lt;&gt;"",'Daily PnL Log'!Y322,"")</f>
        <v/>
      </c>
      <c r="Z56" s="13" t="str">
        <f>IF('Daily PnL Log'!AA322&lt;&gt;"",'Daily PnL Log'!AA322,"")</f>
        <v/>
      </c>
      <c r="AA56" s="13">
        <f>IF('Daily PnL Log'!AC322&lt;&gt;"",'Daily PnL Log'!AC322,"")</f>
        <v>99045.38</v>
      </c>
    </row>
    <row r="57" spans="1:27" x14ac:dyDescent="0.25">
      <c r="A57" s="48" t="str">
        <f t="shared" si="2"/>
        <v>Mar</v>
      </c>
      <c r="B57" s="2">
        <f>'Daily PnL Log'!B323</f>
        <v>44630</v>
      </c>
      <c r="C57" s="11">
        <f>IF('Daily PnL Log'!C323&lt;&gt;"",'Daily PnL Log'!C323,"")</f>
        <v>-42637.8</v>
      </c>
      <c r="D57" s="11">
        <f>IF('Daily PnL Log'!D323&lt;&gt;"",'Daily PnL Log'!D323,"")</f>
        <v>-9059.6</v>
      </c>
      <c r="E57" s="11">
        <f>IF('Daily PnL Log'!E323&lt;&gt;"",'Daily PnL Log'!E323,"")</f>
        <v>-3726.4</v>
      </c>
      <c r="F57" s="11">
        <f>IF('Daily PnL Log'!F323&lt;&gt;"",'Daily PnL Log'!F323,"")</f>
        <v>9388.7999999999993</v>
      </c>
      <c r="G57" s="11">
        <f>IF('Daily PnL Log'!G323&lt;&gt;"",'Daily PnL Log'!G323,"")</f>
        <v>-43896.3</v>
      </c>
      <c r="H57" s="11">
        <f>IF('Daily PnL Log'!H323&lt;&gt;"",'Daily PnL Log'!H323,"")</f>
        <v>0</v>
      </c>
      <c r="I57" s="11">
        <f>IF('Daily PnL Log'!I323&lt;&gt;"",'Daily PnL Log'!I323,"")</f>
        <v>0</v>
      </c>
      <c r="J57" s="11">
        <f>IF('Daily PnL Log'!J323&lt;&gt;"",'Daily PnL Log'!J323,"")</f>
        <v>-89931.3</v>
      </c>
      <c r="K57" s="11">
        <f>IF('Daily PnL Log'!K323&lt;&gt;"",'Daily PnL Log'!K323,"")</f>
        <v>-71.180000000000007</v>
      </c>
      <c r="L57" s="11">
        <f>IF('Daily PnL Log'!L323&lt;&gt;"",'Daily PnL Log'!L323,"")</f>
        <v>-504.39</v>
      </c>
      <c r="M57" s="11">
        <f>IF('Daily PnL Log'!M323&lt;&gt;"",'Daily PnL Log'!M323,"")</f>
        <v>-575.56999999999994</v>
      </c>
      <c r="N57" s="11">
        <f>IF('Daily PnL Log'!N323&lt;&gt;"",'Daily PnL Log'!N323,"")</f>
        <v>-90506.87000000001</v>
      </c>
      <c r="O57" s="11">
        <f t="shared" si="3"/>
        <v>-108658.6</v>
      </c>
      <c r="P57" s="11">
        <f t="shared" si="3"/>
        <v>-19649.800000000003</v>
      </c>
      <c r="Q57" s="11">
        <f t="shared" si="3"/>
        <v>-11806.199999999993</v>
      </c>
      <c r="R57" s="11">
        <f t="shared" si="3"/>
        <v>-27334.600000000002</v>
      </c>
      <c r="S57" s="11">
        <f t="shared" si="3"/>
        <v>300619.19999999995</v>
      </c>
      <c r="T57" s="11">
        <f t="shared" si="3"/>
        <v>0</v>
      </c>
      <c r="U57" s="11">
        <f t="shared" si="3"/>
        <v>0</v>
      </c>
      <c r="V57" s="11">
        <f t="shared" si="3"/>
        <v>133169.99999999994</v>
      </c>
      <c r="W57" s="11">
        <f>IF('Daily PnL Log'!W323&lt;&gt;"",'Daily PnL Log'!W323,"")</f>
        <v>555838</v>
      </c>
      <c r="X57" s="16">
        <f>IF('Daily PnL Log'!X323&lt;&gt;"",'Daily PnL Log'!X323,"")</f>
        <v>-0.16282958343977924</v>
      </c>
      <c r="Y57" s="11" t="str">
        <f>IF('Daily PnL Log'!Y323&lt;&gt;"",'Daily PnL Log'!Y323,"")</f>
        <v/>
      </c>
      <c r="Z57" s="11" t="str">
        <f>IF('Daily PnL Log'!AA323&lt;&gt;"",'Daily PnL Log'!AA323,"")</f>
        <v/>
      </c>
      <c r="AA57" s="11">
        <f>IF('Daily PnL Log'!AC323&lt;&gt;"",'Daily PnL Log'!AC323,"")</f>
        <v>289548.56</v>
      </c>
    </row>
    <row r="58" spans="1:27" x14ac:dyDescent="0.25">
      <c r="A58" s="47" t="str">
        <f t="shared" si="2"/>
        <v>Mar</v>
      </c>
      <c r="B58" s="14">
        <f>'Daily PnL Log'!B324</f>
        <v>44631</v>
      </c>
      <c r="C58" s="13">
        <f>IF('Daily PnL Log'!C324&lt;&gt;"",'Daily PnL Log'!C324,"")</f>
        <v>-21795.4</v>
      </c>
      <c r="D58" s="13">
        <f>IF('Daily PnL Log'!D324&lt;&gt;"",'Daily PnL Log'!D324,"")</f>
        <v>16626.599999999999</v>
      </c>
      <c r="E58" s="13">
        <f>IF('Daily PnL Log'!E324&lt;&gt;"",'Daily PnL Log'!E324,"")</f>
        <v>1066.5999999999999</v>
      </c>
      <c r="F58" s="13">
        <f>IF('Daily PnL Log'!F324&lt;&gt;"",'Daily PnL Log'!F324,"")</f>
        <v>-34024.6</v>
      </c>
      <c r="G58" s="13">
        <f>IF('Daily PnL Log'!G324&lt;&gt;"",'Daily PnL Log'!G324,"")</f>
        <v>13378.7</v>
      </c>
      <c r="H58" s="13">
        <f>IF('Daily PnL Log'!H324&lt;&gt;"",'Daily PnL Log'!H324,"")</f>
        <v>0</v>
      </c>
      <c r="I58" s="13">
        <f>IF('Daily PnL Log'!I324&lt;&gt;"",'Daily PnL Log'!I324,"")</f>
        <v>0</v>
      </c>
      <c r="J58" s="13">
        <f>IF('Daily PnL Log'!J324&lt;&gt;"",'Daily PnL Log'!J324,"")</f>
        <v>-24748.100000000002</v>
      </c>
      <c r="K58" s="13">
        <f>IF('Daily PnL Log'!K324&lt;&gt;"",'Daily PnL Log'!K324,"")</f>
        <v>-46.2</v>
      </c>
      <c r="L58" s="13">
        <f>IF('Daily PnL Log'!L324&lt;&gt;"",'Daily PnL Log'!L324,"")</f>
        <v>-327.52</v>
      </c>
      <c r="M58" s="13">
        <f>IF('Daily PnL Log'!M324&lt;&gt;"",'Daily PnL Log'!M324,"")</f>
        <v>-373.71999999999997</v>
      </c>
      <c r="N58" s="13">
        <f>IF('Daily PnL Log'!N324&lt;&gt;"",'Daily PnL Log'!N324,"")</f>
        <v>-25121.820000000003</v>
      </c>
      <c r="O58" s="13">
        <f t="shared" si="3"/>
        <v>-130454</v>
      </c>
      <c r="P58" s="13">
        <f t="shared" si="3"/>
        <v>-3023.2000000000044</v>
      </c>
      <c r="Q58" s="13">
        <f t="shared" si="3"/>
        <v>-10739.599999999993</v>
      </c>
      <c r="R58" s="13">
        <f t="shared" si="3"/>
        <v>-61359.199999999997</v>
      </c>
      <c r="S58" s="13">
        <f t="shared" si="3"/>
        <v>313997.89999999997</v>
      </c>
      <c r="T58" s="13">
        <f t="shared" si="3"/>
        <v>0</v>
      </c>
      <c r="U58" s="13">
        <f t="shared" si="3"/>
        <v>0</v>
      </c>
      <c r="V58" s="13">
        <f t="shared" si="3"/>
        <v>108421.89999999994</v>
      </c>
      <c r="W58" s="13">
        <f>IF('Daily PnL Log'!W324&lt;&gt;"",'Daily PnL Log'!W324,"")</f>
        <v>699233</v>
      </c>
      <c r="X58" s="15">
        <f>IF('Daily PnL Log'!X324&lt;&gt;"",'Daily PnL Log'!X324,"")</f>
        <v>-3.5927680758774262E-2</v>
      </c>
      <c r="Y58" s="13" t="str">
        <f>IF('Daily PnL Log'!Y324&lt;&gt;"",'Daily PnL Log'!Y324,"")</f>
        <v/>
      </c>
      <c r="Z58" s="13" t="str">
        <f>IF('Daily PnL Log'!AA324&lt;&gt;"",'Daily PnL Log'!AA324,"")</f>
        <v/>
      </c>
      <c r="AA58" s="13">
        <f>IF('Daily PnL Log'!AC324&lt;&gt;"",'Daily PnL Log'!AC324,"")</f>
        <v>270952.84000000003</v>
      </c>
    </row>
    <row r="59" spans="1:27" x14ac:dyDescent="0.25">
      <c r="A59" s="48" t="str">
        <f t="shared" si="2"/>
        <v>Mar</v>
      </c>
      <c r="B59" s="2">
        <f>'Daily PnL Log'!B325</f>
        <v>44634</v>
      </c>
      <c r="C59" s="11">
        <f>IF('Daily PnL Log'!C325&lt;&gt;"",'Daily PnL Log'!C325,"")</f>
        <v>-5299.3</v>
      </c>
      <c r="D59" s="11">
        <f>IF('Daily PnL Log'!D325&lt;&gt;"",'Daily PnL Log'!D325,"")</f>
        <v>5401.7</v>
      </c>
      <c r="E59" s="11">
        <f>IF('Daily PnL Log'!E325&lt;&gt;"",'Daily PnL Log'!E325,"")</f>
        <v>5427.4</v>
      </c>
      <c r="F59" s="11">
        <f>IF('Daily PnL Log'!F325&lt;&gt;"",'Daily PnL Log'!F325,"")</f>
        <v>12857.2</v>
      </c>
      <c r="G59" s="11">
        <f>IF('Daily PnL Log'!G325&lt;&gt;"",'Daily PnL Log'!G325,"")</f>
        <v>-289.5</v>
      </c>
      <c r="H59" s="11">
        <f>IF('Daily PnL Log'!H325&lt;&gt;"",'Daily PnL Log'!H325,"")</f>
        <v>0</v>
      </c>
      <c r="I59" s="11">
        <f>IF('Daily PnL Log'!I325&lt;&gt;"",'Daily PnL Log'!I325,"")</f>
        <v>0</v>
      </c>
      <c r="J59" s="11">
        <f>IF('Daily PnL Log'!J325&lt;&gt;"",'Daily PnL Log'!J325,"")</f>
        <v>18097.5</v>
      </c>
      <c r="K59" s="11">
        <f>IF('Daily PnL Log'!K325&lt;&gt;"",'Daily PnL Log'!K325,"")</f>
        <v>-29.44</v>
      </c>
      <c r="L59" s="11">
        <f>IF('Daily PnL Log'!L325&lt;&gt;"",'Daily PnL Log'!L325,"")</f>
        <v>-208.61</v>
      </c>
      <c r="M59" s="11">
        <f>IF('Daily PnL Log'!M325&lt;&gt;"",'Daily PnL Log'!M325,"")</f>
        <v>-238.05</v>
      </c>
      <c r="N59" s="11">
        <f>IF('Daily PnL Log'!N325&lt;&gt;"",'Daily PnL Log'!N325,"")</f>
        <v>17859.45</v>
      </c>
      <c r="O59" s="11">
        <f t="shared" si="3"/>
        <v>-135753.29999999999</v>
      </c>
      <c r="P59" s="11">
        <f t="shared" si="3"/>
        <v>2378.4999999999955</v>
      </c>
      <c r="Q59" s="11">
        <f t="shared" si="3"/>
        <v>-5312.1999999999935</v>
      </c>
      <c r="R59" s="11">
        <f t="shared" si="3"/>
        <v>-48502</v>
      </c>
      <c r="S59" s="11">
        <f t="shared" si="3"/>
        <v>313708.39999999997</v>
      </c>
      <c r="T59" s="11">
        <f t="shared" si="3"/>
        <v>0</v>
      </c>
      <c r="U59" s="11">
        <f t="shared" si="3"/>
        <v>0</v>
      </c>
      <c r="V59" s="11">
        <f t="shared" si="3"/>
        <v>126519.39999999994</v>
      </c>
      <c r="W59" s="11">
        <f>IF('Daily PnL Log'!W325&lt;&gt;"",'Daily PnL Log'!W325,"")</f>
        <v>513119</v>
      </c>
      <c r="X59" s="16">
        <f>IF('Daily PnL Log'!X325&lt;&gt;"",'Daily PnL Log'!X325,"")</f>
        <v>3.480566886043978E-2</v>
      </c>
      <c r="Y59" s="11" t="str">
        <f>IF('Daily PnL Log'!Y325&lt;&gt;"",'Daily PnL Log'!Y325,"")</f>
        <v/>
      </c>
      <c r="Z59" s="11" t="str">
        <f>IF('Daily PnL Log'!AA325&lt;&gt;"",'Daily PnL Log'!AA325,"")</f>
        <v/>
      </c>
      <c r="AA59" s="11">
        <f>IF('Daily PnL Log'!AC325&lt;&gt;"",'Daily PnL Log'!AC325,"")</f>
        <v>268934.78999999998</v>
      </c>
    </row>
    <row r="60" spans="1:27" x14ac:dyDescent="0.25">
      <c r="A60" s="47" t="str">
        <f t="shared" si="2"/>
        <v>Mar</v>
      </c>
      <c r="B60" s="14">
        <f>'Daily PnL Log'!B326</f>
        <v>44635</v>
      </c>
      <c r="C60" s="13">
        <f>IF('Daily PnL Log'!C326&lt;&gt;"",'Daily PnL Log'!C326,"")</f>
        <v>27308.6</v>
      </c>
      <c r="D60" s="13">
        <f>IF('Daily PnL Log'!D326&lt;&gt;"",'Daily PnL Log'!D326,"")</f>
        <v>-438.6</v>
      </c>
      <c r="E60" s="13">
        <f>IF('Daily PnL Log'!E326&lt;&gt;"",'Daily PnL Log'!E326,"")</f>
        <v>730.5</v>
      </c>
      <c r="F60" s="13">
        <f>IF('Daily PnL Log'!F326&lt;&gt;"",'Daily PnL Log'!F326,"")</f>
        <v>-21618.7</v>
      </c>
      <c r="G60" s="13">
        <f>IF('Daily PnL Log'!G326&lt;&gt;"",'Daily PnL Log'!G326,"")</f>
        <v>6583.1</v>
      </c>
      <c r="H60" s="13">
        <f>IF('Daily PnL Log'!H326&lt;&gt;"",'Daily PnL Log'!H326,"")</f>
        <v>0</v>
      </c>
      <c r="I60" s="13">
        <f>IF('Daily PnL Log'!I326&lt;&gt;"",'Daily PnL Log'!I326,"")</f>
        <v>0</v>
      </c>
      <c r="J60" s="13">
        <f>IF('Daily PnL Log'!J326&lt;&gt;"",'Daily PnL Log'!J326,"")</f>
        <v>12564.9</v>
      </c>
      <c r="K60" s="13">
        <f>IF('Daily PnL Log'!K326&lt;&gt;"",'Daily PnL Log'!K326,"")</f>
        <v>-32.659999999999997</v>
      </c>
      <c r="L60" s="13">
        <f>IF('Daily PnL Log'!L326&lt;&gt;"",'Daily PnL Log'!L326,"")</f>
        <v>-231.12</v>
      </c>
      <c r="M60" s="13">
        <f>IF('Daily PnL Log'!M326&lt;&gt;"",'Daily PnL Log'!M326,"")</f>
        <v>-263.77999999999997</v>
      </c>
      <c r="N60" s="13">
        <f>IF('Daily PnL Log'!N326&lt;&gt;"",'Daily PnL Log'!N326,"")</f>
        <v>12301.119999999999</v>
      </c>
      <c r="O60" s="13">
        <f t="shared" si="3"/>
        <v>-108444.69999999998</v>
      </c>
      <c r="P60" s="13">
        <f t="shared" si="3"/>
        <v>1939.8999999999955</v>
      </c>
      <c r="Q60" s="13">
        <f t="shared" si="3"/>
        <v>-4581.6999999999935</v>
      </c>
      <c r="R60" s="13">
        <f t="shared" si="3"/>
        <v>-70120.7</v>
      </c>
      <c r="S60" s="13">
        <f t="shared" si="3"/>
        <v>320291.49999999994</v>
      </c>
      <c r="T60" s="13">
        <f t="shared" si="3"/>
        <v>0</v>
      </c>
      <c r="U60" s="13">
        <f t="shared" si="3"/>
        <v>0</v>
      </c>
      <c r="V60" s="13">
        <f t="shared" si="3"/>
        <v>139084.29999999993</v>
      </c>
      <c r="W60" s="13">
        <f>IF('Daily PnL Log'!W326&lt;&gt;"",'Daily PnL Log'!W326,"")</f>
        <v>479322</v>
      </c>
      <c r="X60" s="15">
        <f>IF('Daily PnL Log'!X326&lt;&gt;"",'Daily PnL Log'!X326,"")</f>
        <v>2.5663583144524972E-2</v>
      </c>
      <c r="Y60" s="13" t="str">
        <f>IF('Daily PnL Log'!Y326&lt;&gt;"",'Daily PnL Log'!Y326,"")</f>
        <v/>
      </c>
      <c r="Z60" s="13" t="str">
        <f>IF('Daily PnL Log'!AA326&lt;&gt;"",'Daily PnL Log'!AA326,"")</f>
        <v/>
      </c>
      <c r="AA60" s="13">
        <f>IF('Daily PnL Log'!AC326&lt;&gt;"",'Daily PnL Log'!AC326,"")</f>
        <v>277394.01</v>
      </c>
    </row>
    <row r="61" spans="1:27" x14ac:dyDescent="0.25">
      <c r="A61" s="48" t="str">
        <f t="shared" si="2"/>
        <v>Mar</v>
      </c>
      <c r="B61" s="2">
        <f>'Daily PnL Log'!B327</f>
        <v>44636</v>
      </c>
      <c r="C61" s="11">
        <f>IF('Daily PnL Log'!C327&lt;&gt;"",'Daily PnL Log'!C327,"")</f>
        <v>-15768.1</v>
      </c>
      <c r="D61" s="11">
        <f>IF('Daily PnL Log'!D327&lt;&gt;"",'Daily PnL Log'!D327,"")</f>
        <v>-7287.3</v>
      </c>
      <c r="E61" s="11">
        <f>IF('Daily PnL Log'!E327&lt;&gt;"",'Daily PnL Log'!E327,"")</f>
        <v>10166.4</v>
      </c>
      <c r="F61" s="11">
        <f>IF('Daily PnL Log'!F327&lt;&gt;"",'Daily PnL Log'!F327,"")</f>
        <v>25544.799999999999</v>
      </c>
      <c r="G61" s="11">
        <f>IF('Daily PnL Log'!G327&lt;&gt;"",'Daily PnL Log'!G327,"")</f>
        <v>30279.3</v>
      </c>
      <c r="H61" s="11">
        <f>IF('Daily PnL Log'!H327&lt;&gt;"",'Daily PnL Log'!H327,"")</f>
        <v>0</v>
      </c>
      <c r="I61" s="11">
        <f>IF('Daily PnL Log'!I327&lt;&gt;"",'Daily PnL Log'!I327,"")</f>
        <v>0</v>
      </c>
      <c r="J61" s="11">
        <f>IF('Daily PnL Log'!J327&lt;&gt;"",'Daily PnL Log'!J327,"")</f>
        <v>42935.1</v>
      </c>
      <c r="K61" s="11">
        <f>IF('Daily PnL Log'!K327&lt;&gt;"",'Daily PnL Log'!K327,"")</f>
        <v>-47.32</v>
      </c>
      <c r="L61" s="11">
        <f>IF('Daily PnL Log'!L327&lt;&gt;"",'Daily PnL Log'!L327,"")</f>
        <v>-335.57</v>
      </c>
      <c r="M61" s="11">
        <f>IF('Daily PnL Log'!M327&lt;&gt;"",'Daily PnL Log'!M327,"")</f>
        <v>-382.89</v>
      </c>
      <c r="N61" s="11">
        <f>IF('Daily PnL Log'!N327&lt;&gt;"",'Daily PnL Log'!N327,"")</f>
        <v>42552.21</v>
      </c>
      <c r="O61" s="11">
        <f t="shared" si="3"/>
        <v>-124212.79999999999</v>
      </c>
      <c r="P61" s="11">
        <f t="shared" si="3"/>
        <v>-5347.4000000000051</v>
      </c>
      <c r="Q61" s="11">
        <f t="shared" si="3"/>
        <v>5584.7000000000062</v>
      </c>
      <c r="R61" s="11">
        <f t="shared" si="3"/>
        <v>-44575.899999999994</v>
      </c>
      <c r="S61" s="11">
        <f t="shared" si="3"/>
        <v>350570.79999999993</v>
      </c>
      <c r="T61" s="11">
        <f t="shared" si="3"/>
        <v>0</v>
      </c>
      <c r="U61" s="11">
        <f t="shared" si="3"/>
        <v>0</v>
      </c>
      <c r="V61" s="11">
        <f t="shared" si="3"/>
        <v>182019.39999999994</v>
      </c>
      <c r="W61" s="11">
        <f>IF('Daily PnL Log'!W327&lt;&gt;"",'Daily PnL Log'!W327,"")</f>
        <v>497130</v>
      </c>
      <c r="X61" s="16">
        <f>IF('Daily PnL Log'!X327&lt;&gt;"",'Daily PnL Log'!X327,"")</f>
        <v>8.5595739544988225E-2</v>
      </c>
      <c r="Y61" s="11" t="str">
        <f>IF('Daily PnL Log'!Y327&lt;&gt;"",'Daily PnL Log'!Y327,"")</f>
        <v/>
      </c>
      <c r="Z61" s="11" t="str">
        <f>IF('Daily PnL Log'!AA327&lt;&gt;"",'Daily PnL Log'!AA327,"")</f>
        <v/>
      </c>
      <c r="AA61" s="11">
        <f>IF('Daily PnL Log'!AC327&lt;&gt;"",'Daily PnL Log'!AC327,"")</f>
        <v>80877.119999999995</v>
      </c>
    </row>
    <row r="62" spans="1:27" x14ac:dyDescent="0.25">
      <c r="A62" s="47" t="str">
        <f t="shared" si="2"/>
        <v>Mar</v>
      </c>
      <c r="B62" s="14">
        <f>'Daily PnL Log'!B328</f>
        <v>44637</v>
      </c>
      <c r="C62" s="13">
        <f>IF('Daily PnL Log'!C328&lt;&gt;"",'Daily PnL Log'!C328,"")</f>
        <v>13060.2</v>
      </c>
      <c r="D62" s="13">
        <f>IF('Daily PnL Log'!D328&lt;&gt;"",'Daily PnL Log'!D328,"")</f>
        <v>-4003.5</v>
      </c>
      <c r="E62" s="13">
        <f>IF('Daily PnL Log'!E328&lt;&gt;"",'Daily PnL Log'!E328,"")</f>
        <v>4280</v>
      </c>
      <c r="F62" s="13">
        <f>IF('Daily PnL Log'!F328&lt;&gt;"",'Daily PnL Log'!F328,"")</f>
        <v>-44563.9</v>
      </c>
      <c r="G62" s="13">
        <f>IF('Daily PnL Log'!G328&lt;&gt;"",'Daily PnL Log'!G328,"")</f>
        <v>-38086.5</v>
      </c>
      <c r="H62" s="13">
        <f>IF('Daily PnL Log'!H328&lt;&gt;"",'Daily PnL Log'!H328,"")</f>
        <v>0</v>
      </c>
      <c r="I62" s="13">
        <f>IF('Daily PnL Log'!I328&lt;&gt;"",'Daily PnL Log'!I328,"")</f>
        <v>0</v>
      </c>
      <c r="J62" s="13">
        <f>IF('Daily PnL Log'!J328&lt;&gt;"",'Daily PnL Log'!J328,"")</f>
        <v>-69313.7</v>
      </c>
      <c r="K62" s="13">
        <f>IF('Daily PnL Log'!K328&lt;&gt;"",'Daily PnL Log'!K328,"")</f>
        <v>-27.3</v>
      </c>
      <c r="L62" s="13">
        <f>IF('Daily PnL Log'!L328&lt;&gt;"",'Daily PnL Log'!L328,"")</f>
        <v>-194.35</v>
      </c>
      <c r="M62" s="13">
        <f>IF('Daily PnL Log'!M328&lt;&gt;"",'Daily PnL Log'!M328,"")</f>
        <v>-221.65</v>
      </c>
      <c r="N62" s="13">
        <f>IF('Daily PnL Log'!N328&lt;&gt;"",'Daily PnL Log'!N328,"")</f>
        <v>-69535.349999999991</v>
      </c>
      <c r="O62" s="13">
        <f t="shared" si="3"/>
        <v>-111152.59999999999</v>
      </c>
      <c r="P62" s="13">
        <f t="shared" si="3"/>
        <v>-9350.9000000000051</v>
      </c>
      <c r="Q62" s="13">
        <f t="shared" si="3"/>
        <v>9864.7000000000062</v>
      </c>
      <c r="R62" s="13">
        <f t="shared" si="3"/>
        <v>-89139.799999999988</v>
      </c>
      <c r="S62" s="13">
        <f t="shared" si="3"/>
        <v>312484.29999999993</v>
      </c>
      <c r="T62" s="13">
        <f t="shared" si="3"/>
        <v>0</v>
      </c>
      <c r="U62" s="13">
        <f t="shared" si="3"/>
        <v>0</v>
      </c>
      <c r="V62" s="13">
        <f t="shared" si="3"/>
        <v>112705.69999999994</v>
      </c>
      <c r="W62" s="13">
        <f>IF('Daily PnL Log'!W328&lt;&gt;"",'Daily PnL Log'!W328,"")</f>
        <v>581538</v>
      </c>
      <c r="X62" s="15">
        <f>IF('Daily PnL Log'!X328&lt;&gt;"",'Daily PnL Log'!X328,"")</f>
        <v>-0.11957146394560629</v>
      </c>
      <c r="Y62" s="13">
        <f>IF('Daily PnL Log'!Y328&lt;&gt;"",'Daily PnL Log'!Y328,"")</f>
        <v>-9118.4</v>
      </c>
      <c r="Z62" s="13" t="str">
        <f>IF('Daily PnL Log'!AA328&lt;&gt;"",'Daily PnL Log'!AA328,"")</f>
        <v/>
      </c>
      <c r="AA62" s="13">
        <f>IF('Daily PnL Log'!AC328&lt;&gt;"",'Daily PnL Log'!AC328,"")</f>
        <v>274182.46999999997</v>
      </c>
    </row>
    <row r="63" spans="1:27" x14ac:dyDescent="0.25">
      <c r="A63" s="48" t="str">
        <f t="shared" si="2"/>
        <v>Mar</v>
      </c>
      <c r="B63" s="2">
        <f>'Daily PnL Log'!B329</f>
        <v>44638</v>
      </c>
      <c r="C63" s="11">
        <f>IF('Daily PnL Log'!C329&lt;&gt;"",'Daily PnL Log'!C329,"")</f>
        <v>17573</v>
      </c>
      <c r="D63" s="11">
        <f>IF('Daily PnL Log'!D329&lt;&gt;"",'Daily PnL Log'!D329,"")</f>
        <v>11765.9</v>
      </c>
      <c r="E63" s="11">
        <f>IF('Daily PnL Log'!E329&lt;&gt;"",'Daily PnL Log'!E329,"")</f>
        <v>-2615.4</v>
      </c>
      <c r="F63" s="11">
        <f>IF('Daily PnL Log'!F329&lt;&gt;"",'Daily PnL Log'!F329,"")</f>
        <v>-52755.7</v>
      </c>
      <c r="G63" s="11">
        <f>IF('Daily PnL Log'!G329&lt;&gt;"",'Daily PnL Log'!G329,"")</f>
        <v>-1356.2</v>
      </c>
      <c r="H63" s="11">
        <f>IF('Daily PnL Log'!H329&lt;&gt;"",'Daily PnL Log'!H329,"")</f>
        <v>0</v>
      </c>
      <c r="I63" s="11">
        <f>IF('Daily PnL Log'!I329&lt;&gt;"",'Daily PnL Log'!I329,"")</f>
        <v>0</v>
      </c>
      <c r="J63" s="11">
        <f>IF('Daily PnL Log'!J329&lt;&gt;"",'Daily PnL Log'!J329,"")</f>
        <v>-27388.399999999998</v>
      </c>
      <c r="K63" s="11">
        <f>IF('Daily PnL Log'!K329&lt;&gt;"",'Daily PnL Log'!K329,"")</f>
        <v>-23.88</v>
      </c>
      <c r="L63" s="11">
        <f>IF('Daily PnL Log'!L329&lt;&gt;"",'Daily PnL Log'!L329,"")</f>
        <v>-169.74</v>
      </c>
      <c r="M63" s="11">
        <f>IF('Daily PnL Log'!M329&lt;&gt;"",'Daily PnL Log'!M329,"")</f>
        <v>-193.62</v>
      </c>
      <c r="N63" s="11">
        <f>IF('Daily PnL Log'!N329&lt;&gt;"",'Daily PnL Log'!N329,"")</f>
        <v>-27582.019999999997</v>
      </c>
      <c r="O63" s="11">
        <f t="shared" si="3"/>
        <v>-93579.599999999991</v>
      </c>
      <c r="P63" s="11">
        <f t="shared" si="3"/>
        <v>2414.9999999999945</v>
      </c>
      <c r="Q63" s="11">
        <f t="shared" si="3"/>
        <v>7249.3000000000065</v>
      </c>
      <c r="R63" s="11">
        <f t="shared" si="3"/>
        <v>-141895.5</v>
      </c>
      <c r="S63" s="11">
        <f t="shared" si="3"/>
        <v>311128.09999999992</v>
      </c>
      <c r="T63" s="11">
        <f t="shared" si="3"/>
        <v>0</v>
      </c>
      <c r="U63" s="11">
        <f t="shared" si="3"/>
        <v>0</v>
      </c>
      <c r="V63" s="11">
        <f t="shared" si="3"/>
        <v>85317.299999999945</v>
      </c>
      <c r="W63" s="11">
        <f>IF('Daily PnL Log'!W329&lt;&gt;"",'Daily PnL Log'!W329,"")</f>
        <v>551506</v>
      </c>
      <c r="X63" s="16">
        <f>IF('Daily PnL Log'!X329&lt;&gt;"",'Daily PnL Log'!X329,"")</f>
        <v>-5.001218481757224E-2</v>
      </c>
      <c r="Y63" s="11" t="str">
        <f>IF('Daily PnL Log'!Y329&lt;&gt;"",'Daily PnL Log'!Y329,"")</f>
        <v/>
      </c>
      <c r="Z63" s="11" t="str">
        <f>IF('Daily PnL Log'!AA329&lt;&gt;"",'Daily PnL Log'!AA329,"")</f>
        <v/>
      </c>
      <c r="AA63" s="11">
        <f>IF('Daily PnL Log'!AC329&lt;&gt;"",'Daily PnL Log'!AC329,"")</f>
        <v>233295.1</v>
      </c>
    </row>
    <row r="64" spans="1:27" x14ac:dyDescent="0.25">
      <c r="A64" s="47" t="str">
        <f t="shared" si="2"/>
        <v>Mar</v>
      </c>
      <c r="B64" s="14">
        <f>'Daily PnL Log'!B330</f>
        <v>44641</v>
      </c>
      <c r="C64" s="13">
        <f>IF('Daily PnL Log'!C330&lt;&gt;"",'Daily PnL Log'!C330,"")</f>
        <v>-15296</v>
      </c>
      <c r="D64" s="13">
        <f>IF('Daily PnL Log'!D330&lt;&gt;"",'Daily PnL Log'!D330,"")</f>
        <v>13934.5</v>
      </c>
      <c r="E64" s="13">
        <f>IF('Daily PnL Log'!E330&lt;&gt;"",'Daily PnL Log'!E330,"")</f>
        <v>1631.4</v>
      </c>
      <c r="F64" s="13">
        <f>IF('Daily PnL Log'!F330&lt;&gt;"",'Daily PnL Log'!F330,"")</f>
        <v>29209.9</v>
      </c>
      <c r="G64" s="13">
        <f>IF('Daily PnL Log'!G330&lt;&gt;"",'Daily PnL Log'!G330,"")</f>
        <v>-30528.799999999999</v>
      </c>
      <c r="H64" s="13">
        <f>IF('Daily PnL Log'!H330&lt;&gt;"",'Daily PnL Log'!H330,"")</f>
        <v>0</v>
      </c>
      <c r="I64" s="13">
        <f>IF('Daily PnL Log'!I330&lt;&gt;"",'Daily PnL Log'!I330,"")</f>
        <v>0</v>
      </c>
      <c r="J64" s="13">
        <f>IF('Daily PnL Log'!J330&lt;&gt;"",'Daily PnL Log'!J330,"")</f>
        <v>-1048.9999999999964</v>
      </c>
      <c r="K64" s="13">
        <f>IF('Daily PnL Log'!K330&lt;&gt;"",'Daily PnL Log'!K330,"")</f>
        <v>-63.86</v>
      </c>
      <c r="L64" s="13">
        <f>IF('Daily PnL Log'!L330&lt;&gt;"",'Daily PnL Log'!L330,"")</f>
        <v>-452.64</v>
      </c>
      <c r="M64" s="13">
        <f>IF('Daily PnL Log'!M330&lt;&gt;"",'Daily PnL Log'!M330,"")</f>
        <v>-516.5</v>
      </c>
      <c r="N64" s="13">
        <f>IF('Daily PnL Log'!N330&lt;&gt;"",'Daily PnL Log'!N330,"")</f>
        <v>-1565.4999999999964</v>
      </c>
      <c r="O64" s="13">
        <f t="shared" si="3"/>
        <v>-108875.59999999999</v>
      </c>
      <c r="P64" s="13">
        <f t="shared" si="3"/>
        <v>16349.499999999995</v>
      </c>
      <c r="Q64" s="13">
        <f t="shared" si="3"/>
        <v>8880.7000000000062</v>
      </c>
      <c r="R64" s="13">
        <f t="shared" si="3"/>
        <v>-112685.6</v>
      </c>
      <c r="S64" s="13">
        <f t="shared" si="3"/>
        <v>280599.29999999993</v>
      </c>
      <c r="T64" s="13">
        <f t="shared" si="3"/>
        <v>0</v>
      </c>
      <c r="U64" s="13">
        <f t="shared" si="3"/>
        <v>0</v>
      </c>
      <c r="V64" s="13">
        <f t="shared" si="3"/>
        <v>84268.299999999945</v>
      </c>
      <c r="W64" s="13">
        <f>IF('Daily PnL Log'!W330&lt;&gt;"",'Daily PnL Log'!W330,"")</f>
        <v>539173</v>
      </c>
      <c r="X64" s="15">
        <f>IF('Daily PnL Log'!X330&lt;&gt;"",'Daily PnL Log'!X330,"")</f>
        <v>-2.9035207623527076E-3</v>
      </c>
      <c r="Y64" s="13" t="str">
        <f>IF('Daily PnL Log'!Y330&lt;&gt;"",'Daily PnL Log'!Y330,"")</f>
        <v/>
      </c>
      <c r="Z64" s="13" t="str">
        <f>IF('Daily PnL Log'!AA330&lt;&gt;"",'Daily PnL Log'!AA330,"")</f>
        <v/>
      </c>
      <c r="AA64" s="13">
        <f>IF('Daily PnL Log'!AC330&lt;&gt;"",'Daily PnL Log'!AC330,"")</f>
        <v>254103.1</v>
      </c>
    </row>
    <row r="65" spans="1:27" x14ac:dyDescent="0.25">
      <c r="A65" s="48" t="str">
        <f t="shared" si="2"/>
        <v>Mar</v>
      </c>
      <c r="B65" s="2">
        <f>'Daily PnL Log'!B331</f>
        <v>44642</v>
      </c>
      <c r="C65" s="11">
        <f>IF('Daily PnL Log'!C331&lt;&gt;"",'Daily PnL Log'!C331,"")</f>
        <v>14329.6</v>
      </c>
      <c r="D65" s="11">
        <f>IF('Daily PnL Log'!D331&lt;&gt;"",'Daily PnL Log'!D331,"")</f>
        <v>-2050.1999999999998</v>
      </c>
      <c r="E65" s="11">
        <f>IF('Daily PnL Log'!E331&lt;&gt;"",'Daily PnL Log'!E331,"")</f>
        <v>-1482</v>
      </c>
      <c r="F65" s="11">
        <f>IF('Daily PnL Log'!F331&lt;&gt;"",'Daily PnL Log'!F331,"")</f>
        <v>29668.3</v>
      </c>
      <c r="G65" s="11">
        <f>IF('Daily PnL Log'!G331&lt;&gt;"",'Daily PnL Log'!G331,"")</f>
        <v>-13475.7</v>
      </c>
      <c r="H65" s="11">
        <f>IF('Daily PnL Log'!H331&lt;&gt;"",'Daily PnL Log'!H331,"")</f>
        <v>0</v>
      </c>
      <c r="I65" s="11">
        <f>IF('Daily PnL Log'!I331&lt;&gt;"",'Daily PnL Log'!I331,"")</f>
        <v>0</v>
      </c>
      <c r="J65" s="11">
        <f>IF('Daily PnL Log'!J331&lt;&gt;"",'Daily PnL Log'!J331,"")</f>
        <v>26989.999999999996</v>
      </c>
      <c r="K65" s="11">
        <f>IF('Daily PnL Log'!K331&lt;&gt;"",'Daily PnL Log'!K331,"")</f>
        <v>-59.65</v>
      </c>
      <c r="L65" s="11">
        <f>IF('Daily PnL Log'!L331&lt;&gt;"",'Daily PnL Log'!L331,"")</f>
        <v>-421.59</v>
      </c>
      <c r="M65" s="11">
        <f>IF('Daily PnL Log'!M331&lt;&gt;"",'Daily PnL Log'!M331,"")</f>
        <v>-481.23999999999995</v>
      </c>
      <c r="N65" s="11">
        <f>IF('Daily PnL Log'!N331&lt;&gt;"",'Daily PnL Log'!N331,"")</f>
        <v>26508.759999999995</v>
      </c>
      <c r="O65" s="11">
        <f t="shared" si="3"/>
        <v>-94545.999999999985</v>
      </c>
      <c r="P65" s="11">
        <f t="shared" si="3"/>
        <v>14299.299999999996</v>
      </c>
      <c r="Q65" s="11">
        <f t="shared" si="3"/>
        <v>7398.7000000000062</v>
      </c>
      <c r="R65" s="11">
        <f t="shared" si="3"/>
        <v>-83017.3</v>
      </c>
      <c r="S65" s="11">
        <f t="shared" si="3"/>
        <v>267123.59999999992</v>
      </c>
      <c r="T65" s="11">
        <f t="shared" si="3"/>
        <v>0</v>
      </c>
      <c r="U65" s="11">
        <f t="shared" si="3"/>
        <v>0</v>
      </c>
      <c r="V65" s="11">
        <f t="shared" si="3"/>
        <v>111258.29999999994</v>
      </c>
      <c r="W65" s="11">
        <f>IF('Daily PnL Log'!W331&lt;&gt;"",'Daily PnL Log'!W331,"")</f>
        <v>569875</v>
      </c>
      <c r="X65" s="16">
        <f>IF('Daily PnL Log'!X331&lt;&gt;"",'Daily PnL Log'!X331,"")</f>
        <v>4.6516797543320894E-2</v>
      </c>
      <c r="Y65" s="11" t="str">
        <f>IF('Daily PnL Log'!Y331&lt;&gt;"",'Daily PnL Log'!Y331,"")</f>
        <v/>
      </c>
      <c r="Z65" s="11" t="str">
        <f>IF('Daily PnL Log'!AA331&lt;&gt;"",'Daily PnL Log'!AA331,"")</f>
        <v/>
      </c>
      <c r="AA65" s="11">
        <f>IF('Daily PnL Log'!AC331&lt;&gt;"",'Daily PnL Log'!AC331,"")</f>
        <v>311487.86</v>
      </c>
    </row>
    <row r="66" spans="1:27" x14ac:dyDescent="0.25">
      <c r="A66" s="47" t="str">
        <f t="shared" si="2"/>
        <v>Mar</v>
      </c>
      <c r="B66" s="14">
        <f>'Daily PnL Log'!B332</f>
        <v>44643</v>
      </c>
      <c r="C66" s="13">
        <f>IF('Daily PnL Log'!C332&lt;&gt;"",'Daily PnL Log'!C332,"")</f>
        <v>-30119.599999999999</v>
      </c>
      <c r="D66" s="13">
        <f>IF('Daily PnL Log'!D332&lt;&gt;"",'Daily PnL Log'!D332,"")</f>
        <v>-10603.8</v>
      </c>
      <c r="E66" s="13">
        <f>IF('Daily PnL Log'!E332&lt;&gt;"",'Daily PnL Log'!E332,"")</f>
        <v>-2616.1999999999998</v>
      </c>
      <c r="F66" s="13">
        <f>IF('Daily PnL Log'!F332&lt;&gt;"",'Daily PnL Log'!F332,"")</f>
        <v>6075.7</v>
      </c>
      <c r="G66" s="13">
        <f>IF('Daily PnL Log'!G332&lt;&gt;"",'Daily PnL Log'!G332,"")</f>
        <v>27957.7</v>
      </c>
      <c r="H66" s="13">
        <f>IF('Daily PnL Log'!H332&lt;&gt;"",'Daily PnL Log'!H332,"")</f>
        <v>0</v>
      </c>
      <c r="I66" s="13">
        <f>IF('Daily PnL Log'!I332&lt;&gt;"",'Daily PnL Log'!I332,"")</f>
        <v>0</v>
      </c>
      <c r="J66" s="13">
        <f>IF('Daily PnL Log'!J332&lt;&gt;"",'Daily PnL Log'!J332,"")</f>
        <v>-9306.1999999999935</v>
      </c>
      <c r="K66" s="13">
        <f>IF('Daily PnL Log'!K332&lt;&gt;"",'Daily PnL Log'!K332,"")</f>
        <v>-72.930000000000007</v>
      </c>
      <c r="L66" s="13">
        <f>IF('Daily PnL Log'!L332&lt;&gt;"",'Daily PnL Log'!L332,"")</f>
        <v>-513.6</v>
      </c>
      <c r="M66" s="13">
        <f>IF('Daily PnL Log'!M332&lt;&gt;"",'Daily PnL Log'!M332,"")</f>
        <v>-586.53</v>
      </c>
      <c r="N66" s="13">
        <f>IF('Daily PnL Log'!N332&lt;&gt;"",'Daily PnL Log'!N332,"")</f>
        <v>-9892.7299999999941</v>
      </c>
      <c r="O66" s="13">
        <f t="shared" si="3"/>
        <v>-124665.59999999998</v>
      </c>
      <c r="P66" s="13">
        <f t="shared" si="3"/>
        <v>3695.4999999999964</v>
      </c>
      <c r="Q66" s="13">
        <f t="shared" si="3"/>
        <v>4782.5000000000064</v>
      </c>
      <c r="R66" s="13">
        <f t="shared" si="3"/>
        <v>-76941.600000000006</v>
      </c>
      <c r="S66" s="13">
        <f t="shared" si="3"/>
        <v>295081.29999999993</v>
      </c>
      <c r="T66" s="13">
        <f t="shared" si="3"/>
        <v>0</v>
      </c>
      <c r="U66" s="13">
        <f t="shared" si="3"/>
        <v>0</v>
      </c>
      <c r="V66" s="13">
        <f t="shared" si="3"/>
        <v>101952.09999999995</v>
      </c>
      <c r="W66" s="13">
        <f>IF('Daily PnL Log'!W332&lt;&gt;"",'Daily PnL Log'!W332,"")</f>
        <v>597933</v>
      </c>
      <c r="X66" s="15">
        <f>IF('Daily PnL Log'!X332&lt;&gt;"",'Daily PnL Log'!X332,"")</f>
        <v>-1.6544880446471417E-2</v>
      </c>
      <c r="Y66" s="13" t="str">
        <f>IF('Daily PnL Log'!Y332&lt;&gt;"",'Daily PnL Log'!Y332,"")</f>
        <v/>
      </c>
      <c r="Z66" s="13" t="str">
        <f>IF('Daily PnL Log'!AA332&lt;&gt;"",'Daily PnL Log'!AA332,"")</f>
        <v/>
      </c>
      <c r="AA66" s="13">
        <f>IF('Daily PnL Log'!AC332&lt;&gt;"",'Daily PnL Log'!AC332,"")</f>
        <v>260089.08</v>
      </c>
    </row>
    <row r="67" spans="1:27" x14ac:dyDescent="0.25">
      <c r="A67" s="48" t="str">
        <f t="shared" si="2"/>
        <v>Mar</v>
      </c>
      <c r="B67" s="2">
        <f>'Daily PnL Log'!B333</f>
        <v>44644</v>
      </c>
      <c r="C67" s="11">
        <f>IF('Daily PnL Log'!C333&lt;&gt;"",'Daily PnL Log'!C333,"")</f>
        <v>8219.9</v>
      </c>
      <c r="D67" s="11">
        <f>IF('Daily PnL Log'!D333&lt;&gt;"",'Daily PnL Log'!D333,"")</f>
        <v>-2781</v>
      </c>
      <c r="E67" s="11">
        <f>IF('Daily PnL Log'!E333&lt;&gt;"",'Daily PnL Log'!E333,"")</f>
        <v>-461.8</v>
      </c>
      <c r="F67" s="11">
        <f>IF('Daily PnL Log'!F333&lt;&gt;"",'Daily PnL Log'!F333,"")</f>
        <v>-869.9</v>
      </c>
      <c r="G67" s="11">
        <f>IF('Daily PnL Log'!G333&lt;&gt;"",'Daily PnL Log'!G333,"")</f>
        <v>-826.9</v>
      </c>
      <c r="H67" s="11">
        <f>IF('Daily PnL Log'!H333&lt;&gt;"",'Daily PnL Log'!H333,"")</f>
        <v>0</v>
      </c>
      <c r="I67" s="11">
        <f>IF('Daily PnL Log'!I333&lt;&gt;"",'Daily PnL Log'!I333,"")</f>
        <v>0</v>
      </c>
      <c r="J67" s="11">
        <f>IF('Daily PnL Log'!J333&lt;&gt;"",'Daily PnL Log'!J333,"")</f>
        <v>3280.2999999999997</v>
      </c>
      <c r="K67" s="11">
        <f>IF('Daily PnL Log'!K333&lt;&gt;"",'Daily PnL Log'!K333,"")</f>
        <v>-57.08</v>
      </c>
      <c r="L67" s="11">
        <f>IF('Daily PnL Log'!L333&lt;&gt;"",'Daily PnL Log'!L333,"")</f>
        <v>-402.76</v>
      </c>
      <c r="M67" s="11">
        <f>IF('Daily PnL Log'!M333&lt;&gt;"",'Daily PnL Log'!M333,"")</f>
        <v>-459.84</v>
      </c>
      <c r="N67" s="11">
        <f>IF('Daily PnL Log'!N333&lt;&gt;"",'Daily PnL Log'!N333,"")</f>
        <v>2820.4599999999996</v>
      </c>
      <c r="O67" s="11">
        <f t="shared" ref="O67:V68" si="4">IF(C67&lt;&gt;"",O66+C67,"")</f>
        <v>-116445.69999999998</v>
      </c>
      <c r="P67" s="11">
        <f t="shared" si="4"/>
        <v>914.49999999999636</v>
      </c>
      <c r="Q67" s="11">
        <f t="shared" si="4"/>
        <v>4320.7000000000062</v>
      </c>
      <c r="R67" s="11">
        <f t="shared" si="4"/>
        <v>-77811.5</v>
      </c>
      <c r="S67" s="11">
        <f t="shared" si="4"/>
        <v>294254.39999999991</v>
      </c>
      <c r="T67" s="11">
        <f t="shared" si="4"/>
        <v>0</v>
      </c>
      <c r="U67" s="11">
        <f t="shared" si="4"/>
        <v>0</v>
      </c>
      <c r="V67" s="11">
        <f t="shared" si="4"/>
        <v>105232.39999999995</v>
      </c>
      <c r="W67" s="11">
        <f>IF('Daily PnL Log'!W333&lt;&gt;"",'Daily PnL Log'!W333,"")</f>
        <v>737194</v>
      </c>
      <c r="X67" s="16">
        <f>IF('Daily PnL Log'!X333&lt;&gt;"",'Daily PnL Log'!X333,"")</f>
        <v>3.825939983233721E-3</v>
      </c>
      <c r="Y67" s="11" t="str">
        <f>IF('Daily PnL Log'!Y333&lt;&gt;"",'Daily PnL Log'!Y333,"")</f>
        <v/>
      </c>
      <c r="Z67" s="11" t="str">
        <f>IF('Daily PnL Log'!AA333&lt;&gt;"",'Daily PnL Log'!AA333,"")</f>
        <v/>
      </c>
      <c r="AA67" s="11">
        <f>IF('Daily PnL Log'!AC333&lt;&gt;"",'Daily PnL Log'!AC333,"")</f>
        <v>298542.99</v>
      </c>
    </row>
    <row r="68" spans="1:27" x14ac:dyDescent="0.25">
      <c r="A68" s="47" t="str">
        <f t="shared" si="2"/>
        <v>Mar</v>
      </c>
      <c r="B68" s="14">
        <f>'Daily PnL Log'!B334</f>
        <v>44645</v>
      </c>
      <c r="C68" s="13">
        <f>IF('Daily PnL Log'!C334&lt;&gt;"",'Daily PnL Log'!C334,"")</f>
        <v>-7917.7</v>
      </c>
      <c r="D68" s="13">
        <f>IF('Daily PnL Log'!D334&lt;&gt;"",'Daily PnL Log'!D334,"")</f>
        <v>12591.5</v>
      </c>
      <c r="E68" s="13">
        <f>IF('Daily PnL Log'!E334&lt;&gt;"",'Daily PnL Log'!E334,"")</f>
        <v>-562.5</v>
      </c>
      <c r="F68" s="13">
        <f>IF('Daily PnL Log'!F334&lt;&gt;"",'Daily PnL Log'!F334,"")</f>
        <v>-2285.6</v>
      </c>
      <c r="G68" s="13">
        <f>IF('Daily PnL Log'!G334&lt;&gt;"",'Daily PnL Log'!G334,"")</f>
        <v>-8458.1</v>
      </c>
      <c r="H68" s="13">
        <f>IF('Daily PnL Log'!H334&lt;&gt;"",'Daily PnL Log'!H334,"")</f>
        <v>0</v>
      </c>
      <c r="I68" s="13">
        <f>IF('Daily PnL Log'!I334&lt;&gt;"",'Daily PnL Log'!I334,"")</f>
        <v>0</v>
      </c>
      <c r="J68" s="13">
        <f>IF('Daily PnL Log'!J334&lt;&gt;"",'Daily PnL Log'!J334,"")</f>
        <v>-6632.4</v>
      </c>
      <c r="K68" s="13">
        <f>IF('Daily PnL Log'!K334&lt;&gt;"",'Daily PnL Log'!K334,"")</f>
        <v>-376.96</v>
      </c>
      <c r="L68" s="13">
        <f>IF('Daily PnL Log'!L334&lt;&gt;"",'Daily PnL Log'!L334,"")</f>
        <v>-1821.73</v>
      </c>
      <c r="M68" s="13">
        <f>IF('Daily PnL Log'!M334&lt;&gt;"",'Daily PnL Log'!M334,"")</f>
        <v>-2198.69</v>
      </c>
      <c r="N68" s="13">
        <f>IF('Daily PnL Log'!N334&lt;&gt;"",'Daily PnL Log'!N334,"")</f>
        <v>-8831.09</v>
      </c>
      <c r="O68" s="13">
        <f t="shared" si="4"/>
        <v>-124363.39999999998</v>
      </c>
      <c r="P68" s="13">
        <f t="shared" si="4"/>
        <v>13505.999999999996</v>
      </c>
      <c r="Q68" s="13">
        <f t="shared" si="4"/>
        <v>3758.2000000000062</v>
      </c>
      <c r="R68" s="13">
        <f t="shared" si="4"/>
        <v>-80097.100000000006</v>
      </c>
      <c r="S68" s="13">
        <f t="shared" si="4"/>
        <v>285796.29999999993</v>
      </c>
      <c r="T68" s="13">
        <f t="shared" si="4"/>
        <v>0</v>
      </c>
      <c r="U68" s="13">
        <f t="shared" si="4"/>
        <v>0</v>
      </c>
      <c r="V68" s="13">
        <f t="shared" si="4"/>
        <v>98599.999999999956</v>
      </c>
      <c r="W68" s="13">
        <f>IF('Daily PnL Log'!W334&lt;&gt;"",'Daily PnL Log'!W334,"")</f>
        <v>1281327</v>
      </c>
      <c r="X68" s="15">
        <f>IF('Daily PnL Log'!X334&lt;&gt;"",'Daily PnL Log'!X334,"")</f>
        <v>-6.8921438477453452E-3</v>
      </c>
      <c r="Y68" s="13" t="str">
        <f>IF('Daily PnL Log'!Y334&lt;&gt;"",'Daily PnL Log'!Y334,"")</f>
        <v/>
      </c>
      <c r="Z68" s="13" t="str">
        <f>IF('Daily PnL Log'!AA334&lt;&gt;"",'Daily PnL Log'!AA334,"")</f>
        <v/>
      </c>
      <c r="AA68" s="13">
        <f>IF('Daily PnL Log'!AC334&lt;&gt;"",'Daily PnL Log'!AC334,"")</f>
        <v>243438.3</v>
      </c>
    </row>
    <row r="69" spans="1:27" x14ac:dyDescent="0.25">
      <c r="A69" s="48" t="str">
        <f t="shared" si="2"/>
        <v>Mar</v>
      </c>
      <c r="B69" s="2">
        <f>'Daily PnL Log'!B335</f>
        <v>44648</v>
      </c>
      <c r="C69" s="11">
        <f>IF('Daily PnL Log'!C335&lt;&gt;"",'Daily PnL Log'!C335,"")</f>
        <v>-1610.9</v>
      </c>
      <c r="D69" s="11">
        <f>IF('Daily PnL Log'!D335&lt;&gt;"",'Daily PnL Log'!D335,"")</f>
        <v>-10419.1</v>
      </c>
      <c r="E69" s="11">
        <f>IF('Daily PnL Log'!E335&lt;&gt;"",'Daily PnL Log'!E335,"")</f>
        <v>-5271.5</v>
      </c>
      <c r="F69" s="11">
        <f>IF('Daily PnL Log'!F335&lt;&gt;"",'Daily PnL Log'!F335,"")</f>
        <v>-6234.2</v>
      </c>
      <c r="G69" s="11">
        <f>IF('Daily PnL Log'!G335&lt;&gt;"",'Daily PnL Log'!G335,"")</f>
        <v>-23933.7</v>
      </c>
      <c r="H69" s="11">
        <f>IF('Daily PnL Log'!H335&lt;&gt;"",'Daily PnL Log'!H335,"")</f>
        <v>0</v>
      </c>
      <c r="I69" s="11">
        <f>IF('Daily PnL Log'!I335&lt;&gt;"",'Daily PnL Log'!I335,"")</f>
        <v>0</v>
      </c>
      <c r="J69" s="11">
        <f>IF('Daily PnL Log'!J335&lt;&gt;"",'Daily PnL Log'!J335,"")</f>
        <v>-47469.4</v>
      </c>
      <c r="K69" s="11">
        <f>IF('Daily PnL Log'!K335&lt;&gt;"",'Daily PnL Log'!K335,"")</f>
        <v>-48.15</v>
      </c>
      <c r="L69" s="11">
        <f>IF('Daily PnL Log'!L335&lt;&gt;"",'Daily PnL Log'!L335,"")</f>
        <v>-339.85</v>
      </c>
      <c r="M69" s="11">
        <f>IF('Daily PnL Log'!M335&lt;&gt;"",'Daily PnL Log'!M335,"")</f>
        <v>-388</v>
      </c>
      <c r="N69" s="11">
        <f>IF('Daily PnL Log'!N335&lt;&gt;"",'Daily PnL Log'!N335,"")</f>
        <v>-47857.4</v>
      </c>
      <c r="O69" s="11">
        <f t="shared" ref="O69:V70" si="5">IF(C69&lt;&gt;"",O68+C69,"")</f>
        <v>-125974.29999999997</v>
      </c>
      <c r="P69" s="11">
        <f t="shared" si="5"/>
        <v>3086.899999999996</v>
      </c>
      <c r="Q69" s="11">
        <f t="shared" si="5"/>
        <v>-1513.2999999999938</v>
      </c>
      <c r="R69" s="11">
        <f t="shared" si="5"/>
        <v>-86331.3</v>
      </c>
      <c r="S69" s="11">
        <f t="shared" si="5"/>
        <v>261862.59999999992</v>
      </c>
      <c r="T69" s="11">
        <f t="shared" si="5"/>
        <v>0</v>
      </c>
      <c r="U69" s="11">
        <f t="shared" si="5"/>
        <v>0</v>
      </c>
      <c r="V69" s="11">
        <f t="shared" si="5"/>
        <v>51130.599999999955</v>
      </c>
      <c r="W69" s="11">
        <f>IF('Daily PnL Log'!W335&lt;&gt;"",'Daily PnL Log'!W335,"")</f>
        <v>1614269</v>
      </c>
      <c r="X69" s="16">
        <f>IF('Daily PnL Log'!X335&lt;&gt;"",'Daily PnL Log'!X335,"")</f>
        <v>-2.9646483950320549E-2</v>
      </c>
      <c r="Y69" s="11" t="str">
        <f>IF('Daily PnL Log'!Y335&lt;&gt;"",'Daily PnL Log'!Y335,"")</f>
        <v/>
      </c>
      <c r="Z69" s="11" t="str">
        <f>IF('Daily PnL Log'!AA335&lt;&gt;"",'Daily PnL Log'!AA335,"")</f>
        <v/>
      </c>
      <c r="AA69" s="11">
        <f>IF('Daily PnL Log'!AC335&lt;&gt;"",'Daily PnL Log'!AC335,"")</f>
        <v>231301.8</v>
      </c>
    </row>
    <row r="70" spans="1:27" x14ac:dyDescent="0.25">
      <c r="A70" s="47" t="str">
        <f t="shared" si="2"/>
        <v>Mar</v>
      </c>
      <c r="B70" s="14">
        <f>'Daily PnL Log'!B336</f>
        <v>44649</v>
      </c>
      <c r="C70" s="13">
        <f>IF('Daily PnL Log'!C336&lt;&gt;"",'Daily PnL Log'!C336,"")</f>
        <v>2816.1</v>
      </c>
      <c r="D70" s="13">
        <f>IF('Daily PnL Log'!D336&lt;&gt;"",'Daily PnL Log'!D336,"")</f>
        <v>30810.6</v>
      </c>
      <c r="E70" s="13">
        <f>IF('Daily PnL Log'!E336&lt;&gt;"",'Daily PnL Log'!E336,"")</f>
        <v>-1666.9</v>
      </c>
      <c r="F70" s="13">
        <f>IF('Daily PnL Log'!F336&lt;&gt;"",'Daily PnL Log'!F336,"")</f>
        <v>-19824.900000000001</v>
      </c>
      <c r="G70" s="13">
        <f>IF('Daily PnL Log'!G336&lt;&gt;"",'Daily PnL Log'!G336,"")</f>
        <v>25458.400000000001</v>
      </c>
      <c r="H70" s="13">
        <f>IF('Daily PnL Log'!H336&lt;&gt;"",'Daily PnL Log'!H336,"")</f>
        <v>0</v>
      </c>
      <c r="I70" s="13">
        <f>IF('Daily PnL Log'!I336&lt;&gt;"",'Daily PnL Log'!I336,"")</f>
        <v>0</v>
      </c>
      <c r="J70" s="13">
        <f>IF('Daily PnL Log'!J336&lt;&gt;"",'Daily PnL Log'!J336,"")</f>
        <v>37593.299999999996</v>
      </c>
      <c r="K70" s="13">
        <f>IF('Daily PnL Log'!K336&lt;&gt;"",'Daily PnL Log'!K336,"")</f>
        <v>-52.79</v>
      </c>
      <c r="L70" s="13">
        <f>IF('Daily PnL Log'!L336&lt;&gt;"",'Daily PnL Log'!L336,"")</f>
        <v>-373.06</v>
      </c>
      <c r="M70" s="13">
        <f>IF('Daily PnL Log'!M336&lt;&gt;"",'Daily PnL Log'!M336,"")</f>
        <v>-425.85</v>
      </c>
      <c r="N70" s="13">
        <f>IF('Daily PnL Log'!N336&lt;&gt;"",'Daily PnL Log'!N336,"")</f>
        <v>37167.449999999997</v>
      </c>
      <c r="O70" s="13">
        <f t="shared" si="5"/>
        <v>-123158.19999999997</v>
      </c>
      <c r="P70" s="13">
        <f t="shared" si="5"/>
        <v>33897.499999999993</v>
      </c>
      <c r="Q70" s="13">
        <f t="shared" si="5"/>
        <v>-3180.1999999999939</v>
      </c>
      <c r="R70" s="13">
        <f t="shared" si="5"/>
        <v>-106156.20000000001</v>
      </c>
      <c r="S70" s="13">
        <f t="shared" si="5"/>
        <v>287320.99999999994</v>
      </c>
      <c r="T70" s="13">
        <f t="shared" si="5"/>
        <v>0</v>
      </c>
      <c r="U70" s="13">
        <f t="shared" si="5"/>
        <v>0</v>
      </c>
      <c r="V70" s="13">
        <f t="shared" si="5"/>
        <v>88723.899999999951</v>
      </c>
      <c r="W70" s="13">
        <f>IF('Daily PnL Log'!W336&lt;&gt;"",'Daily PnL Log'!W336,"")</f>
        <v>1526214</v>
      </c>
      <c r="X70" s="15">
        <f>IF('Daily PnL Log'!X336&lt;&gt;"",'Daily PnL Log'!X336,"")</f>
        <v>2.4352712005000606E-2</v>
      </c>
      <c r="Y70" s="13" t="str">
        <f>IF('Daily PnL Log'!Y336&lt;&gt;"",'Daily PnL Log'!Y336,"")</f>
        <v/>
      </c>
      <c r="Z70" s="13" t="str">
        <f>IF('Daily PnL Log'!AA336&lt;&gt;"",'Daily PnL Log'!AA336,"")</f>
        <v/>
      </c>
      <c r="AA70" s="13">
        <f>IF('Daily PnL Log'!AC336&lt;&gt;"",'Daily PnL Log'!AC336,"")</f>
        <v>220450.45</v>
      </c>
    </row>
    <row r="71" spans="1:27" x14ac:dyDescent="0.25">
      <c r="A71" s="48" t="str">
        <f t="shared" si="2"/>
        <v>Mar</v>
      </c>
      <c r="B71" s="2">
        <f>'Daily PnL Log'!B337</f>
        <v>44650</v>
      </c>
      <c r="C71" s="11">
        <f>IF('Daily PnL Log'!C337&lt;&gt;"",'Daily PnL Log'!C337,"")</f>
        <v>9826.7999999999993</v>
      </c>
      <c r="D71" s="11">
        <f>IF('Daily PnL Log'!D337&lt;&gt;"",'Daily PnL Log'!D337,"")</f>
        <v>-6575.6</v>
      </c>
      <c r="E71" s="11">
        <f>IF('Daily PnL Log'!E337&lt;&gt;"",'Daily PnL Log'!E337,"")</f>
        <v>693.3</v>
      </c>
      <c r="F71" s="11">
        <f>IF('Daily PnL Log'!F337&lt;&gt;"",'Daily PnL Log'!F337,"")</f>
        <v>19848.5</v>
      </c>
      <c r="G71" s="11">
        <f>IF('Daily PnL Log'!G337&lt;&gt;"",'Daily PnL Log'!G337,"")</f>
        <v>-24149.5</v>
      </c>
      <c r="H71" s="11">
        <f>IF('Daily PnL Log'!H337&lt;&gt;"",'Daily PnL Log'!H337,"")</f>
        <v>0</v>
      </c>
      <c r="I71" s="11">
        <f>IF('Daily PnL Log'!I337&lt;&gt;"",'Daily PnL Log'!I337,"")</f>
        <v>0</v>
      </c>
      <c r="J71" s="11">
        <f>IF('Daily PnL Log'!J337&lt;&gt;"",'Daily PnL Log'!J337,"")</f>
        <v>-356.5</v>
      </c>
      <c r="K71" s="11">
        <f>IF('Daily PnL Log'!K337&lt;&gt;"",'Daily PnL Log'!K337,"")</f>
        <v>-58.94</v>
      </c>
      <c r="L71" s="11">
        <f>IF('Daily PnL Log'!L337&lt;&gt;"",'Daily PnL Log'!L337,"")</f>
        <v>-416.53</v>
      </c>
      <c r="M71" s="11">
        <f>IF('Daily PnL Log'!M337&lt;&gt;"",'Daily PnL Log'!M337,"")</f>
        <v>-475.46999999999997</v>
      </c>
      <c r="N71" s="11">
        <f>IF('Daily PnL Log'!N337&lt;&gt;"",'Daily PnL Log'!N337,"")</f>
        <v>-831.97</v>
      </c>
      <c r="O71" s="11">
        <f t="shared" ref="O71:V72" si="6">IF(C71&lt;&gt;"",O70+C71,"")</f>
        <v>-113331.39999999997</v>
      </c>
      <c r="P71" s="11">
        <f t="shared" si="6"/>
        <v>27321.899999999994</v>
      </c>
      <c r="Q71" s="11">
        <f t="shared" si="6"/>
        <v>-2486.8999999999942</v>
      </c>
      <c r="R71" s="11">
        <f t="shared" si="6"/>
        <v>-86307.700000000012</v>
      </c>
      <c r="S71" s="11">
        <f t="shared" si="6"/>
        <v>263171.49999999994</v>
      </c>
      <c r="T71" s="11">
        <f t="shared" si="6"/>
        <v>0</v>
      </c>
      <c r="U71" s="11">
        <f t="shared" si="6"/>
        <v>0</v>
      </c>
      <c r="V71" s="11">
        <f t="shared" si="6"/>
        <v>88367.399999999951</v>
      </c>
      <c r="W71" s="11">
        <f>IF('Daily PnL Log'!W337&lt;&gt;"",'Daily PnL Log'!W337,"")</f>
        <v>1289275</v>
      </c>
      <c r="X71" s="16">
        <f>IF('Daily PnL Log'!X337&lt;&gt;"",'Daily PnL Log'!X337,"")</f>
        <v>-6.4530065346803437E-4</v>
      </c>
      <c r="Y71" s="11">
        <f>IF('Daily PnL Log'!Y337&lt;&gt;"",'Daily PnL Log'!Y337,"")</f>
        <v>-5158.2299999999996</v>
      </c>
      <c r="Z71" s="11" t="str">
        <f>IF('Daily PnL Log'!AA337&lt;&gt;"",'Daily PnL Log'!AA337,"")</f>
        <v/>
      </c>
      <c r="AA71" s="11">
        <f>IF('Daily PnL Log'!AC337&lt;&gt;"",'Daily PnL Log'!AC337,"")</f>
        <v>245654.73</v>
      </c>
    </row>
    <row r="72" spans="1:27" x14ac:dyDescent="0.25">
      <c r="A72" s="47" t="str">
        <f>TEXT(B72,"mmm")</f>
        <v>Mar</v>
      </c>
      <c r="B72" s="14">
        <f>'Daily PnL Log'!B338</f>
        <v>44651</v>
      </c>
      <c r="C72" s="13">
        <f>IF('Daily PnL Log'!C338&lt;&gt;"",'Daily PnL Log'!C338,"")</f>
        <v>36987.800000000003</v>
      </c>
      <c r="D72" s="13">
        <f>IF('Daily PnL Log'!D338&lt;&gt;"",'Daily PnL Log'!D338,"")</f>
        <v>531.4</v>
      </c>
      <c r="E72" s="13">
        <f>IF('Daily PnL Log'!E338&lt;&gt;"",'Daily PnL Log'!E338,"")</f>
        <v>-2367.5</v>
      </c>
      <c r="F72" s="13">
        <f>IF('Daily PnL Log'!F338&lt;&gt;"",'Daily PnL Log'!F338,"")</f>
        <v>32881.5</v>
      </c>
      <c r="G72" s="13">
        <f>IF('Daily PnL Log'!G338&lt;&gt;"",'Daily PnL Log'!G338,"")</f>
        <v>-16960.900000000001</v>
      </c>
      <c r="H72" s="13">
        <f>IF('Daily PnL Log'!H338&lt;&gt;"",'Daily PnL Log'!H338,"")</f>
        <v>0</v>
      </c>
      <c r="I72" s="13">
        <f>IF('Daily PnL Log'!I338&lt;&gt;"",'Daily PnL Log'!I338,"")</f>
        <v>0</v>
      </c>
      <c r="J72" s="13">
        <f>IF('Daily PnL Log'!J338&lt;&gt;"",'Daily PnL Log'!J338,"")</f>
        <v>51072.30000000001</v>
      </c>
      <c r="K72" s="13">
        <f>IF('Daily PnL Log'!K338&lt;&gt;"",'Daily PnL Log'!K338,"")</f>
        <v>-121.22</v>
      </c>
      <c r="L72" s="13">
        <f>IF('Daily PnL Log'!L338&lt;&gt;"",'Daily PnL Log'!L338,"")</f>
        <v>-858.36</v>
      </c>
      <c r="M72" s="13">
        <f>IF('Daily PnL Log'!M338&lt;&gt;"",'Daily PnL Log'!M338,"")</f>
        <v>-979.58</v>
      </c>
      <c r="N72" s="13">
        <f>IF('Daily PnL Log'!N338&lt;&gt;"",'Daily PnL Log'!N338,"")</f>
        <v>50092.720000000008</v>
      </c>
      <c r="O72" s="13">
        <f t="shared" si="6"/>
        <v>-76343.599999999962</v>
      </c>
      <c r="P72" s="13">
        <f t="shared" si="6"/>
        <v>27853.299999999996</v>
      </c>
      <c r="Q72" s="13">
        <f t="shared" si="6"/>
        <v>-4854.3999999999942</v>
      </c>
      <c r="R72" s="13">
        <f t="shared" si="6"/>
        <v>-53426.200000000012</v>
      </c>
      <c r="S72" s="13">
        <f t="shared" si="6"/>
        <v>246210.59999999995</v>
      </c>
      <c r="T72" s="13">
        <f t="shared" si="6"/>
        <v>0</v>
      </c>
      <c r="U72" s="13">
        <f t="shared" si="6"/>
        <v>0</v>
      </c>
      <c r="V72" s="13">
        <f t="shared" si="6"/>
        <v>139439.69999999995</v>
      </c>
      <c r="W72" s="13">
        <f>IF('Daily PnL Log'!W338&lt;&gt;"",'Daily PnL Log'!W338,"")</f>
        <v>1145159</v>
      </c>
      <c r="X72" s="15">
        <f>IF('Daily PnL Log'!X338&lt;&gt;"",'Daily PnL Log'!X338,"")</f>
        <v>4.3743026077601457E-2</v>
      </c>
      <c r="Y72" s="13" t="str">
        <f>IF('Daily PnL Log'!Y338&lt;&gt;"",'Daily PnL Log'!Y338,"")</f>
        <v/>
      </c>
      <c r="Z72" s="13" t="str">
        <f>IF('Daily PnL Log'!AA338&lt;&gt;"",'Daily PnL Log'!AA338,"")</f>
        <v/>
      </c>
      <c r="AA72" s="13">
        <f>IF('Daily PnL Log'!AC338&lt;&gt;"",'Daily PnL Log'!AC338,"")</f>
        <v>320074.90000000002</v>
      </c>
    </row>
    <row r="79" spans="1:27" x14ac:dyDescent="0.25">
      <c r="B79" s="25"/>
    </row>
    <row r="80" spans="1:27" x14ac:dyDescent="0.25">
      <c r="B80" s="25"/>
    </row>
    <row r="82" spans="2:6" x14ac:dyDescent="0.25">
      <c r="B82" s="25"/>
    </row>
    <row r="83" spans="2:6" x14ac:dyDescent="0.25">
      <c r="B83" s="25"/>
      <c r="F83" s="20" t="s">
        <v>35</v>
      </c>
    </row>
    <row r="84" spans="2:6" x14ac:dyDescent="0.25">
      <c r="B84" s="25"/>
    </row>
    <row r="85" spans="2:6" x14ac:dyDescent="0.25">
      <c r="B85" s="25"/>
    </row>
  </sheetData>
  <mergeCells count="1">
    <mergeCell ref="A2:B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9"/>
  <dimension ref="A2:AA81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5" width="10" style="20" bestFit="1" customWidth="1"/>
    <col min="6" max="6" width="10.7109375" style="20" bestFit="1" customWidth="1"/>
    <col min="7" max="7" width="10.570312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5" width="10.7109375" style="20" bestFit="1" customWidth="1"/>
    <col min="16" max="17" width="10" style="20" bestFit="1" customWidth="1"/>
    <col min="18" max="18" width="10" style="20" customWidth="1"/>
    <col min="19" max="19" width="11.42578125" style="20" bestFit="1" customWidth="1"/>
    <col min="20" max="21" width="9.140625" style="20"/>
    <col min="22" max="22" width="10.42578125" style="20" customWidth="1"/>
    <col min="23" max="23" width="10.85546875" style="20" bestFit="1" customWidth="1"/>
    <col min="24" max="24" width="7.85546875" style="20" bestFit="1" customWidth="1"/>
    <col min="25" max="25" width="9.28515625" style="20" bestFit="1" customWidth="1"/>
    <col min="26" max="26" width="12.4257812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253652.9</v>
      </c>
    </row>
    <row r="8" spans="1:2" ht="18.75" x14ac:dyDescent="0.3">
      <c r="A8" s="55" t="s">
        <v>6</v>
      </c>
      <c r="B8" s="56">
        <f>K48</f>
        <v>-2228.4399999999996</v>
      </c>
    </row>
    <row r="9" spans="1:2" ht="18.75" x14ac:dyDescent="0.3">
      <c r="A9" s="55" t="s">
        <v>30</v>
      </c>
      <c r="B9" s="56">
        <f>L48</f>
        <v>-14368.830000000002</v>
      </c>
    </row>
    <row r="10" spans="1:2" ht="18.75" x14ac:dyDescent="0.3">
      <c r="A10" s="55" t="s">
        <v>11</v>
      </c>
      <c r="B10" s="56">
        <f>Y48</f>
        <v>-27924.17</v>
      </c>
    </row>
    <row r="11" spans="1:2" ht="18.75" x14ac:dyDescent="0.3">
      <c r="A11" s="57" t="s">
        <v>18</v>
      </c>
      <c r="B11" s="54">
        <f>B7+(B8+B9+B10)</f>
        <v>209131.46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464201.36842105264</v>
      </c>
    </row>
    <row r="15" spans="1:2" ht="18.75" x14ac:dyDescent="0.3">
      <c r="A15" s="60" t="s">
        <v>15</v>
      </c>
      <c r="B15" s="63">
        <f>B11/B14</f>
        <v>0.45051883563235823</v>
      </c>
    </row>
    <row r="16" spans="1:2" ht="18.75" x14ac:dyDescent="0.3">
      <c r="A16" s="60" t="s">
        <v>17</v>
      </c>
      <c r="B16" s="63">
        <f>X48</f>
        <v>7.9926261245890723E-2</v>
      </c>
    </row>
    <row r="17" spans="1:2" ht="18.75" x14ac:dyDescent="0.3">
      <c r="A17" s="60" t="s">
        <v>31</v>
      </c>
      <c r="B17" s="64">
        <f>B15/B16</f>
        <v>5.6366809683034047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SUM(C50:C68)</f>
        <v>112770.69999999997</v>
      </c>
      <c r="D48" s="41">
        <f t="shared" si="0"/>
        <v>69467.700000000012</v>
      </c>
      <c r="E48" s="41">
        <f t="shared" si="0"/>
        <v>-31923.800000000003</v>
      </c>
      <c r="F48" s="41">
        <f t="shared" si="0"/>
        <v>105947.1</v>
      </c>
      <c r="G48" s="41">
        <f t="shared" si="0"/>
        <v>-2591.6000000000058</v>
      </c>
      <c r="H48" s="41">
        <f t="shared" si="0"/>
        <v>-17.199999999999918</v>
      </c>
      <c r="I48" s="41">
        <f t="shared" si="0"/>
        <v>0</v>
      </c>
      <c r="J48" s="41">
        <f t="shared" si="0"/>
        <v>253652.9</v>
      </c>
      <c r="K48" s="41">
        <f t="shared" si="0"/>
        <v>-2228.4399999999996</v>
      </c>
      <c r="L48" s="41">
        <f t="shared" si="0"/>
        <v>-14368.830000000002</v>
      </c>
      <c r="M48" s="41">
        <f t="shared" si="0"/>
        <v>-16597.27</v>
      </c>
      <c r="N48" s="41">
        <f t="shared" si="0"/>
        <v>237055.63</v>
      </c>
      <c r="O48" s="42"/>
      <c r="P48" s="42"/>
      <c r="Q48" s="42"/>
      <c r="R48" s="42"/>
      <c r="S48" s="42"/>
      <c r="T48" s="42"/>
      <c r="U48" s="42"/>
      <c r="V48" s="42"/>
      <c r="W48" s="43">
        <f>AVERAGE(W50:W68)</f>
        <v>464201.36842105264</v>
      </c>
      <c r="X48" s="44">
        <f>_xlfn.STDEV.P(X50:X68)</f>
        <v>7.9926261245890723E-2</v>
      </c>
      <c r="Y48" s="41">
        <f>SUM(Y50:Y68)</f>
        <v>-27924.17</v>
      </c>
      <c r="Z48" s="41">
        <f>SUM(Z50:Z68)</f>
        <v>-468366.83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Feb</v>
      </c>
      <c r="B50" s="14">
        <f>'Daily PnL Log'!B297</f>
        <v>44593</v>
      </c>
      <c r="C50" s="13">
        <f>IF('Daily PnL Log'!C297&lt;&gt;"",'Daily PnL Log'!C297,"")</f>
        <v>58456.1</v>
      </c>
      <c r="D50" s="13">
        <f>IF('Daily PnL Log'!D297&lt;&gt;"",'Daily PnL Log'!D297,"")</f>
        <v>7177.3</v>
      </c>
      <c r="E50" s="13">
        <f>IF('Daily PnL Log'!E297&lt;&gt;"",'Daily PnL Log'!E297,"")</f>
        <v>-6599.5</v>
      </c>
      <c r="F50" s="13">
        <f>IF('Daily PnL Log'!F297&lt;&gt;"",'Daily PnL Log'!F297,"")</f>
        <v>-15348.4</v>
      </c>
      <c r="G50" s="13">
        <f>IF('Daily PnL Log'!G297&lt;&gt;"",'Daily PnL Log'!G297,"")</f>
        <v>18767.099999999999</v>
      </c>
      <c r="H50" s="13">
        <f>IF('Daily PnL Log'!H297&lt;&gt;"",'Daily PnL Log'!H297,"")</f>
        <v>-6</v>
      </c>
      <c r="I50" s="13">
        <f>IF('Daily PnL Log'!I297&lt;&gt;"",'Daily PnL Log'!I297,"")</f>
        <v>0</v>
      </c>
      <c r="J50" s="13">
        <f>IF('Daily PnL Log'!J297&lt;&gt;"",'Daily PnL Log'!J297,"")</f>
        <v>62446.599999999991</v>
      </c>
      <c r="K50" s="13">
        <f>IF('Daily PnL Log'!K297&lt;&gt;"",'Daily PnL Log'!K297,"")</f>
        <v>-86.87</v>
      </c>
      <c r="L50" s="13">
        <f>IF('Daily PnL Log'!L297&lt;&gt;"",'Daily PnL Log'!L297,"")</f>
        <v>-612.85</v>
      </c>
      <c r="M50" s="13">
        <f>IF('Daily PnL Log'!M297&lt;&gt;"",'Daily PnL Log'!M297,"")</f>
        <v>-699.72</v>
      </c>
      <c r="N50" s="13">
        <f>IF('Daily PnL Log'!N297&lt;&gt;"",'Daily PnL Log'!N297,"")</f>
        <v>61746.87999999999</v>
      </c>
      <c r="O50" s="13">
        <f t="shared" ref="O50:U50" si="1">C50</f>
        <v>58456.1</v>
      </c>
      <c r="P50" s="13">
        <f t="shared" si="1"/>
        <v>7177.3</v>
      </c>
      <c r="Q50" s="13">
        <f t="shared" si="1"/>
        <v>-6599.5</v>
      </c>
      <c r="R50" s="13">
        <f t="shared" si="1"/>
        <v>-15348.4</v>
      </c>
      <c r="S50" s="13">
        <f t="shared" si="1"/>
        <v>18767.099999999999</v>
      </c>
      <c r="T50" s="13">
        <f t="shared" si="1"/>
        <v>-6</v>
      </c>
      <c r="U50" s="13">
        <f t="shared" si="1"/>
        <v>0</v>
      </c>
      <c r="V50" s="13">
        <f>SUM(O50:T50)</f>
        <v>62446.599999999991</v>
      </c>
      <c r="W50" s="13">
        <f>IF('Daily PnL Log'!W297&lt;&gt;"",'Daily PnL Log'!W297,"")</f>
        <v>345077</v>
      </c>
      <c r="X50" s="15">
        <f>IF('Daily PnL Log'!X297&lt;&gt;"",'Daily PnL Log'!X297,"")</f>
        <v>0.17893652720986908</v>
      </c>
      <c r="Y50" s="13">
        <f>IF('Daily PnL Log'!Y297&lt;&gt;"",'Daily PnL Log'!Y297,"")</f>
        <v>-1281</v>
      </c>
      <c r="Z50" s="13">
        <f>IF('Daily PnL Log'!AA297&lt;&gt;"",'Daily PnL Log'!AA297,"")</f>
        <v>-468366.83</v>
      </c>
      <c r="AA50" s="13">
        <f>IF('Daily PnL Log'!AC297&lt;&gt;"",'Daily PnL Log'!AC297,"")</f>
        <v>50816.18</v>
      </c>
    </row>
    <row r="51" spans="1:27" x14ac:dyDescent="0.25">
      <c r="A51" s="48" t="str">
        <f t="shared" ref="A51:A68" si="2">TEXT(B51,"mmm")</f>
        <v>Feb</v>
      </c>
      <c r="B51" s="2">
        <f>'Daily PnL Log'!B298</f>
        <v>44594</v>
      </c>
      <c r="C51" s="11">
        <f>IF('Daily PnL Log'!C298&lt;&gt;"",'Daily PnL Log'!C298,"")</f>
        <v>-16623</v>
      </c>
      <c r="D51" s="11">
        <f>IF('Daily PnL Log'!D298&lt;&gt;"",'Daily PnL Log'!D298,"")</f>
        <v>7160.9</v>
      </c>
      <c r="E51" s="11">
        <f>IF('Daily PnL Log'!E298&lt;&gt;"",'Daily PnL Log'!E298,"")</f>
        <v>2104</v>
      </c>
      <c r="F51" s="11">
        <f>IF('Daily PnL Log'!F298&lt;&gt;"",'Daily PnL Log'!F298,"")</f>
        <v>-1094.4000000000001</v>
      </c>
      <c r="G51" s="11">
        <f>IF('Daily PnL Log'!G298&lt;&gt;"",'Daily PnL Log'!G298,"")</f>
        <v>-5925.4</v>
      </c>
      <c r="H51" s="11">
        <f>IF('Daily PnL Log'!H298&lt;&gt;"",'Daily PnL Log'!H298,"")</f>
        <v>-668.3</v>
      </c>
      <c r="I51" s="11">
        <f>IF('Daily PnL Log'!I298&lt;&gt;"",'Daily PnL Log'!I298,"")</f>
        <v>0</v>
      </c>
      <c r="J51" s="11">
        <f>IF('Daily PnL Log'!J298&lt;&gt;"",'Daily PnL Log'!J298,"")</f>
        <v>-15046.199999999999</v>
      </c>
      <c r="K51" s="11">
        <f>IF('Daily PnL Log'!K298&lt;&gt;"",'Daily PnL Log'!K298,"")</f>
        <v>-103.47</v>
      </c>
      <c r="L51" s="11">
        <f>IF('Daily PnL Log'!L298&lt;&gt;"",'Daily PnL Log'!L298,"")</f>
        <v>-730.48</v>
      </c>
      <c r="M51" s="11">
        <f>IF('Daily PnL Log'!M298&lt;&gt;"",'Daily PnL Log'!M298,"")</f>
        <v>-833.95</v>
      </c>
      <c r="N51" s="11">
        <f>IF('Daily PnL Log'!N298&lt;&gt;"",'Daily PnL Log'!N298,"")</f>
        <v>-15880.15</v>
      </c>
      <c r="O51" s="11">
        <f t="shared" ref="O51:V66" si="3">IF(C51&lt;&gt;"",O50+C51,"")</f>
        <v>41833.1</v>
      </c>
      <c r="P51" s="11">
        <f t="shared" si="3"/>
        <v>14338.2</v>
      </c>
      <c r="Q51" s="11">
        <f t="shared" si="3"/>
        <v>-4495.5</v>
      </c>
      <c r="R51" s="11">
        <f t="shared" si="3"/>
        <v>-16442.8</v>
      </c>
      <c r="S51" s="11">
        <f t="shared" si="3"/>
        <v>12841.699999999999</v>
      </c>
      <c r="T51" s="11">
        <f t="shared" si="3"/>
        <v>-674.3</v>
      </c>
      <c r="U51" s="11">
        <f t="shared" si="3"/>
        <v>0</v>
      </c>
      <c r="V51" s="11">
        <f t="shared" si="3"/>
        <v>47400.399999999994</v>
      </c>
      <c r="W51" s="11">
        <f>IF('Daily PnL Log'!W298&lt;&gt;"",'Daily PnL Log'!W298,"")</f>
        <v>351201</v>
      </c>
      <c r="X51" s="16">
        <f>IF('Daily PnL Log'!X298&lt;&gt;"",'Daily PnL Log'!X298,"")</f>
        <v>-4.5216699269079529E-2</v>
      </c>
      <c r="Y51" s="11" t="str">
        <f>IF('Daily PnL Log'!Y298&lt;&gt;"",'Daily PnL Log'!Y298,"")</f>
        <v/>
      </c>
      <c r="Z51" s="11" t="str">
        <f>IF('Daily PnL Log'!AA298&lt;&gt;"",'Daily PnL Log'!AA298,"")</f>
        <v/>
      </c>
      <c r="AA51" s="11">
        <f>IF('Daily PnL Log'!AC298&lt;&gt;"",'Daily PnL Log'!AC298,"")</f>
        <v>35487.480000000003</v>
      </c>
    </row>
    <row r="52" spans="1:27" x14ac:dyDescent="0.25">
      <c r="A52" s="47" t="str">
        <f t="shared" si="2"/>
        <v>Feb</v>
      </c>
      <c r="B52" s="14">
        <f>'Daily PnL Log'!B299</f>
        <v>44595</v>
      </c>
      <c r="C52" s="13">
        <f>IF('Daily PnL Log'!C299&lt;&gt;"",'Daily PnL Log'!C299,"")</f>
        <v>-19746.900000000001</v>
      </c>
      <c r="D52" s="13">
        <f>IF('Daily PnL Log'!D299&lt;&gt;"",'Daily PnL Log'!D299,"")</f>
        <v>2440.6</v>
      </c>
      <c r="E52" s="13">
        <f>IF('Daily PnL Log'!E299&lt;&gt;"",'Daily PnL Log'!E299,"")</f>
        <v>5995.1</v>
      </c>
      <c r="F52" s="13">
        <f>IF('Daily PnL Log'!F299&lt;&gt;"",'Daily PnL Log'!F299,"")</f>
        <v>22627.4</v>
      </c>
      <c r="G52" s="13">
        <f>IF('Daily PnL Log'!G299&lt;&gt;"",'Daily PnL Log'!G299,"")</f>
        <v>-978.1</v>
      </c>
      <c r="H52" s="13">
        <f>IF('Daily PnL Log'!H299&lt;&gt;"",'Daily PnL Log'!H299,"")</f>
        <v>-242.4</v>
      </c>
      <c r="I52" s="13">
        <f>IF('Daily PnL Log'!I299&lt;&gt;"",'Daily PnL Log'!I299,"")</f>
        <v>0</v>
      </c>
      <c r="J52" s="13">
        <f>IF('Daily PnL Log'!J299&lt;&gt;"",'Daily PnL Log'!J299,"")</f>
        <v>10095.699999999999</v>
      </c>
      <c r="K52" s="13">
        <f>IF('Daily PnL Log'!K299&lt;&gt;"",'Daily PnL Log'!K299,"")</f>
        <v>-88.44</v>
      </c>
      <c r="L52" s="13">
        <f>IF('Daily PnL Log'!L299&lt;&gt;"",'Daily PnL Log'!L299,"")</f>
        <v>-623.29999999999995</v>
      </c>
      <c r="M52" s="13">
        <f>IF('Daily PnL Log'!M299&lt;&gt;"",'Daily PnL Log'!M299,"")</f>
        <v>-711.74</v>
      </c>
      <c r="N52" s="13">
        <f>IF('Daily PnL Log'!N299&lt;&gt;"",'Daily PnL Log'!N299,"")</f>
        <v>9383.9599999999991</v>
      </c>
      <c r="O52" s="13">
        <f t="shared" si="3"/>
        <v>22086.199999999997</v>
      </c>
      <c r="P52" s="13">
        <f t="shared" si="3"/>
        <v>16778.8</v>
      </c>
      <c r="Q52" s="13">
        <f t="shared" si="3"/>
        <v>1499.6000000000004</v>
      </c>
      <c r="R52" s="13">
        <f t="shared" si="3"/>
        <v>6184.6000000000022</v>
      </c>
      <c r="S52" s="13">
        <f t="shared" si="3"/>
        <v>11863.599999999999</v>
      </c>
      <c r="T52" s="13">
        <f t="shared" si="3"/>
        <v>-916.69999999999993</v>
      </c>
      <c r="U52" s="13">
        <f t="shared" si="3"/>
        <v>0</v>
      </c>
      <c r="V52" s="13">
        <f t="shared" si="3"/>
        <v>57496.099999999991</v>
      </c>
      <c r="W52" s="13">
        <f>IF('Daily PnL Log'!W299&lt;&gt;"",'Daily PnL Log'!W299,"")</f>
        <v>350469</v>
      </c>
      <c r="X52" s="15">
        <f>IF('Daily PnL Log'!X299&lt;&gt;"",'Daily PnL Log'!X299,"")</f>
        <v>2.6775435202542875E-2</v>
      </c>
      <c r="Y52" s="13" t="str">
        <f>IF('Daily PnL Log'!Y299&lt;&gt;"",'Daily PnL Log'!Y299,"")</f>
        <v/>
      </c>
      <c r="Z52" s="13" t="str">
        <f>IF('Daily PnL Log'!AA299&lt;&gt;"",'Daily PnL Log'!AA299,"")</f>
        <v/>
      </c>
      <c r="AA52" s="13">
        <f>IF('Daily PnL Log'!AC299&lt;&gt;"",'Daily PnL Log'!AC299,"")</f>
        <v>49094.239999999998</v>
      </c>
    </row>
    <row r="53" spans="1:27" x14ac:dyDescent="0.25">
      <c r="A53" s="48" t="str">
        <f t="shared" si="2"/>
        <v>Feb</v>
      </c>
      <c r="B53" s="2">
        <f>'Daily PnL Log'!B300</f>
        <v>44596</v>
      </c>
      <c r="C53" s="11">
        <f>IF('Daily PnL Log'!C300&lt;&gt;"",'Daily PnL Log'!C300,"")</f>
        <v>-22226.6</v>
      </c>
      <c r="D53" s="11">
        <f>IF('Daily PnL Log'!D300&lt;&gt;"",'Daily PnL Log'!D300,"")</f>
        <v>-2772</v>
      </c>
      <c r="E53" s="11">
        <f>IF('Daily PnL Log'!E300&lt;&gt;"",'Daily PnL Log'!E300,"")</f>
        <v>-4232.7</v>
      </c>
      <c r="F53" s="11">
        <f>IF('Daily PnL Log'!F300&lt;&gt;"",'Daily PnL Log'!F300,"")</f>
        <v>-3310.1</v>
      </c>
      <c r="G53" s="11">
        <f>IF('Daily PnL Log'!G300&lt;&gt;"",'Daily PnL Log'!G300,"")</f>
        <v>12726</v>
      </c>
      <c r="H53" s="11">
        <f>IF('Daily PnL Log'!H300&lt;&gt;"",'Daily PnL Log'!H300,"")</f>
        <v>527.4</v>
      </c>
      <c r="I53" s="11">
        <f>IF('Daily PnL Log'!I300&lt;&gt;"",'Daily PnL Log'!I300,"")</f>
        <v>0</v>
      </c>
      <c r="J53" s="11">
        <f>IF('Daily PnL Log'!J300&lt;&gt;"",'Daily PnL Log'!J300,"")</f>
        <v>-19287.999999999996</v>
      </c>
      <c r="K53" s="11">
        <f>IF('Daily PnL Log'!K300&lt;&gt;"",'Daily PnL Log'!K300,"")</f>
        <v>-83.43</v>
      </c>
      <c r="L53" s="11">
        <f>IF('Daily PnL Log'!L300&lt;&gt;"",'Daily PnL Log'!L300,"")</f>
        <v>-589.26</v>
      </c>
      <c r="M53" s="11">
        <f>IF('Daily PnL Log'!M300&lt;&gt;"",'Daily PnL Log'!M300,"")</f>
        <v>-672.69</v>
      </c>
      <c r="N53" s="11">
        <f>IF('Daily PnL Log'!N300&lt;&gt;"",'Daily PnL Log'!N300,"")</f>
        <v>-19960.689999999995</v>
      </c>
      <c r="O53" s="11">
        <f t="shared" si="3"/>
        <v>-140.40000000000146</v>
      </c>
      <c r="P53" s="11">
        <f t="shared" si="3"/>
        <v>14006.8</v>
      </c>
      <c r="Q53" s="11">
        <f t="shared" si="3"/>
        <v>-2733.0999999999995</v>
      </c>
      <c r="R53" s="11">
        <f t="shared" si="3"/>
        <v>2874.5000000000023</v>
      </c>
      <c r="S53" s="11">
        <f t="shared" si="3"/>
        <v>24589.599999999999</v>
      </c>
      <c r="T53" s="11">
        <f t="shared" si="3"/>
        <v>-389.29999999999995</v>
      </c>
      <c r="U53" s="11">
        <f t="shared" si="3"/>
        <v>0</v>
      </c>
      <c r="V53" s="11">
        <f t="shared" si="3"/>
        <v>38208.099999999991</v>
      </c>
      <c r="W53" s="11">
        <f>IF('Daily PnL Log'!W300&lt;&gt;"",'Daily PnL Log'!W300,"")</f>
        <v>386742</v>
      </c>
      <c r="X53" s="16">
        <f>IF('Daily PnL Log'!X300&lt;&gt;"",'Daily PnL Log'!X300,"")</f>
        <v>-5.1612418614993966E-2</v>
      </c>
      <c r="Y53" s="11" t="str">
        <f>IF('Daily PnL Log'!Y300&lt;&gt;"",'Daily PnL Log'!Y300,"")</f>
        <v/>
      </c>
      <c r="Z53" s="11" t="str">
        <f>IF('Daily PnL Log'!AA300&lt;&gt;"",'Daily PnL Log'!AA300,"")</f>
        <v/>
      </c>
      <c r="AA53" s="11">
        <f>IF('Daily PnL Log'!AC300&lt;&gt;"",'Daily PnL Log'!AC300,"")</f>
        <v>28390.55</v>
      </c>
    </row>
    <row r="54" spans="1:27" x14ac:dyDescent="0.25">
      <c r="A54" s="47" t="str">
        <f t="shared" si="2"/>
        <v>Feb</v>
      </c>
      <c r="B54" s="14">
        <f>'Daily PnL Log'!B301</f>
        <v>44599</v>
      </c>
      <c r="C54" s="13">
        <f>IF('Daily PnL Log'!C301&lt;&gt;"",'Daily PnL Log'!C301,"")</f>
        <v>24483</v>
      </c>
      <c r="D54" s="13">
        <f>IF('Daily PnL Log'!D301&lt;&gt;"",'Daily PnL Log'!D301,"")</f>
        <v>-13124.3</v>
      </c>
      <c r="E54" s="13">
        <f>IF('Daily PnL Log'!E301&lt;&gt;"",'Daily PnL Log'!E301,"")</f>
        <v>1163.7</v>
      </c>
      <c r="F54" s="13">
        <f>IF('Daily PnL Log'!F301&lt;&gt;"",'Daily PnL Log'!F301,"")</f>
        <v>-19633</v>
      </c>
      <c r="G54" s="13">
        <f>IF('Daily PnL Log'!G301&lt;&gt;"",'Daily PnL Log'!G301,"")</f>
        <v>-25082</v>
      </c>
      <c r="H54" s="13">
        <f>IF('Daily PnL Log'!H301&lt;&gt;"",'Daily PnL Log'!H301,"")</f>
        <v>143.30000000000001</v>
      </c>
      <c r="I54" s="13">
        <f>IF('Daily PnL Log'!I301&lt;&gt;"",'Daily PnL Log'!I301,"")</f>
        <v>0</v>
      </c>
      <c r="J54" s="13">
        <f>IF('Daily PnL Log'!J301&lt;&gt;"",'Daily PnL Log'!J301,"")</f>
        <v>-32049.3</v>
      </c>
      <c r="K54" s="13">
        <f>IF('Daily PnL Log'!K301&lt;&gt;"",'Daily PnL Log'!K301,"")</f>
        <v>-109.18</v>
      </c>
      <c r="L54" s="13">
        <f>IF('Daily PnL Log'!L301&lt;&gt;"",'Daily PnL Log'!L301,"")</f>
        <v>-771.19</v>
      </c>
      <c r="M54" s="13">
        <f>IF('Daily PnL Log'!M301&lt;&gt;"",'Daily PnL Log'!M301,"")</f>
        <v>-880.37000000000012</v>
      </c>
      <c r="N54" s="13">
        <f>IF('Daily PnL Log'!N301&lt;&gt;"",'Daily PnL Log'!N301,"")</f>
        <v>-32929.67</v>
      </c>
      <c r="O54" s="13">
        <f t="shared" si="3"/>
        <v>24342.6</v>
      </c>
      <c r="P54" s="13">
        <f t="shared" si="3"/>
        <v>882.5</v>
      </c>
      <c r="Q54" s="13">
        <f t="shared" si="3"/>
        <v>-1569.3999999999994</v>
      </c>
      <c r="R54" s="13">
        <f t="shared" si="3"/>
        <v>-16758.499999999996</v>
      </c>
      <c r="S54" s="13">
        <f t="shared" si="3"/>
        <v>-492.40000000000146</v>
      </c>
      <c r="T54" s="13">
        <f t="shared" si="3"/>
        <v>-245.99999999999994</v>
      </c>
      <c r="U54" s="13">
        <f t="shared" si="3"/>
        <v>0</v>
      </c>
      <c r="V54" s="13">
        <f t="shared" si="3"/>
        <v>6158.799999999992</v>
      </c>
      <c r="W54" s="13">
        <f>IF('Daily PnL Log'!W301&lt;&gt;"",'Daily PnL Log'!W301,"")</f>
        <v>359403</v>
      </c>
      <c r="X54" s="15">
        <f>IF('Daily PnL Log'!X301&lt;&gt;"",'Daily PnL Log'!X301,"")</f>
        <v>-9.1623247440895034E-2</v>
      </c>
      <c r="Y54" s="13">
        <f>IF('Daily PnL Log'!Y301&lt;&gt;"",'Daily PnL Log'!Y301,"")</f>
        <v>-16033.5</v>
      </c>
      <c r="Z54" s="13" t="str">
        <f>IF('Daily PnL Log'!AA301&lt;&gt;"",'Daily PnL Log'!AA301,"")</f>
        <v/>
      </c>
      <c r="AA54" s="13">
        <f>IF('Daily PnL Log'!AC301&lt;&gt;"",'Daily PnL Log'!AC301,"")</f>
        <v>-33494.82</v>
      </c>
    </row>
    <row r="55" spans="1:27" x14ac:dyDescent="0.25">
      <c r="A55" s="48" t="str">
        <f t="shared" si="2"/>
        <v>Feb</v>
      </c>
      <c r="B55" s="2">
        <f>'Daily PnL Log'!B302</f>
        <v>44600</v>
      </c>
      <c r="C55" s="11">
        <f>IF('Daily PnL Log'!C302&lt;&gt;"",'Daily PnL Log'!C302,"")</f>
        <v>-1147.2</v>
      </c>
      <c r="D55" s="11">
        <f>IF('Daily PnL Log'!D302&lt;&gt;"",'Daily PnL Log'!D302,"")</f>
        <v>-13010.8</v>
      </c>
      <c r="E55" s="11">
        <f>IF('Daily PnL Log'!E302&lt;&gt;"",'Daily PnL Log'!E302,"")</f>
        <v>-6193.3</v>
      </c>
      <c r="F55" s="11">
        <f>IF('Daily PnL Log'!F302&lt;&gt;"",'Daily PnL Log'!F302,"")</f>
        <v>7635.3</v>
      </c>
      <c r="G55" s="11">
        <f>IF('Daily PnL Log'!G302&lt;&gt;"",'Daily PnL Log'!G302,"")</f>
        <v>-14949.7</v>
      </c>
      <c r="H55" s="11">
        <f>IF('Daily PnL Log'!H302&lt;&gt;"",'Daily PnL Log'!H302,"")</f>
        <v>390.6</v>
      </c>
      <c r="I55" s="11">
        <f>IF('Daily PnL Log'!I302&lt;&gt;"",'Daily PnL Log'!I302,"")</f>
        <v>0</v>
      </c>
      <c r="J55" s="11">
        <f>IF('Daily PnL Log'!J302&lt;&gt;"",'Daily PnL Log'!J302,"")</f>
        <v>-27275.100000000002</v>
      </c>
      <c r="K55" s="11">
        <f>IF('Daily PnL Log'!K302&lt;&gt;"",'Daily PnL Log'!K302,"")</f>
        <v>-66.88</v>
      </c>
      <c r="L55" s="11">
        <f>IF('Daily PnL Log'!L302&lt;&gt;"",'Daily PnL Log'!L302,"")</f>
        <v>-471.73</v>
      </c>
      <c r="M55" s="11">
        <f>IF('Daily PnL Log'!M302&lt;&gt;"",'Daily PnL Log'!M302,"")</f>
        <v>-538.61</v>
      </c>
      <c r="N55" s="11">
        <f>IF('Daily PnL Log'!N302&lt;&gt;"",'Daily PnL Log'!N302,"")</f>
        <v>-27813.710000000003</v>
      </c>
      <c r="O55" s="11">
        <f t="shared" si="3"/>
        <v>23195.399999999998</v>
      </c>
      <c r="P55" s="11">
        <f t="shared" si="3"/>
        <v>-12128.3</v>
      </c>
      <c r="Q55" s="11">
        <f t="shared" si="3"/>
        <v>-7762.7</v>
      </c>
      <c r="R55" s="11">
        <f t="shared" si="3"/>
        <v>-9123.1999999999971</v>
      </c>
      <c r="S55" s="11">
        <f t="shared" si="3"/>
        <v>-15442.100000000002</v>
      </c>
      <c r="T55" s="11">
        <f t="shared" si="3"/>
        <v>144.60000000000008</v>
      </c>
      <c r="U55" s="11">
        <f t="shared" si="3"/>
        <v>0</v>
      </c>
      <c r="V55" s="11">
        <f t="shared" si="3"/>
        <v>-21116.30000000001</v>
      </c>
      <c r="W55" s="11">
        <f>IF('Daily PnL Log'!W302&lt;&gt;"",'Daily PnL Log'!W302,"")</f>
        <v>402613</v>
      </c>
      <c r="X55" s="16">
        <f>IF('Daily PnL Log'!X302&lt;&gt;"",'Daily PnL Log'!X302,"")</f>
        <v>-6.9082990365437788E-2</v>
      </c>
      <c r="Y55" s="11" t="str">
        <f>IF('Daily PnL Log'!Y302&lt;&gt;"",'Daily PnL Log'!Y302,"")</f>
        <v/>
      </c>
      <c r="Z55" s="11" t="str">
        <f>IF('Daily PnL Log'!AA302&lt;&gt;"",'Daily PnL Log'!AA302,"")</f>
        <v/>
      </c>
      <c r="AA55" s="11">
        <f>IF('Daily PnL Log'!AC302&lt;&gt;"",'Daily PnL Log'!AC302,"")</f>
        <v>-28761.93</v>
      </c>
    </row>
    <row r="56" spans="1:27" x14ac:dyDescent="0.25">
      <c r="A56" s="47" t="str">
        <f t="shared" si="2"/>
        <v>Feb</v>
      </c>
      <c r="B56" s="14">
        <f>'Daily PnL Log'!B303</f>
        <v>44601</v>
      </c>
      <c r="C56" s="13">
        <f>IF('Daily PnL Log'!C303&lt;&gt;"",'Daily PnL Log'!C303,"")</f>
        <v>-25807</v>
      </c>
      <c r="D56" s="13">
        <f>IF('Daily PnL Log'!D303&lt;&gt;"",'Daily PnL Log'!D303,"")</f>
        <v>7612</v>
      </c>
      <c r="E56" s="13">
        <f>IF('Daily PnL Log'!E303&lt;&gt;"",'Daily PnL Log'!E303,"")</f>
        <v>4799.1000000000004</v>
      </c>
      <c r="F56" s="13">
        <f>IF('Daily PnL Log'!F303&lt;&gt;"",'Daily PnL Log'!F303,"")</f>
        <v>21445.8</v>
      </c>
      <c r="G56" s="13">
        <f>IF('Daily PnL Log'!G303&lt;&gt;"",'Daily PnL Log'!G303,"")</f>
        <v>-16304.8</v>
      </c>
      <c r="H56" s="13">
        <f>IF('Daily PnL Log'!H303&lt;&gt;"",'Daily PnL Log'!H303,"")</f>
        <v>-99.9</v>
      </c>
      <c r="I56" s="13">
        <f>IF('Daily PnL Log'!I303&lt;&gt;"",'Daily PnL Log'!I303,"")</f>
        <v>0</v>
      </c>
      <c r="J56" s="13">
        <f>IF('Daily PnL Log'!J303&lt;&gt;"",'Daily PnL Log'!J303,"")</f>
        <v>-8354.7999999999993</v>
      </c>
      <c r="K56" s="13">
        <f>IF('Daily PnL Log'!K303&lt;&gt;"",'Daily PnL Log'!K303,"")</f>
        <v>-148.19</v>
      </c>
      <c r="L56" s="13">
        <f>IF('Daily PnL Log'!L303&lt;&gt;"",'Daily PnL Log'!L303,"")</f>
        <v>-1048.57</v>
      </c>
      <c r="M56" s="13">
        <f>IF('Daily PnL Log'!M303&lt;&gt;"",'Daily PnL Log'!M303,"")</f>
        <v>-1196.76</v>
      </c>
      <c r="N56" s="13">
        <f>IF('Daily PnL Log'!N303&lt;&gt;"",'Daily PnL Log'!N303,"")</f>
        <v>-9551.56</v>
      </c>
      <c r="O56" s="13">
        <f t="shared" si="3"/>
        <v>-2611.6000000000022</v>
      </c>
      <c r="P56" s="13">
        <f t="shared" si="3"/>
        <v>-4516.2999999999993</v>
      </c>
      <c r="Q56" s="13">
        <f t="shared" si="3"/>
        <v>-2963.5999999999995</v>
      </c>
      <c r="R56" s="13">
        <f t="shared" si="3"/>
        <v>12322.600000000002</v>
      </c>
      <c r="S56" s="13">
        <f t="shared" si="3"/>
        <v>-31746.9</v>
      </c>
      <c r="T56" s="13">
        <f t="shared" si="3"/>
        <v>44.700000000000074</v>
      </c>
      <c r="U56" s="13">
        <f t="shared" si="3"/>
        <v>0</v>
      </c>
      <c r="V56" s="13">
        <f t="shared" si="3"/>
        <v>-29471.100000000009</v>
      </c>
      <c r="W56" s="13">
        <f>IF('Daily PnL Log'!W303&lt;&gt;"",'Daily PnL Log'!W303,"")</f>
        <v>405282</v>
      </c>
      <c r="X56" s="15">
        <f>IF('Daily PnL Log'!X303&lt;&gt;"",'Daily PnL Log'!X303,"")</f>
        <v>-2.3567688671098149E-2</v>
      </c>
      <c r="Y56" s="13" t="str">
        <f>IF('Daily PnL Log'!Y303&lt;&gt;"",'Daily PnL Log'!Y303,"")</f>
        <v/>
      </c>
      <c r="Z56" s="13" t="str">
        <f>IF('Daily PnL Log'!AA303&lt;&gt;"",'Daily PnL Log'!AA303,"")</f>
        <v/>
      </c>
      <c r="AA56" s="13">
        <f>IF('Daily PnL Log'!AC303&lt;&gt;"",'Daily PnL Log'!AC303,"")</f>
        <v>-39839.69</v>
      </c>
    </row>
    <row r="57" spans="1:27" x14ac:dyDescent="0.25">
      <c r="A57" s="48" t="str">
        <f t="shared" si="2"/>
        <v>Feb</v>
      </c>
      <c r="B57" s="2">
        <f>'Daily PnL Log'!B304</f>
        <v>44602</v>
      </c>
      <c r="C57" s="11">
        <f>IF('Daily PnL Log'!C304&lt;&gt;"",'Daily PnL Log'!C304,"")</f>
        <v>-12126.4</v>
      </c>
      <c r="D57" s="11">
        <f>IF('Daily PnL Log'!D304&lt;&gt;"",'Daily PnL Log'!D304,"")</f>
        <v>7552.1</v>
      </c>
      <c r="E57" s="11">
        <f>IF('Daily PnL Log'!E304&lt;&gt;"",'Daily PnL Log'!E304,"")</f>
        <v>1916.1</v>
      </c>
      <c r="F57" s="11">
        <f>IF('Daily PnL Log'!F304&lt;&gt;"",'Daily PnL Log'!F304,"")</f>
        <v>14607.6</v>
      </c>
      <c r="G57" s="11">
        <f>IF('Daily PnL Log'!G304&lt;&gt;"",'Daily PnL Log'!G304,"")</f>
        <v>12079.6</v>
      </c>
      <c r="H57" s="11">
        <f>IF('Daily PnL Log'!H304&lt;&gt;"",'Daily PnL Log'!H304,"")</f>
        <v>17.899999999999999</v>
      </c>
      <c r="I57" s="11">
        <f>IF('Daily PnL Log'!I304&lt;&gt;"",'Daily PnL Log'!I304,"")</f>
        <v>0</v>
      </c>
      <c r="J57" s="11">
        <f>IF('Daily PnL Log'!J304&lt;&gt;"",'Daily PnL Log'!J304,"")</f>
        <v>24046.9</v>
      </c>
      <c r="K57" s="11">
        <f>IF('Daily PnL Log'!K304&lt;&gt;"",'Daily PnL Log'!K304,"")</f>
        <v>-110.13</v>
      </c>
      <c r="L57" s="11">
        <f>IF('Daily PnL Log'!L304&lt;&gt;"",'Daily PnL Log'!L304,"")</f>
        <v>-777.86</v>
      </c>
      <c r="M57" s="11">
        <f>IF('Daily PnL Log'!M304&lt;&gt;"",'Daily PnL Log'!M304,"")</f>
        <v>-887.99</v>
      </c>
      <c r="N57" s="11">
        <f>IF('Daily PnL Log'!N304&lt;&gt;"",'Daily PnL Log'!N304,"")</f>
        <v>23158.91</v>
      </c>
      <c r="O57" s="11">
        <f t="shared" si="3"/>
        <v>-14738.000000000002</v>
      </c>
      <c r="P57" s="11">
        <f t="shared" si="3"/>
        <v>3035.8000000000011</v>
      </c>
      <c r="Q57" s="11">
        <f t="shared" si="3"/>
        <v>-1047.4999999999995</v>
      </c>
      <c r="R57" s="11">
        <f t="shared" si="3"/>
        <v>26930.200000000004</v>
      </c>
      <c r="S57" s="11">
        <f t="shared" si="3"/>
        <v>-19667.300000000003</v>
      </c>
      <c r="T57" s="11">
        <f t="shared" si="3"/>
        <v>62.600000000000072</v>
      </c>
      <c r="U57" s="11">
        <f t="shared" si="3"/>
        <v>0</v>
      </c>
      <c r="V57" s="11">
        <f t="shared" si="3"/>
        <v>-5424.200000000008</v>
      </c>
      <c r="W57" s="11">
        <f>IF('Daily PnL Log'!W304&lt;&gt;"",'Daily PnL Log'!W304,"")</f>
        <v>485473</v>
      </c>
      <c r="X57" s="16">
        <f>IF('Daily PnL Log'!X304&lt;&gt;"",'Daily PnL Log'!X304,"")</f>
        <v>4.7703806390880649E-2</v>
      </c>
      <c r="Y57" s="11">
        <f>IF('Daily PnL Log'!Y304&lt;&gt;"",'Daily PnL Log'!Y304,"")</f>
        <v>2500</v>
      </c>
      <c r="Z57" s="11" t="str">
        <f>IF('Daily PnL Log'!AA304&lt;&gt;"",'Daily PnL Log'!AA304,"")</f>
        <v/>
      </c>
      <c r="AA57" s="11">
        <f>IF('Daily PnL Log'!AC304&lt;&gt;"",'Daily PnL Log'!AC304,"")</f>
        <v>-18708.43</v>
      </c>
    </row>
    <row r="58" spans="1:27" x14ac:dyDescent="0.25">
      <c r="A58" s="47" t="str">
        <f t="shared" si="2"/>
        <v>Feb</v>
      </c>
      <c r="B58" s="14">
        <f>'Daily PnL Log'!B305</f>
        <v>44603</v>
      </c>
      <c r="C58" s="13">
        <f>IF('Daily PnL Log'!C305&lt;&gt;"",'Daily PnL Log'!C305,"")</f>
        <v>15387.4</v>
      </c>
      <c r="D58" s="13">
        <f>IF('Daily PnL Log'!D305&lt;&gt;"",'Daily PnL Log'!D305,"")</f>
        <v>-3619</v>
      </c>
      <c r="E58" s="13">
        <f>IF('Daily PnL Log'!E305&lt;&gt;"",'Daily PnL Log'!E305,"")</f>
        <v>-3355.2</v>
      </c>
      <c r="F58" s="13">
        <f>IF('Daily PnL Log'!F305&lt;&gt;"",'Daily PnL Log'!F305,"")</f>
        <v>14102.6</v>
      </c>
      <c r="G58" s="13">
        <f>IF('Daily PnL Log'!G305&lt;&gt;"",'Daily PnL Log'!G305,"")</f>
        <v>21921.9</v>
      </c>
      <c r="H58" s="13">
        <f>IF('Daily PnL Log'!H305&lt;&gt;"",'Daily PnL Log'!H305,"")</f>
        <v>22</v>
      </c>
      <c r="I58" s="13">
        <f>IF('Daily PnL Log'!I305&lt;&gt;"",'Daily PnL Log'!I305,"")</f>
        <v>0</v>
      </c>
      <c r="J58" s="13">
        <f>IF('Daily PnL Log'!J305&lt;&gt;"",'Daily PnL Log'!J305,"")</f>
        <v>44459.700000000004</v>
      </c>
      <c r="K58" s="13">
        <f>IF('Daily PnL Log'!K305&lt;&gt;"",'Daily PnL Log'!K305,"")</f>
        <v>-86.05</v>
      </c>
      <c r="L58" s="13">
        <f>IF('Daily PnL Log'!L305&lt;&gt;"",'Daily PnL Log'!L305,"")</f>
        <v>-606.11</v>
      </c>
      <c r="M58" s="13">
        <f>IF('Daily PnL Log'!M305&lt;&gt;"",'Daily PnL Log'!M305,"")</f>
        <v>-692.16</v>
      </c>
      <c r="N58" s="13">
        <f>IF('Daily PnL Log'!N305&lt;&gt;"",'Daily PnL Log'!N305,"")</f>
        <v>43767.54</v>
      </c>
      <c r="O58" s="13">
        <f t="shared" si="3"/>
        <v>649.39999999999782</v>
      </c>
      <c r="P58" s="13">
        <f t="shared" si="3"/>
        <v>-583.19999999999891</v>
      </c>
      <c r="Q58" s="13">
        <f t="shared" si="3"/>
        <v>-4402.6999999999989</v>
      </c>
      <c r="R58" s="13">
        <f t="shared" si="3"/>
        <v>41032.800000000003</v>
      </c>
      <c r="S58" s="13">
        <f t="shared" si="3"/>
        <v>2254.5999999999985</v>
      </c>
      <c r="T58" s="13">
        <f t="shared" si="3"/>
        <v>84.60000000000008</v>
      </c>
      <c r="U58" s="13">
        <f t="shared" si="3"/>
        <v>0</v>
      </c>
      <c r="V58" s="13">
        <f t="shared" si="3"/>
        <v>39035.5</v>
      </c>
      <c r="W58" s="13">
        <f>IF('Daily PnL Log'!W305&lt;&gt;"",'Daily PnL Log'!W305,"")</f>
        <v>560178</v>
      </c>
      <c r="X58" s="15">
        <f>IF('Daily PnL Log'!X305&lt;&gt;"",'Daily PnL Log'!X305,"")</f>
        <v>7.8131486777417186E-2</v>
      </c>
      <c r="Y58" s="13" t="str">
        <f>IF('Daily PnL Log'!Y305&lt;&gt;"",'Daily PnL Log'!Y305,"")</f>
        <v/>
      </c>
      <c r="Z58" s="13" t="str">
        <f>IF('Daily PnL Log'!AA305&lt;&gt;"",'Daily PnL Log'!AA305,"")</f>
        <v/>
      </c>
      <c r="AA58" s="13">
        <f>IF('Daily PnL Log'!AC305&lt;&gt;"",'Daily PnL Log'!AC305,"")</f>
        <v>17140.91</v>
      </c>
    </row>
    <row r="59" spans="1:27" x14ac:dyDescent="0.25">
      <c r="A59" s="48" t="str">
        <f t="shared" si="2"/>
        <v>Feb</v>
      </c>
      <c r="B59" s="2">
        <f>'Daily PnL Log'!B306</f>
        <v>44606</v>
      </c>
      <c r="C59" s="11">
        <f>IF('Daily PnL Log'!C306&lt;&gt;"",'Daily PnL Log'!C306,"")</f>
        <v>-69219.8</v>
      </c>
      <c r="D59" s="11">
        <f>IF('Daily PnL Log'!D306&lt;&gt;"",'Daily PnL Log'!D306,"")</f>
        <v>16735.099999999999</v>
      </c>
      <c r="E59" s="11">
        <f>IF('Daily PnL Log'!E306&lt;&gt;"",'Daily PnL Log'!E306,"")</f>
        <v>785.3</v>
      </c>
      <c r="F59" s="11">
        <f>IF('Daily PnL Log'!F306&lt;&gt;"",'Daily PnL Log'!F306,"")</f>
        <v>-13187.4</v>
      </c>
      <c r="G59" s="11">
        <f>IF('Daily PnL Log'!G306&lt;&gt;"",'Daily PnL Log'!G306,"")</f>
        <v>68979.399999999994</v>
      </c>
      <c r="H59" s="11">
        <f>IF('Daily PnL Log'!H306&lt;&gt;"",'Daily PnL Log'!H306,"")</f>
        <v>-66.3</v>
      </c>
      <c r="I59" s="11">
        <f>IF('Daily PnL Log'!I306&lt;&gt;"",'Daily PnL Log'!I306,"")</f>
        <v>0</v>
      </c>
      <c r="J59" s="11">
        <f>IF('Daily PnL Log'!J306&lt;&gt;"",'Daily PnL Log'!J306,"")</f>
        <v>4026.2999999999911</v>
      </c>
      <c r="K59" s="11">
        <f>IF('Daily PnL Log'!K306&lt;&gt;"",'Daily PnL Log'!K306,"")</f>
        <v>-118.05</v>
      </c>
      <c r="L59" s="11">
        <f>IF('Daily PnL Log'!L306&lt;&gt;"",'Daily PnL Log'!L306,"")</f>
        <v>-833.98</v>
      </c>
      <c r="M59" s="11">
        <f>IF('Daily PnL Log'!M306&lt;&gt;"",'Daily PnL Log'!M306,"")</f>
        <v>-952.03</v>
      </c>
      <c r="N59" s="11">
        <f>IF('Daily PnL Log'!N306&lt;&gt;"",'Daily PnL Log'!N306,"")</f>
        <v>3074.2699999999913</v>
      </c>
      <c r="O59" s="11">
        <f t="shared" si="3"/>
        <v>-68570.400000000009</v>
      </c>
      <c r="P59" s="11">
        <f t="shared" si="3"/>
        <v>16151.9</v>
      </c>
      <c r="Q59" s="11">
        <f t="shared" si="3"/>
        <v>-3617.3999999999987</v>
      </c>
      <c r="R59" s="11">
        <f t="shared" si="3"/>
        <v>27845.4</v>
      </c>
      <c r="S59" s="11">
        <f t="shared" si="3"/>
        <v>71234</v>
      </c>
      <c r="T59" s="11">
        <f t="shared" si="3"/>
        <v>18.300000000000082</v>
      </c>
      <c r="U59" s="11">
        <f t="shared" si="3"/>
        <v>0</v>
      </c>
      <c r="V59" s="11">
        <f t="shared" si="3"/>
        <v>43061.799999999988</v>
      </c>
      <c r="W59" s="11">
        <f>IF('Daily PnL Log'!W306&lt;&gt;"",'Daily PnL Log'!W306,"")</f>
        <v>556503</v>
      </c>
      <c r="X59" s="16">
        <f>IF('Daily PnL Log'!X306&lt;&gt;"",'Daily PnL Log'!X306,"")</f>
        <v>5.5242649186077906E-3</v>
      </c>
      <c r="Y59" s="11" t="str">
        <f>IF('Daily PnL Log'!Y306&lt;&gt;"",'Daily PnL Log'!Y306,"")</f>
        <v/>
      </c>
      <c r="Z59" s="11" t="str">
        <f>IF('Daily PnL Log'!AA306&lt;&gt;"",'Daily PnL Log'!AA306,"")</f>
        <v/>
      </c>
      <c r="AA59" s="11">
        <f>IF('Daily PnL Log'!AC306&lt;&gt;"",'Daily PnL Log'!AC306,"")</f>
        <v>19064.38</v>
      </c>
    </row>
    <row r="60" spans="1:27" x14ac:dyDescent="0.25">
      <c r="A60" s="47" t="str">
        <f t="shared" si="2"/>
        <v>Feb</v>
      </c>
      <c r="B60" s="14">
        <f>'Daily PnL Log'!B307</f>
        <v>44607</v>
      </c>
      <c r="C60" s="13">
        <f>IF('Daily PnL Log'!C307&lt;&gt;"",'Daily PnL Log'!C307,"")</f>
        <v>18939.900000000001</v>
      </c>
      <c r="D60" s="13">
        <f>IF('Daily PnL Log'!D307&lt;&gt;"",'Daily PnL Log'!D307,"")</f>
        <v>22942.400000000001</v>
      </c>
      <c r="E60" s="13">
        <f>IF('Daily PnL Log'!E307&lt;&gt;"",'Daily PnL Log'!E307,"")</f>
        <v>-4500</v>
      </c>
      <c r="F60" s="13">
        <f>IF('Daily PnL Log'!F307&lt;&gt;"",'Daily PnL Log'!F307,"")</f>
        <v>7733.1</v>
      </c>
      <c r="G60" s="13">
        <f>IF('Daily PnL Log'!G307&lt;&gt;"",'Daily PnL Log'!G307,"")</f>
        <v>-39126.699999999997</v>
      </c>
      <c r="H60" s="13">
        <f>IF('Daily PnL Log'!H307&lt;&gt;"",'Daily PnL Log'!H307,"")</f>
        <v>-8.1999999999999993</v>
      </c>
      <c r="I60" s="13">
        <f>IF('Daily PnL Log'!I307&lt;&gt;"",'Daily PnL Log'!I307,"")</f>
        <v>0</v>
      </c>
      <c r="J60" s="13">
        <f>IF('Daily PnL Log'!J307&lt;&gt;"",'Daily PnL Log'!J307,"")</f>
        <v>5980.5000000000045</v>
      </c>
      <c r="K60" s="13">
        <f>IF('Daily PnL Log'!K307&lt;&gt;"",'Daily PnL Log'!K307,"")</f>
        <v>-112.74</v>
      </c>
      <c r="L60" s="13">
        <f>IF('Daily PnL Log'!L307&lt;&gt;"",'Daily PnL Log'!L307,"")</f>
        <v>-795.34</v>
      </c>
      <c r="M60" s="13">
        <f>IF('Daily PnL Log'!M307&lt;&gt;"",'Daily PnL Log'!M307,"")</f>
        <v>-908.08</v>
      </c>
      <c r="N60" s="13">
        <f>IF('Daily PnL Log'!N307&lt;&gt;"",'Daily PnL Log'!N307,"")</f>
        <v>5072.4200000000046</v>
      </c>
      <c r="O60" s="13">
        <f t="shared" si="3"/>
        <v>-49630.500000000007</v>
      </c>
      <c r="P60" s="13">
        <f t="shared" si="3"/>
        <v>39094.300000000003</v>
      </c>
      <c r="Q60" s="13">
        <f t="shared" si="3"/>
        <v>-8117.3999999999987</v>
      </c>
      <c r="R60" s="13">
        <f t="shared" si="3"/>
        <v>35578.5</v>
      </c>
      <c r="S60" s="13">
        <f t="shared" si="3"/>
        <v>32107.300000000003</v>
      </c>
      <c r="T60" s="13">
        <f t="shared" si="3"/>
        <v>10.100000000000083</v>
      </c>
      <c r="U60" s="13">
        <f t="shared" si="3"/>
        <v>0</v>
      </c>
      <c r="V60" s="13">
        <f t="shared" si="3"/>
        <v>49042.299999999996</v>
      </c>
      <c r="W60" s="13">
        <f>IF('Daily PnL Log'!W307&lt;&gt;"",'Daily PnL Log'!W307,"")</f>
        <v>545526</v>
      </c>
      <c r="X60" s="15">
        <f>IF('Daily PnL Log'!X307&lt;&gt;"",'Daily PnL Log'!X307,"")</f>
        <v>9.2982186000300712E-3</v>
      </c>
      <c r="Y60" s="13" t="str">
        <f>IF('Daily PnL Log'!Y307&lt;&gt;"",'Daily PnL Log'!Y307,"")</f>
        <v/>
      </c>
      <c r="Z60" s="13" t="str">
        <f>IF('Daily PnL Log'!AA307&lt;&gt;"",'Daily PnL Log'!AA307,"")</f>
        <v/>
      </c>
      <c r="AA60" s="13">
        <f>IF('Daily PnL Log'!AC307&lt;&gt;"",'Daily PnL Log'!AC307,"")</f>
        <v>25863.05</v>
      </c>
    </row>
    <row r="61" spans="1:27" x14ac:dyDescent="0.25">
      <c r="A61" s="48" t="str">
        <f t="shared" si="2"/>
        <v>Feb</v>
      </c>
      <c r="B61" s="2">
        <f>'Daily PnL Log'!B308</f>
        <v>44608</v>
      </c>
      <c r="C61" s="11">
        <f>IF('Daily PnL Log'!C308&lt;&gt;"",'Daily PnL Log'!C308,"")</f>
        <v>55325.5</v>
      </c>
      <c r="D61" s="11">
        <f>IF('Daily PnL Log'!D308&lt;&gt;"",'Daily PnL Log'!D308,"")</f>
        <v>-1500.9</v>
      </c>
      <c r="E61" s="11">
        <f>IF('Daily PnL Log'!E308&lt;&gt;"",'Daily PnL Log'!E308,"")</f>
        <v>2373.5</v>
      </c>
      <c r="F61" s="11">
        <f>IF('Daily PnL Log'!F308&lt;&gt;"",'Daily PnL Log'!F308,"")</f>
        <v>-3419.5</v>
      </c>
      <c r="G61" s="11">
        <f>IF('Daily PnL Log'!G308&lt;&gt;"",'Daily PnL Log'!G308,"")</f>
        <v>-17060.400000000001</v>
      </c>
      <c r="H61" s="11">
        <f>IF('Daily PnL Log'!H308&lt;&gt;"",'Daily PnL Log'!H308,"")</f>
        <v>-22.7</v>
      </c>
      <c r="I61" s="11">
        <f>IF('Daily PnL Log'!I308&lt;&gt;"",'Daily PnL Log'!I308,"")</f>
        <v>0</v>
      </c>
      <c r="J61" s="11">
        <f>IF('Daily PnL Log'!J308&lt;&gt;"",'Daily PnL Log'!J308,"")</f>
        <v>35695.5</v>
      </c>
      <c r="K61" s="11">
        <f>IF('Daily PnL Log'!K308&lt;&gt;"",'Daily PnL Log'!K308,"")</f>
        <v>-62.03</v>
      </c>
      <c r="L61" s="11">
        <f>IF('Daily PnL Log'!L308&lt;&gt;"",'Daily PnL Log'!L308,"")</f>
        <v>-438.11</v>
      </c>
      <c r="M61" s="11">
        <f>IF('Daily PnL Log'!M308&lt;&gt;"",'Daily PnL Log'!M308,"")</f>
        <v>-500.14</v>
      </c>
      <c r="N61" s="11">
        <f>IF('Daily PnL Log'!N308&lt;&gt;"",'Daily PnL Log'!N308,"")</f>
        <v>35195.360000000001</v>
      </c>
      <c r="O61" s="11">
        <f t="shared" si="3"/>
        <v>5694.9999999999927</v>
      </c>
      <c r="P61" s="11">
        <f t="shared" si="3"/>
        <v>37593.4</v>
      </c>
      <c r="Q61" s="11">
        <f t="shared" si="3"/>
        <v>-5743.8999999999987</v>
      </c>
      <c r="R61" s="11">
        <f t="shared" si="3"/>
        <v>32159</v>
      </c>
      <c r="S61" s="11">
        <f t="shared" si="3"/>
        <v>15046.900000000001</v>
      </c>
      <c r="T61" s="11">
        <f t="shared" si="3"/>
        <v>-12.599999999999916</v>
      </c>
      <c r="U61" s="11">
        <f t="shared" si="3"/>
        <v>0</v>
      </c>
      <c r="V61" s="11">
        <f t="shared" si="3"/>
        <v>84737.799999999988</v>
      </c>
      <c r="W61" s="11">
        <f>IF('Daily PnL Log'!W308&lt;&gt;"",'Daily PnL Log'!W308,"")</f>
        <v>504480</v>
      </c>
      <c r="X61" s="16">
        <f>IF('Daily PnL Log'!X308&lt;&gt;"",'Daily PnL Log'!X308,"")</f>
        <v>6.9765620044402163E-2</v>
      </c>
      <c r="Y61" s="11">
        <f>IF('Daily PnL Log'!Y308&lt;&gt;"",'Daily PnL Log'!Y308,"")</f>
        <v>-6897.67</v>
      </c>
      <c r="Z61" s="11" t="str">
        <f>IF('Daily PnL Log'!AA308&lt;&gt;"",'Daily PnL Log'!AA308,"")</f>
        <v/>
      </c>
      <c r="AA61" s="11">
        <f>IF('Daily PnL Log'!AC308&lt;&gt;"",'Daily PnL Log'!AC308,"")</f>
        <v>67331.66</v>
      </c>
    </row>
    <row r="62" spans="1:27" x14ac:dyDescent="0.25">
      <c r="A62" s="47" t="str">
        <f t="shared" si="2"/>
        <v>Feb</v>
      </c>
      <c r="B62" s="14">
        <f>'Daily PnL Log'!B309</f>
        <v>44609</v>
      </c>
      <c r="C62" s="13">
        <f>IF('Daily PnL Log'!C309&lt;&gt;"",'Daily PnL Log'!C309,"")</f>
        <v>41234</v>
      </c>
      <c r="D62" s="13">
        <f>IF('Daily PnL Log'!D309&lt;&gt;"",'Daily PnL Log'!D309,"")</f>
        <v>6523.3</v>
      </c>
      <c r="E62" s="13">
        <f>IF('Daily PnL Log'!E309&lt;&gt;"",'Daily PnL Log'!E309,"")</f>
        <v>-1036.4000000000001</v>
      </c>
      <c r="F62" s="13">
        <f>IF('Daily PnL Log'!F309&lt;&gt;"",'Daily PnL Log'!F309,"")</f>
        <v>4167.8</v>
      </c>
      <c r="G62" s="13">
        <f>IF('Daily PnL Log'!G309&lt;&gt;"",'Daily PnL Log'!G309,"")</f>
        <v>9770.6</v>
      </c>
      <c r="H62" s="13">
        <f>IF('Daily PnL Log'!H309&lt;&gt;"",'Daily PnL Log'!H309,"")</f>
        <v>-4.5999999999999996</v>
      </c>
      <c r="I62" s="13">
        <f>IF('Daily PnL Log'!I309&lt;&gt;"",'Daily PnL Log'!I309,"")</f>
        <v>0</v>
      </c>
      <c r="J62" s="13">
        <f>IF('Daily PnL Log'!J309&lt;&gt;"",'Daily PnL Log'!J309,"")</f>
        <v>60654.700000000004</v>
      </c>
      <c r="K62" s="13">
        <f>IF('Daily PnL Log'!K309&lt;&gt;"",'Daily PnL Log'!K309,"")</f>
        <v>-66.239999999999995</v>
      </c>
      <c r="L62" s="13">
        <f>IF('Daily PnL Log'!L309&lt;&gt;"",'Daily PnL Log'!L309,"")</f>
        <v>-466.51</v>
      </c>
      <c r="M62" s="13">
        <f>IF('Daily PnL Log'!M309&lt;&gt;"",'Daily PnL Log'!M309,"")</f>
        <v>-532.75</v>
      </c>
      <c r="N62" s="13">
        <f>IF('Daily PnL Log'!N309&lt;&gt;"",'Daily PnL Log'!N309,"")</f>
        <v>60121.950000000004</v>
      </c>
      <c r="O62" s="13">
        <f t="shared" si="3"/>
        <v>46928.999999999993</v>
      </c>
      <c r="P62" s="13">
        <f t="shared" si="3"/>
        <v>44116.700000000004</v>
      </c>
      <c r="Q62" s="13">
        <f t="shared" si="3"/>
        <v>-6780.2999999999993</v>
      </c>
      <c r="R62" s="13">
        <f t="shared" si="3"/>
        <v>36326.800000000003</v>
      </c>
      <c r="S62" s="13">
        <f t="shared" si="3"/>
        <v>24817.5</v>
      </c>
      <c r="T62" s="13">
        <f t="shared" si="3"/>
        <v>-17.199999999999918</v>
      </c>
      <c r="U62" s="13">
        <f t="shared" si="3"/>
        <v>0</v>
      </c>
      <c r="V62" s="13">
        <f t="shared" si="3"/>
        <v>145392.5</v>
      </c>
      <c r="W62" s="13">
        <f>IF('Daily PnL Log'!W309&lt;&gt;"",'Daily PnL Log'!W309,"")</f>
        <v>490850</v>
      </c>
      <c r="X62" s="15">
        <f>IF('Daily PnL Log'!X309&lt;&gt;"",'Daily PnL Log'!X309,"")</f>
        <v>0.12248538249974535</v>
      </c>
      <c r="Y62" s="13">
        <f>IF('Daily PnL Log'!Y309&lt;&gt;"",'Daily PnL Log'!Y309,"")</f>
        <v>-631.15</v>
      </c>
      <c r="Z62" s="13" t="str">
        <f>IF('Daily PnL Log'!AA309&lt;&gt;"",'Daily PnL Log'!AA309,"")</f>
        <v/>
      </c>
      <c r="AA62" s="13">
        <f>IF('Daily PnL Log'!AC309&lt;&gt;"",'Daily PnL Log'!AC309,"")</f>
        <v>76098.16</v>
      </c>
    </row>
    <row r="63" spans="1:27" x14ac:dyDescent="0.25">
      <c r="A63" s="48" t="str">
        <f t="shared" si="2"/>
        <v>Feb</v>
      </c>
      <c r="B63" s="2">
        <f>'Daily PnL Log'!B310</f>
        <v>44610</v>
      </c>
      <c r="C63" s="11">
        <f>IF('Daily PnL Log'!C310&lt;&gt;"",'Daily PnL Log'!C310,"")</f>
        <v>-29719.5</v>
      </c>
      <c r="D63" s="11">
        <f>IF('Daily PnL Log'!D310&lt;&gt;"",'Daily PnL Log'!D310,"")</f>
        <v>-8821.4</v>
      </c>
      <c r="E63" s="11">
        <f>IF('Daily PnL Log'!E310&lt;&gt;"",'Daily PnL Log'!E310,"")</f>
        <v>535.20000000000005</v>
      </c>
      <c r="F63" s="11">
        <f>IF('Daily PnL Log'!F310&lt;&gt;"",'Daily PnL Log'!F310,"")</f>
        <v>-15518.2</v>
      </c>
      <c r="G63" s="11">
        <f>IF('Daily PnL Log'!G310&lt;&gt;"",'Daily PnL Log'!G310,"")</f>
        <v>4194.8999999999996</v>
      </c>
      <c r="H63" s="11">
        <f>IF('Daily PnL Log'!H310&lt;&gt;"",'Daily PnL Log'!H310,"")</f>
        <v>0</v>
      </c>
      <c r="I63" s="11">
        <f>IF('Daily PnL Log'!I310&lt;&gt;"",'Daily PnL Log'!I310,"")</f>
        <v>0</v>
      </c>
      <c r="J63" s="11">
        <f>IF('Daily PnL Log'!J310&lt;&gt;"",'Daily PnL Log'!J310,"")</f>
        <v>-49329.000000000007</v>
      </c>
      <c r="K63" s="11">
        <f>IF('Daily PnL Log'!K310&lt;&gt;"",'Daily PnL Log'!K310,"")</f>
        <v>-621.25</v>
      </c>
      <c r="L63" s="11">
        <f>IF('Daily PnL Log'!L310&lt;&gt;"",'Daily PnL Log'!L310,"")</f>
        <v>-3016.73</v>
      </c>
      <c r="M63" s="11">
        <f>IF('Daily PnL Log'!M310&lt;&gt;"",'Daily PnL Log'!M310,"")</f>
        <v>-3637.98</v>
      </c>
      <c r="N63" s="11">
        <f>IF('Daily PnL Log'!N310&lt;&gt;"",'Daily PnL Log'!N310,"")</f>
        <v>-52966.98000000001</v>
      </c>
      <c r="O63" s="11">
        <f t="shared" si="3"/>
        <v>17209.499999999993</v>
      </c>
      <c r="P63" s="11">
        <f t="shared" si="3"/>
        <v>35295.300000000003</v>
      </c>
      <c r="Q63" s="11">
        <f t="shared" si="3"/>
        <v>-6245.0999999999995</v>
      </c>
      <c r="R63" s="11">
        <f t="shared" si="3"/>
        <v>20808.600000000002</v>
      </c>
      <c r="S63" s="11">
        <f t="shared" si="3"/>
        <v>29012.400000000001</v>
      </c>
      <c r="T63" s="11">
        <f t="shared" si="3"/>
        <v>-17.199999999999918</v>
      </c>
      <c r="U63" s="11">
        <f t="shared" si="3"/>
        <v>0</v>
      </c>
      <c r="V63" s="11">
        <f t="shared" si="3"/>
        <v>96063.5</v>
      </c>
      <c r="W63" s="11">
        <f>IF('Daily PnL Log'!W310&lt;&gt;"",'Daily PnL Log'!W310,"")</f>
        <v>509542</v>
      </c>
      <c r="X63" s="16">
        <f>IF('Daily PnL Log'!X310&lt;&gt;"",'Daily PnL Log'!X310,"")</f>
        <v>-0.10395017486291613</v>
      </c>
      <c r="Y63" s="11" t="str">
        <f>IF('Daily PnL Log'!Y310&lt;&gt;"",'Daily PnL Log'!Y310,"")</f>
        <v/>
      </c>
      <c r="Z63" s="11" t="str">
        <f>IF('Daily PnL Log'!AA310&lt;&gt;"",'Daily PnL Log'!AA310,"")</f>
        <v/>
      </c>
      <c r="AA63" s="11">
        <f>IF('Daily PnL Log'!AC310&lt;&gt;"",'Daily PnL Log'!AC310,"")</f>
        <v>23176.43</v>
      </c>
    </row>
    <row r="64" spans="1:27" x14ac:dyDescent="0.25">
      <c r="A64" s="47" t="str">
        <f t="shared" si="2"/>
        <v>Feb</v>
      </c>
      <c r="B64" s="14">
        <f>'Daily PnL Log'!B311</f>
        <v>44614</v>
      </c>
      <c r="C64" s="13">
        <f>IF('Daily PnL Log'!C311&lt;&gt;"",'Daily PnL Log'!C311,"")</f>
        <v>31321.5</v>
      </c>
      <c r="D64" s="13">
        <f>IF('Daily PnL Log'!D311&lt;&gt;"",'Daily PnL Log'!D311,"")</f>
        <v>8944</v>
      </c>
      <c r="E64" s="13">
        <f>IF('Daily PnL Log'!E311&lt;&gt;"",'Daily PnL Log'!E311,"")</f>
        <v>6815.1</v>
      </c>
      <c r="F64" s="13">
        <f>IF('Daily PnL Log'!F311&lt;&gt;"",'Daily PnL Log'!F311,"")</f>
        <v>18844.5</v>
      </c>
      <c r="G64" s="13">
        <f>IF('Daily PnL Log'!G311&lt;&gt;"",'Daily PnL Log'!G311,"")</f>
        <v>-51122.8</v>
      </c>
      <c r="H64" s="13">
        <f>IF('Daily PnL Log'!H311&lt;&gt;"",'Daily PnL Log'!H311,"")</f>
        <v>0</v>
      </c>
      <c r="I64" s="13">
        <f>IF('Daily PnL Log'!I311&lt;&gt;"",'Daily PnL Log'!I311,"")</f>
        <v>0</v>
      </c>
      <c r="J64" s="13">
        <f>IF('Daily PnL Log'!J311&lt;&gt;"",'Daily PnL Log'!J311,"")</f>
        <v>14802.300000000003</v>
      </c>
      <c r="K64" s="13">
        <f>IF('Daily PnL Log'!K311&lt;&gt;"",'Daily PnL Log'!K311,"")</f>
        <v>-31.48</v>
      </c>
      <c r="L64" s="13">
        <f>IF('Daily PnL Log'!L311&lt;&gt;"",'Daily PnL Log'!L311,"")</f>
        <v>-222.87</v>
      </c>
      <c r="M64" s="13">
        <f>IF('Daily PnL Log'!M311&lt;&gt;"",'Daily PnL Log'!M311,"")</f>
        <v>-254.35</v>
      </c>
      <c r="N64" s="13">
        <f>IF('Daily PnL Log'!N311&lt;&gt;"",'Daily PnL Log'!N311,"")</f>
        <v>14547.950000000003</v>
      </c>
      <c r="O64" s="13">
        <f t="shared" si="3"/>
        <v>48530.999999999993</v>
      </c>
      <c r="P64" s="13">
        <f t="shared" si="3"/>
        <v>44239.3</v>
      </c>
      <c r="Q64" s="13">
        <f t="shared" si="3"/>
        <v>570.00000000000091</v>
      </c>
      <c r="R64" s="13">
        <f t="shared" si="3"/>
        <v>39653.100000000006</v>
      </c>
      <c r="S64" s="13">
        <f t="shared" si="3"/>
        <v>-22110.400000000001</v>
      </c>
      <c r="T64" s="13">
        <f t="shared" si="3"/>
        <v>-17.199999999999918</v>
      </c>
      <c r="U64" s="13">
        <f t="shared" si="3"/>
        <v>0</v>
      </c>
      <c r="V64" s="13">
        <f t="shared" si="3"/>
        <v>110865.8</v>
      </c>
      <c r="W64" s="13">
        <f>IF('Daily PnL Log'!W311&lt;&gt;"",'Daily PnL Log'!W311,"")</f>
        <v>553470</v>
      </c>
      <c r="X64" s="15">
        <f>IF('Daily PnL Log'!X311&lt;&gt;"",'Daily PnL Log'!X311,"")</f>
        <v>2.6284983829295179E-2</v>
      </c>
      <c r="Y64" s="13" t="str">
        <f>IF('Daily PnL Log'!Y311&lt;&gt;"",'Daily PnL Log'!Y311,"")</f>
        <v/>
      </c>
      <c r="Z64" s="13" t="str">
        <f>IF('Daily PnL Log'!AA311&lt;&gt;"",'Daily PnL Log'!AA311,"")</f>
        <v/>
      </c>
      <c r="AA64" s="13">
        <f>IF('Daily PnL Log'!AC311&lt;&gt;"",'Daily PnL Log'!AC311,"")</f>
        <v>34007.33</v>
      </c>
    </row>
    <row r="65" spans="1:27" x14ac:dyDescent="0.25">
      <c r="A65" s="48" t="str">
        <f t="shared" si="2"/>
        <v>Feb</v>
      </c>
      <c r="B65" s="2">
        <f>'Daily PnL Log'!B312</f>
        <v>44615</v>
      </c>
      <c r="C65" s="11">
        <f>IF('Daily PnL Log'!C312&lt;&gt;"",'Daily PnL Log'!C312,"")</f>
        <v>34704.199999999997</v>
      </c>
      <c r="D65" s="11">
        <f>IF('Daily PnL Log'!D312&lt;&gt;"",'Daily PnL Log'!D312,"")</f>
        <v>-14505</v>
      </c>
      <c r="E65" s="11">
        <f>IF('Daily PnL Log'!E312&lt;&gt;"",'Daily PnL Log'!E312,"")</f>
        <v>-5049.8999999999996</v>
      </c>
      <c r="F65" s="11">
        <f>IF('Daily PnL Log'!F312&lt;&gt;"",'Daily PnL Log'!F312,"")</f>
        <v>-5967.7</v>
      </c>
      <c r="G65" s="11">
        <f>IF('Daily PnL Log'!G312&lt;&gt;"",'Daily PnL Log'!G312,"")</f>
        <v>-31737.5</v>
      </c>
      <c r="H65" s="11">
        <f>IF('Daily PnL Log'!H312&lt;&gt;"",'Daily PnL Log'!H312,"")</f>
        <v>0</v>
      </c>
      <c r="I65" s="11">
        <f>IF('Daily PnL Log'!I312&lt;&gt;"",'Daily PnL Log'!I312,"")</f>
        <v>0</v>
      </c>
      <c r="J65" s="11">
        <f>IF('Daily PnL Log'!J312&lt;&gt;"",'Daily PnL Log'!J312,"")</f>
        <v>-22555.9</v>
      </c>
      <c r="K65" s="11">
        <f>IF('Daily PnL Log'!K312&lt;&gt;"",'Daily PnL Log'!K312,"")</f>
        <v>-53.51</v>
      </c>
      <c r="L65" s="11">
        <f>IF('Daily PnL Log'!L312&lt;&gt;"",'Daily PnL Log'!L312,"")</f>
        <v>-378.58</v>
      </c>
      <c r="M65" s="11">
        <f>IF('Daily PnL Log'!M312&lt;&gt;"",'Daily PnL Log'!M312,"")</f>
        <v>-432.09</v>
      </c>
      <c r="N65" s="11">
        <f>IF('Daily PnL Log'!N312&lt;&gt;"",'Daily PnL Log'!N312,"")</f>
        <v>-22987.99</v>
      </c>
      <c r="O65" s="11">
        <f t="shared" si="3"/>
        <v>83235.199999999983</v>
      </c>
      <c r="P65" s="11">
        <f t="shared" si="3"/>
        <v>29734.300000000003</v>
      </c>
      <c r="Q65" s="11">
        <f t="shared" si="3"/>
        <v>-4479.8999999999987</v>
      </c>
      <c r="R65" s="11">
        <f t="shared" si="3"/>
        <v>33685.400000000009</v>
      </c>
      <c r="S65" s="11">
        <f t="shared" si="3"/>
        <v>-53847.9</v>
      </c>
      <c r="T65" s="11">
        <f t="shared" si="3"/>
        <v>-17.199999999999918</v>
      </c>
      <c r="U65" s="11">
        <f t="shared" si="3"/>
        <v>0</v>
      </c>
      <c r="V65" s="11">
        <f t="shared" si="3"/>
        <v>88309.9</v>
      </c>
      <c r="W65" s="11">
        <f>IF('Daily PnL Log'!W312&lt;&gt;"",'Daily PnL Log'!W312,"")</f>
        <v>461234</v>
      </c>
      <c r="X65" s="16">
        <f>IF('Daily PnL Log'!X312&lt;&gt;"",'Daily PnL Log'!X312,"")</f>
        <v>-4.9840189578391883E-2</v>
      </c>
      <c r="Y65" s="11" t="str">
        <f>IF('Daily PnL Log'!Y312&lt;&gt;"",'Daily PnL Log'!Y312,"")</f>
        <v/>
      </c>
      <c r="Z65" s="11" t="str">
        <f>IF('Daily PnL Log'!AA312&lt;&gt;"",'Daily PnL Log'!AA312,"")</f>
        <v/>
      </c>
      <c r="AA65" s="11">
        <f>IF('Daily PnL Log'!AC312&lt;&gt;"",'Daily PnL Log'!AC312,"")</f>
        <v>15001.99</v>
      </c>
    </row>
    <row r="66" spans="1:27" x14ac:dyDescent="0.25">
      <c r="A66" s="47" t="str">
        <f t="shared" si="2"/>
        <v>Feb</v>
      </c>
      <c r="B66" s="14">
        <f>'Daily PnL Log'!B313</f>
        <v>44616</v>
      </c>
      <c r="C66" s="13">
        <f>IF('Daily PnL Log'!C313&lt;&gt;"",'Daily PnL Log'!C313,"")</f>
        <v>49984.4</v>
      </c>
      <c r="D66" s="13">
        <f>IF('Daily PnL Log'!D313&lt;&gt;"",'Daily PnL Log'!D313,"")</f>
        <v>-7468</v>
      </c>
      <c r="E66" s="13">
        <f>IF('Daily PnL Log'!E313&lt;&gt;"",'Daily PnL Log'!E313,"")</f>
        <v>-29962.400000000001</v>
      </c>
      <c r="F66" s="13">
        <f>IF('Daily PnL Log'!F313&lt;&gt;"",'Daily PnL Log'!F313,"")</f>
        <v>44317.2</v>
      </c>
      <c r="G66" s="13">
        <f>IF('Daily PnL Log'!G313&lt;&gt;"",'Daily PnL Log'!G313,"")</f>
        <v>8564.2999999999993</v>
      </c>
      <c r="H66" s="13">
        <f>IF('Daily PnL Log'!H313&lt;&gt;"",'Daily PnL Log'!H313,"")</f>
        <v>0</v>
      </c>
      <c r="I66" s="13">
        <f>IF('Daily PnL Log'!I313&lt;&gt;"",'Daily PnL Log'!I313,"")</f>
        <v>0</v>
      </c>
      <c r="J66" s="13">
        <f>IF('Daily PnL Log'!J313&lt;&gt;"",'Daily PnL Log'!J313,"")</f>
        <v>65435.5</v>
      </c>
      <c r="K66" s="13">
        <f>IF('Daily PnL Log'!K313&lt;&gt;"",'Daily PnL Log'!K313,"")</f>
        <v>-82.27</v>
      </c>
      <c r="L66" s="13">
        <f>IF('Daily PnL Log'!L313&lt;&gt;"",'Daily PnL Log'!L313,"")</f>
        <v>-583.28</v>
      </c>
      <c r="M66" s="13">
        <f>IF('Daily PnL Log'!M313&lt;&gt;"",'Daily PnL Log'!M313,"")</f>
        <v>-665.55</v>
      </c>
      <c r="N66" s="13">
        <f>IF('Daily PnL Log'!N313&lt;&gt;"",'Daily PnL Log'!N313,"")</f>
        <v>64769.95</v>
      </c>
      <c r="O66" s="13">
        <f t="shared" si="3"/>
        <v>133219.59999999998</v>
      </c>
      <c r="P66" s="13">
        <f t="shared" si="3"/>
        <v>22266.300000000003</v>
      </c>
      <c r="Q66" s="13">
        <f t="shared" si="3"/>
        <v>-34442.300000000003</v>
      </c>
      <c r="R66" s="13">
        <f t="shared" si="3"/>
        <v>78002.600000000006</v>
      </c>
      <c r="S66" s="13">
        <f t="shared" si="3"/>
        <v>-45283.600000000006</v>
      </c>
      <c r="T66" s="13">
        <f t="shared" si="3"/>
        <v>-17.199999999999918</v>
      </c>
      <c r="U66" s="13">
        <f t="shared" si="3"/>
        <v>0</v>
      </c>
      <c r="V66" s="13">
        <f t="shared" si="3"/>
        <v>153745.4</v>
      </c>
      <c r="W66" s="13">
        <f>IF('Daily PnL Log'!W313&lt;&gt;"",'Daily PnL Log'!W313,"")</f>
        <v>466972</v>
      </c>
      <c r="X66" s="15">
        <f>IF('Daily PnL Log'!X313&lt;&gt;"",'Daily PnL Log'!X313,"")</f>
        <v>0.13870199926333912</v>
      </c>
      <c r="Y66" s="13" t="str">
        <f>IF('Daily PnL Log'!Y313&lt;&gt;"",'Daily PnL Log'!Y313,"")</f>
        <v/>
      </c>
      <c r="Z66" s="13" t="str">
        <f>IF('Daily PnL Log'!AA313&lt;&gt;"",'Daily PnL Log'!AA313,"")</f>
        <v/>
      </c>
      <c r="AA66" s="13">
        <f>IF('Daily PnL Log'!AC313&lt;&gt;"",'Daily PnL Log'!AC313,"")</f>
        <v>15552.69</v>
      </c>
    </row>
    <row r="67" spans="1:27" x14ac:dyDescent="0.25">
      <c r="A67" s="48" t="str">
        <f t="shared" si="2"/>
        <v>Feb</v>
      </c>
      <c r="B67" s="2">
        <f>'Daily PnL Log'!B314</f>
        <v>44617</v>
      </c>
      <c r="C67" s="11">
        <f>IF('Daily PnL Log'!C314&lt;&gt;"",'Daily PnL Log'!C314,"")</f>
        <v>7007.3</v>
      </c>
      <c r="D67" s="11">
        <f>IF('Daily PnL Log'!D314&lt;&gt;"",'Daily PnL Log'!D314,"")</f>
        <v>3784</v>
      </c>
      <c r="E67" s="11">
        <f>IF('Daily PnL Log'!E314&lt;&gt;"",'Daily PnL Log'!E314,"")</f>
        <v>14025.5</v>
      </c>
      <c r="F67" s="11">
        <f>IF('Daily PnL Log'!F314&lt;&gt;"",'Daily PnL Log'!F314,"")</f>
        <v>10358.5</v>
      </c>
      <c r="G67" s="11">
        <f>IF('Daily PnL Log'!G314&lt;&gt;"",'Daily PnL Log'!G314,"")</f>
        <v>-3979.4</v>
      </c>
      <c r="H67" s="11">
        <f>IF('Daily PnL Log'!H314&lt;&gt;"",'Daily PnL Log'!H314,"")</f>
        <v>0</v>
      </c>
      <c r="I67" s="11">
        <f>IF('Daily PnL Log'!I314&lt;&gt;"",'Daily PnL Log'!I314,"")</f>
        <v>0</v>
      </c>
      <c r="J67" s="11">
        <f>IF('Daily PnL Log'!J314&lt;&gt;"",'Daily PnL Log'!J314,"")</f>
        <v>31195.9</v>
      </c>
      <c r="K67" s="11">
        <f>IF('Daily PnL Log'!K314&lt;&gt;"",'Daily PnL Log'!K314,"")</f>
        <v>-83.88</v>
      </c>
      <c r="L67" s="11">
        <f>IF('Daily PnL Log'!L314&lt;&gt;"",'Daily PnL Log'!L314,"")</f>
        <v>-593.86</v>
      </c>
      <c r="M67" s="11">
        <f>IF('Daily PnL Log'!M314&lt;&gt;"",'Daily PnL Log'!M314,"")</f>
        <v>-677.74</v>
      </c>
      <c r="N67" s="11">
        <f>IF('Daily PnL Log'!N314&lt;&gt;"",'Daily PnL Log'!N314,"")</f>
        <v>30518.16</v>
      </c>
      <c r="O67" s="11">
        <f t="shared" ref="O67:V68" si="4">IF(C67&lt;&gt;"",O66+C67,"")</f>
        <v>140226.89999999997</v>
      </c>
      <c r="P67" s="11">
        <f t="shared" si="4"/>
        <v>26050.300000000003</v>
      </c>
      <c r="Q67" s="11">
        <f t="shared" si="4"/>
        <v>-20416.800000000003</v>
      </c>
      <c r="R67" s="11">
        <f t="shared" si="4"/>
        <v>88361.1</v>
      </c>
      <c r="S67" s="11">
        <f t="shared" si="4"/>
        <v>-49263.000000000007</v>
      </c>
      <c r="T67" s="11">
        <f t="shared" si="4"/>
        <v>-17.199999999999918</v>
      </c>
      <c r="U67" s="11">
        <f t="shared" si="4"/>
        <v>0</v>
      </c>
      <c r="V67" s="11">
        <f t="shared" si="4"/>
        <v>184941.3</v>
      </c>
      <c r="W67" s="11">
        <f>IF('Daily PnL Log'!W314&lt;&gt;"",'Daily PnL Log'!W314,"")</f>
        <v>554211</v>
      </c>
      <c r="X67" s="16">
        <f>IF('Daily PnL Log'!X314&lt;&gt;"",'Daily PnL Log'!X314,"")</f>
        <v>5.5065958633083792E-2</v>
      </c>
      <c r="Y67" s="11">
        <f>IF('Daily PnL Log'!Y314&lt;&gt;"",'Daily PnL Log'!Y314,"")</f>
        <v>-5158.2299999999996</v>
      </c>
      <c r="Z67" s="11" t="str">
        <f>IF('Daily PnL Log'!AA314&lt;&gt;"",'Daily PnL Log'!AA314,"")</f>
        <v/>
      </c>
      <c r="AA67" s="11">
        <f>IF('Daily PnL Log'!AC314&lt;&gt;"",'Daily PnL Log'!AC314,"")</f>
        <v>73903.199999999997</v>
      </c>
    </row>
    <row r="68" spans="1:27" ht="15.75" thickBot="1" x14ac:dyDescent="0.3">
      <c r="A68" s="47" t="str">
        <f t="shared" si="2"/>
        <v>Feb</v>
      </c>
      <c r="B68" s="14">
        <f>'Daily PnL Log'!B315</f>
        <v>44620</v>
      </c>
      <c r="C68" s="13">
        <f>IF('Daily PnL Log'!C315&lt;&gt;"",'Daily PnL Log'!C315,"")</f>
        <v>-27456.2</v>
      </c>
      <c r="D68" s="13">
        <f>IF('Daily PnL Log'!D315&lt;&gt;"",'Daily PnL Log'!D315,"")</f>
        <v>43417.4</v>
      </c>
      <c r="E68" s="13">
        <f>IF('Daily PnL Log'!E315&lt;&gt;"",'Daily PnL Log'!E315,"")</f>
        <v>-11507</v>
      </c>
      <c r="F68" s="13">
        <f>IF('Daily PnL Log'!F315&lt;&gt;"",'Daily PnL Log'!F315,"")</f>
        <v>17586</v>
      </c>
      <c r="G68" s="13">
        <f>IF('Daily PnL Log'!G315&lt;&gt;"",'Daily PnL Log'!G315,"")</f>
        <v>46671.4</v>
      </c>
      <c r="H68" s="13">
        <f>IF('Daily PnL Log'!H315&lt;&gt;"",'Daily PnL Log'!H315,"")</f>
        <v>0</v>
      </c>
      <c r="I68" s="13">
        <f>IF('Daily PnL Log'!I315&lt;&gt;"",'Daily PnL Log'!I315,"")</f>
        <v>0</v>
      </c>
      <c r="J68" s="13">
        <f>IF('Daily PnL Log'!J315&lt;&gt;"",'Daily PnL Log'!J315,"")</f>
        <v>68711.600000000006</v>
      </c>
      <c r="K68" s="13">
        <f>IF('Daily PnL Log'!K315&lt;&gt;"",'Daily PnL Log'!K315,"")</f>
        <v>-114.35</v>
      </c>
      <c r="L68" s="13">
        <f>IF('Daily PnL Log'!L315&lt;&gt;"",'Daily PnL Log'!L315,"")</f>
        <v>-808.22</v>
      </c>
      <c r="M68" s="13">
        <f>IF('Daily PnL Log'!M315&lt;&gt;"",'Daily PnL Log'!M315,"")</f>
        <v>-922.57</v>
      </c>
      <c r="N68" s="13">
        <f>IF('Daily PnL Log'!N315&lt;&gt;"",'Daily PnL Log'!N315,"")</f>
        <v>67789.03</v>
      </c>
      <c r="O68" s="13">
        <f t="shared" si="4"/>
        <v>112770.69999999997</v>
      </c>
      <c r="P68" s="13">
        <f t="shared" si="4"/>
        <v>69467.700000000012</v>
      </c>
      <c r="Q68" s="13">
        <f t="shared" si="4"/>
        <v>-31923.800000000003</v>
      </c>
      <c r="R68" s="13">
        <f t="shared" si="4"/>
        <v>105947.1</v>
      </c>
      <c r="S68" s="13">
        <f t="shared" si="4"/>
        <v>-2591.6000000000058</v>
      </c>
      <c r="T68" s="13">
        <f t="shared" si="4"/>
        <v>-17.199999999999918</v>
      </c>
      <c r="U68" s="13">
        <f t="shared" si="4"/>
        <v>0</v>
      </c>
      <c r="V68" s="13">
        <f t="shared" si="4"/>
        <v>253652.9</v>
      </c>
      <c r="W68" s="13">
        <f>IF('Daily PnL Log'!W315&lt;&gt;"",'Daily PnL Log'!W315,"")</f>
        <v>530600</v>
      </c>
      <c r="X68" s="52">
        <f>IF('Daily PnL Log'!X315&lt;&gt;"",'Daily PnL Log'!X315,"")</f>
        <v>0.1277591971353185</v>
      </c>
      <c r="Y68" s="13">
        <f>IF('Daily PnL Log'!Y315&lt;&gt;"",'Daily PnL Log'!Y315,"")</f>
        <v>-422.62</v>
      </c>
      <c r="Z68" s="13" t="str">
        <f>IF('Daily PnL Log'!AA315&lt;&gt;"",'Daily PnL Log'!AA315,"")</f>
        <v/>
      </c>
      <c r="AA68" s="13">
        <f>IF('Daily PnL Log'!AC315&lt;&gt;"",'Daily PnL Log'!AC315,"")</f>
        <v>185828.13</v>
      </c>
    </row>
    <row r="75" spans="1:27" x14ac:dyDescent="0.25">
      <c r="B75" s="25"/>
    </row>
    <row r="76" spans="1:27" x14ac:dyDescent="0.25">
      <c r="B76" s="25"/>
    </row>
    <row r="78" spans="1:27" x14ac:dyDescent="0.25">
      <c r="B78" s="25"/>
    </row>
    <row r="79" spans="1:27" x14ac:dyDescent="0.25">
      <c r="B79" s="25"/>
      <c r="F79" s="20" t="s">
        <v>35</v>
      </c>
    </row>
    <row r="80" spans="1:27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0"/>
  <dimension ref="A2:AA82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.85546875" style="20" bestFit="1" customWidth="1"/>
    <col min="4" max="4" width="10.42578125" style="20" customWidth="1"/>
    <col min="5" max="6" width="10" style="20" bestFit="1" customWidth="1"/>
    <col min="7" max="7" width="10.7109375" style="20" bestFit="1" customWidth="1"/>
    <col min="8" max="8" width="12.85546875" style="20" bestFit="1" customWidth="1"/>
    <col min="9" max="9" width="9.7109375" style="20" customWidth="1"/>
    <col min="10" max="10" width="12.5703125" style="20" bestFit="1" customWidth="1"/>
    <col min="11" max="11" width="12.7109375" style="20" bestFit="1" customWidth="1"/>
    <col min="12" max="12" width="11.42578125" style="20" bestFit="1" customWidth="1"/>
    <col min="13" max="13" width="10" style="20" bestFit="1" customWidth="1"/>
    <col min="14" max="15" width="10.7109375" style="20" bestFit="1" customWidth="1"/>
    <col min="16" max="17" width="10" style="20" bestFit="1" customWidth="1"/>
    <col min="18" max="18" width="10" style="20" customWidth="1"/>
    <col min="19" max="19" width="11.42578125" style="20" bestFit="1" customWidth="1"/>
    <col min="20" max="21" width="9.140625" style="20"/>
    <col min="22" max="22" width="10.42578125" style="20" customWidth="1"/>
    <col min="23" max="23" width="10.85546875" style="20" bestFit="1" customWidth="1"/>
    <col min="24" max="24" width="7.85546875" style="20" bestFit="1" customWidth="1"/>
    <col min="25" max="25" width="9.28515625" style="20" bestFit="1" customWidth="1"/>
    <col min="26" max="26" width="12.4257812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473581</v>
      </c>
    </row>
    <row r="8" spans="1:2" ht="18.75" x14ac:dyDescent="0.3">
      <c r="A8" s="55" t="s">
        <v>6</v>
      </c>
      <c r="B8" s="56">
        <f>K48</f>
        <v>-2295.4299999999998</v>
      </c>
    </row>
    <row r="9" spans="1:2" ht="18.75" x14ac:dyDescent="0.3">
      <c r="A9" s="55" t="s">
        <v>30</v>
      </c>
      <c r="B9" s="56">
        <f>L48</f>
        <v>-15641.339999999998</v>
      </c>
    </row>
    <row r="10" spans="1:2" ht="18.75" x14ac:dyDescent="0.3">
      <c r="A10" s="55" t="s">
        <v>11</v>
      </c>
      <c r="B10" s="56">
        <f>Y48</f>
        <v>-18366.830000000002</v>
      </c>
    </row>
    <row r="11" spans="1:2" ht="18.75" x14ac:dyDescent="0.3">
      <c r="A11" s="57" t="s">
        <v>18</v>
      </c>
      <c r="B11" s="54">
        <f>B7+(B8+B9+B10)</f>
        <v>437277.4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467720.55</v>
      </c>
    </row>
    <row r="15" spans="1:2" ht="18.75" x14ac:dyDescent="0.3">
      <c r="A15" s="60" t="s">
        <v>15</v>
      </c>
      <c r="B15" s="63">
        <f>B11/B14</f>
        <v>0.93491166894420186</v>
      </c>
    </row>
    <row r="16" spans="1:2" ht="18.75" x14ac:dyDescent="0.3">
      <c r="A16" s="60" t="s">
        <v>17</v>
      </c>
      <c r="B16" s="63">
        <f>X48</f>
        <v>8.3447393072699605E-2</v>
      </c>
    </row>
    <row r="17" spans="1:2" ht="18.75" x14ac:dyDescent="0.3">
      <c r="A17" s="60" t="s">
        <v>31</v>
      </c>
      <c r="B17" s="64">
        <f>B15/B16</f>
        <v>11.203605463500869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SUM(C50:C69)</f>
        <v>120680.80000000002</v>
      </c>
      <c r="D48" s="41">
        <f t="shared" si="0"/>
        <v>1759.3000000000011</v>
      </c>
      <c r="E48" s="41">
        <f t="shared" si="0"/>
        <v>55495.19999999999</v>
      </c>
      <c r="F48" s="41">
        <f t="shared" si="0"/>
        <v>115636.59999999999</v>
      </c>
      <c r="G48" s="41">
        <f t="shared" si="0"/>
        <v>195677.40000000005</v>
      </c>
      <c r="H48" s="41">
        <f t="shared" si="0"/>
        <v>-15668.3</v>
      </c>
      <c r="I48" s="41">
        <f t="shared" si="0"/>
        <v>0</v>
      </c>
      <c r="J48" s="41">
        <f t="shared" si="0"/>
        <v>473581</v>
      </c>
      <c r="K48" s="41">
        <f t="shared" si="0"/>
        <v>-2295.4299999999998</v>
      </c>
      <c r="L48" s="41">
        <f t="shared" si="0"/>
        <v>-15641.339999999998</v>
      </c>
      <c r="M48" s="41">
        <f t="shared" si="0"/>
        <v>-17936.77</v>
      </c>
      <c r="N48" s="41">
        <f t="shared" si="0"/>
        <v>455644.22999999992</v>
      </c>
      <c r="O48" s="42"/>
      <c r="P48" s="42"/>
      <c r="Q48" s="42"/>
      <c r="R48" s="42"/>
      <c r="S48" s="42"/>
      <c r="T48" s="42"/>
      <c r="U48" s="42"/>
      <c r="V48" s="42"/>
      <c r="W48" s="43">
        <f>AVERAGE(W50:W69)</f>
        <v>467720.55</v>
      </c>
      <c r="X48" s="44">
        <f>_xlfn.STDEV.P(X50:X69)</f>
        <v>8.3447393072699605E-2</v>
      </c>
      <c r="Y48" s="41">
        <f>SUM(Y50:Y69)</f>
        <v>-18366.830000000002</v>
      </c>
      <c r="Z48" s="41">
        <f>SUM(Z50:Z69)</f>
        <v>-280331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Log'!B277</f>
        <v>44564</v>
      </c>
      <c r="C50" s="13">
        <f>IF('Daily PnL Log'!C277&lt;&gt;"",'Daily PnL Log'!C277,"")</f>
        <v>22112.7</v>
      </c>
      <c r="D50" s="13">
        <f>IF('Daily PnL Log'!D277&lt;&gt;"",'Daily PnL Log'!D277,"")</f>
        <v>-21191.9</v>
      </c>
      <c r="E50" s="13">
        <f>IF('Daily PnL Log'!E277&lt;&gt;"",'Daily PnL Log'!E277,"")</f>
        <v>7595.3</v>
      </c>
      <c r="F50" s="13">
        <f>IF('Daily PnL Log'!F277&lt;&gt;"",'Daily PnL Log'!F277,"")</f>
        <v>-10223.4</v>
      </c>
      <c r="G50" s="13">
        <f>IF('Daily PnL Log'!G277&lt;&gt;"",'Daily PnL Log'!G277,"")</f>
        <v>-4589.2</v>
      </c>
      <c r="H50" s="13">
        <f>IF('Daily PnL Log'!H277&lt;&gt;"",'Daily PnL Log'!H277,"")</f>
        <v>364.8</v>
      </c>
      <c r="I50" s="13">
        <f>IF('Daily PnL Log'!I277&lt;&gt;"",'Daily PnL Log'!I277,"")</f>
        <v>0</v>
      </c>
      <c r="J50" s="13">
        <f>IF('Daily PnL Log'!J277&lt;&gt;"",'Daily PnL Log'!J277,"")</f>
        <v>-5931.7000000000007</v>
      </c>
      <c r="K50" s="13">
        <f>IF('Daily PnL Log'!K277&lt;&gt;"",'Daily PnL Log'!K277,"")</f>
        <v>-122.65</v>
      </c>
      <c r="L50" s="13">
        <f>IF('Daily PnL Log'!L277&lt;&gt;"",'Daily PnL Log'!L277,"")</f>
        <v>-564.19000000000005</v>
      </c>
      <c r="M50" s="13">
        <f>IF('Daily PnL Log'!M277&lt;&gt;"",'Daily PnL Log'!M277,"")</f>
        <v>-686.84</v>
      </c>
      <c r="N50" s="13">
        <f>IF('Daily PnL Log'!N277&lt;&gt;"",'Daily PnL Log'!N277,"")</f>
        <v>-6618.5400000000009</v>
      </c>
      <c r="O50" s="13">
        <f t="shared" ref="O50:U50" si="1">C50</f>
        <v>22112.7</v>
      </c>
      <c r="P50" s="13">
        <f t="shared" si="1"/>
        <v>-21191.9</v>
      </c>
      <c r="Q50" s="13">
        <f t="shared" si="1"/>
        <v>7595.3</v>
      </c>
      <c r="R50" s="13">
        <f t="shared" si="1"/>
        <v>-10223.4</v>
      </c>
      <c r="S50" s="13">
        <f t="shared" si="1"/>
        <v>-4589.2</v>
      </c>
      <c r="T50" s="13">
        <f t="shared" si="1"/>
        <v>364.8</v>
      </c>
      <c r="U50" s="13">
        <f t="shared" si="1"/>
        <v>0</v>
      </c>
      <c r="V50" s="13">
        <f>SUM(O50:T50)</f>
        <v>-5931.7000000000007</v>
      </c>
      <c r="W50" s="13">
        <f>IF('Daily PnL Log'!W277&lt;&gt;"",'Daily PnL Log'!W277,"")</f>
        <v>642248</v>
      </c>
      <c r="X50" s="15">
        <f>IF('Daily PnL Log'!X277&lt;&gt;"",'Daily PnL Log'!X277,"")</f>
        <v>-1.0305271483912758E-2</v>
      </c>
      <c r="Y50" s="13">
        <f>IF('Daily PnL Log'!Y277&lt;&gt;"",'Daily PnL Log'!Y277,"")</f>
        <v>-631.15</v>
      </c>
      <c r="Z50" s="13" t="str">
        <f>IF('Daily PnL Log'!AA277&lt;&gt;"",'Daily PnL Log'!AA277,"")</f>
        <v/>
      </c>
      <c r="AA50" s="13">
        <f>IF('Daily PnL Log'!AC277&lt;&gt;"",'Daily PnL Log'!AC277,"")</f>
        <v>245345.85</v>
      </c>
    </row>
    <row r="51" spans="1:27" x14ac:dyDescent="0.25">
      <c r="A51" s="48" t="str">
        <f t="shared" ref="A51:A69" si="2">TEXT(B51,"mmm")</f>
        <v>Jan</v>
      </c>
      <c r="B51" s="2">
        <f>'Daily PnL Log'!B278</f>
        <v>44565</v>
      </c>
      <c r="C51" s="11">
        <f>IF('Daily PnL Log'!C278&lt;&gt;"",'Daily PnL Log'!C278,"")</f>
        <v>58103.7</v>
      </c>
      <c r="D51" s="11">
        <f>IF('Daily PnL Log'!D278&lt;&gt;"",'Daily PnL Log'!D278,"")</f>
        <v>-6991.7</v>
      </c>
      <c r="E51" s="11">
        <f>IF('Daily PnL Log'!E278&lt;&gt;"",'Daily PnL Log'!E278,"")</f>
        <v>1343.1</v>
      </c>
      <c r="F51" s="11">
        <f>IF('Daily PnL Log'!F278&lt;&gt;"",'Daily PnL Log'!F278,"")</f>
        <v>-54196.7</v>
      </c>
      <c r="G51" s="11">
        <f>IF('Daily PnL Log'!G278&lt;&gt;"",'Daily PnL Log'!G278,"")</f>
        <v>32846.9</v>
      </c>
      <c r="H51" s="11">
        <f>IF('Daily PnL Log'!H278&lt;&gt;"",'Daily PnL Log'!H278,"")</f>
        <v>955.2</v>
      </c>
      <c r="I51" s="11">
        <f>IF('Daily PnL Log'!I278&lt;&gt;"",'Daily PnL Log'!I278,"")</f>
        <v>0</v>
      </c>
      <c r="J51" s="11">
        <f>IF('Daily PnL Log'!J278&lt;&gt;"",'Daily PnL Log'!J278,"")</f>
        <v>32060.500000000004</v>
      </c>
      <c r="K51" s="11">
        <f>IF('Daily PnL Log'!K278&lt;&gt;"",'Daily PnL Log'!K278,"")</f>
        <v>-63.95</v>
      </c>
      <c r="L51" s="11">
        <f>IF('Daily PnL Log'!L278&lt;&gt;"",'Daily PnL Log'!L278,"")</f>
        <v>-755.09</v>
      </c>
      <c r="M51" s="11">
        <f>IF('Daily PnL Log'!M278&lt;&gt;"",'Daily PnL Log'!M278,"")</f>
        <v>-819.04000000000008</v>
      </c>
      <c r="N51" s="11">
        <f>IF('Daily PnL Log'!N278&lt;&gt;"",'Daily PnL Log'!N278,"")</f>
        <v>31241.460000000003</v>
      </c>
      <c r="O51" s="11">
        <f t="shared" ref="O51:V66" si="3">IF(C51&lt;&gt;"",O50+C51,"")</f>
        <v>80216.399999999994</v>
      </c>
      <c r="P51" s="11">
        <f t="shared" si="3"/>
        <v>-28183.600000000002</v>
      </c>
      <c r="Q51" s="11">
        <f t="shared" si="3"/>
        <v>8938.4</v>
      </c>
      <c r="R51" s="11">
        <f t="shared" si="3"/>
        <v>-64420.1</v>
      </c>
      <c r="S51" s="11">
        <f t="shared" si="3"/>
        <v>28257.7</v>
      </c>
      <c r="T51" s="11">
        <f t="shared" si="3"/>
        <v>1320</v>
      </c>
      <c r="U51" s="11">
        <f t="shared" si="3"/>
        <v>0</v>
      </c>
      <c r="V51" s="11">
        <f t="shared" si="3"/>
        <v>26128.800000000003</v>
      </c>
      <c r="W51" s="11">
        <f>IF('Daily PnL Log'!W278&lt;&gt;"",'Daily PnL Log'!W278,"")</f>
        <v>625289</v>
      </c>
      <c r="X51" s="16">
        <f>IF('Daily PnL Log'!X278&lt;&gt;"",'Daily PnL Log'!X278,"")</f>
        <v>4.9963233001060314E-2</v>
      </c>
      <c r="Y51" s="11" t="str">
        <f>IF('Daily PnL Log'!Y278&lt;&gt;"",'Daily PnL Log'!Y278,"")</f>
        <v/>
      </c>
      <c r="Z51" s="11">
        <f>IF('Daily PnL Log'!AA278&lt;&gt;"",'Daily PnL Log'!AA278,"")</f>
        <v>-280331</v>
      </c>
      <c r="AA51" s="11">
        <f>IF('Daily PnL Log'!AC278&lt;&gt;"",'Daily PnL Log'!AC278,"")</f>
        <v>27104.62</v>
      </c>
    </row>
    <row r="52" spans="1:27" x14ac:dyDescent="0.25">
      <c r="A52" s="47" t="str">
        <f t="shared" si="2"/>
        <v>Jan</v>
      </c>
      <c r="B52" s="14">
        <f>'Daily PnL Log'!B279</f>
        <v>44566</v>
      </c>
      <c r="C52" s="13">
        <f>IF('Daily PnL Log'!C279&lt;&gt;"",'Daily PnL Log'!C279,"")</f>
        <v>26414.6</v>
      </c>
      <c r="D52" s="13">
        <f>IF('Daily PnL Log'!D279&lt;&gt;"",'Daily PnL Log'!D279,"")</f>
        <v>32476.9</v>
      </c>
      <c r="E52" s="13">
        <f>IF('Daily PnL Log'!E279&lt;&gt;"",'Daily PnL Log'!E279,"")</f>
        <v>10087.200000000001</v>
      </c>
      <c r="F52" s="13">
        <f>IF('Daily PnL Log'!F279&lt;&gt;"",'Daily PnL Log'!F279,"")</f>
        <v>20305.8</v>
      </c>
      <c r="G52" s="13">
        <f>IF('Daily PnL Log'!G279&lt;&gt;"",'Daily PnL Log'!G279,"")</f>
        <v>-15576.3</v>
      </c>
      <c r="H52" s="13">
        <f>IF('Daily PnL Log'!H279&lt;&gt;"",'Daily PnL Log'!H279,"")</f>
        <v>-1589.1</v>
      </c>
      <c r="I52" s="13">
        <f>IF('Daily PnL Log'!I279&lt;&gt;"",'Daily PnL Log'!I279,"")</f>
        <v>0</v>
      </c>
      <c r="J52" s="13">
        <f>IF('Daily PnL Log'!J279&lt;&gt;"",'Daily PnL Log'!J279,"")</f>
        <v>72119.099999999991</v>
      </c>
      <c r="K52" s="13">
        <f>IF('Daily PnL Log'!K279&lt;&gt;"",'Daily PnL Log'!K279,"")</f>
        <v>-120.84</v>
      </c>
      <c r="L52" s="13">
        <f>IF('Daily PnL Log'!L279&lt;&gt;"",'Daily PnL Log'!L279,"")</f>
        <v>-854.45</v>
      </c>
      <c r="M52" s="13">
        <f>IF('Daily PnL Log'!M279&lt;&gt;"",'Daily PnL Log'!M279,"")</f>
        <v>-975.29000000000008</v>
      </c>
      <c r="N52" s="13">
        <f>IF('Daily PnL Log'!N279&lt;&gt;"",'Daily PnL Log'!N279,"")</f>
        <v>71143.81</v>
      </c>
      <c r="O52" s="13">
        <f t="shared" si="3"/>
        <v>106631</v>
      </c>
      <c r="P52" s="13">
        <f t="shared" si="3"/>
        <v>4293.2999999999993</v>
      </c>
      <c r="Q52" s="13">
        <f t="shared" si="3"/>
        <v>19025.599999999999</v>
      </c>
      <c r="R52" s="13">
        <f t="shared" si="3"/>
        <v>-44114.3</v>
      </c>
      <c r="S52" s="13">
        <f t="shared" si="3"/>
        <v>12681.400000000001</v>
      </c>
      <c r="T52" s="13">
        <f t="shared" si="3"/>
        <v>-269.09999999999991</v>
      </c>
      <c r="U52" s="13">
        <f t="shared" si="3"/>
        <v>0</v>
      </c>
      <c r="V52" s="13">
        <f t="shared" si="3"/>
        <v>98247.9</v>
      </c>
      <c r="W52" s="13">
        <f>IF('Daily PnL Log'!W279&lt;&gt;"",'Daily PnL Log'!W279,"")</f>
        <v>567197</v>
      </c>
      <c r="X52" s="15">
        <f>IF('Daily PnL Log'!X279&lt;&gt;"",'Daily PnL Log'!X279,"")</f>
        <v>0.12543051179748835</v>
      </c>
      <c r="Y52" s="13" t="str">
        <f>IF('Daily PnL Log'!Y279&lt;&gt;"",'Daily PnL Log'!Y279,"")</f>
        <v/>
      </c>
      <c r="Z52" s="13" t="str">
        <f>IF('Daily PnL Log'!AA279&lt;&gt;"",'Daily PnL Log'!AA279,"")</f>
        <v/>
      </c>
      <c r="AA52" s="13">
        <f>IF('Daily PnL Log'!AC279&lt;&gt;"",'Daily PnL Log'!AC279,"")</f>
        <v>101935.08</v>
      </c>
    </row>
    <row r="53" spans="1:27" x14ac:dyDescent="0.25">
      <c r="A53" s="48" t="str">
        <f t="shared" si="2"/>
        <v>Jan</v>
      </c>
      <c r="B53" s="2">
        <f>'Daily PnL Log'!B280</f>
        <v>44567</v>
      </c>
      <c r="C53" s="11">
        <f>IF('Daily PnL Log'!C280&lt;&gt;"",'Daily PnL Log'!C280,"")</f>
        <v>55735.5</v>
      </c>
      <c r="D53" s="11">
        <f>IF('Daily PnL Log'!D280&lt;&gt;"",'Daily PnL Log'!D280,"")</f>
        <v>10122.5</v>
      </c>
      <c r="E53" s="11">
        <f>IF('Daily PnL Log'!E280&lt;&gt;"",'Daily PnL Log'!E280,"")</f>
        <v>2244.9</v>
      </c>
      <c r="F53" s="11">
        <f>IF('Daily PnL Log'!F280&lt;&gt;"",'Daily PnL Log'!F280,"")</f>
        <v>1687.1</v>
      </c>
      <c r="G53" s="11">
        <f>IF('Daily PnL Log'!G280&lt;&gt;"",'Daily PnL Log'!G280,"")</f>
        <v>21490.6</v>
      </c>
      <c r="H53" s="11">
        <f>IF('Daily PnL Log'!H280&lt;&gt;"",'Daily PnL Log'!H280,"")</f>
        <v>-2024.3</v>
      </c>
      <c r="I53" s="11">
        <f>IF('Daily PnL Log'!I280&lt;&gt;"",'Daily PnL Log'!I280,"")</f>
        <v>0</v>
      </c>
      <c r="J53" s="11">
        <f>IF('Daily PnL Log'!J280&lt;&gt;"",'Daily PnL Log'!J280,"")</f>
        <v>89256.3</v>
      </c>
      <c r="K53" s="11">
        <f>IF('Daily PnL Log'!K280&lt;&gt;"",'Daily PnL Log'!K280,"")</f>
        <v>-188.46</v>
      </c>
      <c r="L53" s="11">
        <f>IF('Daily PnL Log'!L280&lt;&gt;"",'Daily PnL Log'!L280,"")</f>
        <v>-1333.08</v>
      </c>
      <c r="M53" s="11">
        <f>IF('Daily PnL Log'!M280&lt;&gt;"",'Daily PnL Log'!M280,"")</f>
        <v>-1521.54</v>
      </c>
      <c r="N53" s="11">
        <f>IF('Daily PnL Log'!N280&lt;&gt;"",'Daily PnL Log'!N280,"")</f>
        <v>87734.760000000009</v>
      </c>
      <c r="O53" s="11">
        <f t="shared" si="3"/>
        <v>162366.5</v>
      </c>
      <c r="P53" s="11">
        <f t="shared" si="3"/>
        <v>14415.8</v>
      </c>
      <c r="Q53" s="11">
        <f t="shared" si="3"/>
        <v>21270.5</v>
      </c>
      <c r="R53" s="11">
        <f t="shared" si="3"/>
        <v>-42427.200000000004</v>
      </c>
      <c r="S53" s="11">
        <f t="shared" si="3"/>
        <v>34172</v>
      </c>
      <c r="T53" s="11">
        <f t="shared" si="3"/>
        <v>-2293.3999999999996</v>
      </c>
      <c r="U53" s="11">
        <f t="shared" si="3"/>
        <v>0</v>
      </c>
      <c r="V53" s="11">
        <f t="shared" si="3"/>
        <v>187504.2</v>
      </c>
      <c r="W53" s="11">
        <f>IF('Daily PnL Log'!W280&lt;&gt;"",'Daily PnL Log'!W280,"")</f>
        <v>445367</v>
      </c>
      <c r="X53" s="16">
        <f>IF('Daily PnL Log'!X280&lt;&gt;"",'Daily PnL Log'!X280,"")</f>
        <v>0.19699429908367708</v>
      </c>
      <c r="Y53" s="11" t="str">
        <f>IF('Daily PnL Log'!Y280&lt;&gt;"",'Daily PnL Log'!Y280,"")</f>
        <v/>
      </c>
      <c r="Z53" s="11" t="str">
        <f>IF('Daily PnL Log'!AA280&lt;&gt;"",'Daily PnL Log'!AA280,"")</f>
        <v/>
      </c>
      <c r="AA53" s="11">
        <f>IF('Daily PnL Log'!AC280&lt;&gt;"",'Daily PnL Log'!AC280,"")</f>
        <v>178553.29</v>
      </c>
    </row>
    <row r="54" spans="1:27" x14ac:dyDescent="0.25">
      <c r="A54" s="47" t="str">
        <f t="shared" si="2"/>
        <v>Jan</v>
      </c>
      <c r="B54" s="14">
        <f>'Daily PnL Log'!B281</f>
        <v>44568</v>
      </c>
      <c r="C54" s="13">
        <f>IF('Daily PnL Log'!C281&lt;&gt;"",'Daily PnL Log'!C281,"")</f>
        <v>31636</v>
      </c>
      <c r="D54" s="13">
        <f>IF('Daily PnL Log'!D281&lt;&gt;"",'Daily PnL Log'!D281,"")</f>
        <v>-26290.3</v>
      </c>
      <c r="E54" s="13">
        <f>IF('Daily PnL Log'!E281&lt;&gt;"",'Daily PnL Log'!E281,"")</f>
        <v>5145.3999999999996</v>
      </c>
      <c r="F54" s="13">
        <f>IF('Daily PnL Log'!F281&lt;&gt;"",'Daily PnL Log'!F281,"")</f>
        <v>24832.9</v>
      </c>
      <c r="G54" s="13">
        <f>IF('Daily PnL Log'!G281&lt;&gt;"",'Daily PnL Log'!G281,"")</f>
        <v>21040.400000000001</v>
      </c>
      <c r="H54" s="13">
        <f>IF('Daily PnL Log'!H281&lt;&gt;"",'Daily PnL Log'!H281,"")</f>
        <v>1289.0999999999999</v>
      </c>
      <c r="I54" s="13">
        <f>IF('Daily PnL Log'!I281&lt;&gt;"",'Daily PnL Log'!I281,"")</f>
        <v>0</v>
      </c>
      <c r="J54" s="13">
        <f>IF('Daily PnL Log'!J281&lt;&gt;"",'Daily PnL Log'!J281,"")</f>
        <v>57653.5</v>
      </c>
      <c r="K54" s="13">
        <f>IF('Daily PnL Log'!K281&lt;&gt;"",'Daily PnL Log'!K281,"")</f>
        <v>-93.02</v>
      </c>
      <c r="L54" s="13">
        <f>IF('Daily PnL Log'!L281&lt;&gt;"",'Daily PnL Log'!L281,"")</f>
        <v>-657.11</v>
      </c>
      <c r="M54" s="13">
        <f>IF('Daily PnL Log'!M281&lt;&gt;"",'Daily PnL Log'!M281,"")</f>
        <v>-750.13</v>
      </c>
      <c r="N54" s="13">
        <f>IF('Daily PnL Log'!N281&lt;&gt;"",'Daily PnL Log'!N281,"")</f>
        <v>56903.37</v>
      </c>
      <c r="O54" s="13">
        <f t="shared" si="3"/>
        <v>194002.5</v>
      </c>
      <c r="P54" s="13">
        <f t="shared" si="3"/>
        <v>-11874.5</v>
      </c>
      <c r="Q54" s="13">
        <f t="shared" si="3"/>
        <v>26415.9</v>
      </c>
      <c r="R54" s="13">
        <f t="shared" si="3"/>
        <v>-17594.300000000003</v>
      </c>
      <c r="S54" s="13">
        <f t="shared" si="3"/>
        <v>55212.4</v>
      </c>
      <c r="T54" s="13">
        <f t="shared" si="3"/>
        <v>-1004.2999999999997</v>
      </c>
      <c r="U54" s="13">
        <f t="shared" si="3"/>
        <v>0</v>
      </c>
      <c r="V54" s="13">
        <f t="shared" si="3"/>
        <v>245157.7</v>
      </c>
      <c r="W54" s="13">
        <f>IF('Daily PnL Log'!W281&lt;&gt;"",'Daily PnL Log'!W281,"")</f>
        <v>530337</v>
      </c>
      <c r="X54" s="15">
        <f>IF('Daily PnL Log'!X281&lt;&gt;"",'Daily PnL Log'!X281,"")</f>
        <v>0.10729662459907569</v>
      </c>
      <c r="Y54" s="13">
        <f>IF('Daily PnL Log'!Y281&lt;&gt;"",'Daily PnL Log'!Y281,"")</f>
        <v>-125</v>
      </c>
      <c r="Z54" s="13" t="str">
        <f>IF('Daily PnL Log'!AA281&lt;&gt;"",'Daily PnL Log'!AA281,"")</f>
        <v/>
      </c>
      <c r="AA54" s="13">
        <f>IF('Daily PnL Log'!AC281&lt;&gt;"",'Daily PnL Log'!AC281,"")</f>
        <v>232407.91</v>
      </c>
    </row>
    <row r="55" spans="1:27" x14ac:dyDescent="0.25">
      <c r="A55" s="48" t="str">
        <f t="shared" si="2"/>
        <v>Jan</v>
      </c>
      <c r="B55" s="2">
        <f>'Daily PnL Log'!B282</f>
        <v>44571</v>
      </c>
      <c r="C55" s="11">
        <f>IF('Daily PnL Log'!C282&lt;&gt;"",'Daily PnL Log'!C282,"")</f>
        <v>-5850.9</v>
      </c>
      <c r="D55" s="11">
        <f>IF('Daily PnL Log'!D282&lt;&gt;"",'Daily PnL Log'!D282,"")</f>
        <v>18034</v>
      </c>
      <c r="E55" s="11">
        <f>IF('Daily PnL Log'!E282&lt;&gt;"",'Daily PnL Log'!E282,"")</f>
        <v>-210.2</v>
      </c>
      <c r="F55" s="11">
        <f>IF('Daily PnL Log'!F282&lt;&gt;"",'Daily PnL Log'!F282,"")</f>
        <v>18914.3</v>
      </c>
      <c r="G55" s="11">
        <f>IF('Daily PnL Log'!G282&lt;&gt;"",'Daily PnL Log'!G282,"")</f>
        <v>-18880.8</v>
      </c>
      <c r="H55" s="11">
        <f>IF('Daily PnL Log'!H282&lt;&gt;"",'Daily PnL Log'!H282,"")</f>
        <v>59.1</v>
      </c>
      <c r="I55" s="11">
        <f>IF('Daily PnL Log'!I282&lt;&gt;"",'Daily PnL Log'!I282,"")</f>
        <v>0</v>
      </c>
      <c r="J55" s="11">
        <f>IF('Daily PnL Log'!J282&lt;&gt;"",'Daily PnL Log'!J282,"")</f>
        <v>12065.499999999998</v>
      </c>
      <c r="K55" s="11">
        <f>IF('Daily PnL Log'!K282&lt;&gt;"",'Daily PnL Log'!K282,"")</f>
        <v>-44.55</v>
      </c>
      <c r="L55" s="11">
        <f>IF('Daily PnL Log'!L282&lt;&gt;"",'Daily PnL Log'!L282,"")</f>
        <v>-314.87</v>
      </c>
      <c r="M55" s="11">
        <f>IF('Daily PnL Log'!M282&lt;&gt;"",'Daily PnL Log'!M282,"")</f>
        <v>-359.42</v>
      </c>
      <c r="N55" s="11">
        <f>IF('Daily PnL Log'!N282&lt;&gt;"",'Daily PnL Log'!N282,"")</f>
        <v>11706.079999999998</v>
      </c>
      <c r="O55" s="11">
        <f t="shared" si="3"/>
        <v>188151.6</v>
      </c>
      <c r="P55" s="11">
        <f t="shared" si="3"/>
        <v>6159.5</v>
      </c>
      <c r="Q55" s="11">
        <f t="shared" si="3"/>
        <v>26205.7</v>
      </c>
      <c r="R55" s="11">
        <f t="shared" si="3"/>
        <v>1319.9999999999964</v>
      </c>
      <c r="S55" s="11">
        <f t="shared" si="3"/>
        <v>36331.600000000006</v>
      </c>
      <c r="T55" s="11">
        <f t="shared" si="3"/>
        <v>-945.1999999999997</v>
      </c>
      <c r="U55" s="11">
        <f t="shared" si="3"/>
        <v>0</v>
      </c>
      <c r="V55" s="11">
        <f t="shared" si="3"/>
        <v>257223.2</v>
      </c>
      <c r="W55" s="11">
        <f>IF('Daily PnL Log'!W282&lt;&gt;"",'Daily PnL Log'!W282,"")</f>
        <v>497595</v>
      </c>
      <c r="X55" s="16">
        <f>IF('Daily PnL Log'!X282&lt;&gt;"",'Daily PnL Log'!X282,"")</f>
        <v>2.3525316773681405E-2</v>
      </c>
      <c r="Y55" s="11" t="str">
        <f>IF('Daily PnL Log'!Y282&lt;&gt;"",'Daily PnL Log'!Y282,"")</f>
        <v/>
      </c>
      <c r="Z55" s="11" t="str">
        <f>IF('Daily PnL Log'!AA282&lt;&gt;"",'Daily PnL Log'!AA282,"")</f>
        <v/>
      </c>
      <c r="AA55" s="11">
        <f>IF('Daily PnL Log'!AC282&lt;&gt;"",'Daily PnL Log'!AC282,"")</f>
        <v>261078.49</v>
      </c>
    </row>
    <row r="56" spans="1:27" x14ac:dyDescent="0.25">
      <c r="A56" s="47" t="str">
        <f t="shared" si="2"/>
        <v>Jan</v>
      </c>
      <c r="B56" s="14">
        <f>'Daily PnL Log'!B283</f>
        <v>44572</v>
      </c>
      <c r="C56" s="13">
        <f>IF('Daily PnL Log'!C283&lt;&gt;"",'Daily PnL Log'!C283,"")</f>
        <v>-21497.4</v>
      </c>
      <c r="D56" s="13">
        <f>IF('Daily PnL Log'!D283&lt;&gt;"",'Daily PnL Log'!D283,"")</f>
        <v>6590.1</v>
      </c>
      <c r="E56" s="13">
        <f>IF('Daily PnL Log'!E283&lt;&gt;"",'Daily PnL Log'!E283,"")</f>
        <v>4427.8</v>
      </c>
      <c r="F56" s="13">
        <f>IF('Daily PnL Log'!F283&lt;&gt;"",'Daily PnL Log'!F283,"")</f>
        <v>304.10000000000002</v>
      </c>
      <c r="G56" s="13">
        <f>IF('Daily PnL Log'!G283&lt;&gt;"",'Daily PnL Log'!G283,"")</f>
        <v>15616</v>
      </c>
      <c r="H56" s="13">
        <f>IF('Daily PnL Log'!H283&lt;&gt;"",'Daily PnL Log'!H283,"")</f>
        <v>-2485.1999999999998</v>
      </c>
      <c r="I56" s="13">
        <f>IF('Daily PnL Log'!I283&lt;&gt;"",'Daily PnL Log'!I283,"")</f>
        <v>0</v>
      </c>
      <c r="J56" s="13">
        <f>IF('Daily PnL Log'!J283&lt;&gt;"",'Daily PnL Log'!J283,"")</f>
        <v>2955.4000000000005</v>
      </c>
      <c r="K56" s="13">
        <f>IF('Daily PnL Log'!K283&lt;&gt;"",'Daily PnL Log'!K283,"")</f>
        <v>-123.14</v>
      </c>
      <c r="L56" s="13">
        <f>IF('Daily PnL Log'!L283&lt;&gt;"",'Daily PnL Log'!L283,"")</f>
        <v>-871.7</v>
      </c>
      <c r="M56" s="13">
        <f>IF('Daily PnL Log'!M283&lt;&gt;"",'Daily PnL Log'!M283,"")</f>
        <v>-994.84</v>
      </c>
      <c r="N56" s="13">
        <f>IF('Daily PnL Log'!N283&lt;&gt;"",'Daily PnL Log'!N283,"")</f>
        <v>1960.5600000000004</v>
      </c>
      <c r="O56" s="13">
        <f t="shared" si="3"/>
        <v>166654.20000000001</v>
      </c>
      <c r="P56" s="13">
        <f t="shared" si="3"/>
        <v>12749.6</v>
      </c>
      <c r="Q56" s="13">
        <f t="shared" si="3"/>
        <v>30633.5</v>
      </c>
      <c r="R56" s="13">
        <f t="shared" si="3"/>
        <v>1624.0999999999963</v>
      </c>
      <c r="S56" s="13">
        <f t="shared" si="3"/>
        <v>51947.600000000006</v>
      </c>
      <c r="T56" s="13">
        <f t="shared" si="3"/>
        <v>-3430.3999999999996</v>
      </c>
      <c r="U56" s="13">
        <f t="shared" si="3"/>
        <v>0</v>
      </c>
      <c r="V56" s="13">
        <f t="shared" si="3"/>
        <v>260178.6</v>
      </c>
      <c r="W56" s="13">
        <f>IF('Daily PnL Log'!W283&lt;&gt;"",'Daily PnL Log'!W283,"")</f>
        <v>439654</v>
      </c>
      <c r="X56" s="15">
        <f>IF('Daily PnL Log'!X283&lt;&gt;"",'Daily PnL Log'!X283,"")</f>
        <v>4.4593248327093587E-3</v>
      </c>
      <c r="Y56" s="13" t="str">
        <f>IF('Daily PnL Log'!Y283&lt;&gt;"",'Daily PnL Log'!Y283,"")</f>
        <v/>
      </c>
      <c r="Z56" s="13" t="str">
        <f>IF('Daily PnL Log'!AA283&lt;&gt;"",'Daily PnL Log'!AA283,"")</f>
        <v/>
      </c>
      <c r="AA56" s="13">
        <f>IF('Daily PnL Log'!AC283&lt;&gt;"",'Daily PnL Log'!AC283,"")</f>
        <v>268123.65000000002</v>
      </c>
    </row>
    <row r="57" spans="1:27" x14ac:dyDescent="0.25">
      <c r="A57" s="48" t="str">
        <f t="shared" si="2"/>
        <v>Jan</v>
      </c>
      <c r="B57" s="2">
        <f>'Daily PnL Log'!B284</f>
        <v>44573</v>
      </c>
      <c r="C57" s="11">
        <f>IF('Daily PnL Log'!C284&lt;&gt;"",'Daily PnL Log'!C284,"")</f>
        <v>-31721.3</v>
      </c>
      <c r="D57" s="11">
        <f>IF('Daily PnL Log'!D284&lt;&gt;"",'Daily PnL Log'!D284,"")</f>
        <v>7733.3</v>
      </c>
      <c r="E57" s="11">
        <f>IF('Daily PnL Log'!E284&lt;&gt;"",'Daily PnL Log'!E284,"")</f>
        <v>3051.2</v>
      </c>
      <c r="F57" s="11">
        <f>IF('Daily PnL Log'!F284&lt;&gt;"",'Daily PnL Log'!F284,"")</f>
        <v>30543.5</v>
      </c>
      <c r="G57" s="11">
        <f>IF('Daily PnL Log'!G284&lt;&gt;"",'Daily PnL Log'!G284,"")</f>
        <v>-48890.8</v>
      </c>
      <c r="H57" s="11">
        <f>IF('Daily PnL Log'!H284&lt;&gt;"",'Daily PnL Log'!H284,"")</f>
        <v>1985.8</v>
      </c>
      <c r="I57" s="11">
        <f>IF('Daily PnL Log'!I284&lt;&gt;"",'Daily PnL Log'!I284,"")</f>
        <v>0</v>
      </c>
      <c r="J57" s="11">
        <f>IF('Daily PnL Log'!J284&lt;&gt;"",'Daily PnL Log'!J284,"")</f>
        <v>-37298.300000000003</v>
      </c>
      <c r="K57" s="11">
        <f>IF('Daily PnL Log'!K284&lt;&gt;"",'Daily PnL Log'!K284,"")</f>
        <v>-102.5</v>
      </c>
      <c r="L57" s="11">
        <f>IF('Daily PnL Log'!L284&lt;&gt;"",'Daily PnL Log'!L284,"")</f>
        <v>-724.27</v>
      </c>
      <c r="M57" s="11">
        <f>IF('Daily PnL Log'!M284&lt;&gt;"",'Daily PnL Log'!M284,"")</f>
        <v>-826.77</v>
      </c>
      <c r="N57" s="11">
        <f>IF('Daily PnL Log'!N284&lt;&gt;"",'Daily PnL Log'!N284,"")</f>
        <v>-38125.07</v>
      </c>
      <c r="O57" s="11">
        <f t="shared" si="3"/>
        <v>134932.90000000002</v>
      </c>
      <c r="P57" s="11">
        <f t="shared" si="3"/>
        <v>20482.900000000001</v>
      </c>
      <c r="Q57" s="11">
        <f t="shared" si="3"/>
        <v>33684.699999999997</v>
      </c>
      <c r="R57" s="11">
        <f t="shared" si="3"/>
        <v>32167.599999999995</v>
      </c>
      <c r="S57" s="11">
        <f t="shared" si="3"/>
        <v>3056.8000000000029</v>
      </c>
      <c r="T57" s="11">
        <f t="shared" si="3"/>
        <v>-1444.5999999999997</v>
      </c>
      <c r="U57" s="11">
        <f t="shared" si="3"/>
        <v>0</v>
      </c>
      <c r="V57" s="11">
        <f t="shared" si="3"/>
        <v>222880.3</v>
      </c>
      <c r="W57" s="11">
        <f>IF('Daily PnL Log'!W284&lt;&gt;"",'Daily PnL Log'!W284,"")</f>
        <v>439450</v>
      </c>
      <c r="X57" s="16">
        <f>IF('Daily PnL Log'!X284&lt;&gt;"",'Daily PnL Log'!X284,"")</f>
        <v>-8.6756331778359314E-2</v>
      </c>
      <c r="Y57" s="11">
        <f>IF('Daily PnL Log'!Y284&lt;&gt;"",'Daily PnL Log'!Y284,"")</f>
        <v>-2575</v>
      </c>
      <c r="Z57" s="11" t="str">
        <f>IF('Daily PnL Log'!AA284&lt;&gt;"",'Daily PnL Log'!AA284,"")</f>
        <v/>
      </c>
      <c r="AA57" s="11">
        <f>IF('Daily PnL Log'!AC284&lt;&gt;"",'Daily PnL Log'!AC284,"")</f>
        <v>202554.13</v>
      </c>
    </row>
    <row r="58" spans="1:27" x14ac:dyDescent="0.25">
      <c r="A58" s="47" t="str">
        <f t="shared" si="2"/>
        <v>Jan</v>
      </c>
      <c r="B58" s="14">
        <f>'Daily PnL Log'!B285</f>
        <v>44574</v>
      </c>
      <c r="C58" s="13">
        <f>IF('Daily PnL Log'!C285&lt;&gt;"",'Daily PnL Log'!C285,"")</f>
        <v>-5729.6</v>
      </c>
      <c r="D58" s="13">
        <f>IF('Daily PnL Log'!D285&lt;&gt;"",'Daily PnL Log'!D285,"")</f>
        <v>24113</v>
      </c>
      <c r="E58" s="13">
        <f>IF('Daily PnL Log'!E285&lt;&gt;"",'Daily PnL Log'!E285,"")</f>
        <v>1887.9</v>
      </c>
      <c r="F58" s="13">
        <f>IF('Daily PnL Log'!F285&lt;&gt;"",'Daily PnL Log'!F285,"")</f>
        <v>8488</v>
      </c>
      <c r="G58" s="13">
        <f>IF('Daily PnL Log'!G285&lt;&gt;"",'Daily PnL Log'!G285,"")</f>
        <v>-61561.9</v>
      </c>
      <c r="H58" s="13">
        <f>IF('Daily PnL Log'!H285&lt;&gt;"",'Daily PnL Log'!H285,"")</f>
        <v>-1984.3</v>
      </c>
      <c r="I58" s="13">
        <f>IF('Daily PnL Log'!I285&lt;&gt;"",'Daily PnL Log'!I285,"")</f>
        <v>0</v>
      </c>
      <c r="J58" s="13">
        <f>IF('Daily PnL Log'!J285&lt;&gt;"",'Daily PnL Log'!J285,"")</f>
        <v>-34786.9</v>
      </c>
      <c r="K58" s="13">
        <f>IF('Daily PnL Log'!K285&lt;&gt;"",'Daily PnL Log'!K285,"")</f>
        <v>-94.64</v>
      </c>
      <c r="L58" s="13">
        <f>IF('Daily PnL Log'!L285&lt;&gt;"",'Daily PnL Log'!L285,"")</f>
        <v>-669.07</v>
      </c>
      <c r="M58" s="13">
        <f>IF('Daily PnL Log'!M285&lt;&gt;"",'Daily PnL Log'!M285,"")</f>
        <v>-763.71</v>
      </c>
      <c r="N58" s="13">
        <f>IF('Daily PnL Log'!N285&lt;&gt;"",'Daily PnL Log'!N285,"")</f>
        <v>-35550.61</v>
      </c>
      <c r="O58" s="13">
        <f t="shared" si="3"/>
        <v>129203.30000000002</v>
      </c>
      <c r="P58" s="13">
        <f t="shared" si="3"/>
        <v>44595.9</v>
      </c>
      <c r="Q58" s="13">
        <f t="shared" si="3"/>
        <v>35572.6</v>
      </c>
      <c r="R58" s="13">
        <f t="shared" si="3"/>
        <v>40655.599999999991</v>
      </c>
      <c r="S58" s="13">
        <f t="shared" si="3"/>
        <v>-58505.1</v>
      </c>
      <c r="T58" s="13">
        <f t="shared" si="3"/>
        <v>-3428.8999999999996</v>
      </c>
      <c r="U58" s="13">
        <f t="shared" si="3"/>
        <v>0</v>
      </c>
      <c r="V58" s="13">
        <f t="shared" si="3"/>
        <v>188093.4</v>
      </c>
      <c r="W58" s="13">
        <f>IF('Daily PnL Log'!W285&lt;&gt;"",'Daily PnL Log'!W285,"")</f>
        <v>405595</v>
      </c>
      <c r="X58" s="15">
        <f>IF('Daily PnL Log'!X285&lt;&gt;"",'Daily PnL Log'!X285,"")</f>
        <v>-8.7650513443213063E-2</v>
      </c>
      <c r="Y58" s="13" t="str">
        <f>IF('Daily PnL Log'!Y285&lt;&gt;"",'Daily PnL Log'!Y285,"")</f>
        <v/>
      </c>
      <c r="Z58" s="13" t="str">
        <f>IF('Daily PnL Log'!AA285&lt;&gt;"",'Daily PnL Log'!AA285,"")</f>
        <v/>
      </c>
      <c r="AA58" s="13">
        <f>IF('Daily PnL Log'!AC285&lt;&gt;"",'Daily PnL Log'!AC285,"")</f>
        <v>171521.42</v>
      </c>
    </row>
    <row r="59" spans="1:27" x14ac:dyDescent="0.25">
      <c r="A59" s="48" t="str">
        <f t="shared" si="2"/>
        <v>Jan</v>
      </c>
      <c r="B59" s="2">
        <f>'Daily PnL Log'!B286</f>
        <v>44575</v>
      </c>
      <c r="C59" s="11">
        <f>IF('Daily PnL Log'!C286&lt;&gt;"",'Daily PnL Log'!C286,"")</f>
        <v>-19829.5</v>
      </c>
      <c r="D59" s="11">
        <f>IF('Daily PnL Log'!D286&lt;&gt;"",'Daily PnL Log'!D286,"")</f>
        <v>-19013.5</v>
      </c>
      <c r="E59" s="11">
        <f>IF('Daily PnL Log'!E286&lt;&gt;"",'Daily PnL Log'!E286,"")</f>
        <v>5671.6</v>
      </c>
      <c r="F59" s="11">
        <f>IF('Daily PnL Log'!F286&lt;&gt;"",'Daily PnL Log'!F286,"")</f>
        <v>-21970.9</v>
      </c>
      <c r="G59" s="11">
        <f>IF('Daily PnL Log'!G286&lt;&gt;"",'Daily PnL Log'!G286,"")</f>
        <v>29041.1</v>
      </c>
      <c r="H59" s="11">
        <f>IF('Daily PnL Log'!H286&lt;&gt;"",'Daily PnL Log'!H286,"")</f>
        <v>-2369.1999999999998</v>
      </c>
      <c r="I59" s="11">
        <f>IF('Daily PnL Log'!I286&lt;&gt;"",'Daily PnL Log'!I286,"")</f>
        <v>0</v>
      </c>
      <c r="J59" s="11">
        <f>IF('Daily PnL Log'!J286&lt;&gt;"",'Daily PnL Log'!J286,"")</f>
        <v>-28470.400000000005</v>
      </c>
      <c r="K59" s="11">
        <f>IF('Daily PnL Log'!K286&lt;&gt;"",'Daily PnL Log'!K286,"")</f>
        <v>-51.77</v>
      </c>
      <c r="L59" s="11">
        <f>IF('Daily PnL Log'!L286&lt;&gt;"",'Daily PnL Log'!L286,"")</f>
        <v>-365.93</v>
      </c>
      <c r="M59" s="11">
        <f>IF('Daily PnL Log'!M286&lt;&gt;"",'Daily PnL Log'!M286,"")</f>
        <v>-417.7</v>
      </c>
      <c r="N59" s="11">
        <f>IF('Daily PnL Log'!N286&lt;&gt;"",'Daily PnL Log'!N286,"")</f>
        <v>-28888.100000000006</v>
      </c>
      <c r="O59" s="11">
        <f t="shared" si="3"/>
        <v>109373.80000000002</v>
      </c>
      <c r="P59" s="11">
        <f t="shared" si="3"/>
        <v>25582.400000000001</v>
      </c>
      <c r="Q59" s="11">
        <f t="shared" si="3"/>
        <v>41244.199999999997</v>
      </c>
      <c r="R59" s="11">
        <f t="shared" si="3"/>
        <v>18684.69999999999</v>
      </c>
      <c r="S59" s="11">
        <f t="shared" si="3"/>
        <v>-29464</v>
      </c>
      <c r="T59" s="11">
        <f t="shared" si="3"/>
        <v>-5798.0999999999995</v>
      </c>
      <c r="U59" s="11">
        <f t="shared" si="3"/>
        <v>0</v>
      </c>
      <c r="V59" s="11">
        <f t="shared" si="3"/>
        <v>159623</v>
      </c>
      <c r="W59" s="11">
        <f>IF('Daily PnL Log'!W286&lt;&gt;"",'Daily PnL Log'!W286,"")</f>
        <v>489950</v>
      </c>
      <c r="X59" s="16">
        <f>IF('Daily PnL Log'!X286&lt;&gt;"",'Daily PnL Log'!X286,"")</f>
        <v>-5.8961322583937145E-2</v>
      </c>
      <c r="Y59" s="11" t="str">
        <f>IF('Daily PnL Log'!Y286&lt;&gt;"",'Daily PnL Log'!Y286,"")</f>
        <v/>
      </c>
      <c r="Z59" s="11" t="str">
        <f>IF('Daily PnL Log'!AA286&lt;&gt;"",'Daily PnL Log'!AA286,"")</f>
        <v/>
      </c>
      <c r="AA59" s="11">
        <f>IF('Daily PnL Log'!AC286&lt;&gt;"",'Daily PnL Log'!AC286,"")</f>
        <v>158549.97</v>
      </c>
    </row>
    <row r="60" spans="1:27" x14ac:dyDescent="0.25">
      <c r="A60" s="47" t="str">
        <f t="shared" si="2"/>
        <v>Jan</v>
      </c>
      <c r="B60" s="14">
        <f>'Daily PnL Log'!B287</f>
        <v>44579</v>
      </c>
      <c r="C60" s="13">
        <f>IF('Daily PnL Log'!C287&lt;&gt;"",'Daily PnL Log'!C287,"")</f>
        <v>-8959.2999999999993</v>
      </c>
      <c r="D60" s="13">
        <f>IF('Daily PnL Log'!D287&lt;&gt;"",'Daily PnL Log'!D287,"")</f>
        <v>5442.6</v>
      </c>
      <c r="E60" s="13">
        <f>IF('Daily PnL Log'!E287&lt;&gt;"",'Daily PnL Log'!E287,"")</f>
        <v>-3096</v>
      </c>
      <c r="F60" s="13">
        <f>IF('Daily PnL Log'!F287&lt;&gt;"",'Daily PnL Log'!F287,"")</f>
        <v>8520.9</v>
      </c>
      <c r="G60" s="13">
        <f>IF('Daily PnL Log'!G287&lt;&gt;"",'Daily PnL Log'!G287,"")</f>
        <v>82575.3</v>
      </c>
      <c r="H60" s="13">
        <f>IF('Daily PnL Log'!H287&lt;&gt;"",'Daily PnL Log'!H287,"")</f>
        <v>-9206.4</v>
      </c>
      <c r="I60" s="13">
        <f>IF('Daily PnL Log'!I287&lt;&gt;"",'Daily PnL Log'!I287,"")</f>
        <v>0</v>
      </c>
      <c r="J60" s="13">
        <f>IF('Daily PnL Log'!J287&lt;&gt;"",'Daily PnL Log'!J287,"")</f>
        <v>75277.100000000006</v>
      </c>
      <c r="K60" s="13">
        <f>IF('Daily PnL Log'!K287&lt;&gt;"",'Daily PnL Log'!K287,"")</f>
        <v>-142.44999999999999</v>
      </c>
      <c r="L60" s="13">
        <f>IF('Daily PnL Log'!L287&lt;&gt;"",'Daily PnL Log'!L287,"")</f>
        <v>-1006.71</v>
      </c>
      <c r="M60" s="13">
        <f>IF('Daily PnL Log'!M287&lt;&gt;"",'Daily PnL Log'!M287,"")</f>
        <v>-1149.1600000000001</v>
      </c>
      <c r="N60" s="13">
        <f>IF('Daily PnL Log'!N287&lt;&gt;"",'Daily PnL Log'!N287,"")</f>
        <v>74127.94</v>
      </c>
      <c r="O60" s="13">
        <f t="shared" si="3"/>
        <v>100414.50000000001</v>
      </c>
      <c r="P60" s="13">
        <f t="shared" si="3"/>
        <v>31025</v>
      </c>
      <c r="Q60" s="13">
        <f t="shared" si="3"/>
        <v>38148.199999999997</v>
      </c>
      <c r="R60" s="13">
        <f t="shared" si="3"/>
        <v>27205.599999999991</v>
      </c>
      <c r="S60" s="13">
        <f t="shared" si="3"/>
        <v>53111.3</v>
      </c>
      <c r="T60" s="13">
        <f t="shared" si="3"/>
        <v>-15004.5</v>
      </c>
      <c r="U60" s="13">
        <f t="shared" si="3"/>
        <v>0</v>
      </c>
      <c r="V60" s="13">
        <f t="shared" si="3"/>
        <v>234900.1</v>
      </c>
      <c r="W60" s="13">
        <f>IF('Daily PnL Log'!W287&lt;&gt;"",'Daily PnL Log'!W287,"")</f>
        <v>643813</v>
      </c>
      <c r="X60" s="15">
        <f>IF('Daily PnL Log'!X287&lt;&gt;"",'Daily PnL Log'!X287,"")</f>
        <v>0.11513893009305498</v>
      </c>
      <c r="Y60" s="13" t="str">
        <f>IF('Daily PnL Log'!Y287&lt;&gt;"",'Daily PnL Log'!Y287,"")</f>
        <v/>
      </c>
      <c r="Z60" s="13" t="str">
        <f>IF('Daily PnL Log'!AA287&lt;&gt;"",'Daily PnL Log'!AA287,"")</f>
        <v/>
      </c>
      <c r="AA60" s="13">
        <f>IF('Daily PnL Log'!AC287&lt;&gt;"",'Daily PnL Log'!AC287,"")</f>
        <v>246095.06</v>
      </c>
    </row>
    <row r="61" spans="1:27" x14ac:dyDescent="0.25">
      <c r="A61" s="48" t="str">
        <f t="shared" si="2"/>
        <v>Jan</v>
      </c>
      <c r="B61" s="2">
        <f>'Daily PnL Log'!B288</f>
        <v>44580</v>
      </c>
      <c r="C61" s="11">
        <f>IF('Daily PnL Log'!C288&lt;&gt;"",'Daily PnL Log'!C288,"")</f>
        <v>10579.8</v>
      </c>
      <c r="D61" s="11">
        <f>IF('Daily PnL Log'!D288&lt;&gt;"",'Daily PnL Log'!D288,"")</f>
        <v>-18725</v>
      </c>
      <c r="E61" s="11">
        <f>IF('Daily PnL Log'!E288&lt;&gt;"",'Daily PnL Log'!E288,"")</f>
        <v>2328.1999999999998</v>
      </c>
      <c r="F61" s="11">
        <f>IF('Daily PnL Log'!F288&lt;&gt;"",'Daily PnL Log'!F288,"")</f>
        <v>-1063.9000000000001</v>
      </c>
      <c r="G61" s="11">
        <f>IF('Daily PnL Log'!G288&lt;&gt;"",'Daily PnL Log'!G288,"")</f>
        <v>78718.899999999994</v>
      </c>
      <c r="H61" s="11">
        <f>IF('Daily PnL Log'!H288&lt;&gt;"",'Daily PnL Log'!H288,"")</f>
        <v>5691.8</v>
      </c>
      <c r="I61" s="11">
        <f>IF('Daily PnL Log'!I288&lt;&gt;"",'Daily PnL Log'!I288,"")</f>
        <v>0</v>
      </c>
      <c r="J61" s="11">
        <f>IF('Daily PnL Log'!J288&lt;&gt;"",'Daily PnL Log'!J288,"")</f>
        <v>77529.8</v>
      </c>
      <c r="K61" s="11">
        <f>IF('Daily PnL Log'!K288&lt;&gt;"",'Daily PnL Log'!K288,"")</f>
        <v>-196.9</v>
      </c>
      <c r="L61" s="11">
        <f>IF('Daily PnL Log'!L288&lt;&gt;"",'Daily PnL Log'!L288,"")</f>
        <v>-1389.2</v>
      </c>
      <c r="M61" s="11">
        <f>IF('Daily PnL Log'!M288&lt;&gt;"",'Daily PnL Log'!M288,"")</f>
        <v>-1586.1000000000001</v>
      </c>
      <c r="N61" s="11">
        <f>IF('Daily PnL Log'!N288&lt;&gt;"",'Daily PnL Log'!N288,"")</f>
        <v>75943.7</v>
      </c>
      <c r="O61" s="11">
        <f t="shared" si="3"/>
        <v>110994.30000000002</v>
      </c>
      <c r="P61" s="11">
        <f t="shared" si="3"/>
        <v>12300</v>
      </c>
      <c r="Q61" s="11">
        <f t="shared" si="3"/>
        <v>40476.399999999994</v>
      </c>
      <c r="R61" s="11">
        <f t="shared" si="3"/>
        <v>26141.69999999999</v>
      </c>
      <c r="S61" s="11">
        <f t="shared" si="3"/>
        <v>131830.20000000001</v>
      </c>
      <c r="T61" s="11">
        <f t="shared" si="3"/>
        <v>-9312.7000000000007</v>
      </c>
      <c r="U61" s="11">
        <f t="shared" si="3"/>
        <v>0</v>
      </c>
      <c r="V61" s="11">
        <f t="shared" si="3"/>
        <v>312429.90000000002</v>
      </c>
      <c r="W61" s="11">
        <f>IF('Daily PnL Log'!W288&lt;&gt;"",'Daily PnL Log'!W288,"")</f>
        <v>509151</v>
      </c>
      <c r="X61" s="16">
        <f>IF('Daily PnL Log'!X288&lt;&gt;"",'Daily PnL Log'!X288,"")</f>
        <v>0.14915751908569364</v>
      </c>
      <c r="Y61" s="11" t="str">
        <f>IF('Daily PnL Log'!Y288&lt;&gt;"",'Daily PnL Log'!Y288,"")</f>
        <v/>
      </c>
      <c r="Z61" s="11" t="str">
        <f>IF('Daily PnL Log'!AA288&lt;&gt;"",'Daily PnL Log'!AA288,"")</f>
        <v/>
      </c>
      <c r="AA61" s="11">
        <f>IF('Daily PnL Log'!AC288&lt;&gt;"",'Daily PnL Log'!AC288,"")</f>
        <v>320582.46000000002</v>
      </c>
    </row>
    <row r="62" spans="1:27" x14ac:dyDescent="0.25">
      <c r="A62" s="47" t="str">
        <f t="shared" si="2"/>
        <v>Jan</v>
      </c>
      <c r="B62" s="14">
        <f>'Daily PnL Log'!B289</f>
        <v>44581</v>
      </c>
      <c r="C62" s="13">
        <f>IF('Daily PnL Log'!C289&lt;&gt;"",'Daily PnL Log'!C289,"")</f>
        <v>13389.9</v>
      </c>
      <c r="D62" s="13">
        <f>IF('Daily PnL Log'!D289&lt;&gt;"",'Daily PnL Log'!D289,"")</f>
        <v>-7032.5</v>
      </c>
      <c r="E62" s="13">
        <f>IF('Daily PnL Log'!E289&lt;&gt;"",'Daily PnL Log'!E289,"")</f>
        <v>110.9</v>
      </c>
      <c r="F62" s="13">
        <f>IF('Daily PnL Log'!F289&lt;&gt;"",'Daily PnL Log'!F289,"")</f>
        <v>9207.7999999999993</v>
      </c>
      <c r="G62" s="13">
        <f>IF('Daily PnL Log'!G289&lt;&gt;"",'Daily PnL Log'!G289,"")</f>
        <v>1058.7</v>
      </c>
      <c r="H62" s="13">
        <f>IF('Daily PnL Log'!H289&lt;&gt;"",'Daily PnL Log'!H289,"")</f>
        <v>-3067.9</v>
      </c>
      <c r="I62" s="13">
        <f>IF('Daily PnL Log'!I289&lt;&gt;"",'Daily PnL Log'!I289,"")</f>
        <v>0</v>
      </c>
      <c r="J62" s="13">
        <f>IF('Daily PnL Log'!J289&lt;&gt;"",'Daily PnL Log'!J289,"")</f>
        <v>13666.9</v>
      </c>
      <c r="K62" s="13">
        <f>IF('Daily PnL Log'!K289&lt;&gt;"",'Daily PnL Log'!K289,"")</f>
        <v>-125.76</v>
      </c>
      <c r="L62" s="13">
        <f>IF('Daily PnL Log'!L289&lt;&gt;"",'Daily PnL Log'!L289,"")</f>
        <v>-887.11</v>
      </c>
      <c r="M62" s="13">
        <f>IF('Daily PnL Log'!M289&lt;&gt;"",'Daily PnL Log'!M289,"")</f>
        <v>-1012.87</v>
      </c>
      <c r="N62" s="13">
        <f>IF('Daily PnL Log'!N289&lt;&gt;"",'Daily PnL Log'!N289,"")</f>
        <v>12654.029999999999</v>
      </c>
      <c r="O62" s="13">
        <f t="shared" si="3"/>
        <v>124384.20000000001</v>
      </c>
      <c r="P62" s="13">
        <f t="shared" si="3"/>
        <v>5267.5</v>
      </c>
      <c r="Q62" s="13">
        <f t="shared" si="3"/>
        <v>40587.299999999996</v>
      </c>
      <c r="R62" s="13">
        <f t="shared" si="3"/>
        <v>35349.499999999985</v>
      </c>
      <c r="S62" s="13">
        <f t="shared" si="3"/>
        <v>132888.90000000002</v>
      </c>
      <c r="T62" s="13">
        <f t="shared" si="3"/>
        <v>-12380.6</v>
      </c>
      <c r="U62" s="13">
        <f t="shared" si="3"/>
        <v>0</v>
      </c>
      <c r="V62" s="13">
        <f t="shared" si="3"/>
        <v>326096.80000000005</v>
      </c>
      <c r="W62" s="13">
        <f>IF('Daily PnL Log'!W289&lt;&gt;"",'Daily PnL Log'!W289,"")</f>
        <v>434677</v>
      </c>
      <c r="X62" s="15">
        <f>IF('Daily PnL Log'!X289&lt;&gt;"",'Daily PnL Log'!X289,"")</f>
        <v>2.9111340144521103E-2</v>
      </c>
      <c r="Y62" s="13" t="str">
        <f>IF('Daily PnL Log'!Y289&lt;&gt;"",'Daily PnL Log'!Y289,"")</f>
        <v/>
      </c>
      <c r="Z62" s="13" t="str">
        <f>IF('Daily PnL Log'!AA289&lt;&gt;"",'Daily PnL Log'!AA289,"")</f>
        <v/>
      </c>
      <c r="AA62" s="13">
        <f>IF('Daily PnL Log'!AC289&lt;&gt;"",'Daily PnL Log'!AC289,"")</f>
        <v>309893.59000000003</v>
      </c>
    </row>
    <row r="63" spans="1:27" x14ac:dyDescent="0.25">
      <c r="A63" s="48" t="str">
        <f t="shared" si="2"/>
        <v>Jan</v>
      </c>
      <c r="B63" s="2">
        <f>'Daily PnL Log'!B290</f>
        <v>44582</v>
      </c>
      <c r="C63" s="11">
        <f>IF('Daily PnL Log'!C290&lt;&gt;"",'Daily PnL Log'!C290,"")</f>
        <v>8418.1</v>
      </c>
      <c r="D63" s="11">
        <f>IF('Daily PnL Log'!D290&lt;&gt;"",'Daily PnL Log'!D290,"")</f>
        <v>5941.9</v>
      </c>
      <c r="E63" s="11">
        <f>IF('Daily PnL Log'!E290&lt;&gt;"",'Daily PnL Log'!E290,"")</f>
        <v>8187</v>
      </c>
      <c r="F63" s="11">
        <f>IF('Daily PnL Log'!F290&lt;&gt;"",'Daily PnL Log'!F290,"")</f>
        <v>22069.599999999999</v>
      </c>
      <c r="G63" s="11">
        <f>IF('Daily PnL Log'!G290&lt;&gt;"",'Daily PnL Log'!G290,"")</f>
        <v>-12886</v>
      </c>
      <c r="H63" s="11">
        <f>IF('Daily PnL Log'!H290&lt;&gt;"",'Daily PnL Log'!H290,"")</f>
        <v>-3154.6</v>
      </c>
      <c r="I63" s="11">
        <f>IF('Daily PnL Log'!I290&lt;&gt;"",'Daily PnL Log'!I290,"")</f>
        <v>0</v>
      </c>
      <c r="J63" s="11">
        <f>IF('Daily PnL Log'!J290&lt;&gt;"",'Daily PnL Log'!J290,"")</f>
        <v>28576</v>
      </c>
      <c r="K63" s="11">
        <f>IF('Daily PnL Log'!K290&lt;&gt;"",'Daily PnL Log'!K290,"")</f>
        <v>-301.91000000000003</v>
      </c>
      <c r="L63" s="11">
        <f>IF('Daily PnL Log'!L290&lt;&gt;"",'Daily PnL Log'!L290,"")</f>
        <v>-1553.38</v>
      </c>
      <c r="M63" s="11">
        <f>IF('Daily PnL Log'!M290&lt;&gt;"",'Daily PnL Log'!M290,"")</f>
        <v>-1855.2900000000002</v>
      </c>
      <c r="N63" s="11">
        <f>IF('Daily PnL Log'!N290&lt;&gt;"",'Daily PnL Log'!N290,"")</f>
        <v>26720.71</v>
      </c>
      <c r="O63" s="11">
        <f t="shared" si="3"/>
        <v>132802.30000000002</v>
      </c>
      <c r="P63" s="11">
        <f t="shared" si="3"/>
        <v>11209.4</v>
      </c>
      <c r="Q63" s="11">
        <f t="shared" si="3"/>
        <v>48774.299999999996</v>
      </c>
      <c r="R63" s="11">
        <f t="shared" si="3"/>
        <v>57419.099999999984</v>
      </c>
      <c r="S63" s="11">
        <f t="shared" si="3"/>
        <v>120002.90000000002</v>
      </c>
      <c r="T63" s="11">
        <f t="shared" si="3"/>
        <v>-15535.2</v>
      </c>
      <c r="U63" s="11">
        <f t="shared" si="3"/>
        <v>0</v>
      </c>
      <c r="V63" s="11">
        <f t="shared" si="3"/>
        <v>354672.80000000005</v>
      </c>
      <c r="W63" s="11">
        <f>IF('Daily PnL Log'!W290&lt;&gt;"",'Daily PnL Log'!W290,"")</f>
        <v>419653</v>
      </c>
      <c r="X63" s="16">
        <f>IF('Daily PnL Log'!X290&lt;&gt;"",'Daily PnL Log'!X290,"")</f>
        <v>6.3673344405973512E-2</v>
      </c>
      <c r="Y63" s="11">
        <f>IF('Daily PnL Log'!Y290&lt;&gt;"",'Daily PnL Log'!Y290,"")</f>
        <v>-250</v>
      </c>
      <c r="Z63" s="11" t="str">
        <f>IF('Daily PnL Log'!AA290&lt;&gt;"",'Daily PnL Log'!AA290,"")</f>
        <v/>
      </c>
      <c r="AA63" s="11">
        <f>IF('Daily PnL Log'!AC290&lt;&gt;"",'Daily PnL Log'!AC290,"")</f>
        <v>342876.05</v>
      </c>
    </row>
    <row r="64" spans="1:27" x14ac:dyDescent="0.25">
      <c r="A64" s="47" t="str">
        <f t="shared" si="2"/>
        <v>Jan</v>
      </c>
      <c r="B64" s="14">
        <f>'Daily PnL Log'!B291</f>
        <v>44585</v>
      </c>
      <c r="C64" s="13">
        <f>IF('Daily PnL Log'!C291&lt;&gt;"",'Daily PnL Log'!C291,"")</f>
        <v>3.9</v>
      </c>
      <c r="D64" s="13">
        <f>IF('Daily PnL Log'!D291&lt;&gt;"",'Daily PnL Log'!D291,"")</f>
        <v>-2917.2</v>
      </c>
      <c r="E64" s="13">
        <f>IF('Daily PnL Log'!E291&lt;&gt;"",'Daily PnL Log'!E291,"")</f>
        <v>645.79999999999995</v>
      </c>
      <c r="F64" s="13">
        <f>IF('Daily PnL Log'!F291&lt;&gt;"",'Daily PnL Log'!F291,"")</f>
        <v>-5189.7</v>
      </c>
      <c r="G64" s="13">
        <f>IF('Daily PnL Log'!G291&lt;&gt;"",'Daily PnL Log'!G291,"")</f>
        <v>44707.1</v>
      </c>
      <c r="H64" s="13">
        <f>IF('Daily PnL Log'!H291&lt;&gt;"",'Daily PnL Log'!H291,"")</f>
        <v>-263.8</v>
      </c>
      <c r="I64" s="13">
        <f>IF('Daily PnL Log'!I291&lt;&gt;"",'Daily PnL Log'!I291,"")</f>
        <v>0</v>
      </c>
      <c r="J64" s="13">
        <f>IF('Daily PnL Log'!J291&lt;&gt;"",'Daily PnL Log'!J291,"")</f>
        <v>36986.1</v>
      </c>
      <c r="K64" s="13">
        <f>IF('Daily PnL Log'!K291&lt;&gt;"",'Daily PnL Log'!K291,"")</f>
        <v>-95.33</v>
      </c>
      <c r="L64" s="13">
        <f>IF('Daily PnL Log'!L291&lt;&gt;"",'Daily PnL Log'!L291,"")</f>
        <v>-672.75</v>
      </c>
      <c r="M64" s="13">
        <f>IF('Daily PnL Log'!M291&lt;&gt;"",'Daily PnL Log'!M291,"")</f>
        <v>-768.08</v>
      </c>
      <c r="N64" s="13">
        <f>IF('Daily PnL Log'!N291&lt;&gt;"",'Daily PnL Log'!N291,"")</f>
        <v>36218.019999999997</v>
      </c>
      <c r="O64" s="13">
        <f t="shared" si="3"/>
        <v>132806.20000000001</v>
      </c>
      <c r="P64" s="13">
        <f t="shared" si="3"/>
        <v>8292.2000000000007</v>
      </c>
      <c r="Q64" s="13">
        <f t="shared" si="3"/>
        <v>49420.1</v>
      </c>
      <c r="R64" s="13">
        <f t="shared" si="3"/>
        <v>52229.399999999987</v>
      </c>
      <c r="S64" s="13">
        <f t="shared" si="3"/>
        <v>164710.00000000003</v>
      </c>
      <c r="T64" s="13">
        <f t="shared" si="3"/>
        <v>-15799</v>
      </c>
      <c r="U64" s="13">
        <f t="shared" si="3"/>
        <v>0</v>
      </c>
      <c r="V64" s="13">
        <f t="shared" si="3"/>
        <v>391658.9</v>
      </c>
      <c r="W64" s="13">
        <f>IF('Daily PnL Log'!W291&lt;&gt;"",'Daily PnL Log'!W291,"")</f>
        <v>431388</v>
      </c>
      <c r="X64" s="15">
        <f>IF('Daily PnL Log'!X291&lt;&gt;"",'Daily PnL Log'!X291,"")</f>
        <v>8.3956948269307441E-2</v>
      </c>
      <c r="Y64" s="13" t="str">
        <f>IF('Daily PnL Log'!Y291&lt;&gt;"",'Daily PnL Log'!Y291,"")</f>
        <v/>
      </c>
      <c r="Z64" s="13" t="str">
        <f>IF('Daily PnL Log'!AA291&lt;&gt;"",'Daily PnL Log'!AA291,"")</f>
        <v/>
      </c>
      <c r="AA64" s="13">
        <f>IF('Daily PnL Log'!AC291&lt;&gt;"",'Daily PnL Log'!AC291,"")</f>
        <v>373844.72</v>
      </c>
    </row>
    <row r="65" spans="1:27" x14ac:dyDescent="0.25">
      <c r="A65" s="48" t="str">
        <f t="shared" si="2"/>
        <v>Jan</v>
      </c>
      <c r="B65" s="2">
        <f>'Daily PnL Log'!B292</f>
        <v>44586</v>
      </c>
      <c r="C65" s="11">
        <f>IF('Daily PnL Log'!C292&lt;&gt;"",'Daily PnL Log'!C292,"")</f>
        <v>-17330.2</v>
      </c>
      <c r="D65" s="11">
        <f>IF('Daily PnL Log'!D292&lt;&gt;"",'Daily PnL Log'!D292,"")</f>
        <v>-5938.2</v>
      </c>
      <c r="E65" s="11">
        <f>IF('Daily PnL Log'!E292&lt;&gt;"",'Daily PnL Log'!E292,"")</f>
        <v>779.7</v>
      </c>
      <c r="F65" s="11">
        <f>IF('Daily PnL Log'!F292&lt;&gt;"",'Daily PnL Log'!F292,"")</f>
        <v>9546.9</v>
      </c>
      <c r="G65" s="11">
        <f>IF('Daily PnL Log'!G292&lt;&gt;"",'Daily PnL Log'!G292,"")</f>
        <v>39920.1</v>
      </c>
      <c r="H65" s="11">
        <f>IF('Daily PnL Log'!H292&lt;&gt;"",'Daily PnL Log'!H292,"")</f>
        <v>-95.2</v>
      </c>
      <c r="I65" s="11">
        <f>IF('Daily PnL Log'!I292&lt;&gt;"",'Daily PnL Log'!I292,"")</f>
        <v>0</v>
      </c>
      <c r="J65" s="11">
        <f>IF('Daily PnL Log'!J292&lt;&gt;"",'Daily PnL Log'!J292,"")</f>
        <v>26883.099999999995</v>
      </c>
      <c r="K65" s="11">
        <f>IF('Daily PnL Log'!K292&lt;&gt;"",'Daily PnL Log'!K292,"")</f>
        <v>-66.25</v>
      </c>
      <c r="L65" s="11">
        <f>IF('Daily PnL Log'!L292&lt;&gt;"",'Daily PnL Log'!L292,"")</f>
        <v>-468.05</v>
      </c>
      <c r="M65" s="11">
        <f>IF('Daily PnL Log'!M292&lt;&gt;"",'Daily PnL Log'!M292,"")</f>
        <v>-534.29999999999995</v>
      </c>
      <c r="N65" s="11">
        <f>IF('Daily PnL Log'!N292&lt;&gt;"",'Daily PnL Log'!N292,"")</f>
        <v>26348.799999999996</v>
      </c>
      <c r="O65" s="11">
        <f t="shared" si="3"/>
        <v>115476.00000000001</v>
      </c>
      <c r="P65" s="11">
        <f t="shared" si="3"/>
        <v>2354.0000000000009</v>
      </c>
      <c r="Q65" s="11">
        <f t="shared" si="3"/>
        <v>50199.799999999996</v>
      </c>
      <c r="R65" s="11">
        <f t="shared" si="3"/>
        <v>61776.299999999988</v>
      </c>
      <c r="S65" s="11">
        <f t="shared" si="3"/>
        <v>204630.10000000003</v>
      </c>
      <c r="T65" s="11">
        <f t="shared" si="3"/>
        <v>-15894.2</v>
      </c>
      <c r="U65" s="11">
        <f t="shared" si="3"/>
        <v>0</v>
      </c>
      <c r="V65" s="11">
        <f t="shared" si="3"/>
        <v>418542</v>
      </c>
      <c r="W65" s="11">
        <f>IF('Daily PnL Log'!W292&lt;&gt;"",'Daily PnL Log'!W292,"")</f>
        <v>390868</v>
      </c>
      <c r="X65" s="16">
        <f>IF('Daily PnL Log'!X292&lt;&gt;"",'Daily PnL Log'!X292,"")</f>
        <v>6.741099296949353E-2</v>
      </c>
      <c r="Y65" s="11" t="str">
        <f>IF('Daily PnL Log'!Y292&lt;&gt;"",'Daily PnL Log'!Y292,"")</f>
        <v/>
      </c>
      <c r="Z65" s="11" t="str">
        <f>IF('Daily PnL Log'!AA292&lt;&gt;"",'Daily PnL Log'!AA292,"")</f>
        <v/>
      </c>
      <c r="AA65" s="11">
        <f>IF('Daily PnL Log'!AC292&lt;&gt;"",'Daily PnL Log'!AC292,"")</f>
        <v>385670.92</v>
      </c>
    </row>
    <row r="66" spans="1:27" x14ac:dyDescent="0.25">
      <c r="A66" s="47" t="str">
        <f t="shared" si="2"/>
        <v>Jan</v>
      </c>
      <c r="B66" s="14">
        <f>'Daily PnL Log'!B293</f>
        <v>44587</v>
      </c>
      <c r="C66" s="13">
        <f>IF('Daily PnL Log'!C293&lt;&gt;"",'Daily PnL Log'!C293,"")</f>
        <v>18786.5</v>
      </c>
      <c r="D66" s="13">
        <f>IF('Daily PnL Log'!D293&lt;&gt;"",'Daily PnL Log'!D293,"")</f>
        <v>10778.1</v>
      </c>
      <c r="E66" s="13">
        <f>IF('Daily PnL Log'!E293&lt;&gt;"",'Daily PnL Log'!E293,"")</f>
        <v>2994.7</v>
      </c>
      <c r="F66" s="13">
        <f>IF('Daily PnL Log'!F293&lt;&gt;"",'Daily PnL Log'!F293,"")</f>
        <v>29210.9</v>
      </c>
      <c r="G66" s="13">
        <f>IF('Daily PnL Log'!G293&lt;&gt;"",'Daily PnL Log'!G293,"")</f>
        <v>10483.9</v>
      </c>
      <c r="H66" s="13">
        <f>IF('Daily PnL Log'!H293&lt;&gt;"",'Daily PnL Log'!H293,"")</f>
        <v>-22.9</v>
      </c>
      <c r="I66" s="13">
        <f>IF('Daily PnL Log'!I293&lt;&gt;"",'Daily PnL Log'!I293,"")</f>
        <v>0</v>
      </c>
      <c r="J66" s="13">
        <f>IF('Daily PnL Log'!J293&lt;&gt;"",'Daily PnL Log'!J293,"")</f>
        <v>72231.199999999997</v>
      </c>
      <c r="K66" s="13">
        <f>IF('Daily PnL Log'!K293&lt;&gt;"",'Daily PnL Log'!K293,"")</f>
        <v>-108.82</v>
      </c>
      <c r="L66" s="13">
        <f>IF('Daily PnL Log'!L293&lt;&gt;"",'Daily PnL Log'!L293,"")</f>
        <v>-768.89</v>
      </c>
      <c r="M66" s="13">
        <f>IF('Daily PnL Log'!M293&lt;&gt;"",'Daily PnL Log'!M293,"")</f>
        <v>-877.71</v>
      </c>
      <c r="N66" s="13">
        <f>IF('Daily PnL Log'!N293&lt;&gt;"",'Daily PnL Log'!N293,"")</f>
        <v>71353.489999999991</v>
      </c>
      <c r="O66" s="13">
        <f t="shared" si="3"/>
        <v>134262.5</v>
      </c>
      <c r="P66" s="13">
        <f t="shared" si="3"/>
        <v>13132.100000000002</v>
      </c>
      <c r="Q66" s="13">
        <f t="shared" si="3"/>
        <v>53194.499999999993</v>
      </c>
      <c r="R66" s="13">
        <f t="shared" si="3"/>
        <v>90987.199999999983</v>
      </c>
      <c r="S66" s="13">
        <f t="shared" si="3"/>
        <v>215114.00000000003</v>
      </c>
      <c r="T66" s="13">
        <f t="shared" si="3"/>
        <v>-15917.1</v>
      </c>
      <c r="U66" s="13">
        <f t="shared" si="3"/>
        <v>0</v>
      </c>
      <c r="V66" s="13">
        <f t="shared" si="3"/>
        <v>490773.2</v>
      </c>
      <c r="W66" s="13">
        <f>IF('Daily PnL Log'!W293&lt;&gt;"",'Daily PnL Log'!W293,"")</f>
        <v>354606</v>
      </c>
      <c r="X66" s="15">
        <f>IF('Daily PnL Log'!X293&lt;&gt;"",'Daily PnL Log'!X293,"")</f>
        <v>0.20121907130731007</v>
      </c>
      <c r="Y66" s="13" t="str">
        <f>IF('Daily PnL Log'!Y293&lt;&gt;"",'Daily PnL Log'!Y293,"")</f>
        <v/>
      </c>
      <c r="Z66" s="13" t="str">
        <f>IF('Daily PnL Log'!AA293&lt;&gt;"",'Daily PnL Log'!AA293,"")</f>
        <v/>
      </c>
      <c r="AA66" s="13">
        <f>IF('Daily PnL Log'!AC293&lt;&gt;"",'Daily PnL Log'!AC293,"")</f>
        <v>430031.21</v>
      </c>
    </row>
    <row r="67" spans="1:27" x14ac:dyDescent="0.25">
      <c r="A67" s="48" t="str">
        <f t="shared" si="2"/>
        <v>Jan</v>
      </c>
      <c r="B67" s="2">
        <f>'Daily PnL Log'!B294</f>
        <v>44588</v>
      </c>
      <c r="C67" s="11">
        <f>IF('Daily PnL Log'!C294&lt;&gt;"",'Daily PnL Log'!C294,"")</f>
        <v>7001.1</v>
      </c>
      <c r="D67" s="11">
        <f>IF('Daily PnL Log'!D294&lt;&gt;"",'Daily PnL Log'!D294,"")</f>
        <v>-5646.6</v>
      </c>
      <c r="E67" s="11">
        <f>IF('Daily PnL Log'!E294&lt;&gt;"",'Daily PnL Log'!E294,"")</f>
        <v>783.1</v>
      </c>
      <c r="F67" s="11">
        <f>IF('Daily PnL Log'!F294&lt;&gt;"",'Daily PnL Log'!F294,"")</f>
        <v>22832.6</v>
      </c>
      <c r="G67" s="11">
        <f>IF('Daily PnL Log'!G294&lt;&gt;"",'Daily PnL Log'!G294,"")</f>
        <v>-36487.199999999997</v>
      </c>
      <c r="H67" s="11">
        <f>IF('Daily PnL Log'!H294&lt;&gt;"",'Daily PnL Log'!H294,"")</f>
        <v>176.6</v>
      </c>
      <c r="I67" s="11">
        <f>IF('Daily PnL Log'!I294&lt;&gt;"",'Daily PnL Log'!I294,"")</f>
        <v>0</v>
      </c>
      <c r="J67" s="11">
        <f>IF('Daily PnL Log'!J294&lt;&gt;"",'Daily PnL Log'!J294,"")</f>
        <v>-11340.4</v>
      </c>
      <c r="K67" s="11">
        <f>IF('Daily PnL Log'!K294&lt;&gt;"",'Daily PnL Log'!K294,"")</f>
        <v>-74.17</v>
      </c>
      <c r="L67" s="11">
        <f>IF('Daily PnL Log'!L294&lt;&gt;"",'Daily PnL Log'!L294,"")</f>
        <v>-526.24</v>
      </c>
      <c r="M67" s="11">
        <f>IF('Daily PnL Log'!M294&lt;&gt;"",'Daily PnL Log'!M294,"")</f>
        <v>-600.41</v>
      </c>
      <c r="N67" s="11">
        <f>IF('Daily PnL Log'!N294&lt;&gt;"",'Daily PnL Log'!N294,"")</f>
        <v>-11940.81</v>
      </c>
      <c r="O67" s="11">
        <f t="shared" ref="O67:V69" si="4">IF(C67&lt;&gt;"",O66+C67,"")</f>
        <v>141263.6</v>
      </c>
      <c r="P67" s="11">
        <f t="shared" si="4"/>
        <v>7485.5000000000018</v>
      </c>
      <c r="Q67" s="11">
        <f t="shared" si="4"/>
        <v>53977.599999999991</v>
      </c>
      <c r="R67" s="11">
        <f t="shared" si="4"/>
        <v>113819.79999999999</v>
      </c>
      <c r="S67" s="11">
        <f t="shared" si="4"/>
        <v>178626.80000000005</v>
      </c>
      <c r="T67" s="11">
        <f t="shared" si="4"/>
        <v>-15740.5</v>
      </c>
      <c r="U67" s="11">
        <f t="shared" si="4"/>
        <v>0</v>
      </c>
      <c r="V67" s="11">
        <f t="shared" si="4"/>
        <v>479432.8</v>
      </c>
      <c r="W67" s="11">
        <f>IF('Daily PnL Log'!W294&lt;&gt;"",'Daily PnL Log'!W294,"")</f>
        <v>403446</v>
      </c>
      <c r="X67" s="16">
        <f>IF('Daily PnL Log'!X294&lt;&gt;"",'Daily PnL Log'!X294,"")</f>
        <v>-2.959704644487738E-2</v>
      </c>
      <c r="Y67" s="11" t="str">
        <f>IF('Daily PnL Log'!Y294&lt;&gt;"",'Daily PnL Log'!Y294,"")</f>
        <v/>
      </c>
      <c r="Z67" s="11" t="str">
        <f>IF('Daily PnL Log'!AA294&lt;&gt;"",'Daily PnL Log'!AA294,"")</f>
        <v/>
      </c>
      <c r="AA67" s="11">
        <f>IF('Daily PnL Log'!AC294&lt;&gt;"",'Daily PnL Log'!AC294,"")</f>
        <v>478119.3</v>
      </c>
    </row>
    <row r="68" spans="1:27" ht="15.75" thickBot="1" x14ac:dyDescent="0.3">
      <c r="A68" s="47" t="str">
        <f t="shared" si="2"/>
        <v>Jan</v>
      </c>
      <c r="B68" s="14">
        <f>'Daily PnL Log'!B295</f>
        <v>44589</v>
      </c>
      <c r="C68" s="13">
        <f>IF('Daily PnL Log'!C295&lt;&gt;"",'Daily PnL Log'!C295,"")</f>
        <v>3118.1</v>
      </c>
      <c r="D68" s="13">
        <f>IF('Daily PnL Log'!D295&lt;&gt;"",'Daily PnL Log'!D295,"")</f>
        <v>-11378.7</v>
      </c>
      <c r="E68" s="13">
        <f>IF('Daily PnL Log'!E295&lt;&gt;"",'Daily PnL Log'!E295,"")</f>
        <v>1062.7</v>
      </c>
      <c r="F68" s="13">
        <f>IF('Daily PnL Log'!F295&lt;&gt;"",'Daily PnL Log'!F295,"")</f>
        <v>-17416.900000000001</v>
      </c>
      <c r="G68" s="13">
        <f>IF('Daily PnL Log'!G295&lt;&gt;"",'Daily PnL Log'!G295,"")</f>
        <v>16445.7</v>
      </c>
      <c r="H68" s="13">
        <f>IF('Daily PnL Log'!H295&lt;&gt;"",'Daily PnL Log'!H295,"")</f>
        <v>-240</v>
      </c>
      <c r="I68" s="13">
        <f>IF('Daily PnL Log'!I295&lt;&gt;"",'Daily PnL Log'!I295,"")</f>
        <v>0</v>
      </c>
      <c r="J68" s="13">
        <f>IF('Daily PnL Log'!J295&lt;&gt;"",'Daily PnL Log'!J295,"")</f>
        <v>-8409.1000000000022</v>
      </c>
      <c r="K68" s="13">
        <f>IF('Daily PnL Log'!K295&lt;&gt;"",'Daily PnL Log'!K295,"")</f>
        <v>-92.1</v>
      </c>
      <c r="L68" s="13">
        <f>IF('Daily PnL Log'!L295&lt;&gt;"",'Daily PnL Log'!L295,"")</f>
        <v>-650.66999999999996</v>
      </c>
      <c r="M68" s="13">
        <f>IF('Daily PnL Log'!M295&lt;&gt;"",'Daily PnL Log'!M295,"")</f>
        <v>-742.77</v>
      </c>
      <c r="N68" s="13">
        <f>IF('Daily PnL Log'!N295&lt;&gt;"",'Daily PnL Log'!N295,"")</f>
        <v>-9151.8700000000026</v>
      </c>
      <c r="O68" s="13">
        <f t="shared" si="4"/>
        <v>144381.70000000001</v>
      </c>
      <c r="P68" s="13">
        <f t="shared" si="4"/>
        <v>-3893.1999999999989</v>
      </c>
      <c r="Q68" s="13">
        <f t="shared" si="4"/>
        <v>55040.299999999988</v>
      </c>
      <c r="R68" s="13">
        <f t="shared" si="4"/>
        <v>96402.9</v>
      </c>
      <c r="S68" s="13">
        <f t="shared" si="4"/>
        <v>195072.50000000006</v>
      </c>
      <c r="T68" s="13">
        <f t="shared" si="4"/>
        <v>-15980.5</v>
      </c>
      <c r="U68" s="13">
        <f t="shared" si="4"/>
        <v>0</v>
      </c>
      <c r="V68" s="13">
        <f t="shared" si="4"/>
        <v>471023.7</v>
      </c>
      <c r="W68" s="13">
        <f>IF('Daily PnL Log'!W295&lt;&gt;"",'Daily PnL Log'!W295,"")</f>
        <v>356864</v>
      </c>
      <c r="X68" s="52">
        <f>IF('Daily PnL Log'!X295&lt;&gt;"",'Daily PnL Log'!X295,"")</f>
        <v>-2.5645259818866579E-2</v>
      </c>
      <c r="Y68" s="13">
        <f>IF('Daily PnL Log'!Y295&lt;&gt;"",'Daily PnL Log'!Y295,"")</f>
        <v>-13845.73</v>
      </c>
      <c r="Z68" s="13" t="str">
        <f>IF('Daily PnL Log'!AA295&lt;&gt;"",'Daily PnL Log'!AA295,"")</f>
        <v/>
      </c>
      <c r="AA68" s="13">
        <f>IF('Daily PnL Log'!AC295&lt;&gt;"",'Daily PnL Log'!AC295,"")</f>
        <v>453541.53</v>
      </c>
    </row>
    <row r="69" spans="1:27" x14ac:dyDescent="0.25">
      <c r="A69" s="48" t="str">
        <f t="shared" si="2"/>
        <v>Jan</v>
      </c>
      <c r="B69" s="2">
        <f>'Daily PnL Log'!B296</f>
        <v>44592</v>
      </c>
      <c r="C69" s="11">
        <f>IF('Daily PnL Log'!C296&lt;&gt;"",'Daily PnL Log'!C296,"")</f>
        <v>-23700.9</v>
      </c>
      <c r="D69" s="11">
        <f>IF('Daily PnL Log'!D296&lt;&gt;"",'Daily PnL Log'!D296,"")</f>
        <v>5652.5</v>
      </c>
      <c r="E69" s="11">
        <f>IF('Daily PnL Log'!E296&lt;&gt;"",'Daily PnL Log'!E296,"")</f>
        <v>454.9</v>
      </c>
      <c r="F69" s="11">
        <f>IF('Daily PnL Log'!F296&lt;&gt;"",'Daily PnL Log'!F296,"")</f>
        <v>19233.7</v>
      </c>
      <c r="G69" s="11">
        <f>IF('Daily PnL Log'!G296&lt;&gt;"",'Daily PnL Log'!G296,"")</f>
        <v>604.9</v>
      </c>
      <c r="H69" s="11">
        <f>IF('Daily PnL Log'!H296&lt;&gt;"",'Daily PnL Log'!H296,"")</f>
        <v>312.2</v>
      </c>
      <c r="I69" s="11">
        <f>IF('Daily PnL Log'!I296&lt;&gt;"",'Daily PnL Log'!I296,"")</f>
        <v>0</v>
      </c>
      <c r="J69" s="11">
        <f>IF('Daily PnL Log'!J296&lt;&gt;"",'Daily PnL Log'!J296,"")</f>
        <v>2557.3000000000006</v>
      </c>
      <c r="K69" s="11">
        <f>IF('Daily PnL Log'!K296&lt;&gt;"",'Daily PnL Log'!K296,"")</f>
        <v>-86.22</v>
      </c>
      <c r="L69" s="11">
        <f>IF('Daily PnL Log'!L296&lt;&gt;"",'Daily PnL Log'!L296,"")</f>
        <v>-608.58000000000004</v>
      </c>
      <c r="M69" s="11">
        <f>IF('Daily PnL Log'!M296&lt;&gt;"",'Daily PnL Log'!M296,"")</f>
        <v>-694.80000000000007</v>
      </c>
      <c r="N69" s="11">
        <f>IF('Daily PnL Log'!N296&lt;&gt;"",'Daily PnL Log'!N296,"")</f>
        <v>1862.5000000000005</v>
      </c>
      <c r="O69" s="11">
        <f t="shared" si="4"/>
        <v>120680.80000000002</v>
      </c>
      <c r="P69" s="11">
        <f t="shared" si="4"/>
        <v>1759.3000000000011</v>
      </c>
      <c r="Q69" s="11">
        <f t="shared" si="4"/>
        <v>55495.19999999999</v>
      </c>
      <c r="R69" s="11">
        <f t="shared" si="4"/>
        <v>115636.59999999999</v>
      </c>
      <c r="S69" s="11">
        <f t="shared" si="4"/>
        <v>195677.40000000005</v>
      </c>
      <c r="T69" s="11">
        <f t="shared" si="4"/>
        <v>-15668.3</v>
      </c>
      <c r="U69" s="11">
        <f t="shared" si="4"/>
        <v>0</v>
      </c>
      <c r="V69" s="11">
        <f t="shared" si="4"/>
        <v>473581</v>
      </c>
      <c r="W69" s="11">
        <f>IF('Daily PnL Log'!W296&lt;&gt;"",'Daily PnL Log'!W296,"")</f>
        <v>327263</v>
      </c>
      <c r="X69" s="15">
        <f>IF('Daily PnL Log'!X296&lt;&gt;"",'Daily PnL Log'!X296,"")</f>
        <v>5.6911413755908868E-3</v>
      </c>
      <c r="Y69" s="11">
        <f>IF('Daily PnL Log'!Y296&lt;&gt;"",'Daily PnL Log'!Y296,"")</f>
        <v>-939.95</v>
      </c>
      <c r="Z69" s="11" t="str">
        <f>IF('Daily PnL Log'!AA296&lt;&gt;"",'Daily PnL Log'!AA296,"")</f>
        <v/>
      </c>
      <c r="AA69" s="11">
        <f>IF('Daily PnL Log'!AC296&lt;&gt;"",'Daily PnL Log'!AC296,"")</f>
        <v>461444.73</v>
      </c>
    </row>
    <row r="76" spans="1:27" x14ac:dyDescent="0.25">
      <c r="B76" s="25"/>
    </row>
    <row r="77" spans="1:27" x14ac:dyDescent="0.25">
      <c r="B77" s="25"/>
    </row>
    <row r="79" spans="1:27" x14ac:dyDescent="0.25">
      <c r="B79" s="25"/>
    </row>
    <row r="80" spans="1:27" x14ac:dyDescent="0.25">
      <c r="B80" s="25"/>
      <c r="F80" s="20" t="s">
        <v>35</v>
      </c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1">
    <tabColor theme="4" tint="-0.249977111117893"/>
  </sheetPr>
  <dimension ref="A2:AA314"/>
  <sheetViews>
    <sheetView showGridLines="0" showRowColHeaders="0" zoomScale="70" zoomScaleNormal="70" workbookViewId="0">
      <pane ySplit="48" topLeftCell="A49" activePane="bottomLeft" state="frozen"/>
      <selection activeCell="H109" sqref="H109"/>
      <selection pane="bottomLeft" activeCell="G67" sqref="G67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3" style="20" bestFit="1" customWidth="1"/>
    <col min="4" max="4" width="10.5703125" style="20" bestFit="1" customWidth="1"/>
    <col min="5" max="5" width="11.7109375" style="20" bestFit="1" customWidth="1"/>
    <col min="6" max="6" width="11.42578125" style="20" bestFit="1" customWidth="1"/>
    <col min="7" max="7" width="11.140625" style="20" bestFit="1" customWidth="1"/>
    <col min="8" max="8" width="12.85546875" style="20" bestFit="1" customWidth="1"/>
    <col min="9" max="9" width="10.5703125" style="20" bestFit="1" customWidth="1"/>
    <col min="10" max="10" width="12.5703125" style="20" bestFit="1" customWidth="1"/>
    <col min="11" max="11" width="16.42578125" style="20" bestFit="1" customWidth="1"/>
    <col min="12" max="12" width="14.5703125" style="20" bestFit="1" customWidth="1"/>
    <col min="13" max="13" width="13.5703125" style="20" bestFit="1" customWidth="1"/>
    <col min="14" max="14" width="12.5703125" style="20" bestFit="1" customWidth="1"/>
    <col min="15" max="15" width="14.42578125" style="20" bestFit="1" customWidth="1"/>
    <col min="16" max="16" width="12.5703125" style="20" bestFit="1" customWidth="1"/>
    <col min="17" max="17" width="11.7109375" style="20" bestFit="1" customWidth="1"/>
    <col min="18" max="18" width="12.5703125" style="20" bestFit="1" customWidth="1"/>
    <col min="19" max="19" width="14.42578125" style="20" bestFit="1" customWidth="1"/>
    <col min="20" max="20" width="10.5703125" style="20" bestFit="1" customWidth="1"/>
    <col min="21" max="21" width="9.140625" style="20"/>
    <col min="22" max="22" width="13" style="20" bestFit="1" customWidth="1"/>
    <col min="23" max="23" width="12.5703125" style="20" bestFit="1" customWidth="1"/>
    <col min="24" max="24" width="7.85546875" style="20" bestFit="1" customWidth="1"/>
    <col min="25" max="25" width="12.5703125" style="20" bestFit="1" customWidth="1"/>
    <col min="26" max="26" width="15.8554687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37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2593930.2500000028</v>
      </c>
    </row>
    <row r="8" spans="1:2" ht="18.75" x14ac:dyDescent="0.3">
      <c r="A8" s="55" t="s">
        <v>6</v>
      </c>
      <c r="B8" s="56">
        <f>K48</f>
        <v>-45788.499999999971</v>
      </c>
    </row>
    <row r="9" spans="1:2" ht="18.75" x14ac:dyDescent="0.3">
      <c r="A9" s="55" t="s">
        <v>30</v>
      </c>
      <c r="B9" s="56">
        <f>L48</f>
        <v>-177306.6299999998</v>
      </c>
    </row>
    <row r="10" spans="1:2" ht="18.75" x14ac:dyDescent="0.3">
      <c r="A10" s="55" t="s">
        <v>11</v>
      </c>
      <c r="B10" s="56">
        <f>Y48</f>
        <v>-241958.57</v>
      </c>
    </row>
    <row r="11" spans="1:2" ht="18.75" x14ac:dyDescent="0.3">
      <c r="A11" s="57" t="s">
        <v>18</v>
      </c>
      <c r="B11" s="54">
        <f>B7+(B8+B9+B10)</f>
        <v>2128876.5500000031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789006.03134920634</v>
      </c>
    </row>
    <row r="15" spans="1:2" ht="18.75" x14ac:dyDescent="0.3">
      <c r="A15" s="60" t="s">
        <v>15</v>
      </c>
      <c r="B15" s="63">
        <f>B11/B14</f>
        <v>2.6981752552126985</v>
      </c>
    </row>
    <row r="16" spans="1:2" ht="18.75" x14ac:dyDescent="0.3">
      <c r="A16" s="60" t="s">
        <v>17</v>
      </c>
      <c r="B16" s="63">
        <f>X48</f>
        <v>7.143329262747386E-2</v>
      </c>
    </row>
    <row r="17" spans="1:2" ht="18.75" x14ac:dyDescent="0.3">
      <c r="A17" s="60" t="s">
        <v>31</v>
      </c>
      <c r="B17" s="64">
        <f>B15/B16</f>
        <v>37.771956968072857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SUM(C50:C301)</f>
        <v>2486084.100000002</v>
      </c>
      <c r="D48" s="41">
        <f t="shared" si="0"/>
        <v>84867.000000000029</v>
      </c>
      <c r="E48" s="41">
        <f t="shared" si="0"/>
        <v>-378638.3600000001</v>
      </c>
      <c r="F48" s="41">
        <f t="shared" si="0"/>
        <v>-159442.65999999997</v>
      </c>
      <c r="G48" s="41">
        <f t="shared" si="0"/>
        <v>464308.41999999987</v>
      </c>
      <c r="H48" s="41">
        <f t="shared" si="0"/>
        <v>37891.5</v>
      </c>
      <c r="I48" s="41">
        <f t="shared" si="0"/>
        <v>58860.250000000015</v>
      </c>
      <c r="J48" s="41">
        <f t="shared" si="0"/>
        <v>2593930.2500000028</v>
      </c>
      <c r="K48" s="41">
        <f t="shared" si="0"/>
        <v>-45788.499999999971</v>
      </c>
      <c r="L48" s="41">
        <f t="shared" si="0"/>
        <v>-177306.6299999998</v>
      </c>
      <c r="M48" s="41">
        <f t="shared" si="0"/>
        <v>-223095.12999999995</v>
      </c>
      <c r="N48" s="41">
        <f t="shared" si="0"/>
        <v>2370835.1199999987</v>
      </c>
      <c r="O48" s="42"/>
      <c r="P48" s="42"/>
      <c r="Q48" s="42"/>
      <c r="R48" s="42"/>
      <c r="S48" s="42"/>
      <c r="T48" s="42"/>
      <c r="U48" s="42"/>
      <c r="V48" s="42"/>
      <c r="W48" s="43">
        <f>AVERAGE(W50:W301)</f>
        <v>789006.03134920634</v>
      </c>
      <c r="X48" s="44">
        <f>_xlfn.STDEV.P(X50:X301)</f>
        <v>7.143329262747386E-2</v>
      </c>
      <c r="Y48" s="41">
        <f>SUM(Y50:Y301)</f>
        <v>-241958.57</v>
      </c>
      <c r="Z48" s="41">
        <f>SUM(Z50:Z301)</f>
        <v>-2223741.44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Jan</v>
      </c>
      <c r="B50" s="14">
        <f>'Daily PnL Log'!B25</f>
        <v>44200</v>
      </c>
      <c r="C50" s="13">
        <f>IF('Daily PnL Log'!C25&lt;&gt;"",'Daily PnL Log'!C25,"")</f>
        <v>40106.199999999997</v>
      </c>
      <c r="D50" s="13">
        <f>IF('Daily PnL Log'!D25&lt;&gt;"",'Daily PnL Log'!D25,"")</f>
        <v>-4651</v>
      </c>
      <c r="E50" s="13">
        <f>IF('Daily PnL Log'!E25&lt;&gt;"",'Daily PnL Log'!E25,"")</f>
        <v>-10541.7</v>
      </c>
      <c r="F50" s="13">
        <f>IF('Daily PnL Log'!F25&lt;&gt;"",'Daily PnL Log'!F25,"")</f>
        <v>3772.2</v>
      </c>
      <c r="G50" s="13">
        <f>IF('Daily PnL Log'!G25&lt;&gt;"",'Daily PnL Log'!G25,"")</f>
        <v>21673.7</v>
      </c>
      <c r="H50" s="13">
        <f>IF('Daily PnL Log'!H25&lt;&gt;"",'Daily PnL Log'!H25,"")</f>
        <v>-8256.9</v>
      </c>
      <c r="I50" s="13">
        <f>IF('Daily PnL Log'!I25&lt;&gt;"",'Daily PnL Log'!I25,"")</f>
        <v>0</v>
      </c>
      <c r="J50" s="13">
        <f>IF('Daily PnL Log'!J25&lt;&gt;"",'Daily PnL Log'!J25,"")</f>
        <v>42102.499999999993</v>
      </c>
      <c r="K50" s="13">
        <f>IF('Daily PnL Log'!K25&lt;&gt;"",'Daily PnL Log'!K25,"")</f>
        <v>-220.4</v>
      </c>
      <c r="L50" s="13">
        <f>IF('Daily PnL Log'!L25&lt;&gt;"",'Daily PnL Log'!L25,"")</f>
        <v>-506.92</v>
      </c>
      <c r="M50" s="13">
        <f>IF('Daily PnL Log'!M25&lt;&gt;"",'Daily PnL Log'!M25,"")</f>
        <v>-727.32</v>
      </c>
      <c r="N50" s="13">
        <f>IF('Daily PnL Log'!N25&lt;&gt;"",'Daily PnL Log'!N25,"")</f>
        <v>41375.179999999993</v>
      </c>
      <c r="O50" s="13">
        <f t="shared" ref="O50:U50" si="1">C50</f>
        <v>40106.199999999997</v>
      </c>
      <c r="P50" s="13">
        <f t="shared" si="1"/>
        <v>-4651</v>
      </c>
      <c r="Q50" s="13">
        <f t="shared" si="1"/>
        <v>-10541.7</v>
      </c>
      <c r="R50" s="13">
        <f t="shared" si="1"/>
        <v>3772.2</v>
      </c>
      <c r="S50" s="13">
        <f t="shared" si="1"/>
        <v>21673.7</v>
      </c>
      <c r="T50" s="13">
        <f t="shared" si="1"/>
        <v>-8256.9</v>
      </c>
      <c r="U50" s="13">
        <f t="shared" si="1"/>
        <v>0</v>
      </c>
      <c r="V50" s="13">
        <f>SUM(O50:T50)</f>
        <v>42102.499999999993</v>
      </c>
      <c r="W50" s="13">
        <f>IF('Daily PnL Log'!W25&lt;&gt;"",'Daily PnL Log'!W25,"")</f>
        <v>574028</v>
      </c>
      <c r="X50" s="15">
        <f>IF('Daily PnL Log'!X25&lt;&gt;"",'Daily PnL Log'!X25,"")</f>
        <v>7.2078679088824926E-2</v>
      </c>
      <c r="Y50" s="13">
        <f>IF('Daily PnL Log'!Y25&lt;&gt;"",'Daily PnL Log'!Y25,"")</f>
        <v>-530.95000000000005</v>
      </c>
      <c r="Z50" s="13">
        <f>IF('Daily PnL Log'!AA25&lt;&gt;"",'Daily PnL Log'!AA25,"")</f>
        <v>-429540.44</v>
      </c>
      <c r="AA50" s="13">
        <f>IF('Daily PnL Log'!AC25&lt;&gt;"",'Daily PnL Log'!AC25,"")</f>
        <v>86079.43</v>
      </c>
    </row>
    <row r="51" spans="1:27" x14ac:dyDescent="0.25">
      <c r="A51" s="48" t="str">
        <f t="shared" ref="A51:A114" si="2">TEXT(B51,"mmm")</f>
        <v>Jan</v>
      </c>
      <c r="B51" s="2">
        <f>'Daily PnL Log'!B26</f>
        <v>44201</v>
      </c>
      <c r="C51" s="11">
        <f>IF('Daily PnL Log'!C26&lt;&gt;"",'Daily PnL Log'!C26,"")</f>
        <v>-3994.5</v>
      </c>
      <c r="D51" s="11">
        <f>IF('Daily PnL Log'!D26&lt;&gt;"",'Daily PnL Log'!D26,"")</f>
        <v>-1153.7</v>
      </c>
      <c r="E51" s="11">
        <f>IF('Daily PnL Log'!E26&lt;&gt;"",'Daily PnL Log'!E26,"")</f>
        <v>-23510.7</v>
      </c>
      <c r="F51" s="11">
        <f>IF('Daily PnL Log'!F26&lt;&gt;"",'Daily PnL Log'!F26,"")</f>
        <v>-13806.8</v>
      </c>
      <c r="G51" s="11">
        <f>IF('Daily PnL Log'!G26&lt;&gt;"",'Daily PnL Log'!G26,"")</f>
        <v>45942.7</v>
      </c>
      <c r="H51" s="11">
        <f>IF('Daily PnL Log'!H26&lt;&gt;"",'Daily PnL Log'!H26,"")</f>
        <v>1625.2</v>
      </c>
      <c r="I51" s="11">
        <f>IF('Daily PnL Log'!I26&lt;&gt;"",'Daily PnL Log'!I26,"")</f>
        <v>0</v>
      </c>
      <c r="J51" s="11">
        <f>IF('Daily PnL Log'!J26&lt;&gt;"",'Daily PnL Log'!J26,"")</f>
        <v>5102.2</v>
      </c>
      <c r="K51" s="11">
        <f>IF('Daily PnL Log'!K26&lt;&gt;"",'Daily PnL Log'!K26,"")</f>
        <v>-335.6</v>
      </c>
      <c r="L51" s="11">
        <f>IF('Daily PnL Log'!L26&lt;&gt;"",'Daily PnL Log'!L26,"")</f>
        <v>-771.88</v>
      </c>
      <c r="M51" s="11">
        <f>IF('Daily PnL Log'!M26&lt;&gt;"",'Daily PnL Log'!M26,"")</f>
        <v>-1107.48</v>
      </c>
      <c r="N51" s="11">
        <f>IF('Daily PnL Log'!N26&lt;&gt;"",'Daily PnL Log'!N26,"")</f>
        <v>3994.72</v>
      </c>
      <c r="O51" s="11">
        <f t="shared" ref="O51:V53" si="3">IF(C51&lt;&gt;"",O50+C51,"")</f>
        <v>36111.699999999997</v>
      </c>
      <c r="P51" s="11">
        <f t="shared" si="3"/>
        <v>-5804.7</v>
      </c>
      <c r="Q51" s="11">
        <f t="shared" si="3"/>
        <v>-34052.400000000001</v>
      </c>
      <c r="R51" s="11">
        <f t="shared" si="3"/>
        <v>-10034.599999999999</v>
      </c>
      <c r="S51" s="11">
        <f t="shared" si="3"/>
        <v>67616.399999999994</v>
      </c>
      <c r="T51" s="11">
        <f t="shared" si="3"/>
        <v>-6631.7</v>
      </c>
      <c r="U51" s="11">
        <f t="shared" si="3"/>
        <v>0</v>
      </c>
      <c r="V51" s="11">
        <f t="shared" si="3"/>
        <v>47204.69999999999</v>
      </c>
      <c r="W51" s="11">
        <f>IF('Daily PnL Log'!W26&lt;&gt;"",'Daily PnL Log'!W26,"")</f>
        <v>505650</v>
      </c>
      <c r="X51" s="16">
        <f>IF('Daily PnL Log'!X26&lt;&gt;"",'Daily PnL Log'!X26,"")</f>
        <v>7.9001681004647484E-3</v>
      </c>
      <c r="Y51" s="11" t="str">
        <f>IF('Daily PnL Log'!Y26&lt;&gt;"",'Daily PnL Log'!Y26,"")</f>
        <v/>
      </c>
      <c r="Z51" s="11" t="str">
        <f>IF('Daily PnL Log'!AA26&lt;&gt;"",'Daily PnL Log'!AA26,"")</f>
        <v/>
      </c>
      <c r="AA51" s="11">
        <f>IF('Daily PnL Log'!AC26&lt;&gt;"",'Daily PnL Log'!AC26,"")</f>
        <v>62202.7</v>
      </c>
    </row>
    <row r="52" spans="1:27" x14ac:dyDescent="0.25">
      <c r="A52" s="47" t="str">
        <f t="shared" si="2"/>
        <v>Jan</v>
      </c>
      <c r="B52" s="14">
        <f>'Daily PnL Log'!B27</f>
        <v>44202</v>
      </c>
      <c r="C52" s="13">
        <f>IF('Daily PnL Log'!C27&lt;&gt;"",'Daily PnL Log'!C27,"")</f>
        <v>6693.5</v>
      </c>
      <c r="D52" s="13">
        <f>IF('Daily PnL Log'!D27&lt;&gt;"",'Daily PnL Log'!D27,"")</f>
        <v>-5655.6</v>
      </c>
      <c r="E52" s="13">
        <f>IF('Daily PnL Log'!E27&lt;&gt;"",'Daily PnL Log'!E27,"")</f>
        <v>22539.200000000001</v>
      </c>
      <c r="F52" s="13">
        <f>IF('Daily PnL Log'!F27&lt;&gt;"",'Daily PnL Log'!F27,"")</f>
        <v>22857.4</v>
      </c>
      <c r="G52" s="13">
        <f>IF('Daily PnL Log'!G27&lt;&gt;"",'Daily PnL Log'!G27,"")</f>
        <v>-1768.8</v>
      </c>
      <c r="H52" s="13">
        <f>IF('Daily PnL Log'!H27&lt;&gt;"",'Daily PnL Log'!H27,"")</f>
        <v>7479.6</v>
      </c>
      <c r="I52" s="13">
        <f>IF('Daily PnL Log'!I27&lt;&gt;"",'Daily PnL Log'!I27,"")</f>
        <v>0</v>
      </c>
      <c r="J52" s="13">
        <f>IF('Daily PnL Log'!J27&lt;&gt;"",'Daily PnL Log'!J27,"")</f>
        <v>52145.299999999996</v>
      </c>
      <c r="K52" s="13">
        <f>IF('Daily PnL Log'!K27&lt;&gt;"",'Daily PnL Log'!K27,"")</f>
        <v>-324.10000000000002</v>
      </c>
      <c r="L52" s="13">
        <f>IF('Daily PnL Log'!L27&lt;&gt;"",'Daily PnL Log'!L27,"")</f>
        <v>-745.43</v>
      </c>
      <c r="M52" s="13">
        <f>IF('Daily PnL Log'!M27&lt;&gt;"",'Daily PnL Log'!M27,"")</f>
        <v>-1069.53</v>
      </c>
      <c r="N52" s="13">
        <f>IF('Daily PnL Log'!N27&lt;&gt;"",'Daily PnL Log'!N27,"")</f>
        <v>51075.77</v>
      </c>
      <c r="O52" s="13">
        <f t="shared" si="3"/>
        <v>42805.2</v>
      </c>
      <c r="P52" s="13">
        <f t="shared" si="3"/>
        <v>-11460.3</v>
      </c>
      <c r="Q52" s="13">
        <f t="shared" si="3"/>
        <v>-11513.2</v>
      </c>
      <c r="R52" s="13">
        <f t="shared" si="3"/>
        <v>12822.800000000003</v>
      </c>
      <c r="S52" s="13">
        <f t="shared" si="3"/>
        <v>65847.599999999991</v>
      </c>
      <c r="T52" s="13">
        <f t="shared" si="3"/>
        <v>847.90000000000055</v>
      </c>
      <c r="U52" s="13">
        <f t="shared" si="3"/>
        <v>0</v>
      </c>
      <c r="V52" s="13">
        <f t="shared" si="3"/>
        <v>99349.999999999985</v>
      </c>
      <c r="W52" s="13">
        <f>IF('Daily PnL Log'!W27&lt;&gt;"",'Daily PnL Log'!W27,"")</f>
        <v>633885</v>
      </c>
      <c r="X52" s="15">
        <f>IF('Daily PnL Log'!X27&lt;&gt;"",'Daily PnL Log'!X27,"")</f>
        <v>8.0575766897781134E-2</v>
      </c>
      <c r="Y52" s="13" t="str">
        <f>IF('Daily PnL Log'!Y27&lt;&gt;"",'Daily PnL Log'!Y27,"")</f>
        <v/>
      </c>
      <c r="Z52" s="13" t="str">
        <f>IF('Daily PnL Log'!AA27&lt;&gt;"",'Daily PnL Log'!AA27,"")</f>
        <v/>
      </c>
      <c r="AA52" s="13">
        <f>IF('Daily PnL Log'!AC27&lt;&gt;"",'Daily PnL Log'!AC27,"")</f>
        <v>115572.92</v>
      </c>
    </row>
    <row r="53" spans="1:27" x14ac:dyDescent="0.25">
      <c r="A53" s="48" t="str">
        <f t="shared" si="2"/>
        <v>Jan</v>
      </c>
      <c r="B53" s="2">
        <f>'Daily PnL Log'!B28</f>
        <v>44203</v>
      </c>
      <c r="C53" s="11">
        <f>IF('Daily PnL Log'!C28&lt;&gt;"",'Daily PnL Log'!C28,"")</f>
        <v>5089.3</v>
      </c>
      <c r="D53" s="11">
        <f>IF('Daily PnL Log'!D28&lt;&gt;"",'Daily PnL Log'!D28,"")</f>
        <v>-6030.9</v>
      </c>
      <c r="E53" s="11">
        <f>IF('Daily PnL Log'!E28&lt;&gt;"",'Daily PnL Log'!E28,"")</f>
        <v>-7999.4</v>
      </c>
      <c r="F53" s="11">
        <f>IF('Daily PnL Log'!F28&lt;&gt;"",'Daily PnL Log'!F28,"")</f>
        <v>-6418.3</v>
      </c>
      <c r="G53" s="11">
        <f>IF('Daily PnL Log'!G28&lt;&gt;"",'Daily PnL Log'!G28,"")</f>
        <v>-1716.8</v>
      </c>
      <c r="H53" s="11">
        <f>IF('Daily PnL Log'!H28&lt;&gt;"",'Daily PnL Log'!H28,"")</f>
        <v>8477.2999999999993</v>
      </c>
      <c r="I53" s="11">
        <f>IF('Daily PnL Log'!I28&lt;&gt;"",'Daily PnL Log'!I28,"")</f>
        <v>0</v>
      </c>
      <c r="J53" s="11">
        <f>IF('Daily PnL Log'!J28&lt;&gt;"",'Daily PnL Log'!J28,"")</f>
        <v>-8598.7999999999993</v>
      </c>
      <c r="K53" s="11">
        <f>IF('Daily PnL Log'!K28&lt;&gt;"",'Daily PnL Log'!K28,"")</f>
        <v>-336.2</v>
      </c>
      <c r="L53" s="11">
        <f>IF('Daily PnL Log'!L28&lt;&gt;"",'Daily PnL Log'!L28,"")</f>
        <v>-773.26</v>
      </c>
      <c r="M53" s="11">
        <f>IF('Daily PnL Log'!M28&lt;&gt;"",'Daily PnL Log'!M28,"")</f>
        <v>-1109.46</v>
      </c>
      <c r="N53" s="11">
        <f>IF('Daily PnL Log'!N28&lt;&gt;"",'Daily PnL Log'!N28,"")</f>
        <v>-9708.2599999999984</v>
      </c>
      <c r="O53" s="11">
        <f t="shared" si="3"/>
        <v>47894.5</v>
      </c>
      <c r="P53" s="11">
        <f t="shared" si="3"/>
        <v>-17491.199999999997</v>
      </c>
      <c r="Q53" s="11">
        <f t="shared" si="3"/>
        <v>-19512.599999999999</v>
      </c>
      <c r="R53" s="11">
        <f t="shared" si="3"/>
        <v>6404.5000000000027</v>
      </c>
      <c r="S53" s="11">
        <f t="shared" si="3"/>
        <v>64130.799999999988</v>
      </c>
      <c r="T53" s="11">
        <f t="shared" si="3"/>
        <v>9325.2000000000007</v>
      </c>
      <c r="U53" s="11">
        <f t="shared" si="3"/>
        <v>0</v>
      </c>
      <c r="V53" s="11">
        <f t="shared" si="3"/>
        <v>90751.199999999983</v>
      </c>
      <c r="W53" s="11">
        <f>IF('Daily PnL Log'!W28&lt;&gt;"",'Daily PnL Log'!W28,"")</f>
        <v>702318</v>
      </c>
      <c r="X53" s="16">
        <f>IF('Daily PnL Log'!X28&lt;&gt;"",'Daily PnL Log'!X28,"")</f>
        <v>-1.3823168422281642E-2</v>
      </c>
      <c r="Y53" s="11" t="str">
        <f>IF('Daily PnL Log'!Y28&lt;&gt;"",'Daily PnL Log'!Y28,"")</f>
        <v/>
      </c>
      <c r="Z53" s="11" t="str">
        <f>IF('Daily PnL Log'!AA28&lt;&gt;"",'Daily PnL Log'!AA28,"")</f>
        <v/>
      </c>
      <c r="AA53" s="11">
        <f>IF('Daily PnL Log'!AC28&lt;&gt;"",'Daily PnL Log'!AC28,"")</f>
        <v>146918.21</v>
      </c>
    </row>
    <row r="54" spans="1:27" x14ac:dyDescent="0.25">
      <c r="A54" s="47" t="str">
        <f t="shared" si="2"/>
        <v>Jan</v>
      </c>
      <c r="B54" s="14">
        <f>'Daily PnL Log'!B29</f>
        <v>44204</v>
      </c>
      <c r="C54" s="13">
        <f>IF('Daily PnL Log'!C29&lt;&gt;"",'Daily PnL Log'!C29,"")</f>
        <v>11189.4</v>
      </c>
      <c r="D54" s="13">
        <f>IF('Daily PnL Log'!D29&lt;&gt;"",'Daily PnL Log'!D29,"")</f>
        <v>-451.2</v>
      </c>
      <c r="E54" s="13">
        <f>IF('Daily PnL Log'!E29&lt;&gt;"",'Daily PnL Log'!E29,"")</f>
        <v>9589.1</v>
      </c>
      <c r="F54" s="13">
        <f>IF('Daily PnL Log'!F29&lt;&gt;"",'Daily PnL Log'!F29,"")</f>
        <v>2755.3</v>
      </c>
      <c r="G54" s="13">
        <f>IF('Daily PnL Log'!G29&lt;&gt;"",'Daily PnL Log'!G29,"")</f>
        <v>-8017.4</v>
      </c>
      <c r="H54" s="13">
        <f>IF('Daily PnL Log'!H29&lt;&gt;"",'Daily PnL Log'!H29,"")</f>
        <v>-1840.8</v>
      </c>
      <c r="I54" s="13">
        <f>IF('Daily PnL Log'!I29&lt;&gt;"",'Daily PnL Log'!I29,"")</f>
        <v>0</v>
      </c>
      <c r="J54" s="13">
        <f>IF('Daily PnL Log'!J29&lt;&gt;"",'Daily PnL Log'!J29,"")</f>
        <v>13224.4</v>
      </c>
      <c r="K54" s="13">
        <f>IF('Daily PnL Log'!K29&lt;&gt;"",'Daily PnL Log'!K29,"")</f>
        <v>-331.2</v>
      </c>
      <c r="L54" s="13">
        <f>IF('Daily PnL Log'!L29&lt;&gt;"",'Daily PnL Log'!L29,"")</f>
        <v>-761.76</v>
      </c>
      <c r="M54" s="13">
        <f>IF('Daily PnL Log'!M29&lt;&gt;"",'Daily PnL Log'!M29,"")</f>
        <v>-1092.96</v>
      </c>
      <c r="N54" s="13">
        <f>IF('Daily PnL Log'!N29&lt;&gt;"",'Daily PnL Log'!N29,"")</f>
        <v>12131.439999999999</v>
      </c>
      <c r="O54" s="13">
        <f t="shared" ref="O54:O117" si="4">IF(C54&lt;&gt;"",O53+C54,"")</f>
        <v>59083.9</v>
      </c>
      <c r="P54" s="13">
        <f t="shared" ref="P54:P117" si="5">IF(D54&lt;&gt;"",P53+D54,"")</f>
        <v>-17942.399999999998</v>
      </c>
      <c r="Q54" s="13">
        <f t="shared" ref="Q54:Q117" si="6">IF(E54&lt;&gt;"",Q53+E54,"")</f>
        <v>-9923.4999999999982</v>
      </c>
      <c r="R54" s="13">
        <f t="shared" ref="R54:R117" si="7">IF(F54&lt;&gt;"",R53+F54,"")</f>
        <v>9159.8000000000029</v>
      </c>
      <c r="S54" s="13">
        <f t="shared" ref="S54:S117" si="8">IF(G54&lt;&gt;"",S53+G54,"")</f>
        <v>56113.399999999987</v>
      </c>
      <c r="T54" s="13">
        <f t="shared" ref="T54:T117" si="9">IF(H54&lt;&gt;"",T53+H54,"")</f>
        <v>7484.4000000000005</v>
      </c>
      <c r="U54" s="13">
        <f t="shared" ref="U54:U117" si="10">IF(I54&lt;&gt;"",U53+I54,"")</f>
        <v>0</v>
      </c>
      <c r="V54" s="13">
        <f t="shared" ref="V54:V117" si="11">IF(J54&lt;&gt;"",V53+J54,"")</f>
        <v>103975.59999999998</v>
      </c>
      <c r="W54" s="13">
        <f>IF('Daily PnL Log'!W29&lt;&gt;"",'Daily PnL Log'!W29,"")</f>
        <v>555070</v>
      </c>
      <c r="X54" s="15">
        <f>IF('Daily PnL Log'!X29&lt;&gt;"",'Daily PnL Log'!X29,"")</f>
        <v>2.1855693876448014E-2</v>
      </c>
      <c r="Y54" s="13" t="str">
        <f>IF('Daily PnL Log'!Y29&lt;&gt;"",'Daily PnL Log'!Y29,"")</f>
        <v/>
      </c>
      <c r="Z54" s="13" t="str">
        <f>IF('Daily PnL Log'!AA29&lt;&gt;"",'Daily PnL Log'!AA29,"")</f>
        <v/>
      </c>
      <c r="AA54" s="13">
        <f>IF('Daily PnL Log'!AC29&lt;&gt;"",'Daily PnL Log'!AC29,"")</f>
        <v>109764</v>
      </c>
    </row>
    <row r="55" spans="1:27" x14ac:dyDescent="0.25">
      <c r="A55" s="48" t="str">
        <f t="shared" si="2"/>
        <v>Jan</v>
      </c>
      <c r="B55" s="2">
        <f>'Daily PnL Log'!B30</f>
        <v>44207</v>
      </c>
      <c r="C55" s="11">
        <f>IF('Daily PnL Log'!C30&lt;&gt;"",'Daily PnL Log'!C30,"")</f>
        <v>13145.7</v>
      </c>
      <c r="D55" s="11">
        <f>IF('Daily PnL Log'!D30&lt;&gt;"",'Daily PnL Log'!D30,"")</f>
        <v>13628.5</v>
      </c>
      <c r="E55" s="11">
        <f>IF('Daily PnL Log'!E30&lt;&gt;"",'Daily PnL Log'!E30,"")</f>
        <v>-8993</v>
      </c>
      <c r="F55" s="11">
        <f>IF('Daily PnL Log'!F30&lt;&gt;"",'Daily PnL Log'!F30,"")</f>
        <v>30199.3</v>
      </c>
      <c r="G55" s="11">
        <f>IF('Daily PnL Log'!G30&lt;&gt;"",'Daily PnL Log'!G30,"")</f>
        <v>-16084.2</v>
      </c>
      <c r="H55" s="11">
        <f>IF('Daily PnL Log'!H30&lt;&gt;"",'Daily PnL Log'!H30,"")</f>
        <v>-32458</v>
      </c>
      <c r="I55" s="11">
        <f>IF('Daily PnL Log'!I30&lt;&gt;"",'Daily PnL Log'!I30,"")</f>
        <v>0</v>
      </c>
      <c r="J55" s="11">
        <f>IF('Daily PnL Log'!J30&lt;&gt;"",'Daily PnL Log'!J30,"")</f>
        <v>-561.70000000000073</v>
      </c>
      <c r="K55" s="11">
        <f>IF('Daily PnL Log'!K30&lt;&gt;"",'Daily PnL Log'!K30,"")</f>
        <v>-443.9</v>
      </c>
      <c r="L55" s="11">
        <f>IF('Daily PnL Log'!L30&lt;&gt;"",'Daily PnL Log'!L30,"")</f>
        <v>-1020.97</v>
      </c>
      <c r="M55" s="11">
        <f>IF('Daily PnL Log'!M30&lt;&gt;"",'Daily PnL Log'!M30,"")</f>
        <v>-1464.87</v>
      </c>
      <c r="N55" s="11">
        <f>IF('Daily PnL Log'!N30&lt;&gt;"",'Daily PnL Log'!N30,"")</f>
        <v>-2026.5700000000006</v>
      </c>
      <c r="O55" s="11">
        <f t="shared" si="4"/>
        <v>72229.600000000006</v>
      </c>
      <c r="P55" s="11">
        <f t="shared" si="5"/>
        <v>-4313.8999999999978</v>
      </c>
      <c r="Q55" s="11">
        <f t="shared" si="6"/>
        <v>-18916.5</v>
      </c>
      <c r="R55" s="11">
        <f t="shared" si="7"/>
        <v>39359.100000000006</v>
      </c>
      <c r="S55" s="11">
        <f t="shared" si="8"/>
        <v>40029.199999999983</v>
      </c>
      <c r="T55" s="11">
        <f t="shared" si="9"/>
        <v>-24973.599999999999</v>
      </c>
      <c r="U55" s="11">
        <f t="shared" si="10"/>
        <v>0</v>
      </c>
      <c r="V55" s="11">
        <f t="shared" si="11"/>
        <v>103413.89999999998</v>
      </c>
      <c r="W55" s="11">
        <f>IF('Daily PnL Log'!W30&lt;&gt;"",'Daily PnL Log'!W30,"")</f>
        <v>579176</v>
      </c>
      <c r="X55" s="16">
        <f>IF('Daily PnL Log'!X30&lt;&gt;"",'Daily PnL Log'!X30,"")</f>
        <v>-3.4990572813790636E-3</v>
      </c>
      <c r="Y55" s="11">
        <f>IF('Daily PnL Log'!Y30&lt;&gt;"",'Daily PnL Log'!Y30,"")</f>
        <v>-1388.53</v>
      </c>
      <c r="Z55" s="11" t="str">
        <f>IF('Daily PnL Log'!AA30&lt;&gt;"",'Daily PnL Log'!AA30,"")</f>
        <v/>
      </c>
      <c r="AA55" s="11">
        <f>IF('Daily PnL Log'!AC30&lt;&gt;"",'Daily PnL Log'!AC30,"")</f>
        <v>121639.38</v>
      </c>
    </row>
    <row r="56" spans="1:27" x14ac:dyDescent="0.25">
      <c r="A56" s="47" t="str">
        <f t="shared" si="2"/>
        <v>Jan</v>
      </c>
      <c r="B56" s="14">
        <f>'Daily PnL Log'!B31</f>
        <v>44208</v>
      </c>
      <c r="C56" s="13">
        <f>IF('Daily PnL Log'!C31&lt;&gt;"",'Daily PnL Log'!C31,"")</f>
        <v>-14581.6</v>
      </c>
      <c r="D56" s="13">
        <f>IF('Daily PnL Log'!D31&lt;&gt;"",'Daily PnL Log'!D31,"")</f>
        <v>9798.6</v>
      </c>
      <c r="E56" s="13">
        <f>IF('Daily PnL Log'!E31&lt;&gt;"",'Daily PnL Log'!E31,"")</f>
        <v>1109.5</v>
      </c>
      <c r="F56" s="13">
        <f>IF('Daily PnL Log'!F31&lt;&gt;"",'Daily PnL Log'!F31,"")</f>
        <v>11221.4</v>
      </c>
      <c r="G56" s="13">
        <f>IF('Daily PnL Log'!G31&lt;&gt;"",'Daily PnL Log'!G31,"")</f>
        <v>65911.7</v>
      </c>
      <c r="H56" s="13">
        <f>IF('Daily PnL Log'!H31&lt;&gt;"",'Daily PnL Log'!H31,"")</f>
        <v>-9798.5</v>
      </c>
      <c r="I56" s="13">
        <f>IF('Daily PnL Log'!I31&lt;&gt;"",'Daily PnL Log'!I31,"")</f>
        <v>0</v>
      </c>
      <c r="J56" s="13">
        <f>IF('Daily PnL Log'!J31&lt;&gt;"",'Daily PnL Log'!J31,"")</f>
        <v>63661.099999999991</v>
      </c>
      <c r="K56" s="13">
        <f>IF('Daily PnL Log'!K31&lt;&gt;"",'Daily PnL Log'!K31,"")</f>
        <v>-392.7</v>
      </c>
      <c r="L56" s="13">
        <f>IF('Daily PnL Log'!L31&lt;&gt;"",'Daily PnL Log'!L31,"")</f>
        <v>-903.21</v>
      </c>
      <c r="M56" s="13">
        <f>IF('Daily PnL Log'!M31&lt;&gt;"",'Daily PnL Log'!M31,"")</f>
        <v>-1295.9100000000001</v>
      </c>
      <c r="N56" s="13">
        <f>IF('Daily PnL Log'!N31&lt;&gt;"",'Daily PnL Log'!N31,"")</f>
        <v>62365.189999999988</v>
      </c>
      <c r="O56" s="13">
        <f t="shared" si="4"/>
        <v>57648.000000000007</v>
      </c>
      <c r="P56" s="13">
        <f t="shared" si="5"/>
        <v>5484.7000000000025</v>
      </c>
      <c r="Q56" s="13">
        <f t="shared" si="6"/>
        <v>-17807</v>
      </c>
      <c r="R56" s="13">
        <f t="shared" si="7"/>
        <v>50580.500000000007</v>
      </c>
      <c r="S56" s="13">
        <f t="shared" si="8"/>
        <v>105940.89999999998</v>
      </c>
      <c r="T56" s="13">
        <f t="shared" si="9"/>
        <v>-34772.1</v>
      </c>
      <c r="U56" s="13">
        <f t="shared" si="10"/>
        <v>0</v>
      </c>
      <c r="V56" s="13">
        <f t="shared" si="11"/>
        <v>167074.99999999997</v>
      </c>
      <c r="W56" s="13">
        <f>IF('Daily PnL Log'!W31&lt;&gt;"",'Daily PnL Log'!W31,"")</f>
        <v>593466</v>
      </c>
      <c r="X56" s="15">
        <f>IF('Daily PnL Log'!X31&lt;&gt;"",'Daily PnL Log'!X31,"")</f>
        <v>0.1050863739456009</v>
      </c>
      <c r="Y56" s="13">
        <f>IF('Daily PnL Log'!Y31&lt;&gt;"",'Daily PnL Log'!Y31,"")</f>
        <v>-125</v>
      </c>
      <c r="Z56" s="13" t="str">
        <f>IF('Daily PnL Log'!AA31&lt;&gt;"",'Daily PnL Log'!AA31,"")</f>
        <v/>
      </c>
      <c r="AA56" s="13">
        <f>IF('Daily PnL Log'!AC31&lt;&gt;"",'Daily PnL Log'!AC31,"")</f>
        <v>-54154.03</v>
      </c>
    </row>
    <row r="57" spans="1:27" x14ac:dyDescent="0.25">
      <c r="A57" s="48" t="str">
        <f t="shared" si="2"/>
        <v>Jan</v>
      </c>
      <c r="B57" s="2">
        <f>'Daily PnL Log'!B32</f>
        <v>44209</v>
      </c>
      <c r="C57" s="11">
        <f>IF('Daily PnL Log'!C32&lt;&gt;"",'Daily PnL Log'!C32,"")</f>
        <v>55269.3</v>
      </c>
      <c r="D57" s="11">
        <f>IF('Daily PnL Log'!D32&lt;&gt;"",'Daily PnL Log'!D32,"")</f>
        <v>-16230</v>
      </c>
      <c r="E57" s="11">
        <f>IF('Daily PnL Log'!E32&lt;&gt;"",'Daily PnL Log'!E32,"")</f>
        <v>-652.29999999999995</v>
      </c>
      <c r="F57" s="11">
        <f>IF('Daily PnL Log'!F32&lt;&gt;"",'Daily PnL Log'!F32,"")</f>
        <v>10492.2</v>
      </c>
      <c r="G57" s="11">
        <f>IF('Daily PnL Log'!G32&lt;&gt;"",'Daily PnL Log'!G32,"")</f>
        <v>24637</v>
      </c>
      <c r="H57" s="11">
        <f>IF('Daily PnL Log'!H32&lt;&gt;"",'Daily PnL Log'!H32,"")</f>
        <v>-1563.5</v>
      </c>
      <c r="I57" s="11">
        <f>IF('Daily PnL Log'!I32&lt;&gt;"",'Daily PnL Log'!I32,"")</f>
        <v>0</v>
      </c>
      <c r="J57" s="11">
        <f>IF('Daily PnL Log'!J32&lt;&gt;"",'Daily PnL Log'!J32,"")</f>
        <v>71952.7</v>
      </c>
      <c r="K57" s="11">
        <f>IF('Daily PnL Log'!K32&lt;&gt;"",'Daily PnL Log'!K32,"")</f>
        <v>-830.5</v>
      </c>
      <c r="L57" s="11">
        <f>IF('Daily PnL Log'!L32&lt;&gt;"",'Daily PnL Log'!L32,"")</f>
        <v>-1910.12</v>
      </c>
      <c r="M57" s="11">
        <f>IF('Daily PnL Log'!M32&lt;&gt;"",'Daily PnL Log'!M32,"")</f>
        <v>-2740.62</v>
      </c>
      <c r="N57" s="11">
        <f>IF('Daily PnL Log'!N32&lt;&gt;"",'Daily PnL Log'!N32,"")</f>
        <v>69212.08</v>
      </c>
      <c r="O57" s="11">
        <f t="shared" si="4"/>
        <v>112917.30000000002</v>
      </c>
      <c r="P57" s="11">
        <f t="shared" si="5"/>
        <v>-10745.299999999997</v>
      </c>
      <c r="Q57" s="11">
        <f t="shared" si="6"/>
        <v>-18459.3</v>
      </c>
      <c r="R57" s="11">
        <f t="shared" si="7"/>
        <v>61072.700000000012</v>
      </c>
      <c r="S57" s="11">
        <f t="shared" si="8"/>
        <v>130577.89999999998</v>
      </c>
      <c r="T57" s="11">
        <f t="shared" si="9"/>
        <v>-36335.599999999999</v>
      </c>
      <c r="U57" s="11">
        <f t="shared" si="10"/>
        <v>0</v>
      </c>
      <c r="V57" s="11">
        <f t="shared" si="11"/>
        <v>239027.69999999995</v>
      </c>
      <c r="W57" s="11">
        <f>IF('Daily PnL Log'!W32&lt;&gt;"",'Daily PnL Log'!W32,"")</f>
        <v>418646</v>
      </c>
      <c r="X57" s="16">
        <f>IF('Daily PnL Log'!X32&lt;&gt;"",'Daily PnL Log'!X32,"")</f>
        <v>0.1653236385872551</v>
      </c>
      <c r="Y57" s="11" t="str">
        <f>IF('Daily PnL Log'!Y32&lt;&gt;"",'Daily PnL Log'!Y32,"")</f>
        <v/>
      </c>
      <c r="Z57" s="11" t="str">
        <f>IF('Daily PnL Log'!AA32&lt;&gt;"",'Daily PnL Log'!AA32,"")</f>
        <v/>
      </c>
      <c r="AA57" s="11">
        <f>IF('Daily PnL Log'!AC32&lt;&gt;"",'Daily PnL Log'!AC32,"")</f>
        <v>257737.1</v>
      </c>
    </row>
    <row r="58" spans="1:27" x14ac:dyDescent="0.25">
      <c r="A58" s="47" t="str">
        <f t="shared" si="2"/>
        <v>Jan</v>
      </c>
      <c r="B58" s="14">
        <f>'Daily PnL Log'!B33</f>
        <v>44210</v>
      </c>
      <c r="C58" s="13">
        <f>IF('Daily PnL Log'!C33&lt;&gt;"",'Daily PnL Log'!C33,"")</f>
        <v>-9365.9</v>
      </c>
      <c r="D58" s="13">
        <f>IF('Daily PnL Log'!D33&lt;&gt;"",'Daily PnL Log'!D33,"")</f>
        <v>5512.2</v>
      </c>
      <c r="E58" s="13">
        <f>IF('Daily PnL Log'!E33&lt;&gt;"",'Daily PnL Log'!E33,"")</f>
        <v>5121.6000000000004</v>
      </c>
      <c r="F58" s="13">
        <f>IF('Daily PnL Log'!F33&lt;&gt;"",'Daily PnL Log'!F33,"")</f>
        <v>20474.8</v>
      </c>
      <c r="G58" s="13">
        <f>IF('Daily PnL Log'!G33&lt;&gt;"",'Daily PnL Log'!G33,"")</f>
        <v>-9101.9</v>
      </c>
      <c r="H58" s="13">
        <f>IF('Daily PnL Log'!H33&lt;&gt;"",'Daily PnL Log'!H33,"")</f>
        <v>-5077.8999999999996</v>
      </c>
      <c r="I58" s="13">
        <f>IF('Daily PnL Log'!I33&lt;&gt;"",'Daily PnL Log'!I33,"")</f>
        <v>0</v>
      </c>
      <c r="J58" s="13">
        <f>IF('Daily PnL Log'!J33&lt;&gt;"",'Daily PnL Log'!J33,"")</f>
        <v>7562.9000000000015</v>
      </c>
      <c r="K58" s="13">
        <f>IF('Daily PnL Log'!K33&lt;&gt;"",'Daily PnL Log'!K33,"")</f>
        <v>-418.3</v>
      </c>
      <c r="L58" s="13">
        <f>IF('Daily PnL Log'!L33&lt;&gt;"",'Daily PnL Log'!L33,"")</f>
        <v>-961.25</v>
      </c>
      <c r="M58" s="13">
        <f>IF('Daily PnL Log'!M33&lt;&gt;"",'Daily PnL Log'!M33,"")</f>
        <v>-1379.55</v>
      </c>
      <c r="N58" s="13">
        <f>IF('Daily PnL Log'!N33&lt;&gt;"",'Daily PnL Log'!N33,"")</f>
        <v>6183.3500000000013</v>
      </c>
      <c r="O58" s="13">
        <f t="shared" si="4"/>
        <v>103551.40000000002</v>
      </c>
      <c r="P58" s="13">
        <f t="shared" si="5"/>
        <v>-5233.0999999999976</v>
      </c>
      <c r="Q58" s="13">
        <f t="shared" si="6"/>
        <v>-13337.699999999999</v>
      </c>
      <c r="R58" s="13">
        <f t="shared" si="7"/>
        <v>81547.500000000015</v>
      </c>
      <c r="S58" s="13">
        <f t="shared" si="8"/>
        <v>121475.99999999999</v>
      </c>
      <c r="T58" s="13">
        <f t="shared" si="9"/>
        <v>-41413.5</v>
      </c>
      <c r="U58" s="13">
        <f t="shared" si="10"/>
        <v>0</v>
      </c>
      <c r="V58" s="13">
        <f t="shared" si="11"/>
        <v>246590.59999999995</v>
      </c>
      <c r="W58" s="13">
        <f>IF('Daily PnL Log'!W33&lt;&gt;"",'Daily PnL Log'!W33,"")</f>
        <v>405870</v>
      </c>
      <c r="X58" s="15">
        <f>IF('Daily PnL Log'!X33&lt;&gt;"",'Daily PnL Log'!X33,"")</f>
        <v>1.5234804247665512E-2</v>
      </c>
      <c r="Y58" s="13" t="str">
        <f>IF('Daily PnL Log'!Y33&lt;&gt;"",'Daily PnL Log'!Y33,"")</f>
        <v/>
      </c>
      <c r="Z58" s="13" t="str">
        <f>IF('Daily PnL Log'!AA33&lt;&gt;"",'Daily PnL Log'!AA33,"")</f>
        <v/>
      </c>
      <c r="AA58" s="13">
        <f>IF('Daily PnL Log'!AC33&lt;&gt;"",'Daily PnL Log'!AC33,"")</f>
        <v>219076.3</v>
      </c>
    </row>
    <row r="59" spans="1:27" x14ac:dyDescent="0.25">
      <c r="A59" s="48" t="str">
        <f t="shared" si="2"/>
        <v>Jan</v>
      </c>
      <c r="B59" s="2">
        <f>'Daily PnL Log'!B34</f>
        <v>44211</v>
      </c>
      <c r="C59" s="11">
        <f>IF('Daily PnL Log'!C34&lt;&gt;"",'Daily PnL Log'!C34,"")</f>
        <v>25955</v>
      </c>
      <c r="D59" s="11">
        <f>IF('Daily PnL Log'!D34&lt;&gt;"",'Daily PnL Log'!D34,"")</f>
        <v>-18377</v>
      </c>
      <c r="E59" s="11">
        <f>IF('Daily PnL Log'!E34&lt;&gt;"",'Daily PnL Log'!E34,"")</f>
        <v>2888</v>
      </c>
      <c r="F59" s="11">
        <f>IF('Daily PnL Log'!F34&lt;&gt;"",'Daily PnL Log'!F34,"")</f>
        <v>-4839.5</v>
      </c>
      <c r="G59" s="11">
        <f>IF('Daily PnL Log'!G34&lt;&gt;"",'Daily PnL Log'!G34,"")</f>
        <v>-13182.5</v>
      </c>
      <c r="H59" s="11">
        <f>IF('Daily PnL Log'!H34&lt;&gt;"",'Daily PnL Log'!H34,"")</f>
        <v>7131.5</v>
      </c>
      <c r="I59" s="11">
        <f>IF('Daily PnL Log'!I34&lt;&gt;"",'Daily PnL Log'!I34,"")</f>
        <v>0</v>
      </c>
      <c r="J59" s="11">
        <f>IF('Daily PnL Log'!J34&lt;&gt;"",'Daily PnL Log'!J34,"")</f>
        <v>-424.5</v>
      </c>
      <c r="K59" s="11">
        <f>IF('Daily PnL Log'!K34&lt;&gt;"",'Daily PnL Log'!K34,"")</f>
        <v>-174.4</v>
      </c>
      <c r="L59" s="11">
        <f>IF('Daily PnL Log'!L34&lt;&gt;"",'Daily PnL Log'!L34,"")</f>
        <v>-400.67</v>
      </c>
      <c r="M59" s="11">
        <f>IF('Daily PnL Log'!M34&lt;&gt;"",'Daily PnL Log'!M34,"")</f>
        <v>-575.07000000000005</v>
      </c>
      <c r="N59" s="11">
        <f>IF('Daily PnL Log'!N34&lt;&gt;"",'Daily PnL Log'!N34,"")</f>
        <v>-999.57</v>
      </c>
      <c r="O59" s="11">
        <f t="shared" si="4"/>
        <v>129506.40000000002</v>
      </c>
      <c r="P59" s="11">
        <f t="shared" si="5"/>
        <v>-23610.1</v>
      </c>
      <c r="Q59" s="11">
        <f t="shared" si="6"/>
        <v>-10449.699999999999</v>
      </c>
      <c r="R59" s="11">
        <f t="shared" si="7"/>
        <v>76708.000000000015</v>
      </c>
      <c r="S59" s="11">
        <f t="shared" si="8"/>
        <v>108293.49999999999</v>
      </c>
      <c r="T59" s="11">
        <f t="shared" si="9"/>
        <v>-34282</v>
      </c>
      <c r="U59" s="11">
        <f t="shared" si="10"/>
        <v>0</v>
      </c>
      <c r="V59" s="11">
        <f t="shared" si="11"/>
        <v>246166.09999999995</v>
      </c>
      <c r="W59" s="11">
        <f>IF('Daily PnL Log'!W34&lt;&gt;"",'Daily PnL Log'!W34,"")</f>
        <v>424968</v>
      </c>
      <c r="X59" s="16">
        <f>IF('Daily PnL Log'!X34&lt;&gt;"",'Daily PnL Log'!X34,"")</f>
        <v>-2.3521065115491048E-3</v>
      </c>
      <c r="Y59" s="11" t="str">
        <f>IF('Daily PnL Log'!Y34&lt;&gt;"",'Daily PnL Log'!Y34,"")</f>
        <v/>
      </c>
      <c r="Z59" s="11" t="str">
        <f>IF('Daily PnL Log'!AA34&lt;&gt;"",'Daily PnL Log'!AA34,"")</f>
        <v/>
      </c>
      <c r="AA59" s="11">
        <f>IF('Daily PnL Log'!AC34&lt;&gt;"",'Daily PnL Log'!AC34,"")</f>
        <v>262855.48</v>
      </c>
    </row>
    <row r="60" spans="1:27" x14ac:dyDescent="0.25">
      <c r="A60" s="47" t="str">
        <f t="shared" si="2"/>
        <v>Jan</v>
      </c>
      <c r="B60" s="14">
        <f>'Daily PnL Log'!B35</f>
        <v>44215</v>
      </c>
      <c r="C60" s="13">
        <f>IF('Daily PnL Log'!C35&lt;&gt;"",'Daily PnL Log'!C35,"")</f>
        <v>19006.599999999999</v>
      </c>
      <c r="D60" s="13">
        <f>IF('Daily PnL Log'!D35&lt;&gt;"",'Daily PnL Log'!D35,"")</f>
        <v>-26003.3</v>
      </c>
      <c r="E60" s="13">
        <f>IF('Daily PnL Log'!E35&lt;&gt;"",'Daily PnL Log'!E35,"")</f>
        <v>5702.8</v>
      </c>
      <c r="F60" s="13">
        <f>IF('Daily PnL Log'!F35&lt;&gt;"",'Daily PnL Log'!F35,"")</f>
        <v>11697.2</v>
      </c>
      <c r="G60" s="13">
        <f>IF('Daily PnL Log'!G35&lt;&gt;"",'Daily PnL Log'!G35,"")</f>
        <v>3653.5</v>
      </c>
      <c r="H60" s="13">
        <f>IF('Daily PnL Log'!H35&lt;&gt;"",'Daily PnL Log'!H35,"")</f>
        <v>-8.9</v>
      </c>
      <c r="I60" s="13">
        <f>IF('Daily PnL Log'!I35&lt;&gt;"",'Daily PnL Log'!I35,"")</f>
        <v>0</v>
      </c>
      <c r="J60" s="13">
        <f>IF('Daily PnL Log'!J35&lt;&gt;"",'Daily PnL Log'!J35,"")</f>
        <v>14047.9</v>
      </c>
      <c r="K60" s="13">
        <f>IF('Daily PnL Log'!K35&lt;&gt;"",'Daily PnL Log'!K35,"")</f>
        <v>-347</v>
      </c>
      <c r="L60" s="13">
        <f>IF('Daily PnL Log'!L35&lt;&gt;"",'Daily PnL Log'!L35,"")</f>
        <v>-797.05</v>
      </c>
      <c r="M60" s="13">
        <f>IF('Daily PnL Log'!M35&lt;&gt;"",'Daily PnL Log'!M35,"")</f>
        <v>-1144.05</v>
      </c>
      <c r="N60" s="13">
        <f>IF('Daily PnL Log'!N35&lt;&gt;"",'Daily PnL Log'!N35,"")</f>
        <v>12903.85</v>
      </c>
      <c r="O60" s="13">
        <f t="shared" si="4"/>
        <v>148513.00000000003</v>
      </c>
      <c r="P60" s="13">
        <f t="shared" si="5"/>
        <v>-49613.399999999994</v>
      </c>
      <c r="Q60" s="13">
        <f t="shared" si="6"/>
        <v>-4746.8999999999987</v>
      </c>
      <c r="R60" s="13">
        <f t="shared" si="7"/>
        <v>88405.200000000012</v>
      </c>
      <c r="S60" s="13">
        <f t="shared" si="8"/>
        <v>111946.99999999999</v>
      </c>
      <c r="T60" s="13">
        <f t="shared" si="9"/>
        <v>-34290.9</v>
      </c>
      <c r="U60" s="13">
        <f t="shared" si="10"/>
        <v>0</v>
      </c>
      <c r="V60" s="13">
        <f t="shared" si="11"/>
        <v>260213.99999999994</v>
      </c>
      <c r="W60" s="13">
        <f>IF('Daily PnL Log'!W35&lt;&gt;"",'Daily PnL Log'!W35,"")</f>
        <v>419208</v>
      </c>
      <c r="X60" s="15">
        <f>IF('Daily PnL Log'!X35&lt;&gt;"",'Daily PnL Log'!X35,"")</f>
        <v>3.0781497490505908E-2</v>
      </c>
      <c r="Y60" s="13">
        <f>IF('Daily PnL Log'!Y35&lt;&gt;"",'Daily PnL Log'!Y35,"")</f>
        <v>-4134.38</v>
      </c>
      <c r="Z60" s="13" t="str">
        <f>IF('Daily PnL Log'!AA35&lt;&gt;"",'Daily PnL Log'!AA35,"")</f>
        <v/>
      </c>
      <c r="AA60" s="13">
        <f>IF('Daily PnL Log'!AC35&lt;&gt;"",'Daily PnL Log'!AC35,"")</f>
        <v>275659.68</v>
      </c>
    </row>
    <row r="61" spans="1:27" x14ac:dyDescent="0.25">
      <c r="A61" s="48" t="str">
        <f t="shared" si="2"/>
        <v>Jan</v>
      </c>
      <c r="B61" s="2">
        <f>'Daily PnL Log'!B36</f>
        <v>44216</v>
      </c>
      <c r="C61" s="11">
        <f>IF('Daily PnL Log'!C36&lt;&gt;"",'Daily PnL Log'!C36,"")</f>
        <v>-2612.5</v>
      </c>
      <c r="D61" s="11">
        <f>IF('Daily PnL Log'!D36&lt;&gt;"",'Daily PnL Log'!D36,"")</f>
        <v>9961.5</v>
      </c>
      <c r="E61" s="11">
        <f>IF('Daily PnL Log'!E36&lt;&gt;"",'Daily PnL Log'!E36,"")</f>
        <v>7842.6</v>
      </c>
      <c r="F61" s="11">
        <f>IF('Daily PnL Log'!F36&lt;&gt;"",'Daily PnL Log'!F36,"")</f>
        <v>-5937.8</v>
      </c>
      <c r="G61" s="11">
        <f>IF('Daily PnL Log'!G36&lt;&gt;"",'Daily PnL Log'!G36,"")</f>
        <v>24721.8</v>
      </c>
      <c r="H61" s="11">
        <f>IF('Daily PnL Log'!H36&lt;&gt;"",'Daily PnL Log'!H36,"")</f>
        <v>3396.5</v>
      </c>
      <c r="I61" s="11">
        <f>IF('Daily PnL Log'!I36&lt;&gt;"",'Daily PnL Log'!I36,"")</f>
        <v>0</v>
      </c>
      <c r="J61" s="11">
        <f>IF('Daily PnL Log'!J36&lt;&gt;"",'Daily PnL Log'!J36,"")</f>
        <v>37372.1</v>
      </c>
      <c r="K61" s="11">
        <f>IF('Daily PnL Log'!K36&lt;&gt;"",'Daily PnL Log'!K36,"")</f>
        <v>-307.89999999999998</v>
      </c>
      <c r="L61" s="11">
        <f>IF('Daily PnL Log'!L36&lt;&gt;"",'Daily PnL Log'!L36,"")</f>
        <v>-706.61</v>
      </c>
      <c r="M61" s="11">
        <f>IF('Daily PnL Log'!M36&lt;&gt;"",'Daily PnL Log'!M36,"")</f>
        <v>-1014.51</v>
      </c>
      <c r="N61" s="11">
        <f>IF('Daily PnL Log'!N36&lt;&gt;"",'Daily PnL Log'!N36,"")</f>
        <v>36357.589999999997</v>
      </c>
      <c r="O61" s="11">
        <f t="shared" si="4"/>
        <v>145900.50000000003</v>
      </c>
      <c r="P61" s="11">
        <f t="shared" si="5"/>
        <v>-39651.899999999994</v>
      </c>
      <c r="Q61" s="11">
        <f t="shared" si="6"/>
        <v>3095.7000000000016</v>
      </c>
      <c r="R61" s="11">
        <f t="shared" si="7"/>
        <v>82467.400000000009</v>
      </c>
      <c r="S61" s="11">
        <f t="shared" si="8"/>
        <v>136668.79999999999</v>
      </c>
      <c r="T61" s="11">
        <f t="shared" si="9"/>
        <v>-30894.400000000001</v>
      </c>
      <c r="U61" s="11">
        <f t="shared" si="10"/>
        <v>0</v>
      </c>
      <c r="V61" s="11">
        <f t="shared" si="11"/>
        <v>297586.09999999992</v>
      </c>
      <c r="W61" s="11">
        <f>IF('Daily PnL Log'!W36&lt;&gt;"",'Daily PnL Log'!W36,"")</f>
        <v>564346</v>
      </c>
      <c r="X61" s="16">
        <f>IF('Daily PnL Log'!X36&lt;&gt;"",'Daily PnL Log'!X36,"")</f>
        <v>6.4424289354403141E-2</v>
      </c>
      <c r="Y61" s="11" t="str">
        <f>IF('Daily PnL Log'!Y36&lt;&gt;"",'Daily PnL Log'!Y36,"")</f>
        <v/>
      </c>
      <c r="Z61" s="11" t="str">
        <f>IF('Daily PnL Log'!AA36&lt;&gt;"",'Daily PnL Log'!AA36,"")</f>
        <v/>
      </c>
      <c r="AA61" s="11">
        <f>IF('Daily PnL Log'!AC36&lt;&gt;"",'Daily PnL Log'!AC36,"")</f>
        <v>319597.67</v>
      </c>
    </row>
    <row r="62" spans="1:27" x14ac:dyDescent="0.25">
      <c r="A62" s="47" t="str">
        <f t="shared" si="2"/>
        <v>Jan</v>
      </c>
      <c r="B62" s="14">
        <f>'Daily PnL Log'!B37</f>
        <v>44217</v>
      </c>
      <c r="C62" s="13">
        <f>IF('Daily PnL Log'!C37&lt;&gt;"",'Daily PnL Log'!C37,"")</f>
        <v>9209.9</v>
      </c>
      <c r="D62" s="13">
        <f>IF('Daily PnL Log'!D37&lt;&gt;"",'Daily PnL Log'!D37,"")</f>
        <v>2946.1</v>
      </c>
      <c r="E62" s="13">
        <f>IF('Daily PnL Log'!E37&lt;&gt;"",'Daily PnL Log'!E37,"")</f>
        <v>-12528.9</v>
      </c>
      <c r="F62" s="13">
        <f>IF('Daily PnL Log'!F37&lt;&gt;"",'Daily PnL Log'!F37,"")</f>
        <v>23075</v>
      </c>
      <c r="G62" s="13">
        <f>IF('Daily PnL Log'!G37&lt;&gt;"",'Daily PnL Log'!G37,"")</f>
        <v>-27052.5</v>
      </c>
      <c r="H62" s="13">
        <f>IF('Daily PnL Log'!H37&lt;&gt;"",'Daily PnL Log'!H37,"")</f>
        <v>-5363.4</v>
      </c>
      <c r="I62" s="13">
        <f>IF('Daily PnL Log'!I37&lt;&gt;"",'Daily PnL Log'!I37,"")</f>
        <v>0</v>
      </c>
      <c r="J62" s="13">
        <f>IF('Daily PnL Log'!J37&lt;&gt;"",'Daily PnL Log'!J37,"")</f>
        <v>-9713.8000000000011</v>
      </c>
      <c r="K62" s="13">
        <f>IF('Daily PnL Log'!K37&lt;&gt;"",'Daily PnL Log'!K37,"")</f>
        <v>-446.7</v>
      </c>
      <c r="L62" s="13">
        <f>IF('Daily PnL Log'!L37&lt;&gt;"",'Daily PnL Log'!L37,"")</f>
        <v>-1027.3800000000001</v>
      </c>
      <c r="M62" s="13">
        <f>IF('Daily PnL Log'!M37&lt;&gt;"",'Daily PnL Log'!M37,"")</f>
        <v>-1474.0800000000002</v>
      </c>
      <c r="N62" s="13">
        <f>IF('Daily PnL Log'!N37&lt;&gt;"",'Daily PnL Log'!N37,"")</f>
        <v>-11187.880000000001</v>
      </c>
      <c r="O62" s="13">
        <f t="shared" si="4"/>
        <v>155110.40000000002</v>
      </c>
      <c r="P62" s="13">
        <f t="shared" si="5"/>
        <v>-36705.799999999996</v>
      </c>
      <c r="Q62" s="13">
        <f t="shared" si="6"/>
        <v>-9433.1999999999971</v>
      </c>
      <c r="R62" s="13">
        <f t="shared" si="7"/>
        <v>105542.40000000001</v>
      </c>
      <c r="S62" s="13">
        <f t="shared" si="8"/>
        <v>109616.29999999999</v>
      </c>
      <c r="T62" s="13">
        <f t="shared" si="9"/>
        <v>-36257.800000000003</v>
      </c>
      <c r="U62" s="13">
        <f t="shared" si="10"/>
        <v>0</v>
      </c>
      <c r="V62" s="13">
        <f t="shared" si="11"/>
        <v>287872.29999999993</v>
      </c>
      <c r="W62" s="13">
        <f>IF('Daily PnL Log'!W37&lt;&gt;"",'Daily PnL Log'!W37,"")</f>
        <v>533459</v>
      </c>
      <c r="X62" s="15">
        <f>IF('Daily PnL Log'!X37&lt;&gt;"",'Daily PnL Log'!X37,"")</f>
        <v>-2.0972333393944054E-2</v>
      </c>
      <c r="Y62" s="13" t="str">
        <f>IF('Daily PnL Log'!Y37&lt;&gt;"",'Daily PnL Log'!Y37,"")</f>
        <v/>
      </c>
      <c r="Z62" s="13" t="str">
        <f>IF('Daily PnL Log'!AA37&lt;&gt;"",'Daily PnL Log'!AA37,"")</f>
        <v/>
      </c>
      <c r="AA62" s="13">
        <f>IF('Daily PnL Log'!AC37&lt;&gt;"",'Daily PnL Log'!AC37,"")</f>
        <v>330574.84000000003</v>
      </c>
    </row>
    <row r="63" spans="1:27" x14ac:dyDescent="0.25">
      <c r="A63" s="48" t="str">
        <f t="shared" si="2"/>
        <v>Jan</v>
      </c>
      <c r="B63" s="2">
        <f>'Daily PnL Log'!B38</f>
        <v>44218</v>
      </c>
      <c r="C63" s="11">
        <f>IF('Daily PnL Log'!C38&lt;&gt;"",'Daily PnL Log'!C38,"")</f>
        <v>23672.6</v>
      </c>
      <c r="D63" s="11">
        <f>IF('Daily PnL Log'!D38&lt;&gt;"",'Daily PnL Log'!D38,"")</f>
        <v>87083.9</v>
      </c>
      <c r="E63" s="11">
        <f>IF('Daily PnL Log'!E38&lt;&gt;"",'Daily PnL Log'!E38,"")</f>
        <v>9583.9</v>
      </c>
      <c r="F63" s="11">
        <f>IF('Daily PnL Log'!F38&lt;&gt;"",'Daily PnL Log'!F38,"")</f>
        <v>-23953.8</v>
      </c>
      <c r="G63" s="11">
        <f>IF('Daily PnL Log'!G38&lt;&gt;"",'Daily PnL Log'!G38,"")</f>
        <v>-18059.5</v>
      </c>
      <c r="H63" s="11">
        <f>IF('Daily PnL Log'!H38&lt;&gt;"",'Daily PnL Log'!H38,"")</f>
        <v>358.9</v>
      </c>
      <c r="I63" s="11">
        <f>IF('Daily PnL Log'!I38&lt;&gt;"",'Daily PnL Log'!I38,"")</f>
        <v>0</v>
      </c>
      <c r="J63" s="11">
        <f>IF('Daily PnL Log'!J38&lt;&gt;"",'Daily PnL Log'!J38,"")</f>
        <v>78685.999999999985</v>
      </c>
      <c r="K63" s="11">
        <f>IF('Daily PnL Log'!K38&lt;&gt;"",'Daily PnL Log'!K38,"")</f>
        <v>-1556.1</v>
      </c>
      <c r="L63" s="11">
        <f>IF('Daily PnL Log'!L38&lt;&gt;"",'Daily PnL Log'!L38,"")</f>
        <v>-2650.04</v>
      </c>
      <c r="M63" s="11">
        <f>IF('Daily PnL Log'!M38&lt;&gt;"",'Daily PnL Log'!M38,"")</f>
        <v>-4206.1399999999994</v>
      </c>
      <c r="N63" s="11">
        <f>IF('Daily PnL Log'!N38&lt;&gt;"",'Daily PnL Log'!N38,"")</f>
        <v>74479.859999999986</v>
      </c>
      <c r="O63" s="11">
        <f t="shared" si="4"/>
        <v>178783.00000000003</v>
      </c>
      <c r="P63" s="11">
        <f t="shared" si="5"/>
        <v>50378.1</v>
      </c>
      <c r="Q63" s="11">
        <f t="shared" si="6"/>
        <v>150.70000000000255</v>
      </c>
      <c r="R63" s="11">
        <f t="shared" si="7"/>
        <v>81588.600000000006</v>
      </c>
      <c r="S63" s="11">
        <f t="shared" si="8"/>
        <v>91556.799999999988</v>
      </c>
      <c r="T63" s="11">
        <f t="shared" si="9"/>
        <v>-35898.9</v>
      </c>
      <c r="U63" s="11">
        <f t="shared" si="10"/>
        <v>0</v>
      </c>
      <c r="V63" s="11">
        <f t="shared" si="11"/>
        <v>366558.29999999993</v>
      </c>
      <c r="W63" s="11">
        <f>IF('Daily PnL Log'!W38&lt;&gt;"",'Daily PnL Log'!W38,"")</f>
        <v>753463</v>
      </c>
      <c r="X63" s="16">
        <f>IF('Daily PnL Log'!X38&lt;&gt;"",'Daily PnL Log'!X38,"")</f>
        <v>9.8850056339860062E-2</v>
      </c>
      <c r="Y63" s="11" t="str">
        <f>IF('Daily PnL Log'!Y38&lt;&gt;"",'Daily PnL Log'!Y38,"")</f>
        <v/>
      </c>
      <c r="Z63" s="11" t="str">
        <f>IF('Daily PnL Log'!AA38&lt;&gt;"",'Daily PnL Log'!AA38,"")</f>
        <v/>
      </c>
      <c r="AA63" s="11">
        <f>IF('Daily PnL Log'!AC38&lt;&gt;"",'Daily PnL Log'!AC38,"")</f>
        <v>391700.8</v>
      </c>
    </row>
    <row r="64" spans="1:27" x14ac:dyDescent="0.25">
      <c r="A64" s="47" t="str">
        <f t="shared" si="2"/>
        <v>Jan</v>
      </c>
      <c r="B64" s="14">
        <f>'Daily PnL Log'!B39</f>
        <v>44221</v>
      </c>
      <c r="C64" s="13">
        <f>IF('Daily PnL Log'!C39&lt;&gt;"",'Daily PnL Log'!C39,"")</f>
        <v>3143.7</v>
      </c>
      <c r="D64" s="13">
        <f>IF('Daily PnL Log'!D39&lt;&gt;"",'Daily PnL Log'!D39,"")</f>
        <v>-1075.0999999999999</v>
      </c>
      <c r="E64" s="13">
        <f>IF('Daily PnL Log'!E39&lt;&gt;"",'Daily PnL Log'!E39,"")</f>
        <v>2192.1</v>
      </c>
      <c r="F64" s="13">
        <f>IF('Daily PnL Log'!F39&lt;&gt;"",'Daily PnL Log'!F39,"")</f>
        <v>38506.1</v>
      </c>
      <c r="G64" s="13">
        <f>IF('Daily PnL Log'!G39&lt;&gt;"",'Daily PnL Log'!G39,"")</f>
        <v>4253.6000000000004</v>
      </c>
      <c r="H64" s="13">
        <f>IF('Daily PnL Log'!H39&lt;&gt;"",'Daily PnL Log'!H39,"")</f>
        <v>2544.5</v>
      </c>
      <c r="I64" s="13">
        <f>IF('Daily PnL Log'!I39&lt;&gt;"",'Daily PnL Log'!I39,"")</f>
        <v>0</v>
      </c>
      <c r="J64" s="13">
        <f>IF('Daily PnL Log'!J39&lt;&gt;"",'Daily PnL Log'!J39,"")</f>
        <v>49564.899999999994</v>
      </c>
      <c r="K64" s="13">
        <f>IF('Daily PnL Log'!K39&lt;&gt;"",'Daily PnL Log'!K39,"")</f>
        <v>-306</v>
      </c>
      <c r="L64" s="13">
        <f>IF('Daily PnL Log'!L39&lt;&gt;"",'Daily PnL Log'!L39,"")</f>
        <v>-703.8</v>
      </c>
      <c r="M64" s="13">
        <f>IF('Daily PnL Log'!M39&lt;&gt;"",'Daily PnL Log'!M39,"")</f>
        <v>-1009.8</v>
      </c>
      <c r="N64" s="13">
        <f>IF('Daily PnL Log'!N39&lt;&gt;"",'Daily PnL Log'!N39,"")</f>
        <v>48555.099999999991</v>
      </c>
      <c r="O64" s="13">
        <f t="shared" si="4"/>
        <v>181926.70000000004</v>
      </c>
      <c r="P64" s="13">
        <f t="shared" si="5"/>
        <v>49303</v>
      </c>
      <c r="Q64" s="13">
        <f t="shared" si="6"/>
        <v>2342.8000000000025</v>
      </c>
      <c r="R64" s="13">
        <f t="shared" si="7"/>
        <v>120094.70000000001</v>
      </c>
      <c r="S64" s="13">
        <f t="shared" si="8"/>
        <v>95810.4</v>
      </c>
      <c r="T64" s="13">
        <f t="shared" si="9"/>
        <v>-33354.400000000001</v>
      </c>
      <c r="U64" s="13">
        <f t="shared" si="10"/>
        <v>0</v>
      </c>
      <c r="V64" s="13">
        <f t="shared" si="11"/>
        <v>416123.19999999995</v>
      </c>
      <c r="W64" s="13">
        <f>IF('Daily PnL Log'!W39&lt;&gt;"",'Daily PnL Log'!W39,"")</f>
        <v>658417</v>
      </c>
      <c r="X64" s="15">
        <f>IF('Daily PnL Log'!X39&lt;&gt;"",'Daily PnL Log'!X39,"")</f>
        <v>7.3745210102412292E-2</v>
      </c>
      <c r="Y64" s="13">
        <f>IF('Daily PnL Log'!Y39&lt;&gt;"",'Daily PnL Log'!Y39,"")</f>
        <v>-4497.8500000000004</v>
      </c>
      <c r="Z64" s="13" t="str">
        <f>IF('Daily PnL Log'!AA39&lt;&gt;"",'Daily PnL Log'!AA39,"")</f>
        <v/>
      </c>
      <c r="AA64" s="13">
        <f>IF('Daily PnL Log'!AC39&lt;&gt;"",'Daily PnL Log'!AC39,"")</f>
        <v>462584.4</v>
      </c>
    </row>
    <row r="65" spans="1:27" x14ac:dyDescent="0.25">
      <c r="A65" s="48" t="str">
        <f t="shared" si="2"/>
        <v>Jan</v>
      </c>
      <c r="B65" s="2">
        <f>'Daily PnL Log'!B40</f>
        <v>44222</v>
      </c>
      <c r="C65" s="11">
        <f>IF('Daily PnL Log'!C40&lt;&gt;"",'Daily PnL Log'!C40,"")</f>
        <v>26149.8</v>
      </c>
      <c r="D65" s="11">
        <f>IF('Daily PnL Log'!D40&lt;&gt;"",'Daily PnL Log'!D40,"")</f>
        <v>16916.900000000001</v>
      </c>
      <c r="E65" s="11">
        <f>IF('Daily PnL Log'!E40&lt;&gt;"",'Daily PnL Log'!E40,"")</f>
        <v>21427.9</v>
      </c>
      <c r="F65" s="11">
        <f>IF('Daily PnL Log'!F40&lt;&gt;"",'Daily PnL Log'!F40,"")</f>
        <v>-10068.200000000001</v>
      </c>
      <c r="G65" s="11">
        <f>IF('Daily PnL Log'!G40&lt;&gt;"",'Daily PnL Log'!G40,"")</f>
        <v>12693.8</v>
      </c>
      <c r="H65" s="11">
        <f>IF('Daily PnL Log'!H40&lt;&gt;"",'Daily PnL Log'!H40,"")</f>
        <v>9694.4</v>
      </c>
      <c r="I65" s="11">
        <f>IF('Daily PnL Log'!I40&lt;&gt;"",'Daily PnL Log'!I40,"")</f>
        <v>0</v>
      </c>
      <c r="J65" s="11">
        <f>IF('Daily PnL Log'!J40&lt;&gt;"",'Daily PnL Log'!J40,"")</f>
        <v>76814.599999999991</v>
      </c>
      <c r="K65" s="11">
        <f>IF('Daily PnL Log'!K40&lt;&gt;"",'Daily PnL Log'!K40,"")</f>
        <v>-593</v>
      </c>
      <c r="L65" s="11">
        <f>IF('Daily PnL Log'!L40&lt;&gt;"",'Daily PnL Log'!L40,"")</f>
        <v>-1363.75</v>
      </c>
      <c r="M65" s="11">
        <f>IF('Daily PnL Log'!M40&lt;&gt;"",'Daily PnL Log'!M40,"")</f>
        <v>-1956.75</v>
      </c>
      <c r="N65" s="11">
        <f>IF('Daily PnL Log'!N40&lt;&gt;"",'Daily PnL Log'!N40,"")</f>
        <v>74857.849999999991</v>
      </c>
      <c r="O65" s="11">
        <f t="shared" si="4"/>
        <v>208076.50000000003</v>
      </c>
      <c r="P65" s="11">
        <f t="shared" si="5"/>
        <v>66219.899999999994</v>
      </c>
      <c r="Q65" s="11">
        <f t="shared" si="6"/>
        <v>23770.700000000004</v>
      </c>
      <c r="R65" s="11">
        <f t="shared" si="7"/>
        <v>110026.50000000001</v>
      </c>
      <c r="S65" s="11">
        <f t="shared" si="8"/>
        <v>108504.2</v>
      </c>
      <c r="T65" s="11">
        <f t="shared" si="9"/>
        <v>-23660</v>
      </c>
      <c r="U65" s="11">
        <f t="shared" si="10"/>
        <v>0</v>
      </c>
      <c r="V65" s="11">
        <f t="shared" si="11"/>
        <v>492937.79999999993</v>
      </c>
      <c r="W65" s="11">
        <f>IF('Daily PnL Log'!W40&lt;&gt;"",'Daily PnL Log'!W40,"")</f>
        <v>496721.9</v>
      </c>
      <c r="X65" s="16">
        <f>IF('Daily PnL Log'!X40&lt;&gt;"",'Daily PnL Log'!X40,"")</f>
        <v>0.15070374388566316</v>
      </c>
      <c r="Y65" s="11" t="str">
        <f>IF('Daily PnL Log'!Y40&lt;&gt;"",'Daily PnL Log'!Y40,"")</f>
        <v/>
      </c>
      <c r="Z65" s="11" t="str">
        <f>IF('Daily PnL Log'!AA40&lt;&gt;"",'Daily PnL Log'!AA40,"")</f>
        <v/>
      </c>
      <c r="AA65" s="11">
        <f>IF('Daily PnL Log'!AC40&lt;&gt;"",'Daily PnL Log'!AC40,"")</f>
        <v>496721.9</v>
      </c>
    </row>
    <row r="66" spans="1:27" x14ac:dyDescent="0.25">
      <c r="A66" s="47" t="str">
        <f t="shared" si="2"/>
        <v>Jan</v>
      </c>
      <c r="B66" s="14">
        <f>'Daily PnL Log'!B41</f>
        <v>44223</v>
      </c>
      <c r="C66" s="13">
        <f>IF('Daily PnL Log'!C41&lt;&gt;"",'Daily PnL Log'!C41,"")</f>
        <v>-15098.6</v>
      </c>
      <c r="D66" s="13">
        <f>IF('Daily PnL Log'!D41&lt;&gt;"",'Daily PnL Log'!D41,"")</f>
        <v>36143.599999999999</v>
      </c>
      <c r="E66" s="13">
        <f>IF('Daily PnL Log'!E41&lt;&gt;"",'Daily PnL Log'!E41,"")</f>
        <v>-16833.3</v>
      </c>
      <c r="F66" s="13">
        <f>IF('Daily PnL Log'!F41&lt;&gt;"",'Daily PnL Log'!F41,"")</f>
        <v>-18503.2</v>
      </c>
      <c r="G66" s="13">
        <f>IF('Daily PnL Log'!G41&lt;&gt;"",'Daily PnL Log'!G41,"")</f>
        <v>-4819.7</v>
      </c>
      <c r="H66" s="13">
        <f>IF('Daily PnL Log'!H41&lt;&gt;"",'Daily PnL Log'!H41,"")</f>
        <v>-1896.4</v>
      </c>
      <c r="I66" s="13">
        <f>IF('Daily PnL Log'!I41&lt;&gt;"",'Daily PnL Log'!I41,"")</f>
        <v>0</v>
      </c>
      <c r="J66" s="13">
        <f>IF('Daily PnL Log'!J41&lt;&gt;"",'Daily PnL Log'!J41,"")</f>
        <v>-21007.600000000002</v>
      </c>
      <c r="K66" s="13">
        <f>IF('Daily PnL Log'!K41&lt;&gt;"",'Daily PnL Log'!K41,"")</f>
        <v>-322.8</v>
      </c>
      <c r="L66" s="13">
        <f>IF('Daily PnL Log'!L41&lt;&gt;"",'Daily PnL Log'!L41,"")</f>
        <v>-742.23</v>
      </c>
      <c r="M66" s="13">
        <f>IF('Daily PnL Log'!M41&lt;&gt;"",'Daily PnL Log'!M41,"")</f>
        <v>-1065.03</v>
      </c>
      <c r="N66" s="13">
        <f>IF('Daily PnL Log'!N41&lt;&gt;"",'Daily PnL Log'!N41,"")</f>
        <v>-22072.63</v>
      </c>
      <c r="O66" s="13">
        <f t="shared" si="4"/>
        <v>192977.90000000002</v>
      </c>
      <c r="P66" s="13">
        <f t="shared" si="5"/>
        <v>102363.5</v>
      </c>
      <c r="Q66" s="13">
        <f t="shared" si="6"/>
        <v>6937.4000000000051</v>
      </c>
      <c r="R66" s="13">
        <f t="shared" si="7"/>
        <v>91523.300000000017</v>
      </c>
      <c r="S66" s="13">
        <f t="shared" si="8"/>
        <v>103684.5</v>
      </c>
      <c r="T66" s="13">
        <f t="shared" si="9"/>
        <v>-25556.400000000001</v>
      </c>
      <c r="U66" s="13">
        <f t="shared" si="10"/>
        <v>0</v>
      </c>
      <c r="V66" s="13">
        <f t="shared" si="11"/>
        <v>471930.19999999995</v>
      </c>
      <c r="W66" s="13">
        <f>IF('Daily PnL Log'!W41&lt;&gt;"",'Daily PnL Log'!W41,"")</f>
        <v>706725</v>
      </c>
      <c r="X66" s="15">
        <f>IF('Daily PnL Log'!X41&lt;&gt;"",'Daily PnL Log'!X41,"")</f>
        <v>-3.1232275637624256E-2</v>
      </c>
      <c r="Y66" s="13">
        <f>IF('Daily PnL Log'!Y41&lt;&gt;"",'Daily PnL Log'!Y41,"")</f>
        <v>-369</v>
      </c>
      <c r="Z66" s="13" t="str">
        <f>IF('Daily PnL Log'!AA41&lt;&gt;"",'Daily PnL Log'!AA41,"")</f>
        <v/>
      </c>
      <c r="AA66" s="13">
        <f>IF('Daily PnL Log'!AC41&lt;&gt;"",'Daily PnL Log'!AC41,"")</f>
        <v>470634.12</v>
      </c>
    </row>
    <row r="67" spans="1:27" x14ac:dyDescent="0.25">
      <c r="A67" s="48" t="str">
        <f t="shared" si="2"/>
        <v>Jan</v>
      </c>
      <c r="B67" s="2">
        <f>'Daily PnL Log'!B42</f>
        <v>44224</v>
      </c>
      <c r="C67" s="11">
        <f>IF('Daily PnL Log'!C42&lt;&gt;"",'Daily PnL Log'!C42,"")</f>
        <v>-18896.2</v>
      </c>
      <c r="D67" s="11">
        <f>IF('Daily PnL Log'!D42&lt;&gt;"",'Daily PnL Log'!D42,"")</f>
        <v>12597.5</v>
      </c>
      <c r="E67" s="11">
        <f>IF('Daily PnL Log'!E42&lt;&gt;"",'Daily PnL Log'!E42,"")</f>
        <v>-27012.799999999999</v>
      </c>
      <c r="F67" s="11">
        <f>IF('Daily PnL Log'!F42&lt;&gt;"",'Daily PnL Log'!F42,"")</f>
        <v>-58493.9</v>
      </c>
      <c r="G67" s="11">
        <f>IF('Daily PnL Log'!G42&lt;&gt;"",'Daily PnL Log'!G42,"")</f>
        <v>17708.3</v>
      </c>
      <c r="H67" s="11">
        <f>IF('Daily PnL Log'!H42&lt;&gt;"",'Daily PnL Log'!H42,"")</f>
        <v>7203.2</v>
      </c>
      <c r="I67" s="11">
        <f>IF('Daily PnL Log'!I42&lt;&gt;"",'Daily PnL Log'!I42,"")</f>
        <v>0</v>
      </c>
      <c r="J67" s="11">
        <f>IF('Daily PnL Log'!J42&lt;&gt;"",'Daily PnL Log'!J42,"")</f>
        <v>-66893.899999999994</v>
      </c>
      <c r="K67" s="11">
        <f>IF('Daily PnL Log'!K42&lt;&gt;"",'Daily PnL Log'!K42,"")</f>
        <v>-285.89999999999998</v>
      </c>
      <c r="L67" s="11">
        <f>IF('Daily PnL Log'!L42&lt;&gt;"",'Daily PnL Log'!L42,"")</f>
        <v>-657.09</v>
      </c>
      <c r="M67" s="11">
        <f>IF('Daily PnL Log'!M42&lt;&gt;"",'Daily PnL Log'!M42,"")</f>
        <v>-942.99</v>
      </c>
      <c r="N67" s="11">
        <f>IF('Daily PnL Log'!N42&lt;&gt;"",'Daily PnL Log'!N42,"")</f>
        <v>-67836.89</v>
      </c>
      <c r="O67" s="11">
        <f t="shared" si="4"/>
        <v>174081.7</v>
      </c>
      <c r="P67" s="11">
        <f t="shared" si="5"/>
        <v>114961</v>
      </c>
      <c r="Q67" s="11">
        <f t="shared" si="6"/>
        <v>-20075.399999999994</v>
      </c>
      <c r="R67" s="11">
        <f t="shared" si="7"/>
        <v>33029.400000000016</v>
      </c>
      <c r="S67" s="11">
        <f t="shared" si="8"/>
        <v>121392.8</v>
      </c>
      <c r="T67" s="11">
        <f t="shared" si="9"/>
        <v>-18353.2</v>
      </c>
      <c r="U67" s="11">
        <f t="shared" si="10"/>
        <v>0</v>
      </c>
      <c r="V67" s="11">
        <f t="shared" si="11"/>
        <v>405036.29999999993</v>
      </c>
      <c r="W67" s="11">
        <f>IF('Daily PnL Log'!W42&lt;&gt;"",'Daily PnL Log'!W42,"")</f>
        <v>681280</v>
      </c>
      <c r="X67" s="16">
        <f>IF('Daily PnL Log'!X42&lt;&gt;"",'Daily PnL Log'!X42,"")</f>
        <v>-9.9572701385627058E-2</v>
      </c>
      <c r="Y67" s="11" t="str">
        <f>IF('Daily PnL Log'!Y42&lt;&gt;"",'Daily PnL Log'!Y42,"")</f>
        <v/>
      </c>
      <c r="Z67" s="11" t="str">
        <f>IF('Daily PnL Log'!AA42&lt;&gt;"",'Daily PnL Log'!AA42,"")</f>
        <v/>
      </c>
      <c r="AA67" s="11">
        <f>IF('Daily PnL Log'!AC42&lt;&gt;"",'Daily PnL Log'!AC42,"")</f>
        <v>386207.63</v>
      </c>
    </row>
    <row r="68" spans="1:27" ht="15.75" thickBot="1" x14ac:dyDescent="0.3">
      <c r="A68" s="47" t="str">
        <f t="shared" si="2"/>
        <v>Jan</v>
      </c>
      <c r="B68" s="14">
        <f>'Daily PnL Log'!B43</f>
        <v>44225</v>
      </c>
      <c r="C68" s="13">
        <f>IF('Daily PnL Log'!C43&lt;&gt;"",'Daily PnL Log'!C43,"")</f>
        <v>3807.9</v>
      </c>
      <c r="D68" s="13">
        <f>IF('Daily PnL Log'!D43&lt;&gt;"",'Daily PnL Log'!D43,"")</f>
        <v>27878.7</v>
      </c>
      <c r="E68" s="13">
        <f>IF('Daily PnL Log'!E43&lt;&gt;"",'Daily PnL Log'!E43,"")</f>
        <v>-4233.3999999999996</v>
      </c>
      <c r="F68" s="13">
        <f>IF('Daily PnL Log'!F43&lt;&gt;"",'Daily PnL Log'!F43,"")</f>
        <v>-9238.2000000000007</v>
      </c>
      <c r="G68" s="13">
        <f>IF('Daily PnL Log'!G43&lt;&gt;"",'Daily PnL Log'!G43,"")</f>
        <v>-545.1</v>
      </c>
      <c r="H68" s="13">
        <f>IF('Daily PnL Log'!H43&lt;&gt;"",'Daily PnL Log'!H43,"")</f>
        <v>-8050.1</v>
      </c>
      <c r="I68" s="13">
        <f>IF('Daily PnL Log'!I43&lt;&gt;"",'Daily PnL Log'!I43,"")</f>
        <v>0</v>
      </c>
      <c r="J68" s="13">
        <f>IF('Daily PnL Log'!J43&lt;&gt;"",'Daily PnL Log'!J43,"")</f>
        <v>9619.8000000000047</v>
      </c>
      <c r="K68" s="13">
        <f>IF('Daily PnL Log'!K43&lt;&gt;"",'Daily PnL Log'!K43,"")</f>
        <v>-278.89999999999998</v>
      </c>
      <c r="L68" s="13">
        <f>IF('Daily PnL Log'!L43&lt;&gt;"",'Daily PnL Log'!L43,"")</f>
        <v>-641.26</v>
      </c>
      <c r="M68" s="13">
        <f>IF('Daily PnL Log'!M43&lt;&gt;"",'Daily PnL Log'!M43,"")</f>
        <v>-920.16</v>
      </c>
      <c r="N68" s="13">
        <f>IF('Daily PnL Log'!N43&lt;&gt;"",'Daily PnL Log'!N43,"")</f>
        <v>8699.6400000000049</v>
      </c>
      <c r="O68" s="13">
        <f t="shared" si="4"/>
        <v>177889.6</v>
      </c>
      <c r="P68" s="13">
        <f t="shared" si="5"/>
        <v>142839.70000000001</v>
      </c>
      <c r="Q68" s="13">
        <f t="shared" si="6"/>
        <v>-24308.799999999996</v>
      </c>
      <c r="R68" s="13">
        <f t="shared" si="7"/>
        <v>23791.200000000015</v>
      </c>
      <c r="S68" s="13">
        <f t="shared" si="8"/>
        <v>120847.7</v>
      </c>
      <c r="T68" s="13">
        <f t="shared" si="9"/>
        <v>-26403.300000000003</v>
      </c>
      <c r="U68" s="13">
        <f t="shared" si="10"/>
        <v>0</v>
      </c>
      <c r="V68" s="13">
        <f t="shared" si="11"/>
        <v>414656.09999999992</v>
      </c>
      <c r="W68" s="13">
        <f>IF('Daily PnL Log'!W43&lt;&gt;"",'Daily PnL Log'!W43,"")</f>
        <v>620346</v>
      </c>
      <c r="X68" s="52">
        <f>IF('Daily PnL Log'!X43&lt;&gt;"",'Daily PnL Log'!X43,"")</f>
        <v>1.4023851205617518E-2</v>
      </c>
      <c r="Y68" s="13">
        <f>IF('Daily PnL Log'!Y43&lt;&gt;"",'Daily PnL Log'!Y43,"")</f>
        <v>-7553</v>
      </c>
      <c r="Z68" s="13" t="str">
        <f>IF('Daily PnL Log'!AA43&lt;&gt;"",'Daily PnL Log'!AA43,"")</f>
        <v/>
      </c>
      <c r="AA68" s="13">
        <f>IF('Daily PnL Log'!AC43&lt;&gt;"",'Daily PnL Log'!AC43,"")</f>
        <v>462814.47</v>
      </c>
    </row>
    <row r="69" spans="1:27" x14ac:dyDescent="0.25">
      <c r="A69" s="48" t="str">
        <f t="shared" si="2"/>
        <v>Feb</v>
      </c>
      <c r="B69" s="2">
        <f>'Daily PnL Log'!B44</f>
        <v>44228</v>
      </c>
      <c r="C69" s="11">
        <f>IF('Daily PnL Log'!C44&lt;&gt;"",'Daily PnL Log'!C44,"")</f>
        <v>58282.7</v>
      </c>
      <c r="D69" s="11">
        <f>IF('Daily PnL Log'!D44&lt;&gt;"",'Daily PnL Log'!D44,"")</f>
        <v>-53339.3</v>
      </c>
      <c r="E69" s="11">
        <f>IF('Daily PnL Log'!E44&lt;&gt;"",'Daily PnL Log'!E44,"")</f>
        <v>4572.6000000000004</v>
      </c>
      <c r="F69" s="11">
        <f>IF('Daily PnL Log'!F44&lt;&gt;"",'Daily PnL Log'!F44,"")</f>
        <v>11868.9</v>
      </c>
      <c r="G69" s="11">
        <f>IF('Daily PnL Log'!G44&lt;&gt;"",'Daily PnL Log'!G44,"")</f>
        <v>-1006.4</v>
      </c>
      <c r="H69" s="11">
        <f>IF('Daily PnL Log'!H44&lt;&gt;"",'Daily PnL Log'!H44,"")</f>
        <v>4346.7</v>
      </c>
      <c r="I69" s="11">
        <f>IF('Daily PnL Log'!I44&lt;&gt;"",'Daily PnL Log'!I44,"")</f>
        <v>0</v>
      </c>
      <c r="J69" s="11">
        <f>IF('Daily PnL Log'!J44&lt;&gt;"",'Daily PnL Log'!J44,"")</f>
        <v>24725.199999999993</v>
      </c>
      <c r="K69" s="11">
        <f>IF('Daily PnL Log'!K44&lt;&gt;"",'Daily PnL Log'!K44,"")</f>
        <v>-160.15</v>
      </c>
      <c r="L69" s="11">
        <f>IF('Daily PnL Log'!L44&lt;&gt;"",'Daily PnL Log'!L44,"")</f>
        <v>-736.17</v>
      </c>
      <c r="M69" s="11">
        <f>IF('Daily PnL Log'!M44&lt;&gt;"",'Daily PnL Log'!M44,"")</f>
        <v>-896.31999999999994</v>
      </c>
      <c r="N69" s="11">
        <f>IF('Daily PnL Log'!N44&lt;&gt;"",'Daily PnL Log'!N44,"")</f>
        <v>23828.879999999994</v>
      </c>
      <c r="O69" s="11">
        <f t="shared" si="4"/>
        <v>236172.3</v>
      </c>
      <c r="P69" s="11">
        <f t="shared" si="5"/>
        <v>89500.400000000009</v>
      </c>
      <c r="Q69" s="11">
        <f t="shared" si="6"/>
        <v>-19736.199999999997</v>
      </c>
      <c r="R69" s="11">
        <f t="shared" si="7"/>
        <v>35660.100000000013</v>
      </c>
      <c r="S69" s="11">
        <f t="shared" si="8"/>
        <v>119841.3</v>
      </c>
      <c r="T69" s="11">
        <f t="shared" si="9"/>
        <v>-22056.600000000002</v>
      </c>
      <c r="U69" s="11">
        <f t="shared" si="10"/>
        <v>0</v>
      </c>
      <c r="V69" s="11">
        <f t="shared" si="11"/>
        <v>439381.29999999993</v>
      </c>
      <c r="W69" s="11">
        <f>IF('Daily PnL Log'!W44&lt;&gt;"",'Daily PnL Log'!W44,"")</f>
        <v>522671</v>
      </c>
      <c r="X69" s="15">
        <f>IF('Daily PnL Log'!X44&lt;&gt;"",'Daily PnL Log'!X44,"")</f>
        <v>4.5590591404535537E-2</v>
      </c>
      <c r="Y69" s="11">
        <f>IF('Daily PnL Log'!Y44&lt;&gt;"",'Daily PnL Log'!Y44,"")</f>
        <v>-513.45000000000005</v>
      </c>
      <c r="Z69" s="11" t="str">
        <f>IF('Daily PnL Log'!AA44&lt;&gt;"",'Daily PnL Log'!AA44,"")</f>
        <v/>
      </c>
      <c r="AA69" s="11">
        <f>IF('Daily PnL Log'!AC44&lt;&gt;"",'Daily PnL Log'!AC44,"")</f>
        <v>456946.9</v>
      </c>
    </row>
    <row r="70" spans="1:27" x14ac:dyDescent="0.25">
      <c r="A70" s="47" t="str">
        <f t="shared" si="2"/>
        <v>Feb</v>
      </c>
      <c r="B70" s="14">
        <f>'Daily PnL Log'!B45</f>
        <v>44229</v>
      </c>
      <c r="C70" s="13">
        <f>IF('Daily PnL Log'!C45&lt;&gt;"",'Daily PnL Log'!C45,"")</f>
        <v>34124</v>
      </c>
      <c r="D70" s="13">
        <f>IF('Daily PnL Log'!D45&lt;&gt;"",'Daily PnL Log'!D45,"")</f>
        <v>-11984.2</v>
      </c>
      <c r="E70" s="13">
        <f>IF('Daily PnL Log'!E45&lt;&gt;"",'Daily PnL Log'!E45,"")</f>
        <v>8074.4</v>
      </c>
      <c r="F70" s="13">
        <f>IF('Daily PnL Log'!F45&lt;&gt;"",'Daily PnL Log'!F45,"")</f>
        <v>49477.2</v>
      </c>
      <c r="G70" s="13">
        <f>IF('Daily PnL Log'!G45&lt;&gt;"",'Daily PnL Log'!G45,"")</f>
        <v>-8117.4</v>
      </c>
      <c r="H70" s="13">
        <f>IF('Daily PnL Log'!H45&lt;&gt;"",'Daily PnL Log'!H45,"")</f>
        <v>1747.2</v>
      </c>
      <c r="I70" s="13">
        <f>IF('Daily PnL Log'!I45&lt;&gt;"",'Daily PnL Log'!I45,"")</f>
        <v>0</v>
      </c>
      <c r="J70" s="13">
        <f>IF('Daily PnL Log'!J45&lt;&gt;"",'Daily PnL Log'!J45,"")</f>
        <v>73321.2</v>
      </c>
      <c r="K70" s="13">
        <f>IF('Daily PnL Log'!K45&lt;&gt;"",'Daily PnL Log'!K45,"")</f>
        <v>-135.15</v>
      </c>
      <c r="L70" s="13">
        <f>IF('Daily PnL Log'!L45&lt;&gt;"",'Daily PnL Log'!L45,"")</f>
        <v>-621.51</v>
      </c>
      <c r="M70" s="13">
        <f>IF('Daily PnL Log'!M45&lt;&gt;"",'Daily PnL Log'!M45,"")</f>
        <v>-756.66</v>
      </c>
      <c r="N70" s="13">
        <f>IF('Daily PnL Log'!N45&lt;&gt;"",'Daily PnL Log'!N45,"")</f>
        <v>72564.539999999994</v>
      </c>
      <c r="O70" s="13">
        <f t="shared" si="4"/>
        <v>270296.3</v>
      </c>
      <c r="P70" s="13">
        <f t="shared" si="5"/>
        <v>77516.200000000012</v>
      </c>
      <c r="Q70" s="13">
        <f t="shared" si="6"/>
        <v>-11661.799999999997</v>
      </c>
      <c r="R70" s="13">
        <f t="shared" si="7"/>
        <v>85137.300000000017</v>
      </c>
      <c r="S70" s="13">
        <f t="shared" si="8"/>
        <v>111723.90000000001</v>
      </c>
      <c r="T70" s="13">
        <f t="shared" si="9"/>
        <v>-20309.400000000001</v>
      </c>
      <c r="U70" s="13">
        <f t="shared" si="10"/>
        <v>0</v>
      </c>
      <c r="V70" s="13">
        <f t="shared" si="11"/>
        <v>512702.49999999994</v>
      </c>
      <c r="W70" s="13">
        <f>IF('Daily PnL Log'!W45&lt;&gt;"",'Daily PnL Log'!W45,"")</f>
        <v>576936</v>
      </c>
      <c r="X70" s="16">
        <f>IF('Daily PnL Log'!X45&lt;&gt;"",'Daily PnL Log'!X45,"")</f>
        <v>0.12577571862390283</v>
      </c>
      <c r="Y70" s="13" t="str">
        <f>IF('Daily PnL Log'!Y45&lt;&gt;"",'Daily PnL Log'!Y45,"")</f>
        <v/>
      </c>
      <c r="Z70" s="13" t="str">
        <f>IF('Daily PnL Log'!AA45&lt;&gt;"",'Daily PnL Log'!AA45,"")</f>
        <v/>
      </c>
      <c r="AA70" s="13">
        <f>IF('Daily PnL Log'!AC45&lt;&gt;"",'Daily PnL Log'!AC45,"")</f>
        <v>514063.24</v>
      </c>
    </row>
    <row r="71" spans="1:27" x14ac:dyDescent="0.25">
      <c r="A71" s="48" t="str">
        <f t="shared" si="2"/>
        <v>Feb</v>
      </c>
      <c r="B71" s="2">
        <f>'Daily PnL Log'!B46</f>
        <v>44230</v>
      </c>
      <c r="C71" s="11">
        <f>IF('Daily PnL Log'!C46&lt;&gt;"",'Daily PnL Log'!C46,"")</f>
        <v>46706.400000000001</v>
      </c>
      <c r="D71" s="11">
        <f>IF('Daily PnL Log'!D46&lt;&gt;"",'Daily PnL Log'!D46,"")</f>
        <v>-1685.9</v>
      </c>
      <c r="E71" s="11">
        <f>IF('Daily PnL Log'!E46&lt;&gt;"",'Daily PnL Log'!E46,"")</f>
        <v>17456.3</v>
      </c>
      <c r="F71" s="11">
        <f>IF('Daily PnL Log'!F46&lt;&gt;"",'Daily PnL Log'!F46,"")</f>
        <v>49311.7</v>
      </c>
      <c r="G71" s="11">
        <f>IF('Daily PnL Log'!G46&lt;&gt;"",'Daily PnL Log'!G46,"")</f>
        <v>713.5</v>
      </c>
      <c r="H71" s="11">
        <f>IF('Daily PnL Log'!H46&lt;&gt;"",'Daily PnL Log'!H46,"")</f>
        <v>-4606.6000000000004</v>
      </c>
      <c r="I71" s="11">
        <f>IF('Daily PnL Log'!I46&lt;&gt;"",'Daily PnL Log'!I46,"")</f>
        <v>0</v>
      </c>
      <c r="J71" s="11">
        <f>IF('Daily PnL Log'!J46&lt;&gt;"",'Daily PnL Log'!J46,"")</f>
        <v>107895.4</v>
      </c>
      <c r="K71" s="11">
        <f>IF('Daily PnL Log'!K46&lt;&gt;"",'Daily PnL Log'!K46,"")</f>
        <v>-249.65</v>
      </c>
      <c r="L71" s="11">
        <f>IF('Daily PnL Log'!L46&lt;&gt;"",'Daily PnL Log'!L46,"")</f>
        <v>-1148.3900000000001</v>
      </c>
      <c r="M71" s="11">
        <f>IF('Daily PnL Log'!M46&lt;&gt;"",'Daily PnL Log'!M46,"")</f>
        <v>-1398.0400000000002</v>
      </c>
      <c r="N71" s="11">
        <f>IF('Daily PnL Log'!N46&lt;&gt;"",'Daily PnL Log'!N46,"")</f>
        <v>106497.36</v>
      </c>
      <c r="O71" s="11">
        <f t="shared" si="4"/>
        <v>317002.7</v>
      </c>
      <c r="P71" s="11">
        <f t="shared" si="5"/>
        <v>75830.300000000017</v>
      </c>
      <c r="Q71" s="11">
        <f t="shared" si="6"/>
        <v>5794.5000000000018</v>
      </c>
      <c r="R71" s="11">
        <f t="shared" si="7"/>
        <v>134449</v>
      </c>
      <c r="S71" s="11">
        <f t="shared" si="8"/>
        <v>112437.40000000001</v>
      </c>
      <c r="T71" s="11">
        <f t="shared" si="9"/>
        <v>-24916</v>
      </c>
      <c r="U71" s="11">
        <f t="shared" si="10"/>
        <v>0</v>
      </c>
      <c r="V71" s="11">
        <f t="shared" si="11"/>
        <v>620597.89999999991</v>
      </c>
      <c r="W71" s="11">
        <f>IF('Daily PnL Log'!W46&lt;&gt;"",'Daily PnL Log'!W46,"")</f>
        <v>542400</v>
      </c>
      <c r="X71" s="15">
        <f>IF('Daily PnL Log'!X46&lt;&gt;"",'Daily PnL Log'!X46,"")</f>
        <v>0.19634469026548673</v>
      </c>
      <c r="Y71" s="11" t="str">
        <f>IF('Daily PnL Log'!Y46&lt;&gt;"",'Daily PnL Log'!Y46,"")</f>
        <v/>
      </c>
      <c r="Z71" s="11" t="str">
        <f>IF('Daily PnL Log'!AA46&lt;&gt;"",'Daily PnL Log'!AA46,"")</f>
        <v/>
      </c>
      <c r="AA71" s="11">
        <f>IF('Daily PnL Log'!AC46&lt;&gt;"",'Daily PnL Log'!AC46,"")</f>
        <v>594900.05000000005</v>
      </c>
    </row>
    <row r="72" spans="1:27" x14ac:dyDescent="0.25">
      <c r="A72" s="47" t="str">
        <f t="shared" si="2"/>
        <v>Feb</v>
      </c>
      <c r="B72" s="14">
        <f>'Daily PnL Log'!B47</f>
        <v>44231</v>
      </c>
      <c r="C72" s="13">
        <f>IF('Daily PnL Log'!C47&lt;&gt;"",'Daily PnL Log'!C47,"")</f>
        <v>10811.8</v>
      </c>
      <c r="D72" s="13">
        <f>IF('Daily PnL Log'!D47&lt;&gt;"",'Daily PnL Log'!D47,"")</f>
        <v>-8945.5</v>
      </c>
      <c r="E72" s="13">
        <f>IF('Daily PnL Log'!E47&lt;&gt;"",'Daily PnL Log'!E47,"")</f>
        <v>5022.3999999999996</v>
      </c>
      <c r="F72" s="13">
        <f>IF('Daily PnL Log'!F47&lt;&gt;"",'Daily PnL Log'!F47,"")</f>
        <v>5298.6</v>
      </c>
      <c r="G72" s="13">
        <f>IF('Daily PnL Log'!G47&lt;&gt;"",'Daily PnL Log'!G47,"")</f>
        <v>-7480.6</v>
      </c>
      <c r="H72" s="13">
        <f>IF('Daily PnL Log'!H47&lt;&gt;"",'Daily PnL Log'!H47,"")</f>
        <v>-1414.9</v>
      </c>
      <c r="I72" s="13">
        <f>IF('Daily PnL Log'!I47&lt;&gt;"",'Daily PnL Log'!I47,"")</f>
        <v>0</v>
      </c>
      <c r="J72" s="13">
        <f>IF('Daily PnL Log'!J47&lt;&gt;"",'Daily PnL Log'!J47,"")</f>
        <v>3291.7999999999988</v>
      </c>
      <c r="K72" s="13">
        <f>IF('Daily PnL Log'!K47&lt;&gt;"",'Daily PnL Log'!K47,"")</f>
        <v>-101.05</v>
      </c>
      <c r="L72" s="13">
        <f>IF('Daily PnL Log'!L47&lt;&gt;"",'Daily PnL Log'!L47,"")</f>
        <v>-464.71</v>
      </c>
      <c r="M72" s="13">
        <f>IF('Daily PnL Log'!M47&lt;&gt;"",'Daily PnL Log'!M47,"")</f>
        <v>-565.76</v>
      </c>
      <c r="N72" s="13">
        <f>IF('Daily PnL Log'!N47&lt;&gt;"",'Daily PnL Log'!N47,"")</f>
        <v>2726.0399999999991</v>
      </c>
      <c r="O72" s="13">
        <f t="shared" si="4"/>
        <v>327814.5</v>
      </c>
      <c r="P72" s="13">
        <f t="shared" si="5"/>
        <v>66884.800000000017</v>
      </c>
      <c r="Q72" s="13">
        <f t="shared" si="6"/>
        <v>10816.900000000001</v>
      </c>
      <c r="R72" s="13">
        <f t="shared" si="7"/>
        <v>139747.6</v>
      </c>
      <c r="S72" s="13">
        <f t="shared" si="8"/>
        <v>104956.8</v>
      </c>
      <c r="T72" s="13">
        <f t="shared" si="9"/>
        <v>-26330.9</v>
      </c>
      <c r="U72" s="13">
        <f t="shared" si="10"/>
        <v>0</v>
      </c>
      <c r="V72" s="13">
        <f t="shared" si="11"/>
        <v>623889.69999999995</v>
      </c>
      <c r="W72" s="13">
        <f>IF('Daily PnL Log'!W47&lt;&gt;"",'Daily PnL Log'!W47,"")</f>
        <v>619731</v>
      </c>
      <c r="X72" s="16">
        <f>IF('Daily PnL Log'!X47&lt;&gt;"",'Daily PnL Log'!X47,"")</f>
        <v>4.3987471983812313E-3</v>
      </c>
      <c r="Y72" s="13">
        <f>IF('Daily PnL Log'!Y47&lt;&gt;"",'Daily PnL Log'!Y47,"")</f>
        <v>-1371.03</v>
      </c>
      <c r="Z72" s="13">
        <f>IF('Daily PnL Log'!AA47&lt;&gt;"",'Daily PnL Log'!AA47,"")</f>
        <v>-444201</v>
      </c>
      <c r="AA72" s="13">
        <f>IF('Daily PnL Log'!AC47&lt;&gt;"",'Daily PnL Log'!AC47,"")</f>
        <v>139617.29</v>
      </c>
    </row>
    <row r="73" spans="1:27" x14ac:dyDescent="0.25">
      <c r="A73" s="48" t="str">
        <f t="shared" si="2"/>
        <v>Feb</v>
      </c>
      <c r="B73" s="2">
        <f>'Daily PnL Log'!B48</f>
        <v>44232</v>
      </c>
      <c r="C73" s="11">
        <f>IF('Daily PnL Log'!C48&lt;&gt;"",'Daily PnL Log'!C48,"")</f>
        <v>17362.099999999999</v>
      </c>
      <c r="D73" s="11">
        <f>IF('Daily PnL Log'!D48&lt;&gt;"",'Daily PnL Log'!D48,"")</f>
        <v>2621.9</v>
      </c>
      <c r="E73" s="11">
        <f>IF('Daily PnL Log'!E48&lt;&gt;"",'Daily PnL Log'!E48,"")</f>
        <v>8349.2000000000007</v>
      </c>
      <c r="F73" s="11">
        <f>IF('Daily PnL Log'!F48&lt;&gt;"",'Daily PnL Log'!F48,"")</f>
        <v>8278.7000000000007</v>
      </c>
      <c r="G73" s="11">
        <f>IF('Daily PnL Log'!G48&lt;&gt;"",'Daily PnL Log'!G48,"")</f>
        <v>251.8</v>
      </c>
      <c r="H73" s="11">
        <f>IF('Daily PnL Log'!H48&lt;&gt;"",'Daily PnL Log'!H48,"")</f>
        <v>-5468.3</v>
      </c>
      <c r="I73" s="11">
        <f>IF('Daily PnL Log'!I48&lt;&gt;"",'Daily PnL Log'!I48,"")</f>
        <v>0</v>
      </c>
      <c r="J73" s="11">
        <f>IF('Daily PnL Log'!J48&lt;&gt;"",'Daily PnL Log'!J48,"")</f>
        <v>31395.400000000005</v>
      </c>
      <c r="K73" s="11">
        <f>IF('Daily PnL Log'!K48&lt;&gt;"",'Daily PnL Log'!K48,"")</f>
        <v>-138.35</v>
      </c>
      <c r="L73" s="11">
        <f>IF('Daily PnL Log'!L48&lt;&gt;"",'Daily PnL Log'!L48,"")</f>
        <v>-635.66</v>
      </c>
      <c r="M73" s="11">
        <f>IF('Daily PnL Log'!M48&lt;&gt;"",'Daily PnL Log'!M48,"")</f>
        <v>-774.01</v>
      </c>
      <c r="N73" s="11">
        <f>IF('Daily PnL Log'!N48&lt;&gt;"",'Daily PnL Log'!N48,"")</f>
        <v>30621.390000000007</v>
      </c>
      <c r="O73" s="11">
        <f t="shared" si="4"/>
        <v>345176.6</v>
      </c>
      <c r="P73" s="11">
        <f t="shared" si="5"/>
        <v>69506.700000000012</v>
      </c>
      <c r="Q73" s="11">
        <f t="shared" si="6"/>
        <v>19166.100000000002</v>
      </c>
      <c r="R73" s="11">
        <f t="shared" si="7"/>
        <v>148026.30000000002</v>
      </c>
      <c r="S73" s="11">
        <f t="shared" si="8"/>
        <v>105208.6</v>
      </c>
      <c r="T73" s="11">
        <f t="shared" si="9"/>
        <v>-31799.200000000001</v>
      </c>
      <c r="U73" s="11">
        <f t="shared" si="10"/>
        <v>0</v>
      </c>
      <c r="V73" s="11">
        <f t="shared" si="11"/>
        <v>655285.1</v>
      </c>
      <c r="W73" s="11">
        <f>IF('Daily PnL Log'!W48&lt;&gt;"",'Daily PnL Log'!W48,"")</f>
        <v>630166</v>
      </c>
      <c r="X73" s="15">
        <f>IF('Daily PnL Log'!X48&lt;&gt;"",'Daily PnL Log'!X48,"")</f>
        <v>4.8592577193945732E-2</v>
      </c>
      <c r="Y73" s="11">
        <f>IF('Daily PnL Log'!Y48&lt;&gt;"",'Daily PnL Log'!Y48,"")</f>
        <v>-5000</v>
      </c>
      <c r="Z73" s="11" t="str">
        <f>IF('Daily PnL Log'!AA48&lt;&gt;"",'Daily PnL Log'!AA48,"")</f>
        <v/>
      </c>
      <c r="AA73" s="11">
        <f>IF('Daily PnL Log'!AC48&lt;&gt;"",'Daily PnL Log'!AC48,"")</f>
        <v>201604.53</v>
      </c>
    </row>
    <row r="74" spans="1:27" x14ac:dyDescent="0.25">
      <c r="A74" s="47" t="str">
        <f t="shared" si="2"/>
        <v>Feb</v>
      </c>
      <c r="B74" s="14">
        <f>'Daily PnL Log'!B49</f>
        <v>44235</v>
      </c>
      <c r="C74" s="13">
        <f>IF('Daily PnL Log'!C49&lt;&gt;"",'Daily PnL Log'!C49,"")</f>
        <v>-3690.2</v>
      </c>
      <c r="D74" s="13">
        <f>IF('Daily PnL Log'!D49&lt;&gt;"",'Daily PnL Log'!D49,"")</f>
        <v>-8104.7</v>
      </c>
      <c r="E74" s="13">
        <f>IF('Daily PnL Log'!E49&lt;&gt;"",'Daily PnL Log'!E49,"")</f>
        <v>-2969.6</v>
      </c>
      <c r="F74" s="13">
        <f>IF('Daily PnL Log'!F49&lt;&gt;"",'Daily PnL Log'!F49,"")</f>
        <v>-50252.1</v>
      </c>
      <c r="G74" s="13">
        <f>IF('Daily PnL Log'!G49&lt;&gt;"",'Daily PnL Log'!G49,"")</f>
        <v>1872.5</v>
      </c>
      <c r="H74" s="13">
        <f>IF('Daily PnL Log'!H49&lt;&gt;"",'Daily PnL Log'!H49,"")</f>
        <v>-2799.5</v>
      </c>
      <c r="I74" s="13">
        <f>IF('Daily PnL Log'!I49&lt;&gt;"",'Daily PnL Log'!I49,"")</f>
        <v>0</v>
      </c>
      <c r="J74" s="13">
        <f>IF('Daily PnL Log'!J49&lt;&gt;"",'Daily PnL Log'!J49,"")</f>
        <v>-65943.600000000006</v>
      </c>
      <c r="K74" s="13">
        <f>IF('Daily PnL Log'!K49&lt;&gt;"",'Daily PnL Log'!K49,"")</f>
        <v>-210.15</v>
      </c>
      <c r="L74" s="13">
        <f>IF('Daily PnL Log'!L49&lt;&gt;"",'Daily PnL Log'!L49,"")</f>
        <v>-966.51</v>
      </c>
      <c r="M74" s="13">
        <f>IF('Daily PnL Log'!M49&lt;&gt;"",'Daily PnL Log'!M49,"")</f>
        <v>-1176.6600000000001</v>
      </c>
      <c r="N74" s="13">
        <f>IF('Daily PnL Log'!N49&lt;&gt;"",'Daily PnL Log'!N49,"")</f>
        <v>-67120.260000000009</v>
      </c>
      <c r="O74" s="13">
        <f t="shared" si="4"/>
        <v>341486.39999999997</v>
      </c>
      <c r="P74" s="13">
        <f t="shared" si="5"/>
        <v>61402.000000000015</v>
      </c>
      <c r="Q74" s="13">
        <f t="shared" si="6"/>
        <v>16196.500000000002</v>
      </c>
      <c r="R74" s="13">
        <f t="shared" si="7"/>
        <v>97774.200000000012</v>
      </c>
      <c r="S74" s="13">
        <f t="shared" si="8"/>
        <v>107081.1</v>
      </c>
      <c r="T74" s="13">
        <f t="shared" si="9"/>
        <v>-34598.699999999997</v>
      </c>
      <c r="U74" s="13">
        <f t="shared" si="10"/>
        <v>0</v>
      </c>
      <c r="V74" s="13">
        <f t="shared" si="11"/>
        <v>589341.5</v>
      </c>
      <c r="W74" s="13">
        <f>IF('Daily PnL Log'!W49&lt;&gt;"",'Daily PnL Log'!W49,"")</f>
        <v>658899</v>
      </c>
      <c r="X74" s="16">
        <f>IF('Daily PnL Log'!X49&lt;&gt;"",'Daily PnL Log'!X49,"")</f>
        <v>-0.10186729680876737</v>
      </c>
      <c r="Y74" s="13">
        <f>IF('Daily PnL Log'!Y49&lt;&gt;"",'Daily PnL Log'!Y49,"")</f>
        <v>-125</v>
      </c>
      <c r="Z74" s="13" t="str">
        <f>IF('Daily PnL Log'!AA49&lt;&gt;"",'Daily PnL Log'!AA49,"")</f>
        <v/>
      </c>
      <c r="AA74" s="13">
        <f>IF('Daily PnL Log'!AC49&lt;&gt;"",'Daily PnL Log'!AC49,"")</f>
        <v>119762.37</v>
      </c>
    </row>
    <row r="75" spans="1:27" x14ac:dyDescent="0.25">
      <c r="A75" s="48" t="str">
        <f t="shared" si="2"/>
        <v>Feb</v>
      </c>
      <c r="B75" s="2">
        <f>'Daily PnL Log'!B50</f>
        <v>44236</v>
      </c>
      <c r="C75" s="11">
        <f>IF('Daily PnL Log'!C50&lt;&gt;"",'Daily PnL Log'!C50,"")</f>
        <v>-9710.7999999999993</v>
      </c>
      <c r="D75" s="11">
        <f>IF('Daily PnL Log'!D50&lt;&gt;"",'Daily PnL Log'!D50,"")</f>
        <v>3476.8</v>
      </c>
      <c r="E75" s="11">
        <f>IF('Daily PnL Log'!E50&lt;&gt;"",'Daily PnL Log'!E50,"")</f>
        <v>-15131.2</v>
      </c>
      <c r="F75" s="11">
        <f>IF('Daily PnL Log'!F50&lt;&gt;"",'Daily PnL Log'!F50,"")</f>
        <v>-23396.7</v>
      </c>
      <c r="G75" s="11">
        <f>IF('Daily PnL Log'!G50&lt;&gt;"",'Daily PnL Log'!G50,"")</f>
        <v>-29376.400000000001</v>
      </c>
      <c r="H75" s="11">
        <f>IF('Daily PnL Log'!H50&lt;&gt;"",'Daily PnL Log'!H50,"")</f>
        <v>17633.400000000001</v>
      </c>
      <c r="I75" s="11">
        <f>IF('Daily PnL Log'!I50&lt;&gt;"",'Daily PnL Log'!I50,"")</f>
        <v>0</v>
      </c>
      <c r="J75" s="11">
        <f>IF('Daily PnL Log'!J50&lt;&gt;"",'Daily PnL Log'!J50,"")</f>
        <v>-56504.9</v>
      </c>
      <c r="K75" s="11">
        <f>IF('Daily PnL Log'!K50&lt;&gt;"",'Daily PnL Log'!K50,"")</f>
        <v>-112.35</v>
      </c>
      <c r="L75" s="11">
        <f>IF('Daily PnL Log'!L50&lt;&gt;"",'Daily PnL Log'!L50,"")</f>
        <v>-516.57000000000005</v>
      </c>
      <c r="M75" s="11">
        <f>IF('Daily PnL Log'!M50&lt;&gt;"",'Daily PnL Log'!M50,"")</f>
        <v>-628.92000000000007</v>
      </c>
      <c r="N75" s="11">
        <f>IF('Daily PnL Log'!N50&lt;&gt;"",'Daily PnL Log'!N50,"")</f>
        <v>-57133.82</v>
      </c>
      <c r="O75" s="11">
        <f t="shared" si="4"/>
        <v>331775.59999999998</v>
      </c>
      <c r="P75" s="11">
        <f t="shared" si="5"/>
        <v>64878.800000000017</v>
      </c>
      <c r="Q75" s="11">
        <f t="shared" si="6"/>
        <v>1065.3000000000011</v>
      </c>
      <c r="R75" s="11">
        <f t="shared" si="7"/>
        <v>74377.500000000015</v>
      </c>
      <c r="S75" s="11">
        <f t="shared" si="8"/>
        <v>77704.700000000012</v>
      </c>
      <c r="T75" s="11">
        <f t="shared" si="9"/>
        <v>-16965.299999999996</v>
      </c>
      <c r="U75" s="11">
        <f t="shared" si="10"/>
        <v>0</v>
      </c>
      <c r="V75" s="11">
        <f t="shared" si="11"/>
        <v>532836.6</v>
      </c>
      <c r="W75" s="11">
        <f>IF('Daily PnL Log'!W50&lt;&gt;"",'Daily PnL Log'!W50,"")</f>
        <v>650675</v>
      </c>
      <c r="X75" s="15">
        <f>IF('Daily PnL Log'!X50&lt;&gt;"",'Daily PnL Log'!X50,"")</f>
        <v>-8.7807000422638032E-2</v>
      </c>
      <c r="Y75" s="11" t="str">
        <f>IF('Daily PnL Log'!Y50&lt;&gt;"",'Daily PnL Log'!Y50,"")</f>
        <v/>
      </c>
      <c r="Z75" s="11" t="str">
        <f>IF('Daily PnL Log'!AA50&lt;&gt;"",'Daily PnL Log'!AA50,"")</f>
        <v/>
      </c>
      <c r="AA75" s="11">
        <f>IF('Daily PnL Log'!AC50&lt;&gt;"",'Daily PnL Log'!AC50,"")</f>
        <v>55210.2</v>
      </c>
    </row>
    <row r="76" spans="1:27" x14ac:dyDescent="0.25">
      <c r="A76" s="47" t="str">
        <f t="shared" si="2"/>
        <v>Feb</v>
      </c>
      <c r="B76" s="14">
        <f>'Daily PnL Log'!B51</f>
        <v>44237</v>
      </c>
      <c r="C76" s="13">
        <f>IF('Daily PnL Log'!C51&lt;&gt;"",'Daily PnL Log'!C51,"")</f>
        <v>7515</v>
      </c>
      <c r="D76" s="13">
        <f>IF('Daily PnL Log'!D51&lt;&gt;"",'Daily PnL Log'!D51,"")</f>
        <v>52155.4</v>
      </c>
      <c r="E76" s="13">
        <f>IF('Daily PnL Log'!E51&lt;&gt;"",'Daily PnL Log'!E51,"")</f>
        <v>19400.5</v>
      </c>
      <c r="F76" s="13">
        <f>IF('Daily PnL Log'!F51&lt;&gt;"",'Daily PnL Log'!F51,"")</f>
        <v>2680.9</v>
      </c>
      <c r="G76" s="13">
        <f>IF('Daily PnL Log'!G51&lt;&gt;"",'Daily PnL Log'!G51,"")</f>
        <v>-3481.6</v>
      </c>
      <c r="H76" s="13">
        <f>IF('Daily PnL Log'!H51&lt;&gt;"",'Daily PnL Log'!H51,"")</f>
        <v>-6106.5</v>
      </c>
      <c r="I76" s="13">
        <f>IF('Daily PnL Log'!I51&lt;&gt;"",'Daily PnL Log'!I51,"")</f>
        <v>0</v>
      </c>
      <c r="J76" s="13">
        <f>IF('Daily PnL Log'!J51&lt;&gt;"",'Daily PnL Log'!J51,"")</f>
        <v>72163.699999999983</v>
      </c>
      <c r="K76" s="13">
        <f>IF('Daily PnL Log'!K51&lt;&gt;"",'Daily PnL Log'!K51,"")</f>
        <v>-166.35</v>
      </c>
      <c r="L76" s="13">
        <f>IF('Daily PnL Log'!L51&lt;&gt;"",'Daily PnL Log'!L51,"")</f>
        <v>-763.62</v>
      </c>
      <c r="M76" s="13">
        <f>IF('Daily PnL Log'!M51&lt;&gt;"",'Daily PnL Log'!M51,"")</f>
        <v>-929.97</v>
      </c>
      <c r="N76" s="13">
        <f>IF('Daily PnL Log'!N51&lt;&gt;"",'Daily PnL Log'!N51,"")</f>
        <v>71233.729999999981</v>
      </c>
      <c r="O76" s="13">
        <f t="shared" si="4"/>
        <v>339290.6</v>
      </c>
      <c r="P76" s="13">
        <f t="shared" si="5"/>
        <v>117034.20000000001</v>
      </c>
      <c r="Q76" s="13">
        <f t="shared" si="6"/>
        <v>20465.800000000003</v>
      </c>
      <c r="R76" s="13">
        <f t="shared" si="7"/>
        <v>77058.400000000009</v>
      </c>
      <c r="S76" s="13">
        <f t="shared" si="8"/>
        <v>74223.100000000006</v>
      </c>
      <c r="T76" s="13">
        <f t="shared" si="9"/>
        <v>-23071.799999999996</v>
      </c>
      <c r="U76" s="13">
        <f t="shared" si="10"/>
        <v>0</v>
      </c>
      <c r="V76" s="13">
        <f t="shared" si="11"/>
        <v>605000.29999999993</v>
      </c>
      <c r="W76" s="13">
        <f>IF('Daily PnL Log'!W51&lt;&gt;"",'Daily PnL Log'!W51,"")</f>
        <v>600339</v>
      </c>
      <c r="X76" s="16">
        <f>IF('Daily PnL Log'!X51&lt;&gt;"",'Daily PnL Log'!X51,"")</f>
        <v>0.11865584278216137</v>
      </c>
      <c r="Y76" s="13">
        <f>IF('Daily PnL Log'!Y51&lt;&gt;"",'Daily PnL Log'!Y51,"")</f>
        <v>4125.58</v>
      </c>
      <c r="Z76" s="13" t="str">
        <f>IF('Daily PnL Log'!AA51&lt;&gt;"",'Daily PnL Log'!AA51,"")</f>
        <v/>
      </c>
      <c r="AA76" s="13">
        <f>IF('Daily PnL Log'!AC51&lt;&gt;"",'Daily PnL Log'!AC51,"")</f>
        <v>142876.81</v>
      </c>
    </row>
    <row r="77" spans="1:27" x14ac:dyDescent="0.25">
      <c r="A77" s="48" t="str">
        <f t="shared" si="2"/>
        <v>Feb</v>
      </c>
      <c r="B77" s="2">
        <f>'Daily PnL Log'!B52</f>
        <v>44238</v>
      </c>
      <c r="C77" s="11">
        <f>IF('Daily PnL Log'!C52&lt;&gt;"",'Daily PnL Log'!C52,"")</f>
        <v>14274.5</v>
      </c>
      <c r="D77" s="11">
        <f>IF('Daily PnL Log'!D52&lt;&gt;"",'Daily PnL Log'!D52,"")</f>
        <v>-5745.4</v>
      </c>
      <c r="E77" s="11">
        <f>IF('Daily PnL Log'!E52&lt;&gt;"",'Daily PnL Log'!E52,"")</f>
        <v>14385.5</v>
      </c>
      <c r="F77" s="11">
        <f>IF('Daily PnL Log'!F52&lt;&gt;"",'Daily PnL Log'!F52,"")</f>
        <v>-6610.6</v>
      </c>
      <c r="G77" s="11">
        <f>IF('Daily PnL Log'!G52&lt;&gt;"",'Daily PnL Log'!G52,"")</f>
        <v>-2168.5</v>
      </c>
      <c r="H77" s="11">
        <f>IF('Daily PnL Log'!H52&lt;&gt;"",'Daily PnL Log'!H52,"")</f>
        <v>23.6</v>
      </c>
      <c r="I77" s="11">
        <f>IF('Daily PnL Log'!I52&lt;&gt;"",'Daily PnL Log'!I52,"")</f>
        <v>0</v>
      </c>
      <c r="J77" s="11">
        <f>IF('Daily PnL Log'!J52&lt;&gt;"",'Daily PnL Log'!J52,"")</f>
        <v>14159.099999999999</v>
      </c>
      <c r="K77" s="11">
        <f>IF('Daily PnL Log'!K52&lt;&gt;"",'Daily PnL Log'!K52,"")</f>
        <v>-250.05</v>
      </c>
      <c r="L77" s="11">
        <f>IF('Daily PnL Log'!L52&lt;&gt;"",'Daily PnL Log'!L52,"")</f>
        <v>-1142.76</v>
      </c>
      <c r="M77" s="11">
        <f>IF('Daily PnL Log'!M52&lt;&gt;"",'Daily PnL Log'!M52,"")</f>
        <v>-1392.81</v>
      </c>
      <c r="N77" s="11">
        <f>IF('Daily PnL Log'!N52&lt;&gt;"",'Daily PnL Log'!N52,"")</f>
        <v>12766.289999999999</v>
      </c>
      <c r="O77" s="11">
        <f t="shared" si="4"/>
        <v>353565.1</v>
      </c>
      <c r="P77" s="11">
        <f t="shared" si="5"/>
        <v>111288.80000000002</v>
      </c>
      <c r="Q77" s="11">
        <f t="shared" si="6"/>
        <v>34851.300000000003</v>
      </c>
      <c r="R77" s="11">
        <f t="shared" si="7"/>
        <v>70447.8</v>
      </c>
      <c r="S77" s="11">
        <f t="shared" si="8"/>
        <v>72054.600000000006</v>
      </c>
      <c r="T77" s="11">
        <f t="shared" si="9"/>
        <v>-23048.199999999997</v>
      </c>
      <c r="U77" s="11">
        <f t="shared" si="10"/>
        <v>0</v>
      </c>
      <c r="V77" s="11">
        <f t="shared" si="11"/>
        <v>619159.39999999991</v>
      </c>
      <c r="W77" s="11">
        <f>IF('Daily PnL Log'!W52&lt;&gt;"",'Daily PnL Log'!W52,"")</f>
        <v>721566</v>
      </c>
      <c r="X77" s="15">
        <f>IF('Daily PnL Log'!X52&lt;&gt;"",'Daily PnL Log'!X52,"")</f>
        <v>1.7692477195433265E-2</v>
      </c>
      <c r="Y77" s="11" t="str">
        <f>IF('Daily PnL Log'!Y52&lt;&gt;"",'Daily PnL Log'!Y52,"")</f>
        <v/>
      </c>
      <c r="Z77" s="11" t="str">
        <f>IF('Daily PnL Log'!AA52&lt;&gt;"",'Daily PnL Log'!AA52,"")</f>
        <v/>
      </c>
      <c r="AA77" s="11">
        <f>IF('Daily PnL Log'!AC52&lt;&gt;"",'Daily PnL Log'!AC52,"")</f>
        <v>153823.75</v>
      </c>
    </row>
    <row r="78" spans="1:27" x14ac:dyDescent="0.25">
      <c r="A78" s="47" t="str">
        <f t="shared" si="2"/>
        <v>Feb</v>
      </c>
      <c r="B78" s="14">
        <f>'Daily PnL Log'!B53</f>
        <v>44239</v>
      </c>
      <c r="C78" s="13">
        <f>IF('Daily PnL Log'!C53&lt;&gt;"",'Daily PnL Log'!C53,"")</f>
        <v>-11725.8</v>
      </c>
      <c r="D78" s="13">
        <f>IF('Daily PnL Log'!D53&lt;&gt;"",'Daily PnL Log'!D53,"")</f>
        <v>-11706.8</v>
      </c>
      <c r="E78" s="13">
        <f>IF('Daily PnL Log'!E53&lt;&gt;"",'Daily PnL Log'!E53,"")</f>
        <v>8810.7000000000007</v>
      </c>
      <c r="F78" s="13">
        <f>IF('Daily PnL Log'!F53&lt;&gt;"",'Daily PnL Log'!F53,"")</f>
        <v>5594</v>
      </c>
      <c r="G78" s="13">
        <f>IF('Daily PnL Log'!G53&lt;&gt;"",'Daily PnL Log'!G53,"")</f>
        <v>2570.3000000000002</v>
      </c>
      <c r="H78" s="13">
        <f>IF('Daily PnL Log'!H53&lt;&gt;"",'Daily PnL Log'!H53,"")</f>
        <v>-7141.7</v>
      </c>
      <c r="I78" s="13">
        <f>IF('Daily PnL Log'!I53&lt;&gt;"",'Daily PnL Log'!I53,"")</f>
        <v>0</v>
      </c>
      <c r="J78" s="13">
        <f>IF('Daily PnL Log'!J53&lt;&gt;"",'Daily PnL Log'!J53,"")</f>
        <v>-13599.299999999997</v>
      </c>
      <c r="K78" s="13">
        <f>IF('Daily PnL Log'!K53&lt;&gt;"",'Daily PnL Log'!K53,"")</f>
        <v>-46.6</v>
      </c>
      <c r="L78" s="13">
        <f>IF('Daily PnL Log'!L53&lt;&gt;"",'Daily PnL Log'!L53,"")</f>
        <v>-211.84</v>
      </c>
      <c r="M78" s="13">
        <f>IF('Daily PnL Log'!M53&lt;&gt;"",'Daily PnL Log'!M53,"")</f>
        <v>-258.44</v>
      </c>
      <c r="N78" s="13">
        <f>IF('Daily PnL Log'!N53&lt;&gt;"",'Daily PnL Log'!N53,"")</f>
        <v>-13857.739999999998</v>
      </c>
      <c r="O78" s="13">
        <f t="shared" si="4"/>
        <v>341839.3</v>
      </c>
      <c r="P78" s="13">
        <f t="shared" si="5"/>
        <v>99582.000000000015</v>
      </c>
      <c r="Q78" s="13">
        <f t="shared" si="6"/>
        <v>43662</v>
      </c>
      <c r="R78" s="13">
        <f t="shared" si="7"/>
        <v>76041.8</v>
      </c>
      <c r="S78" s="13">
        <f t="shared" si="8"/>
        <v>74624.900000000009</v>
      </c>
      <c r="T78" s="13">
        <f t="shared" si="9"/>
        <v>-30189.899999999998</v>
      </c>
      <c r="U78" s="13">
        <f t="shared" si="10"/>
        <v>0</v>
      </c>
      <c r="V78" s="13">
        <f t="shared" si="11"/>
        <v>605560.09999999986</v>
      </c>
      <c r="W78" s="13">
        <f>IF('Daily PnL Log'!W53&lt;&gt;"",'Daily PnL Log'!W53,"")</f>
        <v>873267</v>
      </c>
      <c r="X78" s="16">
        <f>IF('Daily PnL Log'!X53&lt;&gt;"",'Daily PnL Log'!X53,"")</f>
        <v>-1.5868846526892688E-2</v>
      </c>
      <c r="Y78" s="13" t="str">
        <f>IF('Daily PnL Log'!Y53&lt;&gt;"",'Daily PnL Log'!Y53,"")</f>
        <v/>
      </c>
      <c r="Z78" s="13" t="str">
        <f>IF('Daily PnL Log'!AA53&lt;&gt;"",'Daily PnL Log'!AA53,"")</f>
        <v/>
      </c>
      <c r="AA78" s="13">
        <f>IF('Daily PnL Log'!AC53&lt;&gt;"",'Daily PnL Log'!AC53,"")</f>
        <v>128562.06</v>
      </c>
    </row>
    <row r="79" spans="1:27" x14ac:dyDescent="0.25">
      <c r="A79" s="48" t="str">
        <f t="shared" si="2"/>
        <v>Feb</v>
      </c>
      <c r="B79" s="2">
        <f>'Daily PnL Log'!B54</f>
        <v>44243</v>
      </c>
      <c r="C79" s="11">
        <f>IF('Daily PnL Log'!C54&lt;&gt;"",'Daily PnL Log'!C54,"")</f>
        <v>-11102.8</v>
      </c>
      <c r="D79" s="11">
        <f>IF('Daily PnL Log'!D54&lt;&gt;"",'Daily PnL Log'!D54,"")</f>
        <v>-871.6</v>
      </c>
      <c r="E79" s="11">
        <f>IF('Daily PnL Log'!E54&lt;&gt;"",'Daily PnL Log'!E54,"")</f>
        <v>10337.9</v>
      </c>
      <c r="F79" s="11">
        <f>IF('Daily PnL Log'!F54&lt;&gt;"",'Daily PnL Log'!F54,"")</f>
        <v>28608.6</v>
      </c>
      <c r="G79" s="11">
        <f>IF('Daily PnL Log'!G54&lt;&gt;"",'Daily PnL Log'!G54,"")</f>
        <v>11305.9</v>
      </c>
      <c r="H79" s="11">
        <f>IF('Daily PnL Log'!H54&lt;&gt;"",'Daily PnL Log'!H54,"")</f>
        <v>8815.9</v>
      </c>
      <c r="I79" s="11">
        <f>IF('Daily PnL Log'!I54&lt;&gt;"",'Daily PnL Log'!I54,"")</f>
        <v>0</v>
      </c>
      <c r="J79" s="11">
        <f>IF('Daily PnL Log'!J54&lt;&gt;"",'Daily PnL Log'!J54,"")</f>
        <v>47093.9</v>
      </c>
      <c r="K79" s="11">
        <f>IF('Daily PnL Log'!K54&lt;&gt;"",'Daily PnL Log'!K54,"")</f>
        <v>-147.30000000000001</v>
      </c>
      <c r="L79" s="11">
        <f>IF('Daily PnL Log'!L54&lt;&gt;"",'Daily PnL Log'!L54,"")</f>
        <v>-676.92</v>
      </c>
      <c r="M79" s="11">
        <f>IF('Daily PnL Log'!M54&lt;&gt;"",'Daily PnL Log'!M54,"")</f>
        <v>-824.22</v>
      </c>
      <c r="N79" s="11">
        <f>IF('Daily PnL Log'!N54&lt;&gt;"",'Daily PnL Log'!N54,"")</f>
        <v>46269.68</v>
      </c>
      <c r="O79" s="11">
        <f t="shared" si="4"/>
        <v>330736.5</v>
      </c>
      <c r="P79" s="11">
        <f t="shared" si="5"/>
        <v>98710.400000000009</v>
      </c>
      <c r="Q79" s="11">
        <f t="shared" si="6"/>
        <v>53999.9</v>
      </c>
      <c r="R79" s="11">
        <f t="shared" si="7"/>
        <v>104650.4</v>
      </c>
      <c r="S79" s="11">
        <f t="shared" si="8"/>
        <v>85930.8</v>
      </c>
      <c r="T79" s="11">
        <f t="shared" si="9"/>
        <v>-21374</v>
      </c>
      <c r="U79" s="11">
        <f t="shared" si="10"/>
        <v>0</v>
      </c>
      <c r="V79" s="11">
        <f t="shared" si="11"/>
        <v>652653.99999999988</v>
      </c>
      <c r="W79" s="11">
        <f>IF('Daily PnL Log'!W54&lt;&gt;"",'Daily PnL Log'!W54,"")</f>
        <v>852989</v>
      </c>
      <c r="X79" s="15">
        <f>IF('Daily PnL Log'!X54&lt;&gt;"",'Daily PnL Log'!X54,"")</f>
        <v>5.4244169620006825E-2</v>
      </c>
      <c r="Y79" s="11" t="str">
        <f>IF('Daily PnL Log'!Y54&lt;&gt;"",'Daily PnL Log'!Y54,"")</f>
        <v/>
      </c>
      <c r="Z79" s="11" t="str">
        <f>IF('Daily PnL Log'!AA54&lt;&gt;"",'Daily PnL Log'!AA54,"")</f>
        <v/>
      </c>
      <c r="AA79" s="11">
        <f>IF('Daily PnL Log'!AC54&lt;&gt;"",'Daily PnL Log'!AC54,"")</f>
        <v>171293.84</v>
      </c>
    </row>
    <row r="80" spans="1:27" x14ac:dyDescent="0.25">
      <c r="A80" s="47" t="str">
        <f t="shared" si="2"/>
        <v>Feb</v>
      </c>
      <c r="B80" s="14">
        <f>'Daily PnL Log'!B55</f>
        <v>44244</v>
      </c>
      <c r="C80" s="13">
        <f>IF('Daily PnL Log'!C55&lt;&gt;"",'Daily PnL Log'!C55,"")</f>
        <v>6667.7</v>
      </c>
      <c r="D80" s="13">
        <f>IF('Daily PnL Log'!D55&lt;&gt;"",'Daily PnL Log'!D55,"")</f>
        <v>14253.8</v>
      </c>
      <c r="E80" s="13">
        <f>IF('Daily PnL Log'!E55&lt;&gt;"",'Daily PnL Log'!E55,"")</f>
        <v>9542.9</v>
      </c>
      <c r="F80" s="13">
        <f>IF('Daily PnL Log'!F55&lt;&gt;"",'Daily PnL Log'!F55,"")</f>
        <v>-8028</v>
      </c>
      <c r="G80" s="13">
        <f>IF('Daily PnL Log'!G55&lt;&gt;"",'Daily PnL Log'!G55,"")</f>
        <v>-10485</v>
      </c>
      <c r="H80" s="13">
        <f>IF('Daily PnL Log'!H55&lt;&gt;"",'Daily PnL Log'!H55,"")</f>
        <v>-4034.7</v>
      </c>
      <c r="I80" s="13">
        <f>IF('Daily PnL Log'!I55&lt;&gt;"",'Daily PnL Log'!I55,"")</f>
        <v>0</v>
      </c>
      <c r="J80" s="13">
        <f>IF('Daily PnL Log'!J55&lt;&gt;"",'Daily PnL Log'!J55,"")</f>
        <v>7916.7000000000016</v>
      </c>
      <c r="K80" s="13">
        <f>IF('Daily PnL Log'!K55&lt;&gt;"",'Daily PnL Log'!K55,"")</f>
        <v>-159.25</v>
      </c>
      <c r="L80" s="13">
        <f>IF('Daily PnL Log'!L55&lt;&gt;"",'Daily PnL Log'!L55,"")</f>
        <v>-731.05</v>
      </c>
      <c r="M80" s="13">
        <f>IF('Daily PnL Log'!M55&lt;&gt;"",'Daily PnL Log'!M55,"")</f>
        <v>-890.3</v>
      </c>
      <c r="N80" s="13">
        <f>IF('Daily PnL Log'!N55&lt;&gt;"",'Daily PnL Log'!N55,"")</f>
        <v>7026.4000000000015</v>
      </c>
      <c r="O80" s="13">
        <f t="shared" si="4"/>
        <v>337404.2</v>
      </c>
      <c r="P80" s="13">
        <f t="shared" si="5"/>
        <v>112964.20000000001</v>
      </c>
      <c r="Q80" s="13">
        <f t="shared" si="6"/>
        <v>63542.8</v>
      </c>
      <c r="R80" s="13">
        <f t="shared" si="7"/>
        <v>96622.399999999994</v>
      </c>
      <c r="S80" s="13">
        <f t="shared" si="8"/>
        <v>75445.8</v>
      </c>
      <c r="T80" s="13">
        <f t="shared" si="9"/>
        <v>-25408.7</v>
      </c>
      <c r="U80" s="13">
        <f t="shared" si="10"/>
        <v>0</v>
      </c>
      <c r="V80" s="13">
        <f t="shared" si="11"/>
        <v>660570.69999999984</v>
      </c>
      <c r="W80" s="13">
        <f>IF('Daily PnL Log'!W55&lt;&gt;"",'Daily PnL Log'!W55,"")</f>
        <v>821560</v>
      </c>
      <c r="X80" s="16">
        <f>IF('Daily PnL Log'!X55&lt;&gt;"",'Daily PnL Log'!X55,"")</f>
        <v>8.55250985929208E-3</v>
      </c>
      <c r="Y80" s="13" t="str">
        <f>IF('Daily PnL Log'!Y55&lt;&gt;"",'Daily PnL Log'!Y55,"")</f>
        <v/>
      </c>
      <c r="Z80" s="13" t="str">
        <f>IF('Daily PnL Log'!AA55&lt;&gt;"",'Daily PnL Log'!AA55,"")</f>
        <v/>
      </c>
      <c r="AA80" s="13">
        <f>IF('Daily PnL Log'!AC55&lt;&gt;"",'Daily PnL Log'!AC55,"")</f>
        <v>200797.29</v>
      </c>
    </row>
    <row r="81" spans="1:27" x14ac:dyDescent="0.25">
      <c r="A81" s="48" t="str">
        <f t="shared" si="2"/>
        <v>Feb</v>
      </c>
      <c r="B81" s="2">
        <f>'Daily PnL Log'!B56</f>
        <v>44245</v>
      </c>
      <c r="C81" s="11">
        <f>IF('Daily PnL Log'!C56&lt;&gt;"",'Daily PnL Log'!C56,"")</f>
        <v>-20122.3</v>
      </c>
      <c r="D81" s="11">
        <f>IF('Daily PnL Log'!D56&lt;&gt;"",'Daily PnL Log'!D56,"")</f>
        <v>2070.1</v>
      </c>
      <c r="E81" s="11">
        <f>IF('Daily PnL Log'!E56&lt;&gt;"",'Daily PnL Log'!E56,"")</f>
        <v>243.6</v>
      </c>
      <c r="F81" s="11">
        <f>IF('Daily PnL Log'!F56&lt;&gt;"",'Daily PnL Log'!F56,"")</f>
        <v>-9425.9</v>
      </c>
      <c r="G81" s="11">
        <f>IF('Daily PnL Log'!G56&lt;&gt;"",'Daily PnL Log'!G56,"")</f>
        <v>-268</v>
      </c>
      <c r="H81" s="11">
        <f>IF('Daily PnL Log'!H56&lt;&gt;"",'Daily PnL Log'!H56,"")</f>
        <v>4723.3999999999996</v>
      </c>
      <c r="I81" s="11">
        <f>IF('Daily PnL Log'!I56&lt;&gt;"",'Daily PnL Log'!I56,"")</f>
        <v>0</v>
      </c>
      <c r="J81" s="11">
        <f>IF('Daily PnL Log'!J56&lt;&gt;"",'Daily PnL Log'!J56,"")</f>
        <v>-22779.1</v>
      </c>
      <c r="K81" s="11">
        <f>IF('Daily PnL Log'!K56&lt;&gt;"",'Daily PnL Log'!K56,"")</f>
        <v>-246.35</v>
      </c>
      <c r="L81" s="11">
        <f>IF('Daily PnL Log'!L56&lt;&gt;"",'Daily PnL Log'!L56,"")</f>
        <v>-1133.06</v>
      </c>
      <c r="M81" s="11">
        <f>IF('Daily PnL Log'!M56&lt;&gt;"",'Daily PnL Log'!M56,"")</f>
        <v>-1379.4099999999999</v>
      </c>
      <c r="N81" s="11">
        <f>IF('Daily PnL Log'!N56&lt;&gt;"",'Daily PnL Log'!N56,"")</f>
        <v>-24158.51</v>
      </c>
      <c r="O81" s="11">
        <f t="shared" si="4"/>
        <v>317281.90000000002</v>
      </c>
      <c r="P81" s="11">
        <f t="shared" si="5"/>
        <v>115034.30000000002</v>
      </c>
      <c r="Q81" s="11">
        <f t="shared" si="6"/>
        <v>63786.400000000001</v>
      </c>
      <c r="R81" s="11">
        <f t="shared" si="7"/>
        <v>87196.5</v>
      </c>
      <c r="S81" s="11">
        <f t="shared" si="8"/>
        <v>75177.8</v>
      </c>
      <c r="T81" s="11">
        <f t="shared" si="9"/>
        <v>-20685.300000000003</v>
      </c>
      <c r="U81" s="11">
        <f t="shared" si="10"/>
        <v>0</v>
      </c>
      <c r="V81" s="11">
        <f t="shared" si="11"/>
        <v>637791.59999999986</v>
      </c>
      <c r="W81" s="11">
        <f>IF('Daily PnL Log'!W56&lt;&gt;"",'Daily PnL Log'!W56,"")</f>
        <v>752975</v>
      </c>
      <c r="X81" s="15">
        <f>IF('Daily PnL Log'!X56&lt;&gt;"",'Daily PnL Log'!X56,"")</f>
        <v>-3.2084079816726979E-2</v>
      </c>
      <c r="Y81" s="11" t="str">
        <f>IF('Daily PnL Log'!Y56&lt;&gt;"",'Daily PnL Log'!Y56,"")</f>
        <v/>
      </c>
      <c r="Z81" s="11" t="str">
        <f>IF('Daily PnL Log'!AA56&lt;&gt;"",'Daily PnL Log'!AA56,"")</f>
        <v/>
      </c>
      <c r="AA81" s="11">
        <f>IF('Daily PnL Log'!AC56&lt;&gt;"",'Daily PnL Log'!AC56,"")</f>
        <v>160647.63</v>
      </c>
    </row>
    <row r="82" spans="1:27" x14ac:dyDescent="0.25">
      <c r="A82" s="47" t="str">
        <f t="shared" si="2"/>
        <v>Feb</v>
      </c>
      <c r="B82" s="14">
        <f>'Daily PnL Log'!B57</f>
        <v>44246</v>
      </c>
      <c r="C82" s="13">
        <f>IF('Daily PnL Log'!C57&lt;&gt;"",'Daily PnL Log'!C57,"")</f>
        <v>39466.6</v>
      </c>
      <c r="D82" s="13">
        <f>IF('Daily PnL Log'!D57&lt;&gt;"",'Daily PnL Log'!D57,"")</f>
        <v>-21139.3</v>
      </c>
      <c r="E82" s="13">
        <f>IF('Daily PnL Log'!E57&lt;&gt;"",'Daily PnL Log'!E57,"")</f>
        <v>-7004.6</v>
      </c>
      <c r="F82" s="13">
        <f>IF('Daily PnL Log'!F57&lt;&gt;"",'Daily PnL Log'!F57,"")</f>
        <v>28821.200000000001</v>
      </c>
      <c r="G82" s="13">
        <f>IF('Daily PnL Log'!G57&lt;&gt;"",'Daily PnL Log'!G57,"")</f>
        <v>-25503.9</v>
      </c>
      <c r="H82" s="13">
        <f>IF('Daily PnL Log'!H57&lt;&gt;"",'Daily PnL Log'!H57,"")</f>
        <v>9187.7000000000007</v>
      </c>
      <c r="I82" s="13">
        <f>IF('Daily PnL Log'!I57&lt;&gt;"",'Daily PnL Log'!I57,"")</f>
        <v>0</v>
      </c>
      <c r="J82" s="13">
        <f>IF('Daily PnL Log'!J57&lt;&gt;"",'Daily PnL Log'!J57,"")</f>
        <v>23827.7</v>
      </c>
      <c r="K82" s="13">
        <f>IF('Daily PnL Log'!K57&lt;&gt;"",'Daily PnL Log'!K57,"")</f>
        <v>-1305.95</v>
      </c>
      <c r="L82" s="13">
        <f>IF('Daily PnL Log'!L57&lt;&gt;"",'Daily PnL Log'!L57,"")</f>
        <v>-3887.69</v>
      </c>
      <c r="M82" s="13">
        <f>IF('Daily PnL Log'!M57&lt;&gt;"",'Daily PnL Log'!M57,"")</f>
        <v>-5193.6400000000003</v>
      </c>
      <c r="N82" s="13">
        <f>IF('Daily PnL Log'!N57&lt;&gt;"",'Daily PnL Log'!N57,"")</f>
        <v>18634.060000000001</v>
      </c>
      <c r="O82" s="13">
        <f t="shared" si="4"/>
        <v>356748.5</v>
      </c>
      <c r="P82" s="13">
        <f t="shared" si="5"/>
        <v>93895.000000000015</v>
      </c>
      <c r="Q82" s="13">
        <f t="shared" si="6"/>
        <v>56781.8</v>
      </c>
      <c r="R82" s="13">
        <f t="shared" si="7"/>
        <v>116017.7</v>
      </c>
      <c r="S82" s="13">
        <f t="shared" si="8"/>
        <v>49673.9</v>
      </c>
      <c r="T82" s="13">
        <f t="shared" si="9"/>
        <v>-11497.600000000002</v>
      </c>
      <c r="U82" s="13">
        <f t="shared" si="10"/>
        <v>0</v>
      </c>
      <c r="V82" s="13">
        <f t="shared" si="11"/>
        <v>661619.29999999981</v>
      </c>
      <c r="W82" s="13">
        <f>IF('Daily PnL Log'!W57&lt;&gt;"",'Daily PnL Log'!W57,"")</f>
        <v>521745</v>
      </c>
      <c r="X82" s="16">
        <f>IF('Daily PnL Log'!X57&lt;&gt;"",'Daily PnL Log'!X57,"")</f>
        <v>3.5714879874268086E-2</v>
      </c>
      <c r="Y82" s="13" t="str">
        <f>IF('Daily PnL Log'!Y57&lt;&gt;"",'Daily PnL Log'!Y57,"")</f>
        <v/>
      </c>
      <c r="Z82" s="13" t="str">
        <f>IF('Daily PnL Log'!AA57&lt;&gt;"",'Daily PnL Log'!AA57,"")</f>
        <v/>
      </c>
      <c r="AA82" s="13">
        <f>IF('Daily PnL Log'!AC57&lt;&gt;"",'Daily PnL Log'!AC57,"")</f>
        <v>179802.74</v>
      </c>
    </row>
    <row r="83" spans="1:27" x14ac:dyDescent="0.25">
      <c r="A83" s="48" t="str">
        <f t="shared" si="2"/>
        <v>Feb</v>
      </c>
      <c r="B83" s="2">
        <f>'Daily PnL Log'!B58</f>
        <v>44249</v>
      </c>
      <c r="C83" s="11">
        <f>IF('Daily PnL Log'!C58&lt;&gt;"",'Daily PnL Log'!C58,"")</f>
        <v>55</v>
      </c>
      <c r="D83" s="11">
        <f>IF('Daily PnL Log'!D58&lt;&gt;"",'Daily PnL Log'!D58,"")</f>
        <v>-1595.7</v>
      </c>
      <c r="E83" s="11">
        <f>IF('Daily PnL Log'!E58&lt;&gt;"",'Daily PnL Log'!E58,"")</f>
        <v>1645.7</v>
      </c>
      <c r="F83" s="11">
        <f>IF('Daily PnL Log'!F58&lt;&gt;"",'Daily PnL Log'!F58,"")</f>
        <v>16633.599999999999</v>
      </c>
      <c r="G83" s="11">
        <f>IF('Daily PnL Log'!G58&lt;&gt;"",'Daily PnL Log'!G58,"")</f>
        <v>-2177.3000000000002</v>
      </c>
      <c r="H83" s="11">
        <f>IF('Daily PnL Log'!H58&lt;&gt;"",'Daily PnL Log'!H58,"")</f>
        <v>8264.5</v>
      </c>
      <c r="I83" s="11">
        <f>IF('Daily PnL Log'!I58&lt;&gt;"",'Daily PnL Log'!I58,"")</f>
        <v>0</v>
      </c>
      <c r="J83" s="11">
        <f>IF('Daily PnL Log'!J58&lt;&gt;"",'Daily PnL Log'!J58,"")</f>
        <v>22825.8</v>
      </c>
      <c r="K83" s="11">
        <f>IF('Daily PnL Log'!K58&lt;&gt;"",'Daily PnL Log'!K58,"")</f>
        <v>-81.650000000000006</v>
      </c>
      <c r="L83" s="11">
        <f>IF('Daily PnL Log'!L58&lt;&gt;"",'Daily PnL Log'!L58,"")</f>
        <v>-375.59</v>
      </c>
      <c r="M83" s="11">
        <f>IF('Daily PnL Log'!M58&lt;&gt;"",'Daily PnL Log'!M58,"")</f>
        <v>-457.24</v>
      </c>
      <c r="N83" s="11">
        <f>IF('Daily PnL Log'!N58&lt;&gt;"",'Daily PnL Log'!N58,"")</f>
        <v>22368.559999999998</v>
      </c>
      <c r="O83" s="11">
        <f t="shared" si="4"/>
        <v>356803.5</v>
      </c>
      <c r="P83" s="11">
        <f t="shared" si="5"/>
        <v>92299.300000000017</v>
      </c>
      <c r="Q83" s="11">
        <f t="shared" si="6"/>
        <v>58427.5</v>
      </c>
      <c r="R83" s="11">
        <f t="shared" si="7"/>
        <v>132651.29999999999</v>
      </c>
      <c r="S83" s="11">
        <f t="shared" si="8"/>
        <v>47496.6</v>
      </c>
      <c r="T83" s="11">
        <f t="shared" si="9"/>
        <v>-3233.1000000000022</v>
      </c>
      <c r="U83" s="11">
        <f t="shared" si="10"/>
        <v>0</v>
      </c>
      <c r="V83" s="11">
        <f t="shared" si="11"/>
        <v>684445.09999999986</v>
      </c>
      <c r="W83" s="11">
        <f>IF('Daily PnL Log'!W58&lt;&gt;"",'Daily PnL Log'!W58,"")</f>
        <v>522057</v>
      </c>
      <c r="X83" s="15">
        <f>IF('Daily PnL Log'!X58&lt;&gt;"",'Daily PnL Log'!X58,"")</f>
        <v>4.2846968817581217E-2</v>
      </c>
      <c r="Y83" s="11">
        <f>IF('Daily PnL Log'!Y58&lt;&gt;"",'Daily PnL Log'!Y58,"")</f>
        <v>-4516.62</v>
      </c>
      <c r="Z83" s="11" t="str">
        <f>IF('Daily PnL Log'!AA58&lt;&gt;"",'Daily PnL Log'!AA58,"")</f>
        <v/>
      </c>
      <c r="AA83" s="11">
        <f>IF('Daily PnL Log'!AC58&lt;&gt;"",'Daily PnL Log'!AC58,"")</f>
        <v>202314.5</v>
      </c>
    </row>
    <row r="84" spans="1:27" x14ac:dyDescent="0.25">
      <c r="A84" s="47" t="str">
        <f t="shared" si="2"/>
        <v>Feb</v>
      </c>
      <c r="B84" s="14">
        <f>'Daily PnL Log'!B59</f>
        <v>44250</v>
      </c>
      <c r="C84" s="13">
        <f>IF('Daily PnL Log'!C59&lt;&gt;"",'Daily PnL Log'!C59,"")</f>
        <v>-5828.8</v>
      </c>
      <c r="D84" s="13">
        <f>IF('Daily PnL Log'!D59&lt;&gt;"",'Daily PnL Log'!D59,"")</f>
        <v>-7625.8</v>
      </c>
      <c r="E84" s="13">
        <f>IF('Daily PnL Log'!E59&lt;&gt;"",'Daily PnL Log'!E59,"")</f>
        <v>-17720.599999999999</v>
      </c>
      <c r="F84" s="13">
        <f>IF('Daily PnL Log'!F59&lt;&gt;"",'Daily PnL Log'!F59,"")</f>
        <v>20024.599999999999</v>
      </c>
      <c r="G84" s="13">
        <f>IF('Daily PnL Log'!G59&lt;&gt;"",'Daily PnL Log'!G59,"")</f>
        <v>-4327.3</v>
      </c>
      <c r="H84" s="13">
        <f>IF('Daily PnL Log'!H59&lt;&gt;"",'Daily PnL Log'!H59,"")</f>
        <v>-4188.3</v>
      </c>
      <c r="I84" s="13">
        <f>IF('Daily PnL Log'!I59&lt;&gt;"",'Daily PnL Log'!I59,"")</f>
        <v>0</v>
      </c>
      <c r="J84" s="13">
        <f>IF('Daily PnL Log'!J59&lt;&gt;"",'Daily PnL Log'!J59,"")</f>
        <v>-19666.199999999997</v>
      </c>
      <c r="K84" s="13">
        <f>IF('Daily PnL Log'!K59&lt;&gt;"",'Daily PnL Log'!K59,"")</f>
        <v>-107.05</v>
      </c>
      <c r="L84" s="13">
        <f>IF('Daily PnL Log'!L59&lt;&gt;"",'Daily PnL Log'!L59,"")</f>
        <v>-492.43</v>
      </c>
      <c r="M84" s="13">
        <f>IF('Daily PnL Log'!M59&lt;&gt;"",'Daily PnL Log'!M59,"")</f>
        <v>-599.48</v>
      </c>
      <c r="N84" s="13">
        <f>IF('Daily PnL Log'!N59&lt;&gt;"",'Daily PnL Log'!N59,"")</f>
        <v>-20265.679999999997</v>
      </c>
      <c r="O84" s="13">
        <f t="shared" si="4"/>
        <v>350974.7</v>
      </c>
      <c r="P84" s="13">
        <f t="shared" si="5"/>
        <v>84673.500000000015</v>
      </c>
      <c r="Q84" s="13">
        <f t="shared" si="6"/>
        <v>40706.9</v>
      </c>
      <c r="R84" s="13">
        <f t="shared" si="7"/>
        <v>152675.9</v>
      </c>
      <c r="S84" s="13">
        <f t="shared" si="8"/>
        <v>43169.299999999996</v>
      </c>
      <c r="T84" s="13">
        <f t="shared" si="9"/>
        <v>-7421.4000000000024</v>
      </c>
      <c r="U84" s="13">
        <f t="shared" si="10"/>
        <v>0</v>
      </c>
      <c r="V84" s="13">
        <f t="shared" si="11"/>
        <v>664778.89999999991</v>
      </c>
      <c r="W84" s="13">
        <f>IF('Daily PnL Log'!W59&lt;&gt;"",'Daily PnL Log'!W59,"")</f>
        <v>482181</v>
      </c>
      <c r="X84" s="16">
        <f>IF('Daily PnL Log'!X59&lt;&gt;"",'Daily PnL Log'!X59,"")</f>
        <v>-4.2029196505046856E-2</v>
      </c>
      <c r="Y84" s="13" t="str">
        <f>IF('Daily PnL Log'!Y59&lt;&gt;"",'Daily PnL Log'!Y59,"")</f>
        <v/>
      </c>
      <c r="Z84" s="13" t="str">
        <f>IF('Daily PnL Log'!AA59&lt;&gt;"",'Daily PnL Log'!AA59,"")</f>
        <v/>
      </c>
      <c r="AA84" s="13">
        <f>IF('Daily PnL Log'!AC59&lt;&gt;"",'Daily PnL Log'!AC59,"")</f>
        <v>185147.27</v>
      </c>
    </row>
    <row r="85" spans="1:27" x14ac:dyDescent="0.25">
      <c r="A85" s="48" t="str">
        <f t="shared" si="2"/>
        <v>Feb</v>
      </c>
      <c r="B85" s="2">
        <f>'Daily PnL Log'!B60</f>
        <v>44251</v>
      </c>
      <c r="C85" s="11">
        <f>IF('Daily PnL Log'!C60&lt;&gt;"",'Daily PnL Log'!C60,"")</f>
        <v>-33683.699999999997</v>
      </c>
      <c r="D85" s="11">
        <f>IF('Daily PnL Log'!D60&lt;&gt;"",'Daily PnL Log'!D60,"")</f>
        <v>13649.9</v>
      </c>
      <c r="E85" s="11">
        <f>IF('Daily PnL Log'!E60&lt;&gt;"",'Daily PnL Log'!E60,"")</f>
        <v>-3258.5</v>
      </c>
      <c r="F85" s="11">
        <f>IF('Daily PnL Log'!F60&lt;&gt;"",'Daily PnL Log'!F60,"")</f>
        <v>-36806.9</v>
      </c>
      <c r="G85" s="11">
        <f>IF('Daily PnL Log'!G60&lt;&gt;"",'Daily PnL Log'!G60,"")</f>
        <v>-2037.4</v>
      </c>
      <c r="H85" s="11">
        <f>IF('Daily PnL Log'!H60&lt;&gt;"",'Daily PnL Log'!H60,"")</f>
        <v>687.4</v>
      </c>
      <c r="I85" s="11">
        <f>IF('Daily PnL Log'!I60&lt;&gt;"",'Daily PnL Log'!I60,"")</f>
        <v>0</v>
      </c>
      <c r="J85" s="11">
        <f>IF('Daily PnL Log'!J60&lt;&gt;"",'Daily PnL Log'!J60,"")</f>
        <v>-61449.2</v>
      </c>
      <c r="K85" s="11">
        <f>IF('Daily PnL Log'!K60&lt;&gt;"",'Daily PnL Log'!K60,"")</f>
        <v>-13.55</v>
      </c>
      <c r="L85" s="11">
        <f>IF('Daily PnL Log'!L60&lt;&gt;"",'Daily PnL Log'!L60,"")</f>
        <v>-62.33</v>
      </c>
      <c r="M85" s="11">
        <f>IF('Daily PnL Log'!M60&lt;&gt;"",'Daily PnL Log'!M60,"")</f>
        <v>-75.88</v>
      </c>
      <c r="N85" s="11">
        <f>IF('Daily PnL Log'!N60&lt;&gt;"",'Daily PnL Log'!N60,"")</f>
        <v>-61525.079999999994</v>
      </c>
      <c r="O85" s="11">
        <f t="shared" si="4"/>
        <v>317291</v>
      </c>
      <c r="P85" s="11">
        <f t="shared" si="5"/>
        <v>98323.400000000009</v>
      </c>
      <c r="Q85" s="11">
        <f t="shared" si="6"/>
        <v>37448.400000000001</v>
      </c>
      <c r="R85" s="11">
        <f t="shared" si="7"/>
        <v>115869</v>
      </c>
      <c r="S85" s="11">
        <f t="shared" si="8"/>
        <v>41131.899999999994</v>
      </c>
      <c r="T85" s="11">
        <f t="shared" si="9"/>
        <v>-6734.0000000000027</v>
      </c>
      <c r="U85" s="11">
        <f t="shared" si="10"/>
        <v>0</v>
      </c>
      <c r="V85" s="11">
        <f t="shared" si="11"/>
        <v>603329.69999999995</v>
      </c>
      <c r="W85" s="11">
        <f>IF('Daily PnL Log'!W60&lt;&gt;"",'Daily PnL Log'!W60,"")</f>
        <v>467716</v>
      </c>
      <c r="X85" s="15">
        <f>IF('Daily PnL Log'!X60&lt;&gt;"",'Daily PnL Log'!X60,"")</f>
        <v>-0.1315436718008364</v>
      </c>
      <c r="Y85" s="11" t="str">
        <f>IF('Daily PnL Log'!Y60&lt;&gt;"",'Daily PnL Log'!Y60,"")</f>
        <v/>
      </c>
      <c r="Z85" s="11" t="str">
        <f>IF('Daily PnL Log'!AA60&lt;&gt;"",'Daily PnL Log'!AA60,"")</f>
        <v/>
      </c>
      <c r="AA85" s="11">
        <f>IF('Daily PnL Log'!AC60&lt;&gt;"",'Daily PnL Log'!AC60,"")</f>
        <v>115482.14</v>
      </c>
    </row>
    <row r="86" spans="1:27" x14ac:dyDescent="0.25">
      <c r="A86" s="47" t="str">
        <f t="shared" si="2"/>
        <v>Feb</v>
      </c>
      <c r="B86" s="14">
        <f>'Daily PnL Log'!B61</f>
        <v>44252</v>
      </c>
      <c r="C86" s="13">
        <f>IF('Daily PnL Log'!C61&lt;&gt;"",'Daily PnL Log'!C61,"")</f>
        <v>60268.5</v>
      </c>
      <c r="D86" s="13">
        <f>IF('Daily PnL Log'!D61&lt;&gt;"",'Daily PnL Log'!D61,"")</f>
        <v>-8075.6</v>
      </c>
      <c r="E86" s="13">
        <f>IF('Daily PnL Log'!E61&lt;&gt;"",'Daily PnL Log'!E61,"")</f>
        <v>10267.200000000001</v>
      </c>
      <c r="F86" s="13">
        <f>IF('Daily PnL Log'!F61&lt;&gt;"",'Daily PnL Log'!F61,"")</f>
        <v>22290.3</v>
      </c>
      <c r="G86" s="13">
        <f>IF('Daily PnL Log'!G61&lt;&gt;"",'Daily PnL Log'!G61,"")</f>
        <v>-8430.9</v>
      </c>
      <c r="H86" s="13">
        <f>IF('Daily PnL Log'!H61&lt;&gt;"",'Daily PnL Log'!H61,"")</f>
        <v>1920.4</v>
      </c>
      <c r="I86" s="13">
        <f>IF('Daily PnL Log'!I61&lt;&gt;"",'Daily PnL Log'!I61,"")</f>
        <v>0</v>
      </c>
      <c r="J86" s="13">
        <f>IF('Daily PnL Log'!J61&lt;&gt;"",'Daily PnL Log'!J61,"")</f>
        <v>78239.900000000009</v>
      </c>
      <c r="K86" s="13">
        <f>IF('Daily PnL Log'!K61&lt;&gt;"",'Daily PnL Log'!K61,"")</f>
        <v>-102.55</v>
      </c>
      <c r="L86" s="13">
        <f>IF('Daily PnL Log'!L61&lt;&gt;"",'Daily PnL Log'!L61,"")</f>
        <v>-471.73</v>
      </c>
      <c r="M86" s="13">
        <f>IF('Daily PnL Log'!M61&lt;&gt;"",'Daily PnL Log'!M61,"")</f>
        <v>-574.28</v>
      </c>
      <c r="N86" s="13">
        <f>IF('Daily PnL Log'!N61&lt;&gt;"",'Daily PnL Log'!N61,"")</f>
        <v>77665.62000000001</v>
      </c>
      <c r="O86" s="13">
        <f t="shared" si="4"/>
        <v>377559.5</v>
      </c>
      <c r="P86" s="13">
        <f t="shared" si="5"/>
        <v>90247.8</v>
      </c>
      <c r="Q86" s="13">
        <f t="shared" si="6"/>
        <v>47715.600000000006</v>
      </c>
      <c r="R86" s="13">
        <f t="shared" si="7"/>
        <v>138159.29999999999</v>
      </c>
      <c r="S86" s="13">
        <f t="shared" si="8"/>
        <v>32700.999999999993</v>
      </c>
      <c r="T86" s="13">
        <f t="shared" si="9"/>
        <v>-4813.6000000000022</v>
      </c>
      <c r="U86" s="13">
        <f t="shared" si="10"/>
        <v>0</v>
      </c>
      <c r="V86" s="13">
        <f t="shared" si="11"/>
        <v>681569.6</v>
      </c>
      <c r="W86" s="13">
        <f>IF('Daily PnL Log'!W61&lt;&gt;"",'Daily PnL Log'!W61,"")</f>
        <v>453107</v>
      </c>
      <c r="X86" s="16">
        <f>IF('Daily PnL Log'!X61&lt;&gt;"",'Daily PnL Log'!X61,"")</f>
        <v>0.17140679795280145</v>
      </c>
      <c r="Y86" s="13" t="str">
        <f>IF('Daily PnL Log'!Y61&lt;&gt;"",'Daily PnL Log'!Y61,"")</f>
        <v/>
      </c>
      <c r="Z86" s="13" t="str">
        <f>IF('Daily PnL Log'!AA61&lt;&gt;"",'Daily PnL Log'!AA61,"")</f>
        <v/>
      </c>
      <c r="AA86" s="13">
        <f>IF('Daily PnL Log'!AC61&lt;&gt;"",'Daily PnL Log'!AC61,"")</f>
        <v>215498.86</v>
      </c>
    </row>
    <row r="87" spans="1:27" ht="15.75" thickBot="1" x14ac:dyDescent="0.3">
      <c r="A87" s="48" t="str">
        <f t="shared" si="2"/>
        <v>Feb</v>
      </c>
      <c r="B87" s="2">
        <f>'Daily PnL Log'!B62</f>
        <v>44253</v>
      </c>
      <c r="C87" s="11">
        <f>IF('Daily PnL Log'!C62&lt;&gt;"",'Daily PnL Log'!C62,"")</f>
        <v>-9047.1</v>
      </c>
      <c r="D87" s="11">
        <f>IF('Daily PnL Log'!D62&lt;&gt;"",'Daily PnL Log'!D62,"")</f>
        <v>5719.2</v>
      </c>
      <c r="E87" s="11">
        <f>IF('Daily PnL Log'!E62&lt;&gt;"",'Daily PnL Log'!E62,"")</f>
        <v>4943.2</v>
      </c>
      <c r="F87" s="11">
        <f>IF('Daily PnL Log'!F62&lt;&gt;"",'Daily PnL Log'!F62,"")</f>
        <v>16271.5</v>
      </c>
      <c r="G87" s="11">
        <f>IF('Daily PnL Log'!G62&lt;&gt;"",'Daily PnL Log'!G62,"")</f>
        <v>10210.299999999999</v>
      </c>
      <c r="H87" s="11">
        <f>IF('Daily PnL Log'!H62&lt;&gt;"",'Daily PnL Log'!H62,"")</f>
        <v>7790.7</v>
      </c>
      <c r="I87" s="11">
        <f>IF('Daily PnL Log'!I62&lt;&gt;"",'Daily PnL Log'!I62,"")</f>
        <v>0</v>
      </c>
      <c r="J87" s="11">
        <f>IF('Daily PnL Log'!J62&lt;&gt;"",'Daily PnL Log'!J62,"")</f>
        <v>35887.799999999996</v>
      </c>
      <c r="K87" s="11">
        <f>IF('Daily PnL Log'!K62&lt;&gt;"",'Daily PnL Log'!K62,"")</f>
        <v>-117.35</v>
      </c>
      <c r="L87" s="11">
        <f>IF('Daily PnL Log'!L62&lt;&gt;"",'Daily PnL Log'!L62,"")</f>
        <v>-539.80999999999995</v>
      </c>
      <c r="M87" s="11">
        <f>IF('Daily PnL Log'!M62&lt;&gt;"",'Daily PnL Log'!M62,"")</f>
        <v>-657.16</v>
      </c>
      <c r="N87" s="11">
        <f>IF('Daily PnL Log'!N62&lt;&gt;"",'Daily PnL Log'!N62,"")</f>
        <v>35230.639999999992</v>
      </c>
      <c r="O87" s="11">
        <f t="shared" si="4"/>
        <v>368512.4</v>
      </c>
      <c r="P87" s="11">
        <f t="shared" si="5"/>
        <v>95967</v>
      </c>
      <c r="Q87" s="11">
        <f t="shared" si="6"/>
        <v>52658.8</v>
      </c>
      <c r="R87" s="11">
        <f t="shared" si="7"/>
        <v>154430.79999999999</v>
      </c>
      <c r="S87" s="11">
        <f t="shared" si="8"/>
        <v>42911.299999999988</v>
      </c>
      <c r="T87" s="11">
        <f t="shared" si="9"/>
        <v>2977.0999999999976</v>
      </c>
      <c r="U87" s="11">
        <f t="shared" si="10"/>
        <v>0</v>
      </c>
      <c r="V87" s="11">
        <f t="shared" si="11"/>
        <v>717457.4</v>
      </c>
      <c r="W87" s="11">
        <f>IF('Daily PnL Log'!W62&lt;&gt;"",'Daily PnL Log'!W62,"")</f>
        <v>506584</v>
      </c>
      <c r="X87" s="52">
        <f>IF('Daily PnL Log'!X62&lt;&gt;"",'Daily PnL Log'!X62,"")</f>
        <v>6.954550479288725E-2</v>
      </c>
      <c r="Y87" s="11">
        <f>IF('Daily PnL Log'!Y62&lt;&gt;"",'Daily PnL Log'!Y62,"")</f>
        <v>-4485.42</v>
      </c>
      <c r="Z87" s="11" t="str">
        <f>IF('Daily PnL Log'!AA62&lt;&gt;"",'Daily PnL Log'!AA62,"")</f>
        <v/>
      </c>
      <c r="AA87" s="11">
        <f>IF('Daily PnL Log'!AC62&lt;&gt;"",'Daily PnL Log'!AC62,"")</f>
        <v>231715.7</v>
      </c>
    </row>
    <row r="88" spans="1:27" x14ac:dyDescent="0.25">
      <c r="A88" s="47" t="str">
        <f t="shared" si="2"/>
        <v>Mar</v>
      </c>
      <c r="B88" s="14">
        <f>'Daily PnL Log'!B63</f>
        <v>44256</v>
      </c>
      <c r="C88" s="13">
        <f>IF('Daily PnL Log'!C63&lt;&gt;"",'Daily PnL Log'!C63,"")</f>
        <v>56897.8</v>
      </c>
      <c r="D88" s="13">
        <f>IF('Daily PnL Log'!D63&lt;&gt;"",'Daily PnL Log'!D63,"")</f>
        <v>-18684.099999999999</v>
      </c>
      <c r="E88" s="13">
        <f>IF('Daily PnL Log'!E63&lt;&gt;"",'Daily PnL Log'!E63,"")</f>
        <v>6045</v>
      </c>
      <c r="F88" s="13">
        <f>IF('Daily PnL Log'!F63&lt;&gt;"",'Daily PnL Log'!F63,"")</f>
        <v>18852.2</v>
      </c>
      <c r="G88" s="13">
        <f>IF('Daily PnL Log'!G63&lt;&gt;"",'Daily PnL Log'!G63,"")</f>
        <v>-11806.9</v>
      </c>
      <c r="H88" s="13">
        <f>IF('Daily PnL Log'!H63&lt;&gt;"",'Daily PnL Log'!H63,"")</f>
        <v>-7513.7</v>
      </c>
      <c r="I88" s="13">
        <f>IF('Daily PnL Log'!I63&lt;&gt;"",'Daily PnL Log'!I63,"")</f>
        <v>0</v>
      </c>
      <c r="J88" s="13">
        <f>IF('Daily PnL Log'!J63&lt;&gt;"",'Daily PnL Log'!J63,"")</f>
        <v>43790.30000000001</v>
      </c>
      <c r="K88" s="13">
        <f>IF('Daily PnL Log'!K63&lt;&gt;"",'Daily PnL Log'!K63,"")</f>
        <v>-60.3</v>
      </c>
      <c r="L88" s="13">
        <f>IF('Daily PnL Log'!L63&lt;&gt;"",'Daily PnL Log'!L63,"")</f>
        <v>-277.38</v>
      </c>
      <c r="M88" s="13">
        <f>IF('Daily PnL Log'!M63&lt;&gt;"",'Daily PnL Log'!M63,"")</f>
        <v>-337.68</v>
      </c>
      <c r="N88" s="13">
        <f>IF('Daily PnL Log'!N63&lt;&gt;"",'Daily PnL Log'!N63,"")</f>
        <v>43452.62000000001</v>
      </c>
      <c r="O88" s="13">
        <f t="shared" si="4"/>
        <v>425410.2</v>
      </c>
      <c r="P88" s="13">
        <f t="shared" si="5"/>
        <v>77282.899999999994</v>
      </c>
      <c r="Q88" s="13">
        <f t="shared" si="6"/>
        <v>58703.8</v>
      </c>
      <c r="R88" s="13">
        <f t="shared" si="7"/>
        <v>173283</v>
      </c>
      <c r="S88" s="13">
        <f t="shared" si="8"/>
        <v>31104.399999999987</v>
      </c>
      <c r="T88" s="13">
        <f t="shared" si="9"/>
        <v>-4536.6000000000022</v>
      </c>
      <c r="U88" s="13">
        <f t="shared" si="10"/>
        <v>0</v>
      </c>
      <c r="V88" s="13">
        <f t="shared" si="11"/>
        <v>761247.70000000007</v>
      </c>
      <c r="W88" s="13">
        <f>IF('Daily PnL Log'!W63&lt;&gt;"",'Daily PnL Log'!W63,"")</f>
        <v>451968</v>
      </c>
      <c r="X88" s="15">
        <f>IF('Daily PnL Log'!X63&lt;&gt;"",'Daily PnL Log'!X63,"")</f>
        <v>9.6140921481166833E-2</v>
      </c>
      <c r="Y88" s="13">
        <f>IF('Daily PnL Log'!Y63&lt;&gt;"",'Daily PnL Log'!Y63,"")</f>
        <v>-476.96</v>
      </c>
      <c r="Z88" s="13" t="str">
        <f>IF('Daily PnL Log'!AA63&lt;&gt;"",'Daily PnL Log'!AA63,"")</f>
        <v/>
      </c>
      <c r="AA88" s="13">
        <f>IF('Daily PnL Log'!AC63&lt;&gt;"",'Daily PnL Log'!AC63,"")</f>
        <v>239156.5</v>
      </c>
    </row>
    <row r="89" spans="1:27" x14ac:dyDescent="0.25">
      <c r="A89" s="48" t="str">
        <f t="shared" si="2"/>
        <v>Mar</v>
      </c>
      <c r="B89" s="2">
        <f>'Daily PnL Log'!B64</f>
        <v>44257</v>
      </c>
      <c r="C89" s="11">
        <f>IF('Daily PnL Log'!C64&lt;&gt;"",'Daily PnL Log'!C64,"")</f>
        <v>-10051.4</v>
      </c>
      <c r="D89" s="11">
        <f>IF('Daily PnL Log'!D64&lt;&gt;"",'Daily PnL Log'!D64,"")</f>
        <v>589.6</v>
      </c>
      <c r="E89" s="11">
        <f>IF('Daily PnL Log'!E64&lt;&gt;"",'Daily PnL Log'!E64,"")</f>
        <v>-4300.3999999999996</v>
      </c>
      <c r="F89" s="11">
        <f>IF('Daily PnL Log'!F64&lt;&gt;"",'Daily PnL Log'!F64,"")</f>
        <v>-12318.3</v>
      </c>
      <c r="G89" s="11">
        <f>IF('Daily PnL Log'!G64&lt;&gt;"",'Daily PnL Log'!G64,"")</f>
        <v>5901.3</v>
      </c>
      <c r="H89" s="11">
        <f>IF('Daily PnL Log'!H64&lt;&gt;"",'Daily PnL Log'!H64,"")</f>
        <v>-265.10000000000002</v>
      </c>
      <c r="I89" s="11">
        <f>IF('Daily PnL Log'!I64&lt;&gt;"",'Daily PnL Log'!I64,"")</f>
        <v>0</v>
      </c>
      <c r="J89" s="11">
        <f>IF('Daily PnL Log'!J64&lt;&gt;"",'Daily PnL Log'!J64,"")</f>
        <v>-20444.3</v>
      </c>
      <c r="K89" s="11">
        <f>IF('Daily PnL Log'!K64&lt;&gt;"",'Daily PnL Log'!K64,"")</f>
        <v>-83.4</v>
      </c>
      <c r="L89" s="11">
        <f>IF('Daily PnL Log'!L64&lt;&gt;"",'Daily PnL Log'!L64,"")</f>
        <v>-383.64</v>
      </c>
      <c r="M89" s="11">
        <f>IF('Daily PnL Log'!M64&lt;&gt;"",'Daily PnL Log'!M64,"")</f>
        <v>-467.03999999999996</v>
      </c>
      <c r="N89" s="11">
        <f>IF('Daily PnL Log'!N64&lt;&gt;"",'Daily PnL Log'!N64,"")</f>
        <v>-20911.34</v>
      </c>
      <c r="O89" s="11">
        <f t="shared" si="4"/>
        <v>415358.8</v>
      </c>
      <c r="P89" s="11">
        <f t="shared" si="5"/>
        <v>77872.5</v>
      </c>
      <c r="Q89" s="11">
        <f t="shared" si="6"/>
        <v>54403.4</v>
      </c>
      <c r="R89" s="11">
        <f t="shared" si="7"/>
        <v>160964.70000000001</v>
      </c>
      <c r="S89" s="11">
        <f t="shared" si="8"/>
        <v>37005.69999999999</v>
      </c>
      <c r="T89" s="11">
        <f t="shared" si="9"/>
        <v>-4801.7000000000025</v>
      </c>
      <c r="U89" s="11">
        <f t="shared" si="10"/>
        <v>0</v>
      </c>
      <c r="V89" s="11">
        <f t="shared" si="11"/>
        <v>740803.4</v>
      </c>
      <c r="W89" s="11">
        <f>IF('Daily PnL Log'!W64&lt;&gt;"",'Daily PnL Log'!W64,"")</f>
        <v>480114</v>
      </c>
      <c r="X89" s="16">
        <f>IF('Daily PnL Log'!X64&lt;&gt;"",'Daily PnL Log'!X64,"")</f>
        <v>-4.3554947366667082E-2</v>
      </c>
      <c r="Y89" s="11" t="str">
        <f>IF('Daily PnL Log'!Y64&lt;&gt;"",'Daily PnL Log'!Y64,"")</f>
        <v/>
      </c>
      <c r="Z89" s="11">
        <f>IF('Daily PnL Log'!AA64&lt;&gt;"",'Daily PnL Log'!AA64,"")</f>
        <v>-150000</v>
      </c>
      <c r="AA89" s="11">
        <f>IF('Daily PnL Log'!AC64&lt;&gt;"",'Daily PnL Log'!AC64,"")</f>
        <v>98144.46</v>
      </c>
    </row>
    <row r="90" spans="1:27" x14ac:dyDescent="0.25">
      <c r="A90" s="47" t="str">
        <f t="shared" si="2"/>
        <v>Mar</v>
      </c>
      <c r="B90" s="14">
        <f>'Daily PnL Log'!B65</f>
        <v>44258</v>
      </c>
      <c r="C90" s="13">
        <f>IF('Daily PnL Log'!C65&lt;&gt;"",'Daily PnL Log'!C65,"")</f>
        <v>-24901.200000000001</v>
      </c>
      <c r="D90" s="13">
        <f>IF('Daily PnL Log'!D65&lt;&gt;"",'Daily PnL Log'!D65,"")</f>
        <v>-6048.4</v>
      </c>
      <c r="E90" s="13">
        <f>IF('Daily PnL Log'!E65&lt;&gt;"",'Daily PnL Log'!E65,"")</f>
        <v>-10700.9</v>
      </c>
      <c r="F90" s="13">
        <f>IF('Daily PnL Log'!F65&lt;&gt;"",'Daily PnL Log'!F65,"")</f>
        <v>25933.9</v>
      </c>
      <c r="G90" s="13">
        <f>IF('Daily PnL Log'!G65&lt;&gt;"",'Daily PnL Log'!G65,"")</f>
        <v>16328.3</v>
      </c>
      <c r="H90" s="13">
        <f>IF('Daily PnL Log'!H65&lt;&gt;"",'Daily PnL Log'!H65,"")</f>
        <v>-1359.8</v>
      </c>
      <c r="I90" s="13">
        <f>IF('Daily PnL Log'!I65&lt;&gt;"",'Daily PnL Log'!I65,"")</f>
        <v>0</v>
      </c>
      <c r="J90" s="13">
        <f>IF('Daily PnL Log'!J65&lt;&gt;"",'Daily PnL Log'!J65,"")</f>
        <v>-748.09999999999923</v>
      </c>
      <c r="K90" s="13">
        <f>IF('Daily PnL Log'!K65&lt;&gt;"",'Daily PnL Log'!K65,"")</f>
        <v>-94.2</v>
      </c>
      <c r="L90" s="13">
        <f>IF('Daily PnL Log'!L65&lt;&gt;"",'Daily PnL Log'!L65,"")</f>
        <v>-433.32</v>
      </c>
      <c r="M90" s="13">
        <f>IF('Daily PnL Log'!M65&lt;&gt;"",'Daily PnL Log'!M65,"")</f>
        <v>-527.52</v>
      </c>
      <c r="N90" s="13">
        <f>IF('Daily PnL Log'!N65&lt;&gt;"",'Daily PnL Log'!N65,"")</f>
        <v>-1275.6199999999992</v>
      </c>
      <c r="O90" s="13">
        <f t="shared" si="4"/>
        <v>390457.59999999998</v>
      </c>
      <c r="P90" s="13">
        <f t="shared" si="5"/>
        <v>71824.100000000006</v>
      </c>
      <c r="Q90" s="13">
        <f t="shared" si="6"/>
        <v>43702.5</v>
      </c>
      <c r="R90" s="13">
        <f t="shared" si="7"/>
        <v>186898.6</v>
      </c>
      <c r="S90" s="13">
        <f t="shared" si="8"/>
        <v>53333.999999999985</v>
      </c>
      <c r="T90" s="13">
        <f t="shared" si="9"/>
        <v>-6161.5000000000027</v>
      </c>
      <c r="U90" s="13">
        <f t="shared" si="10"/>
        <v>0</v>
      </c>
      <c r="V90" s="13">
        <f t="shared" si="11"/>
        <v>740055.3</v>
      </c>
      <c r="W90" s="13">
        <f>IF('Daily PnL Log'!W65&lt;&gt;"",'Daily PnL Log'!W65,"")</f>
        <v>544787</v>
      </c>
      <c r="X90" s="15">
        <f>IF('Daily PnL Log'!X65&lt;&gt;"",'Daily PnL Log'!X65,"")</f>
        <v>-2.3415022752011324E-3</v>
      </c>
      <c r="Y90" s="13">
        <f>IF('Daily PnL Log'!Y65&lt;&gt;"",'Daily PnL Log'!Y65,"")</f>
        <v>-15899</v>
      </c>
      <c r="Z90" s="13" t="str">
        <f>IF('Daily PnL Log'!AA65&lt;&gt;"",'Daily PnL Log'!AA65,"")</f>
        <v/>
      </c>
      <c r="AA90" s="13">
        <f>IF('Daily PnL Log'!AC65&lt;&gt;"",'Daily PnL Log'!AC65,"")</f>
        <v>75272.19</v>
      </c>
    </row>
    <row r="91" spans="1:27" x14ac:dyDescent="0.25">
      <c r="A91" s="48" t="str">
        <f t="shared" si="2"/>
        <v>Mar</v>
      </c>
      <c r="B91" s="2">
        <f>'Daily PnL Log'!B66</f>
        <v>44259</v>
      </c>
      <c r="C91" s="11">
        <f>IF('Daily PnL Log'!C66&lt;&gt;"",'Daily PnL Log'!C66,"")</f>
        <v>34504.1</v>
      </c>
      <c r="D91" s="11">
        <f>IF('Daily PnL Log'!D66&lt;&gt;"",'Daily PnL Log'!D66,"")</f>
        <v>-21197.5</v>
      </c>
      <c r="E91" s="11">
        <f>IF('Daily PnL Log'!E66&lt;&gt;"",'Daily PnL Log'!E66,"")</f>
        <v>-4923.3999999999996</v>
      </c>
      <c r="F91" s="11">
        <f>IF('Daily PnL Log'!F66&lt;&gt;"",'Daily PnL Log'!F66,"")</f>
        <v>6510.4</v>
      </c>
      <c r="G91" s="11">
        <f>IF('Daily PnL Log'!G66&lt;&gt;"",'Daily PnL Log'!G66,"")</f>
        <v>1944.7</v>
      </c>
      <c r="H91" s="11">
        <f>IF('Daily PnL Log'!H66&lt;&gt;"",'Daily PnL Log'!H66,"")</f>
        <v>1738.6</v>
      </c>
      <c r="I91" s="11">
        <f>IF('Daily PnL Log'!I66&lt;&gt;"",'Daily PnL Log'!I66,"")</f>
        <v>0</v>
      </c>
      <c r="J91" s="11">
        <f>IF('Daily PnL Log'!J66&lt;&gt;"",'Daily PnL Log'!J66,"")</f>
        <v>18576.899999999998</v>
      </c>
      <c r="K91" s="11">
        <f>IF('Daily PnL Log'!K66&lt;&gt;"",'Daily PnL Log'!K66,"")</f>
        <v>-88.15</v>
      </c>
      <c r="L91" s="11">
        <f>IF('Daily PnL Log'!L66&lt;&gt;"",'Daily PnL Log'!L66,"")</f>
        <v>-405.49</v>
      </c>
      <c r="M91" s="11">
        <f>IF('Daily PnL Log'!M66&lt;&gt;"",'Daily PnL Log'!M66,"")</f>
        <v>-493.64</v>
      </c>
      <c r="N91" s="11">
        <f>IF('Daily PnL Log'!N66&lt;&gt;"",'Daily PnL Log'!N66,"")</f>
        <v>18083.259999999998</v>
      </c>
      <c r="O91" s="11">
        <f t="shared" si="4"/>
        <v>424961.69999999995</v>
      </c>
      <c r="P91" s="11">
        <f t="shared" si="5"/>
        <v>50626.600000000006</v>
      </c>
      <c r="Q91" s="11">
        <f t="shared" si="6"/>
        <v>38779.1</v>
      </c>
      <c r="R91" s="11">
        <f t="shared" si="7"/>
        <v>193409</v>
      </c>
      <c r="S91" s="11">
        <f t="shared" si="8"/>
        <v>55278.699999999983</v>
      </c>
      <c r="T91" s="11">
        <f t="shared" si="9"/>
        <v>-4422.9000000000033</v>
      </c>
      <c r="U91" s="11">
        <f t="shared" si="10"/>
        <v>0</v>
      </c>
      <c r="V91" s="11">
        <f t="shared" si="11"/>
        <v>758632.20000000007</v>
      </c>
      <c r="W91" s="11">
        <f>IF('Daily PnL Log'!W66&lt;&gt;"",'Daily PnL Log'!W66,"")</f>
        <v>506741</v>
      </c>
      <c r="X91" s="16">
        <f>IF('Daily PnL Log'!X66&lt;&gt;"",'Daily PnL Log'!X66,"")</f>
        <v>3.5685409311660192E-2</v>
      </c>
      <c r="Y91" s="11" t="str">
        <f>IF('Daily PnL Log'!Y66&lt;&gt;"",'Daily PnL Log'!Y66,"")</f>
        <v/>
      </c>
      <c r="Z91" s="11" t="str">
        <f>IF('Daily PnL Log'!AA66&lt;&gt;"",'Daily PnL Log'!AA66,"")</f>
        <v/>
      </c>
      <c r="AA91" s="11">
        <f>IF('Daily PnL Log'!AC66&lt;&gt;"",'Daily PnL Log'!AC66,"")</f>
        <v>111936.05</v>
      </c>
    </row>
    <row r="92" spans="1:27" x14ac:dyDescent="0.25">
      <c r="A92" s="47" t="str">
        <f t="shared" si="2"/>
        <v>Mar</v>
      </c>
      <c r="B92" s="14">
        <f>'Daily PnL Log'!B67</f>
        <v>44260</v>
      </c>
      <c r="C92" s="13">
        <f>IF('Daily PnL Log'!C67&lt;&gt;"",'Daily PnL Log'!C67,"")</f>
        <v>-45925.1</v>
      </c>
      <c r="D92" s="13">
        <f>IF('Daily PnL Log'!D67&lt;&gt;"",'Daily PnL Log'!D67,"")</f>
        <v>91.6</v>
      </c>
      <c r="E92" s="13">
        <f>IF('Daily PnL Log'!E67&lt;&gt;"",'Daily PnL Log'!E67,"")</f>
        <v>-4150.8</v>
      </c>
      <c r="F92" s="13">
        <f>IF('Daily PnL Log'!F67&lt;&gt;"",'Daily PnL Log'!F67,"")</f>
        <v>-35933.199999999997</v>
      </c>
      <c r="G92" s="13">
        <f>IF('Daily PnL Log'!G67&lt;&gt;"",'Daily PnL Log'!G67,"")</f>
        <v>1292.8</v>
      </c>
      <c r="H92" s="13">
        <f>IF('Daily PnL Log'!H67&lt;&gt;"",'Daily PnL Log'!H67,"")</f>
        <v>-14213.6</v>
      </c>
      <c r="I92" s="13">
        <f>IF('Daily PnL Log'!I67&lt;&gt;"",'Daily PnL Log'!I67,"")</f>
        <v>0</v>
      </c>
      <c r="J92" s="13">
        <f>IF('Daily PnL Log'!J67&lt;&gt;"",'Daily PnL Log'!J67,"")</f>
        <v>-98838.3</v>
      </c>
      <c r="K92" s="13">
        <f>IF('Daily PnL Log'!K67&lt;&gt;"",'Daily PnL Log'!K67,"")</f>
        <v>-98.3</v>
      </c>
      <c r="L92" s="13">
        <f>IF('Daily PnL Log'!L67&lt;&gt;"",'Daily PnL Log'!L67,"")</f>
        <v>-451.25</v>
      </c>
      <c r="M92" s="13">
        <f>IF('Daily PnL Log'!M67&lt;&gt;"",'Daily PnL Log'!M67,"")</f>
        <v>-549.54999999999995</v>
      </c>
      <c r="N92" s="13">
        <f>IF('Daily PnL Log'!N67&lt;&gt;"",'Daily PnL Log'!N67,"")</f>
        <v>-99387.85</v>
      </c>
      <c r="O92" s="13">
        <f t="shared" si="4"/>
        <v>379036.6</v>
      </c>
      <c r="P92" s="13">
        <f t="shared" si="5"/>
        <v>50718.200000000004</v>
      </c>
      <c r="Q92" s="13">
        <f t="shared" si="6"/>
        <v>34628.299999999996</v>
      </c>
      <c r="R92" s="13">
        <f t="shared" si="7"/>
        <v>157475.79999999999</v>
      </c>
      <c r="S92" s="13">
        <f t="shared" si="8"/>
        <v>56571.499999999985</v>
      </c>
      <c r="T92" s="13">
        <f t="shared" si="9"/>
        <v>-18636.500000000004</v>
      </c>
      <c r="U92" s="13">
        <f t="shared" si="10"/>
        <v>0</v>
      </c>
      <c r="V92" s="13">
        <f t="shared" si="11"/>
        <v>659793.9</v>
      </c>
      <c r="W92" s="13">
        <f>IF('Daily PnL Log'!W67&lt;&gt;"",'Daily PnL Log'!W67,"")</f>
        <v>570044</v>
      </c>
      <c r="X92" s="15">
        <f>IF('Daily PnL Log'!X67&lt;&gt;"",'Daily PnL Log'!X67,"")</f>
        <v>-0.17435119043442263</v>
      </c>
      <c r="Y92" s="13">
        <f>IF('Daily PnL Log'!Y67&lt;&gt;"",'Daily PnL Log'!Y67,"")</f>
        <v>-1334.54</v>
      </c>
      <c r="Z92" s="13" t="str">
        <f>IF('Daily PnL Log'!AA67&lt;&gt;"",'Daily PnL Log'!AA67,"")</f>
        <v/>
      </c>
      <c r="AA92" s="13">
        <f>IF('Daily PnL Log'!AC67&lt;&gt;"",'Daily PnL Log'!AC67,"")</f>
        <v>13953.5</v>
      </c>
    </row>
    <row r="93" spans="1:27" x14ac:dyDescent="0.25">
      <c r="A93" s="48" t="str">
        <f t="shared" si="2"/>
        <v>Mar</v>
      </c>
      <c r="B93" s="2">
        <f>'Daily PnL Log'!B68</f>
        <v>44263</v>
      </c>
      <c r="C93" s="11">
        <f>IF('Daily PnL Log'!C68&lt;&gt;"",'Daily PnL Log'!C68,"")</f>
        <v>-4444.8</v>
      </c>
      <c r="D93" s="11">
        <f>IF('Daily PnL Log'!D68&lt;&gt;"",'Daily PnL Log'!D68,"")</f>
        <v>-15268.1</v>
      </c>
      <c r="E93" s="11">
        <f>IF('Daily PnL Log'!E68&lt;&gt;"",'Daily PnL Log'!E68,"")</f>
        <v>14331.2</v>
      </c>
      <c r="F93" s="11">
        <f>IF('Daily PnL Log'!F68&lt;&gt;"",'Daily PnL Log'!F68,"")</f>
        <v>-44666.5</v>
      </c>
      <c r="G93" s="11">
        <f>IF('Daily PnL Log'!G68&lt;&gt;"",'Daily PnL Log'!G68,"")</f>
        <v>-10392.9</v>
      </c>
      <c r="H93" s="11">
        <f>IF('Daily PnL Log'!H68&lt;&gt;"",'Daily PnL Log'!H68,"")</f>
        <v>-849</v>
      </c>
      <c r="I93" s="11">
        <f>IF('Daily PnL Log'!I68&lt;&gt;"",'Daily PnL Log'!I68,"")</f>
        <v>0</v>
      </c>
      <c r="J93" s="11">
        <f>IF('Daily PnL Log'!J68&lt;&gt;"",'Daily PnL Log'!J68,"")</f>
        <v>-61290.1</v>
      </c>
      <c r="K93" s="11">
        <f>IF('Daily PnL Log'!K68&lt;&gt;"",'Daily PnL Log'!K68,"")</f>
        <v>-34.65</v>
      </c>
      <c r="L93" s="11">
        <f>IF('Daily PnL Log'!L68&lt;&gt;"",'Daily PnL Log'!L68,"")</f>
        <v>-159.38999999999999</v>
      </c>
      <c r="M93" s="11">
        <f>IF('Daily PnL Log'!M68&lt;&gt;"",'Daily PnL Log'!M68,"")</f>
        <v>-194.04</v>
      </c>
      <c r="N93" s="11">
        <f>IF('Daily PnL Log'!N68&lt;&gt;"",'Daily PnL Log'!N68,"")</f>
        <v>-61484.14</v>
      </c>
      <c r="O93" s="11">
        <f t="shared" si="4"/>
        <v>374591.8</v>
      </c>
      <c r="P93" s="11">
        <f t="shared" si="5"/>
        <v>35450.100000000006</v>
      </c>
      <c r="Q93" s="11">
        <f t="shared" si="6"/>
        <v>48959.5</v>
      </c>
      <c r="R93" s="11">
        <f t="shared" si="7"/>
        <v>112809.29999999999</v>
      </c>
      <c r="S93" s="11">
        <f t="shared" si="8"/>
        <v>46178.599999999984</v>
      </c>
      <c r="T93" s="11">
        <f t="shared" si="9"/>
        <v>-19485.500000000004</v>
      </c>
      <c r="U93" s="11">
        <f t="shared" si="10"/>
        <v>0</v>
      </c>
      <c r="V93" s="11">
        <f t="shared" si="11"/>
        <v>598503.80000000005</v>
      </c>
      <c r="W93" s="11">
        <f>IF('Daily PnL Log'!W68&lt;&gt;"",'Daily PnL Log'!W68,"")</f>
        <v>540098</v>
      </c>
      <c r="X93" s="16">
        <f>IF('Daily PnL Log'!X68&lt;&gt;"",'Daily PnL Log'!X68,"")</f>
        <v>-0.11383885887375994</v>
      </c>
      <c r="Y93" s="11" t="str">
        <f>IF('Daily PnL Log'!Y68&lt;&gt;"",'Daily PnL Log'!Y68,"")</f>
        <v/>
      </c>
      <c r="Z93" s="11" t="str">
        <f>IF('Daily PnL Log'!AA68&lt;&gt;"",'Daily PnL Log'!AA68,"")</f>
        <v/>
      </c>
      <c r="AA93" s="11">
        <f>IF('Daily PnL Log'!AC68&lt;&gt;"",'Daily PnL Log'!AC68,"")</f>
        <v>-49006.04</v>
      </c>
    </row>
    <row r="94" spans="1:27" x14ac:dyDescent="0.25">
      <c r="A94" s="47" t="str">
        <f t="shared" si="2"/>
        <v>Mar</v>
      </c>
      <c r="B94" s="14">
        <f>'Daily PnL Log'!B69</f>
        <v>44264</v>
      </c>
      <c r="C94" s="13">
        <f>IF('Daily PnL Log'!C69&lt;&gt;"",'Daily PnL Log'!C69,"")</f>
        <v>-3532.4</v>
      </c>
      <c r="D94" s="13">
        <f>IF('Daily PnL Log'!D69&lt;&gt;"",'Daily PnL Log'!D69,"")</f>
        <v>-12811.7</v>
      </c>
      <c r="E94" s="13">
        <f>IF('Daily PnL Log'!E69&lt;&gt;"",'Daily PnL Log'!E69,"")</f>
        <v>-21134.7</v>
      </c>
      <c r="F94" s="13">
        <f>IF('Daily PnL Log'!F69&lt;&gt;"",'Daily PnL Log'!F69,"")</f>
        <v>19225.5</v>
      </c>
      <c r="G94" s="13">
        <f>IF('Daily PnL Log'!G69&lt;&gt;"",'Daily PnL Log'!G69,"")</f>
        <v>12580.5</v>
      </c>
      <c r="H94" s="13">
        <f>IF('Daily PnL Log'!H69&lt;&gt;"",'Daily PnL Log'!H69,"")</f>
        <v>-204.6</v>
      </c>
      <c r="I94" s="13">
        <f>IF('Daily PnL Log'!I69&lt;&gt;"",'Daily PnL Log'!I69,"")</f>
        <v>0</v>
      </c>
      <c r="J94" s="13">
        <f>IF('Daily PnL Log'!J69&lt;&gt;"",'Daily PnL Log'!J69,"")</f>
        <v>-5877.4000000000033</v>
      </c>
      <c r="K94" s="13">
        <f>IF('Daily PnL Log'!K69&lt;&gt;"",'Daily PnL Log'!K69,"")</f>
        <v>-106.7</v>
      </c>
      <c r="L94" s="13">
        <f>IF('Daily PnL Log'!L69&lt;&gt;"",'Daily PnL Log'!L69,"")</f>
        <v>-490.82</v>
      </c>
      <c r="M94" s="13">
        <f>IF('Daily PnL Log'!M69&lt;&gt;"",'Daily PnL Log'!M69,"")</f>
        <v>-597.52</v>
      </c>
      <c r="N94" s="13">
        <f>IF('Daily PnL Log'!N69&lt;&gt;"",'Daily PnL Log'!N69,"")</f>
        <v>-6474.9200000000037</v>
      </c>
      <c r="O94" s="13">
        <f t="shared" si="4"/>
        <v>371059.39999999997</v>
      </c>
      <c r="P94" s="13">
        <f t="shared" si="5"/>
        <v>22638.400000000005</v>
      </c>
      <c r="Q94" s="13">
        <f t="shared" si="6"/>
        <v>27824.799999999999</v>
      </c>
      <c r="R94" s="13">
        <f t="shared" si="7"/>
        <v>132034.79999999999</v>
      </c>
      <c r="S94" s="13">
        <f t="shared" si="8"/>
        <v>58759.099999999984</v>
      </c>
      <c r="T94" s="13">
        <f t="shared" si="9"/>
        <v>-19690.100000000002</v>
      </c>
      <c r="U94" s="13">
        <f t="shared" si="10"/>
        <v>0</v>
      </c>
      <c r="V94" s="13">
        <f t="shared" si="11"/>
        <v>592626.4</v>
      </c>
      <c r="W94" s="13">
        <f>IF('Daily PnL Log'!W69&lt;&gt;"",'Daily PnL Log'!W69,"")</f>
        <v>574875</v>
      </c>
      <c r="X94" s="15">
        <f>IF('Daily PnL Log'!X69&lt;&gt;"",'Daily PnL Log'!X69,"")</f>
        <v>-1.1263178951946081E-2</v>
      </c>
      <c r="Y94" s="13">
        <f>IF('Daily PnL Log'!Y69&lt;&gt;"",'Daily PnL Log'!Y69,"")</f>
        <v>-494</v>
      </c>
      <c r="Z94" s="13" t="str">
        <f>IF('Daily PnL Log'!AA69&lt;&gt;"",'Daily PnL Log'!AA69,"")</f>
        <v/>
      </c>
      <c r="AA94" s="13">
        <f>IF('Daily PnL Log'!AC69&lt;&gt;"",'Daily PnL Log'!AC69,"")</f>
        <v>-92599.56</v>
      </c>
    </row>
    <row r="95" spans="1:27" x14ac:dyDescent="0.25">
      <c r="A95" s="48" t="str">
        <f t="shared" si="2"/>
        <v>Mar</v>
      </c>
      <c r="B95" s="2">
        <f>'Daily PnL Log'!B70</f>
        <v>44265</v>
      </c>
      <c r="C95" s="11">
        <f>IF('Daily PnL Log'!C70&lt;&gt;"",'Daily PnL Log'!C70,"")</f>
        <v>59591.4</v>
      </c>
      <c r="D95" s="11">
        <f>IF('Daily PnL Log'!D70&lt;&gt;"",'Daily PnL Log'!D70,"")</f>
        <v>-37263.699999999997</v>
      </c>
      <c r="E95" s="11">
        <f>IF('Daily PnL Log'!E70&lt;&gt;"",'Daily PnL Log'!E70,"")</f>
        <v>10022.9</v>
      </c>
      <c r="F95" s="11">
        <f>IF('Daily PnL Log'!F70&lt;&gt;"",'Daily PnL Log'!F70,"")</f>
        <v>29160.400000000001</v>
      </c>
      <c r="G95" s="11">
        <f>IF('Daily PnL Log'!G70&lt;&gt;"",'Daily PnL Log'!G70,"")</f>
        <v>39591.1</v>
      </c>
      <c r="H95" s="11">
        <f>IF('Daily PnL Log'!H70&lt;&gt;"",'Daily PnL Log'!H70,"")</f>
        <v>3649.2</v>
      </c>
      <c r="I95" s="11">
        <f>IF('Daily PnL Log'!I70&lt;&gt;"",'Daily PnL Log'!I70,"")</f>
        <v>0</v>
      </c>
      <c r="J95" s="11">
        <f>IF('Daily PnL Log'!J70&lt;&gt;"",'Daily PnL Log'!J70,"")</f>
        <v>104751.3</v>
      </c>
      <c r="K95" s="11">
        <f>IF('Daily PnL Log'!K70&lt;&gt;"",'Daily PnL Log'!K70,"")</f>
        <v>-135.05000000000001</v>
      </c>
      <c r="L95" s="11">
        <f>IF('Daily PnL Log'!L70&lt;&gt;"",'Daily PnL Log'!L70,"")</f>
        <v>-621.23</v>
      </c>
      <c r="M95" s="11">
        <f>IF('Daily PnL Log'!M70&lt;&gt;"",'Daily PnL Log'!M70,"")</f>
        <v>-756.28</v>
      </c>
      <c r="N95" s="11">
        <f>IF('Daily PnL Log'!N70&lt;&gt;"",'Daily PnL Log'!N70,"")</f>
        <v>103995.02</v>
      </c>
      <c r="O95" s="11">
        <f t="shared" si="4"/>
        <v>430650.8</v>
      </c>
      <c r="P95" s="11">
        <f t="shared" si="5"/>
        <v>-14625.299999999992</v>
      </c>
      <c r="Q95" s="11">
        <f t="shared" si="6"/>
        <v>37847.699999999997</v>
      </c>
      <c r="R95" s="11">
        <f t="shared" si="7"/>
        <v>161195.19999999998</v>
      </c>
      <c r="S95" s="11">
        <f t="shared" si="8"/>
        <v>98350.199999999983</v>
      </c>
      <c r="T95" s="11">
        <f t="shared" si="9"/>
        <v>-16040.900000000001</v>
      </c>
      <c r="U95" s="11">
        <f t="shared" si="10"/>
        <v>0</v>
      </c>
      <c r="V95" s="11">
        <f t="shared" si="11"/>
        <v>697377.70000000007</v>
      </c>
      <c r="W95" s="11">
        <f>IF('Daily PnL Log'!W70&lt;&gt;"",'Daily PnL Log'!W70,"")</f>
        <v>540683</v>
      </c>
      <c r="X95" s="16">
        <f>IF('Daily PnL Log'!X70&lt;&gt;"",'Daily PnL Log'!X70,"")</f>
        <v>0.19234009576776043</v>
      </c>
      <c r="Y95" s="11" t="str">
        <f>IF('Daily PnL Log'!Y70&lt;&gt;"",'Daily PnL Log'!Y70,"")</f>
        <v/>
      </c>
      <c r="Z95" s="11" t="str">
        <f>IF('Daily PnL Log'!AA70&lt;&gt;"",'Daily PnL Log'!AA70,"")</f>
        <v/>
      </c>
      <c r="AA95" s="11">
        <f>IF('Daily PnL Log'!AC70&lt;&gt;"",'Daily PnL Log'!AC70,"")</f>
        <v>19677.91</v>
      </c>
    </row>
    <row r="96" spans="1:27" x14ac:dyDescent="0.25">
      <c r="A96" s="47" t="str">
        <f t="shared" si="2"/>
        <v>Mar</v>
      </c>
      <c r="B96" s="14">
        <f>'Daily PnL Log'!B71</f>
        <v>44266</v>
      </c>
      <c r="C96" s="13">
        <f>IF('Daily PnL Log'!C71&lt;&gt;"",'Daily PnL Log'!C71,"")</f>
        <v>1518.1</v>
      </c>
      <c r="D96" s="13">
        <f>IF('Daily PnL Log'!D71&lt;&gt;"",'Daily PnL Log'!D71,"")</f>
        <v>-2217.6999999999998</v>
      </c>
      <c r="E96" s="13">
        <f>IF('Daily PnL Log'!E71&lt;&gt;"",'Daily PnL Log'!E71,"")</f>
        <v>-11808.9</v>
      </c>
      <c r="F96" s="13">
        <f>IF('Daily PnL Log'!F71&lt;&gt;"",'Daily PnL Log'!F71,"")</f>
        <v>-8801.7000000000007</v>
      </c>
      <c r="G96" s="13">
        <f>IF('Daily PnL Log'!G71&lt;&gt;"",'Daily PnL Log'!G71,"")</f>
        <v>17506</v>
      </c>
      <c r="H96" s="13">
        <f>IF('Daily PnL Log'!H71&lt;&gt;"",'Daily PnL Log'!H71,"")</f>
        <v>10885.6</v>
      </c>
      <c r="I96" s="13">
        <f>IF('Daily PnL Log'!I71&lt;&gt;"",'Daily PnL Log'!I71,"")</f>
        <v>0</v>
      </c>
      <c r="J96" s="13">
        <f>IF('Daily PnL Log'!J71&lt;&gt;"",'Daily PnL Log'!J71,"")</f>
        <v>7081.4</v>
      </c>
      <c r="K96" s="13">
        <f>IF('Daily PnL Log'!K71&lt;&gt;"",'Daily PnL Log'!K71,"")</f>
        <v>-68.75</v>
      </c>
      <c r="L96" s="13">
        <f>IF('Daily PnL Log'!L71&lt;&gt;"",'Daily PnL Log'!L71,"")</f>
        <v>-316.22000000000003</v>
      </c>
      <c r="M96" s="13">
        <f>IF('Daily PnL Log'!M71&lt;&gt;"",'Daily PnL Log'!M71,"")</f>
        <v>-384.97</v>
      </c>
      <c r="N96" s="13">
        <f>IF('Daily PnL Log'!N71&lt;&gt;"",'Daily PnL Log'!N71,"")</f>
        <v>6696.4299999999994</v>
      </c>
      <c r="O96" s="13">
        <f t="shared" si="4"/>
        <v>432168.89999999997</v>
      </c>
      <c r="P96" s="13">
        <f t="shared" si="5"/>
        <v>-16842.999999999993</v>
      </c>
      <c r="Q96" s="13">
        <f t="shared" si="6"/>
        <v>26038.799999999996</v>
      </c>
      <c r="R96" s="13">
        <f t="shared" si="7"/>
        <v>152393.49999999997</v>
      </c>
      <c r="S96" s="13">
        <f t="shared" si="8"/>
        <v>115856.19999999998</v>
      </c>
      <c r="T96" s="13">
        <f t="shared" si="9"/>
        <v>-5155.3000000000011</v>
      </c>
      <c r="U96" s="13">
        <f t="shared" si="10"/>
        <v>0</v>
      </c>
      <c r="V96" s="13">
        <f t="shared" si="11"/>
        <v>704459.10000000009</v>
      </c>
      <c r="W96" s="13">
        <f>IF('Daily PnL Log'!W71&lt;&gt;"",'Daily PnL Log'!W71,"")</f>
        <v>578674</v>
      </c>
      <c r="X96" s="15">
        <f>IF('Daily PnL Log'!X71&lt;&gt;"",'Daily PnL Log'!X71,"")</f>
        <v>1.1572025008899655E-2</v>
      </c>
      <c r="Y96" s="13" t="str">
        <f>IF('Daily PnL Log'!Y71&lt;&gt;"",'Daily PnL Log'!Y71,"")</f>
        <v/>
      </c>
      <c r="Z96" s="13" t="str">
        <f>IF('Daily PnL Log'!AA71&lt;&gt;"",'Daily PnL Log'!AA71,"")</f>
        <v/>
      </c>
      <c r="AA96" s="13">
        <f>IF('Daily PnL Log'!AC71&lt;&gt;"",'Daily PnL Log'!AC71,"")</f>
        <v>42013.69</v>
      </c>
    </row>
    <row r="97" spans="1:27" x14ac:dyDescent="0.25">
      <c r="A97" s="48" t="str">
        <f t="shared" si="2"/>
        <v>Mar</v>
      </c>
      <c r="B97" s="2">
        <f>'Daily PnL Log'!B72</f>
        <v>44267</v>
      </c>
      <c r="C97" s="11">
        <f>IF('Daily PnL Log'!C72&lt;&gt;"",'Daily PnL Log'!C72,"")</f>
        <v>-11948.9</v>
      </c>
      <c r="D97" s="11">
        <f>IF('Daily PnL Log'!D72&lt;&gt;"",'Daily PnL Log'!D72,"")</f>
        <v>-19035.5</v>
      </c>
      <c r="E97" s="11">
        <f>IF('Daily PnL Log'!E72&lt;&gt;"",'Daily PnL Log'!E72,"")</f>
        <v>-10462.6</v>
      </c>
      <c r="F97" s="11">
        <f>IF('Daily PnL Log'!F72&lt;&gt;"",'Daily PnL Log'!F72,"")</f>
        <v>-17472.7</v>
      </c>
      <c r="G97" s="11">
        <f>IF('Daily PnL Log'!G72&lt;&gt;"",'Daily PnL Log'!G72,"")</f>
        <v>14002</v>
      </c>
      <c r="H97" s="11">
        <f>IF('Daily PnL Log'!H72&lt;&gt;"",'Daily PnL Log'!H72,"")</f>
        <v>2264</v>
      </c>
      <c r="I97" s="11">
        <f>IF('Daily PnL Log'!I72&lt;&gt;"",'Daily PnL Log'!I72,"")</f>
        <v>0</v>
      </c>
      <c r="J97" s="11">
        <f>IF('Daily PnL Log'!J72&lt;&gt;"",'Daily PnL Log'!J72,"")</f>
        <v>-42653.7</v>
      </c>
      <c r="K97" s="11">
        <f>IF('Daily PnL Log'!K72&lt;&gt;"",'Daily PnL Log'!K72,"")</f>
        <v>-54.5</v>
      </c>
      <c r="L97" s="11">
        <f>IF('Daily PnL Log'!L72&lt;&gt;"",'Daily PnL Log'!L72,"")</f>
        <v>-250.7</v>
      </c>
      <c r="M97" s="11">
        <f>IF('Daily PnL Log'!M72&lt;&gt;"",'Daily PnL Log'!M72,"")</f>
        <v>-305.2</v>
      </c>
      <c r="N97" s="11">
        <f>IF('Daily PnL Log'!N72&lt;&gt;"",'Daily PnL Log'!N72,"")</f>
        <v>-42958.899999999994</v>
      </c>
      <c r="O97" s="11">
        <f t="shared" si="4"/>
        <v>420219.99999999994</v>
      </c>
      <c r="P97" s="11">
        <f t="shared" si="5"/>
        <v>-35878.499999999993</v>
      </c>
      <c r="Q97" s="11">
        <f t="shared" si="6"/>
        <v>15576.199999999995</v>
      </c>
      <c r="R97" s="11">
        <f t="shared" si="7"/>
        <v>134920.79999999996</v>
      </c>
      <c r="S97" s="11">
        <f t="shared" si="8"/>
        <v>129858.19999999998</v>
      </c>
      <c r="T97" s="11">
        <f t="shared" si="9"/>
        <v>-2891.3000000000011</v>
      </c>
      <c r="U97" s="11">
        <f t="shared" si="10"/>
        <v>0</v>
      </c>
      <c r="V97" s="11">
        <f t="shared" si="11"/>
        <v>661805.40000000014</v>
      </c>
      <c r="W97" s="11">
        <f>IF('Daily PnL Log'!W72&lt;&gt;"",'Daily PnL Log'!W72,"")</f>
        <v>789371</v>
      </c>
      <c r="X97" s="16">
        <f>IF('Daily PnL Log'!X72&lt;&gt;"",'Daily PnL Log'!X72,"")</f>
        <v>-5.44216851138438E-2</v>
      </c>
      <c r="Y97" s="11">
        <f>IF('Daily PnL Log'!Y72&lt;&gt;"",'Daily PnL Log'!Y72,"")</f>
        <v>-675</v>
      </c>
      <c r="Z97" s="11" t="str">
        <f>IF('Daily PnL Log'!AA72&lt;&gt;"",'Daily PnL Log'!AA72,"")</f>
        <v/>
      </c>
      <c r="AA97" s="11">
        <f>IF('Daily PnL Log'!AC72&lt;&gt;"",'Daily PnL Log'!AC72,"")</f>
        <v>-2576.0100000000002</v>
      </c>
    </row>
    <row r="98" spans="1:27" x14ac:dyDescent="0.25">
      <c r="A98" s="47" t="str">
        <f t="shared" si="2"/>
        <v>Mar</v>
      </c>
      <c r="B98" s="14">
        <f>'Daily PnL Log'!B73</f>
        <v>44270</v>
      </c>
      <c r="C98" s="13">
        <f>IF('Daily PnL Log'!C73&lt;&gt;"",'Daily PnL Log'!C73,"")</f>
        <v>-26219.9</v>
      </c>
      <c r="D98" s="13">
        <f>IF('Daily PnL Log'!D73&lt;&gt;"",'Daily PnL Log'!D73,"")</f>
        <v>-3043.5</v>
      </c>
      <c r="E98" s="13">
        <f>IF('Daily PnL Log'!E73&lt;&gt;"",'Daily PnL Log'!E73,"")</f>
        <v>16416.400000000001</v>
      </c>
      <c r="F98" s="13">
        <f>IF('Daily PnL Log'!F73&lt;&gt;"",'Daily PnL Log'!F73,"")</f>
        <v>-36982.699999999997</v>
      </c>
      <c r="G98" s="13">
        <f>IF('Daily PnL Log'!G73&lt;&gt;"",'Daily PnL Log'!G73,"")</f>
        <v>-10262.200000000001</v>
      </c>
      <c r="H98" s="13">
        <f>IF('Daily PnL Log'!H73&lt;&gt;"",'Daily PnL Log'!H73,"")</f>
        <v>-2713.4</v>
      </c>
      <c r="I98" s="13">
        <f>IF('Daily PnL Log'!I73&lt;&gt;"",'Daily PnL Log'!I73,"")</f>
        <v>0</v>
      </c>
      <c r="J98" s="13">
        <f>IF('Daily PnL Log'!J73&lt;&gt;"",'Daily PnL Log'!J73,"")</f>
        <v>-62805.299999999996</v>
      </c>
      <c r="K98" s="13">
        <f>IF('Daily PnL Log'!K73&lt;&gt;"",'Daily PnL Log'!K73,"")</f>
        <v>-82.05</v>
      </c>
      <c r="L98" s="13">
        <f>IF('Daily PnL Log'!L73&lt;&gt;"",'Daily PnL Log'!L73,"")</f>
        <v>-377.43</v>
      </c>
      <c r="M98" s="13">
        <f>IF('Daily PnL Log'!M73&lt;&gt;"",'Daily PnL Log'!M73,"")</f>
        <v>-459.48</v>
      </c>
      <c r="N98" s="13">
        <f>IF('Daily PnL Log'!N73&lt;&gt;"",'Daily PnL Log'!N73,"")</f>
        <v>-63264.78</v>
      </c>
      <c r="O98" s="13">
        <f t="shared" si="4"/>
        <v>394000.09999999992</v>
      </c>
      <c r="P98" s="13">
        <f t="shared" si="5"/>
        <v>-38921.999999999993</v>
      </c>
      <c r="Q98" s="13">
        <f t="shared" si="6"/>
        <v>31992.6</v>
      </c>
      <c r="R98" s="13">
        <f t="shared" si="7"/>
        <v>97938.099999999962</v>
      </c>
      <c r="S98" s="13">
        <f t="shared" si="8"/>
        <v>119595.99999999999</v>
      </c>
      <c r="T98" s="13">
        <f t="shared" si="9"/>
        <v>-5604.7000000000007</v>
      </c>
      <c r="U98" s="13">
        <f t="shared" si="10"/>
        <v>0</v>
      </c>
      <c r="V98" s="13">
        <f t="shared" si="11"/>
        <v>599000.10000000009</v>
      </c>
      <c r="W98" s="13">
        <f>IF('Daily PnL Log'!W73&lt;&gt;"",'Daily PnL Log'!W73,"")</f>
        <v>822257</v>
      </c>
      <c r="X98" s="15">
        <f>IF('Daily PnL Log'!X73&lt;&gt;"",'Daily PnL Log'!X73,"")</f>
        <v>-7.6940396980506087E-2</v>
      </c>
      <c r="Y98" s="13">
        <f>IF('Daily PnL Log'!Y73&lt;&gt;"",'Daily PnL Log'!Y73,"")</f>
        <v>-2500</v>
      </c>
      <c r="Z98" s="13" t="str">
        <f>IF('Daily PnL Log'!AA73&lt;&gt;"",'Daily PnL Log'!AA73,"")</f>
        <v/>
      </c>
      <c r="AA98" s="13">
        <f>IF('Daily PnL Log'!AC73&lt;&gt;"",'Daily PnL Log'!AC73,"")</f>
        <v>-49741.49</v>
      </c>
    </row>
    <row r="99" spans="1:27" x14ac:dyDescent="0.25">
      <c r="A99" s="48" t="str">
        <f t="shared" si="2"/>
        <v>Mar</v>
      </c>
      <c r="B99" s="2">
        <f>'Daily PnL Log'!B74</f>
        <v>44271</v>
      </c>
      <c r="C99" s="11">
        <f>IF('Daily PnL Log'!C74&lt;&gt;"",'Daily PnL Log'!C74,"")</f>
        <v>-451</v>
      </c>
      <c r="D99" s="11">
        <f>IF('Daily PnL Log'!D74&lt;&gt;"",'Daily PnL Log'!D74,"")</f>
        <v>4361.3</v>
      </c>
      <c r="E99" s="11">
        <f>IF('Daily PnL Log'!E74&lt;&gt;"",'Daily PnL Log'!E74,"")</f>
        <v>13126</v>
      </c>
      <c r="F99" s="11">
        <f>IF('Daily PnL Log'!F74&lt;&gt;"",'Daily PnL Log'!F74,"")</f>
        <v>-2284</v>
      </c>
      <c r="G99" s="11">
        <f>IF('Daily PnL Log'!G74&lt;&gt;"",'Daily PnL Log'!G74,"")</f>
        <v>-14869.1</v>
      </c>
      <c r="H99" s="11">
        <f>IF('Daily PnL Log'!H74&lt;&gt;"",'Daily PnL Log'!H74,"")</f>
        <v>3124.3</v>
      </c>
      <c r="I99" s="11">
        <f>IF('Daily PnL Log'!I74&lt;&gt;"",'Daily PnL Log'!I74,"")</f>
        <v>0</v>
      </c>
      <c r="J99" s="11">
        <f>IF('Daily PnL Log'!J74&lt;&gt;"",'Daily PnL Log'!J74,"")</f>
        <v>3007.4999999999991</v>
      </c>
      <c r="K99" s="11">
        <f>IF('Daily PnL Log'!K74&lt;&gt;"",'Daily PnL Log'!K74,"")</f>
        <v>-80.25</v>
      </c>
      <c r="L99" s="11">
        <f>IF('Daily PnL Log'!L74&lt;&gt;"",'Daily PnL Log'!L74,"")</f>
        <v>-369.15</v>
      </c>
      <c r="M99" s="11">
        <f>IF('Daily PnL Log'!M74&lt;&gt;"",'Daily PnL Log'!M74,"")</f>
        <v>-449.4</v>
      </c>
      <c r="N99" s="11">
        <f>IF('Daily PnL Log'!N74&lt;&gt;"",'Daily PnL Log'!N74,"")</f>
        <v>2558.099999999999</v>
      </c>
      <c r="O99" s="11">
        <f t="shared" si="4"/>
        <v>393549.09999999992</v>
      </c>
      <c r="P99" s="11">
        <f t="shared" si="5"/>
        <v>-34560.69999999999</v>
      </c>
      <c r="Q99" s="11">
        <f t="shared" si="6"/>
        <v>45118.6</v>
      </c>
      <c r="R99" s="11">
        <f t="shared" si="7"/>
        <v>95654.099999999962</v>
      </c>
      <c r="S99" s="11">
        <f t="shared" si="8"/>
        <v>104726.89999999998</v>
      </c>
      <c r="T99" s="11">
        <f t="shared" si="9"/>
        <v>-2480.4000000000005</v>
      </c>
      <c r="U99" s="11">
        <f t="shared" si="10"/>
        <v>0</v>
      </c>
      <c r="V99" s="11">
        <f t="shared" si="11"/>
        <v>602007.60000000009</v>
      </c>
      <c r="W99" s="11">
        <f>IF('Daily PnL Log'!W74&lt;&gt;"",'Daily PnL Log'!W74,"")</f>
        <v>833558</v>
      </c>
      <c r="X99" s="16">
        <f>IF('Daily PnL Log'!X74&lt;&gt;"",'Daily PnL Log'!X74,"")</f>
        <v>3.0688926265478814E-3</v>
      </c>
      <c r="Y99" s="11" t="str">
        <f>IF('Daily PnL Log'!Y74&lt;&gt;"",'Daily PnL Log'!Y74,"")</f>
        <v/>
      </c>
      <c r="Z99" s="11" t="str">
        <f>IF('Daily PnL Log'!AA74&lt;&gt;"",'Daily PnL Log'!AA74,"")</f>
        <v/>
      </c>
      <c r="AA99" s="11">
        <f>IF('Daily PnL Log'!AC74&lt;&gt;"",'Daily PnL Log'!AC74,"")</f>
        <v>-68845.64</v>
      </c>
    </row>
    <row r="100" spans="1:27" x14ac:dyDescent="0.25">
      <c r="A100" s="47" t="str">
        <f t="shared" si="2"/>
        <v>Mar</v>
      </c>
      <c r="B100" s="14">
        <f>'Daily PnL Log'!B75</f>
        <v>44272</v>
      </c>
      <c r="C100" s="13">
        <f>IF('Daily PnL Log'!C75&lt;&gt;"",'Daily PnL Log'!C75,"")</f>
        <v>10179.4</v>
      </c>
      <c r="D100" s="13">
        <f>IF('Daily PnL Log'!D75&lt;&gt;"",'Daily PnL Log'!D75,"")</f>
        <v>1280</v>
      </c>
      <c r="E100" s="13">
        <f>IF('Daily PnL Log'!E75&lt;&gt;"",'Daily PnL Log'!E75,"")</f>
        <v>7735.6</v>
      </c>
      <c r="F100" s="13">
        <f>IF('Daily PnL Log'!F75&lt;&gt;"",'Daily PnL Log'!F75,"")</f>
        <v>-2755.2</v>
      </c>
      <c r="G100" s="13">
        <f>IF('Daily PnL Log'!G75&lt;&gt;"",'Daily PnL Log'!G75,"")</f>
        <v>2990.4</v>
      </c>
      <c r="H100" s="13">
        <f>IF('Daily PnL Log'!H75&lt;&gt;"",'Daily PnL Log'!H75,"")</f>
        <v>-3415.9</v>
      </c>
      <c r="I100" s="13">
        <f>IF('Daily PnL Log'!I75&lt;&gt;"",'Daily PnL Log'!I75,"")</f>
        <v>0</v>
      </c>
      <c r="J100" s="13">
        <f>IF('Daily PnL Log'!J75&lt;&gt;"",'Daily PnL Log'!J75,"")</f>
        <v>16014.300000000001</v>
      </c>
      <c r="K100" s="13">
        <f>IF('Daily PnL Log'!K75&lt;&gt;"",'Daily PnL Log'!K75,"")</f>
        <v>-35.25</v>
      </c>
      <c r="L100" s="13">
        <f>IF('Daily PnL Log'!L75&lt;&gt;"",'Daily PnL Log'!L75,"")</f>
        <v>-162.15</v>
      </c>
      <c r="M100" s="13">
        <f>IF('Daily PnL Log'!M75&lt;&gt;"",'Daily PnL Log'!M75,"")</f>
        <v>-197.4</v>
      </c>
      <c r="N100" s="13">
        <f>IF('Daily PnL Log'!N75&lt;&gt;"",'Daily PnL Log'!N75,"")</f>
        <v>15816.900000000001</v>
      </c>
      <c r="O100" s="13">
        <f t="shared" si="4"/>
        <v>403728.49999999994</v>
      </c>
      <c r="P100" s="13">
        <f t="shared" si="5"/>
        <v>-33280.69999999999</v>
      </c>
      <c r="Q100" s="13">
        <f t="shared" si="6"/>
        <v>52854.2</v>
      </c>
      <c r="R100" s="13">
        <f t="shared" si="7"/>
        <v>92898.899999999965</v>
      </c>
      <c r="S100" s="13">
        <f t="shared" si="8"/>
        <v>107717.29999999997</v>
      </c>
      <c r="T100" s="13">
        <f t="shared" si="9"/>
        <v>-5896.3000000000011</v>
      </c>
      <c r="U100" s="13">
        <f t="shared" si="10"/>
        <v>0</v>
      </c>
      <c r="V100" s="13">
        <f t="shared" si="11"/>
        <v>618021.90000000014</v>
      </c>
      <c r="W100" s="13">
        <f>IF('Daily PnL Log'!W75&lt;&gt;"",'Daily PnL Log'!W75,"")</f>
        <v>794659</v>
      </c>
      <c r="X100" s="15">
        <f>IF('Daily PnL Log'!X75&lt;&gt;"",'Daily PnL Log'!X75,"")</f>
        <v>1.9904009141027787E-2</v>
      </c>
      <c r="Y100" s="13" t="str">
        <f>IF('Daily PnL Log'!Y75&lt;&gt;"",'Daily PnL Log'!Y75,"")</f>
        <v/>
      </c>
      <c r="Z100" s="13" t="str">
        <f>IF('Daily PnL Log'!AA75&lt;&gt;"",'Daily PnL Log'!AA75,"")</f>
        <v/>
      </c>
      <c r="AA100" s="13">
        <f>IF('Daily PnL Log'!AC75&lt;&gt;"",'Daily PnL Log'!AC75,"")</f>
        <v>-35834.29</v>
      </c>
    </row>
    <row r="101" spans="1:27" x14ac:dyDescent="0.25">
      <c r="A101" s="48" t="str">
        <f t="shared" si="2"/>
        <v>Mar</v>
      </c>
      <c r="B101" s="2">
        <f>'Daily PnL Log'!B76</f>
        <v>44273</v>
      </c>
      <c r="C101" s="11">
        <f>IF('Daily PnL Log'!C76&lt;&gt;"",'Daily PnL Log'!C76,"")</f>
        <v>26824</v>
      </c>
      <c r="D101" s="11">
        <f>IF('Daily PnL Log'!D76&lt;&gt;"",'Daily PnL Log'!D76,"")</f>
        <v>-7423.6</v>
      </c>
      <c r="E101" s="11">
        <f>IF('Daily PnL Log'!E76&lt;&gt;"",'Daily PnL Log'!E76,"")</f>
        <v>10392.700000000001</v>
      </c>
      <c r="F101" s="11">
        <f>IF('Daily PnL Log'!F76&lt;&gt;"",'Daily PnL Log'!F76,"")</f>
        <v>19339</v>
      </c>
      <c r="G101" s="11">
        <f>IF('Daily PnL Log'!G76&lt;&gt;"",'Daily PnL Log'!G76,"")</f>
        <v>22259.5</v>
      </c>
      <c r="H101" s="11">
        <f>IF('Daily PnL Log'!H76&lt;&gt;"",'Daily PnL Log'!H76,"")</f>
        <v>9419.2000000000007</v>
      </c>
      <c r="I101" s="11">
        <f>IF('Daily PnL Log'!I76&lt;&gt;"",'Daily PnL Log'!I76,"")</f>
        <v>0</v>
      </c>
      <c r="J101" s="11">
        <f>IF('Daily PnL Log'!J76&lt;&gt;"",'Daily PnL Log'!J76,"")</f>
        <v>80810.8</v>
      </c>
      <c r="K101" s="11">
        <f>IF('Daily PnL Log'!K76&lt;&gt;"",'Daily PnL Log'!K76,"")</f>
        <v>-171.95</v>
      </c>
      <c r="L101" s="11">
        <f>IF('Daily PnL Log'!L76&lt;&gt;"",'Daily PnL Log'!L76,"")</f>
        <v>-790.97</v>
      </c>
      <c r="M101" s="11">
        <f>IF('Daily PnL Log'!M76&lt;&gt;"",'Daily PnL Log'!M76,"")</f>
        <v>-962.92000000000007</v>
      </c>
      <c r="N101" s="11">
        <f>IF('Daily PnL Log'!N76&lt;&gt;"",'Daily PnL Log'!N76,"")</f>
        <v>79847.88</v>
      </c>
      <c r="O101" s="11">
        <f t="shared" si="4"/>
        <v>430552.49999999994</v>
      </c>
      <c r="P101" s="11">
        <f t="shared" si="5"/>
        <v>-40704.299999999988</v>
      </c>
      <c r="Q101" s="11">
        <f t="shared" si="6"/>
        <v>63246.899999999994</v>
      </c>
      <c r="R101" s="11">
        <f t="shared" si="7"/>
        <v>112237.89999999997</v>
      </c>
      <c r="S101" s="11">
        <f t="shared" si="8"/>
        <v>129976.79999999997</v>
      </c>
      <c r="T101" s="11">
        <f t="shared" si="9"/>
        <v>3522.8999999999996</v>
      </c>
      <c r="U101" s="11">
        <f t="shared" si="10"/>
        <v>0</v>
      </c>
      <c r="V101" s="11">
        <f t="shared" si="11"/>
        <v>698832.70000000019</v>
      </c>
      <c r="W101" s="11">
        <f>IF('Daily PnL Log'!W76&lt;&gt;"",'Daily PnL Log'!W76,"")</f>
        <v>797027</v>
      </c>
      <c r="X101" s="16">
        <f>IF('Daily PnL Log'!X76&lt;&gt;"",'Daily PnL Log'!X76,"")</f>
        <v>0.10018215192208044</v>
      </c>
      <c r="Y101" s="11" t="str">
        <f>IF('Daily PnL Log'!Y76&lt;&gt;"",'Daily PnL Log'!Y76,"")</f>
        <v/>
      </c>
      <c r="Z101" s="11" t="str">
        <f>IF('Daily PnL Log'!AA76&lt;&gt;"",'Daily PnL Log'!AA76,"")</f>
        <v/>
      </c>
      <c r="AA101" s="11">
        <f>IF('Daily PnL Log'!AC76&lt;&gt;"",'Daily PnL Log'!AC76,"")</f>
        <v>50669.54</v>
      </c>
    </row>
    <row r="102" spans="1:27" x14ac:dyDescent="0.25">
      <c r="A102" s="47" t="str">
        <f t="shared" si="2"/>
        <v>Mar</v>
      </c>
      <c r="B102" s="14">
        <f>'Daily PnL Log'!B77</f>
        <v>44274</v>
      </c>
      <c r="C102" s="13">
        <f>IF('Daily PnL Log'!C77&lt;&gt;"",'Daily PnL Log'!C77,"")</f>
        <v>4411.3</v>
      </c>
      <c r="D102" s="13">
        <f>IF('Daily PnL Log'!D77&lt;&gt;"",'Daily PnL Log'!D77,"")</f>
        <v>16908</v>
      </c>
      <c r="E102" s="13">
        <f>IF('Daily PnL Log'!E77&lt;&gt;"",'Daily PnL Log'!E77,"")</f>
        <v>-11256</v>
      </c>
      <c r="F102" s="13">
        <f>IF('Daily PnL Log'!F77&lt;&gt;"",'Daily PnL Log'!F77,"")</f>
        <v>-15521.7</v>
      </c>
      <c r="G102" s="13">
        <f>IF('Daily PnL Log'!G77&lt;&gt;"",'Daily PnL Log'!G77,"")</f>
        <v>17908</v>
      </c>
      <c r="H102" s="13">
        <f>IF('Daily PnL Log'!H77&lt;&gt;"",'Daily PnL Log'!H77,"")</f>
        <v>-4504.2</v>
      </c>
      <c r="I102" s="13">
        <f>IF('Daily PnL Log'!I77&lt;&gt;"",'Daily PnL Log'!I77,"")</f>
        <v>0</v>
      </c>
      <c r="J102" s="13">
        <f>IF('Daily PnL Log'!J77&lt;&gt;"",'Daily PnL Log'!J77,"")</f>
        <v>7945.3999999999987</v>
      </c>
      <c r="K102" s="13">
        <f>IF('Daily PnL Log'!K77&lt;&gt;"",'Daily PnL Log'!K77,"")</f>
        <v>-110.3</v>
      </c>
      <c r="L102" s="13">
        <f>IF('Daily PnL Log'!L77&lt;&gt;"",'Daily PnL Log'!L77,"")</f>
        <v>-507.38</v>
      </c>
      <c r="M102" s="13">
        <f>IF('Daily PnL Log'!M77&lt;&gt;"",'Daily PnL Log'!M77,"")</f>
        <v>-617.67999999999995</v>
      </c>
      <c r="N102" s="13">
        <f>IF('Daily PnL Log'!N77&lt;&gt;"",'Daily PnL Log'!N77,"")</f>
        <v>7327.7199999999984</v>
      </c>
      <c r="O102" s="13">
        <f t="shared" si="4"/>
        <v>434963.79999999993</v>
      </c>
      <c r="P102" s="13">
        <f t="shared" si="5"/>
        <v>-23796.299999999988</v>
      </c>
      <c r="Q102" s="13">
        <f t="shared" si="6"/>
        <v>51990.899999999994</v>
      </c>
      <c r="R102" s="13">
        <f t="shared" si="7"/>
        <v>96716.199999999968</v>
      </c>
      <c r="S102" s="13">
        <f t="shared" si="8"/>
        <v>147884.79999999999</v>
      </c>
      <c r="T102" s="13">
        <f t="shared" si="9"/>
        <v>-981.30000000000018</v>
      </c>
      <c r="U102" s="13">
        <f t="shared" si="10"/>
        <v>0</v>
      </c>
      <c r="V102" s="13">
        <f t="shared" si="11"/>
        <v>706778.10000000021</v>
      </c>
      <c r="W102" s="13">
        <f>IF('Daily PnL Log'!W77&lt;&gt;"",'Daily PnL Log'!W77,"")</f>
        <v>819015</v>
      </c>
      <c r="X102" s="15">
        <f>IF('Daily PnL Log'!X77&lt;&gt;"",'Daily PnL Log'!X77,"")</f>
        <v>8.9469912028473202E-3</v>
      </c>
      <c r="Y102" s="13" t="str">
        <f>IF('Daily PnL Log'!Y77&lt;&gt;"",'Daily PnL Log'!Y77,"")</f>
        <v/>
      </c>
      <c r="Z102" s="13" t="str">
        <f>IF('Daily PnL Log'!AA77&lt;&gt;"",'Daily PnL Log'!AA77,"")</f>
        <v/>
      </c>
      <c r="AA102" s="13">
        <f>IF('Daily PnL Log'!AC77&lt;&gt;"",'Daily PnL Log'!AC77,"")</f>
        <v>51157.36</v>
      </c>
    </row>
    <row r="103" spans="1:27" x14ac:dyDescent="0.25">
      <c r="A103" s="48" t="str">
        <f t="shared" si="2"/>
        <v>Mar</v>
      </c>
      <c r="B103" s="2">
        <f>'Daily PnL Log'!B78</f>
        <v>44277</v>
      </c>
      <c r="C103" s="11">
        <f>IF('Daily PnL Log'!C78&lt;&gt;"",'Daily PnL Log'!C78,"")</f>
        <v>-13582.6</v>
      </c>
      <c r="D103" s="11">
        <f>IF('Daily PnL Log'!D78&lt;&gt;"",'Daily PnL Log'!D78,"")</f>
        <v>-5667.2</v>
      </c>
      <c r="E103" s="11">
        <f>IF('Daily PnL Log'!E78&lt;&gt;"",'Daily PnL Log'!E78,"")</f>
        <v>-9258.7000000000007</v>
      </c>
      <c r="F103" s="11">
        <f>IF('Daily PnL Log'!F78&lt;&gt;"",'Daily PnL Log'!F78,"")</f>
        <v>-3976.4</v>
      </c>
      <c r="G103" s="11">
        <f>IF('Daily PnL Log'!G78&lt;&gt;"",'Daily PnL Log'!G78,"")</f>
        <v>19248.3</v>
      </c>
      <c r="H103" s="11">
        <f>IF('Daily PnL Log'!H78&lt;&gt;"",'Daily PnL Log'!H78,"")</f>
        <v>3366.6</v>
      </c>
      <c r="I103" s="11">
        <f>IF('Daily PnL Log'!I78&lt;&gt;"",'Daily PnL Log'!I78,"")</f>
        <v>0</v>
      </c>
      <c r="J103" s="11">
        <f>IF('Daily PnL Log'!J78&lt;&gt;"",'Daily PnL Log'!J78,"")</f>
        <v>-9870.0000000000018</v>
      </c>
      <c r="K103" s="11">
        <f>IF('Daily PnL Log'!K78&lt;&gt;"",'Daily PnL Log'!K78,"")</f>
        <v>-58</v>
      </c>
      <c r="L103" s="11">
        <f>IF('Daily PnL Log'!L78&lt;&gt;"",'Daily PnL Log'!L78,"")</f>
        <v>-266.8</v>
      </c>
      <c r="M103" s="11">
        <f>IF('Daily PnL Log'!M78&lt;&gt;"",'Daily PnL Log'!M78,"")</f>
        <v>-324.8</v>
      </c>
      <c r="N103" s="11">
        <f>IF('Daily PnL Log'!N78&lt;&gt;"",'Daily PnL Log'!N78,"")</f>
        <v>-10194.800000000001</v>
      </c>
      <c r="O103" s="11">
        <f t="shared" si="4"/>
        <v>421381.19999999995</v>
      </c>
      <c r="P103" s="11">
        <f t="shared" si="5"/>
        <v>-29463.499999999989</v>
      </c>
      <c r="Q103" s="11">
        <f t="shared" si="6"/>
        <v>42732.2</v>
      </c>
      <c r="R103" s="11">
        <f t="shared" si="7"/>
        <v>92739.799999999974</v>
      </c>
      <c r="S103" s="11">
        <f t="shared" si="8"/>
        <v>167133.09999999998</v>
      </c>
      <c r="T103" s="11">
        <f t="shared" si="9"/>
        <v>2385.2999999999997</v>
      </c>
      <c r="U103" s="11">
        <f t="shared" si="10"/>
        <v>0</v>
      </c>
      <c r="V103" s="11">
        <f t="shared" si="11"/>
        <v>696908.10000000021</v>
      </c>
      <c r="W103" s="11">
        <f>IF('Daily PnL Log'!W78&lt;&gt;"",'Daily PnL Log'!W78,"")</f>
        <v>837748</v>
      </c>
      <c r="X103" s="16">
        <f>IF('Daily PnL Log'!X78&lt;&gt;"",'Daily PnL Log'!X78,"")</f>
        <v>-1.2169291958918435E-2</v>
      </c>
      <c r="Y103" s="11" t="str">
        <f>IF('Daily PnL Log'!Y78&lt;&gt;"",'Daily PnL Log'!Y78,"")</f>
        <v/>
      </c>
      <c r="Z103" s="11" t="str">
        <f>IF('Daily PnL Log'!AA78&lt;&gt;"",'Daily PnL Log'!AA78,"")</f>
        <v/>
      </c>
      <c r="AA103" s="11">
        <f>IF('Daily PnL Log'!AC78&lt;&gt;"",'Daily PnL Log'!AC78,"")</f>
        <v>-42871.44</v>
      </c>
    </row>
    <row r="104" spans="1:27" x14ac:dyDescent="0.25">
      <c r="A104" s="47" t="str">
        <f t="shared" si="2"/>
        <v>Mar</v>
      </c>
      <c r="B104" s="14">
        <f>'Daily PnL Log'!B79</f>
        <v>44278</v>
      </c>
      <c r="C104" s="13">
        <f>IF('Daily PnL Log'!C79&lt;&gt;"",'Daily PnL Log'!C79,"")</f>
        <v>-19765.2</v>
      </c>
      <c r="D104" s="13">
        <f>IF('Daily PnL Log'!D79&lt;&gt;"",'Daily PnL Log'!D79,"")</f>
        <v>14154.9</v>
      </c>
      <c r="E104" s="13">
        <f>IF('Daily PnL Log'!E79&lt;&gt;"",'Daily PnL Log'!E79,"")</f>
        <v>3517</v>
      </c>
      <c r="F104" s="13">
        <f>IF('Daily PnL Log'!F79&lt;&gt;"",'Daily PnL Log'!F79,"")</f>
        <v>11605</v>
      </c>
      <c r="G104" s="13">
        <f>IF('Daily PnL Log'!G79&lt;&gt;"",'Daily PnL Log'!G79,"")</f>
        <v>7495.9</v>
      </c>
      <c r="H104" s="13">
        <f>IF('Daily PnL Log'!H79&lt;&gt;"",'Daily PnL Log'!H79,"")</f>
        <v>2115.9</v>
      </c>
      <c r="I104" s="13">
        <f>IF('Daily PnL Log'!I79&lt;&gt;"",'Daily PnL Log'!I79,"")</f>
        <v>0</v>
      </c>
      <c r="J104" s="13">
        <f>IF('Daily PnL Log'!J79&lt;&gt;"",'Daily PnL Log'!J79,"")</f>
        <v>19123.5</v>
      </c>
      <c r="K104" s="13">
        <f>IF('Daily PnL Log'!K79&lt;&gt;"",'Daily PnL Log'!K79,"")</f>
        <v>-154.75</v>
      </c>
      <c r="L104" s="13">
        <f>IF('Daily PnL Log'!L79&lt;&gt;"",'Daily PnL Log'!L79,"")</f>
        <v>-711.85</v>
      </c>
      <c r="M104" s="13">
        <f>IF('Daily PnL Log'!M79&lt;&gt;"",'Daily PnL Log'!M79,"")</f>
        <v>-866.6</v>
      </c>
      <c r="N104" s="13">
        <f>IF('Daily PnL Log'!N79&lt;&gt;"",'Daily PnL Log'!N79,"")</f>
        <v>18256.900000000001</v>
      </c>
      <c r="O104" s="13">
        <f t="shared" si="4"/>
        <v>401615.99999999994</v>
      </c>
      <c r="P104" s="13">
        <f t="shared" si="5"/>
        <v>-15308.599999999989</v>
      </c>
      <c r="Q104" s="13">
        <f t="shared" si="6"/>
        <v>46249.2</v>
      </c>
      <c r="R104" s="13">
        <f t="shared" si="7"/>
        <v>104344.79999999997</v>
      </c>
      <c r="S104" s="13">
        <f t="shared" si="8"/>
        <v>174628.99999999997</v>
      </c>
      <c r="T104" s="13">
        <f t="shared" si="9"/>
        <v>4501.2</v>
      </c>
      <c r="U104" s="13">
        <f t="shared" si="10"/>
        <v>0</v>
      </c>
      <c r="V104" s="13">
        <f t="shared" si="11"/>
        <v>716031.60000000021</v>
      </c>
      <c r="W104" s="13">
        <f>IF('Daily PnL Log'!W79&lt;&gt;"",'Daily PnL Log'!W79,"")</f>
        <v>716953</v>
      </c>
      <c r="X104" s="15">
        <f>IF('Daily PnL Log'!X79&lt;&gt;"",'Daily PnL Log'!X79,"")</f>
        <v>2.5464570201951874E-2</v>
      </c>
      <c r="Y104" s="13" t="str">
        <f>IF('Daily PnL Log'!Y79&lt;&gt;"",'Daily PnL Log'!Y79,"")</f>
        <v/>
      </c>
      <c r="Z104" s="13" t="str">
        <f>IF('Daily PnL Log'!AA79&lt;&gt;"",'Daily PnL Log'!AA79,"")</f>
        <v/>
      </c>
      <c r="AA104" s="13">
        <f>IF('Daily PnL Log'!AC79&lt;&gt;"",'Daily PnL Log'!AC79,"")</f>
        <v>72278.710000000006</v>
      </c>
    </row>
    <row r="105" spans="1:27" x14ac:dyDescent="0.25">
      <c r="A105" s="48" t="str">
        <f t="shared" si="2"/>
        <v>Mar</v>
      </c>
      <c r="B105" s="2">
        <f>'Daily PnL Log'!B80</f>
        <v>44279</v>
      </c>
      <c r="C105" s="11">
        <f>IF('Daily PnL Log'!C80&lt;&gt;"",'Daily PnL Log'!C80,"")</f>
        <v>1453.7</v>
      </c>
      <c r="D105" s="11">
        <f>IF('Daily PnL Log'!D80&lt;&gt;"",'Daily PnL Log'!D80,"")</f>
        <v>23649.3</v>
      </c>
      <c r="E105" s="11">
        <f>IF('Daily PnL Log'!E80&lt;&gt;"",'Daily PnL Log'!E80,"")</f>
        <v>-13223.5</v>
      </c>
      <c r="F105" s="11">
        <f>IF('Daily PnL Log'!F80&lt;&gt;"",'Daily PnL Log'!F80,"")</f>
        <v>-19558.400000000001</v>
      </c>
      <c r="G105" s="11">
        <f>IF('Daily PnL Log'!G80&lt;&gt;"",'Daily PnL Log'!G80,"")</f>
        <v>17540.2</v>
      </c>
      <c r="H105" s="11">
        <f>IF('Daily PnL Log'!H80&lt;&gt;"",'Daily PnL Log'!H80,"")</f>
        <v>-6665.3</v>
      </c>
      <c r="I105" s="11">
        <f>IF('Daily PnL Log'!I80&lt;&gt;"",'Daily PnL Log'!I80,"")</f>
        <v>0</v>
      </c>
      <c r="J105" s="11">
        <f>IF('Daily PnL Log'!J80&lt;&gt;"",'Daily PnL Log'!J80,"")</f>
        <v>3195.9999999999991</v>
      </c>
      <c r="K105" s="11">
        <f>IF('Daily PnL Log'!K80&lt;&gt;"",'Daily PnL Log'!K80,"")</f>
        <v>-163.4</v>
      </c>
      <c r="L105" s="11">
        <f>IF('Daily PnL Log'!L80&lt;&gt;"",'Daily PnL Log'!L80,"")</f>
        <v>-751.64</v>
      </c>
      <c r="M105" s="11">
        <f>IF('Daily PnL Log'!M80&lt;&gt;"",'Daily PnL Log'!M80,"")</f>
        <v>-915.04</v>
      </c>
      <c r="N105" s="11">
        <f>IF('Daily PnL Log'!N80&lt;&gt;"",'Daily PnL Log'!N80,"")</f>
        <v>2280.9599999999991</v>
      </c>
      <c r="O105" s="11">
        <f t="shared" si="4"/>
        <v>403069.69999999995</v>
      </c>
      <c r="P105" s="11">
        <f t="shared" si="5"/>
        <v>8340.7000000000098</v>
      </c>
      <c r="Q105" s="11">
        <f t="shared" si="6"/>
        <v>33025.699999999997</v>
      </c>
      <c r="R105" s="11">
        <f t="shared" si="7"/>
        <v>84786.399999999965</v>
      </c>
      <c r="S105" s="11">
        <f t="shared" si="8"/>
        <v>192169.19999999998</v>
      </c>
      <c r="T105" s="11">
        <f t="shared" si="9"/>
        <v>-2164.1000000000004</v>
      </c>
      <c r="U105" s="11">
        <f t="shared" si="10"/>
        <v>0</v>
      </c>
      <c r="V105" s="11">
        <f t="shared" si="11"/>
        <v>719227.60000000021</v>
      </c>
      <c r="W105" s="11">
        <f>IF('Daily PnL Log'!W80&lt;&gt;"",'Daily PnL Log'!W80,"")</f>
        <v>759232</v>
      </c>
      <c r="X105" s="16">
        <f>IF('Daily PnL Log'!X80&lt;&gt;"",'Daily PnL Log'!X80,"")</f>
        <v>3.0042990811767669E-3</v>
      </c>
      <c r="Y105" s="11" t="str">
        <f>IF('Daily PnL Log'!Y80&lt;&gt;"",'Daily PnL Log'!Y80,"")</f>
        <v/>
      </c>
      <c r="Z105" s="11" t="str">
        <f>IF('Daily PnL Log'!AA80&lt;&gt;"",'Daily PnL Log'!AA80,"")</f>
        <v/>
      </c>
      <c r="AA105" s="11">
        <f>IF('Daily PnL Log'!AC80&lt;&gt;"",'Daily PnL Log'!AC80,"")</f>
        <v>67068.42</v>
      </c>
    </row>
    <row r="106" spans="1:27" ht="15.75" thickBot="1" x14ac:dyDescent="0.3">
      <c r="A106" s="47" t="str">
        <f t="shared" si="2"/>
        <v>Mar</v>
      </c>
      <c r="B106" s="14">
        <f>'Daily PnL Log'!B81</f>
        <v>44280</v>
      </c>
      <c r="C106" s="13">
        <f>IF('Daily PnL Log'!C81&lt;&gt;"",'Daily PnL Log'!C81,"")</f>
        <v>26876.400000000001</v>
      </c>
      <c r="D106" s="13">
        <f>IF('Daily PnL Log'!D81&lt;&gt;"",'Daily PnL Log'!D81,"")</f>
        <v>32650.7</v>
      </c>
      <c r="E106" s="13">
        <f>IF('Daily PnL Log'!E81&lt;&gt;"",'Daily PnL Log'!E81,"")</f>
        <v>29163.4</v>
      </c>
      <c r="F106" s="13">
        <f>IF('Daily PnL Log'!F81&lt;&gt;"",'Daily PnL Log'!F81,"")</f>
        <v>-29240.6</v>
      </c>
      <c r="G106" s="13">
        <f>IF('Daily PnL Log'!G81&lt;&gt;"",'Daily PnL Log'!G81,"")</f>
        <v>14641.3</v>
      </c>
      <c r="H106" s="13">
        <f>IF('Daily PnL Log'!H81&lt;&gt;"",'Daily PnL Log'!H81,"")</f>
        <v>-1922.2</v>
      </c>
      <c r="I106" s="13">
        <f>IF('Daily PnL Log'!I81&lt;&gt;"",'Daily PnL Log'!I81,"")</f>
        <v>0</v>
      </c>
      <c r="J106" s="13">
        <f>IF('Daily PnL Log'!J81&lt;&gt;"",'Daily PnL Log'!J81,"")</f>
        <v>72169</v>
      </c>
      <c r="K106" s="13">
        <f>IF('Daily PnL Log'!K81&lt;&gt;"",'Daily PnL Log'!K81,"")</f>
        <v>-224.45</v>
      </c>
      <c r="L106" s="13">
        <f>IF('Daily PnL Log'!L81&lt;&gt;"",'Daily PnL Log'!L81,"")</f>
        <v>-1032.47</v>
      </c>
      <c r="M106" s="13">
        <f>IF('Daily PnL Log'!M81&lt;&gt;"",'Daily PnL Log'!M81,"")</f>
        <v>-1256.92</v>
      </c>
      <c r="N106" s="13">
        <f>IF('Daily PnL Log'!N81&lt;&gt;"",'Daily PnL Log'!N81,"")</f>
        <v>70912.08</v>
      </c>
      <c r="O106" s="13">
        <f t="shared" si="4"/>
        <v>429946.1</v>
      </c>
      <c r="P106" s="13">
        <f t="shared" si="5"/>
        <v>40991.400000000009</v>
      </c>
      <c r="Q106" s="13">
        <f t="shared" si="6"/>
        <v>62189.1</v>
      </c>
      <c r="R106" s="13">
        <f t="shared" si="7"/>
        <v>55545.799999999967</v>
      </c>
      <c r="S106" s="13">
        <f t="shared" si="8"/>
        <v>206810.49999999997</v>
      </c>
      <c r="T106" s="13">
        <f t="shared" si="9"/>
        <v>-4086.3</v>
      </c>
      <c r="U106" s="13">
        <f t="shared" si="10"/>
        <v>0</v>
      </c>
      <c r="V106" s="13">
        <f t="shared" si="11"/>
        <v>791396.60000000021</v>
      </c>
      <c r="W106" s="13">
        <f>IF('Daily PnL Log'!W81&lt;&gt;"",'Daily PnL Log'!W81,"")</f>
        <v>865625</v>
      </c>
      <c r="X106" s="52">
        <f>IF('Daily PnL Log'!X81&lt;&gt;"",'Daily PnL Log'!X81,"")</f>
        <v>8.1920092418772572E-2</v>
      </c>
      <c r="Y106" s="13" t="str">
        <f>IF('Daily PnL Log'!Y81&lt;&gt;"",'Daily PnL Log'!Y81,"")</f>
        <v/>
      </c>
      <c r="Z106" s="13" t="str">
        <f>IF('Daily PnL Log'!AA81&lt;&gt;"",'Daily PnL Log'!AA81,"")</f>
        <v/>
      </c>
      <c r="AA106" s="13">
        <f>IF('Daily PnL Log'!AC81&lt;&gt;"",'Daily PnL Log'!AC81,"")</f>
        <v>121124.75</v>
      </c>
    </row>
    <row r="107" spans="1:27" x14ac:dyDescent="0.25">
      <c r="A107" s="48" t="str">
        <f t="shared" si="2"/>
        <v>Mar</v>
      </c>
      <c r="B107" s="2">
        <f>'Daily PnL Log'!B82</f>
        <v>44281</v>
      </c>
      <c r="C107" s="11">
        <f>IF('Daily PnL Log'!C82&lt;&gt;"",'Daily PnL Log'!C82,"")</f>
        <v>-6618.7</v>
      </c>
      <c r="D107" s="11">
        <f>IF('Daily PnL Log'!D82&lt;&gt;"",'Daily PnL Log'!D82,"")</f>
        <v>-1665.3</v>
      </c>
      <c r="E107" s="11">
        <f>IF('Daily PnL Log'!E82&lt;&gt;"",'Daily PnL Log'!E82,"")</f>
        <v>-24185.8</v>
      </c>
      <c r="F107" s="11">
        <f>IF('Daily PnL Log'!F82&lt;&gt;"",'Daily PnL Log'!F82,"")</f>
        <v>-4669.3999999999996</v>
      </c>
      <c r="G107" s="11">
        <f>IF('Daily PnL Log'!G82&lt;&gt;"",'Daily PnL Log'!G82,"")</f>
        <v>-10993.6</v>
      </c>
      <c r="H107" s="11">
        <f>IF('Daily PnL Log'!H82&lt;&gt;"",'Daily PnL Log'!H82,"")</f>
        <v>511.8</v>
      </c>
      <c r="I107" s="11">
        <f>IF('Daily PnL Log'!I82&lt;&gt;"",'Daily PnL Log'!I82,"")</f>
        <v>0</v>
      </c>
      <c r="J107" s="11">
        <f>IF('Daily PnL Log'!J82&lt;&gt;"",'Daily PnL Log'!J82,"")</f>
        <v>-47620.999999999993</v>
      </c>
      <c r="K107" s="11">
        <f>IF('Daily PnL Log'!K82&lt;&gt;"",'Daily PnL Log'!K82,"")</f>
        <v>-428.85</v>
      </c>
      <c r="L107" s="11">
        <f>IF('Daily PnL Log'!L82&lt;&gt;"",'Daily PnL Log'!L82,"")</f>
        <v>-1454.34</v>
      </c>
      <c r="M107" s="11">
        <f>IF('Daily PnL Log'!M82&lt;&gt;"",'Daily PnL Log'!M82,"")</f>
        <v>-1883.19</v>
      </c>
      <c r="N107" s="11">
        <f>IF('Daily PnL Log'!N82&lt;&gt;"",'Daily PnL Log'!N82,"")</f>
        <v>-49504.189999999995</v>
      </c>
      <c r="O107" s="11">
        <f t="shared" si="4"/>
        <v>423327.39999999997</v>
      </c>
      <c r="P107" s="11">
        <f t="shared" si="5"/>
        <v>39326.100000000006</v>
      </c>
      <c r="Q107" s="11">
        <f t="shared" si="6"/>
        <v>38003.300000000003</v>
      </c>
      <c r="R107" s="11">
        <f t="shared" si="7"/>
        <v>50876.399999999965</v>
      </c>
      <c r="S107" s="11">
        <f t="shared" si="8"/>
        <v>195816.89999999997</v>
      </c>
      <c r="T107" s="11">
        <f t="shared" si="9"/>
        <v>-3574.5</v>
      </c>
      <c r="U107" s="11">
        <f t="shared" si="10"/>
        <v>0</v>
      </c>
      <c r="V107" s="11">
        <f t="shared" si="11"/>
        <v>743775.60000000021</v>
      </c>
      <c r="W107" s="11">
        <f>IF('Daily PnL Log'!W82&lt;&gt;"",'Daily PnL Log'!W82,"")</f>
        <v>889994</v>
      </c>
      <c r="X107" s="15">
        <f>IF('Daily PnL Log'!X82&lt;&gt;"",'Daily PnL Log'!X82,"")</f>
        <v>-5.5623060380182332E-2</v>
      </c>
      <c r="Y107" s="11" t="str">
        <f>IF('Daily PnL Log'!Y82&lt;&gt;"",'Daily PnL Log'!Y82,"")</f>
        <v/>
      </c>
      <c r="Z107" s="11" t="str">
        <f>IF('Daily PnL Log'!AA82&lt;&gt;"",'Daily PnL Log'!AA82,"")</f>
        <v/>
      </c>
      <c r="AA107" s="11">
        <f>IF('Daily PnL Log'!AC82&lt;&gt;"",'Daily PnL Log'!AC82,"")</f>
        <v>105280.56</v>
      </c>
    </row>
    <row r="108" spans="1:27" x14ac:dyDescent="0.25">
      <c r="A108" s="47" t="str">
        <f t="shared" si="2"/>
        <v>Mar</v>
      </c>
      <c r="B108" s="14">
        <f>'Daily PnL Log'!B83</f>
        <v>44284</v>
      </c>
      <c r="C108" s="13">
        <f>IF('Daily PnL Log'!C83&lt;&gt;"",'Daily PnL Log'!C83,"")</f>
        <v>21550</v>
      </c>
      <c r="D108" s="13">
        <f>IF('Daily PnL Log'!D83&lt;&gt;"",'Daily PnL Log'!D83,"")</f>
        <v>-25498.5</v>
      </c>
      <c r="E108" s="13">
        <f>IF('Daily PnL Log'!E83&lt;&gt;"",'Daily PnL Log'!E83,"")</f>
        <v>-12789.1</v>
      </c>
      <c r="F108" s="13">
        <f>IF('Daily PnL Log'!F83&lt;&gt;"",'Daily PnL Log'!F83,"")</f>
        <v>1365.5</v>
      </c>
      <c r="G108" s="13">
        <f>IF('Daily PnL Log'!G83&lt;&gt;"",'Daily PnL Log'!G83,"")</f>
        <v>-1465.1</v>
      </c>
      <c r="H108" s="13">
        <f>IF('Daily PnL Log'!H83&lt;&gt;"",'Daily PnL Log'!H83,"")</f>
        <v>3363.3</v>
      </c>
      <c r="I108" s="13">
        <f>IF('Daily PnL Log'!I83&lt;&gt;"",'Daily PnL Log'!I83,"")</f>
        <v>0</v>
      </c>
      <c r="J108" s="13">
        <f>IF('Daily PnL Log'!J83&lt;&gt;"",'Daily PnL Log'!J83,"")</f>
        <v>-13473.899999999998</v>
      </c>
      <c r="K108" s="13">
        <f>IF('Daily PnL Log'!K83&lt;&gt;"",'Daily PnL Log'!K83,"")</f>
        <v>-66.75</v>
      </c>
      <c r="L108" s="13">
        <f>IF('Daily PnL Log'!L83&lt;&gt;"",'Daily PnL Log'!L83,"")</f>
        <v>-307.05</v>
      </c>
      <c r="M108" s="13">
        <f>IF('Daily PnL Log'!M83&lt;&gt;"",'Daily PnL Log'!M83,"")</f>
        <v>-373.8</v>
      </c>
      <c r="N108" s="13">
        <f>IF('Daily PnL Log'!N83&lt;&gt;"",'Daily PnL Log'!N83,"")</f>
        <v>-13847.699999999997</v>
      </c>
      <c r="O108" s="13">
        <f t="shared" si="4"/>
        <v>444877.39999999997</v>
      </c>
      <c r="P108" s="13">
        <f t="shared" si="5"/>
        <v>13827.600000000006</v>
      </c>
      <c r="Q108" s="13">
        <f t="shared" si="6"/>
        <v>25214.200000000004</v>
      </c>
      <c r="R108" s="13">
        <f t="shared" si="7"/>
        <v>52241.899999999965</v>
      </c>
      <c r="S108" s="13">
        <f t="shared" si="8"/>
        <v>194351.79999999996</v>
      </c>
      <c r="T108" s="13">
        <f t="shared" si="9"/>
        <v>-211.19999999999982</v>
      </c>
      <c r="U108" s="13">
        <f t="shared" si="10"/>
        <v>0</v>
      </c>
      <c r="V108" s="13">
        <f t="shared" si="11"/>
        <v>730301.70000000019</v>
      </c>
      <c r="W108" s="13">
        <f>IF('Daily PnL Log'!W83&lt;&gt;"",'Daily PnL Log'!W83,"")</f>
        <v>834315</v>
      </c>
      <c r="X108" s="16">
        <f>IF('Daily PnL Log'!X83&lt;&gt;"",'Daily PnL Log'!X83,"")</f>
        <v>-1.6597687923625964E-2</v>
      </c>
      <c r="Y108" s="13" t="str">
        <f>IF('Daily PnL Log'!Y83&lt;&gt;"",'Daily PnL Log'!Y83,"")</f>
        <v/>
      </c>
      <c r="Z108" s="13" t="str">
        <f>IF('Daily PnL Log'!AA83&lt;&gt;"",'Daily PnL Log'!AA83,"")</f>
        <v/>
      </c>
      <c r="AA108" s="13">
        <f>IF('Daily PnL Log'!AC83&lt;&gt;"",'Daily PnL Log'!AC83,"")</f>
        <v>85259.26</v>
      </c>
    </row>
    <row r="109" spans="1:27" x14ac:dyDescent="0.25">
      <c r="A109" s="48" t="str">
        <f t="shared" si="2"/>
        <v>Mar</v>
      </c>
      <c r="B109" s="2">
        <f>'Daily PnL Log'!B84</f>
        <v>44285</v>
      </c>
      <c r="C109" s="11">
        <f>IF('Daily PnL Log'!C84&lt;&gt;"",'Daily PnL Log'!C84,"")</f>
        <v>-19518.2</v>
      </c>
      <c r="D109" s="11">
        <f>IF('Daily PnL Log'!D84&lt;&gt;"",'Daily PnL Log'!D84,"")</f>
        <v>-5067.3</v>
      </c>
      <c r="E109" s="11">
        <f>IF('Daily PnL Log'!E84&lt;&gt;"",'Daily PnL Log'!E84,"")</f>
        <v>-14146.1</v>
      </c>
      <c r="F109" s="11">
        <f>IF('Daily PnL Log'!F84&lt;&gt;"",'Daily PnL Log'!F84,"")</f>
        <v>21310.7</v>
      </c>
      <c r="G109" s="11">
        <f>IF('Daily PnL Log'!G84&lt;&gt;"",'Daily PnL Log'!G84,"")</f>
        <v>28377</v>
      </c>
      <c r="H109" s="11">
        <f>IF('Daily PnL Log'!H84&lt;&gt;"",'Daily PnL Log'!H84,"")</f>
        <v>20063.599999999999</v>
      </c>
      <c r="I109" s="11">
        <f>IF('Daily PnL Log'!I84&lt;&gt;"",'Daily PnL Log'!I84,"")</f>
        <v>0</v>
      </c>
      <c r="J109" s="11">
        <f>IF('Daily PnL Log'!J84&lt;&gt;"",'Daily PnL Log'!J84,"")</f>
        <v>31019.7</v>
      </c>
      <c r="K109" s="11">
        <f>IF('Daily PnL Log'!K84&lt;&gt;"",'Daily PnL Log'!K84,"")</f>
        <v>-153.69999999999999</v>
      </c>
      <c r="L109" s="11">
        <f>IF('Daily PnL Log'!L84&lt;&gt;"",'Daily PnL Log'!L84,"")</f>
        <v>-707.02</v>
      </c>
      <c r="M109" s="11">
        <f>IF('Daily PnL Log'!M84&lt;&gt;"",'Daily PnL Log'!M84,"")</f>
        <v>-860.72</v>
      </c>
      <c r="N109" s="11">
        <f>IF('Daily PnL Log'!N84&lt;&gt;"",'Daily PnL Log'!N84,"")</f>
        <v>30158.98</v>
      </c>
      <c r="O109" s="11">
        <f t="shared" si="4"/>
        <v>425359.19999999995</v>
      </c>
      <c r="P109" s="11">
        <f t="shared" si="5"/>
        <v>8760.3000000000065</v>
      </c>
      <c r="Q109" s="11">
        <f t="shared" si="6"/>
        <v>11068.100000000004</v>
      </c>
      <c r="R109" s="11">
        <f t="shared" si="7"/>
        <v>73552.599999999962</v>
      </c>
      <c r="S109" s="11">
        <f t="shared" si="8"/>
        <v>222728.79999999996</v>
      </c>
      <c r="T109" s="11">
        <f t="shared" si="9"/>
        <v>19852.399999999998</v>
      </c>
      <c r="U109" s="11">
        <f t="shared" si="10"/>
        <v>0</v>
      </c>
      <c r="V109" s="11">
        <f t="shared" si="11"/>
        <v>761321.40000000014</v>
      </c>
      <c r="W109" s="11">
        <f>IF('Daily PnL Log'!W84&lt;&gt;"",'Daily PnL Log'!W84,"")</f>
        <v>774487</v>
      </c>
      <c r="X109" s="15">
        <f>IF('Daily PnL Log'!X84&lt;&gt;"",'Daily PnL Log'!X84,"")</f>
        <v>3.8940589060888042E-2</v>
      </c>
      <c r="Y109" s="11" t="str">
        <f>IF('Daily PnL Log'!Y84&lt;&gt;"",'Daily PnL Log'!Y84,"")</f>
        <v/>
      </c>
      <c r="Z109" s="11" t="str">
        <f>IF('Daily PnL Log'!AA84&lt;&gt;"",'Daily PnL Log'!AA84,"")</f>
        <v/>
      </c>
      <c r="AA109" s="11">
        <f>IF('Daily PnL Log'!AC84&lt;&gt;"",'Daily PnL Log'!AC84,"")</f>
        <v>142616.29</v>
      </c>
    </row>
    <row r="110" spans="1:27" x14ac:dyDescent="0.25">
      <c r="A110" s="47" t="str">
        <f t="shared" si="2"/>
        <v>Mar</v>
      </c>
      <c r="B110" s="14">
        <f>'Daily PnL Log'!B85</f>
        <v>44286</v>
      </c>
      <c r="C110" s="13">
        <f>IF('Daily PnL Log'!C85&lt;&gt;"",'Daily PnL Log'!C85,"")</f>
        <v>61664.7</v>
      </c>
      <c r="D110" s="13">
        <f>IF('Daily PnL Log'!D85&lt;&gt;"",'Daily PnL Log'!D85,"")</f>
        <v>80347.3</v>
      </c>
      <c r="E110" s="13">
        <f>IF('Daily PnL Log'!E85&lt;&gt;"",'Daily PnL Log'!E85,"")</f>
        <v>-9444.5</v>
      </c>
      <c r="F110" s="13">
        <f>IF('Daily PnL Log'!F85&lt;&gt;"",'Daily PnL Log'!F85,"")</f>
        <v>-90028.1</v>
      </c>
      <c r="G110" s="13">
        <f>IF('Daily PnL Log'!G85&lt;&gt;"",'Daily PnL Log'!G85,"")</f>
        <v>14330.1</v>
      </c>
      <c r="H110" s="13">
        <f>IF('Daily PnL Log'!H85&lt;&gt;"",'Daily PnL Log'!H85,"")</f>
        <v>18845.5</v>
      </c>
      <c r="I110" s="13">
        <f>IF('Daily PnL Log'!I85&lt;&gt;"",'Daily PnL Log'!I85,"")</f>
        <v>0</v>
      </c>
      <c r="J110" s="13">
        <f>IF('Daily PnL Log'!J85&lt;&gt;"",'Daily PnL Log'!J85,"")</f>
        <v>75715</v>
      </c>
      <c r="K110" s="13">
        <f>IF('Daily PnL Log'!K85&lt;&gt;"",'Daily PnL Log'!K85,"")</f>
        <v>-165.3</v>
      </c>
      <c r="L110" s="13">
        <f>IF('Daily PnL Log'!L85&lt;&gt;"",'Daily PnL Log'!L85,"")</f>
        <v>-760.38</v>
      </c>
      <c r="M110" s="13">
        <f>IF('Daily PnL Log'!M85&lt;&gt;"",'Daily PnL Log'!M85,"")</f>
        <v>-925.68000000000006</v>
      </c>
      <c r="N110" s="13">
        <f>IF('Daily PnL Log'!N85&lt;&gt;"",'Daily PnL Log'!N85,"")</f>
        <v>74789.320000000007</v>
      </c>
      <c r="O110" s="13">
        <f t="shared" si="4"/>
        <v>487023.89999999997</v>
      </c>
      <c r="P110" s="13">
        <f t="shared" si="5"/>
        <v>89107.6</v>
      </c>
      <c r="Q110" s="13">
        <f t="shared" si="6"/>
        <v>1623.600000000004</v>
      </c>
      <c r="R110" s="13">
        <f t="shared" si="7"/>
        <v>-16475.500000000044</v>
      </c>
      <c r="S110" s="13">
        <f t="shared" si="8"/>
        <v>237058.89999999997</v>
      </c>
      <c r="T110" s="13">
        <f t="shared" si="9"/>
        <v>38697.899999999994</v>
      </c>
      <c r="U110" s="13">
        <f t="shared" si="10"/>
        <v>0</v>
      </c>
      <c r="V110" s="13">
        <f t="shared" si="11"/>
        <v>837036.40000000014</v>
      </c>
      <c r="W110" s="13">
        <f>IF('Daily PnL Log'!W85&lt;&gt;"",'Daily PnL Log'!W85,"")</f>
        <v>654873</v>
      </c>
      <c r="X110" s="16">
        <f>IF('Daily PnL Log'!X85&lt;&gt;"",'Daily PnL Log'!X85,"")</f>
        <v>0.11420431137029624</v>
      </c>
      <c r="Y110" s="13">
        <f>IF('Daily PnL Log'!Y85&lt;&gt;"",'Daily PnL Log'!Y85,"")</f>
        <v>-8970.84</v>
      </c>
      <c r="Z110" s="13" t="str">
        <f>IF('Daily PnL Log'!AA85&lt;&gt;"",'Daily PnL Log'!AA85,"")</f>
        <v/>
      </c>
      <c r="AA110" s="13">
        <f>IF('Daily PnL Log'!AC85&lt;&gt;"",'Daily PnL Log'!AC85,"")</f>
        <v>63473.11</v>
      </c>
    </row>
    <row r="111" spans="1:27" x14ac:dyDescent="0.25">
      <c r="A111" s="48" t="str">
        <f t="shared" si="2"/>
        <v>Apr</v>
      </c>
      <c r="B111" s="2">
        <f>'Daily PnL Log'!B86</f>
        <v>44287</v>
      </c>
      <c r="C111" s="11">
        <f>IF('Daily PnL Log'!C86&lt;&gt;"",'Daily PnL Log'!C86,"")</f>
        <v>61925.1</v>
      </c>
      <c r="D111" s="11">
        <f>IF('Daily PnL Log'!D86&lt;&gt;"",'Daily PnL Log'!D86,"")</f>
        <v>-1809</v>
      </c>
      <c r="E111" s="11">
        <f>IF('Daily PnL Log'!E86&lt;&gt;"",'Daily PnL Log'!E86,"")</f>
        <v>-16313.7</v>
      </c>
      <c r="F111" s="11">
        <f>IF('Daily PnL Log'!F86&lt;&gt;"",'Daily PnL Log'!F86,"")</f>
        <v>-13003.1</v>
      </c>
      <c r="G111" s="11">
        <f>IF('Daily PnL Log'!G86&lt;&gt;"",'Daily PnL Log'!G86,"")</f>
        <v>5873.5</v>
      </c>
      <c r="H111" s="11">
        <f>IF('Daily PnL Log'!H86&lt;&gt;"",'Daily PnL Log'!H86,"")</f>
        <v>-8328.2999999999993</v>
      </c>
      <c r="I111" s="11">
        <f>IF('Daily PnL Log'!I86&lt;&gt;"",'Daily PnL Log'!I86,"")</f>
        <v>0</v>
      </c>
      <c r="J111" s="11">
        <f>IF('Daily PnL Log'!J86&lt;&gt;"",'Daily PnL Log'!J86,"")</f>
        <v>28344.499999999996</v>
      </c>
      <c r="K111" s="11">
        <f>IF('Daily PnL Log'!K86&lt;&gt;"",'Daily PnL Log'!K86,"")</f>
        <v>-276.39999999999998</v>
      </c>
      <c r="L111" s="11">
        <f>IF('Daily PnL Log'!L86&lt;&gt;"",'Daily PnL Log'!L86,"")</f>
        <v>-1271.44</v>
      </c>
      <c r="M111" s="11">
        <f>IF('Daily PnL Log'!M86&lt;&gt;"",'Daily PnL Log'!M86,"")</f>
        <v>-1547.8400000000001</v>
      </c>
      <c r="N111" s="11">
        <f>IF('Daily PnL Log'!N86&lt;&gt;"",'Daily PnL Log'!N86,"")</f>
        <v>26796.659999999996</v>
      </c>
      <c r="O111" s="11">
        <f t="shared" si="4"/>
        <v>548949</v>
      </c>
      <c r="P111" s="11">
        <f t="shared" si="5"/>
        <v>87298.6</v>
      </c>
      <c r="Q111" s="11">
        <f t="shared" si="6"/>
        <v>-14690.099999999997</v>
      </c>
      <c r="R111" s="11">
        <f t="shared" si="7"/>
        <v>-29478.600000000042</v>
      </c>
      <c r="S111" s="11">
        <f t="shared" si="8"/>
        <v>242932.39999999997</v>
      </c>
      <c r="T111" s="11">
        <f t="shared" si="9"/>
        <v>30369.599999999995</v>
      </c>
      <c r="U111" s="11">
        <f t="shared" si="10"/>
        <v>0</v>
      </c>
      <c r="V111" s="11">
        <f t="shared" si="11"/>
        <v>865380.90000000014</v>
      </c>
      <c r="W111" s="11">
        <f>IF('Daily PnL Log'!W86&lt;&gt;"",'Daily PnL Log'!W86,"")</f>
        <v>794205</v>
      </c>
      <c r="X111" s="15">
        <f>IF('Daily PnL Log'!X86&lt;&gt;"",'Daily PnL Log'!X86,"")</f>
        <v>3.3740230796834567E-2</v>
      </c>
      <c r="Y111" s="11">
        <f>IF('Daily PnL Log'!Y86&lt;&gt;"",'Daily PnL Log'!Y86,"")</f>
        <v>-18685.27</v>
      </c>
      <c r="Z111" s="11" t="str">
        <f>IF('Daily PnL Log'!AA86&lt;&gt;"",'Daily PnL Log'!AA86,"")</f>
        <v/>
      </c>
      <c r="AA111" s="11">
        <f>IF('Daily PnL Log'!AC86&lt;&gt;"",'Daily PnL Log'!AC86,"")</f>
        <v>193580.04</v>
      </c>
    </row>
    <row r="112" spans="1:27" x14ac:dyDescent="0.25">
      <c r="A112" s="47" t="str">
        <f t="shared" si="2"/>
        <v>Apr</v>
      </c>
      <c r="B112" s="14">
        <f>'Daily PnL Log'!B87</f>
        <v>44291</v>
      </c>
      <c r="C112" s="13">
        <f>IF('Daily PnL Log'!C87&lt;&gt;"",'Daily PnL Log'!C87,"")</f>
        <v>-16311.5</v>
      </c>
      <c r="D112" s="13">
        <f>IF('Daily PnL Log'!D87&lt;&gt;"",'Daily PnL Log'!D87,"")</f>
        <v>-34245</v>
      </c>
      <c r="E112" s="13">
        <f>IF('Daily PnL Log'!E87&lt;&gt;"",'Daily PnL Log'!E87,"")</f>
        <v>11458.9</v>
      </c>
      <c r="F112" s="13">
        <f>IF('Daily PnL Log'!F87&lt;&gt;"",'Daily PnL Log'!F87,"")</f>
        <v>26291.3</v>
      </c>
      <c r="G112" s="13">
        <f>IF('Daily PnL Log'!G87&lt;&gt;"",'Daily PnL Log'!G87,"")</f>
        <v>-1298.2</v>
      </c>
      <c r="H112" s="13">
        <f>IF('Daily PnL Log'!H87&lt;&gt;"",'Daily PnL Log'!H87,"")</f>
        <v>-14252.2</v>
      </c>
      <c r="I112" s="13">
        <f>IF('Daily PnL Log'!I87&lt;&gt;"",'Daily PnL Log'!I87,"")</f>
        <v>0</v>
      </c>
      <c r="J112" s="13">
        <f>IF('Daily PnL Log'!J87&lt;&gt;"",'Daily PnL Log'!J87,"")</f>
        <v>-28356.7</v>
      </c>
      <c r="K112" s="13">
        <f>IF('Daily PnL Log'!K87&lt;&gt;"",'Daily PnL Log'!K87,"")</f>
        <v>-183.05</v>
      </c>
      <c r="L112" s="13">
        <f>IF('Daily PnL Log'!L87&lt;&gt;"",'Daily PnL Log'!L87,"")</f>
        <v>-842.03</v>
      </c>
      <c r="M112" s="13">
        <f>IF('Daily PnL Log'!M87&lt;&gt;"",'Daily PnL Log'!M87,"")</f>
        <v>-1025.08</v>
      </c>
      <c r="N112" s="13">
        <f>IF('Daily PnL Log'!N87&lt;&gt;"",'Daily PnL Log'!N87,"")</f>
        <v>-29381.78</v>
      </c>
      <c r="O112" s="13">
        <f t="shared" si="4"/>
        <v>532637.5</v>
      </c>
      <c r="P112" s="13">
        <f t="shared" si="5"/>
        <v>53053.600000000006</v>
      </c>
      <c r="Q112" s="13">
        <f t="shared" si="6"/>
        <v>-3231.1999999999971</v>
      </c>
      <c r="R112" s="13">
        <f t="shared" si="7"/>
        <v>-3187.3000000000429</v>
      </c>
      <c r="S112" s="13">
        <f t="shared" si="8"/>
        <v>241634.19999999995</v>
      </c>
      <c r="T112" s="13">
        <f t="shared" si="9"/>
        <v>16117.399999999994</v>
      </c>
      <c r="U112" s="13">
        <f t="shared" si="10"/>
        <v>0</v>
      </c>
      <c r="V112" s="13">
        <f t="shared" si="11"/>
        <v>837024.20000000019</v>
      </c>
      <c r="W112" s="13">
        <f>IF('Daily PnL Log'!W87&lt;&gt;"",'Daily PnL Log'!W87,"")</f>
        <v>841885</v>
      </c>
      <c r="X112" s="16">
        <f>IF('Daily PnL Log'!X87&lt;&gt;"",'Daily PnL Log'!X87,"")</f>
        <v>-3.4899992279230532E-2</v>
      </c>
      <c r="Y112" s="13">
        <f>IF('Daily PnL Log'!Y87&lt;&gt;"",'Daily PnL Log'!Y87,"")</f>
        <v>15529.5</v>
      </c>
      <c r="Z112" s="13" t="str">
        <f>IF('Daily PnL Log'!AA87&lt;&gt;"",'Daily PnL Log'!AA87,"")</f>
        <v/>
      </c>
      <c r="AA112" s="13">
        <f>IF('Daily PnL Log'!AC87&lt;&gt;"",'Daily PnL Log'!AC87,"")</f>
        <v>150553.43</v>
      </c>
    </row>
    <row r="113" spans="1:27" x14ac:dyDescent="0.25">
      <c r="A113" s="48" t="str">
        <f t="shared" si="2"/>
        <v>Apr</v>
      </c>
      <c r="B113" s="2">
        <f>'Daily PnL Log'!B88</f>
        <v>44292</v>
      </c>
      <c r="C113" s="11">
        <f>IF('Daily PnL Log'!C88&lt;&gt;"",'Daily PnL Log'!C88,"")</f>
        <v>60722.3</v>
      </c>
      <c r="D113" s="11">
        <f>IF('Daily PnL Log'!D88&lt;&gt;"",'Daily PnL Log'!D88,"")</f>
        <v>-16628.3</v>
      </c>
      <c r="E113" s="11">
        <f>IF('Daily PnL Log'!E88&lt;&gt;"",'Daily PnL Log'!E88,"")</f>
        <v>-8960.2000000000007</v>
      </c>
      <c r="F113" s="11">
        <f>IF('Daily PnL Log'!F88&lt;&gt;"",'Daily PnL Log'!F88,"")</f>
        <v>11066.3</v>
      </c>
      <c r="G113" s="11">
        <f>IF('Daily PnL Log'!G88&lt;&gt;"",'Daily PnL Log'!G88,"")</f>
        <v>26441</v>
      </c>
      <c r="H113" s="11">
        <f>IF('Daily PnL Log'!H88&lt;&gt;"",'Daily PnL Log'!H88,"")</f>
        <v>-5403.3</v>
      </c>
      <c r="I113" s="11">
        <f>IF('Daily PnL Log'!I88&lt;&gt;"",'Daily PnL Log'!I88,"")</f>
        <v>0</v>
      </c>
      <c r="J113" s="11">
        <f>IF('Daily PnL Log'!J88&lt;&gt;"",'Daily PnL Log'!J88,"")</f>
        <v>67237.8</v>
      </c>
      <c r="K113" s="11">
        <f>IF('Daily PnL Log'!K88&lt;&gt;"",'Daily PnL Log'!K88,"")</f>
        <v>-107.55</v>
      </c>
      <c r="L113" s="11">
        <f>IF('Daily PnL Log'!L88&lt;&gt;"",'Daily PnL Log'!L88,"")</f>
        <v>-494.61</v>
      </c>
      <c r="M113" s="11">
        <f>IF('Daily PnL Log'!M88&lt;&gt;"",'Daily PnL Log'!M88,"")</f>
        <v>-602.16</v>
      </c>
      <c r="N113" s="11">
        <f>IF('Daily PnL Log'!N88&lt;&gt;"",'Daily PnL Log'!N88,"")</f>
        <v>66635.64</v>
      </c>
      <c r="O113" s="11">
        <f t="shared" si="4"/>
        <v>593359.80000000005</v>
      </c>
      <c r="P113" s="11">
        <f t="shared" si="5"/>
        <v>36425.300000000003</v>
      </c>
      <c r="Q113" s="11">
        <f t="shared" si="6"/>
        <v>-12191.399999999998</v>
      </c>
      <c r="R113" s="11">
        <f t="shared" si="7"/>
        <v>7878.9999999999563</v>
      </c>
      <c r="S113" s="11">
        <f t="shared" si="8"/>
        <v>268075.19999999995</v>
      </c>
      <c r="T113" s="11">
        <f t="shared" si="9"/>
        <v>10714.099999999995</v>
      </c>
      <c r="U113" s="11">
        <f t="shared" si="10"/>
        <v>0</v>
      </c>
      <c r="V113" s="11">
        <f t="shared" si="11"/>
        <v>904262.00000000023</v>
      </c>
      <c r="W113" s="11">
        <f>IF('Daily PnL Log'!W88&lt;&gt;"",'Daily PnL Log'!W88,"")</f>
        <v>866884</v>
      </c>
      <c r="X113" s="15">
        <f>IF('Daily PnL Log'!X88&lt;&gt;"",'Daily PnL Log'!X88,"")</f>
        <v>7.6868000793647126E-2</v>
      </c>
      <c r="Y113" s="11" t="str">
        <f>IF('Daily PnL Log'!Y88&lt;&gt;"",'Daily PnL Log'!Y88,"")</f>
        <v/>
      </c>
      <c r="Z113" s="11">
        <f>IF('Daily PnL Log'!AA88&lt;&gt;"",'Daily PnL Log'!AA88,"")</f>
        <v>-100000</v>
      </c>
      <c r="AA113" s="11">
        <f>IF('Daily PnL Log'!AC88&lt;&gt;"",'Daily PnL Log'!AC88,"")</f>
        <v>115289.05</v>
      </c>
    </row>
    <row r="114" spans="1:27" x14ac:dyDescent="0.25">
      <c r="A114" s="47" t="str">
        <f t="shared" si="2"/>
        <v>Apr</v>
      </c>
      <c r="B114" s="14">
        <f>'Daily PnL Log'!B89</f>
        <v>44293</v>
      </c>
      <c r="C114" s="13">
        <f>IF('Daily PnL Log'!C89&lt;&gt;"",'Daily PnL Log'!C89,"")</f>
        <v>41301.599999999999</v>
      </c>
      <c r="D114" s="13">
        <f>IF('Daily PnL Log'!D89&lt;&gt;"",'Daily PnL Log'!D89,"")</f>
        <v>-3233.7</v>
      </c>
      <c r="E114" s="13">
        <f>IF('Daily PnL Log'!E89&lt;&gt;"",'Daily PnL Log'!E89,"")</f>
        <v>19542.599999999999</v>
      </c>
      <c r="F114" s="13">
        <f>IF('Daily PnL Log'!F89&lt;&gt;"",'Daily PnL Log'!F89,"")</f>
        <v>-689.7</v>
      </c>
      <c r="G114" s="13">
        <f>IF('Daily PnL Log'!G89&lt;&gt;"",'Daily PnL Log'!G89,"")</f>
        <v>18142.599999999999</v>
      </c>
      <c r="H114" s="13">
        <f>IF('Daily PnL Log'!H89&lt;&gt;"",'Daily PnL Log'!H89,"")</f>
        <v>11173.2</v>
      </c>
      <c r="I114" s="13">
        <f>IF('Daily PnL Log'!I89&lt;&gt;"",'Daily PnL Log'!I89,"")</f>
        <v>0</v>
      </c>
      <c r="J114" s="13">
        <f>IF('Daily PnL Log'!J89&lt;&gt;"",'Daily PnL Log'!J89,"")</f>
        <v>86236.599999999991</v>
      </c>
      <c r="K114" s="13">
        <f>IF('Daily PnL Log'!K89&lt;&gt;"",'Daily PnL Log'!K89,"")</f>
        <v>-173.9</v>
      </c>
      <c r="L114" s="13">
        <f>IF('Daily PnL Log'!L89&lt;&gt;"",'Daily PnL Log'!L89,"")</f>
        <v>-797.75</v>
      </c>
      <c r="M114" s="13">
        <f>IF('Daily PnL Log'!M89&lt;&gt;"",'Daily PnL Log'!M89,"")</f>
        <v>-971.65</v>
      </c>
      <c r="N114" s="13">
        <f>IF('Daily PnL Log'!N89&lt;&gt;"",'Daily PnL Log'!N89,"")</f>
        <v>85264.95</v>
      </c>
      <c r="O114" s="13">
        <f t="shared" si="4"/>
        <v>634661.4</v>
      </c>
      <c r="P114" s="13">
        <f t="shared" si="5"/>
        <v>33191.600000000006</v>
      </c>
      <c r="Q114" s="13">
        <f t="shared" si="6"/>
        <v>7351.2000000000007</v>
      </c>
      <c r="R114" s="13">
        <f t="shared" si="7"/>
        <v>7189.2999999999565</v>
      </c>
      <c r="S114" s="13">
        <f t="shared" si="8"/>
        <v>286217.79999999993</v>
      </c>
      <c r="T114" s="13">
        <f t="shared" si="9"/>
        <v>21887.299999999996</v>
      </c>
      <c r="U114" s="13">
        <f t="shared" si="10"/>
        <v>0</v>
      </c>
      <c r="V114" s="13">
        <f t="shared" si="11"/>
        <v>990498.60000000021</v>
      </c>
      <c r="W114" s="13">
        <f>IF('Daily PnL Log'!W89&lt;&gt;"",'Daily PnL Log'!W89,"")</f>
        <v>729087</v>
      </c>
      <c r="X114" s="16">
        <f>IF('Daily PnL Log'!X89&lt;&gt;"",'Daily PnL Log'!X89,"")</f>
        <v>0.116947565928346</v>
      </c>
      <c r="Y114" s="13" t="str">
        <f>IF('Daily PnL Log'!Y89&lt;&gt;"",'Daily PnL Log'!Y89,"")</f>
        <v/>
      </c>
      <c r="Z114" s="13" t="str">
        <f>IF('Daily PnL Log'!AA89&lt;&gt;"",'Daily PnL Log'!AA89,"")</f>
        <v/>
      </c>
      <c r="AA114" s="13">
        <f>IF('Daily PnL Log'!AC89&lt;&gt;"",'Daily PnL Log'!AC89,"")</f>
        <v>214837.15</v>
      </c>
    </row>
    <row r="115" spans="1:27" x14ac:dyDescent="0.25">
      <c r="A115" s="48" t="str">
        <f t="shared" ref="A115:A178" si="12">TEXT(B115,"mmm")</f>
        <v>Apr</v>
      </c>
      <c r="B115" s="2">
        <f>'Daily PnL Log'!B90</f>
        <v>44294</v>
      </c>
      <c r="C115" s="11">
        <f>IF('Daily PnL Log'!C90&lt;&gt;"",'Daily PnL Log'!C90,"")</f>
        <v>-1050.3</v>
      </c>
      <c r="D115" s="11">
        <f>IF('Daily PnL Log'!D90&lt;&gt;"",'Daily PnL Log'!D90,"")</f>
        <v>-339.2</v>
      </c>
      <c r="E115" s="11">
        <f>IF('Daily PnL Log'!E90&lt;&gt;"",'Daily PnL Log'!E90,"")</f>
        <v>6546.3</v>
      </c>
      <c r="F115" s="11">
        <f>IF('Daily PnL Log'!F90&lt;&gt;"",'Daily PnL Log'!F90,"")</f>
        <v>-26841</v>
      </c>
      <c r="G115" s="11">
        <f>IF('Daily PnL Log'!G90&lt;&gt;"",'Daily PnL Log'!G90,"")</f>
        <v>3122.4</v>
      </c>
      <c r="H115" s="11">
        <f>IF('Daily PnL Log'!H90&lt;&gt;"",'Daily PnL Log'!H90,"")</f>
        <v>8070.1</v>
      </c>
      <c r="I115" s="11">
        <f>IF('Daily PnL Log'!I90&lt;&gt;"",'Daily PnL Log'!I90,"")</f>
        <v>0</v>
      </c>
      <c r="J115" s="11">
        <f>IF('Daily PnL Log'!J90&lt;&gt;"",'Daily PnL Log'!J90,"")</f>
        <v>-10491.699999999999</v>
      </c>
      <c r="K115" s="11">
        <f>IF('Daily PnL Log'!K90&lt;&gt;"",'Daily PnL Log'!K90,"")</f>
        <v>-138.44999999999999</v>
      </c>
      <c r="L115" s="11">
        <f>IF('Daily PnL Log'!L90&lt;&gt;"",'Daily PnL Log'!L90,"")</f>
        <v>-636.87</v>
      </c>
      <c r="M115" s="11">
        <f>IF('Daily PnL Log'!M90&lt;&gt;"",'Daily PnL Log'!M90,"")</f>
        <v>-775.31999999999994</v>
      </c>
      <c r="N115" s="11">
        <f>IF('Daily PnL Log'!N90&lt;&gt;"",'Daily PnL Log'!N90,"")</f>
        <v>-11267.019999999999</v>
      </c>
      <c r="O115" s="11">
        <f t="shared" si="4"/>
        <v>633611.1</v>
      </c>
      <c r="P115" s="11">
        <f t="shared" si="5"/>
        <v>32852.400000000009</v>
      </c>
      <c r="Q115" s="11">
        <f t="shared" si="6"/>
        <v>13897.5</v>
      </c>
      <c r="R115" s="11">
        <f t="shared" si="7"/>
        <v>-19651.700000000044</v>
      </c>
      <c r="S115" s="11">
        <f t="shared" si="8"/>
        <v>289340.19999999995</v>
      </c>
      <c r="T115" s="11">
        <f t="shared" si="9"/>
        <v>29957.399999999994</v>
      </c>
      <c r="U115" s="11">
        <f t="shared" si="10"/>
        <v>0</v>
      </c>
      <c r="V115" s="11">
        <f t="shared" si="11"/>
        <v>980006.90000000026</v>
      </c>
      <c r="W115" s="11">
        <f>IF('Daily PnL Log'!W90&lt;&gt;"",'Daily PnL Log'!W90,"")</f>
        <v>683296</v>
      </c>
      <c r="X115" s="15">
        <f>IF('Daily PnL Log'!X90&lt;&gt;"",'Daily PnL Log'!X90,"")</f>
        <v>-1.6489222825832435E-2</v>
      </c>
      <c r="Y115" s="11" t="str">
        <f>IF('Daily PnL Log'!Y90&lt;&gt;"",'Daily PnL Log'!Y90,"")</f>
        <v/>
      </c>
      <c r="Z115" s="11" t="str">
        <f>IF('Daily PnL Log'!AA90&lt;&gt;"",'Daily PnL Log'!AA90,"")</f>
        <v/>
      </c>
      <c r="AA115" s="11">
        <f>IF('Daily PnL Log'!AC90&lt;&gt;"",'Daily PnL Log'!AC90,"")</f>
        <v>221480.33</v>
      </c>
    </row>
    <row r="116" spans="1:27" x14ac:dyDescent="0.25">
      <c r="A116" s="47" t="str">
        <f t="shared" si="12"/>
        <v>Apr</v>
      </c>
      <c r="B116" s="14">
        <f>'Daily PnL Log'!B91</f>
        <v>44295</v>
      </c>
      <c r="C116" s="13">
        <f>IF('Daily PnL Log'!C91&lt;&gt;"",'Daily PnL Log'!C91,"")</f>
        <v>-24676.2</v>
      </c>
      <c r="D116" s="13">
        <f>IF('Daily PnL Log'!D91&lt;&gt;"",'Daily PnL Log'!D91,"")</f>
        <v>-11575</v>
      </c>
      <c r="E116" s="13">
        <f>IF('Daily PnL Log'!E91&lt;&gt;"",'Daily PnL Log'!E91,"")</f>
        <v>-5136.8999999999996</v>
      </c>
      <c r="F116" s="13">
        <f>IF('Daily PnL Log'!F91&lt;&gt;"",'Daily PnL Log'!F91,"")</f>
        <v>29424.400000000001</v>
      </c>
      <c r="G116" s="13">
        <f>IF('Daily PnL Log'!G91&lt;&gt;"",'Daily PnL Log'!G91,"")</f>
        <v>3429.7</v>
      </c>
      <c r="H116" s="13">
        <f>IF('Daily PnL Log'!H91&lt;&gt;"",'Daily PnL Log'!H91,"")</f>
        <v>-6234</v>
      </c>
      <c r="I116" s="13">
        <f>IF('Daily PnL Log'!I91&lt;&gt;"",'Daily PnL Log'!I91,"")</f>
        <v>0</v>
      </c>
      <c r="J116" s="13">
        <f>IF('Daily PnL Log'!J91&lt;&gt;"",'Daily PnL Log'!J91,"")</f>
        <v>-14767.999999999996</v>
      </c>
      <c r="K116" s="13">
        <f>IF('Daily PnL Log'!K91&lt;&gt;"",'Daily PnL Log'!K91,"")</f>
        <v>-153.15</v>
      </c>
      <c r="L116" s="13">
        <f>IF('Daily PnL Log'!L91&lt;&gt;"",'Daily PnL Log'!L91,"")</f>
        <v>-704.49</v>
      </c>
      <c r="M116" s="13">
        <f>IF('Daily PnL Log'!M91&lt;&gt;"",'Daily PnL Log'!M91,"")</f>
        <v>-857.64</v>
      </c>
      <c r="N116" s="13">
        <f>IF('Daily PnL Log'!N91&lt;&gt;"",'Daily PnL Log'!N91,"")</f>
        <v>-15625.639999999996</v>
      </c>
      <c r="O116" s="13">
        <f t="shared" si="4"/>
        <v>608934.9</v>
      </c>
      <c r="P116" s="13">
        <f t="shared" si="5"/>
        <v>21277.400000000009</v>
      </c>
      <c r="Q116" s="13">
        <f t="shared" si="6"/>
        <v>8760.6</v>
      </c>
      <c r="R116" s="13">
        <f t="shared" si="7"/>
        <v>9772.6999999999571</v>
      </c>
      <c r="S116" s="13">
        <f t="shared" si="8"/>
        <v>292769.89999999997</v>
      </c>
      <c r="T116" s="13">
        <f t="shared" si="9"/>
        <v>23723.399999999994</v>
      </c>
      <c r="U116" s="13">
        <f t="shared" si="10"/>
        <v>0</v>
      </c>
      <c r="V116" s="13">
        <f t="shared" si="11"/>
        <v>965238.90000000026</v>
      </c>
      <c r="W116" s="13">
        <f>IF('Daily PnL Log'!W91&lt;&gt;"",'Daily PnL Log'!W91,"")</f>
        <v>819689</v>
      </c>
      <c r="X116" s="16">
        <f>IF('Daily PnL Log'!X91&lt;&gt;"",'Daily PnL Log'!X91,"")</f>
        <v>-1.9062888485754957E-2</v>
      </c>
      <c r="Y116" s="13">
        <f>IF('Daily PnL Log'!Y91&lt;&gt;"",'Daily PnL Log'!Y91,"")</f>
        <v>-5125</v>
      </c>
      <c r="Z116" s="13" t="str">
        <f>IF('Daily PnL Log'!AA91&lt;&gt;"",'Daily PnL Log'!AA91,"")</f>
        <v/>
      </c>
      <c r="AA116" s="13">
        <f>IF('Daily PnL Log'!AC91&lt;&gt;"",'Daily PnL Log'!AC91,"")</f>
        <v>196049.19</v>
      </c>
    </row>
    <row r="117" spans="1:27" x14ac:dyDescent="0.25">
      <c r="A117" s="48" t="str">
        <f t="shared" si="12"/>
        <v>Apr</v>
      </c>
      <c r="B117" s="2">
        <f>'Daily PnL Log'!B92</f>
        <v>44298</v>
      </c>
      <c r="C117" s="11">
        <f>IF('Daily PnL Log'!C92&lt;&gt;"",'Daily PnL Log'!C92,"")</f>
        <v>-19378.7</v>
      </c>
      <c r="D117" s="11">
        <f>IF('Daily PnL Log'!D92&lt;&gt;"",'Daily PnL Log'!D92,"")</f>
        <v>-5118.8</v>
      </c>
      <c r="E117" s="11">
        <f>IF('Daily PnL Log'!E92&lt;&gt;"",'Daily PnL Log'!E92,"")</f>
        <v>21571</v>
      </c>
      <c r="F117" s="11">
        <f>IF('Daily PnL Log'!F92&lt;&gt;"",'Daily PnL Log'!F92,"")</f>
        <v>19102.7</v>
      </c>
      <c r="G117" s="11">
        <f>IF('Daily PnL Log'!G92&lt;&gt;"",'Daily PnL Log'!G92,"")</f>
        <v>23354.3</v>
      </c>
      <c r="H117" s="11">
        <f>IF('Daily PnL Log'!H92&lt;&gt;"",'Daily PnL Log'!H92,"")</f>
        <v>6105.3</v>
      </c>
      <c r="I117" s="11">
        <f>IF('Daily PnL Log'!I92&lt;&gt;"",'Daily PnL Log'!I92,"")</f>
        <v>0</v>
      </c>
      <c r="J117" s="11">
        <f>IF('Daily PnL Log'!J92&lt;&gt;"",'Daily PnL Log'!J92,"")</f>
        <v>45635.8</v>
      </c>
      <c r="K117" s="11">
        <f>IF('Daily PnL Log'!K92&lt;&gt;"",'Daily PnL Log'!K92,"")</f>
        <v>-187.75</v>
      </c>
      <c r="L117" s="11">
        <f>IF('Daily PnL Log'!L92&lt;&gt;"",'Daily PnL Log'!L92,"")</f>
        <v>-860.65</v>
      </c>
      <c r="M117" s="11">
        <f>IF('Daily PnL Log'!M92&lt;&gt;"",'Daily PnL Log'!M92,"")</f>
        <v>-1048.4000000000001</v>
      </c>
      <c r="N117" s="11">
        <f>IF('Daily PnL Log'!N92&lt;&gt;"",'Daily PnL Log'!N92,"")</f>
        <v>44587.4</v>
      </c>
      <c r="O117" s="11">
        <f t="shared" si="4"/>
        <v>589556.20000000007</v>
      </c>
      <c r="P117" s="11">
        <f t="shared" si="5"/>
        <v>16158.600000000009</v>
      </c>
      <c r="Q117" s="11">
        <f t="shared" si="6"/>
        <v>30331.599999999999</v>
      </c>
      <c r="R117" s="11">
        <f t="shared" si="7"/>
        <v>28875.399999999958</v>
      </c>
      <c r="S117" s="11">
        <f t="shared" si="8"/>
        <v>316124.19999999995</v>
      </c>
      <c r="T117" s="11">
        <f t="shared" si="9"/>
        <v>29828.699999999993</v>
      </c>
      <c r="U117" s="11">
        <f t="shared" si="10"/>
        <v>0</v>
      </c>
      <c r="V117" s="11">
        <f t="shared" si="11"/>
        <v>1010874.7000000003</v>
      </c>
      <c r="W117" s="11">
        <f>IF('Daily PnL Log'!W92&lt;&gt;"",'Daily PnL Log'!W92,"")</f>
        <v>705839</v>
      </c>
      <c r="X117" s="15">
        <f>IF('Daily PnL Log'!X92&lt;&gt;"",'Daily PnL Log'!X92,"")</f>
        <v>6.3169362985043331E-2</v>
      </c>
      <c r="Y117" s="11">
        <f>IF('Daily PnL Log'!Y92&lt;&gt;"",'Daily PnL Log'!Y92,"")</f>
        <v>-1575.85</v>
      </c>
      <c r="Z117" s="11" t="str">
        <f>IF('Daily PnL Log'!AA92&lt;&gt;"",'Daily PnL Log'!AA92,"")</f>
        <v/>
      </c>
      <c r="AA117" s="11">
        <f>IF('Daily PnL Log'!AC92&lt;&gt;"",'Daily PnL Log'!AC92,"")</f>
        <v>251604.04</v>
      </c>
    </row>
    <row r="118" spans="1:27" x14ac:dyDescent="0.25">
      <c r="A118" s="47" t="str">
        <f t="shared" si="12"/>
        <v>Apr</v>
      </c>
      <c r="B118" s="14">
        <f>'Daily PnL Log'!B93</f>
        <v>44299</v>
      </c>
      <c r="C118" s="13">
        <f>IF('Daily PnL Log'!C93&lt;&gt;"",'Daily PnL Log'!C93,"")</f>
        <v>-4697.3999999999996</v>
      </c>
      <c r="D118" s="13">
        <f>IF('Daily PnL Log'!D93&lt;&gt;"",'Daily PnL Log'!D93,"")</f>
        <v>9458.2000000000007</v>
      </c>
      <c r="E118" s="13">
        <f>IF('Daily PnL Log'!E93&lt;&gt;"",'Daily PnL Log'!E93,"")</f>
        <v>17459.2</v>
      </c>
      <c r="F118" s="13">
        <f>IF('Daily PnL Log'!F93&lt;&gt;"",'Daily PnL Log'!F93,"")</f>
        <v>-6919.5</v>
      </c>
      <c r="G118" s="13">
        <f>IF('Daily PnL Log'!G93&lt;&gt;"",'Daily PnL Log'!G93,"")</f>
        <v>-3690.9</v>
      </c>
      <c r="H118" s="13">
        <f>IF('Daily PnL Log'!H93&lt;&gt;"",'Daily PnL Log'!H93,"")</f>
        <v>9040.4</v>
      </c>
      <c r="I118" s="13">
        <f>IF('Daily PnL Log'!I93&lt;&gt;"",'Daily PnL Log'!I93,"")</f>
        <v>0</v>
      </c>
      <c r="J118" s="13">
        <f>IF('Daily PnL Log'!J93&lt;&gt;"",'Daily PnL Log'!J93,"")</f>
        <v>20650</v>
      </c>
      <c r="K118" s="13">
        <f>IF('Daily PnL Log'!K93&lt;&gt;"",'Daily PnL Log'!K93,"")</f>
        <v>-121.75</v>
      </c>
      <c r="L118" s="13">
        <f>IF('Daily PnL Log'!L93&lt;&gt;"",'Daily PnL Log'!L93,"")</f>
        <v>-559.36</v>
      </c>
      <c r="M118" s="13">
        <f>IF('Daily PnL Log'!M93&lt;&gt;"",'Daily PnL Log'!M93,"")</f>
        <v>-681.11</v>
      </c>
      <c r="N118" s="13">
        <f>IF('Daily PnL Log'!N93&lt;&gt;"",'Daily PnL Log'!N93,"")</f>
        <v>19968.89</v>
      </c>
      <c r="O118" s="13">
        <f t="shared" ref="O118:O181" si="13">IF(C118&lt;&gt;"",O117+C118,"")</f>
        <v>584858.80000000005</v>
      </c>
      <c r="P118" s="13">
        <f t="shared" ref="P118:P181" si="14">IF(D118&lt;&gt;"",P117+D118,"")</f>
        <v>25616.80000000001</v>
      </c>
      <c r="Q118" s="13">
        <f t="shared" ref="Q118:Q181" si="15">IF(E118&lt;&gt;"",Q117+E118,"")</f>
        <v>47790.8</v>
      </c>
      <c r="R118" s="13">
        <f t="shared" ref="R118:R181" si="16">IF(F118&lt;&gt;"",R117+F118,"")</f>
        <v>21955.899999999958</v>
      </c>
      <c r="S118" s="13">
        <f t="shared" ref="S118:S181" si="17">IF(G118&lt;&gt;"",S117+G118,"")</f>
        <v>312433.29999999993</v>
      </c>
      <c r="T118" s="13">
        <f t="shared" ref="T118:T181" si="18">IF(H118&lt;&gt;"",T117+H118,"")</f>
        <v>38869.099999999991</v>
      </c>
      <c r="U118" s="13">
        <f t="shared" ref="U118:U181" si="19">IF(I118&lt;&gt;"",U117+I118,"")</f>
        <v>0</v>
      </c>
      <c r="V118" s="13">
        <f t="shared" ref="V118:V181" si="20">IF(J118&lt;&gt;"",V117+J118,"")</f>
        <v>1031524.7000000003</v>
      </c>
      <c r="W118" s="13">
        <f>IF('Daily PnL Log'!W93&lt;&gt;"",'Daily PnL Log'!W93,"")</f>
        <v>711784</v>
      </c>
      <c r="X118" s="16">
        <f>IF('Daily PnL Log'!X93&lt;&gt;"",'Daily PnL Log'!X93,"")</f>
        <v>2.805470479808481E-2</v>
      </c>
      <c r="Y118" s="13" t="str">
        <f>IF('Daily PnL Log'!Y93&lt;&gt;"",'Daily PnL Log'!Y93,"")</f>
        <v/>
      </c>
      <c r="Z118" s="13" t="str">
        <f>IF('Daily PnL Log'!AA93&lt;&gt;"",'Daily PnL Log'!AA93,"")</f>
        <v/>
      </c>
      <c r="AA118" s="13">
        <f>IF('Daily PnL Log'!AC93&lt;&gt;"",'Daily PnL Log'!AC93,"")</f>
        <v>244007.93</v>
      </c>
    </row>
    <row r="119" spans="1:27" x14ac:dyDescent="0.25">
      <c r="A119" s="48" t="str">
        <f t="shared" si="12"/>
        <v>Apr</v>
      </c>
      <c r="B119" s="2">
        <f>'Daily PnL Log'!B94</f>
        <v>44300</v>
      </c>
      <c r="C119" s="11">
        <f>IF('Daily PnL Log'!C94&lt;&gt;"",'Daily PnL Log'!C94,"")</f>
        <v>11021.8</v>
      </c>
      <c r="D119" s="11">
        <f>IF('Daily PnL Log'!D94&lt;&gt;"",'Daily PnL Log'!D94,"")</f>
        <v>-35790.1</v>
      </c>
      <c r="E119" s="11">
        <f>IF('Daily PnL Log'!E94&lt;&gt;"",'Daily PnL Log'!E94,"")</f>
        <v>-2412.3000000000002</v>
      </c>
      <c r="F119" s="11">
        <f>IF('Daily PnL Log'!F94&lt;&gt;"",'Daily PnL Log'!F94,"")</f>
        <v>-19576.8</v>
      </c>
      <c r="G119" s="11">
        <f>IF('Daily PnL Log'!G94&lt;&gt;"",'Daily PnL Log'!G94,"")</f>
        <v>-37634.6</v>
      </c>
      <c r="H119" s="11">
        <f>IF('Daily PnL Log'!H94&lt;&gt;"",'Daily PnL Log'!H94,"")</f>
        <v>-8754.1</v>
      </c>
      <c r="I119" s="11">
        <f>IF('Daily PnL Log'!I94&lt;&gt;"",'Daily PnL Log'!I94,"")</f>
        <v>0</v>
      </c>
      <c r="J119" s="11">
        <f>IF('Daily PnL Log'!J94&lt;&gt;"",'Daily PnL Log'!J94,"")</f>
        <v>-93146.1</v>
      </c>
      <c r="K119" s="11">
        <f>IF('Daily PnL Log'!K94&lt;&gt;"",'Daily PnL Log'!K94,"")</f>
        <v>-59.6</v>
      </c>
      <c r="L119" s="11">
        <f>IF('Daily PnL Log'!L94&lt;&gt;"",'Daily PnL Log'!L94,"")</f>
        <v>-273.2</v>
      </c>
      <c r="M119" s="11">
        <f>IF('Daily PnL Log'!M94&lt;&gt;"",'Daily PnL Log'!M94,"")</f>
        <v>-332.8</v>
      </c>
      <c r="N119" s="11">
        <f>IF('Daily PnL Log'!N94&lt;&gt;"",'Daily PnL Log'!N94,"")</f>
        <v>-93478.900000000009</v>
      </c>
      <c r="O119" s="11">
        <f t="shared" si="13"/>
        <v>595880.60000000009</v>
      </c>
      <c r="P119" s="11">
        <f t="shared" si="14"/>
        <v>-10173.299999999988</v>
      </c>
      <c r="Q119" s="11">
        <f t="shared" si="15"/>
        <v>45378.5</v>
      </c>
      <c r="R119" s="11">
        <f t="shared" si="16"/>
        <v>2379.0999999999585</v>
      </c>
      <c r="S119" s="11">
        <f t="shared" si="17"/>
        <v>274798.69999999995</v>
      </c>
      <c r="T119" s="11">
        <f t="shared" si="18"/>
        <v>30114.999999999993</v>
      </c>
      <c r="U119" s="11">
        <f t="shared" si="19"/>
        <v>0</v>
      </c>
      <c r="V119" s="11">
        <f t="shared" si="20"/>
        <v>938378.60000000033</v>
      </c>
      <c r="W119" s="11">
        <f>IF('Daily PnL Log'!W94&lt;&gt;"",'Daily PnL Log'!W94,"")</f>
        <v>612800</v>
      </c>
      <c r="X119" s="15">
        <f>IF('Daily PnL Log'!X94&lt;&gt;"",'Daily PnL Log'!X94,"")</f>
        <v>-0.15254389686684075</v>
      </c>
      <c r="Y119" s="11" t="str">
        <f>IF('Daily PnL Log'!Y94&lt;&gt;"",'Daily PnL Log'!Y94,"")</f>
        <v/>
      </c>
      <c r="Z119" s="11" t="str">
        <f>IF('Daily PnL Log'!AA94&lt;&gt;"",'Daily PnL Log'!AA94,"")</f>
        <v/>
      </c>
      <c r="AA119" s="11">
        <f>IF('Daily PnL Log'!AC94&lt;&gt;"",'Daily PnL Log'!AC94,"")</f>
        <v>171561.13</v>
      </c>
    </row>
    <row r="120" spans="1:27" x14ac:dyDescent="0.25">
      <c r="A120" s="47" t="str">
        <f t="shared" si="12"/>
        <v>Apr</v>
      </c>
      <c r="B120" s="14">
        <f>'Daily PnL Log'!B95</f>
        <v>44301</v>
      </c>
      <c r="C120" s="13">
        <f>IF('Daily PnL Log'!C95&lt;&gt;"",'Daily PnL Log'!C95,"")</f>
        <v>-22715.9</v>
      </c>
      <c r="D120" s="13">
        <f>IF('Daily PnL Log'!D95&lt;&gt;"",'Daily PnL Log'!D95,"")</f>
        <v>17854.7</v>
      </c>
      <c r="E120" s="13">
        <f>IF('Daily PnL Log'!E95&lt;&gt;"",'Daily PnL Log'!E95,"")</f>
        <v>5059.8999999999996</v>
      </c>
      <c r="F120" s="13">
        <f>IF('Daily PnL Log'!F95&lt;&gt;"",'Daily PnL Log'!F95,"")</f>
        <v>550.5</v>
      </c>
      <c r="G120" s="13">
        <f>IF('Daily PnL Log'!G95&lt;&gt;"",'Daily PnL Log'!G95,"")</f>
        <v>660.6</v>
      </c>
      <c r="H120" s="13">
        <f>IF('Daily PnL Log'!H95&lt;&gt;"",'Daily PnL Log'!H95,"")</f>
        <v>-374.1</v>
      </c>
      <c r="I120" s="13">
        <f>IF('Daily PnL Log'!I95&lt;&gt;"",'Daily PnL Log'!I95,"")</f>
        <v>0</v>
      </c>
      <c r="J120" s="13">
        <f>IF('Daily PnL Log'!J95&lt;&gt;"",'Daily PnL Log'!J95,"")</f>
        <v>1035.6999999999989</v>
      </c>
      <c r="K120" s="13">
        <f>IF('Daily PnL Log'!K95&lt;&gt;"",'Daily PnL Log'!K95,"")</f>
        <v>-91.95</v>
      </c>
      <c r="L120" s="13">
        <f>IF('Daily PnL Log'!L95&lt;&gt;"",'Daily PnL Log'!L95,"")</f>
        <v>-422.28</v>
      </c>
      <c r="M120" s="13">
        <f>IF('Daily PnL Log'!M95&lt;&gt;"",'Daily PnL Log'!M95,"")</f>
        <v>-514.23</v>
      </c>
      <c r="N120" s="13">
        <f>IF('Daily PnL Log'!N95&lt;&gt;"",'Daily PnL Log'!N95,"")</f>
        <v>521.46999999999889</v>
      </c>
      <c r="O120" s="13">
        <f t="shared" si="13"/>
        <v>573164.70000000007</v>
      </c>
      <c r="P120" s="13">
        <f t="shared" si="14"/>
        <v>7681.4000000000124</v>
      </c>
      <c r="Q120" s="13">
        <f t="shared" si="15"/>
        <v>50438.400000000001</v>
      </c>
      <c r="R120" s="13">
        <f t="shared" si="16"/>
        <v>2929.5999999999585</v>
      </c>
      <c r="S120" s="13">
        <f t="shared" si="17"/>
        <v>275459.29999999993</v>
      </c>
      <c r="T120" s="13">
        <f t="shared" si="18"/>
        <v>29740.899999999994</v>
      </c>
      <c r="U120" s="13">
        <f t="shared" si="19"/>
        <v>0</v>
      </c>
      <c r="V120" s="13">
        <f t="shared" si="20"/>
        <v>939414.30000000028</v>
      </c>
      <c r="W120" s="13">
        <f>IF('Daily PnL Log'!W95&lt;&gt;"",'Daily PnL Log'!W95,"")</f>
        <v>643951</v>
      </c>
      <c r="X120" s="16">
        <f>IF('Daily PnL Log'!X95&lt;&gt;"",'Daily PnL Log'!X95,"")</f>
        <v>8.0979763988253597E-4</v>
      </c>
      <c r="Y120" s="13" t="str">
        <f>IF('Daily PnL Log'!Y95&lt;&gt;"",'Daily PnL Log'!Y95,"")</f>
        <v/>
      </c>
      <c r="Z120" s="13" t="str">
        <f>IF('Daily PnL Log'!AA95&lt;&gt;"",'Daily PnL Log'!AA95,"")</f>
        <v/>
      </c>
      <c r="AA120" s="13">
        <f>IF('Daily PnL Log'!AC95&lt;&gt;"",'Daily PnL Log'!AC95,"")</f>
        <v>156412.15</v>
      </c>
    </row>
    <row r="121" spans="1:27" x14ac:dyDescent="0.25">
      <c r="A121" s="48" t="str">
        <f t="shared" si="12"/>
        <v>Apr</v>
      </c>
      <c r="B121" s="2">
        <f>'Daily PnL Log'!B96</f>
        <v>44302</v>
      </c>
      <c r="C121" s="11">
        <f>IF('Daily PnL Log'!C96&lt;&gt;"",'Daily PnL Log'!C96,"")</f>
        <v>27113.200000000001</v>
      </c>
      <c r="D121" s="11">
        <f>IF('Daily PnL Log'!D96&lt;&gt;"",'Daily PnL Log'!D96,"")</f>
        <v>-248.4</v>
      </c>
      <c r="E121" s="11">
        <f>IF('Daily PnL Log'!E96&lt;&gt;"",'Daily PnL Log'!E96,"")</f>
        <v>-11826</v>
      </c>
      <c r="F121" s="11">
        <f>IF('Daily PnL Log'!F96&lt;&gt;"",'Daily PnL Log'!F96,"")</f>
        <v>-1943.2</v>
      </c>
      <c r="G121" s="11">
        <f>IF('Daily PnL Log'!G96&lt;&gt;"",'Daily PnL Log'!G96,"")</f>
        <v>-3999.9</v>
      </c>
      <c r="H121" s="11">
        <f>IF('Daily PnL Log'!H96&lt;&gt;"",'Daily PnL Log'!H96,"")</f>
        <v>1944.3</v>
      </c>
      <c r="I121" s="11">
        <f>IF('Daily PnL Log'!I96&lt;&gt;"",'Daily PnL Log'!I96,"")</f>
        <v>0</v>
      </c>
      <c r="J121" s="11">
        <f>IF('Daily PnL Log'!J96&lt;&gt;"",'Daily PnL Log'!J96,"")</f>
        <v>11039.999999999998</v>
      </c>
      <c r="K121" s="11">
        <f>IF('Daily PnL Log'!K96&lt;&gt;"",'Daily PnL Log'!K96,"")</f>
        <v>-52.05</v>
      </c>
      <c r="L121" s="11">
        <f>IF('Daily PnL Log'!L96&lt;&gt;"",'Daily PnL Log'!L96,"")</f>
        <v>-239.04</v>
      </c>
      <c r="M121" s="11">
        <f>IF('Daily PnL Log'!M96&lt;&gt;"",'Daily PnL Log'!M96,"")</f>
        <v>-291.08999999999997</v>
      </c>
      <c r="N121" s="11">
        <f>IF('Daily PnL Log'!N96&lt;&gt;"",'Daily PnL Log'!N96,"")</f>
        <v>10748.909999999998</v>
      </c>
      <c r="O121" s="11">
        <f t="shared" si="13"/>
        <v>600277.9</v>
      </c>
      <c r="P121" s="11">
        <f t="shared" si="14"/>
        <v>7433.0000000000127</v>
      </c>
      <c r="Q121" s="11">
        <f t="shared" si="15"/>
        <v>38612.400000000001</v>
      </c>
      <c r="R121" s="11">
        <f t="shared" si="16"/>
        <v>986.39999999995848</v>
      </c>
      <c r="S121" s="11">
        <f t="shared" si="17"/>
        <v>271459.39999999991</v>
      </c>
      <c r="T121" s="11">
        <f t="shared" si="18"/>
        <v>31685.199999999993</v>
      </c>
      <c r="U121" s="11">
        <f t="shared" si="19"/>
        <v>0</v>
      </c>
      <c r="V121" s="11">
        <f t="shared" si="20"/>
        <v>950454.30000000028</v>
      </c>
      <c r="W121" s="11">
        <f>IF('Daily PnL Log'!W96&lt;&gt;"",'Daily PnL Log'!W96,"")</f>
        <v>777307</v>
      </c>
      <c r="X121" s="15">
        <f>IF('Daily PnL Log'!X96&lt;&gt;"",'Daily PnL Log'!X96,"")</f>
        <v>1.3828397274178669E-2</v>
      </c>
      <c r="Y121" s="11">
        <f>IF('Daily PnL Log'!Y96&lt;&gt;"",'Daily PnL Log'!Y96,"")</f>
        <v>-5826</v>
      </c>
      <c r="Z121" s="11" t="str">
        <f>IF('Daily PnL Log'!AA96&lt;&gt;"",'Daily PnL Log'!AA96,"")</f>
        <v/>
      </c>
      <c r="AA121" s="11">
        <f>IF('Daily PnL Log'!AC96&lt;&gt;"",'Daily PnL Log'!AC96,"")</f>
        <v>166884.81</v>
      </c>
    </row>
    <row r="122" spans="1:27" x14ac:dyDescent="0.25">
      <c r="A122" s="47" t="str">
        <f t="shared" si="12"/>
        <v>Apr</v>
      </c>
      <c r="B122" s="14">
        <f>'Daily PnL Log'!B97</f>
        <v>44305</v>
      </c>
      <c r="C122" s="13">
        <f>IF('Daily PnL Log'!C97&lt;&gt;"",'Daily PnL Log'!C97,"")</f>
        <v>16723.599999999999</v>
      </c>
      <c r="D122" s="13">
        <f>IF('Daily PnL Log'!D97&lt;&gt;"",'Daily PnL Log'!D97,"")</f>
        <v>-33093.599999999999</v>
      </c>
      <c r="E122" s="13">
        <f>IF('Daily PnL Log'!E97&lt;&gt;"",'Daily PnL Log'!E97,"")</f>
        <v>6694</v>
      </c>
      <c r="F122" s="13">
        <f>IF('Daily PnL Log'!F97&lt;&gt;"",'Daily PnL Log'!F97,"")</f>
        <v>-20029.400000000001</v>
      </c>
      <c r="G122" s="13">
        <f>IF('Daily PnL Log'!G97&lt;&gt;"",'Daily PnL Log'!G97,"")</f>
        <v>-6391.4</v>
      </c>
      <c r="H122" s="13">
        <f>IF('Daily PnL Log'!H97&lt;&gt;"",'Daily PnL Log'!H97,"")</f>
        <v>6377.6</v>
      </c>
      <c r="I122" s="13">
        <f>IF('Daily PnL Log'!I97&lt;&gt;"",'Daily PnL Log'!I97,"")</f>
        <v>0</v>
      </c>
      <c r="J122" s="13">
        <f>IF('Daily PnL Log'!J97&lt;&gt;"",'Daily PnL Log'!J97,"")</f>
        <v>-29719.200000000004</v>
      </c>
      <c r="K122" s="13">
        <f>IF('Daily PnL Log'!K97&lt;&gt;"",'Daily PnL Log'!K97,"")</f>
        <v>-160.30000000000001</v>
      </c>
      <c r="L122" s="13">
        <f>IF('Daily PnL Log'!L97&lt;&gt;"",'Daily PnL Log'!L97,"")</f>
        <v>-735.34</v>
      </c>
      <c r="M122" s="13">
        <f>IF('Daily PnL Log'!M97&lt;&gt;"",'Daily PnL Log'!M97,"")</f>
        <v>-895.6400000000001</v>
      </c>
      <c r="N122" s="13">
        <f>IF('Daily PnL Log'!N97&lt;&gt;"",'Daily PnL Log'!N97,"")</f>
        <v>-30614.840000000004</v>
      </c>
      <c r="O122" s="13">
        <f t="shared" si="13"/>
        <v>617001.5</v>
      </c>
      <c r="P122" s="13">
        <f t="shared" si="14"/>
        <v>-25660.599999999984</v>
      </c>
      <c r="Q122" s="13">
        <f t="shared" si="15"/>
        <v>45306.400000000001</v>
      </c>
      <c r="R122" s="13">
        <f t="shared" si="16"/>
        <v>-19043.000000000044</v>
      </c>
      <c r="S122" s="13">
        <f t="shared" si="17"/>
        <v>265067.99999999988</v>
      </c>
      <c r="T122" s="13">
        <f t="shared" si="18"/>
        <v>38062.799999999996</v>
      </c>
      <c r="U122" s="13">
        <f t="shared" si="19"/>
        <v>0</v>
      </c>
      <c r="V122" s="13">
        <f t="shared" si="20"/>
        <v>920735.10000000033</v>
      </c>
      <c r="W122" s="13">
        <f>IF('Daily PnL Log'!W97&lt;&gt;"",'Daily PnL Log'!W97,"")</f>
        <v>701899</v>
      </c>
      <c r="X122" s="16">
        <f>IF('Daily PnL Log'!X97&lt;&gt;"",'Daily PnL Log'!X97,"")</f>
        <v>-4.3617158594042735E-2</v>
      </c>
      <c r="Y122" s="13" t="str">
        <f>IF('Daily PnL Log'!Y97&lt;&gt;"",'Daily PnL Log'!Y97,"")</f>
        <v/>
      </c>
      <c r="Z122" s="13" t="str">
        <f>IF('Daily PnL Log'!AA97&lt;&gt;"",'Daily PnL Log'!AA97,"")</f>
        <v/>
      </c>
      <c r="AA122" s="13">
        <f>IF('Daily PnL Log'!AC97&lt;&gt;"",'Daily PnL Log'!AC97,"")</f>
        <v>133470.42000000001</v>
      </c>
    </row>
    <row r="123" spans="1:27" x14ac:dyDescent="0.25">
      <c r="A123" s="48" t="str">
        <f t="shared" si="12"/>
        <v>Apr</v>
      </c>
      <c r="B123" s="2">
        <f>'Daily PnL Log'!B98</f>
        <v>44306</v>
      </c>
      <c r="C123" s="11">
        <f>IF('Daily PnL Log'!C98&lt;&gt;"",'Daily PnL Log'!C98,"")</f>
        <v>82411.5</v>
      </c>
      <c r="D123" s="11">
        <f>IF('Daily PnL Log'!D98&lt;&gt;"",'Daily PnL Log'!D98,"")</f>
        <v>15967.9</v>
      </c>
      <c r="E123" s="11">
        <f>IF('Daily PnL Log'!E98&lt;&gt;"",'Daily PnL Log'!E98,"")</f>
        <v>-48296.3</v>
      </c>
      <c r="F123" s="11">
        <f>IF('Daily PnL Log'!F98&lt;&gt;"",'Daily PnL Log'!F98,"")</f>
        <v>9365.4</v>
      </c>
      <c r="G123" s="11">
        <f>IF('Daily PnL Log'!G98&lt;&gt;"",'Daily PnL Log'!G98,"")</f>
        <v>13452</v>
      </c>
      <c r="H123" s="11">
        <f>IF('Daily PnL Log'!H98&lt;&gt;"",'Daily PnL Log'!H98,"")</f>
        <v>-26624.400000000001</v>
      </c>
      <c r="I123" s="11">
        <f>IF('Daily PnL Log'!I98&lt;&gt;"",'Daily PnL Log'!I98,"")</f>
        <v>0</v>
      </c>
      <c r="J123" s="11">
        <f>IF('Daily PnL Log'!J98&lt;&gt;"",'Daily PnL Log'!J98,"")</f>
        <v>46276.1</v>
      </c>
      <c r="K123" s="11">
        <f>IF('Daily PnL Log'!K98&lt;&gt;"",'Daily PnL Log'!K98,"")</f>
        <v>-176.6</v>
      </c>
      <c r="L123" s="11">
        <f>IF('Daily PnL Log'!L98&lt;&gt;"",'Daily PnL Log'!L98,"")</f>
        <v>-806.54</v>
      </c>
      <c r="M123" s="11">
        <f>IF('Daily PnL Log'!M98&lt;&gt;"",'Daily PnL Log'!M98,"")</f>
        <v>-983.14</v>
      </c>
      <c r="N123" s="11">
        <f>IF('Daily PnL Log'!N98&lt;&gt;"",'Daily PnL Log'!N98,"")</f>
        <v>45292.959999999999</v>
      </c>
      <c r="O123" s="11">
        <f t="shared" si="13"/>
        <v>699413</v>
      </c>
      <c r="P123" s="11">
        <f t="shared" si="14"/>
        <v>-9692.6999999999844</v>
      </c>
      <c r="Q123" s="11">
        <f t="shared" si="15"/>
        <v>-2989.9000000000015</v>
      </c>
      <c r="R123" s="11">
        <f t="shared" si="16"/>
        <v>-9677.600000000044</v>
      </c>
      <c r="S123" s="11">
        <f t="shared" si="17"/>
        <v>278519.99999999988</v>
      </c>
      <c r="T123" s="11">
        <f t="shared" si="18"/>
        <v>11438.399999999994</v>
      </c>
      <c r="U123" s="11">
        <f t="shared" si="19"/>
        <v>0</v>
      </c>
      <c r="V123" s="11">
        <f t="shared" si="20"/>
        <v>967011.2000000003</v>
      </c>
      <c r="W123" s="11">
        <f>IF('Daily PnL Log'!W98&lt;&gt;"",'Daily PnL Log'!W98,"")</f>
        <v>527130</v>
      </c>
      <c r="X123" s="15">
        <f>IF('Daily PnL Log'!X98&lt;&gt;"",'Daily PnL Log'!X98,"")</f>
        <v>8.5923700036044243E-2</v>
      </c>
      <c r="Y123" s="11" t="str">
        <f>IF('Daily PnL Log'!Y98&lt;&gt;"",'Daily PnL Log'!Y98,"")</f>
        <v/>
      </c>
      <c r="Z123" s="11" t="str">
        <f>IF('Daily PnL Log'!AA98&lt;&gt;"",'Daily PnL Log'!AA98,"")</f>
        <v/>
      </c>
      <c r="AA123" s="11">
        <f>IF('Daily PnL Log'!AC98&lt;&gt;"",'Daily PnL Log'!AC98,"")</f>
        <v>199139.28</v>
      </c>
    </row>
    <row r="124" spans="1:27" x14ac:dyDescent="0.25">
      <c r="A124" s="47" t="str">
        <f t="shared" si="12"/>
        <v>Apr</v>
      </c>
      <c r="B124" s="14">
        <f>'Daily PnL Log'!B99</f>
        <v>44307</v>
      </c>
      <c r="C124" s="13">
        <f>IF('Daily PnL Log'!C99&lt;&gt;"",'Daily PnL Log'!C99,"")</f>
        <v>8053.8</v>
      </c>
      <c r="D124" s="13">
        <f>IF('Daily PnL Log'!D99&lt;&gt;"",'Daily PnL Log'!D99,"")</f>
        <v>17295.7</v>
      </c>
      <c r="E124" s="13">
        <f>IF('Daily PnL Log'!E99&lt;&gt;"",'Daily PnL Log'!E99,"")</f>
        <v>4173.5</v>
      </c>
      <c r="F124" s="13">
        <f>IF('Daily PnL Log'!F99&lt;&gt;"",'Daily PnL Log'!F99,"")</f>
        <v>-15857.1</v>
      </c>
      <c r="G124" s="13">
        <f>IF('Daily PnL Log'!G99&lt;&gt;"",'Daily PnL Log'!G99,"")</f>
        <v>15554.1</v>
      </c>
      <c r="H124" s="13">
        <f>IF('Daily PnL Log'!H99&lt;&gt;"",'Daily PnL Log'!H99,"")</f>
        <v>-5906.6</v>
      </c>
      <c r="I124" s="13">
        <f>IF('Daily PnL Log'!I99&lt;&gt;"",'Daily PnL Log'!I99,"")</f>
        <v>0</v>
      </c>
      <c r="J124" s="13">
        <f>IF('Daily PnL Log'!J99&lt;&gt;"",'Daily PnL Log'!J99,"")</f>
        <v>23313.4</v>
      </c>
      <c r="K124" s="13">
        <f>IF('Daily PnL Log'!K99&lt;&gt;"",'Daily PnL Log'!K99,"")</f>
        <v>-175.05</v>
      </c>
      <c r="L124" s="13">
        <f>IF('Daily PnL Log'!L99&lt;&gt;"",'Daily PnL Log'!L99,"")</f>
        <v>-803.46</v>
      </c>
      <c r="M124" s="13">
        <f>IF('Daily PnL Log'!M99&lt;&gt;"",'Daily PnL Log'!M99,"")</f>
        <v>-978.51</v>
      </c>
      <c r="N124" s="13">
        <f>IF('Daily PnL Log'!N99&lt;&gt;"",'Daily PnL Log'!N99,"")</f>
        <v>22334.890000000003</v>
      </c>
      <c r="O124" s="13">
        <f t="shared" si="13"/>
        <v>707466.8</v>
      </c>
      <c r="P124" s="13">
        <f t="shared" si="14"/>
        <v>7603.0000000000164</v>
      </c>
      <c r="Q124" s="13">
        <f t="shared" si="15"/>
        <v>1183.5999999999985</v>
      </c>
      <c r="R124" s="13">
        <f t="shared" si="16"/>
        <v>-25534.700000000044</v>
      </c>
      <c r="S124" s="13">
        <f t="shared" si="17"/>
        <v>294074.09999999986</v>
      </c>
      <c r="T124" s="13">
        <f t="shared" si="18"/>
        <v>5531.7999999999938</v>
      </c>
      <c r="U124" s="13">
        <f t="shared" si="19"/>
        <v>0</v>
      </c>
      <c r="V124" s="13">
        <f t="shared" si="20"/>
        <v>990324.60000000033</v>
      </c>
      <c r="W124" s="13">
        <f>IF('Daily PnL Log'!W99&lt;&gt;"",'Daily PnL Log'!W99,"")</f>
        <v>491897</v>
      </c>
      <c r="X124" s="16">
        <f>IF('Daily PnL Log'!X99&lt;&gt;"",'Daily PnL Log'!X99,"")</f>
        <v>4.5405623535008349E-2</v>
      </c>
      <c r="Y124" s="13" t="str">
        <f>IF('Daily PnL Log'!Y99&lt;&gt;"",'Daily PnL Log'!Y99,"")</f>
        <v/>
      </c>
      <c r="Z124" s="13" t="str">
        <f>IF('Daily PnL Log'!AA99&lt;&gt;"",'Daily PnL Log'!AA99,"")</f>
        <v/>
      </c>
      <c r="AA124" s="13">
        <f>IF('Daily PnL Log'!AC99&lt;&gt;"",'Daily PnL Log'!AC99,"")</f>
        <v>209755.02</v>
      </c>
    </row>
    <row r="125" spans="1:27" ht="15.75" thickBot="1" x14ac:dyDescent="0.3">
      <c r="A125" s="48" t="str">
        <f t="shared" si="12"/>
        <v>Apr</v>
      </c>
      <c r="B125" s="2">
        <f>'Daily PnL Log'!B100</f>
        <v>44308</v>
      </c>
      <c r="C125" s="11">
        <f>IF('Daily PnL Log'!C100&lt;&gt;"",'Daily PnL Log'!C100,"")</f>
        <v>72392.7</v>
      </c>
      <c r="D125" s="11">
        <f>IF('Daily PnL Log'!D100&lt;&gt;"",'Daily PnL Log'!D100,"")</f>
        <v>61775.4</v>
      </c>
      <c r="E125" s="11">
        <f>IF('Daily PnL Log'!E100&lt;&gt;"",'Daily PnL Log'!E100,"")</f>
        <v>-24857.9</v>
      </c>
      <c r="F125" s="11">
        <f>IF('Daily PnL Log'!F100&lt;&gt;"",'Daily PnL Log'!F100,"")</f>
        <v>-18803.3</v>
      </c>
      <c r="G125" s="11">
        <f>IF('Daily PnL Log'!G100&lt;&gt;"",'Daily PnL Log'!G100,"")</f>
        <v>52819.3</v>
      </c>
      <c r="H125" s="11">
        <f>IF('Daily PnL Log'!H100&lt;&gt;"",'Daily PnL Log'!H100,"")</f>
        <v>-21388.400000000001</v>
      </c>
      <c r="I125" s="11">
        <f>IF('Daily PnL Log'!I100&lt;&gt;"",'Daily PnL Log'!I100,"")</f>
        <v>0</v>
      </c>
      <c r="J125" s="11">
        <f>IF('Daily PnL Log'!J100&lt;&gt;"",'Daily PnL Log'!J100,"")</f>
        <v>121937.80000000002</v>
      </c>
      <c r="K125" s="11">
        <f>IF('Daily PnL Log'!K100&lt;&gt;"",'Daily PnL Log'!K100,"")</f>
        <v>-176.3</v>
      </c>
      <c r="L125" s="11">
        <f>IF('Daily PnL Log'!L100&lt;&gt;"",'Daily PnL Log'!L100,"")</f>
        <v>-808.25</v>
      </c>
      <c r="M125" s="11">
        <f>IF('Daily PnL Log'!M100&lt;&gt;"",'Daily PnL Log'!M100,"")</f>
        <v>-984.55</v>
      </c>
      <c r="N125" s="11">
        <f>IF('Daily PnL Log'!N100&lt;&gt;"",'Daily PnL Log'!N100,"")</f>
        <v>120953.25000000001</v>
      </c>
      <c r="O125" s="11">
        <f t="shared" si="13"/>
        <v>779859.5</v>
      </c>
      <c r="P125" s="11">
        <f t="shared" si="14"/>
        <v>69378.400000000023</v>
      </c>
      <c r="Q125" s="11">
        <f t="shared" si="15"/>
        <v>-23674.300000000003</v>
      </c>
      <c r="R125" s="11">
        <f t="shared" si="16"/>
        <v>-44338.000000000044</v>
      </c>
      <c r="S125" s="11">
        <f t="shared" si="17"/>
        <v>346893.39999999985</v>
      </c>
      <c r="T125" s="11">
        <f t="shared" si="18"/>
        <v>-15856.600000000008</v>
      </c>
      <c r="U125" s="11">
        <f t="shared" si="19"/>
        <v>0</v>
      </c>
      <c r="V125" s="11">
        <f t="shared" si="20"/>
        <v>1112262.4000000004</v>
      </c>
      <c r="W125" s="11">
        <f>IF('Daily PnL Log'!W100&lt;&gt;"",'Daily PnL Log'!W100,"")</f>
        <v>538206</v>
      </c>
      <c r="X125" s="52">
        <f>IF('Daily PnL Log'!X100&lt;&gt;"",'Daily PnL Log'!X100,"")</f>
        <v>0.22473411667651422</v>
      </c>
      <c r="Y125" s="11" t="str">
        <f>IF('Daily PnL Log'!Y100&lt;&gt;"",'Daily PnL Log'!Y100,"")</f>
        <v/>
      </c>
      <c r="Z125" s="11" t="str">
        <f>IF('Daily PnL Log'!AA100&lt;&gt;"",'Daily PnL Log'!AA100,"")</f>
        <v/>
      </c>
      <c r="AA125" s="11">
        <f>IF('Daily PnL Log'!AC100&lt;&gt;"",'Daily PnL Log'!AC100,"")</f>
        <v>395089.22</v>
      </c>
    </row>
    <row r="126" spans="1:27" x14ac:dyDescent="0.25">
      <c r="A126" s="47" t="str">
        <f t="shared" si="12"/>
        <v>Apr</v>
      </c>
      <c r="B126" s="14">
        <f>'Daily PnL Log'!B101</f>
        <v>44309</v>
      </c>
      <c r="C126" s="13">
        <f>IF('Daily PnL Log'!C101&lt;&gt;"",'Daily PnL Log'!C101,"")</f>
        <v>3559.4</v>
      </c>
      <c r="D126" s="13">
        <f>IF('Daily PnL Log'!D101&lt;&gt;"",'Daily PnL Log'!D101,"")</f>
        <v>-54319.199999999997</v>
      </c>
      <c r="E126" s="13">
        <f>IF('Daily PnL Log'!E101&lt;&gt;"",'Daily PnL Log'!E101,"")</f>
        <v>44043.9</v>
      </c>
      <c r="F126" s="13">
        <f>IF('Daily PnL Log'!F101&lt;&gt;"",'Daily PnL Log'!F101,"")</f>
        <v>-521</v>
      </c>
      <c r="G126" s="13">
        <f>IF('Daily PnL Log'!G101&lt;&gt;"",'Daily PnL Log'!G101,"")</f>
        <v>-17658.2</v>
      </c>
      <c r="H126" s="13">
        <f>IF('Daily PnL Log'!H101&lt;&gt;"",'Daily PnL Log'!H101,"")</f>
        <v>3751.7</v>
      </c>
      <c r="I126" s="13">
        <f>IF('Daily PnL Log'!I101&lt;&gt;"",'Daily PnL Log'!I101,"")</f>
        <v>0</v>
      </c>
      <c r="J126" s="13">
        <f>IF('Daily PnL Log'!J101&lt;&gt;"",'Daily PnL Log'!J101,"")</f>
        <v>-21143.399999999994</v>
      </c>
      <c r="K126" s="13">
        <f>IF('Daily PnL Log'!K101&lt;&gt;"",'Daily PnL Log'!K101,"")</f>
        <v>-1140.1500000000001</v>
      </c>
      <c r="L126" s="13">
        <f>IF('Daily PnL Log'!L101&lt;&gt;"",'Daily PnL Log'!L101,"")</f>
        <v>-3486.11</v>
      </c>
      <c r="M126" s="13">
        <f>IF('Daily PnL Log'!M101&lt;&gt;"",'Daily PnL Log'!M101,"")</f>
        <v>-4626.26</v>
      </c>
      <c r="N126" s="13">
        <f>IF('Daily PnL Log'!N101&lt;&gt;"",'Daily PnL Log'!N101,"")</f>
        <v>-25769.659999999996</v>
      </c>
      <c r="O126" s="13">
        <f t="shared" si="13"/>
        <v>783418.9</v>
      </c>
      <c r="P126" s="13">
        <f t="shared" si="14"/>
        <v>15059.200000000026</v>
      </c>
      <c r="Q126" s="13">
        <f t="shared" si="15"/>
        <v>20369.599999999999</v>
      </c>
      <c r="R126" s="13">
        <f t="shared" si="16"/>
        <v>-44859.000000000044</v>
      </c>
      <c r="S126" s="13">
        <f t="shared" si="17"/>
        <v>329235.19999999984</v>
      </c>
      <c r="T126" s="13">
        <f t="shared" si="18"/>
        <v>-12104.900000000009</v>
      </c>
      <c r="U126" s="13">
        <f t="shared" si="19"/>
        <v>0</v>
      </c>
      <c r="V126" s="13">
        <f t="shared" si="20"/>
        <v>1091119.0000000005</v>
      </c>
      <c r="W126" s="13">
        <f>IF('Daily PnL Log'!W101&lt;&gt;"",'Daily PnL Log'!W101,"")</f>
        <v>587599</v>
      </c>
      <c r="X126" s="15">
        <f>IF('Daily PnL Log'!X101&lt;&gt;"",'Daily PnL Log'!X101,"")</f>
        <v>-4.3855860884718996E-2</v>
      </c>
      <c r="Y126" s="13" t="str">
        <f>IF('Daily PnL Log'!Y101&lt;&gt;"",'Daily PnL Log'!Y101,"")</f>
        <v/>
      </c>
      <c r="Z126" s="13" t="str">
        <f>IF('Daily PnL Log'!AA101&lt;&gt;"",'Daily PnL Log'!AA101,"")</f>
        <v/>
      </c>
      <c r="AA126" s="13">
        <f>IF('Daily PnL Log'!AC101&lt;&gt;"",'Daily PnL Log'!AC101,"")</f>
        <v>294369.46000000002</v>
      </c>
    </row>
    <row r="127" spans="1:27" x14ac:dyDescent="0.25">
      <c r="A127" s="48" t="str">
        <f t="shared" si="12"/>
        <v>Apr</v>
      </c>
      <c r="B127" s="2">
        <f>'Daily PnL Log'!B102</f>
        <v>44312</v>
      </c>
      <c r="C127" s="11">
        <f>IF('Daily PnL Log'!C102&lt;&gt;"",'Daily PnL Log'!C102,"")</f>
        <v>-9037.5</v>
      </c>
      <c r="D127" s="11">
        <f>IF('Daily PnL Log'!D102&lt;&gt;"",'Daily PnL Log'!D102,"")</f>
        <v>32055.4</v>
      </c>
      <c r="E127" s="11">
        <f>IF('Daily PnL Log'!E102&lt;&gt;"",'Daily PnL Log'!E102,"")</f>
        <v>-13116.7</v>
      </c>
      <c r="F127" s="11">
        <f>IF('Daily PnL Log'!F102&lt;&gt;"",'Daily PnL Log'!F102,"")</f>
        <v>-19259.5</v>
      </c>
      <c r="G127" s="11">
        <f>IF('Daily PnL Log'!G102&lt;&gt;"",'Daily PnL Log'!G102,"")</f>
        <v>3054.5</v>
      </c>
      <c r="H127" s="11">
        <f>IF('Daily PnL Log'!H102&lt;&gt;"",'Daily PnL Log'!H102,"")</f>
        <v>9469.2000000000007</v>
      </c>
      <c r="I127" s="11">
        <f>IF('Daily PnL Log'!I102&lt;&gt;"",'Daily PnL Log'!I102,"")</f>
        <v>0</v>
      </c>
      <c r="J127" s="11">
        <f>IF('Daily PnL Log'!J102&lt;&gt;"",'Daily PnL Log'!J102,"")</f>
        <v>3165.4000000000015</v>
      </c>
      <c r="K127" s="11">
        <f>IF('Daily PnL Log'!K102&lt;&gt;"",'Daily PnL Log'!K102,"")</f>
        <v>-145.69999999999999</v>
      </c>
      <c r="L127" s="11">
        <f>IF('Daily PnL Log'!L102&lt;&gt;"",'Daily PnL Log'!L102,"")</f>
        <v>-670.22</v>
      </c>
      <c r="M127" s="11">
        <f>IF('Daily PnL Log'!M102&lt;&gt;"",'Daily PnL Log'!M102,"")</f>
        <v>-815.92000000000007</v>
      </c>
      <c r="N127" s="11">
        <f>IF('Daily PnL Log'!N102&lt;&gt;"",'Daily PnL Log'!N102,"")</f>
        <v>2349.4800000000014</v>
      </c>
      <c r="O127" s="11">
        <f t="shared" si="13"/>
        <v>774381.4</v>
      </c>
      <c r="P127" s="11">
        <f t="shared" si="14"/>
        <v>47114.600000000028</v>
      </c>
      <c r="Q127" s="11">
        <f t="shared" si="15"/>
        <v>7252.8999999999978</v>
      </c>
      <c r="R127" s="11">
        <f t="shared" si="16"/>
        <v>-64118.500000000044</v>
      </c>
      <c r="S127" s="11">
        <f t="shared" si="17"/>
        <v>332289.69999999984</v>
      </c>
      <c r="T127" s="11">
        <f t="shared" si="18"/>
        <v>-2635.700000000008</v>
      </c>
      <c r="U127" s="11">
        <f t="shared" si="19"/>
        <v>0</v>
      </c>
      <c r="V127" s="11">
        <f t="shared" si="20"/>
        <v>1094284.4000000004</v>
      </c>
      <c r="W127" s="11">
        <f>IF('Daily PnL Log'!W102&lt;&gt;"",'Daily PnL Log'!W102,"")</f>
        <v>580215</v>
      </c>
      <c r="X127" s="16">
        <f>IF('Daily PnL Log'!X102&lt;&gt;"",'Daily PnL Log'!X102,"")</f>
        <v>4.0493265427470875E-3</v>
      </c>
      <c r="Y127" s="11" t="str">
        <f>IF('Daily PnL Log'!Y102&lt;&gt;"",'Daily PnL Log'!Y102,"")</f>
        <v/>
      </c>
      <c r="Z127" s="11" t="str">
        <f>IF('Daily PnL Log'!AA102&lt;&gt;"",'Daily PnL Log'!AA102,"")</f>
        <v/>
      </c>
      <c r="AA127" s="11">
        <f>IF('Daily PnL Log'!AC102&lt;&gt;"",'Daily PnL Log'!AC102,"")</f>
        <v>268049.03999999998</v>
      </c>
    </row>
    <row r="128" spans="1:27" x14ac:dyDescent="0.25">
      <c r="A128" s="47" t="str">
        <f t="shared" si="12"/>
        <v>Apr</v>
      </c>
      <c r="B128" s="14">
        <f>'Daily PnL Log'!B103</f>
        <v>44313</v>
      </c>
      <c r="C128" s="13">
        <f>IF('Daily PnL Log'!C103&lt;&gt;"",'Daily PnL Log'!C103,"")</f>
        <v>24695.3</v>
      </c>
      <c r="D128" s="13">
        <f>IF('Daily PnL Log'!D103&lt;&gt;"",'Daily PnL Log'!D103,"")</f>
        <v>-24950.3</v>
      </c>
      <c r="E128" s="13">
        <f>IF('Daily PnL Log'!E103&lt;&gt;"",'Daily PnL Log'!E103,"")</f>
        <v>-2726.9</v>
      </c>
      <c r="F128" s="13">
        <f>IF('Daily PnL Log'!F103&lt;&gt;"",'Daily PnL Log'!F103,"")</f>
        <v>48795.4</v>
      </c>
      <c r="G128" s="13">
        <f>IF('Daily PnL Log'!G103&lt;&gt;"",'Daily PnL Log'!G103,"")</f>
        <v>-26094.5</v>
      </c>
      <c r="H128" s="13">
        <f>IF('Daily PnL Log'!H103&lt;&gt;"",'Daily PnL Log'!H103,"")</f>
        <v>-6906.6</v>
      </c>
      <c r="I128" s="13">
        <f>IF('Daily PnL Log'!I103&lt;&gt;"",'Daily PnL Log'!I103,"")</f>
        <v>0</v>
      </c>
      <c r="J128" s="13">
        <f>IF('Daily PnL Log'!J103&lt;&gt;"",'Daily PnL Log'!J103,"")</f>
        <v>12812.4</v>
      </c>
      <c r="K128" s="13">
        <f>IF('Daily PnL Log'!K103&lt;&gt;"",'Daily PnL Log'!K103,"")</f>
        <v>-88.25</v>
      </c>
      <c r="L128" s="13">
        <f>IF('Daily PnL Log'!L103&lt;&gt;"",'Daily PnL Log'!L103,"")</f>
        <v>-405.95</v>
      </c>
      <c r="M128" s="13">
        <f>IF('Daily PnL Log'!M103&lt;&gt;"",'Daily PnL Log'!M103,"")</f>
        <v>-494.2</v>
      </c>
      <c r="N128" s="13">
        <f>IF('Daily PnL Log'!N103&lt;&gt;"",'Daily PnL Log'!N103,"")</f>
        <v>12318.199999999999</v>
      </c>
      <c r="O128" s="13">
        <f t="shared" si="13"/>
        <v>799076.70000000007</v>
      </c>
      <c r="P128" s="13">
        <f t="shared" si="14"/>
        <v>22164.300000000028</v>
      </c>
      <c r="Q128" s="13">
        <f t="shared" si="15"/>
        <v>4525.9999999999982</v>
      </c>
      <c r="R128" s="13">
        <f t="shared" si="16"/>
        <v>-15323.100000000042</v>
      </c>
      <c r="S128" s="13">
        <f t="shared" si="17"/>
        <v>306195.19999999984</v>
      </c>
      <c r="T128" s="13">
        <f t="shared" si="18"/>
        <v>-9542.3000000000084</v>
      </c>
      <c r="U128" s="13">
        <f t="shared" si="19"/>
        <v>0</v>
      </c>
      <c r="V128" s="13">
        <f t="shared" si="20"/>
        <v>1107096.8000000003</v>
      </c>
      <c r="W128" s="13">
        <f>IF('Daily PnL Log'!W103&lt;&gt;"",'Daily PnL Log'!W103,"")</f>
        <v>525735</v>
      </c>
      <c r="X128" s="15">
        <f>IF('Daily PnL Log'!X103&lt;&gt;"",'Daily PnL Log'!X103,"")</f>
        <v>2.3430435485558312E-2</v>
      </c>
      <c r="Y128" s="13" t="str">
        <f>IF('Daily PnL Log'!Y103&lt;&gt;"",'Daily PnL Log'!Y103,"")</f>
        <v/>
      </c>
      <c r="Z128" s="13" t="str">
        <f>IF('Daily PnL Log'!AA103&lt;&gt;"",'Daily PnL Log'!AA103,"")</f>
        <v/>
      </c>
      <c r="AA128" s="13">
        <f>IF('Daily PnL Log'!AC103&lt;&gt;"",'Daily PnL Log'!AC103,"")</f>
        <v>296525.09000000003</v>
      </c>
    </row>
    <row r="129" spans="1:27" x14ac:dyDescent="0.25">
      <c r="A129" s="48" t="str">
        <f t="shared" si="12"/>
        <v>Apr</v>
      </c>
      <c r="B129" s="2">
        <f>'Daily PnL Log'!B104</f>
        <v>44314</v>
      </c>
      <c r="C129" s="11">
        <f>IF('Daily PnL Log'!C104&lt;&gt;"",'Daily PnL Log'!C104,"")</f>
        <v>26822.7</v>
      </c>
      <c r="D129" s="11">
        <f>IF('Daily PnL Log'!D104&lt;&gt;"",'Daily PnL Log'!D104,"")</f>
        <v>-8859.7999999999993</v>
      </c>
      <c r="E129" s="11">
        <f>IF('Daily PnL Log'!E104&lt;&gt;"",'Daily PnL Log'!E104,"")</f>
        <v>-17955.5</v>
      </c>
      <c r="F129" s="11">
        <f>IF('Daily PnL Log'!F104&lt;&gt;"",'Daily PnL Log'!F104,"")</f>
        <v>3054</v>
      </c>
      <c r="G129" s="11">
        <f>IF('Daily PnL Log'!G104&lt;&gt;"",'Daily PnL Log'!G104,"")</f>
        <v>6826.6</v>
      </c>
      <c r="H129" s="11">
        <f>IF('Daily PnL Log'!H104&lt;&gt;"",'Daily PnL Log'!H104,"")</f>
        <v>-7962.5</v>
      </c>
      <c r="I129" s="11">
        <f>IF('Daily PnL Log'!I104&lt;&gt;"",'Daily PnL Log'!I104,"")</f>
        <v>0</v>
      </c>
      <c r="J129" s="11">
        <f>IF('Daily PnL Log'!J104&lt;&gt;"",'Daily PnL Log'!J104,"")</f>
        <v>1925.5000000000018</v>
      </c>
      <c r="K129" s="11">
        <f>IF('Daily PnL Log'!K104&lt;&gt;"",'Daily PnL Log'!K104,"")</f>
        <v>-84.15</v>
      </c>
      <c r="L129" s="11">
        <f>IF('Daily PnL Log'!L104&lt;&gt;"",'Daily PnL Log'!L104,"")</f>
        <v>-387.03</v>
      </c>
      <c r="M129" s="11">
        <f>IF('Daily PnL Log'!M104&lt;&gt;"",'Daily PnL Log'!M104,"")</f>
        <v>-471.17999999999995</v>
      </c>
      <c r="N129" s="11">
        <f>IF('Daily PnL Log'!N104&lt;&gt;"",'Daily PnL Log'!N104,"")</f>
        <v>1454.320000000002</v>
      </c>
      <c r="O129" s="11">
        <f t="shared" si="13"/>
        <v>825899.4</v>
      </c>
      <c r="P129" s="11">
        <f t="shared" si="14"/>
        <v>13304.500000000029</v>
      </c>
      <c r="Q129" s="11">
        <f t="shared" si="15"/>
        <v>-13429.500000000002</v>
      </c>
      <c r="R129" s="11">
        <f t="shared" si="16"/>
        <v>-12269.100000000042</v>
      </c>
      <c r="S129" s="11">
        <f t="shared" si="17"/>
        <v>313021.79999999981</v>
      </c>
      <c r="T129" s="11">
        <f t="shared" si="18"/>
        <v>-17504.80000000001</v>
      </c>
      <c r="U129" s="11">
        <f t="shared" si="19"/>
        <v>0</v>
      </c>
      <c r="V129" s="11">
        <f t="shared" si="20"/>
        <v>1109022.3000000003</v>
      </c>
      <c r="W129" s="11">
        <f>IF('Daily PnL Log'!W104&lt;&gt;"",'Daily PnL Log'!W104,"")</f>
        <v>618046</v>
      </c>
      <c r="X129" s="16">
        <f>IF('Daily PnL Log'!X104&lt;&gt;"",'Daily PnL Log'!X104,"")</f>
        <v>2.353093459062921E-3</v>
      </c>
      <c r="Y129" s="11" t="str">
        <f>IF('Daily PnL Log'!Y104&lt;&gt;"",'Daily PnL Log'!Y104,"")</f>
        <v/>
      </c>
      <c r="Z129" s="11" t="str">
        <f>IF('Daily PnL Log'!AA104&lt;&gt;"",'Daily PnL Log'!AA104,"")</f>
        <v/>
      </c>
      <c r="AA129" s="11">
        <f>IF('Daily PnL Log'!AC104&lt;&gt;"",'Daily PnL Log'!AC104,"")</f>
        <v>309998.40999999997</v>
      </c>
    </row>
    <row r="130" spans="1:27" x14ac:dyDescent="0.25">
      <c r="A130" s="47" t="str">
        <f t="shared" si="12"/>
        <v>Apr</v>
      </c>
      <c r="B130" s="14">
        <f>'Daily PnL Log'!B105</f>
        <v>44315</v>
      </c>
      <c r="C130" s="13">
        <f>IF('Daily PnL Log'!C105&lt;&gt;"",'Daily PnL Log'!C105,"")</f>
        <v>9981</v>
      </c>
      <c r="D130" s="13">
        <f>IF('Daily PnL Log'!D105&lt;&gt;"",'Daily PnL Log'!D105,"")</f>
        <v>71.900000000000006</v>
      </c>
      <c r="E130" s="13">
        <f>IF('Daily PnL Log'!E105&lt;&gt;"",'Daily PnL Log'!E105,"")</f>
        <v>16998.3</v>
      </c>
      <c r="F130" s="13">
        <f>IF('Daily PnL Log'!F105&lt;&gt;"",'Daily PnL Log'!F105,"")</f>
        <v>28096.2</v>
      </c>
      <c r="G130" s="13">
        <f>IF('Daily PnL Log'!G105&lt;&gt;"",'Daily PnL Log'!G105,"")</f>
        <v>4759.8</v>
      </c>
      <c r="H130" s="13">
        <f>IF('Daily PnL Log'!H105&lt;&gt;"",'Daily PnL Log'!H105,"")</f>
        <v>-4025.9</v>
      </c>
      <c r="I130" s="13">
        <f>IF('Daily PnL Log'!I105&lt;&gt;"",'Daily PnL Log'!I105,"")</f>
        <v>0</v>
      </c>
      <c r="J130" s="13">
        <f>IF('Daily PnL Log'!J105&lt;&gt;"",'Daily PnL Log'!J105,"")</f>
        <v>55881.299999999996</v>
      </c>
      <c r="K130" s="13">
        <f>IF('Daily PnL Log'!K105&lt;&gt;"",'Daily PnL Log'!K105,"")</f>
        <v>-77.3</v>
      </c>
      <c r="L130" s="13">
        <f>IF('Daily PnL Log'!L105&lt;&gt;"",'Daily PnL Log'!L105,"")</f>
        <v>-355.49</v>
      </c>
      <c r="M130" s="13">
        <f>IF('Daily PnL Log'!M105&lt;&gt;"",'Daily PnL Log'!M105,"")</f>
        <v>-432.79</v>
      </c>
      <c r="N130" s="13">
        <f>IF('Daily PnL Log'!N105&lt;&gt;"",'Daily PnL Log'!N105,"")</f>
        <v>55448.509999999995</v>
      </c>
      <c r="O130" s="13">
        <f t="shared" si="13"/>
        <v>835880.4</v>
      </c>
      <c r="P130" s="13">
        <f t="shared" si="14"/>
        <v>13376.400000000029</v>
      </c>
      <c r="Q130" s="13">
        <f t="shared" si="15"/>
        <v>3568.7999999999975</v>
      </c>
      <c r="R130" s="13">
        <f t="shared" si="16"/>
        <v>15827.099999999959</v>
      </c>
      <c r="S130" s="13">
        <f t="shared" si="17"/>
        <v>317781.5999999998</v>
      </c>
      <c r="T130" s="13">
        <f t="shared" si="18"/>
        <v>-21530.700000000012</v>
      </c>
      <c r="U130" s="13">
        <f t="shared" si="19"/>
        <v>0</v>
      </c>
      <c r="V130" s="13">
        <f t="shared" si="20"/>
        <v>1164903.6000000003</v>
      </c>
      <c r="W130" s="13">
        <f>IF('Daily PnL Log'!W105&lt;&gt;"",'Daily PnL Log'!W105,"")</f>
        <v>703643</v>
      </c>
      <c r="X130" s="15">
        <f>IF('Daily PnL Log'!X105&lt;&gt;"",'Daily PnL Log'!X105,"")</f>
        <v>7.8802048766206723E-2</v>
      </c>
      <c r="Y130" s="13">
        <f>IF('Daily PnL Log'!Y105&lt;&gt;"",'Daily PnL Log'!Y105,"")</f>
        <v>-4485.42</v>
      </c>
      <c r="Z130" s="13" t="str">
        <f>IF('Daily PnL Log'!AA105&lt;&gt;"",'Daily PnL Log'!AA105,"")</f>
        <v/>
      </c>
      <c r="AA130" s="13">
        <f>IF('Daily PnL Log'!AC105&lt;&gt;"",'Daily PnL Log'!AC105,"")</f>
        <v>368150.12</v>
      </c>
    </row>
    <row r="131" spans="1:27" x14ac:dyDescent="0.25">
      <c r="A131" s="48" t="str">
        <f t="shared" si="12"/>
        <v>Apr</v>
      </c>
      <c r="B131" s="2">
        <f>'Daily PnL Log'!B106</f>
        <v>44316</v>
      </c>
      <c r="C131" s="11">
        <f>IF('Daily PnL Log'!C106&lt;&gt;"",'Daily PnL Log'!C106,"")</f>
        <v>-2497.6999999999998</v>
      </c>
      <c r="D131" s="11">
        <f>IF('Daily PnL Log'!D106&lt;&gt;"",'Daily PnL Log'!D106,"")</f>
        <v>-7723.6</v>
      </c>
      <c r="E131" s="11">
        <f>IF('Daily PnL Log'!E106&lt;&gt;"",'Daily PnL Log'!E106,"")</f>
        <v>-16164.9</v>
      </c>
      <c r="F131" s="11">
        <f>IF('Daily PnL Log'!F106&lt;&gt;"",'Daily PnL Log'!F106,"")</f>
        <v>-7960.7</v>
      </c>
      <c r="G131" s="11">
        <f>IF('Daily PnL Log'!G106&lt;&gt;"",'Daily PnL Log'!G106,"")</f>
        <v>11761.8</v>
      </c>
      <c r="H131" s="11">
        <f>IF('Daily PnL Log'!H106&lt;&gt;"",'Daily PnL Log'!H106,"")</f>
        <v>625.5</v>
      </c>
      <c r="I131" s="11">
        <f>IF('Daily PnL Log'!I106&lt;&gt;"",'Daily PnL Log'!I106,"")</f>
        <v>0</v>
      </c>
      <c r="J131" s="11">
        <f>IF('Daily PnL Log'!J106&lt;&gt;"",'Daily PnL Log'!J106,"")</f>
        <v>-21959.599999999995</v>
      </c>
      <c r="K131" s="11">
        <f>IF('Daily PnL Log'!K106&lt;&gt;"",'Daily PnL Log'!K106,"")</f>
        <v>-90.2</v>
      </c>
      <c r="L131" s="11">
        <f>IF('Daily PnL Log'!L106&lt;&gt;"",'Daily PnL Log'!L106,"")</f>
        <v>-414.92</v>
      </c>
      <c r="M131" s="11">
        <f>IF('Daily PnL Log'!M106&lt;&gt;"",'Daily PnL Log'!M106,"")</f>
        <v>-505.12</v>
      </c>
      <c r="N131" s="11">
        <f>IF('Daily PnL Log'!N106&lt;&gt;"",'Daily PnL Log'!N106,"")</f>
        <v>-22464.719999999994</v>
      </c>
      <c r="O131" s="11">
        <f t="shared" si="13"/>
        <v>833382.70000000007</v>
      </c>
      <c r="P131" s="11">
        <f t="shared" si="14"/>
        <v>5652.8000000000284</v>
      </c>
      <c r="Q131" s="11">
        <f t="shared" si="15"/>
        <v>-12596.100000000002</v>
      </c>
      <c r="R131" s="11">
        <f t="shared" si="16"/>
        <v>7866.3999999999587</v>
      </c>
      <c r="S131" s="11">
        <f t="shared" si="17"/>
        <v>329543.39999999979</v>
      </c>
      <c r="T131" s="11">
        <f t="shared" si="18"/>
        <v>-20905.200000000012</v>
      </c>
      <c r="U131" s="11">
        <f t="shared" si="19"/>
        <v>0</v>
      </c>
      <c r="V131" s="11">
        <f t="shared" si="20"/>
        <v>1142944.0000000002</v>
      </c>
      <c r="W131" s="11">
        <f>IF('Daily PnL Log'!W106&lt;&gt;"",'Daily PnL Log'!W106,"")</f>
        <v>653959</v>
      </c>
      <c r="X131" s="16">
        <f>IF('Daily PnL Log'!X106&lt;&gt;"",'Daily PnL Log'!X106,"")</f>
        <v>-3.435187832876372E-2</v>
      </c>
      <c r="Y131" s="11" t="str">
        <f>IF('Daily PnL Log'!Y106&lt;&gt;"",'Daily PnL Log'!Y106,"")</f>
        <v/>
      </c>
      <c r="Z131" s="11" t="str">
        <f>IF('Daily PnL Log'!AA106&lt;&gt;"",'Daily PnL Log'!AA106,"")</f>
        <v/>
      </c>
      <c r="AA131" s="11">
        <f>IF('Daily PnL Log'!AC106&lt;&gt;"",'Daily PnL Log'!AC106,"")</f>
        <v>126961.75</v>
      </c>
    </row>
    <row r="132" spans="1:27" x14ac:dyDescent="0.25">
      <c r="A132" s="47" t="str">
        <f t="shared" si="12"/>
        <v>May</v>
      </c>
      <c r="B132" s="14">
        <f>'Daily PnL Log'!B107</f>
        <v>44319</v>
      </c>
      <c r="C132" s="13">
        <f>IF('Daily PnL Log'!C107&lt;&gt;"",'Daily PnL Log'!C107,"")</f>
        <v>-30616.2</v>
      </c>
      <c r="D132" s="13">
        <f>IF('Daily PnL Log'!D107&lt;&gt;"",'Daily PnL Log'!D107,"")</f>
        <v>23332.5</v>
      </c>
      <c r="E132" s="13">
        <f>IF('Daily PnL Log'!E107&lt;&gt;"",'Daily PnL Log'!E107,"")</f>
        <v>-23860.5</v>
      </c>
      <c r="F132" s="13">
        <f>IF('Daily PnL Log'!F107&lt;&gt;"",'Daily PnL Log'!F107,"")</f>
        <v>-25770.7</v>
      </c>
      <c r="G132" s="13">
        <f>IF('Daily PnL Log'!G107&lt;&gt;"",'Daily PnL Log'!G107,"")</f>
        <v>-34042.9</v>
      </c>
      <c r="H132" s="13">
        <f>IF('Daily PnL Log'!H107&lt;&gt;"",'Daily PnL Log'!H107,"")</f>
        <v>-5141.8999999999996</v>
      </c>
      <c r="I132" s="13">
        <f>IF('Daily PnL Log'!I107&lt;&gt;"",'Daily PnL Log'!I107,"")</f>
        <v>0</v>
      </c>
      <c r="J132" s="13">
        <f>IF('Daily PnL Log'!J107&lt;&gt;"",'Daily PnL Log'!J107,"")</f>
        <v>-96099.7</v>
      </c>
      <c r="K132" s="13">
        <f>IF('Daily PnL Log'!K107&lt;&gt;"",'Daily PnL Log'!K107,"")</f>
        <v>-175.1</v>
      </c>
      <c r="L132" s="13">
        <f>IF('Daily PnL Log'!L107&lt;&gt;"",'Daily PnL Log'!L107,"")</f>
        <v>-805.46</v>
      </c>
      <c r="M132" s="13">
        <f>IF('Daily PnL Log'!M107&lt;&gt;"",'Daily PnL Log'!M107,"")</f>
        <v>-980.56000000000006</v>
      </c>
      <c r="N132" s="13">
        <f>IF('Daily PnL Log'!N107&lt;&gt;"",'Daily PnL Log'!N107,"")</f>
        <v>-97080.26</v>
      </c>
      <c r="O132" s="13">
        <f t="shared" si="13"/>
        <v>802766.50000000012</v>
      </c>
      <c r="P132" s="13">
        <f t="shared" si="14"/>
        <v>28985.300000000028</v>
      </c>
      <c r="Q132" s="13">
        <f t="shared" si="15"/>
        <v>-36456.600000000006</v>
      </c>
      <c r="R132" s="13">
        <f t="shared" si="16"/>
        <v>-17904.300000000043</v>
      </c>
      <c r="S132" s="13">
        <f t="shared" si="17"/>
        <v>295500.49999999977</v>
      </c>
      <c r="T132" s="13">
        <f t="shared" si="18"/>
        <v>-26047.100000000013</v>
      </c>
      <c r="U132" s="13">
        <f t="shared" si="19"/>
        <v>0</v>
      </c>
      <c r="V132" s="13">
        <f t="shared" si="20"/>
        <v>1046844.3000000003</v>
      </c>
      <c r="W132" s="13">
        <f>IF('Daily PnL Log'!W107&lt;&gt;"",'Daily PnL Log'!W107,"")</f>
        <v>703872</v>
      </c>
      <c r="X132" s="15">
        <f>IF('Daily PnL Log'!X107&lt;&gt;"",'Daily PnL Log'!X107,"")</f>
        <v>-0.13792317353155117</v>
      </c>
      <c r="Y132" s="13">
        <f>IF('Daily PnL Log'!Y107&lt;&gt;"",'Daily PnL Log'!Y107,"")</f>
        <v>-2418.4</v>
      </c>
      <c r="Z132" s="13" t="str">
        <f>IF('Daily PnL Log'!AA107&lt;&gt;"",'Daily PnL Log'!AA107,"")</f>
        <v/>
      </c>
      <c r="AA132" s="13">
        <f>IF('Daily PnL Log'!AC107&lt;&gt;"",'Daily PnL Log'!AC107,"")</f>
        <v>257455.69</v>
      </c>
    </row>
    <row r="133" spans="1:27" x14ac:dyDescent="0.25">
      <c r="A133" s="48" t="str">
        <f t="shared" si="12"/>
        <v>May</v>
      </c>
      <c r="B133" s="2">
        <f>'Daily PnL Log'!B108</f>
        <v>44320</v>
      </c>
      <c r="C133" s="11">
        <f>IF('Daily PnL Log'!C108&lt;&gt;"",'Daily PnL Log'!C108,"")</f>
        <v>-28547.9</v>
      </c>
      <c r="D133" s="11">
        <f>IF('Daily PnL Log'!D108&lt;&gt;"",'Daily PnL Log'!D108,"")</f>
        <v>4298.3999999999996</v>
      </c>
      <c r="E133" s="11">
        <f>IF('Daily PnL Log'!E108&lt;&gt;"",'Daily PnL Log'!E108,"")</f>
        <v>-11332.2</v>
      </c>
      <c r="F133" s="11">
        <f>IF('Daily PnL Log'!F108&lt;&gt;"",'Daily PnL Log'!F108,"")</f>
        <v>-9557.4</v>
      </c>
      <c r="G133" s="11">
        <f>IF('Daily PnL Log'!G108&lt;&gt;"",'Daily PnL Log'!G108,"")</f>
        <v>-3384.6</v>
      </c>
      <c r="H133" s="11">
        <f>IF('Daily PnL Log'!H108&lt;&gt;"",'Daily PnL Log'!H108,"")</f>
        <v>-2508</v>
      </c>
      <c r="I133" s="11">
        <f>IF('Daily PnL Log'!I108&lt;&gt;"",'Daily PnL Log'!I108,"")</f>
        <v>0</v>
      </c>
      <c r="J133" s="11">
        <f>IF('Daily PnL Log'!J108&lt;&gt;"",'Daily PnL Log'!J108,"")</f>
        <v>-51031.7</v>
      </c>
      <c r="K133" s="11">
        <f>IF('Daily PnL Log'!K108&lt;&gt;"",'Daily PnL Log'!K108,"")</f>
        <v>-147.15</v>
      </c>
      <c r="L133" s="11">
        <f>IF('Daily PnL Log'!L108&lt;&gt;"",'Daily PnL Log'!L108,"")</f>
        <v>-676.89</v>
      </c>
      <c r="M133" s="11">
        <f>IF('Daily PnL Log'!M108&lt;&gt;"",'Daily PnL Log'!M108,"")</f>
        <v>-824.04</v>
      </c>
      <c r="N133" s="11">
        <f>IF('Daily PnL Log'!N108&lt;&gt;"",'Daily PnL Log'!N108,"")</f>
        <v>-51855.74</v>
      </c>
      <c r="O133" s="11">
        <f t="shared" si="13"/>
        <v>774218.60000000009</v>
      </c>
      <c r="P133" s="11">
        <f t="shared" si="14"/>
        <v>33283.700000000026</v>
      </c>
      <c r="Q133" s="11">
        <f t="shared" si="15"/>
        <v>-47788.800000000003</v>
      </c>
      <c r="R133" s="11">
        <f t="shared" si="16"/>
        <v>-27461.700000000041</v>
      </c>
      <c r="S133" s="11">
        <f t="shared" si="17"/>
        <v>292115.89999999979</v>
      </c>
      <c r="T133" s="11">
        <f t="shared" si="18"/>
        <v>-28555.100000000013</v>
      </c>
      <c r="U133" s="11">
        <f t="shared" si="19"/>
        <v>0</v>
      </c>
      <c r="V133" s="11">
        <f t="shared" si="20"/>
        <v>995812.60000000033</v>
      </c>
      <c r="W133" s="11">
        <f>IF('Daily PnL Log'!W108&lt;&gt;"",'Daily PnL Log'!W108,"")</f>
        <v>741932</v>
      </c>
      <c r="X133" s="16">
        <f>IF('Daily PnL Log'!X108&lt;&gt;"",'Daily PnL Log'!X108,"")</f>
        <v>-6.9892847322935256E-2</v>
      </c>
      <c r="Y133" s="11" t="str">
        <f>IF('Daily PnL Log'!Y108&lt;&gt;"",'Daily PnL Log'!Y108,"")</f>
        <v/>
      </c>
      <c r="Z133" s="11" t="str">
        <f>IF('Daily PnL Log'!AA108&lt;&gt;"",'Daily PnL Log'!AA108,"")</f>
        <v/>
      </c>
      <c r="AA133" s="11">
        <f>IF('Daily PnL Log'!AC108&lt;&gt;"",'Daily PnL Log'!AC108,"")</f>
        <v>195239.65</v>
      </c>
    </row>
    <row r="134" spans="1:27" x14ac:dyDescent="0.25">
      <c r="A134" s="47" t="str">
        <f t="shared" si="12"/>
        <v>May</v>
      </c>
      <c r="B134" s="14">
        <f>'Daily PnL Log'!B109</f>
        <v>44321</v>
      </c>
      <c r="C134" s="13">
        <f>IF('Daily PnL Log'!C109&lt;&gt;"",'Daily PnL Log'!C109,"")</f>
        <v>-56517.5</v>
      </c>
      <c r="D134" s="13">
        <f>IF('Daily PnL Log'!D109&lt;&gt;"",'Daily PnL Log'!D109,"")</f>
        <v>14838.8</v>
      </c>
      <c r="E134" s="13">
        <f>IF('Daily PnL Log'!E109&lt;&gt;"",'Daily PnL Log'!E109,"")</f>
        <v>-14726.5</v>
      </c>
      <c r="F134" s="13">
        <f>IF('Daily PnL Log'!F109&lt;&gt;"",'Daily PnL Log'!F109,"")</f>
        <v>-41217.800000000003</v>
      </c>
      <c r="G134" s="13">
        <f>IF('Daily PnL Log'!G109&lt;&gt;"",'Daily PnL Log'!G109,"")</f>
        <v>3934</v>
      </c>
      <c r="H134" s="13">
        <f>IF('Daily PnL Log'!H109&lt;&gt;"",'Daily PnL Log'!H109,"")</f>
        <v>4559.2</v>
      </c>
      <c r="I134" s="13">
        <f>IF('Daily PnL Log'!I109&lt;&gt;"",'Daily PnL Log'!I109,"")</f>
        <v>0</v>
      </c>
      <c r="J134" s="13">
        <f>IF('Daily PnL Log'!J109&lt;&gt;"",'Daily PnL Log'!J109,"")</f>
        <v>-89129.8</v>
      </c>
      <c r="K134" s="13">
        <f>IF('Daily PnL Log'!K109&lt;&gt;"",'Daily PnL Log'!K109,"")</f>
        <v>-108.6</v>
      </c>
      <c r="L134" s="13">
        <f>IF('Daily PnL Log'!L109&lt;&gt;"",'Daily PnL Log'!L109,"")</f>
        <v>-499.56</v>
      </c>
      <c r="M134" s="13">
        <f>IF('Daily PnL Log'!M109&lt;&gt;"",'Daily PnL Log'!M109,"")</f>
        <v>-608.16</v>
      </c>
      <c r="N134" s="13">
        <f>IF('Daily PnL Log'!N109&lt;&gt;"",'Daily PnL Log'!N109,"")</f>
        <v>-89737.96</v>
      </c>
      <c r="O134" s="13">
        <f t="shared" si="13"/>
        <v>717701.10000000009</v>
      </c>
      <c r="P134" s="13">
        <f t="shared" si="14"/>
        <v>48122.500000000029</v>
      </c>
      <c r="Q134" s="13">
        <f t="shared" si="15"/>
        <v>-62515.3</v>
      </c>
      <c r="R134" s="13">
        <f t="shared" si="16"/>
        <v>-68679.500000000044</v>
      </c>
      <c r="S134" s="13">
        <f t="shared" si="17"/>
        <v>296049.89999999979</v>
      </c>
      <c r="T134" s="13">
        <f t="shared" si="18"/>
        <v>-23995.900000000012</v>
      </c>
      <c r="U134" s="13">
        <f t="shared" si="19"/>
        <v>0</v>
      </c>
      <c r="V134" s="13">
        <f t="shared" si="20"/>
        <v>906682.80000000028</v>
      </c>
      <c r="W134" s="13">
        <f>IF('Daily PnL Log'!W109&lt;&gt;"",'Daily PnL Log'!W109,"")</f>
        <v>794831</v>
      </c>
      <c r="X134" s="15">
        <f>IF('Daily PnL Log'!X109&lt;&gt;"",'Daily PnL Log'!X109,"")</f>
        <v>-0.11290193764460622</v>
      </c>
      <c r="Y134" s="13">
        <f>IF('Daily PnL Log'!Y109&lt;&gt;"",'Daily PnL Log'!Y109,"")</f>
        <v>-18029.5</v>
      </c>
      <c r="Z134" s="13" t="str">
        <f>IF('Daily PnL Log'!AA109&lt;&gt;"",'Daily PnL Log'!AA109,"")</f>
        <v/>
      </c>
      <c r="AA134" s="13">
        <f>IF('Daily PnL Log'!AC109&lt;&gt;"",'Daily PnL Log'!AC109,"")</f>
        <v>59829.760000000002</v>
      </c>
    </row>
    <row r="135" spans="1:27" x14ac:dyDescent="0.25">
      <c r="A135" s="48" t="str">
        <f t="shared" si="12"/>
        <v>May</v>
      </c>
      <c r="B135" s="2">
        <f>'Daily PnL Log'!B110</f>
        <v>44322</v>
      </c>
      <c r="C135" s="11">
        <f>IF('Daily PnL Log'!C110&lt;&gt;"",'Daily PnL Log'!C110,"")</f>
        <v>27345.9</v>
      </c>
      <c r="D135" s="11">
        <f>IF('Daily PnL Log'!D110&lt;&gt;"",'Daily PnL Log'!D110,"")</f>
        <v>11882.8</v>
      </c>
      <c r="E135" s="11">
        <f>IF('Daily PnL Log'!E110&lt;&gt;"",'Daily PnL Log'!E110,"")</f>
        <v>-5205.7</v>
      </c>
      <c r="F135" s="11">
        <f>IF('Daily PnL Log'!F110&lt;&gt;"",'Daily PnL Log'!F110,"")</f>
        <v>-24682.2</v>
      </c>
      <c r="G135" s="11">
        <f>IF('Daily PnL Log'!G110&lt;&gt;"",'Daily PnL Log'!G110,"")</f>
        <v>425.4</v>
      </c>
      <c r="H135" s="11">
        <f>IF('Daily PnL Log'!H110&lt;&gt;"",'Daily PnL Log'!H110,"")</f>
        <v>1504.5</v>
      </c>
      <c r="I135" s="11">
        <f>IF('Daily PnL Log'!I110&lt;&gt;"",'Daily PnL Log'!I110,"")</f>
        <v>0</v>
      </c>
      <c r="J135" s="11">
        <f>IF('Daily PnL Log'!J110&lt;&gt;"",'Daily PnL Log'!J110,"")</f>
        <v>11270.699999999999</v>
      </c>
      <c r="K135" s="11">
        <f>IF('Daily PnL Log'!K110&lt;&gt;"",'Daily PnL Log'!K110,"")</f>
        <v>-83.25</v>
      </c>
      <c r="L135" s="11">
        <f>IF('Daily PnL Log'!L110&lt;&gt;"",'Daily PnL Log'!L110,"")</f>
        <v>-382.92</v>
      </c>
      <c r="M135" s="11">
        <f>IF('Daily PnL Log'!M110&lt;&gt;"",'Daily PnL Log'!M110,"")</f>
        <v>-466.17</v>
      </c>
      <c r="N135" s="11">
        <f>IF('Daily PnL Log'!N110&lt;&gt;"",'Daily PnL Log'!N110,"")</f>
        <v>10804.529999999999</v>
      </c>
      <c r="O135" s="11">
        <f t="shared" si="13"/>
        <v>745047.00000000012</v>
      </c>
      <c r="P135" s="11">
        <f t="shared" si="14"/>
        <v>60005.300000000032</v>
      </c>
      <c r="Q135" s="11">
        <f t="shared" si="15"/>
        <v>-67721</v>
      </c>
      <c r="R135" s="11">
        <f t="shared" si="16"/>
        <v>-93361.700000000041</v>
      </c>
      <c r="S135" s="11">
        <f t="shared" si="17"/>
        <v>296475.29999999981</v>
      </c>
      <c r="T135" s="11">
        <f t="shared" si="18"/>
        <v>-22491.400000000012</v>
      </c>
      <c r="U135" s="11">
        <f t="shared" si="19"/>
        <v>0</v>
      </c>
      <c r="V135" s="11">
        <f t="shared" si="20"/>
        <v>917953.50000000023</v>
      </c>
      <c r="W135" s="11">
        <f>IF('Daily PnL Log'!W110&lt;&gt;"",'Daily PnL Log'!W110,"")</f>
        <v>759557</v>
      </c>
      <c r="X135" s="16">
        <f>IF('Daily PnL Log'!X110&lt;&gt;"",'Daily PnL Log'!X110,"")</f>
        <v>1.4224778390561866E-2</v>
      </c>
      <c r="Y135" s="11">
        <f>IF('Daily PnL Log'!Y110&lt;&gt;"",'Daily PnL Log'!Y110,"")</f>
        <v>-125</v>
      </c>
      <c r="Z135" s="11" t="str">
        <f>IF('Daily PnL Log'!AA110&lt;&gt;"",'Daily PnL Log'!AA110,"")</f>
        <v/>
      </c>
      <c r="AA135" s="11">
        <f>IF('Daily PnL Log'!AC110&lt;&gt;"",'Daily PnL Log'!AC110,"")</f>
        <v>103033.34</v>
      </c>
    </row>
    <row r="136" spans="1:27" x14ac:dyDescent="0.25">
      <c r="A136" s="47" t="str">
        <f t="shared" si="12"/>
        <v>May</v>
      </c>
      <c r="B136" s="14">
        <f>'Daily PnL Log'!B111</f>
        <v>44323</v>
      </c>
      <c r="C136" s="13">
        <f>IF('Daily PnL Log'!C111&lt;&gt;"",'Daily PnL Log'!C111,"")</f>
        <v>15716.8</v>
      </c>
      <c r="D136" s="13">
        <f>IF('Daily PnL Log'!D111&lt;&gt;"",'Daily PnL Log'!D111,"")</f>
        <v>-7101.2</v>
      </c>
      <c r="E136" s="13">
        <f>IF('Daily PnL Log'!E111&lt;&gt;"",'Daily PnL Log'!E111,"")</f>
        <v>439.4</v>
      </c>
      <c r="F136" s="13">
        <f>IF('Daily PnL Log'!F111&lt;&gt;"",'Daily PnL Log'!F111,"")</f>
        <v>-17268.400000000001</v>
      </c>
      <c r="G136" s="13">
        <f>IF('Daily PnL Log'!G111&lt;&gt;"",'Daily PnL Log'!G111,"")</f>
        <v>1693.6</v>
      </c>
      <c r="H136" s="13">
        <f>IF('Daily PnL Log'!H111&lt;&gt;"",'Daily PnL Log'!H111,"")</f>
        <v>1585.3</v>
      </c>
      <c r="I136" s="13">
        <f>IF('Daily PnL Log'!I111&lt;&gt;"",'Daily PnL Log'!I111,"")</f>
        <v>0</v>
      </c>
      <c r="J136" s="13">
        <f>IF('Daily PnL Log'!J111&lt;&gt;"",'Daily PnL Log'!J111,"")</f>
        <v>-4934.5000000000027</v>
      </c>
      <c r="K136" s="13">
        <f>IF('Daily PnL Log'!K111&lt;&gt;"",'Daily PnL Log'!K111,"")</f>
        <v>-138.44999999999999</v>
      </c>
      <c r="L136" s="13">
        <f>IF('Daily PnL Log'!L111&lt;&gt;"",'Daily PnL Log'!L111,"")</f>
        <v>-636.78</v>
      </c>
      <c r="M136" s="13">
        <f>IF('Daily PnL Log'!M111&lt;&gt;"",'Daily PnL Log'!M111,"")</f>
        <v>-775.23</v>
      </c>
      <c r="N136" s="13">
        <f>IF('Daily PnL Log'!N111&lt;&gt;"",'Daily PnL Log'!N111,"")</f>
        <v>-5709.7300000000032</v>
      </c>
      <c r="O136" s="13">
        <f t="shared" si="13"/>
        <v>760763.80000000016</v>
      </c>
      <c r="P136" s="13">
        <f t="shared" si="14"/>
        <v>52904.100000000035</v>
      </c>
      <c r="Q136" s="13">
        <f t="shared" si="15"/>
        <v>-67281.600000000006</v>
      </c>
      <c r="R136" s="13">
        <f t="shared" si="16"/>
        <v>-110630.10000000003</v>
      </c>
      <c r="S136" s="13">
        <f t="shared" si="17"/>
        <v>298168.89999999979</v>
      </c>
      <c r="T136" s="13">
        <f t="shared" si="18"/>
        <v>-20906.100000000013</v>
      </c>
      <c r="U136" s="13">
        <f t="shared" si="19"/>
        <v>0</v>
      </c>
      <c r="V136" s="13">
        <f t="shared" si="20"/>
        <v>913019.00000000023</v>
      </c>
      <c r="W136" s="13">
        <f>IF('Daily PnL Log'!W111&lt;&gt;"",'Daily PnL Log'!W111,"")</f>
        <v>647811</v>
      </c>
      <c r="X136" s="15">
        <f>IF('Daily PnL Log'!X111&lt;&gt;"",'Daily PnL Log'!X111,"")</f>
        <v>-8.8138824441079313E-3</v>
      </c>
      <c r="Y136" s="13" t="str">
        <f>IF('Daily PnL Log'!Y111&lt;&gt;"",'Daily PnL Log'!Y111,"")</f>
        <v/>
      </c>
      <c r="Z136" s="13" t="str">
        <f>IF('Daily PnL Log'!AA111&lt;&gt;"",'Daily PnL Log'!AA111,"")</f>
        <v/>
      </c>
      <c r="AA136" s="13">
        <f>IF('Daily PnL Log'!AC111&lt;&gt;"",'Daily PnL Log'!AC111,"")</f>
        <v>76582.36</v>
      </c>
    </row>
    <row r="137" spans="1:27" x14ac:dyDescent="0.25">
      <c r="A137" s="48" t="str">
        <f t="shared" si="12"/>
        <v>May</v>
      </c>
      <c r="B137" s="2">
        <f>'Daily PnL Log'!B112</f>
        <v>44326</v>
      </c>
      <c r="C137" s="11">
        <f>IF('Daily PnL Log'!C112&lt;&gt;"",'Daily PnL Log'!C112,"")</f>
        <v>-24610.1</v>
      </c>
      <c r="D137" s="11">
        <f>IF('Daily PnL Log'!D112&lt;&gt;"",'Daily PnL Log'!D112,"")</f>
        <v>5313.5</v>
      </c>
      <c r="E137" s="11">
        <f>IF('Daily PnL Log'!E112&lt;&gt;"",'Daily PnL Log'!E112,"")</f>
        <v>15728.8</v>
      </c>
      <c r="F137" s="11">
        <f>IF('Daily PnL Log'!F112&lt;&gt;"",'Daily PnL Log'!F112,"")</f>
        <v>-19404.8</v>
      </c>
      <c r="G137" s="11">
        <f>IF('Daily PnL Log'!G112&lt;&gt;"",'Daily PnL Log'!G112,"")</f>
        <v>-60108</v>
      </c>
      <c r="H137" s="11">
        <f>IF('Daily PnL Log'!H112&lt;&gt;"",'Daily PnL Log'!H112,"")</f>
        <v>-4183.3999999999996</v>
      </c>
      <c r="I137" s="11">
        <f>IF('Daily PnL Log'!I112&lt;&gt;"",'Daily PnL Log'!I112,"")</f>
        <v>0</v>
      </c>
      <c r="J137" s="11">
        <f>IF('Daily PnL Log'!J112&lt;&gt;"",'Daily PnL Log'!J112,"")</f>
        <v>-87264</v>
      </c>
      <c r="K137" s="11">
        <f>IF('Daily PnL Log'!K112&lt;&gt;"",'Daily PnL Log'!K112,"")</f>
        <v>-132.75</v>
      </c>
      <c r="L137" s="11">
        <f>IF('Daily PnL Log'!L112&lt;&gt;"",'Daily PnL Log'!L112,"")</f>
        <v>-610.59</v>
      </c>
      <c r="M137" s="11">
        <f>IF('Daily PnL Log'!M112&lt;&gt;"",'Daily PnL Log'!M112,"")</f>
        <v>-743.34</v>
      </c>
      <c r="N137" s="11">
        <f>IF('Daily PnL Log'!N112&lt;&gt;"",'Daily PnL Log'!N112,"")</f>
        <v>-88007.34</v>
      </c>
      <c r="O137" s="11">
        <f t="shared" si="13"/>
        <v>736153.70000000019</v>
      </c>
      <c r="P137" s="11">
        <f t="shared" si="14"/>
        <v>58217.600000000035</v>
      </c>
      <c r="Q137" s="11">
        <f t="shared" si="15"/>
        <v>-51552.800000000003</v>
      </c>
      <c r="R137" s="11">
        <f t="shared" si="16"/>
        <v>-130034.90000000004</v>
      </c>
      <c r="S137" s="11">
        <f t="shared" si="17"/>
        <v>238060.89999999979</v>
      </c>
      <c r="T137" s="11">
        <f t="shared" si="18"/>
        <v>-25089.500000000015</v>
      </c>
      <c r="U137" s="11">
        <f t="shared" si="19"/>
        <v>0</v>
      </c>
      <c r="V137" s="11">
        <f t="shared" si="20"/>
        <v>825755.00000000023</v>
      </c>
      <c r="W137" s="11">
        <f>IF('Daily PnL Log'!W112&lt;&gt;"",'Daily PnL Log'!W112,"")</f>
        <v>678206</v>
      </c>
      <c r="X137" s="16">
        <f>IF('Daily PnL Log'!X112&lt;&gt;"",'Daily PnL Log'!X112,"")</f>
        <v>-0.12976490918688421</v>
      </c>
      <c r="Y137" s="11">
        <f>IF('Daily PnL Log'!Y112&lt;&gt;"",'Daily PnL Log'!Y112,"")</f>
        <v>-487.5</v>
      </c>
      <c r="Z137" s="11" t="str">
        <f>IF('Daily PnL Log'!AA112&lt;&gt;"",'Daily PnL Log'!AA112,"")</f>
        <v/>
      </c>
      <c r="AA137" s="11">
        <f>IF('Daily PnL Log'!AC112&lt;&gt;"",'Daily PnL Log'!AC112,"")</f>
        <v>-41719.230000000003</v>
      </c>
    </row>
    <row r="138" spans="1:27" x14ac:dyDescent="0.25">
      <c r="A138" s="47" t="str">
        <f t="shared" si="12"/>
        <v>May</v>
      </c>
      <c r="B138" s="14">
        <f>'Daily PnL Log'!B113</f>
        <v>44327</v>
      </c>
      <c r="C138" s="13">
        <f>IF('Daily PnL Log'!C113&lt;&gt;"",'Daily PnL Log'!C113,"")</f>
        <v>136216.4</v>
      </c>
      <c r="D138" s="13">
        <f>IF('Daily PnL Log'!D113&lt;&gt;"",'Daily PnL Log'!D113,"")</f>
        <v>8132.9</v>
      </c>
      <c r="E138" s="13">
        <f>IF('Daily PnL Log'!E113&lt;&gt;"",'Daily PnL Log'!E113,"")</f>
        <v>-19722.3</v>
      </c>
      <c r="F138" s="13">
        <f>IF('Daily PnL Log'!F113&lt;&gt;"",'Daily PnL Log'!F113,"")</f>
        <v>-16997.8</v>
      </c>
      <c r="G138" s="13">
        <f>IF('Daily PnL Log'!G113&lt;&gt;"",'Daily PnL Log'!G113,"")</f>
        <v>-22844.3</v>
      </c>
      <c r="H138" s="13">
        <f>IF('Daily PnL Log'!H113&lt;&gt;"",'Daily PnL Log'!H113,"")</f>
        <v>-6912</v>
      </c>
      <c r="I138" s="13">
        <f>IF('Daily PnL Log'!I113&lt;&gt;"",'Daily PnL Log'!I113,"")</f>
        <v>0</v>
      </c>
      <c r="J138" s="13">
        <f>IF('Daily PnL Log'!J113&lt;&gt;"",'Daily PnL Log'!J113,"")</f>
        <v>77872.89999999998</v>
      </c>
      <c r="K138" s="13">
        <f>IF('Daily PnL Log'!K113&lt;&gt;"",'Daily PnL Log'!K113,"")</f>
        <v>-239.8</v>
      </c>
      <c r="L138" s="13">
        <f>IF('Daily PnL Log'!L113&lt;&gt;"",'Daily PnL Log'!L113,"")</f>
        <v>-1103.05</v>
      </c>
      <c r="M138" s="13">
        <f>IF('Daily PnL Log'!M113&lt;&gt;"",'Daily PnL Log'!M113,"")</f>
        <v>-1342.85</v>
      </c>
      <c r="N138" s="13">
        <f>IF('Daily PnL Log'!N113&lt;&gt;"",'Daily PnL Log'!N113,"")</f>
        <v>76530.049999999974</v>
      </c>
      <c r="O138" s="13">
        <f t="shared" si="13"/>
        <v>872370.10000000021</v>
      </c>
      <c r="P138" s="13">
        <f t="shared" si="14"/>
        <v>66350.500000000029</v>
      </c>
      <c r="Q138" s="13">
        <f t="shared" si="15"/>
        <v>-71275.100000000006</v>
      </c>
      <c r="R138" s="13">
        <f t="shared" si="16"/>
        <v>-147032.70000000004</v>
      </c>
      <c r="S138" s="13">
        <f t="shared" si="17"/>
        <v>215216.5999999998</v>
      </c>
      <c r="T138" s="13">
        <f t="shared" si="18"/>
        <v>-32001.500000000015</v>
      </c>
      <c r="U138" s="13">
        <f t="shared" si="19"/>
        <v>0</v>
      </c>
      <c r="V138" s="13">
        <f t="shared" si="20"/>
        <v>903627.90000000026</v>
      </c>
      <c r="W138" s="13">
        <f>IF('Daily PnL Log'!W113&lt;&gt;"",'Daily PnL Log'!W113,"")</f>
        <v>611109</v>
      </c>
      <c r="X138" s="15">
        <f>IF('Daily PnL Log'!X113&lt;&gt;"",'Daily PnL Log'!X113,"")</f>
        <v>0.12523142352673577</v>
      </c>
      <c r="Y138" s="13" t="str">
        <f>IF('Daily PnL Log'!Y113&lt;&gt;"",'Daily PnL Log'!Y113,"")</f>
        <v/>
      </c>
      <c r="Z138" s="13" t="str">
        <f>IF('Daily PnL Log'!AA113&lt;&gt;"",'Daily PnL Log'!AA113,"")</f>
        <v/>
      </c>
      <c r="AA138" s="13">
        <f>IF('Daily PnL Log'!AC113&lt;&gt;"",'Daily PnL Log'!AC113,"")</f>
        <v>44192.17</v>
      </c>
    </row>
    <row r="139" spans="1:27" x14ac:dyDescent="0.25">
      <c r="A139" s="48" t="str">
        <f t="shared" si="12"/>
        <v>May</v>
      </c>
      <c r="B139" s="2">
        <f>'Daily PnL Log'!B114</f>
        <v>44328</v>
      </c>
      <c r="C139" s="11">
        <f>IF('Daily PnL Log'!C114&lt;&gt;"",'Daily PnL Log'!C114,"")</f>
        <v>15152.7</v>
      </c>
      <c r="D139" s="11">
        <f>IF('Daily PnL Log'!D114&lt;&gt;"",'Daily PnL Log'!D114,"")</f>
        <v>10775.8</v>
      </c>
      <c r="E139" s="11">
        <f>IF('Daily PnL Log'!E114&lt;&gt;"",'Daily PnL Log'!E114,"")</f>
        <v>-7498.8</v>
      </c>
      <c r="F139" s="11">
        <f>IF('Daily PnL Log'!F114&lt;&gt;"",'Daily PnL Log'!F114,"")</f>
        <v>42187.3</v>
      </c>
      <c r="G139" s="11">
        <f>IF('Daily PnL Log'!G114&lt;&gt;"",'Daily PnL Log'!G114,"")</f>
        <v>-19730</v>
      </c>
      <c r="H139" s="11">
        <f>IF('Daily PnL Log'!H114&lt;&gt;"",'Daily PnL Log'!H114,"")</f>
        <v>-2242.4</v>
      </c>
      <c r="I139" s="11">
        <f>IF('Daily PnL Log'!I114&lt;&gt;"",'Daily PnL Log'!I114,"")</f>
        <v>0</v>
      </c>
      <c r="J139" s="11">
        <f>IF('Daily PnL Log'!J114&lt;&gt;"",'Daily PnL Log'!J114,"")</f>
        <v>38644.6</v>
      </c>
      <c r="K139" s="11">
        <f>IF('Daily PnL Log'!K114&lt;&gt;"",'Daily PnL Log'!K114,"")</f>
        <v>-172.6</v>
      </c>
      <c r="L139" s="11">
        <f>IF('Daily PnL Log'!L114&lt;&gt;"",'Daily PnL Log'!L114,"")</f>
        <v>-793.96</v>
      </c>
      <c r="M139" s="11">
        <f>IF('Daily PnL Log'!M114&lt;&gt;"",'Daily PnL Log'!M114,"")</f>
        <v>-966.56000000000006</v>
      </c>
      <c r="N139" s="11">
        <f>IF('Daily PnL Log'!N114&lt;&gt;"",'Daily PnL Log'!N114,"")</f>
        <v>37678.04</v>
      </c>
      <c r="O139" s="11">
        <f t="shared" si="13"/>
        <v>887522.80000000016</v>
      </c>
      <c r="P139" s="11">
        <f t="shared" si="14"/>
        <v>77126.300000000032</v>
      </c>
      <c r="Q139" s="11">
        <f t="shared" si="15"/>
        <v>-78773.900000000009</v>
      </c>
      <c r="R139" s="11">
        <f t="shared" si="16"/>
        <v>-104845.40000000004</v>
      </c>
      <c r="S139" s="11">
        <f t="shared" si="17"/>
        <v>195486.5999999998</v>
      </c>
      <c r="T139" s="11">
        <f t="shared" si="18"/>
        <v>-34243.900000000016</v>
      </c>
      <c r="U139" s="11">
        <f t="shared" si="19"/>
        <v>0</v>
      </c>
      <c r="V139" s="11">
        <f t="shared" si="20"/>
        <v>942272.50000000023</v>
      </c>
      <c r="W139" s="11">
        <f>IF('Daily PnL Log'!W114&lt;&gt;"",'Daily PnL Log'!W114,"")</f>
        <v>712977</v>
      </c>
      <c r="X139" s="16">
        <f>IF('Daily PnL Log'!X114&lt;&gt;"",'Daily PnL Log'!X114,"")</f>
        <v>5.2846080588854899E-2</v>
      </c>
      <c r="Y139" s="11">
        <f>IF('Daily PnL Log'!Y114&lt;&gt;"",'Daily PnL Log'!Y114,"")</f>
        <v>-2370</v>
      </c>
      <c r="Z139" s="11" t="str">
        <f>IF('Daily PnL Log'!AA114&lt;&gt;"",'Daily PnL Log'!AA114,"")</f>
        <v/>
      </c>
      <c r="AA139" s="11">
        <f>IF('Daily PnL Log'!AC114&lt;&gt;"",'Daily PnL Log'!AC114,"")</f>
        <v>101637.11</v>
      </c>
    </row>
    <row r="140" spans="1:27" x14ac:dyDescent="0.25">
      <c r="A140" s="47" t="str">
        <f t="shared" si="12"/>
        <v>May</v>
      </c>
      <c r="B140" s="14">
        <f>'Daily PnL Log'!B115</f>
        <v>44329</v>
      </c>
      <c r="C140" s="13">
        <f>IF('Daily PnL Log'!C115&lt;&gt;"",'Daily PnL Log'!C115,"")</f>
        <v>112416.2</v>
      </c>
      <c r="D140" s="13">
        <f>IF('Daily PnL Log'!D115&lt;&gt;"",'Daily PnL Log'!D115,"")</f>
        <v>839.8</v>
      </c>
      <c r="E140" s="13">
        <f>IF('Daily PnL Log'!E115&lt;&gt;"",'Daily PnL Log'!E115,"")</f>
        <v>4228.3999999999996</v>
      </c>
      <c r="F140" s="13">
        <f>IF('Daily PnL Log'!F115&lt;&gt;"",'Daily PnL Log'!F115,"")</f>
        <v>3341.2</v>
      </c>
      <c r="G140" s="13">
        <f>IF('Daily PnL Log'!G115&lt;&gt;"",'Daily PnL Log'!G115,"")</f>
        <v>45765.8</v>
      </c>
      <c r="H140" s="13">
        <f>IF('Daily PnL Log'!H115&lt;&gt;"",'Daily PnL Log'!H115,"")</f>
        <v>-6738.2</v>
      </c>
      <c r="I140" s="13">
        <f>IF('Daily PnL Log'!I115&lt;&gt;"",'Daily PnL Log'!I115,"")</f>
        <v>0</v>
      </c>
      <c r="J140" s="13">
        <f>IF('Daily PnL Log'!J115&lt;&gt;"",'Daily PnL Log'!J115,"")</f>
        <v>159853.19999999998</v>
      </c>
      <c r="K140" s="13">
        <f>IF('Daily PnL Log'!K115&lt;&gt;"",'Daily PnL Log'!K115,"")</f>
        <v>-248.75</v>
      </c>
      <c r="L140" s="13">
        <f>IF('Daily PnL Log'!L115&lt;&gt;"",'Daily PnL Log'!L115,"")</f>
        <v>-1144.25</v>
      </c>
      <c r="M140" s="13">
        <f>IF('Daily PnL Log'!M115&lt;&gt;"",'Daily PnL Log'!M115,"")</f>
        <v>-1393</v>
      </c>
      <c r="N140" s="13">
        <f>IF('Daily PnL Log'!N115&lt;&gt;"",'Daily PnL Log'!N115,"")</f>
        <v>158460.19999999998</v>
      </c>
      <c r="O140" s="13">
        <f t="shared" si="13"/>
        <v>999939.00000000012</v>
      </c>
      <c r="P140" s="13">
        <f t="shared" si="14"/>
        <v>77966.100000000035</v>
      </c>
      <c r="Q140" s="13">
        <f t="shared" si="15"/>
        <v>-74545.500000000015</v>
      </c>
      <c r="R140" s="13">
        <f t="shared" si="16"/>
        <v>-101504.20000000004</v>
      </c>
      <c r="S140" s="13">
        <f t="shared" si="17"/>
        <v>241252.39999999979</v>
      </c>
      <c r="T140" s="13">
        <f t="shared" si="18"/>
        <v>-40982.100000000013</v>
      </c>
      <c r="U140" s="13">
        <f t="shared" si="19"/>
        <v>0</v>
      </c>
      <c r="V140" s="13">
        <f t="shared" si="20"/>
        <v>1102125.7000000002</v>
      </c>
      <c r="W140" s="13">
        <f>IF('Daily PnL Log'!W115&lt;&gt;"",'Daily PnL Log'!W115,"")</f>
        <v>1061246</v>
      </c>
      <c r="X140" s="15">
        <f>IF('Daily PnL Log'!X115&lt;&gt;"",'Daily PnL Log'!X115,"")</f>
        <v>0.14931523887958115</v>
      </c>
      <c r="Y140" s="13" t="str">
        <f>IF('Daily PnL Log'!Y115&lt;&gt;"",'Daily PnL Log'!Y115,"")</f>
        <v/>
      </c>
      <c r="Z140" s="13" t="str">
        <f>IF('Daily PnL Log'!AA115&lt;&gt;"",'Daily PnL Log'!AA115,"")</f>
        <v/>
      </c>
      <c r="AA140" s="13">
        <f>IF('Daily PnL Log'!AC115&lt;&gt;"",'Daily PnL Log'!AC115,"")</f>
        <v>505286.86</v>
      </c>
    </row>
    <row r="141" spans="1:27" x14ac:dyDescent="0.25">
      <c r="A141" s="48" t="str">
        <f t="shared" si="12"/>
        <v>May</v>
      </c>
      <c r="B141" s="2">
        <f>'Daily PnL Log'!B116</f>
        <v>44330</v>
      </c>
      <c r="C141" s="11">
        <f>IF('Daily PnL Log'!C116&lt;&gt;"",'Daily PnL Log'!C116,"")</f>
        <v>48336</v>
      </c>
      <c r="D141" s="11">
        <f>IF('Daily PnL Log'!D116&lt;&gt;"",'Daily PnL Log'!D116,"")</f>
        <v>7074.2</v>
      </c>
      <c r="E141" s="11">
        <f>IF('Daily PnL Log'!E116&lt;&gt;"",'Daily PnL Log'!E116,"")</f>
        <v>5526.1</v>
      </c>
      <c r="F141" s="11">
        <f>IF('Daily PnL Log'!F116&lt;&gt;"",'Daily PnL Log'!F116,"")</f>
        <v>-69317.3</v>
      </c>
      <c r="G141" s="11">
        <f>IF('Daily PnL Log'!G116&lt;&gt;"",'Daily PnL Log'!G116,"")</f>
        <v>18489.099999999999</v>
      </c>
      <c r="H141" s="11">
        <f>IF('Daily PnL Log'!H116&lt;&gt;"",'Daily PnL Log'!H116,"")</f>
        <v>1414.6</v>
      </c>
      <c r="I141" s="11">
        <f>IF('Daily PnL Log'!I116&lt;&gt;"",'Daily PnL Log'!I116,"")</f>
        <v>0</v>
      </c>
      <c r="J141" s="11">
        <f>IF('Daily PnL Log'!J116&lt;&gt;"",'Daily PnL Log'!J116,"")</f>
        <v>11522.699999999992</v>
      </c>
      <c r="K141" s="11">
        <f>IF('Daily PnL Log'!K116&lt;&gt;"",'Daily PnL Log'!K116,"")</f>
        <v>-146.69999999999999</v>
      </c>
      <c r="L141" s="11">
        <f>IF('Daily PnL Log'!L116&lt;&gt;"",'Daily PnL Log'!L116,"")</f>
        <v>-674.82</v>
      </c>
      <c r="M141" s="11">
        <f>IF('Daily PnL Log'!M116&lt;&gt;"",'Daily PnL Log'!M116,"")</f>
        <v>-821.52</v>
      </c>
      <c r="N141" s="11">
        <f>IF('Daily PnL Log'!N116&lt;&gt;"",'Daily PnL Log'!N116,"")</f>
        <v>10701.179999999991</v>
      </c>
      <c r="O141" s="11">
        <f t="shared" si="13"/>
        <v>1048275.0000000001</v>
      </c>
      <c r="P141" s="11">
        <f t="shared" si="14"/>
        <v>85040.300000000032</v>
      </c>
      <c r="Q141" s="11">
        <f t="shared" si="15"/>
        <v>-69019.400000000009</v>
      </c>
      <c r="R141" s="11">
        <f t="shared" si="16"/>
        <v>-170821.50000000006</v>
      </c>
      <c r="S141" s="11">
        <f t="shared" si="17"/>
        <v>259741.4999999998</v>
      </c>
      <c r="T141" s="11">
        <f t="shared" si="18"/>
        <v>-39567.500000000015</v>
      </c>
      <c r="U141" s="11">
        <f t="shared" si="19"/>
        <v>0</v>
      </c>
      <c r="V141" s="11">
        <f t="shared" si="20"/>
        <v>1113648.4000000001</v>
      </c>
      <c r="W141" s="11">
        <f>IF('Daily PnL Log'!W116&lt;&gt;"",'Daily PnL Log'!W116,"")</f>
        <v>1036331</v>
      </c>
      <c r="X141" s="16">
        <f>IF('Daily PnL Log'!X116&lt;&gt;"",'Daily PnL Log'!X116,"")</f>
        <v>1.0326025179213969E-2</v>
      </c>
      <c r="Y141" s="11">
        <f>IF('Daily PnL Log'!Y116&lt;&gt;"",'Daily PnL Log'!Y116,"")</f>
        <v>-4485.42</v>
      </c>
      <c r="Z141" s="11" t="str">
        <f>IF('Daily PnL Log'!AA116&lt;&gt;"",'Daily PnL Log'!AA116,"")</f>
        <v/>
      </c>
      <c r="AA141" s="11">
        <f>IF('Daily PnL Log'!AC116&lt;&gt;"",'Daily PnL Log'!AC116,"")</f>
        <v>252279.59</v>
      </c>
    </row>
    <row r="142" spans="1:27" x14ac:dyDescent="0.25">
      <c r="A142" s="47" t="str">
        <f t="shared" si="12"/>
        <v>May</v>
      </c>
      <c r="B142" s="14">
        <f>'Daily PnL Log'!B117</f>
        <v>44333</v>
      </c>
      <c r="C142" s="13">
        <f>IF('Daily PnL Log'!C117&lt;&gt;"",'Daily PnL Log'!C117,"")</f>
        <v>17262.599999999999</v>
      </c>
      <c r="D142" s="13">
        <f>IF('Daily PnL Log'!D117&lt;&gt;"",'Daily PnL Log'!D117,"")</f>
        <v>18459</v>
      </c>
      <c r="E142" s="13">
        <f>IF('Daily PnL Log'!E117&lt;&gt;"",'Daily PnL Log'!E117,"")</f>
        <v>-21069.7</v>
      </c>
      <c r="F142" s="13">
        <f>IF('Daily PnL Log'!F117&lt;&gt;"",'Daily PnL Log'!F117,"")</f>
        <v>103268.6</v>
      </c>
      <c r="G142" s="13">
        <f>IF('Daily PnL Log'!G117&lt;&gt;"",'Daily PnL Log'!G117,"")</f>
        <v>-10487.7</v>
      </c>
      <c r="H142" s="13">
        <f>IF('Daily PnL Log'!H117&lt;&gt;"",'Daily PnL Log'!H117,"")</f>
        <v>2874.9</v>
      </c>
      <c r="I142" s="13">
        <f>IF('Daily PnL Log'!I117&lt;&gt;"",'Daily PnL Log'!I117,"")</f>
        <v>0</v>
      </c>
      <c r="J142" s="13">
        <f>IF('Daily PnL Log'!J117&lt;&gt;"",'Daily PnL Log'!J117,"")</f>
        <v>110307.7</v>
      </c>
      <c r="K142" s="13">
        <f>IF('Daily PnL Log'!K117&lt;&gt;"",'Daily PnL Log'!K117,"")</f>
        <v>-118.85</v>
      </c>
      <c r="L142" s="13">
        <f>IF('Daily PnL Log'!L117&lt;&gt;"",'Daily PnL Log'!L117,"")</f>
        <v>-546.71</v>
      </c>
      <c r="M142" s="13">
        <f>IF('Daily PnL Log'!M117&lt;&gt;"",'Daily PnL Log'!M117,"")</f>
        <v>-665.56000000000006</v>
      </c>
      <c r="N142" s="13">
        <f>IF('Daily PnL Log'!N117&lt;&gt;"",'Daily PnL Log'!N117,"")</f>
        <v>109642.14</v>
      </c>
      <c r="O142" s="13">
        <f t="shared" si="13"/>
        <v>1065537.6000000001</v>
      </c>
      <c r="P142" s="13">
        <f t="shared" si="14"/>
        <v>103499.30000000003</v>
      </c>
      <c r="Q142" s="13">
        <f t="shared" si="15"/>
        <v>-90089.1</v>
      </c>
      <c r="R142" s="13">
        <f t="shared" si="16"/>
        <v>-67552.900000000052</v>
      </c>
      <c r="S142" s="13">
        <f t="shared" si="17"/>
        <v>249253.79999999978</v>
      </c>
      <c r="T142" s="13">
        <f t="shared" si="18"/>
        <v>-36692.600000000013</v>
      </c>
      <c r="U142" s="13">
        <f t="shared" si="19"/>
        <v>0</v>
      </c>
      <c r="V142" s="13">
        <f t="shared" si="20"/>
        <v>1223956.1000000001</v>
      </c>
      <c r="W142" s="13">
        <f>IF('Daily PnL Log'!W117&lt;&gt;"",'Daily PnL Log'!W117,"")</f>
        <v>977415</v>
      </c>
      <c r="X142" s="15">
        <f>IF('Daily PnL Log'!X117&lt;&gt;"",'Daily PnL Log'!X117,"")</f>
        <v>0.11217562652506867</v>
      </c>
      <c r="Y142" s="13" t="str">
        <f>IF('Daily PnL Log'!Y117&lt;&gt;"",'Daily PnL Log'!Y117,"")</f>
        <v/>
      </c>
      <c r="Z142" s="13" t="str">
        <f>IF('Daily PnL Log'!AA117&lt;&gt;"",'Daily PnL Log'!AA117,"")</f>
        <v/>
      </c>
      <c r="AA142" s="13">
        <f>IF('Daily PnL Log'!AC117&lt;&gt;"",'Daily PnL Log'!AC117,"")</f>
        <v>408052.53</v>
      </c>
    </row>
    <row r="143" spans="1:27" x14ac:dyDescent="0.25">
      <c r="A143" s="48" t="str">
        <f t="shared" si="12"/>
        <v>May</v>
      </c>
      <c r="B143" s="2">
        <f>'Daily PnL Log'!B118</f>
        <v>44334</v>
      </c>
      <c r="C143" s="11">
        <f>IF('Daily PnL Log'!C118&lt;&gt;"",'Daily PnL Log'!C118,"")</f>
        <v>-20562.8</v>
      </c>
      <c r="D143" s="11">
        <f>IF('Daily PnL Log'!D118&lt;&gt;"",'Daily PnL Log'!D118,"")</f>
        <v>13933.1</v>
      </c>
      <c r="E143" s="11">
        <f>IF('Daily PnL Log'!E118&lt;&gt;"",'Daily PnL Log'!E118,"")</f>
        <v>52231.4</v>
      </c>
      <c r="F143" s="11">
        <f>IF('Daily PnL Log'!F118&lt;&gt;"",'Daily PnL Log'!F118,"")</f>
        <v>42500.1</v>
      </c>
      <c r="G143" s="11">
        <f>IF('Daily PnL Log'!G118&lt;&gt;"",'Daily PnL Log'!G118,"")</f>
        <v>23335.4</v>
      </c>
      <c r="H143" s="11">
        <f>IF('Daily PnL Log'!H118&lt;&gt;"",'Daily PnL Log'!H118,"")</f>
        <v>2714.4</v>
      </c>
      <c r="I143" s="11">
        <f>IF('Daily PnL Log'!I118&lt;&gt;"",'Daily PnL Log'!I118,"")</f>
        <v>0</v>
      </c>
      <c r="J143" s="11">
        <f>IF('Daily PnL Log'!J118&lt;&gt;"",'Daily PnL Log'!J118,"")</f>
        <v>114151.6</v>
      </c>
      <c r="K143" s="11">
        <f>IF('Daily PnL Log'!K118&lt;&gt;"",'Daily PnL Log'!K118,"")</f>
        <v>-198</v>
      </c>
      <c r="L143" s="11">
        <f>IF('Daily PnL Log'!L118&lt;&gt;"",'Daily PnL Log'!L118,"")</f>
        <v>-910.8</v>
      </c>
      <c r="M143" s="11">
        <f>IF('Daily PnL Log'!M118&lt;&gt;"",'Daily PnL Log'!M118,"")</f>
        <v>-1108.8</v>
      </c>
      <c r="N143" s="11">
        <f>IF('Daily PnL Log'!N118&lt;&gt;"",'Daily PnL Log'!N118,"")</f>
        <v>113042.8</v>
      </c>
      <c r="O143" s="11">
        <f t="shared" si="13"/>
        <v>1044974.8</v>
      </c>
      <c r="P143" s="11">
        <f t="shared" si="14"/>
        <v>117432.40000000004</v>
      </c>
      <c r="Q143" s="11">
        <f t="shared" si="15"/>
        <v>-37857.700000000004</v>
      </c>
      <c r="R143" s="11">
        <f t="shared" si="16"/>
        <v>-25052.800000000054</v>
      </c>
      <c r="S143" s="11">
        <f t="shared" si="17"/>
        <v>272589.19999999978</v>
      </c>
      <c r="T143" s="11">
        <f t="shared" si="18"/>
        <v>-33978.200000000012</v>
      </c>
      <c r="U143" s="11">
        <f t="shared" si="19"/>
        <v>0</v>
      </c>
      <c r="V143" s="11">
        <f t="shared" si="20"/>
        <v>1338107.7000000002</v>
      </c>
      <c r="W143" s="11">
        <f>IF('Daily PnL Log'!W118&lt;&gt;"",'Daily PnL Log'!W118,"")</f>
        <v>862299</v>
      </c>
      <c r="X143" s="16">
        <f>IF('Daily PnL Log'!X118&lt;&gt;"",'Daily PnL Log'!X118,"")</f>
        <v>0.131094666699138</v>
      </c>
      <c r="Y143" s="11" t="str">
        <f>IF('Daily PnL Log'!Y118&lt;&gt;"",'Daily PnL Log'!Y118,"")</f>
        <v/>
      </c>
      <c r="Z143" s="11" t="str">
        <f>IF('Daily PnL Log'!AA118&lt;&gt;"",'Daily PnL Log'!AA118,"")</f>
        <v/>
      </c>
      <c r="AA143" s="11">
        <f>IF('Daily PnL Log'!AC118&lt;&gt;"",'Daily PnL Log'!AC118,"")</f>
        <v>563622.23</v>
      </c>
    </row>
    <row r="144" spans="1:27" ht="15.75" thickBot="1" x14ac:dyDescent="0.3">
      <c r="A144" s="47" t="str">
        <f t="shared" si="12"/>
        <v>May</v>
      </c>
      <c r="B144" s="14">
        <f>'Daily PnL Log'!B119</f>
        <v>44335</v>
      </c>
      <c r="C144" s="13">
        <f>IF('Daily PnL Log'!C119&lt;&gt;"",'Daily PnL Log'!C119,"")</f>
        <v>109344.8</v>
      </c>
      <c r="D144" s="13">
        <f>IF('Daily PnL Log'!D119&lt;&gt;"",'Daily PnL Log'!D119,"")</f>
        <v>-33432.5</v>
      </c>
      <c r="E144" s="13">
        <f>IF('Daily PnL Log'!E119&lt;&gt;"",'Daily PnL Log'!E119,"")</f>
        <v>1488.5</v>
      </c>
      <c r="F144" s="13">
        <f>IF('Daily PnL Log'!F119&lt;&gt;"",'Daily PnL Log'!F119,"")</f>
        <v>-14800.6</v>
      </c>
      <c r="G144" s="13">
        <f>IF('Daily PnL Log'!G119&lt;&gt;"",'Daily PnL Log'!G119,"")</f>
        <v>15135.8</v>
      </c>
      <c r="H144" s="13">
        <f>IF('Daily PnL Log'!H119&lt;&gt;"",'Daily PnL Log'!H119,"")</f>
        <v>819.2</v>
      </c>
      <c r="I144" s="13">
        <f>IF('Daily PnL Log'!I119&lt;&gt;"",'Daily PnL Log'!I119,"")</f>
        <v>0</v>
      </c>
      <c r="J144" s="13">
        <f>IF('Daily PnL Log'!J119&lt;&gt;"",'Daily PnL Log'!J119,"")</f>
        <v>78555.199999999997</v>
      </c>
      <c r="K144" s="13">
        <f>IF('Daily PnL Log'!K119&lt;&gt;"",'Daily PnL Log'!K119,"")</f>
        <v>-271.2</v>
      </c>
      <c r="L144" s="13">
        <f>IF('Daily PnL Log'!L119&lt;&gt;"",'Daily PnL Log'!L119,"")</f>
        <v>-1247.28</v>
      </c>
      <c r="M144" s="13">
        <f>IF('Daily PnL Log'!M119&lt;&gt;"",'Daily PnL Log'!M119,"")</f>
        <v>-1518.48</v>
      </c>
      <c r="N144" s="13">
        <f>IF('Daily PnL Log'!N119&lt;&gt;"",'Daily PnL Log'!N119,"")</f>
        <v>77036.72</v>
      </c>
      <c r="O144" s="13">
        <f t="shared" si="13"/>
        <v>1154319.6000000001</v>
      </c>
      <c r="P144" s="13">
        <f t="shared" si="14"/>
        <v>83999.900000000038</v>
      </c>
      <c r="Q144" s="13">
        <f t="shared" si="15"/>
        <v>-36369.200000000004</v>
      </c>
      <c r="R144" s="13">
        <f t="shared" si="16"/>
        <v>-39853.400000000052</v>
      </c>
      <c r="S144" s="13">
        <f t="shared" si="17"/>
        <v>287724.99999999977</v>
      </c>
      <c r="T144" s="13">
        <f t="shared" si="18"/>
        <v>-33159.000000000015</v>
      </c>
      <c r="U144" s="13">
        <f t="shared" si="19"/>
        <v>0</v>
      </c>
      <c r="V144" s="13">
        <f t="shared" si="20"/>
        <v>1416662.9000000001</v>
      </c>
      <c r="W144" s="13">
        <f>IF('Daily PnL Log'!W119&lt;&gt;"",'Daily PnL Log'!W119,"")</f>
        <v>1019520</v>
      </c>
      <c r="X144" s="52">
        <f>IF('Daily PnL Log'!X119&lt;&gt;"",'Daily PnL Log'!X119,"")</f>
        <v>7.5561754551161334E-2</v>
      </c>
      <c r="Y144" s="13" t="str">
        <f>IF('Daily PnL Log'!Y119&lt;&gt;"",'Daily PnL Log'!Y119,"")</f>
        <v/>
      </c>
      <c r="Z144" s="13" t="str">
        <f>IF('Daily PnL Log'!AA119&lt;&gt;"",'Daily PnL Log'!AA119,"")</f>
        <v/>
      </c>
      <c r="AA144" s="13">
        <f>IF('Daily PnL Log'!AC119&lt;&gt;"",'Daily PnL Log'!AC119,"")</f>
        <v>594870.5</v>
      </c>
    </row>
    <row r="145" spans="1:27" x14ac:dyDescent="0.25">
      <c r="A145" s="48" t="str">
        <f t="shared" si="12"/>
        <v>May</v>
      </c>
      <c r="B145" s="2">
        <f>'Daily PnL Log'!B120</f>
        <v>44336</v>
      </c>
      <c r="C145" s="11">
        <f>IF('Daily PnL Log'!C120&lt;&gt;"",'Daily PnL Log'!C120,"")</f>
        <v>67.2</v>
      </c>
      <c r="D145" s="11">
        <f>IF('Daily PnL Log'!D120&lt;&gt;"",'Daily PnL Log'!D120,"")</f>
        <v>12155.1</v>
      </c>
      <c r="E145" s="11">
        <f>IF('Daily PnL Log'!E120&lt;&gt;"",'Daily PnL Log'!E120,"")</f>
        <v>11544.6</v>
      </c>
      <c r="F145" s="11">
        <f>IF('Daily PnL Log'!F120&lt;&gt;"",'Daily PnL Log'!F120,"")</f>
        <v>-74909.5</v>
      </c>
      <c r="G145" s="11">
        <f>IF('Daily PnL Log'!G120&lt;&gt;"",'Daily PnL Log'!G120,"")</f>
        <v>20654.2</v>
      </c>
      <c r="H145" s="11">
        <f>IF('Daily PnL Log'!H120&lt;&gt;"",'Daily PnL Log'!H120,"")</f>
        <v>2153.8000000000002</v>
      </c>
      <c r="I145" s="11">
        <f>IF('Daily PnL Log'!I120&lt;&gt;"",'Daily PnL Log'!I120,"")</f>
        <v>0</v>
      </c>
      <c r="J145" s="11">
        <f>IF('Daily PnL Log'!J120&lt;&gt;"",'Daily PnL Log'!J120,"")</f>
        <v>-28334.6</v>
      </c>
      <c r="K145" s="11">
        <f>IF('Daily PnL Log'!K120&lt;&gt;"",'Daily PnL Log'!K120,"")</f>
        <v>-152.35</v>
      </c>
      <c r="L145" s="11">
        <f>IF('Daily PnL Log'!L120&lt;&gt;"",'Daily PnL Log'!L120,"")</f>
        <v>-700.81</v>
      </c>
      <c r="M145" s="11">
        <f>IF('Daily PnL Log'!M120&lt;&gt;"",'Daily PnL Log'!M120,"")</f>
        <v>-853.16</v>
      </c>
      <c r="N145" s="11">
        <f>IF('Daily PnL Log'!N120&lt;&gt;"",'Daily PnL Log'!N120,"")</f>
        <v>-29187.759999999998</v>
      </c>
      <c r="O145" s="11">
        <f t="shared" si="13"/>
        <v>1154386.8</v>
      </c>
      <c r="P145" s="11">
        <f t="shared" si="14"/>
        <v>96155.000000000044</v>
      </c>
      <c r="Q145" s="11">
        <f t="shared" si="15"/>
        <v>-24824.600000000006</v>
      </c>
      <c r="R145" s="11">
        <f t="shared" si="16"/>
        <v>-114762.90000000005</v>
      </c>
      <c r="S145" s="11">
        <f t="shared" si="17"/>
        <v>308379.19999999978</v>
      </c>
      <c r="T145" s="11">
        <f t="shared" si="18"/>
        <v>-31005.200000000015</v>
      </c>
      <c r="U145" s="11">
        <f t="shared" si="19"/>
        <v>0</v>
      </c>
      <c r="V145" s="11">
        <f t="shared" si="20"/>
        <v>1388328.3</v>
      </c>
      <c r="W145" s="11">
        <f>IF('Daily PnL Log'!W120&lt;&gt;"",'Daily PnL Log'!W120,"")</f>
        <v>1136439</v>
      </c>
      <c r="X145" s="15">
        <f>IF('Daily PnL Log'!X120&lt;&gt;"",'Daily PnL Log'!X120,"")</f>
        <v>-2.5683525468590922E-2</v>
      </c>
      <c r="Y145" s="11" t="str">
        <f>IF('Daily PnL Log'!Y120&lt;&gt;"",'Daily PnL Log'!Y120,"")</f>
        <v/>
      </c>
      <c r="Z145" s="11" t="str">
        <f>IF('Daily PnL Log'!AA120&lt;&gt;"",'Daily PnL Log'!AA120,"")</f>
        <v/>
      </c>
      <c r="AA145" s="11">
        <f>IF('Daily PnL Log'!AC120&lt;&gt;"",'Daily PnL Log'!AC120,"")</f>
        <v>573771.34</v>
      </c>
    </row>
    <row r="146" spans="1:27" x14ac:dyDescent="0.25">
      <c r="A146" s="47" t="str">
        <f t="shared" si="12"/>
        <v>May</v>
      </c>
      <c r="B146" s="14">
        <f>'Daily PnL Log'!B121</f>
        <v>44337</v>
      </c>
      <c r="C146" s="13">
        <f>IF('Daily PnL Log'!C121&lt;&gt;"",'Daily PnL Log'!C121,"")</f>
        <v>-2768.1</v>
      </c>
      <c r="D146" s="13">
        <f>IF('Daily PnL Log'!D121&lt;&gt;"",'Daily PnL Log'!D121,"")</f>
        <v>11412.1</v>
      </c>
      <c r="E146" s="13">
        <f>IF('Daily PnL Log'!E121&lt;&gt;"",'Daily PnL Log'!E121,"")</f>
        <v>-32788.1</v>
      </c>
      <c r="F146" s="13">
        <f>IF('Daily PnL Log'!F121&lt;&gt;"",'Daily PnL Log'!F121,"")</f>
        <v>-22203.5</v>
      </c>
      <c r="G146" s="13">
        <f>IF('Daily PnL Log'!G121&lt;&gt;"",'Daily PnL Log'!G121,"")</f>
        <v>9081.2999999999993</v>
      </c>
      <c r="H146" s="13">
        <f>IF('Daily PnL Log'!H121&lt;&gt;"",'Daily PnL Log'!H121,"")</f>
        <v>6611.2</v>
      </c>
      <c r="I146" s="13">
        <f>IF('Daily PnL Log'!I121&lt;&gt;"",'Daily PnL Log'!I121,"")</f>
        <v>0</v>
      </c>
      <c r="J146" s="13">
        <f>IF('Daily PnL Log'!J121&lt;&gt;"",'Daily PnL Log'!J121,"")</f>
        <v>-30655.100000000002</v>
      </c>
      <c r="K146" s="13">
        <f>IF('Daily PnL Log'!K121&lt;&gt;"",'Daily PnL Log'!K121,"")</f>
        <v>-511.85</v>
      </c>
      <c r="L146" s="13">
        <f>IF('Daily PnL Log'!L121&lt;&gt;"",'Daily PnL Log'!L121,"")</f>
        <v>-1575.83</v>
      </c>
      <c r="M146" s="13">
        <f>IF('Daily PnL Log'!M121&lt;&gt;"",'Daily PnL Log'!M121,"")</f>
        <v>-2087.6799999999998</v>
      </c>
      <c r="N146" s="13">
        <f>IF('Daily PnL Log'!N121&lt;&gt;"",'Daily PnL Log'!N121,"")</f>
        <v>-32742.780000000002</v>
      </c>
      <c r="O146" s="13">
        <f t="shared" si="13"/>
        <v>1151618.7</v>
      </c>
      <c r="P146" s="13">
        <f t="shared" si="14"/>
        <v>107567.10000000005</v>
      </c>
      <c r="Q146" s="13">
        <f t="shared" si="15"/>
        <v>-57612.700000000004</v>
      </c>
      <c r="R146" s="13">
        <f t="shared" si="16"/>
        <v>-136966.40000000005</v>
      </c>
      <c r="S146" s="13">
        <f t="shared" si="17"/>
        <v>317460.49999999977</v>
      </c>
      <c r="T146" s="13">
        <f t="shared" si="18"/>
        <v>-24394.000000000015</v>
      </c>
      <c r="U146" s="13">
        <f t="shared" si="19"/>
        <v>0</v>
      </c>
      <c r="V146" s="13">
        <f t="shared" si="20"/>
        <v>1357673.2</v>
      </c>
      <c r="W146" s="13">
        <f>IF('Daily PnL Log'!W121&lt;&gt;"",'Daily PnL Log'!W121,"")</f>
        <v>1400140</v>
      </c>
      <c r="X146" s="16">
        <f>IF('Daily PnL Log'!X121&lt;&gt;"",'Daily PnL Log'!X121,"")</f>
        <v>-2.3385361463853616E-2</v>
      </c>
      <c r="Y146" s="13">
        <f>IF('Daily PnL Log'!Y121&lt;&gt;"",'Daily PnL Log'!Y121,"")</f>
        <v>957</v>
      </c>
      <c r="Z146" s="13" t="str">
        <f>IF('Daily PnL Log'!AA121&lt;&gt;"",'Daily PnL Log'!AA121,"")</f>
        <v/>
      </c>
      <c r="AA146" s="13">
        <f>IF('Daily PnL Log'!AC121&lt;&gt;"",'Daily PnL Log'!AC121,"")</f>
        <v>521696.16</v>
      </c>
    </row>
    <row r="147" spans="1:27" x14ac:dyDescent="0.25">
      <c r="A147" s="48" t="str">
        <f t="shared" si="12"/>
        <v>May</v>
      </c>
      <c r="B147" s="2">
        <f>'Daily PnL Log'!B122</f>
        <v>44340</v>
      </c>
      <c r="C147" s="11">
        <f>IF('Daily PnL Log'!C122&lt;&gt;"",'Daily PnL Log'!C122,"")</f>
        <v>-38773.4</v>
      </c>
      <c r="D147" s="11">
        <f>IF('Daily PnL Log'!D122&lt;&gt;"",'Daily PnL Log'!D122,"")</f>
        <v>-40452.800000000003</v>
      </c>
      <c r="E147" s="11">
        <f>IF('Daily PnL Log'!E122&lt;&gt;"",'Daily PnL Log'!E122,"")</f>
        <v>23605.9</v>
      </c>
      <c r="F147" s="11">
        <f>IF('Daily PnL Log'!F122&lt;&gt;"",'Daily PnL Log'!F122,"")</f>
        <v>-29848.5</v>
      </c>
      <c r="G147" s="11">
        <f>IF('Daily PnL Log'!G122&lt;&gt;"",'Daily PnL Log'!G122,"")</f>
        <v>1926.3</v>
      </c>
      <c r="H147" s="11">
        <f>IF('Daily PnL Log'!H122&lt;&gt;"",'Daily PnL Log'!H122,"")</f>
        <v>-803.5</v>
      </c>
      <c r="I147" s="11">
        <f>IF('Daily PnL Log'!I122&lt;&gt;"",'Daily PnL Log'!I122,"")</f>
        <v>0</v>
      </c>
      <c r="J147" s="11">
        <f>IF('Daily PnL Log'!J122&lt;&gt;"",'Daily PnL Log'!J122,"")</f>
        <v>-84346.000000000015</v>
      </c>
      <c r="K147" s="11">
        <f>IF('Daily PnL Log'!K122&lt;&gt;"",'Daily PnL Log'!K122,"")</f>
        <v>-120.25</v>
      </c>
      <c r="L147" s="11">
        <f>IF('Daily PnL Log'!L122&lt;&gt;"",'Daily PnL Log'!L122,"")</f>
        <v>-553.09</v>
      </c>
      <c r="M147" s="11">
        <f>IF('Daily PnL Log'!M122&lt;&gt;"",'Daily PnL Log'!M122,"")</f>
        <v>-673.34</v>
      </c>
      <c r="N147" s="11">
        <f>IF('Daily PnL Log'!N122&lt;&gt;"",'Daily PnL Log'!N122,"")</f>
        <v>-85019.340000000011</v>
      </c>
      <c r="O147" s="11">
        <f t="shared" si="13"/>
        <v>1112845.3</v>
      </c>
      <c r="P147" s="11">
        <f t="shared" si="14"/>
        <v>67114.300000000047</v>
      </c>
      <c r="Q147" s="11">
        <f t="shared" si="15"/>
        <v>-34006.800000000003</v>
      </c>
      <c r="R147" s="11">
        <f t="shared" si="16"/>
        <v>-166814.90000000005</v>
      </c>
      <c r="S147" s="11">
        <f t="shared" si="17"/>
        <v>319386.79999999976</v>
      </c>
      <c r="T147" s="11">
        <f t="shared" si="18"/>
        <v>-25197.500000000015</v>
      </c>
      <c r="U147" s="11">
        <f t="shared" si="19"/>
        <v>0</v>
      </c>
      <c r="V147" s="11">
        <f t="shared" si="20"/>
        <v>1273327.2</v>
      </c>
      <c r="W147" s="11">
        <f>IF('Daily PnL Log'!W122&lt;&gt;"",'Daily PnL Log'!W122,"")</f>
        <v>1444852</v>
      </c>
      <c r="X147" s="15">
        <f>IF('Daily PnL Log'!X122&lt;&gt;"",'Daily PnL Log'!X122,"")</f>
        <v>-5.8842940314994208E-2</v>
      </c>
      <c r="Y147" s="11" t="str">
        <f>IF('Daily PnL Log'!Y122&lt;&gt;"",'Daily PnL Log'!Y122,"")</f>
        <v/>
      </c>
      <c r="Z147" s="11" t="str">
        <f>IF('Daily PnL Log'!AA122&lt;&gt;"",'Daily PnL Log'!AA122,"")</f>
        <v/>
      </c>
      <c r="AA147" s="11">
        <f>IF('Daily PnL Log'!AC122&lt;&gt;"",'Daily PnL Log'!AC122,"")</f>
        <v>436444.07</v>
      </c>
    </row>
    <row r="148" spans="1:27" x14ac:dyDescent="0.25">
      <c r="A148" s="47" t="str">
        <f t="shared" si="12"/>
        <v>May</v>
      </c>
      <c r="B148" s="14">
        <f>'Daily PnL Log'!B123</f>
        <v>44341</v>
      </c>
      <c r="C148" s="13">
        <f>IF('Daily PnL Log'!C123&lt;&gt;"",'Daily PnL Log'!C123,"")</f>
        <v>41242.400000000001</v>
      </c>
      <c r="D148" s="13">
        <f>IF('Daily PnL Log'!D123&lt;&gt;"",'Daily PnL Log'!D123,"")</f>
        <v>20135.8</v>
      </c>
      <c r="E148" s="13">
        <f>IF('Daily PnL Log'!E123&lt;&gt;"",'Daily PnL Log'!E123,"")</f>
        <v>27078</v>
      </c>
      <c r="F148" s="13">
        <f>IF('Daily PnL Log'!F123&lt;&gt;"",'Daily PnL Log'!F123,"")</f>
        <v>86656.3</v>
      </c>
      <c r="G148" s="13">
        <f>IF('Daily PnL Log'!G123&lt;&gt;"",'Daily PnL Log'!G123,"")</f>
        <v>10710.6</v>
      </c>
      <c r="H148" s="13">
        <f>IF('Daily PnL Log'!H123&lt;&gt;"",'Daily PnL Log'!H123,"")</f>
        <v>-6031.1</v>
      </c>
      <c r="I148" s="13">
        <f>IF('Daily PnL Log'!I123&lt;&gt;"",'Daily PnL Log'!I123,"")</f>
        <v>0</v>
      </c>
      <c r="J148" s="13">
        <f>IF('Daily PnL Log'!J123&lt;&gt;"",'Daily PnL Log'!J123,"")</f>
        <v>179792</v>
      </c>
      <c r="K148" s="13">
        <f>IF('Daily PnL Log'!K123&lt;&gt;"",'Daily PnL Log'!K123,"")</f>
        <v>-284</v>
      </c>
      <c r="L148" s="13">
        <f>IF('Daily PnL Log'!L123&lt;&gt;"",'Daily PnL Log'!L123,"")</f>
        <v>-1306.3699999999999</v>
      </c>
      <c r="M148" s="13">
        <f>IF('Daily PnL Log'!M123&lt;&gt;"",'Daily PnL Log'!M123,"")</f>
        <v>-1590.37</v>
      </c>
      <c r="N148" s="13">
        <f>IF('Daily PnL Log'!N123&lt;&gt;"",'Daily PnL Log'!N123,"")</f>
        <v>178201.63</v>
      </c>
      <c r="O148" s="13">
        <f t="shared" si="13"/>
        <v>1154087.7</v>
      </c>
      <c r="P148" s="13">
        <f t="shared" si="14"/>
        <v>87250.100000000049</v>
      </c>
      <c r="Q148" s="13">
        <f t="shared" si="15"/>
        <v>-6928.8000000000029</v>
      </c>
      <c r="R148" s="13">
        <f t="shared" si="16"/>
        <v>-80158.600000000049</v>
      </c>
      <c r="S148" s="13">
        <f t="shared" si="17"/>
        <v>330097.39999999973</v>
      </c>
      <c r="T148" s="13">
        <f t="shared" si="18"/>
        <v>-31228.600000000013</v>
      </c>
      <c r="U148" s="13">
        <f t="shared" si="19"/>
        <v>0</v>
      </c>
      <c r="V148" s="13">
        <f t="shared" si="20"/>
        <v>1453119.2</v>
      </c>
      <c r="W148" s="13">
        <f>IF('Daily PnL Log'!W123&lt;&gt;"",'Daily PnL Log'!W123,"")</f>
        <v>1741410</v>
      </c>
      <c r="X148" s="16">
        <f>IF('Daily PnL Log'!X123&lt;&gt;"",'Daily PnL Log'!X123,"")</f>
        <v>0.10233180583550112</v>
      </c>
      <c r="Y148" s="13" t="str">
        <f>IF('Daily PnL Log'!Y123&lt;&gt;"",'Daily PnL Log'!Y123,"")</f>
        <v/>
      </c>
      <c r="Z148" s="13" t="str">
        <f>IF('Daily PnL Log'!AA123&lt;&gt;"",'Daily PnL Log'!AA123,"")</f>
        <v/>
      </c>
      <c r="AA148" s="13">
        <f>IF('Daily PnL Log'!AC123&lt;&gt;"",'Daily PnL Log'!AC123,"")</f>
        <v>632295.94999999995</v>
      </c>
    </row>
    <row r="149" spans="1:27" x14ac:dyDescent="0.25">
      <c r="A149" s="48" t="str">
        <f t="shared" si="12"/>
        <v>May</v>
      </c>
      <c r="B149" s="2">
        <f>'Daily PnL Log'!B124</f>
        <v>44342</v>
      </c>
      <c r="C149" s="11">
        <f>IF('Daily PnL Log'!C124&lt;&gt;"",'Daily PnL Log'!C124,"")</f>
        <v>-20731.400000000001</v>
      </c>
      <c r="D149" s="11">
        <f>IF('Daily PnL Log'!D124&lt;&gt;"",'Daily PnL Log'!D124,"")</f>
        <v>-1375.7</v>
      </c>
      <c r="E149" s="11">
        <f>IF('Daily PnL Log'!E124&lt;&gt;"",'Daily PnL Log'!E124,"")</f>
        <v>-14535.4</v>
      </c>
      <c r="F149" s="11">
        <f>IF('Daily PnL Log'!F124&lt;&gt;"",'Daily PnL Log'!F124,"")</f>
        <v>11244.3</v>
      </c>
      <c r="G149" s="11">
        <f>IF('Daily PnL Log'!G124&lt;&gt;"",'Daily PnL Log'!G124,"")</f>
        <v>19877.2</v>
      </c>
      <c r="H149" s="11">
        <f>IF('Daily PnL Log'!H124&lt;&gt;"",'Daily PnL Log'!H124,"")</f>
        <v>1571.7</v>
      </c>
      <c r="I149" s="11">
        <f>IF('Daily PnL Log'!I124&lt;&gt;"",'Daily PnL Log'!I124,"")</f>
        <v>0</v>
      </c>
      <c r="J149" s="11">
        <f>IF('Daily PnL Log'!J124&lt;&gt;"",'Daily PnL Log'!J124,"")</f>
        <v>-3949.3</v>
      </c>
      <c r="K149" s="11">
        <f>IF('Daily PnL Log'!K124&lt;&gt;"",'Daily PnL Log'!K124,"")</f>
        <v>-117.8</v>
      </c>
      <c r="L149" s="11">
        <f>IF('Daily PnL Log'!L124&lt;&gt;"",'Daily PnL Log'!L124,"")</f>
        <v>-541.73</v>
      </c>
      <c r="M149" s="11">
        <f>IF('Daily PnL Log'!M124&lt;&gt;"",'Daily PnL Log'!M124,"")</f>
        <v>-659.53</v>
      </c>
      <c r="N149" s="11">
        <f>IF('Daily PnL Log'!N124&lt;&gt;"",'Daily PnL Log'!N124,"")</f>
        <v>-4608.83</v>
      </c>
      <c r="O149" s="11">
        <f t="shared" si="13"/>
        <v>1133356.3</v>
      </c>
      <c r="P149" s="11">
        <f t="shared" si="14"/>
        <v>85874.400000000052</v>
      </c>
      <c r="Q149" s="11">
        <f t="shared" si="15"/>
        <v>-21464.200000000004</v>
      </c>
      <c r="R149" s="11">
        <f t="shared" si="16"/>
        <v>-68914.300000000047</v>
      </c>
      <c r="S149" s="11">
        <f t="shared" si="17"/>
        <v>349974.59999999974</v>
      </c>
      <c r="T149" s="11">
        <f t="shared" si="18"/>
        <v>-29656.900000000012</v>
      </c>
      <c r="U149" s="11">
        <f t="shared" si="19"/>
        <v>0</v>
      </c>
      <c r="V149" s="11">
        <f t="shared" si="20"/>
        <v>1449169.9</v>
      </c>
      <c r="W149" s="11">
        <f>IF('Daily PnL Log'!W124&lt;&gt;"",'Daily PnL Log'!W124,"")</f>
        <v>1520511</v>
      </c>
      <c r="X149" s="15">
        <f>IF('Daily PnL Log'!X124&lt;&gt;"",'Daily PnL Log'!X124,"")</f>
        <v>-3.0311059900257216E-3</v>
      </c>
      <c r="Y149" s="11" t="str">
        <f>IF('Daily PnL Log'!Y124&lt;&gt;"",'Daily PnL Log'!Y124,"")</f>
        <v/>
      </c>
      <c r="Z149" s="11" t="str">
        <f>IF('Daily PnL Log'!AA124&lt;&gt;"",'Daily PnL Log'!AA124,"")</f>
        <v/>
      </c>
      <c r="AA149" s="11">
        <f>IF('Daily PnL Log'!AC124&lt;&gt;"",'Daily PnL Log'!AC124,"")</f>
        <v>599852.42000000004</v>
      </c>
    </row>
    <row r="150" spans="1:27" x14ac:dyDescent="0.25">
      <c r="A150" s="47" t="str">
        <f t="shared" si="12"/>
        <v>May</v>
      </c>
      <c r="B150" s="14">
        <f>'Daily PnL Log'!B125</f>
        <v>44343</v>
      </c>
      <c r="C150" s="13">
        <f>IF('Daily PnL Log'!C125&lt;&gt;"",'Daily PnL Log'!C125,"")</f>
        <v>19441.599999999999</v>
      </c>
      <c r="D150" s="13">
        <f>IF('Daily PnL Log'!D125&lt;&gt;"",'Daily PnL Log'!D125,"")</f>
        <v>47835.6</v>
      </c>
      <c r="E150" s="13">
        <f>IF('Daily PnL Log'!E125&lt;&gt;"",'Daily PnL Log'!E125,"")</f>
        <v>-6027.5</v>
      </c>
      <c r="F150" s="13">
        <f>IF('Daily PnL Log'!F125&lt;&gt;"",'Daily PnL Log'!F125,"")</f>
        <v>-25269.599999999999</v>
      </c>
      <c r="G150" s="13">
        <f>IF('Daily PnL Log'!G125&lt;&gt;"",'Daily PnL Log'!G125,"")</f>
        <v>-97355.9</v>
      </c>
      <c r="H150" s="13">
        <f>IF('Daily PnL Log'!H125&lt;&gt;"",'Daily PnL Log'!H125,"")</f>
        <v>12539</v>
      </c>
      <c r="I150" s="13">
        <f>IF('Daily PnL Log'!I125&lt;&gt;"",'Daily PnL Log'!I125,"")</f>
        <v>0</v>
      </c>
      <c r="J150" s="13">
        <f>IF('Daily PnL Log'!J125&lt;&gt;"",'Daily PnL Log'!J125,"")</f>
        <v>-48836.799999999996</v>
      </c>
      <c r="K150" s="13">
        <f>IF('Daily PnL Log'!K125&lt;&gt;"",'Daily PnL Log'!K125,"")</f>
        <v>-150.5</v>
      </c>
      <c r="L150" s="13">
        <f>IF('Daily PnL Log'!L125&lt;&gt;"",'Daily PnL Log'!L125,"")</f>
        <v>-690.8</v>
      </c>
      <c r="M150" s="13">
        <f>IF('Daily PnL Log'!M125&lt;&gt;"",'Daily PnL Log'!M125,"")</f>
        <v>-841.3</v>
      </c>
      <c r="N150" s="13">
        <f>IF('Daily PnL Log'!N125&lt;&gt;"",'Daily PnL Log'!N125,"")</f>
        <v>-49678.1</v>
      </c>
      <c r="O150" s="13">
        <f t="shared" si="13"/>
        <v>1152797.9000000001</v>
      </c>
      <c r="P150" s="13">
        <f t="shared" si="14"/>
        <v>133710.00000000006</v>
      </c>
      <c r="Q150" s="13">
        <f t="shared" si="15"/>
        <v>-27491.700000000004</v>
      </c>
      <c r="R150" s="13">
        <f t="shared" si="16"/>
        <v>-94183.900000000052</v>
      </c>
      <c r="S150" s="13">
        <f t="shared" si="17"/>
        <v>252618.69999999975</v>
      </c>
      <c r="T150" s="13">
        <f t="shared" si="18"/>
        <v>-17117.900000000012</v>
      </c>
      <c r="U150" s="13">
        <f t="shared" si="19"/>
        <v>0</v>
      </c>
      <c r="V150" s="13">
        <f t="shared" si="20"/>
        <v>1400333.0999999999</v>
      </c>
      <c r="W150" s="13">
        <f>IF('Daily PnL Log'!W125&lt;&gt;"",'Daily PnL Log'!W125,"")</f>
        <v>971366</v>
      </c>
      <c r="X150" s="16">
        <f>IF('Daily PnL Log'!X125&lt;&gt;"",'Daily PnL Log'!X125,"")</f>
        <v>-5.1142514767862989E-2</v>
      </c>
      <c r="Y150" s="13" t="str">
        <f>IF('Daily PnL Log'!Y125&lt;&gt;"",'Daily PnL Log'!Y125,"")</f>
        <v/>
      </c>
      <c r="Z150" s="13" t="str">
        <f>IF('Daily PnL Log'!AA125&lt;&gt;"",'Daily PnL Log'!AA125,"")</f>
        <v/>
      </c>
      <c r="AA150" s="13">
        <f>IF('Daily PnL Log'!AC125&lt;&gt;"",'Daily PnL Log'!AC125,"")</f>
        <v>377375.87</v>
      </c>
    </row>
    <row r="151" spans="1:27" x14ac:dyDescent="0.25">
      <c r="A151" s="48" t="str">
        <f t="shared" si="12"/>
        <v>May</v>
      </c>
      <c r="B151" s="2">
        <f>'Daily PnL Log'!B126</f>
        <v>44344</v>
      </c>
      <c r="C151" s="11">
        <f>IF('Daily PnL Log'!C126&lt;&gt;"",'Daily PnL Log'!C126,"")</f>
        <v>-26251.599999999999</v>
      </c>
      <c r="D151" s="11">
        <f>IF('Daily PnL Log'!D126&lt;&gt;"",'Daily PnL Log'!D126,"")</f>
        <v>-11419.6</v>
      </c>
      <c r="E151" s="11">
        <f>IF('Daily PnL Log'!E126&lt;&gt;"",'Daily PnL Log'!E126,"")</f>
        <v>2334.3000000000002</v>
      </c>
      <c r="F151" s="11">
        <f>IF('Daily PnL Log'!F126&lt;&gt;"",'Daily PnL Log'!F126,"")</f>
        <v>7969.5</v>
      </c>
      <c r="G151" s="11">
        <f>IF('Daily PnL Log'!G126&lt;&gt;"",'Daily PnL Log'!G126,"")</f>
        <v>17474</v>
      </c>
      <c r="H151" s="11">
        <f>IF('Daily PnL Log'!H126&lt;&gt;"",'Daily PnL Log'!H126,"")</f>
        <v>6053.7</v>
      </c>
      <c r="I151" s="11">
        <f>IF('Daily PnL Log'!I126&lt;&gt;"",'Daily PnL Log'!I126,"")</f>
        <v>0</v>
      </c>
      <c r="J151" s="11">
        <f>IF('Daily PnL Log'!J126&lt;&gt;"",'Daily PnL Log'!J126,"")</f>
        <v>-3839.6999999999944</v>
      </c>
      <c r="K151" s="11">
        <f>IF('Daily PnL Log'!K126&lt;&gt;"",'Daily PnL Log'!K126,"")</f>
        <v>-85.65</v>
      </c>
      <c r="L151" s="11">
        <f>IF('Daily PnL Log'!L126&lt;&gt;"",'Daily PnL Log'!L126,"")</f>
        <v>-393.39</v>
      </c>
      <c r="M151" s="11">
        <f>IF('Daily PnL Log'!M126&lt;&gt;"",'Daily PnL Log'!M126,"")</f>
        <v>-479.03999999999996</v>
      </c>
      <c r="N151" s="11">
        <f>IF('Daily PnL Log'!N126&lt;&gt;"",'Daily PnL Log'!N126,"")</f>
        <v>-4318.7399999999943</v>
      </c>
      <c r="O151" s="11">
        <f t="shared" si="13"/>
        <v>1126546.3</v>
      </c>
      <c r="P151" s="11">
        <f t="shared" si="14"/>
        <v>122290.40000000005</v>
      </c>
      <c r="Q151" s="11">
        <f t="shared" si="15"/>
        <v>-25157.400000000005</v>
      </c>
      <c r="R151" s="11">
        <f t="shared" si="16"/>
        <v>-86214.400000000052</v>
      </c>
      <c r="S151" s="11">
        <f t="shared" si="17"/>
        <v>270092.69999999972</v>
      </c>
      <c r="T151" s="11">
        <f t="shared" si="18"/>
        <v>-11064.200000000012</v>
      </c>
      <c r="U151" s="11">
        <f t="shared" si="19"/>
        <v>0</v>
      </c>
      <c r="V151" s="11">
        <f t="shared" si="20"/>
        <v>1396493.4</v>
      </c>
      <c r="W151" s="11">
        <f>IF('Daily PnL Log'!W126&lt;&gt;"",'Daily PnL Log'!W126,"")</f>
        <v>1149350</v>
      </c>
      <c r="X151" s="15">
        <f>IF('Daily PnL Log'!X126&lt;&gt;"",'Daily PnL Log'!X126,"")</f>
        <v>-3.7575499195197236E-3</v>
      </c>
      <c r="Y151" s="11">
        <f>IF('Daily PnL Log'!Y126&lt;&gt;"",'Daily PnL Log'!Y126,"")</f>
        <v>-4486.45</v>
      </c>
      <c r="Z151" s="11" t="str">
        <f>IF('Daily PnL Log'!AA126&lt;&gt;"",'Daily PnL Log'!AA126,"")</f>
        <v/>
      </c>
      <c r="AA151" s="11">
        <f>IF('Daily PnL Log'!AC126&lt;&gt;"",'Daily PnL Log'!AC126,"")</f>
        <v>540855.32999999996</v>
      </c>
    </row>
    <row r="152" spans="1:27" x14ac:dyDescent="0.25">
      <c r="A152" s="47" t="str">
        <f t="shared" si="12"/>
        <v>Jun</v>
      </c>
      <c r="B152" s="14">
        <f>'Daily PnL Log'!B127</f>
        <v>44348</v>
      </c>
      <c r="C152" s="13">
        <f>IF('Daily PnL Log'!C127&lt;&gt;"",'Daily PnL Log'!C127,"")</f>
        <v>1540.9</v>
      </c>
      <c r="D152" s="13">
        <f>IF('Daily PnL Log'!D127&lt;&gt;"",'Daily PnL Log'!D127,"")</f>
        <v>5004.7</v>
      </c>
      <c r="E152" s="13">
        <f>IF('Daily PnL Log'!E127&lt;&gt;"",'Daily PnL Log'!E127,"")</f>
        <v>42534</v>
      </c>
      <c r="F152" s="13">
        <f>IF('Daily PnL Log'!F127&lt;&gt;"",'Daily PnL Log'!F127,"")</f>
        <v>21483</v>
      </c>
      <c r="G152" s="13">
        <f>IF('Daily PnL Log'!G127&lt;&gt;"",'Daily PnL Log'!G127,"")</f>
        <v>-48721.1</v>
      </c>
      <c r="H152" s="13">
        <f>IF('Daily PnL Log'!H127&lt;&gt;"",'Daily PnL Log'!H127,"")</f>
        <v>22891.599999999999</v>
      </c>
      <c r="I152" s="13">
        <f>IF('Daily PnL Log'!I127&lt;&gt;"",'Daily PnL Log'!I127,"")</f>
        <v>0</v>
      </c>
      <c r="J152" s="13">
        <f>IF('Daily PnL Log'!J127&lt;&gt;"",'Daily PnL Log'!J127,"")</f>
        <v>44733.100000000006</v>
      </c>
      <c r="K152" s="13">
        <f>IF('Daily PnL Log'!K127&lt;&gt;"",'Daily PnL Log'!K127,"")</f>
        <v>-192.35</v>
      </c>
      <c r="L152" s="13">
        <f>IF('Daily PnL Log'!L127&lt;&gt;"",'Daily PnL Log'!L127,"")</f>
        <v>-884.81</v>
      </c>
      <c r="M152" s="13">
        <f>IF('Daily PnL Log'!M127&lt;&gt;"",'Daily PnL Log'!M127,"")</f>
        <v>-1077.1599999999999</v>
      </c>
      <c r="N152" s="13">
        <f>IF('Daily PnL Log'!N127&lt;&gt;"",'Daily PnL Log'!N127,"")</f>
        <v>43655.94</v>
      </c>
      <c r="O152" s="13">
        <f t="shared" si="13"/>
        <v>1128087.2</v>
      </c>
      <c r="P152" s="13">
        <f t="shared" si="14"/>
        <v>127295.10000000005</v>
      </c>
      <c r="Q152" s="13">
        <f t="shared" si="15"/>
        <v>17376.599999999995</v>
      </c>
      <c r="R152" s="13">
        <f t="shared" si="16"/>
        <v>-64731.400000000052</v>
      </c>
      <c r="S152" s="13">
        <f t="shared" si="17"/>
        <v>221371.59999999971</v>
      </c>
      <c r="T152" s="13">
        <f t="shared" si="18"/>
        <v>11827.399999999987</v>
      </c>
      <c r="U152" s="13">
        <f t="shared" si="19"/>
        <v>0</v>
      </c>
      <c r="V152" s="13">
        <f t="shared" si="20"/>
        <v>1441226.5</v>
      </c>
      <c r="W152" s="13">
        <f>IF('Daily PnL Log'!W127&lt;&gt;"",'Daily PnL Log'!W127,"")</f>
        <v>942729</v>
      </c>
      <c r="X152" s="16">
        <f>IF('Daily PnL Log'!X127&lt;&gt;"",'Daily PnL Log'!X127,"")</f>
        <v>4.6308048230191287E-2</v>
      </c>
      <c r="Y152" s="13">
        <f>IF('Daily PnL Log'!Y127&lt;&gt;"",'Daily PnL Log'!Y127,"")</f>
        <v>-745.08</v>
      </c>
      <c r="Z152" s="13" t="str">
        <f>IF('Daily PnL Log'!AA127&lt;&gt;"",'Daily PnL Log'!AA127,"")</f>
        <v/>
      </c>
      <c r="AA152" s="13">
        <f>IF('Daily PnL Log'!AC127&lt;&gt;"",'Daily PnL Log'!AC127,"")</f>
        <v>554833.15</v>
      </c>
    </row>
    <row r="153" spans="1:27" x14ac:dyDescent="0.25">
      <c r="A153" s="48" t="str">
        <f t="shared" si="12"/>
        <v>Jun</v>
      </c>
      <c r="B153" s="2">
        <f>'Daily PnL Log'!B128</f>
        <v>44349</v>
      </c>
      <c r="C153" s="11">
        <f>IF('Daily PnL Log'!C128&lt;&gt;"",'Daily PnL Log'!C128,"")</f>
        <v>-10414.5</v>
      </c>
      <c r="D153" s="11">
        <f>IF('Daily PnL Log'!D128&lt;&gt;"",'Daily PnL Log'!D128,"")</f>
        <v>8958.7999999999993</v>
      </c>
      <c r="E153" s="11">
        <f>IF('Daily PnL Log'!E128&lt;&gt;"",'Daily PnL Log'!E128,"")</f>
        <v>8011.5</v>
      </c>
      <c r="F153" s="11">
        <f>IF('Daily PnL Log'!F128&lt;&gt;"",'Daily PnL Log'!F128,"")</f>
        <v>10289.200000000001</v>
      </c>
      <c r="G153" s="11">
        <f>IF('Daily PnL Log'!G128&lt;&gt;"",'Daily PnL Log'!G128,"")</f>
        <v>35411.300000000003</v>
      </c>
      <c r="H153" s="11">
        <f>IF('Daily PnL Log'!H128&lt;&gt;"",'Daily PnL Log'!H128,"")</f>
        <v>-8159.9</v>
      </c>
      <c r="I153" s="11">
        <f>IF('Daily PnL Log'!I128&lt;&gt;"",'Daily PnL Log'!I128,"")</f>
        <v>0</v>
      </c>
      <c r="J153" s="11">
        <f>IF('Daily PnL Log'!J128&lt;&gt;"",'Daily PnL Log'!J128,"")</f>
        <v>44096.4</v>
      </c>
      <c r="K153" s="11">
        <f>IF('Daily PnL Log'!K128&lt;&gt;"",'Daily PnL Log'!K128,"")</f>
        <v>-89.6</v>
      </c>
      <c r="L153" s="11">
        <f>IF('Daily PnL Log'!L128&lt;&gt;"",'Daily PnL Log'!L128,"")</f>
        <v>-412.16</v>
      </c>
      <c r="M153" s="11">
        <f>IF('Daily PnL Log'!M128&lt;&gt;"",'Daily PnL Log'!M128,"")</f>
        <v>-501.76</v>
      </c>
      <c r="N153" s="11">
        <f>IF('Daily PnL Log'!N128&lt;&gt;"",'Daily PnL Log'!N128,"")</f>
        <v>43594.64</v>
      </c>
      <c r="O153" s="11">
        <f t="shared" si="13"/>
        <v>1117672.7</v>
      </c>
      <c r="P153" s="11">
        <f t="shared" si="14"/>
        <v>136253.90000000005</v>
      </c>
      <c r="Q153" s="11">
        <f t="shared" si="15"/>
        <v>25388.099999999995</v>
      </c>
      <c r="R153" s="11">
        <f t="shared" si="16"/>
        <v>-54442.200000000055</v>
      </c>
      <c r="S153" s="11">
        <f t="shared" si="17"/>
        <v>256782.89999999973</v>
      </c>
      <c r="T153" s="11">
        <f t="shared" si="18"/>
        <v>3667.4999999999873</v>
      </c>
      <c r="U153" s="11">
        <f t="shared" si="19"/>
        <v>0</v>
      </c>
      <c r="V153" s="11">
        <f t="shared" si="20"/>
        <v>1485322.9</v>
      </c>
      <c r="W153" s="11">
        <f>IF('Daily PnL Log'!W128&lt;&gt;"",'Daily PnL Log'!W128,"")</f>
        <v>901169</v>
      </c>
      <c r="X153" s="15">
        <f>IF('Daily PnL Log'!X128&lt;&gt;"",'Daily PnL Log'!X128,"")</f>
        <v>4.8375654289040122E-2</v>
      </c>
      <c r="Y153" s="11">
        <f>IF('Daily PnL Log'!Y128&lt;&gt;"",'Daily PnL Log'!Y128,"")</f>
        <v>-125</v>
      </c>
      <c r="Z153" s="11" t="str">
        <f>IF('Daily PnL Log'!AA128&lt;&gt;"",'Daily PnL Log'!AA128,"")</f>
        <v/>
      </c>
      <c r="AA153" s="11">
        <f>IF('Daily PnL Log'!AC128&lt;&gt;"",'Daily PnL Log'!AC128,"")</f>
        <v>554833.15</v>
      </c>
    </row>
    <row r="154" spans="1:27" x14ac:dyDescent="0.25">
      <c r="A154" s="47" t="str">
        <f t="shared" si="12"/>
        <v>Jun</v>
      </c>
      <c r="B154" s="14">
        <f>'Daily PnL Log'!B129</f>
        <v>44350</v>
      </c>
      <c r="C154" s="13">
        <f>IF('Daily PnL Log'!C129&lt;&gt;"",'Daily PnL Log'!C129,"")</f>
        <v>5476.8</v>
      </c>
      <c r="D154" s="13">
        <f>IF('Daily PnL Log'!D129&lt;&gt;"",'Daily PnL Log'!D129,"")</f>
        <v>19873.2</v>
      </c>
      <c r="E154" s="13">
        <f>IF('Daily PnL Log'!E129&lt;&gt;"",'Daily PnL Log'!E129,"")</f>
        <v>-7247.96</v>
      </c>
      <c r="F154" s="13">
        <f>IF('Daily PnL Log'!F129&lt;&gt;"",'Daily PnL Log'!F129,"")</f>
        <v>19628.5</v>
      </c>
      <c r="G154" s="13">
        <f>IF('Daily PnL Log'!G129&lt;&gt;"",'Daily PnL Log'!G129,"")</f>
        <v>26759</v>
      </c>
      <c r="H154" s="13">
        <f>IF('Daily PnL Log'!H129&lt;&gt;"",'Daily PnL Log'!H129,"")</f>
        <v>-12128.8</v>
      </c>
      <c r="I154" s="13">
        <f>IF('Daily PnL Log'!I129&lt;&gt;"",'Daily PnL Log'!I129,"")</f>
        <v>0</v>
      </c>
      <c r="J154" s="13">
        <f>IF('Daily PnL Log'!J129&lt;&gt;"",'Daily PnL Log'!J129,"")</f>
        <v>52360.740000000005</v>
      </c>
      <c r="K154" s="13">
        <f>IF('Daily PnL Log'!K129&lt;&gt;"",'Daily PnL Log'!K129,"")</f>
        <v>-163.95</v>
      </c>
      <c r="L154" s="13">
        <f>IF('Daily PnL Log'!L129&lt;&gt;"",'Daily PnL Log'!L129,"")</f>
        <v>-754.17</v>
      </c>
      <c r="M154" s="13">
        <f>IF('Daily PnL Log'!M129&lt;&gt;"",'Daily PnL Log'!M129,"")</f>
        <v>-918.11999999999989</v>
      </c>
      <c r="N154" s="13">
        <f>IF('Daily PnL Log'!N129&lt;&gt;"",'Daily PnL Log'!N129,"")</f>
        <v>51442.62</v>
      </c>
      <c r="O154" s="13">
        <f t="shared" si="13"/>
        <v>1123149.5</v>
      </c>
      <c r="P154" s="13">
        <f t="shared" si="14"/>
        <v>156127.10000000006</v>
      </c>
      <c r="Q154" s="13">
        <f t="shared" si="15"/>
        <v>18140.139999999996</v>
      </c>
      <c r="R154" s="13">
        <f t="shared" si="16"/>
        <v>-34813.700000000055</v>
      </c>
      <c r="S154" s="13">
        <f t="shared" si="17"/>
        <v>283541.89999999973</v>
      </c>
      <c r="T154" s="13">
        <f t="shared" si="18"/>
        <v>-8461.300000000012</v>
      </c>
      <c r="U154" s="13">
        <f t="shared" si="19"/>
        <v>0</v>
      </c>
      <c r="V154" s="13">
        <f t="shared" si="20"/>
        <v>1537683.64</v>
      </c>
      <c r="W154" s="13">
        <f>IF('Daily PnL Log'!W129&lt;&gt;"",'Daily PnL Log'!W129,"")</f>
        <v>1097634</v>
      </c>
      <c r="X154" s="16">
        <f>IF('Daily PnL Log'!X129&lt;&gt;"",'Daily PnL Log'!X129,"")</f>
        <v>4.6866824460612556E-2</v>
      </c>
      <c r="Y154" s="13" t="str">
        <f>IF('Daily PnL Log'!Y129&lt;&gt;"",'Daily PnL Log'!Y129,"")</f>
        <v/>
      </c>
      <c r="Z154" s="13">
        <f>IF('Daily PnL Log'!AA129&lt;&gt;"",'Daily PnL Log'!AA129,"")</f>
        <v>-350000</v>
      </c>
      <c r="AA154" s="13">
        <f>IF('Daily PnL Log'!AC129&lt;&gt;"",'Daily PnL Log'!AC129,"")</f>
        <v>314406.27</v>
      </c>
    </row>
    <row r="155" spans="1:27" x14ac:dyDescent="0.25">
      <c r="A155" s="48" t="str">
        <f t="shared" si="12"/>
        <v>Jun</v>
      </c>
      <c r="B155" s="2">
        <f>'Daily PnL Log'!B130</f>
        <v>44351</v>
      </c>
      <c r="C155" s="11">
        <f>IF('Daily PnL Log'!C130&lt;&gt;"",'Daily PnL Log'!C130,"")</f>
        <v>-27092.7</v>
      </c>
      <c r="D155" s="11">
        <f>IF('Daily PnL Log'!D130&lt;&gt;"",'Daily PnL Log'!D130,"")</f>
        <v>2778.8</v>
      </c>
      <c r="E155" s="11">
        <f>IF('Daily PnL Log'!E130&lt;&gt;"",'Daily PnL Log'!E130,"")</f>
        <v>13825.6</v>
      </c>
      <c r="F155" s="11">
        <f>IF('Daily PnL Log'!F130&lt;&gt;"",'Daily PnL Log'!F130,"")</f>
        <v>-61874.7</v>
      </c>
      <c r="G155" s="11">
        <f>IF('Daily PnL Log'!G130&lt;&gt;"",'Daily PnL Log'!G130,"")</f>
        <v>33941.9</v>
      </c>
      <c r="H155" s="11">
        <f>IF('Daily PnL Log'!H130&lt;&gt;"",'Daily PnL Log'!H130,"")</f>
        <v>2971.8</v>
      </c>
      <c r="I155" s="11">
        <f>IF('Daily PnL Log'!I130&lt;&gt;"",'Daily PnL Log'!I130,"")</f>
        <v>0</v>
      </c>
      <c r="J155" s="11">
        <f>IF('Daily PnL Log'!J130&lt;&gt;"",'Daily PnL Log'!J130,"")</f>
        <v>-35449.299999999996</v>
      </c>
      <c r="K155" s="11">
        <f>IF('Daily PnL Log'!K130&lt;&gt;"",'Daily PnL Log'!K130,"")</f>
        <v>-117.85</v>
      </c>
      <c r="L155" s="11">
        <f>IF('Daily PnL Log'!L130&lt;&gt;"",'Daily PnL Log'!L130,"")</f>
        <v>-541.21</v>
      </c>
      <c r="M155" s="11">
        <f>IF('Daily PnL Log'!M130&lt;&gt;"",'Daily PnL Log'!M130,"")</f>
        <v>-659.06000000000006</v>
      </c>
      <c r="N155" s="11">
        <f>IF('Daily PnL Log'!N130&lt;&gt;"",'Daily PnL Log'!N130,"")</f>
        <v>-36108.359999999993</v>
      </c>
      <c r="O155" s="11">
        <f t="shared" si="13"/>
        <v>1096056.8</v>
      </c>
      <c r="P155" s="11">
        <f t="shared" si="14"/>
        <v>158905.90000000005</v>
      </c>
      <c r="Q155" s="11">
        <f t="shared" si="15"/>
        <v>31965.739999999998</v>
      </c>
      <c r="R155" s="11">
        <f t="shared" si="16"/>
        <v>-96688.400000000052</v>
      </c>
      <c r="S155" s="11">
        <f t="shared" si="17"/>
        <v>317483.79999999976</v>
      </c>
      <c r="T155" s="11">
        <f t="shared" si="18"/>
        <v>-5489.5000000000118</v>
      </c>
      <c r="U155" s="11">
        <f t="shared" si="19"/>
        <v>0</v>
      </c>
      <c r="V155" s="11">
        <f t="shared" si="20"/>
        <v>1502234.3399999999</v>
      </c>
      <c r="W155" s="11">
        <f>IF('Daily PnL Log'!W130&lt;&gt;"",'Daily PnL Log'!W130,"")</f>
        <v>1006890</v>
      </c>
      <c r="X155" s="15">
        <f>IF('Daily PnL Log'!X130&lt;&gt;"",'Daily PnL Log'!X130,"")</f>
        <v>-3.5861275809671356E-2</v>
      </c>
      <c r="Y155" s="11" t="str">
        <f>IF('Daily PnL Log'!Y130&lt;&gt;"",'Daily PnL Log'!Y130,"")</f>
        <v/>
      </c>
      <c r="Z155" s="11" t="str">
        <f>IF('Daily PnL Log'!AA130&lt;&gt;"",'Daily PnL Log'!AA130,"")</f>
        <v/>
      </c>
      <c r="AA155" s="11">
        <f>IF('Daily PnL Log'!AC130&lt;&gt;"",'Daily PnL Log'!AC130,"")</f>
        <v>260501.71</v>
      </c>
    </row>
    <row r="156" spans="1:27" x14ac:dyDescent="0.25">
      <c r="A156" s="47" t="str">
        <f t="shared" si="12"/>
        <v>Jun</v>
      </c>
      <c r="B156" s="14">
        <f>'Daily PnL Log'!B131</f>
        <v>44354</v>
      </c>
      <c r="C156" s="13">
        <f>IF('Daily PnL Log'!C131&lt;&gt;"",'Daily PnL Log'!C131,"")</f>
        <v>23762.9</v>
      </c>
      <c r="D156" s="13">
        <f>IF('Daily PnL Log'!D131&lt;&gt;"",'Daily PnL Log'!D131,"")</f>
        <v>9770.7999999999993</v>
      </c>
      <c r="E156" s="13">
        <f>IF('Daily PnL Log'!E131&lt;&gt;"",'Daily PnL Log'!E131,"")</f>
        <v>-21254.7</v>
      </c>
      <c r="F156" s="13">
        <f>IF('Daily PnL Log'!F131&lt;&gt;"",'Daily PnL Log'!F131,"")</f>
        <v>-151564.1</v>
      </c>
      <c r="G156" s="13">
        <f>IF('Daily PnL Log'!G131&lt;&gt;"",'Daily PnL Log'!G131,"")</f>
        <v>-35626.300000000003</v>
      </c>
      <c r="H156" s="13">
        <f>IF('Daily PnL Log'!H131&lt;&gt;"",'Daily PnL Log'!H131,"")</f>
        <v>-8377.6</v>
      </c>
      <c r="I156" s="13">
        <f>IF('Daily PnL Log'!I131&lt;&gt;"",'Daily PnL Log'!I131,"")</f>
        <v>0</v>
      </c>
      <c r="J156" s="13">
        <f>IF('Daily PnL Log'!J131&lt;&gt;"",'Daily PnL Log'!J131,"")</f>
        <v>-183289.00000000003</v>
      </c>
      <c r="K156" s="13">
        <f>IF('Daily PnL Log'!K131&lt;&gt;"",'Daily PnL Log'!K131,"")</f>
        <v>-105.85</v>
      </c>
      <c r="L156" s="13">
        <f>IF('Daily PnL Log'!L131&lt;&gt;"",'Daily PnL Log'!L131,"")</f>
        <v>-486.91</v>
      </c>
      <c r="M156" s="13">
        <f>IF('Daily PnL Log'!M131&lt;&gt;"",'Daily PnL Log'!M131,"")</f>
        <v>-592.76</v>
      </c>
      <c r="N156" s="13">
        <f>IF('Daily PnL Log'!N131&lt;&gt;"",'Daily PnL Log'!N131,"")</f>
        <v>-183881.76000000004</v>
      </c>
      <c r="O156" s="13">
        <f t="shared" si="13"/>
        <v>1119819.7</v>
      </c>
      <c r="P156" s="13">
        <f t="shared" si="14"/>
        <v>168676.70000000004</v>
      </c>
      <c r="Q156" s="13">
        <f t="shared" si="15"/>
        <v>10711.039999999997</v>
      </c>
      <c r="R156" s="13">
        <f t="shared" si="16"/>
        <v>-248252.50000000006</v>
      </c>
      <c r="S156" s="13">
        <f t="shared" si="17"/>
        <v>281857.49999999977</v>
      </c>
      <c r="T156" s="13">
        <f t="shared" si="18"/>
        <v>-13867.100000000013</v>
      </c>
      <c r="U156" s="13">
        <f t="shared" si="19"/>
        <v>0</v>
      </c>
      <c r="V156" s="13">
        <f t="shared" si="20"/>
        <v>1318945.3399999999</v>
      </c>
      <c r="W156" s="13">
        <f>IF('Daily PnL Log'!W131&lt;&gt;"",'Daily PnL Log'!W131,"")</f>
        <v>1051573</v>
      </c>
      <c r="X156" s="16">
        <f>IF('Daily PnL Log'!X131&lt;&gt;"",'Daily PnL Log'!X131,"")</f>
        <v>-0.17486352350241025</v>
      </c>
      <c r="Y156" s="13">
        <f>IF('Daily PnL Log'!Y131&lt;&gt;"",'Daily PnL Log'!Y131,"")</f>
        <v>-1602.66</v>
      </c>
      <c r="Z156" s="13" t="str">
        <f>IF('Daily PnL Log'!AA131&lt;&gt;"",'Daily PnL Log'!AA131,"")</f>
        <v/>
      </c>
      <c r="AA156" s="13">
        <f>IF('Daily PnL Log'!AC131&lt;&gt;"",'Daily PnL Log'!AC131,"")</f>
        <v>81894.95</v>
      </c>
    </row>
    <row r="157" spans="1:27" x14ac:dyDescent="0.25">
      <c r="A157" s="48" t="str">
        <f t="shared" si="12"/>
        <v>Jun</v>
      </c>
      <c r="B157" s="2">
        <f>'Daily PnL Log'!B132</f>
        <v>44355</v>
      </c>
      <c r="C157" s="11">
        <f>IF('Daily PnL Log'!C132&lt;&gt;"",'Daily PnL Log'!C132,"")</f>
        <v>-8417</v>
      </c>
      <c r="D157" s="11">
        <f>IF('Daily PnL Log'!D132&lt;&gt;"",'Daily PnL Log'!D132,"")</f>
        <v>17836.400000000001</v>
      </c>
      <c r="E157" s="11">
        <f>IF('Daily PnL Log'!E132&lt;&gt;"",'Daily PnL Log'!E132,"")</f>
        <v>-18086.3</v>
      </c>
      <c r="F157" s="11">
        <f>IF('Daily PnL Log'!F132&lt;&gt;"",'Daily PnL Log'!F132,"")</f>
        <v>-19695.599999999999</v>
      </c>
      <c r="G157" s="11">
        <f>IF('Daily PnL Log'!G132&lt;&gt;"",'Daily PnL Log'!G132,"")</f>
        <v>8700</v>
      </c>
      <c r="H157" s="11">
        <f>IF('Daily PnL Log'!H132&lt;&gt;"",'Daily PnL Log'!H132,"")</f>
        <v>-3420.8</v>
      </c>
      <c r="I157" s="11">
        <f>IF('Daily PnL Log'!I132&lt;&gt;"",'Daily PnL Log'!I132,"")</f>
        <v>0</v>
      </c>
      <c r="J157" s="11">
        <f>IF('Daily PnL Log'!J132&lt;&gt;"",'Daily PnL Log'!J132,"")</f>
        <v>-23083.299999999996</v>
      </c>
      <c r="K157" s="11">
        <f>IF('Daily PnL Log'!K132&lt;&gt;"",'Daily PnL Log'!K132,"")</f>
        <v>-65.349999999999994</v>
      </c>
      <c r="L157" s="11">
        <f>IF('Daily PnL Log'!L132&lt;&gt;"",'Daily PnL Log'!L132,"")</f>
        <v>-300.55</v>
      </c>
      <c r="M157" s="11">
        <f>IF('Daily PnL Log'!M132&lt;&gt;"",'Daily PnL Log'!M132,"")</f>
        <v>-365.9</v>
      </c>
      <c r="N157" s="11">
        <f>IF('Daily PnL Log'!N132&lt;&gt;"",'Daily PnL Log'!N132,"")</f>
        <v>-23449.199999999997</v>
      </c>
      <c r="O157" s="11">
        <f t="shared" si="13"/>
        <v>1111402.7</v>
      </c>
      <c r="P157" s="11">
        <f t="shared" si="14"/>
        <v>186513.10000000003</v>
      </c>
      <c r="Q157" s="11">
        <f t="shared" si="15"/>
        <v>-7375.260000000002</v>
      </c>
      <c r="R157" s="11">
        <f t="shared" si="16"/>
        <v>-267948.10000000003</v>
      </c>
      <c r="S157" s="11">
        <f t="shared" si="17"/>
        <v>290557.49999999977</v>
      </c>
      <c r="T157" s="11">
        <f t="shared" si="18"/>
        <v>-17287.900000000012</v>
      </c>
      <c r="U157" s="11">
        <f t="shared" si="19"/>
        <v>0</v>
      </c>
      <c r="V157" s="11">
        <f t="shared" si="20"/>
        <v>1295862.0399999998</v>
      </c>
      <c r="W157" s="11">
        <f>IF('Daily PnL Log'!W132&lt;&gt;"",'Daily PnL Log'!W132,"")</f>
        <v>1061413</v>
      </c>
      <c r="X157" s="15">
        <f>IF('Daily PnL Log'!X132&lt;&gt;"",'Daily PnL Log'!X132,"")</f>
        <v>-2.2092437156884265E-2</v>
      </c>
      <c r="Y157" s="11" t="str">
        <f>IF('Daily PnL Log'!Y132&lt;&gt;"",'Daily PnL Log'!Y132,"")</f>
        <v/>
      </c>
      <c r="Z157" s="11" t="str">
        <f>IF('Daily PnL Log'!AA132&lt;&gt;"",'Daily PnL Log'!AA132,"")</f>
        <v/>
      </c>
      <c r="AA157" s="11">
        <f>IF('Daily PnL Log'!AC132&lt;&gt;"",'Daily PnL Log'!AC132,"")</f>
        <v>67962.8</v>
      </c>
    </row>
    <row r="158" spans="1:27" x14ac:dyDescent="0.25">
      <c r="A158" s="47" t="str">
        <f t="shared" si="12"/>
        <v>Jun</v>
      </c>
      <c r="B158" s="14">
        <f>'Daily PnL Log'!B133</f>
        <v>44356</v>
      </c>
      <c r="C158" s="13">
        <f>IF('Daily PnL Log'!C133&lt;&gt;"",'Daily PnL Log'!C133,"")</f>
        <v>23183.4</v>
      </c>
      <c r="D158" s="13">
        <f>IF('Daily PnL Log'!D133&lt;&gt;"",'Daily PnL Log'!D133,"")</f>
        <v>39213.1</v>
      </c>
      <c r="E158" s="13">
        <f>IF('Daily PnL Log'!E133&lt;&gt;"",'Daily PnL Log'!E133,"")</f>
        <v>18574.5</v>
      </c>
      <c r="F158" s="13">
        <f>IF('Daily PnL Log'!F133&lt;&gt;"",'Daily PnL Log'!F133,"")</f>
        <v>-46013.9</v>
      </c>
      <c r="G158" s="13">
        <f>IF('Daily PnL Log'!G133&lt;&gt;"",'Daily PnL Log'!G133,"")</f>
        <v>-21399.8</v>
      </c>
      <c r="H158" s="13">
        <f>IF('Daily PnL Log'!H133&lt;&gt;"",'Daily PnL Log'!H133,"")</f>
        <v>-8467</v>
      </c>
      <c r="I158" s="13">
        <f>IF('Daily PnL Log'!I133&lt;&gt;"",'Daily PnL Log'!I133,"")</f>
        <v>0</v>
      </c>
      <c r="J158" s="13">
        <f>IF('Daily PnL Log'!J133&lt;&gt;"",'Daily PnL Log'!J133,"")</f>
        <v>5090.2999999999993</v>
      </c>
      <c r="K158" s="13">
        <f>IF('Daily PnL Log'!K133&lt;&gt;"",'Daily PnL Log'!K133,"")</f>
        <v>-123.55</v>
      </c>
      <c r="L158" s="13">
        <f>IF('Daily PnL Log'!L133&lt;&gt;"",'Daily PnL Log'!L133,"")</f>
        <v>-568.29999999999995</v>
      </c>
      <c r="M158" s="13">
        <f>IF('Daily PnL Log'!M133&lt;&gt;"",'Daily PnL Log'!M133,"")</f>
        <v>-691.84999999999991</v>
      </c>
      <c r="N158" s="13">
        <f>IF('Daily PnL Log'!N133&lt;&gt;"",'Daily PnL Log'!N133,"")</f>
        <v>4398.4499999999989</v>
      </c>
      <c r="O158" s="13">
        <f t="shared" si="13"/>
        <v>1134586.0999999999</v>
      </c>
      <c r="P158" s="13">
        <f t="shared" si="14"/>
        <v>225726.20000000004</v>
      </c>
      <c r="Q158" s="13">
        <f t="shared" si="15"/>
        <v>11199.239999999998</v>
      </c>
      <c r="R158" s="13">
        <f t="shared" si="16"/>
        <v>-313962.00000000006</v>
      </c>
      <c r="S158" s="13">
        <f t="shared" si="17"/>
        <v>269157.69999999978</v>
      </c>
      <c r="T158" s="13">
        <f t="shared" si="18"/>
        <v>-25754.900000000012</v>
      </c>
      <c r="U158" s="13">
        <f t="shared" si="19"/>
        <v>0</v>
      </c>
      <c r="V158" s="13">
        <f t="shared" si="20"/>
        <v>1300952.3399999999</v>
      </c>
      <c r="W158" s="13">
        <f>IF('Daily PnL Log'!W133&lt;&gt;"",'Daily PnL Log'!W133,"")</f>
        <v>1176016</v>
      </c>
      <c r="X158" s="16">
        <f>IF('Daily PnL Log'!X133&lt;&gt;"",'Daily PnL Log'!X133,"")</f>
        <v>3.7401276853376137E-3</v>
      </c>
      <c r="Y158" s="13" t="str">
        <f>IF('Daily PnL Log'!Y133&lt;&gt;"",'Daily PnL Log'!Y133,"")</f>
        <v/>
      </c>
      <c r="Z158" s="13" t="str">
        <f>IF('Daily PnL Log'!AA133&lt;&gt;"",'Daily PnL Log'!AA133,"")</f>
        <v/>
      </c>
      <c r="AA158" s="13">
        <f>IF('Daily PnL Log'!AC133&lt;&gt;"",'Daily PnL Log'!AC133,"")</f>
        <v>48716.2</v>
      </c>
    </row>
    <row r="159" spans="1:27" x14ac:dyDescent="0.25">
      <c r="A159" s="48" t="str">
        <f t="shared" si="12"/>
        <v>Jun</v>
      </c>
      <c r="B159" s="2">
        <f>'Daily PnL Log'!B134</f>
        <v>44357</v>
      </c>
      <c r="C159" s="11">
        <f>IF('Daily PnL Log'!C134&lt;&gt;"",'Daily PnL Log'!C134,"")</f>
        <v>5626.5</v>
      </c>
      <c r="D159" s="11">
        <f>IF('Daily PnL Log'!D134&lt;&gt;"",'Daily PnL Log'!D134,"")</f>
        <v>22029.8</v>
      </c>
      <c r="E159" s="11">
        <f>IF('Daily PnL Log'!E134&lt;&gt;"",'Daily PnL Log'!E134,"")</f>
        <v>13629.9</v>
      </c>
      <c r="F159" s="11">
        <f>IF('Daily PnL Log'!F134&lt;&gt;"",'Daily PnL Log'!F134,"")</f>
        <v>32894.9</v>
      </c>
      <c r="G159" s="11">
        <f>IF('Daily PnL Log'!G134&lt;&gt;"",'Daily PnL Log'!G134,"")</f>
        <v>31484.5</v>
      </c>
      <c r="H159" s="11">
        <f>IF('Daily PnL Log'!H134&lt;&gt;"",'Daily PnL Log'!H134,"")</f>
        <v>-664.1</v>
      </c>
      <c r="I159" s="11">
        <f>IF('Daily PnL Log'!I134&lt;&gt;"",'Daily PnL Log'!I134,"")</f>
        <v>0</v>
      </c>
      <c r="J159" s="11">
        <f>IF('Daily PnL Log'!J134&lt;&gt;"",'Daily PnL Log'!J134,"")</f>
        <v>105001.5</v>
      </c>
      <c r="K159" s="11">
        <f>IF('Daily PnL Log'!K134&lt;&gt;"",'Daily PnL Log'!K134,"")</f>
        <v>-165.25</v>
      </c>
      <c r="L159" s="11">
        <f>IF('Daily PnL Log'!L134&lt;&gt;"",'Daily PnL Log'!L134,"")</f>
        <v>-760.15</v>
      </c>
      <c r="M159" s="11">
        <f>IF('Daily PnL Log'!M134&lt;&gt;"",'Daily PnL Log'!M134,"")</f>
        <v>-925.4</v>
      </c>
      <c r="N159" s="11">
        <f>IF('Daily PnL Log'!N134&lt;&gt;"",'Daily PnL Log'!N134,"")</f>
        <v>104076.1</v>
      </c>
      <c r="O159" s="11">
        <f t="shared" si="13"/>
        <v>1140212.5999999999</v>
      </c>
      <c r="P159" s="11">
        <f t="shared" si="14"/>
        <v>247756.00000000003</v>
      </c>
      <c r="Q159" s="11">
        <f t="shared" si="15"/>
        <v>24829.14</v>
      </c>
      <c r="R159" s="11">
        <f t="shared" si="16"/>
        <v>-281067.10000000003</v>
      </c>
      <c r="S159" s="11">
        <f t="shared" si="17"/>
        <v>300642.19999999978</v>
      </c>
      <c r="T159" s="11">
        <f t="shared" si="18"/>
        <v>-26419.000000000011</v>
      </c>
      <c r="U159" s="11">
        <f t="shared" si="19"/>
        <v>0</v>
      </c>
      <c r="V159" s="11">
        <f t="shared" si="20"/>
        <v>1405953.8399999999</v>
      </c>
      <c r="W159" s="11">
        <f>IF('Daily PnL Log'!W134&lt;&gt;"",'Daily PnL Log'!W134,"")</f>
        <v>1094496</v>
      </c>
      <c r="X159" s="15">
        <f>IF('Daily PnL Log'!X134&lt;&gt;"",'Daily PnL Log'!X134,"")</f>
        <v>9.5090434318627029E-2</v>
      </c>
      <c r="Y159" s="11" t="str">
        <f>IF('Daily PnL Log'!Y134&lt;&gt;"",'Daily PnL Log'!Y134,"")</f>
        <v/>
      </c>
      <c r="Z159" s="11" t="str">
        <f>IF('Daily PnL Log'!AA134&lt;&gt;"",'Daily PnL Log'!AA134,"")</f>
        <v/>
      </c>
      <c r="AA159" s="11">
        <f>IF('Daily PnL Log'!AC134&lt;&gt;"",'Daily PnL Log'!AC134,"")</f>
        <v>164396.29999999999</v>
      </c>
    </row>
    <row r="160" spans="1:27" x14ac:dyDescent="0.25">
      <c r="A160" s="47" t="str">
        <f t="shared" si="12"/>
        <v>Jun</v>
      </c>
      <c r="B160" s="14">
        <f>'Daily PnL Log'!B135</f>
        <v>44358</v>
      </c>
      <c r="C160" s="13">
        <f>IF('Daily PnL Log'!C135&lt;&gt;"",'Daily PnL Log'!C135,"")</f>
        <v>29860.1</v>
      </c>
      <c r="D160" s="13">
        <f>IF('Daily PnL Log'!D135&lt;&gt;"",'Daily PnL Log'!D135,"")</f>
        <v>85415.2</v>
      </c>
      <c r="E160" s="13">
        <f>IF('Daily PnL Log'!E135&lt;&gt;"",'Daily PnL Log'!E135,"")</f>
        <v>-29500.7</v>
      </c>
      <c r="F160" s="13">
        <f>IF('Daily PnL Log'!F135&lt;&gt;"",'Daily PnL Log'!F135,"")</f>
        <v>6022.2</v>
      </c>
      <c r="G160" s="13">
        <f>IF('Daily PnL Log'!G135&lt;&gt;"",'Daily PnL Log'!G135,"")</f>
        <v>-10684.7</v>
      </c>
      <c r="H160" s="13">
        <f>IF('Daily PnL Log'!H135&lt;&gt;"",'Daily PnL Log'!H135,"")</f>
        <v>-6386.9</v>
      </c>
      <c r="I160" s="13">
        <f>IF('Daily PnL Log'!I135&lt;&gt;"",'Daily PnL Log'!I135,"")</f>
        <v>0</v>
      </c>
      <c r="J160" s="13">
        <f>IF('Daily PnL Log'!J135&lt;&gt;"",'Daily PnL Log'!J135,"")</f>
        <v>74725.2</v>
      </c>
      <c r="K160" s="13">
        <f>IF('Daily PnL Log'!K135&lt;&gt;"",'Daily PnL Log'!K135,"")</f>
        <v>-138.65</v>
      </c>
      <c r="L160" s="13">
        <f>IF('Daily PnL Log'!L135&lt;&gt;"",'Daily PnL Log'!L135,"")</f>
        <v>-635.20000000000005</v>
      </c>
      <c r="M160" s="13">
        <f>IF('Daily PnL Log'!M135&lt;&gt;"",'Daily PnL Log'!M135,"")</f>
        <v>-773.85</v>
      </c>
      <c r="N160" s="13">
        <f>IF('Daily PnL Log'!N135&lt;&gt;"",'Daily PnL Log'!N135,"")</f>
        <v>73951.349999999991</v>
      </c>
      <c r="O160" s="13">
        <f t="shared" si="13"/>
        <v>1170072.7</v>
      </c>
      <c r="P160" s="13">
        <f t="shared" si="14"/>
        <v>333171.20000000001</v>
      </c>
      <c r="Q160" s="13">
        <f t="shared" si="15"/>
        <v>-4671.5600000000013</v>
      </c>
      <c r="R160" s="13">
        <f t="shared" si="16"/>
        <v>-275044.90000000002</v>
      </c>
      <c r="S160" s="13">
        <f t="shared" si="17"/>
        <v>289957.49999999977</v>
      </c>
      <c r="T160" s="13">
        <f t="shared" si="18"/>
        <v>-32805.900000000009</v>
      </c>
      <c r="U160" s="13">
        <f t="shared" si="19"/>
        <v>0</v>
      </c>
      <c r="V160" s="13">
        <f t="shared" si="20"/>
        <v>1480679.0399999998</v>
      </c>
      <c r="W160" s="13">
        <f>IF('Daily PnL Log'!W135&lt;&gt;"",'Daily PnL Log'!W135,"")</f>
        <v>1272866</v>
      </c>
      <c r="X160" s="16">
        <f>IF('Daily PnL Log'!X135&lt;&gt;"",'Daily PnL Log'!X135,"")</f>
        <v>5.8098299428219459E-2</v>
      </c>
      <c r="Y160" s="13" t="str">
        <f>IF('Daily PnL Log'!Y135&lt;&gt;"",'Daily PnL Log'!Y135,"")</f>
        <v/>
      </c>
      <c r="Z160" s="13" t="str">
        <f>IF('Daily PnL Log'!AA135&lt;&gt;"",'Daily PnL Log'!AA135,"")</f>
        <v/>
      </c>
      <c r="AA160" s="13">
        <f>IF('Daily PnL Log'!AC135&lt;&gt;"",'Daily PnL Log'!AC135,"")</f>
        <v>266080.3</v>
      </c>
    </row>
    <row r="161" spans="1:27" x14ac:dyDescent="0.25">
      <c r="A161" s="48" t="str">
        <f t="shared" si="12"/>
        <v>Jun</v>
      </c>
      <c r="B161" s="2">
        <f>'Daily PnL Log'!B136</f>
        <v>44361</v>
      </c>
      <c r="C161" s="11">
        <f>IF('Daily PnL Log'!C136&lt;&gt;"",'Daily PnL Log'!C136,"")</f>
        <v>137683.29999999999</v>
      </c>
      <c r="D161" s="11">
        <f>IF('Daily PnL Log'!D136&lt;&gt;"",'Daily PnL Log'!D136,"")</f>
        <v>-17161.400000000001</v>
      </c>
      <c r="E161" s="11">
        <f>IF('Daily PnL Log'!E136&lt;&gt;"",'Daily PnL Log'!E136,"")</f>
        <v>-56947.4</v>
      </c>
      <c r="F161" s="11">
        <f>IF('Daily PnL Log'!F136&lt;&gt;"",'Daily PnL Log'!F136,"")</f>
        <v>-7794.4</v>
      </c>
      <c r="G161" s="11">
        <f>IF('Daily PnL Log'!G136&lt;&gt;"",'Daily PnL Log'!G136,"")</f>
        <v>-31322.1</v>
      </c>
      <c r="H161" s="11">
        <f>IF('Daily PnL Log'!H136&lt;&gt;"",'Daily PnL Log'!H136,"")</f>
        <v>11280.5</v>
      </c>
      <c r="I161" s="11">
        <f>IF('Daily PnL Log'!I136&lt;&gt;"",'Daily PnL Log'!I136,"")</f>
        <v>0</v>
      </c>
      <c r="J161" s="11">
        <f>IF('Daily PnL Log'!J136&lt;&gt;"",'Daily PnL Log'!J136,"")</f>
        <v>35738.499999999993</v>
      </c>
      <c r="K161" s="11">
        <f>IF('Daily PnL Log'!K136&lt;&gt;"",'Daily PnL Log'!K136,"")</f>
        <v>-210.75</v>
      </c>
      <c r="L161" s="11">
        <f>IF('Daily PnL Log'!L136&lt;&gt;"",'Daily PnL Log'!L136,"")</f>
        <v>-969.27</v>
      </c>
      <c r="M161" s="11">
        <f>IF('Daily PnL Log'!M136&lt;&gt;"",'Daily PnL Log'!M136,"")</f>
        <v>-1180.02</v>
      </c>
      <c r="N161" s="11">
        <f>IF('Daily PnL Log'!N136&lt;&gt;"",'Daily PnL Log'!N136,"")</f>
        <v>34558.479999999996</v>
      </c>
      <c r="O161" s="11">
        <f t="shared" si="13"/>
        <v>1307756</v>
      </c>
      <c r="P161" s="11">
        <f t="shared" si="14"/>
        <v>316009.8</v>
      </c>
      <c r="Q161" s="11">
        <f t="shared" si="15"/>
        <v>-61618.960000000006</v>
      </c>
      <c r="R161" s="11">
        <f t="shared" si="16"/>
        <v>-282839.30000000005</v>
      </c>
      <c r="S161" s="11">
        <f t="shared" si="17"/>
        <v>258635.39999999976</v>
      </c>
      <c r="T161" s="11">
        <f t="shared" si="18"/>
        <v>-21525.400000000009</v>
      </c>
      <c r="U161" s="11">
        <f t="shared" si="19"/>
        <v>0</v>
      </c>
      <c r="V161" s="11">
        <f t="shared" si="20"/>
        <v>1516417.5399999998</v>
      </c>
      <c r="W161" s="11">
        <f>IF('Daily PnL Log'!W136&lt;&gt;"",'Daily PnL Log'!W136,"")</f>
        <v>1453768</v>
      </c>
      <c r="X161" s="15">
        <f>IF('Daily PnL Log'!X136&lt;&gt;"",'Daily PnL Log'!X136,"")</f>
        <v>2.3771660952779258E-2</v>
      </c>
      <c r="Y161" s="11">
        <f>IF('Daily PnL Log'!Y136&lt;&gt;"",'Daily PnL Log'!Y136,"")</f>
        <v>-2500</v>
      </c>
      <c r="Z161" s="11" t="str">
        <f>IF('Daily PnL Log'!AA136&lt;&gt;"",'Daily PnL Log'!AA136,"")</f>
        <v/>
      </c>
      <c r="AA161" s="11">
        <f>IF('Daily PnL Log'!AC136&lt;&gt;"",'Daily PnL Log'!AC136,"")</f>
        <v>285417.28000000003</v>
      </c>
    </row>
    <row r="162" spans="1:27" x14ac:dyDescent="0.25">
      <c r="A162" s="47" t="str">
        <f t="shared" si="12"/>
        <v>Jun</v>
      </c>
      <c r="B162" s="14">
        <f>'Daily PnL Log'!B137</f>
        <v>44362</v>
      </c>
      <c r="C162" s="13">
        <f>IF('Daily PnL Log'!C137&lt;&gt;"",'Daily PnL Log'!C137,"")</f>
        <v>-63179.199999999997</v>
      </c>
      <c r="D162" s="13">
        <f>IF('Daily PnL Log'!D137&lt;&gt;"",'Daily PnL Log'!D137,"")</f>
        <v>-63599.1</v>
      </c>
      <c r="E162" s="13">
        <f>IF('Daily PnL Log'!E137&lt;&gt;"",'Daily PnL Log'!E137,"")</f>
        <v>-6065.2</v>
      </c>
      <c r="F162" s="13">
        <f>IF('Daily PnL Log'!F137&lt;&gt;"",'Daily PnL Log'!F137,"")</f>
        <v>-19109.5</v>
      </c>
      <c r="G162" s="13">
        <f>IF('Daily PnL Log'!G137&lt;&gt;"",'Daily PnL Log'!G137,"")</f>
        <v>-6563.2</v>
      </c>
      <c r="H162" s="13">
        <f>IF('Daily PnL Log'!H137&lt;&gt;"",'Daily PnL Log'!H137,"")</f>
        <v>5819.2</v>
      </c>
      <c r="I162" s="13">
        <f>IF('Daily PnL Log'!I137&lt;&gt;"",'Daily PnL Log'!I137,"")</f>
        <v>0</v>
      </c>
      <c r="J162" s="13">
        <f>IF('Daily PnL Log'!J137&lt;&gt;"",'Daily PnL Log'!J137,"")</f>
        <v>-152697</v>
      </c>
      <c r="K162" s="13">
        <f>IF('Daily PnL Log'!K137&lt;&gt;"",'Daily PnL Log'!K137,"")</f>
        <v>-124.55</v>
      </c>
      <c r="L162" s="13">
        <f>IF('Daily PnL Log'!L137&lt;&gt;"",'Daily PnL Log'!L137,"")</f>
        <v>-569.48</v>
      </c>
      <c r="M162" s="13">
        <f>IF('Daily PnL Log'!M137&lt;&gt;"",'Daily PnL Log'!M137,"")</f>
        <v>-694.03</v>
      </c>
      <c r="N162" s="13">
        <f>IF('Daily PnL Log'!N137&lt;&gt;"",'Daily PnL Log'!N137,"")</f>
        <v>-153391.03</v>
      </c>
      <c r="O162" s="13">
        <f t="shared" si="13"/>
        <v>1244576.8</v>
      </c>
      <c r="P162" s="13">
        <f t="shared" si="14"/>
        <v>252410.69999999998</v>
      </c>
      <c r="Q162" s="13">
        <f t="shared" si="15"/>
        <v>-67684.160000000003</v>
      </c>
      <c r="R162" s="13">
        <f t="shared" si="16"/>
        <v>-301948.80000000005</v>
      </c>
      <c r="S162" s="13">
        <f t="shared" si="17"/>
        <v>252072.19999999975</v>
      </c>
      <c r="T162" s="13">
        <f t="shared" si="18"/>
        <v>-15706.200000000008</v>
      </c>
      <c r="U162" s="13">
        <f t="shared" si="19"/>
        <v>0</v>
      </c>
      <c r="V162" s="13">
        <f t="shared" si="20"/>
        <v>1363720.5399999998</v>
      </c>
      <c r="W162" s="13">
        <f>IF('Daily PnL Log'!W137&lt;&gt;"",'Daily PnL Log'!W137,"")</f>
        <v>1542809</v>
      </c>
      <c r="X162" s="16">
        <f>IF('Daily PnL Log'!X137&lt;&gt;"",'Daily PnL Log'!X137,"")</f>
        <v>-9.9423214409560742E-2</v>
      </c>
      <c r="Y162" s="13">
        <f>IF('Daily PnL Log'!Y137&lt;&gt;"",'Daily PnL Log'!Y137,"")</f>
        <v>-4485.42</v>
      </c>
      <c r="Z162" s="13" t="str">
        <f>IF('Daily PnL Log'!AA137&lt;&gt;"",'Daily PnL Log'!AA137,"")</f>
        <v/>
      </c>
      <c r="AA162" s="13">
        <f>IF('Daily PnL Log'!AC137&lt;&gt;"",'Daily PnL Log'!AC137,"")</f>
        <v>97740.5</v>
      </c>
    </row>
    <row r="163" spans="1:27" ht="15.75" thickBot="1" x14ac:dyDescent="0.3">
      <c r="A163" s="48" t="str">
        <f t="shared" si="12"/>
        <v>Jun</v>
      </c>
      <c r="B163" s="2">
        <f>'Daily PnL Log'!B138</f>
        <v>44363</v>
      </c>
      <c r="C163" s="11">
        <f>IF('Daily PnL Log'!C138&lt;&gt;"",'Daily PnL Log'!C138,"")</f>
        <v>33245.599999999999</v>
      </c>
      <c r="D163" s="11">
        <f>IF('Daily PnL Log'!D138&lt;&gt;"",'Daily PnL Log'!D138,"")</f>
        <v>-30314.799999999999</v>
      </c>
      <c r="E163" s="11">
        <f>IF('Daily PnL Log'!E138&lt;&gt;"",'Daily PnL Log'!E138,"")</f>
        <v>-94653.9</v>
      </c>
      <c r="F163" s="11">
        <f>IF('Daily PnL Log'!F138&lt;&gt;"",'Daily PnL Log'!F138,"")</f>
        <v>47322.9</v>
      </c>
      <c r="G163" s="11">
        <f>IF('Daily PnL Log'!G138&lt;&gt;"",'Daily PnL Log'!G138,"")</f>
        <v>43969.5</v>
      </c>
      <c r="H163" s="11">
        <f>IF('Daily PnL Log'!H138&lt;&gt;"",'Daily PnL Log'!H138,"")</f>
        <v>-6852.7</v>
      </c>
      <c r="I163" s="11">
        <f>IF('Daily PnL Log'!I138&lt;&gt;"",'Daily PnL Log'!I138,"")</f>
        <v>0</v>
      </c>
      <c r="J163" s="11">
        <f>IF('Daily PnL Log'!J138&lt;&gt;"",'Daily PnL Log'!J138,"")</f>
        <v>-7283.3999999999896</v>
      </c>
      <c r="K163" s="11">
        <f>IF('Daily PnL Log'!K138&lt;&gt;"",'Daily PnL Log'!K138,"")</f>
        <v>-199.35</v>
      </c>
      <c r="L163" s="11">
        <f>IF('Daily PnL Log'!L138&lt;&gt;"",'Daily PnL Log'!L138,"")</f>
        <v>-916.29</v>
      </c>
      <c r="M163" s="11">
        <f>IF('Daily PnL Log'!M138&lt;&gt;"",'Daily PnL Log'!M138,"")</f>
        <v>-1115.6399999999999</v>
      </c>
      <c r="N163" s="11">
        <f>IF('Daily PnL Log'!N138&lt;&gt;"",'Daily PnL Log'!N138,"")</f>
        <v>-8399.03999999999</v>
      </c>
      <c r="O163" s="11">
        <f t="shared" si="13"/>
        <v>1277822.4000000001</v>
      </c>
      <c r="P163" s="11">
        <f t="shared" si="14"/>
        <v>222095.9</v>
      </c>
      <c r="Q163" s="11">
        <f t="shared" si="15"/>
        <v>-162338.06</v>
      </c>
      <c r="R163" s="11">
        <f t="shared" si="16"/>
        <v>-254625.90000000005</v>
      </c>
      <c r="S163" s="11">
        <f t="shared" si="17"/>
        <v>296041.69999999972</v>
      </c>
      <c r="T163" s="11">
        <f t="shared" si="18"/>
        <v>-22558.900000000009</v>
      </c>
      <c r="U163" s="11">
        <f t="shared" si="19"/>
        <v>0</v>
      </c>
      <c r="V163" s="11">
        <f t="shared" si="20"/>
        <v>1356437.14</v>
      </c>
      <c r="W163" s="11">
        <f>IF('Daily PnL Log'!W138&lt;&gt;"",'Daily PnL Log'!W138,"")</f>
        <v>1579945</v>
      </c>
      <c r="X163" s="52">
        <f>IF('Daily PnL Log'!X138&lt;&gt;"",'Daily PnL Log'!X138,"")</f>
        <v>-5.3160331530527896E-3</v>
      </c>
      <c r="Y163" s="11" t="str">
        <f>IF('Daily PnL Log'!Y138&lt;&gt;"",'Daily PnL Log'!Y138,"")</f>
        <v/>
      </c>
      <c r="Z163" s="11" t="str">
        <f>IF('Daily PnL Log'!AA138&lt;&gt;"",'Daily PnL Log'!AA138,"")</f>
        <v/>
      </c>
      <c r="AA163" s="11">
        <f>IF('Daily PnL Log'!AC138&lt;&gt;"",'Daily PnL Log'!AC138,"")</f>
        <v>147909.35999999999</v>
      </c>
    </row>
    <row r="164" spans="1:27" x14ac:dyDescent="0.25">
      <c r="A164" s="47" t="str">
        <f t="shared" si="12"/>
        <v>Jun</v>
      </c>
      <c r="B164" s="14">
        <f>'Daily PnL Log'!B139</f>
        <v>44364</v>
      </c>
      <c r="C164" s="13">
        <f>IF('Daily PnL Log'!C139&lt;&gt;"",'Daily PnL Log'!C139,"")</f>
        <v>405564</v>
      </c>
      <c r="D164" s="13">
        <f>IF('Daily PnL Log'!D139&lt;&gt;"",'Daily PnL Log'!D139,"")</f>
        <v>21097.9</v>
      </c>
      <c r="E164" s="13">
        <f>IF('Daily PnL Log'!E139&lt;&gt;"",'Daily PnL Log'!E139,"")</f>
        <v>-229400.2</v>
      </c>
      <c r="F164" s="13">
        <f>IF('Daily PnL Log'!F139&lt;&gt;"",'Daily PnL Log'!F139,"")</f>
        <v>97264.9</v>
      </c>
      <c r="G164" s="13">
        <f>IF('Daily PnL Log'!G139&lt;&gt;"",'Daily PnL Log'!G139,"")</f>
        <v>-2752.7</v>
      </c>
      <c r="H164" s="13">
        <f>IF('Daily PnL Log'!H139&lt;&gt;"",'Daily PnL Log'!H139,"")</f>
        <v>-29450.400000000001</v>
      </c>
      <c r="I164" s="13">
        <f>IF('Daily PnL Log'!I139&lt;&gt;"",'Daily PnL Log'!I139,"")</f>
        <v>0</v>
      </c>
      <c r="J164" s="13">
        <f>IF('Daily PnL Log'!J139&lt;&gt;"",'Daily PnL Log'!J139,"")</f>
        <v>262323.49999999994</v>
      </c>
      <c r="K164" s="13">
        <f>IF('Daily PnL Log'!K139&lt;&gt;"",'Daily PnL Log'!K139,"")</f>
        <v>-297.39999999999998</v>
      </c>
      <c r="L164" s="13">
        <f>IF('Daily PnL Log'!L139&lt;&gt;"",'Daily PnL Log'!L139,"")</f>
        <v>-1367.83</v>
      </c>
      <c r="M164" s="13">
        <f>IF('Daily PnL Log'!M139&lt;&gt;"",'Daily PnL Log'!M139,"")</f>
        <v>-1665.23</v>
      </c>
      <c r="N164" s="13">
        <f>IF('Daily PnL Log'!N139&lt;&gt;"",'Daily PnL Log'!N139,"")</f>
        <v>260658.26999999993</v>
      </c>
      <c r="O164" s="13">
        <f t="shared" si="13"/>
        <v>1683386.4000000001</v>
      </c>
      <c r="P164" s="13">
        <f t="shared" si="14"/>
        <v>243193.8</v>
      </c>
      <c r="Q164" s="13">
        <f t="shared" si="15"/>
        <v>-391738.26</v>
      </c>
      <c r="R164" s="13">
        <f t="shared" si="16"/>
        <v>-157361.00000000006</v>
      </c>
      <c r="S164" s="13">
        <f t="shared" si="17"/>
        <v>293288.99999999971</v>
      </c>
      <c r="T164" s="13">
        <f t="shared" si="18"/>
        <v>-52009.30000000001</v>
      </c>
      <c r="U164" s="13">
        <f t="shared" si="19"/>
        <v>0</v>
      </c>
      <c r="V164" s="13">
        <f t="shared" si="20"/>
        <v>1618760.64</v>
      </c>
      <c r="W164" s="13">
        <f>IF('Daily PnL Log'!W139&lt;&gt;"",'Daily PnL Log'!W139,"")</f>
        <v>1645086</v>
      </c>
      <c r="X164" s="15">
        <f>IF('Daily PnL Log'!X139&lt;&gt;"",'Daily PnL Log'!X139,"")</f>
        <v>0.15844659184990934</v>
      </c>
      <c r="Y164" s="13" t="str">
        <f>IF('Daily PnL Log'!Y139&lt;&gt;"",'Daily PnL Log'!Y139,"")</f>
        <v/>
      </c>
      <c r="Z164" s="13" t="str">
        <f>IF('Daily PnL Log'!AA139&lt;&gt;"",'Daily PnL Log'!AA139,"")</f>
        <v/>
      </c>
      <c r="AA164" s="13">
        <f>IF('Daily PnL Log'!AC139&lt;&gt;"",'Daily PnL Log'!AC139,"")</f>
        <v>121912.63</v>
      </c>
    </row>
    <row r="165" spans="1:27" x14ac:dyDescent="0.25">
      <c r="A165" s="48" t="str">
        <f t="shared" si="12"/>
        <v>Jun</v>
      </c>
      <c r="B165" s="2">
        <f>'Daily PnL Log'!B140</f>
        <v>44365</v>
      </c>
      <c r="C165" s="11">
        <f>IF('Daily PnL Log'!C140&lt;&gt;"",'Daily PnL Log'!C140,"")</f>
        <v>18162.3</v>
      </c>
      <c r="D165" s="11">
        <f>IF('Daily PnL Log'!D140&lt;&gt;"",'Daily PnL Log'!D140,"")</f>
        <v>-18487.599999999999</v>
      </c>
      <c r="E165" s="11">
        <f>IF('Daily PnL Log'!E140&lt;&gt;"",'Daily PnL Log'!E140,"")</f>
        <v>-19566.900000000001</v>
      </c>
      <c r="F165" s="11">
        <f>IF('Daily PnL Log'!F140&lt;&gt;"",'Daily PnL Log'!F140,"")</f>
        <v>5856.1</v>
      </c>
      <c r="G165" s="11">
        <f>IF('Daily PnL Log'!G140&lt;&gt;"",'Daily PnL Log'!G140,"")</f>
        <v>34839.699999999997</v>
      </c>
      <c r="H165" s="11">
        <f>IF('Daily PnL Log'!H140&lt;&gt;"",'Daily PnL Log'!H140,"")</f>
        <v>-11370.8</v>
      </c>
      <c r="I165" s="11">
        <f>IF('Daily PnL Log'!I140&lt;&gt;"",'Daily PnL Log'!I140,"")</f>
        <v>0</v>
      </c>
      <c r="J165" s="11">
        <f>IF('Daily PnL Log'!J140&lt;&gt;"",'Daily PnL Log'!J140,"")</f>
        <v>9432.7999999999993</v>
      </c>
      <c r="K165" s="11">
        <f>IF('Daily PnL Log'!K140&lt;&gt;"",'Daily PnL Log'!K140,"")</f>
        <v>-257.55</v>
      </c>
      <c r="L165" s="11">
        <f>IF('Daily PnL Log'!L140&lt;&gt;"",'Daily PnL Log'!L140,"")</f>
        <v>-1182.93</v>
      </c>
      <c r="M165" s="11">
        <f>IF('Daily PnL Log'!M140&lt;&gt;"",'Daily PnL Log'!M140,"")</f>
        <v>-1440.48</v>
      </c>
      <c r="N165" s="11">
        <f>IF('Daily PnL Log'!N140&lt;&gt;"",'Daily PnL Log'!N140,"")</f>
        <v>7992.32</v>
      </c>
      <c r="O165" s="11">
        <f t="shared" si="13"/>
        <v>1701548.7000000002</v>
      </c>
      <c r="P165" s="11">
        <f t="shared" si="14"/>
        <v>224706.19999999998</v>
      </c>
      <c r="Q165" s="11">
        <f t="shared" si="15"/>
        <v>-411305.16000000003</v>
      </c>
      <c r="R165" s="11">
        <f t="shared" si="16"/>
        <v>-151504.90000000005</v>
      </c>
      <c r="S165" s="11">
        <f t="shared" si="17"/>
        <v>328128.69999999972</v>
      </c>
      <c r="T165" s="11">
        <f t="shared" si="18"/>
        <v>-63380.100000000006</v>
      </c>
      <c r="U165" s="11">
        <f t="shared" si="19"/>
        <v>0</v>
      </c>
      <c r="V165" s="11">
        <f t="shared" si="20"/>
        <v>1628193.44</v>
      </c>
      <c r="W165" s="11">
        <f>IF('Daily PnL Log'!W140&lt;&gt;"",'Daily PnL Log'!W140,"")</f>
        <v>1135162</v>
      </c>
      <c r="X165" s="16">
        <f>IF('Daily PnL Log'!X140&lt;&gt;"",'Daily PnL Log'!X140,"")</f>
        <v>7.0406867037480112E-3</v>
      </c>
      <c r="Y165" s="11" t="str">
        <f>IF('Daily PnL Log'!Y140&lt;&gt;"",'Daily PnL Log'!Y140,"")</f>
        <v/>
      </c>
      <c r="Z165" s="11" t="str">
        <f>IF('Daily PnL Log'!AA140&lt;&gt;"",'Daily PnL Log'!AA140,"")</f>
        <v/>
      </c>
      <c r="AA165" s="11">
        <f>IF('Daily PnL Log'!AC140&lt;&gt;"",'Daily PnL Log'!AC140,"")</f>
        <v>289542.40000000002</v>
      </c>
    </row>
    <row r="166" spans="1:27" x14ac:dyDescent="0.25">
      <c r="A166" s="47" t="str">
        <f t="shared" si="12"/>
        <v>Jun</v>
      </c>
      <c r="B166" s="14">
        <f>'Daily PnL Log'!B141</f>
        <v>44368</v>
      </c>
      <c r="C166" s="13">
        <f>IF('Daily PnL Log'!C141&lt;&gt;"",'Daily PnL Log'!C141,"")</f>
        <v>-76718</v>
      </c>
      <c r="D166" s="13">
        <f>IF('Daily PnL Log'!D141&lt;&gt;"",'Daily PnL Log'!D141,"")</f>
        <v>-8318.2999999999993</v>
      </c>
      <c r="E166" s="13">
        <f>IF('Daily PnL Log'!E141&lt;&gt;"",'Daily PnL Log'!E141,"")</f>
        <v>-47878.5</v>
      </c>
      <c r="F166" s="13">
        <f>IF('Daily PnL Log'!F141&lt;&gt;"",'Daily PnL Log'!F141,"")</f>
        <v>-66634.2</v>
      </c>
      <c r="G166" s="13">
        <f>IF('Daily PnL Log'!G141&lt;&gt;"",'Daily PnL Log'!G141,"")</f>
        <v>-33653.1</v>
      </c>
      <c r="H166" s="13">
        <f>IF('Daily PnL Log'!H141&lt;&gt;"",'Daily PnL Log'!H141,"")</f>
        <v>3500.5</v>
      </c>
      <c r="I166" s="13">
        <f>IF('Daily PnL Log'!I141&lt;&gt;"",'Daily PnL Log'!I141,"")</f>
        <v>0</v>
      </c>
      <c r="J166" s="13">
        <f>IF('Daily PnL Log'!J141&lt;&gt;"",'Daily PnL Log'!J141,"")</f>
        <v>-229701.6</v>
      </c>
      <c r="K166" s="13">
        <f>IF('Daily PnL Log'!K141&lt;&gt;"",'Daily PnL Log'!K141,"")</f>
        <v>-229.65</v>
      </c>
      <c r="L166" s="13">
        <f>IF('Daily PnL Log'!L141&lt;&gt;"",'Daily PnL Log'!L141,"")</f>
        <v>-1056.03</v>
      </c>
      <c r="M166" s="13">
        <f>IF('Daily PnL Log'!M141&lt;&gt;"",'Daily PnL Log'!M141,"")</f>
        <v>-1285.68</v>
      </c>
      <c r="N166" s="13">
        <f>IF('Daily PnL Log'!N141&lt;&gt;"",'Daily PnL Log'!N141,"")</f>
        <v>-230987.28</v>
      </c>
      <c r="O166" s="13">
        <f t="shared" si="13"/>
        <v>1624830.7000000002</v>
      </c>
      <c r="P166" s="13">
        <f t="shared" si="14"/>
        <v>216387.9</v>
      </c>
      <c r="Q166" s="13">
        <f t="shared" si="15"/>
        <v>-459183.66000000003</v>
      </c>
      <c r="R166" s="13">
        <f t="shared" si="16"/>
        <v>-218139.10000000003</v>
      </c>
      <c r="S166" s="13">
        <f t="shared" si="17"/>
        <v>294475.59999999974</v>
      </c>
      <c r="T166" s="13">
        <f t="shared" si="18"/>
        <v>-59879.600000000006</v>
      </c>
      <c r="U166" s="13">
        <f t="shared" si="19"/>
        <v>0</v>
      </c>
      <c r="V166" s="13">
        <f t="shared" si="20"/>
        <v>1398491.8399999999</v>
      </c>
      <c r="W166" s="13">
        <f>IF('Daily PnL Log'!W141&lt;&gt;"",'Daily PnL Log'!W141,"")</f>
        <v>1327163</v>
      </c>
      <c r="X166" s="15">
        <f>IF('Daily PnL Log'!X141&lt;&gt;"",'Daily PnL Log'!X141,"")</f>
        <v>-0.17404590091797315</v>
      </c>
      <c r="Y166" s="13" t="str">
        <f>IF('Daily PnL Log'!Y141&lt;&gt;"",'Daily PnL Log'!Y141,"")</f>
        <v/>
      </c>
      <c r="Z166" s="13" t="str">
        <f>IF('Daily PnL Log'!AA141&lt;&gt;"",'Daily PnL Log'!AA141,"")</f>
        <v/>
      </c>
      <c r="AA166" s="13">
        <f>IF('Daily PnL Log'!AC141&lt;&gt;"",'Daily PnL Log'!AC141,"")</f>
        <v>156528.72</v>
      </c>
    </row>
    <row r="167" spans="1:27" x14ac:dyDescent="0.25">
      <c r="A167" s="48" t="str">
        <f t="shared" si="12"/>
        <v>Jun</v>
      </c>
      <c r="B167" s="2">
        <f>'Daily PnL Log'!B142</f>
        <v>44369</v>
      </c>
      <c r="C167" s="11">
        <f>IF('Daily PnL Log'!C142&lt;&gt;"",'Daily PnL Log'!C142,"")</f>
        <v>51556.5</v>
      </c>
      <c r="D167" s="11">
        <f>IF('Daily PnL Log'!D142&lt;&gt;"",'Daily PnL Log'!D142,"")</f>
        <v>17885</v>
      </c>
      <c r="E167" s="11">
        <f>IF('Daily PnL Log'!E142&lt;&gt;"",'Daily PnL Log'!E142,"")</f>
        <v>22279.3</v>
      </c>
      <c r="F167" s="11">
        <f>IF('Daily PnL Log'!F142&lt;&gt;"",'Daily PnL Log'!F142,"")</f>
        <v>-20995.8</v>
      </c>
      <c r="G167" s="11">
        <f>IF('Daily PnL Log'!G142&lt;&gt;"",'Daily PnL Log'!G142,"")</f>
        <v>-12600.2</v>
      </c>
      <c r="H167" s="11">
        <f>IF('Daily PnL Log'!H142&lt;&gt;"",'Daily PnL Log'!H142,"")</f>
        <v>4438.8</v>
      </c>
      <c r="I167" s="11">
        <f>IF('Daily PnL Log'!I142&lt;&gt;"",'Daily PnL Log'!I142,"")</f>
        <v>0</v>
      </c>
      <c r="J167" s="11">
        <f>IF('Daily PnL Log'!J142&lt;&gt;"",'Daily PnL Log'!J142,"")</f>
        <v>62563.600000000006</v>
      </c>
      <c r="K167" s="11">
        <f>IF('Daily PnL Log'!K142&lt;&gt;"",'Daily PnL Log'!K142,"")</f>
        <v>-268.64999999999998</v>
      </c>
      <c r="L167" s="11">
        <f>IF('Daily PnL Log'!L142&lt;&gt;"",'Daily PnL Log'!L142,"")</f>
        <v>-1235.73</v>
      </c>
      <c r="M167" s="11">
        <f>IF('Daily PnL Log'!M142&lt;&gt;"",'Daily PnL Log'!M142,"")</f>
        <v>-1504.38</v>
      </c>
      <c r="N167" s="11">
        <f>IF('Daily PnL Log'!N142&lt;&gt;"",'Daily PnL Log'!N142,"")</f>
        <v>61059.220000000008</v>
      </c>
      <c r="O167" s="11">
        <f t="shared" si="13"/>
        <v>1676387.2000000002</v>
      </c>
      <c r="P167" s="11">
        <f t="shared" si="14"/>
        <v>234272.9</v>
      </c>
      <c r="Q167" s="11">
        <f t="shared" si="15"/>
        <v>-436904.36000000004</v>
      </c>
      <c r="R167" s="11">
        <f t="shared" si="16"/>
        <v>-239134.90000000002</v>
      </c>
      <c r="S167" s="11">
        <f t="shared" si="17"/>
        <v>281875.39999999973</v>
      </c>
      <c r="T167" s="11">
        <f t="shared" si="18"/>
        <v>-55440.800000000003</v>
      </c>
      <c r="U167" s="11">
        <f t="shared" si="19"/>
        <v>0</v>
      </c>
      <c r="V167" s="11">
        <f t="shared" si="20"/>
        <v>1461055.44</v>
      </c>
      <c r="W167" s="11">
        <f>IF('Daily PnL Log'!W142&lt;&gt;"",'Daily PnL Log'!W142,"")</f>
        <v>1310540</v>
      </c>
      <c r="X167" s="16">
        <f>IF('Daily PnL Log'!X142&lt;&gt;"",'Daily PnL Log'!X142,"")</f>
        <v>4.6590886199581856E-2</v>
      </c>
      <c r="Y167" s="11" t="str">
        <f>IF('Daily PnL Log'!Y142&lt;&gt;"",'Daily PnL Log'!Y142,"")</f>
        <v/>
      </c>
      <c r="Z167" s="11" t="str">
        <f>IF('Daily PnL Log'!AA142&lt;&gt;"",'Daily PnL Log'!AA142,"")</f>
        <v/>
      </c>
      <c r="AA167" s="11">
        <f>IF('Daily PnL Log'!AC142&lt;&gt;"",'Daily PnL Log'!AC142,"")</f>
        <v>229094.59</v>
      </c>
    </row>
    <row r="168" spans="1:27" x14ac:dyDescent="0.25">
      <c r="A168" s="47" t="str">
        <f t="shared" si="12"/>
        <v>Jun</v>
      </c>
      <c r="B168" s="14">
        <f>'Daily PnL Log'!B143</f>
        <v>44370</v>
      </c>
      <c r="C168" s="13">
        <f>IF('Daily PnL Log'!C143&lt;&gt;"",'Daily PnL Log'!C143,"")</f>
        <v>-10701.8</v>
      </c>
      <c r="D168" s="13">
        <f>IF('Daily PnL Log'!D143&lt;&gt;"",'Daily PnL Log'!D143,"")</f>
        <v>16876.900000000001</v>
      </c>
      <c r="E168" s="13">
        <f>IF('Daily PnL Log'!E143&lt;&gt;"",'Daily PnL Log'!E143,"")</f>
        <v>11796.9</v>
      </c>
      <c r="F168" s="13">
        <f>IF('Daily PnL Log'!F143&lt;&gt;"",'Daily PnL Log'!F143,"")</f>
        <v>-29127.3</v>
      </c>
      <c r="G168" s="13">
        <f>IF('Daily PnL Log'!G143&lt;&gt;"",'Daily PnL Log'!G143,"")</f>
        <v>9775.4</v>
      </c>
      <c r="H168" s="13">
        <f>IF('Daily PnL Log'!H143&lt;&gt;"",'Daily PnL Log'!H143,"")</f>
        <v>-6547.3</v>
      </c>
      <c r="I168" s="13">
        <f>IF('Daily PnL Log'!I143&lt;&gt;"",'Daily PnL Log'!I143,"")</f>
        <v>0</v>
      </c>
      <c r="J168" s="13">
        <f>IF('Daily PnL Log'!J143&lt;&gt;"",'Daily PnL Log'!J143,"")</f>
        <v>-7927.2</v>
      </c>
      <c r="K168" s="13">
        <f>IF('Daily PnL Log'!K143&lt;&gt;"",'Daily PnL Log'!K143,"")</f>
        <v>-138.65</v>
      </c>
      <c r="L168" s="13">
        <f>IF('Daily PnL Log'!L143&lt;&gt;"",'Daily PnL Log'!L143,"")</f>
        <v>-636.62</v>
      </c>
      <c r="M168" s="13">
        <f>IF('Daily PnL Log'!M143&lt;&gt;"",'Daily PnL Log'!M143,"")</f>
        <v>-775.27</v>
      </c>
      <c r="N168" s="13">
        <f>IF('Daily PnL Log'!N143&lt;&gt;"",'Daily PnL Log'!N143,"")</f>
        <v>-8702.4699999999993</v>
      </c>
      <c r="O168" s="13">
        <f t="shared" si="13"/>
        <v>1665685.4000000001</v>
      </c>
      <c r="P168" s="13">
        <f t="shared" si="14"/>
        <v>251149.8</v>
      </c>
      <c r="Q168" s="13">
        <f t="shared" si="15"/>
        <v>-425107.46</v>
      </c>
      <c r="R168" s="13">
        <f t="shared" si="16"/>
        <v>-268262.2</v>
      </c>
      <c r="S168" s="13">
        <f t="shared" si="17"/>
        <v>291650.79999999976</v>
      </c>
      <c r="T168" s="13">
        <f t="shared" si="18"/>
        <v>-61988.100000000006</v>
      </c>
      <c r="U168" s="13">
        <f t="shared" si="19"/>
        <v>0</v>
      </c>
      <c r="V168" s="13">
        <f t="shared" si="20"/>
        <v>1453128.24</v>
      </c>
      <c r="W168" s="13">
        <f>IF('Daily PnL Log'!W143&lt;&gt;"",'Daily PnL Log'!W143,"")</f>
        <v>1435491</v>
      </c>
      <c r="X168" s="15">
        <f>IF('Daily PnL Log'!X143&lt;&gt;"",'Daily PnL Log'!X143,"")</f>
        <v>-6.0623647239864261E-3</v>
      </c>
      <c r="Y168" s="13">
        <f>IF('Daily PnL Log'!Y143&lt;&gt;"",'Daily PnL Log'!Y143,"")</f>
        <v>-250</v>
      </c>
      <c r="Z168" s="13" t="str">
        <f>IF('Daily PnL Log'!AA143&lt;&gt;"",'Daily PnL Log'!AA143,"")</f>
        <v/>
      </c>
      <c r="AA168" s="13">
        <f>IF('Daily PnL Log'!AC143&lt;&gt;"",'Daily PnL Log'!AC143,"")</f>
        <v>230548.07</v>
      </c>
    </row>
    <row r="169" spans="1:27" x14ac:dyDescent="0.25">
      <c r="A169" s="48" t="str">
        <f t="shared" si="12"/>
        <v>Jun</v>
      </c>
      <c r="B169" s="2">
        <f>'Daily PnL Log'!B144</f>
        <v>44371</v>
      </c>
      <c r="C169" s="11">
        <f>IF('Daily PnL Log'!C144&lt;&gt;"",'Daily PnL Log'!C144,"")</f>
        <v>70535.8</v>
      </c>
      <c r="D169" s="11">
        <f>IF('Daily PnL Log'!D144&lt;&gt;"",'Daily PnL Log'!D144,"")</f>
        <v>-34439</v>
      </c>
      <c r="E169" s="11">
        <f>IF('Daily PnL Log'!E144&lt;&gt;"",'Daily PnL Log'!E144,"")</f>
        <v>17978.099999999999</v>
      </c>
      <c r="F169" s="11">
        <f>IF('Daily PnL Log'!F144&lt;&gt;"",'Daily PnL Log'!F144,"")</f>
        <v>756.9</v>
      </c>
      <c r="G169" s="11">
        <f>IF('Daily PnL Log'!G144&lt;&gt;"",'Daily PnL Log'!G144,"")</f>
        <v>1680</v>
      </c>
      <c r="H169" s="11">
        <f>IF('Daily PnL Log'!H144&lt;&gt;"",'Daily PnL Log'!H144,"")</f>
        <v>-1766.7</v>
      </c>
      <c r="I169" s="11">
        <f>IF('Daily PnL Log'!I144&lt;&gt;"",'Daily PnL Log'!I144,"")</f>
        <v>0</v>
      </c>
      <c r="J169" s="11">
        <f>IF('Daily PnL Log'!J144&lt;&gt;"",'Daily PnL Log'!J144,"")</f>
        <v>54745.100000000006</v>
      </c>
      <c r="K169" s="11">
        <f>IF('Daily PnL Log'!K144&lt;&gt;"",'Daily PnL Log'!K144,"")</f>
        <v>-156.9</v>
      </c>
      <c r="L169" s="11">
        <f>IF('Daily PnL Log'!L144&lt;&gt;"",'Daily PnL Log'!L144,"")</f>
        <v>-720.6</v>
      </c>
      <c r="M169" s="11">
        <f>IF('Daily PnL Log'!M144&lt;&gt;"",'Daily PnL Log'!M144,"")</f>
        <v>-877.5</v>
      </c>
      <c r="N169" s="11">
        <f>IF('Daily PnL Log'!N144&lt;&gt;"",'Daily PnL Log'!N144,"")</f>
        <v>53867.600000000006</v>
      </c>
      <c r="O169" s="11">
        <f t="shared" si="13"/>
        <v>1736221.2000000002</v>
      </c>
      <c r="P169" s="11">
        <f t="shared" si="14"/>
        <v>216710.8</v>
      </c>
      <c r="Q169" s="11">
        <f t="shared" si="15"/>
        <v>-407129.36000000004</v>
      </c>
      <c r="R169" s="11">
        <f t="shared" si="16"/>
        <v>-267505.3</v>
      </c>
      <c r="S169" s="11">
        <f t="shared" si="17"/>
        <v>293330.79999999976</v>
      </c>
      <c r="T169" s="11">
        <f t="shared" si="18"/>
        <v>-63754.8</v>
      </c>
      <c r="U169" s="11">
        <f t="shared" si="19"/>
        <v>0</v>
      </c>
      <c r="V169" s="11">
        <f t="shared" si="20"/>
        <v>1507873.34</v>
      </c>
      <c r="W169" s="11">
        <f>IF('Daily PnL Log'!W144&lt;&gt;"",'Daily PnL Log'!W144,"")</f>
        <v>1640654</v>
      </c>
      <c r="X169" s="16">
        <f>IF('Daily PnL Log'!X144&lt;&gt;"",'Daily PnL Log'!X144,"")</f>
        <v>3.2833004399465092E-2</v>
      </c>
      <c r="Y169" s="11" t="str">
        <f>IF('Daily PnL Log'!Y144&lt;&gt;"",'Daily PnL Log'!Y144,"")</f>
        <v/>
      </c>
      <c r="Z169" s="11" t="str">
        <f>IF('Daily PnL Log'!AA144&lt;&gt;"",'Daily PnL Log'!AA144,"")</f>
        <v/>
      </c>
      <c r="AA169" s="11">
        <f>IF('Daily PnL Log'!AC144&lt;&gt;"",'Daily PnL Log'!AC144,"")</f>
        <v>244712.32000000001</v>
      </c>
    </row>
    <row r="170" spans="1:27" x14ac:dyDescent="0.25">
      <c r="A170" s="47" t="str">
        <f t="shared" si="12"/>
        <v>Jun</v>
      </c>
      <c r="B170" s="14">
        <f>'Daily PnL Log'!B145</f>
        <v>44372</v>
      </c>
      <c r="C170" s="13">
        <f>IF('Daily PnL Log'!C145&lt;&gt;"",'Daily PnL Log'!C145,"")</f>
        <v>32130.400000000001</v>
      </c>
      <c r="D170" s="13">
        <f>IF('Daily PnL Log'!D145&lt;&gt;"",'Daily PnL Log'!D145,"")</f>
        <v>42877.3</v>
      </c>
      <c r="E170" s="13">
        <f>IF('Daily PnL Log'!E145&lt;&gt;"",'Daily PnL Log'!E145,"")</f>
        <v>-30523.3</v>
      </c>
      <c r="F170" s="13">
        <f>IF('Daily PnL Log'!F145&lt;&gt;"",'Daily PnL Log'!F145,"")</f>
        <v>48478.8</v>
      </c>
      <c r="G170" s="13">
        <f>IF('Daily PnL Log'!G145&lt;&gt;"",'Daily PnL Log'!G145,"")</f>
        <v>-30313.5</v>
      </c>
      <c r="H170" s="13">
        <f>IF('Daily PnL Log'!H145&lt;&gt;"",'Daily PnL Log'!H145,"")</f>
        <v>1114.5</v>
      </c>
      <c r="I170" s="13">
        <f>IF('Daily PnL Log'!I145&lt;&gt;"",'Daily PnL Log'!I145,"")</f>
        <v>0</v>
      </c>
      <c r="J170" s="13">
        <f>IF('Daily PnL Log'!J145&lt;&gt;"",'Daily PnL Log'!J145,"")</f>
        <v>63764.200000000012</v>
      </c>
      <c r="K170" s="13">
        <f>IF('Daily PnL Log'!K145&lt;&gt;"",'Daily PnL Log'!K145,"")</f>
        <v>-1481.9</v>
      </c>
      <c r="L170" s="13">
        <f>IF('Daily PnL Log'!L145&lt;&gt;"",'Daily PnL Log'!L145,"")</f>
        <v>-4616.3900000000003</v>
      </c>
      <c r="M170" s="13">
        <f>IF('Daily PnL Log'!M145&lt;&gt;"",'Daily PnL Log'!M145,"")</f>
        <v>-6098.2900000000009</v>
      </c>
      <c r="N170" s="13">
        <f>IF('Daily PnL Log'!N145&lt;&gt;"",'Daily PnL Log'!N145,"")</f>
        <v>57665.910000000011</v>
      </c>
      <c r="O170" s="13">
        <f t="shared" si="13"/>
        <v>1768351.6</v>
      </c>
      <c r="P170" s="13">
        <f t="shared" si="14"/>
        <v>259588.09999999998</v>
      </c>
      <c r="Q170" s="13">
        <f t="shared" si="15"/>
        <v>-437652.66000000003</v>
      </c>
      <c r="R170" s="13">
        <f t="shared" si="16"/>
        <v>-219026.5</v>
      </c>
      <c r="S170" s="13">
        <f t="shared" si="17"/>
        <v>263017.29999999976</v>
      </c>
      <c r="T170" s="13">
        <f t="shared" si="18"/>
        <v>-62640.3</v>
      </c>
      <c r="U170" s="13">
        <f t="shared" si="19"/>
        <v>0</v>
      </c>
      <c r="V170" s="13">
        <f t="shared" si="20"/>
        <v>1571637.54</v>
      </c>
      <c r="W170" s="13">
        <f>IF('Daily PnL Log'!W145&lt;&gt;"",'Daily PnL Log'!W145,"")</f>
        <v>1215512</v>
      </c>
      <c r="X170" s="15">
        <f>IF('Daily PnL Log'!X145&lt;&gt;"",'Daily PnL Log'!X145,"")</f>
        <v>4.7441662443480616E-2</v>
      </c>
      <c r="Y170" s="13" t="str">
        <f>IF('Daily PnL Log'!Y145&lt;&gt;"",'Daily PnL Log'!Y145,"")</f>
        <v/>
      </c>
      <c r="Z170" s="13" t="str">
        <f>IF('Daily PnL Log'!AA145&lt;&gt;"",'Daily PnL Log'!AA145,"")</f>
        <v/>
      </c>
      <c r="AA170" s="13">
        <f>IF('Daily PnL Log'!AC145&lt;&gt;"",'Daily PnL Log'!AC145,"")</f>
        <v>370451.78</v>
      </c>
    </row>
    <row r="171" spans="1:27" x14ac:dyDescent="0.25">
      <c r="A171" s="48" t="str">
        <f t="shared" si="12"/>
        <v>Jun</v>
      </c>
      <c r="B171" s="2">
        <f>'Daily PnL Log'!B146</f>
        <v>44375</v>
      </c>
      <c r="C171" s="11">
        <f>IF('Daily PnL Log'!C146&lt;&gt;"",'Daily PnL Log'!C146,"")</f>
        <v>129138.8</v>
      </c>
      <c r="D171" s="11">
        <f>IF('Daily PnL Log'!D146&lt;&gt;"",'Daily PnL Log'!D146,"")</f>
        <v>-10147.299999999999</v>
      </c>
      <c r="E171" s="11">
        <f>IF('Daily PnL Log'!E146&lt;&gt;"",'Daily PnL Log'!E146,"")</f>
        <v>-4886</v>
      </c>
      <c r="F171" s="11">
        <f>IF('Daily PnL Log'!F146&lt;&gt;"",'Daily PnL Log'!F146,"")</f>
        <v>3192.9</v>
      </c>
      <c r="G171" s="11">
        <f>IF('Daily PnL Log'!G146&lt;&gt;"",'Daily PnL Log'!G146,"")</f>
        <v>694.3</v>
      </c>
      <c r="H171" s="11">
        <f>IF('Daily PnL Log'!H146&lt;&gt;"",'Daily PnL Log'!H146,"")</f>
        <v>-1613.9</v>
      </c>
      <c r="I171" s="11">
        <f>IF('Daily PnL Log'!I146&lt;&gt;"",'Daily PnL Log'!I146,"")</f>
        <v>0</v>
      </c>
      <c r="J171" s="11">
        <f>IF('Daily PnL Log'!J146&lt;&gt;"",'Daily PnL Log'!J146,"")</f>
        <v>116378.8</v>
      </c>
      <c r="K171" s="11">
        <f>IF('Daily PnL Log'!K146&lt;&gt;"",'Daily PnL Log'!K146,"")</f>
        <v>-127.05</v>
      </c>
      <c r="L171" s="11">
        <f>IF('Daily PnL Log'!L146&lt;&gt;"",'Daily PnL Log'!L146,"")</f>
        <v>-584.42999999999995</v>
      </c>
      <c r="M171" s="11">
        <f>IF('Daily PnL Log'!M146&lt;&gt;"",'Daily PnL Log'!M146,"")</f>
        <v>-711.4799999999999</v>
      </c>
      <c r="N171" s="11">
        <f>IF('Daily PnL Log'!N146&lt;&gt;"",'Daily PnL Log'!N146,"")</f>
        <v>115667.32</v>
      </c>
      <c r="O171" s="11">
        <f t="shared" si="13"/>
        <v>1897490.4000000001</v>
      </c>
      <c r="P171" s="11">
        <f t="shared" si="14"/>
        <v>249440.8</v>
      </c>
      <c r="Q171" s="11">
        <f t="shared" si="15"/>
        <v>-442538.66000000003</v>
      </c>
      <c r="R171" s="11">
        <f t="shared" si="16"/>
        <v>-215833.60000000001</v>
      </c>
      <c r="S171" s="11">
        <f t="shared" si="17"/>
        <v>263711.59999999974</v>
      </c>
      <c r="T171" s="11">
        <f t="shared" si="18"/>
        <v>-64254.200000000004</v>
      </c>
      <c r="U171" s="11">
        <f t="shared" si="19"/>
        <v>0</v>
      </c>
      <c r="V171" s="11">
        <f t="shared" si="20"/>
        <v>1688016.34</v>
      </c>
      <c r="W171" s="11">
        <f>IF('Daily PnL Log'!W146&lt;&gt;"",'Daily PnL Log'!W146,"")</f>
        <v>1212898</v>
      </c>
      <c r="X171" s="16">
        <f>IF('Daily PnL Log'!X146&lt;&gt;"",'Daily PnL Log'!X146,"")</f>
        <v>9.5364424708425613E-2</v>
      </c>
      <c r="Y171" s="11" t="str">
        <f>IF('Daily PnL Log'!Y146&lt;&gt;"",'Daily PnL Log'!Y146,"")</f>
        <v/>
      </c>
      <c r="Z171" s="11" t="str">
        <f>IF('Daily PnL Log'!AA146&lt;&gt;"",'Daily PnL Log'!AA146,"")</f>
        <v/>
      </c>
      <c r="AA171" s="11">
        <f>IF('Daily PnL Log'!AC146&lt;&gt;"",'Daily PnL Log'!AC146,"")</f>
        <v>456227.3</v>
      </c>
    </row>
    <row r="172" spans="1:27" x14ac:dyDescent="0.25">
      <c r="A172" s="47" t="str">
        <f t="shared" si="12"/>
        <v>Jun</v>
      </c>
      <c r="B172" s="14">
        <f>'Daily PnL Log'!B147</f>
        <v>44376</v>
      </c>
      <c r="C172" s="13">
        <f>IF('Daily PnL Log'!C147&lt;&gt;"",'Daily PnL Log'!C147,"")</f>
        <v>-29354.5</v>
      </c>
      <c r="D172" s="13">
        <f>IF('Daily PnL Log'!D147&lt;&gt;"",'Daily PnL Log'!D147,"")</f>
        <v>-17357</v>
      </c>
      <c r="E172" s="13">
        <f>IF('Daily PnL Log'!E147&lt;&gt;"",'Daily PnL Log'!E147,"")</f>
        <v>-19199.2</v>
      </c>
      <c r="F172" s="13">
        <f>IF('Daily PnL Log'!F147&lt;&gt;"",'Daily PnL Log'!F147,"")</f>
        <v>9203.7999999999993</v>
      </c>
      <c r="G172" s="13">
        <f>IF('Daily PnL Log'!G147&lt;&gt;"",'Daily PnL Log'!G147,"")</f>
        <v>-1219.0999999999999</v>
      </c>
      <c r="H172" s="13">
        <f>IF('Daily PnL Log'!H147&lt;&gt;"",'Daily PnL Log'!H147,"")</f>
        <v>-613</v>
      </c>
      <c r="I172" s="13">
        <f>IF('Daily PnL Log'!I147&lt;&gt;"",'Daily PnL Log'!I147,"")</f>
        <v>0</v>
      </c>
      <c r="J172" s="13">
        <f>IF('Daily PnL Log'!J147&lt;&gt;"",'Daily PnL Log'!J147,"")</f>
        <v>-58538.999999999993</v>
      </c>
      <c r="K172" s="13">
        <f>IF('Daily PnL Log'!K147&lt;&gt;"",'Daily PnL Log'!K147,"")</f>
        <v>-157.05000000000001</v>
      </c>
      <c r="L172" s="13">
        <f>IF('Daily PnL Log'!L147&lt;&gt;"",'Daily PnL Log'!L147,"")</f>
        <v>-722.43</v>
      </c>
      <c r="M172" s="13">
        <f>IF('Daily PnL Log'!M147&lt;&gt;"",'Daily PnL Log'!M147,"")</f>
        <v>-879.48</v>
      </c>
      <c r="N172" s="13">
        <f>IF('Daily PnL Log'!N147&lt;&gt;"",'Daily PnL Log'!N147,"")</f>
        <v>-59418.479999999996</v>
      </c>
      <c r="O172" s="13">
        <f t="shared" si="13"/>
        <v>1868135.9000000001</v>
      </c>
      <c r="P172" s="13">
        <f t="shared" si="14"/>
        <v>232083.8</v>
      </c>
      <c r="Q172" s="13">
        <f t="shared" si="15"/>
        <v>-461737.86000000004</v>
      </c>
      <c r="R172" s="13">
        <f t="shared" si="16"/>
        <v>-206629.80000000002</v>
      </c>
      <c r="S172" s="13">
        <f t="shared" si="17"/>
        <v>262492.49999999977</v>
      </c>
      <c r="T172" s="13">
        <f t="shared" si="18"/>
        <v>-64867.200000000004</v>
      </c>
      <c r="U172" s="13">
        <f t="shared" si="19"/>
        <v>0</v>
      </c>
      <c r="V172" s="13">
        <f t="shared" si="20"/>
        <v>1629477.34</v>
      </c>
      <c r="W172" s="13">
        <f>IF('Daily PnL Log'!W147&lt;&gt;"",'Daily PnL Log'!W147,"")</f>
        <v>1021042</v>
      </c>
      <c r="X172" s="15">
        <f>IF('Daily PnL Log'!X147&lt;&gt;"",'Daily PnL Log'!X147,"")</f>
        <v>-5.8193962638167673E-2</v>
      </c>
      <c r="Y172" s="13">
        <f>IF('Daily PnL Log'!Y147&lt;&gt;"",'Daily PnL Log'!Y147,"")</f>
        <v>-2500</v>
      </c>
      <c r="Z172" s="13" t="str">
        <f>IF('Daily PnL Log'!AA147&lt;&gt;"",'Daily PnL Log'!AA147,"")</f>
        <v/>
      </c>
      <c r="AA172" s="13">
        <f>IF('Daily PnL Log'!AC147&lt;&gt;"",'Daily PnL Log'!AC147,"")</f>
        <v>375083.32</v>
      </c>
    </row>
    <row r="173" spans="1:27" x14ac:dyDescent="0.25">
      <c r="A173" s="48" t="str">
        <f t="shared" si="12"/>
        <v>Jun</v>
      </c>
      <c r="B173" s="2">
        <f>'Daily PnL Log'!B148</f>
        <v>44377</v>
      </c>
      <c r="C173" s="11">
        <f>IF('Daily PnL Log'!C148&lt;&gt;"",'Daily PnL Log'!C148,"")</f>
        <v>39909.699999999997</v>
      </c>
      <c r="D173" s="11">
        <f>IF('Daily PnL Log'!D148&lt;&gt;"",'Daily PnL Log'!D148,"")</f>
        <v>121275.5</v>
      </c>
      <c r="E173" s="11">
        <f>IF('Daily PnL Log'!E148&lt;&gt;"",'Daily PnL Log'!E148,"")</f>
        <v>35477.300000000003</v>
      </c>
      <c r="F173" s="11">
        <f>IF('Daily PnL Log'!F148&lt;&gt;"",'Daily PnL Log'!F148,"")</f>
        <v>7665.1</v>
      </c>
      <c r="G173" s="11">
        <f>IF('Daily PnL Log'!G148&lt;&gt;"",'Daily PnL Log'!G148,"")</f>
        <v>32602.3</v>
      </c>
      <c r="H173" s="11">
        <f>IF('Daily PnL Log'!H148&lt;&gt;"",'Daily PnL Log'!H148,"")</f>
        <v>-4278.3</v>
      </c>
      <c r="I173" s="11">
        <f>IF('Daily PnL Log'!I148&lt;&gt;"",'Daily PnL Log'!I148,"")</f>
        <v>0</v>
      </c>
      <c r="J173" s="11">
        <f>IF('Daily PnL Log'!J148&lt;&gt;"",'Daily PnL Log'!J148,"")</f>
        <v>232651.6</v>
      </c>
      <c r="K173" s="11">
        <f>IF('Daily PnL Log'!K148&lt;&gt;"",'Daily PnL Log'!K148,"")</f>
        <v>-308.8</v>
      </c>
      <c r="L173" s="11">
        <f>IF('Daily PnL Log'!L148&lt;&gt;"",'Daily PnL Log'!L148,"")</f>
        <v>-1420.48</v>
      </c>
      <c r="M173" s="11">
        <f>IF('Daily PnL Log'!M148&lt;&gt;"",'Daily PnL Log'!M148,"")</f>
        <v>-1729.28</v>
      </c>
      <c r="N173" s="11">
        <f>IF('Daily PnL Log'!N148&lt;&gt;"",'Daily PnL Log'!N148,"")</f>
        <v>230922.32</v>
      </c>
      <c r="O173" s="11">
        <f t="shared" si="13"/>
        <v>1908045.6</v>
      </c>
      <c r="P173" s="11">
        <f t="shared" si="14"/>
        <v>353359.3</v>
      </c>
      <c r="Q173" s="11">
        <f t="shared" si="15"/>
        <v>-426260.56000000006</v>
      </c>
      <c r="R173" s="11">
        <f t="shared" si="16"/>
        <v>-198964.7</v>
      </c>
      <c r="S173" s="11">
        <f t="shared" si="17"/>
        <v>295094.79999999976</v>
      </c>
      <c r="T173" s="11">
        <f t="shared" si="18"/>
        <v>-69145.5</v>
      </c>
      <c r="U173" s="11">
        <f t="shared" si="19"/>
        <v>0</v>
      </c>
      <c r="V173" s="11">
        <f t="shared" si="20"/>
        <v>1862128.9400000002</v>
      </c>
      <c r="W173" s="11">
        <f>IF('Daily PnL Log'!W148&lt;&gt;"",'Daily PnL Log'!W148,"")</f>
        <v>1180579</v>
      </c>
      <c r="X173" s="16">
        <f>IF('Daily PnL Log'!X148&lt;&gt;"",'Daily PnL Log'!X148,"")</f>
        <v>0.19560090430204163</v>
      </c>
      <c r="Y173" s="11">
        <f>IF('Daily PnL Log'!Y148&lt;&gt;"",'Daily PnL Log'!Y148,"")</f>
        <v>-4545.92</v>
      </c>
      <c r="Z173" s="11" t="str">
        <f>IF('Daily PnL Log'!AA148&lt;&gt;"",'Daily PnL Log'!AA148,"")</f>
        <v/>
      </c>
      <c r="AA173" s="11">
        <f>IF('Daily PnL Log'!AC148&lt;&gt;"",'Daily PnL Log'!AC148,"")</f>
        <v>720413.04</v>
      </c>
    </row>
    <row r="174" spans="1:27" x14ac:dyDescent="0.25">
      <c r="A174" s="47" t="str">
        <f t="shared" si="12"/>
        <v>Jul</v>
      </c>
      <c r="B174" s="14">
        <f>'Daily PnL Log'!B149</f>
        <v>44378</v>
      </c>
      <c r="C174" s="13">
        <f>IF('Daily PnL Log'!C149&lt;&gt;"",'Daily PnL Log'!C149,"")</f>
        <v>22345.1</v>
      </c>
      <c r="D174" s="13">
        <f>IF('Daily PnL Log'!D149&lt;&gt;"",'Daily PnL Log'!D149,"")</f>
        <v>-17781.7</v>
      </c>
      <c r="E174" s="13">
        <f>IF('Daily PnL Log'!E149&lt;&gt;"",'Daily PnL Log'!E149,"")</f>
        <v>-21857.4</v>
      </c>
      <c r="F174" s="13">
        <f>IF('Daily PnL Log'!F149&lt;&gt;"",'Daily PnL Log'!F149,"")</f>
        <v>8834.9</v>
      </c>
      <c r="G174" s="13">
        <f>IF('Daily PnL Log'!G149&lt;&gt;"",'Daily PnL Log'!G149,"")</f>
        <v>9737.5</v>
      </c>
      <c r="H174" s="13">
        <f>IF('Daily PnL Log'!H149&lt;&gt;"",'Daily PnL Log'!H149,"")</f>
        <v>5467.6</v>
      </c>
      <c r="I174" s="13">
        <f>IF('Daily PnL Log'!I149&lt;&gt;"",'Daily PnL Log'!I149,"")</f>
        <v>0</v>
      </c>
      <c r="J174" s="13">
        <f>IF('Daily PnL Log'!J149&lt;&gt;"",'Daily PnL Log'!J149,"")</f>
        <v>6745.9999999999964</v>
      </c>
      <c r="K174" s="13">
        <f>IF('Daily PnL Log'!K149&lt;&gt;"",'Daily PnL Log'!K149,"")</f>
        <v>-172.05</v>
      </c>
      <c r="L174" s="13">
        <f>IF('Daily PnL Log'!L149&lt;&gt;"",'Daily PnL Log'!L149,"")</f>
        <v>-791.43</v>
      </c>
      <c r="M174" s="13">
        <f>IF('Daily PnL Log'!M149&lt;&gt;"",'Daily PnL Log'!M149,"")</f>
        <v>-963.48</v>
      </c>
      <c r="N174" s="13">
        <f>IF('Daily PnL Log'!N149&lt;&gt;"",'Daily PnL Log'!N149,"")</f>
        <v>5782.5199999999968</v>
      </c>
      <c r="O174" s="13">
        <f t="shared" si="13"/>
        <v>1930390.7000000002</v>
      </c>
      <c r="P174" s="13">
        <f t="shared" si="14"/>
        <v>335577.59999999998</v>
      </c>
      <c r="Q174" s="13">
        <f t="shared" si="15"/>
        <v>-448117.96000000008</v>
      </c>
      <c r="R174" s="13">
        <f t="shared" si="16"/>
        <v>-190129.80000000002</v>
      </c>
      <c r="S174" s="13">
        <f t="shared" si="17"/>
        <v>304832.29999999976</v>
      </c>
      <c r="T174" s="13">
        <f t="shared" si="18"/>
        <v>-63677.9</v>
      </c>
      <c r="U174" s="13">
        <f t="shared" si="19"/>
        <v>0</v>
      </c>
      <c r="V174" s="13">
        <f t="shared" si="20"/>
        <v>1868874.9400000002</v>
      </c>
      <c r="W174" s="13">
        <f>IF('Daily PnL Log'!W149&lt;&gt;"",'Daily PnL Log'!W149,"")</f>
        <v>1148649</v>
      </c>
      <c r="X174" s="15">
        <f>IF('Daily PnL Log'!X149&lt;&gt;"",'Daily PnL Log'!X149,"")</f>
        <v>5.0341923424823392E-3</v>
      </c>
      <c r="Y174" s="13">
        <f>IF('Daily PnL Log'!Y149&lt;&gt;"",'Daily PnL Log'!Y149,"")</f>
        <v>-747.97</v>
      </c>
      <c r="Z174" s="13" t="str">
        <f>IF('Daily PnL Log'!AA149&lt;&gt;"",'Daily PnL Log'!AA149,"")</f>
        <v/>
      </c>
      <c r="AA174" s="13">
        <f>IF('Daily PnL Log'!AC149&lt;&gt;"",'Daily PnL Log'!AC149,"")</f>
        <v>579620.73</v>
      </c>
    </row>
    <row r="175" spans="1:27" x14ac:dyDescent="0.25">
      <c r="A175" s="48" t="str">
        <f t="shared" si="12"/>
        <v>Jul</v>
      </c>
      <c r="B175" s="2">
        <f>'Daily PnL Log'!B150</f>
        <v>44379</v>
      </c>
      <c r="C175" s="11">
        <f>IF('Daily PnL Log'!C150&lt;&gt;"",'Daily PnL Log'!C150,"")</f>
        <v>-7607.3</v>
      </c>
      <c r="D175" s="11">
        <f>IF('Daily PnL Log'!D150&lt;&gt;"",'Daily PnL Log'!D150,"")</f>
        <v>27067.200000000001</v>
      </c>
      <c r="E175" s="11">
        <f>IF('Daily PnL Log'!E150&lt;&gt;"",'Daily PnL Log'!E150,"")</f>
        <v>-2382.6999999999998</v>
      </c>
      <c r="F175" s="11">
        <f>IF('Daily PnL Log'!F150&lt;&gt;"",'Daily PnL Log'!F150,"")</f>
        <v>-2650.1</v>
      </c>
      <c r="G175" s="11">
        <f>IF('Daily PnL Log'!G150&lt;&gt;"",'Daily PnL Log'!G150,"")</f>
        <v>-15216.6</v>
      </c>
      <c r="H175" s="11">
        <f>IF('Daily PnL Log'!H150&lt;&gt;"",'Daily PnL Log'!H150,"")</f>
        <v>3375.8</v>
      </c>
      <c r="I175" s="11">
        <f>IF('Daily PnL Log'!I150&lt;&gt;"",'Daily PnL Log'!I150,"")</f>
        <v>0</v>
      </c>
      <c r="J175" s="11">
        <f>IF('Daily PnL Log'!J150&lt;&gt;"",'Daily PnL Log'!J150,"")</f>
        <v>2586.3000000000002</v>
      </c>
      <c r="K175" s="11">
        <f>IF('Daily PnL Log'!K150&lt;&gt;"",'Daily PnL Log'!K150,"")</f>
        <v>-40.549999999999997</v>
      </c>
      <c r="L175" s="11">
        <f>IF('Daily PnL Log'!L150&lt;&gt;"",'Daily PnL Log'!L150,"")</f>
        <v>-186.53</v>
      </c>
      <c r="M175" s="11">
        <f>IF('Daily PnL Log'!M150&lt;&gt;"",'Daily PnL Log'!M150,"")</f>
        <v>-227.07999999999998</v>
      </c>
      <c r="N175" s="11">
        <f>IF('Daily PnL Log'!N150&lt;&gt;"",'Daily PnL Log'!N150,"")</f>
        <v>2359.2200000000003</v>
      </c>
      <c r="O175" s="11">
        <f t="shared" si="13"/>
        <v>1922783.4000000001</v>
      </c>
      <c r="P175" s="11">
        <f t="shared" si="14"/>
        <v>362644.8</v>
      </c>
      <c r="Q175" s="11">
        <f t="shared" si="15"/>
        <v>-450500.66000000009</v>
      </c>
      <c r="R175" s="11">
        <f t="shared" si="16"/>
        <v>-192779.90000000002</v>
      </c>
      <c r="S175" s="11">
        <f t="shared" si="17"/>
        <v>289615.69999999978</v>
      </c>
      <c r="T175" s="11">
        <f t="shared" si="18"/>
        <v>-60302.1</v>
      </c>
      <c r="U175" s="11">
        <f t="shared" si="19"/>
        <v>0</v>
      </c>
      <c r="V175" s="11">
        <f t="shared" si="20"/>
        <v>1871461.2400000002</v>
      </c>
      <c r="W175" s="11">
        <f>IF('Daily PnL Log'!W150&lt;&gt;"",'Daily PnL Log'!W150,"")</f>
        <v>1252369</v>
      </c>
      <c r="X175" s="16">
        <f>IF('Daily PnL Log'!X150&lt;&gt;"",'Daily PnL Log'!X150,"")</f>
        <v>1.8838058112265637E-3</v>
      </c>
      <c r="Y175" s="11">
        <f>IF('Daily PnL Log'!Y150&lt;&gt;"",'Daily PnL Log'!Y150,"")</f>
        <v>-1605.55</v>
      </c>
      <c r="Z175" s="11" t="str">
        <f>IF('Daily PnL Log'!AA150&lt;&gt;"",'Daily PnL Log'!AA150,"")</f>
        <v/>
      </c>
      <c r="AA175" s="11">
        <f>IF('Daily PnL Log'!AC150&lt;&gt;"",'Daily PnL Log'!AC150,"")</f>
        <v>620322.65</v>
      </c>
    </row>
    <row r="176" spans="1:27" x14ac:dyDescent="0.25">
      <c r="A176" s="47" t="str">
        <f t="shared" si="12"/>
        <v>Jul</v>
      </c>
      <c r="B176" s="14">
        <f>'Daily PnL Log'!B151</f>
        <v>44383</v>
      </c>
      <c r="C176" s="13">
        <f>IF('Daily PnL Log'!C151&lt;&gt;"",'Daily PnL Log'!C151,"")</f>
        <v>18165</v>
      </c>
      <c r="D176" s="13">
        <f>IF('Daily PnL Log'!D151&lt;&gt;"",'Daily PnL Log'!D151,"")</f>
        <v>-70959</v>
      </c>
      <c r="E176" s="13">
        <f>IF('Daily PnL Log'!E151&lt;&gt;"",'Daily PnL Log'!E151,"")</f>
        <v>8188</v>
      </c>
      <c r="F176" s="13">
        <f>IF('Daily PnL Log'!F151&lt;&gt;"",'Daily PnL Log'!F151,"")</f>
        <v>13556.2</v>
      </c>
      <c r="G176" s="13">
        <f>IF('Daily PnL Log'!G151&lt;&gt;"",'Daily PnL Log'!G151,"")</f>
        <v>56196.1</v>
      </c>
      <c r="H176" s="13">
        <f>IF('Daily PnL Log'!H151&lt;&gt;"",'Daily PnL Log'!H151,"")</f>
        <v>2627.4</v>
      </c>
      <c r="I176" s="13">
        <f>IF('Daily PnL Log'!I151&lt;&gt;"",'Daily PnL Log'!I151,"")</f>
        <v>0</v>
      </c>
      <c r="J176" s="13">
        <f>IF('Daily PnL Log'!J151&lt;&gt;"",'Daily PnL Log'!J151,"")</f>
        <v>27773.7</v>
      </c>
      <c r="K176" s="13">
        <f>IF('Daily PnL Log'!K151&lt;&gt;"",'Daily PnL Log'!K151,"")</f>
        <v>-102.25</v>
      </c>
      <c r="L176" s="13">
        <f>IF('Daily PnL Log'!L151&lt;&gt;"",'Daily PnL Log'!L151,"")</f>
        <v>-470.35</v>
      </c>
      <c r="M176" s="13">
        <f>IF('Daily PnL Log'!M151&lt;&gt;"",'Daily PnL Log'!M151,"")</f>
        <v>-572.6</v>
      </c>
      <c r="N176" s="13">
        <f>IF('Daily PnL Log'!N151&lt;&gt;"",'Daily PnL Log'!N151,"")</f>
        <v>27201.100000000002</v>
      </c>
      <c r="O176" s="13">
        <f t="shared" si="13"/>
        <v>1940948.4000000001</v>
      </c>
      <c r="P176" s="13">
        <f t="shared" si="14"/>
        <v>291685.8</v>
      </c>
      <c r="Q176" s="13">
        <f t="shared" si="15"/>
        <v>-442312.66000000009</v>
      </c>
      <c r="R176" s="13">
        <f t="shared" si="16"/>
        <v>-179223.7</v>
      </c>
      <c r="S176" s="13">
        <f t="shared" si="17"/>
        <v>345811.79999999976</v>
      </c>
      <c r="T176" s="13">
        <f t="shared" si="18"/>
        <v>-57674.7</v>
      </c>
      <c r="U176" s="13">
        <f t="shared" si="19"/>
        <v>0</v>
      </c>
      <c r="V176" s="13">
        <f t="shared" si="20"/>
        <v>1899234.9400000002</v>
      </c>
      <c r="W176" s="13">
        <f>IF('Daily PnL Log'!W151&lt;&gt;"",'Daily PnL Log'!W151,"")</f>
        <v>923382</v>
      </c>
      <c r="X176" s="15">
        <f>IF('Daily PnL Log'!X151&lt;&gt;"",'Daily PnL Log'!X151,"")</f>
        <v>2.9458122423872246E-2</v>
      </c>
      <c r="Y176" s="13" t="str">
        <f>IF('Daily PnL Log'!Y151&lt;&gt;"",'Daily PnL Log'!Y151,"")</f>
        <v/>
      </c>
      <c r="Z176" s="13">
        <f>IF('Daily PnL Log'!AA151&lt;&gt;"",'Daily PnL Log'!AA151,"")</f>
        <v>-550000</v>
      </c>
      <c r="AA176" s="13">
        <f>IF('Daily PnL Log'!AC151&lt;&gt;"",'Daily PnL Log'!AC151,"")</f>
        <v>22413.3</v>
      </c>
    </row>
    <row r="177" spans="1:27" x14ac:dyDescent="0.25">
      <c r="A177" s="48" t="str">
        <f t="shared" si="12"/>
        <v>Jul</v>
      </c>
      <c r="B177" s="2">
        <f>'Daily PnL Log'!B152</f>
        <v>44384</v>
      </c>
      <c r="C177" s="11">
        <f>IF('Daily PnL Log'!C152&lt;&gt;"",'Daily PnL Log'!C152,"")</f>
        <v>-38099.800000000003</v>
      </c>
      <c r="D177" s="11">
        <f>IF('Daily PnL Log'!D152&lt;&gt;"",'Daily PnL Log'!D152,"")</f>
        <v>31491.4</v>
      </c>
      <c r="E177" s="11">
        <f>IF('Daily PnL Log'!E152&lt;&gt;"",'Daily PnL Log'!E152,"")</f>
        <v>-3603.6</v>
      </c>
      <c r="F177" s="11">
        <f>IF('Daily PnL Log'!F152&lt;&gt;"",'Daily PnL Log'!F152,"")</f>
        <v>-8147.9</v>
      </c>
      <c r="G177" s="11">
        <f>IF('Daily PnL Log'!G152&lt;&gt;"",'Daily PnL Log'!G152,"")</f>
        <v>-3391.78</v>
      </c>
      <c r="H177" s="11">
        <f>IF('Daily PnL Log'!H152&lt;&gt;"",'Daily PnL Log'!H152,"")</f>
        <v>1047.3</v>
      </c>
      <c r="I177" s="11">
        <f>IF('Daily PnL Log'!I152&lt;&gt;"",'Daily PnL Log'!I152,"")</f>
        <v>0</v>
      </c>
      <c r="J177" s="11">
        <f>IF('Daily PnL Log'!J152&lt;&gt;"",'Daily PnL Log'!J152,"")</f>
        <v>-20704.38</v>
      </c>
      <c r="K177" s="11">
        <f>IF('Daily PnL Log'!K152&lt;&gt;"",'Daily PnL Log'!K152,"")</f>
        <v>-146.30000000000001</v>
      </c>
      <c r="L177" s="11">
        <f>IF('Daily PnL Log'!L152&lt;&gt;"",'Daily PnL Log'!L152,"")</f>
        <v>-672.98</v>
      </c>
      <c r="M177" s="11">
        <f>IF('Daily PnL Log'!M152&lt;&gt;"",'Daily PnL Log'!M152,"")</f>
        <v>-819.28</v>
      </c>
      <c r="N177" s="11">
        <f>IF('Daily PnL Log'!N152&lt;&gt;"",'Daily PnL Log'!N152,"")</f>
        <v>-21523.66</v>
      </c>
      <c r="O177" s="11">
        <f t="shared" si="13"/>
        <v>1902848.6</v>
      </c>
      <c r="P177" s="11">
        <f t="shared" si="14"/>
        <v>323177.2</v>
      </c>
      <c r="Q177" s="11">
        <f t="shared" si="15"/>
        <v>-445916.26000000007</v>
      </c>
      <c r="R177" s="11">
        <f t="shared" si="16"/>
        <v>-187371.6</v>
      </c>
      <c r="S177" s="11">
        <f t="shared" si="17"/>
        <v>342420.01999999973</v>
      </c>
      <c r="T177" s="11">
        <f t="shared" si="18"/>
        <v>-56627.399999999994</v>
      </c>
      <c r="U177" s="11">
        <f t="shared" si="19"/>
        <v>0</v>
      </c>
      <c r="V177" s="11">
        <f t="shared" si="20"/>
        <v>1878530.5600000003</v>
      </c>
      <c r="W177" s="11">
        <f>IF('Daily PnL Log'!W152&lt;&gt;"",'Daily PnL Log'!W152,"")</f>
        <v>1038216</v>
      </c>
      <c r="X177" s="16">
        <f>IF('Daily PnL Log'!X152&lt;&gt;"",'Daily PnL Log'!X152,"")</f>
        <v>-2.073138922921627E-2</v>
      </c>
      <c r="Y177" s="11">
        <f>IF('Daily PnL Log'!Y152&lt;&gt;"",'Daily PnL Log'!Y152,"")</f>
        <v>-125</v>
      </c>
      <c r="Z177" s="11" t="str">
        <f>IF('Daily PnL Log'!AA152&lt;&gt;"",'Daily PnL Log'!AA152,"")</f>
        <v/>
      </c>
      <c r="AA177" s="11">
        <f>IF('Daily PnL Log'!AC152&lt;&gt;"",'Daily PnL Log'!AC152,"")</f>
        <v>69267.27</v>
      </c>
    </row>
    <row r="178" spans="1:27" x14ac:dyDescent="0.25">
      <c r="A178" s="47" t="str">
        <f t="shared" si="12"/>
        <v>Jul</v>
      </c>
      <c r="B178" s="14">
        <f>'Daily PnL Log'!B153</f>
        <v>44385</v>
      </c>
      <c r="C178" s="13">
        <f>IF('Daily PnL Log'!C153&lt;&gt;"",'Daily PnL Log'!C153,"")</f>
        <v>-7150.5</v>
      </c>
      <c r="D178" s="13">
        <f>IF('Daily PnL Log'!D153&lt;&gt;"",'Daily PnL Log'!D153,"")</f>
        <v>3868.7</v>
      </c>
      <c r="E178" s="13">
        <f>IF('Daily PnL Log'!E153&lt;&gt;"",'Daily PnL Log'!E153,"")</f>
        <v>-405.4</v>
      </c>
      <c r="F178" s="13">
        <f>IF('Daily PnL Log'!F153&lt;&gt;"",'Daily PnL Log'!F153,"")</f>
        <v>292.2</v>
      </c>
      <c r="G178" s="13">
        <f>IF('Daily PnL Log'!G153&lt;&gt;"",'Daily PnL Log'!G153,"")</f>
        <v>-11766.1</v>
      </c>
      <c r="H178" s="13">
        <f>IF('Daily PnL Log'!H153&lt;&gt;"",'Daily PnL Log'!H153,"")</f>
        <v>-4405.5</v>
      </c>
      <c r="I178" s="13">
        <f>IF('Daily PnL Log'!I153&lt;&gt;"",'Daily PnL Log'!I153,"")</f>
        <v>0</v>
      </c>
      <c r="J178" s="13">
        <f>IF('Daily PnL Log'!J153&lt;&gt;"",'Daily PnL Log'!J153,"")</f>
        <v>-19566.599999999999</v>
      </c>
      <c r="K178" s="13">
        <f>IF('Daily PnL Log'!K153&lt;&gt;"",'Daily PnL Log'!K153,"")</f>
        <v>-63.7</v>
      </c>
      <c r="L178" s="13">
        <f>IF('Daily PnL Log'!L153&lt;&gt;"",'Daily PnL Log'!L153,"")</f>
        <v>-293.02</v>
      </c>
      <c r="M178" s="13">
        <f>IF('Daily PnL Log'!M153&lt;&gt;"",'Daily PnL Log'!M153,"")</f>
        <v>-356.71999999999997</v>
      </c>
      <c r="N178" s="13">
        <f>IF('Daily PnL Log'!N153&lt;&gt;"",'Daily PnL Log'!N153,"")</f>
        <v>-19923.32</v>
      </c>
      <c r="O178" s="13">
        <f t="shared" si="13"/>
        <v>1895698.1</v>
      </c>
      <c r="P178" s="13">
        <f t="shared" si="14"/>
        <v>327045.90000000002</v>
      </c>
      <c r="Q178" s="13">
        <f t="shared" si="15"/>
        <v>-446321.66000000009</v>
      </c>
      <c r="R178" s="13">
        <f t="shared" si="16"/>
        <v>-187079.4</v>
      </c>
      <c r="S178" s="13">
        <f t="shared" si="17"/>
        <v>330653.91999999975</v>
      </c>
      <c r="T178" s="13">
        <f t="shared" si="18"/>
        <v>-61032.899999999994</v>
      </c>
      <c r="U178" s="13">
        <f t="shared" si="19"/>
        <v>0</v>
      </c>
      <c r="V178" s="13">
        <f t="shared" si="20"/>
        <v>1858963.9600000002</v>
      </c>
      <c r="W178" s="13">
        <f>IF('Daily PnL Log'!W153&lt;&gt;"",'Daily PnL Log'!W153,"")</f>
        <v>1052973</v>
      </c>
      <c r="X178" s="15">
        <f>IF('Daily PnL Log'!X153&lt;&gt;"",'Daily PnL Log'!X153,"")</f>
        <v>-1.8921016968146381E-2</v>
      </c>
      <c r="Y178" s="13" t="str">
        <f>IF('Daily PnL Log'!Y153&lt;&gt;"",'Daily PnL Log'!Y153,"")</f>
        <v/>
      </c>
      <c r="Z178" s="13" t="str">
        <f>IF('Daily PnL Log'!AA153&lt;&gt;"",'Daily PnL Log'!AA153,"")</f>
        <v/>
      </c>
      <c r="AA178" s="13">
        <f>IF('Daily PnL Log'!AC153&lt;&gt;"",'Daily PnL Log'!AC153,"")</f>
        <v>5005.05</v>
      </c>
    </row>
    <row r="179" spans="1:27" x14ac:dyDescent="0.25">
      <c r="A179" s="48" t="str">
        <f t="shared" ref="A179:A242" si="21">TEXT(B179,"mmm")</f>
        <v>Jul</v>
      </c>
      <c r="B179" s="2">
        <f>'Daily PnL Log'!B154</f>
        <v>44386</v>
      </c>
      <c r="C179" s="11">
        <f>IF('Daily PnL Log'!C154&lt;&gt;"",'Daily PnL Log'!C154,"")</f>
        <v>-2412.6</v>
      </c>
      <c r="D179" s="11">
        <f>IF('Daily PnL Log'!D154&lt;&gt;"",'Daily PnL Log'!D154,"")</f>
        <v>14097.5</v>
      </c>
      <c r="E179" s="11">
        <f>IF('Daily PnL Log'!E154&lt;&gt;"",'Daily PnL Log'!E154,"")</f>
        <v>-4856.5</v>
      </c>
      <c r="F179" s="11">
        <f>IF('Daily PnL Log'!F154&lt;&gt;"",'Daily PnL Log'!F154,"")</f>
        <v>-6840.7</v>
      </c>
      <c r="G179" s="11">
        <f>IF('Daily PnL Log'!G154&lt;&gt;"",'Daily PnL Log'!G154,"")</f>
        <v>-6037.2</v>
      </c>
      <c r="H179" s="11">
        <f>IF('Daily PnL Log'!H154&lt;&gt;"",'Daily PnL Log'!H154,"")</f>
        <v>333.2</v>
      </c>
      <c r="I179" s="11">
        <f>IF('Daily PnL Log'!I154&lt;&gt;"",'Daily PnL Log'!I154,"")</f>
        <v>0</v>
      </c>
      <c r="J179" s="11">
        <f>IF('Daily PnL Log'!J154&lt;&gt;"",'Daily PnL Log'!J154,"")</f>
        <v>-5716.3</v>
      </c>
      <c r="K179" s="11">
        <f>IF('Daily PnL Log'!K154&lt;&gt;"",'Daily PnL Log'!K154,"")</f>
        <v>-111.65</v>
      </c>
      <c r="L179" s="11">
        <f>IF('Daily PnL Log'!L154&lt;&gt;"",'Daily PnL Log'!L154,"")</f>
        <v>-513.59</v>
      </c>
      <c r="M179" s="11">
        <f>IF('Daily PnL Log'!M154&lt;&gt;"",'Daily PnL Log'!M154,"")</f>
        <v>-625.24</v>
      </c>
      <c r="N179" s="11">
        <f>IF('Daily PnL Log'!N154&lt;&gt;"",'Daily PnL Log'!N154,"")</f>
        <v>-6341.54</v>
      </c>
      <c r="O179" s="11">
        <f t="shared" si="13"/>
        <v>1893285.5</v>
      </c>
      <c r="P179" s="11">
        <f t="shared" si="14"/>
        <v>341143.4</v>
      </c>
      <c r="Q179" s="11">
        <f t="shared" si="15"/>
        <v>-451178.16000000009</v>
      </c>
      <c r="R179" s="11">
        <f t="shared" si="16"/>
        <v>-193920.1</v>
      </c>
      <c r="S179" s="11">
        <f t="shared" si="17"/>
        <v>324616.71999999974</v>
      </c>
      <c r="T179" s="11">
        <f t="shared" si="18"/>
        <v>-60699.7</v>
      </c>
      <c r="U179" s="11">
        <f t="shared" si="19"/>
        <v>0</v>
      </c>
      <c r="V179" s="11">
        <f t="shared" si="20"/>
        <v>1853247.6600000001</v>
      </c>
      <c r="W179" s="11">
        <f>IF('Daily PnL Log'!W154&lt;&gt;"",'Daily PnL Log'!W154,"")</f>
        <v>955730</v>
      </c>
      <c r="X179" s="16">
        <f>IF('Daily PnL Log'!X154&lt;&gt;"",'Daily PnL Log'!X154,"")</f>
        <v>-6.6352840237305514E-3</v>
      </c>
      <c r="Y179" s="11" t="str">
        <f>IF('Daily PnL Log'!Y154&lt;&gt;"",'Daily PnL Log'!Y154,"")</f>
        <v/>
      </c>
      <c r="Z179" s="11" t="str">
        <f>IF('Daily PnL Log'!AA154&lt;&gt;"",'Daily PnL Log'!AA154,"")</f>
        <v/>
      </c>
      <c r="AA179" s="11">
        <f>IF('Daily PnL Log'!AC154&lt;&gt;"",'Daily PnL Log'!AC154,"")</f>
        <v>24319.06</v>
      </c>
    </row>
    <row r="180" spans="1:27" x14ac:dyDescent="0.25">
      <c r="A180" s="47" t="str">
        <f t="shared" si="21"/>
        <v>Jul</v>
      </c>
      <c r="B180" s="14">
        <f>'Daily PnL Log'!B155</f>
        <v>44389</v>
      </c>
      <c r="C180" s="13">
        <f>IF('Daily PnL Log'!C155&lt;&gt;"",'Daily PnL Log'!C155,"")</f>
        <v>11277</v>
      </c>
      <c r="D180" s="13">
        <f>IF('Daily PnL Log'!D155&lt;&gt;"",'Daily PnL Log'!D155,"")</f>
        <v>-17040.7</v>
      </c>
      <c r="E180" s="13">
        <f>IF('Daily PnL Log'!E155&lt;&gt;"",'Daily PnL Log'!E155,"")</f>
        <v>-11805.6</v>
      </c>
      <c r="F180" s="13">
        <f>IF('Daily PnL Log'!F155&lt;&gt;"",'Daily PnL Log'!F155,"")</f>
        <v>-11166.6</v>
      </c>
      <c r="G180" s="13">
        <f>IF('Daily PnL Log'!G155&lt;&gt;"",'Daily PnL Log'!G155,"")</f>
        <v>26892.1</v>
      </c>
      <c r="H180" s="13">
        <f>IF('Daily PnL Log'!H155&lt;&gt;"",'Daily PnL Log'!H155,"")</f>
        <v>-5789.1</v>
      </c>
      <c r="I180" s="13">
        <f>IF('Daily PnL Log'!I155&lt;&gt;"",'Daily PnL Log'!I155,"")</f>
        <v>0</v>
      </c>
      <c r="J180" s="13">
        <f>IF('Daily PnL Log'!J155&lt;&gt;"",'Daily PnL Log'!J155,"")</f>
        <v>-7632.9000000000033</v>
      </c>
      <c r="K180" s="13">
        <f>IF('Daily PnL Log'!K155&lt;&gt;"",'Daily PnL Log'!K155,"")</f>
        <v>-71</v>
      </c>
      <c r="L180" s="13">
        <f>IF('Daily PnL Log'!L155&lt;&gt;"",'Daily PnL Log'!L155,"")</f>
        <v>-326.60000000000002</v>
      </c>
      <c r="M180" s="13">
        <f>IF('Daily PnL Log'!M155&lt;&gt;"",'Daily PnL Log'!M155,"")</f>
        <v>-397.6</v>
      </c>
      <c r="N180" s="13">
        <f>IF('Daily PnL Log'!N155&lt;&gt;"",'Daily PnL Log'!N155,"")</f>
        <v>-8030.5000000000036</v>
      </c>
      <c r="O180" s="13">
        <f t="shared" si="13"/>
        <v>1904562.5</v>
      </c>
      <c r="P180" s="13">
        <f t="shared" si="14"/>
        <v>324102.7</v>
      </c>
      <c r="Q180" s="13">
        <f t="shared" si="15"/>
        <v>-462983.76000000007</v>
      </c>
      <c r="R180" s="13">
        <f t="shared" si="16"/>
        <v>-205086.7</v>
      </c>
      <c r="S180" s="13">
        <f t="shared" si="17"/>
        <v>351508.81999999972</v>
      </c>
      <c r="T180" s="13">
        <f t="shared" si="18"/>
        <v>-66488.800000000003</v>
      </c>
      <c r="U180" s="13">
        <f t="shared" si="19"/>
        <v>0</v>
      </c>
      <c r="V180" s="13">
        <f t="shared" si="20"/>
        <v>1845614.7600000002</v>
      </c>
      <c r="W180" s="13">
        <f>IF('Daily PnL Log'!W155&lt;&gt;"",'Daily PnL Log'!W155,"")</f>
        <v>980879</v>
      </c>
      <c r="X180" s="15">
        <f>IF('Daily PnL Log'!X155&lt;&gt;"",'Daily PnL Log'!X155,"")</f>
        <v>-8.1870444774533903E-3</v>
      </c>
      <c r="Y180" s="13">
        <f>IF('Daily PnL Log'!Y155&lt;&gt;"",'Daily PnL Log'!Y155,"")</f>
        <v>-137.5</v>
      </c>
      <c r="Z180" s="13" t="str">
        <f>IF('Daily PnL Log'!AA155&lt;&gt;"",'Daily PnL Log'!AA155,"")</f>
        <v/>
      </c>
      <c r="AA180" s="13">
        <f>IF('Daily PnL Log'!AC155&lt;&gt;"",'Daily PnL Log'!AC155,"")</f>
        <v>1765.21</v>
      </c>
    </row>
    <row r="181" spans="1:27" x14ac:dyDescent="0.25">
      <c r="A181" s="48" t="str">
        <f t="shared" si="21"/>
        <v>Jul</v>
      </c>
      <c r="B181" s="2">
        <f>'Daily PnL Log'!B156</f>
        <v>44390</v>
      </c>
      <c r="C181" s="11">
        <f>IF('Daily PnL Log'!C156&lt;&gt;"",'Daily PnL Log'!C156,"")</f>
        <v>13680.5</v>
      </c>
      <c r="D181" s="11">
        <f>IF('Daily PnL Log'!D156&lt;&gt;"",'Daily PnL Log'!D156,"")</f>
        <v>-25072.9</v>
      </c>
      <c r="E181" s="11">
        <f>IF('Daily PnL Log'!E156&lt;&gt;"",'Daily PnL Log'!E156,"")</f>
        <v>1713.9</v>
      </c>
      <c r="F181" s="11">
        <f>IF('Daily PnL Log'!F156&lt;&gt;"",'Daily PnL Log'!F156,"")</f>
        <v>-2890.2</v>
      </c>
      <c r="G181" s="11">
        <f>IF('Daily PnL Log'!G156&lt;&gt;"",'Daily PnL Log'!G156,"")</f>
        <v>1845.7</v>
      </c>
      <c r="H181" s="11">
        <f>IF('Daily PnL Log'!H156&lt;&gt;"",'Daily PnL Log'!H156,"")</f>
        <v>-1315</v>
      </c>
      <c r="I181" s="11">
        <f>IF('Daily PnL Log'!I156&lt;&gt;"",'Daily PnL Log'!I156,"")</f>
        <v>0</v>
      </c>
      <c r="J181" s="11">
        <f>IF('Daily PnL Log'!J156&lt;&gt;"",'Daily PnL Log'!J156,"")</f>
        <v>-12038</v>
      </c>
      <c r="K181" s="11">
        <f>IF('Daily PnL Log'!K156&lt;&gt;"",'Daily PnL Log'!K156,"")</f>
        <v>-58.55</v>
      </c>
      <c r="L181" s="11">
        <f>IF('Daily PnL Log'!L156&lt;&gt;"",'Daily PnL Log'!L156,"")</f>
        <v>-269.33</v>
      </c>
      <c r="M181" s="11">
        <f>IF('Daily PnL Log'!M156&lt;&gt;"",'Daily PnL Log'!M156,"")</f>
        <v>-327.88</v>
      </c>
      <c r="N181" s="11">
        <f>IF('Daily PnL Log'!N156&lt;&gt;"",'Daily PnL Log'!N156,"")</f>
        <v>-12365.88</v>
      </c>
      <c r="O181" s="11">
        <f t="shared" si="13"/>
        <v>1918243</v>
      </c>
      <c r="P181" s="11">
        <f t="shared" si="14"/>
        <v>299029.8</v>
      </c>
      <c r="Q181" s="11">
        <f t="shared" si="15"/>
        <v>-461269.86000000004</v>
      </c>
      <c r="R181" s="11">
        <f t="shared" si="16"/>
        <v>-207976.90000000002</v>
      </c>
      <c r="S181" s="11">
        <f t="shared" si="17"/>
        <v>353354.51999999973</v>
      </c>
      <c r="T181" s="11">
        <f t="shared" si="18"/>
        <v>-67803.8</v>
      </c>
      <c r="U181" s="11">
        <f t="shared" si="19"/>
        <v>0</v>
      </c>
      <c r="V181" s="11">
        <f t="shared" si="20"/>
        <v>1833576.7600000002</v>
      </c>
      <c r="W181" s="11">
        <f>IF('Daily PnL Log'!W156&lt;&gt;"",'Daily PnL Log'!W156,"")</f>
        <v>1114869</v>
      </c>
      <c r="X181" s="16">
        <f>IF('Daily PnL Log'!X156&lt;&gt;"",'Daily PnL Log'!X156,"")</f>
        <v>-1.1091778495948851E-2</v>
      </c>
      <c r="Y181" s="11" t="str">
        <f>IF('Daily PnL Log'!Y156&lt;&gt;"",'Daily PnL Log'!Y156,"")</f>
        <v/>
      </c>
      <c r="Z181" s="11" t="str">
        <f>IF('Daily PnL Log'!AA156&lt;&gt;"",'Daily PnL Log'!AA156,"")</f>
        <v/>
      </c>
      <c r="AA181" s="11">
        <f>IF('Daily PnL Log'!AC156&lt;&gt;"",'Daily PnL Log'!AC156,"")</f>
        <v>4654.83</v>
      </c>
    </row>
    <row r="182" spans="1:27" ht="15.75" thickBot="1" x14ac:dyDescent="0.3">
      <c r="A182" s="47" t="str">
        <f t="shared" si="21"/>
        <v>Jul</v>
      </c>
      <c r="B182" s="14">
        <f>'Daily PnL Log'!B157</f>
        <v>44391</v>
      </c>
      <c r="C182" s="13">
        <f>IF('Daily PnL Log'!C157&lt;&gt;"",'Daily PnL Log'!C157,"")</f>
        <v>-11050.2</v>
      </c>
      <c r="D182" s="13">
        <f>IF('Daily PnL Log'!D157&lt;&gt;"",'Daily PnL Log'!D157,"")</f>
        <v>25494.6</v>
      </c>
      <c r="E182" s="13">
        <f>IF('Daily PnL Log'!E157&lt;&gt;"",'Daily PnL Log'!E157,"")</f>
        <v>-6449.3</v>
      </c>
      <c r="F182" s="13">
        <f>IF('Daily PnL Log'!F157&lt;&gt;"",'Daily PnL Log'!F157,"")</f>
        <v>4322</v>
      </c>
      <c r="G182" s="13">
        <f>IF('Daily PnL Log'!G157&lt;&gt;"",'Daily PnL Log'!G157,"")</f>
        <v>-21631.200000000001</v>
      </c>
      <c r="H182" s="13">
        <f>IF('Daily PnL Log'!H157&lt;&gt;"",'Daily PnL Log'!H157,"")</f>
        <v>4662.8999999999996</v>
      </c>
      <c r="I182" s="13">
        <f>IF('Daily PnL Log'!I157&lt;&gt;"",'Daily PnL Log'!I157,"")</f>
        <v>0</v>
      </c>
      <c r="J182" s="13">
        <f>IF('Daily PnL Log'!J157&lt;&gt;"",'Daily PnL Log'!J157,"")</f>
        <v>-4651.2000000000025</v>
      </c>
      <c r="K182" s="13">
        <f>IF('Daily PnL Log'!K157&lt;&gt;"",'Daily PnL Log'!K157,"")</f>
        <v>-204.75</v>
      </c>
      <c r="L182" s="13">
        <f>IF('Daily PnL Log'!L157&lt;&gt;"",'Daily PnL Log'!L157,"")</f>
        <v>-941.85</v>
      </c>
      <c r="M182" s="13">
        <f>IF('Daily PnL Log'!M157&lt;&gt;"",'Daily PnL Log'!M157,"")</f>
        <v>-1146.5999999999999</v>
      </c>
      <c r="N182" s="13">
        <f>IF('Daily PnL Log'!N157&lt;&gt;"",'Daily PnL Log'!N157,"")</f>
        <v>-5797.8000000000029</v>
      </c>
      <c r="O182" s="13">
        <f t="shared" ref="O182:O245" si="22">IF(C182&lt;&gt;"",O181+C182,"")</f>
        <v>1907192.8</v>
      </c>
      <c r="P182" s="13">
        <f t="shared" ref="P182:P245" si="23">IF(D182&lt;&gt;"",P181+D182,"")</f>
        <v>324524.39999999997</v>
      </c>
      <c r="Q182" s="13">
        <f t="shared" ref="Q182:Q245" si="24">IF(E182&lt;&gt;"",Q181+E182,"")</f>
        <v>-467719.16000000003</v>
      </c>
      <c r="R182" s="13">
        <f t="shared" ref="R182:R245" si="25">IF(F182&lt;&gt;"",R181+F182,"")</f>
        <v>-203654.90000000002</v>
      </c>
      <c r="S182" s="13">
        <f t="shared" ref="S182:S245" si="26">IF(G182&lt;&gt;"",S181+G182,"")</f>
        <v>331723.31999999972</v>
      </c>
      <c r="T182" s="13">
        <f t="shared" ref="T182:T245" si="27">IF(H182&lt;&gt;"",T181+H182,"")</f>
        <v>-63140.9</v>
      </c>
      <c r="U182" s="13">
        <f t="shared" ref="U182:U245" si="28">IF(I182&lt;&gt;"",U181+I182,"")</f>
        <v>0</v>
      </c>
      <c r="V182" s="13">
        <f t="shared" ref="V182:V245" si="29">IF(J182&lt;&gt;"",V181+J182,"")</f>
        <v>1828925.5600000003</v>
      </c>
      <c r="W182" s="13">
        <f>IF('Daily PnL Log'!W157&lt;&gt;"",'Daily PnL Log'!W157,"")</f>
        <v>1064951</v>
      </c>
      <c r="X182" s="52">
        <f>IF('Daily PnL Log'!X157&lt;&gt;"",'Daily PnL Log'!X157,"")</f>
        <v>-5.4441941460217445E-3</v>
      </c>
      <c r="Y182" s="13">
        <f>IF('Daily PnL Log'!Y157&lt;&gt;"",'Daily PnL Log'!Y157,"")</f>
        <v>-36780.42</v>
      </c>
      <c r="Z182" s="13" t="str">
        <f>IF('Daily PnL Log'!AA157&lt;&gt;"",'Daily PnL Log'!AA157,"")</f>
        <v/>
      </c>
      <c r="AA182" s="13">
        <f>IF('Daily PnL Log'!AC157&lt;&gt;"",'Daily PnL Log'!AC157,"")</f>
        <v>3297.48</v>
      </c>
    </row>
    <row r="183" spans="1:27" x14ac:dyDescent="0.25">
      <c r="A183" s="48" t="str">
        <f t="shared" si="21"/>
        <v>Jul</v>
      </c>
      <c r="B183" s="2">
        <f>'Daily PnL Log'!B158</f>
        <v>44392</v>
      </c>
      <c r="C183" s="11">
        <f>IF('Daily PnL Log'!C158&lt;&gt;"",'Daily PnL Log'!C158,"")</f>
        <v>2853.5</v>
      </c>
      <c r="D183" s="11">
        <f>IF('Daily PnL Log'!D158&lt;&gt;"",'Daily PnL Log'!D158,"")</f>
        <v>14834.4</v>
      </c>
      <c r="E183" s="11">
        <f>IF('Daily PnL Log'!E158&lt;&gt;"",'Daily PnL Log'!E158,"")</f>
        <v>3163.2</v>
      </c>
      <c r="F183" s="11">
        <f>IF('Daily PnL Log'!F158&lt;&gt;"",'Daily PnL Log'!F158,"")</f>
        <v>-6806</v>
      </c>
      <c r="G183" s="11">
        <f>IF('Daily PnL Log'!G158&lt;&gt;"",'Daily PnL Log'!G158,"")</f>
        <v>9007</v>
      </c>
      <c r="H183" s="11">
        <f>IF('Daily PnL Log'!H158&lt;&gt;"",'Daily PnL Log'!H158,"")</f>
        <v>-6219.5</v>
      </c>
      <c r="I183" s="11">
        <f>IF('Daily PnL Log'!I158&lt;&gt;"",'Daily PnL Log'!I158,"")</f>
        <v>0</v>
      </c>
      <c r="J183" s="11">
        <f>IF('Daily PnL Log'!J158&lt;&gt;"",'Daily PnL Log'!J158,"")</f>
        <v>16832.600000000002</v>
      </c>
      <c r="K183" s="11">
        <f>IF('Daily PnL Log'!K158&lt;&gt;"",'Daily PnL Log'!K158,"")</f>
        <v>-99.6</v>
      </c>
      <c r="L183" s="11">
        <f>IF('Daily PnL Log'!L158&lt;&gt;"",'Daily PnL Log'!L158,"")</f>
        <v>-457.89</v>
      </c>
      <c r="M183" s="11">
        <f>IF('Daily PnL Log'!M158&lt;&gt;"",'Daily PnL Log'!M158,"")</f>
        <v>-557.49</v>
      </c>
      <c r="N183" s="11">
        <f>IF('Daily PnL Log'!N158&lt;&gt;"",'Daily PnL Log'!N158,"")</f>
        <v>16275.110000000002</v>
      </c>
      <c r="O183" s="11">
        <f t="shared" si="22"/>
        <v>1910046.3</v>
      </c>
      <c r="P183" s="11">
        <f t="shared" si="23"/>
        <v>339358.8</v>
      </c>
      <c r="Q183" s="11">
        <f t="shared" si="24"/>
        <v>-464555.96</v>
      </c>
      <c r="R183" s="11">
        <f t="shared" si="25"/>
        <v>-210460.90000000002</v>
      </c>
      <c r="S183" s="11">
        <f t="shared" si="26"/>
        <v>340730.31999999972</v>
      </c>
      <c r="T183" s="11">
        <f t="shared" si="27"/>
        <v>-69360.399999999994</v>
      </c>
      <c r="U183" s="11">
        <f t="shared" si="28"/>
        <v>0</v>
      </c>
      <c r="V183" s="11">
        <f t="shared" si="29"/>
        <v>1845758.1600000004</v>
      </c>
      <c r="W183" s="11">
        <f>IF('Daily PnL Log'!W158&lt;&gt;"",'Daily PnL Log'!W158,"")</f>
        <v>1034221</v>
      </c>
      <c r="X183" s="15">
        <f>IF('Daily PnL Log'!X158&lt;&gt;"",'Daily PnL Log'!X158,"")</f>
        <v>1.5736588214704597E-2</v>
      </c>
      <c r="Y183" s="11">
        <f>IF('Daily PnL Log'!Y158&lt;&gt;"",'Daily PnL Log'!Y158,"")</f>
        <v>-9280</v>
      </c>
      <c r="Z183" s="11" t="str">
        <f>IF('Daily PnL Log'!AA158&lt;&gt;"",'Daily PnL Log'!AA158,"")</f>
        <v/>
      </c>
      <c r="AA183" s="11">
        <f>IF('Daily PnL Log'!AC158&lt;&gt;"",'Daily PnL Log'!AC158,"")</f>
        <v>-4208.26</v>
      </c>
    </row>
    <row r="184" spans="1:27" x14ac:dyDescent="0.25">
      <c r="A184" s="47" t="str">
        <f t="shared" si="21"/>
        <v>Jul</v>
      </c>
      <c r="B184" s="14">
        <f>'Daily PnL Log'!B159</f>
        <v>44393</v>
      </c>
      <c r="C184" s="13">
        <f>IF('Daily PnL Log'!C159&lt;&gt;"",'Daily PnL Log'!C159,"")</f>
        <v>-35858.699999999997</v>
      </c>
      <c r="D184" s="13">
        <f>IF('Daily PnL Log'!D159&lt;&gt;"",'Daily PnL Log'!D159,"")</f>
        <v>8964.4</v>
      </c>
      <c r="E184" s="13">
        <f>IF('Daily PnL Log'!E159&lt;&gt;"",'Daily PnL Log'!E159,"")</f>
        <v>-230.5</v>
      </c>
      <c r="F184" s="13">
        <f>IF('Daily PnL Log'!F159&lt;&gt;"",'Daily PnL Log'!F159,"")</f>
        <v>-13063.7</v>
      </c>
      <c r="G184" s="13">
        <f>IF('Daily PnL Log'!G159&lt;&gt;"",'Daily PnL Log'!G159,"")</f>
        <v>-11338.9</v>
      </c>
      <c r="H184" s="13">
        <f>IF('Daily PnL Log'!H159&lt;&gt;"",'Daily PnL Log'!H159,"")</f>
        <v>-12623.1</v>
      </c>
      <c r="I184" s="13">
        <f>IF('Daily PnL Log'!I159&lt;&gt;"",'Daily PnL Log'!I159,"")</f>
        <v>0</v>
      </c>
      <c r="J184" s="13">
        <f>IF('Daily PnL Log'!J159&lt;&gt;"",'Daily PnL Log'!J159,"")</f>
        <v>-64150.5</v>
      </c>
      <c r="K184" s="13">
        <f>IF('Daily PnL Log'!K159&lt;&gt;"",'Daily PnL Log'!K159,"")</f>
        <v>-176.55</v>
      </c>
      <c r="L184" s="13">
        <f>IF('Daily PnL Log'!L159&lt;&gt;"",'Daily PnL Log'!L159,"")</f>
        <v>-812.13</v>
      </c>
      <c r="M184" s="13">
        <f>IF('Daily PnL Log'!M159&lt;&gt;"",'Daily PnL Log'!M159,"")</f>
        <v>-988.68000000000006</v>
      </c>
      <c r="N184" s="13">
        <f>IF('Daily PnL Log'!N159&lt;&gt;"",'Daily PnL Log'!N159,"")</f>
        <v>-65139.18</v>
      </c>
      <c r="O184" s="13">
        <f t="shared" si="22"/>
        <v>1874187.6</v>
      </c>
      <c r="P184" s="13">
        <f t="shared" si="23"/>
        <v>348323.2</v>
      </c>
      <c r="Q184" s="13">
        <f t="shared" si="24"/>
        <v>-464786.46</v>
      </c>
      <c r="R184" s="13">
        <f t="shared" si="25"/>
        <v>-223524.60000000003</v>
      </c>
      <c r="S184" s="13">
        <f t="shared" si="26"/>
        <v>329391.41999999969</v>
      </c>
      <c r="T184" s="13">
        <f t="shared" si="27"/>
        <v>-81983.5</v>
      </c>
      <c r="U184" s="13">
        <f t="shared" si="28"/>
        <v>0</v>
      </c>
      <c r="V184" s="13">
        <f t="shared" si="29"/>
        <v>1781607.6600000004</v>
      </c>
      <c r="W184" s="13">
        <f>IF('Daily PnL Log'!W159&lt;&gt;"",'Daily PnL Log'!W159,"")</f>
        <v>1084596</v>
      </c>
      <c r="X184" s="16">
        <f>IF('Daily PnL Log'!X159&lt;&gt;"",'Daily PnL Log'!X159,"")</f>
        <v>-6.0058473385481786E-2</v>
      </c>
      <c r="Y184" s="13">
        <f>IF('Daily PnL Log'!Y159&lt;&gt;"",'Daily PnL Log'!Y159,"")</f>
        <v>36780.42</v>
      </c>
      <c r="Z184" s="13" t="str">
        <f>IF('Daily PnL Log'!AA159&lt;&gt;"",'Daily PnL Log'!AA159,"")</f>
        <v/>
      </c>
      <c r="AA184" s="13">
        <f>IF('Daily PnL Log'!AC159&lt;&gt;"",'Daily PnL Log'!AC159,"")</f>
        <v>-43151.19</v>
      </c>
    </row>
    <row r="185" spans="1:27" x14ac:dyDescent="0.25">
      <c r="A185" s="48" t="str">
        <f t="shared" si="21"/>
        <v>Jul</v>
      </c>
      <c r="B185" s="2">
        <f>'Daily PnL Log'!B160</f>
        <v>44396</v>
      </c>
      <c r="C185" s="11">
        <f>IF('Daily PnL Log'!C160&lt;&gt;"",'Daily PnL Log'!C160,"")</f>
        <v>-18660</v>
      </c>
      <c r="D185" s="11">
        <f>IF('Daily PnL Log'!D160&lt;&gt;"",'Daily PnL Log'!D160,"")</f>
        <v>47173.5</v>
      </c>
      <c r="E185" s="11">
        <f>IF('Daily PnL Log'!E160&lt;&gt;"",'Daily PnL Log'!E160,"")</f>
        <v>10790.8</v>
      </c>
      <c r="F185" s="11">
        <f>IF('Daily PnL Log'!F160&lt;&gt;"",'Daily PnL Log'!F160,"")</f>
        <v>24006.400000000001</v>
      </c>
      <c r="G185" s="11">
        <f>IF('Daily PnL Log'!G160&lt;&gt;"",'Daily PnL Log'!G160,"")</f>
        <v>-23298.6</v>
      </c>
      <c r="H185" s="11">
        <f>IF('Daily PnL Log'!H160&lt;&gt;"",'Daily PnL Log'!H160,"")</f>
        <v>1035.5</v>
      </c>
      <c r="I185" s="11">
        <f>IF('Daily PnL Log'!I160&lt;&gt;"",'Daily PnL Log'!I160,"")</f>
        <v>0</v>
      </c>
      <c r="J185" s="11">
        <f>IF('Daily PnL Log'!J160&lt;&gt;"",'Daily PnL Log'!J160,"")</f>
        <v>41047.600000000006</v>
      </c>
      <c r="K185" s="11">
        <f>IF('Daily PnL Log'!K160&lt;&gt;"",'Daily PnL Log'!K160,"")</f>
        <v>-91.05</v>
      </c>
      <c r="L185" s="11">
        <f>IF('Daily PnL Log'!L160&lt;&gt;"",'Daily PnL Log'!L160,"")</f>
        <v>-418.83</v>
      </c>
      <c r="M185" s="11">
        <f>IF('Daily PnL Log'!M160&lt;&gt;"",'Daily PnL Log'!M160,"")</f>
        <v>-509.88</v>
      </c>
      <c r="N185" s="11">
        <f>IF('Daily PnL Log'!N160&lt;&gt;"",'Daily PnL Log'!N160,"")</f>
        <v>40537.720000000008</v>
      </c>
      <c r="O185" s="11">
        <f t="shared" si="22"/>
        <v>1855527.6</v>
      </c>
      <c r="P185" s="11">
        <f t="shared" si="23"/>
        <v>395496.7</v>
      </c>
      <c r="Q185" s="11">
        <f t="shared" si="24"/>
        <v>-453995.66000000003</v>
      </c>
      <c r="R185" s="11">
        <f t="shared" si="25"/>
        <v>-199518.20000000004</v>
      </c>
      <c r="S185" s="11">
        <f t="shared" si="26"/>
        <v>306092.81999999972</v>
      </c>
      <c r="T185" s="11">
        <f t="shared" si="27"/>
        <v>-80948</v>
      </c>
      <c r="U185" s="11">
        <f t="shared" si="28"/>
        <v>0</v>
      </c>
      <c r="V185" s="11">
        <f t="shared" si="29"/>
        <v>1822655.2600000005</v>
      </c>
      <c r="W185" s="11">
        <f>IF('Daily PnL Log'!W160&lt;&gt;"",'Daily PnL Log'!W160,"")</f>
        <v>988519</v>
      </c>
      <c r="X185" s="15">
        <f>IF('Daily PnL Log'!X160&lt;&gt;"",'Daily PnL Log'!X160,"")</f>
        <v>4.1008539036680135E-2</v>
      </c>
      <c r="Y185" s="11" t="str">
        <f>IF('Daily PnL Log'!Y160&lt;&gt;"",'Daily PnL Log'!Y160,"")</f>
        <v/>
      </c>
      <c r="Z185" s="11" t="str">
        <f>IF('Daily PnL Log'!AA160&lt;&gt;"",'Daily PnL Log'!AA160,"")</f>
        <v/>
      </c>
      <c r="AA185" s="11">
        <f>IF('Daily PnL Log'!AC160&lt;&gt;"",'Daily PnL Log'!AC160,"")</f>
        <v>-28996.57</v>
      </c>
    </row>
    <row r="186" spans="1:27" x14ac:dyDescent="0.25">
      <c r="A186" s="47" t="str">
        <f t="shared" si="21"/>
        <v>Jul</v>
      </c>
      <c r="B186" s="14">
        <f>'Daily PnL Log'!B161</f>
        <v>44397</v>
      </c>
      <c r="C186" s="13">
        <f>IF('Daily PnL Log'!C161&lt;&gt;"",'Daily PnL Log'!C161,"")</f>
        <v>-8720.1</v>
      </c>
      <c r="D186" s="13">
        <f>IF('Daily PnL Log'!D161&lt;&gt;"",'Daily PnL Log'!D161,"")</f>
        <v>-2943.3</v>
      </c>
      <c r="E186" s="13">
        <f>IF('Daily PnL Log'!E161&lt;&gt;"",'Daily PnL Log'!E161,"")</f>
        <v>247.5</v>
      </c>
      <c r="F186" s="13">
        <f>IF('Daily PnL Log'!F161&lt;&gt;"",'Daily PnL Log'!F161,"")</f>
        <v>-513.9</v>
      </c>
      <c r="G186" s="13">
        <f>IF('Daily PnL Log'!G161&lt;&gt;"",'Daily PnL Log'!G161,"")</f>
        <v>-58750.6</v>
      </c>
      <c r="H186" s="13">
        <f>IF('Daily PnL Log'!H161&lt;&gt;"",'Daily PnL Log'!H161,"")</f>
        <v>-6409.3</v>
      </c>
      <c r="I186" s="13">
        <f>IF('Daily PnL Log'!I161&lt;&gt;"",'Daily PnL Log'!I161,"")</f>
        <v>0</v>
      </c>
      <c r="J186" s="13">
        <f>IF('Daily PnL Log'!J161&lt;&gt;"",'Daily PnL Log'!J161,"")</f>
        <v>-77089.7</v>
      </c>
      <c r="K186" s="13">
        <f>IF('Daily PnL Log'!K161&lt;&gt;"",'Daily PnL Log'!K161,"")</f>
        <v>-123.15</v>
      </c>
      <c r="L186" s="13">
        <f>IF('Daily PnL Log'!L161&lt;&gt;"",'Daily PnL Log'!L161,"")</f>
        <v>-566.49</v>
      </c>
      <c r="M186" s="13">
        <f>IF('Daily PnL Log'!M161&lt;&gt;"",'Daily PnL Log'!M161,"")</f>
        <v>-689.64</v>
      </c>
      <c r="N186" s="13">
        <f>IF('Daily PnL Log'!N161&lt;&gt;"",'Daily PnL Log'!N161,"")</f>
        <v>-77779.34</v>
      </c>
      <c r="O186" s="13">
        <f t="shared" si="22"/>
        <v>1846807.5</v>
      </c>
      <c r="P186" s="13">
        <f t="shared" si="23"/>
        <v>392553.4</v>
      </c>
      <c r="Q186" s="13">
        <f t="shared" si="24"/>
        <v>-453748.16000000003</v>
      </c>
      <c r="R186" s="13">
        <f t="shared" si="25"/>
        <v>-200032.10000000003</v>
      </c>
      <c r="S186" s="13">
        <f t="shared" si="26"/>
        <v>247342.21999999971</v>
      </c>
      <c r="T186" s="13">
        <f t="shared" si="27"/>
        <v>-87357.3</v>
      </c>
      <c r="U186" s="13">
        <f t="shared" si="28"/>
        <v>0</v>
      </c>
      <c r="V186" s="13">
        <f t="shared" si="29"/>
        <v>1745565.5600000005</v>
      </c>
      <c r="W186" s="13">
        <f>IF('Daily PnL Log'!W161&lt;&gt;"",'Daily PnL Log'!W161,"")</f>
        <v>957307</v>
      </c>
      <c r="X186" s="16">
        <f>IF('Daily PnL Log'!X161&lt;&gt;"",'Daily PnL Log'!X161,"")</f>
        <v>-8.1248063578350516E-2</v>
      </c>
      <c r="Y186" s="13">
        <f>IF('Daily PnL Log'!Y161&lt;&gt;"",'Daily PnL Log'!Y161,"")</f>
        <v>-2500</v>
      </c>
      <c r="Z186" s="13" t="str">
        <f>IF('Daily PnL Log'!AA161&lt;&gt;"",'Daily PnL Log'!AA161,"")</f>
        <v/>
      </c>
      <c r="AA186" s="13">
        <f>IF('Daily PnL Log'!AC161&lt;&gt;"",'Daily PnL Log'!AC161,"")</f>
        <v>-44396.44</v>
      </c>
    </row>
    <row r="187" spans="1:27" x14ac:dyDescent="0.25">
      <c r="A187" s="48" t="str">
        <f t="shared" si="21"/>
        <v>Jul</v>
      </c>
      <c r="B187" s="2">
        <f>'Daily PnL Log'!B162</f>
        <v>44398</v>
      </c>
      <c r="C187" s="11">
        <f>IF('Daily PnL Log'!C162&lt;&gt;"",'Daily PnL Log'!C162,"")</f>
        <v>-23233.5</v>
      </c>
      <c r="D187" s="11">
        <f>IF('Daily PnL Log'!D162&lt;&gt;"",'Daily PnL Log'!D162,"")</f>
        <v>47723.3</v>
      </c>
      <c r="E187" s="11">
        <f>IF('Daily PnL Log'!E162&lt;&gt;"",'Daily PnL Log'!E162,"")</f>
        <v>5355</v>
      </c>
      <c r="F187" s="11">
        <f>IF('Daily PnL Log'!F162&lt;&gt;"",'Daily PnL Log'!F162,"")</f>
        <v>-3223.5</v>
      </c>
      <c r="G187" s="11">
        <f>IF('Daily PnL Log'!G162&lt;&gt;"",'Daily PnL Log'!G162,"")</f>
        <v>-32848.9</v>
      </c>
      <c r="H187" s="11">
        <f>IF('Daily PnL Log'!H162&lt;&gt;"",'Daily PnL Log'!H162,"")</f>
        <v>8944.1</v>
      </c>
      <c r="I187" s="11">
        <f>IF('Daily PnL Log'!I162&lt;&gt;"",'Daily PnL Log'!I162,"")</f>
        <v>0</v>
      </c>
      <c r="J187" s="11">
        <f>IF('Daily PnL Log'!J162&lt;&gt;"",'Daily PnL Log'!J162,"")</f>
        <v>2716.5000000000018</v>
      </c>
      <c r="K187" s="11">
        <f>IF('Daily PnL Log'!K162&lt;&gt;"",'Daily PnL Log'!K162,"")</f>
        <v>-124.1</v>
      </c>
      <c r="L187" s="11">
        <f>IF('Daily PnL Log'!L162&lt;&gt;"",'Daily PnL Log'!L162,"")</f>
        <v>-570.86</v>
      </c>
      <c r="M187" s="11">
        <f>IF('Daily PnL Log'!M162&lt;&gt;"",'Daily PnL Log'!M162,"")</f>
        <v>-694.96</v>
      </c>
      <c r="N187" s="11">
        <f>IF('Daily PnL Log'!N162&lt;&gt;"",'Daily PnL Log'!N162,"")</f>
        <v>2021.5400000000018</v>
      </c>
      <c r="O187" s="11">
        <f t="shared" si="22"/>
        <v>1823574</v>
      </c>
      <c r="P187" s="11">
        <f t="shared" si="23"/>
        <v>440276.7</v>
      </c>
      <c r="Q187" s="11">
        <f t="shared" si="24"/>
        <v>-448393.16000000003</v>
      </c>
      <c r="R187" s="11">
        <f t="shared" si="25"/>
        <v>-203255.60000000003</v>
      </c>
      <c r="S187" s="11">
        <f t="shared" si="26"/>
        <v>214493.31999999972</v>
      </c>
      <c r="T187" s="11">
        <f t="shared" si="27"/>
        <v>-78413.2</v>
      </c>
      <c r="U187" s="11">
        <f t="shared" si="28"/>
        <v>0</v>
      </c>
      <c r="V187" s="11">
        <f t="shared" si="29"/>
        <v>1748282.0600000005</v>
      </c>
      <c r="W187" s="11">
        <f>IF('Daily PnL Log'!W162&lt;&gt;"",'Daily PnL Log'!W162,"")</f>
        <v>1057873</v>
      </c>
      <c r="X187" s="15">
        <f>IF('Daily PnL Log'!X162&lt;&gt;"",'Daily PnL Log'!X162,"")</f>
        <v>1.9109477224581795E-3</v>
      </c>
      <c r="Y187" s="11" t="str">
        <f>IF('Daily PnL Log'!Y162&lt;&gt;"",'Daily PnL Log'!Y162,"")</f>
        <v/>
      </c>
      <c r="Z187" s="11" t="str">
        <f>IF('Daily PnL Log'!AA162&lt;&gt;"",'Daily PnL Log'!AA162,"")</f>
        <v/>
      </c>
      <c r="AA187" s="11">
        <f>IF('Daily PnL Log'!AC162&lt;&gt;"",'Daily PnL Log'!AC162,"")</f>
        <v>-90810.17</v>
      </c>
    </row>
    <row r="188" spans="1:27" x14ac:dyDescent="0.25">
      <c r="A188" s="47" t="str">
        <f t="shared" si="21"/>
        <v>Jul</v>
      </c>
      <c r="B188" s="14">
        <f>'Daily PnL Log'!B163</f>
        <v>44399</v>
      </c>
      <c r="C188" s="13">
        <f>IF('Daily PnL Log'!C163&lt;&gt;"",'Daily PnL Log'!C163,"")</f>
        <v>43702.7</v>
      </c>
      <c r="D188" s="13">
        <f>IF('Daily PnL Log'!D163&lt;&gt;"",'Daily PnL Log'!D163,"")</f>
        <v>-38535.199999999997</v>
      </c>
      <c r="E188" s="13">
        <f>IF('Daily PnL Log'!E163&lt;&gt;"",'Daily PnL Log'!E163,"")</f>
        <v>-838.8</v>
      </c>
      <c r="F188" s="13">
        <f>IF('Daily PnL Log'!F163&lt;&gt;"",'Daily PnL Log'!F163,"")</f>
        <v>-14604.6</v>
      </c>
      <c r="G188" s="13">
        <f>IF('Daily PnL Log'!G163&lt;&gt;"",'Daily PnL Log'!G163,"")</f>
        <v>-4569.1000000000004</v>
      </c>
      <c r="H188" s="13">
        <f>IF('Daily PnL Log'!H163&lt;&gt;"",'Daily PnL Log'!H163,"")</f>
        <v>15182.8</v>
      </c>
      <c r="I188" s="13">
        <f>IF('Daily PnL Log'!I163&lt;&gt;"",'Daily PnL Log'!I163,"")</f>
        <v>0</v>
      </c>
      <c r="J188" s="13">
        <f>IF('Daily PnL Log'!J163&lt;&gt;"",'Daily PnL Log'!J163,"")</f>
        <v>337.79999999999745</v>
      </c>
      <c r="K188" s="13">
        <f>IF('Daily PnL Log'!K163&lt;&gt;"",'Daily PnL Log'!K163,"")</f>
        <v>-171.95</v>
      </c>
      <c r="L188" s="13">
        <f>IF('Daily PnL Log'!L163&lt;&gt;"",'Daily PnL Log'!L163,"")</f>
        <v>-790.97</v>
      </c>
      <c r="M188" s="13">
        <f>IF('Daily PnL Log'!M163&lt;&gt;"",'Daily PnL Log'!M163,"")</f>
        <v>-962.92000000000007</v>
      </c>
      <c r="N188" s="13">
        <f>IF('Daily PnL Log'!N163&lt;&gt;"",'Daily PnL Log'!N163,"")</f>
        <v>-625.12000000000262</v>
      </c>
      <c r="O188" s="13">
        <f t="shared" si="22"/>
        <v>1867276.7</v>
      </c>
      <c r="P188" s="13">
        <f t="shared" si="23"/>
        <v>401741.5</v>
      </c>
      <c r="Q188" s="13">
        <f t="shared" si="24"/>
        <v>-449231.96</v>
      </c>
      <c r="R188" s="13">
        <f t="shared" si="25"/>
        <v>-217860.20000000004</v>
      </c>
      <c r="S188" s="13">
        <f t="shared" si="26"/>
        <v>209924.21999999971</v>
      </c>
      <c r="T188" s="13">
        <f t="shared" si="27"/>
        <v>-63230.399999999994</v>
      </c>
      <c r="U188" s="13">
        <f t="shared" si="28"/>
        <v>0</v>
      </c>
      <c r="V188" s="13">
        <f t="shared" si="29"/>
        <v>1748619.8600000006</v>
      </c>
      <c r="W188" s="13">
        <f>IF('Daily PnL Log'!W163&lt;&gt;"",'Daily PnL Log'!W163,"")</f>
        <v>1106842</v>
      </c>
      <c r="X188" s="16">
        <f>IF('Daily PnL Log'!X163&lt;&gt;"",'Daily PnL Log'!X163,"")</f>
        <v>-5.64777989993154E-4</v>
      </c>
      <c r="Y188" s="13" t="str">
        <f>IF('Daily PnL Log'!Y163&lt;&gt;"",'Daily PnL Log'!Y163,"")</f>
        <v/>
      </c>
      <c r="Z188" s="13" t="str">
        <f>IF('Daily PnL Log'!AA163&lt;&gt;"",'Daily PnL Log'!AA163,"")</f>
        <v/>
      </c>
      <c r="AA188" s="13">
        <f>IF('Daily PnL Log'!AC163&lt;&gt;"",'Daily PnL Log'!AC163,"")</f>
        <v>-91867.59</v>
      </c>
    </row>
    <row r="189" spans="1:27" x14ac:dyDescent="0.25">
      <c r="A189" s="48" t="str">
        <f t="shared" si="21"/>
        <v>Jul</v>
      </c>
      <c r="B189" s="2">
        <f>'Daily PnL Log'!B164</f>
        <v>44400</v>
      </c>
      <c r="C189" s="11">
        <f>IF('Daily PnL Log'!C164&lt;&gt;"",'Daily PnL Log'!C164,"")</f>
        <v>15778</v>
      </c>
      <c r="D189" s="11">
        <f>IF('Daily PnL Log'!D164&lt;&gt;"",'Daily PnL Log'!D164,"")</f>
        <v>-32283</v>
      </c>
      <c r="E189" s="11">
        <f>IF('Daily PnL Log'!E164&lt;&gt;"",'Daily PnL Log'!E164,"")</f>
        <v>2594.5</v>
      </c>
      <c r="F189" s="11">
        <f>IF('Daily PnL Log'!F164&lt;&gt;"",'Daily PnL Log'!F164,"")</f>
        <v>11387.2</v>
      </c>
      <c r="G189" s="11">
        <f>IF('Daily PnL Log'!G164&lt;&gt;"",'Daily PnL Log'!G164,"")</f>
        <v>-14746.3</v>
      </c>
      <c r="H189" s="11">
        <f>IF('Daily PnL Log'!H164&lt;&gt;"",'Daily PnL Log'!H164,"")</f>
        <v>41673.1</v>
      </c>
      <c r="I189" s="11">
        <f>IF('Daily PnL Log'!I164&lt;&gt;"",'Daily PnL Log'!I164,"")</f>
        <v>0</v>
      </c>
      <c r="J189" s="11">
        <f>IF('Daily PnL Log'!J164&lt;&gt;"",'Daily PnL Log'!J164,"")</f>
        <v>24403.5</v>
      </c>
      <c r="K189" s="11">
        <f>IF('Daily PnL Log'!K164&lt;&gt;"",'Daily PnL Log'!K164,"")</f>
        <v>-646.1</v>
      </c>
      <c r="L189" s="11">
        <f>IF('Daily PnL Log'!L164&lt;&gt;"",'Daily PnL Log'!L164,"")</f>
        <v>-2053.19</v>
      </c>
      <c r="M189" s="11">
        <f>IF('Daily PnL Log'!M164&lt;&gt;"",'Daily PnL Log'!M164,"")</f>
        <v>-2699.29</v>
      </c>
      <c r="N189" s="11">
        <f>IF('Daily PnL Log'!N164&lt;&gt;"",'Daily PnL Log'!N164,"")</f>
        <v>21704.21</v>
      </c>
      <c r="O189" s="11">
        <f t="shared" si="22"/>
        <v>1883054.7</v>
      </c>
      <c r="P189" s="11">
        <f t="shared" si="23"/>
        <v>369458.5</v>
      </c>
      <c r="Q189" s="11">
        <f t="shared" si="24"/>
        <v>-446637.46</v>
      </c>
      <c r="R189" s="11">
        <f t="shared" si="25"/>
        <v>-206473.00000000003</v>
      </c>
      <c r="S189" s="11">
        <f t="shared" si="26"/>
        <v>195177.91999999972</v>
      </c>
      <c r="T189" s="11">
        <f t="shared" si="27"/>
        <v>-21557.299999999996</v>
      </c>
      <c r="U189" s="11">
        <f t="shared" si="28"/>
        <v>0</v>
      </c>
      <c r="V189" s="11">
        <f t="shared" si="29"/>
        <v>1773023.3600000006</v>
      </c>
      <c r="W189" s="11">
        <f>IF('Daily PnL Log'!W164&lt;&gt;"",'Daily PnL Log'!W164,"")</f>
        <v>1377823</v>
      </c>
      <c r="X189" s="15">
        <f>IF('Daily PnL Log'!X164&lt;&gt;"",'Daily PnL Log'!X164,"")</f>
        <v>1.5752538606192523E-2</v>
      </c>
      <c r="Y189" s="11" t="str">
        <f>IF('Daily PnL Log'!Y164&lt;&gt;"",'Daily PnL Log'!Y164,"")</f>
        <v/>
      </c>
      <c r="Z189" s="11" t="str">
        <f>IF('Daily PnL Log'!AA164&lt;&gt;"",'Daily PnL Log'!AA164,"")</f>
        <v/>
      </c>
      <c r="AA189" s="11">
        <f>IF('Daily PnL Log'!AC164&lt;&gt;"",'Daily PnL Log'!AC164,"")</f>
        <v>-58579.88</v>
      </c>
    </row>
    <row r="190" spans="1:27" x14ac:dyDescent="0.25">
      <c r="A190" s="47" t="str">
        <f t="shared" si="21"/>
        <v>Jul</v>
      </c>
      <c r="B190" s="14">
        <f>'Daily PnL Log'!B165</f>
        <v>44403</v>
      </c>
      <c r="C190" s="13">
        <f>IF('Daily PnL Log'!C165&lt;&gt;"",'Daily PnL Log'!C165,"")</f>
        <v>58095.1</v>
      </c>
      <c r="D190" s="13">
        <f>IF('Daily PnL Log'!D165&lt;&gt;"",'Daily PnL Log'!D165,"")</f>
        <v>-90116.6</v>
      </c>
      <c r="E190" s="13">
        <f>IF('Daily PnL Log'!E165&lt;&gt;"",'Daily PnL Log'!E165,"")</f>
        <v>3519.4</v>
      </c>
      <c r="F190" s="13">
        <f>IF('Daily PnL Log'!F165&lt;&gt;"",'Daily PnL Log'!F165,"")</f>
        <v>58756.9</v>
      </c>
      <c r="G190" s="13">
        <f>IF('Daily PnL Log'!G165&lt;&gt;"",'Daily PnL Log'!G165,"")</f>
        <v>-20866.099999999999</v>
      </c>
      <c r="H190" s="13">
        <f>IF('Daily PnL Log'!H165&lt;&gt;"",'Daily PnL Log'!H165,"")</f>
        <v>18427.3</v>
      </c>
      <c r="I190" s="13">
        <f>IF('Daily PnL Log'!I165&lt;&gt;"",'Daily PnL Log'!I165,"")</f>
        <v>0</v>
      </c>
      <c r="J190" s="13">
        <f>IF('Daily PnL Log'!J165&lt;&gt;"",'Daily PnL Log'!J165,"")</f>
        <v>27815.999999999996</v>
      </c>
      <c r="K190" s="13">
        <f>IF('Daily PnL Log'!K165&lt;&gt;"",'Daily PnL Log'!K165,"")</f>
        <v>-73.05</v>
      </c>
      <c r="L190" s="13">
        <f>IF('Daily PnL Log'!L165&lt;&gt;"",'Daily PnL Log'!L165,"")</f>
        <v>-336.03</v>
      </c>
      <c r="M190" s="13">
        <f>IF('Daily PnL Log'!M165&lt;&gt;"",'Daily PnL Log'!M165,"")</f>
        <v>-409.08</v>
      </c>
      <c r="N190" s="13">
        <f>IF('Daily PnL Log'!N165&lt;&gt;"",'Daily PnL Log'!N165,"")</f>
        <v>27406.919999999995</v>
      </c>
      <c r="O190" s="13">
        <f t="shared" si="22"/>
        <v>1941149.8</v>
      </c>
      <c r="P190" s="13">
        <f t="shared" si="23"/>
        <v>279341.90000000002</v>
      </c>
      <c r="Q190" s="13">
        <f t="shared" si="24"/>
        <v>-443118.06</v>
      </c>
      <c r="R190" s="13">
        <f t="shared" si="25"/>
        <v>-147716.10000000003</v>
      </c>
      <c r="S190" s="13">
        <f t="shared" si="26"/>
        <v>174311.81999999972</v>
      </c>
      <c r="T190" s="13">
        <f t="shared" si="27"/>
        <v>-3129.9999999999964</v>
      </c>
      <c r="U190" s="13">
        <f t="shared" si="28"/>
        <v>0</v>
      </c>
      <c r="V190" s="13">
        <f t="shared" si="29"/>
        <v>1800839.3600000006</v>
      </c>
      <c r="W190" s="13">
        <f>IF('Daily PnL Log'!W165&lt;&gt;"",'Daily PnL Log'!W165,"")</f>
        <v>1383491</v>
      </c>
      <c r="X190" s="16">
        <f>IF('Daily PnL Log'!X165&lt;&gt;"",'Daily PnL Log'!X165,"")</f>
        <v>1.9809973465674872E-2</v>
      </c>
      <c r="Y190" s="13">
        <f>IF('Daily PnL Log'!Y165&lt;&gt;"",'Daily PnL Log'!Y165,"")</f>
        <v>-250</v>
      </c>
      <c r="Z190" s="13" t="str">
        <f>IF('Daily PnL Log'!AA165&lt;&gt;"",'Daily PnL Log'!AA165,"")</f>
        <v/>
      </c>
      <c r="AA190" s="13">
        <f>IF('Daily PnL Log'!AC165&lt;&gt;"",'Daily PnL Log'!AC165,"")</f>
        <v>-24243.96</v>
      </c>
    </row>
    <row r="191" spans="1:27" x14ac:dyDescent="0.25">
      <c r="A191" s="48" t="str">
        <f t="shared" si="21"/>
        <v>Jul</v>
      </c>
      <c r="B191" s="2">
        <f>'Daily PnL Log'!B166</f>
        <v>44404</v>
      </c>
      <c r="C191" s="11">
        <f>IF('Daily PnL Log'!C166&lt;&gt;"",'Daily PnL Log'!C166,"")</f>
        <v>32830.1</v>
      </c>
      <c r="D191" s="11">
        <f>IF('Daily PnL Log'!D166&lt;&gt;"",'Daily PnL Log'!D166,"")</f>
        <v>-1673.2</v>
      </c>
      <c r="E191" s="11">
        <f>IF('Daily PnL Log'!E166&lt;&gt;"",'Daily PnL Log'!E166,"")</f>
        <v>15028.5</v>
      </c>
      <c r="F191" s="11">
        <f>IF('Daily PnL Log'!F166&lt;&gt;"",'Daily PnL Log'!F166,"")</f>
        <v>11401.4</v>
      </c>
      <c r="G191" s="11">
        <f>IF('Daily PnL Log'!G166&lt;&gt;"",'Daily PnL Log'!G166,"")</f>
        <v>-18365.400000000001</v>
      </c>
      <c r="H191" s="11">
        <f>IF('Daily PnL Log'!H166&lt;&gt;"",'Daily PnL Log'!H166,"")</f>
        <v>10643.2</v>
      </c>
      <c r="I191" s="11">
        <f>IF('Daily PnL Log'!I166&lt;&gt;"",'Daily PnL Log'!I166,"")</f>
        <v>0</v>
      </c>
      <c r="J191" s="11">
        <f>IF('Daily PnL Log'!J166&lt;&gt;"",'Daily PnL Log'!J166,"")</f>
        <v>49864.599999999991</v>
      </c>
      <c r="K191" s="11">
        <f>IF('Daily PnL Log'!K166&lt;&gt;"",'Daily PnL Log'!K166,"")</f>
        <v>-59.85</v>
      </c>
      <c r="L191" s="11">
        <f>IF('Daily PnL Log'!L166&lt;&gt;"",'Daily PnL Log'!L166,"")</f>
        <v>-275.31</v>
      </c>
      <c r="M191" s="11">
        <f>IF('Daily PnL Log'!M166&lt;&gt;"",'Daily PnL Log'!M166,"")</f>
        <v>-335.16</v>
      </c>
      <c r="N191" s="11">
        <f>IF('Daily PnL Log'!N166&lt;&gt;"",'Daily PnL Log'!N166,"")</f>
        <v>49529.439999999988</v>
      </c>
      <c r="O191" s="11">
        <f t="shared" si="22"/>
        <v>1973979.9000000001</v>
      </c>
      <c r="P191" s="11">
        <f t="shared" si="23"/>
        <v>277668.7</v>
      </c>
      <c r="Q191" s="11">
        <f t="shared" si="24"/>
        <v>-428089.56</v>
      </c>
      <c r="R191" s="11">
        <f t="shared" si="25"/>
        <v>-136314.70000000004</v>
      </c>
      <c r="S191" s="11">
        <f t="shared" si="26"/>
        <v>155946.41999999972</v>
      </c>
      <c r="T191" s="11">
        <f t="shared" si="27"/>
        <v>7513.2000000000044</v>
      </c>
      <c r="U191" s="11">
        <f t="shared" si="28"/>
        <v>0</v>
      </c>
      <c r="V191" s="11">
        <f t="shared" si="29"/>
        <v>1850703.9600000007</v>
      </c>
      <c r="W191" s="11">
        <f>IF('Daily PnL Log'!W166&lt;&gt;"",'Daily PnL Log'!W166,"")</f>
        <v>1424785</v>
      </c>
      <c r="X191" s="15">
        <f>IF('Daily PnL Log'!X166&lt;&gt;"",'Daily PnL Log'!X166,"")</f>
        <v>3.4762746660022381E-2</v>
      </c>
      <c r="Y191" s="11" t="str">
        <f>IF('Daily PnL Log'!Y166&lt;&gt;"",'Daily PnL Log'!Y166,"")</f>
        <v/>
      </c>
      <c r="Z191" s="11" t="str">
        <f>IF('Daily PnL Log'!AA166&lt;&gt;"",'Daily PnL Log'!AA166,"")</f>
        <v/>
      </c>
      <c r="AA191" s="11">
        <f>IF('Daily PnL Log'!AC166&lt;&gt;"",'Daily PnL Log'!AC166,"")</f>
        <v>2629.63</v>
      </c>
    </row>
    <row r="192" spans="1:27" x14ac:dyDescent="0.25">
      <c r="A192" s="47" t="str">
        <f t="shared" si="21"/>
        <v>Jul</v>
      </c>
      <c r="B192" s="14">
        <f>'Daily PnL Log'!B167</f>
        <v>44405</v>
      </c>
      <c r="C192" s="13">
        <f>IF('Daily PnL Log'!C167&lt;&gt;"",'Daily PnL Log'!C167,"")</f>
        <v>38925.699999999997</v>
      </c>
      <c r="D192" s="13">
        <f>IF('Daily PnL Log'!D167&lt;&gt;"",'Daily PnL Log'!D167,"")</f>
        <v>-35997.599999999999</v>
      </c>
      <c r="E192" s="13">
        <f>IF('Daily PnL Log'!E167&lt;&gt;"",'Daily PnL Log'!E167,"")</f>
        <v>1082.5999999999999</v>
      </c>
      <c r="F192" s="13">
        <f>IF('Daily PnL Log'!F167&lt;&gt;"",'Daily PnL Log'!F167,"")</f>
        <v>33604.1</v>
      </c>
      <c r="G192" s="13">
        <f>IF('Daily PnL Log'!G167&lt;&gt;"",'Daily PnL Log'!G167,"")</f>
        <v>19475.900000000001</v>
      </c>
      <c r="H192" s="13">
        <f>IF('Daily PnL Log'!H167&lt;&gt;"",'Daily PnL Log'!H167,"")</f>
        <v>-8555</v>
      </c>
      <c r="I192" s="13">
        <f>IF('Daily PnL Log'!I167&lt;&gt;"",'Daily PnL Log'!I167,"")</f>
        <v>0</v>
      </c>
      <c r="J192" s="13">
        <f>IF('Daily PnL Log'!J167&lt;&gt;"",'Daily PnL Log'!J167,"")</f>
        <v>48535.7</v>
      </c>
      <c r="K192" s="13">
        <f>IF('Daily PnL Log'!K167&lt;&gt;"",'Daily PnL Log'!K167,"")</f>
        <v>-90.85</v>
      </c>
      <c r="L192" s="13">
        <f>IF('Daily PnL Log'!L167&lt;&gt;"",'Daily PnL Log'!L167,"")</f>
        <v>-417.91</v>
      </c>
      <c r="M192" s="13">
        <f>IF('Daily PnL Log'!M167&lt;&gt;"",'Daily PnL Log'!M167,"")</f>
        <v>-508.76</v>
      </c>
      <c r="N192" s="13">
        <f>IF('Daily PnL Log'!N167&lt;&gt;"",'Daily PnL Log'!N167,"")</f>
        <v>48026.939999999995</v>
      </c>
      <c r="O192" s="13">
        <f t="shared" si="22"/>
        <v>2012905.6</v>
      </c>
      <c r="P192" s="13">
        <f t="shared" si="23"/>
        <v>241671.1</v>
      </c>
      <c r="Q192" s="13">
        <f t="shared" si="24"/>
        <v>-427006.96</v>
      </c>
      <c r="R192" s="13">
        <f t="shared" si="25"/>
        <v>-102710.60000000003</v>
      </c>
      <c r="S192" s="13">
        <f t="shared" si="26"/>
        <v>175422.31999999972</v>
      </c>
      <c r="T192" s="13">
        <f t="shared" si="27"/>
        <v>-1041.7999999999956</v>
      </c>
      <c r="U192" s="13">
        <f t="shared" si="28"/>
        <v>0</v>
      </c>
      <c r="V192" s="13">
        <f t="shared" si="29"/>
        <v>1899239.6600000006</v>
      </c>
      <c r="W192" s="13">
        <f>IF('Daily PnL Log'!W167&lt;&gt;"",'Daily PnL Log'!W167,"")</f>
        <v>1390466</v>
      </c>
      <c r="X192" s="16">
        <f>IF('Daily PnL Log'!X167&lt;&gt;"",'Daily PnL Log'!X167,"")</f>
        <v>3.4540175739644116E-2</v>
      </c>
      <c r="Y192" s="13" t="str">
        <f>IF('Daily PnL Log'!Y167&lt;&gt;"",'Daily PnL Log'!Y167,"")</f>
        <v/>
      </c>
      <c r="Z192" s="13" t="str">
        <f>IF('Daily PnL Log'!AA167&lt;&gt;"",'Daily PnL Log'!AA167,"")</f>
        <v/>
      </c>
      <c r="AA192" s="13">
        <f>IF('Daily PnL Log'!AC167&lt;&gt;"",'Daily PnL Log'!AC167,"")</f>
        <v>69082.12</v>
      </c>
    </row>
    <row r="193" spans="1:27" x14ac:dyDescent="0.25">
      <c r="A193" s="48" t="str">
        <f t="shared" si="21"/>
        <v>Jul</v>
      </c>
      <c r="B193" s="2">
        <f>'Daily PnL Log'!B168</f>
        <v>44406</v>
      </c>
      <c r="C193" s="11">
        <f>IF('Daily PnL Log'!C168&lt;&gt;"",'Daily PnL Log'!C168,"")</f>
        <v>-33682.9</v>
      </c>
      <c r="D193" s="11">
        <f>IF('Daily PnL Log'!D168&lt;&gt;"",'Daily PnL Log'!D168,"")</f>
        <v>548.6</v>
      </c>
      <c r="E193" s="11">
        <f>IF('Daily PnL Log'!E168&lt;&gt;"",'Daily PnL Log'!E168,"")</f>
        <v>5776.2</v>
      </c>
      <c r="F193" s="11">
        <f>IF('Daily PnL Log'!F168&lt;&gt;"",'Daily PnL Log'!F168,"")</f>
        <v>-3537.8</v>
      </c>
      <c r="G193" s="11">
        <f>IF('Daily PnL Log'!G168&lt;&gt;"",'Daily PnL Log'!G168,"")</f>
        <v>-18934.900000000001</v>
      </c>
      <c r="H193" s="11">
        <f>IF('Daily PnL Log'!H168&lt;&gt;"",'Daily PnL Log'!H168,"")</f>
        <v>-11870</v>
      </c>
      <c r="I193" s="11">
        <f>IF('Daily PnL Log'!I168&lt;&gt;"",'Daily PnL Log'!I168,"")</f>
        <v>0</v>
      </c>
      <c r="J193" s="11">
        <f>IF('Daily PnL Log'!J168&lt;&gt;"",'Daily PnL Log'!J168,"")</f>
        <v>-61700.800000000003</v>
      </c>
      <c r="K193" s="11">
        <f>IF('Daily PnL Log'!K168&lt;&gt;"",'Daily PnL Log'!K168,"")</f>
        <v>-89.5</v>
      </c>
      <c r="L193" s="11">
        <f>IF('Daily PnL Log'!L168&lt;&gt;"",'Daily PnL Log'!L168,"")</f>
        <v>-411.7</v>
      </c>
      <c r="M193" s="11">
        <f>IF('Daily PnL Log'!M168&lt;&gt;"",'Daily PnL Log'!M168,"")</f>
        <v>-501.2</v>
      </c>
      <c r="N193" s="11">
        <f>IF('Daily PnL Log'!N168&lt;&gt;"",'Daily PnL Log'!N168,"")</f>
        <v>-62202</v>
      </c>
      <c r="O193" s="11">
        <f t="shared" si="22"/>
        <v>1979222.7000000002</v>
      </c>
      <c r="P193" s="11">
        <f t="shared" si="23"/>
        <v>242219.7</v>
      </c>
      <c r="Q193" s="11">
        <f t="shared" si="24"/>
        <v>-421230.76</v>
      </c>
      <c r="R193" s="11">
        <f t="shared" si="25"/>
        <v>-106248.40000000004</v>
      </c>
      <c r="S193" s="11">
        <f t="shared" si="26"/>
        <v>156487.41999999972</v>
      </c>
      <c r="T193" s="11">
        <f t="shared" si="27"/>
        <v>-12911.799999999996</v>
      </c>
      <c r="U193" s="11">
        <f t="shared" si="28"/>
        <v>0</v>
      </c>
      <c r="V193" s="11">
        <f t="shared" si="29"/>
        <v>1837538.8600000006</v>
      </c>
      <c r="W193" s="11">
        <f>IF('Daily PnL Log'!W168&lt;&gt;"",'Daily PnL Log'!W168,"")</f>
        <v>1419320</v>
      </c>
      <c r="X193" s="15">
        <f>IF('Daily PnL Log'!X168&lt;&gt;"",'Daily PnL Log'!X168,"")</f>
        <v>-4.3825212073387257E-2</v>
      </c>
      <c r="Y193" s="11">
        <f>IF('Daily PnL Log'!Y168&lt;&gt;"",'Daily PnL Log'!Y168,"")</f>
        <v>-4485.42</v>
      </c>
      <c r="Z193" s="11" t="str">
        <f>IF('Daily PnL Log'!AA168&lt;&gt;"",'Daily PnL Log'!AA168,"")</f>
        <v/>
      </c>
      <c r="AA193" s="11">
        <f>IF('Daily PnL Log'!AC168&lt;&gt;"",'Daily PnL Log'!AC168,"")</f>
        <v>22222.42</v>
      </c>
    </row>
    <row r="194" spans="1:27" x14ac:dyDescent="0.25">
      <c r="A194" s="47" t="str">
        <f t="shared" si="21"/>
        <v>Jul</v>
      </c>
      <c r="B194" s="14">
        <f>'Daily PnL Log'!B169</f>
        <v>44407</v>
      </c>
      <c r="C194" s="13">
        <f>IF('Daily PnL Log'!C169&lt;&gt;"",'Daily PnL Log'!C169,"")</f>
        <v>49714.6</v>
      </c>
      <c r="D194" s="13">
        <f>IF('Daily PnL Log'!D169&lt;&gt;"",'Daily PnL Log'!D169,"")</f>
        <v>-21654.1</v>
      </c>
      <c r="E194" s="13">
        <f>IF('Daily PnL Log'!E169&lt;&gt;"",'Daily PnL Log'!E169,"")</f>
        <v>9301.1</v>
      </c>
      <c r="F194" s="13">
        <f>IF('Daily PnL Log'!F169&lt;&gt;"",'Daily PnL Log'!F169,"")</f>
        <v>-16435.8</v>
      </c>
      <c r="G194" s="13">
        <f>IF('Daily PnL Log'!G169&lt;&gt;"",'Daily PnL Log'!G169,"")</f>
        <v>5277.4</v>
      </c>
      <c r="H194" s="13">
        <f>IF('Daily PnL Log'!H169&lt;&gt;"",'Daily PnL Log'!H169,"")</f>
        <v>7258.1</v>
      </c>
      <c r="I194" s="13">
        <f>IF('Daily PnL Log'!I169&lt;&gt;"",'Daily PnL Log'!I169,"")</f>
        <v>0</v>
      </c>
      <c r="J194" s="13">
        <f>IF('Daily PnL Log'!J169&lt;&gt;"",'Daily PnL Log'!J169,"")</f>
        <v>33461.299999999996</v>
      </c>
      <c r="K194" s="13">
        <f>IF('Daily PnL Log'!K169&lt;&gt;"",'Daily PnL Log'!K169,"")</f>
        <v>-81.5</v>
      </c>
      <c r="L194" s="13">
        <f>IF('Daily PnL Log'!L169&lt;&gt;"",'Daily PnL Log'!L169,"")</f>
        <v>-374.9</v>
      </c>
      <c r="M194" s="13">
        <f>IF('Daily PnL Log'!M169&lt;&gt;"",'Daily PnL Log'!M169,"")</f>
        <v>-456.4</v>
      </c>
      <c r="N194" s="13">
        <f>IF('Daily PnL Log'!N169&lt;&gt;"",'Daily PnL Log'!N169,"")</f>
        <v>33004.899999999994</v>
      </c>
      <c r="O194" s="13">
        <f t="shared" si="22"/>
        <v>2028937.3000000003</v>
      </c>
      <c r="P194" s="13">
        <f t="shared" si="23"/>
        <v>220565.6</v>
      </c>
      <c r="Q194" s="13">
        <f t="shared" si="24"/>
        <v>-411929.66000000003</v>
      </c>
      <c r="R194" s="13">
        <f t="shared" si="25"/>
        <v>-122684.20000000004</v>
      </c>
      <c r="S194" s="13">
        <f t="shared" si="26"/>
        <v>161764.81999999972</v>
      </c>
      <c r="T194" s="13">
        <f t="shared" si="27"/>
        <v>-5653.6999999999953</v>
      </c>
      <c r="U194" s="13">
        <f t="shared" si="28"/>
        <v>0</v>
      </c>
      <c r="V194" s="13">
        <f t="shared" si="29"/>
        <v>1871000.1600000006</v>
      </c>
      <c r="W194" s="13">
        <f>IF('Daily PnL Log'!W169&lt;&gt;"",'Daily PnL Log'!W169,"")</f>
        <v>1415654</v>
      </c>
      <c r="X194" s="16">
        <f>IF('Daily PnL Log'!X169&lt;&gt;"",'Daily PnL Log'!X169,"")</f>
        <v>2.3314242039368372E-2</v>
      </c>
      <c r="Y194" s="13">
        <f>IF('Daily PnL Log'!Y169&lt;&gt;"",'Daily PnL Log'!Y169,"")</f>
        <v>-164.84</v>
      </c>
      <c r="Z194" s="13" t="str">
        <f>IF('Daily PnL Log'!AA169&lt;&gt;"",'Daily PnL Log'!AA169,"")</f>
        <v/>
      </c>
      <c r="AA194" s="13">
        <f>IF('Daily PnL Log'!AC169&lt;&gt;"",'Daily PnL Log'!AC169,"")</f>
        <v>29256.02</v>
      </c>
    </row>
    <row r="195" spans="1:27" x14ac:dyDescent="0.25">
      <c r="A195" s="48" t="str">
        <f t="shared" si="21"/>
        <v>Aug</v>
      </c>
      <c r="B195" s="2">
        <f>'Daily PnL Log'!B170</f>
        <v>44410</v>
      </c>
      <c r="C195" s="11">
        <f>IF('Daily PnL Log'!C170&lt;&gt;"",'Daily PnL Log'!C170,"")</f>
        <v>24809.4</v>
      </c>
      <c r="D195" s="11">
        <f>IF('Daily PnL Log'!D170&lt;&gt;"",'Daily PnL Log'!D170,"")</f>
        <v>866.5</v>
      </c>
      <c r="E195" s="11">
        <f>IF('Daily PnL Log'!E170&lt;&gt;"",'Daily PnL Log'!E170,"")</f>
        <v>2945</v>
      </c>
      <c r="F195" s="11">
        <f>IF('Daily PnL Log'!F170&lt;&gt;"",'Daily PnL Log'!F170,"")</f>
        <v>-24822.9</v>
      </c>
      <c r="G195" s="11">
        <f>IF('Daily PnL Log'!G170&lt;&gt;"",'Daily PnL Log'!G170,"")</f>
        <v>3637.2</v>
      </c>
      <c r="H195" s="11">
        <f>IF('Daily PnL Log'!H170&lt;&gt;"",'Daily PnL Log'!H170,"")</f>
        <v>-43709.7</v>
      </c>
      <c r="I195" s="11">
        <f>IF('Daily PnL Log'!I170&lt;&gt;"",'Daily PnL Log'!I170,"")</f>
        <v>0</v>
      </c>
      <c r="J195" s="11">
        <f>IF('Daily PnL Log'!J170&lt;&gt;"",'Daily PnL Log'!J170,"")</f>
        <v>-36274.5</v>
      </c>
      <c r="K195" s="11">
        <f>IF('Daily PnL Log'!K170&lt;&gt;"",'Daily PnL Log'!K170,"")</f>
        <v>-73.900000000000006</v>
      </c>
      <c r="L195" s="11">
        <f>IF('Daily PnL Log'!L170&lt;&gt;"",'Daily PnL Log'!L170,"")</f>
        <v>-339.94</v>
      </c>
      <c r="M195" s="11">
        <f>IF('Daily PnL Log'!M170&lt;&gt;"",'Daily PnL Log'!M170,"")</f>
        <v>-413.84000000000003</v>
      </c>
      <c r="N195" s="11">
        <f>IF('Daily PnL Log'!N170&lt;&gt;"",'Daily PnL Log'!N170,"")</f>
        <v>-36688.339999999997</v>
      </c>
      <c r="O195" s="11">
        <f t="shared" si="22"/>
        <v>2053746.7000000002</v>
      </c>
      <c r="P195" s="11">
        <f t="shared" si="23"/>
        <v>221432.1</v>
      </c>
      <c r="Q195" s="11">
        <f t="shared" si="24"/>
        <v>-408984.66000000003</v>
      </c>
      <c r="R195" s="11">
        <f t="shared" si="25"/>
        <v>-147507.10000000003</v>
      </c>
      <c r="S195" s="11">
        <f t="shared" si="26"/>
        <v>165402.01999999973</v>
      </c>
      <c r="T195" s="11">
        <f t="shared" si="27"/>
        <v>-49363.399999999994</v>
      </c>
      <c r="U195" s="11">
        <f t="shared" si="28"/>
        <v>0</v>
      </c>
      <c r="V195" s="11">
        <f t="shared" si="29"/>
        <v>1834725.6600000006</v>
      </c>
      <c r="W195" s="11">
        <f>IF('Daily PnL Log'!W170&lt;&gt;"",'Daily PnL Log'!W170,"")</f>
        <v>1445935</v>
      </c>
      <c r="X195" s="15">
        <f>IF('Daily PnL Log'!X170&lt;&gt;"",'Daily PnL Log'!X170,"")</f>
        <v>-2.5373436565267454E-2</v>
      </c>
      <c r="Y195" s="11">
        <f>IF('Daily PnL Log'!Y170&lt;&gt;"",'Daily PnL Log'!Y170,"")</f>
        <v>-739.99</v>
      </c>
      <c r="Z195" s="11" t="str">
        <f>IF('Daily PnL Log'!AA170&lt;&gt;"",'Daily PnL Log'!AA170,"")</f>
        <v/>
      </c>
      <c r="AA195" s="11">
        <f>IF('Daily PnL Log'!AC170&lt;&gt;"",'Daily PnL Log'!AC170,"")</f>
        <v>-21885.52</v>
      </c>
    </row>
    <row r="196" spans="1:27" x14ac:dyDescent="0.25">
      <c r="A196" s="47" t="str">
        <f t="shared" si="21"/>
        <v>Aug</v>
      </c>
      <c r="B196" s="14">
        <f>'Daily PnL Log'!B171</f>
        <v>44411</v>
      </c>
      <c r="C196" s="13">
        <f>IF('Daily PnL Log'!C171&lt;&gt;"",'Daily PnL Log'!C171,"")</f>
        <v>-5383.9</v>
      </c>
      <c r="D196" s="13">
        <f>IF('Daily PnL Log'!D171&lt;&gt;"",'Daily PnL Log'!D171,"")</f>
        <v>-10598.6</v>
      </c>
      <c r="E196" s="13">
        <f>IF('Daily PnL Log'!E171&lt;&gt;"",'Daily PnL Log'!E171,"")</f>
        <v>2673</v>
      </c>
      <c r="F196" s="13">
        <f>IF('Daily PnL Log'!F171&lt;&gt;"",'Daily PnL Log'!F171,"")</f>
        <v>-5271.9</v>
      </c>
      <c r="G196" s="13">
        <f>IF('Daily PnL Log'!G171&lt;&gt;"",'Daily PnL Log'!G171,"")</f>
        <v>-40456.300000000003</v>
      </c>
      <c r="H196" s="13">
        <f>IF('Daily PnL Log'!H171&lt;&gt;"",'Daily PnL Log'!H171,"")</f>
        <v>13515</v>
      </c>
      <c r="I196" s="13">
        <f>IF('Daily PnL Log'!I171&lt;&gt;"",'Daily PnL Log'!I171,"")</f>
        <v>0</v>
      </c>
      <c r="J196" s="13">
        <f>IF('Daily PnL Log'!J171&lt;&gt;"",'Daily PnL Log'!J171,"")</f>
        <v>-45522.700000000004</v>
      </c>
      <c r="K196" s="13">
        <f>IF('Daily PnL Log'!K171&lt;&gt;"",'Daily PnL Log'!K171,"")</f>
        <v>-58.45</v>
      </c>
      <c r="L196" s="13">
        <f>IF('Daily PnL Log'!L171&lt;&gt;"",'Daily PnL Log'!L171,"")</f>
        <v>-268.87</v>
      </c>
      <c r="M196" s="13">
        <f>IF('Daily PnL Log'!M171&lt;&gt;"",'Daily PnL Log'!M171,"")</f>
        <v>-327.32</v>
      </c>
      <c r="N196" s="13">
        <f>IF('Daily PnL Log'!N171&lt;&gt;"",'Daily PnL Log'!N171,"")</f>
        <v>-45850.020000000004</v>
      </c>
      <c r="O196" s="13">
        <f t="shared" si="22"/>
        <v>2048362.8000000003</v>
      </c>
      <c r="P196" s="13">
        <f t="shared" si="23"/>
        <v>210833.5</v>
      </c>
      <c r="Q196" s="13">
        <f t="shared" si="24"/>
        <v>-406311.66000000003</v>
      </c>
      <c r="R196" s="13">
        <f t="shared" si="25"/>
        <v>-152779.00000000003</v>
      </c>
      <c r="S196" s="13">
        <f t="shared" si="26"/>
        <v>124945.71999999972</v>
      </c>
      <c r="T196" s="13">
        <f t="shared" si="27"/>
        <v>-35848.399999999994</v>
      </c>
      <c r="U196" s="13">
        <f t="shared" si="28"/>
        <v>0</v>
      </c>
      <c r="V196" s="13">
        <f t="shared" si="29"/>
        <v>1789202.9600000007</v>
      </c>
      <c r="W196" s="13">
        <f>IF('Daily PnL Log'!W171&lt;&gt;"",'Daily PnL Log'!W171,"")</f>
        <v>1324051</v>
      </c>
      <c r="X196" s="16">
        <f>IF('Daily PnL Log'!X171&lt;&gt;"",'Daily PnL Log'!X171,"")</f>
        <v>-3.4628590590543719E-2</v>
      </c>
      <c r="Y196" s="13">
        <f>IF('Daily PnL Log'!Y171&lt;&gt;"",'Daily PnL Log'!Y171,"")</f>
        <v>-1597.57</v>
      </c>
      <c r="Z196" s="13" t="str">
        <f>IF('Daily PnL Log'!AA171&lt;&gt;"",'Daily PnL Log'!AA171,"")</f>
        <v/>
      </c>
      <c r="AA196" s="13">
        <f>IF('Daily PnL Log'!AC171&lt;&gt;"",'Daily PnL Log'!AC171,"")</f>
        <v>-83318.09</v>
      </c>
    </row>
    <row r="197" spans="1:27" x14ac:dyDescent="0.25">
      <c r="A197" s="48" t="str">
        <f t="shared" si="21"/>
        <v>Aug</v>
      </c>
      <c r="B197" s="2">
        <f>'Daily PnL Log'!B172</f>
        <v>44412</v>
      </c>
      <c r="C197" s="11">
        <f>IF('Daily PnL Log'!C172&lt;&gt;"",'Daily PnL Log'!C172,"")</f>
        <v>-44370.400000000001</v>
      </c>
      <c r="D197" s="11">
        <f>IF('Daily PnL Log'!D172&lt;&gt;"",'Daily PnL Log'!D172,"")</f>
        <v>30443.200000000001</v>
      </c>
      <c r="E197" s="11">
        <f>IF('Daily PnL Log'!E172&lt;&gt;"",'Daily PnL Log'!E172,"")</f>
        <v>-1722.6</v>
      </c>
      <c r="F197" s="11">
        <f>IF('Daily PnL Log'!F172&lt;&gt;"",'Daily PnL Log'!F172,"")</f>
        <v>40614.300000000003</v>
      </c>
      <c r="G197" s="11">
        <f>IF('Daily PnL Log'!G172&lt;&gt;"",'Daily PnL Log'!G172,"")</f>
        <v>15030.7</v>
      </c>
      <c r="H197" s="11">
        <f>IF('Daily PnL Log'!H172&lt;&gt;"",'Daily PnL Log'!H172,"")</f>
        <v>1661.3</v>
      </c>
      <c r="I197" s="11">
        <f>IF('Daily PnL Log'!I172&lt;&gt;"",'Daily PnL Log'!I172,"")</f>
        <v>0</v>
      </c>
      <c r="J197" s="11">
        <f>IF('Daily PnL Log'!J172&lt;&gt;"",'Daily PnL Log'!J172,"")</f>
        <v>41656.5</v>
      </c>
      <c r="K197" s="11">
        <f>IF('Daily PnL Log'!K172&lt;&gt;"",'Daily PnL Log'!K172,"")</f>
        <v>-72.8</v>
      </c>
      <c r="L197" s="11">
        <f>IF('Daily PnL Log'!L172&lt;&gt;"",'Daily PnL Log'!L172,"")</f>
        <v>-334.88</v>
      </c>
      <c r="M197" s="11">
        <f>IF('Daily PnL Log'!M172&lt;&gt;"",'Daily PnL Log'!M172,"")</f>
        <v>-407.68</v>
      </c>
      <c r="N197" s="11">
        <f>IF('Daily PnL Log'!N172&lt;&gt;"",'Daily PnL Log'!N172,"")</f>
        <v>41248.82</v>
      </c>
      <c r="O197" s="11">
        <f t="shared" si="22"/>
        <v>2003992.4000000004</v>
      </c>
      <c r="P197" s="11">
        <f t="shared" si="23"/>
        <v>241276.7</v>
      </c>
      <c r="Q197" s="11">
        <f t="shared" si="24"/>
        <v>-408034.26</v>
      </c>
      <c r="R197" s="11">
        <f t="shared" si="25"/>
        <v>-112164.70000000003</v>
      </c>
      <c r="S197" s="11">
        <f t="shared" si="26"/>
        <v>139976.41999999972</v>
      </c>
      <c r="T197" s="11">
        <f t="shared" si="27"/>
        <v>-34187.099999999991</v>
      </c>
      <c r="U197" s="11">
        <f t="shared" si="28"/>
        <v>0</v>
      </c>
      <c r="V197" s="11">
        <f t="shared" si="29"/>
        <v>1830859.4600000007</v>
      </c>
      <c r="W197" s="11">
        <f>IF('Daily PnL Log'!W172&lt;&gt;"",'Daily PnL Log'!W172,"")</f>
        <v>1269731</v>
      </c>
      <c r="X197" s="15">
        <f>IF('Daily PnL Log'!X172&lt;&gt;"",'Daily PnL Log'!X172,"")</f>
        <v>3.2486266776191181E-2</v>
      </c>
      <c r="Y197" s="11" t="str">
        <f>IF('Daily PnL Log'!Y172&lt;&gt;"",'Daily PnL Log'!Y172,"")</f>
        <v/>
      </c>
      <c r="Z197" s="11" t="str">
        <f>IF('Daily PnL Log'!AA172&lt;&gt;"",'Daily PnL Log'!AA172,"")</f>
        <v/>
      </c>
      <c r="AA197" s="11">
        <f>IF('Daily PnL Log'!AC172&lt;&gt;"",'Daily PnL Log'!AC172,"")</f>
        <v>-75293.27</v>
      </c>
    </row>
    <row r="198" spans="1:27" x14ac:dyDescent="0.25">
      <c r="A198" s="47" t="str">
        <f t="shared" si="21"/>
        <v>Aug</v>
      </c>
      <c r="B198" s="14">
        <f>'Daily PnL Log'!B173</f>
        <v>44413</v>
      </c>
      <c r="C198" s="13">
        <f>IF('Daily PnL Log'!C173&lt;&gt;"",'Daily PnL Log'!C173,"")</f>
        <v>-38666.699999999997</v>
      </c>
      <c r="D198" s="13">
        <f>IF('Daily PnL Log'!D173&lt;&gt;"",'Daily PnL Log'!D173,"")</f>
        <v>23815.9</v>
      </c>
      <c r="E198" s="13">
        <f>IF('Daily PnL Log'!E173&lt;&gt;"",'Daily PnL Log'!E173,"")</f>
        <v>2696.7</v>
      </c>
      <c r="F198" s="13">
        <f>IF('Daily PnL Log'!F173&lt;&gt;"",'Daily PnL Log'!F173,"")</f>
        <v>4863.8999999999996</v>
      </c>
      <c r="G198" s="13">
        <f>IF('Daily PnL Log'!G173&lt;&gt;"",'Daily PnL Log'!G173,"")</f>
        <v>-27910.5</v>
      </c>
      <c r="H198" s="13">
        <f>IF('Daily PnL Log'!H173&lt;&gt;"",'Daily PnL Log'!H173,"")</f>
        <v>2600.6999999999998</v>
      </c>
      <c r="I198" s="13">
        <f>IF('Daily PnL Log'!I173&lt;&gt;"",'Daily PnL Log'!I173,"")</f>
        <v>0</v>
      </c>
      <c r="J198" s="13">
        <f>IF('Daily PnL Log'!J173&lt;&gt;"",'Daily PnL Log'!J173,"")</f>
        <v>-32599.999999999996</v>
      </c>
      <c r="K198" s="13">
        <f>IF('Daily PnL Log'!K173&lt;&gt;"",'Daily PnL Log'!K173,"")</f>
        <v>-57.85</v>
      </c>
      <c r="L198" s="13">
        <f>IF('Daily PnL Log'!L173&lt;&gt;"",'Daily PnL Log'!L173,"")</f>
        <v>-266.11</v>
      </c>
      <c r="M198" s="13">
        <f>IF('Daily PnL Log'!M173&lt;&gt;"",'Daily PnL Log'!M173,"")</f>
        <v>-323.96000000000004</v>
      </c>
      <c r="N198" s="13">
        <f>IF('Daily PnL Log'!N173&lt;&gt;"",'Daily PnL Log'!N173,"")</f>
        <v>-32923.96</v>
      </c>
      <c r="O198" s="13">
        <f t="shared" si="22"/>
        <v>1965325.7000000004</v>
      </c>
      <c r="P198" s="13">
        <f t="shared" si="23"/>
        <v>265092.60000000003</v>
      </c>
      <c r="Q198" s="13">
        <f t="shared" si="24"/>
        <v>-405337.56</v>
      </c>
      <c r="R198" s="13">
        <f t="shared" si="25"/>
        <v>-107300.80000000003</v>
      </c>
      <c r="S198" s="13">
        <f t="shared" si="26"/>
        <v>112065.91999999972</v>
      </c>
      <c r="T198" s="13">
        <f t="shared" si="27"/>
        <v>-31586.399999999991</v>
      </c>
      <c r="U198" s="13">
        <f t="shared" si="28"/>
        <v>0</v>
      </c>
      <c r="V198" s="13">
        <f t="shared" si="29"/>
        <v>1798259.4600000007</v>
      </c>
      <c r="W198" s="13">
        <f>IF('Daily PnL Log'!W173&lt;&gt;"",'Daily PnL Log'!W173,"")</f>
        <v>893035</v>
      </c>
      <c r="X198" s="16">
        <f>IF('Daily PnL Log'!X173&lt;&gt;"",'Daily PnL Log'!X173,"")</f>
        <v>-3.6867491195753804E-2</v>
      </c>
      <c r="Y198" s="13">
        <f>IF('Daily PnL Log'!Y173&lt;&gt;"",'Daily PnL Log'!Y173,"")</f>
        <v>-15654.5</v>
      </c>
      <c r="Z198" s="13" t="str">
        <f>IF('Daily PnL Log'!AA173&lt;&gt;"",'Daily PnL Log'!AA173,"")</f>
        <v/>
      </c>
      <c r="AA198" s="13">
        <f>IF('Daily PnL Log'!AC173&lt;&gt;"",'Daily PnL Log'!AC173,"")</f>
        <v>-51163.98</v>
      </c>
    </row>
    <row r="199" spans="1:27" x14ac:dyDescent="0.25">
      <c r="A199" s="48" t="str">
        <f t="shared" si="21"/>
        <v>Aug</v>
      </c>
      <c r="B199" s="2">
        <f>'Daily PnL Log'!B174</f>
        <v>44414</v>
      </c>
      <c r="C199" s="11">
        <f>IF('Daily PnL Log'!C174&lt;&gt;"",'Daily PnL Log'!C174,"")</f>
        <v>-29085.1</v>
      </c>
      <c r="D199" s="11">
        <f>IF('Daily PnL Log'!D174&lt;&gt;"",'Daily PnL Log'!D174,"")</f>
        <v>7914.3</v>
      </c>
      <c r="E199" s="11">
        <f>IF('Daily PnL Log'!E174&lt;&gt;"",'Daily PnL Log'!E174,"")</f>
        <v>2957.5</v>
      </c>
      <c r="F199" s="11">
        <f>IF('Daily PnL Log'!F174&lt;&gt;"",'Daily PnL Log'!F174,"")</f>
        <v>-12023.4</v>
      </c>
      <c r="G199" s="11">
        <f>IF('Daily PnL Log'!G174&lt;&gt;"",'Daily PnL Log'!G174,"")</f>
        <v>-35294.699999999997</v>
      </c>
      <c r="H199" s="11">
        <f>IF('Daily PnL Log'!H174&lt;&gt;"",'Daily PnL Log'!H174,"")</f>
        <v>-524.20000000000005</v>
      </c>
      <c r="I199" s="11">
        <f>IF('Daily PnL Log'!I174&lt;&gt;"",'Daily PnL Log'!I174,"")</f>
        <v>0</v>
      </c>
      <c r="J199" s="11">
        <f>IF('Daily PnL Log'!J174&lt;&gt;"",'Daily PnL Log'!J174,"")</f>
        <v>-66055.599999999991</v>
      </c>
      <c r="K199" s="11">
        <f>IF('Daily PnL Log'!K174&lt;&gt;"",'Daily PnL Log'!K174,"")</f>
        <v>-33.450000000000003</v>
      </c>
      <c r="L199" s="11">
        <f>IF('Daily PnL Log'!L174&lt;&gt;"",'Daily PnL Log'!L174,"")</f>
        <v>-153.87</v>
      </c>
      <c r="M199" s="11">
        <f>IF('Daily PnL Log'!M174&lt;&gt;"",'Daily PnL Log'!M174,"")</f>
        <v>-187.32</v>
      </c>
      <c r="N199" s="11">
        <f>IF('Daily PnL Log'!N174&lt;&gt;"",'Daily PnL Log'!N174,"")</f>
        <v>-66242.92</v>
      </c>
      <c r="O199" s="11">
        <f t="shared" si="22"/>
        <v>1936240.6000000003</v>
      </c>
      <c r="P199" s="11">
        <f t="shared" si="23"/>
        <v>273006.90000000002</v>
      </c>
      <c r="Q199" s="11">
        <f t="shared" si="24"/>
        <v>-402380.06</v>
      </c>
      <c r="R199" s="11">
        <f t="shared" si="25"/>
        <v>-119324.20000000003</v>
      </c>
      <c r="S199" s="11">
        <f t="shared" si="26"/>
        <v>76771.219999999725</v>
      </c>
      <c r="T199" s="11">
        <f t="shared" si="27"/>
        <v>-32110.599999999991</v>
      </c>
      <c r="U199" s="11">
        <f t="shared" si="28"/>
        <v>0</v>
      </c>
      <c r="V199" s="11">
        <f t="shared" si="29"/>
        <v>1732203.8600000006</v>
      </c>
      <c r="W199" s="11">
        <f>IF('Daily PnL Log'!W174&lt;&gt;"",'Daily PnL Log'!W174,"")</f>
        <v>861283</v>
      </c>
      <c r="X199" s="15">
        <f>IF('Daily PnL Log'!X174&lt;&gt;"",'Daily PnL Log'!X174,"")</f>
        <v>-7.6911909325970668E-2</v>
      </c>
      <c r="Y199" s="11" t="str">
        <f>IF('Daily PnL Log'!Y174&lt;&gt;"",'Daily PnL Log'!Y174,"")</f>
        <v/>
      </c>
      <c r="Z199" s="11" t="str">
        <f>IF('Daily PnL Log'!AA174&lt;&gt;"",'Daily PnL Log'!AA174,"")</f>
        <v/>
      </c>
      <c r="AA199" s="11">
        <f>IF('Daily PnL Log'!AC174&lt;&gt;"",'Daily PnL Log'!AC174,"")</f>
        <v>-148872.54999999999</v>
      </c>
    </row>
    <row r="200" spans="1:27" x14ac:dyDescent="0.25">
      <c r="A200" s="47" t="str">
        <f t="shared" si="21"/>
        <v>Aug</v>
      </c>
      <c r="B200" s="14">
        <f>'Daily PnL Log'!B175</f>
        <v>44417</v>
      </c>
      <c r="C200" s="13">
        <f>IF('Daily PnL Log'!C175&lt;&gt;"",'Daily PnL Log'!C175,"")</f>
        <v>35313.300000000003</v>
      </c>
      <c r="D200" s="13">
        <f>IF('Daily PnL Log'!D175&lt;&gt;"",'Daily PnL Log'!D175,"")</f>
        <v>-30807.4</v>
      </c>
      <c r="E200" s="13">
        <f>IF('Daily PnL Log'!E175&lt;&gt;"",'Daily PnL Log'!E175,"")</f>
        <v>612.9</v>
      </c>
      <c r="F200" s="13">
        <f>IF('Daily PnL Log'!F175&lt;&gt;"",'Daily PnL Log'!F175,"")</f>
        <v>5283</v>
      </c>
      <c r="G200" s="13">
        <f>IF('Daily PnL Log'!G175&lt;&gt;"",'Daily PnL Log'!G175,"")</f>
        <v>34890.1</v>
      </c>
      <c r="H200" s="13">
        <f>IF('Daily PnL Log'!H175&lt;&gt;"",'Daily PnL Log'!H175,"")</f>
        <v>5302.2</v>
      </c>
      <c r="I200" s="13">
        <f>IF('Daily PnL Log'!I175&lt;&gt;"",'Daily PnL Log'!I175,"")</f>
        <v>0</v>
      </c>
      <c r="J200" s="13">
        <f>IF('Daily PnL Log'!J175&lt;&gt;"",'Daily PnL Log'!J175,"")</f>
        <v>50594.1</v>
      </c>
      <c r="K200" s="13">
        <f>IF('Daily PnL Log'!K175&lt;&gt;"",'Daily PnL Log'!K175,"")</f>
        <v>-129.80000000000001</v>
      </c>
      <c r="L200" s="13">
        <f>IF('Daily PnL Log'!L175&lt;&gt;"",'Daily PnL Log'!L175,"")</f>
        <v>-597.08000000000004</v>
      </c>
      <c r="M200" s="13">
        <f>IF('Daily PnL Log'!M175&lt;&gt;"",'Daily PnL Log'!M175,"")</f>
        <v>-726.88000000000011</v>
      </c>
      <c r="N200" s="13">
        <f>IF('Daily PnL Log'!N175&lt;&gt;"",'Daily PnL Log'!N175,"")</f>
        <v>49867.22</v>
      </c>
      <c r="O200" s="13">
        <f t="shared" si="22"/>
        <v>1971553.9000000004</v>
      </c>
      <c r="P200" s="13">
        <f t="shared" si="23"/>
        <v>242199.50000000003</v>
      </c>
      <c r="Q200" s="13">
        <f t="shared" si="24"/>
        <v>-401767.16</v>
      </c>
      <c r="R200" s="13">
        <f t="shared" si="25"/>
        <v>-114041.20000000003</v>
      </c>
      <c r="S200" s="13">
        <f t="shared" si="26"/>
        <v>111661.31999999972</v>
      </c>
      <c r="T200" s="13">
        <f t="shared" si="27"/>
        <v>-26808.399999999991</v>
      </c>
      <c r="U200" s="13">
        <f t="shared" si="28"/>
        <v>0</v>
      </c>
      <c r="V200" s="13">
        <f t="shared" si="29"/>
        <v>1782797.9600000007</v>
      </c>
      <c r="W200" s="13">
        <f>IF('Daily PnL Log'!W175&lt;&gt;"",'Daily PnL Log'!W175,"")</f>
        <v>932646</v>
      </c>
      <c r="X200" s="16">
        <f>IF('Daily PnL Log'!X175&lt;&gt;"",'Daily PnL Log'!X175,"")</f>
        <v>5.3468540046276936E-2</v>
      </c>
      <c r="Y200" s="13" t="str">
        <f>IF('Daily PnL Log'!Y175&lt;&gt;"",'Daily PnL Log'!Y175,"")</f>
        <v/>
      </c>
      <c r="Z200" s="13" t="str">
        <f>IF('Daily PnL Log'!AA175&lt;&gt;"",'Daily PnL Log'!AA175,"")</f>
        <v/>
      </c>
      <c r="AA200" s="13">
        <f>IF('Daily PnL Log'!AC175&lt;&gt;"",'Daily PnL Log'!AC175,"")</f>
        <v>-107692.43</v>
      </c>
    </row>
    <row r="201" spans="1:27" ht="15.75" thickBot="1" x14ac:dyDescent="0.3">
      <c r="A201" s="48" t="str">
        <f t="shared" si="21"/>
        <v>Aug</v>
      </c>
      <c r="B201" s="2">
        <f>'Daily PnL Log'!B176</f>
        <v>44418</v>
      </c>
      <c r="C201" s="11">
        <f>IF('Daily PnL Log'!C176&lt;&gt;"",'Daily PnL Log'!C176,"")</f>
        <v>16793.5</v>
      </c>
      <c r="D201" s="11">
        <f>IF('Daily PnL Log'!D176&lt;&gt;"",'Daily PnL Log'!D176,"")</f>
        <v>-23045.5</v>
      </c>
      <c r="E201" s="11">
        <f>IF('Daily PnL Log'!E176&lt;&gt;"",'Daily PnL Log'!E176,"")</f>
        <v>885.4</v>
      </c>
      <c r="F201" s="11">
        <f>IF('Daily PnL Log'!F176&lt;&gt;"",'Daily PnL Log'!F176,"")</f>
        <v>2606.4</v>
      </c>
      <c r="G201" s="11">
        <f>IF('Daily PnL Log'!G176&lt;&gt;"",'Daily PnL Log'!G176,"")</f>
        <v>19643.3</v>
      </c>
      <c r="H201" s="11">
        <f>IF('Daily PnL Log'!H176&lt;&gt;"",'Daily PnL Log'!H176,"")</f>
        <v>5273.2</v>
      </c>
      <c r="I201" s="11">
        <f>IF('Daily PnL Log'!I176&lt;&gt;"",'Daily PnL Log'!I176,"")</f>
        <v>0</v>
      </c>
      <c r="J201" s="11">
        <f>IF('Daily PnL Log'!J176&lt;&gt;"",'Daily PnL Log'!J176,"")</f>
        <v>22156.3</v>
      </c>
      <c r="K201" s="11">
        <f>IF('Daily PnL Log'!K176&lt;&gt;"",'Daily PnL Log'!K176,"")</f>
        <v>-64.8</v>
      </c>
      <c r="L201" s="11">
        <f>IF('Daily PnL Log'!L176&lt;&gt;"",'Daily PnL Log'!L176,"")</f>
        <v>-298.08</v>
      </c>
      <c r="M201" s="11">
        <f>IF('Daily PnL Log'!M176&lt;&gt;"",'Daily PnL Log'!M176,"")</f>
        <v>-362.88</v>
      </c>
      <c r="N201" s="11">
        <f>IF('Daily PnL Log'!N176&lt;&gt;"",'Daily PnL Log'!N176,"")</f>
        <v>21793.42</v>
      </c>
      <c r="O201" s="11">
        <f t="shared" si="22"/>
        <v>1988347.4000000004</v>
      </c>
      <c r="P201" s="11">
        <f t="shared" si="23"/>
        <v>219154.00000000003</v>
      </c>
      <c r="Q201" s="11">
        <f t="shared" si="24"/>
        <v>-400881.75999999995</v>
      </c>
      <c r="R201" s="11">
        <f t="shared" si="25"/>
        <v>-111434.80000000003</v>
      </c>
      <c r="S201" s="11">
        <f t="shared" si="26"/>
        <v>131304.6199999997</v>
      </c>
      <c r="T201" s="11">
        <f t="shared" si="27"/>
        <v>-21535.19999999999</v>
      </c>
      <c r="U201" s="11">
        <f t="shared" si="28"/>
        <v>0</v>
      </c>
      <c r="V201" s="11">
        <f t="shared" si="29"/>
        <v>1804954.2600000007</v>
      </c>
      <c r="W201" s="11">
        <f>IF('Daily PnL Log'!W176&lt;&gt;"",'Daily PnL Log'!W176,"")</f>
        <v>927981</v>
      </c>
      <c r="X201" s="52">
        <f>IF('Daily PnL Log'!X176&lt;&gt;"",'Daily PnL Log'!X176,"")</f>
        <v>2.3484769623515998E-2</v>
      </c>
      <c r="Y201" s="11" t="str">
        <f>IF('Daily PnL Log'!Y176&lt;&gt;"",'Daily PnL Log'!Y176,"")</f>
        <v/>
      </c>
      <c r="Z201" s="11" t="str">
        <f>IF('Daily PnL Log'!AA176&lt;&gt;"",'Daily PnL Log'!AA176,"")</f>
        <v/>
      </c>
      <c r="AA201" s="11">
        <f>IF('Daily PnL Log'!AC176&lt;&gt;"",'Daily PnL Log'!AC176,"")</f>
        <v>-89292.56</v>
      </c>
    </row>
    <row r="202" spans="1:27" x14ac:dyDescent="0.25">
      <c r="A202" s="47" t="str">
        <f t="shared" si="21"/>
        <v>Aug</v>
      </c>
      <c r="B202" s="14">
        <f>'Daily PnL Log'!B177</f>
        <v>44419</v>
      </c>
      <c r="C202" s="13">
        <f>IF('Daily PnL Log'!C177&lt;&gt;"",'Daily PnL Log'!C177,"")</f>
        <v>41183.599999999999</v>
      </c>
      <c r="D202" s="13">
        <f>IF('Daily PnL Log'!D177&lt;&gt;"",'Daily PnL Log'!D177,"")</f>
        <v>-37771.9</v>
      </c>
      <c r="E202" s="13">
        <f>IF('Daily PnL Log'!E177&lt;&gt;"",'Daily PnL Log'!E177,"")</f>
        <v>8083.7</v>
      </c>
      <c r="F202" s="13">
        <f>IF('Daily PnL Log'!F177&lt;&gt;"",'Daily PnL Log'!F177,"")</f>
        <v>-6807.8</v>
      </c>
      <c r="G202" s="13">
        <f>IF('Daily PnL Log'!G177&lt;&gt;"",'Daily PnL Log'!G177,"")</f>
        <v>2488.5</v>
      </c>
      <c r="H202" s="13">
        <f>IF('Daily PnL Log'!H177&lt;&gt;"",'Daily PnL Log'!H177,"")</f>
        <v>1642.7</v>
      </c>
      <c r="I202" s="13">
        <f>IF('Daily PnL Log'!I177&lt;&gt;"",'Daily PnL Log'!I177,"")</f>
        <v>0</v>
      </c>
      <c r="J202" s="13">
        <f>IF('Daily PnL Log'!J177&lt;&gt;"",'Daily PnL Log'!J177,"")</f>
        <v>8818.7999999999975</v>
      </c>
      <c r="K202" s="13">
        <f>IF('Daily PnL Log'!K177&lt;&gt;"",'Daily PnL Log'!K177,"")</f>
        <v>-93.85</v>
      </c>
      <c r="L202" s="13">
        <f>IF('Daily PnL Log'!L177&lt;&gt;"",'Daily PnL Log'!L177,"")</f>
        <v>-431.71</v>
      </c>
      <c r="M202" s="13">
        <f>IF('Daily PnL Log'!M177&lt;&gt;"",'Daily PnL Log'!M177,"")</f>
        <v>-525.55999999999995</v>
      </c>
      <c r="N202" s="13">
        <f>IF('Daily PnL Log'!N177&lt;&gt;"",'Daily PnL Log'!N177,"")</f>
        <v>8293.239999999998</v>
      </c>
      <c r="O202" s="13">
        <f t="shared" si="22"/>
        <v>2029531.0000000005</v>
      </c>
      <c r="P202" s="13">
        <f t="shared" si="23"/>
        <v>181382.10000000003</v>
      </c>
      <c r="Q202" s="13">
        <f t="shared" si="24"/>
        <v>-392798.05999999994</v>
      </c>
      <c r="R202" s="13">
        <f t="shared" si="25"/>
        <v>-118242.60000000003</v>
      </c>
      <c r="S202" s="13">
        <f t="shared" si="26"/>
        <v>133793.1199999997</v>
      </c>
      <c r="T202" s="13">
        <f t="shared" si="27"/>
        <v>-19892.499999999989</v>
      </c>
      <c r="U202" s="13">
        <f t="shared" si="28"/>
        <v>0</v>
      </c>
      <c r="V202" s="13">
        <f t="shared" si="29"/>
        <v>1813773.0600000008</v>
      </c>
      <c r="W202" s="13">
        <f>IF('Daily PnL Log'!W177&lt;&gt;"",'Daily PnL Log'!W177,"")</f>
        <v>943809</v>
      </c>
      <c r="X202" s="15">
        <f>IF('Daily PnL Log'!X177&lt;&gt;"",'Daily PnL Log'!X177,"")</f>
        <v>8.7869897405089357E-3</v>
      </c>
      <c r="Y202" s="13" t="str">
        <f>IF('Daily PnL Log'!Y177&lt;&gt;"",'Daily PnL Log'!Y177,"")</f>
        <v/>
      </c>
      <c r="Z202" s="13" t="str">
        <f>IF('Daily PnL Log'!AA177&lt;&gt;"",'Daily PnL Log'!AA177,"")</f>
        <v/>
      </c>
      <c r="AA202" s="13">
        <f>IF('Daily PnL Log'!AC177&lt;&gt;"",'Daily PnL Log'!AC177,"")</f>
        <v>-80224.12</v>
      </c>
    </row>
    <row r="203" spans="1:27" x14ac:dyDescent="0.25">
      <c r="A203" s="48" t="str">
        <f t="shared" si="21"/>
        <v>Aug</v>
      </c>
      <c r="B203" s="2">
        <f>'Daily PnL Log'!B178</f>
        <v>44420</v>
      </c>
      <c r="C203" s="11">
        <f>IF('Daily PnL Log'!C178&lt;&gt;"",'Daily PnL Log'!C178,"")</f>
        <v>114359.8</v>
      </c>
      <c r="D203" s="11">
        <f>IF('Daily PnL Log'!D178&lt;&gt;"",'Daily PnL Log'!D178,"")</f>
        <v>-87896.6</v>
      </c>
      <c r="E203" s="11">
        <f>IF('Daily PnL Log'!E178&lt;&gt;"",'Daily PnL Log'!E178,"")</f>
        <v>-2427.9</v>
      </c>
      <c r="F203" s="11">
        <f>IF('Daily PnL Log'!F178&lt;&gt;"",'Daily PnL Log'!F178,"")</f>
        <v>-48593</v>
      </c>
      <c r="G203" s="11">
        <f>IF('Daily PnL Log'!G178&lt;&gt;"",'Daily PnL Log'!G178,"")</f>
        <v>56802.6</v>
      </c>
      <c r="H203" s="11">
        <f>IF('Daily PnL Log'!H178&lt;&gt;"",'Daily PnL Log'!H178,"")</f>
        <v>16192.7</v>
      </c>
      <c r="I203" s="11">
        <f>IF('Daily PnL Log'!I178&lt;&gt;"",'Daily PnL Log'!I178,"")</f>
        <v>0</v>
      </c>
      <c r="J203" s="11">
        <f>IF('Daily PnL Log'!J178&lt;&gt;"",'Daily PnL Log'!J178,"")</f>
        <v>48437.599999999991</v>
      </c>
      <c r="K203" s="11">
        <f>IF('Daily PnL Log'!K178&lt;&gt;"",'Daily PnL Log'!K178,"")</f>
        <v>-327.14999999999998</v>
      </c>
      <c r="L203" s="11">
        <f>IF('Daily PnL Log'!L178&lt;&gt;"",'Daily PnL Log'!L178,"")</f>
        <v>-1504.89</v>
      </c>
      <c r="M203" s="11">
        <f>IF('Daily PnL Log'!M178&lt;&gt;"",'Daily PnL Log'!M178,"")</f>
        <v>-1832.04</v>
      </c>
      <c r="N203" s="11">
        <f>IF('Daily PnL Log'!N178&lt;&gt;"",'Daily PnL Log'!N178,"")</f>
        <v>46605.55999999999</v>
      </c>
      <c r="O203" s="11">
        <f t="shared" si="22"/>
        <v>2143890.8000000003</v>
      </c>
      <c r="P203" s="11">
        <f t="shared" si="23"/>
        <v>93485.500000000029</v>
      </c>
      <c r="Q203" s="11">
        <f t="shared" si="24"/>
        <v>-395225.95999999996</v>
      </c>
      <c r="R203" s="11">
        <f t="shared" si="25"/>
        <v>-166835.60000000003</v>
      </c>
      <c r="S203" s="11">
        <f t="shared" si="26"/>
        <v>190595.71999999971</v>
      </c>
      <c r="T203" s="11">
        <f t="shared" si="27"/>
        <v>-3699.7999999999884</v>
      </c>
      <c r="U203" s="11">
        <f t="shared" si="28"/>
        <v>0</v>
      </c>
      <c r="V203" s="11">
        <f t="shared" si="29"/>
        <v>1862210.6600000008</v>
      </c>
      <c r="W203" s="11">
        <f>IF('Daily PnL Log'!W178&lt;&gt;"",'Daily PnL Log'!W178,"")</f>
        <v>853406</v>
      </c>
      <c r="X203" s="16">
        <f>IF('Daily PnL Log'!X178&lt;&gt;"",'Daily PnL Log'!X178,"")</f>
        <v>5.4611240136582105E-2</v>
      </c>
      <c r="Y203" s="11" t="str">
        <f>IF('Daily PnL Log'!Y178&lt;&gt;"",'Daily PnL Log'!Y178,"")</f>
        <v/>
      </c>
      <c r="Z203" s="11" t="str">
        <f>IF('Daily PnL Log'!AA178&lt;&gt;"",'Daily PnL Log'!AA178,"")</f>
        <v/>
      </c>
      <c r="AA203" s="11">
        <f>IF('Daily PnL Log'!AC178&lt;&gt;"",'Daily PnL Log'!AC178,"")</f>
        <v>-39150.660000000003</v>
      </c>
    </row>
    <row r="204" spans="1:27" x14ac:dyDescent="0.25">
      <c r="A204" s="47" t="str">
        <f t="shared" si="21"/>
        <v>Aug</v>
      </c>
      <c r="B204" s="14">
        <f>'Daily PnL Log'!B179</f>
        <v>44421</v>
      </c>
      <c r="C204" s="13">
        <f>IF('Daily PnL Log'!C179&lt;&gt;"",'Daily PnL Log'!C179,"")</f>
        <v>-1325.3</v>
      </c>
      <c r="D204" s="13">
        <f>IF('Daily PnL Log'!D179&lt;&gt;"",'Daily PnL Log'!D179,"")</f>
        <v>-7515</v>
      </c>
      <c r="E204" s="13">
        <f>IF('Daily PnL Log'!E179&lt;&gt;"",'Daily PnL Log'!E179,"")</f>
        <v>4628.3</v>
      </c>
      <c r="F204" s="13">
        <f>IF('Daily PnL Log'!F179&lt;&gt;"",'Daily PnL Log'!F179,"")</f>
        <v>9467.1</v>
      </c>
      <c r="G204" s="13">
        <f>IF('Daily PnL Log'!G179&lt;&gt;"",'Daily PnL Log'!G179,"")</f>
        <v>-76939.399999999994</v>
      </c>
      <c r="H204" s="13">
        <f>IF('Daily PnL Log'!H179&lt;&gt;"",'Daily PnL Log'!H179,"")</f>
        <v>-6495.4</v>
      </c>
      <c r="I204" s="13">
        <f>IF('Daily PnL Log'!I179&lt;&gt;"",'Daily PnL Log'!I179,"")</f>
        <v>0</v>
      </c>
      <c r="J204" s="13">
        <f>IF('Daily PnL Log'!J179&lt;&gt;"",'Daily PnL Log'!J179,"")</f>
        <v>-78179.699999999983</v>
      </c>
      <c r="K204" s="13">
        <f>IF('Daily PnL Log'!K179&lt;&gt;"",'Daily PnL Log'!K179,"")</f>
        <v>-168.8</v>
      </c>
      <c r="L204" s="13">
        <f>IF('Daily PnL Log'!L179&lt;&gt;"",'Daily PnL Log'!L179,"")</f>
        <v>-776.48</v>
      </c>
      <c r="M204" s="13">
        <f>IF('Daily PnL Log'!M179&lt;&gt;"",'Daily PnL Log'!M179,"")</f>
        <v>-945.28</v>
      </c>
      <c r="N204" s="13">
        <f>IF('Daily PnL Log'!N179&lt;&gt;"",'Daily PnL Log'!N179,"")</f>
        <v>-79124.979999999981</v>
      </c>
      <c r="O204" s="13">
        <f t="shared" si="22"/>
        <v>2142565.5000000005</v>
      </c>
      <c r="P204" s="13">
        <f t="shared" si="23"/>
        <v>85970.500000000029</v>
      </c>
      <c r="Q204" s="13">
        <f t="shared" si="24"/>
        <v>-390597.66</v>
      </c>
      <c r="R204" s="13">
        <f t="shared" si="25"/>
        <v>-157368.50000000003</v>
      </c>
      <c r="S204" s="13">
        <f t="shared" si="26"/>
        <v>113656.31999999972</v>
      </c>
      <c r="T204" s="13">
        <f t="shared" si="27"/>
        <v>-10195.199999999988</v>
      </c>
      <c r="U204" s="13">
        <f t="shared" si="28"/>
        <v>0</v>
      </c>
      <c r="V204" s="13">
        <f t="shared" si="29"/>
        <v>1784030.9600000009</v>
      </c>
      <c r="W204" s="13">
        <f>IF('Daily PnL Log'!W179&lt;&gt;"",'Daily PnL Log'!W179,"")</f>
        <v>801739</v>
      </c>
      <c r="X204" s="15">
        <f>IF('Daily PnL Log'!X179&lt;&gt;"",'Daily PnL Log'!X179,"")</f>
        <v>-9.8691693930318944E-2</v>
      </c>
      <c r="Y204" s="13">
        <f>IF('Daily PnL Log'!Y179&lt;&gt;"",'Daily PnL Log'!Y179,"")</f>
        <v>-2500</v>
      </c>
      <c r="Z204" s="13" t="str">
        <f>IF('Daily PnL Log'!AA179&lt;&gt;"",'Daily PnL Log'!AA179,"")</f>
        <v/>
      </c>
      <c r="AA204" s="13">
        <f>IF('Daily PnL Log'!AC179&lt;&gt;"",'Daily PnL Log'!AC179,"")</f>
        <v>-126528.94</v>
      </c>
    </row>
    <row r="205" spans="1:27" x14ac:dyDescent="0.25">
      <c r="A205" s="48" t="str">
        <f t="shared" si="21"/>
        <v>Aug</v>
      </c>
      <c r="B205" s="2">
        <f>'Daily PnL Log'!B180</f>
        <v>44424</v>
      </c>
      <c r="C205" s="11">
        <f>IF('Daily PnL Log'!C180&lt;&gt;"",'Daily PnL Log'!C180,"")</f>
        <v>49026.1</v>
      </c>
      <c r="D205" s="11">
        <f>IF('Daily PnL Log'!D180&lt;&gt;"",'Daily PnL Log'!D180,"")</f>
        <v>-13576.4</v>
      </c>
      <c r="E205" s="11">
        <f>IF('Daily PnL Log'!E180&lt;&gt;"",'Daily PnL Log'!E180,"")</f>
        <v>-1499.3</v>
      </c>
      <c r="F205" s="11">
        <f>IF('Daily PnL Log'!F180&lt;&gt;"",'Daily PnL Log'!F180,"")</f>
        <v>5277.6</v>
      </c>
      <c r="G205" s="11">
        <f>IF('Daily PnL Log'!G180&lt;&gt;"",'Daily PnL Log'!G180,"")</f>
        <v>18076.099999999999</v>
      </c>
      <c r="H205" s="11">
        <f>IF('Daily PnL Log'!H180&lt;&gt;"",'Daily PnL Log'!H180,"")</f>
        <v>9401</v>
      </c>
      <c r="I205" s="11">
        <f>IF('Daily PnL Log'!I180&lt;&gt;"",'Daily PnL Log'!I180,"")</f>
        <v>0</v>
      </c>
      <c r="J205" s="11">
        <f>IF('Daily PnL Log'!J180&lt;&gt;"",'Daily PnL Log'!J180,"")</f>
        <v>66705.099999999991</v>
      </c>
      <c r="K205" s="11">
        <f>IF('Daily PnL Log'!K180&lt;&gt;"",'Daily PnL Log'!K180,"")</f>
        <v>-57.95</v>
      </c>
      <c r="L205" s="11">
        <f>IF('Daily PnL Log'!L180&lt;&gt;"",'Daily PnL Log'!L180,"")</f>
        <v>-266.57</v>
      </c>
      <c r="M205" s="11">
        <f>IF('Daily PnL Log'!M180&lt;&gt;"",'Daily PnL Log'!M180,"")</f>
        <v>-324.52</v>
      </c>
      <c r="N205" s="11">
        <f>IF('Daily PnL Log'!N180&lt;&gt;"",'Daily PnL Log'!N180,"")</f>
        <v>66380.579999999987</v>
      </c>
      <c r="O205" s="11">
        <f t="shared" si="22"/>
        <v>2191591.6000000006</v>
      </c>
      <c r="P205" s="11">
        <f t="shared" si="23"/>
        <v>72394.100000000035</v>
      </c>
      <c r="Q205" s="11">
        <f t="shared" si="24"/>
        <v>-392096.95999999996</v>
      </c>
      <c r="R205" s="11">
        <f t="shared" si="25"/>
        <v>-152090.90000000002</v>
      </c>
      <c r="S205" s="11">
        <f t="shared" si="26"/>
        <v>131732.41999999972</v>
      </c>
      <c r="T205" s="11">
        <f t="shared" si="27"/>
        <v>-794.19999999998799</v>
      </c>
      <c r="U205" s="11">
        <f t="shared" si="28"/>
        <v>0</v>
      </c>
      <c r="V205" s="11">
        <f t="shared" si="29"/>
        <v>1850736.060000001</v>
      </c>
      <c r="W205" s="11">
        <f>IF('Daily PnL Log'!W180&lt;&gt;"",'Daily PnL Log'!W180,"")</f>
        <v>873418</v>
      </c>
      <c r="X205" s="16">
        <f>IF('Daily PnL Log'!X180&lt;&gt;"",'Daily PnL Log'!X180,"")</f>
        <v>7.6000929680862986E-2</v>
      </c>
      <c r="Y205" s="11">
        <f>IF('Daily PnL Log'!Y180&lt;&gt;"",'Daily PnL Log'!Y180,"")</f>
        <v>-75</v>
      </c>
      <c r="Z205" s="11" t="str">
        <f>IF('Daily PnL Log'!AA180&lt;&gt;"",'Daily PnL Log'!AA180,"")</f>
        <v/>
      </c>
      <c r="AA205" s="11">
        <f>IF('Daily PnL Log'!AC180&lt;&gt;"",'Daily PnL Log'!AC180,"")</f>
        <v>-39531.71</v>
      </c>
    </row>
    <row r="206" spans="1:27" x14ac:dyDescent="0.25">
      <c r="A206" s="47" t="str">
        <f t="shared" si="21"/>
        <v>Aug</v>
      </c>
      <c r="B206" s="14">
        <f>'Daily PnL Log'!B181</f>
        <v>44425</v>
      </c>
      <c r="C206" s="13">
        <f>IF('Daily PnL Log'!C181&lt;&gt;"",'Daily PnL Log'!C181,"")</f>
        <v>24870.5</v>
      </c>
      <c r="D206" s="13">
        <f>IF('Daily PnL Log'!D181&lt;&gt;"",'Daily PnL Log'!D181,"")</f>
        <v>-14049.4</v>
      </c>
      <c r="E206" s="13">
        <f>IF('Daily PnL Log'!E181&lt;&gt;"",'Daily PnL Log'!E181,"")</f>
        <v>3513.8</v>
      </c>
      <c r="F206" s="13">
        <f>IF('Daily PnL Log'!F181&lt;&gt;"",'Daily PnL Log'!F181,"")</f>
        <v>16887.5</v>
      </c>
      <c r="G206" s="13">
        <f>IF('Daily PnL Log'!G181&lt;&gt;"",'Daily PnL Log'!G181,"")</f>
        <v>44794.1</v>
      </c>
      <c r="H206" s="13">
        <f>IF('Daily PnL Log'!H181&lt;&gt;"",'Daily PnL Log'!H181,"")</f>
        <v>2183.6</v>
      </c>
      <c r="I206" s="13">
        <f>IF('Daily PnL Log'!I181&lt;&gt;"",'Daily PnL Log'!I181,"")</f>
        <v>0</v>
      </c>
      <c r="J206" s="13">
        <f>IF('Daily PnL Log'!J181&lt;&gt;"",'Daily PnL Log'!J181,"")</f>
        <v>78200.100000000006</v>
      </c>
      <c r="K206" s="13">
        <f>IF('Daily PnL Log'!K181&lt;&gt;"",'Daily PnL Log'!K181,"")</f>
        <v>-80.8</v>
      </c>
      <c r="L206" s="13">
        <f>IF('Daily PnL Log'!L181&lt;&gt;"",'Daily PnL Log'!L181,"")</f>
        <v>-371.68</v>
      </c>
      <c r="M206" s="13">
        <f>IF('Daily PnL Log'!M181&lt;&gt;"",'Daily PnL Log'!M181,"")</f>
        <v>-452.48</v>
      </c>
      <c r="N206" s="13">
        <f>IF('Daily PnL Log'!N181&lt;&gt;"",'Daily PnL Log'!N181,"")</f>
        <v>77747.62000000001</v>
      </c>
      <c r="O206" s="13">
        <f t="shared" si="22"/>
        <v>2216462.1000000006</v>
      </c>
      <c r="P206" s="13">
        <f t="shared" si="23"/>
        <v>58344.700000000033</v>
      </c>
      <c r="Q206" s="13">
        <f t="shared" si="24"/>
        <v>-388583.16</v>
      </c>
      <c r="R206" s="13">
        <f t="shared" si="25"/>
        <v>-135203.40000000002</v>
      </c>
      <c r="S206" s="13">
        <f t="shared" si="26"/>
        <v>176526.51999999973</v>
      </c>
      <c r="T206" s="13">
        <f t="shared" si="27"/>
        <v>1389.4000000000119</v>
      </c>
      <c r="U206" s="13">
        <f t="shared" si="28"/>
        <v>0</v>
      </c>
      <c r="V206" s="13">
        <f t="shared" si="29"/>
        <v>1928936.1600000011</v>
      </c>
      <c r="W206" s="13">
        <f>IF('Daily PnL Log'!W181&lt;&gt;"",'Daily PnL Log'!W181,"")</f>
        <v>957551</v>
      </c>
      <c r="X206" s="15">
        <f>IF('Daily PnL Log'!X181&lt;&gt;"",'Daily PnL Log'!X181,"")</f>
        <v>8.1194234040797841E-2</v>
      </c>
      <c r="Y206" s="13">
        <f>IF('Daily PnL Log'!Y181&lt;&gt;"",'Daily PnL Log'!Y181,"")</f>
        <v>-2500</v>
      </c>
      <c r="Z206" s="13" t="str">
        <f>IF('Daily PnL Log'!AA181&lt;&gt;"",'Daily PnL Log'!AA181,"")</f>
        <v/>
      </c>
      <c r="AA206" s="13">
        <f>IF('Daily PnL Log'!AC181&lt;&gt;"",'Daily PnL Log'!AC181,"")</f>
        <v>43465.06</v>
      </c>
    </row>
    <row r="207" spans="1:27" x14ac:dyDescent="0.25">
      <c r="A207" s="48" t="str">
        <f t="shared" si="21"/>
        <v>Aug</v>
      </c>
      <c r="B207" s="2">
        <f>'Daily PnL Log'!B182</f>
        <v>44426</v>
      </c>
      <c r="C207" s="11">
        <f>IF('Daily PnL Log'!C182&lt;&gt;"",'Daily PnL Log'!C182,"")</f>
        <v>24871</v>
      </c>
      <c r="D207" s="11">
        <f>IF('Daily PnL Log'!D182&lt;&gt;"",'Daily PnL Log'!D182,"")</f>
        <v>-15912.3</v>
      </c>
      <c r="E207" s="11">
        <f>IF('Daily PnL Log'!E182&lt;&gt;"",'Daily PnL Log'!E182,"")</f>
        <v>4503.3999999999996</v>
      </c>
      <c r="F207" s="11">
        <f>IF('Daily PnL Log'!F182&lt;&gt;"",'Daily PnL Log'!F182,"")</f>
        <v>4504.8999999999996</v>
      </c>
      <c r="G207" s="11">
        <f>IF('Daily PnL Log'!G182&lt;&gt;"",'Daily PnL Log'!G182,"")</f>
        <v>-8880.4</v>
      </c>
      <c r="H207" s="11">
        <f>IF('Daily PnL Log'!H182&lt;&gt;"",'Daily PnL Log'!H182,"")</f>
        <v>-1732</v>
      </c>
      <c r="I207" s="11">
        <f>IF('Daily PnL Log'!I182&lt;&gt;"",'Daily PnL Log'!I182,"")</f>
        <v>0</v>
      </c>
      <c r="J207" s="11">
        <f>IF('Daily PnL Log'!J182&lt;&gt;"",'Daily PnL Log'!J182,"")</f>
        <v>7354.6</v>
      </c>
      <c r="K207" s="11">
        <f>IF('Daily PnL Log'!K182&lt;&gt;"",'Daily PnL Log'!K182,"")</f>
        <v>-112.7</v>
      </c>
      <c r="L207" s="11">
        <f>IF('Daily PnL Log'!L182&lt;&gt;"",'Daily PnL Log'!L182,"")</f>
        <v>-518.41999999999996</v>
      </c>
      <c r="M207" s="11">
        <f>IF('Daily PnL Log'!M182&lt;&gt;"",'Daily PnL Log'!M182,"")</f>
        <v>-631.12</v>
      </c>
      <c r="N207" s="11">
        <f>IF('Daily PnL Log'!N182&lt;&gt;"",'Daily PnL Log'!N182,"")</f>
        <v>6723.4800000000005</v>
      </c>
      <c r="O207" s="11">
        <f t="shared" si="22"/>
        <v>2241333.1000000006</v>
      </c>
      <c r="P207" s="11">
        <f t="shared" si="23"/>
        <v>42432.400000000038</v>
      </c>
      <c r="Q207" s="11">
        <f t="shared" si="24"/>
        <v>-384079.75999999995</v>
      </c>
      <c r="R207" s="11">
        <f t="shared" si="25"/>
        <v>-130698.50000000003</v>
      </c>
      <c r="S207" s="11">
        <f t="shared" si="26"/>
        <v>167646.11999999973</v>
      </c>
      <c r="T207" s="11">
        <f t="shared" si="27"/>
        <v>-342.59999999998809</v>
      </c>
      <c r="U207" s="11">
        <f t="shared" si="28"/>
        <v>0</v>
      </c>
      <c r="V207" s="11">
        <f t="shared" si="29"/>
        <v>1936290.7600000012</v>
      </c>
      <c r="W207" s="11">
        <f>IF('Daily PnL Log'!W182&lt;&gt;"",'Daily PnL Log'!W182,"")</f>
        <v>552964</v>
      </c>
      <c r="X207" s="16">
        <f>IF('Daily PnL Log'!X182&lt;&gt;"",'Daily PnL Log'!X182,"")</f>
        <v>1.2158983224947737E-2</v>
      </c>
      <c r="Y207" s="11" t="str">
        <f>IF('Daily PnL Log'!Y182&lt;&gt;"",'Daily PnL Log'!Y182,"")</f>
        <v/>
      </c>
      <c r="Z207" s="11" t="str">
        <f>IF('Daily PnL Log'!AA182&lt;&gt;"",'Daily PnL Log'!AA182,"")</f>
        <v/>
      </c>
      <c r="AA207" s="11">
        <f>IF('Daily PnL Log'!AC182&lt;&gt;"",'Daily PnL Log'!AC182,"")</f>
        <v>59747.69</v>
      </c>
    </row>
    <row r="208" spans="1:27" x14ac:dyDescent="0.25">
      <c r="A208" s="47" t="str">
        <f t="shared" si="21"/>
        <v>Aug</v>
      </c>
      <c r="B208" s="14">
        <f>'Daily PnL Log'!B183</f>
        <v>44427</v>
      </c>
      <c r="C208" s="13">
        <f>IF('Daily PnL Log'!C183&lt;&gt;"",'Daily PnL Log'!C183,"")</f>
        <v>24325.200000000001</v>
      </c>
      <c r="D208" s="13">
        <f>IF('Daily PnL Log'!D183&lt;&gt;"",'Daily PnL Log'!D183,"")</f>
        <v>-33645.699999999997</v>
      </c>
      <c r="E208" s="13">
        <f>IF('Daily PnL Log'!E183&lt;&gt;"",'Daily PnL Log'!E183,"")</f>
        <v>-2824.2</v>
      </c>
      <c r="F208" s="13">
        <f>IF('Daily PnL Log'!F183&lt;&gt;"",'Daily PnL Log'!F183,"")</f>
        <v>-32332.3</v>
      </c>
      <c r="G208" s="13">
        <f>IF('Daily PnL Log'!G183&lt;&gt;"",'Daily PnL Log'!G183,"")</f>
        <v>15699.2</v>
      </c>
      <c r="H208" s="13">
        <f>IF('Daily PnL Log'!H183&lt;&gt;"",'Daily PnL Log'!H183,"")</f>
        <v>3023.5</v>
      </c>
      <c r="I208" s="13">
        <f>IF('Daily PnL Log'!I183&lt;&gt;"",'Daily PnL Log'!I183,"")</f>
        <v>0</v>
      </c>
      <c r="J208" s="13">
        <f>IF('Daily PnL Log'!J183&lt;&gt;"",'Daily PnL Log'!J183,"")</f>
        <v>-25754.3</v>
      </c>
      <c r="K208" s="13">
        <f>IF('Daily PnL Log'!K183&lt;&gt;"",'Daily PnL Log'!K183,"")</f>
        <v>-107.55</v>
      </c>
      <c r="L208" s="13">
        <f>IF('Daily PnL Log'!L183&lt;&gt;"",'Daily PnL Log'!L183,"")</f>
        <v>-494.67</v>
      </c>
      <c r="M208" s="13">
        <f>IF('Daily PnL Log'!M183&lt;&gt;"",'Daily PnL Log'!M183,"")</f>
        <v>-602.22</v>
      </c>
      <c r="N208" s="13">
        <f>IF('Daily PnL Log'!N183&lt;&gt;"",'Daily PnL Log'!N183,"")</f>
        <v>-26356.52</v>
      </c>
      <c r="O208" s="13">
        <f t="shared" si="22"/>
        <v>2265658.3000000007</v>
      </c>
      <c r="P208" s="13">
        <f t="shared" si="23"/>
        <v>8786.7000000000407</v>
      </c>
      <c r="Q208" s="13">
        <f t="shared" si="24"/>
        <v>-386903.95999999996</v>
      </c>
      <c r="R208" s="13">
        <f t="shared" si="25"/>
        <v>-163030.80000000002</v>
      </c>
      <c r="S208" s="13">
        <f t="shared" si="26"/>
        <v>183345.31999999975</v>
      </c>
      <c r="T208" s="13">
        <f t="shared" si="27"/>
        <v>2680.9000000000119</v>
      </c>
      <c r="U208" s="13">
        <f t="shared" si="28"/>
        <v>0</v>
      </c>
      <c r="V208" s="13">
        <f t="shared" si="29"/>
        <v>1910536.4600000011</v>
      </c>
      <c r="W208" s="13">
        <f>IF('Daily PnL Log'!W183&lt;&gt;"",'Daily PnL Log'!W183,"")</f>
        <v>454668</v>
      </c>
      <c r="X208" s="15">
        <f>IF('Daily PnL Log'!X183&lt;&gt;"",'Daily PnL Log'!X183,"")</f>
        <v>-5.7968715634265006E-2</v>
      </c>
      <c r="Y208" s="13">
        <f>IF('Daily PnL Log'!Y183&lt;&gt;"",'Daily PnL Log'!Y183,"")</f>
        <v>-250</v>
      </c>
      <c r="Z208" s="13" t="str">
        <f>IF('Daily PnL Log'!AA183&lt;&gt;"",'Daily PnL Log'!AA183,"")</f>
        <v/>
      </c>
      <c r="AA208" s="13">
        <f>IF('Daily PnL Log'!AC183&lt;&gt;"",'Daily PnL Log'!AC183,"")</f>
        <v>31765.47</v>
      </c>
    </row>
    <row r="209" spans="1:27" x14ac:dyDescent="0.25">
      <c r="A209" s="48" t="str">
        <f t="shared" si="21"/>
        <v>Aug</v>
      </c>
      <c r="B209" s="2">
        <f>'Daily PnL Log'!B184</f>
        <v>44428</v>
      </c>
      <c r="C209" s="11">
        <f>IF('Daily PnL Log'!C184&lt;&gt;"",'Daily PnL Log'!C184,"")</f>
        <v>-53385.4</v>
      </c>
      <c r="D209" s="11">
        <f>IF('Daily PnL Log'!D184&lt;&gt;"",'Daily PnL Log'!D184,"")</f>
        <v>60206.2</v>
      </c>
      <c r="E209" s="11">
        <f>IF('Daily PnL Log'!E184&lt;&gt;"",'Daily PnL Log'!E184,"")</f>
        <v>-27764.400000000001</v>
      </c>
      <c r="F209" s="11">
        <f>IF('Daily PnL Log'!F184&lt;&gt;"",'Daily PnL Log'!F184,"")</f>
        <v>-23991.200000000001</v>
      </c>
      <c r="G209" s="11">
        <f>IF('Daily PnL Log'!G184&lt;&gt;"",'Daily PnL Log'!G184,"")</f>
        <v>31942</v>
      </c>
      <c r="H209" s="11">
        <f>IF('Daily PnL Log'!H184&lt;&gt;"",'Daily PnL Log'!H184,"")</f>
        <v>2561.6</v>
      </c>
      <c r="I209" s="11">
        <f>IF('Daily PnL Log'!I184&lt;&gt;"",'Daily PnL Log'!I184,"")</f>
        <v>0</v>
      </c>
      <c r="J209" s="11">
        <f>IF('Daily PnL Log'!J184&lt;&gt;"",'Daily PnL Log'!J184,"")</f>
        <v>-10431.200000000003</v>
      </c>
      <c r="K209" s="11">
        <f>IF('Daily PnL Log'!K184&lt;&gt;"",'Daily PnL Log'!K184,"")</f>
        <v>-263.64999999999998</v>
      </c>
      <c r="L209" s="11">
        <f>IF('Daily PnL Log'!L184&lt;&gt;"",'Daily PnL Log'!L184,"")</f>
        <v>-1212.58</v>
      </c>
      <c r="M209" s="11">
        <f>IF('Daily PnL Log'!M184&lt;&gt;"",'Daily PnL Log'!M184,"")</f>
        <v>-1476.23</v>
      </c>
      <c r="N209" s="11">
        <f>IF('Daily PnL Log'!N184&lt;&gt;"",'Daily PnL Log'!N184,"")</f>
        <v>-11907.430000000002</v>
      </c>
      <c r="O209" s="11">
        <f t="shared" si="22"/>
        <v>2212272.9000000008</v>
      </c>
      <c r="P209" s="11">
        <f t="shared" si="23"/>
        <v>68992.900000000038</v>
      </c>
      <c r="Q209" s="11">
        <f t="shared" si="24"/>
        <v>-414668.36</v>
      </c>
      <c r="R209" s="11">
        <f t="shared" si="25"/>
        <v>-187022.00000000003</v>
      </c>
      <c r="S209" s="11">
        <f t="shared" si="26"/>
        <v>215287.31999999975</v>
      </c>
      <c r="T209" s="11">
        <f t="shared" si="27"/>
        <v>5242.5000000000118</v>
      </c>
      <c r="U209" s="11">
        <f t="shared" si="28"/>
        <v>0</v>
      </c>
      <c r="V209" s="11">
        <f t="shared" si="29"/>
        <v>1900105.2600000012</v>
      </c>
      <c r="W209" s="11">
        <f>IF('Daily PnL Log'!W184&lt;&gt;"",'Daily PnL Log'!W184,"")</f>
        <v>616415</v>
      </c>
      <c r="X209" s="16">
        <f>IF('Daily PnL Log'!X184&lt;&gt;"",'Daily PnL Log'!X184,"")</f>
        <v>-1.9317229463916358E-2</v>
      </c>
      <c r="Y209" s="11" t="str">
        <f>IF('Daily PnL Log'!Y184&lt;&gt;"",'Daily PnL Log'!Y184,"")</f>
        <v/>
      </c>
      <c r="Z209" s="11" t="str">
        <f>IF('Daily PnL Log'!AA184&lt;&gt;"",'Daily PnL Log'!AA184,"")</f>
        <v/>
      </c>
      <c r="AA209" s="11">
        <f>IF('Daily PnL Log'!AC184&lt;&gt;"",'Daily PnL Log'!AC184,"")</f>
        <v>12216.99</v>
      </c>
    </row>
    <row r="210" spans="1:27" x14ac:dyDescent="0.25">
      <c r="A210" s="47" t="str">
        <f t="shared" si="21"/>
        <v>Aug</v>
      </c>
      <c r="B210" s="14">
        <f>'Daily PnL Log'!B185</f>
        <v>44431</v>
      </c>
      <c r="C210" s="13">
        <f>IF('Daily PnL Log'!C185&lt;&gt;"",'Daily PnL Log'!C185,"")</f>
        <v>3315.7</v>
      </c>
      <c r="D210" s="13">
        <f>IF('Daily PnL Log'!D185&lt;&gt;"",'Daily PnL Log'!D185,"")</f>
        <v>-52935.199999999997</v>
      </c>
      <c r="E210" s="13">
        <f>IF('Daily PnL Log'!E185&lt;&gt;"",'Daily PnL Log'!E185,"")</f>
        <v>22002.400000000001</v>
      </c>
      <c r="F210" s="13">
        <f>IF('Daily PnL Log'!F185&lt;&gt;"",'Daily PnL Log'!F185,"")</f>
        <v>22560.7</v>
      </c>
      <c r="G210" s="13">
        <f>IF('Daily PnL Log'!G185&lt;&gt;"",'Daily PnL Log'!G185,"")</f>
        <v>-14798.1</v>
      </c>
      <c r="H210" s="13">
        <f>IF('Daily PnL Log'!H185&lt;&gt;"",'Daily PnL Log'!H185,"")</f>
        <v>-6088.5</v>
      </c>
      <c r="I210" s="13">
        <f>IF('Daily PnL Log'!I185&lt;&gt;"",'Daily PnL Log'!I185,"")</f>
        <v>0</v>
      </c>
      <c r="J210" s="13">
        <f>IF('Daily PnL Log'!J185&lt;&gt;"",'Daily PnL Log'!J185,"")</f>
        <v>-25943</v>
      </c>
      <c r="K210" s="13">
        <f>IF('Daily PnL Log'!K185&lt;&gt;"",'Daily PnL Log'!K185,"")</f>
        <v>-165.35</v>
      </c>
      <c r="L210" s="13">
        <f>IF('Daily PnL Log'!L185&lt;&gt;"",'Daily PnL Log'!L185,"")</f>
        <v>-760.61</v>
      </c>
      <c r="M210" s="13">
        <f>IF('Daily PnL Log'!M185&lt;&gt;"",'Daily PnL Log'!M185,"")</f>
        <v>-925.96</v>
      </c>
      <c r="N210" s="13">
        <f>IF('Daily PnL Log'!N185&lt;&gt;"",'Daily PnL Log'!N185,"")</f>
        <v>-26868.959999999999</v>
      </c>
      <c r="O210" s="13">
        <f t="shared" si="22"/>
        <v>2215588.600000001</v>
      </c>
      <c r="P210" s="13">
        <f t="shared" si="23"/>
        <v>16057.700000000041</v>
      </c>
      <c r="Q210" s="13">
        <f t="shared" si="24"/>
        <v>-392665.95999999996</v>
      </c>
      <c r="R210" s="13">
        <f t="shared" si="25"/>
        <v>-164461.30000000002</v>
      </c>
      <c r="S210" s="13">
        <f t="shared" si="26"/>
        <v>200489.21999999974</v>
      </c>
      <c r="T210" s="13">
        <f t="shared" si="27"/>
        <v>-845.99999999998818</v>
      </c>
      <c r="U210" s="13">
        <f t="shared" si="28"/>
        <v>0</v>
      </c>
      <c r="V210" s="13">
        <f t="shared" si="29"/>
        <v>1874162.2600000012</v>
      </c>
      <c r="W210" s="13">
        <f>IF('Daily PnL Log'!W185&lt;&gt;"",'Daily PnL Log'!W185,"")</f>
        <v>886736</v>
      </c>
      <c r="X210" s="15">
        <f>IF('Daily PnL Log'!X185&lt;&gt;"",'Daily PnL Log'!X185,"")</f>
        <v>-3.0300968946789124E-2</v>
      </c>
      <c r="Y210" s="13" t="str">
        <f>IF('Daily PnL Log'!Y185&lt;&gt;"",'Daily PnL Log'!Y185,"")</f>
        <v/>
      </c>
      <c r="Z210" s="13" t="str">
        <f>IF('Daily PnL Log'!AA185&lt;&gt;"",'Daily PnL Log'!AA185,"")</f>
        <v/>
      </c>
      <c r="AA210" s="13">
        <f>IF('Daily PnL Log'!AC185&lt;&gt;"",'Daily PnL Log'!AC185,"")</f>
        <v>-44397.47</v>
      </c>
    </row>
    <row r="211" spans="1:27" x14ac:dyDescent="0.25">
      <c r="A211" s="48" t="str">
        <f t="shared" si="21"/>
        <v>Aug</v>
      </c>
      <c r="B211" s="2">
        <f>'Daily PnL Log'!B186</f>
        <v>44432</v>
      </c>
      <c r="C211" s="11">
        <f>IF('Daily PnL Log'!C186&lt;&gt;"",'Daily PnL Log'!C186,"")</f>
        <v>14656.4</v>
      </c>
      <c r="D211" s="11">
        <f>IF('Daily PnL Log'!D186&lt;&gt;"",'Daily PnL Log'!D186,"")</f>
        <v>83662.2</v>
      </c>
      <c r="E211" s="11">
        <f>IF('Daily PnL Log'!E186&lt;&gt;"",'Daily PnL Log'!E186,"")</f>
        <v>-9854.2999999999993</v>
      </c>
      <c r="F211" s="11">
        <f>IF('Daily PnL Log'!F186&lt;&gt;"",'Daily PnL Log'!F186,"")</f>
        <v>2621</v>
      </c>
      <c r="G211" s="11">
        <f>IF('Daily PnL Log'!G186&lt;&gt;"",'Daily PnL Log'!G186,"")</f>
        <v>10116</v>
      </c>
      <c r="H211" s="11">
        <f>IF('Daily PnL Log'!H186&lt;&gt;"",'Daily PnL Log'!H186,"")</f>
        <v>-825.6</v>
      </c>
      <c r="I211" s="11">
        <f>IF('Daily PnL Log'!I186&lt;&gt;"",'Daily PnL Log'!I186,"")</f>
        <v>0</v>
      </c>
      <c r="J211" s="11">
        <f>IF('Daily PnL Log'!J186&lt;&gt;"",'Daily PnL Log'!J186,"")</f>
        <v>100375.69999999998</v>
      </c>
      <c r="K211" s="11">
        <f>IF('Daily PnL Log'!K186&lt;&gt;"",'Daily PnL Log'!K186,"")</f>
        <v>-178.65</v>
      </c>
      <c r="L211" s="11">
        <f>IF('Daily PnL Log'!L186&lt;&gt;"",'Daily PnL Log'!L186,"")</f>
        <v>-821.79</v>
      </c>
      <c r="M211" s="11">
        <f>IF('Daily PnL Log'!M186&lt;&gt;"",'Daily PnL Log'!M186,"")</f>
        <v>-1000.4399999999999</v>
      </c>
      <c r="N211" s="11">
        <f>IF('Daily PnL Log'!N186&lt;&gt;"",'Daily PnL Log'!N186,"")</f>
        <v>99375.25999999998</v>
      </c>
      <c r="O211" s="11">
        <f t="shared" si="22"/>
        <v>2230245.0000000009</v>
      </c>
      <c r="P211" s="11">
        <f t="shared" si="23"/>
        <v>99719.900000000038</v>
      </c>
      <c r="Q211" s="11">
        <f t="shared" si="24"/>
        <v>-402520.25999999995</v>
      </c>
      <c r="R211" s="11">
        <f t="shared" si="25"/>
        <v>-161840.30000000002</v>
      </c>
      <c r="S211" s="11">
        <f t="shared" si="26"/>
        <v>210605.21999999974</v>
      </c>
      <c r="T211" s="11">
        <f t="shared" si="27"/>
        <v>-1671.5999999999881</v>
      </c>
      <c r="U211" s="11">
        <f t="shared" si="28"/>
        <v>0</v>
      </c>
      <c r="V211" s="11">
        <f t="shared" si="29"/>
        <v>1974537.9600000011</v>
      </c>
      <c r="W211" s="11">
        <f>IF('Daily PnL Log'!W186&lt;&gt;"",'Daily PnL Log'!W186,"")</f>
        <v>930843</v>
      </c>
      <c r="X211" s="16">
        <f>IF('Daily PnL Log'!X186&lt;&gt;"",'Daily PnL Log'!X186,"")</f>
        <v>0.10675834700373744</v>
      </c>
      <c r="Y211" s="11" t="str">
        <f>IF('Daily PnL Log'!Y186&lt;&gt;"",'Daily PnL Log'!Y186,"")</f>
        <v/>
      </c>
      <c r="Z211" s="11" t="str">
        <f>IF('Daily PnL Log'!AA186&lt;&gt;"",'Daily PnL Log'!AA186,"")</f>
        <v/>
      </c>
      <c r="AA211" s="11">
        <f>IF('Daily PnL Log'!AC186&lt;&gt;"",'Daily PnL Log'!AC186,"")</f>
        <v>64098.59</v>
      </c>
    </row>
    <row r="212" spans="1:27" x14ac:dyDescent="0.25">
      <c r="A212" s="47" t="str">
        <f t="shared" si="21"/>
        <v>Aug</v>
      </c>
      <c r="B212" s="14">
        <f>'Daily PnL Log'!B187</f>
        <v>44433</v>
      </c>
      <c r="C212" s="13">
        <f>IF('Daily PnL Log'!C187&lt;&gt;"",'Daily PnL Log'!C187,"")</f>
        <v>1093</v>
      </c>
      <c r="D212" s="13">
        <f>IF('Daily PnL Log'!D187&lt;&gt;"",'Daily PnL Log'!D187,"")</f>
        <v>-56427.8</v>
      </c>
      <c r="E212" s="13">
        <f>IF('Daily PnL Log'!E187&lt;&gt;"",'Daily PnL Log'!E187,"")</f>
        <v>3387.5</v>
      </c>
      <c r="F212" s="13">
        <f>IF('Daily PnL Log'!F187&lt;&gt;"",'Daily PnL Log'!F187,"")</f>
        <v>3657.3</v>
      </c>
      <c r="G212" s="13">
        <f>IF('Daily PnL Log'!G187&lt;&gt;"",'Daily PnL Log'!G187,"")</f>
        <v>-8454.2000000000007</v>
      </c>
      <c r="H212" s="13">
        <f>IF('Daily PnL Log'!H187&lt;&gt;"",'Daily PnL Log'!H187,"")</f>
        <v>-6404.8</v>
      </c>
      <c r="I212" s="13">
        <f>IF('Daily PnL Log'!I187&lt;&gt;"",'Daily PnL Log'!I187,"")</f>
        <v>0</v>
      </c>
      <c r="J212" s="13">
        <f>IF('Daily PnL Log'!J187&lt;&gt;"",'Daily PnL Log'!J187,"")</f>
        <v>-63149</v>
      </c>
      <c r="K212" s="13">
        <f>IF('Daily PnL Log'!K187&lt;&gt;"",'Daily PnL Log'!K187,"")</f>
        <v>-163.6</v>
      </c>
      <c r="L212" s="13">
        <f>IF('Daily PnL Log'!L187&lt;&gt;"",'Daily PnL Log'!L187,"")</f>
        <v>-749.68</v>
      </c>
      <c r="M212" s="13">
        <f>IF('Daily PnL Log'!M187&lt;&gt;"",'Daily PnL Log'!M187,"")</f>
        <v>-913.28</v>
      </c>
      <c r="N212" s="13">
        <f>IF('Daily PnL Log'!N187&lt;&gt;"",'Daily PnL Log'!N187,"")</f>
        <v>-64062.28</v>
      </c>
      <c r="O212" s="13">
        <f t="shared" si="22"/>
        <v>2231338.0000000009</v>
      </c>
      <c r="P212" s="13">
        <f t="shared" si="23"/>
        <v>43292.100000000035</v>
      </c>
      <c r="Q212" s="13">
        <f t="shared" si="24"/>
        <v>-399132.75999999995</v>
      </c>
      <c r="R212" s="13">
        <f t="shared" si="25"/>
        <v>-158183.00000000003</v>
      </c>
      <c r="S212" s="13">
        <f t="shared" si="26"/>
        <v>202151.01999999973</v>
      </c>
      <c r="T212" s="13">
        <f t="shared" si="27"/>
        <v>-8076.3999999999887</v>
      </c>
      <c r="U212" s="13">
        <f t="shared" si="28"/>
        <v>0</v>
      </c>
      <c r="V212" s="13">
        <f t="shared" si="29"/>
        <v>1911388.9600000011</v>
      </c>
      <c r="W212" s="13">
        <f>IF('Daily PnL Log'!W187&lt;&gt;"",'Daily PnL Log'!W187,"")</f>
        <v>912964</v>
      </c>
      <c r="X212" s="15">
        <f>IF('Daily PnL Log'!X187&lt;&gt;"",'Daily PnL Log'!X187,"")</f>
        <v>-7.0169557616729689E-2</v>
      </c>
      <c r="Y212" s="13">
        <f>IF('Daily PnL Log'!Y187&lt;&gt;"",'Daily PnL Log'!Y187,"")</f>
        <v>-4485.42</v>
      </c>
      <c r="Z212" s="13" t="str">
        <f>IF('Daily PnL Log'!AA187&lt;&gt;"",'Daily PnL Log'!AA187,"")</f>
        <v/>
      </c>
      <c r="AA212" s="13">
        <f>IF('Daily PnL Log'!AC187&lt;&gt;"",'Daily PnL Log'!AC187,"")</f>
        <v>13104.06</v>
      </c>
    </row>
    <row r="213" spans="1:27" x14ac:dyDescent="0.25">
      <c r="A213" s="48" t="str">
        <f t="shared" si="21"/>
        <v>Aug</v>
      </c>
      <c r="B213" s="2">
        <f>'Daily PnL Log'!B188</f>
        <v>44434</v>
      </c>
      <c r="C213" s="11">
        <f>IF('Daily PnL Log'!C188&lt;&gt;"",'Daily PnL Log'!C188,"")</f>
        <v>33163.699999999997</v>
      </c>
      <c r="D213" s="11">
        <f>IF('Daily PnL Log'!D188&lt;&gt;"",'Daily PnL Log'!D188,"")</f>
        <v>-4117.8</v>
      </c>
      <c r="E213" s="11">
        <f>IF('Daily PnL Log'!E188&lt;&gt;"",'Daily PnL Log'!E188,"")</f>
        <v>-11937.1</v>
      </c>
      <c r="F213" s="11">
        <f>IF('Daily PnL Log'!F188&lt;&gt;"",'Daily PnL Log'!F188,"")</f>
        <v>114.1</v>
      </c>
      <c r="G213" s="11">
        <f>IF('Daily PnL Log'!G188&lt;&gt;"",'Daily PnL Log'!G188,"")</f>
        <v>-3078.5</v>
      </c>
      <c r="H213" s="11">
        <f>IF('Daily PnL Log'!H188&lt;&gt;"",'Daily PnL Log'!H188,"")</f>
        <v>3975.3</v>
      </c>
      <c r="I213" s="11">
        <f>IF('Daily PnL Log'!I188&lt;&gt;"",'Daily PnL Log'!I188,"")</f>
        <v>0</v>
      </c>
      <c r="J213" s="11">
        <f>IF('Daily PnL Log'!J188&lt;&gt;"",'Daily PnL Log'!J188,"")</f>
        <v>18119.699999999993</v>
      </c>
      <c r="K213" s="11">
        <f>IF('Daily PnL Log'!K188&lt;&gt;"",'Daily PnL Log'!K188,"")</f>
        <v>-140.19999999999999</v>
      </c>
      <c r="L213" s="11">
        <f>IF('Daily PnL Log'!L188&lt;&gt;"",'Daily PnL Log'!L188,"")</f>
        <v>-644.5</v>
      </c>
      <c r="M213" s="11">
        <f>IF('Daily PnL Log'!M188&lt;&gt;"",'Daily PnL Log'!M188,"")</f>
        <v>-784.7</v>
      </c>
      <c r="N213" s="11">
        <f>IF('Daily PnL Log'!N188&lt;&gt;"",'Daily PnL Log'!N188,"")</f>
        <v>17334.999999999993</v>
      </c>
      <c r="O213" s="11">
        <f t="shared" si="22"/>
        <v>2264501.7000000011</v>
      </c>
      <c r="P213" s="11">
        <f t="shared" si="23"/>
        <v>39174.300000000032</v>
      </c>
      <c r="Q213" s="11">
        <f t="shared" si="24"/>
        <v>-411069.85999999993</v>
      </c>
      <c r="R213" s="11">
        <f t="shared" si="25"/>
        <v>-158068.90000000002</v>
      </c>
      <c r="S213" s="11">
        <f t="shared" si="26"/>
        <v>199072.51999999973</v>
      </c>
      <c r="T213" s="11">
        <f t="shared" si="27"/>
        <v>-4101.0999999999885</v>
      </c>
      <c r="U213" s="11">
        <f t="shared" si="28"/>
        <v>0</v>
      </c>
      <c r="V213" s="11">
        <f t="shared" si="29"/>
        <v>1929508.6600000011</v>
      </c>
      <c r="W213" s="11">
        <f>IF('Daily PnL Log'!W188&lt;&gt;"",'Daily PnL Log'!W188,"")</f>
        <v>1009396</v>
      </c>
      <c r="X213" s="16">
        <f>IF('Daily PnL Log'!X188&lt;&gt;"",'Daily PnL Log'!X188,"")</f>
        <v>1.7173636511339446E-2</v>
      </c>
      <c r="Y213" s="11" t="str">
        <f>IF('Daily PnL Log'!Y188&lt;&gt;"",'Daily PnL Log'!Y188,"")</f>
        <v/>
      </c>
      <c r="Z213" s="11" t="str">
        <f>IF('Daily PnL Log'!AA188&lt;&gt;"",'Daily PnL Log'!AA188,"")</f>
        <v/>
      </c>
      <c r="AA213" s="11">
        <f>IF('Daily PnL Log'!AC188&lt;&gt;"",'Daily PnL Log'!AC188,"")</f>
        <v>23522.86</v>
      </c>
    </row>
    <row r="214" spans="1:27" x14ac:dyDescent="0.25">
      <c r="A214" s="47" t="str">
        <f t="shared" si="21"/>
        <v>Aug</v>
      </c>
      <c r="B214" s="14">
        <f>'Daily PnL Log'!B189</f>
        <v>44435</v>
      </c>
      <c r="C214" s="13">
        <f>IF('Daily PnL Log'!C189&lt;&gt;"",'Daily PnL Log'!C189,"")</f>
        <v>-9963.7000000000007</v>
      </c>
      <c r="D214" s="13">
        <f>IF('Daily PnL Log'!D189&lt;&gt;"",'Daily PnL Log'!D189,"")</f>
        <v>-4579.8</v>
      </c>
      <c r="E214" s="13">
        <f>IF('Daily PnL Log'!E189&lt;&gt;"",'Daily PnL Log'!E189,"")</f>
        <v>-7655.2</v>
      </c>
      <c r="F214" s="13">
        <f>IF('Daily PnL Log'!F189&lt;&gt;"",'Daily PnL Log'!F189,"")</f>
        <v>3123.7</v>
      </c>
      <c r="G214" s="13">
        <f>IF('Daily PnL Log'!G189&lt;&gt;"",'Daily PnL Log'!G189,"")</f>
        <v>35084.6</v>
      </c>
      <c r="H214" s="13">
        <f>IF('Daily PnL Log'!H189&lt;&gt;"",'Daily PnL Log'!H189,"")</f>
        <v>-1856.2</v>
      </c>
      <c r="I214" s="13">
        <f>IF('Daily PnL Log'!I189&lt;&gt;"",'Daily PnL Log'!I189,"")</f>
        <v>0</v>
      </c>
      <c r="J214" s="13">
        <f>IF('Daily PnL Log'!J189&lt;&gt;"",'Daily PnL Log'!J189,"")</f>
        <v>14153.399999999998</v>
      </c>
      <c r="K214" s="13">
        <f>IF('Daily PnL Log'!K189&lt;&gt;"",'Daily PnL Log'!K189,"")</f>
        <v>-877.95</v>
      </c>
      <c r="L214" s="13">
        <f>IF('Daily PnL Log'!L189&lt;&gt;"",'Daily PnL Log'!L189,"")</f>
        <v>-2554.5</v>
      </c>
      <c r="M214" s="13">
        <f>IF('Daily PnL Log'!M189&lt;&gt;"",'Daily PnL Log'!M189,"")</f>
        <v>-3432.45</v>
      </c>
      <c r="N214" s="13">
        <f>IF('Daily PnL Log'!N189&lt;&gt;"",'Daily PnL Log'!N189,"")</f>
        <v>10720.949999999997</v>
      </c>
      <c r="O214" s="13">
        <f t="shared" si="22"/>
        <v>2254538.0000000009</v>
      </c>
      <c r="P214" s="13">
        <f t="shared" si="23"/>
        <v>34594.500000000029</v>
      </c>
      <c r="Q214" s="13">
        <f t="shared" si="24"/>
        <v>-418725.05999999994</v>
      </c>
      <c r="R214" s="13">
        <f t="shared" si="25"/>
        <v>-154945.20000000001</v>
      </c>
      <c r="S214" s="13">
        <f t="shared" si="26"/>
        <v>234157.11999999973</v>
      </c>
      <c r="T214" s="13">
        <f t="shared" si="27"/>
        <v>-5957.2999999999884</v>
      </c>
      <c r="U214" s="13">
        <f t="shared" si="28"/>
        <v>0</v>
      </c>
      <c r="V214" s="13">
        <f t="shared" si="29"/>
        <v>1943662.060000001</v>
      </c>
      <c r="W214" s="13">
        <f>IF('Daily PnL Log'!W189&lt;&gt;"",'Daily PnL Log'!W189,"")</f>
        <v>1348158</v>
      </c>
      <c r="X214" s="15">
        <f>IF('Daily PnL Log'!X189&lt;&gt;"",'Daily PnL Log'!X189,"")</f>
        <v>7.9522949090536851E-3</v>
      </c>
      <c r="Y214" s="13" t="str">
        <f>IF('Daily PnL Log'!Y189&lt;&gt;"",'Daily PnL Log'!Y189,"")</f>
        <v/>
      </c>
      <c r="Z214" s="13" t="str">
        <f>IF('Daily PnL Log'!AA189&lt;&gt;"",'Daily PnL Log'!AA189,"")</f>
        <v/>
      </c>
      <c r="AA214" s="13">
        <f>IF('Daily PnL Log'!AC189&lt;&gt;"",'Daily PnL Log'!AC189,"")</f>
        <v>20142.41</v>
      </c>
    </row>
    <row r="215" spans="1:27" x14ac:dyDescent="0.25">
      <c r="A215" s="48" t="str">
        <f t="shared" si="21"/>
        <v>Aug</v>
      </c>
      <c r="B215" s="2">
        <f>'Daily PnL Log'!B190</f>
        <v>44438</v>
      </c>
      <c r="C215" s="11">
        <f>IF('Daily PnL Log'!C190&lt;&gt;"",'Daily PnL Log'!C190,"")</f>
        <v>3750.1</v>
      </c>
      <c r="D215" s="11">
        <f>IF('Daily PnL Log'!D190&lt;&gt;"",'Daily PnL Log'!D190,"")</f>
        <v>66696.399999999994</v>
      </c>
      <c r="E215" s="11">
        <f>IF('Daily PnL Log'!E190&lt;&gt;"",'Daily PnL Log'!E190,"")</f>
        <v>-4455.5</v>
      </c>
      <c r="F215" s="11">
        <f>IF('Daily PnL Log'!F190&lt;&gt;"",'Daily PnL Log'!F190,"")</f>
        <v>14599.1</v>
      </c>
      <c r="G215" s="11">
        <f>IF('Daily PnL Log'!G190&lt;&gt;"",'Daily PnL Log'!G190,"")</f>
        <v>52817.4</v>
      </c>
      <c r="H215" s="11">
        <f>IF('Daily PnL Log'!H190&lt;&gt;"",'Daily PnL Log'!H190,"")</f>
        <v>5639.9</v>
      </c>
      <c r="I215" s="11">
        <f>IF('Daily PnL Log'!I190&lt;&gt;"",'Daily PnL Log'!I190,"")</f>
        <v>0</v>
      </c>
      <c r="J215" s="11">
        <f>IF('Daily PnL Log'!J190&lt;&gt;"",'Daily PnL Log'!J190,"")</f>
        <v>139047.4</v>
      </c>
      <c r="K215" s="11">
        <f>IF('Daily PnL Log'!K190&lt;&gt;"",'Daily PnL Log'!K190,"")</f>
        <v>-104</v>
      </c>
      <c r="L215" s="11">
        <f>IF('Daily PnL Log'!L190&lt;&gt;"",'Daily PnL Log'!L190,"")</f>
        <v>-474.4</v>
      </c>
      <c r="M215" s="11">
        <f>IF('Daily PnL Log'!M190&lt;&gt;"",'Daily PnL Log'!M190,"")</f>
        <v>-578.4</v>
      </c>
      <c r="N215" s="11">
        <f>IF('Daily PnL Log'!N190&lt;&gt;"",'Daily PnL Log'!N190,"")</f>
        <v>138469</v>
      </c>
      <c r="O215" s="11">
        <f t="shared" si="22"/>
        <v>2258288.100000001</v>
      </c>
      <c r="P215" s="11">
        <f t="shared" si="23"/>
        <v>101290.90000000002</v>
      </c>
      <c r="Q215" s="11">
        <f t="shared" si="24"/>
        <v>-423180.55999999994</v>
      </c>
      <c r="R215" s="11">
        <f t="shared" si="25"/>
        <v>-140346.1</v>
      </c>
      <c r="S215" s="11">
        <f t="shared" si="26"/>
        <v>286974.51999999973</v>
      </c>
      <c r="T215" s="11">
        <f t="shared" si="27"/>
        <v>-317.39999999998872</v>
      </c>
      <c r="U215" s="11">
        <f t="shared" si="28"/>
        <v>0</v>
      </c>
      <c r="V215" s="11">
        <f t="shared" si="29"/>
        <v>2082709.4600000009</v>
      </c>
      <c r="W215" s="11">
        <f>IF('Daily PnL Log'!W190&lt;&gt;"",'Daily PnL Log'!W190,"")</f>
        <v>1169975</v>
      </c>
      <c r="X215" s="16">
        <f>IF('Daily PnL Log'!X190&lt;&gt;"",'Daily PnL Log'!X190,"")</f>
        <v>0.11835210154063121</v>
      </c>
      <c r="Y215" s="11" t="str">
        <f>IF('Daily PnL Log'!Y190&lt;&gt;"",'Daily PnL Log'!Y190,"")</f>
        <v/>
      </c>
      <c r="Z215" s="11" t="str">
        <f>IF('Daily PnL Log'!AA190&lt;&gt;"",'Daily PnL Log'!AA190,"")</f>
        <v/>
      </c>
      <c r="AA215" s="11">
        <f>IF('Daily PnL Log'!AC190&lt;&gt;"",'Daily PnL Log'!AC190,"")</f>
        <v>200186.76</v>
      </c>
    </row>
    <row r="216" spans="1:27" x14ac:dyDescent="0.25">
      <c r="A216" s="47" t="str">
        <f t="shared" si="21"/>
        <v>Aug</v>
      </c>
      <c r="B216" s="14">
        <f>'Daily PnL Log'!B191</f>
        <v>44439</v>
      </c>
      <c r="C216" s="13">
        <f>IF('Daily PnL Log'!C191&lt;&gt;"",'Daily PnL Log'!C191,"")</f>
        <v>-25575.5</v>
      </c>
      <c r="D216" s="13">
        <f>IF('Daily PnL Log'!D191&lt;&gt;"",'Daily PnL Log'!D191,"")</f>
        <v>33067.599999999999</v>
      </c>
      <c r="E216" s="13">
        <f>IF('Daily PnL Log'!E191&lt;&gt;"",'Daily PnL Log'!E191,"")</f>
        <v>1668.4</v>
      </c>
      <c r="F216" s="13">
        <f>IF('Daily PnL Log'!F191&lt;&gt;"",'Daily PnL Log'!F191,"")</f>
        <v>-9936.2999999999993</v>
      </c>
      <c r="G216" s="13">
        <f>IF('Daily PnL Log'!G191&lt;&gt;"",'Daily PnL Log'!G191,"")</f>
        <v>-1374</v>
      </c>
      <c r="H216" s="13">
        <f>IF('Daily PnL Log'!H191&lt;&gt;"",'Daily PnL Log'!H191,"")</f>
        <v>1905.8</v>
      </c>
      <c r="I216" s="13">
        <f>IF('Daily PnL Log'!I191&lt;&gt;"",'Daily PnL Log'!I191,"")</f>
        <v>0</v>
      </c>
      <c r="J216" s="13">
        <f>IF('Daily PnL Log'!J191&lt;&gt;"",'Daily PnL Log'!J191,"")</f>
        <v>-244.00000000000114</v>
      </c>
      <c r="K216" s="13">
        <f>IF('Daily PnL Log'!K191&lt;&gt;"",'Daily PnL Log'!K191,"")</f>
        <v>-84.6</v>
      </c>
      <c r="L216" s="13">
        <f>IF('Daily PnL Log'!L191&lt;&gt;"",'Daily PnL Log'!L191,"")</f>
        <v>-389.16</v>
      </c>
      <c r="M216" s="13">
        <f>IF('Daily PnL Log'!M191&lt;&gt;"",'Daily PnL Log'!M191,"")</f>
        <v>-473.76</v>
      </c>
      <c r="N216" s="13">
        <f>IF('Daily PnL Log'!N191&lt;&gt;"",'Daily PnL Log'!N191,"")</f>
        <v>-717.76000000000113</v>
      </c>
      <c r="O216" s="13">
        <f t="shared" si="22"/>
        <v>2232712.600000001</v>
      </c>
      <c r="P216" s="13">
        <f t="shared" si="23"/>
        <v>134358.50000000003</v>
      </c>
      <c r="Q216" s="13">
        <f t="shared" si="24"/>
        <v>-421512.15999999992</v>
      </c>
      <c r="R216" s="13">
        <f t="shared" si="25"/>
        <v>-150282.4</v>
      </c>
      <c r="S216" s="13">
        <f t="shared" si="26"/>
        <v>285600.51999999973</v>
      </c>
      <c r="T216" s="13">
        <f t="shared" si="27"/>
        <v>1588.4000000000112</v>
      </c>
      <c r="U216" s="13">
        <f t="shared" si="28"/>
        <v>0</v>
      </c>
      <c r="V216" s="13">
        <f t="shared" si="29"/>
        <v>2082465.4600000009</v>
      </c>
      <c r="W216" s="13">
        <f>IF('Daily PnL Log'!W191&lt;&gt;"",'Daily PnL Log'!W191,"")</f>
        <v>1207129</v>
      </c>
      <c r="X216" s="15">
        <f>IF('Daily PnL Log'!X191&lt;&gt;"",'Daily PnL Log'!X191,"")</f>
        <v>-5.9460090843646465E-4</v>
      </c>
      <c r="Y216" s="13">
        <f>IF('Daily PnL Log'!Y191&lt;&gt;"",'Daily PnL Log'!Y191,"")</f>
        <v>-9.31</v>
      </c>
      <c r="Z216" s="13" t="str">
        <f>IF('Daily PnL Log'!AA191&lt;&gt;"",'Daily PnL Log'!AA191,"")</f>
        <v/>
      </c>
      <c r="AA216" s="13">
        <f>IF('Daily PnL Log'!AC191&lt;&gt;"",'Daily PnL Log'!AC191,"")</f>
        <v>197532.75</v>
      </c>
    </row>
    <row r="217" spans="1:27" x14ac:dyDescent="0.25">
      <c r="A217" s="48" t="str">
        <f t="shared" si="21"/>
        <v>Sep</v>
      </c>
      <c r="B217" s="2">
        <f>'Daily PnL Log'!B192</f>
        <v>44440</v>
      </c>
      <c r="C217" s="11">
        <f>IF('Daily PnL Log'!C192&lt;&gt;"",'Daily PnL Log'!C192,"")</f>
        <v>-16573.400000000001</v>
      </c>
      <c r="D217" s="11">
        <f>IF('Daily PnL Log'!D192&lt;&gt;"",'Daily PnL Log'!D192,"")</f>
        <v>29516.1</v>
      </c>
      <c r="E217" s="11">
        <f>IF('Daily PnL Log'!E192&lt;&gt;"",'Daily PnL Log'!E192,"")</f>
        <v>-7691.2</v>
      </c>
      <c r="F217" s="11">
        <f>IF('Daily PnL Log'!F192&lt;&gt;"",'Daily PnL Log'!F192,"")</f>
        <v>16623.400000000001</v>
      </c>
      <c r="G217" s="11">
        <f>IF('Daily PnL Log'!G192&lt;&gt;"",'Daily PnL Log'!G192,"")</f>
        <v>10607.3</v>
      </c>
      <c r="H217" s="11">
        <f>IF('Daily PnL Log'!H192&lt;&gt;"",'Daily PnL Log'!H192,"")</f>
        <v>325.3</v>
      </c>
      <c r="I217" s="11">
        <f>IF('Daily PnL Log'!I192&lt;&gt;"",'Daily PnL Log'!I192,"")</f>
        <v>0</v>
      </c>
      <c r="J217" s="11">
        <f>IF('Daily PnL Log'!J192&lt;&gt;"",'Daily PnL Log'!J192,"")</f>
        <v>32807.5</v>
      </c>
      <c r="K217" s="11">
        <f>IF('Daily PnL Log'!K192&lt;&gt;"",'Daily PnL Log'!K192,"")</f>
        <v>-149.6</v>
      </c>
      <c r="L217" s="11">
        <f>IF('Daily PnL Log'!L192&lt;&gt;"",'Daily PnL Log'!L192,"")</f>
        <v>-688.16</v>
      </c>
      <c r="M217" s="11">
        <f>IF('Daily PnL Log'!M192&lt;&gt;"",'Daily PnL Log'!M192,"")</f>
        <v>-837.76</v>
      </c>
      <c r="N217" s="11">
        <f>IF('Daily PnL Log'!N192&lt;&gt;"",'Daily PnL Log'!N192,"")</f>
        <v>31969.74</v>
      </c>
      <c r="O217" s="11">
        <f t="shared" si="22"/>
        <v>2216139.2000000011</v>
      </c>
      <c r="P217" s="11">
        <f t="shared" si="23"/>
        <v>163874.60000000003</v>
      </c>
      <c r="Q217" s="11">
        <f t="shared" si="24"/>
        <v>-429203.35999999993</v>
      </c>
      <c r="R217" s="11">
        <f t="shared" si="25"/>
        <v>-133659</v>
      </c>
      <c r="S217" s="11">
        <f t="shared" si="26"/>
        <v>296207.81999999972</v>
      </c>
      <c r="T217" s="11">
        <f t="shared" si="27"/>
        <v>1913.7000000000112</v>
      </c>
      <c r="U217" s="11">
        <f t="shared" si="28"/>
        <v>0</v>
      </c>
      <c r="V217" s="11">
        <f t="shared" si="29"/>
        <v>2115272.9600000009</v>
      </c>
      <c r="W217" s="11">
        <f>IF('Daily PnL Log'!W192&lt;&gt;"",'Daily PnL Log'!W192,"")</f>
        <v>1287067</v>
      </c>
      <c r="X217" s="16">
        <f>IF('Daily PnL Log'!X192&lt;&gt;"",'Daily PnL Log'!X192,"")</f>
        <v>2.483921971428061E-2</v>
      </c>
      <c r="Y217" s="11">
        <f>IF('Daily PnL Log'!Y192&lt;&gt;"",'Daily PnL Log'!Y192,"")</f>
        <v>-2303</v>
      </c>
      <c r="Z217" s="11" t="str">
        <f>IF('Daily PnL Log'!AA192&lt;&gt;"",'Daily PnL Log'!AA192,"")</f>
        <v/>
      </c>
      <c r="AA217" s="11">
        <f>IF('Daily PnL Log'!AC192&lt;&gt;"",'Daily PnL Log'!AC192,"")</f>
        <v>205931.03</v>
      </c>
    </row>
    <row r="218" spans="1:27" x14ac:dyDescent="0.25">
      <c r="A218" s="47" t="str">
        <f t="shared" si="21"/>
        <v>Sep</v>
      </c>
      <c r="B218" s="14">
        <f>'Daily PnL Log'!B193</f>
        <v>44441</v>
      </c>
      <c r="C218" s="13">
        <f>IF('Daily PnL Log'!C193&lt;&gt;"",'Daily PnL Log'!C193,"")</f>
        <v>-1834.1</v>
      </c>
      <c r="D218" s="13">
        <f>IF('Daily PnL Log'!D193&lt;&gt;"",'Daily PnL Log'!D193,"")</f>
        <v>5210.1000000000004</v>
      </c>
      <c r="E218" s="13">
        <f>IF('Daily PnL Log'!E193&lt;&gt;"",'Daily PnL Log'!E193,"")</f>
        <v>1407</v>
      </c>
      <c r="F218" s="13">
        <f>IF('Daily PnL Log'!F193&lt;&gt;"",'Daily PnL Log'!F193,"")</f>
        <v>2785.4</v>
      </c>
      <c r="G218" s="13">
        <f>IF('Daily PnL Log'!G193&lt;&gt;"",'Daily PnL Log'!G193,"")</f>
        <v>-11299.8</v>
      </c>
      <c r="H218" s="13">
        <f>IF('Daily PnL Log'!H193&lt;&gt;"",'Daily PnL Log'!H193,"")</f>
        <v>-2037.4</v>
      </c>
      <c r="I218" s="13">
        <f>IF('Daily PnL Log'!I193&lt;&gt;"",'Daily PnL Log'!I193,"")</f>
        <v>0</v>
      </c>
      <c r="J218" s="13">
        <f>IF('Daily PnL Log'!J193&lt;&gt;"",'Daily PnL Log'!J193,"")</f>
        <v>-5768.7999999999993</v>
      </c>
      <c r="K218" s="13">
        <f>IF('Daily PnL Log'!K193&lt;&gt;"",'Daily PnL Log'!K193,"")</f>
        <v>-121.45</v>
      </c>
      <c r="L218" s="13">
        <f>IF('Daily PnL Log'!L193&lt;&gt;"",'Daily PnL Log'!L193,"")</f>
        <v>-558.66999999999996</v>
      </c>
      <c r="M218" s="13">
        <f>IF('Daily PnL Log'!M193&lt;&gt;"",'Daily PnL Log'!M193,"")</f>
        <v>-680.12</v>
      </c>
      <c r="N218" s="13">
        <f>IF('Daily PnL Log'!N193&lt;&gt;"",'Daily PnL Log'!N193,"")</f>
        <v>-6448.9199999999992</v>
      </c>
      <c r="O218" s="13">
        <f t="shared" si="22"/>
        <v>2214305.100000001</v>
      </c>
      <c r="P218" s="13">
        <f t="shared" si="23"/>
        <v>169084.70000000004</v>
      </c>
      <c r="Q218" s="13">
        <f t="shared" si="24"/>
        <v>-427796.35999999993</v>
      </c>
      <c r="R218" s="13">
        <f t="shared" si="25"/>
        <v>-130873.60000000001</v>
      </c>
      <c r="S218" s="13">
        <f t="shared" si="26"/>
        <v>284908.01999999973</v>
      </c>
      <c r="T218" s="13">
        <f t="shared" si="27"/>
        <v>-123.6999999999889</v>
      </c>
      <c r="U218" s="13">
        <f t="shared" si="28"/>
        <v>0</v>
      </c>
      <c r="V218" s="13">
        <f t="shared" si="29"/>
        <v>2109504.1600000011</v>
      </c>
      <c r="W218" s="13">
        <f>IF('Daily PnL Log'!W193&lt;&gt;"",'Daily PnL Log'!W193,"")</f>
        <v>1300077</v>
      </c>
      <c r="X218" s="15">
        <f>IF('Daily PnL Log'!X193&lt;&gt;"",'Daily PnL Log'!X193,"")</f>
        <v>-4.9604138831776884E-3</v>
      </c>
      <c r="Y218" s="13" t="str">
        <f>IF('Daily PnL Log'!Y193&lt;&gt;"",'Daily PnL Log'!Y193,"")</f>
        <v/>
      </c>
      <c r="Z218" s="13" t="str">
        <f>IF('Daily PnL Log'!AA193&lt;&gt;"",'Daily PnL Log'!AA193,"")</f>
        <v/>
      </c>
      <c r="AA218" s="13">
        <f>IF('Daily PnL Log'!AC193&lt;&gt;"",'Daily PnL Log'!AC193,"")</f>
        <v>188756.91</v>
      </c>
    </row>
    <row r="219" spans="1:27" x14ac:dyDescent="0.25">
      <c r="A219" s="48" t="str">
        <f t="shared" si="21"/>
        <v>Sep</v>
      </c>
      <c r="B219" s="2">
        <f>'Daily PnL Log'!B194</f>
        <v>44442</v>
      </c>
      <c r="C219" s="11">
        <f>IF('Daily PnL Log'!C194&lt;&gt;"",'Daily PnL Log'!C194,"")</f>
        <v>34854.699999999997</v>
      </c>
      <c r="D219" s="11">
        <f>IF('Daily PnL Log'!D194&lt;&gt;"",'Daily PnL Log'!D194,"")</f>
        <v>-40574.5</v>
      </c>
      <c r="E219" s="11">
        <f>IF('Daily PnL Log'!E194&lt;&gt;"",'Daily PnL Log'!E194,"")</f>
        <v>694.7</v>
      </c>
      <c r="F219" s="11">
        <f>IF('Daily PnL Log'!F194&lt;&gt;"",'Daily PnL Log'!F194,"")</f>
        <v>12515.2</v>
      </c>
      <c r="G219" s="11">
        <f>IF('Daily PnL Log'!G194&lt;&gt;"",'Daily PnL Log'!G194,"")</f>
        <v>7472.6</v>
      </c>
      <c r="H219" s="11">
        <f>IF('Daily PnL Log'!H194&lt;&gt;"",'Daily PnL Log'!H194,"")</f>
        <v>-999.3</v>
      </c>
      <c r="I219" s="11">
        <f>IF('Daily PnL Log'!I194&lt;&gt;"",'Daily PnL Log'!I194,"")</f>
        <v>0</v>
      </c>
      <c r="J219" s="11">
        <f>IF('Daily PnL Log'!J194&lt;&gt;"",'Daily PnL Log'!J194,"")</f>
        <v>13963.399999999998</v>
      </c>
      <c r="K219" s="11">
        <f>IF('Daily PnL Log'!K194&lt;&gt;"",'Daily PnL Log'!K194,"")</f>
        <v>-36.549999999999997</v>
      </c>
      <c r="L219" s="11">
        <f>IF('Daily PnL Log'!L194&lt;&gt;"",'Daily PnL Log'!L194,"")</f>
        <v>-168.13</v>
      </c>
      <c r="M219" s="11">
        <f>IF('Daily PnL Log'!M194&lt;&gt;"",'Daily PnL Log'!M194,"")</f>
        <v>-204.68</v>
      </c>
      <c r="N219" s="11">
        <f>IF('Daily PnL Log'!N194&lt;&gt;"",'Daily PnL Log'!N194,"")</f>
        <v>13758.719999999998</v>
      </c>
      <c r="O219" s="11">
        <f t="shared" si="22"/>
        <v>2249159.8000000012</v>
      </c>
      <c r="P219" s="11">
        <f t="shared" si="23"/>
        <v>128510.20000000004</v>
      </c>
      <c r="Q219" s="11">
        <f t="shared" si="24"/>
        <v>-427101.65999999992</v>
      </c>
      <c r="R219" s="11">
        <f t="shared" si="25"/>
        <v>-118358.40000000001</v>
      </c>
      <c r="S219" s="11">
        <f t="shared" si="26"/>
        <v>292380.6199999997</v>
      </c>
      <c r="T219" s="11">
        <f t="shared" si="27"/>
        <v>-1122.9999999999889</v>
      </c>
      <c r="U219" s="11">
        <f t="shared" si="28"/>
        <v>0</v>
      </c>
      <c r="V219" s="11">
        <f t="shared" si="29"/>
        <v>2123467.560000001</v>
      </c>
      <c r="W219" s="11">
        <f>IF('Daily PnL Log'!W194&lt;&gt;"",'Daily PnL Log'!W194,"")</f>
        <v>1115495</v>
      </c>
      <c r="X219" s="16">
        <f>IF('Daily PnL Log'!X194&lt;&gt;"",'Daily PnL Log'!X194,"")</f>
        <v>1.2334183479083275E-2</v>
      </c>
      <c r="Y219" s="11" t="str">
        <f>IF('Daily PnL Log'!Y194&lt;&gt;"",'Daily PnL Log'!Y194,"")</f>
        <v/>
      </c>
      <c r="Z219" s="11" t="str">
        <f>IF('Daily PnL Log'!AA194&lt;&gt;"",'Daily PnL Log'!AA194,"")</f>
        <v/>
      </c>
      <c r="AA219" s="11">
        <f>IF('Daily PnL Log'!AC194&lt;&gt;"",'Daily PnL Log'!AC194,"")</f>
        <v>209206.23</v>
      </c>
    </row>
    <row r="220" spans="1:27" ht="15.75" thickBot="1" x14ac:dyDescent="0.3">
      <c r="A220" s="47" t="str">
        <f t="shared" si="21"/>
        <v>Sep</v>
      </c>
      <c r="B220" s="14">
        <f>'Daily PnL Log'!B195</f>
        <v>44446</v>
      </c>
      <c r="C220" s="13">
        <f>IF('Daily PnL Log'!C195&lt;&gt;"",'Daily PnL Log'!C195,"")</f>
        <v>11512.1</v>
      </c>
      <c r="D220" s="13">
        <f>IF('Daily PnL Log'!D195&lt;&gt;"",'Daily PnL Log'!D195,"")</f>
        <v>-33719.199999999997</v>
      </c>
      <c r="E220" s="13">
        <f>IF('Daily PnL Log'!E195&lt;&gt;"",'Daily PnL Log'!E195,"")</f>
        <v>1870.1</v>
      </c>
      <c r="F220" s="13">
        <f>IF('Daily PnL Log'!F195&lt;&gt;"",'Daily PnL Log'!F195,"")</f>
        <v>-1335.4</v>
      </c>
      <c r="G220" s="13">
        <f>IF('Daily PnL Log'!G195&lt;&gt;"",'Daily PnL Log'!G195,"")</f>
        <v>-2637.1</v>
      </c>
      <c r="H220" s="13">
        <f>IF('Daily PnL Log'!H195&lt;&gt;"",'Daily PnL Log'!H195,"")</f>
        <v>-2782.4</v>
      </c>
      <c r="I220" s="13">
        <f>IF('Daily PnL Log'!I195&lt;&gt;"",'Daily PnL Log'!I195,"")</f>
        <v>0</v>
      </c>
      <c r="J220" s="13">
        <f>IF('Daily PnL Log'!J195&lt;&gt;"",'Daily PnL Log'!J195,"")</f>
        <v>-27091.9</v>
      </c>
      <c r="K220" s="13">
        <f>IF('Daily PnL Log'!K195&lt;&gt;"",'Daily PnL Log'!K195,"")</f>
        <v>-72.650000000000006</v>
      </c>
      <c r="L220" s="13">
        <f>IF('Daily PnL Log'!L195&lt;&gt;"",'Daily PnL Log'!L195,"")</f>
        <v>-334.19</v>
      </c>
      <c r="M220" s="13">
        <f>IF('Daily PnL Log'!M195&lt;&gt;"",'Daily PnL Log'!M195,"")</f>
        <v>-406.84000000000003</v>
      </c>
      <c r="N220" s="13">
        <f>IF('Daily PnL Log'!N195&lt;&gt;"",'Daily PnL Log'!N195,"")</f>
        <v>-27498.74</v>
      </c>
      <c r="O220" s="13">
        <f t="shared" si="22"/>
        <v>2260671.9000000013</v>
      </c>
      <c r="P220" s="13">
        <f t="shared" si="23"/>
        <v>94791.000000000044</v>
      </c>
      <c r="Q220" s="13">
        <f t="shared" si="24"/>
        <v>-425231.55999999994</v>
      </c>
      <c r="R220" s="13">
        <f t="shared" si="25"/>
        <v>-119693.8</v>
      </c>
      <c r="S220" s="13">
        <f t="shared" si="26"/>
        <v>289743.51999999973</v>
      </c>
      <c r="T220" s="13">
        <f t="shared" si="27"/>
        <v>-3905.3999999999887</v>
      </c>
      <c r="U220" s="13">
        <f t="shared" si="28"/>
        <v>0</v>
      </c>
      <c r="V220" s="13">
        <f t="shared" si="29"/>
        <v>2096375.6600000011</v>
      </c>
      <c r="W220" s="13">
        <f>IF('Daily PnL Log'!W195&lt;&gt;"",'Daily PnL Log'!W195,"")</f>
        <v>1291522</v>
      </c>
      <c r="X220" s="52">
        <f>IF('Daily PnL Log'!X195&lt;&gt;"",'Daily PnL Log'!X195,"")</f>
        <v>-2.1291731770732517E-2</v>
      </c>
      <c r="Y220" s="13" t="str">
        <f>IF('Daily PnL Log'!Y195&lt;&gt;"",'Daily PnL Log'!Y195,"")</f>
        <v/>
      </c>
      <c r="Z220" s="13" t="str">
        <f>IF('Daily PnL Log'!AA195&lt;&gt;"",'Daily PnL Log'!AA195,"")</f>
        <v/>
      </c>
      <c r="AA220" s="13">
        <f>IF('Daily PnL Log'!AC195&lt;&gt;"",'Daily PnL Log'!AC195,"")</f>
        <v>158755.39000000001</v>
      </c>
    </row>
    <row r="221" spans="1:27" x14ac:dyDescent="0.25">
      <c r="A221" s="48" t="str">
        <f t="shared" si="21"/>
        <v>Sep</v>
      </c>
      <c r="B221" s="2">
        <f>'Daily PnL Log'!B196</f>
        <v>44447</v>
      </c>
      <c r="C221" s="11">
        <f>IF('Daily PnL Log'!C196&lt;&gt;"",'Daily PnL Log'!C196,"")</f>
        <v>19330.3</v>
      </c>
      <c r="D221" s="11">
        <f>IF('Daily PnL Log'!D196&lt;&gt;"",'Daily PnL Log'!D196,"")</f>
        <v>-6980.7</v>
      </c>
      <c r="E221" s="11">
        <f>IF('Daily PnL Log'!E196&lt;&gt;"",'Daily PnL Log'!E196,"")</f>
        <v>4148.8999999999996</v>
      </c>
      <c r="F221" s="11">
        <f>IF('Daily PnL Log'!F196&lt;&gt;"",'Daily PnL Log'!F196,"")</f>
        <v>-8759.2999999999993</v>
      </c>
      <c r="G221" s="11">
        <f>IF('Daily PnL Log'!G196&lt;&gt;"",'Daily PnL Log'!G196,"")</f>
        <v>30686.5</v>
      </c>
      <c r="H221" s="11">
        <f>IF('Daily PnL Log'!H196&lt;&gt;"",'Daily PnL Log'!H196,"")</f>
        <v>11081.3</v>
      </c>
      <c r="I221" s="11">
        <f>IF('Daily PnL Log'!I196&lt;&gt;"",'Daily PnL Log'!I196,"")</f>
        <v>0</v>
      </c>
      <c r="J221" s="11">
        <f>IF('Daily PnL Log'!J196&lt;&gt;"",'Daily PnL Log'!J196,"")</f>
        <v>49507</v>
      </c>
      <c r="K221" s="11">
        <f>IF('Daily PnL Log'!K196&lt;&gt;"",'Daily PnL Log'!K196,"")</f>
        <v>-170.45</v>
      </c>
      <c r="L221" s="11">
        <f>IF('Daily PnL Log'!L196&lt;&gt;"",'Daily PnL Log'!L196,"")</f>
        <v>-784.07</v>
      </c>
      <c r="M221" s="11">
        <f>IF('Daily PnL Log'!M196&lt;&gt;"",'Daily PnL Log'!M196,"")</f>
        <v>-954.52</v>
      </c>
      <c r="N221" s="11">
        <f>IF('Daily PnL Log'!N196&lt;&gt;"",'Daily PnL Log'!N196,"")</f>
        <v>48552.480000000003</v>
      </c>
      <c r="O221" s="11">
        <f t="shared" si="22"/>
        <v>2280002.2000000011</v>
      </c>
      <c r="P221" s="11">
        <f t="shared" si="23"/>
        <v>87810.300000000047</v>
      </c>
      <c r="Q221" s="11">
        <f t="shared" si="24"/>
        <v>-421082.65999999992</v>
      </c>
      <c r="R221" s="11">
        <f t="shared" si="25"/>
        <v>-128453.1</v>
      </c>
      <c r="S221" s="11">
        <f t="shared" si="26"/>
        <v>320430.01999999973</v>
      </c>
      <c r="T221" s="11">
        <f t="shared" si="27"/>
        <v>7175.9000000000106</v>
      </c>
      <c r="U221" s="11">
        <f t="shared" si="28"/>
        <v>0</v>
      </c>
      <c r="V221" s="11">
        <f t="shared" si="29"/>
        <v>2145882.6600000011</v>
      </c>
      <c r="W221" s="11">
        <f>IF('Daily PnL Log'!W196&lt;&gt;"",'Daily PnL Log'!W196,"")</f>
        <v>1182204</v>
      </c>
      <c r="X221" s="15">
        <f>IF('Daily PnL Log'!X196&lt;&gt;"",'Daily PnL Log'!X196,"")</f>
        <v>4.1069460093181888E-2</v>
      </c>
      <c r="Y221" s="11">
        <f>IF('Daily PnL Log'!Y196&lt;&gt;"",'Daily PnL Log'!Y196,"")</f>
        <v>-125</v>
      </c>
      <c r="Z221" s="11" t="str">
        <f>IF('Daily PnL Log'!AA196&lt;&gt;"",'Daily PnL Log'!AA196,"")</f>
        <v/>
      </c>
      <c r="AA221" s="11">
        <f>IF('Daily PnL Log'!AC196&lt;&gt;"",'Daily PnL Log'!AC196,"")</f>
        <v>230591.622</v>
      </c>
    </row>
    <row r="222" spans="1:27" x14ac:dyDescent="0.25">
      <c r="A222" s="47" t="str">
        <f t="shared" si="21"/>
        <v>Sep</v>
      </c>
      <c r="B222" s="14">
        <f>'Daily PnL Log'!B197</f>
        <v>44448</v>
      </c>
      <c r="C222" s="13">
        <f>IF('Daily PnL Log'!C197&lt;&gt;"",'Daily PnL Log'!C197,"")</f>
        <v>26673.9</v>
      </c>
      <c r="D222" s="13">
        <f>IF('Daily PnL Log'!D197&lt;&gt;"",'Daily PnL Log'!D197,"")</f>
        <v>24899.9</v>
      </c>
      <c r="E222" s="13">
        <f>IF('Daily PnL Log'!E197&lt;&gt;"",'Daily PnL Log'!E197,"")</f>
        <v>8537.2000000000007</v>
      </c>
      <c r="F222" s="13">
        <f>IF('Daily PnL Log'!F197&lt;&gt;"",'Daily PnL Log'!F197,"")</f>
        <v>22880.9</v>
      </c>
      <c r="G222" s="13">
        <f>IF('Daily PnL Log'!G197&lt;&gt;"",'Daily PnL Log'!G197,"")</f>
        <v>12360.8</v>
      </c>
      <c r="H222" s="13">
        <f>IF('Daily PnL Log'!H197&lt;&gt;"",'Daily PnL Log'!H197,"")</f>
        <v>10677</v>
      </c>
      <c r="I222" s="13">
        <f>IF('Daily PnL Log'!I197&lt;&gt;"",'Daily PnL Log'!I197,"")</f>
        <v>0</v>
      </c>
      <c r="J222" s="13">
        <f>IF('Daily PnL Log'!J197&lt;&gt;"",'Daily PnL Log'!J197,"")</f>
        <v>106029.7</v>
      </c>
      <c r="K222" s="13">
        <f>IF('Daily PnL Log'!K197&lt;&gt;"",'Daily PnL Log'!K197,"")</f>
        <v>-184.2</v>
      </c>
      <c r="L222" s="13">
        <f>IF('Daily PnL Log'!L197&lt;&gt;"",'Daily PnL Log'!L197,"")</f>
        <v>-847.32</v>
      </c>
      <c r="M222" s="13">
        <f>IF('Daily PnL Log'!M197&lt;&gt;"",'Daily PnL Log'!M197,"")</f>
        <v>-1031.52</v>
      </c>
      <c r="N222" s="13">
        <f>IF('Daily PnL Log'!N197&lt;&gt;"",'Daily PnL Log'!N197,"")</f>
        <v>104998.18</v>
      </c>
      <c r="O222" s="13">
        <f t="shared" si="22"/>
        <v>2306676.100000001</v>
      </c>
      <c r="P222" s="13">
        <f t="shared" si="23"/>
        <v>112710.20000000004</v>
      </c>
      <c r="Q222" s="13">
        <f t="shared" si="24"/>
        <v>-412545.4599999999</v>
      </c>
      <c r="R222" s="13">
        <f t="shared" si="25"/>
        <v>-105572.20000000001</v>
      </c>
      <c r="S222" s="13">
        <f t="shared" si="26"/>
        <v>332790.81999999972</v>
      </c>
      <c r="T222" s="13">
        <f t="shared" si="27"/>
        <v>17852.900000000009</v>
      </c>
      <c r="U222" s="13">
        <f t="shared" si="28"/>
        <v>0</v>
      </c>
      <c r="V222" s="13">
        <f t="shared" si="29"/>
        <v>2251912.3600000013</v>
      </c>
      <c r="W222" s="13">
        <f>IF('Daily PnL Log'!W197&lt;&gt;"",'Daily PnL Log'!W197,"")</f>
        <v>1269812</v>
      </c>
      <c r="X222" s="16">
        <f>IF('Daily PnL Log'!X197&lt;&gt;"",'Daily PnL Log'!X197,"")</f>
        <v>8.268797270777091E-2</v>
      </c>
      <c r="Y222" s="13">
        <f>IF('Daily PnL Log'!Y197&lt;&gt;"",'Daily PnL Log'!Y197,"")</f>
        <v>-525</v>
      </c>
      <c r="Z222" s="13" t="str">
        <f>IF('Daily PnL Log'!AA197&lt;&gt;"",'Daily PnL Log'!AA197,"")</f>
        <v/>
      </c>
      <c r="AA222" s="13">
        <f>IF('Daily PnL Log'!AC197&lt;&gt;"",'Daily PnL Log'!AC197,"")</f>
        <v>314409.09999999998</v>
      </c>
    </row>
    <row r="223" spans="1:27" x14ac:dyDescent="0.25">
      <c r="A223" s="48" t="str">
        <f t="shared" si="21"/>
        <v>Sep</v>
      </c>
      <c r="B223" s="2">
        <f>'Daily PnL Log'!B198</f>
        <v>44449</v>
      </c>
      <c r="C223" s="11">
        <f>IF('Daily PnL Log'!C198&lt;&gt;"",'Daily PnL Log'!C198,"")</f>
        <v>16756</v>
      </c>
      <c r="D223" s="11">
        <f>IF('Daily PnL Log'!D198&lt;&gt;"",'Daily PnL Log'!D198,"")</f>
        <v>-35646.800000000003</v>
      </c>
      <c r="E223" s="11">
        <f>IF('Daily PnL Log'!E198&lt;&gt;"",'Daily PnL Log'!E198,"")</f>
        <v>23857.7</v>
      </c>
      <c r="F223" s="11">
        <f>IF('Daily PnL Log'!F198&lt;&gt;"",'Daily PnL Log'!F198,"")</f>
        <v>17946.400000000001</v>
      </c>
      <c r="G223" s="11">
        <f>IF('Daily PnL Log'!G198&lt;&gt;"",'Daily PnL Log'!G198,"")</f>
        <v>-4697.6000000000004</v>
      </c>
      <c r="H223" s="11">
        <f>IF('Daily PnL Log'!H198&lt;&gt;"",'Daily PnL Log'!H198,"")</f>
        <v>-11618</v>
      </c>
      <c r="I223" s="11">
        <f>IF('Daily PnL Log'!I198&lt;&gt;"",'Daily PnL Log'!I198,"")</f>
        <v>0</v>
      </c>
      <c r="J223" s="11">
        <f>IF('Daily PnL Log'!J198&lt;&gt;"",'Daily PnL Log'!J198,"")</f>
        <v>6597.6999999999971</v>
      </c>
      <c r="K223" s="11">
        <f>IF('Daily PnL Log'!K198&lt;&gt;"",'Daily PnL Log'!K198,"")</f>
        <v>-241.25</v>
      </c>
      <c r="L223" s="11">
        <f>IF('Daily PnL Log'!L198&lt;&gt;"",'Daily PnL Log'!L198,"")</f>
        <v>-1109.75</v>
      </c>
      <c r="M223" s="11">
        <f>IF('Daily PnL Log'!M198&lt;&gt;"",'Daily PnL Log'!M198,"")</f>
        <v>-1351</v>
      </c>
      <c r="N223" s="11">
        <f>IF('Daily PnL Log'!N198&lt;&gt;"",'Daily PnL Log'!N198,"")</f>
        <v>5246.6999999999971</v>
      </c>
      <c r="O223" s="11">
        <f t="shared" si="22"/>
        <v>2323432.100000001</v>
      </c>
      <c r="P223" s="11">
        <f t="shared" si="23"/>
        <v>77063.400000000038</v>
      </c>
      <c r="Q223" s="11">
        <f t="shared" si="24"/>
        <v>-388687.75999999989</v>
      </c>
      <c r="R223" s="11">
        <f t="shared" si="25"/>
        <v>-87625.800000000017</v>
      </c>
      <c r="S223" s="11">
        <f t="shared" si="26"/>
        <v>328093.21999999974</v>
      </c>
      <c r="T223" s="11">
        <f t="shared" si="27"/>
        <v>6234.9000000000087</v>
      </c>
      <c r="U223" s="11">
        <f t="shared" si="28"/>
        <v>0</v>
      </c>
      <c r="V223" s="11">
        <f t="shared" si="29"/>
        <v>2258510.0600000015</v>
      </c>
      <c r="W223" s="11">
        <f>IF('Daily PnL Log'!W198&lt;&gt;"",'Daily PnL Log'!W198,"")</f>
        <v>825540</v>
      </c>
      <c r="X223" s="15">
        <f>IF('Daily PnL Log'!X198&lt;&gt;"",'Daily PnL Log'!X198,"")</f>
        <v>6.3554764154371652E-3</v>
      </c>
      <c r="Y223" s="11">
        <f>IF('Daily PnL Log'!Y198&lt;&gt;"",'Daily PnL Log'!Y198,"")</f>
        <v>-250</v>
      </c>
      <c r="Z223" s="11" t="str">
        <f>IF('Daily PnL Log'!AA198&lt;&gt;"",'Daily PnL Log'!AA198,"")</f>
        <v/>
      </c>
      <c r="AA223" s="11">
        <f>IF('Daily PnL Log'!AC198&lt;&gt;"",'Daily PnL Log'!AC198,"")</f>
        <v>318960.34999999998</v>
      </c>
    </row>
    <row r="224" spans="1:27" x14ac:dyDescent="0.25">
      <c r="A224" s="47" t="str">
        <f t="shared" si="21"/>
        <v>Sep</v>
      </c>
      <c r="B224" s="14">
        <f>'Daily PnL Log'!B199</f>
        <v>44452</v>
      </c>
      <c r="C224" s="13">
        <f>IF('Daily PnL Log'!C199&lt;&gt;"",'Daily PnL Log'!C199,"")</f>
        <v>-8296.5</v>
      </c>
      <c r="D224" s="13">
        <f>IF('Daily PnL Log'!D199&lt;&gt;"",'Daily PnL Log'!D199,"")</f>
        <v>-1719.6</v>
      </c>
      <c r="E224" s="13">
        <f>IF('Daily PnL Log'!E199&lt;&gt;"",'Daily PnL Log'!E199,"")</f>
        <v>13592.4</v>
      </c>
      <c r="F224" s="13">
        <f>IF('Daily PnL Log'!F199&lt;&gt;"",'Daily PnL Log'!F199,"")</f>
        <v>-9580.6</v>
      </c>
      <c r="G224" s="13">
        <f>IF('Daily PnL Log'!G199&lt;&gt;"",'Daily PnL Log'!G199,"")</f>
        <v>23754.6</v>
      </c>
      <c r="H224" s="13">
        <f>IF('Daily PnL Log'!H199&lt;&gt;"",'Daily PnL Log'!H199,"")</f>
        <v>-7576.8</v>
      </c>
      <c r="I224" s="13">
        <f>IF('Daily PnL Log'!I199&lt;&gt;"",'Daily PnL Log'!I199,"")</f>
        <v>0</v>
      </c>
      <c r="J224" s="13">
        <f>IF('Daily PnL Log'!J199&lt;&gt;"",'Daily PnL Log'!J199,"")</f>
        <v>10173.499999999996</v>
      </c>
      <c r="K224" s="13">
        <f>IF('Daily PnL Log'!K199&lt;&gt;"",'Daily PnL Log'!K199,"")</f>
        <v>-167.25</v>
      </c>
      <c r="L224" s="13">
        <f>IF('Daily PnL Log'!L199&lt;&gt;"",'Daily PnL Log'!L199,"")</f>
        <v>-769.35</v>
      </c>
      <c r="M224" s="13">
        <f>IF('Daily PnL Log'!M199&lt;&gt;"",'Daily PnL Log'!M199,"")</f>
        <v>-936.6</v>
      </c>
      <c r="N224" s="13">
        <f>IF('Daily PnL Log'!N199&lt;&gt;"",'Daily PnL Log'!N199,"")</f>
        <v>9236.899999999996</v>
      </c>
      <c r="O224" s="13">
        <f t="shared" si="22"/>
        <v>2315135.600000001</v>
      </c>
      <c r="P224" s="13">
        <f t="shared" si="23"/>
        <v>75343.800000000032</v>
      </c>
      <c r="Q224" s="13">
        <f t="shared" si="24"/>
        <v>-375095.35999999987</v>
      </c>
      <c r="R224" s="13">
        <f t="shared" si="25"/>
        <v>-97206.400000000023</v>
      </c>
      <c r="S224" s="13">
        <f t="shared" si="26"/>
        <v>351847.81999999972</v>
      </c>
      <c r="T224" s="13">
        <f t="shared" si="27"/>
        <v>-1341.8999999999915</v>
      </c>
      <c r="U224" s="13">
        <f t="shared" si="28"/>
        <v>0</v>
      </c>
      <c r="V224" s="13">
        <f t="shared" si="29"/>
        <v>2268683.5600000015</v>
      </c>
      <c r="W224" s="13">
        <f>IF('Daily PnL Log'!W199&lt;&gt;"",'Daily PnL Log'!W199,"")</f>
        <v>792835</v>
      </c>
      <c r="X224" s="16">
        <f>IF('Daily PnL Log'!X199&lt;&gt;"",'Daily PnL Log'!X199,"")</f>
        <v>1.1650469517617154E-2</v>
      </c>
      <c r="Y224" s="13" t="str">
        <f>IF('Daily PnL Log'!Y199&lt;&gt;"",'Daily PnL Log'!Y199,"")</f>
        <v/>
      </c>
      <c r="Z224" s="13" t="str">
        <f>IF('Daily PnL Log'!AA199&lt;&gt;"",'Daily PnL Log'!AA199,"")</f>
        <v/>
      </c>
      <c r="AA224" s="13">
        <f>IF('Daily PnL Log'!AC199&lt;&gt;"",'Daily PnL Log'!AC199,"")</f>
        <v>305477</v>
      </c>
    </row>
    <row r="225" spans="1:27" x14ac:dyDescent="0.25">
      <c r="A225" s="48" t="str">
        <f t="shared" si="21"/>
        <v>Sep</v>
      </c>
      <c r="B225" s="2">
        <f>'Daily PnL Log'!B200</f>
        <v>44453</v>
      </c>
      <c r="C225" s="11">
        <f>IF('Daily PnL Log'!C200&lt;&gt;"",'Daily PnL Log'!C200,"")</f>
        <v>-1142.3</v>
      </c>
      <c r="D225" s="11">
        <f>IF('Daily PnL Log'!D200&lt;&gt;"",'Daily PnL Log'!D200,"")</f>
        <v>-12989.7</v>
      </c>
      <c r="E225" s="11">
        <f>IF('Daily PnL Log'!E200&lt;&gt;"",'Daily PnL Log'!E200,"")</f>
        <v>8050.9</v>
      </c>
      <c r="F225" s="11">
        <f>IF('Daily PnL Log'!F200&lt;&gt;"",'Daily PnL Log'!F200,"")</f>
        <v>-12564.8</v>
      </c>
      <c r="G225" s="11">
        <f>IF('Daily PnL Log'!G200&lt;&gt;"",'Daily PnL Log'!G200,"")</f>
        <v>9191.2000000000007</v>
      </c>
      <c r="H225" s="11">
        <f>IF('Daily PnL Log'!H200&lt;&gt;"",'Daily PnL Log'!H200,"")</f>
        <v>16780.400000000001</v>
      </c>
      <c r="I225" s="11">
        <f>IF('Daily PnL Log'!I200&lt;&gt;"",'Daily PnL Log'!I200,"")</f>
        <v>0</v>
      </c>
      <c r="J225" s="11">
        <f>IF('Daily PnL Log'!J200&lt;&gt;"",'Daily PnL Log'!J200,"")</f>
        <v>7325.7000000000007</v>
      </c>
      <c r="K225" s="11">
        <f>IF('Daily PnL Log'!K200&lt;&gt;"",'Daily PnL Log'!K200,"")</f>
        <v>-157.25</v>
      </c>
      <c r="L225" s="11">
        <f>IF('Daily PnL Log'!L200&lt;&gt;"",'Daily PnL Log'!L200,"")</f>
        <v>-723.35</v>
      </c>
      <c r="M225" s="11">
        <f>IF('Daily PnL Log'!M200&lt;&gt;"",'Daily PnL Log'!M200,"")</f>
        <v>-880.6</v>
      </c>
      <c r="N225" s="11">
        <f>IF('Daily PnL Log'!N200&lt;&gt;"",'Daily PnL Log'!N200,"")</f>
        <v>6445.1</v>
      </c>
      <c r="O225" s="11">
        <f t="shared" si="22"/>
        <v>2313993.3000000012</v>
      </c>
      <c r="P225" s="11">
        <f t="shared" si="23"/>
        <v>62354.100000000035</v>
      </c>
      <c r="Q225" s="11">
        <f t="shared" si="24"/>
        <v>-367044.45999999985</v>
      </c>
      <c r="R225" s="11">
        <f t="shared" si="25"/>
        <v>-109771.20000000003</v>
      </c>
      <c r="S225" s="11">
        <f t="shared" si="26"/>
        <v>361039.01999999973</v>
      </c>
      <c r="T225" s="11">
        <f t="shared" si="27"/>
        <v>15438.500000000011</v>
      </c>
      <c r="U225" s="11">
        <f t="shared" si="28"/>
        <v>0</v>
      </c>
      <c r="V225" s="11">
        <f t="shared" si="29"/>
        <v>2276009.2600000016</v>
      </c>
      <c r="W225" s="11">
        <f>IF('Daily PnL Log'!W200&lt;&gt;"",'Daily PnL Log'!W200,"")</f>
        <v>744473</v>
      </c>
      <c r="X225" s="15">
        <f>IF('Daily PnL Log'!X200&lt;&gt;"",'Daily PnL Log'!X200,"")</f>
        <v>8.6572649377479102E-3</v>
      </c>
      <c r="Y225" s="11">
        <f>IF('Daily PnL Log'!Y200&lt;&gt;"",'Daily PnL Log'!Y200,"")</f>
        <v>-6985.42</v>
      </c>
      <c r="Z225" s="11" t="str">
        <f>IF('Daily PnL Log'!AA200&lt;&gt;"",'Daily PnL Log'!AA200,"")</f>
        <v/>
      </c>
      <c r="AA225" s="11">
        <f>IF('Daily PnL Log'!AC200&lt;&gt;"",'Daily PnL Log'!AC200,"")</f>
        <v>348589.15</v>
      </c>
    </row>
    <row r="226" spans="1:27" x14ac:dyDescent="0.25">
      <c r="A226" s="47" t="str">
        <f t="shared" si="21"/>
        <v>Sep</v>
      </c>
      <c r="B226" s="14">
        <f>'Daily PnL Log'!B201</f>
        <v>44454</v>
      </c>
      <c r="C226" s="13">
        <f>IF('Daily PnL Log'!C201&lt;&gt;"",'Daily PnL Log'!C201,"")</f>
        <v>15136.8</v>
      </c>
      <c r="D226" s="13">
        <f>IF('Daily PnL Log'!D201&lt;&gt;"",'Daily PnL Log'!D201,"")</f>
        <v>-14644.1</v>
      </c>
      <c r="E226" s="13">
        <f>IF('Daily PnL Log'!E201&lt;&gt;"",'Daily PnL Log'!E201,"")</f>
        <v>-5528.8</v>
      </c>
      <c r="F226" s="13">
        <f>IF('Daily PnL Log'!F201&lt;&gt;"",'Daily PnL Log'!F201,"")</f>
        <v>-10991.5</v>
      </c>
      <c r="G226" s="13">
        <f>IF('Daily PnL Log'!G201&lt;&gt;"",'Daily PnL Log'!G201,"")</f>
        <v>-16445.900000000001</v>
      </c>
      <c r="H226" s="13">
        <f>IF('Daily PnL Log'!H201&lt;&gt;"",'Daily PnL Log'!H201,"")</f>
        <v>6557.5</v>
      </c>
      <c r="I226" s="13">
        <f>IF('Daily PnL Log'!I201&lt;&gt;"",'Daily PnL Log'!I201,"")</f>
        <v>0</v>
      </c>
      <c r="J226" s="13">
        <f>IF('Daily PnL Log'!J201&lt;&gt;"",'Daily PnL Log'!J201,"")</f>
        <v>-25916.000000000004</v>
      </c>
      <c r="K226" s="13">
        <f>IF('Daily PnL Log'!K201&lt;&gt;"",'Daily PnL Log'!K201,"")</f>
        <v>-71.7</v>
      </c>
      <c r="L226" s="13">
        <f>IF('Daily PnL Log'!L201&lt;&gt;"",'Daily PnL Log'!L201,"")</f>
        <v>-329.82</v>
      </c>
      <c r="M226" s="13">
        <f>IF('Daily PnL Log'!M201&lt;&gt;"",'Daily PnL Log'!M201,"")</f>
        <v>-401.52</v>
      </c>
      <c r="N226" s="13">
        <f>IF('Daily PnL Log'!N201&lt;&gt;"",'Daily PnL Log'!N201,"")</f>
        <v>-26317.520000000004</v>
      </c>
      <c r="O226" s="13">
        <f t="shared" si="22"/>
        <v>2329130.100000001</v>
      </c>
      <c r="P226" s="13">
        <f t="shared" si="23"/>
        <v>47710.000000000036</v>
      </c>
      <c r="Q226" s="13">
        <f t="shared" si="24"/>
        <v>-372573.25999999983</v>
      </c>
      <c r="R226" s="13">
        <f t="shared" si="25"/>
        <v>-120762.70000000003</v>
      </c>
      <c r="S226" s="13">
        <f t="shared" si="26"/>
        <v>344593.1199999997</v>
      </c>
      <c r="T226" s="13">
        <f t="shared" si="27"/>
        <v>21996.000000000011</v>
      </c>
      <c r="U226" s="13">
        <f t="shared" si="28"/>
        <v>0</v>
      </c>
      <c r="V226" s="13">
        <f t="shared" si="29"/>
        <v>2250093.2600000016</v>
      </c>
      <c r="W226" s="13">
        <f>IF('Daily PnL Log'!W201&lt;&gt;"",'Daily PnL Log'!W201,"")</f>
        <v>726612</v>
      </c>
      <c r="X226" s="16">
        <f>IF('Daily PnL Log'!X201&lt;&gt;"",'Daily PnL Log'!X201,"")</f>
        <v>-3.6219495411581426E-2</v>
      </c>
      <c r="Y226" s="13" t="str">
        <f>IF('Daily PnL Log'!Y201&lt;&gt;"",'Daily PnL Log'!Y201,"")</f>
        <v/>
      </c>
      <c r="Z226" s="13" t="str">
        <f>IF('Daily PnL Log'!AA201&lt;&gt;"",'Daily PnL Log'!AA201,"")</f>
        <v/>
      </c>
      <c r="AA226" s="13">
        <f>IF('Daily PnL Log'!AC201&lt;&gt;"",'Daily PnL Log'!AC201,"")</f>
        <v>324779.63</v>
      </c>
    </row>
    <row r="227" spans="1:27" x14ac:dyDescent="0.25">
      <c r="A227" s="48" t="str">
        <f t="shared" si="21"/>
        <v>Sep</v>
      </c>
      <c r="B227" s="2">
        <f>'Daily PnL Log'!B202</f>
        <v>44455</v>
      </c>
      <c r="C227" s="11">
        <f>IF('Daily PnL Log'!C202&lt;&gt;"",'Daily PnL Log'!C202,"")</f>
        <v>-1219.2</v>
      </c>
      <c r="D227" s="11">
        <f>IF('Daily PnL Log'!D202&lt;&gt;"",'Daily PnL Log'!D202,"")</f>
        <v>4062.2</v>
      </c>
      <c r="E227" s="11">
        <f>IF('Daily PnL Log'!E202&lt;&gt;"",'Daily PnL Log'!E202,"")</f>
        <v>-28479.1</v>
      </c>
      <c r="F227" s="11">
        <f>IF('Daily PnL Log'!F202&lt;&gt;"",'Daily PnL Log'!F202,"")</f>
        <v>-5697.7</v>
      </c>
      <c r="G227" s="11">
        <f>IF('Daily PnL Log'!G202&lt;&gt;"",'Daily PnL Log'!G202,"")</f>
        <v>2070.3000000000002</v>
      </c>
      <c r="H227" s="11">
        <f>IF('Daily PnL Log'!H202&lt;&gt;"",'Daily PnL Log'!H202,"")</f>
        <v>-5572.1</v>
      </c>
      <c r="I227" s="11">
        <f>IF('Daily PnL Log'!I202&lt;&gt;"",'Daily PnL Log'!I202,"")</f>
        <v>0</v>
      </c>
      <c r="J227" s="11">
        <f>IF('Daily PnL Log'!J202&lt;&gt;"",'Daily PnL Log'!J202,"")</f>
        <v>-34835.599999999999</v>
      </c>
      <c r="K227" s="11">
        <f>IF('Daily PnL Log'!K202&lt;&gt;"",'Daily PnL Log'!K202,"")</f>
        <v>-61.85</v>
      </c>
      <c r="L227" s="11">
        <f>IF('Daily PnL Log'!L202&lt;&gt;"",'Daily PnL Log'!L202,"")</f>
        <v>-284.51</v>
      </c>
      <c r="M227" s="11">
        <f>IF('Daily PnL Log'!M202&lt;&gt;"",'Daily PnL Log'!M202,"")</f>
        <v>-346.36</v>
      </c>
      <c r="N227" s="11">
        <f>IF('Daily PnL Log'!N202&lt;&gt;"",'Daily PnL Log'!N202,"")</f>
        <v>-35181.96</v>
      </c>
      <c r="O227" s="11">
        <f t="shared" si="22"/>
        <v>2327910.9000000008</v>
      </c>
      <c r="P227" s="11">
        <f t="shared" si="23"/>
        <v>51772.200000000033</v>
      </c>
      <c r="Q227" s="11">
        <f t="shared" si="24"/>
        <v>-401052.35999999981</v>
      </c>
      <c r="R227" s="11">
        <f t="shared" si="25"/>
        <v>-126460.40000000002</v>
      </c>
      <c r="S227" s="11">
        <f t="shared" si="26"/>
        <v>346663.41999999969</v>
      </c>
      <c r="T227" s="11">
        <f t="shared" si="27"/>
        <v>16423.900000000009</v>
      </c>
      <c r="U227" s="11">
        <f t="shared" si="28"/>
        <v>0</v>
      </c>
      <c r="V227" s="11">
        <f t="shared" si="29"/>
        <v>2215257.6600000015</v>
      </c>
      <c r="W227" s="11">
        <f>IF('Daily PnL Log'!W202&lt;&gt;"",'Daily PnL Log'!W202,"")</f>
        <v>781689</v>
      </c>
      <c r="X227" s="15">
        <f>IF('Daily PnL Log'!X202&lt;&gt;"",'Daily PnL Log'!X202,"")</f>
        <v>-4.500761811922644E-2</v>
      </c>
      <c r="Y227" s="11">
        <f>IF('Daily PnL Log'!Y202&lt;&gt;"",'Daily PnL Log'!Y202,"")</f>
        <v>-6985.42</v>
      </c>
      <c r="Z227" s="11" t="str">
        <f>IF('Daily PnL Log'!AA202&lt;&gt;"",'Daily PnL Log'!AA202,"")</f>
        <v/>
      </c>
      <c r="AA227" s="11">
        <f>IF('Daily PnL Log'!AC202&lt;&gt;"",'Daily PnL Log'!AC202,"")</f>
        <v>278647.27</v>
      </c>
    </row>
    <row r="228" spans="1:27" x14ac:dyDescent="0.25">
      <c r="A228" s="47" t="str">
        <f t="shared" si="21"/>
        <v>Sep</v>
      </c>
      <c r="B228" s="14">
        <f>'Daily PnL Log'!B203</f>
        <v>44456</v>
      </c>
      <c r="C228" s="13">
        <f>IF('Daily PnL Log'!C203&lt;&gt;"",'Daily PnL Log'!C203,"")</f>
        <v>7735.5</v>
      </c>
      <c r="D228" s="13">
        <f>IF('Daily PnL Log'!D203&lt;&gt;"",'Daily PnL Log'!D203,"")</f>
        <v>3132.2</v>
      </c>
      <c r="E228" s="13">
        <f>IF('Daily PnL Log'!E203&lt;&gt;"",'Daily PnL Log'!E203,"")</f>
        <v>-7353.1</v>
      </c>
      <c r="F228" s="13">
        <f>IF('Daily PnL Log'!F203&lt;&gt;"",'Daily PnL Log'!F203,"")</f>
        <v>4107.6000000000004</v>
      </c>
      <c r="G228" s="13">
        <f>IF('Daily PnL Log'!G203&lt;&gt;"",'Daily PnL Log'!G203,"")</f>
        <v>-9620.6</v>
      </c>
      <c r="H228" s="13">
        <f>IF('Daily PnL Log'!H203&lt;&gt;"",'Daily PnL Log'!H203,"")</f>
        <v>-9680.4</v>
      </c>
      <c r="I228" s="13">
        <f>IF('Daily PnL Log'!I203&lt;&gt;"",'Daily PnL Log'!I203,"")</f>
        <v>0</v>
      </c>
      <c r="J228" s="13">
        <f>IF('Daily PnL Log'!J203&lt;&gt;"",'Daily PnL Log'!J203,"")</f>
        <v>-11678.8</v>
      </c>
      <c r="K228" s="13">
        <f>IF('Daily PnL Log'!K203&lt;&gt;"",'Daily PnL Log'!K203,"")</f>
        <v>-83.25</v>
      </c>
      <c r="L228" s="13">
        <f>IF('Daily PnL Log'!L203&lt;&gt;"",'Daily PnL Log'!L203,"")</f>
        <v>-382.95</v>
      </c>
      <c r="M228" s="13">
        <f>IF('Daily PnL Log'!M203&lt;&gt;"",'Daily PnL Log'!M203,"")</f>
        <v>-466.2</v>
      </c>
      <c r="N228" s="13">
        <f>IF('Daily PnL Log'!N203&lt;&gt;"",'Daily PnL Log'!N203,"")</f>
        <v>-12145</v>
      </c>
      <c r="O228" s="13">
        <f t="shared" si="22"/>
        <v>2335646.4000000008</v>
      </c>
      <c r="P228" s="13">
        <f t="shared" si="23"/>
        <v>54904.400000000031</v>
      </c>
      <c r="Q228" s="13">
        <f t="shared" si="24"/>
        <v>-408405.45999999979</v>
      </c>
      <c r="R228" s="13">
        <f t="shared" si="25"/>
        <v>-122352.80000000002</v>
      </c>
      <c r="S228" s="13">
        <f t="shared" si="26"/>
        <v>337042.81999999972</v>
      </c>
      <c r="T228" s="13">
        <f t="shared" si="27"/>
        <v>6743.5000000000091</v>
      </c>
      <c r="U228" s="13">
        <f t="shared" si="28"/>
        <v>0</v>
      </c>
      <c r="V228" s="13">
        <f t="shared" si="29"/>
        <v>2203578.8600000017</v>
      </c>
      <c r="W228" s="13">
        <f>IF('Daily PnL Log'!W203&lt;&gt;"",'Daily PnL Log'!W203,"")</f>
        <v>789188</v>
      </c>
      <c r="X228" s="16">
        <f>IF('Daily PnL Log'!X203&lt;&gt;"",'Daily PnL Log'!X203,"")</f>
        <v>-1.5389235518026123E-2</v>
      </c>
      <c r="Y228" s="13">
        <f>IF('Daily PnL Log'!Y203&lt;&gt;"",'Daily PnL Log'!Y203,"")</f>
        <v>4485.42</v>
      </c>
      <c r="Z228" s="13" t="str">
        <f>IF('Daily PnL Log'!AA203&lt;&gt;"",'Daily PnL Log'!AA203,"")</f>
        <v/>
      </c>
      <c r="AA228" s="13">
        <f>IF('Daily PnL Log'!AC203&lt;&gt;"",'Daily PnL Log'!AC203,"")</f>
        <v>258907.32</v>
      </c>
    </row>
    <row r="229" spans="1:27" x14ac:dyDescent="0.25">
      <c r="A229" s="48" t="str">
        <f t="shared" si="21"/>
        <v>Sep</v>
      </c>
      <c r="B229" s="2">
        <f>'Daily PnL Log'!B204</f>
        <v>44459</v>
      </c>
      <c r="C229" s="11">
        <f>IF('Daily PnL Log'!C204&lt;&gt;"",'Daily PnL Log'!C204,"")</f>
        <v>2588.5</v>
      </c>
      <c r="D229" s="11">
        <f>IF('Daily PnL Log'!D204&lt;&gt;"",'Daily PnL Log'!D204,"")</f>
        <v>11584.1</v>
      </c>
      <c r="E229" s="11">
        <f>IF('Daily PnL Log'!E204&lt;&gt;"",'Daily PnL Log'!E204,"")</f>
        <v>7363.2</v>
      </c>
      <c r="F229" s="11">
        <f>IF('Daily PnL Log'!F204&lt;&gt;"",'Daily PnL Log'!F204,"")</f>
        <v>14352.7</v>
      </c>
      <c r="G229" s="11">
        <f>IF('Daily PnL Log'!G204&lt;&gt;"",'Daily PnL Log'!G204,"")</f>
        <v>3842.4</v>
      </c>
      <c r="H229" s="11">
        <f>IF('Daily PnL Log'!H204&lt;&gt;"",'Daily PnL Log'!H204,"")</f>
        <v>8016.1</v>
      </c>
      <c r="I229" s="11">
        <f>IF('Daily PnL Log'!I204&lt;&gt;"",'Daily PnL Log'!I204,"")</f>
        <v>0</v>
      </c>
      <c r="J229" s="11">
        <f>IF('Daily PnL Log'!J204&lt;&gt;"",'Daily PnL Log'!J204,"")</f>
        <v>47747</v>
      </c>
      <c r="K229" s="11">
        <f>IF('Daily PnL Log'!K204&lt;&gt;"",'Daily PnL Log'!K204,"")</f>
        <v>-186.7</v>
      </c>
      <c r="L229" s="11">
        <f>IF('Daily PnL Log'!L204&lt;&gt;"",'Daily PnL Log'!L204,"")</f>
        <v>-858.82</v>
      </c>
      <c r="M229" s="11">
        <f>IF('Daily PnL Log'!M204&lt;&gt;"",'Daily PnL Log'!M204,"")</f>
        <v>-1045.52</v>
      </c>
      <c r="N229" s="11">
        <f>IF('Daily PnL Log'!N204&lt;&gt;"",'Daily PnL Log'!N204,"")</f>
        <v>46701.48</v>
      </c>
      <c r="O229" s="11">
        <f t="shared" si="22"/>
        <v>2338234.9000000008</v>
      </c>
      <c r="P229" s="11">
        <f t="shared" si="23"/>
        <v>66488.500000000029</v>
      </c>
      <c r="Q229" s="11">
        <f t="shared" si="24"/>
        <v>-401042.25999999978</v>
      </c>
      <c r="R229" s="11">
        <f t="shared" si="25"/>
        <v>-108000.10000000002</v>
      </c>
      <c r="S229" s="11">
        <f t="shared" si="26"/>
        <v>340885.21999999974</v>
      </c>
      <c r="T229" s="11">
        <f t="shared" si="27"/>
        <v>14759.600000000009</v>
      </c>
      <c r="U229" s="11">
        <f t="shared" si="28"/>
        <v>0</v>
      </c>
      <c r="V229" s="11">
        <f t="shared" si="29"/>
        <v>2251325.8600000017</v>
      </c>
      <c r="W229" s="11">
        <f>IF('Daily PnL Log'!W204&lt;&gt;"",'Daily PnL Log'!W204,"")</f>
        <v>991880</v>
      </c>
      <c r="X229" s="15">
        <f>IF('Daily PnL Log'!X204&lt;&gt;"",'Daily PnL Log'!X204,"")</f>
        <v>4.7083800459733038E-2</v>
      </c>
      <c r="Y229" s="11" t="str">
        <f>IF('Daily PnL Log'!Y204&lt;&gt;"",'Daily PnL Log'!Y204,"")</f>
        <v/>
      </c>
      <c r="Z229" s="11" t="str">
        <f>IF('Daily PnL Log'!AA204&lt;&gt;"",'Daily PnL Log'!AA204,"")</f>
        <v/>
      </c>
      <c r="AA229" s="11">
        <f>IF('Daily PnL Log'!AC204&lt;&gt;"",'Daily PnL Log'!AC204,"")</f>
        <v>341069.8</v>
      </c>
    </row>
    <row r="230" spans="1:27" x14ac:dyDescent="0.25">
      <c r="A230" s="47" t="str">
        <f t="shared" si="21"/>
        <v>Sep</v>
      </c>
      <c r="B230" s="14">
        <f>'Daily PnL Log'!B205</f>
        <v>44460</v>
      </c>
      <c r="C230" s="13">
        <f>IF('Daily PnL Log'!C205&lt;&gt;"",'Daily PnL Log'!C205,"")</f>
        <v>10703.4</v>
      </c>
      <c r="D230" s="13">
        <f>IF('Daily PnL Log'!D205&lt;&gt;"",'Daily PnL Log'!D205,"")</f>
        <v>-13530.2</v>
      </c>
      <c r="E230" s="13">
        <f>IF('Daily PnL Log'!E205&lt;&gt;"",'Daily PnL Log'!E205,"")</f>
        <v>6938.8</v>
      </c>
      <c r="F230" s="13">
        <f>IF('Daily PnL Log'!F205&lt;&gt;"",'Daily PnL Log'!F205,"")</f>
        <v>31563.14</v>
      </c>
      <c r="G230" s="13">
        <f>IF('Daily PnL Log'!G205&lt;&gt;"",'Daily PnL Log'!G205,"")</f>
        <v>2403.8000000000002</v>
      </c>
      <c r="H230" s="13">
        <f>IF('Daily PnL Log'!H205&lt;&gt;"",'Daily PnL Log'!H205,"")</f>
        <v>3129.9</v>
      </c>
      <c r="I230" s="13">
        <f>IF('Daily PnL Log'!I205&lt;&gt;"",'Daily PnL Log'!I205,"")</f>
        <v>0</v>
      </c>
      <c r="J230" s="13">
        <f>IF('Daily PnL Log'!J205&lt;&gt;"",'Daily PnL Log'!J205,"")</f>
        <v>41208.840000000004</v>
      </c>
      <c r="K230" s="13">
        <f>IF('Daily PnL Log'!K205&lt;&gt;"",'Daily PnL Log'!K205,"")</f>
        <v>-83</v>
      </c>
      <c r="L230" s="13">
        <f>IF('Daily PnL Log'!L205&lt;&gt;"",'Daily PnL Log'!L205,"")</f>
        <v>-381.8</v>
      </c>
      <c r="M230" s="13">
        <f>IF('Daily PnL Log'!M205&lt;&gt;"",'Daily PnL Log'!M205,"")</f>
        <v>-464.8</v>
      </c>
      <c r="N230" s="13">
        <f>IF('Daily PnL Log'!N205&lt;&gt;"",'Daily PnL Log'!N205,"")</f>
        <v>40744.04</v>
      </c>
      <c r="O230" s="13">
        <f t="shared" si="22"/>
        <v>2348938.3000000007</v>
      </c>
      <c r="P230" s="13">
        <f t="shared" si="23"/>
        <v>52958.300000000032</v>
      </c>
      <c r="Q230" s="13">
        <f t="shared" si="24"/>
        <v>-394103.45999999979</v>
      </c>
      <c r="R230" s="13">
        <f t="shared" si="25"/>
        <v>-76436.960000000021</v>
      </c>
      <c r="S230" s="13">
        <f t="shared" si="26"/>
        <v>343289.01999999973</v>
      </c>
      <c r="T230" s="13">
        <f t="shared" si="27"/>
        <v>17889.500000000011</v>
      </c>
      <c r="U230" s="13">
        <f t="shared" si="28"/>
        <v>0</v>
      </c>
      <c r="V230" s="13">
        <f t="shared" si="29"/>
        <v>2292534.7000000016</v>
      </c>
      <c r="W230" s="13">
        <f>IF('Daily PnL Log'!W205&lt;&gt;"",'Daily PnL Log'!W205,"")</f>
        <v>952988</v>
      </c>
      <c r="X230" s="16">
        <f>IF('Daily PnL Log'!X205&lt;&gt;"",'Daily PnL Log'!X205,"")</f>
        <v>4.2753990606387487E-2</v>
      </c>
      <c r="Y230" s="13" t="str">
        <f>IF('Daily PnL Log'!Y205&lt;&gt;"",'Daily PnL Log'!Y205,"")</f>
        <v/>
      </c>
      <c r="Z230" s="13" t="str">
        <f>IF('Daily PnL Log'!AA205&lt;&gt;"",'Daily PnL Log'!AA205,"")</f>
        <v/>
      </c>
      <c r="AA230" s="13">
        <f>IF('Daily PnL Log'!AC205&lt;&gt;"",'Daily PnL Log'!AC205,"")</f>
        <v>361130.5</v>
      </c>
    </row>
    <row r="231" spans="1:27" x14ac:dyDescent="0.25">
      <c r="A231" s="48" t="str">
        <f t="shared" si="21"/>
        <v>Sep</v>
      </c>
      <c r="B231" s="2">
        <f>'Daily PnL Log'!B206</f>
        <v>44461</v>
      </c>
      <c r="C231" s="11">
        <f>IF('Daily PnL Log'!C206&lt;&gt;"",'Daily PnL Log'!C206,"")</f>
        <v>-4825</v>
      </c>
      <c r="D231" s="11">
        <f>IF('Daily PnL Log'!D206&lt;&gt;"",'Daily PnL Log'!D206,"")</f>
        <v>3884</v>
      </c>
      <c r="E231" s="11">
        <f>IF('Daily PnL Log'!E206&lt;&gt;"",'Daily PnL Log'!E206,"")</f>
        <v>-5233.1000000000004</v>
      </c>
      <c r="F231" s="11">
        <f>IF('Daily PnL Log'!F206&lt;&gt;"",'Daily PnL Log'!F206,"")</f>
        <v>1820.5</v>
      </c>
      <c r="G231" s="11">
        <f>IF('Daily PnL Log'!G206&lt;&gt;"",'Daily PnL Log'!G206,"")</f>
        <v>3356.4</v>
      </c>
      <c r="H231" s="11">
        <f>IF('Daily PnL Log'!H206&lt;&gt;"",'Daily PnL Log'!H206,"")</f>
        <v>6607.1</v>
      </c>
      <c r="I231" s="11">
        <f>IF('Daily PnL Log'!I206&lt;&gt;"",'Daily PnL Log'!I206,"")</f>
        <v>0</v>
      </c>
      <c r="J231" s="11">
        <f>IF('Daily PnL Log'!J206&lt;&gt;"",'Daily PnL Log'!J206,"")</f>
        <v>5609.9</v>
      </c>
      <c r="K231" s="11">
        <f>IF('Daily PnL Log'!K206&lt;&gt;"",'Daily PnL Log'!K206,"")</f>
        <v>-221.95</v>
      </c>
      <c r="L231" s="11">
        <f>IF('Daily PnL Log'!L206&lt;&gt;"",'Daily PnL Log'!L206,"")</f>
        <v>-1020.97</v>
      </c>
      <c r="M231" s="11">
        <f>IF('Daily PnL Log'!M206&lt;&gt;"",'Daily PnL Log'!M206,"")</f>
        <v>-1242.92</v>
      </c>
      <c r="N231" s="11">
        <f>IF('Daily PnL Log'!N206&lt;&gt;"",'Daily PnL Log'!N206,"")</f>
        <v>4366.9799999999996</v>
      </c>
      <c r="O231" s="11">
        <f t="shared" si="22"/>
        <v>2344113.3000000007</v>
      </c>
      <c r="P231" s="11">
        <f t="shared" si="23"/>
        <v>56842.300000000032</v>
      </c>
      <c r="Q231" s="11">
        <f t="shared" si="24"/>
        <v>-399336.55999999976</v>
      </c>
      <c r="R231" s="11">
        <f t="shared" si="25"/>
        <v>-74616.460000000021</v>
      </c>
      <c r="S231" s="11">
        <f t="shared" si="26"/>
        <v>346645.41999999975</v>
      </c>
      <c r="T231" s="11">
        <f t="shared" si="27"/>
        <v>24496.600000000013</v>
      </c>
      <c r="U231" s="11">
        <f t="shared" si="28"/>
        <v>0</v>
      </c>
      <c r="V231" s="11">
        <f t="shared" si="29"/>
        <v>2298144.6000000015</v>
      </c>
      <c r="W231" s="11">
        <f>IF('Daily PnL Log'!W206&lt;&gt;"",'Daily PnL Log'!W206,"")</f>
        <v>992106</v>
      </c>
      <c r="X231" s="15">
        <f>IF('Daily PnL Log'!X206&lt;&gt;"",'Daily PnL Log'!X206,"")</f>
        <v>4.4017272347914435E-3</v>
      </c>
      <c r="Y231" s="11" t="str">
        <f>IF('Daily PnL Log'!Y206&lt;&gt;"",'Daily PnL Log'!Y206,"")</f>
        <v/>
      </c>
      <c r="Z231" s="11" t="str">
        <f>IF('Daily PnL Log'!AA206&lt;&gt;"",'Daily PnL Log'!AA206,"")</f>
        <v/>
      </c>
      <c r="AA231" s="11">
        <f>IF('Daily PnL Log'!AC206&lt;&gt;"",'Daily PnL Log'!AC206,"")</f>
        <v>348448.83</v>
      </c>
    </row>
    <row r="232" spans="1:27" x14ac:dyDescent="0.25">
      <c r="A232" s="47" t="str">
        <f t="shared" si="21"/>
        <v>Sep</v>
      </c>
      <c r="B232" s="14">
        <f>'Daily PnL Log'!B207</f>
        <v>44462</v>
      </c>
      <c r="C232" s="13">
        <f>IF('Daily PnL Log'!C207&lt;&gt;"",'Daily PnL Log'!C207,"")</f>
        <v>-10456.299999999999</v>
      </c>
      <c r="D232" s="13">
        <f>IF('Daily PnL Log'!D207&lt;&gt;"",'Daily PnL Log'!D207,"")</f>
        <v>-7594.6</v>
      </c>
      <c r="E232" s="13">
        <f>IF('Daily PnL Log'!E207&lt;&gt;"",'Daily PnL Log'!E207,"")</f>
        <v>-15295.1</v>
      </c>
      <c r="F232" s="13">
        <f>IF('Daily PnL Log'!F207&lt;&gt;"",'Daily PnL Log'!F207,"")</f>
        <v>13329.6</v>
      </c>
      <c r="G232" s="13">
        <f>IF('Daily PnL Log'!G207&lt;&gt;"",'Daily PnL Log'!G207,"")</f>
        <v>-23328.2</v>
      </c>
      <c r="H232" s="13">
        <f>IF('Daily PnL Log'!H207&lt;&gt;"",'Daily PnL Log'!H207,"")</f>
        <v>4733.7</v>
      </c>
      <c r="I232" s="13">
        <f>IF('Daily PnL Log'!I207&lt;&gt;"",'Daily PnL Log'!I207,"")</f>
        <v>0</v>
      </c>
      <c r="J232" s="13">
        <f>IF('Daily PnL Log'!J207&lt;&gt;"",'Daily PnL Log'!J207,"")</f>
        <v>-38610.900000000009</v>
      </c>
      <c r="K232" s="13">
        <f>IF('Daily PnL Log'!K207&lt;&gt;"",'Daily PnL Log'!K207,"")</f>
        <v>-113.35</v>
      </c>
      <c r="L232" s="13">
        <f>IF('Daily PnL Log'!L207&lt;&gt;"",'Daily PnL Log'!L207,"")</f>
        <v>-521.41</v>
      </c>
      <c r="M232" s="13">
        <f>IF('Daily PnL Log'!M207&lt;&gt;"",'Daily PnL Log'!M207,"")</f>
        <v>-634.76</v>
      </c>
      <c r="N232" s="13">
        <f>IF('Daily PnL Log'!N207&lt;&gt;"",'Daily PnL Log'!N207,"")</f>
        <v>-39245.660000000011</v>
      </c>
      <c r="O232" s="13">
        <f t="shared" si="22"/>
        <v>2333657.0000000009</v>
      </c>
      <c r="P232" s="13">
        <f t="shared" si="23"/>
        <v>49247.700000000033</v>
      </c>
      <c r="Q232" s="13">
        <f t="shared" si="24"/>
        <v>-414631.65999999974</v>
      </c>
      <c r="R232" s="13">
        <f t="shared" si="25"/>
        <v>-61286.860000000022</v>
      </c>
      <c r="S232" s="13">
        <f t="shared" si="26"/>
        <v>323317.21999999974</v>
      </c>
      <c r="T232" s="13">
        <f t="shared" si="27"/>
        <v>29230.300000000014</v>
      </c>
      <c r="U232" s="13">
        <f t="shared" si="28"/>
        <v>0</v>
      </c>
      <c r="V232" s="13">
        <f t="shared" si="29"/>
        <v>2259533.7000000016</v>
      </c>
      <c r="W232" s="13">
        <f>IF('Daily PnL Log'!W207&lt;&gt;"",'Daily PnL Log'!W207,"")</f>
        <v>959531</v>
      </c>
      <c r="X232" s="16">
        <f>IF('Daily PnL Log'!X207&lt;&gt;"",'Daily PnL Log'!X207,"")</f>
        <v>-4.0900877616252121E-2</v>
      </c>
      <c r="Y232" s="13" t="str">
        <f>IF('Daily PnL Log'!Y207&lt;&gt;"",'Daily PnL Log'!Y207,"")</f>
        <v/>
      </c>
      <c r="Z232" s="13" t="str">
        <f>IF('Daily PnL Log'!AA207&lt;&gt;"",'Daily PnL Log'!AA207,"")</f>
        <v/>
      </c>
      <c r="AA232" s="13">
        <f>IF('Daily PnL Log'!AC207&lt;&gt;"",'Daily PnL Log'!AC207,"")</f>
        <v>319363.57</v>
      </c>
    </row>
    <row r="233" spans="1:27" x14ac:dyDescent="0.25">
      <c r="A233" s="48" t="str">
        <f t="shared" si="21"/>
        <v>Sep</v>
      </c>
      <c r="B233" s="2">
        <f>'Daily PnL Log'!B208</f>
        <v>44463</v>
      </c>
      <c r="C233" s="11">
        <f>IF('Daily PnL Log'!C208&lt;&gt;"",'Daily PnL Log'!C208,"")</f>
        <v>-11364</v>
      </c>
      <c r="D233" s="11">
        <f>IF('Daily PnL Log'!D208&lt;&gt;"",'Daily PnL Log'!D208,"")</f>
        <v>-1158.2</v>
      </c>
      <c r="E233" s="11">
        <f>IF('Daily PnL Log'!E208&lt;&gt;"",'Daily PnL Log'!E208,"")</f>
        <v>-7726.1</v>
      </c>
      <c r="F233" s="11">
        <f>IF('Daily PnL Log'!F208&lt;&gt;"",'Daily PnL Log'!F208,"")</f>
        <v>-5800.6</v>
      </c>
      <c r="G233" s="11">
        <f>IF('Daily PnL Log'!G208&lt;&gt;"",'Daily PnL Log'!G208,"")</f>
        <v>10825.3</v>
      </c>
      <c r="H233" s="11">
        <f>IF('Daily PnL Log'!H208&lt;&gt;"",'Daily PnL Log'!H208,"")</f>
        <v>-6724.4</v>
      </c>
      <c r="I233" s="11">
        <f>IF('Daily PnL Log'!I208&lt;&gt;"",'Daily PnL Log'!I208,"")</f>
        <v>0</v>
      </c>
      <c r="J233" s="11">
        <f>IF('Daily PnL Log'!J208&lt;&gt;"",'Daily PnL Log'!J208,"")</f>
        <v>-21948</v>
      </c>
      <c r="K233" s="11">
        <f>IF('Daily PnL Log'!K208&lt;&gt;"",'Daily PnL Log'!K208,"")</f>
        <v>-503.1</v>
      </c>
      <c r="L233" s="11">
        <f>IF('Daily PnL Log'!L208&lt;&gt;"",'Daily PnL Log'!L208,"")</f>
        <v>-1529.23</v>
      </c>
      <c r="M233" s="11">
        <f>IF('Daily PnL Log'!M208&lt;&gt;"",'Daily PnL Log'!M208,"")</f>
        <v>-2032.33</v>
      </c>
      <c r="N233" s="11">
        <f>IF('Daily PnL Log'!N208&lt;&gt;"",'Daily PnL Log'!N208,"")</f>
        <v>-23980.33</v>
      </c>
      <c r="O233" s="11">
        <f t="shared" si="22"/>
        <v>2322293.0000000009</v>
      </c>
      <c r="P233" s="11">
        <f t="shared" si="23"/>
        <v>48089.500000000036</v>
      </c>
      <c r="Q233" s="11">
        <f t="shared" si="24"/>
        <v>-422357.75999999972</v>
      </c>
      <c r="R233" s="11">
        <f t="shared" si="25"/>
        <v>-67087.460000000021</v>
      </c>
      <c r="S233" s="11">
        <f t="shared" si="26"/>
        <v>334142.51999999973</v>
      </c>
      <c r="T233" s="11">
        <f t="shared" si="27"/>
        <v>22505.900000000016</v>
      </c>
      <c r="U233" s="11">
        <f t="shared" si="28"/>
        <v>0</v>
      </c>
      <c r="V233" s="11">
        <f t="shared" si="29"/>
        <v>2237585.7000000016</v>
      </c>
      <c r="W233" s="11">
        <f>IF('Daily PnL Log'!W208&lt;&gt;"",'Daily PnL Log'!W208,"")</f>
        <v>464223</v>
      </c>
      <c r="X233" s="15">
        <f>IF('Daily PnL Log'!X208&lt;&gt;"",'Daily PnL Log'!X208,"")</f>
        <v>-5.1656919196162193E-2</v>
      </c>
      <c r="Y233" s="11" t="str">
        <f>IF('Daily PnL Log'!Y208&lt;&gt;"",'Daily PnL Log'!Y208,"")</f>
        <v/>
      </c>
      <c r="Z233" s="11" t="str">
        <f>IF('Daily PnL Log'!AA208&lt;&gt;"",'Daily PnL Log'!AA208,"")</f>
        <v/>
      </c>
      <c r="AA233" s="11">
        <f>IF('Daily PnL Log'!AC208&lt;&gt;"",'Daily PnL Log'!AC208,"")</f>
        <v>302205.99</v>
      </c>
    </row>
    <row r="234" spans="1:27" x14ac:dyDescent="0.25">
      <c r="A234" s="47" t="str">
        <f t="shared" si="21"/>
        <v>Sep</v>
      </c>
      <c r="B234" s="14">
        <f>'Daily PnL Log'!B209</f>
        <v>44466</v>
      </c>
      <c r="C234" s="13">
        <f>IF('Daily PnL Log'!C209&lt;&gt;"",'Daily PnL Log'!C209,"")</f>
        <v>3038.1</v>
      </c>
      <c r="D234" s="13">
        <f>IF('Daily PnL Log'!D209&lt;&gt;"",'Daily PnL Log'!D209,"")</f>
        <v>4326.3</v>
      </c>
      <c r="E234" s="13">
        <f>IF('Daily PnL Log'!E209&lt;&gt;"",'Daily PnL Log'!E209,"")</f>
        <v>5976.1</v>
      </c>
      <c r="F234" s="13">
        <f>IF('Daily PnL Log'!F209&lt;&gt;"",'Daily PnL Log'!F209,"")</f>
        <v>-13811.5</v>
      </c>
      <c r="G234" s="13">
        <f>IF('Daily PnL Log'!G209&lt;&gt;"",'Daily PnL Log'!G209,"")</f>
        <v>3336.3</v>
      </c>
      <c r="H234" s="13">
        <f>IF('Daily PnL Log'!H209&lt;&gt;"",'Daily PnL Log'!H209,"")</f>
        <v>-3292.1</v>
      </c>
      <c r="I234" s="13">
        <f>IF('Daily PnL Log'!I209&lt;&gt;"",'Daily PnL Log'!I209,"")</f>
        <v>0</v>
      </c>
      <c r="J234" s="13">
        <f>IF('Daily PnL Log'!J209&lt;&gt;"",'Daily PnL Log'!J209,"")</f>
        <v>-426.79999999999973</v>
      </c>
      <c r="K234" s="13">
        <f>IF('Daily PnL Log'!K209&lt;&gt;"",'Daily PnL Log'!K209,"")</f>
        <v>-86.2</v>
      </c>
      <c r="L234" s="13">
        <f>IF('Daily PnL Log'!L209&lt;&gt;"",'Daily PnL Log'!L209,"")</f>
        <v>-396.5</v>
      </c>
      <c r="M234" s="13">
        <f>IF('Daily PnL Log'!M209&lt;&gt;"",'Daily PnL Log'!M209,"")</f>
        <v>-482.7</v>
      </c>
      <c r="N234" s="13">
        <f>IF('Daily PnL Log'!N209&lt;&gt;"",'Daily PnL Log'!N209,"")</f>
        <v>-909.49999999999977</v>
      </c>
      <c r="O234" s="13">
        <f t="shared" si="22"/>
        <v>2325331.100000001</v>
      </c>
      <c r="P234" s="13">
        <f t="shared" si="23"/>
        <v>52415.800000000039</v>
      </c>
      <c r="Q234" s="13">
        <f t="shared" si="24"/>
        <v>-416381.65999999974</v>
      </c>
      <c r="R234" s="13">
        <f t="shared" si="25"/>
        <v>-80898.960000000021</v>
      </c>
      <c r="S234" s="13">
        <f t="shared" si="26"/>
        <v>337478.81999999972</v>
      </c>
      <c r="T234" s="13">
        <f t="shared" si="27"/>
        <v>19213.800000000017</v>
      </c>
      <c r="U234" s="13">
        <f t="shared" si="28"/>
        <v>0</v>
      </c>
      <c r="V234" s="13">
        <f t="shared" si="29"/>
        <v>2237158.9000000018</v>
      </c>
      <c r="W234" s="13">
        <f>IF('Daily PnL Log'!W209&lt;&gt;"",'Daily PnL Log'!W209,"")</f>
        <v>341795</v>
      </c>
      <c r="X234" s="16">
        <f>IF('Daily PnL Log'!X209&lt;&gt;"",'Daily PnL Log'!X209,"")</f>
        <v>-2.6609517400781164E-3</v>
      </c>
      <c r="Y234" s="13" t="str">
        <f>IF('Daily PnL Log'!Y209&lt;&gt;"",'Daily PnL Log'!Y209,"")</f>
        <v/>
      </c>
      <c r="Z234" s="13" t="str">
        <f>IF('Daily PnL Log'!AA209&lt;&gt;"",'Daily PnL Log'!AA209,"")</f>
        <v/>
      </c>
      <c r="AA234" s="13">
        <f>IF('Daily PnL Log'!AC209&lt;&gt;"",'Daily PnL Log'!AC209,"")</f>
        <v>316079.77</v>
      </c>
    </row>
    <row r="235" spans="1:27" x14ac:dyDescent="0.25">
      <c r="A235" s="48" t="str">
        <f t="shared" si="21"/>
        <v>Sep</v>
      </c>
      <c r="B235" s="2">
        <f>'Daily PnL Log'!B210</f>
        <v>44467</v>
      </c>
      <c r="C235" s="11">
        <f>IF('Daily PnL Log'!C210&lt;&gt;"",'Daily PnL Log'!C210,"")</f>
        <v>-923.9</v>
      </c>
      <c r="D235" s="11">
        <f>IF('Daily PnL Log'!D210&lt;&gt;"",'Daily PnL Log'!D210,"")</f>
        <v>-4288.3</v>
      </c>
      <c r="E235" s="11">
        <f>IF('Daily PnL Log'!E210&lt;&gt;"",'Daily PnL Log'!E210,"")</f>
        <v>12380.3</v>
      </c>
      <c r="F235" s="11">
        <f>IF('Daily PnL Log'!F210&lt;&gt;"",'Daily PnL Log'!F210,"")</f>
        <v>4251.8</v>
      </c>
      <c r="G235" s="11">
        <f>IF('Daily PnL Log'!G210&lt;&gt;"",'Daily PnL Log'!G210,"")</f>
        <v>-7975.3</v>
      </c>
      <c r="H235" s="11">
        <f>IF('Daily PnL Log'!H210&lt;&gt;"",'Daily PnL Log'!H210,"")</f>
        <v>1294.8</v>
      </c>
      <c r="I235" s="11">
        <f>IF('Daily PnL Log'!I210&lt;&gt;"",'Daily PnL Log'!I210,"")</f>
        <v>0</v>
      </c>
      <c r="J235" s="11">
        <f>IF('Daily PnL Log'!J210&lt;&gt;"",'Daily PnL Log'!J210,"")</f>
        <v>4739.3999999999996</v>
      </c>
      <c r="K235" s="11">
        <f>IF('Daily PnL Log'!K210&lt;&gt;"",'Daily PnL Log'!K210,"")</f>
        <v>-54.1</v>
      </c>
      <c r="L235" s="11">
        <f>IF('Daily PnL Log'!L210&lt;&gt;"",'Daily PnL Log'!L210,"")</f>
        <v>-248.86</v>
      </c>
      <c r="M235" s="11">
        <f>IF('Daily PnL Log'!M210&lt;&gt;"",'Daily PnL Log'!M210,"")</f>
        <v>-302.96000000000004</v>
      </c>
      <c r="N235" s="11">
        <f>IF('Daily PnL Log'!N210&lt;&gt;"",'Daily PnL Log'!N210,"")</f>
        <v>4436.4399999999996</v>
      </c>
      <c r="O235" s="11">
        <f t="shared" si="22"/>
        <v>2324407.2000000011</v>
      </c>
      <c r="P235" s="11">
        <f t="shared" si="23"/>
        <v>48127.500000000036</v>
      </c>
      <c r="Q235" s="11">
        <f t="shared" si="24"/>
        <v>-404001.35999999975</v>
      </c>
      <c r="R235" s="11">
        <f t="shared" si="25"/>
        <v>-76647.160000000018</v>
      </c>
      <c r="S235" s="11">
        <f t="shared" si="26"/>
        <v>329503.51999999973</v>
      </c>
      <c r="T235" s="11">
        <f t="shared" si="27"/>
        <v>20508.600000000017</v>
      </c>
      <c r="U235" s="11">
        <f t="shared" si="28"/>
        <v>0</v>
      </c>
      <c r="V235" s="11">
        <f t="shared" si="29"/>
        <v>2241898.3000000017</v>
      </c>
      <c r="W235" s="11">
        <f>IF('Daily PnL Log'!W210&lt;&gt;"",'Daily PnL Log'!W210,"")</f>
        <v>339753</v>
      </c>
      <c r="X235" s="15">
        <f>IF('Daily PnL Log'!X210&lt;&gt;"",'Daily PnL Log'!X210,"")</f>
        <v>1.3057839077211973E-2</v>
      </c>
      <c r="Y235" s="11" t="str">
        <f>IF('Daily PnL Log'!Y210&lt;&gt;"",'Daily PnL Log'!Y210,"")</f>
        <v/>
      </c>
      <c r="Z235" s="11" t="str">
        <f>IF('Daily PnL Log'!AA210&lt;&gt;"",'Daily PnL Log'!AA210,"")</f>
        <v/>
      </c>
      <c r="AA235" s="11">
        <f>IF('Daily PnL Log'!AC210&lt;&gt;"",'Daily PnL Log'!AC210,"")</f>
        <v>322412.06</v>
      </c>
    </row>
    <row r="236" spans="1:27" x14ac:dyDescent="0.25">
      <c r="A236" s="47" t="str">
        <f t="shared" si="21"/>
        <v>Sep</v>
      </c>
      <c r="B236" s="14">
        <f>'Daily PnL Log'!B211</f>
        <v>44468</v>
      </c>
      <c r="C236" s="13">
        <f>IF('Daily PnL Log'!C211&lt;&gt;"",'Daily PnL Log'!C211,"")</f>
        <v>765.7</v>
      </c>
      <c r="D236" s="13">
        <f>IF('Daily PnL Log'!D211&lt;&gt;"",'Daily PnL Log'!D211,"")</f>
        <v>122.1</v>
      </c>
      <c r="E236" s="13">
        <f>IF('Daily PnL Log'!E211&lt;&gt;"",'Daily PnL Log'!E211,"")</f>
        <v>11032.1</v>
      </c>
      <c r="F236" s="13">
        <f>IF('Daily PnL Log'!F211&lt;&gt;"",'Daily PnL Log'!F211,"")</f>
        <v>-4780.8</v>
      </c>
      <c r="G236" s="13">
        <f>IF('Daily PnL Log'!G211&lt;&gt;"",'Daily PnL Log'!G211,"")</f>
        <v>15013.3</v>
      </c>
      <c r="H236" s="13">
        <f>IF('Daily PnL Log'!H211&lt;&gt;"",'Daily PnL Log'!H211,"")</f>
        <v>-339.7</v>
      </c>
      <c r="I236" s="13">
        <f>IF('Daily PnL Log'!I211&lt;&gt;"",'Daily PnL Log'!I211,"")</f>
        <v>0</v>
      </c>
      <c r="J236" s="13">
        <f>IF('Daily PnL Log'!J211&lt;&gt;"",'Daily PnL Log'!J211,"")</f>
        <v>21812.699999999997</v>
      </c>
      <c r="K236" s="13">
        <f>IF('Daily PnL Log'!K211&lt;&gt;"",'Daily PnL Log'!K211,"")</f>
        <v>-105.4</v>
      </c>
      <c r="L236" s="13">
        <f>IF('Daily PnL Log'!L211&lt;&gt;"",'Daily PnL Log'!L211,"")</f>
        <v>-484.84</v>
      </c>
      <c r="M236" s="13">
        <f>IF('Daily PnL Log'!M211&lt;&gt;"",'Daily PnL Log'!M211,"")</f>
        <v>-590.24</v>
      </c>
      <c r="N236" s="13">
        <f>IF('Daily PnL Log'!N211&lt;&gt;"",'Daily PnL Log'!N211,"")</f>
        <v>21222.459999999995</v>
      </c>
      <c r="O236" s="13">
        <f t="shared" si="22"/>
        <v>2325172.9000000013</v>
      </c>
      <c r="P236" s="13">
        <f t="shared" si="23"/>
        <v>48249.600000000035</v>
      </c>
      <c r="Q236" s="13">
        <f t="shared" si="24"/>
        <v>-392969.25999999978</v>
      </c>
      <c r="R236" s="13">
        <f t="shared" si="25"/>
        <v>-81427.960000000021</v>
      </c>
      <c r="S236" s="13">
        <f t="shared" si="26"/>
        <v>344516.81999999972</v>
      </c>
      <c r="T236" s="13">
        <f t="shared" si="27"/>
        <v>20168.900000000016</v>
      </c>
      <c r="U236" s="13">
        <f t="shared" si="28"/>
        <v>0</v>
      </c>
      <c r="V236" s="13">
        <f t="shared" si="29"/>
        <v>2263711.0000000019</v>
      </c>
      <c r="W236" s="13">
        <f>IF('Daily PnL Log'!W211&lt;&gt;"",'Daily PnL Log'!W211,"")</f>
        <v>380587</v>
      </c>
      <c r="X236" s="16">
        <f>IF('Daily PnL Log'!X211&lt;&gt;"",'Daily PnL Log'!X211,"")</f>
        <v>5.5762440650889269E-2</v>
      </c>
      <c r="Y236" s="13">
        <f>IF('Daily PnL Log'!Y211&lt;&gt;"",'Daily PnL Log'!Y211,"")</f>
        <v>-4485</v>
      </c>
      <c r="Z236" s="13" t="str">
        <f>IF('Daily PnL Log'!AA211&lt;&gt;"",'Daily PnL Log'!AA211,"")</f>
        <v/>
      </c>
      <c r="AA236" s="13">
        <f>IF('Daily PnL Log'!AC211&lt;&gt;"",'Daily PnL Log'!AC211,"")</f>
        <v>316695.07</v>
      </c>
    </row>
    <row r="237" spans="1:27" x14ac:dyDescent="0.25">
      <c r="A237" s="48" t="str">
        <f t="shared" si="21"/>
        <v>Sep</v>
      </c>
      <c r="B237" s="2">
        <f>'Daily PnL Log'!B212</f>
        <v>44469</v>
      </c>
      <c r="C237" s="11">
        <f>IF('Daily PnL Log'!C212&lt;&gt;"",'Daily PnL Log'!C212,"")</f>
        <v>-2282.3000000000002</v>
      </c>
      <c r="D237" s="11">
        <f>IF('Daily PnL Log'!D212&lt;&gt;"",'Daily PnL Log'!D212,"")</f>
        <v>25640.3</v>
      </c>
      <c r="E237" s="11">
        <f>IF('Daily PnL Log'!E212&lt;&gt;"",'Daily PnL Log'!E212,"")</f>
        <v>2509</v>
      </c>
      <c r="F237" s="11">
        <f>IF('Daily PnL Log'!F212&lt;&gt;"",'Daily PnL Log'!F212,"")</f>
        <v>-5089.3</v>
      </c>
      <c r="G237" s="11">
        <f>IF('Daily PnL Log'!G212&lt;&gt;"",'Daily PnL Log'!G212,"")</f>
        <v>3832.8</v>
      </c>
      <c r="H237" s="11">
        <f>IF('Daily PnL Log'!H212&lt;&gt;"",'Daily PnL Log'!H212,"")</f>
        <v>-6707.3</v>
      </c>
      <c r="I237" s="11">
        <f>IF('Daily PnL Log'!I212&lt;&gt;"",'Daily PnL Log'!I212,"")</f>
        <v>0</v>
      </c>
      <c r="J237" s="11">
        <f>IF('Daily PnL Log'!J212&lt;&gt;"",'Daily PnL Log'!J212,"")</f>
        <v>17903.2</v>
      </c>
      <c r="K237" s="11">
        <f>IF('Daily PnL Log'!K212&lt;&gt;"",'Daily PnL Log'!K212,"")</f>
        <v>-160</v>
      </c>
      <c r="L237" s="11">
        <f>IF('Daily PnL Log'!L212&lt;&gt;"",'Daily PnL Log'!L212,"")</f>
        <v>-736</v>
      </c>
      <c r="M237" s="11">
        <f>IF('Daily PnL Log'!M212&lt;&gt;"",'Daily PnL Log'!M212,"")</f>
        <v>-896</v>
      </c>
      <c r="N237" s="11">
        <f>IF('Daily PnL Log'!N212&lt;&gt;"",'Daily PnL Log'!N212,"")</f>
        <v>17007.2</v>
      </c>
      <c r="O237" s="11">
        <f t="shared" si="22"/>
        <v>2322890.6000000015</v>
      </c>
      <c r="P237" s="11">
        <f t="shared" si="23"/>
        <v>73889.900000000038</v>
      </c>
      <c r="Q237" s="11">
        <f t="shared" si="24"/>
        <v>-390460.25999999978</v>
      </c>
      <c r="R237" s="11">
        <f t="shared" si="25"/>
        <v>-86517.260000000024</v>
      </c>
      <c r="S237" s="11">
        <f t="shared" si="26"/>
        <v>348349.6199999997</v>
      </c>
      <c r="T237" s="11">
        <f t="shared" si="27"/>
        <v>13461.600000000017</v>
      </c>
      <c r="U237" s="11">
        <f t="shared" si="28"/>
        <v>0</v>
      </c>
      <c r="V237" s="11">
        <f t="shared" si="29"/>
        <v>2281614.200000002</v>
      </c>
      <c r="W237" s="11">
        <f>IF('Daily PnL Log'!W212&lt;&gt;"",'Daily PnL Log'!W212,"")</f>
        <v>613434</v>
      </c>
      <c r="X237" s="15">
        <f>IF('Daily PnL Log'!X212&lt;&gt;"",'Daily PnL Log'!X212,"")</f>
        <v>2.7724579987415111E-2</v>
      </c>
      <c r="Y237" s="11">
        <f>IF('Daily PnL Log'!Y212&lt;&gt;"",'Daily PnL Log'!Y212,"")</f>
        <v>-578.15</v>
      </c>
      <c r="Z237" s="11" t="str">
        <f>IF('Daily PnL Log'!AA212&lt;&gt;"",'Daily PnL Log'!AA212,"")</f>
        <v/>
      </c>
      <c r="AA237" s="11">
        <f>IF('Daily PnL Log'!AC212&lt;&gt;"",'Daily PnL Log'!AC212,"")</f>
        <v>317719.32</v>
      </c>
    </row>
    <row r="238" spans="1:27" x14ac:dyDescent="0.25">
      <c r="A238" s="47" t="str">
        <f t="shared" si="21"/>
        <v>Oct</v>
      </c>
      <c r="B238" s="14">
        <f>'Daily PnL Log'!B213</f>
        <v>44470</v>
      </c>
      <c r="C238" s="13">
        <f>IF('Daily PnL Log'!C213&lt;&gt;"",'Daily PnL Log'!C213,"")</f>
        <v>1383</v>
      </c>
      <c r="D238" s="13">
        <f>IF('Daily PnL Log'!D213&lt;&gt;"",'Daily PnL Log'!D213,"")</f>
        <v>-11520.9</v>
      </c>
      <c r="E238" s="13">
        <f>IF('Daily PnL Log'!E213&lt;&gt;"",'Daily PnL Log'!E213,"")</f>
        <v>7474.3</v>
      </c>
      <c r="F238" s="13">
        <f>IF('Daily PnL Log'!F213&lt;&gt;"",'Daily PnL Log'!F213,"")</f>
        <v>3242.9</v>
      </c>
      <c r="G238" s="13">
        <f>IF('Daily PnL Log'!G213&lt;&gt;"",'Daily PnL Log'!G213,"")</f>
        <v>10839.1</v>
      </c>
      <c r="H238" s="13">
        <f>IF('Daily PnL Log'!H213&lt;&gt;"",'Daily PnL Log'!H213,"")</f>
        <v>7208.6</v>
      </c>
      <c r="I238" s="13">
        <f>IF('Daily PnL Log'!I213&lt;&gt;"",'Daily PnL Log'!I213,"")</f>
        <v>0</v>
      </c>
      <c r="J238" s="13">
        <f>IF('Daily PnL Log'!J213&lt;&gt;"",'Daily PnL Log'!J213,"")</f>
        <v>18627</v>
      </c>
      <c r="K238" s="13">
        <f>IF('Daily PnL Log'!K213&lt;&gt;"",'Daily PnL Log'!K213,"")</f>
        <v>-55.3</v>
      </c>
      <c r="L238" s="13">
        <f>IF('Daily PnL Log'!L213&lt;&gt;"",'Daily PnL Log'!L213,"")</f>
        <v>-254.38</v>
      </c>
      <c r="M238" s="13">
        <f>IF('Daily PnL Log'!M213&lt;&gt;"",'Daily PnL Log'!M213,"")</f>
        <v>-309.68</v>
      </c>
      <c r="N238" s="13">
        <f>IF('Daily PnL Log'!N213&lt;&gt;"",'Daily PnL Log'!N213,"")</f>
        <v>18317.32</v>
      </c>
      <c r="O238" s="13">
        <f t="shared" si="22"/>
        <v>2324273.6000000015</v>
      </c>
      <c r="P238" s="13">
        <f t="shared" si="23"/>
        <v>62369.000000000036</v>
      </c>
      <c r="Q238" s="13">
        <f t="shared" si="24"/>
        <v>-382985.95999999979</v>
      </c>
      <c r="R238" s="13">
        <f t="shared" si="25"/>
        <v>-83274.36000000003</v>
      </c>
      <c r="S238" s="13">
        <f t="shared" si="26"/>
        <v>359188.71999999968</v>
      </c>
      <c r="T238" s="13">
        <f t="shared" si="27"/>
        <v>20670.200000000019</v>
      </c>
      <c r="U238" s="13">
        <f t="shared" si="28"/>
        <v>0</v>
      </c>
      <c r="V238" s="13">
        <f t="shared" si="29"/>
        <v>2300241.200000002</v>
      </c>
      <c r="W238" s="13">
        <f>IF('Daily PnL Log'!W213&lt;&gt;"",'Daily PnL Log'!W213,"")</f>
        <v>638814</v>
      </c>
      <c r="X238" s="16">
        <f>IF('Daily PnL Log'!X213&lt;&gt;"",'Daily PnL Log'!X213,"")</f>
        <v>2.8673948911576767E-2</v>
      </c>
      <c r="Y238" s="13">
        <f>IF('Daily PnL Log'!Y213&lt;&gt;"",'Daily PnL Log'!Y213,"")</f>
        <v>-2255</v>
      </c>
      <c r="Z238" s="13">
        <f>IF('Daily PnL Log'!AA213&lt;&gt;"",'Daily PnL Log'!AA213,"")</f>
        <v>-200000</v>
      </c>
      <c r="AA238" s="13">
        <f>IF('Daily PnL Log'!AC213&lt;&gt;"",'Daily PnL Log'!AC213,"")</f>
        <v>99841.39</v>
      </c>
    </row>
    <row r="239" spans="1:27" ht="15.75" thickBot="1" x14ac:dyDescent="0.3">
      <c r="A239" s="48" t="str">
        <f t="shared" si="21"/>
        <v>Oct</v>
      </c>
      <c r="B239" s="2">
        <f>'Daily PnL Log'!B214</f>
        <v>44473</v>
      </c>
      <c r="C239" s="11">
        <f>IF('Daily PnL Log'!C214&lt;&gt;"",'Daily PnL Log'!C214,"")</f>
        <v>-7642.5</v>
      </c>
      <c r="D239" s="11">
        <f>IF('Daily PnL Log'!D214&lt;&gt;"",'Daily PnL Log'!D214,"")</f>
        <v>-15127.7</v>
      </c>
      <c r="E239" s="11">
        <f>IF('Daily PnL Log'!E214&lt;&gt;"",'Daily PnL Log'!E214,"")</f>
        <v>9477.2000000000007</v>
      </c>
      <c r="F239" s="11">
        <f>IF('Daily PnL Log'!F214&lt;&gt;"",'Daily PnL Log'!F214,"")</f>
        <v>29259.7</v>
      </c>
      <c r="G239" s="11">
        <f>IF('Daily PnL Log'!G214&lt;&gt;"",'Daily PnL Log'!G214,"")</f>
        <v>24470.9</v>
      </c>
      <c r="H239" s="11">
        <f>IF('Daily PnL Log'!H214&lt;&gt;"",'Daily PnL Log'!H214,"")</f>
        <v>-413.7</v>
      </c>
      <c r="I239" s="11">
        <f>IF('Daily PnL Log'!I214&lt;&gt;"",'Daily PnL Log'!I214,"")</f>
        <v>0</v>
      </c>
      <c r="J239" s="11">
        <f>IF('Daily PnL Log'!J214&lt;&gt;"",'Daily PnL Log'!J214,"")</f>
        <v>40023.900000000009</v>
      </c>
      <c r="K239" s="11">
        <f>IF('Daily PnL Log'!K214&lt;&gt;"",'Daily PnL Log'!K214,"")</f>
        <v>-147.15</v>
      </c>
      <c r="L239" s="11">
        <f>IF('Daily PnL Log'!L214&lt;&gt;"",'Daily PnL Log'!L214,"")</f>
        <v>-676.89</v>
      </c>
      <c r="M239" s="11">
        <f>IF('Daily PnL Log'!M214&lt;&gt;"",'Daily PnL Log'!M214,"")</f>
        <v>-824.04</v>
      </c>
      <c r="N239" s="11">
        <f>IF('Daily PnL Log'!N214&lt;&gt;"",'Daily PnL Log'!N214,"")</f>
        <v>39199.860000000008</v>
      </c>
      <c r="O239" s="11">
        <f t="shared" si="22"/>
        <v>2316631.1000000015</v>
      </c>
      <c r="P239" s="11">
        <f t="shared" si="23"/>
        <v>47241.300000000032</v>
      </c>
      <c r="Q239" s="11">
        <f t="shared" si="24"/>
        <v>-373508.75999999978</v>
      </c>
      <c r="R239" s="11">
        <f t="shared" si="25"/>
        <v>-54014.660000000033</v>
      </c>
      <c r="S239" s="11">
        <f t="shared" si="26"/>
        <v>383659.6199999997</v>
      </c>
      <c r="T239" s="11">
        <f t="shared" si="27"/>
        <v>20256.500000000018</v>
      </c>
      <c r="U239" s="11">
        <f t="shared" si="28"/>
        <v>0</v>
      </c>
      <c r="V239" s="11">
        <f t="shared" si="29"/>
        <v>2340265.100000002</v>
      </c>
      <c r="W239" s="11">
        <f>IF('Daily PnL Log'!W214&lt;&gt;"",'Daily PnL Log'!W214,"")</f>
        <v>711374</v>
      </c>
      <c r="X239" s="52">
        <f>IF('Daily PnL Log'!X214&lt;&gt;"",'Daily PnL Log'!X214,"")</f>
        <v>5.5104431705403918E-2</v>
      </c>
      <c r="Y239" s="11" t="str">
        <f>IF('Daily PnL Log'!Y214&lt;&gt;"",'Daily PnL Log'!Y214,"")</f>
        <v/>
      </c>
      <c r="Z239" s="11" t="str">
        <f>IF('Daily PnL Log'!AA214&lt;&gt;"",'Daily PnL Log'!AA214,"")</f>
        <v/>
      </c>
      <c r="AA239" s="11">
        <f>IF('Daily PnL Log'!AC214&lt;&gt;"",'Daily PnL Log'!AC214,"")</f>
        <v>125786.85</v>
      </c>
    </row>
    <row r="240" spans="1:27" x14ac:dyDescent="0.25">
      <c r="A240" s="47" t="str">
        <f t="shared" si="21"/>
        <v>Oct</v>
      </c>
      <c r="B240" s="14">
        <f>'Daily PnL Log'!B215</f>
        <v>44474</v>
      </c>
      <c r="C240" s="13">
        <f>IF('Daily PnL Log'!C215&lt;&gt;"",'Daily PnL Log'!C215,"")</f>
        <v>630.29999999999995</v>
      </c>
      <c r="D240" s="13">
        <f>IF('Daily PnL Log'!D215&lt;&gt;"",'Daily PnL Log'!D215,"")</f>
        <v>25825.7</v>
      </c>
      <c r="E240" s="13">
        <f>IF('Daily PnL Log'!E215&lt;&gt;"",'Daily PnL Log'!E215,"")</f>
        <v>-16933.400000000001</v>
      </c>
      <c r="F240" s="13">
        <f>IF('Daily PnL Log'!F215&lt;&gt;"",'Daily PnL Log'!F215,"")</f>
        <v>1678.5</v>
      </c>
      <c r="G240" s="13">
        <f>IF('Daily PnL Log'!G215&lt;&gt;"",'Daily PnL Log'!G215,"")</f>
        <v>30955.3</v>
      </c>
      <c r="H240" s="13">
        <f>IF('Daily PnL Log'!H215&lt;&gt;"",'Daily PnL Log'!H215,"")</f>
        <v>1544</v>
      </c>
      <c r="I240" s="13">
        <f>IF('Daily PnL Log'!I215&lt;&gt;"",'Daily PnL Log'!I215,"")</f>
        <v>0</v>
      </c>
      <c r="J240" s="13">
        <f>IF('Daily PnL Log'!J215&lt;&gt;"",'Daily PnL Log'!J215,"")</f>
        <v>43700.399999999994</v>
      </c>
      <c r="K240" s="13">
        <f>IF('Daily PnL Log'!K215&lt;&gt;"",'Daily PnL Log'!K215,"")</f>
        <v>-147.35</v>
      </c>
      <c r="L240" s="13">
        <f>IF('Daily PnL Log'!L215&lt;&gt;"",'Daily PnL Log'!L215,"")</f>
        <v>-677.81</v>
      </c>
      <c r="M240" s="13">
        <f>IF('Daily PnL Log'!M215&lt;&gt;"",'Daily PnL Log'!M215,"")</f>
        <v>-825.16</v>
      </c>
      <c r="N240" s="13">
        <f>IF('Daily PnL Log'!N215&lt;&gt;"",'Daily PnL Log'!N215,"")</f>
        <v>42875.239999999991</v>
      </c>
      <c r="O240" s="13">
        <f t="shared" si="22"/>
        <v>2317261.4000000013</v>
      </c>
      <c r="P240" s="13">
        <f t="shared" si="23"/>
        <v>73067.000000000029</v>
      </c>
      <c r="Q240" s="13">
        <f t="shared" si="24"/>
        <v>-390442.1599999998</v>
      </c>
      <c r="R240" s="13">
        <f t="shared" si="25"/>
        <v>-52336.160000000033</v>
      </c>
      <c r="S240" s="13">
        <f t="shared" si="26"/>
        <v>414614.91999999969</v>
      </c>
      <c r="T240" s="13">
        <f t="shared" si="27"/>
        <v>21800.500000000018</v>
      </c>
      <c r="U240" s="13">
        <f t="shared" si="28"/>
        <v>0</v>
      </c>
      <c r="V240" s="13">
        <f t="shared" si="29"/>
        <v>2383965.5000000019</v>
      </c>
      <c r="W240" s="13">
        <f>IF('Daily PnL Log'!W215&lt;&gt;"",'Daily PnL Log'!W215,"")</f>
        <v>578812</v>
      </c>
      <c r="X240" s="15">
        <f>IF('Daily PnL Log'!X215&lt;&gt;"",'Daily PnL Log'!X215,"")</f>
        <v>7.4074552704505067E-2</v>
      </c>
      <c r="Y240" s="13" t="str">
        <f>IF('Daily PnL Log'!Y215&lt;&gt;"",'Daily PnL Log'!Y215,"")</f>
        <v/>
      </c>
      <c r="Z240" s="13" t="str">
        <f>IF('Daily PnL Log'!AA215&lt;&gt;"",'Daily PnL Log'!AA215,"")</f>
        <v/>
      </c>
      <c r="AA240" s="13">
        <f>IF('Daily PnL Log'!AC215&lt;&gt;"",'Daily PnL Log'!AC215,"")</f>
        <v>183826.44</v>
      </c>
    </row>
    <row r="241" spans="1:27" x14ac:dyDescent="0.25">
      <c r="A241" s="48" t="str">
        <f t="shared" si="21"/>
        <v>Oct</v>
      </c>
      <c r="B241" s="2">
        <f>'Daily PnL Log'!B216</f>
        <v>44475</v>
      </c>
      <c r="C241" s="11">
        <f>IF('Daily PnL Log'!C216&lt;&gt;"",'Daily PnL Log'!C216,"")</f>
        <v>1861</v>
      </c>
      <c r="D241" s="11">
        <f>IF('Daily PnL Log'!D216&lt;&gt;"",'Daily PnL Log'!D216,"")</f>
        <v>-616.79999999999995</v>
      </c>
      <c r="E241" s="11">
        <f>IF('Daily PnL Log'!E216&lt;&gt;"",'Daily PnL Log'!E216,"")</f>
        <v>2575.6999999999998</v>
      </c>
      <c r="F241" s="11">
        <f>IF('Daily PnL Log'!F216&lt;&gt;"",'Daily PnL Log'!F216,"")</f>
        <v>3860.2</v>
      </c>
      <c r="G241" s="11">
        <f>IF('Daily PnL Log'!G216&lt;&gt;"",'Daily PnL Log'!G216,"")</f>
        <v>-6016.7</v>
      </c>
      <c r="H241" s="11">
        <f>IF('Daily PnL Log'!H216&lt;&gt;"",'Daily PnL Log'!H216,"")</f>
        <v>365.7</v>
      </c>
      <c r="I241" s="11">
        <f>IF('Daily PnL Log'!I216&lt;&gt;"",'Daily PnL Log'!I216,"")</f>
        <v>0</v>
      </c>
      <c r="J241" s="11">
        <f>IF('Daily PnL Log'!J216&lt;&gt;"",'Daily PnL Log'!J216,"")</f>
        <v>2029.0999999999997</v>
      </c>
      <c r="K241" s="11">
        <f>IF('Daily PnL Log'!K216&lt;&gt;"",'Daily PnL Log'!K216,"")</f>
        <v>-115.55</v>
      </c>
      <c r="L241" s="11">
        <f>IF('Daily PnL Log'!L216&lt;&gt;"",'Daily PnL Log'!L216,"")</f>
        <v>-531.53</v>
      </c>
      <c r="M241" s="11">
        <f>IF('Daily PnL Log'!M216&lt;&gt;"",'Daily PnL Log'!M216,"")</f>
        <v>-647.07999999999993</v>
      </c>
      <c r="N241" s="11">
        <f>IF('Daily PnL Log'!N216&lt;&gt;"",'Daily PnL Log'!N216,"")</f>
        <v>1382.0199999999998</v>
      </c>
      <c r="O241" s="11">
        <f t="shared" si="22"/>
        <v>2319122.4000000013</v>
      </c>
      <c r="P241" s="11">
        <f t="shared" si="23"/>
        <v>72450.200000000026</v>
      </c>
      <c r="Q241" s="11">
        <f t="shared" si="24"/>
        <v>-387866.45999999979</v>
      </c>
      <c r="R241" s="11">
        <f t="shared" si="25"/>
        <v>-48475.960000000036</v>
      </c>
      <c r="S241" s="11">
        <f t="shared" si="26"/>
        <v>408598.21999999968</v>
      </c>
      <c r="T241" s="11">
        <f t="shared" si="27"/>
        <v>22166.200000000019</v>
      </c>
      <c r="U241" s="11">
        <f t="shared" si="28"/>
        <v>0</v>
      </c>
      <c r="V241" s="11">
        <f t="shared" si="29"/>
        <v>2385994.600000002</v>
      </c>
      <c r="W241" s="11">
        <f>IF('Daily PnL Log'!W216&lt;&gt;"",'Daily PnL Log'!W216,"")</f>
        <v>500598</v>
      </c>
      <c r="X241" s="16">
        <f>IF('Daily PnL Log'!X216&lt;&gt;"",'Daily PnL Log'!X216,"")</f>
        <v>2.7607381571640313E-3</v>
      </c>
      <c r="Y241" s="11" t="str">
        <f>IF('Daily PnL Log'!Y216&lt;&gt;"",'Daily PnL Log'!Y216,"")</f>
        <v/>
      </c>
      <c r="Z241" s="11" t="str">
        <f>IF('Daily PnL Log'!AA216&lt;&gt;"",'Daily PnL Log'!AA216,"")</f>
        <v/>
      </c>
      <c r="AA241" s="11">
        <f>IF('Daily PnL Log'!AC216&lt;&gt;"",'Daily PnL Log'!AC216,"")</f>
        <v>164692.85999999999</v>
      </c>
    </row>
    <row r="242" spans="1:27" x14ac:dyDescent="0.25">
      <c r="A242" s="47" t="str">
        <f t="shared" si="21"/>
        <v>Oct</v>
      </c>
      <c r="B242" s="14">
        <f>'Daily PnL Log'!B217</f>
        <v>44476</v>
      </c>
      <c r="C242" s="13">
        <f>IF('Daily PnL Log'!C217&lt;&gt;"",'Daily PnL Log'!C217,"")</f>
        <v>3170.4</v>
      </c>
      <c r="D242" s="13">
        <f>IF('Daily PnL Log'!D217&lt;&gt;"",'Daily PnL Log'!D217,"")</f>
        <v>4252.1000000000004</v>
      </c>
      <c r="E242" s="13">
        <f>IF('Daily PnL Log'!E217&lt;&gt;"",'Daily PnL Log'!E217,"")</f>
        <v>-5394.5</v>
      </c>
      <c r="F242" s="13">
        <f>IF('Daily PnL Log'!F217&lt;&gt;"",'Daily PnL Log'!F217,"")</f>
        <v>156.1</v>
      </c>
      <c r="G242" s="13">
        <f>IF('Daily PnL Log'!G217&lt;&gt;"",'Daily PnL Log'!G217,"")</f>
        <v>15964.2</v>
      </c>
      <c r="H242" s="13">
        <f>IF('Daily PnL Log'!H217&lt;&gt;"",'Daily PnL Log'!H217,"")</f>
        <v>-938.7</v>
      </c>
      <c r="I242" s="13">
        <f>IF('Daily PnL Log'!I217&lt;&gt;"",'Daily PnL Log'!I217,"")</f>
        <v>0</v>
      </c>
      <c r="J242" s="13">
        <f>IF('Daily PnL Log'!J217&lt;&gt;"",'Daily PnL Log'!J217,"")</f>
        <v>17209.599999999999</v>
      </c>
      <c r="K242" s="13">
        <f>IF('Daily PnL Log'!K217&lt;&gt;"",'Daily PnL Log'!K217,"")</f>
        <v>-139.25</v>
      </c>
      <c r="L242" s="13">
        <f>IF('Daily PnL Log'!L217&lt;&gt;"",'Daily PnL Log'!L217,"")</f>
        <v>-640.54999999999995</v>
      </c>
      <c r="M242" s="13">
        <f>IF('Daily PnL Log'!M217&lt;&gt;"",'Daily PnL Log'!M217,"")</f>
        <v>-779.8</v>
      </c>
      <c r="N242" s="13">
        <f>IF('Daily PnL Log'!N217&lt;&gt;"",'Daily PnL Log'!N217,"")</f>
        <v>16429.8</v>
      </c>
      <c r="O242" s="13">
        <f t="shared" si="22"/>
        <v>2322292.8000000012</v>
      </c>
      <c r="P242" s="13">
        <f t="shared" si="23"/>
        <v>76702.300000000032</v>
      </c>
      <c r="Q242" s="13">
        <f t="shared" si="24"/>
        <v>-393260.95999999979</v>
      </c>
      <c r="R242" s="13">
        <f t="shared" si="25"/>
        <v>-48319.860000000037</v>
      </c>
      <c r="S242" s="13">
        <f t="shared" si="26"/>
        <v>424562.41999999969</v>
      </c>
      <c r="T242" s="13">
        <f t="shared" si="27"/>
        <v>21227.500000000018</v>
      </c>
      <c r="U242" s="13">
        <f t="shared" si="28"/>
        <v>0</v>
      </c>
      <c r="V242" s="13">
        <f t="shared" si="29"/>
        <v>2403204.200000002</v>
      </c>
      <c r="W242" s="13">
        <f>IF('Daily PnL Log'!W217&lt;&gt;"",'Daily PnL Log'!W217,"")</f>
        <v>621409</v>
      </c>
      <c r="X242" s="15">
        <f>IF('Daily PnL Log'!X217&lt;&gt;"",'Daily PnL Log'!X217,"")</f>
        <v>2.643959131586443E-2</v>
      </c>
      <c r="Y242" s="13" t="str">
        <f>IF('Daily PnL Log'!Y217&lt;&gt;"",'Daily PnL Log'!Y217,"")</f>
        <v/>
      </c>
      <c r="Z242" s="13" t="str">
        <f>IF('Daily PnL Log'!AA217&lt;&gt;"",'Daily PnL Log'!AA217,"")</f>
        <v/>
      </c>
      <c r="AA242" s="13">
        <f>IF('Daily PnL Log'!AC217&lt;&gt;"",'Daily PnL Log'!AC217,"")</f>
        <v>205723.56</v>
      </c>
    </row>
    <row r="243" spans="1:27" x14ac:dyDescent="0.25">
      <c r="A243" s="48" t="str">
        <f t="shared" ref="A243:A301" si="30">TEXT(B243,"mmm")</f>
        <v>Oct</v>
      </c>
      <c r="B243" s="2">
        <f>'Daily PnL Log'!B218</f>
        <v>44477</v>
      </c>
      <c r="C243" s="11">
        <f>IF('Daily PnL Log'!C218&lt;&gt;"",'Daily PnL Log'!C218,"")</f>
        <v>-4441.3</v>
      </c>
      <c r="D243" s="11">
        <f>IF('Daily PnL Log'!D218&lt;&gt;"",'Daily PnL Log'!D218,"")</f>
        <v>-5438.9</v>
      </c>
      <c r="E243" s="11">
        <f>IF('Daily PnL Log'!E218&lt;&gt;"",'Daily PnL Log'!E218,"")</f>
        <v>-3384.4</v>
      </c>
      <c r="F243" s="11">
        <f>IF('Daily PnL Log'!F218&lt;&gt;"",'Daily PnL Log'!F218,"")</f>
        <v>-9840.5</v>
      </c>
      <c r="G243" s="11">
        <f>IF('Daily PnL Log'!G218&lt;&gt;"",'Daily PnL Log'!G218,"")</f>
        <v>9726.7999999999993</v>
      </c>
      <c r="H243" s="11">
        <f>IF('Daily PnL Log'!H218&lt;&gt;"",'Daily PnL Log'!H218,"")</f>
        <v>-5584.9</v>
      </c>
      <c r="I243" s="11">
        <f>IF('Daily PnL Log'!I218&lt;&gt;"",'Daily PnL Log'!I218,"")</f>
        <v>0</v>
      </c>
      <c r="J243" s="11">
        <f>IF('Daily PnL Log'!J218&lt;&gt;"",'Daily PnL Log'!J218,"")</f>
        <v>-18963.199999999997</v>
      </c>
      <c r="K243" s="11">
        <f>IF('Daily PnL Log'!K218&lt;&gt;"",'Daily PnL Log'!K218,"")</f>
        <v>-67.099999999999994</v>
      </c>
      <c r="L243" s="11">
        <f>IF('Daily PnL Log'!L218&lt;&gt;"",'Daily PnL Log'!L218,"")</f>
        <v>-308.66000000000003</v>
      </c>
      <c r="M243" s="11">
        <f>IF('Daily PnL Log'!M218&lt;&gt;"",'Daily PnL Log'!M218,"")</f>
        <v>-375.76</v>
      </c>
      <c r="N243" s="11">
        <f>IF('Daily PnL Log'!N218&lt;&gt;"",'Daily PnL Log'!N218,"")</f>
        <v>-19338.959999999995</v>
      </c>
      <c r="O243" s="11">
        <f t="shared" si="22"/>
        <v>2317851.5000000014</v>
      </c>
      <c r="P243" s="11">
        <f t="shared" si="23"/>
        <v>71263.400000000038</v>
      </c>
      <c r="Q243" s="11">
        <f t="shared" si="24"/>
        <v>-396645.35999999981</v>
      </c>
      <c r="R243" s="11">
        <f t="shared" si="25"/>
        <v>-58160.360000000037</v>
      </c>
      <c r="S243" s="11">
        <f t="shared" si="26"/>
        <v>434289.21999999968</v>
      </c>
      <c r="T243" s="11">
        <f t="shared" si="27"/>
        <v>15642.600000000019</v>
      </c>
      <c r="U243" s="11">
        <f t="shared" si="28"/>
        <v>0</v>
      </c>
      <c r="V243" s="11">
        <f t="shared" si="29"/>
        <v>2384241.0000000019</v>
      </c>
      <c r="W243" s="11">
        <f>IF('Daily PnL Log'!W218&lt;&gt;"",'Daily PnL Log'!W218,"")</f>
        <v>697947</v>
      </c>
      <c r="X243" s="16">
        <f>IF('Daily PnL Log'!X218&lt;&gt;"",'Daily PnL Log'!X218,"")</f>
        <v>-2.7708350347519218E-2</v>
      </c>
      <c r="Y243" s="11">
        <f>IF('Daily PnL Log'!Y218&lt;&gt;"",'Daily PnL Log'!Y218,"")</f>
        <v>-125</v>
      </c>
      <c r="Z243" s="11" t="str">
        <f>IF('Daily PnL Log'!AA218&lt;&gt;"",'Daily PnL Log'!AA218,"")</f>
        <v/>
      </c>
      <c r="AA243" s="11">
        <f>IF('Daily PnL Log'!AC218&lt;&gt;"",'Daily PnL Log'!AC218,"")</f>
        <v>164453.54999999999</v>
      </c>
    </row>
    <row r="244" spans="1:27" x14ac:dyDescent="0.25">
      <c r="A244" s="47" t="str">
        <f t="shared" si="30"/>
        <v>Oct</v>
      </c>
      <c r="B244" s="14">
        <f>'Daily PnL Log'!B219</f>
        <v>44480</v>
      </c>
      <c r="C244" s="13">
        <f>IF('Daily PnL Log'!C219&lt;&gt;"",'Daily PnL Log'!C219,"")</f>
        <v>-14164.4</v>
      </c>
      <c r="D244" s="13">
        <f>IF('Daily PnL Log'!D219&lt;&gt;"",'Daily PnL Log'!D219,"")</f>
        <v>-10778.7</v>
      </c>
      <c r="E244" s="13">
        <f>IF('Daily PnL Log'!E219&lt;&gt;"",'Daily PnL Log'!E219,"")</f>
        <v>5040.8</v>
      </c>
      <c r="F244" s="13">
        <f>IF('Daily PnL Log'!F219&lt;&gt;"",'Daily PnL Log'!F219,"")</f>
        <v>-3720.5</v>
      </c>
      <c r="G244" s="13">
        <f>IF('Daily PnL Log'!G219&lt;&gt;"",'Daily PnL Log'!G219,"")</f>
        <v>9268.2999999999993</v>
      </c>
      <c r="H244" s="13">
        <f>IF('Daily PnL Log'!H219&lt;&gt;"",'Daily PnL Log'!H219,"")</f>
        <v>-2953</v>
      </c>
      <c r="I244" s="13">
        <f>IF('Daily PnL Log'!I219&lt;&gt;"",'Daily PnL Log'!I219,"")</f>
        <v>0</v>
      </c>
      <c r="J244" s="13">
        <f>IF('Daily PnL Log'!J219&lt;&gt;"",'Daily PnL Log'!J219,"")</f>
        <v>-17307.5</v>
      </c>
      <c r="K244" s="13">
        <f>IF('Daily PnL Log'!K219&lt;&gt;"",'Daily PnL Log'!K219,"")</f>
        <v>-101.9</v>
      </c>
      <c r="L244" s="13">
        <f>IF('Daily PnL Log'!L219&lt;&gt;"",'Daily PnL Log'!L219,"")</f>
        <v>-468.74</v>
      </c>
      <c r="M244" s="13">
        <f>IF('Daily PnL Log'!M219&lt;&gt;"",'Daily PnL Log'!M219,"")</f>
        <v>-570.64</v>
      </c>
      <c r="N244" s="13">
        <f>IF('Daily PnL Log'!N219&lt;&gt;"",'Daily PnL Log'!N219,"")</f>
        <v>-17878.14</v>
      </c>
      <c r="O244" s="13">
        <f t="shared" si="22"/>
        <v>2303687.1000000015</v>
      </c>
      <c r="P244" s="13">
        <f t="shared" si="23"/>
        <v>60484.700000000041</v>
      </c>
      <c r="Q244" s="13">
        <f t="shared" si="24"/>
        <v>-391604.55999999982</v>
      </c>
      <c r="R244" s="13">
        <f t="shared" si="25"/>
        <v>-61880.860000000037</v>
      </c>
      <c r="S244" s="13">
        <f t="shared" si="26"/>
        <v>443557.51999999967</v>
      </c>
      <c r="T244" s="13">
        <f t="shared" si="27"/>
        <v>12689.600000000019</v>
      </c>
      <c r="U244" s="13">
        <f t="shared" si="28"/>
        <v>0</v>
      </c>
      <c r="V244" s="13">
        <f t="shared" si="29"/>
        <v>2366933.5000000019</v>
      </c>
      <c r="W244" s="13">
        <f>IF('Daily PnL Log'!W219&lt;&gt;"",'Daily PnL Log'!W219,"")</f>
        <v>464672</v>
      </c>
      <c r="X244" s="15">
        <f>IF('Daily PnL Log'!X219&lt;&gt;"",'Daily PnL Log'!X219,"")</f>
        <v>-3.8474752083189859E-2</v>
      </c>
      <c r="Y244" s="13" t="str">
        <f>IF('Daily PnL Log'!Y219&lt;&gt;"",'Daily PnL Log'!Y219,"")</f>
        <v/>
      </c>
      <c r="Z244" s="13" t="str">
        <f>IF('Daily PnL Log'!AA219&lt;&gt;"",'Daily PnL Log'!AA219,"")</f>
        <v/>
      </c>
      <c r="AA244" s="13">
        <f>IF('Daily PnL Log'!AC219&lt;&gt;"",'Daily PnL Log'!AC219,"")</f>
        <v>158716.41</v>
      </c>
    </row>
    <row r="245" spans="1:27" x14ac:dyDescent="0.25">
      <c r="A245" s="48" t="str">
        <f t="shared" si="30"/>
        <v>Oct</v>
      </c>
      <c r="B245" s="2">
        <f>'Daily PnL Log'!B220</f>
        <v>44481</v>
      </c>
      <c r="C245" s="11">
        <f>IF('Daily PnL Log'!C220&lt;&gt;"",'Daily PnL Log'!C220,"")</f>
        <v>-4743.3</v>
      </c>
      <c r="D245" s="11">
        <f>IF('Daily PnL Log'!D220&lt;&gt;"",'Daily PnL Log'!D220,"")</f>
        <v>-4346.8</v>
      </c>
      <c r="E245" s="11">
        <f>IF('Daily PnL Log'!E220&lt;&gt;"",'Daily PnL Log'!E220,"")</f>
        <v>1255.2</v>
      </c>
      <c r="F245" s="11">
        <f>IF('Daily PnL Log'!F220&lt;&gt;"",'Daily PnL Log'!F220,"")</f>
        <v>-1083.7</v>
      </c>
      <c r="G245" s="11">
        <f>IF('Daily PnL Log'!G220&lt;&gt;"",'Daily PnL Log'!G220,"")</f>
        <v>-4043.1</v>
      </c>
      <c r="H245" s="11">
        <f>IF('Daily PnL Log'!H220&lt;&gt;"",'Daily PnL Log'!H220,"")</f>
        <v>-4975.8</v>
      </c>
      <c r="I245" s="11">
        <f>IF('Daily PnL Log'!I220&lt;&gt;"",'Daily PnL Log'!I220,"")</f>
        <v>0</v>
      </c>
      <c r="J245" s="11">
        <f>IF('Daily PnL Log'!J220&lt;&gt;"",'Daily PnL Log'!J220,"")</f>
        <v>-17937.5</v>
      </c>
      <c r="K245" s="11">
        <f>IF('Daily PnL Log'!K220&lt;&gt;"",'Daily PnL Log'!K220,"")</f>
        <v>-165.5</v>
      </c>
      <c r="L245" s="11">
        <f>IF('Daily PnL Log'!L220&lt;&gt;"",'Daily PnL Log'!L220,"")</f>
        <v>-761.3</v>
      </c>
      <c r="M245" s="11">
        <f>IF('Daily PnL Log'!M220&lt;&gt;"",'Daily PnL Log'!M220,"")</f>
        <v>-926.8</v>
      </c>
      <c r="N245" s="11">
        <f>IF('Daily PnL Log'!N220&lt;&gt;"",'Daily PnL Log'!N220,"")</f>
        <v>-18864.3</v>
      </c>
      <c r="O245" s="11">
        <f t="shared" si="22"/>
        <v>2298943.8000000017</v>
      </c>
      <c r="P245" s="11">
        <f t="shared" si="23"/>
        <v>56137.900000000038</v>
      </c>
      <c r="Q245" s="11">
        <f t="shared" si="24"/>
        <v>-390349.35999999981</v>
      </c>
      <c r="R245" s="11">
        <f t="shared" si="25"/>
        <v>-62964.560000000034</v>
      </c>
      <c r="S245" s="11">
        <f t="shared" si="26"/>
        <v>439514.41999999969</v>
      </c>
      <c r="T245" s="11">
        <f t="shared" si="27"/>
        <v>7713.8000000000184</v>
      </c>
      <c r="U245" s="11">
        <f t="shared" si="28"/>
        <v>0</v>
      </c>
      <c r="V245" s="11">
        <f t="shared" si="29"/>
        <v>2348996.0000000019</v>
      </c>
      <c r="W245" s="11">
        <f>IF('Daily PnL Log'!W220&lt;&gt;"",'Daily PnL Log'!W220,"")</f>
        <v>457105</v>
      </c>
      <c r="X245" s="16">
        <f>IF('Daily PnL Log'!X220&lt;&gt;"",'Daily PnL Log'!X220,"")</f>
        <v>-4.1269073845177799E-2</v>
      </c>
      <c r="Y245" s="11" t="str">
        <f>IF('Daily PnL Log'!Y220&lt;&gt;"",'Daily PnL Log'!Y220,"")</f>
        <v/>
      </c>
      <c r="Z245" s="11" t="str">
        <f>IF('Daily PnL Log'!AA220&lt;&gt;"",'Daily PnL Log'!AA220,"")</f>
        <v/>
      </c>
      <c r="AA245" s="11">
        <f>IF('Daily PnL Log'!AC220&lt;&gt;"",'Daily PnL Log'!AC220,"")</f>
        <v>148143.60999999999</v>
      </c>
    </row>
    <row r="246" spans="1:27" x14ac:dyDescent="0.25">
      <c r="A246" s="47" t="str">
        <f t="shared" si="30"/>
        <v>Oct</v>
      </c>
      <c r="B246" s="14">
        <f>'Daily PnL Log'!B221</f>
        <v>44482</v>
      </c>
      <c r="C246" s="13">
        <f>IF('Daily PnL Log'!C221&lt;&gt;"",'Daily PnL Log'!C221,"")</f>
        <v>-22726.3</v>
      </c>
      <c r="D246" s="13">
        <f>IF('Daily PnL Log'!D221&lt;&gt;"",'Daily PnL Log'!D221,"")</f>
        <v>894.5</v>
      </c>
      <c r="E246" s="13">
        <f>IF('Daily PnL Log'!E221&lt;&gt;"",'Daily PnL Log'!E221,"")</f>
        <v>2908.4</v>
      </c>
      <c r="F246" s="13">
        <f>IF('Daily PnL Log'!F221&lt;&gt;"",'Daily PnL Log'!F221,"")</f>
        <v>703.2</v>
      </c>
      <c r="G246" s="13">
        <f>IF('Daily PnL Log'!G221&lt;&gt;"",'Daily PnL Log'!G221,"")</f>
        <v>31016</v>
      </c>
      <c r="H246" s="13">
        <f>IF('Daily PnL Log'!H221&lt;&gt;"",'Daily PnL Log'!H221,"")</f>
        <v>9445.7999999999993</v>
      </c>
      <c r="I246" s="13">
        <f>IF('Daily PnL Log'!I221&lt;&gt;"",'Daily PnL Log'!I221,"")</f>
        <v>0</v>
      </c>
      <c r="J246" s="13">
        <f>IF('Daily PnL Log'!J221&lt;&gt;"",'Daily PnL Log'!J221,"")</f>
        <v>22241.600000000002</v>
      </c>
      <c r="K246" s="13">
        <f>IF('Daily PnL Log'!K221&lt;&gt;"",'Daily PnL Log'!K221,"")</f>
        <v>-202.1</v>
      </c>
      <c r="L246" s="13">
        <f>IF('Daily PnL Log'!L221&lt;&gt;"",'Daily PnL Log'!L221,"")</f>
        <v>-929.66</v>
      </c>
      <c r="M246" s="13">
        <f>IF('Daily PnL Log'!M221&lt;&gt;"",'Daily PnL Log'!M221,"")</f>
        <v>-1131.76</v>
      </c>
      <c r="N246" s="13">
        <f>IF('Daily PnL Log'!N221&lt;&gt;"",'Daily PnL Log'!N221,"")</f>
        <v>21109.840000000004</v>
      </c>
      <c r="O246" s="13">
        <f t="shared" ref="O246:O301" si="31">IF(C246&lt;&gt;"",O245+C246,"")</f>
        <v>2276217.5000000019</v>
      </c>
      <c r="P246" s="13">
        <f t="shared" ref="P246:P301" si="32">IF(D246&lt;&gt;"",P245+D246,"")</f>
        <v>57032.400000000038</v>
      </c>
      <c r="Q246" s="13">
        <f t="shared" ref="Q246:Q301" si="33">IF(E246&lt;&gt;"",Q245+E246,"")</f>
        <v>-387440.95999999979</v>
      </c>
      <c r="R246" s="13">
        <f t="shared" ref="R246:R301" si="34">IF(F246&lt;&gt;"",R245+F246,"")</f>
        <v>-62261.360000000037</v>
      </c>
      <c r="S246" s="13">
        <f t="shared" ref="S246:S301" si="35">IF(G246&lt;&gt;"",S245+G246,"")</f>
        <v>470530.41999999969</v>
      </c>
      <c r="T246" s="13">
        <f t="shared" ref="T246:T301" si="36">IF(H246&lt;&gt;"",T245+H246,"")</f>
        <v>17159.600000000017</v>
      </c>
      <c r="U246" s="13">
        <f t="shared" ref="U246:U301" si="37">IF(I246&lt;&gt;"",U245+I246,"")</f>
        <v>0</v>
      </c>
      <c r="V246" s="13">
        <f t="shared" ref="V246:V301" si="38">IF(J246&lt;&gt;"",V245+J246,"")</f>
        <v>2371237.600000002</v>
      </c>
      <c r="W246" s="13">
        <f>IF('Daily PnL Log'!W221&lt;&gt;"",'Daily PnL Log'!W221,"")</f>
        <v>506487</v>
      </c>
      <c r="X246" s="15">
        <f>IF('Daily PnL Log'!X221&lt;&gt;"",'Daily PnL Log'!X221,"")</f>
        <v>4.1678937465324882E-2</v>
      </c>
      <c r="Y246" s="13">
        <f>IF('Daily PnL Log'!Y221&lt;&gt;"",'Daily PnL Log'!Y221,"")</f>
        <v>-125</v>
      </c>
      <c r="Z246" s="13" t="str">
        <f>IF('Daily PnL Log'!AA221&lt;&gt;"",'Daily PnL Log'!AA221,"")</f>
        <v/>
      </c>
      <c r="AA246" s="13">
        <f>IF('Daily PnL Log'!AC221&lt;&gt;"",'Daily PnL Log'!AC221,"")</f>
        <v>173631.6</v>
      </c>
    </row>
    <row r="247" spans="1:27" x14ac:dyDescent="0.25">
      <c r="A247" s="48" t="str">
        <f t="shared" si="30"/>
        <v>Oct</v>
      </c>
      <c r="B247" s="2">
        <f>'Daily PnL Log'!B222</f>
        <v>44483</v>
      </c>
      <c r="C247" s="11">
        <f>IF('Daily PnL Log'!C222&lt;&gt;"",'Daily PnL Log'!C222,"")</f>
        <v>-78.900000000000006</v>
      </c>
      <c r="D247" s="11">
        <f>IF('Daily PnL Log'!D222&lt;&gt;"",'Daily PnL Log'!D222,"")</f>
        <v>7595.9</v>
      </c>
      <c r="E247" s="11">
        <f>IF('Daily PnL Log'!E222&lt;&gt;"",'Daily PnL Log'!E222,"")</f>
        <v>4717.8</v>
      </c>
      <c r="F247" s="11">
        <f>IF('Daily PnL Log'!F222&lt;&gt;"",'Daily PnL Log'!F222,"")</f>
        <v>13899.4</v>
      </c>
      <c r="G247" s="11">
        <f>IF('Daily PnL Log'!G222&lt;&gt;"",'Daily PnL Log'!G222,"")</f>
        <v>-10617.6</v>
      </c>
      <c r="H247" s="11">
        <f>IF('Daily PnL Log'!H222&lt;&gt;"",'Daily PnL Log'!H222,"")</f>
        <v>3225.5</v>
      </c>
      <c r="I247" s="11">
        <f>IF('Daily PnL Log'!I222&lt;&gt;"",'Daily PnL Log'!I222,"")</f>
        <v>-3455.29</v>
      </c>
      <c r="J247" s="11">
        <f>IF('Daily PnL Log'!J222&lt;&gt;"",'Daily PnL Log'!J222,"")</f>
        <v>15286.809999999998</v>
      </c>
      <c r="K247" s="11">
        <f>IF('Daily PnL Log'!K222&lt;&gt;"",'Daily PnL Log'!K222,"")</f>
        <v>-281.95</v>
      </c>
      <c r="L247" s="11">
        <f>IF('Daily PnL Log'!L222&lt;&gt;"",'Daily PnL Log'!L222,"")</f>
        <v>-1296.97</v>
      </c>
      <c r="M247" s="11">
        <f>IF('Daily PnL Log'!M222&lt;&gt;"",'Daily PnL Log'!M222,"")</f>
        <v>-1578.92</v>
      </c>
      <c r="N247" s="11">
        <f>IF('Daily PnL Log'!N222&lt;&gt;"",'Daily PnL Log'!N222,"")</f>
        <v>13707.889999999998</v>
      </c>
      <c r="O247" s="11">
        <f t="shared" si="31"/>
        <v>2276138.600000002</v>
      </c>
      <c r="P247" s="11">
        <f t="shared" si="32"/>
        <v>64628.300000000039</v>
      </c>
      <c r="Q247" s="11">
        <f t="shared" si="33"/>
        <v>-382723.1599999998</v>
      </c>
      <c r="R247" s="11">
        <f t="shared" si="34"/>
        <v>-48361.960000000036</v>
      </c>
      <c r="S247" s="11">
        <f t="shared" si="35"/>
        <v>459912.81999999972</v>
      </c>
      <c r="T247" s="11">
        <f t="shared" si="36"/>
        <v>20385.100000000017</v>
      </c>
      <c r="U247" s="11">
        <f t="shared" si="37"/>
        <v>-3455.29</v>
      </c>
      <c r="V247" s="11">
        <f t="shared" si="38"/>
        <v>2386524.410000002</v>
      </c>
      <c r="W247" s="11">
        <f>IF('Daily PnL Log'!W222&lt;&gt;"",'Daily PnL Log'!W222,"")</f>
        <v>378585</v>
      </c>
      <c r="X247" s="16">
        <f>IF('Daily PnL Log'!X222&lt;&gt;"",'Daily PnL Log'!X222,"")</f>
        <v>3.6208222724091015E-2</v>
      </c>
      <c r="Y247" s="11" t="str">
        <f>IF('Daily PnL Log'!Y222&lt;&gt;"",'Daily PnL Log'!Y222,"")</f>
        <v/>
      </c>
      <c r="Z247" s="11" t="str">
        <f>IF('Daily PnL Log'!AA222&lt;&gt;"",'Daily PnL Log'!AA222,"")</f>
        <v/>
      </c>
      <c r="AA247" s="11">
        <f>IF('Daily PnL Log'!AC222&lt;&gt;"",'Daily PnL Log'!AC222,"")</f>
        <v>165843.43</v>
      </c>
    </row>
    <row r="248" spans="1:27" x14ac:dyDescent="0.25">
      <c r="A248" s="47" t="str">
        <f t="shared" si="30"/>
        <v>Oct</v>
      </c>
      <c r="B248" s="14">
        <f>'Daily PnL Log'!B223</f>
        <v>44484</v>
      </c>
      <c r="C248" s="13">
        <f>IF('Daily PnL Log'!C223&lt;&gt;"",'Daily PnL Log'!C223,"")</f>
        <v>-9743.6</v>
      </c>
      <c r="D248" s="13">
        <f>IF('Daily PnL Log'!D223&lt;&gt;"",'Daily PnL Log'!D223,"")</f>
        <v>-537.9</v>
      </c>
      <c r="E248" s="13">
        <f>IF('Daily PnL Log'!E223&lt;&gt;"",'Daily PnL Log'!E223,"")</f>
        <v>-4220.1000000000004</v>
      </c>
      <c r="F248" s="13">
        <f>IF('Daily PnL Log'!F223&lt;&gt;"",'Daily PnL Log'!F223,"")</f>
        <v>-1623</v>
      </c>
      <c r="G248" s="13">
        <f>IF('Daily PnL Log'!G223&lt;&gt;"",'Daily PnL Log'!G223,"")</f>
        <v>-31407.200000000001</v>
      </c>
      <c r="H248" s="13">
        <f>IF('Daily PnL Log'!H223&lt;&gt;"",'Daily PnL Log'!H223,"")</f>
        <v>-4037.3</v>
      </c>
      <c r="I248" s="13">
        <f>IF('Daily PnL Log'!I223&lt;&gt;"",'Daily PnL Log'!I223,"")</f>
        <v>1176.92</v>
      </c>
      <c r="J248" s="13">
        <f>IF('Daily PnL Log'!J223&lt;&gt;"",'Daily PnL Log'!J223,"")</f>
        <v>-50392.180000000008</v>
      </c>
      <c r="K248" s="13">
        <f>IF('Daily PnL Log'!K223&lt;&gt;"",'Daily PnL Log'!K223,"")</f>
        <v>-83.7</v>
      </c>
      <c r="L248" s="13">
        <f>IF('Daily PnL Log'!L223&lt;&gt;"",'Daily PnL Log'!L223,"")</f>
        <v>-385.02</v>
      </c>
      <c r="M248" s="13">
        <f>IF('Daily PnL Log'!M223&lt;&gt;"",'Daily PnL Log'!M223,"")</f>
        <v>-468.71999999999997</v>
      </c>
      <c r="N248" s="13">
        <f>IF('Daily PnL Log'!N223&lt;&gt;"",'Daily PnL Log'!N223,"")</f>
        <v>-50860.900000000009</v>
      </c>
      <c r="O248" s="13">
        <f t="shared" si="31"/>
        <v>2266395.0000000019</v>
      </c>
      <c r="P248" s="13">
        <f t="shared" si="32"/>
        <v>64090.400000000038</v>
      </c>
      <c r="Q248" s="13">
        <f t="shared" si="33"/>
        <v>-386943.25999999978</v>
      </c>
      <c r="R248" s="13">
        <f t="shared" si="34"/>
        <v>-49984.960000000036</v>
      </c>
      <c r="S248" s="13">
        <f t="shared" si="35"/>
        <v>428505.6199999997</v>
      </c>
      <c r="T248" s="13">
        <f t="shared" si="36"/>
        <v>16347.800000000017</v>
      </c>
      <c r="U248" s="13">
        <f t="shared" si="37"/>
        <v>-2278.37</v>
      </c>
      <c r="V248" s="13">
        <f t="shared" si="38"/>
        <v>2336132.2300000018</v>
      </c>
      <c r="W248" s="13">
        <f>IF('Daily PnL Log'!W223&lt;&gt;"",'Daily PnL Log'!W223,"")</f>
        <v>557050</v>
      </c>
      <c r="X248" s="15">
        <f>IF('Daily PnL Log'!X223&lt;&gt;"",'Daily PnL Log'!X223,"")</f>
        <v>-9.1304012207162749E-2</v>
      </c>
      <c r="Y248" s="13">
        <f>IF('Daily PnL Log'!Y223&lt;&gt;"",'Daily PnL Log'!Y223,"")</f>
        <v>-8454.18</v>
      </c>
      <c r="Z248" s="13" t="str">
        <f>IF('Daily PnL Log'!AA223&lt;&gt;"",'Daily PnL Log'!AA223,"")</f>
        <v/>
      </c>
      <c r="AA248" s="13">
        <f>IF('Daily PnL Log'!AC223&lt;&gt;"",'Daily PnL Log'!AC223,"")</f>
        <v>116071.46</v>
      </c>
    </row>
    <row r="249" spans="1:27" x14ac:dyDescent="0.25">
      <c r="A249" s="48" t="str">
        <f t="shared" si="30"/>
        <v>Oct</v>
      </c>
      <c r="B249" s="2">
        <f>'Daily PnL Log'!B224</f>
        <v>44487</v>
      </c>
      <c r="C249" s="11">
        <f>IF('Daily PnL Log'!C224&lt;&gt;"",'Daily PnL Log'!C224,"")</f>
        <v>-11195.6</v>
      </c>
      <c r="D249" s="11">
        <f>IF('Daily PnL Log'!D224&lt;&gt;"",'Daily PnL Log'!D224,"")</f>
        <v>6666.3</v>
      </c>
      <c r="E249" s="11">
        <f>IF('Daily PnL Log'!E224&lt;&gt;"",'Daily PnL Log'!E224,"")</f>
        <v>-747.9</v>
      </c>
      <c r="F249" s="11">
        <f>IF('Daily PnL Log'!F224&lt;&gt;"",'Daily PnL Log'!F224,"")</f>
        <v>-5484.9</v>
      </c>
      <c r="G249" s="11">
        <f>IF('Daily PnL Log'!G224&lt;&gt;"",'Daily PnL Log'!G224,"")</f>
        <v>12542</v>
      </c>
      <c r="H249" s="11">
        <f>IF('Daily PnL Log'!H224&lt;&gt;"",'Daily PnL Log'!H224,"")</f>
        <v>-2765.7</v>
      </c>
      <c r="I249" s="11">
        <f>IF('Daily PnL Log'!I224&lt;&gt;"",'Daily PnL Log'!I224,"")</f>
        <v>-1553.48</v>
      </c>
      <c r="J249" s="11">
        <f>IF('Daily PnL Log'!J224&lt;&gt;"",'Daily PnL Log'!J224,"")</f>
        <v>-2539.2799999999984</v>
      </c>
      <c r="K249" s="11">
        <f>IF('Daily PnL Log'!K224&lt;&gt;"",'Daily PnL Log'!K224,"")</f>
        <v>-61</v>
      </c>
      <c r="L249" s="11">
        <f>IF('Daily PnL Log'!L224&lt;&gt;"",'Daily PnL Log'!L224,"")</f>
        <v>-280.60000000000002</v>
      </c>
      <c r="M249" s="11">
        <f>IF('Daily PnL Log'!M224&lt;&gt;"",'Daily PnL Log'!M224,"")</f>
        <v>-341.6</v>
      </c>
      <c r="N249" s="11">
        <f>IF('Daily PnL Log'!N224&lt;&gt;"",'Daily PnL Log'!N224,"")</f>
        <v>-2880.8799999999983</v>
      </c>
      <c r="O249" s="11">
        <f t="shared" si="31"/>
        <v>2255199.4000000018</v>
      </c>
      <c r="P249" s="11">
        <f t="shared" si="32"/>
        <v>70756.700000000041</v>
      </c>
      <c r="Q249" s="11">
        <f t="shared" si="33"/>
        <v>-387691.1599999998</v>
      </c>
      <c r="R249" s="11">
        <f t="shared" si="34"/>
        <v>-55469.860000000037</v>
      </c>
      <c r="S249" s="11">
        <f t="shared" si="35"/>
        <v>441047.6199999997</v>
      </c>
      <c r="T249" s="11">
        <f t="shared" si="36"/>
        <v>13582.100000000017</v>
      </c>
      <c r="U249" s="11">
        <f t="shared" si="37"/>
        <v>-3831.85</v>
      </c>
      <c r="V249" s="11">
        <f t="shared" si="38"/>
        <v>2333592.950000002</v>
      </c>
      <c r="W249" s="11">
        <f>IF('Daily PnL Log'!W224&lt;&gt;"",'Daily PnL Log'!W224,"")</f>
        <v>580424</v>
      </c>
      <c r="X249" s="16">
        <f>IF('Daily PnL Log'!X224&lt;&gt;"",'Daily PnL Log'!X224,"")</f>
        <v>-4.9634060617755266E-3</v>
      </c>
      <c r="Y249" s="11">
        <f>IF('Daily PnL Log'!Y224&lt;&gt;"",'Daily PnL Log'!Y224,"")</f>
        <v>4227.09</v>
      </c>
      <c r="Z249" s="11" t="str">
        <f>IF('Daily PnL Log'!AA224&lt;&gt;"",'Daily PnL Log'!AA224,"")</f>
        <v/>
      </c>
      <c r="AA249" s="11">
        <f>IF('Daily PnL Log'!AC224&lt;&gt;"",'Daily PnL Log'!AC224,"")</f>
        <v>133353.60999999999</v>
      </c>
    </row>
    <row r="250" spans="1:27" x14ac:dyDescent="0.25">
      <c r="A250" s="47" t="str">
        <f t="shared" si="30"/>
        <v>Oct</v>
      </c>
      <c r="B250" s="14">
        <f>'Daily PnL Log'!B225</f>
        <v>44488</v>
      </c>
      <c r="C250" s="13">
        <f>IF('Daily PnL Log'!C225&lt;&gt;"",'Daily PnL Log'!C225,"")</f>
        <v>16584.900000000001</v>
      </c>
      <c r="D250" s="13">
        <f>IF('Daily PnL Log'!D225&lt;&gt;"",'Daily PnL Log'!D225,"")</f>
        <v>-9689.2999999999993</v>
      </c>
      <c r="E250" s="13">
        <f>IF('Daily PnL Log'!E225&lt;&gt;"",'Daily PnL Log'!E225,"")</f>
        <v>-1359</v>
      </c>
      <c r="F250" s="13">
        <f>IF('Daily PnL Log'!F225&lt;&gt;"",'Daily PnL Log'!F225,"")</f>
        <v>-5149.3</v>
      </c>
      <c r="G250" s="13">
        <f>IF('Daily PnL Log'!G225&lt;&gt;"",'Daily PnL Log'!G225,"")</f>
        <v>4073.2</v>
      </c>
      <c r="H250" s="13">
        <f>IF('Daily PnL Log'!H225&lt;&gt;"",'Daily PnL Log'!H225,"")</f>
        <v>-6332.2</v>
      </c>
      <c r="I250" s="13">
        <f>IF('Daily PnL Log'!I225&lt;&gt;"",'Daily PnL Log'!I225,"")</f>
        <v>-8346.11</v>
      </c>
      <c r="J250" s="13">
        <f>IF('Daily PnL Log'!J225&lt;&gt;"",'Daily PnL Log'!J225,"")</f>
        <v>-10217.809999999998</v>
      </c>
      <c r="K250" s="13">
        <f>IF('Daily PnL Log'!K225&lt;&gt;"",'Daily PnL Log'!K225,"")</f>
        <v>-177.05</v>
      </c>
      <c r="L250" s="13">
        <f>IF('Daily PnL Log'!L225&lt;&gt;"",'Daily PnL Log'!L225,"")</f>
        <v>-814.43</v>
      </c>
      <c r="M250" s="13">
        <f>IF('Daily PnL Log'!M225&lt;&gt;"",'Daily PnL Log'!M225,"")</f>
        <v>-991.48</v>
      </c>
      <c r="N250" s="13">
        <f>IF('Daily PnL Log'!N225&lt;&gt;"",'Daily PnL Log'!N225,"")</f>
        <v>-11209.289999999997</v>
      </c>
      <c r="O250" s="13">
        <f t="shared" si="31"/>
        <v>2271784.3000000017</v>
      </c>
      <c r="P250" s="13">
        <f t="shared" si="32"/>
        <v>61067.400000000038</v>
      </c>
      <c r="Q250" s="13">
        <f t="shared" si="33"/>
        <v>-389050.1599999998</v>
      </c>
      <c r="R250" s="13">
        <f t="shared" si="34"/>
        <v>-60619.16000000004</v>
      </c>
      <c r="S250" s="13">
        <f t="shared" si="35"/>
        <v>445120.81999999972</v>
      </c>
      <c r="T250" s="13">
        <f t="shared" si="36"/>
        <v>7249.9000000000169</v>
      </c>
      <c r="U250" s="13">
        <f t="shared" si="37"/>
        <v>-12177.960000000001</v>
      </c>
      <c r="V250" s="13">
        <f t="shared" si="38"/>
        <v>2323375.140000002</v>
      </c>
      <c r="W250" s="13">
        <f>IF('Daily PnL Log'!W225&lt;&gt;"",'Daily PnL Log'!W225,"")</f>
        <v>726251</v>
      </c>
      <c r="X250" s="15">
        <f>IF('Daily PnL Log'!X225&lt;&gt;"",'Daily PnL Log'!X225,"")</f>
        <v>-1.5434457233105355E-2</v>
      </c>
      <c r="Y250" s="13" t="str">
        <f>IF('Daily PnL Log'!Y225&lt;&gt;"",'Daily PnL Log'!Y225,"")</f>
        <v/>
      </c>
      <c r="Z250" s="13" t="str">
        <f>IF('Daily PnL Log'!AA225&lt;&gt;"",'Daily PnL Log'!AA225,"")</f>
        <v/>
      </c>
      <c r="AA250" s="13">
        <f>IF('Daily PnL Log'!AC225&lt;&gt;"",'Daily PnL Log'!AC225,"")</f>
        <v>138187.38</v>
      </c>
    </row>
    <row r="251" spans="1:27" x14ac:dyDescent="0.25">
      <c r="A251" s="48" t="str">
        <f t="shared" si="30"/>
        <v>Oct</v>
      </c>
      <c r="B251" s="2">
        <f>'Daily PnL Log'!B226</f>
        <v>44489</v>
      </c>
      <c r="C251" s="11">
        <f>IF('Daily PnL Log'!C226&lt;&gt;"",'Daily PnL Log'!C226,"")</f>
        <v>50700.4</v>
      </c>
      <c r="D251" s="11">
        <f>IF('Daily PnL Log'!D226&lt;&gt;"",'Daily PnL Log'!D226,"")</f>
        <v>-13972.4</v>
      </c>
      <c r="E251" s="11">
        <f>IF('Daily PnL Log'!E226&lt;&gt;"",'Daily PnL Log'!E226,"")</f>
        <v>937</v>
      </c>
      <c r="F251" s="11">
        <f>IF('Daily PnL Log'!F226&lt;&gt;"",'Daily PnL Log'!F226,"")</f>
        <v>2202.9</v>
      </c>
      <c r="G251" s="11">
        <f>IF('Daily PnL Log'!G226&lt;&gt;"",'Daily PnL Log'!G226,"")</f>
        <v>-16917.5</v>
      </c>
      <c r="H251" s="11">
        <f>IF('Daily PnL Log'!H226&lt;&gt;"",'Daily PnL Log'!H226,"")</f>
        <v>5001.8999999999996</v>
      </c>
      <c r="I251" s="11">
        <f>IF('Daily PnL Log'!I226&lt;&gt;"",'Daily PnL Log'!I226,"")</f>
        <v>7098.69</v>
      </c>
      <c r="J251" s="11">
        <f>IF('Daily PnL Log'!J226&lt;&gt;"",'Daily PnL Log'!J226,"")</f>
        <v>35050.990000000005</v>
      </c>
      <c r="K251" s="11">
        <f>IF('Daily PnL Log'!K226&lt;&gt;"",'Daily PnL Log'!K226,"")</f>
        <v>-167.75</v>
      </c>
      <c r="L251" s="11">
        <f>IF('Daily PnL Log'!L226&lt;&gt;"",'Daily PnL Log'!L226,"")</f>
        <v>-771.65</v>
      </c>
      <c r="M251" s="11">
        <f>IF('Daily PnL Log'!M226&lt;&gt;"",'Daily PnL Log'!M226,"")</f>
        <v>-939.4</v>
      </c>
      <c r="N251" s="11">
        <f>IF('Daily PnL Log'!N226&lt;&gt;"",'Daily PnL Log'!N226,"")</f>
        <v>34111.590000000004</v>
      </c>
      <c r="O251" s="11">
        <f t="shared" si="31"/>
        <v>2322484.7000000016</v>
      </c>
      <c r="P251" s="11">
        <f t="shared" si="32"/>
        <v>47095.000000000036</v>
      </c>
      <c r="Q251" s="11">
        <f t="shared" si="33"/>
        <v>-388113.1599999998</v>
      </c>
      <c r="R251" s="11">
        <f t="shared" si="34"/>
        <v>-58416.260000000038</v>
      </c>
      <c r="S251" s="11">
        <f t="shared" si="35"/>
        <v>428203.31999999972</v>
      </c>
      <c r="T251" s="11">
        <f t="shared" si="36"/>
        <v>12251.800000000017</v>
      </c>
      <c r="U251" s="11">
        <f t="shared" si="37"/>
        <v>-5079.2700000000013</v>
      </c>
      <c r="V251" s="11">
        <f t="shared" si="38"/>
        <v>2358426.1300000022</v>
      </c>
      <c r="W251" s="11">
        <f>IF('Daily PnL Log'!W226&lt;&gt;"",'Daily PnL Log'!W226,"")</f>
        <v>496236</v>
      </c>
      <c r="X251" s="16">
        <f>IF('Daily PnL Log'!X226&lt;&gt;"",'Daily PnL Log'!X226,"")</f>
        <v>6.8740659686117103E-2</v>
      </c>
      <c r="Y251" s="11" t="str">
        <f>IF('Daily PnL Log'!Y226&lt;&gt;"",'Daily PnL Log'!Y226,"")</f>
        <v/>
      </c>
      <c r="Z251" s="11" t="str">
        <f>IF('Daily PnL Log'!AA226&lt;&gt;"",'Daily PnL Log'!AA226,"")</f>
        <v/>
      </c>
      <c r="AA251" s="11">
        <f>IF('Daily PnL Log'!AC226&lt;&gt;"",'Daily PnL Log'!AC226,"")</f>
        <v>162109.98000000001</v>
      </c>
    </row>
    <row r="252" spans="1:27" x14ac:dyDescent="0.25">
      <c r="A252" s="47" t="str">
        <f t="shared" si="30"/>
        <v>Oct</v>
      </c>
      <c r="B252" s="14">
        <f>'Daily PnL Log'!B227</f>
        <v>44490</v>
      </c>
      <c r="C252" s="13">
        <f>IF('Daily PnL Log'!C227&lt;&gt;"",'Daily PnL Log'!C227,"")</f>
        <v>34111.4</v>
      </c>
      <c r="D252" s="13">
        <f>IF('Daily PnL Log'!D227&lt;&gt;"",'Daily PnL Log'!D227,"")</f>
        <v>15853.1</v>
      </c>
      <c r="E252" s="13">
        <f>IF('Daily PnL Log'!E227&lt;&gt;"",'Daily PnL Log'!E227,"")</f>
        <v>3280.1</v>
      </c>
      <c r="F252" s="13">
        <f>IF('Daily PnL Log'!F227&lt;&gt;"",'Daily PnL Log'!F227,"")</f>
        <v>-9835.5</v>
      </c>
      <c r="G252" s="13">
        <f>IF('Daily PnL Log'!G227&lt;&gt;"",'Daily PnL Log'!G227,"")</f>
        <v>5984.5</v>
      </c>
      <c r="H252" s="13">
        <f>IF('Daily PnL Log'!H227&lt;&gt;"",'Daily PnL Log'!H227,"")</f>
        <v>3044.2</v>
      </c>
      <c r="I252" s="13">
        <f>IF('Daily PnL Log'!I227&lt;&gt;"",'Daily PnL Log'!I227,"")</f>
        <v>7554</v>
      </c>
      <c r="J252" s="13">
        <f>IF('Daily PnL Log'!J227&lt;&gt;"",'Daily PnL Log'!J227,"")</f>
        <v>59991.799999999996</v>
      </c>
      <c r="K252" s="13">
        <f>IF('Daily PnL Log'!K227&lt;&gt;"",'Daily PnL Log'!K227,"")</f>
        <v>-184.15</v>
      </c>
      <c r="L252" s="13">
        <f>IF('Daily PnL Log'!L227&lt;&gt;"",'Daily PnL Log'!L227,"")</f>
        <v>-847.09</v>
      </c>
      <c r="M252" s="13">
        <f>IF('Daily PnL Log'!M227&lt;&gt;"",'Daily PnL Log'!M227,"")</f>
        <v>-1031.24</v>
      </c>
      <c r="N252" s="13">
        <f>IF('Daily PnL Log'!N227&lt;&gt;"",'Daily PnL Log'!N227,"")</f>
        <v>58960.56</v>
      </c>
      <c r="O252" s="13">
        <f t="shared" si="31"/>
        <v>2356596.1000000015</v>
      </c>
      <c r="P252" s="13">
        <f t="shared" si="32"/>
        <v>62948.100000000035</v>
      </c>
      <c r="Q252" s="13">
        <f t="shared" si="33"/>
        <v>-384833.05999999982</v>
      </c>
      <c r="R252" s="13">
        <f t="shared" si="34"/>
        <v>-68251.760000000038</v>
      </c>
      <c r="S252" s="13">
        <f t="shared" si="35"/>
        <v>434187.81999999972</v>
      </c>
      <c r="T252" s="13">
        <f t="shared" si="36"/>
        <v>15296.000000000018</v>
      </c>
      <c r="U252" s="13">
        <f t="shared" si="37"/>
        <v>2474.7299999999987</v>
      </c>
      <c r="V252" s="13">
        <f t="shared" si="38"/>
        <v>2418417.930000002</v>
      </c>
      <c r="W252" s="13">
        <f>IF('Daily PnL Log'!W227&lt;&gt;"",'Daily PnL Log'!W227,"")</f>
        <v>482188</v>
      </c>
      <c r="X252" s="15">
        <f>IF('Daily PnL Log'!X227&lt;&gt;"",'Daily PnL Log'!X227,"")</f>
        <v>0.12227712012741918</v>
      </c>
      <c r="Y252" s="13" t="str">
        <f>IF('Daily PnL Log'!Y227&lt;&gt;"",'Daily PnL Log'!Y227,"")</f>
        <v/>
      </c>
      <c r="Z252" s="13" t="str">
        <f>IF('Daily PnL Log'!AA227&lt;&gt;"",'Daily PnL Log'!AA227,"")</f>
        <v/>
      </c>
      <c r="AA252" s="13">
        <f>IF('Daily PnL Log'!AC227&lt;&gt;"",'Daily PnL Log'!AC227,"")</f>
        <v>189755.24</v>
      </c>
    </row>
    <row r="253" spans="1:27" x14ac:dyDescent="0.25">
      <c r="A253" s="48" t="str">
        <f t="shared" si="30"/>
        <v>Oct</v>
      </c>
      <c r="B253" s="2">
        <f>'Daily PnL Log'!B228</f>
        <v>44491</v>
      </c>
      <c r="C253" s="11">
        <f>IF('Daily PnL Log'!C228&lt;&gt;"",'Daily PnL Log'!C228,"")</f>
        <v>-52981.8</v>
      </c>
      <c r="D253" s="11">
        <f>IF('Daily PnL Log'!D228&lt;&gt;"",'Daily PnL Log'!D228,"")</f>
        <v>-22033.9</v>
      </c>
      <c r="E253" s="11">
        <f>IF('Daily PnL Log'!E228&lt;&gt;"",'Daily PnL Log'!E228,"")</f>
        <v>6804.3</v>
      </c>
      <c r="F253" s="11">
        <f>IF('Daily PnL Log'!F228&lt;&gt;"",'Daily PnL Log'!F228,"")</f>
        <v>-26431.200000000001</v>
      </c>
      <c r="G253" s="11">
        <f>IF('Daily PnL Log'!G228&lt;&gt;"",'Daily PnL Log'!G228,"")</f>
        <v>17168.900000000001</v>
      </c>
      <c r="H253" s="11">
        <f>IF('Daily PnL Log'!H228&lt;&gt;"",'Daily PnL Log'!H228,"")</f>
        <v>3840</v>
      </c>
      <c r="I253" s="11">
        <f>IF('Daily PnL Log'!I228&lt;&gt;"",'Daily PnL Log'!I228,"")</f>
        <v>-3505.22</v>
      </c>
      <c r="J253" s="11">
        <f>IF('Daily PnL Log'!J228&lt;&gt;"",'Daily PnL Log'!J228,"")</f>
        <v>-77138.920000000013</v>
      </c>
      <c r="K253" s="11">
        <f>IF('Daily PnL Log'!K228&lt;&gt;"",'Daily PnL Log'!K228,"")</f>
        <v>-616.6</v>
      </c>
      <c r="L253" s="11">
        <f>IF('Daily PnL Log'!L228&lt;&gt;"",'Daily PnL Log'!L228,"")</f>
        <v>-2055.6799999999998</v>
      </c>
      <c r="M253" s="11">
        <f>IF('Daily PnL Log'!M228&lt;&gt;"",'Daily PnL Log'!M228,"")</f>
        <v>-2672.2799999999997</v>
      </c>
      <c r="N253" s="11">
        <f>IF('Daily PnL Log'!N228&lt;&gt;"",'Daily PnL Log'!N228,"")</f>
        <v>-79811.200000000012</v>
      </c>
      <c r="O253" s="11">
        <f t="shared" si="31"/>
        <v>2303614.3000000017</v>
      </c>
      <c r="P253" s="11">
        <f t="shared" si="32"/>
        <v>40914.200000000033</v>
      </c>
      <c r="Q253" s="11">
        <f t="shared" si="33"/>
        <v>-378028.75999999983</v>
      </c>
      <c r="R253" s="11">
        <f t="shared" si="34"/>
        <v>-94682.960000000036</v>
      </c>
      <c r="S253" s="11">
        <f t="shared" si="35"/>
        <v>451356.71999999974</v>
      </c>
      <c r="T253" s="11">
        <f t="shared" si="36"/>
        <v>19136.000000000018</v>
      </c>
      <c r="U253" s="11">
        <f t="shared" si="37"/>
        <v>-1030.4900000000011</v>
      </c>
      <c r="V253" s="11">
        <f t="shared" si="38"/>
        <v>2341279.0100000021</v>
      </c>
      <c r="W253" s="11">
        <f>IF('Daily PnL Log'!W228&lt;&gt;"",'Daily PnL Log'!W228,"")</f>
        <v>760892</v>
      </c>
      <c r="X253" s="16">
        <f>IF('Daily PnL Log'!X228&lt;&gt;"",'Daily PnL Log'!X228,"")</f>
        <v>-0.10489162719544956</v>
      </c>
      <c r="Y253" s="11">
        <f>IF('Daily PnL Log'!Y228&lt;&gt;"",'Daily PnL Log'!Y228,"")</f>
        <v>-2500</v>
      </c>
      <c r="Z253" s="11" t="str">
        <f>IF('Daily PnL Log'!AA228&lt;&gt;"",'Daily PnL Log'!AA228,"")</f>
        <v/>
      </c>
      <c r="AA253" s="11">
        <f>IF('Daily PnL Log'!AC228&lt;&gt;"",'Daily PnL Log'!AC228,"")</f>
        <v>119273.46</v>
      </c>
    </row>
    <row r="254" spans="1:27" x14ac:dyDescent="0.25">
      <c r="A254" s="47" t="str">
        <f t="shared" si="30"/>
        <v>Oct</v>
      </c>
      <c r="B254" s="14">
        <f>'Daily PnL Log'!B229</f>
        <v>44494</v>
      </c>
      <c r="C254" s="13">
        <f>IF('Daily PnL Log'!C229&lt;&gt;"",'Daily PnL Log'!C229,"")</f>
        <v>-17668.900000000001</v>
      </c>
      <c r="D254" s="13">
        <f>IF('Daily PnL Log'!D229&lt;&gt;"",'Daily PnL Log'!D229,"")</f>
        <v>21788.3</v>
      </c>
      <c r="E254" s="13">
        <f>IF('Daily PnL Log'!E229&lt;&gt;"",'Daily PnL Log'!E229,"")</f>
        <v>9344</v>
      </c>
      <c r="F254" s="13">
        <f>IF('Daily PnL Log'!F229&lt;&gt;"",'Daily PnL Log'!F229,"")</f>
        <v>-3715.1</v>
      </c>
      <c r="G254" s="13">
        <f>IF('Daily PnL Log'!G229&lt;&gt;"",'Daily PnL Log'!G229,"")</f>
        <v>-11731.3</v>
      </c>
      <c r="H254" s="13">
        <f>IF('Daily PnL Log'!H229&lt;&gt;"",'Daily PnL Log'!H229,"")</f>
        <v>900.7</v>
      </c>
      <c r="I254" s="13">
        <f>IF('Daily PnL Log'!I229&lt;&gt;"",'Daily PnL Log'!I229,"")</f>
        <v>-15356.09</v>
      </c>
      <c r="J254" s="13">
        <f>IF('Daily PnL Log'!J229&lt;&gt;"",'Daily PnL Log'!J229,"")</f>
        <v>-16438.390000000003</v>
      </c>
      <c r="K254" s="13">
        <f>IF('Daily PnL Log'!K229&lt;&gt;"",'Daily PnL Log'!K229,"")</f>
        <v>-27.85</v>
      </c>
      <c r="L254" s="13">
        <f>IF('Daily PnL Log'!L229&lt;&gt;"",'Daily PnL Log'!L229,"")</f>
        <v>-128.11000000000001</v>
      </c>
      <c r="M254" s="13">
        <f>IF('Daily PnL Log'!M229&lt;&gt;"",'Daily PnL Log'!M229,"")</f>
        <v>-155.96</v>
      </c>
      <c r="N254" s="13">
        <f>IF('Daily PnL Log'!N229&lt;&gt;"",'Daily PnL Log'!N229,"")</f>
        <v>-16594.350000000002</v>
      </c>
      <c r="O254" s="13">
        <f t="shared" si="31"/>
        <v>2285945.4000000018</v>
      </c>
      <c r="P254" s="13">
        <f t="shared" si="32"/>
        <v>62702.500000000029</v>
      </c>
      <c r="Q254" s="13">
        <f t="shared" si="33"/>
        <v>-368684.75999999983</v>
      </c>
      <c r="R254" s="13">
        <f t="shared" si="34"/>
        <v>-98398.060000000041</v>
      </c>
      <c r="S254" s="13">
        <f t="shared" si="35"/>
        <v>439625.41999999975</v>
      </c>
      <c r="T254" s="13">
        <f t="shared" si="36"/>
        <v>20036.700000000019</v>
      </c>
      <c r="U254" s="13">
        <f t="shared" si="37"/>
        <v>-16386.580000000002</v>
      </c>
      <c r="V254" s="13">
        <f t="shared" si="38"/>
        <v>2324840.620000002</v>
      </c>
      <c r="W254" s="13">
        <f>IF('Daily PnL Log'!W229&lt;&gt;"",'Daily PnL Log'!W229,"")</f>
        <v>755225</v>
      </c>
      <c r="X254" s="15">
        <f>IF('Daily PnL Log'!X229&lt;&gt;"",'Daily PnL Log'!X229,"")</f>
        <v>-2.1972723360587906E-2</v>
      </c>
      <c r="Y254" s="13">
        <f>IF('Daily PnL Log'!Y229&lt;&gt;"",'Daily PnL Log'!Y229,"")</f>
        <v>-2750</v>
      </c>
      <c r="Z254" s="13" t="str">
        <f>IF('Daily PnL Log'!AA229&lt;&gt;"",'Daily PnL Log'!AA229,"")</f>
        <v/>
      </c>
      <c r="AA254" s="13">
        <f>IF('Daily PnL Log'!AC229&lt;&gt;"",'Daily PnL Log'!AC229,"")</f>
        <v>122956.25</v>
      </c>
    </row>
    <row r="255" spans="1:27" x14ac:dyDescent="0.25">
      <c r="A255" s="48" t="str">
        <f t="shared" si="30"/>
        <v>Oct</v>
      </c>
      <c r="B255" s="2">
        <f>'Daily PnL Log'!B230</f>
        <v>44495</v>
      </c>
      <c r="C255" s="11">
        <f>IF('Daily PnL Log'!C230&lt;&gt;"",'Daily PnL Log'!C230,"")</f>
        <v>-6401.4</v>
      </c>
      <c r="D255" s="11">
        <f>IF('Daily PnL Log'!D230&lt;&gt;"",'Daily PnL Log'!D230,"")</f>
        <v>23105.4</v>
      </c>
      <c r="E255" s="11">
        <f>IF('Daily PnL Log'!E230&lt;&gt;"",'Daily PnL Log'!E230,"")</f>
        <v>5998.4</v>
      </c>
      <c r="F255" s="11">
        <f>IF('Daily PnL Log'!F230&lt;&gt;"",'Daily PnL Log'!F230,"")</f>
        <v>-16860.099999999999</v>
      </c>
      <c r="G255" s="11">
        <f>IF('Daily PnL Log'!G230&lt;&gt;"",'Daily PnL Log'!G230,"")</f>
        <v>8476.2000000000007</v>
      </c>
      <c r="H255" s="11">
        <f>IF('Daily PnL Log'!H230&lt;&gt;"",'Daily PnL Log'!H230,"")</f>
        <v>4738.3</v>
      </c>
      <c r="I255" s="11">
        <f>IF('Daily PnL Log'!I230&lt;&gt;"",'Daily PnL Log'!I230,"")</f>
        <v>-3107.04</v>
      </c>
      <c r="J255" s="11">
        <f>IF('Daily PnL Log'!J230&lt;&gt;"",'Daily PnL Log'!J230,"")</f>
        <v>15949.760000000002</v>
      </c>
      <c r="K255" s="11">
        <f>IF('Daily PnL Log'!K230&lt;&gt;"",'Daily PnL Log'!K230,"")</f>
        <v>-124.05</v>
      </c>
      <c r="L255" s="11">
        <f>IF('Daily PnL Log'!L230&lt;&gt;"",'Daily PnL Log'!L230,"")</f>
        <v>-570.63</v>
      </c>
      <c r="M255" s="11">
        <f>IF('Daily PnL Log'!M230&lt;&gt;"",'Daily PnL Log'!M230,"")</f>
        <v>-694.68</v>
      </c>
      <c r="N255" s="11">
        <f>IF('Daily PnL Log'!N230&lt;&gt;"",'Daily PnL Log'!N230,"")</f>
        <v>15255.080000000002</v>
      </c>
      <c r="O255" s="11">
        <f t="shared" si="31"/>
        <v>2279544.0000000019</v>
      </c>
      <c r="P255" s="11">
        <f t="shared" si="32"/>
        <v>85807.900000000023</v>
      </c>
      <c r="Q255" s="11">
        <f t="shared" si="33"/>
        <v>-362686.35999999981</v>
      </c>
      <c r="R255" s="11">
        <f t="shared" si="34"/>
        <v>-115258.16000000003</v>
      </c>
      <c r="S255" s="11">
        <f t="shared" si="35"/>
        <v>448101.61999999976</v>
      </c>
      <c r="T255" s="11">
        <f t="shared" si="36"/>
        <v>24775.000000000018</v>
      </c>
      <c r="U255" s="11">
        <f t="shared" si="37"/>
        <v>-19493.620000000003</v>
      </c>
      <c r="V255" s="11">
        <f t="shared" si="38"/>
        <v>2340790.3800000018</v>
      </c>
      <c r="W255" s="11">
        <f>IF('Daily PnL Log'!W230&lt;&gt;"",'Daily PnL Log'!W230,"")</f>
        <v>748455</v>
      </c>
      <c r="X255" s="16">
        <f>IF('Daily PnL Log'!X230&lt;&gt;"",'Daily PnL Log'!X230,"")</f>
        <v>2.0382093779853165E-2</v>
      </c>
      <c r="Y255" s="11" t="str">
        <f>IF('Daily PnL Log'!Y230&lt;&gt;"",'Daily PnL Log'!Y230,"")</f>
        <v/>
      </c>
      <c r="Z255" s="11" t="str">
        <f>IF('Daily PnL Log'!AA230&lt;&gt;"",'Daily PnL Log'!AA230,"")</f>
        <v/>
      </c>
      <c r="AA255" s="11">
        <f>IF('Daily PnL Log'!AC230&lt;&gt;"",'Daily PnL Log'!AC230,"")</f>
        <v>125285.07</v>
      </c>
    </row>
    <row r="256" spans="1:27" x14ac:dyDescent="0.25">
      <c r="A256" s="47" t="str">
        <f t="shared" si="30"/>
        <v>Oct</v>
      </c>
      <c r="B256" s="14">
        <f>'Daily PnL Log'!B231</f>
        <v>44496</v>
      </c>
      <c r="C256" s="13">
        <f>IF('Daily PnL Log'!C231&lt;&gt;"",'Daily PnL Log'!C231,"")</f>
        <v>445.3</v>
      </c>
      <c r="D256" s="13">
        <f>IF('Daily PnL Log'!D231&lt;&gt;"",'Daily PnL Log'!D231,"")</f>
        <v>376.9</v>
      </c>
      <c r="E256" s="13">
        <f>IF('Daily PnL Log'!E231&lt;&gt;"",'Daily PnL Log'!E231,"")</f>
        <v>-110.9</v>
      </c>
      <c r="F256" s="13">
        <f>IF('Daily PnL Log'!F231&lt;&gt;"",'Daily PnL Log'!F231,"")</f>
        <v>-9998.7999999999993</v>
      </c>
      <c r="G256" s="13">
        <f>IF('Daily PnL Log'!G231&lt;&gt;"",'Daily PnL Log'!G231,"")</f>
        <v>-11641.7</v>
      </c>
      <c r="H256" s="13">
        <f>IF('Daily PnL Log'!H231&lt;&gt;"",'Daily PnL Log'!H231,"")</f>
        <v>285.60000000000002</v>
      </c>
      <c r="I256" s="13">
        <f>IF('Daily PnL Log'!I231&lt;&gt;"",'Daily PnL Log'!I231,"")</f>
        <v>13286.51</v>
      </c>
      <c r="J256" s="13">
        <f>IF('Daily PnL Log'!J231&lt;&gt;"",'Daily PnL Log'!J231,"")</f>
        <v>-7357.090000000002</v>
      </c>
      <c r="K256" s="13">
        <f>IF('Daily PnL Log'!K231&lt;&gt;"",'Daily PnL Log'!K231,"")</f>
        <v>-90.45</v>
      </c>
      <c r="L256" s="13">
        <f>IF('Daily PnL Log'!L231&lt;&gt;"",'Daily PnL Log'!L231,"")</f>
        <v>-416.07</v>
      </c>
      <c r="M256" s="13">
        <f>IF('Daily PnL Log'!M231&lt;&gt;"",'Daily PnL Log'!M231,"")</f>
        <v>-506.52</v>
      </c>
      <c r="N256" s="13">
        <f>IF('Daily PnL Log'!N231&lt;&gt;"",'Daily PnL Log'!N231,"")</f>
        <v>-7863.6100000000024</v>
      </c>
      <c r="O256" s="13">
        <f t="shared" si="31"/>
        <v>2279989.3000000017</v>
      </c>
      <c r="P256" s="13">
        <f t="shared" si="32"/>
        <v>86184.800000000017</v>
      </c>
      <c r="Q256" s="13">
        <f t="shared" si="33"/>
        <v>-362797.25999999983</v>
      </c>
      <c r="R256" s="13">
        <f t="shared" si="34"/>
        <v>-125256.96000000004</v>
      </c>
      <c r="S256" s="13">
        <f t="shared" si="35"/>
        <v>436459.91999999975</v>
      </c>
      <c r="T256" s="13">
        <f t="shared" si="36"/>
        <v>25060.600000000017</v>
      </c>
      <c r="U256" s="13">
        <f t="shared" si="37"/>
        <v>-6207.1100000000024</v>
      </c>
      <c r="V256" s="13">
        <f t="shared" si="38"/>
        <v>2333433.2900000019</v>
      </c>
      <c r="W256" s="13">
        <f>IF('Daily PnL Log'!W231&lt;&gt;"",'Daily PnL Log'!W231,"")</f>
        <v>687439</v>
      </c>
      <c r="X256" s="15">
        <f>IF('Daily PnL Log'!X231&lt;&gt;"",'Daily PnL Log'!X231,"")</f>
        <v>-1.1438993132481576E-2</v>
      </c>
      <c r="Y256" s="13" t="str">
        <f>IF('Daily PnL Log'!Y231&lt;&gt;"",'Daily PnL Log'!Y231,"")</f>
        <v/>
      </c>
      <c r="Z256" s="13" t="str">
        <f>IF('Daily PnL Log'!AA231&lt;&gt;"",'Daily PnL Log'!AA231,"")</f>
        <v/>
      </c>
      <c r="AA256" s="13">
        <f>IF('Daily PnL Log'!AC231&lt;&gt;"",'Daily PnL Log'!AC231,"")</f>
        <v>132031.04999999999</v>
      </c>
    </row>
    <row r="257" spans="1:27" x14ac:dyDescent="0.25">
      <c r="A257" s="48" t="str">
        <f t="shared" si="30"/>
        <v>Oct</v>
      </c>
      <c r="B257" s="2">
        <f>'Daily PnL Log'!B232</f>
        <v>44497</v>
      </c>
      <c r="C257" s="11">
        <f>IF('Daily PnL Log'!C232&lt;&gt;"",'Daily PnL Log'!C232,"")</f>
        <v>-4907.8999999999996</v>
      </c>
      <c r="D257" s="11">
        <f>IF('Daily PnL Log'!D232&lt;&gt;"",'Daily PnL Log'!D232,"")</f>
        <v>-3376.7</v>
      </c>
      <c r="E257" s="11">
        <f>IF('Daily PnL Log'!E232&lt;&gt;"",'Daily PnL Log'!E232,"")</f>
        <v>-5095.8</v>
      </c>
      <c r="F257" s="11">
        <f>IF('Daily PnL Log'!F232&lt;&gt;"",'Daily PnL Log'!F232,"")</f>
        <v>-49753</v>
      </c>
      <c r="G257" s="11">
        <f>IF('Daily PnL Log'!G232&lt;&gt;"",'Daily PnL Log'!G232,"")</f>
        <v>-10120.700000000001</v>
      </c>
      <c r="H257" s="11">
        <f>IF('Daily PnL Log'!H232&lt;&gt;"",'Daily PnL Log'!H232,"")</f>
        <v>-2173.6999999999998</v>
      </c>
      <c r="I257" s="11">
        <f>IF('Daily PnL Log'!I232&lt;&gt;"",'Daily PnL Log'!I232,"")</f>
        <v>-29579</v>
      </c>
      <c r="J257" s="11">
        <f>IF('Daily PnL Log'!J232&lt;&gt;"",'Daily PnL Log'!J232,"")</f>
        <v>-105006.79999999999</v>
      </c>
      <c r="K257" s="11">
        <f>IF('Daily PnL Log'!K232&lt;&gt;"",'Daily PnL Log'!K232,"")</f>
        <v>-92.3</v>
      </c>
      <c r="L257" s="11">
        <f>IF('Daily PnL Log'!L232&lt;&gt;"",'Daily PnL Log'!L232,"")</f>
        <v>-424.58</v>
      </c>
      <c r="M257" s="11">
        <f>IF('Daily PnL Log'!M232&lt;&gt;"",'Daily PnL Log'!M232,"")</f>
        <v>-516.88</v>
      </c>
      <c r="N257" s="11">
        <f>IF('Daily PnL Log'!N232&lt;&gt;"",'Daily PnL Log'!N232,"")</f>
        <v>-105523.68</v>
      </c>
      <c r="O257" s="11">
        <f t="shared" si="31"/>
        <v>2275081.4000000018</v>
      </c>
      <c r="P257" s="11">
        <f t="shared" si="32"/>
        <v>82808.10000000002</v>
      </c>
      <c r="Q257" s="11">
        <f t="shared" si="33"/>
        <v>-367893.05999999982</v>
      </c>
      <c r="R257" s="11">
        <f t="shared" si="34"/>
        <v>-175009.96000000002</v>
      </c>
      <c r="S257" s="11">
        <f t="shared" si="35"/>
        <v>426339.21999999974</v>
      </c>
      <c r="T257" s="11">
        <f t="shared" si="36"/>
        <v>22886.900000000016</v>
      </c>
      <c r="U257" s="11">
        <f t="shared" si="37"/>
        <v>-35786.11</v>
      </c>
      <c r="V257" s="11">
        <f t="shared" si="38"/>
        <v>2228426.4900000021</v>
      </c>
      <c r="W257" s="11">
        <f>IF('Daily PnL Log'!W232&lt;&gt;"",'Daily PnL Log'!W232,"")</f>
        <v>571452</v>
      </c>
      <c r="X257" s="16">
        <f>IF('Daily PnL Log'!X232&lt;&gt;"",'Daily PnL Log'!X232,"")</f>
        <v>-0.18465886898637154</v>
      </c>
      <c r="Y257" s="11" t="str">
        <f>IF('Daily PnL Log'!Y232&lt;&gt;"",'Daily PnL Log'!Y232,"")</f>
        <v/>
      </c>
      <c r="Z257" s="11" t="str">
        <f>IF('Daily PnL Log'!AA232&lt;&gt;"",'Daily PnL Log'!AA232,"")</f>
        <v/>
      </c>
      <c r="AA257" s="11">
        <f>IF('Daily PnL Log'!AC232&lt;&gt;"",'Daily PnL Log'!AC232,"")</f>
        <v>39301.67</v>
      </c>
    </row>
    <row r="258" spans="1:27" ht="15.75" thickBot="1" x14ac:dyDescent="0.3">
      <c r="A258" s="47" t="str">
        <f t="shared" si="30"/>
        <v>Oct</v>
      </c>
      <c r="B258" s="14">
        <f>'Daily PnL Log'!B233</f>
        <v>44498</v>
      </c>
      <c r="C258" s="13">
        <f>IF('Daily PnL Log'!C233&lt;&gt;"",'Daily PnL Log'!C233,"")</f>
        <v>7357</v>
      </c>
      <c r="D258" s="13">
        <f>IF('Daily PnL Log'!D233&lt;&gt;"",'Daily PnL Log'!D233,"")</f>
        <v>4684.1000000000004</v>
      </c>
      <c r="E258" s="13">
        <f>IF('Daily PnL Log'!E233&lt;&gt;"",'Daily PnL Log'!E233,"")</f>
        <v>5750</v>
      </c>
      <c r="F258" s="13">
        <f>IF('Daily PnL Log'!F233&lt;&gt;"",'Daily PnL Log'!F233,"")</f>
        <v>9269.7999999999993</v>
      </c>
      <c r="G258" s="13">
        <f>IF('Daily PnL Log'!G233&lt;&gt;"",'Daily PnL Log'!G233,"")</f>
        <v>1072.0999999999999</v>
      </c>
      <c r="H258" s="13">
        <f>IF('Daily PnL Log'!H233&lt;&gt;"",'Daily PnL Log'!H233,"")</f>
        <v>2282.6</v>
      </c>
      <c r="I258" s="13">
        <f>IF('Daily PnL Log'!I233&lt;&gt;"",'Daily PnL Log'!I233,"")</f>
        <v>-11743.48</v>
      </c>
      <c r="J258" s="13">
        <f>IF('Daily PnL Log'!J233&lt;&gt;"",'Daily PnL Log'!J233,"")</f>
        <v>18672.119999999995</v>
      </c>
      <c r="K258" s="13">
        <f>IF('Daily PnL Log'!K233&lt;&gt;"",'Daily PnL Log'!K233,"")</f>
        <v>-71.5</v>
      </c>
      <c r="L258" s="13">
        <f>IF('Daily PnL Log'!L233&lt;&gt;"",'Daily PnL Log'!L233,"")</f>
        <v>-328.9</v>
      </c>
      <c r="M258" s="13">
        <f>IF('Daily PnL Log'!M233&lt;&gt;"",'Daily PnL Log'!M233,"")</f>
        <v>-400.4</v>
      </c>
      <c r="N258" s="13">
        <f>IF('Daily PnL Log'!N233&lt;&gt;"",'Daily PnL Log'!N233,"")</f>
        <v>18271.719999999994</v>
      </c>
      <c r="O258" s="13">
        <f t="shared" si="31"/>
        <v>2282438.4000000018</v>
      </c>
      <c r="P258" s="13">
        <f t="shared" si="32"/>
        <v>87492.200000000026</v>
      </c>
      <c r="Q258" s="13">
        <f t="shared" si="33"/>
        <v>-362143.05999999982</v>
      </c>
      <c r="R258" s="13">
        <f t="shared" si="34"/>
        <v>-165740.16000000003</v>
      </c>
      <c r="S258" s="13">
        <f t="shared" si="35"/>
        <v>427411.31999999972</v>
      </c>
      <c r="T258" s="13">
        <f t="shared" si="36"/>
        <v>25169.500000000015</v>
      </c>
      <c r="U258" s="13">
        <f t="shared" si="37"/>
        <v>-47529.59</v>
      </c>
      <c r="V258" s="13">
        <f t="shared" si="38"/>
        <v>2247098.6100000022</v>
      </c>
      <c r="W258" s="13">
        <f>IF('Daily PnL Log'!W233&lt;&gt;"",'Daily PnL Log'!W233,"")</f>
        <v>582568</v>
      </c>
      <c r="X258" s="52">
        <f>IF('Daily PnL Log'!X233&lt;&gt;"",'Daily PnL Log'!X233,"")</f>
        <v>3.1364098268356642E-2</v>
      </c>
      <c r="Y258" s="13" t="str">
        <f>IF('Daily PnL Log'!Y233&lt;&gt;"",'Daily PnL Log'!Y233,"")</f>
        <v/>
      </c>
      <c r="Z258" s="13" t="str">
        <f>IF('Daily PnL Log'!AA233&lt;&gt;"",'Daily PnL Log'!AA233,"")</f>
        <v/>
      </c>
      <c r="AA258" s="13">
        <f>IF('Daily PnL Log'!AC233&lt;&gt;"",'Daily PnL Log'!AC233,"")</f>
        <v>66490.27</v>
      </c>
    </row>
    <row r="259" spans="1:27" x14ac:dyDescent="0.25">
      <c r="A259" s="48" t="str">
        <f t="shared" si="30"/>
        <v>Nov</v>
      </c>
      <c r="B259" s="2">
        <f>'Daily PnL Log'!B234</f>
        <v>44501</v>
      </c>
      <c r="C259" s="11">
        <f>IF('Daily PnL Log'!C234&lt;&gt;"",'Daily PnL Log'!C234,"")</f>
        <v>14710.3</v>
      </c>
      <c r="D259" s="11">
        <f>IF('Daily PnL Log'!D234&lt;&gt;"",'Daily PnL Log'!D234,"")</f>
        <v>-1237.4000000000001</v>
      </c>
      <c r="E259" s="11">
        <f>IF('Daily PnL Log'!E234&lt;&gt;"",'Daily PnL Log'!E234,"")</f>
        <v>2035.1</v>
      </c>
      <c r="F259" s="11">
        <f>IF('Daily PnL Log'!F234&lt;&gt;"",'Daily PnL Log'!F234,"")</f>
        <v>-2829.4</v>
      </c>
      <c r="G259" s="11">
        <f>IF('Daily PnL Log'!G234&lt;&gt;"",'Daily PnL Log'!G234,"")</f>
        <v>-35603.199999999997</v>
      </c>
      <c r="H259" s="11">
        <f>IF('Daily PnL Log'!H234&lt;&gt;"",'Daily PnL Log'!H234,"")</f>
        <v>-3047.8</v>
      </c>
      <c r="I259" s="11">
        <f>IF('Daily PnL Log'!I234&lt;&gt;"",'Daily PnL Log'!I234,"")</f>
        <v>-13781.31</v>
      </c>
      <c r="J259" s="11">
        <f>IF('Daily PnL Log'!J234&lt;&gt;"",'Daily PnL Log'!J234,"")</f>
        <v>-39753.71</v>
      </c>
      <c r="K259" s="11">
        <f>IF('Daily PnL Log'!K234&lt;&gt;"",'Daily PnL Log'!K234,"")</f>
        <v>-68.3</v>
      </c>
      <c r="L259" s="11">
        <f>IF('Daily PnL Log'!L234&lt;&gt;"",'Daily PnL Log'!L234,"")</f>
        <v>-314.18</v>
      </c>
      <c r="M259" s="11">
        <f>IF('Daily PnL Log'!M234&lt;&gt;"",'Daily PnL Log'!M234,"")</f>
        <v>-382.48</v>
      </c>
      <c r="N259" s="11">
        <f>IF('Daily PnL Log'!N234&lt;&gt;"",'Daily PnL Log'!N234,"")</f>
        <v>-40136.19</v>
      </c>
      <c r="O259" s="11">
        <f t="shared" si="31"/>
        <v>2297148.7000000016</v>
      </c>
      <c r="P259" s="11">
        <f t="shared" si="32"/>
        <v>86254.800000000032</v>
      </c>
      <c r="Q259" s="11">
        <f t="shared" si="33"/>
        <v>-360107.95999999985</v>
      </c>
      <c r="R259" s="11">
        <f t="shared" si="34"/>
        <v>-168569.56000000003</v>
      </c>
      <c r="S259" s="11">
        <f t="shared" si="35"/>
        <v>391808.1199999997</v>
      </c>
      <c r="T259" s="11">
        <f t="shared" si="36"/>
        <v>22121.700000000015</v>
      </c>
      <c r="U259" s="11">
        <f t="shared" si="37"/>
        <v>-61310.899999999994</v>
      </c>
      <c r="V259" s="11">
        <f t="shared" si="38"/>
        <v>2207344.9000000022</v>
      </c>
      <c r="W259" s="11">
        <f>IF('Daily PnL Log'!W234&lt;&gt;"",'Daily PnL Log'!W234,"")</f>
        <v>557501</v>
      </c>
      <c r="X259" s="15">
        <f>IF('Daily PnL Log'!X234&lt;&gt;"",'Daily PnL Log'!X234,"")</f>
        <v>-7.1993036783790529E-2</v>
      </c>
      <c r="Y259" s="11">
        <f>IF('Daily PnL Log'!Y234&lt;&gt;"",'Daily PnL Log'!Y234,"")</f>
        <v>-648.65</v>
      </c>
      <c r="Z259" s="11" t="str">
        <f>IF('Daily PnL Log'!AA234&lt;&gt;"",'Daily PnL Log'!AA234,"")</f>
        <v/>
      </c>
      <c r="AA259" s="11">
        <f>IF('Daily PnL Log'!AC234&lt;&gt;"",'Daily PnL Log'!AC234,"")</f>
        <v>27976.23</v>
      </c>
    </row>
    <row r="260" spans="1:27" x14ac:dyDescent="0.25">
      <c r="A260" s="47" t="str">
        <f t="shared" si="30"/>
        <v>Nov</v>
      </c>
      <c r="B260" s="14">
        <f>'Daily PnL Log'!B235</f>
        <v>44502</v>
      </c>
      <c r="C260" s="13">
        <f>IF('Daily PnL Log'!C235&lt;&gt;"",'Daily PnL Log'!C235,"")</f>
        <v>14092.6</v>
      </c>
      <c r="D260" s="13">
        <f>IF('Daily PnL Log'!D235&lt;&gt;"",'Daily PnL Log'!D235,"")</f>
        <v>1525.4</v>
      </c>
      <c r="E260" s="13">
        <f>IF('Daily PnL Log'!E235&lt;&gt;"",'Daily PnL Log'!E235,"")</f>
        <v>7221.6</v>
      </c>
      <c r="F260" s="13">
        <f>IF('Daily PnL Log'!F235&lt;&gt;"",'Daily PnL Log'!F235,"")</f>
        <v>9245.1</v>
      </c>
      <c r="G260" s="13">
        <f>IF('Daily PnL Log'!G235&lt;&gt;"",'Daily PnL Log'!G235,"")</f>
        <v>23135.599999999999</v>
      </c>
      <c r="H260" s="13">
        <f>IF('Daily PnL Log'!H235&lt;&gt;"",'Daily PnL Log'!H235,"")</f>
        <v>2814.1</v>
      </c>
      <c r="I260" s="13">
        <f>IF('Daily PnL Log'!I235&lt;&gt;"",'Daily PnL Log'!I235,"")</f>
        <v>20468.259999999998</v>
      </c>
      <c r="J260" s="13">
        <f>IF('Daily PnL Log'!J235&lt;&gt;"",'Daily PnL Log'!J235,"")</f>
        <v>78502.659999999989</v>
      </c>
      <c r="K260" s="13">
        <f>IF('Daily PnL Log'!K235&lt;&gt;"",'Daily PnL Log'!K235,"")</f>
        <v>-61.85</v>
      </c>
      <c r="L260" s="13">
        <f>IF('Daily PnL Log'!L235&lt;&gt;"",'Daily PnL Log'!L235,"")</f>
        <v>-284.51</v>
      </c>
      <c r="M260" s="13">
        <f>IF('Daily PnL Log'!M235&lt;&gt;"",'Daily PnL Log'!M235,"")</f>
        <v>-346.36</v>
      </c>
      <c r="N260" s="13">
        <f>IF('Daily PnL Log'!N235&lt;&gt;"",'Daily PnL Log'!N235,"")</f>
        <v>78156.299999999988</v>
      </c>
      <c r="O260" s="13">
        <f t="shared" si="31"/>
        <v>2311241.3000000017</v>
      </c>
      <c r="P260" s="13">
        <f t="shared" si="32"/>
        <v>87780.200000000026</v>
      </c>
      <c r="Q260" s="13">
        <f t="shared" si="33"/>
        <v>-352886.35999999987</v>
      </c>
      <c r="R260" s="13">
        <f t="shared" si="34"/>
        <v>-159324.46000000002</v>
      </c>
      <c r="S260" s="13">
        <f t="shared" si="35"/>
        <v>414943.71999999968</v>
      </c>
      <c r="T260" s="13">
        <f t="shared" si="36"/>
        <v>24935.800000000014</v>
      </c>
      <c r="U260" s="13">
        <f t="shared" si="37"/>
        <v>-40842.639999999999</v>
      </c>
      <c r="V260" s="13">
        <f t="shared" si="38"/>
        <v>2285847.5600000024</v>
      </c>
      <c r="W260" s="13">
        <f>IF('Daily PnL Log'!W235&lt;&gt;"",'Daily PnL Log'!W235,"")</f>
        <v>604278</v>
      </c>
      <c r="X260" s="16">
        <f>IF('Daily PnL Log'!X235&lt;&gt;"",'Daily PnL Log'!X235,"")</f>
        <v>0.12933831779412786</v>
      </c>
      <c r="Y260" s="13">
        <f>IF('Daily PnL Log'!Y235&lt;&gt;"",'Daily PnL Log'!Y235,"")</f>
        <v>-1506.23</v>
      </c>
      <c r="Z260" s="13" t="str">
        <f>IF('Daily PnL Log'!AA235&lt;&gt;"",'Daily PnL Log'!AA235,"")</f>
        <v/>
      </c>
      <c r="AA260" s="13">
        <f>IF('Daily PnL Log'!AC235&lt;&gt;"",'Daily PnL Log'!AC235,"")</f>
        <v>98423.12</v>
      </c>
    </row>
    <row r="261" spans="1:27" x14ac:dyDescent="0.25">
      <c r="A261" s="48" t="str">
        <f t="shared" si="30"/>
        <v>Nov</v>
      </c>
      <c r="B261" s="2">
        <f>'Daily PnL Log'!B236</f>
        <v>44503</v>
      </c>
      <c r="C261" s="11">
        <f>IF('Daily PnL Log'!C236&lt;&gt;"",'Daily PnL Log'!C236,"")</f>
        <v>-12942.2</v>
      </c>
      <c r="D261" s="11">
        <f>IF('Daily PnL Log'!D236&lt;&gt;"",'Daily PnL Log'!D236,"")</f>
        <v>-9896.7999999999993</v>
      </c>
      <c r="E261" s="11">
        <f>IF('Daily PnL Log'!E236&lt;&gt;"",'Daily PnL Log'!E236,"")</f>
        <v>6686.1</v>
      </c>
      <c r="F261" s="11">
        <f>IF('Daily PnL Log'!F236&lt;&gt;"",'Daily PnL Log'!F236,"")</f>
        <v>9945.2999999999993</v>
      </c>
      <c r="G261" s="11">
        <f>IF('Daily PnL Log'!G236&lt;&gt;"",'Daily PnL Log'!G236,"")</f>
        <v>-13924.6</v>
      </c>
      <c r="H261" s="11">
        <f>IF('Daily PnL Log'!H236&lt;&gt;"",'Daily PnL Log'!H236,"")</f>
        <v>-579</v>
      </c>
      <c r="I261" s="11">
        <f>IF('Daily PnL Log'!I236&lt;&gt;"",'Daily PnL Log'!I236,"")</f>
        <v>-1092.6300000000001</v>
      </c>
      <c r="J261" s="11">
        <f>IF('Daily PnL Log'!J236&lt;&gt;"",'Daily PnL Log'!J236,"")</f>
        <v>-21803.83</v>
      </c>
      <c r="K261" s="11">
        <f>IF('Daily PnL Log'!K236&lt;&gt;"",'Daily PnL Log'!K236,"")</f>
        <v>-83.85</v>
      </c>
      <c r="L261" s="11">
        <f>IF('Daily PnL Log'!L236&lt;&gt;"",'Daily PnL Log'!L236,"")</f>
        <v>-381.01</v>
      </c>
      <c r="M261" s="11">
        <f>IF('Daily PnL Log'!M236&lt;&gt;"",'Daily PnL Log'!M236,"")</f>
        <v>-464.86</v>
      </c>
      <c r="N261" s="11">
        <f>IF('Daily PnL Log'!N236&lt;&gt;"",'Daily PnL Log'!N236,"")</f>
        <v>-22268.690000000002</v>
      </c>
      <c r="O261" s="11">
        <f t="shared" si="31"/>
        <v>2298299.1000000015</v>
      </c>
      <c r="P261" s="11">
        <f t="shared" si="32"/>
        <v>77883.400000000023</v>
      </c>
      <c r="Q261" s="11">
        <f t="shared" si="33"/>
        <v>-346200.25999999989</v>
      </c>
      <c r="R261" s="11">
        <f t="shared" si="34"/>
        <v>-149379.16000000003</v>
      </c>
      <c r="S261" s="11">
        <f t="shared" si="35"/>
        <v>401019.1199999997</v>
      </c>
      <c r="T261" s="11">
        <f t="shared" si="36"/>
        <v>24356.800000000014</v>
      </c>
      <c r="U261" s="11">
        <f t="shared" si="37"/>
        <v>-41935.269999999997</v>
      </c>
      <c r="V261" s="11">
        <f t="shared" si="38"/>
        <v>2264043.7300000023</v>
      </c>
      <c r="W261" s="11">
        <f>IF('Daily PnL Log'!W236&lt;&gt;"",'Daily PnL Log'!W236,"")</f>
        <v>661274</v>
      </c>
      <c r="X261" s="15">
        <f>IF('Daily PnL Log'!X236&lt;&gt;"",'Daily PnL Log'!X236,"")</f>
        <v>-3.3675435598556729E-2</v>
      </c>
      <c r="Y261" s="11" t="str">
        <f>IF('Daily PnL Log'!Y236&lt;&gt;"",'Daily PnL Log'!Y236,"")</f>
        <v/>
      </c>
      <c r="Z261" s="11" t="str">
        <f>IF('Daily PnL Log'!AA236&lt;&gt;"",'Daily PnL Log'!AA236,"")</f>
        <v/>
      </c>
      <c r="AA261" s="11">
        <f>IF('Daily PnL Log'!AC236&lt;&gt;"",'Daily PnL Log'!AC236,"")</f>
        <v>68956.509999999995</v>
      </c>
    </row>
    <row r="262" spans="1:27" x14ac:dyDescent="0.25">
      <c r="A262" s="47" t="str">
        <f t="shared" si="30"/>
        <v>Nov</v>
      </c>
      <c r="B262" s="14">
        <f>'Daily PnL Log'!B237</f>
        <v>44504</v>
      </c>
      <c r="C262" s="13">
        <f>IF('Daily PnL Log'!C237&lt;&gt;"",'Daily PnL Log'!C237,"")</f>
        <v>-7071.9</v>
      </c>
      <c r="D262" s="13">
        <f>IF('Daily PnL Log'!D237&lt;&gt;"",'Daily PnL Log'!D237,"")</f>
        <v>2412.1999999999998</v>
      </c>
      <c r="E262" s="13">
        <f>IF('Daily PnL Log'!E237&lt;&gt;"",'Daily PnL Log'!E237,"")</f>
        <v>1983.6</v>
      </c>
      <c r="F262" s="13">
        <f>IF('Daily PnL Log'!F237&lt;&gt;"",'Daily PnL Log'!F237,"")</f>
        <v>-14493.1</v>
      </c>
      <c r="G262" s="13">
        <f>IF('Daily PnL Log'!G237&lt;&gt;"",'Daily PnL Log'!G237,"")</f>
        <v>19721.599999999999</v>
      </c>
      <c r="H262" s="13">
        <f>IF('Daily PnL Log'!H237&lt;&gt;"",'Daily PnL Log'!H237,"")</f>
        <v>1394.8</v>
      </c>
      <c r="I262" s="13">
        <f>IF('Daily PnL Log'!I237&lt;&gt;"",'Daily PnL Log'!I237,"")</f>
        <v>35177.300000000003</v>
      </c>
      <c r="J262" s="13">
        <f>IF('Daily PnL Log'!J237&lt;&gt;"",'Daily PnL Log'!J237,"")</f>
        <v>39124.5</v>
      </c>
      <c r="K262" s="13">
        <f>IF('Daily PnL Log'!K237&lt;&gt;"",'Daily PnL Log'!K237,"")</f>
        <v>-95.5</v>
      </c>
      <c r="L262" s="13">
        <f>IF('Daily PnL Log'!L237&lt;&gt;"",'Daily PnL Log'!L237,"")</f>
        <v>-439.3</v>
      </c>
      <c r="M262" s="13">
        <f>IF('Daily PnL Log'!M237&lt;&gt;"",'Daily PnL Log'!M237,"")</f>
        <v>-534.79999999999995</v>
      </c>
      <c r="N262" s="13">
        <f>IF('Daily PnL Log'!N237&lt;&gt;"",'Daily PnL Log'!N237,"")</f>
        <v>38589.699999999997</v>
      </c>
      <c r="O262" s="13">
        <f t="shared" si="31"/>
        <v>2291227.2000000016</v>
      </c>
      <c r="P262" s="13">
        <f t="shared" si="32"/>
        <v>80295.60000000002</v>
      </c>
      <c r="Q262" s="13">
        <f t="shared" si="33"/>
        <v>-344216.65999999992</v>
      </c>
      <c r="R262" s="13">
        <f t="shared" si="34"/>
        <v>-163872.26000000004</v>
      </c>
      <c r="S262" s="13">
        <f t="shared" si="35"/>
        <v>420740.71999999968</v>
      </c>
      <c r="T262" s="13">
        <f t="shared" si="36"/>
        <v>25751.600000000013</v>
      </c>
      <c r="U262" s="13">
        <f t="shared" si="37"/>
        <v>-6757.9699999999939</v>
      </c>
      <c r="V262" s="13">
        <f t="shared" si="38"/>
        <v>2303168.2300000023</v>
      </c>
      <c r="W262" s="13">
        <f>IF('Daily PnL Log'!W237&lt;&gt;"",'Daily PnL Log'!W237,"")</f>
        <v>604343</v>
      </c>
      <c r="X262" s="16">
        <f>IF('Daily PnL Log'!X237&lt;&gt;"",'Daily PnL Log'!X237,"")</f>
        <v>6.3853970344655259E-2</v>
      </c>
      <c r="Y262" s="13" t="str">
        <f>IF('Daily PnL Log'!Y237&lt;&gt;"",'Daily PnL Log'!Y237,"")</f>
        <v/>
      </c>
      <c r="Z262" s="13" t="str">
        <f>IF('Daily PnL Log'!AA237&lt;&gt;"",'Daily PnL Log'!AA237,"")</f>
        <v/>
      </c>
      <c r="AA262" s="13">
        <f>IF('Daily PnL Log'!AC237&lt;&gt;"",'Daily PnL Log'!AC237,"")</f>
        <v>91187.71</v>
      </c>
    </row>
    <row r="263" spans="1:27" x14ac:dyDescent="0.25">
      <c r="A263" s="48" t="str">
        <f t="shared" si="30"/>
        <v>Nov</v>
      </c>
      <c r="B263" s="2">
        <f>'Daily PnL Log'!B238</f>
        <v>44505</v>
      </c>
      <c r="C263" s="11">
        <f>IF('Daily PnL Log'!C238&lt;&gt;"",'Daily PnL Log'!C238,"")</f>
        <v>2220.6</v>
      </c>
      <c r="D263" s="11">
        <f>IF('Daily PnL Log'!D238&lt;&gt;"",'Daily PnL Log'!D238,"")</f>
        <v>2515.5</v>
      </c>
      <c r="E263" s="11">
        <f>IF('Daily PnL Log'!E238&lt;&gt;"",'Daily PnL Log'!E238,"")</f>
        <v>-1800.4</v>
      </c>
      <c r="F263" s="11">
        <f>IF('Daily PnL Log'!F238&lt;&gt;"",'Daily PnL Log'!F238,"")</f>
        <v>2673.7</v>
      </c>
      <c r="G263" s="11">
        <f>IF('Daily PnL Log'!G238&lt;&gt;"",'Daily PnL Log'!G238,"")</f>
        <v>8667.7999999999993</v>
      </c>
      <c r="H263" s="11">
        <f>IF('Daily PnL Log'!H238&lt;&gt;"",'Daily PnL Log'!H238,"")</f>
        <v>460</v>
      </c>
      <c r="I263" s="11">
        <f>IF('Daily PnL Log'!I238&lt;&gt;"",'Daily PnL Log'!I238,"")</f>
        <v>-16979.2</v>
      </c>
      <c r="J263" s="11">
        <f>IF('Daily PnL Log'!J238&lt;&gt;"",'Daily PnL Log'!J238,"")</f>
        <v>-2242.0000000000018</v>
      </c>
      <c r="K263" s="11">
        <f>IF('Daily PnL Log'!K238&lt;&gt;"",'Daily PnL Log'!K238,"")</f>
        <v>-71.599999999999994</v>
      </c>
      <c r="L263" s="11">
        <f>IF('Daily PnL Log'!L238&lt;&gt;"",'Daily PnL Log'!L238,"")</f>
        <v>-329.36</v>
      </c>
      <c r="M263" s="11">
        <f>IF('Daily PnL Log'!M238&lt;&gt;"",'Daily PnL Log'!M238,"")</f>
        <v>-400.96000000000004</v>
      </c>
      <c r="N263" s="11">
        <f>IF('Daily PnL Log'!N238&lt;&gt;"",'Daily PnL Log'!N238,"")</f>
        <v>-2642.9600000000019</v>
      </c>
      <c r="O263" s="11">
        <f t="shared" si="31"/>
        <v>2293447.8000000017</v>
      </c>
      <c r="P263" s="11">
        <f t="shared" si="32"/>
        <v>82811.10000000002</v>
      </c>
      <c r="Q263" s="11">
        <f t="shared" si="33"/>
        <v>-346017.05999999994</v>
      </c>
      <c r="R263" s="11">
        <f t="shared" si="34"/>
        <v>-161198.56000000003</v>
      </c>
      <c r="S263" s="11">
        <f t="shared" si="35"/>
        <v>429408.51999999967</v>
      </c>
      <c r="T263" s="11">
        <f t="shared" si="36"/>
        <v>26211.600000000013</v>
      </c>
      <c r="U263" s="11">
        <f t="shared" si="37"/>
        <v>-23737.169999999995</v>
      </c>
      <c r="V263" s="11">
        <f t="shared" si="38"/>
        <v>2300926.2300000023</v>
      </c>
      <c r="W263" s="11">
        <f>IF('Daily PnL Log'!W238&lt;&gt;"",'Daily PnL Log'!W238,"")</f>
        <v>616685</v>
      </c>
      <c r="X263" s="15">
        <f>IF('Daily PnL Log'!X238&lt;&gt;"",'Daily PnL Log'!X238,"")</f>
        <v>-4.2857536667828822E-3</v>
      </c>
      <c r="Y263" s="11" t="str">
        <f>IF('Daily PnL Log'!Y238&lt;&gt;"",'Daily PnL Log'!Y238,"")</f>
        <v/>
      </c>
      <c r="Z263" s="11" t="str">
        <f>IF('Daily PnL Log'!AA238&lt;&gt;"",'Daily PnL Log'!AA238,"")</f>
        <v/>
      </c>
      <c r="AA263" s="11">
        <f>IF('Daily PnL Log'!AC238&lt;&gt;"",'Daily PnL Log'!AC238,"")</f>
        <v>76208.75</v>
      </c>
    </row>
    <row r="264" spans="1:27" x14ac:dyDescent="0.25">
      <c r="A264" s="47" t="str">
        <f t="shared" si="30"/>
        <v>Nov</v>
      </c>
      <c r="B264" s="14">
        <f>'Daily PnL Log'!B239</f>
        <v>44508</v>
      </c>
      <c r="C264" s="13">
        <f>IF('Daily PnL Log'!C239&lt;&gt;"",'Daily PnL Log'!C239,"")</f>
        <v>21478.3</v>
      </c>
      <c r="D264" s="13">
        <f>IF('Daily PnL Log'!D239&lt;&gt;"",'Daily PnL Log'!D239,"")</f>
        <v>8188.4</v>
      </c>
      <c r="E264" s="13">
        <f>IF('Daily PnL Log'!E239&lt;&gt;"",'Daily PnL Log'!E239,"")</f>
        <v>7059.5</v>
      </c>
      <c r="F264" s="13">
        <f>IF('Daily PnL Log'!F239&lt;&gt;"",'Daily PnL Log'!F239,"")</f>
        <v>-2818.3</v>
      </c>
      <c r="G264" s="13">
        <f>IF('Daily PnL Log'!G239&lt;&gt;"",'Daily PnL Log'!G239,"")</f>
        <v>13711.9</v>
      </c>
      <c r="H264" s="13">
        <f>IF('Daily PnL Log'!H239&lt;&gt;"",'Daily PnL Log'!H239,"")</f>
        <v>3811.5</v>
      </c>
      <c r="I264" s="13">
        <f>IF('Daily PnL Log'!I239&lt;&gt;"",'Daily PnL Log'!I239,"")</f>
        <v>-6011.39</v>
      </c>
      <c r="J264" s="13">
        <f>IF('Daily PnL Log'!J239&lt;&gt;"",'Daily PnL Log'!J239,"")</f>
        <v>45419.909999999996</v>
      </c>
      <c r="K264" s="13">
        <f>IF('Daily PnL Log'!K239&lt;&gt;"",'Daily PnL Log'!K239,"")</f>
        <v>-201.5</v>
      </c>
      <c r="L264" s="13">
        <f>IF('Daily PnL Log'!L239&lt;&gt;"",'Daily PnL Log'!L239,"")</f>
        <v>-926.9</v>
      </c>
      <c r="M264" s="13">
        <f>IF('Daily PnL Log'!M239&lt;&gt;"",'Daily PnL Log'!M239,"")</f>
        <v>-1128.4000000000001</v>
      </c>
      <c r="N264" s="13">
        <f>IF('Daily PnL Log'!N239&lt;&gt;"",'Daily PnL Log'!N239,"")</f>
        <v>44291.509999999995</v>
      </c>
      <c r="O264" s="13">
        <f t="shared" si="31"/>
        <v>2314926.1000000015</v>
      </c>
      <c r="P264" s="13">
        <f t="shared" si="32"/>
        <v>90999.500000000015</v>
      </c>
      <c r="Q264" s="13">
        <f t="shared" si="33"/>
        <v>-338957.55999999994</v>
      </c>
      <c r="R264" s="13">
        <f t="shared" si="34"/>
        <v>-164016.86000000002</v>
      </c>
      <c r="S264" s="13">
        <f t="shared" si="35"/>
        <v>443120.41999999969</v>
      </c>
      <c r="T264" s="13">
        <f t="shared" si="36"/>
        <v>30023.100000000013</v>
      </c>
      <c r="U264" s="13">
        <f t="shared" si="37"/>
        <v>-29748.559999999994</v>
      </c>
      <c r="V264" s="13">
        <f t="shared" si="38"/>
        <v>2346346.1400000025</v>
      </c>
      <c r="W264" s="13">
        <f>IF('Daily PnL Log'!W239&lt;&gt;"",'Daily PnL Log'!W239,"")</f>
        <v>588895</v>
      </c>
      <c r="X264" s="16">
        <f>IF('Daily PnL Log'!X239&lt;&gt;"",'Daily PnL Log'!X239,"")</f>
        <v>7.5211217619439788E-2</v>
      </c>
      <c r="Y264" s="13">
        <f>IF('Daily PnL Log'!Y239&lt;&gt;"",'Daily PnL Log'!Y239,"")</f>
        <v>-437.5</v>
      </c>
      <c r="Z264" s="13" t="str">
        <f>IF('Daily PnL Log'!AA239&lt;&gt;"",'Daily PnL Log'!AA239,"")</f>
        <v/>
      </c>
      <c r="AA264" s="13">
        <f>IF('Daily PnL Log'!AC239&lt;&gt;"",'Daily PnL Log'!AC239,"")</f>
        <v>139214.85</v>
      </c>
    </row>
    <row r="265" spans="1:27" x14ac:dyDescent="0.25">
      <c r="A265" s="48" t="str">
        <f t="shared" si="30"/>
        <v>Nov</v>
      </c>
      <c r="B265" s="2">
        <f>'Daily PnL Log'!B240</f>
        <v>44509</v>
      </c>
      <c r="C265" s="11">
        <f>IF('Daily PnL Log'!C240&lt;&gt;"",'Daily PnL Log'!C240,"")</f>
        <v>1180.5</v>
      </c>
      <c r="D265" s="11">
        <f>IF('Daily PnL Log'!D240&lt;&gt;"",'Daily PnL Log'!D240,"")</f>
        <v>7599.5</v>
      </c>
      <c r="E265" s="11">
        <f>IF('Daily PnL Log'!E240&lt;&gt;"",'Daily PnL Log'!E240,"")</f>
        <v>-1360.7</v>
      </c>
      <c r="F265" s="11">
        <f>IF('Daily PnL Log'!F240&lt;&gt;"",'Daily PnL Log'!F240,"")</f>
        <v>12909.9</v>
      </c>
      <c r="G265" s="11">
        <f>IF('Daily PnL Log'!G240&lt;&gt;"",'Daily PnL Log'!G240,"")</f>
        <v>8695.2000000000007</v>
      </c>
      <c r="H265" s="11">
        <f>IF('Daily PnL Log'!H240&lt;&gt;"",'Daily PnL Log'!H240,"")</f>
        <v>2606.4</v>
      </c>
      <c r="I265" s="11">
        <f>IF('Daily PnL Log'!I240&lt;&gt;"",'Daily PnL Log'!I240,"")</f>
        <v>-5522.93</v>
      </c>
      <c r="J265" s="11">
        <f>IF('Daily PnL Log'!J240&lt;&gt;"",'Daily PnL Log'!J240,"")</f>
        <v>26107.870000000003</v>
      </c>
      <c r="K265" s="11">
        <f>IF('Daily PnL Log'!K240&lt;&gt;"",'Daily PnL Log'!K240,"")</f>
        <v>-184.7</v>
      </c>
      <c r="L265" s="11">
        <f>IF('Daily PnL Log'!L240&lt;&gt;"",'Daily PnL Log'!L240,"")</f>
        <v>-849.62</v>
      </c>
      <c r="M265" s="11">
        <f>IF('Daily PnL Log'!M240&lt;&gt;"",'Daily PnL Log'!M240,"")</f>
        <v>-1034.32</v>
      </c>
      <c r="N265" s="11">
        <f>IF('Daily PnL Log'!N240&lt;&gt;"",'Daily PnL Log'!N240,"")</f>
        <v>25073.550000000003</v>
      </c>
      <c r="O265" s="11">
        <f t="shared" si="31"/>
        <v>2316106.6000000015</v>
      </c>
      <c r="P265" s="11">
        <f t="shared" si="32"/>
        <v>98599.000000000015</v>
      </c>
      <c r="Q265" s="11">
        <f t="shared" si="33"/>
        <v>-340318.25999999995</v>
      </c>
      <c r="R265" s="11">
        <f t="shared" si="34"/>
        <v>-151106.96000000002</v>
      </c>
      <c r="S265" s="11">
        <f t="shared" si="35"/>
        <v>451815.6199999997</v>
      </c>
      <c r="T265" s="11">
        <f t="shared" si="36"/>
        <v>32629.500000000015</v>
      </c>
      <c r="U265" s="11">
        <f t="shared" si="37"/>
        <v>-35271.489999999991</v>
      </c>
      <c r="V265" s="11">
        <f t="shared" si="38"/>
        <v>2372454.0100000026</v>
      </c>
      <c r="W265" s="11">
        <f>IF('Daily PnL Log'!W240&lt;&gt;"",'Daily PnL Log'!W240,"")</f>
        <v>532709</v>
      </c>
      <c r="X265" s="15">
        <f>IF('Daily PnL Log'!X240&lt;&gt;"",'Daily PnL Log'!X240,"")</f>
        <v>4.7068005233626621E-2</v>
      </c>
      <c r="Y265" s="11" t="str">
        <f>IF('Daily PnL Log'!Y240&lt;&gt;"",'Daily PnL Log'!Y240,"")</f>
        <v/>
      </c>
      <c r="Z265" s="11" t="str">
        <f>IF('Daily PnL Log'!AA240&lt;&gt;"",'Daily PnL Log'!AA240,"")</f>
        <v/>
      </c>
      <c r="AA265" s="11">
        <f>IF('Daily PnL Log'!AC240&lt;&gt;"",'Daily PnL Log'!AC240,"")</f>
        <v>182432.78</v>
      </c>
    </row>
    <row r="266" spans="1:27" x14ac:dyDescent="0.25">
      <c r="A266" s="47" t="str">
        <f t="shared" si="30"/>
        <v>Nov</v>
      </c>
      <c r="B266" s="14">
        <f>'Daily PnL Log'!B241</f>
        <v>44510</v>
      </c>
      <c r="C266" s="13">
        <f>IF('Daily PnL Log'!C241&lt;&gt;"",'Daily PnL Log'!C241,"")</f>
        <v>-4966.8999999999996</v>
      </c>
      <c r="D266" s="13">
        <f>IF('Daily PnL Log'!D241&lt;&gt;"",'Daily PnL Log'!D241,"")</f>
        <v>2140.1999999999998</v>
      </c>
      <c r="E266" s="13">
        <f>IF('Daily PnL Log'!E241&lt;&gt;"",'Daily PnL Log'!E241,"")</f>
        <v>-6436.2</v>
      </c>
      <c r="F266" s="13">
        <f>IF('Daily PnL Log'!F241&lt;&gt;"",'Daily PnL Log'!F241,"")</f>
        <v>10411.1</v>
      </c>
      <c r="G266" s="13">
        <f>IF('Daily PnL Log'!G241&lt;&gt;"",'Daily PnL Log'!G241,"")</f>
        <v>-33071.699999999997</v>
      </c>
      <c r="H266" s="13">
        <f>IF('Daily PnL Log'!H241&lt;&gt;"",'Daily PnL Log'!H241,"")</f>
        <v>-3258.4</v>
      </c>
      <c r="I266" s="13">
        <f>IF('Daily PnL Log'!I241&lt;&gt;"",'Daily PnL Log'!I241,"")</f>
        <v>17886.38</v>
      </c>
      <c r="J266" s="13">
        <f>IF('Daily PnL Log'!J241&lt;&gt;"",'Daily PnL Log'!J241,"")</f>
        <v>-17295.519999999993</v>
      </c>
      <c r="K266" s="13">
        <f>IF('Daily PnL Log'!K241&lt;&gt;"",'Daily PnL Log'!K241,"")</f>
        <v>-113.75</v>
      </c>
      <c r="L266" s="13">
        <f>IF('Daily PnL Log'!L241&lt;&gt;"",'Daily PnL Log'!L241,"")</f>
        <v>-523.25</v>
      </c>
      <c r="M266" s="13">
        <f>IF('Daily PnL Log'!M241&lt;&gt;"",'Daily PnL Log'!M241,"")</f>
        <v>-637</v>
      </c>
      <c r="N266" s="13">
        <f>IF('Daily PnL Log'!N241&lt;&gt;"",'Daily PnL Log'!N241,"")</f>
        <v>-17932.519999999993</v>
      </c>
      <c r="O266" s="13">
        <f t="shared" si="31"/>
        <v>2311139.7000000016</v>
      </c>
      <c r="P266" s="13">
        <f t="shared" si="32"/>
        <v>100739.20000000001</v>
      </c>
      <c r="Q266" s="13">
        <f t="shared" si="33"/>
        <v>-346754.45999999996</v>
      </c>
      <c r="R266" s="13">
        <f t="shared" si="34"/>
        <v>-140695.86000000002</v>
      </c>
      <c r="S266" s="13">
        <f t="shared" si="35"/>
        <v>418743.91999999969</v>
      </c>
      <c r="T266" s="13">
        <f t="shared" si="36"/>
        <v>29371.100000000013</v>
      </c>
      <c r="U266" s="13">
        <f t="shared" si="37"/>
        <v>-17385.10999999999</v>
      </c>
      <c r="V266" s="13">
        <f t="shared" si="38"/>
        <v>2355158.4900000026</v>
      </c>
      <c r="W266" s="13">
        <f>IF('Daily PnL Log'!W241&lt;&gt;"",'Daily PnL Log'!W241,"")</f>
        <v>546986</v>
      </c>
      <c r="X266" s="16">
        <f>IF('Daily PnL Log'!X241&lt;&gt;"",'Daily PnL Log'!X241,"")</f>
        <v>-3.2784239450369831E-2</v>
      </c>
      <c r="Y266" s="13" t="str">
        <f>IF('Daily PnL Log'!Y241&lt;&gt;"",'Daily PnL Log'!Y241,"")</f>
        <v/>
      </c>
      <c r="Z266" s="13" t="str">
        <f>IF('Daily PnL Log'!AA241&lt;&gt;"",'Daily PnL Log'!AA241,"")</f>
        <v/>
      </c>
      <c r="AA266" s="13">
        <f>IF('Daily PnL Log'!AC241&lt;&gt;"",'Daily PnL Log'!AC241,"")</f>
        <v>121531.78</v>
      </c>
    </row>
    <row r="267" spans="1:27" x14ac:dyDescent="0.25">
      <c r="A267" s="48" t="str">
        <f t="shared" si="30"/>
        <v>Nov</v>
      </c>
      <c r="B267" s="2">
        <f>'Daily PnL Log'!B242</f>
        <v>44511</v>
      </c>
      <c r="C267" s="11">
        <f>IF('Daily PnL Log'!C242&lt;&gt;"",'Daily PnL Log'!C242,"")</f>
        <v>-704.8</v>
      </c>
      <c r="D267" s="11">
        <f>IF('Daily PnL Log'!D242&lt;&gt;"",'Daily PnL Log'!D242,"")</f>
        <v>8433.2999999999993</v>
      </c>
      <c r="E267" s="11">
        <f>IF('Daily PnL Log'!E242&lt;&gt;"",'Daily PnL Log'!E242,"")</f>
        <v>-3560.7</v>
      </c>
      <c r="F267" s="11">
        <f>IF('Daily PnL Log'!F242&lt;&gt;"",'Daily PnL Log'!F242,"")</f>
        <v>-12408.3</v>
      </c>
      <c r="G267" s="11">
        <f>IF('Daily PnL Log'!G242&lt;&gt;"",'Daily PnL Log'!G242,"")</f>
        <v>4189.7</v>
      </c>
      <c r="H267" s="11">
        <f>IF('Daily PnL Log'!H242&lt;&gt;"",'Daily PnL Log'!H242,"")</f>
        <v>-1978</v>
      </c>
      <c r="I267" s="11">
        <f>IF('Daily PnL Log'!I242&lt;&gt;"",'Daily PnL Log'!I242,"")</f>
        <v>269.13</v>
      </c>
      <c r="J267" s="11">
        <f>IF('Daily PnL Log'!J242&lt;&gt;"",'Daily PnL Log'!J242,"")</f>
        <v>-5759.67</v>
      </c>
      <c r="K267" s="11">
        <f>IF('Daily PnL Log'!K242&lt;&gt;"",'Daily PnL Log'!K242,"")</f>
        <v>-189.65</v>
      </c>
      <c r="L267" s="11">
        <f>IF('Daily PnL Log'!L242&lt;&gt;"",'Daily PnL Log'!L242,"")</f>
        <v>-872.39</v>
      </c>
      <c r="M267" s="11">
        <f>IF('Daily PnL Log'!M242&lt;&gt;"",'Daily PnL Log'!M242,"")</f>
        <v>-1062.04</v>
      </c>
      <c r="N267" s="11">
        <f>IF('Daily PnL Log'!N242&lt;&gt;"",'Daily PnL Log'!N242,"")</f>
        <v>-6821.71</v>
      </c>
      <c r="O267" s="11">
        <f t="shared" si="31"/>
        <v>2310434.9000000018</v>
      </c>
      <c r="P267" s="11">
        <f t="shared" si="32"/>
        <v>109172.50000000001</v>
      </c>
      <c r="Q267" s="11">
        <f t="shared" si="33"/>
        <v>-350315.16</v>
      </c>
      <c r="R267" s="11">
        <f t="shared" si="34"/>
        <v>-153104.16</v>
      </c>
      <c r="S267" s="11">
        <f t="shared" si="35"/>
        <v>422933.6199999997</v>
      </c>
      <c r="T267" s="11">
        <f t="shared" si="36"/>
        <v>27393.100000000013</v>
      </c>
      <c r="U267" s="11">
        <f t="shared" si="37"/>
        <v>-17115.979999999989</v>
      </c>
      <c r="V267" s="11">
        <f t="shared" si="38"/>
        <v>2349398.8200000026</v>
      </c>
      <c r="W267" s="11">
        <f>IF('Daily PnL Log'!W242&lt;&gt;"",'Daily PnL Log'!W242,"")</f>
        <v>527947</v>
      </c>
      <c r="X267" s="15">
        <f>IF('Daily PnL Log'!X242&lt;&gt;"",'Daily PnL Log'!X242,"")</f>
        <v>-1.2921202317656887E-2</v>
      </c>
      <c r="Y267" s="11" t="str">
        <f>IF('Daily PnL Log'!Y242&lt;&gt;"",'Daily PnL Log'!Y242,"")</f>
        <v/>
      </c>
      <c r="Z267" s="11" t="str">
        <f>IF('Daily PnL Log'!AA242&lt;&gt;"",'Daily PnL Log'!AA242,"")</f>
        <v/>
      </c>
      <c r="AA267" s="11">
        <f>IF('Daily PnL Log'!AC242&lt;&gt;"",'Daily PnL Log'!AC242,"")</f>
        <v>108194.74</v>
      </c>
    </row>
    <row r="268" spans="1:27" x14ac:dyDescent="0.25">
      <c r="A268" s="47" t="str">
        <f t="shared" si="30"/>
        <v>Nov</v>
      </c>
      <c r="B268" s="14">
        <f>'Daily PnL Log'!B243</f>
        <v>44512</v>
      </c>
      <c r="C268" s="13">
        <f>IF('Daily PnL Log'!C243&lt;&gt;"",'Daily PnL Log'!C243,"")</f>
        <v>23364.2</v>
      </c>
      <c r="D268" s="13">
        <f>IF('Daily PnL Log'!D243&lt;&gt;"",'Daily PnL Log'!D243,"")</f>
        <v>13895.9</v>
      </c>
      <c r="E268" s="13">
        <f>IF('Daily PnL Log'!E243&lt;&gt;"",'Daily PnL Log'!E243,"")</f>
        <v>-7295.7</v>
      </c>
      <c r="F268" s="13">
        <f>IF('Daily PnL Log'!F243&lt;&gt;"",'Daily PnL Log'!F243,"")</f>
        <v>-5536.9</v>
      </c>
      <c r="G268" s="13">
        <f>IF('Daily PnL Log'!G243&lt;&gt;"",'Daily PnL Log'!G243,"")</f>
        <v>-26518.799999999999</v>
      </c>
      <c r="H268" s="13">
        <f>IF('Daily PnL Log'!H243&lt;&gt;"",'Daily PnL Log'!H243,"")</f>
        <v>360.9</v>
      </c>
      <c r="I268" s="13">
        <f>IF('Daily PnL Log'!I243&lt;&gt;"",'Daily PnL Log'!I243,"")</f>
        <v>9446.08</v>
      </c>
      <c r="J268" s="13">
        <f>IF('Daily PnL Log'!J243&lt;&gt;"",'Daily PnL Log'!J243,"")</f>
        <v>7715.68</v>
      </c>
      <c r="K268" s="13">
        <f>IF('Daily PnL Log'!K243&lt;&gt;"",'Daily PnL Log'!K243,"")</f>
        <v>-89.35</v>
      </c>
      <c r="L268" s="13">
        <f>IF('Daily PnL Log'!L243&lt;&gt;"",'Daily PnL Log'!L243,"")</f>
        <v>-410.86</v>
      </c>
      <c r="M268" s="13">
        <f>IF('Daily PnL Log'!M243&lt;&gt;"",'Daily PnL Log'!M243,"")</f>
        <v>-500.21000000000004</v>
      </c>
      <c r="N268" s="13">
        <f>IF('Daily PnL Log'!N243&lt;&gt;"",'Daily PnL Log'!N243,"")</f>
        <v>7215.47</v>
      </c>
      <c r="O268" s="13">
        <f t="shared" si="31"/>
        <v>2333799.100000002</v>
      </c>
      <c r="P268" s="13">
        <f t="shared" si="32"/>
        <v>123068.40000000001</v>
      </c>
      <c r="Q268" s="13">
        <f t="shared" si="33"/>
        <v>-357610.86</v>
      </c>
      <c r="R268" s="13">
        <f t="shared" si="34"/>
        <v>-158641.06</v>
      </c>
      <c r="S268" s="13">
        <f t="shared" si="35"/>
        <v>396414.81999999972</v>
      </c>
      <c r="T268" s="13">
        <f t="shared" si="36"/>
        <v>27754.000000000015</v>
      </c>
      <c r="U268" s="13">
        <f t="shared" si="37"/>
        <v>-7669.8999999999887</v>
      </c>
      <c r="V268" s="13">
        <f t="shared" si="38"/>
        <v>2357114.5000000028</v>
      </c>
      <c r="W268" s="13">
        <f>IF('Daily PnL Log'!W243&lt;&gt;"",'Daily PnL Log'!W243,"")</f>
        <v>524166</v>
      </c>
      <c r="X268" s="16">
        <f>IF('Daily PnL Log'!X243&lt;&gt;"",'Daily PnL Log'!X243,"")</f>
        <v>1.3765620051663024E-2</v>
      </c>
      <c r="Y268" s="13">
        <f>IF('Daily PnL Log'!Y243&lt;&gt;"",'Daily PnL Log'!Y243,"")</f>
        <v>-2387.5700000000002</v>
      </c>
      <c r="Z268" s="13" t="str">
        <f>IF('Daily PnL Log'!AA243&lt;&gt;"",'Daily PnL Log'!AA243,"")</f>
        <v/>
      </c>
      <c r="AA268" s="13">
        <f>IF('Daily PnL Log'!AC243&lt;&gt;"",'Daily PnL Log'!AC243,"")</f>
        <v>100078.03</v>
      </c>
    </row>
    <row r="269" spans="1:27" x14ac:dyDescent="0.25">
      <c r="A269" s="48" t="str">
        <f t="shared" si="30"/>
        <v>Nov</v>
      </c>
      <c r="B269" s="2">
        <f>'Daily PnL Log'!B244</f>
        <v>44515</v>
      </c>
      <c r="C269" s="11">
        <f>IF('Daily PnL Log'!C244&lt;&gt;"",'Daily PnL Log'!C244,"")</f>
        <v>1893.1</v>
      </c>
      <c r="D269" s="11">
        <f>IF('Daily PnL Log'!D244&lt;&gt;"",'Daily PnL Log'!D244,"")</f>
        <v>-12342</v>
      </c>
      <c r="E269" s="11">
        <f>IF('Daily PnL Log'!E244&lt;&gt;"",'Daily PnL Log'!E244,"")</f>
        <v>2748.6</v>
      </c>
      <c r="F269" s="11">
        <f>IF('Daily PnL Log'!F244&lt;&gt;"",'Daily PnL Log'!F244,"")</f>
        <v>-21421.599999999999</v>
      </c>
      <c r="G269" s="11">
        <f>IF('Daily PnL Log'!G244&lt;&gt;"",'Daily PnL Log'!G244,"")</f>
        <v>-21480.5</v>
      </c>
      <c r="H269" s="11">
        <f>IF('Daily PnL Log'!H244&lt;&gt;"",'Daily PnL Log'!H244,"")</f>
        <v>-2095.8000000000002</v>
      </c>
      <c r="I269" s="11">
        <f>IF('Daily PnL Log'!I244&lt;&gt;"",'Daily PnL Log'!I244,"")</f>
        <v>-3061.72</v>
      </c>
      <c r="J269" s="11">
        <f>IF('Daily PnL Log'!J244&lt;&gt;"",'Daily PnL Log'!J244,"")</f>
        <v>-55759.92</v>
      </c>
      <c r="K269" s="11">
        <f>IF('Daily PnL Log'!K244&lt;&gt;"",'Daily PnL Log'!K244,"")</f>
        <v>-124.15</v>
      </c>
      <c r="L269" s="11">
        <f>IF('Daily PnL Log'!L244&lt;&gt;"",'Daily PnL Log'!L244,"")</f>
        <v>-571.09</v>
      </c>
      <c r="M269" s="11">
        <f>IF('Daily PnL Log'!M244&lt;&gt;"",'Daily PnL Log'!M244,"")</f>
        <v>-695.24</v>
      </c>
      <c r="N269" s="11">
        <f>IF('Daily PnL Log'!N244&lt;&gt;"",'Daily PnL Log'!N244,"")</f>
        <v>-56455.159999999996</v>
      </c>
      <c r="O269" s="11">
        <f t="shared" si="31"/>
        <v>2335692.200000002</v>
      </c>
      <c r="P269" s="11">
        <f t="shared" si="32"/>
        <v>110726.40000000001</v>
      </c>
      <c r="Q269" s="11">
        <f t="shared" si="33"/>
        <v>-354862.26</v>
      </c>
      <c r="R269" s="11">
        <f t="shared" si="34"/>
        <v>-180062.66</v>
      </c>
      <c r="S269" s="11">
        <f t="shared" si="35"/>
        <v>374934.31999999972</v>
      </c>
      <c r="T269" s="11">
        <f t="shared" si="36"/>
        <v>25658.200000000015</v>
      </c>
      <c r="U269" s="11">
        <f t="shared" si="37"/>
        <v>-10731.619999999988</v>
      </c>
      <c r="V269" s="11">
        <f t="shared" si="38"/>
        <v>2301354.5800000029</v>
      </c>
      <c r="W269" s="11">
        <f>IF('Daily PnL Log'!W244&lt;&gt;"",'Daily PnL Log'!W244,"")</f>
        <v>524094</v>
      </c>
      <c r="X269" s="15">
        <f>IF('Daily PnL Log'!X244&lt;&gt;"",'Daily PnL Log'!X244,"")</f>
        <v>-0.10771953122913064</v>
      </c>
      <c r="Y269" s="11">
        <f>IF('Daily PnL Log'!Y244&lt;&gt;"",'Daily PnL Log'!Y244,"")</f>
        <v>-133.99</v>
      </c>
      <c r="Z269" s="11" t="str">
        <f>IF('Daily PnL Log'!AA244&lt;&gt;"",'Daily PnL Log'!AA244,"")</f>
        <v/>
      </c>
      <c r="AA269" s="11">
        <f>IF('Daily PnL Log'!AC244&lt;&gt;"",'Daily PnL Log'!AC244,"")</f>
        <v>62509.79</v>
      </c>
    </row>
    <row r="270" spans="1:27" x14ac:dyDescent="0.25">
      <c r="A270" s="47" t="str">
        <f t="shared" si="30"/>
        <v>Nov</v>
      </c>
      <c r="B270" s="14">
        <f>'Daily PnL Log'!B245</f>
        <v>44516</v>
      </c>
      <c r="C270" s="13">
        <f>IF('Daily PnL Log'!C245&lt;&gt;"",'Daily PnL Log'!C245,"")</f>
        <v>-40437.800000000003</v>
      </c>
      <c r="D270" s="13">
        <f>IF('Daily PnL Log'!D245&lt;&gt;"",'Daily PnL Log'!D245,"")</f>
        <v>10991.5</v>
      </c>
      <c r="E270" s="13">
        <f>IF('Daily PnL Log'!E245&lt;&gt;"",'Daily PnL Log'!E245,"")</f>
        <v>790.5</v>
      </c>
      <c r="F270" s="13">
        <f>IF('Daily PnL Log'!F245&lt;&gt;"",'Daily PnL Log'!F245,"")</f>
        <v>20772.400000000001</v>
      </c>
      <c r="G270" s="13">
        <f>IF('Daily PnL Log'!G245&lt;&gt;"",'Daily PnL Log'!G245,"")</f>
        <v>65149.9</v>
      </c>
      <c r="H270" s="13">
        <f>IF('Daily PnL Log'!H245&lt;&gt;"",'Daily PnL Log'!H245,"")</f>
        <v>-4814.1000000000004</v>
      </c>
      <c r="I270" s="13">
        <f>IF('Daily PnL Log'!I245&lt;&gt;"",'Daily PnL Log'!I245,"")</f>
        <v>-3890.44</v>
      </c>
      <c r="J270" s="13">
        <f>IF('Daily PnL Log'!J245&lt;&gt;"",'Daily PnL Log'!J245,"")</f>
        <v>48561.96</v>
      </c>
      <c r="K270" s="13">
        <f>IF('Daily PnL Log'!K245&lt;&gt;"",'Daily PnL Log'!K245,"")</f>
        <v>-173.1</v>
      </c>
      <c r="L270" s="13">
        <f>IF('Daily PnL Log'!L245&lt;&gt;"",'Daily PnL Log'!L245,"")</f>
        <v>-796.26</v>
      </c>
      <c r="M270" s="13">
        <f>IF('Daily PnL Log'!M245&lt;&gt;"",'Daily PnL Log'!M245,"")</f>
        <v>-969.36</v>
      </c>
      <c r="N270" s="13">
        <f>IF('Daily PnL Log'!N245&lt;&gt;"",'Daily PnL Log'!N245,"")</f>
        <v>47592.6</v>
      </c>
      <c r="O270" s="13">
        <f t="shared" si="31"/>
        <v>2295254.4000000022</v>
      </c>
      <c r="P270" s="13">
        <f t="shared" si="32"/>
        <v>121717.90000000001</v>
      </c>
      <c r="Q270" s="13">
        <f t="shared" si="33"/>
        <v>-354071.76</v>
      </c>
      <c r="R270" s="13">
        <f t="shared" si="34"/>
        <v>-159290.26</v>
      </c>
      <c r="S270" s="13">
        <f t="shared" si="35"/>
        <v>440084.21999999974</v>
      </c>
      <c r="T270" s="13">
        <f t="shared" si="36"/>
        <v>20844.100000000013</v>
      </c>
      <c r="U270" s="13">
        <f t="shared" si="37"/>
        <v>-14622.059999999989</v>
      </c>
      <c r="V270" s="13">
        <f t="shared" si="38"/>
        <v>2349916.5400000028</v>
      </c>
      <c r="W270" s="13">
        <f>IF('Daily PnL Log'!W245&lt;&gt;"",'Daily PnL Log'!W245,"")</f>
        <v>584958</v>
      </c>
      <c r="X270" s="16">
        <f>IF('Daily PnL Log'!X245&lt;&gt;"",'Daily PnL Log'!X245,"")</f>
        <v>8.1360713076836289E-2</v>
      </c>
      <c r="Y270" s="13" t="str">
        <f>IF('Daily PnL Log'!Y245&lt;&gt;"",'Daily PnL Log'!Y245,"")</f>
        <v/>
      </c>
      <c r="Z270" s="13" t="str">
        <f>IF('Daily PnL Log'!AA245&lt;&gt;"",'Daily PnL Log'!AA245,"")</f>
        <v/>
      </c>
      <c r="AA270" s="13">
        <f>IF('Daily PnL Log'!AC245&lt;&gt;"",'Daily PnL Log'!AC245,"")</f>
        <v>129092.18</v>
      </c>
    </row>
    <row r="271" spans="1:27" x14ac:dyDescent="0.25">
      <c r="A271" s="48" t="str">
        <f t="shared" si="30"/>
        <v>Nov</v>
      </c>
      <c r="B271" s="2">
        <f>'Daily PnL Log'!B246</f>
        <v>44517</v>
      </c>
      <c r="C271" s="11">
        <f>IF('Daily PnL Log'!C246&lt;&gt;"",'Daily PnL Log'!C246,"")</f>
        <v>73916.899999999994</v>
      </c>
      <c r="D271" s="11">
        <f>IF('Daily PnL Log'!D246&lt;&gt;"",'Daily PnL Log'!D246,"")</f>
        <v>-3526</v>
      </c>
      <c r="E271" s="11">
        <f>IF('Daily PnL Log'!E246&lt;&gt;"",'Daily PnL Log'!E246,"")</f>
        <v>165.7</v>
      </c>
      <c r="F271" s="11">
        <f>IF('Daily PnL Log'!F246&lt;&gt;"",'Daily PnL Log'!F246,"")</f>
        <v>21050.3</v>
      </c>
      <c r="G271" s="11">
        <f>IF('Daily PnL Log'!G246&lt;&gt;"",'Daily PnL Log'!G246,"")</f>
        <v>-8032.1</v>
      </c>
      <c r="H271" s="11">
        <f>IF('Daily PnL Log'!H246&lt;&gt;"",'Daily PnL Log'!H246,"")</f>
        <v>2725</v>
      </c>
      <c r="I271" s="11">
        <f>IF('Daily PnL Log'!I246&lt;&gt;"",'Daily PnL Log'!I246,"")</f>
        <v>31279.95</v>
      </c>
      <c r="J271" s="11">
        <f>IF('Daily PnL Log'!J246&lt;&gt;"",'Daily PnL Log'!J246,"")</f>
        <v>117579.74999999999</v>
      </c>
      <c r="K271" s="11">
        <f>IF('Daily PnL Log'!K246&lt;&gt;"",'Daily PnL Log'!K246,"")</f>
        <v>-167.1</v>
      </c>
      <c r="L271" s="11">
        <f>IF('Daily PnL Log'!L246&lt;&gt;"",'Daily PnL Log'!L246,"")</f>
        <v>-764.58</v>
      </c>
      <c r="M271" s="11">
        <f>IF('Daily PnL Log'!M246&lt;&gt;"",'Daily PnL Log'!M246,"")</f>
        <v>-931.68000000000006</v>
      </c>
      <c r="N271" s="11">
        <f>IF('Daily PnL Log'!N246&lt;&gt;"",'Daily PnL Log'!N246,"")</f>
        <v>116648.06999999999</v>
      </c>
      <c r="O271" s="11">
        <f t="shared" si="31"/>
        <v>2369171.3000000021</v>
      </c>
      <c r="P271" s="11">
        <f t="shared" si="32"/>
        <v>118191.90000000001</v>
      </c>
      <c r="Q271" s="11">
        <f t="shared" si="33"/>
        <v>-353906.06</v>
      </c>
      <c r="R271" s="11">
        <f t="shared" si="34"/>
        <v>-138239.96000000002</v>
      </c>
      <c r="S271" s="11">
        <f t="shared" si="35"/>
        <v>432052.11999999976</v>
      </c>
      <c r="T271" s="11">
        <f t="shared" si="36"/>
        <v>23569.100000000013</v>
      </c>
      <c r="U271" s="11">
        <f t="shared" si="37"/>
        <v>16657.890000000014</v>
      </c>
      <c r="V271" s="11">
        <f t="shared" si="38"/>
        <v>2467496.2900000028</v>
      </c>
      <c r="W271" s="11">
        <f>IF('Daily PnL Log'!W246&lt;&gt;"",'Daily PnL Log'!W246,"")</f>
        <v>595914</v>
      </c>
      <c r="X271" s="15">
        <f>IF('Daily PnL Log'!X246&lt;&gt;"",'Daily PnL Log'!X246,"")</f>
        <v>0.1957464835529959</v>
      </c>
      <c r="Y271" s="11" t="str">
        <f>IF('Daily PnL Log'!Y246&lt;&gt;"",'Daily PnL Log'!Y246,"")</f>
        <v/>
      </c>
      <c r="Z271" s="11" t="str">
        <f>IF('Daily PnL Log'!AA246&lt;&gt;"",'Daily PnL Log'!AA246,"")</f>
        <v/>
      </c>
      <c r="AA271" s="11">
        <f>IF('Daily PnL Log'!AC246&lt;&gt;"",'Daily PnL Log'!AC246,"")</f>
        <v>208875.75</v>
      </c>
    </row>
    <row r="272" spans="1:27" x14ac:dyDescent="0.25">
      <c r="A272" s="47" t="str">
        <f t="shared" si="30"/>
        <v>Nov</v>
      </c>
      <c r="B272" s="14">
        <f>'Daily PnL Log'!B247</f>
        <v>44518</v>
      </c>
      <c r="C272" s="13">
        <f>IF('Daily PnL Log'!C247&lt;&gt;"",'Daily PnL Log'!C247,"")</f>
        <v>39377.699999999997</v>
      </c>
      <c r="D272" s="13">
        <f>IF('Daily PnL Log'!D247&lt;&gt;"",'Daily PnL Log'!D247,"")</f>
        <v>-15321.9</v>
      </c>
      <c r="E272" s="13">
        <f>IF('Daily PnL Log'!E247&lt;&gt;"",'Daily PnL Log'!E247,"")</f>
        <v>6016.5</v>
      </c>
      <c r="F272" s="13">
        <f>IF('Daily PnL Log'!F247&lt;&gt;"",'Daily PnL Log'!F247,"")</f>
        <v>-17869.400000000001</v>
      </c>
      <c r="G272" s="13">
        <f>IF('Daily PnL Log'!G247&lt;&gt;"",'Daily PnL Log'!G247,"")</f>
        <v>-44894.2</v>
      </c>
      <c r="H272" s="13">
        <f>IF('Daily PnL Log'!H247&lt;&gt;"",'Daily PnL Log'!H247,"")</f>
        <v>2109</v>
      </c>
      <c r="I272" s="13">
        <f>IF('Daily PnL Log'!I247&lt;&gt;"",'Daily PnL Log'!I247,"")</f>
        <v>-10380.44</v>
      </c>
      <c r="J272" s="13">
        <f>IF('Daily PnL Log'!J247&lt;&gt;"",'Daily PnL Log'!J247,"")</f>
        <v>-40962.740000000005</v>
      </c>
      <c r="K272" s="13">
        <f>IF('Daily PnL Log'!K247&lt;&gt;"",'Daily PnL Log'!K247,"")</f>
        <v>-97.1</v>
      </c>
      <c r="L272" s="13">
        <f>IF('Daily PnL Log'!L247&lt;&gt;"",'Daily PnL Log'!L247,"")</f>
        <v>-446.66</v>
      </c>
      <c r="M272" s="13">
        <f>IF('Daily PnL Log'!M247&lt;&gt;"",'Daily PnL Log'!M247,"")</f>
        <v>-543.76</v>
      </c>
      <c r="N272" s="13">
        <f>IF('Daily PnL Log'!N247&lt;&gt;"",'Daily PnL Log'!N247,"")</f>
        <v>-41506.500000000007</v>
      </c>
      <c r="O272" s="13">
        <f t="shared" si="31"/>
        <v>2408549.0000000023</v>
      </c>
      <c r="P272" s="13">
        <f t="shared" si="32"/>
        <v>102870.00000000001</v>
      </c>
      <c r="Q272" s="13">
        <f t="shared" si="33"/>
        <v>-347889.56</v>
      </c>
      <c r="R272" s="13">
        <f t="shared" si="34"/>
        <v>-156109.36000000002</v>
      </c>
      <c r="S272" s="13">
        <f t="shared" si="35"/>
        <v>387157.91999999975</v>
      </c>
      <c r="T272" s="13">
        <f t="shared" si="36"/>
        <v>25678.100000000013</v>
      </c>
      <c r="U272" s="13">
        <f t="shared" si="37"/>
        <v>6277.4500000000135</v>
      </c>
      <c r="V272" s="13">
        <f t="shared" si="38"/>
        <v>2426533.5500000026</v>
      </c>
      <c r="W272" s="13">
        <f>IF('Daily PnL Log'!W247&lt;&gt;"",'Daily PnL Log'!W247,"")</f>
        <v>563908</v>
      </c>
      <c r="X272" s="16">
        <f>IF('Daily PnL Log'!X247&lt;&gt;"",'Daily PnL Log'!X247,"")</f>
        <v>-7.3605091610688275E-2</v>
      </c>
      <c r="Y272" s="13" t="str">
        <f>IF('Daily PnL Log'!Y247&lt;&gt;"",'Daily PnL Log'!Y247,"")</f>
        <v/>
      </c>
      <c r="Z272" s="13" t="str">
        <f>IF('Daily PnL Log'!AA247&lt;&gt;"",'Daily PnL Log'!AA247,"")</f>
        <v/>
      </c>
      <c r="AA272" s="13">
        <f>IF('Daily PnL Log'!AC247&lt;&gt;"",'Daily PnL Log'!AC247,"")</f>
        <v>156128.49</v>
      </c>
    </row>
    <row r="273" spans="1:27" x14ac:dyDescent="0.25">
      <c r="A273" s="48" t="str">
        <f t="shared" si="30"/>
        <v>Nov</v>
      </c>
      <c r="B273" s="2">
        <f>'Daily PnL Log'!B248</f>
        <v>44519</v>
      </c>
      <c r="C273" s="11">
        <f>IF('Daily PnL Log'!C248&lt;&gt;"",'Daily PnL Log'!C248,"")</f>
        <v>-10150.4</v>
      </c>
      <c r="D273" s="11">
        <f>IF('Daily PnL Log'!D248&lt;&gt;"",'Daily PnL Log'!D248,"")</f>
        <v>4262.8999999999996</v>
      </c>
      <c r="E273" s="11">
        <f>IF('Daily PnL Log'!E248&lt;&gt;"",'Daily PnL Log'!E248,"")</f>
        <v>58.6</v>
      </c>
      <c r="F273" s="11">
        <f>IF('Daily PnL Log'!F248&lt;&gt;"",'Daily PnL Log'!F248,"")</f>
        <v>-3061.8</v>
      </c>
      <c r="G273" s="11">
        <f>IF('Daily PnL Log'!G248&lt;&gt;"",'Daily PnL Log'!G248,"")</f>
        <v>4073.4</v>
      </c>
      <c r="H273" s="11">
        <f>IF('Daily PnL Log'!H248&lt;&gt;"",'Daily PnL Log'!H248,"")</f>
        <v>4834.8</v>
      </c>
      <c r="I273" s="11">
        <f>IF('Daily PnL Log'!I248&lt;&gt;"",'Daily PnL Log'!I248,"")</f>
        <v>42.07</v>
      </c>
      <c r="J273" s="11">
        <f>IF('Daily PnL Log'!J248&lt;&gt;"",'Daily PnL Log'!J248,"")</f>
        <v>59.569999999999091</v>
      </c>
      <c r="K273" s="11">
        <f>IF('Daily PnL Log'!K248&lt;&gt;"",'Daily PnL Log'!K248,"")</f>
        <v>-157.30000000000001</v>
      </c>
      <c r="L273" s="11">
        <f>IF('Daily PnL Log'!L248&lt;&gt;"",'Daily PnL Log'!L248,"")</f>
        <v>-723.58</v>
      </c>
      <c r="M273" s="11">
        <f>IF('Daily PnL Log'!M248&lt;&gt;"",'Daily PnL Log'!M248,"")</f>
        <v>-880.88000000000011</v>
      </c>
      <c r="N273" s="11">
        <f>IF('Daily PnL Log'!N248&lt;&gt;"",'Daily PnL Log'!N248,"")</f>
        <v>-821.31000000000097</v>
      </c>
      <c r="O273" s="11">
        <f t="shared" si="31"/>
        <v>2398398.6000000024</v>
      </c>
      <c r="P273" s="11">
        <f t="shared" si="32"/>
        <v>107132.90000000001</v>
      </c>
      <c r="Q273" s="11">
        <f t="shared" si="33"/>
        <v>-347830.96</v>
      </c>
      <c r="R273" s="11">
        <f t="shared" si="34"/>
        <v>-159171.16</v>
      </c>
      <c r="S273" s="11">
        <f t="shared" si="35"/>
        <v>391231.31999999977</v>
      </c>
      <c r="T273" s="11">
        <f t="shared" si="36"/>
        <v>30512.900000000012</v>
      </c>
      <c r="U273" s="11">
        <f t="shared" si="37"/>
        <v>6319.5200000000132</v>
      </c>
      <c r="V273" s="11">
        <f t="shared" si="38"/>
        <v>2426593.1200000024</v>
      </c>
      <c r="W273" s="11">
        <f>IF('Daily PnL Log'!W248&lt;&gt;"",'Daily PnL Log'!W248,"")</f>
        <v>571127</v>
      </c>
      <c r="X273" s="15">
        <f>IF('Daily PnL Log'!X248&lt;&gt;"",'Daily PnL Log'!X248,"")</f>
        <v>-1.4380514316430512E-3</v>
      </c>
      <c r="Y273" s="11" t="str">
        <f>IF('Daily PnL Log'!Y248&lt;&gt;"",'Daily PnL Log'!Y248,"")</f>
        <v/>
      </c>
      <c r="Z273" s="11" t="str">
        <f>IF('Daily PnL Log'!AA248&lt;&gt;"",'Daily PnL Log'!AA248,"")</f>
        <v/>
      </c>
      <c r="AA273" s="11">
        <f>IF('Daily PnL Log'!AC248&lt;&gt;"",'Daily PnL Log'!AC248,"")</f>
        <v>192149.86</v>
      </c>
    </row>
    <row r="274" spans="1:27" x14ac:dyDescent="0.25">
      <c r="A274" s="47" t="str">
        <f t="shared" si="30"/>
        <v>Nov</v>
      </c>
      <c r="B274" s="14">
        <f>'Daily PnL Log'!B249</f>
        <v>44522</v>
      </c>
      <c r="C274" s="13">
        <f>IF('Daily PnL Log'!C249&lt;&gt;"",'Daily PnL Log'!C249,"")</f>
        <v>-15780.9</v>
      </c>
      <c r="D274" s="13">
        <f>IF('Daily PnL Log'!D249&lt;&gt;"",'Daily PnL Log'!D249,"")</f>
        <v>15873.3</v>
      </c>
      <c r="E274" s="13">
        <f>IF('Daily PnL Log'!E249&lt;&gt;"",'Daily PnL Log'!E249,"")</f>
        <v>-18639.5</v>
      </c>
      <c r="F274" s="13">
        <f>IF('Daily PnL Log'!F249&lt;&gt;"",'Daily PnL Log'!F249,"")</f>
        <v>-35141.5</v>
      </c>
      <c r="G274" s="13">
        <f>IF('Daily PnL Log'!G249&lt;&gt;"",'Daily PnL Log'!G249,"")</f>
        <v>-6776.1</v>
      </c>
      <c r="H274" s="13">
        <f>IF('Daily PnL Log'!H249&lt;&gt;"",'Daily PnL Log'!H249,"")</f>
        <v>13183</v>
      </c>
      <c r="I274" s="13">
        <f>IF('Daily PnL Log'!I249&lt;&gt;"",'Daily PnL Log'!I249,"")</f>
        <v>-5410.74</v>
      </c>
      <c r="J274" s="13">
        <f>IF('Daily PnL Log'!J249&lt;&gt;"",'Daily PnL Log'!J249,"")</f>
        <v>-52692.439999999995</v>
      </c>
      <c r="K274" s="13">
        <f>IF('Daily PnL Log'!K249&lt;&gt;"",'Daily PnL Log'!K249,"")</f>
        <v>-63.25</v>
      </c>
      <c r="L274" s="13">
        <f>IF('Daily PnL Log'!L249&lt;&gt;"",'Daily PnL Log'!L249,"")</f>
        <v>-290.95</v>
      </c>
      <c r="M274" s="13">
        <f>IF('Daily PnL Log'!M249&lt;&gt;"",'Daily PnL Log'!M249,"")</f>
        <v>-354.2</v>
      </c>
      <c r="N274" s="13">
        <f>IF('Daily PnL Log'!N249&lt;&gt;"",'Daily PnL Log'!N249,"")</f>
        <v>-53046.639999999992</v>
      </c>
      <c r="O274" s="13">
        <f t="shared" si="31"/>
        <v>2382617.7000000025</v>
      </c>
      <c r="P274" s="13">
        <f t="shared" si="32"/>
        <v>123006.20000000001</v>
      </c>
      <c r="Q274" s="13">
        <f t="shared" si="33"/>
        <v>-366470.46</v>
      </c>
      <c r="R274" s="13">
        <f t="shared" si="34"/>
        <v>-194312.66</v>
      </c>
      <c r="S274" s="13">
        <f t="shared" si="35"/>
        <v>384455.2199999998</v>
      </c>
      <c r="T274" s="13">
        <f t="shared" si="36"/>
        <v>43695.900000000009</v>
      </c>
      <c r="U274" s="13">
        <f t="shared" si="37"/>
        <v>908.78000000001339</v>
      </c>
      <c r="V274" s="13">
        <f t="shared" si="38"/>
        <v>2373900.6800000025</v>
      </c>
      <c r="W274" s="13">
        <f>IF('Daily PnL Log'!W249&lt;&gt;"",'Daily PnL Log'!W249,"")</f>
        <v>538190</v>
      </c>
      <c r="X274" s="16">
        <f>IF('Daily PnL Log'!X249&lt;&gt;"",'Daily PnL Log'!X249,"")</f>
        <v>-9.8564893439120005E-2</v>
      </c>
      <c r="Y274" s="13" t="str">
        <f>IF('Daily PnL Log'!Y249&lt;&gt;"",'Daily PnL Log'!Y249,"")</f>
        <v/>
      </c>
      <c r="Z274" s="13" t="str">
        <f>IF('Daily PnL Log'!AA249&lt;&gt;"",'Daily PnL Log'!AA249,"")</f>
        <v/>
      </c>
      <c r="AA274" s="13">
        <f>IF('Daily PnL Log'!AC249&lt;&gt;"",'Daily PnL Log'!AC249,"")</f>
        <v>109909.41</v>
      </c>
    </row>
    <row r="275" spans="1:27" x14ac:dyDescent="0.25">
      <c r="A275" s="48" t="str">
        <f t="shared" si="30"/>
        <v>Nov</v>
      </c>
      <c r="B275" s="2">
        <f>'Daily PnL Log'!B250</f>
        <v>44523</v>
      </c>
      <c r="C275" s="11">
        <f>IF('Daily PnL Log'!C250&lt;&gt;"",'Daily PnL Log'!C250,"")</f>
        <v>-24796.5</v>
      </c>
      <c r="D275" s="11">
        <f>IF('Daily PnL Log'!D250&lt;&gt;"",'Daily PnL Log'!D250,"")</f>
        <v>4856.8999999999996</v>
      </c>
      <c r="E275" s="11">
        <f>IF('Daily PnL Log'!E250&lt;&gt;"",'Daily PnL Log'!E250,"")</f>
        <v>-7423</v>
      </c>
      <c r="F275" s="11">
        <f>IF('Daily PnL Log'!F250&lt;&gt;"",'Daily PnL Log'!F250,"")</f>
        <v>-3001.6</v>
      </c>
      <c r="G275" s="11">
        <f>IF('Daily PnL Log'!G250&lt;&gt;"",'Daily PnL Log'!G250,"")</f>
        <v>24965.1</v>
      </c>
      <c r="H275" s="11">
        <f>IF('Daily PnL Log'!H250&lt;&gt;"",'Daily PnL Log'!H250,"")</f>
        <v>1599.2</v>
      </c>
      <c r="I275" s="11">
        <f>IF('Daily PnL Log'!I250&lt;&gt;"",'Daily PnL Log'!I250,"")</f>
        <v>-1198.52</v>
      </c>
      <c r="J275" s="11">
        <f>IF('Daily PnL Log'!J250&lt;&gt;"",'Daily PnL Log'!J250,"")</f>
        <v>-4998.4199999999983</v>
      </c>
      <c r="K275" s="11">
        <f>IF('Daily PnL Log'!K250&lt;&gt;"",'Daily PnL Log'!K250,"")</f>
        <v>-47.5</v>
      </c>
      <c r="L275" s="11">
        <f>IF('Daily PnL Log'!L250&lt;&gt;"",'Daily PnL Log'!L250,"")</f>
        <v>-217.84</v>
      </c>
      <c r="M275" s="11">
        <f>IF('Daily PnL Log'!M250&lt;&gt;"",'Daily PnL Log'!M250,"")</f>
        <v>-265.34000000000003</v>
      </c>
      <c r="N275" s="11">
        <f>IF('Daily PnL Log'!N250&lt;&gt;"",'Daily PnL Log'!N250,"")</f>
        <v>-5263.7599999999984</v>
      </c>
      <c r="O275" s="11">
        <f t="shared" si="31"/>
        <v>2357821.2000000025</v>
      </c>
      <c r="P275" s="11">
        <f t="shared" si="32"/>
        <v>127863.1</v>
      </c>
      <c r="Q275" s="11">
        <f t="shared" si="33"/>
        <v>-373893.46</v>
      </c>
      <c r="R275" s="11">
        <f t="shared" si="34"/>
        <v>-197314.26</v>
      </c>
      <c r="S275" s="11">
        <f t="shared" si="35"/>
        <v>409420.31999999977</v>
      </c>
      <c r="T275" s="11">
        <f t="shared" si="36"/>
        <v>45295.100000000006</v>
      </c>
      <c r="U275" s="11">
        <f t="shared" si="37"/>
        <v>-289.73999999998659</v>
      </c>
      <c r="V275" s="11">
        <f t="shared" si="38"/>
        <v>2368902.2600000026</v>
      </c>
      <c r="W275" s="11">
        <f>IF('Daily PnL Log'!W250&lt;&gt;"",'Daily PnL Log'!W250,"")</f>
        <v>564590</v>
      </c>
      <c r="X275" s="15">
        <f>IF('Daily PnL Log'!X250&lt;&gt;"",'Daily PnL Log'!X250,"")</f>
        <v>-9.3231548557360187E-3</v>
      </c>
      <c r="Y275" s="11" t="str">
        <f>IF('Daily PnL Log'!Y250&lt;&gt;"",'Daily PnL Log'!Y250,"")</f>
        <v/>
      </c>
      <c r="Z275" s="11" t="str">
        <f>IF('Daily PnL Log'!AA250&lt;&gt;"",'Daily PnL Log'!AA250,"")</f>
        <v/>
      </c>
      <c r="AA275" s="11">
        <f>IF('Daily PnL Log'!AC250&lt;&gt;"",'Daily PnL Log'!AC250,"")</f>
        <v>107264.82</v>
      </c>
    </row>
    <row r="276" spans="1:27" x14ac:dyDescent="0.25">
      <c r="A276" s="47" t="str">
        <f t="shared" si="30"/>
        <v>Nov</v>
      </c>
      <c r="B276" s="14">
        <f>'Daily PnL Log'!B251</f>
        <v>44524</v>
      </c>
      <c r="C276" s="13">
        <f>IF('Daily PnL Log'!C251&lt;&gt;"",'Daily PnL Log'!C251,"")</f>
        <v>-23265.4</v>
      </c>
      <c r="D276" s="13">
        <f>IF('Daily PnL Log'!D251&lt;&gt;"",'Daily PnL Log'!D251,"")</f>
        <v>1495.4</v>
      </c>
      <c r="E276" s="13">
        <f>IF('Daily PnL Log'!E251&lt;&gt;"",'Daily PnL Log'!E251,"")</f>
        <v>6624.7</v>
      </c>
      <c r="F276" s="13">
        <f>IF('Daily PnL Log'!F251&lt;&gt;"",'Daily PnL Log'!F251,"")</f>
        <v>-16366.6</v>
      </c>
      <c r="G276" s="13">
        <f>IF('Daily PnL Log'!G251&lt;&gt;"",'Daily PnL Log'!G251,"")</f>
        <v>44043.7</v>
      </c>
      <c r="H276" s="13">
        <f>IF('Daily PnL Log'!H251&lt;&gt;"",'Daily PnL Log'!H251,"")</f>
        <v>2269.1999999999998</v>
      </c>
      <c r="I276" s="13">
        <f>IF('Daily PnL Log'!I251&lt;&gt;"",'Daily PnL Log'!I251,"")</f>
        <v>1963.72</v>
      </c>
      <c r="J276" s="13">
        <f>IF('Daily PnL Log'!J251&lt;&gt;"",'Daily PnL Log'!J251,"")</f>
        <v>16764.719999999998</v>
      </c>
      <c r="K276" s="13">
        <f>IF('Daily PnL Log'!K251&lt;&gt;"",'Daily PnL Log'!K251,"")</f>
        <v>-75.55</v>
      </c>
      <c r="L276" s="13">
        <f>IF('Daily PnL Log'!L251&lt;&gt;"",'Daily PnL Log'!L251,"")</f>
        <v>-347.11</v>
      </c>
      <c r="M276" s="13">
        <f>IF('Daily PnL Log'!M251&lt;&gt;"",'Daily PnL Log'!M251,"")</f>
        <v>-422.66</v>
      </c>
      <c r="N276" s="13">
        <f>IF('Daily PnL Log'!N251&lt;&gt;"",'Daily PnL Log'!N251,"")</f>
        <v>16342.059999999998</v>
      </c>
      <c r="O276" s="13">
        <f t="shared" si="31"/>
        <v>2334555.8000000026</v>
      </c>
      <c r="P276" s="13">
        <f t="shared" si="32"/>
        <v>129358.5</v>
      </c>
      <c r="Q276" s="13">
        <f t="shared" si="33"/>
        <v>-367268.76</v>
      </c>
      <c r="R276" s="13">
        <f t="shared" si="34"/>
        <v>-213680.86000000002</v>
      </c>
      <c r="S276" s="13">
        <f t="shared" si="35"/>
        <v>453464.01999999979</v>
      </c>
      <c r="T276" s="13">
        <f t="shared" si="36"/>
        <v>47564.3</v>
      </c>
      <c r="U276" s="13">
        <f t="shared" si="37"/>
        <v>1673.9800000000134</v>
      </c>
      <c r="V276" s="13">
        <f t="shared" si="38"/>
        <v>2385666.9800000028</v>
      </c>
      <c r="W276" s="13">
        <f>IF('Daily PnL Log'!W251&lt;&gt;"",'Daily PnL Log'!W251,"")</f>
        <v>562959</v>
      </c>
      <c r="X276" s="16">
        <f>IF('Daily PnL Log'!X251&lt;&gt;"",'Daily PnL Log'!X251,"")</f>
        <v>2.9028863558447415E-2</v>
      </c>
      <c r="Y276" s="13" t="str">
        <f>IF('Daily PnL Log'!Y251&lt;&gt;"",'Daily PnL Log'!Y251,"")</f>
        <v/>
      </c>
      <c r="Z276" s="13" t="str">
        <f>IF('Daily PnL Log'!AA251&lt;&gt;"",'Daily PnL Log'!AA251,"")</f>
        <v/>
      </c>
      <c r="AA276" s="13">
        <f>IF('Daily PnL Log'!AC251&lt;&gt;"",'Daily PnL Log'!AC251,"")</f>
        <v>131451.66</v>
      </c>
    </row>
    <row r="277" spans="1:27" ht="15.75" thickBot="1" x14ac:dyDescent="0.3">
      <c r="A277" s="48" t="str">
        <f t="shared" si="30"/>
        <v>Nov</v>
      </c>
      <c r="B277" s="2">
        <f>'Daily PnL Log'!B252</f>
        <v>44526</v>
      </c>
      <c r="C277" s="11">
        <f>IF('Daily PnL Log'!C252&lt;&gt;"",'Daily PnL Log'!C252,"")</f>
        <v>35401.1</v>
      </c>
      <c r="D277" s="11">
        <f>IF('Daily PnL Log'!D252&lt;&gt;"",'Daily PnL Log'!D252,"")</f>
        <v>3318.4</v>
      </c>
      <c r="E277" s="11">
        <f>IF('Daily PnL Log'!E252&lt;&gt;"",'Daily PnL Log'!E252,"")</f>
        <v>-350.5</v>
      </c>
      <c r="F277" s="11">
        <f>IF('Daily PnL Log'!F252&lt;&gt;"",'Daily PnL Log'!F252,"")</f>
        <v>8905.4</v>
      </c>
      <c r="G277" s="11">
        <f>IF('Daily PnL Log'!G252&lt;&gt;"",'Daily PnL Log'!G252,"")</f>
        <v>899.8</v>
      </c>
      <c r="H277" s="11">
        <f>IF('Daily PnL Log'!H252&lt;&gt;"",'Daily PnL Log'!H252,"")</f>
        <v>-860.6</v>
      </c>
      <c r="I277" s="11">
        <f>IF('Daily PnL Log'!I252&lt;&gt;"",'Daily PnL Log'!I252,"")</f>
        <v>-19259.23</v>
      </c>
      <c r="J277" s="11">
        <f>IF('Daily PnL Log'!J252&lt;&gt;"",'Daily PnL Log'!J252,"")</f>
        <v>28054.370000000006</v>
      </c>
      <c r="K277" s="11">
        <f>IF('Daily PnL Log'!K252&lt;&gt;"",'Daily PnL Log'!K252,"")</f>
        <v>-783.8</v>
      </c>
      <c r="L277" s="11">
        <f>IF('Daily PnL Log'!L252&lt;&gt;"",'Daily PnL Log'!L252,"")</f>
        <v>-2316.21</v>
      </c>
      <c r="M277" s="11">
        <f>IF('Daily PnL Log'!M252&lt;&gt;"",'Daily PnL Log'!M252,"")</f>
        <v>-3100.01</v>
      </c>
      <c r="N277" s="11">
        <f>IF('Daily PnL Log'!N252&lt;&gt;"",'Daily PnL Log'!N252,"")</f>
        <v>24954.360000000008</v>
      </c>
      <c r="O277" s="11">
        <f t="shared" si="31"/>
        <v>2369956.9000000027</v>
      </c>
      <c r="P277" s="11">
        <f t="shared" si="32"/>
        <v>132676.9</v>
      </c>
      <c r="Q277" s="11">
        <f t="shared" si="33"/>
        <v>-367619.26</v>
      </c>
      <c r="R277" s="11">
        <f t="shared" si="34"/>
        <v>-204775.46000000002</v>
      </c>
      <c r="S277" s="11">
        <f t="shared" si="35"/>
        <v>454363.81999999977</v>
      </c>
      <c r="T277" s="11">
        <f t="shared" si="36"/>
        <v>46703.700000000004</v>
      </c>
      <c r="U277" s="11">
        <f t="shared" si="37"/>
        <v>-17585.249999999985</v>
      </c>
      <c r="V277" s="11">
        <f t="shared" si="38"/>
        <v>2413721.3500000029</v>
      </c>
      <c r="W277" s="11">
        <f>IF('Daily PnL Log'!W252&lt;&gt;"",'Daily PnL Log'!W252,"")</f>
        <v>562247</v>
      </c>
      <c r="X277" s="52">
        <f>IF('Daily PnL Log'!X252&lt;&gt;"",'Daily PnL Log'!X252,"")</f>
        <v>4.4383269274891654E-2</v>
      </c>
      <c r="Y277" s="11" t="str">
        <f>IF('Daily PnL Log'!Y252&lt;&gt;"",'Daily PnL Log'!Y252,"")</f>
        <v/>
      </c>
      <c r="Z277" s="11" t="str">
        <f>IF('Daily PnL Log'!AA252&lt;&gt;"",'Daily PnL Log'!AA252,"")</f>
        <v/>
      </c>
      <c r="AA277" s="11">
        <f>IF('Daily PnL Log'!AC252&lt;&gt;"",'Daily PnL Log'!AC252,"")</f>
        <v>191019.15</v>
      </c>
    </row>
    <row r="278" spans="1:27" x14ac:dyDescent="0.25">
      <c r="A278" s="47" t="str">
        <f t="shared" si="30"/>
        <v>Nov</v>
      </c>
      <c r="B278" s="14">
        <f>'Daily PnL Log'!B253</f>
        <v>44529</v>
      </c>
      <c r="C278" s="13">
        <f>IF('Daily PnL Log'!C253&lt;&gt;"",'Daily PnL Log'!C253,"")</f>
        <v>-20267.599999999999</v>
      </c>
      <c r="D278" s="13">
        <f>IF('Daily PnL Log'!D253&lt;&gt;"",'Daily PnL Log'!D253,"")</f>
        <v>353.4</v>
      </c>
      <c r="E278" s="13">
        <f>IF('Daily PnL Log'!E253&lt;&gt;"",'Daily PnL Log'!E253,"")</f>
        <v>4651.5</v>
      </c>
      <c r="F278" s="13">
        <f>IF('Daily PnL Log'!F253&lt;&gt;"",'Daily PnL Log'!F253,"")</f>
        <v>34460.699999999997</v>
      </c>
      <c r="G278" s="13">
        <f>IF('Daily PnL Log'!G253&lt;&gt;"",'Daily PnL Log'!G253,"")</f>
        <v>22476.400000000001</v>
      </c>
      <c r="H278" s="13">
        <f>IF('Daily PnL Log'!H253&lt;&gt;"",'Daily PnL Log'!H253,"")</f>
        <v>-3951.7</v>
      </c>
      <c r="I278" s="13">
        <f>IF('Daily PnL Log'!I253&lt;&gt;"",'Daily PnL Log'!I253,"")</f>
        <v>66252</v>
      </c>
      <c r="J278" s="13">
        <f>IF('Daily PnL Log'!J253&lt;&gt;"",'Daily PnL Log'!J253,"")</f>
        <v>103974.70000000001</v>
      </c>
      <c r="K278" s="13">
        <f>IF('Daily PnL Log'!K253&lt;&gt;"",'Daily PnL Log'!K253,"")</f>
        <v>-122</v>
      </c>
      <c r="L278" s="13">
        <f>IF('Daily PnL Log'!L253&lt;&gt;"",'Daily PnL Log'!L253,"")</f>
        <v>-561.20000000000005</v>
      </c>
      <c r="M278" s="13">
        <f>IF('Daily PnL Log'!M253&lt;&gt;"",'Daily PnL Log'!M253,"")</f>
        <v>-683.2</v>
      </c>
      <c r="N278" s="13">
        <f>IF('Daily PnL Log'!N253&lt;&gt;"",'Daily PnL Log'!N253,"")</f>
        <v>103291.50000000001</v>
      </c>
      <c r="O278" s="13">
        <f t="shared" si="31"/>
        <v>2349689.3000000026</v>
      </c>
      <c r="P278" s="13">
        <f t="shared" si="32"/>
        <v>133030.29999999999</v>
      </c>
      <c r="Q278" s="13">
        <f t="shared" si="33"/>
        <v>-362967.76</v>
      </c>
      <c r="R278" s="13">
        <f t="shared" si="34"/>
        <v>-170314.76</v>
      </c>
      <c r="S278" s="13">
        <f t="shared" si="35"/>
        <v>476840.2199999998</v>
      </c>
      <c r="T278" s="13">
        <f t="shared" si="36"/>
        <v>42752.000000000007</v>
      </c>
      <c r="U278" s="13">
        <f t="shared" si="37"/>
        <v>48666.750000000015</v>
      </c>
      <c r="V278" s="13">
        <f t="shared" si="38"/>
        <v>2517696.0500000031</v>
      </c>
      <c r="W278" s="13">
        <f>IF('Daily PnL Log'!W253&lt;&gt;"",'Daily PnL Log'!W253,"")</f>
        <v>517228</v>
      </c>
      <c r="X278" s="15">
        <f>IF('Daily PnL Log'!X253&lt;&gt;"",'Daily PnL Log'!X253,"")</f>
        <v>0.19970206562676424</v>
      </c>
      <c r="Y278" s="13">
        <f>IF('Daily PnL Log'!Y253&lt;&gt;"",'Daily PnL Log'!Y253,"")</f>
        <v>-6727.09</v>
      </c>
      <c r="Z278" s="13" t="str">
        <f>IF('Daily PnL Log'!AA253&lt;&gt;"",'Daily PnL Log'!AA253,"")</f>
        <v/>
      </c>
      <c r="AA278" s="13">
        <f>IF('Daily PnL Log'!AC253&lt;&gt;"",'Daily PnL Log'!AC253,"")</f>
        <v>224138.7</v>
      </c>
    </row>
    <row r="279" spans="1:27" x14ac:dyDescent="0.25">
      <c r="A279" s="48" t="str">
        <f t="shared" si="30"/>
        <v>Nov</v>
      </c>
      <c r="B279" s="2">
        <f>'Daily PnL Log'!B254</f>
        <v>44530</v>
      </c>
      <c r="C279" s="11">
        <f>IF('Daily PnL Log'!C254&lt;&gt;"",'Daily PnL Log'!C254,"")</f>
        <v>45686.9</v>
      </c>
      <c r="D279" s="11">
        <f>IF('Daily PnL Log'!D254&lt;&gt;"",'Daily PnL Log'!D254,"")</f>
        <v>8281.7000000000007</v>
      </c>
      <c r="E279" s="11">
        <f>IF('Daily PnL Log'!E254&lt;&gt;"",'Daily PnL Log'!E254,"")</f>
        <v>-53307.4</v>
      </c>
      <c r="F279" s="11">
        <f>IF('Daily PnL Log'!F254&lt;&gt;"",'Daily PnL Log'!F254,"")</f>
        <v>25183.9</v>
      </c>
      <c r="G279" s="11">
        <f>IF('Daily PnL Log'!G254&lt;&gt;"",'Daily PnL Log'!G254,"")</f>
        <v>-12928.8</v>
      </c>
      <c r="H279" s="11">
        <f>IF('Daily PnL Log'!H254&lt;&gt;"",'Daily PnL Log'!H254,"")</f>
        <v>11755.2</v>
      </c>
      <c r="I279" s="11">
        <f>IF('Daily PnL Log'!I254&lt;&gt;"",'Daily PnL Log'!I254,"")</f>
        <v>-55</v>
      </c>
      <c r="J279" s="11">
        <f>IF('Daily PnL Log'!J254&lt;&gt;"",'Daily PnL Log'!J254,"")</f>
        <v>24616.500000000007</v>
      </c>
      <c r="K279" s="11">
        <f>IF('Daily PnL Log'!K254&lt;&gt;"",'Daily PnL Log'!K254,"")</f>
        <v>-256.89999999999998</v>
      </c>
      <c r="L279" s="11">
        <f>IF('Daily PnL Log'!L254&lt;&gt;"",'Daily PnL Log'!L254,"")</f>
        <v>-1181.74</v>
      </c>
      <c r="M279" s="11">
        <f>IF('Daily PnL Log'!M254&lt;&gt;"",'Daily PnL Log'!M254,"")</f>
        <v>-1438.6399999999999</v>
      </c>
      <c r="N279" s="11">
        <f>IF('Daily PnL Log'!N254&lt;&gt;"",'Daily PnL Log'!N254,"")</f>
        <v>23177.860000000008</v>
      </c>
      <c r="O279" s="11">
        <f t="shared" si="31"/>
        <v>2395376.2000000025</v>
      </c>
      <c r="P279" s="11">
        <f t="shared" si="32"/>
        <v>141312</v>
      </c>
      <c r="Q279" s="11">
        <f t="shared" si="33"/>
        <v>-416275.16000000003</v>
      </c>
      <c r="R279" s="11">
        <f t="shared" si="34"/>
        <v>-145130.86000000002</v>
      </c>
      <c r="S279" s="11">
        <f t="shared" si="35"/>
        <v>463911.41999999981</v>
      </c>
      <c r="T279" s="11">
        <f t="shared" si="36"/>
        <v>54507.200000000012</v>
      </c>
      <c r="U279" s="11">
        <f t="shared" si="37"/>
        <v>48611.750000000015</v>
      </c>
      <c r="V279" s="11">
        <f t="shared" si="38"/>
        <v>2542312.5500000031</v>
      </c>
      <c r="W279" s="11">
        <f>IF('Daily PnL Log'!W254&lt;&gt;"",'Daily PnL Log'!W254,"")</f>
        <v>575770</v>
      </c>
      <c r="X279" s="16">
        <f>IF('Daily PnL Log'!X254&lt;&gt;"",'Daily PnL Log'!X254,"")</f>
        <v>4.0255414488424214E-2</v>
      </c>
      <c r="Y279" s="11">
        <f>IF('Daily PnL Log'!Y254&lt;&gt;"",'Daily PnL Log'!Y254,"")</f>
        <v>-6733.86</v>
      </c>
      <c r="Z279" s="11" t="str">
        <f>IF('Daily PnL Log'!AA254&lt;&gt;"",'Daily PnL Log'!AA254,"")</f>
        <v/>
      </c>
      <c r="AA279" s="11">
        <f>IF('Daily PnL Log'!AC254&lt;&gt;"",'Daily PnL Log'!AC254,"")</f>
        <v>246738.56</v>
      </c>
    </row>
    <row r="280" spans="1:27" x14ac:dyDescent="0.25">
      <c r="A280" s="47" t="str">
        <f t="shared" si="30"/>
        <v>Dec</v>
      </c>
      <c r="B280" s="14">
        <f>'Daily PnL Log'!B255</f>
        <v>44531</v>
      </c>
      <c r="C280" s="13">
        <f>IF('Daily PnL Log'!C255&lt;&gt;"",'Daily PnL Log'!C255,"")</f>
        <v>-3401.9</v>
      </c>
      <c r="D280" s="13">
        <f>IF('Daily PnL Log'!D255&lt;&gt;"",'Daily PnL Log'!D255,"")</f>
        <v>3397.2</v>
      </c>
      <c r="E280" s="13">
        <f>IF('Daily PnL Log'!E255&lt;&gt;"",'Daily PnL Log'!E255,"")</f>
        <v>27882.1</v>
      </c>
      <c r="F280" s="13">
        <f>IF('Daily PnL Log'!F255&lt;&gt;"",'Daily PnL Log'!F255,"")</f>
        <v>-6297.3</v>
      </c>
      <c r="G280" s="13">
        <f>IF('Daily PnL Log'!G255&lt;&gt;"",'Daily PnL Log'!G255,"")</f>
        <v>3648.4</v>
      </c>
      <c r="H280" s="13">
        <f>IF('Daily PnL Log'!H255&lt;&gt;"",'Daily PnL Log'!H255,"")</f>
        <v>-311.8</v>
      </c>
      <c r="I280" s="13">
        <f>IF('Daily PnL Log'!I255&lt;&gt;"",'Daily PnL Log'!I255,"")</f>
        <v>-2369.5</v>
      </c>
      <c r="J280" s="13">
        <f>IF('Daily PnL Log'!J255&lt;&gt;"",'Daily PnL Log'!J255,"")</f>
        <v>22547.200000000001</v>
      </c>
      <c r="K280" s="13">
        <f>IF('Daily PnL Log'!K255&lt;&gt;"",'Daily PnL Log'!K255,"")</f>
        <v>-78.25</v>
      </c>
      <c r="L280" s="13">
        <f>IF('Daily PnL Log'!L255&lt;&gt;"",'Daily PnL Log'!L255,"")</f>
        <v>-359.95</v>
      </c>
      <c r="M280" s="13">
        <f>IF('Daily PnL Log'!M255&lt;&gt;"",'Daily PnL Log'!M255,"")</f>
        <v>-438.2</v>
      </c>
      <c r="N280" s="13">
        <f>IF('Daily PnL Log'!N255&lt;&gt;"",'Daily PnL Log'!N255,"")</f>
        <v>22109</v>
      </c>
      <c r="O280" s="13">
        <f t="shared" si="31"/>
        <v>2391974.3000000026</v>
      </c>
      <c r="P280" s="13">
        <f t="shared" si="32"/>
        <v>144709.20000000001</v>
      </c>
      <c r="Q280" s="13">
        <f t="shared" si="33"/>
        <v>-388393.06000000006</v>
      </c>
      <c r="R280" s="13">
        <f t="shared" si="34"/>
        <v>-151428.16</v>
      </c>
      <c r="S280" s="13">
        <f t="shared" si="35"/>
        <v>467559.81999999983</v>
      </c>
      <c r="T280" s="13">
        <f t="shared" si="36"/>
        <v>54195.400000000009</v>
      </c>
      <c r="U280" s="13">
        <f t="shared" si="37"/>
        <v>46242.250000000015</v>
      </c>
      <c r="V280" s="13">
        <f t="shared" si="38"/>
        <v>2564859.7500000033</v>
      </c>
      <c r="W280" s="13">
        <f>IF('Daily PnL Log'!W255&lt;&gt;"",'Daily PnL Log'!W255,"")</f>
        <v>577776</v>
      </c>
      <c r="X280" s="15">
        <f>IF('Daily PnL Log'!X255&lt;&gt;"",'Daily PnL Log'!X255,"")</f>
        <v>3.8265694663675888E-2</v>
      </c>
      <c r="Y280" s="13">
        <f>IF('Daily PnL Log'!Y255&lt;&gt;"",'Daily PnL Log'!Y255,"")</f>
        <v>-645.01</v>
      </c>
      <c r="Z280" s="13" t="str">
        <f>IF('Daily PnL Log'!AA255&lt;&gt;"",'Daily PnL Log'!AA255,"")</f>
        <v/>
      </c>
      <c r="AA280" s="13">
        <f>IF('Daily PnL Log'!AC255&lt;&gt;"",'Daily PnL Log'!AC255,"")</f>
        <v>240317.97</v>
      </c>
    </row>
    <row r="281" spans="1:27" x14ac:dyDescent="0.25">
      <c r="A281" s="48" t="str">
        <f t="shared" si="30"/>
        <v>Dec</v>
      </c>
      <c r="B281" s="2">
        <f>'Daily PnL Log'!B256</f>
        <v>44532</v>
      </c>
      <c r="C281" s="11">
        <f>IF('Daily PnL Log'!C256&lt;&gt;"",'Daily PnL Log'!C256,"")</f>
        <v>9958.7000000000007</v>
      </c>
      <c r="D281" s="11">
        <f>IF('Daily PnL Log'!D256&lt;&gt;"",'Daily PnL Log'!D256,"")</f>
        <v>-7595.8</v>
      </c>
      <c r="E281" s="11">
        <f>IF('Daily PnL Log'!E256&lt;&gt;"",'Daily PnL Log'!E256,"")</f>
        <v>2380.6999999999998</v>
      </c>
      <c r="F281" s="11">
        <f>IF('Daily PnL Log'!F256&lt;&gt;"",'Daily PnL Log'!F256,"")</f>
        <v>-12507.4</v>
      </c>
      <c r="G281" s="11">
        <f>IF('Daily PnL Log'!G256&lt;&gt;"",'Daily PnL Log'!G256,"")</f>
        <v>9333.2000000000007</v>
      </c>
      <c r="H281" s="11">
        <f>IF('Daily PnL Log'!H256&lt;&gt;"",'Daily PnL Log'!H256,"")</f>
        <v>6213.2</v>
      </c>
      <c r="I281" s="11">
        <f>IF('Daily PnL Log'!I256&lt;&gt;"",'Daily PnL Log'!I256,"")</f>
        <v>4340.5</v>
      </c>
      <c r="J281" s="11">
        <f>IF('Daily PnL Log'!J256&lt;&gt;"",'Daily PnL Log'!J256,"")</f>
        <v>12123.100000000002</v>
      </c>
      <c r="K281" s="11">
        <f>IF('Daily PnL Log'!K256&lt;&gt;"",'Daily PnL Log'!K256,"")</f>
        <v>-111.75</v>
      </c>
      <c r="L281" s="11">
        <f>IF('Daily PnL Log'!L256&lt;&gt;"",'Daily PnL Log'!L256,"")</f>
        <v>-514.04999999999995</v>
      </c>
      <c r="M281" s="11">
        <f>IF('Daily PnL Log'!M256&lt;&gt;"",'Daily PnL Log'!M256,"")</f>
        <v>-625.79999999999995</v>
      </c>
      <c r="N281" s="11">
        <f>IF('Daily PnL Log'!N256&lt;&gt;"",'Daily PnL Log'!N256,"")</f>
        <v>11497.300000000003</v>
      </c>
      <c r="O281" s="11">
        <f t="shared" si="31"/>
        <v>2401933.0000000028</v>
      </c>
      <c r="P281" s="11">
        <f t="shared" si="32"/>
        <v>137113.40000000002</v>
      </c>
      <c r="Q281" s="11">
        <f t="shared" si="33"/>
        <v>-386012.36000000004</v>
      </c>
      <c r="R281" s="11">
        <f t="shared" si="34"/>
        <v>-163935.56</v>
      </c>
      <c r="S281" s="11">
        <f t="shared" si="35"/>
        <v>476893.01999999984</v>
      </c>
      <c r="T281" s="11">
        <f t="shared" si="36"/>
        <v>60408.600000000006</v>
      </c>
      <c r="U281" s="11">
        <f t="shared" si="37"/>
        <v>50582.750000000015</v>
      </c>
      <c r="V281" s="11">
        <f t="shared" si="38"/>
        <v>2576982.8500000034</v>
      </c>
      <c r="W281" s="11">
        <f>IF('Daily PnL Log'!W256&lt;&gt;"",'Daily PnL Log'!W256,"")</f>
        <v>537419</v>
      </c>
      <c r="X281" s="16">
        <f>IF('Daily PnL Log'!X256&lt;&gt;"",'Daily PnL Log'!X256,"")</f>
        <v>2.1393549539558524E-2</v>
      </c>
      <c r="Y281" s="11" t="str">
        <f>IF('Daily PnL Log'!Y256&lt;&gt;"",'Daily PnL Log'!Y256,"")</f>
        <v/>
      </c>
      <c r="Z281" s="11" t="str">
        <f>IF('Daily PnL Log'!AA256&lt;&gt;"",'Daily PnL Log'!AA256,"")</f>
        <v/>
      </c>
      <c r="AA281" s="11">
        <f>IF('Daily PnL Log'!AC256&lt;&gt;"",'Daily PnL Log'!AC256,"")</f>
        <v>248871.67</v>
      </c>
    </row>
    <row r="282" spans="1:27" x14ac:dyDescent="0.25">
      <c r="A282" s="47" t="str">
        <f t="shared" si="30"/>
        <v>Dec</v>
      </c>
      <c r="B282" s="14">
        <f>'Daily PnL Log'!B257</f>
        <v>44533</v>
      </c>
      <c r="C282" s="13">
        <f>IF('Daily PnL Log'!C257&lt;&gt;"",'Daily PnL Log'!C257,"")</f>
        <v>4642.5</v>
      </c>
      <c r="D282" s="13">
        <f>IF('Daily PnL Log'!D257&lt;&gt;"",'Daily PnL Log'!D257,"")</f>
        <v>-12484.3</v>
      </c>
      <c r="E282" s="13">
        <f>IF('Daily PnL Log'!E257&lt;&gt;"",'Daily PnL Log'!E257,"")</f>
        <v>-5658.6</v>
      </c>
      <c r="F282" s="13">
        <f>IF('Daily PnL Log'!F257&lt;&gt;"",'Daily PnL Log'!F257,"")</f>
        <v>-7896.3</v>
      </c>
      <c r="G282" s="13">
        <f>IF('Daily PnL Log'!G257&lt;&gt;"",'Daily PnL Log'!G257,"")</f>
        <v>10027.6</v>
      </c>
      <c r="H282" s="13">
        <f>IF('Daily PnL Log'!H257&lt;&gt;"",'Daily PnL Log'!H257,"")</f>
        <v>-3952</v>
      </c>
      <c r="I282" s="13">
        <f>IF('Daily PnL Log'!I257&lt;&gt;"",'Daily PnL Log'!I257,"")</f>
        <v>50</v>
      </c>
      <c r="J282" s="13">
        <f>IF('Daily PnL Log'!J257&lt;&gt;"",'Daily PnL Log'!J257,"")</f>
        <v>-15271.1</v>
      </c>
      <c r="K282" s="13">
        <f>IF('Daily PnL Log'!K257&lt;&gt;"",'Daily PnL Log'!K257,"")</f>
        <v>-91.05</v>
      </c>
      <c r="L282" s="13">
        <f>IF('Daily PnL Log'!L257&lt;&gt;"",'Daily PnL Log'!L257,"")</f>
        <v>-418.83</v>
      </c>
      <c r="M282" s="13">
        <f>IF('Daily PnL Log'!M257&lt;&gt;"",'Daily PnL Log'!M257,"")</f>
        <v>-509.88</v>
      </c>
      <c r="N282" s="13">
        <f>IF('Daily PnL Log'!N257&lt;&gt;"",'Daily PnL Log'!N257,"")</f>
        <v>-15780.98</v>
      </c>
      <c r="O282" s="13">
        <f t="shared" si="31"/>
        <v>2406575.5000000028</v>
      </c>
      <c r="P282" s="13">
        <f t="shared" si="32"/>
        <v>124629.10000000002</v>
      </c>
      <c r="Q282" s="13">
        <f t="shared" si="33"/>
        <v>-391670.96</v>
      </c>
      <c r="R282" s="13">
        <f t="shared" si="34"/>
        <v>-171831.86</v>
      </c>
      <c r="S282" s="13">
        <f t="shared" si="35"/>
        <v>486920.61999999982</v>
      </c>
      <c r="T282" s="13">
        <f t="shared" si="36"/>
        <v>56456.600000000006</v>
      </c>
      <c r="U282" s="13">
        <f t="shared" si="37"/>
        <v>50632.750000000015</v>
      </c>
      <c r="V282" s="13">
        <f t="shared" si="38"/>
        <v>2561711.7500000033</v>
      </c>
      <c r="W282" s="13">
        <f>IF('Daily PnL Log'!W257&lt;&gt;"",'Daily PnL Log'!W257,"")</f>
        <v>603790</v>
      </c>
      <c r="X282" s="15">
        <f>IF('Daily PnL Log'!X257&lt;&gt;"",'Daily PnL Log'!X257,"")</f>
        <v>-2.6136537537885689E-2</v>
      </c>
      <c r="Y282" s="13" t="str">
        <f>IF('Daily PnL Log'!Y257&lt;&gt;"",'Daily PnL Log'!Y257,"")</f>
        <v/>
      </c>
      <c r="Z282" s="13" t="str">
        <f>IF('Daily PnL Log'!AA257&lt;&gt;"",'Daily PnL Log'!AA257,"")</f>
        <v/>
      </c>
      <c r="AA282" s="13">
        <f>IF('Daily PnL Log'!AC257&lt;&gt;"",'Daily PnL Log'!AC257,"")</f>
        <v>225622.29</v>
      </c>
    </row>
    <row r="283" spans="1:27" x14ac:dyDescent="0.25">
      <c r="A283" s="48" t="str">
        <f t="shared" si="30"/>
        <v>Dec</v>
      </c>
      <c r="B283" s="2">
        <f>'Daily PnL Log'!B258</f>
        <v>44536</v>
      </c>
      <c r="C283" s="11">
        <f>IF('Daily PnL Log'!C258&lt;&gt;"",'Daily PnL Log'!C258,"")</f>
        <v>-11306</v>
      </c>
      <c r="D283" s="11">
        <f>IF('Daily PnL Log'!D258&lt;&gt;"",'Daily PnL Log'!D258,"")</f>
        <v>-14605.9</v>
      </c>
      <c r="E283" s="11">
        <f>IF('Daily PnL Log'!E258&lt;&gt;"",'Daily PnL Log'!E258,"")</f>
        <v>-1790</v>
      </c>
      <c r="F283" s="11">
        <f>IF('Daily PnL Log'!F258&lt;&gt;"",'Daily PnL Log'!F258,"")</f>
        <v>7955.4</v>
      </c>
      <c r="G283" s="11">
        <f>IF('Daily PnL Log'!G258&lt;&gt;"",'Daily PnL Log'!G258,"")</f>
        <v>-11704</v>
      </c>
      <c r="H283" s="11">
        <f>IF('Daily PnL Log'!H258&lt;&gt;"",'Daily PnL Log'!H258,"")</f>
        <v>-3623.8</v>
      </c>
      <c r="I283" s="11">
        <f>IF('Daily PnL Log'!I258&lt;&gt;"",'Daily PnL Log'!I258,"")</f>
        <v>6920</v>
      </c>
      <c r="J283" s="11">
        <f>IF('Daily PnL Log'!J258&lt;&gt;"",'Daily PnL Log'!J258,"")</f>
        <v>-28154.300000000003</v>
      </c>
      <c r="K283" s="11">
        <f>IF('Daily PnL Log'!K258&lt;&gt;"",'Daily PnL Log'!K258,"")</f>
        <v>-59.25</v>
      </c>
      <c r="L283" s="11">
        <f>IF('Daily PnL Log'!L258&lt;&gt;"",'Daily PnL Log'!L258,"")</f>
        <v>-272.55</v>
      </c>
      <c r="M283" s="11">
        <f>IF('Daily PnL Log'!M258&lt;&gt;"",'Daily PnL Log'!M258,"")</f>
        <v>-331.8</v>
      </c>
      <c r="N283" s="11">
        <f>IF('Daily PnL Log'!N258&lt;&gt;"",'Daily PnL Log'!N258,"")</f>
        <v>-28486.100000000002</v>
      </c>
      <c r="O283" s="11">
        <f t="shared" si="31"/>
        <v>2395269.5000000028</v>
      </c>
      <c r="P283" s="11">
        <f t="shared" si="32"/>
        <v>110023.20000000003</v>
      </c>
      <c r="Q283" s="11">
        <f t="shared" si="33"/>
        <v>-393460.96</v>
      </c>
      <c r="R283" s="11">
        <f t="shared" si="34"/>
        <v>-163876.46</v>
      </c>
      <c r="S283" s="11">
        <f t="shared" si="35"/>
        <v>475216.61999999982</v>
      </c>
      <c r="T283" s="11">
        <f t="shared" si="36"/>
        <v>52832.800000000003</v>
      </c>
      <c r="U283" s="11">
        <f t="shared" si="37"/>
        <v>57552.750000000015</v>
      </c>
      <c r="V283" s="11">
        <f t="shared" si="38"/>
        <v>2533557.4500000034</v>
      </c>
      <c r="W283" s="11">
        <f>IF('Daily PnL Log'!W258&lt;&gt;"",'Daily PnL Log'!W258,"")</f>
        <v>560986</v>
      </c>
      <c r="X283" s="16">
        <f>IF('Daily PnL Log'!X258&lt;&gt;"",'Daily PnL Log'!X258,"")</f>
        <v>-5.0778629056696604E-2</v>
      </c>
      <c r="Y283" s="11">
        <f>IF('Daily PnL Log'!Y258&lt;&gt;"",'Daily PnL Log'!Y258,"")</f>
        <v>-125</v>
      </c>
      <c r="Z283" s="11" t="str">
        <f>IF('Daily PnL Log'!AA258&lt;&gt;"",'Daily PnL Log'!AA258,"")</f>
        <v/>
      </c>
      <c r="AA283" s="11">
        <f>IF('Daily PnL Log'!AC258&lt;&gt;"",'Daily PnL Log'!AC258,"")</f>
        <v>182902.24</v>
      </c>
    </row>
    <row r="284" spans="1:27" x14ac:dyDescent="0.25">
      <c r="A284" s="47" t="str">
        <f t="shared" si="30"/>
        <v>Dec</v>
      </c>
      <c r="B284" s="14">
        <f>'Daily PnL Log'!B259</f>
        <v>44537</v>
      </c>
      <c r="C284" s="13">
        <f>IF('Daily PnL Log'!C259&lt;&gt;"",'Daily PnL Log'!C259,"")</f>
        <v>1446.8</v>
      </c>
      <c r="D284" s="13">
        <f>IF('Daily PnL Log'!D259&lt;&gt;"",'Daily PnL Log'!D259,"")</f>
        <v>-518.20000000000005</v>
      </c>
      <c r="E284" s="13">
        <f>IF('Daily PnL Log'!E259&lt;&gt;"",'Daily PnL Log'!E259,"")</f>
        <v>-4523.8</v>
      </c>
      <c r="F284" s="13">
        <f>IF('Daily PnL Log'!F259&lt;&gt;"",'Daily PnL Log'!F259,"")</f>
        <v>-7685.8</v>
      </c>
      <c r="G284" s="13">
        <f>IF('Daily PnL Log'!G259&lt;&gt;"",'Daily PnL Log'!G259,"")</f>
        <v>6967.9</v>
      </c>
      <c r="H284" s="13">
        <f>IF('Daily PnL Log'!H259&lt;&gt;"",'Daily PnL Log'!H259,"")</f>
        <v>-4611.3</v>
      </c>
      <c r="I284" s="13">
        <f>IF('Daily PnL Log'!I259&lt;&gt;"",'Daily PnL Log'!I259,"")</f>
        <v>2936.25</v>
      </c>
      <c r="J284" s="13">
        <f>IF('Daily PnL Log'!J259&lt;&gt;"",'Daily PnL Log'!J259,"")</f>
        <v>-5988.1500000000015</v>
      </c>
      <c r="K284" s="13">
        <f>IF('Daily PnL Log'!K259&lt;&gt;"",'Daily PnL Log'!K259,"")</f>
        <v>-57.75</v>
      </c>
      <c r="L284" s="13">
        <f>IF('Daily PnL Log'!L259&lt;&gt;"",'Daily PnL Log'!L259,"")</f>
        <v>-265.64999999999998</v>
      </c>
      <c r="M284" s="13">
        <f>IF('Daily PnL Log'!M259&lt;&gt;"",'Daily PnL Log'!M259,"")</f>
        <v>-323.39999999999998</v>
      </c>
      <c r="N284" s="13">
        <f>IF('Daily PnL Log'!N259&lt;&gt;"",'Daily PnL Log'!N259,"")</f>
        <v>-6311.5500000000011</v>
      </c>
      <c r="O284" s="13">
        <f t="shared" si="31"/>
        <v>2396716.3000000026</v>
      </c>
      <c r="P284" s="13">
        <f t="shared" si="32"/>
        <v>109505.00000000003</v>
      </c>
      <c r="Q284" s="13">
        <f t="shared" si="33"/>
        <v>-397984.76</v>
      </c>
      <c r="R284" s="13">
        <f t="shared" si="34"/>
        <v>-171562.25999999998</v>
      </c>
      <c r="S284" s="13">
        <f t="shared" si="35"/>
        <v>482184.51999999984</v>
      </c>
      <c r="T284" s="13">
        <f t="shared" si="36"/>
        <v>48221.5</v>
      </c>
      <c r="U284" s="13">
        <f t="shared" si="37"/>
        <v>60489.000000000015</v>
      </c>
      <c r="V284" s="13">
        <f t="shared" si="38"/>
        <v>2527569.3000000035</v>
      </c>
      <c r="W284" s="13">
        <f>IF('Daily PnL Log'!W259&lt;&gt;"",'Daily PnL Log'!W259,"")</f>
        <v>533236</v>
      </c>
      <c r="X284" s="15">
        <f>IF('Daily PnL Log'!X259&lt;&gt;"",'Daily PnL Log'!X259,"")</f>
        <v>-1.1836316377738939E-2</v>
      </c>
      <c r="Y284" s="13">
        <f>IF('Daily PnL Log'!Y259&lt;&gt;"",'Daily PnL Log'!Y259,"")</f>
        <v>-2051.9899999999998</v>
      </c>
      <c r="Z284" s="13" t="str">
        <f>IF('Daily PnL Log'!AA259&lt;&gt;"",'Daily PnL Log'!AA259,"")</f>
        <v/>
      </c>
      <c r="AA284" s="13">
        <f>IF('Daily PnL Log'!AC259&lt;&gt;"",'Daily PnL Log'!AC259,"")</f>
        <v>179755.34</v>
      </c>
    </row>
    <row r="285" spans="1:27" x14ac:dyDescent="0.25">
      <c r="A285" s="48" t="str">
        <f t="shared" si="30"/>
        <v>Dec</v>
      </c>
      <c r="B285" s="2">
        <f>'Daily PnL Log'!B260</f>
        <v>44538</v>
      </c>
      <c r="C285" s="11">
        <f>IF('Daily PnL Log'!C260&lt;&gt;"",'Daily PnL Log'!C260,"")</f>
        <v>-3990.2</v>
      </c>
      <c r="D285" s="11">
        <f>IF('Daily PnL Log'!D260&lt;&gt;"",'Daily PnL Log'!D260,"")</f>
        <v>-674.7</v>
      </c>
      <c r="E285" s="11">
        <f>IF('Daily PnL Log'!E260&lt;&gt;"",'Daily PnL Log'!E260,"")</f>
        <v>31832.7</v>
      </c>
      <c r="F285" s="11">
        <f>IF('Daily PnL Log'!F260&lt;&gt;"",'Daily PnL Log'!F260,"")</f>
        <v>9965.1</v>
      </c>
      <c r="G285" s="11">
        <f>IF('Daily PnL Log'!G260&lt;&gt;"",'Daily PnL Log'!G260,"")</f>
        <v>-3886.6</v>
      </c>
      <c r="H285" s="11">
        <f>IF('Daily PnL Log'!H260&lt;&gt;"",'Daily PnL Log'!H260,"")</f>
        <v>-3431.5</v>
      </c>
      <c r="I285" s="11">
        <f>IF('Daily PnL Log'!I260&lt;&gt;"",'Daily PnL Log'!I260,"")</f>
        <v>-508</v>
      </c>
      <c r="J285" s="11">
        <f>IF('Daily PnL Log'!J260&lt;&gt;"",'Daily PnL Log'!J260,"")</f>
        <v>29306.800000000003</v>
      </c>
      <c r="K285" s="11">
        <f>IF('Daily PnL Log'!K260&lt;&gt;"",'Daily PnL Log'!K260,"")</f>
        <v>-94.4</v>
      </c>
      <c r="L285" s="11">
        <f>IF('Daily PnL Log'!L260&lt;&gt;"",'Daily PnL Log'!L260,"")</f>
        <v>-434.24</v>
      </c>
      <c r="M285" s="11">
        <f>IF('Daily PnL Log'!M260&lt;&gt;"",'Daily PnL Log'!M260,"")</f>
        <v>-528.64</v>
      </c>
      <c r="N285" s="11">
        <f>IF('Daily PnL Log'!N260&lt;&gt;"",'Daily PnL Log'!N260,"")</f>
        <v>28778.160000000003</v>
      </c>
      <c r="O285" s="11">
        <f t="shared" si="31"/>
        <v>2392726.1000000024</v>
      </c>
      <c r="P285" s="11">
        <f t="shared" si="32"/>
        <v>108830.30000000003</v>
      </c>
      <c r="Q285" s="11">
        <f t="shared" si="33"/>
        <v>-366152.06</v>
      </c>
      <c r="R285" s="11">
        <f t="shared" si="34"/>
        <v>-161597.15999999997</v>
      </c>
      <c r="S285" s="11">
        <f t="shared" si="35"/>
        <v>478297.91999999987</v>
      </c>
      <c r="T285" s="11">
        <f t="shared" si="36"/>
        <v>44790</v>
      </c>
      <c r="U285" s="11">
        <f t="shared" si="37"/>
        <v>59981.000000000015</v>
      </c>
      <c r="V285" s="11">
        <f t="shared" si="38"/>
        <v>2556876.1000000034</v>
      </c>
      <c r="W285" s="11">
        <f>IF('Daily PnL Log'!W260&lt;&gt;"",'Daily PnL Log'!W260,"")</f>
        <v>470183</v>
      </c>
      <c r="X285" s="16">
        <f>IF('Daily PnL Log'!X260&lt;&gt;"",'Daily PnL Log'!X260,"")</f>
        <v>6.1206296271877125E-2</v>
      </c>
      <c r="Y285" s="11">
        <f>IF('Daily PnL Log'!Y260&lt;&gt;"",'Daily PnL Log'!Y260,"")</f>
        <v>-187.5</v>
      </c>
      <c r="Z285" s="11" t="str">
        <f>IF('Daily PnL Log'!AA260&lt;&gt;"",'Daily PnL Log'!AA260,"")</f>
        <v/>
      </c>
      <c r="AA285" s="11">
        <f>IF('Daily PnL Log'!AC260&lt;&gt;"",'Daily PnL Log'!AC260,"")</f>
        <v>208741.2</v>
      </c>
    </row>
    <row r="286" spans="1:27" x14ac:dyDescent="0.25">
      <c r="A286" s="47" t="str">
        <f t="shared" si="30"/>
        <v>Dec</v>
      </c>
      <c r="B286" s="14">
        <f>'Daily PnL Log'!B261</f>
        <v>44539</v>
      </c>
      <c r="C286" s="13">
        <f>IF('Daily PnL Log'!C261&lt;&gt;"",'Daily PnL Log'!C261,"")</f>
        <v>-21989.1</v>
      </c>
      <c r="D286" s="13">
        <f>IF('Daily PnL Log'!D261&lt;&gt;"",'Daily PnL Log'!D261,"")</f>
        <v>1544.4</v>
      </c>
      <c r="E286" s="13">
        <f>IF('Daily PnL Log'!E261&lt;&gt;"",'Daily PnL Log'!E261,"")</f>
        <v>2809.8</v>
      </c>
      <c r="F286" s="13">
        <f>IF('Daily PnL Log'!F261&lt;&gt;"",'Daily PnL Log'!F261,"")</f>
        <v>20295.8</v>
      </c>
      <c r="G286" s="13">
        <f>IF('Daily PnL Log'!G261&lt;&gt;"",'Daily PnL Log'!G261,"")</f>
        <v>-8119.6</v>
      </c>
      <c r="H286" s="13">
        <f>IF('Daily PnL Log'!H261&lt;&gt;"",'Daily PnL Log'!H261,"")</f>
        <v>35.799999999999997</v>
      </c>
      <c r="I286" s="13">
        <f>IF('Daily PnL Log'!I261&lt;&gt;"",'Daily PnL Log'!I261,"")</f>
        <v>1060</v>
      </c>
      <c r="J286" s="13">
        <f>IF('Daily PnL Log'!J261&lt;&gt;"",'Daily PnL Log'!J261,"")</f>
        <v>-4362.8999999999987</v>
      </c>
      <c r="K286" s="13">
        <f>IF('Daily PnL Log'!K261&lt;&gt;"",'Daily PnL Log'!K261,"")</f>
        <v>-179.4</v>
      </c>
      <c r="L286" s="13">
        <f>IF('Daily PnL Log'!L261&lt;&gt;"",'Daily PnL Log'!L261,"")</f>
        <v>-825.24</v>
      </c>
      <c r="M286" s="13">
        <f>IF('Daily PnL Log'!M261&lt;&gt;"",'Daily PnL Log'!M261,"")</f>
        <v>-1004.64</v>
      </c>
      <c r="N286" s="13">
        <f>IF('Daily PnL Log'!N261&lt;&gt;"",'Daily PnL Log'!N261,"")</f>
        <v>-5367.5399999999991</v>
      </c>
      <c r="O286" s="13">
        <f t="shared" si="31"/>
        <v>2370737.0000000023</v>
      </c>
      <c r="P286" s="13">
        <f t="shared" si="32"/>
        <v>110374.70000000003</v>
      </c>
      <c r="Q286" s="13">
        <f t="shared" si="33"/>
        <v>-363342.26</v>
      </c>
      <c r="R286" s="13">
        <f t="shared" si="34"/>
        <v>-141301.35999999999</v>
      </c>
      <c r="S286" s="13">
        <f t="shared" si="35"/>
        <v>470178.31999999989</v>
      </c>
      <c r="T286" s="13">
        <f t="shared" si="36"/>
        <v>44825.8</v>
      </c>
      <c r="U286" s="13">
        <f t="shared" si="37"/>
        <v>61041.000000000015</v>
      </c>
      <c r="V286" s="13">
        <f t="shared" si="38"/>
        <v>2552513.2000000034</v>
      </c>
      <c r="W286" s="13">
        <f>IF('Daily PnL Log'!W261&lt;&gt;"",'Daily PnL Log'!W261,"")</f>
        <v>532584</v>
      </c>
      <c r="X286" s="15">
        <f>IF('Daily PnL Log'!X261&lt;&gt;"",'Daily PnL Log'!X261,"")</f>
        <v>-1.0078297507998737E-2</v>
      </c>
      <c r="Y286" s="13" t="str">
        <f>IF('Daily PnL Log'!Y261&lt;&gt;"",'Daily PnL Log'!Y261,"")</f>
        <v/>
      </c>
      <c r="Z286" s="13" t="str">
        <f>IF('Daily PnL Log'!AA261&lt;&gt;"",'Daily PnL Log'!AA261,"")</f>
        <v/>
      </c>
      <c r="AA286" s="13">
        <f>IF('Daily PnL Log'!AC261&lt;&gt;"",'Daily PnL Log'!AC261,"")</f>
        <v>197546.31</v>
      </c>
    </row>
    <row r="287" spans="1:27" x14ac:dyDescent="0.25">
      <c r="A287" s="48" t="str">
        <f t="shared" si="30"/>
        <v>Dec</v>
      </c>
      <c r="B287" s="2">
        <f>'Daily PnL Log'!B262</f>
        <v>44540</v>
      </c>
      <c r="C287" s="11">
        <f>IF('Daily PnL Log'!C262&lt;&gt;"",'Daily PnL Log'!C262,"")</f>
        <v>4733.5</v>
      </c>
      <c r="D287" s="11">
        <f>IF('Daily PnL Log'!D262&lt;&gt;"",'Daily PnL Log'!D262,"")</f>
        <v>8529.7999999999993</v>
      </c>
      <c r="E287" s="11">
        <f>IF('Daily PnL Log'!E262&lt;&gt;"",'Daily PnL Log'!E262,"")</f>
        <v>-268.2</v>
      </c>
      <c r="F287" s="11">
        <f>IF('Daily PnL Log'!F262&lt;&gt;"",'Daily PnL Log'!F262,"")</f>
        <v>5699</v>
      </c>
      <c r="G287" s="11">
        <f>IF('Daily PnL Log'!G262&lt;&gt;"",'Daily PnL Log'!G262,"")</f>
        <v>6392.3</v>
      </c>
      <c r="H287" s="11">
        <f>IF('Daily PnL Log'!H262&lt;&gt;"",'Daily PnL Log'!H262,"")</f>
        <v>-1216.4000000000001</v>
      </c>
      <c r="I287" s="11">
        <f>IF('Daily PnL Log'!I262&lt;&gt;"",'Daily PnL Log'!I262,"")</f>
        <v>320</v>
      </c>
      <c r="J287" s="11">
        <f>IF('Daily PnL Log'!J262&lt;&gt;"",'Daily PnL Log'!J262,"")</f>
        <v>24189.999999999996</v>
      </c>
      <c r="K287" s="11">
        <f>IF('Daily PnL Log'!K262&lt;&gt;"",'Daily PnL Log'!K262,"")</f>
        <v>-27.85</v>
      </c>
      <c r="L287" s="11">
        <f>IF('Daily PnL Log'!L262&lt;&gt;"",'Daily PnL Log'!L262,"")</f>
        <v>-128.11000000000001</v>
      </c>
      <c r="M287" s="11">
        <f>IF('Daily PnL Log'!M262&lt;&gt;"",'Daily PnL Log'!M262,"")</f>
        <v>-155.96</v>
      </c>
      <c r="N287" s="11">
        <f>IF('Daily PnL Log'!N262&lt;&gt;"",'Daily PnL Log'!N262,"")</f>
        <v>24034.039999999997</v>
      </c>
      <c r="O287" s="11">
        <f t="shared" si="31"/>
        <v>2375470.5000000023</v>
      </c>
      <c r="P287" s="11">
        <f t="shared" si="32"/>
        <v>118904.50000000003</v>
      </c>
      <c r="Q287" s="11">
        <f t="shared" si="33"/>
        <v>-363610.46</v>
      </c>
      <c r="R287" s="11">
        <f t="shared" si="34"/>
        <v>-135602.35999999999</v>
      </c>
      <c r="S287" s="11">
        <f t="shared" si="35"/>
        <v>476570.61999999988</v>
      </c>
      <c r="T287" s="11">
        <f t="shared" si="36"/>
        <v>43609.4</v>
      </c>
      <c r="U287" s="11">
        <f t="shared" si="37"/>
        <v>61361.000000000015</v>
      </c>
      <c r="V287" s="11">
        <f t="shared" si="38"/>
        <v>2576703.2000000034</v>
      </c>
      <c r="W287" s="11">
        <f>IF('Daily PnL Log'!W262&lt;&gt;"",'Daily PnL Log'!W262,"")</f>
        <v>577299</v>
      </c>
      <c r="X287" s="16">
        <f>IF('Daily PnL Log'!X262&lt;&gt;"",'Daily PnL Log'!X262,"")</f>
        <v>4.1631875336697273E-2</v>
      </c>
      <c r="Y287" s="11">
        <f>IF('Daily PnL Log'!Y262&lt;&gt;"",'Daily PnL Log'!Y262,"")</f>
        <v>-1752.59</v>
      </c>
      <c r="Z287" s="11" t="str">
        <f>IF('Daily PnL Log'!AA262&lt;&gt;"",'Daily PnL Log'!AA262,"")</f>
        <v/>
      </c>
      <c r="AA287" s="11">
        <f>IF('Daily PnL Log'!AC262&lt;&gt;"",'Daily PnL Log'!AC262,"")</f>
        <v>238783.85</v>
      </c>
    </row>
    <row r="288" spans="1:27" x14ac:dyDescent="0.25">
      <c r="A288" s="47" t="str">
        <f t="shared" si="30"/>
        <v>Dec</v>
      </c>
      <c r="B288" s="14">
        <f>'Daily PnL Log'!B263</f>
        <v>44543</v>
      </c>
      <c r="C288" s="13">
        <f>IF('Daily PnL Log'!C263&lt;&gt;"",'Daily PnL Log'!C263,"")</f>
        <v>41440.699999999997</v>
      </c>
      <c r="D288" s="13">
        <f>IF('Daily PnL Log'!D263&lt;&gt;"",'Daily PnL Log'!D263,"")</f>
        <v>-4124.8999999999996</v>
      </c>
      <c r="E288" s="13">
        <f>IF('Daily PnL Log'!E263&lt;&gt;"",'Daily PnL Log'!E263,"")</f>
        <v>1519.6</v>
      </c>
      <c r="F288" s="13">
        <f>IF('Daily PnL Log'!F263&lt;&gt;"",'Daily PnL Log'!F263,"")</f>
        <v>19005.7</v>
      </c>
      <c r="G288" s="13">
        <f>IF('Daily PnL Log'!G263&lt;&gt;"",'Daily PnL Log'!G263,"")</f>
        <v>-7935.3</v>
      </c>
      <c r="H288" s="13">
        <f>IF('Daily PnL Log'!H263&lt;&gt;"",'Daily PnL Log'!H263,"")</f>
        <v>-1573.4</v>
      </c>
      <c r="I288" s="13">
        <f>IF('Daily PnL Log'!I263&lt;&gt;"",'Daily PnL Log'!I263,"")</f>
        <v>-130</v>
      </c>
      <c r="J288" s="13">
        <f>IF('Daily PnL Log'!J263&lt;&gt;"",'Daily PnL Log'!J263,"")</f>
        <v>48202.399999999987</v>
      </c>
      <c r="K288" s="13">
        <f>IF('Daily PnL Log'!K263&lt;&gt;"",'Daily PnL Log'!K263,"")</f>
        <v>-145.4</v>
      </c>
      <c r="L288" s="13">
        <f>IF('Daily PnL Log'!L263&lt;&gt;"",'Daily PnL Log'!L263,"")</f>
        <v>-668.84</v>
      </c>
      <c r="M288" s="13">
        <f>IF('Daily PnL Log'!M263&lt;&gt;"",'Daily PnL Log'!M263,"")</f>
        <v>-814.24</v>
      </c>
      <c r="N288" s="13">
        <f>IF('Daily PnL Log'!N263&lt;&gt;"",'Daily PnL Log'!N263,"")</f>
        <v>47388.159999999989</v>
      </c>
      <c r="O288" s="13">
        <f t="shared" si="31"/>
        <v>2416911.2000000025</v>
      </c>
      <c r="P288" s="13">
        <f t="shared" si="32"/>
        <v>114779.60000000003</v>
      </c>
      <c r="Q288" s="13">
        <f t="shared" si="33"/>
        <v>-362090.86000000004</v>
      </c>
      <c r="R288" s="13">
        <f t="shared" si="34"/>
        <v>-116596.65999999999</v>
      </c>
      <c r="S288" s="13">
        <f t="shared" si="35"/>
        <v>468635.31999999989</v>
      </c>
      <c r="T288" s="13">
        <f t="shared" si="36"/>
        <v>42036</v>
      </c>
      <c r="U288" s="13">
        <f t="shared" si="37"/>
        <v>61231.000000000015</v>
      </c>
      <c r="V288" s="13">
        <f t="shared" si="38"/>
        <v>2624905.6000000034</v>
      </c>
      <c r="W288" s="13">
        <f>IF('Daily PnL Log'!W263&lt;&gt;"",'Daily PnL Log'!W263,"")</f>
        <v>450029</v>
      </c>
      <c r="X288" s="15">
        <f>IF('Daily PnL Log'!X263&lt;&gt;"",'Daily PnL Log'!X263,"")</f>
        <v>0.10530023620699996</v>
      </c>
      <c r="Y288" s="13" t="str">
        <f>IF('Daily PnL Log'!Y263&lt;&gt;"",'Daily PnL Log'!Y263,"")</f>
        <v/>
      </c>
      <c r="Z288" s="13" t="str">
        <f>IF('Daily PnL Log'!AA263&lt;&gt;"",'Daily PnL Log'!AA263,"")</f>
        <v/>
      </c>
      <c r="AA288" s="13">
        <f>IF('Daily PnL Log'!AC263&lt;&gt;"",'Daily PnL Log'!AC263,"")</f>
        <v>300564.61</v>
      </c>
    </row>
    <row r="289" spans="1:27" x14ac:dyDescent="0.25">
      <c r="A289" s="48" t="str">
        <f t="shared" si="30"/>
        <v>Dec</v>
      </c>
      <c r="B289" s="2">
        <f>'Daily PnL Log'!B264</f>
        <v>44544</v>
      </c>
      <c r="C289" s="11">
        <f>IF('Daily PnL Log'!C264&lt;&gt;"",'Daily PnL Log'!C264,"")</f>
        <v>13410.9</v>
      </c>
      <c r="D289" s="11">
        <f>IF('Daily PnL Log'!D264&lt;&gt;"",'Daily PnL Log'!D264,"")</f>
        <v>13016</v>
      </c>
      <c r="E289" s="11">
        <f>IF('Daily PnL Log'!E264&lt;&gt;"",'Daily PnL Log'!E264,"")</f>
        <v>-1134.9000000000001</v>
      </c>
      <c r="F289" s="11">
        <f>IF('Daily PnL Log'!F264&lt;&gt;"",'Daily PnL Log'!F264,"")</f>
        <v>24460.2</v>
      </c>
      <c r="G289" s="11">
        <f>IF('Daily PnL Log'!G264&lt;&gt;"",'Daily PnL Log'!G264,"")</f>
        <v>-10588.4</v>
      </c>
      <c r="H289" s="11">
        <f>IF('Daily PnL Log'!H264&lt;&gt;"",'Daily PnL Log'!H264,"")</f>
        <v>-1222.5</v>
      </c>
      <c r="I289" s="11">
        <f>IF('Daily PnL Log'!I264&lt;&gt;"",'Daily PnL Log'!I264,"")</f>
        <v>-290</v>
      </c>
      <c r="J289" s="11">
        <f>IF('Daily PnL Log'!J264&lt;&gt;"",'Daily PnL Log'!J264,"")</f>
        <v>37651.299999999996</v>
      </c>
      <c r="K289" s="11">
        <f>IF('Daily PnL Log'!K264&lt;&gt;"",'Daily PnL Log'!K264,"")</f>
        <v>-120.75</v>
      </c>
      <c r="L289" s="11">
        <f>IF('Daily PnL Log'!L264&lt;&gt;"",'Daily PnL Log'!L264,"")</f>
        <v>-555.45000000000005</v>
      </c>
      <c r="M289" s="11">
        <f>IF('Daily PnL Log'!M264&lt;&gt;"",'Daily PnL Log'!M264,"")</f>
        <v>-676.2</v>
      </c>
      <c r="N289" s="11">
        <f>IF('Daily PnL Log'!N264&lt;&gt;"",'Daily PnL Log'!N264,"")</f>
        <v>36975.1</v>
      </c>
      <c r="O289" s="11">
        <f t="shared" si="31"/>
        <v>2430322.1000000024</v>
      </c>
      <c r="P289" s="11">
        <f t="shared" si="32"/>
        <v>127795.60000000003</v>
      </c>
      <c r="Q289" s="11">
        <f t="shared" si="33"/>
        <v>-363225.76000000007</v>
      </c>
      <c r="R289" s="11">
        <f t="shared" si="34"/>
        <v>-92136.459999999992</v>
      </c>
      <c r="S289" s="11">
        <f t="shared" si="35"/>
        <v>458046.91999999987</v>
      </c>
      <c r="T289" s="11">
        <f t="shared" si="36"/>
        <v>40813.5</v>
      </c>
      <c r="U289" s="11">
        <f t="shared" si="37"/>
        <v>60941.000000000015</v>
      </c>
      <c r="V289" s="11">
        <f t="shared" si="38"/>
        <v>2662556.9000000032</v>
      </c>
      <c r="W289" s="11">
        <f>IF('Daily PnL Log'!W264&lt;&gt;"",'Daily PnL Log'!W264,"")</f>
        <v>300198</v>
      </c>
      <c r="X289" s="16">
        <f>IF('Daily PnL Log'!X264&lt;&gt;"",'Daily PnL Log'!X264,"")</f>
        <v>0.12316904176576793</v>
      </c>
      <c r="Y289" s="11">
        <f>IF('Daily PnL Log'!Y264&lt;&gt;"",'Daily PnL Log'!Y264,"")</f>
        <v>-2500</v>
      </c>
      <c r="Z289" s="11" t="str">
        <f>IF('Daily PnL Log'!AA264&lt;&gt;"",'Daily PnL Log'!AA264,"")</f>
        <v/>
      </c>
      <c r="AA289" s="11">
        <f>IF('Daily PnL Log'!AC264&lt;&gt;"",'Daily PnL Log'!AC264,"")</f>
        <v>318366.90999999997</v>
      </c>
    </row>
    <row r="290" spans="1:27" x14ac:dyDescent="0.25">
      <c r="A290" s="47" t="str">
        <f t="shared" si="30"/>
        <v>Dec</v>
      </c>
      <c r="B290" s="14">
        <f>'Daily PnL Log'!B265</f>
        <v>44545</v>
      </c>
      <c r="C290" s="13">
        <f>IF('Daily PnL Log'!C265&lt;&gt;"",'Daily PnL Log'!C265,"")</f>
        <v>-10320.6</v>
      </c>
      <c r="D290" s="13">
        <f>IF('Daily PnL Log'!D265&lt;&gt;"",'Daily PnL Log'!D265,"")</f>
        <v>-3506.5</v>
      </c>
      <c r="E290" s="13">
        <f>IF('Daily PnL Log'!E265&lt;&gt;"",'Daily PnL Log'!E265,"")</f>
        <v>-37048.300000000003</v>
      </c>
      <c r="F290" s="13">
        <f>IF('Daily PnL Log'!F265&lt;&gt;"",'Daily PnL Log'!F265,"")</f>
        <v>-23832.3</v>
      </c>
      <c r="G290" s="13">
        <f>IF('Daily PnL Log'!G265&lt;&gt;"",'Daily PnL Log'!G265,"")</f>
        <v>22593.5</v>
      </c>
      <c r="H290" s="13">
        <f>IF('Daily PnL Log'!H265&lt;&gt;"",'Daily PnL Log'!H265,"")</f>
        <v>1825.1</v>
      </c>
      <c r="I290" s="13">
        <f>IF('Daily PnL Log'!I265&lt;&gt;"",'Daily PnL Log'!I265,"")</f>
        <v>-40</v>
      </c>
      <c r="J290" s="13">
        <f>IF('Daily PnL Log'!J265&lt;&gt;"",'Daily PnL Log'!J265,"")</f>
        <v>-50329.1</v>
      </c>
      <c r="K290" s="13">
        <f>IF('Daily PnL Log'!K265&lt;&gt;"",'Daily PnL Log'!K265,"")</f>
        <v>-137.30000000000001</v>
      </c>
      <c r="L290" s="13">
        <f>IF('Daily PnL Log'!L265&lt;&gt;"",'Daily PnL Log'!L265,"")</f>
        <v>-631.58000000000004</v>
      </c>
      <c r="M290" s="13">
        <f>IF('Daily PnL Log'!M265&lt;&gt;"",'Daily PnL Log'!M265,"")</f>
        <v>-768.88000000000011</v>
      </c>
      <c r="N290" s="13">
        <f>IF('Daily PnL Log'!N265&lt;&gt;"",'Daily PnL Log'!N265,"")</f>
        <v>-51097.979999999996</v>
      </c>
      <c r="O290" s="13">
        <f t="shared" si="31"/>
        <v>2420001.5000000023</v>
      </c>
      <c r="P290" s="13">
        <f t="shared" si="32"/>
        <v>124289.10000000003</v>
      </c>
      <c r="Q290" s="13">
        <f t="shared" si="33"/>
        <v>-400274.06000000006</v>
      </c>
      <c r="R290" s="13">
        <f t="shared" si="34"/>
        <v>-115968.76</v>
      </c>
      <c r="S290" s="13">
        <f t="shared" si="35"/>
        <v>480640.41999999987</v>
      </c>
      <c r="T290" s="13">
        <f t="shared" si="36"/>
        <v>42638.6</v>
      </c>
      <c r="U290" s="13">
        <f t="shared" si="37"/>
        <v>60901.000000000015</v>
      </c>
      <c r="V290" s="13">
        <f t="shared" si="38"/>
        <v>2612227.8000000031</v>
      </c>
      <c r="W290" s="13">
        <f>IF('Daily PnL Log'!W265&lt;&gt;"",'Daily PnL Log'!W265,"")</f>
        <v>510708</v>
      </c>
      <c r="X290" s="15">
        <f>IF('Daily PnL Log'!X265&lt;&gt;"",'Daily PnL Log'!X265,"")</f>
        <v>-0.10005322023543785</v>
      </c>
      <c r="Y290" s="13" t="str">
        <f>IF('Daily PnL Log'!Y265&lt;&gt;"",'Daily PnL Log'!Y265,"")</f>
        <v/>
      </c>
      <c r="Z290" s="13" t="str">
        <f>IF('Daily PnL Log'!AA265&lt;&gt;"",'Daily PnL Log'!AA265,"")</f>
        <v/>
      </c>
      <c r="AA290" s="13">
        <f>IF('Daily PnL Log'!AC265&lt;&gt;"",'Daily PnL Log'!AC265,"")</f>
        <v>275687.53000000003</v>
      </c>
    </row>
    <row r="291" spans="1:27" x14ac:dyDescent="0.25">
      <c r="A291" s="48" t="str">
        <f t="shared" si="30"/>
        <v>Dec</v>
      </c>
      <c r="B291" s="2">
        <f>'Daily PnL Log'!B266</f>
        <v>44546</v>
      </c>
      <c r="C291" s="11">
        <f>IF('Daily PnL Log'!C266&lt;&gt;"",'Daily PnL Log'!C266,"")</f>
        <v>-1596.5</v>
      </c>
      <c r="D291" s="11">
        <f>IF('Daily PnL Log'!D266&lt;&gt;"",'Daily PnL Log'!D266,"")</f>
        <v>558.1</v>
      </c>
      <c r="E291" s="11">
        <f>IF('Daily PnL Log'!E266&lt;&gt;"",'Daily PnL Log'!E266,"")</f>
        <v>-684.8</v>
      </c>
      <c r="F291" s="11">
        <f>IF('Daily PnL Log'!F266&lt;&gt;"",'Daily PnL Log'!F266,"")</f>
        <v>4488.5</v>
      </c>
      <c r="G291" s="11">
        <f>IF('Daily PnL Log'!G266&lt;&gt;"",'Daily PnL Log'!G266,"")</f>
        <v>-7414.2</v>
      </c>
      <c r="H291" s="11">
        <f>IF('Daily PnL Log'!H266&lt;&gt;"",'Daily PnL Log'!H266,"")</f>
        <v>2927.3</v>
      </c>
      <c r="I291" s="11">
        <f>IF('Daily PnL Log'!I266&lt;&gt;"",'Daily PnL Log'!I266,"")</f>
        <v>0</v>
      </c>
      <c r="J291" s="11">
        <f>IF('Daily PnL Log'!J266&lt;&gt;"",'Daily PnL Log'!J266,"")</f>
        <v>-1721.5999999999995</v>
      </c>
      <c r="K291" s="11">
        <f>IF('Daily PnL Log'!K266&lt;&gt;"",'Daily PnL Log'!K266,"")</f>
        <v>-83.55</v>
      </c>
      <c r="L291" s="11">
        <f>IF('Daily PnL Log'!L266&lt;&gt;"",'Daily PnL Log'!L266,"")</f>
        <v>-384.33</v>
      </c>
      <c r="M291" s="11">
        <f>IF('Daily PnL Log'!M266&lt;&gt;"",'Daily PnL Log'!M266,"")</f>
        <v>-467.88</v>
      </c>
      <c r="N291" s="11">
        <f>IF('Daily PnL Log'!N266&lt;&gt;"",'Daily PnL Log'!N266,"")</f>
        <v>-2189.4799999999996</v>
      </c>
      <c r="O291" s="11">
        <f t="shared" si="31"/>
        <v>2418405.0000000023</v>
      </c>
      <c r="P291" s="11">
        <f t="shared" si="32"/>
        <v>124847.20000000004</v>
      </c>
      <c r="Q291" s="11">
        <f t="shared" si="33"/>
        <v>-400958.86000000004</v>
      </c>
      <c r="R291" s="11">
        <f t="shared" si="34"/>
        <v>-111480.26</v>
      </c>
      <c r="S291" s="11">
        <f t="shared" si="35"/>
        <v>473226.21999999986</v>
      </c>
      <c r="T291" s="11">
        <f t="shared" si="36"/>
        <v>45565.9</v>
      </c>
      <c r="U291" s="11">
        <f t="shared" si="37"/>
        <v>60901.000000000015</v>
      </c>
      <c r="V291" s="11">
        <f t="shared" si="38"/>
        <v>2610506.200000003</v>
      </c>
      <c r="W291" s="11">
        <f>IF('Daily PnL Log'!W266&lt;&gt;"",'Daily PnL Log'!W266,"")</f>
        <v>495734</v>
      </c>
      <c r="X291" s="16">
        <f>IF('Daily PnL Log'!X266&lt;&gt;"",'Daily PnL Log'!X266,"")</f>
        <v>-4.4166427963383582E-3</v>
      </c>
      <c r="Y291" s="11" t="str">
        <f>IF('Daily PnL Log'!Y266&lt;&gt;"",'Daily PnL Log'!Y266,"")</f>
        <v/>
      </c>
      <c r="Z291" s="11" t="str">
        <f>IF('Daily PnL Log'!AA266&lt;&gt;"",'Daily PnL Log'!AA266,"")</f>
        <v/>
      </c>
      <c r="AA291" s="11">
        <f>IF('Daily PnL Log'!AC266&lt;&gt;"",'Daily PnL Log'!AC266,"")</f>
        <v>274910.40000000002</v>
      </c>
    </row>
    <row r="292" spans="1:27" x14ac:dyDescent="0.25">
      <c r="A292" s="47" t="str">
        <f t="shared" si="30"/>
        <v>Dec</v>
      </c>
      <c r="B292" s="14">
        <f>'Daily PnL Log'!B267</f>
        <v>44547</v>
      </c>
      <c r="C292" s="13">
        <f>IF('Daily PnL Log'!C267&lt;&gt;"",'Daily PnL Log'!C267,"")</f>
        <v>-3124.1</v>
      </c>
      <c r="D292" s="13">
        <f>IF('Daily PnL Log'!D267&lt;&gt;"",'Daily PnL Log'!D267,"")</f>
        <v>670.5</v>
      </c>
      <c r="E292" s="13">
        <f>IF('Daily PnL Log'!E267&lt;&gt;"",'Daily PnL Log'!E267,"")</f>
        <v>16471.2</v>
      </c>
      <c r="F292" s="13">
        <f>IF('Daily PnL Log'!F267&lt;&gt;"",'Daily PnL Log'!F267,"")</f>
        <v>-15788.1</v>
      </c>
      <c r="G292" s="13">
        <f>IF('Daily PnL Log'!G267&lt;&gt;"",'Daily PnL Log'!G267,"")</f>
        <v>2948.2</v>
      </c>
      <c r="H292" s="13">
        <f>IF('Daily PnL Log'!H267&lt;&gt;"",'Daily PnL Log'!H267,"")</f>
        <v>-2171.8000000000002</v>
      </c>
      <c r="I292" s="13">
        <f>IF('Daily PnL Log'!I267&lt;&gt;"",'Daily PnL Log'!I267,"")</f>
        <v>0</v>
      </c>
      <c r="J292" s="13">
        <f>IF('Daily PnL Log'!J267&lt;&gt;"",'Daily PnL Log'!J267,"")</f>
        <v>-994.10000000000036</v>
      </c>
      <c r="K292" s="13">
        <f>IF('Daily PnL Log'!K267&lt;&gt;"",'Daily PnL Log'!K267,"")</f>
        <v>-138.1</v>
      </c>
      <c r="L292" s="13">
        <f>IF('Daily PnL Log'!L267&lt;&gt;"",'Daily PnL Log'!L267,"")</f>
        <v>-635.26</v>
      </c>
      <c r="M292" s="13">
        <f>IF('Daily PnL Log'!M267&lt;&gt;"",'Daily PnL Log'!M267,"")</f>
        <v>-773.36</v>
      </c>
      <c r="N292" s="13">
        <f>IF('Daily PnL Log'!N267&lt;&gt;"",'Daily PnL Log'!N267,"")</f>
        <v>-1767.4600000000005</v>
      </c>
      <c r="O292" s="13">
        <f t="shared" si="31"/>
        <v>2415280.9000000022</v>
      </c>
      <c r="P292" s="13">
        <f t="shared" si="32"/>
        <v>125517.70000000004</v>
      </c>
      <c r="Q292" s="13">
        <f t="shared" si="33"/>
        <v>-384487.66000000003</v>
      </c>
      <c r="R292" s="13">
        <f t="shared" si="34"/>
        <v>-127268.36</v>
      </c>
      <c r="S292" s="13">
        <f t="shared" si="35"/>
        <v>476174.41999999987</v>
      </c>
      <c r="T292" s="13">
        <f t="shared" si="36"/>
        <v>43394.1</v>
      </c>
      <c r="U292" s="13">
        <f t="shared" si="37"/>
        <v>60901.000000000015</v>
      </c>
      <c r="V292" s="13">
        <f t="shared" si="38"/>
        <v>2609512.1000000029</v>
      </c>
      <c r="W292" s="13">
        <f>IF('Daily PnL Log'!W267&lt;&gt;"",'Daily PnL Log'!W267,"")</f>
        <v>458566</v>
      </c>
      <c r="X292" s="15">
        <f>IF('Daily PnL Log'!X267&lt;&gt;"",'Daily PnL Log'!X267,"")</f>
        <v>-3.8543197707636423E-3</v>
      </c>
      <c r="Y292" s="13" t="str">
        <f>IF('Daily PnL Log'!Y267&lt;&gt;"",'Daily PnL Log'!Y267,"")</f>
        <v/>
      </c>
      <c r="Z292" s="13" t="str">
        <f>IF('Daily PnL Log'!AA267&lt;&gt;"",'Daily PnL Log'!AA267,"")</f>
        <v/>
      </c>
      <c r="AA292" s="13">
        <f>IF('Daily PnL Log'!AC267&lt;&gt;"",'Daily PnL Log'!AC267,"")</f>
        <v>277432.53999999998</v>
      </c>
    </row>
    <row r="293" spans="1:27" x14ac:dyDescent="0.25">
      <c r="A293" s="48" t="str">
        <f t="shared" si="30"/>
        <v>Dec</v>
      </c>
      <c r="B293" s="2">
        <f>'Daily PnL Log'!B268</f>
        <v>44550</v>
      </c>
      <c r="C293" s="11">
        <f>IF('Daily PnL Log'!C268&lt;&gt;"",'Daily PnL Log'!C268,"")</f>
        <v>-30397.3</v>
      </c>
      <c r="D293" s="11">
        <f>IF('Daily PnL Log'!D268&lt;&gt;"",'Daily PnL Log'!D268,"")</f>
        <v>-5049</v>
      </c>
      <c r="E293" s="11">
        <f>IF('Daily PnL Log'!E268&lt;&gt;"",'Daily PnL Log'!E268,"")</f>
        <v>-4238.3</v>
      </c>
      <c r="F293" s="11">
        <f>IF('Daily PnL Log'!F268&lt;&gt;"",'Daily PnL Log'!F268,"")</f>
        <v>-3192.9</v>
      </c>
      <c r="G293" s="11">
        <f>IF('Daily PnL Log'!G268&lt;&gt;"",'Daily PnL Log'!G268,"")</f>
        <v>4213.5</v>
      </c>
      <c r="H293" s="11">
        <f>IF('Daily PnL Log'!H268&lt;&gt;"",'Daily PnL Log'!H268,"")</f>
        <v>-1664.5</v>
      </c>
      <c r="I293" s="11">
        <f>IF('Daily PnL Log'!I268&lt;&gt;"",'Daily PnL Log'!I268,"")</f>
        <v>-2040.75</v>
      </c>
      <c r="J293" s="11">
        <f>IF('Daily PnL Log'!J268&lt;&gt;"",'Daily PnL Log'!J268,"")</f>
        <v>-42369.250000000007</v>
      </c>
      <c r="K293" s="11">
        <f>IF('Daily PnL Log'!K268&lt;&gt;"",'Daily PnL Log'!K268,"")</f>
        <v>-131.5</v>
      </c>
      <c r="L293" s="11">
        <f>IF('Daily PnL Log'!L268&lt;&gt;"",'Daily PnL Log'!L268,"")</f>
        <v>-604.9</v>
      </c>
      <c r="M293" s="11">
        <f>IF('Daily PnL Log'!M268&lt;&gt;"",'Daily PnL Log'!M268,"")</f>
        <v>-736.4</v>
      </c>
      <c r="N293" s="11">
        <f>IF('Daily PnL Log'!N268&lt;&gt;"",'Daily PnL Log'!N268,"")</f>
        <v>-43105.650000000009</v>
      </c>
      <c r="O293" s="11">
        <f t="shared" si="31"/>
        <v>2384883.6000000024</v>
      </c>
      <c r="P293" s="11">
        <f t="shared" si="32"/>
        <v>120468.70000000004</v>
      </c>
      <c r="Q293" s="11">
        <f t="shared" si="33"/>
        <v>-388725.96</v>
      </c>
      <c r="R293" s="11">
        <f t="shared" si="34"/>
        <v>-130461.26</v>
      </c>
      <c r="S293" s="11">
        <f t="shared" si="35"/>
        <v>480387.91999999987</v>
      </c>
      <c r="T293" s="11">
        <f t="shared" si="36"/>
        <v>41729.599999999999</v>
      </c>
      <c r="U293" s="11">
        <f t="shared" si="37"/>
        <v>58860.250000000015</v>
      </c>
      <c r="V293" s="11">
        <f t="shared" si="38"/>
        <v>2567142.8500000029</v>
      </c>
      <c r="W293" s="11">
        <f>IF('Daily PnL Log'!W268&lt;&gt;"",'Daily PnL Log'!W268,"")</f>
        <v>395149</v>
      </c>
      <c r="X293" s="16">
        <f>IF('Daily PnL Log'!X268&lt;&gt;"",'Daily PnL Log'!X268,"")</f>
        <v>-0.10908707854505517</v>
      </c>
      <c r="Y293" s="11">
        <f>IF('Daily PnL Log'!Y268&lt;&gt;"",'Daily PnL Log'!Y268,"")</f>
        <v>-4227.09</v>
      </c>
      <c r="Z293" s="11" t="str">
        <f>IF('Daily PnL Log'!AA268&lt;&gt;"",'Daily PnL Log'!AA268,"")</f>
        <v/>
      </c>
      <c r="AA293" s="11">
        <f>IF('Daily PnL Log'!AC268&lt;&gt;"",'Daily PnL Log'!AC268,"")</f>
        <v>230828.39</v>
      </c>
    </row>
    <row r="294" spans="1:27" x14ac:dyDescent="0.25">
      <c r="A294" s="47" t="str">
        <f t="shared" si="30"/>
        <v>Dec</v>
      </c>
      <c r="B294" s="14">
        <f>'Daily PnL Log'!B269</f>
        <v>44551</v>
      </c>
      <c r="C294" s="13">
        <f>IF('Daily PnL Log'!C269&lt;&gt;"",'Daily PnL Log'!C269,"")</f>
        <v>25615.3</v>
      </c>
      <c r="D294" s="13">
        <f>IF('Daily PnL Log'!D269&lt;&gt;"",'Daily PnL Log'!D269,"")</f>
        <v>-2968.1</v>
      </c>
      <c r="E294" s="13">
        <f>IF('Daily PnL Log'!E269&lt;&gt;"",'Daily PnL Log'!E269,"")</f>
        <v>-953.4</v>
      </c>
      <c r="F294" s="13">
        <f>IF('Daily PnL Log'!F269&lt;&gt;"",'Daily PnL Log'!F269,"")</f>
        <v>-2769.9</v>
      </c>
      <c r="G294" s="13">
        <f>IF('Daily PnL Log'!G269&lt;&gt;"",'Daily PnL Log'!G269,"")</f>
        <v>30067.5</v>
      </c>
      <c r="H294" s="13">
        <f>IF('Daily PnL Log'!H269&lt;&gt;"",'Daily PnL Log'!H269,"")</f>
        <v>2709.3</v>
      </c>
      <c r="I294" s="13">
        <f>IF('Daily PnL Log'!I269&lt;&gt;"",'Daily PnL Log'!I269,"")</f>
        <v>0</v>
      </c>
      <c r="J294" s="13">
        <f>IF('Daily PnL Log'!J269&lt;&gt;"",'Daily PnL Log'!J269,"")</f>
        <v>51700.7</v>
      </c>
      <c r="K294" s="13">
        <f>IF('Daily PnL Log'!K269&lt;&gt;"",'Daily PnL Log'!K269,"")</f>
        <v>-272.45</v>
      </c>
      <c r="L294" s="13">
        <f>IF('Daily PnL Log'!L269&lt;&gt;"",'Daily PnL Log'!L269,"")</f>
        <v>-1253.27</v>
      </c>
      <c r="M294" s="13">
        <f>IF('Daily PnL Log'!M269&lt;&gt;"",'Daily PnL Log'!M269,"")</f>
        <v>-1525.72</v>
      </c>
      <c r="N294" s="13">
        <f>IF('Daily PnL Log'!N269&lt;&gt;"",'Daily PnL Log'!N269,"")</f>
        <v>50174.979999999996</v>
      </c>
      <c r="O294" s="13">
        <f t="shared" si="31"/>
        <v>2410498.9000000022</v>
      </c>
      <c r="P294" s="13">
        <f t="shared" si="32"/>
        <v>117500.60000000003</v>
      </c>
      <c r="Q294" s="13">
        <f t="shared" si="33"/>
        <v>-389679.36000000004</v>
      </c>
      <c r="R294" s="13">
        <f t="shared" si="34"/>
        <v>-133231.16</v>
      </c>
      <c r="S294" s="13">
        <f t="shared" si="35"/>
        <v>510455.41999999987</v>
      </c>
      <c r="T294" s="13">
        <f t="shared" si="36"/>
        <v>44438.9</v>
      </c>
      <c r="U294" s="13">
        <f t="shared" si="37"/>
        <v>58860.250000000015</v>
      </c>
      <c r="V294" s="13">
        <f t="shared" si="38"/>
        <v>2618843.5500000031</v>
      </c>
      <c r="W294" s="13">
        <f>IF('Daily PnL Log'!W269&lt;&gt;"",'Daily PnL Log'!W269,"")</f>
        <v>326404</v>
      </c>
      <c r="X294" s="15">
        <f>IF('Daily PnL Log'!X269&lt;&gt;"",'Daily PnL Log'!X269,"")</f>
        <v>0.1537204813666499</v>
      </c>
      <c r="Y294" s="13" t="str">
        <f>IF('Daily PnL Log'!Y269&lt;&gt;"",'Daily PnL Log'!Y269,"")</f>
        <v/>
      </c>
      <c r="Z294" s="13" t="str">
        <f>IF('Daily PnL Log'!AA269&lt;&gt;"",'Daily PnL Log'!AA269,"")</f>
        <v/>
      </c>
      <c r="AA294" s="13">
        <f>IF('Daily PnL Log'!AC269&lt;&gt;"",'Daily PnL Log'!AC269,"")</f>
        <v>298702.67</v>
      </c>
    </row>
    <row r="295" spans="1:27" x14ac:dyDescent="0.25">
      <c r="A295" s="48" t="str">
        <f t="shared" si="30"/>
        <v>Dec</v>
      </c>
      <c r="B295" s="2">
        <f>'Daily PnL Log'!B270</f>
        <v>44552</v>
      </c>
      <c r="C295" s="11">
        <f>IF('Daily PnL Log'!C270&lt;&gt;"",'Daily PnL Log'!C270,"")</f>
        <v>43061.8</v>
      </c>
      <c r="D295" s="11">
        <f>IF('Daily PnL Log'!D270&lt;&gt;"",'Daily PnL Log'!D270,"")</f>
        <v>698.4</v>
      </c>
      <c r="E295" s="11">
        <f>IF('Daily PnL Log'!E270&lt;&gt;"",'Daily PnL Log'!E270,"")</f>
        <v>-3878</v>
      </c>
      <c r="F295" s="11">
        <f>IF('Daily PnL Log'!F270&lt;&gt;"",'Daily PnL Log'!F270,"")</f>
        <v>-14383.8</v>
      </c>
      <c r="G295" s="11">
        <f>IF('Daily PnL Log'!G270&lt;&gt;"",'Daily PnL Log'!G270,"")</f>
        <v>9300.7999999999993</v>
      </c>
      <c r="H295" s="11">
        <f>IF('Daily PnL Log'!H270&lt;&gt;"",'Daily PnL Log'!H270,"")</f>
        <v>1035.5</v>
      </c>
      <c r="I295" s="11">
        <f>IF('Daily PnL Log'!I270&lt;&gt;"",'Daily PnL Log'!I270,"")</f>
        <v>0</v>
      </c>
      <c r="J295" s="11">
        <f>IF('Daily PnL Log'!J270&lt;&gt;"",'Daily PnL Log'!J270,"")</f>
        <v>35834.700000000004</v>
      </c>
      <c r="K295" s="11">
        <f>IF('Daily PnL Log'!K270&lt;&gt;"",'Daily PnL Log'!K270,"")</f>
        <v>-199.65</v>
      </c>
      <c r="L295" s="11">
        <f>IF('Daily PnL Log'!L270&lt;&gt;"",'Daily PnL Log'!L270,"")</f>
        <v>-906.33</v>
      </c>
      <c r="M295" s="11">
        <f>IF('Daily PnL Log'!M270&lt;&gt;"",'Daily PnL Log'!M270,"")</f>
        <v>-1105.98</v>
      </c>
      <c r="N295" s="11">
        <f>IF('Daily PnL Log'!N270&lt;&gt;"",'Daily PnL Log'!N270,"")</f>
        <v>34728.720000000001</v>
      </c>
      <c r="O295" s="11">
        <f t="shared" si="31"/>
        <v>2453560.700000002</v>
      </c>
      <c r="P295" s="11">
        <f t="shared" si="32"/>
        <v>118199.00000000003</v>
      </c>
      <c r="Q295" s="11">
        <f t="shared" si="33"/>
        <v>-393557.36000000004</v>
      </c>
      <c r="R295" s="11">
        <f t="shared" si="34"/>
        <v>-147614.96</v>
      </c>
      <c r="S295" s="11">
        <f t="shared" si="35"/>
        <v>519756.21999999986</v>
      </c>
      <c r="T295" s="11">
        <f t="shared" si="36"/>
        <v>45474.400000000001</v>
      </c>
      <c r="U295" s="11">
        <f t="shared" si="37"/>
        <v>58860.250000000015</v>
      </c>
      <c r="V295" s="11">
        <f t="shared" si="38"/>
        <v>2654678.2500000033</v>
      </c>
      <c r="W295" s="11">
        <f>IF('Daily PnL Log'!W270&lt;&gt;"",'Daily PnL Log'!W270,"")</f>
        <v>322217</v>
      </c>
      <c r="X295" s="16">
        <f>IF('Daily PnL Log'!X270&lt;&gt;"",'Daily PnL Log'!X270,"")</f>
        <v>0.10778053299484509</v>
      </c>
      <c r="Y295" s="11">
        <f>IF('Daily PnL Log'!Y270&lt;&gt;"",'Daily PnL Log'!Y270,"")</f>
        <v>-1614.75</v>
      </c>
      <c r="Z295" s="11" t="str">
        <f>IF('Daily PnL Log'!AA270&lt;&gt;"",'Daily PnL Log'!AA270,"")</f>
        <v/>
      </c>
      <c r="AA295" s="11">
        <f>IF('Daily PnL Log'!AC270&lt;&gt;"",'Daily PnL Log'!AC270,"")</f>
        <v>313132.69</v>
      </c>
    </row>
    <row r="296" spans="1:27" ht="15.75" thickBot="1" x14ac:dyDescent="0.3">
      <c r="A296" s="47" t="str">
        <f t="shared" si="30"/>
        <v>Dec</v>
      </c>
      <c r="B296" s="14">
        <f>'Daily PnL Log'!B271</f>
        <v>44553</v>
      </c>
      <c r="C296" s="13">
        <f>IF('Daily PnL Log'!C271&lt;&gt;"",'Daily PnL Log'!C271,"")</f>
        <v>-54009.5</v>
      </c>
      <c r="D296" s="13">
        <f>IF('Daily PnL Log'!D271&lt;&gt;"",'Daily PnL Log'!D271,"")</f>
        <v>-10301.1</v>
      </c>
      <c r="E296" s="13">
        <f>IF('Daily PnL Log'!E271&lt;&gt;"",'Daily PnL Log'!E271,"")</f>
        <v>3640.3</v>
      </c>
      <c r="F296" s="13">
        <f>IF('Daily PnL Log'!F271&lt;&gt;"",'Daily PnL Log'!F271,"")</f>
        <v>-1308.3</v>
      </c>
      <c r="G296" s="13">
        <f>IF('Daily PnL Log'!G271&lt;&gt;"",'Daily PnL Log'!G271,"")</f>
        <v>4473.7</v>
      </c>
      <c r="H296" s="13">
        <f>IF('Daily PnL Log'!H271&lt;&gt;"",'Daily PnL Log'!H271,"")</f>
        <v>-2537.3000000000002</v>
      </c>
      <c r="I296" s="13">
        <f>IF('Daily PnL Log'!I271&lt;&gt;"",'Daily PnL Log'!I271,"")</f>
        <v>0</v>
      </c>
      <c r="J296" s="13">
        <f>IF('Daily PnL Log'!J271&lt;&gt;"",'Daily PnL Log'!J271,"")</f>
        <v>-60042.200000000004</v>
      </c>
      <c r="K296" s="13">
        <f>IF('Daily PnL Log'!K271&lt;&gt;"",'Daily PnL Log'!K271,"")</f>
        <v>-492.5</v>
      </c>
      <c r="L296" s="13">
        <f>IF('Daily PnL Log'!L271&lt;&gt;"",'Daily PnL Log'!L271,"")</f>
        <v>-1574.07</v>
      </c>
      <c r="M296" s="13">
        <f>IF('Daily PnL Log'!M271&lt;&gt;"",'Daily PnL Log'!M271,"")</f>
        <v>-2066.5699999999997</v>
      </c>
      <c r="N296" s="13">
        <f>IF('Daily PnL Log'!N271&lt;&gt;"",'Daily PnL Log'!N271,"")</f>
        <v>-62108.770000000004</v>
      </c>
      <c r="O296" s="13">
        <f t="shared" si="31"/>
        <v>2399551.200000002</v>
      </c>
      <c r="P296" s="13">
        <f t="shared" si="32"/>
        <v>107897.90000000002</v>
      </c>
      <c r="Q296" s="13">
        <f t="shared" si="33"/>
        <v>-389917.06000000006</v>
      </c>
      <c r="R296" s="13">
        <f t="shared" si="34"/>
        <v>-148923.25999999998</v>
      </c>
      <c r="S296" s="13">
        <f t="shared" si="35"/>
        <v>524229.91999999987</v>
      </c>
      <c r="T296" s="13">
        <f t="shared" si="36"/>
        <v>42937.1</v>
      </c>
      <c r="U296" s="13">
        <f t="shared" si="37"/>
        <v>58860.250000000015</v>
      </c>
      <c r="V296" s="13">
        <f t="shared" si="38"/>
        <v>2594636.0500000031</v>
      </c>
      <c r="W296" s="13">
        <f>IF('Daily PnL Log'!W271&lt;&gt;"",'Daily PnL Log'!W271,"")</f>
        <v>412420</v>
      </c>
      <c r="X296" s="52">
        <f>IF('Daily PnL Log'!X271&lt;&gt;"",'Daily PnL Log'!X271,"")</f>
        <v>-0.15059592163328647</v>
      </c>
      <c r="Y296" s="13" t="str">
        <f>IF('Daily PnL Log'!Y271&lt;&gt;"",'Daily PnL Log'!Y271,"")</f>
        <v/>
      </c>
      <c r="Z296" s="13" t="str">
        <f>IF('Daily PnL Log'!AA271&lt;&gt;"",'Daily PnL Log'!AA271,"")</f>
        <v/>
      </c>
      <c r="AA296" s="13">
        <f>IF('Daily PnL Log'!AC271&lt;&gt;"",'Daily PnL Log'!AC271,"")</f>
        <v>260312.62</v>
      </c>
    </row>
    <row r="297" spans="1:27" x14ac:dyDescent="0.25">
      <c r="A297" s="48" t="str">
        <f t="shared" si="30"/>
        <v>Dec</v>
      </c>
      <c r="B297" s="2">
        <f>'Daily PnL Log'!B272</f>
        <v>44557</v>
      </c>
      <c r="C297" s="11">
        <f>IF('Daily PnL Log'!C272&lt;&gt;"",'Daily PnL Log'!C272,"")</f>
        <v>16377.9</v>
      </c>
      <c r="D297" s="11">
        <f>IF('Daily PnL Log'!D272&lt;&gt;"",'Daily PnL Log'!D272,"")</f>
        <v>-15243.2</v>
      </c>
      <c r="E297" s="11">
        <f>IF('Daily PnL Log'!E272&lt;&gt;"",'Daily PnL Log'!E272,"")</f>
        <v>-1135.9000000000001</v>
      </c>
      <c r="F297" s="11">
        <f>IF('Daily PnL Log'!F272&lt;&gt;"",'Daily PnL Log'!F272,"")</f>
        <v>-23241</v>
      </c>
      <c r="G297" s="11">
        <f>IF('Daily PnL Log'!G272&lt;&gt;"",'Daily PnL Log'!G272,"")</f>
        <v>7628.8</v>
      </c>
      <c r="H297" s="11">
        <f>IF('Daily PnL Log'!H272&lt;&gt;"",'Daily PnL Log'!H272,"")</f>
        <v>-3746.2</v>
      </c>
      <c r="I297" s="11">
        <f>IF('Daily PnL Log'!I272&lt;&gt;"",'Daily PnL Log'!I272,"")</f>
        <v>0</v>
      </c>
      <c r="J297" s="11">
        <f>IF('Daily PnL Log'!J272&lt;&gt;"",'Daily PnL Log'!J272,"")</f>
        <v>-19359.600000000002</v>
      </c>
      <c r="K297" s="11">
        <f>IF('Daily PnL Log'!K272&lt;&gt;"",'Daily PnL Log'!K272,"")</f>
        <v>-59.55</v>
      </c>
      <c r="L297" s="11">
        <f>IF('Daily PnL Log'!L272&lt;&gt;"",'Daily PnL Log'!L272,"")</f>
        <v>-273.93</v>
      </c>
      <c r="M297" s="11">
        <f>IF('Daily PnL Log'!M272&lt;&gt;"",'Daily PnL Log'!M272,"")</f>
        <v>-333.48</v>
      </c>
      <c r="N297" s="11">
        <f>IF('Daily PnL Log'!N272&lt;&gt;"",'Daily PnL Log'!N272,"")</f>
        <v>-19693.080000000002</v>
      </c>
      <c r="O297" s="11">
        <f t="shared" si="31"/>
        <v>2415929.100000002</v>
      </c>
      <c r="P297" s="11">
        <f t="shared" si="32"/>
        <v>92654.700000000026</v>
      </c>
      <c r="Q297" s="11">
        <f t="shared" si="33"/>
        <v>-391052.96000000008</v>
      </c>
      <c r="R297" s="11">
        <f t="shared" si="34"/>
        <v>-172164.25999999998</v>
      </c>
      <c r="S297" s="11">
        <f t="shared" si="35"/>
        <v>531858.71999999986</v>
      </c>
      <c r="T297" s="11">
        <f t="shared" si="36"/>
        <v>39190.9</v>
      </c>
      <c r="U297" s="11">
        <f t="shared" si="37"/>
        <v>58860.250000000015</v>
      </c>
      <c r="V297" s="11">
        <f t="shared" si="38"/>
        <v>2575276.450000003</v>
      </c>
      <c r="W297" s="11">
        <f>IF('Daily PnL Log'!W272&lt;&gt;"",'Daily PnL Log'!W272,"")</f>
        <v>430197</v>
      </c>
      <c r="X297" s="15">
        <f>IF('Daily PnL Log'!X272&lt;&gt;"",'Daily PnL Log'!X272,"")</f>
        <v>-4.5776888262819129E-2</v>
      </c>
      <c r="Y297" s="11" t="str">
        <f>IF('Daily PnL Log'!Y272&lt;&gt;"",'Daily PnL Log'!Y272,"")</f>
        <v/>
      </c>
      <c r="Z297" s="11" t="str">
        <f>IF('Daily PnL Log'!AA272&lt;&gt;"",'Daily PnL Log'!AA272,"")</f>
        <v/>
      </c>
      <c r="AA297" s="11">
        <f>IF('Daily PnL Log'!AC272&lt;&gt;"",'Daily PnL Log'!AC272,"")</f>
        <v>222214.39</v>
      </c>
    </row>
    <row r="298" spans="1:27" x14ac:dyDescent="0.25">
      <c r="A298" s="47" t="str">
        <f t="shared" si="30"/>
        <v>Dec</v>
      </c>
      <c r="B298" s="14">
        <f>'Daily PnL Log'!B273</f>
        <v>44558</v>
      </c>
      <c r="C298" s="13">
        <f>IF('Daily PnL Log'!C273&lt;&gt;"",'Daily PnL Log'!C273,"")</f>
        <v>27685.599999999999</v>
      </c>
      <c r="D298" s="13">
        <f>IF('Daily PnL Log'!D273&lt;&gt;"",'Daily PnL Log'!D273,"")</f>
        <v>-6591.9</v>
      </c>
      <c r="E298" s="13">
        <f>IF('Daily PnL Log'!E273&lt;&gt;"",'Daily PnL Log'!E273,"")</f>
        <v>496.3</v>
      </c>
      <c r="F298" s="13">
        <f>IF('Daily PnL Log'!F273&lt;&gt;"",'Daily PnL Log'!F273,"")</f>
        <v>1445.6</v>
      </c>
      <c r="G298" s="13">
        <f>IF('Daily PnL Log'!G273&lt;&gt;"",'Daily PnL Log'!G273,"")</f>
        <v>-40865.5</v>
      </c>
      <c r="H298" s="13">
        <f>IF('Daily PnL Log'!H273&lt;&gt;"",'Daily PnL Log'!H273,"")</f>
        <v>217.7</v>
      </c>
      <c r="I298" s="13">
        <f>IF('Daily PnL Log'!I273&lt;&gt;"",'Daily PnL Log'!I273,"")</f>
        <v>0</v>
      </c>
      <c r="J298" s="13">
        <f>IF('Daily PnL Log'!J273&lt;&gt;"",'Daily PnL Log'!J273,"")</f>
        <v>-17612.200000000004</v>
      </c>
      <c r="K298" s="13">
        <f>IF('Daily PnL Log'!K273&lt;&gt;"",'Daily PnL Log'!K273,"")</f>
        <v>-122.5</v>
      </c>
      <c r="L298" s="13">
        <f>IF('Daily PnL Log'!L273&lt;&gt;"",'Daily PnL Log'!L273,"")</f>
        <v>-563.5</v>
      </c>
      <c r="M298" s="13">
        <f>IF('Daily PnL Log'!M273&lt;&gt;"",'Daily PnL Log'!M273,"")</f>
        <v>-686</v>
      </c>
      <c r="N298" s="13">
        <f>IF('Daily PnL Log'!N273&lt;&gt;"",'Daily PnL Log'!N273,"")</f>
        <v>-18298.200000000004</v>
      </c>
      <c r="O298" s="13">
        <f t="shared" si="31"/>
        <v>2443614.700000002</v>
      </c>
      <c r="P298" s="13">
        <f t="shared" si="32"/>
        <v>86062.800000000032</v>
      </c>
      <c r="Q298" s="13">
        <f t="shared" si="33"/>
        <v>-390556.66000000009</v>
      </c>
      <c r="R298" s="13">
        <f t="shared" si="34"/>
        <v>-170718.65999999997</v>
      </c>
      <c r="S298" s="13">
        <f t="shared" si="35"/>
        <v>490993.21999999986</v>
      </c>
      <c r="T298" s="13">
        <f t="shared" si="36"/>
        <v>39408.6</v>
      </c>
      <c r="U298" s="13">
        <f t="shared" si="37"/>
        <v>58860.250000000015</v>
      </c>
      <c r="V298" s="13">
        <f t="shared" si="38"/>
        <v>2557664.2500000028</v>
      </c>
      <c r="W298" s="13">
        <f>IF('Daily PnL Log'!W273&lt;&gt;"",'Daily PnL Log'!W273,"")</f>
        <v>523250</v>
      </c>
      <c r="X298" s="16">
        <f>IF('Daily PnL Log'!X273&lt;&gt;"",'Daily PnL Log'!X273,"")</f>
        <v>-3.4970281892021032E-2</v>
      </c>
      <c r="Y298" s="13" t="str">
        <f>IF('Daily PnL Log'!Y273&lt;&gt;"",'Daily PnL Log'!Y273,"")</f>
        <v/>
      </c>
      <c r="Z298" s="13" t="str">
        <f>IF('Daily PnL Log'!AA273&lt;&gt;"",'Daily PnL Log'!AA273,"")</f>
        <v/>
      </c>
      <c r="AA298" s="13">
        <f>IF('Daily PnL Log'!AC273&lt;&gt;"",'Daily PnL Log'!AC273,"")</f>
        <v>223209.64</v>
      </c>
    </row>
    <row r="299" spans="1:27" x14ac:dyDescent="0.25">
      <c r="A299" s="48" t="str">
        <f t="shared" si="30"/>
        <v>Dec</v>
      </c>
      <c r="B299" s="2">
        <f>'Daily PnL Log'!B274</f>
        <v>44559</v>
      </c>
      <c r="C299" s="11">
        <f>IF('Daily PnL Log'!C274&lt;&gt;"",'Daily PnL Log'!C274,"")</f>
        <v>-8618.1</v>
      </c>
      <c r="D299" s="11">
        <f>IF('Daily PnL Log'!D274&lt;&gt;"",'Daily PnL Log'!D274,"")</f>
        <v>-158.80000000000001</v>
      </c>
      <c r="E299" s="11">
        <f>IF('Daily PnL Log'!E274&lt;&gt;"",'Daily PnL Log'!E274,"")</f>
        <v>66.099999999999994</v>
      </c>
      <c r="F299" s="11">
        <f>IF('Daily PnL Log'!F274&lt;&gt;"",'Daily PnL Log'!F274,"")</f>
        <v>3566.1</v>
      </c>
      <c r="G299" s="11">
        <f>IF('Daily PnL Log'!G274&lt;&gt;"",'Daily PnL Log'!G274,"")</f>
        <v>1398.1</v>
      </c>
      <c r="H299" s="11">
        <f>IF('Daily PnL Log'!H274&lt;&gt;"",'Daily PnL Log'!H274,"")</f>
        <v>-1528.5</v>
      </c>
      <c r="I299" s="11">
        <f>IF('Daily PnL Log'!I274&lt;&gt;"",'Daily PnL Log'!I274,"")</f>
        <v>0</v>
      </c>
      <c r="J299" s="11">
        <f>IF('Daily PnL Log'!J274&lt;&gt;"",'Daily PnL Log'!J274,"")</f>
        <v>-5275.0999999999985</v>
      </c>
      <c r="K299" s="11">
        <f>IF('Daily PnL Log'!K274&lt;&gt;"",'Daily PnL Log'!K274,"")</f>
        <v>-79.2</v>
      </c>
      <c r="L299" s="11">
        <f>IF('Daily PnL Log'!L274&lt;&gt;"",'Daily PnL Log'!L274,"")</f>
        <v>-364.32</v>
      </c>
      <c r="M299" s="11">
        <f>IF('Daily PnL Log'!M274&lt;&gt;"",'Daily PnL Log'!M274,"")</f>
        <v>-443.52</v>
      </c>
      <c r="N299" s="11">
        <f>IF('Daily PnL Log'!N274&lt;&gt;"",'Daily PnL Log'!N274,"")</f>
        <v>-5718.619999999999</v>
      </c>
      <c r="O299" s="11">
        <f t="shared" si="31"/>
        <v>2434996.600000002</v>
      </c>
      <c r="P299" s="11">
        <f t="shared" si="32"/>
        <v>85904.000000000029</v>
      </c>
      <c r="Q299" s="11">
        <f t="shared" si="33"/>
        <v>-390490.56000000011</v>
      </c>
      <c r="R299" s="11">
        <f t="shared" si="34"/>
        <v>-167152.55999999997</v>
      </c>
      <c r="S299" s="11">
        <f t="shared" si="35"/>
        <v>492391.31999999983</v>
      </c>
      <c r="T299" s="11">
        <f t="shared" si="36"/>
        <v>37880.1</v>
      </c>
      <c r="U299" s="11">
        <f t="shared" si="37"/>
        <v>58860.250000000015</v>
      </c>
      <c r="V299" s="11">
        <f t="shared" si="38"/>
        <v>2552389.1500000027</v>
      </c>
      <c r="W299" s="11">
        <f>IF('Daily PnL Log'!W274&lt;&gt;"",'Daily PnL Log'!W274,"")</f>
        <v>520130</v>
      </c>
      <c r="X299" s="15">
        <f>IF('Daily PnL Log'!X274&lt;&gt;"",'Daily PnL Log'!X274,"")</f>
        <v>-1.0994597504470035E-2</v>
      </c>
      <c r="Y299" s="11" t="str">
        <f>IF('Daily PnL Log'!Y274&lt;&gt;"",'Daily PnL Log'!Y274,"")</f>
        <v/>
      </c>
      <c r="Z299" s="11" t="str">
        <f>IF('Daily PnL Log'!AA274&lt;&gt;"",'Daily PnL Log'!AA274,"")</f>
        <v/>
      </c>
      <c r="AA299" s="11">
        <f>IF('Daily PnL Log'!AC274&lt;&gt;"",'Daily PnL Log'!AC274,"")</f>
        <v>204335.87</v>
      </c>
    </row>
    <row r="300" spans="1:27" x14ac:dyDescent="0.25">
      <c r="A300" s="47" t="str">
        <f t="shared" si="30"/>
        <v>Dec</v>
      </c>
      <c r="B300" s="14">
        <f>'Daily PnL Log'!B275</f>
        <v>44560</v>
      </c>
      <c r="C300" s="13">
        <f>IF('Daily PnL Log'!C275&lt;&gt;"",'Daily PnL Log'!C275,"")</f>
        <v>55693.7</v>
      </c>
      <c r="D300" s="13">
        <f>IF('Daily PnL Log'!D275&lt;&gt;"",'Daily PnL Log'!D275,"")</f>
        <v>-2290</v>
      </c>
      <c r="E300" s="13">
        <f>IF('Daily PnL Log'!E275&lt;&gt;"",'Daily PnL Log'!E275,"")</f>
        <v>4810.3</v>
      </c>
      <c r="F300" s="13">
        <f>IF('Daily PnL Log'!F275&lt;&gt;"",'Daily PnL Log'!F275,"")</f>
        <v>-5187.8999999999996</v>
      </c>
      <c r="G300" s="13">
        <f>IF('Daily PnL Log'!G275&lt;&gt;"",'Daily PnL Log'!G275,"")</f>
        <v>-24307.599999999999</v>
      </c>
      <c r="H300" s="13">
        <f>IF('Daily PnL Log'!H275&lt;&gt;"",'Daily PnL Log'!H275,"")</f>
        <v>121.5</v>
      </c>
      <c r="I300" s="13">
        <f>IF('Daily PnL Log'!I275&lt;&gt;"",'Daily PnL Log'!I275,"")</f>
        <v>0</v>
      </c>
      <c r="J300" s="13">
        <f>IF('Daily PnL Log'!J275&lt;&gt;"",'Daily PnL Log'!J275,"")</f>
        <v>28840</v>
      </c>
      <c r="K300" s="13">
        <f>IF('Daily PnL Log'!K275&lt;&gt;"",'Daily PnL Log'!K275,"")</f>
        <v>-66.55</v>
      </c>
      <c r="L300" s="13">
        <f>IF('Daily PnL Log'!L275&lt;&gt;"",'Daily PnL Log'!L275,"")</f>
        <v>-306.13</v>
      </c>
      <c r="M300" s="13">
        <f>IF('Daily PnL Log'!M275&lt;&gt;"",'Daily PnL Log'!M275,"")</f>
        <v>-372.68</v>
      </c>
      <c r="N300" s="13">
        <f>IF('Daily PnL Log'!N275&lt;&gt;"",'Daily PnL Log'!N275,"")</f>
        <v>28467.32</v>
      </c>
      <c r="O300" s="13">
        <f t="shared" si="31"/>
        <v>2490690.3000000021</v>
      </c>
      <c r="P300" s="13">
        <f t="shared" si="32"/>
        <v>83614.000000000029</v>
      </c>
      <c r="Q300" s="13">
        <f t="shared" si="33"/>
        <v>-385680.26000000013</v>
      </c>
      <c r="R300" s="13">
        <f t="shared" si="34"/>
        <v>-172340.45999999996</v>
      </c>
      <c r="S300" s="13">
        <f t="shared" si="35"/>
        <v>468083.71999999986</v>
      </c>
      <c r="T300" s="13">
        <f t="shared" si="36"/>
        <v>38001.599999999999</v>
      </c>
      <c r="U300" s="13">
        <f t="shared" si="37"/>
        <v>58860.250000000015</v>
      </c>
      <c r="V300" s="13">
        <f t="shared" si="38"/>
        <v>2581229.1500000027</v>
      </c>
      <c r="W300" s="13">
        <f>IF('Daily PnL Log'!W275&lt;&gt;"",'Daily PnL Log'!W275,"")</f>
        <v>674075</v>
      </c>
      <c r="X300" s="16">
        <f>IF('Daily PnL Log'!X275&lt;&gt;"",'Daily PnL Log'!X275,"")</f>
        <v>4.2231680450988393E-2</v>
      </c>
      <c r="Y300" s="13">
        <f>IF('Daily PnL Log'!Y275&lt;&gt;"",'Daily PnL Log'!Y275,"")</f>
        <v>-4227.8399999999965</v>
      </c>
      <c r="Z300" s="13" t="str">
        <f>IF('Daily PnL Log'!AA275&lt;&gt;"",'Daily PnL Log'!AA275,"")</f>
        <v/>
      </c>
      <c r="AA300" s="13">
        <f>IF('Daily PnL Log'!AC275&lt;&gt;"",'Daily PnL Log'!AC275,"")</f>
        <v>215773.19</v>
      </c>
    </row>
    <row r="301" spans="1:27" x14ac:dyDescent="0.25">
      <c r="A301" s="48" t="str">
        <f t="shared" si="30"/>
        <v>Dec</v>
      </c>
      <c r="B301" s="2">
        <f>'Daily PnL Log'!B276</f>
        <v>44561</v>
      </c>
      <c r="C301" s="11">
        <f>IF('Daily PnL Log'!C276&lt;&gt;"",'Daily PnL Log'!C276,"")</f>
        <v>-4606.2</v>
      </c>
      <c r="D301" s="11">
        <f>IF('Daily PnL Log'!D276&lt;&gt;"",'Daily PnL Log'!D276,"")</f>
        <v>1253</v>
      </c>
      <c r="E301" s="11">
        <f>IF('Daily PnL Log'!E276&lt;&gt;"",'Daily PnL Log'!E276,"")</f>
        <v>7041.9</v>
      </c>
      <c r="F301" s="11">
        <f>IF('Daily PnL Log'!F276&lt;&gt;"",'Daily PnL Log'!F276,"")</f>
        <v>12897.8</v>
      </c>
      <c r="G301" s="11">
        <f>IF('Daily PnL Log'!G276&lt;&gt;"",'Daily PnL Log'!G276,"")</f>
        <v>-3775.3</v>
      </c>
      <c r="H301" s="11">
        <f>IF('Daily PnL Log'!H276&lt;&gt;"",'Daily PnL Log'!H276,"")</f>
        <v>-110.1</v>
      </c>
      <c r="I301" s="11">
        <f>IF('Daily PnL Log'!I276&lt;&gt;"",'Daily PnL Log'!I276,"")</f>
        <v>0</v>
      </c>
      <c r="J301" s="11">
        <f>IF('Daily PnL Log'!J276&lt;&gt;"",'Daily PnL Log'!J276,"")</f>
        <v>12701.1</v>
      </c>
      <c r="K301" s="11">
        <f>IF('Daily PnL Log'!K276&lt;&gt;"",'Daily PnL Log'!K276,"")</f>
        <v>-40</v>
      </c>
      <c r="L301" s="11">
        <f>IF('Daily PnL Log'!L276&lt;&gt;"",'Daily PnL Log'!L276,"")</f>
        <v>-184</v>
      </c>
      <c r="M301" s="11">
        <f>IF('Daily PnL Log'!M276&lt;&gt;"",'Daily PnL Log'!M276,"")</f>
        <v>-224</v>
      </c>
      <c r="N301" s="11">
        <f>IF('Daily PnL Log'!N276&lt;&gt;"",'Daily PnL Log'!N276,"")</f>
        <v>12477.1</v>
      </c>
      <c r="O301" s="11">
        <f t="shared" si="31"/>
        <v>2486084.100000002</v>
      </c>
      <c r="P301" s="11">
        <f t="shared" si="32"/>
        <v>84867.000000000029</v>
      </c>
      <c r="Q301" s="11">
        <f t="shared" si="33"/>
        <v>-378638.3600000001</v>
      </c>
      <c r="R301" s="11">
        <f t="shared" si="34"/>
        <v>-159442.65999999997</v>
      </c>
      <c r="S301" s="11">
        <f t="shared" si="35"/>
        <v>464308.41999999987</v>
      </c>
      <c r="T301" s="11">
        <f t="shared" si="36"/>
        <v>37891.5</v>
      </c>
      <c r="U301" s="11">
        <f t="shared" si="37"/>
        <v>58860.250000000015</v>
      </c>
      <c r="V301" s="11">
        <f t="shared" si="38"/>
        <v>2593930.2500000028</v>
      </c>
      <c r="W301" s="11">
        <f>IF('Daily PnL Log'!W276&lt;&gt;"",'Daily PnL Log'!W276,"")</f>
        <v>724489</v>
      </c>
      <c r="X301" s="15">
        <f>IF('Daily PnL Log'!X276&lt;&gt;"",'Daily PnL Log'!X276,"")</f>
        <v>1.7221931595924854E-2</v>
      </c>
      <c r="Y301" s="11">
        <f>IF('Daily PnL Log'!Y276&lt;&gt;"",'Daily PnL Log'!Y276,"")</f>
        <v>-7.8</v>
      </c>
      <c r="Z301" s="11" t="str">
        <f>IF('Daily PnL Log'!AA276&lt;&gt;"",'Daily PnL Log'!AA276,"")</f>
        <v/>
      </c>
      <c r="AA301" s="11">
        <f>IF('Daily PnL Log'!AC276&lt;&gt;"",'Daily PnL Log'!AC276,"")</f>
        <v>252036.44</v>
      </c>
    </row>
    <row r="308" spans="2:8" x14ac:dyDescent="0.25">
      <c r="B308" s="25"/>
      <c r="H308" s="81"/>
    </row>
    <row r="309" spans="2:8" x14ac:dyDescent="0.25">
      <c r="B309" s="25"/>
    </row>
    <row r="311" spans="2:8" x14ac:dyDescent="0.25">
      <c r="B311" s="25"/>
    </row>
    <row r="312" spans="2:8" x14ac:dyDescent="0.25">
      <c r="B312" s="25"/>
      <c r="F312" s="20" t="s">
        <v>35</v>
      </c>
    </row>
    <row r="313" spans="2:8" x14ac:dyDescent="0.25">
      <c r="B313" s="25"/>
    </row>
    <row r="314" spans="2:8" x14ac:dyDescent="0.25">
      <c r="B314" s="25"/>
    </row>
  </sheetData>
  <mergeCells count="1">
    <mergeCell ref="A2:B6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2"/>
  <dimension ref="A2:AA84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9.7109375" style="20" customWidth="1"/>
    <col min="10" max="10" width="10" style="20" bestFit="1" customWidth="1"/>
    <col min="11" max="11" width="12.7109375" style="20" bestFit="1" customWidth="1"/>
    <col min="12" max="12" width="11.42578125" style="20" bestFit="1" customWidth="1"/>
    <col min="13" max="14" width="10" style="20" bestFit="1" customWidth="1"/>
    <col min="15" max="15" width="10.7109375" style="20" bestFit="1" customWidth="1"/>
    <col min="16" max="17" width="10" style="20" bestFit="1" customWidth="1"/>
    <col min="18" max="18" width="10" style="20" customWidth="1"/>
    <col min="19" max="19" width="11.42578125" style="20" bestFit="1" customWidth="1"/>
    <col min="20" max="21" width="9.140625" style="20"/>
    <col min="22" max="22" width="10.42578125" style="20" customWidth="1"/>
    <col min="23" max="23" width="10.85546875" style="20" bestFit="1" customWidth="1"/>
    <col min="24" max="24" width="7.85546875" style="20" bestFit="1" customWidth="1"/>
    <col min="25" max="25" width="9.28515625" style="20" bestFit="1" customWidth="1"/>
    <col min="26" max="26" width="12.4257812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51617.699999999946</v>
      </c>
    </row>
    <row r="8" spans="1:2" ht="18.75" x14ac:dyDescent="0.3">
      <c r="A8" s="55" t="s">
        <v>6</v>
      </c>
      <c r="B8" s="56">
        <f>K48</f>
        <v>-2788.7000000000003</v>
      </c>
    </row>
    <row r="9" spans="1:2" ht="18.75" x14ac:dyDescent="0.3">
      <c r="A9" s="55" t="s">
        <v>30</v>
      </c>
      <c r="B9" s="56">
        <f>L48</f>
        <v>-12124.529999999999</v>
      </c>
    </row>
    <row r="10" spans="1:2" ht="18.75" x14ac:dyDescent="0.3">
      <c r="A10" s="55" t="s">
        <v>11</v>
      </c>
      <c r="B10" s="56">
        <f>Y48</f>
        <v>-17339.569999999996</v>
      </c>
    </row>
    <row r="11" spans="1:2" ht="18.75" x14ac:dyDescent="0.3">
      <c r="A11" s="57" t="s">
        <v>18</v>
      </c>
      <c r="B11" s="54">
        <f>B7+(B8+B9+B10)</f>
        <v>19364.899999999951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497129.04545454547</v>
      </c>
    </row>
    <row r="15" spans="1:2" ht="18.75" x14ac:dyDescent="0.3">
      <c r="A15" s="60" t="s">
        <v>15</v>
      </c>
      <c r="B15" s="63">
        <f>B11/B14</f>
        <v>3.8953467267827467E-2</v>
      </c>
    </row>
    <row r="16" spans="1:2" ht="18.75" x14ac:dyDescent="0.3">
      <c r="A16" s="60" t="s">
        <v>17</v>
      </c>
      <c r="B16" s="63">
        <f>X48</f>
        <v>7.4310394010637465E-2</v>
      </c>
    </row>
    <row r="17" spans="1:2" ht="18.75" x14ac:dyDescent="0.3">
      <c r="A17" s="60" t="s">
        <v>31</v>
      </c>
      <c r="B17" s="64">
        <f>B15/B16</f>
        <v>0.52419944459251977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SUM(C50:C71)</f>
        <v>90707.900000000009</v>
      </c>
      <c r="D48" s="41">
        <f t="shared" si="0"/>
        <v>-56445.000000000007</v>
      </c>
      <c r="E48" s="41">
        <f t="shared" si="0"/>
        <v>37636.799999999996</v>
      </c>
      <c r="F48" s="41">
        <f t="shared" si="0"/>
        <v>-14311.799999999992</v>
      </c>
      <c r="G48" s="41">
        <f t="shared" si="0"/>
        <v>397.00000000000273</v>
      </c>
      <c r="H48" s="41">
        <f t="shared" si="0"/>
        <v>-16615.699999999997</v>
      </c>
      <c r="I48" s="41">
        <f t="shared" si="0"/>
        <v>10248.5</v>
      </c>
      <c r="J48" s="41">
        <f t="shared" si="0"/>
        <v>51617.699999999946</v>
      </c>
      <c r="K48" s="41">
        <f t="shared" si="0"/>
        <v>-2788.7000000000003</v>
      </c>
      <c r="L48" s="41">
        <f t="shared" si="0"/>
        <v>-12124.529999999999</v>
      </c>
      <c r="M48" s="41">
        <f t="shared" si="0"/>
        <v>-14913.229999999998</v>
      </c>
      <c r="N48" s="41">
        <f t="shared" si="0"/>
        <v>36704.469999999994</v>
      </c>
      <c r="O48" s="42"/>
      <c r="P48" s="42"/>
      <c r="Q48" s="42"/>
      <c r="R48" s="42"/>
      <c r="S48" s="42"/>
      <c r="T48" s="42"/>
      <c r="U48" s="42"/>
      <c r="V48" s="42"/>
      <c r="W48" s="43">
        <f>AVERAGE(W50:W71)</f>
        <v>497129.04545454547</v>
      </c>
      <c r="X48" s="44">
        <f>_xlfn.STDEV.P(X50:X71)</f>
        <v>7.4310394010637465E-2</v>
      </c>
      <c r="Y48" s="41">
        <f>SUM(Y50:Y71)</f>
        <v>-17339.569999999996</v>
      </c>
      <c r="Z48" s="41">
        <f>SUM(Z50:Z71)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Dec</v>
      </c>
      <c r="B50" s="14">
        <f>'Daily PnL Log'!B255</f>
        <v>44531</v>
      </c>
      <c r="C50" s="13">
        <f>IF('Daily PnL Log'!C255&lt;&gt;"",'Daily PnL Log'!C255,"")</f>
        <v>-3401.9</v>
      </c>
      <c r="D50" s="13">
        <f>IF('Daily PnL Log'!D255&lt;&gt;"",'Daily PnL Log'!D255,"")</f>
        <v>3397.2</v>
      </c>
      <c r="E50" s="13">
        <f>IF('Daily PnL Log'!E255&lt;&gt;"",'Daily PnL Log'!E255,"")</f>
        <v>27882.1</v>
      </c>
      <c r="F50" s="13">
        <f>IF('Daily PnL Log'!F255&lt;&gt;"",'Daily PnL Log'!F255,"")</f>
        <v>-6297.3</v>
      </c>
      <c r="G50" s="13">
        <f>IF('Daily PnL Log'!G255&lt;&gt;"",'Daily PnL Log'!G255,"")</f>
        <v>3648.4</v>
      </c>
      <c r="H50" s="13">
        <f>IF('Daily PnL Log'!H255&lt;&gt;"",'Daily PnL Log'!H255,"")</f>
        <v>-311.8</v>
      </c>
      <c r="I50" s="13">
        <f>IF('Daily PnL Log'!I255&lt;&gt;"",'Daily PnL Log'!I255,"")</f>
        <v>-2369.5</v>
      </c>
      <c r="J50" s="13">
        <f>IF('Daily PnL Log'!J255&lt;&gt;"",'Daily PnL Log'!J255,"")</f>
        <v>22547.200000000001</v>
      </c>
      <c r="K50" s="13">
        <f>IF('Daily PnL Log'!K255&lt;&gt;"",'Daily PnL Log'!K255,"")</f>
        <v>-78.25</v>
      </c>
      <c r="L50" s="13">
        <f>IF('Daily PnL Log'!L255&lt;&gt;"",'Daily PnL Log'!L255,"")</f>
        <v>-359.95</v>
      </c>
      <c r="M50" s="13">
        <f>IF('Daily PnL Log'!M255&lt;&gt;"",'Daily PnL Log'!M255,"")</f>
        <v>-438.2</v>
      </c>
      <c r="N50" s="13">
        <f>IF('Daily PnL Log'!N255&lt;&gt;"",'Daily PnL Log'!N255,"")</f>
        <v>22109</v>
      </c>
      <c r="O50" s="13">
        <f t="shared" ref="O50:U50" si="1">C50</f>
        <v>-3401.9</v>
      </c>
      <c r="P50" s="13">
        <f t="shared" si="1"/>
        <v>3397.2</v>
      </c>
      <c r="Q50" s="13">
        <f t="shared" si="1"/>
        <v>27882.1</v>
      </c>
      <c r="R50" s="13">
        <f t="shared" si="1"/>
        <v>-6297.3</v>
      </c>
      <c r="S50" s="13">
        <f t="shared" si="1"/>
        <v>3648.4</v>
      </c>
      <c r="T50" s="13">
        <f t="shared" si="1"/>
        <v>-311.8</v>
      </c>
      <c r="U50" s="13">
        <f t="shared" si="1"/>
        <v>-2369.5</v>
      </c>
      <c r="V50" s="13">
        <f>SUM(O50:T50)</f>
        <v>24916.7</v>
      </c>
      <c r="W50" s="13">
        <f>IF('Daily PnL Log'!W255&lt;&gt;"",'Daily PnL Log'!W255,"")</f>
        <v>577776</v>
      </c>
      <c r="X50" s="15">
        <f>IF('Daily PnL Log'!X255&lt;&gt;"",'Daily PnL Log'!X255,"")</f>
        <v>3.8265694663675888E-2</v>
      </c>
      <c r="Y50" s="13">
        <f>IF('Daily PnL Log'!Y255&lt;&gt;"",'Daily PnL Log'!Y255,"")</f>
        <v>-645.01</v>
      </c>
      <c r="Z50" s="13" t="str">
        <f>IF('Daily PnL Log'!AA255&lt;&gt;"",'Daily PnL Log'!AA255,"")</f>
        <v/>
      </c>
      <c r="AA50" s="13">
        <f>IF('Daily PnL Log'!AC255&lt;&gt;"",'Daily PnL Log'!AC255,"")</f>
        <v>240317.97</v>
      </c>
    </row>
    <row r="51" spans="1:27" x14ac:dyDescent="0.25">
      <c r="A51" s="48" t="str">
        <f t="shared" ref="A51:A71" si="2">TEXT(B51,"mmm")</f>
        <v>Dec</v>
      </c>
      <c r="B51" s="2">
        <f>'Daily PnL Log'!B256</f>
        <v>44532</v>
      </c>
      <c r="C51" s="11">
        <f>IF('Daily PnL Log'!C256&lt;&gt;"",'Daily PnL Log'!C256,"")</f>
        <v>9958.7000000000007</v>
      </c>
      <c r="D51" s="11">
        <f>IF('Daily PnL Log'!D256&lt;&gt;"",'Daily PnL Log'!D256,"")</f>
        <v>-7595.8</v>
      </c>
      <c r="E51" s="11">
        <f>IF('Daily PnL Log'!E256&lt;&gt;"",'Daily PnL Log'!E256,"")</f>
        <v>2380.6999999999998</v>
      </c>
      <c r="F51" s="11">
        <f>IF('Daily PnL Log'!F256&lt;&gt;"",'Daily PnL Log'!F256,"")</f>
        <v>-12507.4</v>
      </c>
      <c r="G51" s="11">
        <f>IF('Daily PnL Log'!G256&lt;&gt;"",'Daily PnL Log'!G256,"")</f>
        <v>9333.2000000000007</v>
      </c>
      <c r="H51" s="11">
        <f>IF('Daily PnL Log'!H256&lt;&gt;"",'Daily PnL Log'!H256,"")</f>
        <v>6213.2</v>
      </c>
      <c r="I51" s="11">
        <f>IF('Daily PnL Log'!I256&lt;&gt;"",'Daily PnL Log'!I256,"")</f>
        <v>4340.5</v>
      </c>
      <c r="J51" s="11">
        <f>IF('Daily PnL Log'!J256&lt;&gt;"",'Daily PnL Log'!J256,"")</f>
        <v>12123.100000000002</v>
      </c>
      <c r="K51" s="11">
        <f>IF('Daily PnL Log'!K256&lt;&gt;"",'Daily PnL Log'!K256,"")</f>
        <v>-111.75</v>
      </c>
      <c r="L51" s="11">
        <f>IF('Daily PnL Log'!L256&lt;&gt;"",'Daily PnL Log'!L256,"")</f>
        <v>-514.04999999999995</v>
      </c>
      <c r="M51" s="11">
        <f>IF('Daily PnL Log'!M256&lt;&gt;"",'Daily PnL Log'!M256,"")</f>
        <v>-625.79999999999995</v>
      </c>
      <c r="N51" s="11">
        <f>IF('Daily PnL Log'!N256&lt;&gt;"",'Daily PnL Log'!N256,"")</f>
        <v>11497.300000000003</v>
      </c>
      <c r="O51" s="11">
        <f t="shared" ref="O51:V66" si="3">IF(C51&lt;&gt;"",O50+C51,"")</f>
        <v>6556.8000000000011</v>
      </c>
      <c r="P51" s="11">
        <f t="shared" si="3"/>
        <v>-4198.6000000000004</v>
      </c>
      <c r="Q51" s="11">
        <f t="shared" si="3"/>
        <v>30262.799999999999</v>
      </c>
      <c r="R51" s="11">
        <f t="shared" si="3"/>
        <v>-18804.7</v>
      </c>
      <c r="S51" s="11">
        <f t="shared" si="3"/>
        <v>12981.6</v>
      </c>
      <c r="T51" s="11">
        <f t="shared" si="3"/>
        <v>5901.4</v>
      </c>
      <c r="U51" s="11">
        <f t="shared" si="3"/>
        <v>1971</v>
      </c>
      <c r="V51" s="11">
        <f t="shared" si="3"/>
        <v>37039.800000000003</v>
      </c>
      <c r="W51" s="11">
        <f>IF('Daily PnL Log'!W256&lt;&gt;"",'Daily PnL Log'!W256,"")</f>
        <v>537419</v>
      </c>
      <c r="X51" s="16">
        <f>IF('Daily PnL Log'!X256&lt;&gt;"",'Daily PnL Log'!X256,"")</f>
        <v>2.1393549539558524E-2</v>
      </c>
      <c r="Y51" s="11" t="str">
        <f>IF('Daily PnL Log'!Y256&lt;&gt;"",'Daily PnL Log'!Y256,"")</f>
        <v/>
      </c>
      <c r="Z51" s="11" t="str">
        <f>IF('Daily PnL Log'!AA256&lt;&gt;"",'Daily PnL Log'!AA256,"")</f>
        <v/>
      </c>
      <c r="AA51" s="11">
        <f>IF('Daily PnL Log'!AC256&lt;&gt;"",'Daily PnL Log'!AC256,"")</f>
        <v>248871.67</v>
      </c>
    </row>
    <row r="52" spans="1:27" x14ac:dyDescent="0.25">
      <c r="A52" s="47" t="str">
        <f t="shared" si="2"/>
        <v>Dec</v>
      </c>
      <c r="B52" s="14">
        <f>'Daily PnL Log'!B257</f>
        <v>44533</v>
      </c>
      <c r="C52" s="13">
        <f>IF('Daily PnL Log'!C257&lt;&gt;"",'Daily PnL Log'!C257,"")</f>
        <v>4642.5</v>
      </c>
      <c r="D52" s="13">
        <f>IF('Daily PnL Log'!D257&lt;&gt;"",'Daily PnL Log'!D257,"")</f>
        <v>-12484.3</v>
      </c>
      <c r="E52" s="13">
        <f>IF('Daily PnL Log'!E257&lt;&gt;"",'Daily PnL Log'!E257,"")</f>
        <v>-5658.6</v>
      </c>
      <c r="F52" s="13">
        <f>IF('Daily PnL Log'!F257&lt;&gt;"",'Daily PnL Log'!F257,"")</f>
        <v>-7896.3</v>
      </c>
      <c r="G52" s="13">
        <f>IF('Daily PnL Log'!G257&lt;&gt;"",'Daily PnL Log'!G257,"")</f>
        <v>10027.6</v>
      </c>
      <c r="H52" s="13">
        <f>IF('Daily PnL Log'!H257&lt;&gt;"",'Daily PnL Log'!H257,"")</f>
        <v>-3952</v>
      </c>
      <c r="I52" s="13">
        <f>IF('Daily PnL Log'!I257&lt;&gt;"",'Daily PnL Log'!I257,"")</f>
        <v>50</v>
      </c>
      <c r="J52" s="13">
        <f>IF('Daily PnL Log'!J257&lt;&gt;"",'Daily PnL Log'!J257,"")</f>
        <v>-15271.1</v>
      </c>
      <c r="K52" s="13">
        <f>IF('Daily PnL Log'!K257&lt;&gt;"",'Daily PnL Log'!K257,"")</f>
        <v>-91.05</v>
      </c>
      <c r="L52" s="13">
        <f>IF('Daily PnL Log'!L257&lt;&gt;"",'Daily PnL Log'!L257,"")</f>
        <v>-418.83</v>
      </c>
      <c r="M52" s="13">
        <f>IF('Daily PnL Log'!M257&lt;&gt;"",'Daily PnL Log'!M257,"")</f>
        <v>-509.88</v>
      </c>
      <c r="N52" s="13">
        <f>IF('Daily PnL Log'!N257&lt;&gt;"",'Daily PnL Log'!N257,"")</f>
        <v>-15780.98</v>
      </c>
      <c r="O52" s="13">
        <f t="shared" si="3"/>
        <v>11199.300000000001</v>
      </c>
      <c r="P52" s="13">
        <f t="shared" si="3"/>
        <v>-16682.900000000001</v>
      </c>
      <c r="Q52" s="13">
        <f t="shared" si="3"/>
        <v>24604.199999999997</v>
      </c>
      <c r="R52" s="13">
        <f t="shared" si="3"/>
        <v>-26701</v>
      </c>
      <c r="S52" s="13">
        <f t="shared" si="3"/>
        <v>23009.200000000001</v>
      </c>
      <c r="T52" s="13">
        <f t="shared" si="3"/>
        <v>1949.3999999999996</v>
      </c>
      <c r="U52" s="13">
        <f t="shared" si="3"/>
        <v>2021</v>
      </c>
      <c r="V52" s="13">
        <f t="shared" si="3"/>
        <v>21768.700000000004</v>
      </c>
      <c r="W52" s="13">
        <f>IF('Daily PnL Log'!W257&lt;&gt;"",'Daily PnL Log'!W257,"")</f>
        <v>603790</v>
      </c>
      <c r="X52" s="15">
        <f>IF('Daily PnL Log'!X257&lt;&gt;"",'Daily PnL Log'!X257,"")</f>
        <v>-2.6136537537885689E-2</v>
      </c>
      <c r="Y52" s="13" t="str">
        <f>IF('Daily PnL Log'!Y257&lt;&gt;"",'Daily PnL Log'!Y257,"")</f>
        <v/>
      </c>
      <c r="Z52" s="13" t="str">
        <f>IF('Daily PnL Log'!AA257&lt;&gt;"",'Daily PnL Log'!AA257,"")</f>
        <v/>
      </c>
      <c r="AA52" s="13">
        <f>IF('Daily PnL Log'!AC257&lt;&gt;"",'Daily PnL Log'!AC257,"")</f>
        <v>225622.29</v>
      </c>
    </row>
    <row r="53" spans="1:27" x14ac:dyDescent="0.25">
      <c r="A53" s="48" t="str">
        <f t="shared" si="2"/>
        <v>Dec</v>
      </c>
      <c r="B53" s="2">
        <f>'Daily PnL Log'!B258</f>
        <v>44536</v>
      </c>
      <c r="C53" s="11">
        <f>IF('Daily PnL Log'!C258&lt;&gt;"",'Daily PnL Log'!C258,"")</f>
        <v>-11306</v>
      </c>
      <c r="D53" s="11">
        <f>IF('Daily PnL Log'!D258&lt;&gt;"",'Daily PnL Log'!D258,"")</f>
        <v>-14605.9</v>
      </c>
      <c r="E53" s="11">
        <f>IF('Daily PnL Log'!E258&lt;&gt;"",'Daily PnL Log'!E258,"")</f>
        <v>-1790</v>
      </c>
      <c r="F53" s="11">
        <f>IF('Daily PnL Log'!F258&lt;&gt;"",'Daily PnL Log'!F258,"")</f>
        <v>7955.4</v>
      </c>
      <c r="G53" s="11">
        <f>IF('Daily PnL Log'!G258&lt;&gt;"",'Daily PnL Log'!G258,"")</f>
        <v>-11704</v>
      </c>
      <c r="H53" s="11">
        <f>IF('Daily PnL Log'!H258&lt;&gt;"",'Daily PnL Log'!H258,"")</f>
        <v>-3623.8</v>
      </c>
      <c r="I53" s="11">
        <f>IF('Daily PnL Log'!I258&lt;&gt;"",'Daily PnL Log'!I258,"")</f>
        <v>6920</v>
      </c>
      <c r="J53" s="11">
        <f>IF('Daily PnL Log'!J258&lt;&gt;"",'Daily PnL Log'!J258,"")</f>
        <v>-28154.300000000003</v>
      </c>
      <c r="K53" s="11">
        <f>IF('Daily PnL Log'!K258&lt;&gt;"",'Daily PnL Log'!K258,"")</f>
        <v>-59.25</v>
      </c>
      <c r="L53" s="11">
        <f>IF('Daily PnL Log'!L258&lt;&gt;"",'Daily PnL Log'!L258,"")</f>
        <v>-272.55</v>
      </c>
      <c r="M53" s="11">
        <f>IF('Daily PnL Log'!M258&lt;&gt;"",'Daily PnL Log'!M258,"")</f>
        <v>-331.8</v>
      </c>
      <c r="N53" s="11">
        <f>IF('Daily PnL Log'!N258&lt;&gt;"",'Daily PnL Log'!N258,"")</f>
        <v>-28486.100000000002</v>
      </c>
      <c r="O53" s="11">
        <f t="shared" si="3"/>
        <v>-106.69999999999891</v>
      </c>
      <c r="P53" s="11">
        <f t="shared" si="3"/>
        <v>-31288.800000000003</v>
      </c>
      <c r="Q53" s="11">
        <f t="shared" si="3"/>
        <v>22814.199999999997</v>
      </c>
      <c r="R53" s="11">
        <f t="shared" si="3"/>
        <v>-18745.599999999999</v>
      </c>
      <c r="S53" s="11">
        <f t="shared" si="3"/>
        <v>11305.2</v>
      </c>
      <c r="T53" s="11">
        <f t="shared" si="3"/>
        <v>-1674.4000000000005</v>
      </c>
      <c r="U53" s="11">
        <f t="shared" si="3"/>
        <v>8941</v>
      </c>
      <c r="V53" s="11">
        <f t="shared" si="3"/>
        <v>-6385.5999999999985</v>
      </c>
      <c r="W53" s="11">
        <f>IF('Daily PnL Log'!W258&lt;&gt;"",'Daily PnL Log'!W258,"")</f>
        <v>560986</v>
      </c>
      <c r="X53" s="16">
        <f>IF('Daily PnL Log'!X258&lt;&gt;"",'Daily PnL Log'!X258,"")</f>
        <v>-5.0778629056696604E-2</v>
      </c>
      <c r="Y53" s="11">
        <f>IF('Daily PnL Log'!Y258&lt;&gt;"",'Daily PnL Log'!Y258,"")</f>
        <v>-125</v>
      </c>
      <c r="Z53" s="11" t="str">
        <f>IF('Daily PnL Log'!AA258&lt;&gt;"",'Daily PnL Log'!AA258,"")</f>
        <v/>
      </c>
      <c r="AA53" s="11">
        <f>IF('Daily PnL Log'!AC258&lt;&gt;"",'Daily PnL Log'!AC258,"")</f>
        <v>182902.24</v>
      </c>
    </row>
    <row r="54" spans="1:27" x14ac:dyDescent="0.25">
      <c r="A54" s="47" t="str">
        <f t="shared" si="2"/>
        <v>Dec</v>
      </c>
      <c r="B54" s="14">
        <f>'Daily PnL Log'!B259</f>
        <v>44537</v>
      </c>
      <c r="C54" s="13">
        <f>IF('Daily PnL Log'!C259&lt;&gt;"",'Daily PnL Log'!C259,"")</f>
        <v>1446.8</v>
      </c>
      <c r="D54" s="13">
        <f>IF('Daily PnL Log'!D259&lt;&gt;"",'Daily PnL Log'!D259,"")</f>
        <v>-518.20000000000005</v>
      </c>
      <c r="E54" s="13">
        <f>IF('Daily PnL Log'!E259&lt;&gt;"",'Daily PnL Log'!E259,"")</f>
        <v>-4523.8</v>
      </c>
      <c r="F54" s="13">
        <f>IF('Daily PnL Log'!F259&lt;&gt;"",'Daily PnL Log'!F259,"")</f>
        <v>-7685.8</v>
      </c>
      <c r="G54" s="13">
        <f>IF('Daily PnL Log'!G259&lt;&gt;"",'Daily PnL Log'!G259,"")</f>
        <v>6967.9</v>
      </c>
      <c r="H54" s="13">
        <f>IF('Daily PnL Log'!H259&lt;&gt;"",'Daily PnL Log'!H259,"")</f>
        <v>-4611.3</v>
      </c>
      <c r="I54" s="13">
        <f>IF('Daily PnL Log'!I259&lt;&gt;"",'Daily PnL Log'!I259,"")</f>
        <v>2936.25</v>
      </c>
      <c r="J54" s="13">
        <f>IF('Daily PnL Log'!J259&lt;&gt;"",'Daily PnL Log'!J259,"")</f>
        <v>-5988.1500000000015</v>
      </c>
      <c r="K54" s="13">
        <f>IF('Daily PnL Log'!K259&lt;&gt;"",'Daily PnL Log'!K259,"")</f>
        <v>-57.75</v>
      </c>
      <c r="L54" s="13">
        <f>IF('Daily PnL Log'!L259&lt;&gt;"",'Daily PnL Log'!L259,"")</f>
        <v>-265.64999999999998</v>
      </c>
      <c r="M54" s="13">
        <f>IF('Daily PnL Log'!M259&lt;&gt;"",'Daily PnL Log'!M259,"")</f>
        <v>-323.39999999999998</v>
      </c>
      <c r="N54" s="13">
        <f>IF('Daily PnL Log'!N259&lt;&gt;"",'Daily PnL Log'!N259,"")</f>
        <v>-6311.5500000000011</v>
      </c>
      <c r="O54" s="13">
        <f t="shared" si="3"/>
        <v>1340.100000000001</v>
      </c>
      <c r="P54" s="13">
        <f t="shared" si="3"/>
        <v>-31807.000000000004</v>
      </c>
      <c r="Q54" s="13">
        <f t="shared" si="3"/>
        <v>18290.399999999998</v>
      </c>
      <c r="R54" s="13">
        <f t="shared" si="3"/>
        <v>-26431.399999999998</v>
      </c>
      <c r="S54" s="13">
        <f t="shared" si="3"/>
        <v>18273.099999999999</v>
      </c>
      <c r="T54" s="13">
        <f t="shared" si="3"/>
        <v>-6285.7000000000007</v>
      </c>
      <c r="U54" s="13">
        <f t="shared" si="3"/>
        <v>11877.25</v>
      </c>
      <c r="V54" s="13">
        <f t="shared" si="3"/>
        <v>-12373.75</v>
      </c>
      <c r="W54" s="13">
        <f>IF('Daily PnL Log'!W259&lt;&gt;"",'Daily PnL Log'!W259,"")</f>
        <v>533236</v>
      </c>
      <c r="X54" s="15">
        <f>IF('Daily PnL Log'!X259&lt;&gt;"",'Daily PnL Log'!X259,"")</f>
        <v>-1.1836316377738939E-2</v>
      </c>
      <c r="Y54" s="13">
        <f>IF('Daily PnL Log'!Y259&lt;&gt;"",'Daily PnL Log'!Y259,"")</f>
        <v>-2051.9899999999998</v>
      </c>
      <c r="Z54" s="13" t="str">
        <f>IF('Daily PnL Log'!AA259&lt;&gt;"",'Daily PnL Log'!AA259,"")</f>
        <v/>
      </c>
      <c r="AA54" s="13">
        <f>IF('Daily PnL Log'!AC259&lt;&gt;"",'Daily PnL Log'!AC259,"")</f>
        <v>179755.34</v>
      </c>
    </row>
    <row r="55" spans="1:27" x14ac:dyDescent="0.25">
      <c r="A55" s="48" t="str">
        <f t="shared" si="2"/>
        <v>Dec</v>
      </c>
      <c r="B55" s="2">
        <f>'Daily PnL Log'!B260</f>
        <v>44538</v>
      </c>
      <c r="C55" s="11">
        <f>IF('Daily PnL Log'!C260&lt;&gt;"",'Daily PnL Log'!C260,"")</f>
        <v>-3990.2</v>
      </c>
      <c r="D55" s="11">
        <f>IF('Daily PnL Log'!D260&lt;&gt;"",'Daily PnL Log'!D260,"")</f>
        <v>-674.7</v>
      </c>
      <c r="E55" s="11">
        <f>IF('Daily PnL Log'!E260&lt;&gt;"",'Daily PnL Log'!E260,"")</f>
        <v>31832.7</v>
      </c>
      <c r="F55" s="11">
        <f>IF('Daily PnL Log'!F260&lt;&gt;"",'Daily PnL Log'!F260,"")</f>
        <v>9965.1</v>
      </c>
      <c r="G55" s="11">
        <f>IF('Daily PnL Log'!G260&lt;&gt;"",'Daily PnL Log'!G260,"")</f>
        <v>-3886.6</v>
      </c>
      <c r="H55" s="11">
        <f>IF('Daily PnL Log'!H260&lt;&gt;"",'Daily PnL Log'!H260,"")</f>
        <v>-3431.5</v>
      </c>
      <c r="I55" s="11">
        <f>IF('Daily PnL Log'!I260&lt;&gt;"",'Daily PnL Log'!I260,"")</f>
        <v>-508</v>
      </c>
      <c r="J55" s="11">
        <f>IF('Daily PnL Log'!J260&lt;&gt;"",'Daily PnL Log'!J260,"")</f>
        <v>29306.800000000003</v>
      </c>
      <c r="K55" s="11">
        <f>IF('Daily PnL Log'!K260&lt;&gt;"",'Daily PnL Log'!K260,"")</f>
        <v>-94.4</v>
      </c>
      <c r="L55" s="11">
        <f>IF('Daily PnL Log'!L260&lt;&gt;"",'Daily PnL Log'!L260,"")</f>
        <v>-434.24</v>
      </c>
      <c r="M55" s="11">
        <f>IF('Daily PnL Log'!M260&lt;&gt;"",'Daily PnL Log'!M260,"")</f>
        <v>-528.64</v>
      </c>
      <c r="N55" s="11">
        <f>IF('Daily PnL Log'!N260&lt;&gt;"",'Daily PnL Log'!N260,"")</f>
        <v>28778.160000000003</v>
      </c>
      <c r="O55" s="11">
        <f t="shared" si="3"/>
        <v>-2650.0999999999985</v>
      </c>
      <c r="P55" s="11">
        <f t="shared" si="3"/>
        <v>-32481.700000000004</v>
      </c>
      <c r="Q55" s="11">
        <f t="shared" si="3"/>
        <v>50123.1</v>
      </c>
      <c r="R55" s="11">
        <f t="shared" si="3"/>
        <v>-16466.299999999996</v>
      </c>
      <c r="S55" s="11">
        <f t="shared" si="3"/>
        <v>14386.499999999998</v>
      </c>
      <c r="T55" s="11">
        <f t="shared" si="3"/>
        <v>-9717.2000000000007</v>
      </c>
      <c r="U55" s="11">
        <f t="shared" si="3"/>
        <v>11369.25</v>
      </c>
      <c r="V55" s="11">
        <f t="shared" si="3"/>
        <v>16933.050000000003</v>
      </c>
      <c r="W55" s="11">
        <f>IF('Daily PnL Log'!W260&lt;&gt;"",'Daily PnL Log'!W260,"")</f>
        <v>470183</v>
      </c>
      <c r="X55" s="16">
        <f>IF('Daily PnL Log'!X260&lt;&gt;"",'Daily PnL Log'!X260,"")</f>
        <v>6.1206296271877125E-2</v>
      </c>
      <c r="Y55" s="11">
        <f>IF('Daily PnL Log'!Y260&lt;&gt;"",'Daily PnL Log'!Y260,"")</f>
        <v>-187.5</v>
      </c>
      <c r="Z55" s="11" t="str">
        <f>IF('Daily PnL Log'!AA260&lt;&gt;"",'Daily PnL Log'!AA260,"")</f>
        <v/>
      </c>
      <c r="AA55" s="11">
        <f>IF('Daily PnL Log'!AC260&lt;&gt;"",'Daily PnL Log'!AC260,"")</f>
        <v>208741.2</v>
      </c>
    </row>
    <row r="56" spans="1:27" x14ac:dyDescent="0.25">
      <c r="A56" s="47" t="str">
        <f t="shared" si="2"/>
        <v>Dec</v>
      </c>
      <c r="B56" s="14">
        <f>'Daily PnL Log'!B261</f>
        <v>44539</v>
      </c>
      <c r="C56" s="13">
        <f>IF('Daily PnL Log'!C261&lt;&gt;"",'Daily PnL Log'!C261,"")</f>
        <v>-21989.1</v>
      </c>
      <c r="D56" s="13">
        <f>IF('Daily PnL Log'!D261&lt;&gt;"",'Daily PnL Log'!D261,"")</f>
        <v>1544.4</v>
      </c>
      <c r="E56" s="13">
        <f>IF('Daily PnL Log'!E261&lt;&gt;"",'Daily PnL Log'!E261,"")</f>
        <v>2809.8</v>
      </c>
      <c r="F56" s="13">
        <f>IF('Daily PnL Log'!F261&lt;&gt;"",'Daily PnL Log'!F261,"")</f>
        <v>20295.8</v>
      </c>
      <c r="G56" s="13">
        <f>IF('Daily PnL Log'!G261&lt;&gt;"",'Daily PnL Log'!G261,"")</f>
        <v>-8119.6</v>
      </c>
      <c r="H56" s="13">
        <f>IF('Daily PnL Log'!H261&lt;&gt;"",'Daily PnL Log'!H261,"")</f>
        <v>35.799999999999997</v>
      </c>
      <c r="I56" s="13">
        <f>IF('Daily PnL Log'!I261&lt;&gt;"",'Daily PnL Log'!I261,"")</f>
        <v>1060</v>
      </c>
      <c r="J56" s="13">
        <f>IF('Daily PnL Log'!J261&lt;&gt;"",'Daily PnL Log'!J261,"")</f>
        <v>-4362.8999999999987</v>
      </c>
      <c r="K56" s="13">
        <f>IF('Daily PnL Log'!K261&lt;&gt;"",'Daily PnL Log'!K261,"")</f>
        <v>-179.4</v>
      </c>
      <c r="L56" s="13">
        <f>IF('Daily PnL Log'!L261&lt;&gt;"",'Daily PnL Log'!L261,"")</f>
        <v>-825.24</v>
      </c>
      <c r="M56" s="13">
        <f>IF('Daily PnL Log'!M261&lt;&gt;"",'Daily PnL Log'!M261,"")</f>
        <v>-1004.64</v>
      </c>
      <c r="N56" s="13">
        <f>IF('Daily PnL Log'!N261&lt;&gt;"",'Daily PnL Log'!N261,"")</f>
        <v>-5367.5399999999991</v>
      </c>
      <c r="O56" s="13">
        <f t="shared" si="3"/>
        <v>-24639.199999999997</v>
      </c>
      <c r="P56" s="13">
        <f t="shared" si="3"/>
        <v>-30937.300000000003</v>
      </c>
      <c r="Q56" s="13">
        <f t="shared" si="3"/>
        <v>52932.9</v>
      </c>
      <c r="R56" s="13">
        <f t="shared" si="3"/>
        <v>3829.5000000000036</v>
      </c>
      <c r="S56" s="13">
        <f t="shared" si="3"/>
        <v>6266.8999999999978</v>
      </c>
      <c r="T56" s="13">
        <f t="shared" si="3"/>
        <v>-9681.4000000000015</v>
      </c>
      <c r="U56" s="13">
        <f t="shared" si="3"/>
        <v>12429.25</v>
      </c>
      <c r="V56" s="13">
        <f t="shared" si="3"/>
        <v>12570.150000000005</v>
      </c>
      <c r="W56" s="13">
        <f>IF('Daily PnL Log'!W261&lt;&gt;"",'Daily PnL Log'!W261,"")</f>
        <v>532584</v>
      </c>
      <c r="X56" s="15">
        <f>IF('Daily PnL Log'!X261&lt;&gt;"",'Daily PnL Log'!X261,"")</f>
        <v>-1.0078297507998737E-2</v>
      </c>
      <c r="Y56" s="13" t="str">
        <f>IF('Daily PnL Log'!Y261&lt;&gt;"",'Daily PnL Log'!Y261,"")</f>
        <v/>
      </c>
      <c r="Z56" s="13" t="str">
        <f>IF('Daily PnL Log'!AA261&lt;&gt;"",'Daily PnL Log'!AA261,"")</f>
        <v/>
      </c>
      <c r="AA56" s="13">
        <f>IF('Daily PnL Log'!AC261&lt;&gt;"",'Daily PnL Log'!AC261,"")</f>
        <v>197546.31</v>
      </c>
    </row>
    <row r="57" spans="1:27" x14ac:dyDescent="0.25">
      <c r="A57" s="48" t="str">
        <f t="shared" si="2"/>
        <v>Dec</v>
      </c>
      <c r="B57" s="2">
        <f>'Daily PnL Log'!B262</f>
        <v>44540</v>
      </c>
      <c r="C57" s="11">
        <f>IF('Daily PnL Log'!C262&lt;&gt;"",'Daily PnL Log'!C262,"")</f>
        <v>4733.5</v>
      </c>
      <c r="D57" s="11">
        <f>IF('Daily PnL Log'!D262&lt;&gt;"",'Daily PnL Log'!D262,"")</f>
        <v>8529.7999999999993</v>
      </c>
      <c r="E57" s="11">
        <f>IF('Daily PnL Log'!E262&lt;&gt;"",'Daily PnL Log'!E262,"")</f>
        <v>-268.2</v>
      </c>
      <c r="F57" s="11">
        <f>IF('Daily PnL Log'!F262&lt;&gt;"",'Daily PnL Log'!F262,"")</f>
        <v>5699</v>
      </c>
      <c r="G57" s="11">
        <f>IF('Daily PnL Log'!G262&lt;&gt;"",'Daily PnL Log'!G262,"")</f>
        <v>6392.3</v>
      </c>
      <c r="H57" s="11">
        <f>IF('Daily PnL Log'!H262&lt;&gt;"",'Daily PnL Log'!H262,"")</f>
        <v>-1216.4000000000001</v>
      </c>
      <c r="I57" s="11">
        <f>IF('Daily PnL Log'!I262&lt;&gt;"",'Daily PnL Log'!I262,"")</f>
        <v>320</v>
      </c>
      <c r="J57" s="11">
        <f>IF('Daily PnL Log'!J262&lt;&gt;"",'Daily PnL Log'!J262,"")</f>
        <v>24189.999999999996</v>
      </c>
      <c r="K57" s="11">
        <f>IF('Daily PnL Log'!K262&lt;&gt;"",'Daily PnL Log'!K262,"")</f>
        <v>-27.85</v>
      </c>
      <c r="L57" s="11">
        <f>IF('Daily PnL Log'!L262&lt;&gt;"",'Daily PnL Log'!L262,"")</f>
        <v>-128.11000000000001</v>
      </c>
      <c r="M57" s="11">
        <f>IF('Daily PnL Log'!M262&lt;&gt;"",'Daily PnL Log'!M262,"")</f>
        <v>-155.96</v>
      </c>
      <c r="N57" s="11">
        <f>IF('Daily PnL Log'!N262&lt;&gt;"",'Daily PnL Log'!N262,"")</f>
        <v>24034.039999999997</v>
      </c>
      <c r="O57" s="11">
        <f t="shared" si="3"/>
        <v>-19905.699999999997</v>
      </c>
      <c r="P57" s="11">
        <f t="shared" si="3"/>
        <v>-22407.500000000004</v>
      </c>
      <c r="Q57" s="11">
        <f t="shared" si="3"/>
        <v>52664.700000000004</v>
      </c>
      <c r="R57" s="11">
        <f t="shared" si="3"/>
        <v>9528.5000000000036</v>
      </c>
      <c r="S57" s="11">
        <f t="shared" si="3"/>
        <v>12659.199999999997</v>
      </c>
      <c r="T57" s="11">
        <f t="shared" si="3"/>
        <v>-10897.800000000001</v>
      </c>
      <c r="U57" s="11">
        <f t="shared" si="3"/>
        <v>12749.25</v>
      </c>
      <c r="V57" s="11">
        <f t="shared" si="3"/>
        <v>36760.15</v>
      </c>
      <c r="W57" s="11">
        <f>IF('Daily PnL Log'!W262&lt;&gt;"",'Daily PnL Log'!W262,"")</f>
        <v>577299</v>
      </c>
      <c r="X57" s="16">
        <f>IF('Daily PnL Log'!X262&lt;&gt;"",'Daily PnL Log'!X262,"")</f>
        <v>4.1631875336697273E-2</v>
      </c>
      <c r="Y57" s="11">
        <f>IF('Daily PnL Log'!Y262&lt;&gt;"",'Daily PnL Log'!Y262,"")</f>
        <v>-1752.59</v>
      </c>
      <c r="Z57" s="11" t="str">
        <f>IF('Daily PnL Log'!AA262&lt;&gt;"",'Daily PnL Log'!AA262,"")</f>
        <v/>
      </c>
      <c r="AA57" s="11">
        <f>IF('Daily PnL Log'!AC262&lt;&gt;"",'Daily PnL Log'!AC262,"")</f>
        <v>238783.85</v>
      </c>
    </row>
    <row r="58" spans="1:27" x14ac:dyDescent="0.25">
      <c r="A58" s="47" t="str">
        <f t="shared" si="2"/>
        <v>Dec</v>
      </c>
      <c r="B58" s="14">
        <f>'Daily PnL Log'!B263</f>
        <v>44543</v>
      </c>
      <c r="C58" s="13">
        <f>IF('Daily PnL Log'!C263&lt;&gt;"",'Daily PnL Log'!C263,"")</f>
        <v>41440.699999999997</v>
      </c>
      <c r="D58" s="13">
        <f>IF('Daily PnL Log'!D263&lt;&gt;"",'Daily PnL Log'!D263,"")</f>
        <v>-4124.8999999999996</v>
      </c>
      <c r="E58" s="13">
        <f>IF('Daily PnL Log'!E263&lt;&gt;"",'Daily PnL Log'!E263,"")</f>
        <v>1519.6</v>
      </c>
      <c r="F58" s="13">
        <f>IF('Daily PnL Log'!F263&lt;&gt;"",'Daily PnL Log'!F263,"")</f>
        <v>19005.7</v>
      </c>
      <c r="G58" s="13">
        <f>IF('Daily PnL Log'!G263&lt;&gt;"",'Daily PnL Log'!G263,"")</f>
        <v>-7935.3</v>
      </c>
      <c r="H58" s="13">
        <f>IF('Daily PnL Log'!H263&lt;&gt;"",'Daily PnL Log'!H263,"")</f>
        <v>-1573.4</v>
      </c>
      <c r="I58" s="13">
        <f>IF('Daily PnL Log'!I263&lt;&gt;"",'Daily PnL Log'!I263,"")</f>
        <v>-130</v>
      </c>
      <c r="J58" s="13">
        <f>IF('Daily PnL Log'!J263&lt;&gt;"",'Daily PnL Log'!J263,"")</f>
        <v>48202.399999999987</v>
      </c>
      <c r="K58" s="13">
        <f>IF('Daily PnL Log'!K263&lt;&gt;"",'Daily PnL Log'!K263,"")</f>
        <v>-145.4</v>
      </c>
      <c r="L58" s="13">
        <f>IF('Daily PnL Log'!L263&lt;&gt;"",'Daily PnL Log'!L263,"")</f>
        <v>-668.84</v>
      </c>
      <c r="M58" s="13">
        <f>IF('Daily PnL Log'!M263&lt;&gt;"",'Daily PnL Log'!M263,"")</f>
        <v>-814.24</v>
      </c>
      <c r="N58" s="13">
        <f>IF('Daily PnL Log'!N263&lt;&gt;"",'Daily PnL Log'!N263,"")</f>
        <v>47388.159999999989</v>
      </c>
      <c r="O58" s="13">
        <f t="shared" si="3"/>
        <v>21535</v>
      </c>
      <c r="P58" s="13">
        <f t="shared" si="3"/>
        <v>-26532.400000000001</v>
      </c>
      <c r="Q58" s="13">
        <f t="shared" si="3"/>
        <v>54184.3</v>
      </c>
      <c r="R58" s="13">
        <f t="shared" si="3"/>
        <v>28534.200000000004</v>
      </c>
      <c r="S58" s="13">
        <f t="shared" si="3"/>
        <v>4723.8999999999969</v>
      </c>
      <c r="T58" s="13">
        <f t="shared" si="3"/>
        <v>-12471.2</v>
      </c>
      <c r="U58" s="13">
        <f t="shared" si="3"/>
        <v>12619.25</v>
      </c>
      <c r="V58" s="13">
        <f t="shared" si="3"/>
        <v>84962.549999999988</v>
      </c>
      <c r="W58" s="13">
        <f>IF('Daily PnL Log'!W263&lt;&gt;"",'Daily PnL Log'!W263,"")</f>
        <v>450029</v>
      </c>
      <c r="X58" s="15">
        <f>IF('Daily PnL Log'!X263&lt;&gt;"",'Daily PnL Log'!X263,"")</f>
        <v>0.10530023620699996</v>
      </c>
      <c r="Y58" s="13" t="str">
        <f>IF('Daily PnL Log'!Y263&lt;&gt;"",'Daily PnL Log'!Y263,"")</f>
        <v/>
      </c>
      <c r="Z58" s="13" t="str">
        <f>IF('Daily PnL Log'!AA263&lt;&gt;"",'Daily PnL Log'!AA263,"")</f>
        <v/>
      </c>
      <c r="AA58" s="13">
        <f>IF('Daily PnL Log'!AC263&lt;&gt;"",'Daily PnL Log'!AC263,"")</f>
        <v>300564.61</v>
      </c>
    </row>
    <row r="59" spans="1:27" x14ac:dyDescent="0.25">
      <c r="A59" s="48" t="str">
        <f t="shared" si="2"/>
        <v>Dec</v>
      </c>
      <c r="B59" s="2">
        <f>'Daily PnL Log'!B264</f>
        <v>44544</v>
      </c>
      <c r="C59" s="11">
        <f>IF('Daily PnL Log'!C264&lt;&gt;"",'Daily PnL Log'!C264,"")</f>
        <v>13410.9</v>
      </c>
      <c r="D59" s="11">
        <f>IF('Daily PnL Log'!D264&lt;&gt;"",'Daily PnL Log'!D264,"")</f>
        <v>13016</v>
      </c>
      <c r="E59" s="11">
        <f>IF('Daily PnL Log'!E264&lt;&gt;"",'Daily PnL Log'!E264,"")</f>
        <v>-1134.9000000000001</v>
      </c>
      <c r="F59" s="11">
        <f>IF('Daily PnL Log'!F264&lt;&gt;"",'Daily PnL Log'!F264,"")</f>
        <v>24460.2</v>
      </c>
      <c r="G59" s="11">
        <f>IF('Daily PnL Log'!G264&lt;&gt;"",'Daily PnL Log'!G264,"")</f>
        <v>-10588.4</v>
      </c>
      <c r="H59" s="11">
        <f>IF('Daily PnL Log'!H264&lt;&gt;"",'Daily PnL Log'!H264,"")</f>
        <v>-1222.5</v>
      </c>
      <c r="I59" s="11">
        <f>IF('Daily PnL Log'!I264&lt;&gt;"",'Daily PnL Log'!I264,"")</f>
        <v>-290</v>
      </c>
      <c r="J59" s="11">
        <f>IF('Daily PnL Log'!J264&lt;&gt;"",'Daily PnL Log'!J264,"")</f>
        <v>37651.299999999996</v>
      </c>
      <c r="K59" s="11">
        <f>IF('Daily PnL Log'!K264&lt;&gt;"",'Daily PnL Log'!K264,"")</f>
        <v>-120.75</v>
      </c>
      <c r="L59" s="11">
        <f>IF('Daily PnL Log'!L264&lt;&gt;"",'Daily PnL Log'!L264,"")</f>
        <v>-555.45000000000005</v>
      </c>
      <c r="M59" s="11">
        <f>IF('Daily PnL Log'!M264&lt;&gt;"",'Daily PnL Log'!M264,"")</f>
        <v>-676.2</v>
      </c>
      <c r="N59" s="11">
        <f>IF('Daily PnL Log'!N264&lt;&gt;"",'Daily PnL Log'!N264,"")</f>
        <v>36975.1</v>
      </c>
      <c r="O59" s="11">
        <f t="shared" si="3"/>
        <v>34945.9</v>
      </c>
      <c r="P59" s="11">
        <f t="shared" si="3"/>
        <v>-13516.400000000001</v>
      </c>
      <c r="Q59" s="11">
        <f t="shared" si="3"/>
        <v>53049.4</v>
      </c>
      <c r="R59" s="11">
        <f t="shared" si="3"/>
        <v>52994.400000000009</v>
      </c>
      <c r="S59" s="11">
        <f t="shared" si="3"/>
        <v>-5864.5000000000027</v>
      </c>
      <c r="T59" s="11">
        <f t="shared" si="3"/>
        <v>-13693.7</v>
      </c>
      <c r="U59" s="11">
        <f t="shared" si="3"/>
        <v>12329.25</v>
      </c>
      <c r="V59" s="11">
        <f t="shared" si="3"/>
        <v>122613.84999999998</v>
      </c>
      <c r="W59" s="11">
        <f>IF('Daily PnL Log'!W264&lt;&gt;"",'Daily PnL Log'!W264,"")</f>
        <v>300198</v>
      </c>
      <c r="X59" s="16">
        <f>IF('Daily PnL Log'!X264&lt;&gt;"",'Daily PnL Log'!X264,"")</f>
        <v>0.12316904176576793</v>
      </c>
      <c r="Y59" s="11">
        <f>IF('Daily PnL Log'!Y264&lt;&gt;"",'Daily PnL Log'!Y264,"")</f>
        <v>-2500</v>
      </c>
      <c r="Z59" s="11" t="str">
        <f>IF('Daily PnL Log'!AA264&lt;&gt;"",'Daily PnL Log'!AA264,"")</f>
        <v/>
      </c>
      <c r="AA59" s="11">
        <f>IF('Daily PnL Log'!AC264&lt;&gt;"",'Daily PnL Log'!AC264,"")</f>
        <v>318366.90999999997</v>
      </c>
    </row>
    <row r="60" spans="1:27" x14ac:dyDescent="0.25">
      <c r="A60" s="47" t="str">
        <f t="shared" si="2"/>
        <v>Dec</v>
      </c>
      <c r="B60" s="14">
        <f>'Daily PnL Log'!B265</f>
        <v>44545</v>
      </c>
      <c r="C60" s="13">
        <f>IF('Daily PnL Log'!C265&lt;&gt;"",'Daily PnL Log'!C265,"")</f>
        <v>-10320.6</v>
      </c>
      <c r="D60" s="13">
        <f>IF('Daily PnL Log'!D265&lt;&gt;"",'Daily PnL Log'!D265,"")</f>
        <v>-3506.5</v>
      </c>
      <c r="E60" s="13">
        <f>IF('Daily PnL Log'!E265&lt;&gt;"",'Daily PnL Log'!E265,"")</f>
        <v>-37048.300000000003</v>
      </c>
      <c r="F60" s="13">
        <f>IF('Daily PnL Log'!F265&lt;&gt;"",'Daily PnL Log'!F265,"")</f>
        <v>-23832.3</v>
      </c>
      <c r="G60" s="13">
        <f>IF('Daily PnL Log'!G265&lt;&gt;"",'Daily PnL Log'!G265,"")</f>
        <v>22593.5</v>
      </c>
      <c r="H60" s="13">
        <f>IF('Daily PnL Log'!H265&lt;&gt;"",'Daily PnL Log'!H265,"")</f>
        <v>1825.1</v>
      </c>
      <c r="I60" s="13">
        <f>IF('Daily PnL Log'!I265&lt;&gt;"",'Daily PnL Log'!I265,"")</f>
        <v>-40</v>
      </c>
      <c r="J60" s="13">
        <f>IF('Daily PnL Log'!J265&lt;&gt;"",'Daily PnL Log'!J265,"")</f>
        <v>-50329.1</v>
      </c>
      <c r="K60" s="13">
        <f>IF('Daily PnL Log'!K265&lt;&gt;"",'Daily PnL Log'!K265,"")</f>
        <v>-137.30000000000001</v>
      </c>
      <c r="L60" s="13">
        <f>IF('Daily PnL Log'!L265&lt;&gt;"",'Daily PnL Log'!L265,"")</f>
        <v>-631.58000000000004</v>
      </c>
      <c r="M60" s="13">
        <f>IF('Daily PnL Log'!M265&lt;&gt;"",'Daily PnL Log'!M265,"")</f>
        <v>-768.88000000000011</v>
      </c>
      <c r="N60" s="13">
        <f>IF('Daily PnL Log'!N265&lt;&gt;"",'Daily PnL Log'!N265,"")</f>
        <v>-51097.979999999996</v>
      </c>
      <c r="O60" s="13">
        <f t="shared" si="3"/>
        <v>24625.300000000003</v>
      </c>
      <c r="P60" s="13">
        <f t="shared" si="3"/>
        <v>-17022.900000000001</v>
      </c>
      <c r="Q60" s="13">
        <f t="shared" si="3"/>
        <v>16001.099999999999</v>
      </c>
      <c r="R60" s="13">
        <f t="shared" si="3"/>
        <v>29162.100000000009</v>
      </c>
      <c r="S60" s="13">
        <f t="shared" si="3"/>
        <v>16728.999999999996</v>
      </c>
      <c r="T60" s="13">
        <f t="shared" si="3"/>
        <v>-11868.6</v>
      </c>
      <c r="U60" s="13">
        <f t="shared" si="3"/>
        <v>12289.25</v>
      </c>
      <c r="V60" s="13">
        <f t="shared" si="3"/>
        <v>72284.749999999971</v>
      </c>
      <c r="W60" s="13">
        <f>IF('Daily PnL Log'!W265&lt;&gt;"",'Daily PnL Log'!W265,"")</f>
        <v>510708</v>
      </c>
      <c r="X60" s="15">
        <f>IF('Daily PnL Log'!X265&lt;&gt;"",'Daily PnL Log'!X265,"")</f>
        <v>-0.10005322023543785</v>
      </c>
      <c r="Y60" s="13" t="str">
        <f>IF('Daily PnL Log'!Y265&lt;&gt;"",'Daily PnL Log'!Y265,"")</f>
        <v/>
      </c>
      <c r="Z60" s="13" t="str">
        <f>IF('Daily PnL Log'!AA265&lt;&gt;"",'Daily PnL Log'!AA265,"")</f>
        <v/>
      </c>
      <c r="AA60" s="13">
        <f>IF('Daily PnL Log'!AC265&lt;&gt;"",'Daily PnL Log'!AC265,"")</f>
        <v>275687.53000000003</v>
      </c>
    </row>
    <row r="61" spans="1:27" x14ac:dyDescent="0.25">
      <c r="A61" s="48" t="str">
        <f t="shared" si="2"/>
        <v>Dec</v>
      </c>
      <c r="B61" s="2">
        <f>'Daily PnL Log'!B266</f>
        <v>44546</v>
      </c>
      <c r="C61" s="11">
        <f>IF('Daily PnL Log'!C266&lt;&gt;"",'Daily PnL Log'!C266,"")</f>
        <v>-1596.5</v>
      </c>
      <c r="D61" s="11">
        <f>IF('Daily PnL Log'!D266&lt;&gt;"",'Daily PnL Log'!D266,"")</f>
        <v>558.1</v>
      </c>
      <c r="E61" s="11">
        <f>IF('Daily PnL Log'!E266&lt;&gt;"",'Daily PnL Log'!E266,"")</f>
        <v>-684.8</v>
      </c>
      <c r="F61" s="11">
        <f>IF('Daily PnL Log'!F266&lt;&gt;"",'Daily PnL Log'!F266,"")</f>
        <v>4488.5</v>
      </c>
      <c r="G61" s="11">
        <f>IF('Daily PnL Log'!G266&lt;&gt;"",'Daily PnL Log'!G266,"")</f>
        <v>-7414.2</v>
      </c>
      <c r="H61" s="11">
        <f>IF('Daily PnL Log'!H266&lt;&gt;"",'Daily PnL Log'!H266,"")</f>
        <v>2927.3</v>
      </c>
      <c r="I61" s="11">
        <f>IF('Daily PnL Log'!I266&lt;&gt;"",'Daily PnL Log'!I266,"")</f>
        <v>0</v>
      </c>
      <c r="J61" s="11">
        <f>IF('Daily PnL Log'!J266&lt;&gt;"",'Daily PnL Log'!J266,"")</f>
        <v>-1721.5999999999995</v>
      </c>
      <c r="K61" s="11">
        <f>IF('Daily PnL Log'!K266&lt;&gt;"",'Daily PnL Log'!K266,"")</f>
        <v>-83.55</v>
      </c>
      <c r="L61" s="11">
        <f>IF('Daily PnL Log'!L266&lt;&gt;"",'Daily PnL Log'!L266,"")</f>
        <v>-384.33</v>
      </c>
      <c r="M61" s="11">
        <f>IF('Daily PnL Log'!M266&lt;&gt;"",'Daily PnL Log'!M266,"")</f>
        <v>-467.88</v>
      </c>
      <c r="N61" s="11">
        <f>IF('Daily PnL Log'!N266&lt;&gt;"",'Daily PnL Log'!N266,"")</f>
        <v>-2189.4799999999996</v>
      </c>
      <c r="O61" s="11">
        <f t="shared" si="3"/>
        <v>23028.800000000003</v>
      </c>
      <c r="P61" s="11">
        <f t="shared" si="3"/>
        <v>-16464.800000000003</v>
      </c>
      <c r="Q61" s="11">
        <f t="shared" si="3"/>
        <v>15316.3</v>
      </c>
      <c r="R61" s="11">
        <f t="shared" si="3"/>
        <v>33650.600000000006</v>
      </c>
      <c r="S61" s="11">
        <f t="shared" si="3"/>
        <v>9314.7999999999956</v>
      </c>
      <c r="T61" s="11">
        <f t="shared" si="3"/>
        <v>-8941.2999999999993</v>
      </c>
      <c r="U61" s="11">
        <f t="shared" si="3"/>
        <v>12289.25</v>
      </c>
      <c r="V61" s="11">
        <f t="shared" si="3"/>
        <v>70563.149999999965</v>
      </c>
      <c r="W61" s="11">
        <f>IF('Daily PnL Log'!W266&lt;&gt;"",'Daily PnL Log'!W266,"")</f>
        <v>495734</v>
      </c>
      <c r="X61" s="16">
        <f>IF('Daily PnL Log'!X266&lt;&gt;"",'Daily PnL Log'!X266,"")</f>
        <v>-4.4166427963383582E-3</v>
      </c>
      <c r="Y61" s="11" t="str">
        <f>IF('Daily PnL Log'!Y266&lt;&gt;"",'Daily PnL Log'!Y266,"")</f>
        <v/>
      </c>
      <c r="Z61" s="11" t="str">
        <f>IF('Daily PnL Log'!AA266&lt;&gt;"",'Daily PnL Log'!AA266,"")</f>
        <v/>
      </c>
      <c r="AA61" s="11">
        <f>IF('Daily PnL Log'!AC266&lt;&gt;"",'Daily PnL Log'!AC266,"")</f>
        <v>274910.40000000002</v>
      </c>
    </row>
    <row r="62" spans="1:27" x14ac:dyDescent="0.25">
      <c r="A62" s="47" t="str">
        <f t="shared" si="2"/>
        <v>Dec</v>
      </c>
      <c r="B62" s="14">
        <f>'Daily PnL Log'!B267</f>
        <v>44547</v>
      </c>
      <c r="C62" s="13">
        <f>IF('Daily PnL Log'!C267&lt;&gt;"",'Daily PnL Log'!C267,"")</f>
        <v>-3124.1</v>
      </c>
      <c r="D62" s="13">
        <f>IF('Daily PnL Log'!D267&lt;&gt;"",'Daily PnL Log'!D267,"")</f>
        <v>670.5</v>
      </c>
      <c r="E62" s="13">
        <f>IF('Daily PnL Log'!E267&lt;&gt;"",'Daily PnL Log'!E267,"")</f>
        <v>16471.2</v>
      </c>
      <c r="F62" s="13">
        <f>IF('Daily PnL Log'!F267&lt;&gt;"",'Daily PnL Log'!F267,"")</f>
        <v>-15788.1</v>
      </c>
      <c r="G62" s="13">
        <f>IF('Daily PnL Log'!G267&lt;&gt;"",'Daily PnL Log'!G267,"")</f>
        <v>2948.2</v>
      </c>
      <c r="H62" s="13">
        <f>IF('Daily PnL Log'!H267&lt;&gt;"",'Daily PnL Log'!H267,"")</f>
        <v>-2171.8000000000002</v>
      </c>
      <c r="I62" s="13">
        <f>IF('Daily PnL Log'!I267&lt;&gt;"",'Daily PnL Log'!I267,"")</f>
        <v>0</v>
      </c>
      <c r="J62" s="13">
        <f>IF('Daily PnL Log'!J267&lt;&gt;"",'Daily PnL Log'!J267,"")</f>
        <v>-994.10000000000036</v>
      </c>
      <c r="K62" s="13">
        <f>IF('Daily PnL Log'!K267&lt;&gt;"",'Daily PnL Log'!K267,"")</f>
        <v>-138.1</v>
      </c>
      <c r="L62" s="13">
        <f>IF('Daily PnL Log'!L267&lt;&gt;"",'Daily PnL Log'!L267,"")</f>
        <v>-635.26</v>
      </c>
      <c r="M62" s="13">
        <f>IF('Daily PnL Log'!M267&lt;&gt;"",'Daily PnL Log'!M267,"")</f>
        <v>-773.36</v>
      </c>
      <c r="N62" s="13">
        <f>IF('Daily PnL Log'!N267&lt;&gt;"",'Daily PnL Log'!N267,"")</f>
        <v>-1767.4600000000005</v>
      </c>
      <c r="O62" s="13">
        <f t="shared" si="3"/>
        <v>19904.700000000004</v>
      </c>
      <c r="P62" s="13">
        <f t="shared" si="3"/>
        <v>-15794.300000000003</v>
      </c>
      <c r="Q62" s="13">
        <f t="shared" si="3"/>
        <v>31787.5</v>
      </c>
      <c r="R62" s="13">
        <f t="shared" si="3"/>
        <v>17862.500000000007</v>
      </c>
      <c r="S62" s="13">
        <f t="shared" si="3"/>
        <v>12262.999999999996</v>
      </c>
      <c r="T62" s="13">
        <f t="shared" si="3"/>
        <v>-11113.099999999999</v>
      </c>
      <c r="U62" s="13">
        <f t="shared" si="3"/>
        <v>12289.25</v>
      </c>
      <c r="V62" s="13">
        <f t="shared" si="3"/>
        <v>69569.049999999959</v>
      </c>
      <c r="W62" s="13">
        <f>IF('Daily PnL Log'!W267&lt;&gt;"",'Daily PnL Log'!W267,"")</f>
        <v>458566</v>
      </c>
      <c r="X62" s="15">
        <f>IF('Daily PnL Log'!X267&lt;&gt;"",'Daily PnL Log'!X267,"")</f>
        <v>-3.8543197707636423E-3</v>
      </c>
      <c r="Y62" s="13" t="str">
        <f>IF('Daily PnL Log'!Y267&lt;&gt;"",'Daily PnL Log'!Y267,"")</f>
        <v/>
      </c>
      <c r="Z62" s="13" t="str">
        <f>IF('Daily PnL Log'!AA267&lt;&gt;"",'Daily PnL Log'!AA267,"")</f>
        <v/>
      </c>
      <c r="AA62" s="13">
        <f>IF('Daily PnL Log'!AC267&lt;&gt;"",'Daily PnL Log'!AC267,"")</f>
        <v>277432.53999999998</v>
      </c>
    </row>
    <row r="63" spans="1:27" x14ac:dyDescent="0.25">
      <c r="A63" s="48" t="str">
        <f t="shared" si="2"/>
        <v>Dec</v>
      </c>
      <c r="B63" s="2">
        <f>'Daily PnL Log'!B268</f>
        <v>44550</v>
      </c>
      <c r="C63" s="11">
        <f>IF('Daily PnL Log'!C268&lt;&gt;"",'Daily PnL Log'!C268,"")</f>
        <v>-30397.3</v>
      </c>
      <c r="D63" s="11">
        <f>IF('Daily PnL Log'!D268&lt;&gt;"",'Daily PnL Log'!D268,"")</f>
        <v>-5049</v>
      </c>
      <c r="E63" s="11">
        <f>IF('Daily PnL Log'!E268&lt;&gt;"",'Daily PnL Log'!E268,"")</f>
        <v>-4238.3</v>
      </c>
      <c r="F63" s="11">
        <f>IF('Daily PnL Log'!F268&lt;&gt;"",'Daily PnL Log'!F268,"")</f>
        <v>-3192.9</v>
      </c>
      <c r="G63" s="11">
        <f>IF('Daily PnL Log'!G268&lt;&gt;"",'Daily PnL Log'!G268,"")</f>
        <v>4213.5</v>
      </c>
      <c r="H63" s="11">
        <f>IF('Daily PnL Log'!H268&lt;&gt;"",'Daily PnL Log'!H268,"")</f>
        <v>-1664.5</v>
      </c>
      <c r="I63" s="11">
        <f>IF('Daily PnL Log'!I268&lt;&gt;"",'Daily PnL Log'!I268,"")</f>
        <v>-2040.75</v>
      </c>
      <c r="J63" s="11">
        <f>IF('Daily PnL Log'!J268&lt;&gt;"",'Daily PnL Log'!J268,"")</f>
        <v>-42369.250000000007</v>
      </c>
      <c r="K63" s="11">
        <f>IF('Daily PnL Log'!K268&lt;&gt;"",'Daily PnL Log'!K268,"")</f>
        <v>-131.5</v>
      </c>
      <c r="L63" s="11">
        <f>IF('Daily PnL Log'!L268&lt;&gt;"",'Daily PnL Log'!L268,"")</f>
        <v>-604.9</v>
      </c>
      <c r="M63" s="11">
        <f>IF('Daily PnL Log'!M268&lt;&gt;"",'Daily PnL Log'!M268,"")</f>
        <v>-736.4</v>
      </c>
      <c r="N63" s="11">
        <f>IF('Daily PnL Log'!N268&lt;&gt;"",'Daily PnL Log'!N268,"")</f>
        <v>-43105.650000000009</v>
      </c>
      <c r="O63" s="11">
        <f t="shared" si="3"/>
        <v>-10492.599999999995</v>
      </c>
      <c r="P63" s="11">
        <f t="shared" si="3"/>
        <v>-20843.300000000003</v>
      </c>
      <c r="Q63" s="11">
        <f t="shared" si="3"/>
        <v>27549.200000000001</v>
      </c>
      <c r="R63" s="11">
        <f t="shared" si="3"/>
        <v>14669.600000000008</v>
      </c>
      <c r="S63" s="11">
        <f t="shared" si="3"/>
        <v>16476.499999999996</v>
      </c>
      <c r="T63" s="11">
        <f t="shared" si="3"/>
        <v>-12777.599999999999</v>
      </c>
      <c r="U63" s="11">
        <f t="shared" si="3"/>
        <v>10248.5</v>
      </c>
      <c r="V63" s="11">
        <f t="shared" si="3"/>
        <v>27199.799999999952</v>
      </c>
      <c r="W63" s="11">
        <f>IF('Daily PnL Log'!W268&lt;&gt;"",'Daily PnL Log'!W268,"")</f>
        <v>395149</v>
      </c>
      <c r="X63" s="16">
        <f>IF('Daily PnL Log'!X268&lt;&gt;"",'Daily PnL Log'!X268,"")</f>
        <v>-0.10908707854505517</v>
      </c>
      <c r="Y63" s="11">
        <f>IF('Daily PnL Log'!Y268&lt;&gt;"",'Daily PnL Log'!Y268,"")</f>
        <v>-4227.09</v>
      </c>
      <c r="Z63" s="11" t="str">
        <f>IF('Daily PnL Log'!AA268&lt;&gt;"",'Daily PnL Log'!AA268,"")</f>
        <v/>
      </c>
      <c r="AA63" s="11">
        <f>IF('Daily PnL Log'!AC268&lt;&gt;"",'Daily PnL Log'!AC268,"")</f>
        <v>230828.39</v>
      </c>
    </row>
    <row r="64" spans="1:27" x14ac:dyDescent="0.25">
      <c r="A64" s="47" t="str">
        <f t="shared" si="2"/>
        <v>Dec</v>
      </c>
      <c r="B64" s="14">
        <f>'Daily PnL Log'!B269</f>
        <v>44551</v>
      </c>
      <c r="C64" s="13">
        <f>IF('Daily PnL Log'!C269&lt;&gt;"",'Daily PnL Log'!C269,"")</f>
        <v>25615.3</v>
      </c>
      <c r="D64" s="13">
        <f>IF('Daily PnL Log'!D269&lt;&gt;"",'Daily PnL Log'!D269,"")</f>
        <v>-2968.1</v>
      </c>
      <c r="E64" s="13">
        <f>IF('Daily PnL Log'!E269&lt;&gt;"",'Daily PnL Log'!E269,"")</f>
        <v>-953.4</v>
      </c>
      <c r="F64" s="13">
        <f>IF('Daily PnL Log'!F269&lt;&gt;"",'Daily PnL Log'!F269,"")</f>
        <v>-2769.9</v>
      </c>
      <c r="G64" s="13">
        <f>IF('Daily PnL Log'!G269&lt;&gt;"",'Daily PnL Log'!G269,"")</f>
        <v>30067.5</v>
      </c>
      <c r="H64" s="13">
        <f>IF('Daily PnL Log'!H269&lt;&gt;"",'Daily PnL Log'!H269,"")</f>
        <v>2709.3</v>
      </c>
      <c r="I64" s="13">
        <f>IF('Daily PnL Log'!I269&lt;&gt;"",'Daily PnL Log'!I269,"")</f>
        <v>0</v>
      </c>
      <c r="J64" s="13">
        <f>IF('Daily PnL Log'!J269&lt;&gt;"",'Daily PnL Log'!J269,"")</f>
        <v>51700.7</v>
      </c>
      <c r="K64" s="13">
        <f>IF('Daily PnL Log'!K269&lt;&gt;"",'Daily PnL Log'!K269,"")</f>
        <v>-272.45</v>
      </c>
      <c r="L64" s="13">
        <f>IF('Daily PnL Log'!L269&lt;&gt;"",'Daily PnL Log'!L269,"")</f>
        <v>-1253.27</v>
      </c>
      <c r="M64" s="13">
        <f>IF('Daily PnL Log'!M269&lt;&gt;"",'Daily PnL Log'!M269,"")</f>
        <v>-1525.72</v>
      </c>
      <c r="N64" s="13">
        <f>IF('Daily PnL Log'!N269&lt;&gt;"",'Daily PnL Log'!N269,"")</f>
        <v>50174.979999999996</v>
      </c>
      <c r="O64" s="13">
        <f t="shared" si="3"/>
        <v>15122.700000000004</v>
      </c>
      <c r="P64" s="13">
        <f t="shared" si="3"/>
        <v>-23811.4</v>
      </c>
      <c r="Q64" s="13">
        <f t="shared" si="3"/>
        <v>26595.8</v>
      </c>
      <c r="R64" s="13">
        <f t="shared" si="3"/>
        <v>11899.700000000008</v>
      </c>
      <c r="S64" s="13">
        <f t="shared" si="3"/>
        <v>46544</v>
      </c>
      <c r="T64" s="13">
        <f t="shared" si="3"/>
        <v>-10068.299999999999</v>
      </c>
      <c r="U64" s="13">
        <f t="shared" si="3"/>
        <v>10248.5</v>
      </c>
      <c r="V64" s="13">
        <f t="shared" si="3"/>
        <v>78900.499999999942</v>
      </c>
      <c r="W64" s="13">
        <f>IF('Daily PnL Log'!W269&lt;&gt;"",'Daily PnL Log'!W269,"")</f>
        <v>326404</v>
      </c>
      <c r="X64" s="15">
        <f>IF('Daily PnL Log'!X269&lt;&gt;"",'Daily PnL Log'!X269,"")</f>
        <v>0.1537204813666499</v>
      </c>
      <c r="Y64" s="13" t="str">
        <f>IF('Daily PnL Log'!Y269&lt;&gt;"",'Daily PnL Log'!Y269,"")</f>
        <v/>
      </c>
      <c r="Z64" s="13" t="str">
        <f>IF('Daily PnL Log'!AA269&lt;&gt;"",'Daily PnL Log'!AA269,"")</f>
        <v/>
      </c>
      <c r="AA64" s="13">
        <f>IF('Daily PnL Log'!AC269&lt;&gt;"",'Daily PnL Log'!AC269,"")</f>
        <v>298702.67</v>
      </c>
    </row>
    <row r="65" spans="1:27" x14ac:dyDescent="0.25">
      <c r="A65" s="48" t="str">
        <f t="shared" si="2"/>
        <v>Dec</v>
      </c>
      <c r="B65" s="2">
        <f>'Daily PnL Log'!B270</f>
        <v>44552</v>
      </c>
      <c r="C65" s="11">
        <f>IF('Daily PnL Log'!C270&lt;&gt;"",'Daily PnL Log'!C270,"")</f>
        <v>43061.8</v>
      </c>
      <c r="D65" s="11">
        <f>IF('Daily PnL Log'!D270&lt;&gt;"",'Daily PnL Log'!D270,"")</f>
        <v>698.4</v>
      </c>
      <c r="E65" s="11">
        <f>IF('Daily PnL Log'!E270&lt;&gt;"",'Daily PnL Log'!E270,"")</f>
        <v>-3878</v>
      </c>
      <c r="F65" s="11">
        <f>IF('Daily PnL Log'!F270&lt;&gt;"",'Daily PnL Log'!F270,"")</f>
        <v>-14383.8</v>
      </c>
      <c r="G65" s="11">
        <f>IF('Daily PnL Log'!G270&lt;&gt;"",'Daily PnL Log'!G270,"")</f>
        <v>9300.7999999999993</v>
      </c>
      <c r="H65" s="11">
        <f>IF('Daily PnL Log'!H270&lt;&gt;"",'Daily PnL Log'!H270,"")</f>
        <v>1035.5</v>
      </c>
      <c r="I65" s="11">
        <f>IF('Daily PnL Log'!I270&lt;&gt;"",'Daily PnL Log'!I270,"")</f>
        <v>0</v>
      </c>
      <c r="J65" s="11">
        <f>IF('Daily PnL Log'!J270&lt;&gt;"",'Daily PnL Log'!J270,"")</f>
        <v>35834.700000000004</v>
      </c>
      <c r="K65" s="11">
        <f>IF('Daily PnL Log'!K270&lt;&gt;"",'Daily PnL Log'!K270,"")</f>
        <v>-199.65</v>
      </c>
      <c r="L65" s="11">
        <f>IF('Daily PnL Log'!L270&lt;&gt;"",'Daily PnL Log'!L270,"")</f>
        <v>-906.33</v>
      </c>
      <c r="M65" s="11">
        <f>IF('Daily PnL Log'!M270&lt;&gt;"",'Daily PnL Log'!M270,"")</f>
        <v>-1105.98</v>
      </c>
      <c r="N65" s="11">
        <f>IF('Daily PnL Log'!N270&lt;&gt;"",'Daily PnL Log'!N270,"")</f>
        <v>34728.720000000001</v>
      </c>
      <c r="O65" s="11">
        <f t="shared" si="3"/>
        <v>58184.500000000007</v>
      </c>
      <c r="P65" s="11">
        <f t="shared" si="3"/>
        <v>-23113</v>
      </c>
      <c r="Q65" s="11">
        <f t="shared" si="3"/>
        <v>22717.8</v>
      </c>
      <c r="R65" s="11">
        <f t="shared" si="3"/>
        <v>-2484.0999999999913</v>
      </c>
      <c r="S65" s="11">
        <f t="shared" si="3"/>
        <v>55844.800000000003</v>
      </c>
      <c r="T65" s="11">
        <f t="shared" si="3"/>
        <v>-9032.7999999999993</v>
      </c>
      <c r="U65" s="11">
        <f t="shared" si="3"/>
        <v>10248.5</v>
      </c>
      <c r="V65" s="11">
        <f t="shared" si="3"/>
        <v>114735.19999999995</v>
      </c>
      <c r="W65" s="11">
        <f>IF('Daily PnL Log'!W270&lt;&gt;"",'Daily PnL Log'!W270,"")</f>
        <v>322217</v>
      </c>
      <c r="X65" s="16">
        <f>IF('Daily PnL Log'!X270&lt;&gt;"",'Daily PnL Log'!X270,"")</f>
        <v>0.10778053299484509</v>
      </c>
      <c r="Y65" s="11">
        <f>IF('Daily PnL Log'!Y270&lt;&gt;"",'Daily PnL Log'!Y270,"")</f>
        <v>-1614.75</v>
      </c>
      <c r="Z65" s="11" t="str">
        <f>IF('Daily PnL Log'!AA270&lt;&gt;"",'Daily PnL Log'!AA270,"")</f>
        <v/>
      </c>
      <c r="AA65" s="11">
        <f>IF('Daily PnL Log'!AC270&lt;&gt;"",'Daily PnL Log'!AC270,"")</f>
        <v>313132.69</v>
      </c>
    </row>
    <row r="66" spans="1:27" x14ac:dyDescent="0.25">
      <c r="A66" s="47" t="str">
        <f t="shared" si="2"/>
        <v>Dec</v>
      </c>
      <c r="B66" s="14">
        <f>'Daily PnL Log'!B271</f>
        <v>44553</v>
      </c>
      <c r="C66" s="13">
        <f>IF('Daily PnL Log'!C271&lt;&gt;"",'Daily PnL Log'!C271,"")</f>
        <v>-54009.5</v>
      </c>
      <c r="D66" s="13">
        <f>IF('Daily PnL Log'!D271&lt;&gt;"",'Daily PnL Log'!D271,"")</f>
        <v>-10301.1</v>
      </c>
      <c r="E66" s="13">
        <f>IF('Daily PnL Log'!E271&lt;&gt;"",'Daily PnL Log'!E271,"")</f>
        <v>3640.3</v>
      </c>
      <c r="F66" s="13">
        <f>IF('Daily PnL Log'!F271&lt;&gt;"",'Daily PnL Log'!F271,"")</f>
        <v>-1308.3</v>
      </c>
      <c r="G66" s="13">
        <f>IF('Daily PnL Log'!G271&lt;&gt;"",'Daily PnL Log'!G271,"")</f>
        <v>4473.7</v>
      </c>
      <c r="H66" s="13">
        <f>IF('Daily PnL Log'!H271&lt;&gt;"",'Daily PnL Log'!H271,"")</f>
        <v>-2537.3000000000002</v>
      </c>
      <c r="I66" s="13">
        <f>IF('Daily PnL Log'!I271&lt;&gt;"",'Daily PnL Log'!I271,"")</f>
        <v>0</v>
      </c>
      <c r="J66" s="13">
        <f>IF('Daily PnL Log'!J271&lt;&gt;"",'Daily PnL Log'!J271,"")</f>
        <v>-60042.200000000004</v>
      </c>
      <c r="K66" s="13">
        <f>IF('Daily PnL Log'!K271&lt;&gt;"",'Daily PnL Log'!K271,"")</f>
        <v>-492.5</v>
      </c>
      <c r="L66" s="13">
        <f>IF('Daily PnL Log'!L271&lt;&gt;"",'Daily PnL Log'!L271,"")</f>
        <v>-1574.07</v>
      </c>
      <c r="M66" s="13">
        <f>IF('Daily PnL Log'!M271&lt;&gt;"",'Daily PnL Log'!M271,"")</f>
        <v>-2066.5699999999997</v>
      </c>
      <c r="N66" s="13">
        <f>IF('Daily PnL Log'!N271&lt;&gt;"",'Daily PnL Log'!N271,"")</f>
        <v>-62108.770000000004</v>
      </c>
      <c r="O66" s="13">
        <f t="shared" si="3"/>
        <v>4175.0000000000073</v>
      </c>
      <c r="P66" s="13">
        <f t="shared" si="3"/>
        <v>-33414.1</v>
      </c>
      <c r="Q66" s="13">
        <f t="shared" si="3"/>
        <v>26358.1</v>
      </c>
      <c r="R66" s="13">
        <f t="shared" si="3"/>
        <v>-3792.3999999999915</v>
      </c>
      <c r="S66" s="13">
        <f t="shared" si="3"/>
        <v>60318.5</v>
      </c>
      <c r="T66" s="13">
        <f t="shared" si="3"/>
        <v>-11570.099999999999</v>
      </c>
      <c r="U66" s="13">
        <f t="shared" si="3"/>
        <v>10248.5</v>
      </c>
      <c r="V66" s="13">
        <f t="shared" si="3"/>
        <v>54692.999999999949</v>
      </c>
      <c r="W66" s="13">
        <f>IF('Daily PnL Log'!W271&lt;&gt;"",'Daily PnL Log'!W271,"")</f>
        <v>412420</v>
      </c>
      <c r="X66" s="15">
        <f>IF('Daily PnL Log'!X271&lt;&gt;"",'Daily PnL Log'!X271,"")</f>
        <v>-0.15059592163328647</v>
      </c>
      <c r="Y66" s="13" t="str">
        <f>IF('Daily PnL Log'!Y271&lt;&gt;"",'Daily PnL Log'!Y271,"")</f>
        <v/>
      </c>
      <c r="Z66" s="13" t="str">
        <f>IF('Daily PnL Log'!AA271&lt;&gt;"",'Daily PnL Log'!AA271,"")</f>
        <v/>
      </c>
      <c r="AA66" s="13">
        <f>IF('Daily PnL Log'!AC271&lt;&gt;"",'Daily PnL Log'!AC271,"")</f>
        <v>260312.62</v>
      </c>
    </row>
    <row r="67" spans="1:27" x14ac:dyDescent="0.25">
      <c r="A67" s="48" t="str">
        <f t="shared" si="2"/>
        <v>Dec</v>
      </c>
      <c r="B67" s="2">
        <f>'Daily PnL Log'!B272</f>
        <v>44557</v>
      </c>
      <c r="C67" s="11">
        <f>IF('Daily PnL Log'!C272&lt;&gt;"",'Daily PnL Log'!C272,"")</f>
        <v>16377.9</v>
      </c>
      <c r="D67" s="11">
        <f>IF('Daily PnL Log'!D272&lt;&gt;"",'Daily PnL Log'!D272,"")</f>
        <v>-15243.2</v>
      </c>
      <c r="E67" s="11">
        <f>IF('Daily PnL Log'!E272&lt;&gt;"",'Daily PnL Log'!E272,"")</f>
        <v>-1135.9000000000001</v>
      </c>
      <c r="F67" s="11">
        <f>IF('Daily PnL Log'!F272&lt;&gt;"",'Daily PnL Log'!F272,"")</f>
        <v>-23241</v>
      </c>
      <c r="G67" s="11">
        <f>IF('Daily PnL Log'!G272&lt;&gt;"",'Daily PnL Log'!G272,"")</f>
        <v>7628.8</v>
      </c>
      <c r="H67" s="11">
        <f>IF('Daily PnL Log'!H272&lt;&gt;"",'Daily PnL Log'!H272,"")</f>
        <v>-3746.2</v>
      </c>
      <c r="I67" s="11">
        <f>IF('Daily PnL Log'!I272&lt;&gt;"",'Daily PnL Log'!I272,"")</f>
        <v>0</v>
      </c>
      <c r="J67" s="11">
        <f>IF('Daily PnL Log'!J272&lt;&gt;"",'Daily PnL Log'!J272,"")</f>
        <v>-19359.600000000002</v>
      </c>
      <c r="K67" s="11">
        <f>IF('Daily PnL Log'!K272&lt;&gt;"",'Daily PnL Log'!K272,"")</f>
        <v>-59.55</v>
      </c>
      <c r="L67" s="11">
        <f>IF('Daily PnL Log'!L272&lt;&gt;"",'Daily PnL Log'!L272,"")</f>
        <v>-273.93</v>
      </c>
      <c r="M67" s="11">
        <f>IF('Daily PnL Log'!M272&lt;&gt;"",'Daily PnL Log'!M272,"")</f>
        <v>-333.48</v>
      </c>
      <c r="N67" s="11">
        <f>IF('Daily PnL Log'!N272&lt;&gt;"",'Daily PnL Log'!N272,"")</f>
        <v>-19693.080000000002</v>
      </c>
      <c r="O67" s="11">
        <f t="shared" ref="O67:V69" si="4">IF(C67&lt;&gt;"",O66+C67,"")</f>
        <v>20552.900000000009</v>
      </c>
      <c r="P67" s="11">
        <f t="shared" si="4"/>
        <v>-48657.3</v>
      </c>
      <c r="Q67" s="11">
        <f t="shared" si="4"/>
        <v>25222.199999999997</v>
      </c>
      <c r="R67" s="11">
        <f t="shared" si="4"/>
        <v>-27033.399999999991</v>
      </c>
      <c r="S67" s="11">
        <f t="shared" si="4"/>
        <v>67947.3</v>
      </c>
      <c r="T67" s="11">
        <f t="shared" si="4"/>
        <v>-15316.3</v>
      </c>
      <c r="U67" s="11">
        <f t="shared" si="4"/>
        <v>10248.5</v>
      </c>
      <c r="V67" s="11">
        <f t="shared" si="4"/>
        <v>35333.399999999951</v>
      </c>
      <c r="W67" s="11">
        <f>IF('Daily PnL Log'!W272&lt;&gt;"",'Daily PnL Log'!W272,"")</f>
        <v>430197</v>
      </c>
      <c r="X67" s="16">
        <f>IF('Daily PnL Log'!X272&lt;&gt;"",'Daily PnL Log'!X272,"")</f>
        <v>-4.5776888262819129E-2</v>
      </c>
      <c r="Y67" s="11" t="str">
        <f>IF('Daily PnL Log'!Y272&lt;&gt;"",'Daily PnL Log'!Y272,"")</f>
        <v/>
      </c>
      <c r="Z67" s="11" t="str">
        <f>IF('Daily PnL Log'!AA272&lt;&gt;"",'Daily PnL Log'!AA272,"")</f>
        <v/>
      </c>
      <c r="AA67" s="11">
        <f>IF('Daily PnL Log'!AC272&lt;&gt;"",'Daily PnL Log'!AC272,"")</f>
        <v>222214.39</v>
      </c>
    </row>
    <row r="68" spans="1:27" ht="15.75" thickBot="1" x14ac:dyDescent="0.3">
      <c r="A68" s="47" t="str">
        <f t="shared" si="2"/>
        <v>Dec</v>
      </c>
      <c r="B68" s="14">
        <f>'Daily PnL Log'!B273</f>
        <v>44558</v>
      </c>
      <c r="C68" s="13">
        <f>IF('Daily PnL Log'!C273&lt;&gt;"",'Daily PnL Log'!C273,"")</f>
        <v>27685.599999999999</v>
      </c>
      <c r="D68" s="13">
        <f>IF('Daily PnL Log'!D273&lt;&gt;"",'Daily PnL Log'!D273,"")</f>
        <v>-6591.9</v>
      </c>
      <c r="E68" s="13">
        <f>IF('Daily PnL Log'!E273&lt;&gt;"",'Daily PnL Log'!E273,"")</f>
        <v>496.3</v>
      </c>
      <c r="F68" s="13">
        <f>IF('Daily PnL Log'!F273&lt;&gt;"",'Daily PnL Log'!F273,"")</f>
        <v>1445.6</v>
      </c>
      <c r="G68" s="13">
        <f>IF('Daily PnL Log'!G273&lt;&gt;"",'Daily PnL Log'!G273,"")</f>
        <v>-40865.5</v>
      </c>
      <c r="H68" s="13">
        <f>IF('Daily PnL Log'!H273&lt;&gt;"",'Daily PnL Log'!H273,"")</f>
        <v>217.7</v>
      </c>
      <c r="I68" s="13">
        <f>IF('Daily PnL Log'!I273&lt;&gt;"",'Daily PnL Log'!I273,"")</f>
        <v>0</v>
      </c>
      <c r="J68" s="13">
        <f>IF('Daily PnL Log'!J273&lt;&gt;"",'Daily PnL Log'!J273,"")</f>
        <v>-17612.200000000004</v>
      </c>
      <c r="K68" s="13">
        <f>IF('Daily PnL Log'!K273&lt;&gt;"",'Daily PnL Log'!K273,"")</f>
        <v>-122.5</v>
      </c>
      <c r="L68" s="13">
        <f>IF('Daily PnL Log'!L273&lt;&gt;"",'Daily PnL Log'!L273,"")</f>
        <v>-563.5</v>
      </c>
      <c r="M68" s="13">
        <f>IF('Daily PnL Log'!M273&lt;&gt;"",'Daily PnL Log'!M273,"")</f>
        <v>-686</v>
      </c>
      <c r="N68" s="13">
        <f>IF('Daily PnL Log'!N273&lt;&gt;"",'Daily PnL Log'!N273,"")</f>
        <v>-18298.200000000004</v>
      </c>
      <c r="O68" s="13">
        <f t="shared" si="4"/>
        <v>48238.500000000007</v>
      </c>
      <c r="P68" s="13">
        <f t="shared" si="4"/>
        <v>-55249.200000000004</v>
      </c>
      <c r="Q68" s="13">
        <f t="shared" si="4"/>
        <v>25718.499999999996</v>
      </c>
      <c r="R68" s="13">
        <f t="shared" si="4"/>
        <v>-25587.799999999992</v>
      </c>
      <c r="S68" s="13">
        <f t="shared" si="4"/>
        <v>27081.800000000003</v>
      </c>
      <c r="T68" s="13">
        <f t="shared" si="4"/>
        <v>-15098.599999999999</v>
      </c>
      <c r="U68" s="13">
        <f t="shared" si="4"/>
        <v>10248.5</v>
      </c>
      <c r="V68" s="13">
        <f t="shared" si="4"/>
        <v>17721.199999999946</v>
      </c>
      <c r="W68" s="13">
        <f>IF('Daily PnL Log'!W273&lt;&gt;"",'Daily PnL Log'!W273,"")</f>
        <v>523250</v>
      </c>
      <c r="X68" s="52">
        <f>IF('Daily PnL Log'!X273&lt;&gt;"",'Daily PnL Log'!X273,"")</f>
        <v>-3.4970281892021032E-2</v>
      </c>
      <c r="Y68" s="13" t="str">
        <f>IF('Daily PnL Log'!Y273&lt;&gt;"",'Daily PnL Log'!Y273,"")</f>
        <v/>
      </c>
      <c r="Z68" s="13" t="str">
        <f>IF('Daily PnL Log'!AA273&lt;&gt;"",'Daily PnL Log'!AA273,"")</f>
        <v/>
      </c>
      <c r="AA68" s="13">
        <f>IF('Daily PnL Log'!AC273&lt;&gt;"",'Daily PnL Log'!AC273,"")</f>
        <v>223209.64</v>
      </c>
    </row>
    <row r="69" spans="1:27" x14ac:dyDescent="0.25">
      <c r="A69" s="48" t="str">
        <f t="shared" si="2"/>
        <v>Dec</v>
      </c>
      <c r="B69" s="2">
        <f>'Daily PnL Log'!B274</f>
        <v>44559</v>
      </c>
      <c r="C69" s="11">
        <f>IF('Daily PnL Log'!C274&lt;&gt;"",'Daily PnL Log'!C274,"")</f>
        <v>-8618.1</v>
      </c>
      <c r="D69" s="11">
        <f>IF('Daily PnL Log'!D274&lt;&gt;"",'Daily PnL Log'!D274,"")</f>
        <v>-158.80000000000001</v>
      </c>
      <c r="E69" s="11">
        <f>IF('Daily PnL Log'!E274&lt;&gt;"",'Daily PnL Log'!E274,"")</f>
        <v>66.099999999999994</v>
      </c>
      <c r="F69" s="11">
        <f>IF('Daily PnL Log'!F274&lt;&gt;"",'Daily PnL Log'!F274,"")</f>
        <v>3566.1</v>
      </c>
      <c r="G69" s="11">
        <f>IF('Daily PnL Log'!G274&lt;&gt;"",'Daily PnL Log'!G274,"")</f>
        <v>1398.1</v>
      </c>
      <c r="H69" s="11">
        <f>IF('Daily PnL Log'!H274&lt;&gt;"",'Daily PnL Log'!H274,"")</f>
        <v>-1528.5</v>
      </c>
      <c r="I69" s="11">
        <f>IF('Daily PnL Log'!I274&lt;&gt;"",'Daily PnL Log'!I274,"")</f>
        <v>0</v>
      </c>
      <c r="J69" s="11">
        <f>IF('Daily PnL Log'!J274&lt;&gt;"",'Daily PnL Log'!J274,"")</f>
        <v>-5275.0999999999985</v>
      </c>
      <c r="K69" s="11">
        <f>IF('Daily PnL Log'!K274&lt;&gt;"",'Daily PnL Log'!K274,"")</f>
        <v>-79.2</v>
      </c>
      <c r="L69" s="11">
        <f>IF('Daily PnL Log'!L274&lt;&gt;"",'Daily PnL Log'!L274,"")</f>
        <v>-364.32</v>
      </c>
      <c r="M69" s="11">
        <f>IF('Daily PnL Log'!M274&lt;&gt;"",'Daily PnL Log'!M274,"")</f>
        <v>-443.52</v>
      </c>
      <c r="N69" s="11">
        <f>IF('Daily PnL Log'!N274&lt;&gt;"",'Daily PnL Log'!N274,"")</f>
        <v>-5718.619999999999</v>
      </c>
      <c r="O69" s="11">
        <f t="shared" si="4"/>
        <v>39620.400000000009</v>
      </c>
      <c r="P69" s="11">
        <f t="shared" si="4"/>
        <v>-55408.000000000007</v>
      </c>
      <c r="Q69" s="11">
        <f t="shared" si="4"/>
        <v>25784.599999999995</v>
      </c>
      <c r="R69" s="11">
        <f t="shared" si="4"/>
        <v>-22021.699999999993</v>
      </c>
      <c r="S69" s="11">
        <f t="shared" si="4"/>
        <v>28479.9</v>
      </c>
      <c r="T69" s="11">
        <f t="shared" si="4"/>
        <v>-16627.099999999999</v>
      </c>
      <c r="U69" s="11">
        <f t="shared" si="4"/>
        <v>10248.5</v>
      </c>
      <c r="V69" s="11">
        <f t="shared" si="4"/>
        <v>12446.099999999948</v>
      </c>
      <c r="W69" s="11">
        <f>IF('Daily PnL Log'!W274&lt;&gt;"",'Daily PnL Log'!W274,"")</f>
        <v>520130</v>
      </c>
      <c r="X69" s="15">
        <f>IF('Daily PnL Log'!X274&lt;&gt;"",'Daily PnL Log'!X274,"")</f>
        <v>-1.0994597504470035E-2</v>
      </c>
      <c r="Y69" s="11" t="str">
        <f>IF('Daily PnL Log'!Y274&lt;&gt;"",'Daily PnL Log'!Y274,"")</f>
        <v/>
      </c>
      <c r="Z69" s="11" t="str">
        <f>IF('Daily PnL Log'!AA274&lt;&gt;"",'Daily PnL Log'!AA274,"")</f>
        <v/>
      </c>
      <c r="AA69" s="11">
        <f>IF('Daily PnL Log'!AC274&lt;&gt;"",'Daily PnL Log'!AC274,"")</f>
        <v>204335.87</v>
      </c>
    </row>
    <row r="70" spans="1:27" x14ac:dyDescent="0.25">
      <c r="A70" s="47" t="str">
        <f t="shared" si="2"/>
        <v>Dec</v>
      </c>
      <c r="B70" s="14">
        <f>'Daily PnL Log'!B275</f>
        <v>44560</v>
      </c>
      <c r="C70" s="13">
        <f>IF('Daily PnL Log'!C275&lt;&gt;"",'Daily PnL Log'!C275,"")</f>
        <v>55693.7</v>
      </c>
      <c r="D70" s="13">
        <f>IF('Daily PnL Log'!D275&lt;&gt;"",'Daily PnL Log'!D275,"")</f>
        <v>-2290</v>
      </c>
      <c r="E70" s="13">
        <f>IF('Daily PnL Log'!E275&lt;&gt;"",'Daily PnL Log'!E275,"")</f>
        <v>4810.3</v>
      </c>
      <c r="F70" s="13">
        <f>IF('Daily PnL Log'!F275&lt;&gt;"",'Daily PnL Log'!F275,"")</f>
        <v>-5187.8999999999996</v>
      </c>
      <c r="G70" s="13">
        <f>IF('Daily PnL Log'!G275&lt;&gt;"",'Daily PnL Log'!G275,"")</f>
        <v>-24307.599999999999</v>
      </c>
      <c r="H70" s="13">
        <f>IF('Daily PnL Log'!H275&lt;&gt;"",'Daily PnL Log'!H275,"")</f>
        <v>121.5</v>
      </c>
      <c r="I70" s="13">
        <f>IF('Daily PnL Log'!I275&lt;&gt;"",'Daily PnL Log'!I275,"")</f>
        <v>0</v>
      </c>
      <c r="J70" s="13">
        <f>IF('Daily PnL Log'!J275&lt;&gt;"",'Daily PnL Log'!J275,"")</f>
        <v>28840</v>
      </c>
      <c r="K70" s="13">
        <f>IF('Daily PnL Log'!K275&lt;&gt;"",'Daily PnL Log'!K275,"")</f>
        <v>-66.55</v>
      </c>
      <c r="L70" s="13">
        <f>IF('Daily PnL Log'!L275&lt;&gt;"",'Daily PnL Log'!L275,"")</f>
        <v>-306.13</v>
      </c>
      <c r="M70" s="13">
        <f>IF('Daily PnL Log'!M275&lt;&gt;"",'Daily PnL Log'!M275,"")</f>
        <v>-372.68</v>
      </c>
      <c r="N70" s="13">
        <f>IF('Daily PnL Log'!N275&lt;&gt;"",'Daily PnL Log'!N275,"")</f>
        <v>28467.32</v>
      </c>
      <c r="O70" s="13">
        <f t="shared" ref="O70:V71" si="5">IF(C70&lt;&gt;"",O69+C70,"")</f>
        <v>95314.1</v>
      </c>
      <c r="P70" s="13">
        <f t="shared" si="5"/>
        <v>-57698.000000000007</v>
      </c>
      <c r="Q70" s="13">
        <f t="shared" si="5"/>
        <v>30594.899999999994</v>
      </c>
      <c r="R70" s="13">
        <f t="shared" si="5"/>
        <v>-27209.599999999991</v>
      </c>
      <c r="S70" s="13">
        <f t="shared" si="5"/>
        <v>4172.3000000000029</v>
      </c>
      <c r="T70" s="13">
        <f t="shared" si="5"/>
        <v>-16505.599999999999</v>
      </c>
      <c r="U70" s="13">
        <f t="shared" si="5"/>
        <v>10248.5</v>
      </c>
      <c r="V70" s="13">
        <f t="shared" si="5"/>
        <v>41286.099999999948</v>
      </c>
      <c r="W70" s="13">
        <f>IF('Daily PnL Log'!W275&lt;&gt;"",'Daily PnL Log'!W275,"")</f>
        <v>674075</v>
      </c>
      <c r="X70" s="16">
        <f>IF('Daily PnL Log'!X275&lt;&gt;"",'Daily PnL Log'!X275,"")</f>
        <v>4.2231680450988393E-2</v>
      </c>
      <c r="Y70" s="13">
        <f>IF('Daily PnL Log'!Y275&lt;&gt;"",'Daily PnL Log'!Y275,"")</f>
        <v>-4227.8399999999965</v>
      </c>
      <c r="Z70" s="13" t="str">
        <f>IF('Daily PnL Log'!AA275&lt;&gt;"",'Daily PnL Log'!AA275,"")</f>
        <v/>
      </c>
      <c r="AA70" s="13">
        <f>IF('Daily PnL Log'!AC275&lt;&gt;"",'Daily PnL Log'!AC275,"")</f>
        <v>215773.19</v>
      </c>
    </row>
    <row r="71" spans="1:27" x14ac:dyDescent="0.25">
      <c r="A71" s="48" t="str">
        <f t="shared" si="2"/>
        <v>Dec</v>
      </c>
      <c r="B71" s="2">
        <f>'Daily PnL Log'!B276</f>
        <v>44561</v>
      </c>
      <c r="C71" s="11">
        <f>IF('Daily PnL Log'!C276&lt;&gt;"",'Daily PnL Log'!C276,"")</f>
        <v>-4606.2</v>
      </c>
      <c r="D71" s="11">
        <f>IF('Daily PnL Log'!D276&lt;&gt;"",'Daily PnL Log'!D276,"")</f>
        <v>1253</v>
      </c>
      <c r="E71" s="11">
        <f>IF('Daily PnL Log'!E276&lt;&gt;"",'Daily PnL Log'!E276,"")</f>
        <v>7041.9</v>
      </c>
      <c r="F71" s="11">
        <f>IF('Daily PnL Log'!F276&lt;&gt;"",'Daily PnL Log'!F276,"")</f>
        <v>12897.8</v>
      </c>
      <c r="G71" s="11">
        <f>IF('Daily PnL Log'!G276&lt;&gt;"",'Daily PnL Log'!G276,"")</f>
        <v>-3775.3</v>
      </c>
      <c r="H71" s="11">
        <f>IF('Daily PnL Log'!H276&lt;&gt;"",'Daily PnL Log'!H276,"")</f>
        <v>-110.1</v>
      </c>
      <c r="I71" s="11">
        <f>IF('Daily PnL Log'!I276&lt;&gt;"",'Daily PnL Log'!I276,"")</f>
        <v>0</v>
      </c>
      <c r="J71" s="11">
        <f>IF('Daily PnL Log'!J276&lt;&gt;"",'Daily PnL Log'!J276,"")</f>
        <v>12701.1</v>
      </c>
      <c r="K71" s="11">
        <f>IF('Daily PnL Log'!K276&lt;&gt;"",'Daily PnL Log'!K276,"")</f>
        <v>-40</v>
      </c>
      <c r="L71" s="11">
        <f>IF('Daily PnL Log'!L276&lt;&gt;"",'Daily PnL Log'!L276,"")</f>
        <v>-184</v>
      </c>
      <c r="M71" s="11">
        <f>IF('Daily PnL Log'!M276&lt;&gt;"",'Daily PnL Log'!M276,"")</f>
        <v>-224</v>
      </c>
      <c r="N71" s="11">
        <f>IF('Daily PnL Log'!N276&lt;&gt;"",'Daily PnL Log'!N276,"")</f>
        <v>12477.1</v>
      </c>
      <c r="O71" s="11">
        <f t="shared" si="5"/>
        <v>90707.900000000009</v>
      </c>
      <c r="P71" s="11">
        <f t="shared" si="5"/>
        <v>-56445.000000000007</v>
      </c>
      <c r="Q71" s="11">
        <f t="shared" si="5"/>
        <v>37636.799999999996</v>
      </c>
      <c r="R71" s="11">
        <f t="shared" si="5"/>
        <v>-14311.799999999992</v>
      </c>
      <c r="S71" s="11">
        <f t="shared" si="5"/>
        <v>397.00000000000273</v>
      </c>
      <c r="T71" s="11">
        <f t="shared" si="5"/>
        <v>-16615.699999999997</v>
      </c>
      <c r="U71" s="11">
        <f t="shared" si="5"/>
        <v>10248.5</v>
      </c>
      <c r="V71" s="11">
        <f t="shared" si="5"/>
        <v>53987.199999999946</v>
      </c>
      <c r="W71" s="11">
        <f>IF('Daily PnL Log'!W276&lt;&gt;"",'Daily PnL Log'!W276,"")</f>
        <v>724489</v>
      </c>
      <c r="X71" s="15">
        <f>IF('Daily PnL Log'!X276&lt;&gt;"",'Daily PnL Log'!X276,"")</f>
        <v>1.7221931595924854E-2</v>
      </c>
      <c r="Y71" s="11">
        <f>IF('Daily PnL Log'!Y276&lt;&gt;"",'Daily PnL Log'!Y276,"")</f>
        <v>-7.8</v>
      </c>
      <c r="Z71" s="11" t="str">
        <f>IF('Daily PnL Log'!AA276&lt;&gt;"",'Daily PnL Log'!AA276,"")</f>
        <v/>
      </c>
      <c r="AA71" s="11">
        <f>IF('Daily PnL Log'!AC276&lt;&gt;"",'Daily PnL Log'!AC276,"")</f>
        <v>252036.44</v>
      </c>
    </row>
    <row r="78" spans="1:27" x14ac:dyDescent="0.25">
      <c r="B78" s="25"/>
    </row>
    <row r="79" spans="1:27" x14ac:dyDescent="0.25">
      <c r="B79" s="25"/>
    </row>
    <row r="81" spans="2:6" x14ac:dyDescent="0.25">
      <c r="B81" s="25"/>
    </row>
    <row r="82" spans="2:6" x14ac:dyDescent="0.25">
      <c r="B82" s="25"/>
      <c r="F82" s="20" t="s">
        <v>35</v>
      </c>
    </row>
    <row r="83" spans="2:6" x14ac:dyDescent="0.25">
      <c r="B83" s="25"/>
    </row>
    <row r="84" spans="2:6" x14ac:dyDescent="0.25">
      <c r="B84" s="25"/>
    </row>
  </sheetData>
  <mergeCells count="1">
    <mergeCell ref="A2:B6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3"/>
  <dimension ref="A2:AA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9.7109375" style="20" customWidth="1"/>
    <col min="10" max="10" width="10" style="20" bestFit="1" customWidth="1"/>
    <col min="11" max="11" width="12.7109375" style="20" bestFit="1" customWidth="1"/>
    <col min="12" max="12" width="11.42578125" style="20" bestFit="1" customWidth="1"/>
    <col min="13" max="14" width="10" style="20" bestFit="1" customWidth="1"/>
    <col min="15" max="15" width="10.7109375" style="20" bestFit="1" customWidth="1"/>
    <col min="16" max="17" width="10" style="20" bestFit="1" customWidth="1"/>
    <col min="18" max="18" width="10" style="20" customWidth="1"/>
    <col min="19" max="19" width="11.42578125" style="20" bestFit="1" customWidth="1"/>
    <col min="20" max="21" width="9.140625" style="20"/>
    <col min="22" max="22" width="10.42578125" style="20" customWidth="1"/>
    <col min="23" max="23" width="10.85546875" style="20" bestFit="1" customWidth="1"/>
    <col min="24" max="24" width="7.85546875" style="20" bestFit="1" customWidth="1"/>
    <col min="25" max="25" width="9.28515625" style="20" bestFit="1" customWidth="1"/>
    <col min="26" max="26" width="12.4257812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295213.94</v>
      </c>
    </row>
    <row r="8" spans="1:2" ht="18.75" x14ac:dyDescent="0.3">
      <c r="A8" s="55" t="s">
        <v>6</v>
      </c>
      <c r="B8" s="56">
        <f>K48</f>
        <v>-3227.7999999999997</v>
      </c>
    </row>
    <row r="9" spans="1:2" ht="18.75" x14ac:dyDescent="0.3">
      <c r="A9" s="55" t="s">
        <v>30</v>
      </c>
      <c r="B9" s="56">
        <f>L48</f>
        <v>-13548.600000000004</v>
      </c>
    </row>
    <row r="10" spans="1:2" ht="18.75" x14ac:dyDescent="0.3">
      <c r="A10" s="55" t="s">
        <v>11</v>
      </c>
      <c r="B10" s="56">
        <f>Y48</f>
        <v>-18574.89</v>
      </c>
    </row>
    <row r="11" spans="1:2" ht="18.75" x14ac:dyDescent="0.3">
      <c r="A11" s="57" t="s">
        <v>18</v>
      </c>
      <c r="B11" s="54">
        <f>B7+(B8+B9+B10)</f>
        <v>259862.65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567893.76190476189</v>
      </c>
    </row>
    <row r="15" spans="1:2" ht="18.75" x14ac:dyDescent="0.3">
      <c r="A15" s="60" t="s">
        <v>15</v>
      </c>
      <c r="B15" s="63">
        <f>B11/B14</f>
        <v>0.45759025267049863</v>
      </c>
    </row>
    <row r="16" spans="1:2" ht="18.75" x14ac:dyDescent="0.3">
      <c r="A16" s="60" t="s">
        <v>17</v>
      </c>
      <c r="B16" s="63">
        <f>X48</f>
        <v>8.2186782204565795E-2</v>
      </c>
    </row>
    <row r="17" spans="1:2" ht="18.75" x14ac:dyDescent="0.3">
      <c r="A17" s="60" t="s">
        <v>31</v>
      </c>
      <c r="B17" s="64">
        <f>B15/B16</f>
        <v>5.5676866814366859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112937.79999999999</v>
      </c>
      <c r="D48" s="41">
        <f t="shared" si="0"/>
        <v>53819.8</v>
      </c>
      <c r="E48" s="41">
        <f t="shared" si="0"/>
        <v>-54132.100000000006</v>
      </c>
      <c r="F48" s="41">
        <f t="shared" si="0"/>
        <v>20609.300000000003</v>
      </c>
      <c r="G48" s="41">
        <f t="shared" si="0"/>
        <v>36500.100000000006</v>
      </c>
      <c r="H48" s="41">
        <f t="shared" si="0"/>
        <v>29337.700000000004</v>
      </c>
      <c r="I48" s="41">
        <f t="shared" si="0"/>
        <v>96141.34</v>
      </c>
      <c r="J48" s="41">
        <f t="shared" si="0"/>
        <v>295213.94</v>
      </c>
      <c r="K48" s="41">
        <f t="shared" si="0"/>
        <v>-3227.7999999999997</v>
      </c>
      <c r="L48" s="41">
        <f t="shared" si="0"/>
        <v>-13548.600000000004</v>
      </c>
      <c r="M48" s="41">
        <f t="shared" si="0"/>
        <v>-16776.400000000001</v>
      </c>
      <c r="N48" s="41">
        <f t="shared" si="0"/>
        <v>278437.53999999998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567893.76190476189</v>
      </c>
      <c r="X48" s="44">
        <f>_xlfn.STDEV.P(X50:X70)</f>
        <v>8.2186782204565795E-2</v>
      </c>
      <c r="Y48" s="41">
        <f>SUM(Y50:Y70)</f>
        <v>-18574.89</v>
      </c>
      <c r="Z48" s="41">
        <f>SUM(Z50:Z70)</f>
        <v>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Nov</v>
      </c>
      <c r="B50" s="14">
        <f>'Daily PnL Log'!B234</f>
        <v>44501</v>
      </c>
      <c r="C50" s="13">
        <f>IF('Daily PnL Log'!C234&lt;&gt;"",'Daily PnL Log'!C234,"")</f>
        <v>14710.3</v>
      </c>
      <c r="D50" s="13">
        <f>IF('Daily PnL Log'!D234&lt;&gt;"",'Daily PnL Log'!D234,"")</f>
        <v>-1237.4000000000001</v>
      </c>
      <c r="E50" s="13">
        <f>IF('Daily PnL Log'!E234&lt;&gt;"",'Daily PnL Log'!E234,"")</f>
        <v>2035.1</v>
      </c>
      <c r="F50" s="13">
        <f>IF('Daily PnL Log'!F234&lt;&gt;"",'Daily PnL Log'!F234,"")</f>
        <v>-2829.4</v>
      </c>
      <c r="G50" s="13">
        <f>IF('Daily PnL Log'!G234&lt;&gt;"",'Daily PnL Log'!G234,"")</f>
        <v>-35603.199999999997</v>
      </c>
      <c r="H50" s="13">
        <f>IF('Daily PnL Log'!H234&lt;&gt;"",'Daily PnL Log'!H234,"")</f>
        <v>-3047.8</v>
      </c>
      <c r="I50" s="13">
        <f>IF('Daily PnL Log'!I234&lt;&gt;"",'Daily PnL Log'!I234,"")</f>
        <v>-13781.31</v>
      </c>
      <c r="J50" s="13">
        <f>IF('Daily PnL Log'!J234&lt;&gt;"",'Daily PnL Log'!J234,"")</f>
        <v>-39753.71</v>
      </c>
      <c r="K50" s="13">
        <f>IF('Daily PnL Log'!K234&lt;&gt;"",'Daily PnL Log'!K234,"")</f>
        <v>-68.3</v>
      </c>
      <c r="L50" s="13">
        <f>IF('Daily PnL Log'!L234&lt;&gt;"",'Daily PnL Log'!L234,"")</f>
        <v>-314.18</v>
      </c>
      <c r="M50" s="13">
        <f>IF('Daily PnL Log'!M234&lt;&gt;"",'Daily PnL Log'!M234,"")</f>
        <v>-382.48</v>
      </c>
      <c r="N50" s="13">
        <f>IF('Daily PnL Log'!N234&lt;&gt;"",'Daily PnL Log'!N234,"")</f>
        <v>-40136.19</v>
      </c>
      <c r="O50" s="13">
        <f t="shared" ref="O50:U50" si="1">C50</f>
        <v>14710.3</v>
      </c>
      <c r="P50" s="13">
        <f t="shared" si="1"/>
        <v>-1237.4000000000001</v>
      </c>
      <c r="Q50" s="13">
        <f t="shared" si="1"/>
        <v>2035.1</v>
      </c>
      <c r="R50" s="13">
        <f t="shared" si="1"/>
        <v>-2829.4</v>
      </c>
      <c r="S50" s="13">
        <f t="shared" si="1"/>
        <v>-35603.199999999997</v>
      </c>
      <c r="T50" s="13">
        <f t="shared" si="1"/>
        <v>-3047.8</v>
      </c>
      <c r="U50" s="13">
        <f t="shared" si="1"/>
        <v>-13781.31</v>
      </c>
      <c r="V50" s="13">
        <f>SUM(O50:T50)</f>
        <v>-25972.399999999998</v>
      </c>
      <c r="W50" s="13">
        <f>IF('Daily PnL Log'!W234&lt;&gt;"",'Daily PnL Log'!W234,"")</f>
        <v>557501</v>
      </c>
      <c r="X50" s="15">
        <f>IF('Daily PnL Log'!X234&lt;&gt;"",'Daily PnL Log'!X234,"")</f>
        <v>-7.1993036783790529E-2</v>
      </c>
      <c r="Y50" s="13">
        <f>IF('Daily PnL Log'!Y234&lt;&gt;"",'Daily PnL Log'!Y234,"")</f>
        <v>-648.65</v>
      </c>
      <c r="Z50" s="13" t="str">
        <f>IF('Daily PnL Log'!AA234&lt;&gt;"",'Daily PnL Log'!AA234,"")</f>
        <v/>
      </c>
      <c r="AA50" s="13">
        <f>IF('Daily PnL Log'!AC234&lt;&gt;"",'Daily PnL Log'!AC234,"")</f>
        <v>27976.23</v>
      </c>
    </row>
    <row r="51" spans="1:27" x14ac:dyDescent="0.25">
      <c r="A51" s="48" t="str">
        <f t="shared" ref="A51:A70" si="2">TEXT(B51,"mmm")</f>
        <v>Nov</v>
      </c>
      <c r="B51" s="2">
        <f>'Daily PnL Log'!B235</f>
        <v>44502</v>
      </c>
      <c r="C51" s="11">
        <f>IF('Daily PnL Log'!C235&lt;&gt;"",'Daily PnL Log'!C235,"")</f>
        <v>14092.6</v>
      </c>
      <c r="D51" s="11">
        <f>IF('Daily PnL Log'!D235&lt;&gt;"",'Daily PnL Log'!D235,"")</f>
        <v>1525.4</v>
      </c>
      <c r="E51" s="11">
        <f>IF('Daily PnL Log'!E235&lt;&gt;"",'Daily PnL Log'!E235,"")</f>
        <v>7221.6</v>
      </c>
      <c r="F51" s="11">
        <f>IF('Daily PnL Log'!F235&lt;&gt;"",'Daily PnL Log'!F235,"")</f>
        <v>9245.1</v>
      </c>
      <c r="G51" s="11">
        <f>IF('Daily PnL Log'!G235&lt;&gt;"",'Daily PnL Log'!G235,"")</f>
        <v>23135.599999999999</v>
      </c>
      <c r="H51" s="11">
        <f>IF('Daily PnL Log'!H235&lt;&gt;"",'Daily PnL Log'!H235,"")</f>
        <v>2814.1</v>
      </c>
      <c r="I51" s="11">
        <f>IF('Daily PnL Log'!I235&lt;&gt;"",'Daily PnL Log'!I235,"")</f>
        <v>20468.259999999998</v>
      </c>
      <c r="J51" s="11">
        <f>IF('Daily PnL Log'!J235&lt;&gt;"",'Daily PnL Log'!J235,"")</f>
        <v>78502.659999999989</v>
      </c>
      <c r="K51" s="11">
        <f>IF('Daily PnL Log'!K235&lt;&gt;"",'Daily PnL Log'!K235,"")</f>
        <v>-61.85</v>
      </c>
      <c r="L51" s="11">
        <f>IF('Daily PnL Log'!L235&lt;&gt;"",'Daily PnL Log'!L235,"")</f>
        <v>-284.51</v>
      </c>
      <c r="M51" s="11">
        <f>IF('Daily PnL Log'!M235&lt;&gt;"",'Daily PnL Log'!M235,"")</f>
        <v>-346.36</v>
      </c>
      <c r="N51" s="11">
        <f>IF('Daily PnL Log'!N235&lt;&gt;"",'Daily PnL Log'!N235,"")</f>
        <v>78156.299999999988</v>
      </c>
      <c r="O51" s="11">
        <f t="shared" ref="O51:V66" si="3">IF(C51&lt;&gt;"",O50+C51,"")</f>
        <v>28802.9</v>
      </c>
      <c r="P51" s="11">
        <f t="shared" si="3"/>
        <v>288</v>
      </c>
      <c r="Q51" s="11">
        <f t="shared" si="3"/>
        <v>9256.7000000000007</v>
      </c>
      <c r="R51" s="11">
        <f t="shared" si="3"/>
        <v>6415.7000000000007</v>
      </c>
      <c r="S51" s="11">
        <f t="shared" si="3"/>
        <v>-12467.599999999999</v>
      </c>
      <c r="T51" s="11">
        <f t="shared" si="3"/>
        <v>-233.70000000000027</v>
      </c>
      <c r="U51" s="11">
        <f t="shared" si="3"/>
        <v>6686.9499999999989</v>
      </c>
      <c r="V51" s="11">
        <f t="shared" si="3"/>
        <v>52530.259999999995</v>
      </c>
      <c r="W51" s="11">
        <f>IF('Daily PnL Log'!W235&lt;&gt;"",'Daily PnL Log'!W235,"")</f>
        <v>604278</v>
      </c>
      <c r="X51" s="16">
        <f>IF('Daily PnL Log'!X235&lt;&gt;"",'Daily PnL Log'!X235,"")</f>
        <v>0.12933831779412786</v>
      </c>
      <c r="Y51" s="11">
        <f>IF('Daily PnL Log'!Y235&lt;&gt;"",'Daily PnL Log'!Y235,"")</f>
        <v>-1506.23</v>
      </c>
      <c r="Z51" s="11" t="str">
        <f>IF('Daily PnL Log'!AA235&lt;&gt;"",'Daily PnL Log'!AA235,"")</f>
        <v/>
      </c>
      <c r="AA51" s="11">
        <f>IF('Daily PnL Log'!AC235&lt;&gt;"",'Daily PnL Log'!AC235,"")</f>
        <v>98423.12</v>
      </c>
    </row>
    <row r="52" spans="1:27" x14ac:dyDescent="0.25">
      <c r="A52" s="47" t="str">
        <f t="shared" si="2"/>
        <v>Nov</v>
      </c>
      <c r="B52" s="14">
        <f>'Daily PnL Log'!B236</f>
        <v>44503</v>
      </c>
      <c r="C52" s="13">
        <f>IF('Daily PnL Log'!C236&lt;&gt;"",'Daily PnL Log'!C236,"")</f>
        <v>-12942.2</v>
      </c>
      <c r="D52" s="13">
        <f>IF('Daily PnL Log'!D236&lt;&gt;"",'Daily PnL Log'!D236,"")</f>
        <v>-9896.7999999999993</v>
      </c>
      <c r="E52" s="13">
        <f>IF('Daily PnL Log'!E236&lt;&gt;"",'Daily PnL Log'!E236,"")</f>
        <v>6686.1</v>
      </c>
      <c r="F52" s="13">
        <f>IF('Daily PnL Log'!F236&lt;&gt;"",'Daily PnL Log'!F236,"")</f>
        <v>9945.2999999999993</v>
      </c>
      <c r="G52" s="13">
        <f>IF('Daily PnL Log'!G236&lt;&gt;"",'Daily PnL Log'!G236,"")</f>
        <v>-13924.6</v>
      </c>
      <c r="H52" s="13">
        <f>IF('Daily PnL Log'!H236&lt;&gt;"",'Daily PnL Log'!H236,"")</f>
        <v>-579</v>
      </c>
      <c r="I52" s="13">
        <f>IF('Daily PnL Log'!I236&lt;&gt;"",'Daily PnL Log'!I236,"")</f>
        <v>-1092.6300000000001</v>
      </c>
      <c r="J52" s="13">
        <f>IF('Daily PnL Log'!J236&lt;&gt;"",'Daily PnL Log'!J236,"")</f>
        <v>-21803.83</v>
      </c>
      <c r="K52" s="13">
        <f>IF('Daily PnL Log'!K236&lt;&gt;"",'Daily PnL Log'!K236,"")</f>
        <v>-83.85</v>
      </c>
      <c r="L52" s="13">
        <f>IF('Daily PnL Log'!L236&lt;&gt;"",'Daily PnL Log'!L236,"")</f>
        <v>-381.01</v>
      </c>
      <c r="M52" s="13">
        <f>IF('Daily PnL Log'!M236&lt;&gt;"",'Daily PnL Log'!M236,"")</f>
        <v>-464.86</v>
      </c>
      <c r="N52" s="13">
        <f>IF('Daily PnL Log'!N236&lt;&gt;"",'Daily PnL Log'!N236,"")</f>
        <v>-22268.690000000002</v>
      </c>
      <c r="O52" s="13">
        <f t="shared" si="3"/>
        <v>15860.7</v>
      </c>
      <c r="P52" s="13">
        <f t="shared" si="3"/>
        <v>-9608.7999999999993</v>
      </c>
      <c r="Q52" s="13">
        <f t="shared" si="3"/>
        <v>15942.800000000001</v>
      </c>
      <c r="R52" s="13">
        <f t="shared" si="3"/>
        <v>16361</v>
      </c>
      <c r="S52" s="13">
        <f t="shared" si="3"/>
        <v>-26392.199999999997</v>
      </c>
      <c r="T52" s="13">
        <f t="shared" si="3"/>
        <v>-812.70000000000027</v>
      </c>
      <c r="U52" s="13">
        <f t="shared" si="3"/>
        <v>5594.3199999999988</v>
      </c>
      <c r="V52" s="13">
        <f t="shared" si="3"/>
        <v>30726.429999999993</v>
      </c>
      <c r="W52" s="13">
        <f>IF('Daily PnL Log'!W236&lt;&gt;"",'Daily PnL Log'!W236,"")</f>
        <v>661274</v>
      </c>
      <c r="X52" s="15">
        <f>IF('Daily PnL Log'!X236&lt;&gt;"",'Daily PnL Log'!X236,"")</f>
        <v>-3.3675435598556729E-2</v>
      </c>
      <c r="Y52" s="13" t="str">
        <f>IF('Daily PnL Log'!Y236&lt;&gt;"",'Daily PnL Log'!Y236,"")</f>
        <v/>
      </c>
      <c r="Z52" s="13" t="str">
        <f>IF('Daily PnL Log'!AA236&lt;&gt;"",'Daily PnL Log'!AA236,"")</f>
        <v/>
      </c>
      <c r="AA52" s="13">
        <f>IF('Daily PnL Log'!AC236&lt;&gt;"",'Daily PnL Log'!AC236,"")</f>
        <v>68956.509999999995</v>
      </c>
    </row>
    <row r="53" spans="1:27" x14ac:dyDescent="0.25">
      <c r="A53" s="48" t="str">
        <f t="shared" si="2"/>
        <v>Nov</v>
      </c>
      <c r="B53" s="2">
        <f>'Daily PnL Log'!B237</f>
        <v>44504</v>
      </c>
      <c r="C53" s="11">
        <f>IF('Daily PnL Log'!C237&lt;&gt;"",'Daily PnL Log'!C237,"")</f>
        <v>-7071.9</v>
      </c>
      <c r="D53" s="11">
        <f>IF('Daily PnL Log'!D237&lt;&gt;"",'Daily PnL Log'!D237,"")</f>
        <v>2412.1999999999998</v>
      </c>
      <c r="E53" s="11">
        <f>IF('Daily PnL Log'!E237&lt;&gt;"",'Daily PnL Log'!E237,"")</f>
        <v>1983.6</v>
      </c>
      <c r="F53" s="11">
        <f>IF('Daily PnL Log'!F237&lt;&gt;"",'Daily PnL Log'!F237,"")</f>
        <v>-14493.1</v>
      </c>
      <c r="G53" s="11">
        <f>IF('Daily PnL Log'!G237&lt;&gt;"",'Daily PnL Log'!G237,"")</f>
        <v>19721.599999999999</v>
      </c>
      <c r="H53" s="11">
        <f>IF('Daily PnL Log'!H237&lt;&gt;"",'Daily PnL Log'!H237,"")</f>
        <v>1394.8</v>
      </c>
      <c r="I53" s="11">
        <f>IF('Daily PnL Log'!I237&lt;&gt;"",'Daily PnL Log'!I237,"")</f>
        <v>35177.300000000003</v>
      </c>
      <c r="J53" s="11">
        <f>IF('Daily PnL Log'!J237&lt;&gt;"",'Daily PnL Log'!J237,"")</f>
        <v>39124.5</v>
      </c>
      <c r="K53" s="11">
        <f>IF('Daily PnL Log'!K237&lt;&gt;"",'Daily PnL Log'!K237,"")</f>
        <v>-95.5</v>
      </c>
      <c r="L53" s="11">
        <f>IF('Daily PnL Log'!L237&lt;&gt;"",'Daily PnL Log'!L237,"")</f>
        <v>-439.3</v>
      </c>
      <c r="M53" s="11">
        <f>IF('Daily PnL Log'!M237&lt;&gt;"",'Daily PnL Log'!M237,"")</f>
        <v>-534.79999999999995</v>
      </c>
      <c r="N53" s="11">
        <f>IF('Daily PnL Log'!N237&lt;&gt;"",'Daily PnL Log'!N237,"")</f>
        <v>38589.699999999997</v>
      </c>
      <c r="O53" s="11">
        <f t="shared" si="3"/>
        <v>8788.8000000000011</v>
      </c>
      <c r="P53" s="11">
        <f t="shared" si="3"/>
        <v>-7196.5999999999995</v>
      </c>
      <c r="Q53" s="11">
        <f t="shared" si="3"/>
        <v>17926.400000000001</v>
      </c>
      <c r="R53" s="11">
        <f t="shared" si="3"/>
        <v>1867.8999999999996</v>
      </c>
      <c r="S53" s="11">
        <f t="shared" si="3"/>
        <v>-6670.5999999999985</v>
      </c>
      <c r="T53" s="11">
        <f t="shared" si="3"/>
        <v>582.09999999999968</v>
      </c>
      <c r="U53" s="11">
        <f t="shared" si="3"/>
        <v>40771.620000000003</v>
      </c>
      <c r="V53" s="11">
        <f t="shared" si="3"/>
        <v>69850.929999999993</v>
      </c>
      <c r="W53" s="11">
        <f>IF('Daily PnL Log'!W237&lt;&gt;"",'Daily PnL Log'!W237,"")</f>
        <v>604343</v>
      </c>
      <c r="X53" s="16">
        <f>IF('Daily PnL Log'!X237&lt;&gt;"",'Daily PnL Log'!X237,"")</f>
        <v>6.3853970344655259E-2</v>
      </c>
      <c r="Y53" s="11" t="str">
        <f>IF('Daily PnL Log'!Y237&lt;&gt;"",'Daily PnL Log'!Y237,"")</f>
        <v/>
      </c>
      <c r="Z53" s="11" t="str">
        <f>IF('Daily PnL Log'!AA237&lt;&gt;"",'Daily PnL Log'!AA237,"")</f>
        <v/>
      </c>
      <c r="AA53" s="11">
        <f>IF('Daily PnL Log'!AC237&lt;&gt;"",'Daily PnL Log'!AC237,"")</f>
        <v>91187.71</v>
      </c>
    </row>
    <row r="54" spans="1:27" x14ac:dyDescent="0.25">
      <c r="A54" s="47" t="str">
        <f t="shared" si="2"/>
        <v>Nov</v>
      </c>
      <c r="B54" s="14">
        <f>'Daily PnL Log'!B238</f>
        <v>44505</v>
      </c>
      <c r="C54" s="13">
        <f>IF('Daily PnL Log'!C238&lt;&gt;"",'Daily PnL Log'!C238,"")</f>
        <v>2220.6</v>
      </c>
      <c r="D54" s="13">
        <f>IF('Daily PnL Log'!D238&lt;&gt;"",'Daily PnL Log'!D238,"")</f>
        <v>2515.5</v>
      </c>
      <c r="E54" s="13">
        <f>IF('Daily PnL Log'!E238&lt;&gt;"",'Daily PnL Log'!E238,"")</f>
        <v>-1800.4</v>
      </c>
      <c r="F54" s="13">
        <f>IF('Daily PnL Log'!F238&lt;&gt;"",'Daily PnL Log'!F238,"")</f>
        <v>2673.7</v>
      </c>
      <c r="G54" s="13">
        <f>IF('Daily PnL Log'!G238&lt;&gt;"",'Daily PnL Log'!G238,"")</f>
        <v>8667.7999999999993</v>
      </c>
      <c r="H54" s="13">
        <f>IF('Daily PnL Log'!H238&lt;&gt;"",'Daily PnL Log'!H238,"")</f>
        <v>460</v>
      </c>
      <c r="I54" s="13">
        <f>IF('Daily PnL Log'!I238&lt;&gt;"",'Daily PnL Log'!I238,"")</f>
        <v>-16979.2</v>
      </c>
      <c r="J54" s="13">
        <f>IF('Daily PnL Log'!J238&lt;&gt;"",'Daily PnL Log'!J238,"")</f>
        <v>-2242.0000000000018</v>
      </c>
      <c r="K54" s="13">
        <f>IF('Daily PnL Log'!K238&lt;&gt;"",'Daily PnL Log'!K238,"")</f>
        <v>-71.599999999999994</v>
      </c>
      <c r="L54" s="13">
        <f>IF('Daily PnL Log'!L238&lt;&gt;"",'Daily PnL Log'!L238,"")</f>
        <v>-329.36</v>
      </c>
      <c r="M54" s="13">
        <f>IF('Daily PnL Log'!M238&lt;&gt;"",'Daily PnL Log'!M238,"")</f>
        <v>-400.96000000000004</v>
      </c>
      <c r="N54" s="13">
        <f>IF('Daily PnL Log'!N238&lt;&gt;"",'Daily PnL Log'!N238,"")</f>
        <v>-2642.9600000000019</v>
      </c>
      <c r="O54" s="13">
        <f t="shared" si="3"/>
        <v>11009.400000000001</v>
      </c>
      <c r="P54" s="13">
        <f t="shared" si="3"/>
        <v>-4681.0999999999995</v>
      </c>
      <c r="Q54" s="13">
        <f t="shared" si="3"/>
        <v>16126.000000000002</v>
      </c>
      <c r="R54" s="13">
        <f t="shared" si="3"/>
        <v>4541.5999999999995</v>
      </c>
      <c r="S54" s="13">
        <f t="shared" si="3"/>
        <v>1997.2000000000007</v>
      </c>
      <c r="T54" s="13">
        <f t="shared" si="3"/>
        <v>1042.0999999999997</v>
      </c>
      <c r="U54" s="13">
        <f t="shared" si="3"/>
        <v>23792.420000000002</v>
      </c>
      <c r="V54" s="13">
        <f t="shared" si="3"/>
        <v>67608.929999999993</v>
      </c>
      <c r="W54" s="13">
        <f>IF('Daily PnL Log'!W238&lt;&gt;"",'Daily PnL Log'!W238,"")</f>
        <v>616685</v>
      </c>
      <c r="X54" s="15">
        <f>IF('Daily PnL Log'!X238&lt;&gt;"",'Daily PnL Log'!X238,"")</f>
        <v>-4.2857536667828822E-3</v>
      </c>
      <c r="Y54" s="13" t="str">
        <f>IF('Daily PnL Log'!Y238&lt;&gt;"",'Daily PnL Log'!Y238,"")</f>
        <v/>
      </c>
      <c r="Z54" s="13" t="str">
        <f>IF('Daily PnL Log'!AA238&lt;&gt;"",'Daily PnL Log'!AA238,"")</f>
        <v/>
      </c>
      <c r="AA54" s="13">
        <f>IF('Daily PnL Log'!AC238&lt;&gt;"",'Daily PnL Log'!AC238,"")</f>
        <v>76208.75</v>
      </c>
    </row>
    <row r="55" spans="1:27" x14ac:dyDescent="0.25">
      <c r="A55" s="48" t="str">
        <f t="shared" si="2"/>
        <v>Nov</v>
      </c>
      <c r="B55" s="2">
        <f>'Daily PnL Log'!B239</f>
        <v>44508</v>
      </c>
      <c r="C55" s="11">
        <f>IF('Daily PnL Log'!C239&lt;&gt;"",'Daily PnL Log'!C239,"")</f>
        <v>21478.3</v>
      </c>
      <c r="D55" s="11">
        <f>IF('Daily PnL Log'!D239&lt;&gt;"",'Daily PnL Log'!D239,"")</f>
        <v>8188.4</v>
      </c>
      <c r="E55" s="11">
        <f>IF('Daily PnL Log'!E239&lt;&gt;"",'Daily PnL Log'!E239,"")</f>
        <v>7059.5</v>
      </c>
      <c r="F55" s="11">
        <f>IF('Daily PnL Log'!F239&lt;&gt;"",'Daily PnL Log'!F239,"")</f>
        <v>-2818.3</v>
      </c>
      <c r="G55" s="11">
        <f>IF('Daily PnL Log'!G239&lt;&gt;"",'Daily PnL Log'!G239,"")</f>
        <v>13711.9</v>
      </c>
      <c r="H55" s="11">
        <f>IF('Daily PnL Log'!H239&lt;&gt;"",'Daily PnL Log'!H239,"")</f>
        <v>3811.5</v>
      </c>
      <c r="I55" s="11">
        <f>IF('Daily PnL Log'!I239&lt;&gt;"",'Daily PnL Log'!I239,"")</f>
        <v>-6011.39</v>
      </c>
      <c r="J55" s="11">
        <f>IF('Daily PnL Log'!J239&lt;&gt;"",'Daily PnL Log'!J239,"")</f>
        <v>45419.909999999996</v>
      </c>
      <c r="K55" s="11">
        <f>IF('Daily PnL Log'!K239&lt;&gt;"",'Daily PnL Log'!K239,"")</f>
        <v>-201.5</v>
      </c>
      <c r="L55" s="11">
        <f>IF('Daily PnL Log'!L239&lt;&gt;"",'Daily PnL Log'!L239,"")</f>
        <v>-926.9</v>
      </c>
      <c r="M55" s="11">
        <f>IF('Daily PnL Log'!M239&lt;&gt;"",'Daily PnL Log'!M239,"")</f>
        <v>-1128.4000000000001</v>
      </c>
      <c r="N55" s="11">
        <f>IF('Daily PnL Log'!N239&lt;&gt;"",'Daily PnL Log'!N239,"")</f>
        <v>44291.509999999995</v>
      </c>
      <c r="O55" s="11">
        <f t="shared" si="3"/>
        <v>32487.7</v>
      </c>
      <c r="P55" s="11">
        <f t="shared" si="3"/>
        <v>3507.3</v>
      </c>
      <c r="Q55" s="11">
        <f t="shared" si="3"/>
        <v>23185.5</v>
      </c>
      <c r="R55" s="11">
        <f t="shared" si="3"/>
        <v>1723.2999999999993</v>
      </c>
      <c r="S55" s="11">
        <f t="shared" si="3"/>
        <v>15709.1</v>
      </c>
      <c r="T55" s="11">
        <f t="shared" si="3"/>
        <v>4853.5999999999995</v>
      </c>
      <c r="U55" s="11">
        <f t="shared" si="3"/>
        <v>17781.030000000002</v>
      </c>
      <c r="V55" s="11">
        <f t="shared" si="3"/>
        <v>113028.84</v>
      </c>
      <c r="W55" s="11">
        <f>IF('Daily PnL Log'!W239&lt;&gt;"",'Daily PnL Log'!W239,"")</f>
        <v>588895</v>
      </c>
      <c r="X55" s="16">
        <f>IF('Daily PnL Log'!X239&lt;&gt;"",'Daily PnL Log'!X239,"")</f>
        <v>7.5211217619439788E-2</v>
      </c>
      <c r="Y55" s="11">
        <f>IF('Daily PnL Log'!Y239&lt;&gt;"",'Daily PnL Log'!Y239,"")</f>
        <v>-437.5</v>
      </c>
      <c r="Z55" s="11" t="str">
        <f>IF('Daily PnL Log'!AA239&lt;&gt;"",'Daily PnL Log'!AA239,"")</f>
        <v/>
      </c>
      <c r="AA55" s="11">
        <f>IF('Daily PnL Log'!AC239&lt;&gt;"",'Daily PnL Log'!AC239,"")</f>
        <v>139214.85</v>
      </c>
    </row>
    <row r="56" spans="1:27" x14ac:dyDescent="0.25">
      <c r="A56" s="47" t="str">
        <f t="shared" si="2"/>
        <v>Nov</v>
      </c>
      <c r="B56" s="14">
        <f>'Daily PnL Log'!B240</f>
        <v>44509</v>
      </c>
      <c r="C56" s="13">
        <f>IF('Daily PnL Log'!C240&lt;&gt;"",'Daily PnL Log'!C240,"")</f>
        <v>1180.5</v>
      </c>
      <c r="D56" s="13">
        <f>IF('Daily PnL Log'!D240&lt;&gt;"",'Daily PnL Log'!D240,"")</f>
        <v>7599.5</v>
      </c>
      <c r="E56" s="13">
        <f>IF('Daily PnL Log'!E240&lt;&gt;"",'Daily PnL Log'!E240,"")</f>
        <v>-1360.7</v>
      </c>
      <c r="F56" s="13">
        <f>IF('Daily PnL Log'!F240&lt;&gt;"",'Daily PnL Log'!F240,"")</f>
        <v>12909.9</v>
      </c>
      <c r="G56" s="13">
        <f>IF('Daily PnL Log'!G240&lt;&gt;"",'Daily PnL Log'!G240,"")</f>
        <v>8695.2000000000007</v>
      </c>
      <c r="H56" s="13">
        <f>IF('Daily PnL Log'!H240&lt;&gt;"",'Daily PnL Log'!H240,"")</f>
        <v>2606.4</v>
      </c>
      <c r="I56" s="13">
        <f>IF('Daily PnL Log'!I240&lt;&gt;"",'Daily PnL Log'!I240,"")</f>
        <v>-5522.93</v>
      </c>
      <c r="J56" s="13">
        <f>IF('Daily PnL Log'!J240&lt;&gt;"",'Daily PnL Log'!J240,"")</f>
        <v>26107.870000000003</v>
      </c>
      <c r="K56" s="13">
        <f>IF('Daily PnL Log'!K240&lt;&gt;"",'Daily PnL Log'!K240,"")</f>
        <v>-184.7</v>
      </c>
      <c r="L56" s="13">
        <f>IF('Daily PnL Log'!L240&lt;&gt;"",'Daily PnL Log'!L240,"")</f>
        <v>-849.62</v>
      </c>
      <c r="M56" s="13">
        <f>IF('Daily PnL Log'!M240&lt;&gt;"",'Daily PnL Log'!M240,"")</f>
        <v>-1034.32</v>
      </c>
      <c r="N56" s="13">
        <f>IF('Daily PnL Log'!N240&lt;&gt;"",'Daily PnL Log'!N240,"")</f>
        <v>25073.550000000003</v>
      </c>
      <c r="O56" s="13">
        <f t="shared" si="3"/>
        <v>33668.199999999997</v>
      </c>
      <c r="P56" s="13">
        <f t="shared" si="3"/>
        <v>11106.8</v>
      </c>
      <c r="Q56" s="13">
        <f t="shared" si="3"/>
        <v>21824.799999999999</v>
      </c>
      <c r="R56" s="13">
        <f t="shared" si="3"/>
        <v>14633.199999999999</v>
      </c>
      <c r="S56" s="13">
        <f t="shared" si="3"/>
        <v>24404.300000000003</v>
      </c>
      <c r="T56" s="13">
        <f t="shared" si="3"/>
        <v>7460</v>
      </c>
      <c r="U56" s="13">
        <f t="shared" si="3"/>
        <v>12258.100000000002</v>
      </c>
      <c r="V56" s="13">
        <f t="shared" si="3"/>
        <v>139136.71</v>
      </c>
      <c r="W56" s="13">
        <f>IF('Daily PnL Log'!W240&lt;&gt;"",'Daily PnL Log'!W240,"")</f>
        <v>532709</v>
      </c>
      <c r="X56" s="15">
        <f>IF('Daily PnL Log'!X240&lt;&gt;"",'Daily PnL Log'!X240,"")</f>
        <v>4.7068005233626621E-2</v>
      </c>
      <c r="Y56" s="13" t="str">
        <f>IF('Daily PnL Log'!Y240&lt;&gt;"",'Daily PnL Log'!Y240,"")</f>
        <v/>
      </c>
      <c r="Z56" s="13" t="str">
        <f>IF('Daily PnL Log'!AA240&lt;&gt;"",'Daily PnL Log'!AA240,"")</f>
        <v/>
      </c>
      <c r="AA56" s="13">
        <f>IF('Daily PnL Log'!AC240&lt;&gt;"",'Daily PnL Log'!AC240,"")</f>
        <v>182432.78</v>
      </c>
    </row>
    <row r="57" spans="1:27" x14ac:dyDescent="0.25">
      <c r="A57" s="48" t="str">
        <f t="shared" si="2"/>
        <v>Nov</v>
      </c>
      <c r="B57" s="2">
        <f>'Daily PnL Log'!B241</f>
        <v>44510</v>
      </c>
      <c r="C57" s="11">
        <f>IF('Daily PnL Log'!C241&lt;&gt;"",'Daily PnL Log'!C241,"")</f>
        <v>-4966.8999999999996</v>
      </c>
      <c r="D57" s="11">
        <f>IF('Daily PnL Log'!D241&lt;&gt;"",'Daily PnL Log'!D241,"")</f>
        <v>2140.1999999999998</v>
      </c>
      <c r="E57" s="11">
        <f>IF('Daily PnL Log'!E241&lt;&gt;"",'Daily PnL Log'!E241,"")</f>
        <v>-6436.2</v>
      </c>
      <c r="F57" s="11">
        <f>IF('Daily PnL Log'!F241&lt;&gt;"",'Daily PnL Log'!F241,"")</f>
        <v>10411.1</v>
      </c>
      <c r="G57" s="11">
        <f>IF('Daily PnL Log'!G241&lt;&gt;"",'Daily PnL Log'!G241,"")</f>
        <v>-33071.699999999997</v>
      </c>
      <c r="H57" s="11">
        <f>IF('Daily PnL Log'!H241&lt;&gt;"",'Daily PnL Log'!H241,"")</f>
        <v>-3258.4</v>
      </c>
      <c r="I57" s="11">
        <f>IF('Daily PnL Log'!I241&lt;&gt;"",'Daily PnL Log'!I241,"")</f>
        <v>17886.38</v>
      </c>
      <c r="J57" s="11">
        <f>IF('Daily PnL Log'!J241&lt;&gt;"",'Daily PnL Log'!J241,"")</f>
        <v>-17295.519999999993</v>
      </c>
      <c r="K57" s="11">
        <f>IF('Daily PnL Log'!K241&lt;&gt;"",'Daily PnL Log'!K241,"")</f>
        <v>-113.75</v>
      </c>
      <c r="L57" s="11">
        <f>IF('Daily PnL Log'!L241&lt;&gt;"",'Daily PnL Log'!L241,"")</f>
        <v>-523.25</v>
      </c>
      <c r="M57" s="11">
        <f>IF('Daily PnL Log'!M241&lt;&gt;"",'Daily PnL Log'!M241,"")</f>
        <v>-637</v>
      </c>
      <c r="N57" s="11">
        <f>IF('Daily PnL Log'!N241&lt;&gt;"",'Daily PnL Log'!N241,"")</f>
        <v>-17932.519999999993</v>
      </c>
      <c r="O57" s="11">
        <f t="shared" si="3"/>
        <v>28701.299999999996</v>
      </c>
      <c r="P57" s="11">
        <f t="shared" si="3"/>
        <v>13247</v>
      </c>
      <c r="Q57" s="11">
        <f t="shared" si="3"/>
        <v>15388.599999999999</v>
      </c>
      <c r="R57" s="11">
        <f t="shared" si="3"/>
        <v>25044.3</v>
      </c>
      <c r="S57" s="11">
        <f t="shared" si="3"/>
        <v>-8667.3999999999942</v>
      </c>
      <c r="T57" s="11">
        <f t="shared" si="3"/>
        <v>4201.6000000000004</v>
      </c>
      <c r="U57" s="11">
        <f t="shared" si="3"/>
        <v>30144.480000000003</v>
      </c>
      <c r="V57" s="11">
        <f t="shared" si="3"/>
        <v>121841.19</v>
      </c>
      <c r="W57" s="11">
        <f>IF('Daily PnL Log'!W241&lt;&gt;"",'Daily PnL Log'!W241,"")</f>
        <v>546986</v>
      </c>
      <c r="X57" s="16">
        <f>IF('Daily PnL Log'!X241&lt;&gt;"",'Daily PnL Log'!X241,"")</f>
        <v>-3.2784239450369831E-2</v>
      </c>
      <c r="Y57" s="11" t="str">
        <f>IF('Daily PnL Log'!Y241&lt;&gt;"",'Daily PnL Log'!Y241,"")</f>
        <v/>
      </c>
      <c r="Z57" s="11" t="str">
        <f>IF('Daily PnL Log'!AA241&lt;&gt;"",'Daily PnL Log'!AA241,"")</f>
        <v/>
      </c>
      <c r="AA57" s="11">
        <f>IF('Daily PnL Log'!AC241&lt;&gt;"",'Daily PnL Log'!AC241,"")</f>
        <v>121531.78</v>
      </c>
    </row>
    <row r="58" spans="1:27" x14ac:dyDescent="0.25">
      <c r="A58" s="47" t="str">
        <f t="shared" si="2"/>
        <v>Nov</v>
      </c>
      <c r="B58" s="14">
        <f>'Daily PnL Log'!B242</f>
        <v>44511</v>
      </c>
      <c r="C58" s="13">
        <f>IF('Daily PnL Log'!C242&lt;&gt;"",'Daily PnL Log'!C242,"")</f>
        <v>-704.8</v>
      </c>
      <c r="D58" s="13">
        <f>IF('Daily PnL Log'!D242&lt;&gt;"",'Daily PnL Log'!D242,"")</f>
        <v>8433.2999999999993</v>
      </c>
      <c r="E58" s="13">
        <f>IF('Daily PnL Log'!E242&lt;&gt;"",'Daily PnL Log'!E242,"")</f>
        <v>-3560.7</v>
      </c>
      <c r="F58" s="13">
        <f>IF('Daily PnL Log'!F242&lt;&gt;"",'Daily PnL Log'!F242,"")</f>
        <v>-12408.3</v>
      </c>
      <c r="G58" s="13">
        <f>IF('Daily PnL Log'!G242&lt;&gt;"",'Daily PnL Log'!G242,"")</f>
        <v>4189.7</v>
      </c>
      <c r="H58" s="13">
        <f>IF('Daily PnL Log'!H242&lt;&gt;"",'Daily PnL Log'!H242,"")</f>
        <v>-1978</v>
      </c>
      <c r="I58" s="13">
        <f>IF('Daily PnL Log'!I242&lt;&gt;"",'Daily PnL Log'!I242,"")</f>
        <v>269.13</v>
      </c>
      <c r="J58" s="13">
        <f>IF('Daily PnL Log'!J242&lt;&gt;"",'Daily PnL Log'!J242,"")</f>
        <v>-5759.67</v>
      </c>
      <c r="K58" s="13">
        <f>IF('Daily PnL Log'!K242&lt;&gt;"",'Daily PnL Log'!K242,"")</f>
        <v>-189.65</v>
      </c>
      <c r="L58" s="13">
        <f>IF('Daily PnL Log'!L242&lt;&gt;"",'Daily PnL Log'!L242,"")</f>
        <v>-872.39</v>
      </c>
      <c r="M58" s="13">
        <f>IF('Daily PnL Log'!M242&lt;&gt;"",'Daily PnL Log'!M242,"")</f>
        <v>-1062.04</v>
      </c>
      <c r="N58" s="13">
        <f>IF('Daily PnL Log'!N242&lt;&gt;"",'Daily PnL Log'!N242,"")</f>
        <v>-6821.71</v>
      </c>
      <c r="O58" s="13">
        <f t="shared" si="3"/>
        <v>27996.499999999996</v>
      </c>
      <c r="P58" s="13">
        <f t="shared" si="3"/>
        <v>21680.3</v>
      </c>
      <c r="Q58" s="13">
        <f t="shared" si="3"/>
        <v>11827.899999999998</v>
      </c>
      <c r="R58" s="13">
        <f t="shared" si="3"/>
        <v>12636</v>
      </c>
      <c r="S58" s="13">
        <f t="shared" si="3"/>
        <v>-4477.6999999999944</v>
      </c>
      <c r="T58" s="13">
        <f t="shared" si="3"/>
        <v>2223.6000000000004</v>
      </c>
      <c r="U58" s="13">
        <f t="shared" si="3"/>
        <v>30413.610000000004</v>
      </c>
      <c r="V58" s="13">
        <f t="shared" si="3"/>
        <v>116081.52</v>
      </c>
      <c r="W58" s="13">
        <f>IF('Daily PnL Log'!W242&lt;&gt;"",'Daily PnL Log'!W242,"")</f>
        <v>527947</v>
      </c>
      <c r="X58" s="15">
        <f>IF('Daily PnL Log'!X242&lt;&gt;"",'Daily PnL Log'!X242,"")</f>
        <v>-1.2921202317656887E-2</v>
      </c>
      <c r="Y58" s="13" t="str">
        <f>IF('Daily PnL Log'!Y242&lt;&gt;"",'Daily PnL Log'!Y242,"")</f>
        <v/>
      </c>
      <c r="Z58" s="13" t="str">
        <f>IF('Daily PnL Log'!AA242&lt;&gt;"",'Daily PnL Log'!AA242,"")</f>
        <v/>
      </c>
      <c r="AA58" s="13">
        <f>IF('Daily PnL Log'!AC242&lt;&gt;"",'Daily PnL Log'!AC242,"")</f>
        <v>108194.74</v>
      </c>
    </row>
    <row r="59" spans="1:27" x14ac:dyDescent="0.25">
      <c r="A59" s="48" t="str">
        <f t="shared" si="2"/>
        <v>Nov</v>
      </c>
      <c r="B59" s="2">
        <f>'Daily PnL Log'!B243</f>
        <v>44512</v>
      </c>
      <c r="C59" s="11">
        <f>IF('Daily PnL Log'!C243&lt;&gt;"",'Daily PnL Log'!C243,"")</f>
        <v>23364.2</v>
      </c>
      <c r="D59" s="11">
        <f>IF('Daily PnL Log'!D243&lt;&gt;"",'Daily PnL Log'!D243,"")</f>
        <v>13895.9</v>
      </c>
      <c r="E59" s="11">
        <f>IF('Daily PnL Log'!E243&lt;&gt;"",'Daily PnL Log'!E243,"")</f>
        <v>-7295.7</v>
      </c>
      <c r="F59" s="11">
        <f>IF('Daily PnL Log'!F243&lt;&gt;"",'Daily PnL Log'!F243,"")</f>
        <v>-5536.9</v>
      </c>
      <c r="G59" s="11">
        <f>IF('Daily PnL Log'!G243&lt;&gt;"",'Daily PnL Log'!G243,"")</f>
        <v>-26518.799999999999</v>
      </c>
      <c r="H59" s="11">
        <f>IF('Daily PnL Log'!H243&lt;&gt;"",'Daily PnL Log'!H243,"")</f>
        <v>360.9</v>
      </c>
      <c r="I59" s="11">
        <f>IF('Daily PnL Log'!I243&lt;&gt;"",'Daily PnL Log'!I243,"")</f>
        <v>9446.08</v>
      </c>
      <c r="J59" s="11">
        <f>IF('Daily PnL Log'!J243&lt;&gt;"",'Daily PnL Log'!J243,"")</f>
        <v>7715.68</v>
      </c>
      <c r="K59" s="11">
        <f>IF('Daily PnL Log'!K243&lt;&gt;"",'Daily PnL Log'!K243,"")</f>
        <v>-89.35</v>
      </c>
      <c r="L59" s="11">
        <f>IF('Daily PnL Log'!L243&lt;&gt;"",'Daily PnL Log'!L243,"")</f>
        <v>-410.86</v>
      </c>
      <c r="M59" s="11">
        <f>IF('Daily PnL Log'!M243&lt;&gt;"",'Daily PnL Log'!M243,"")</f>
        <v>-500.21000000000004</v>
      </c>
      <c r="N59" s="11">
        <f>IF('Daily PnL Log'!N243&lt;&gt;"",'Daily PnL Log'!N243,"")</f>
        <v>7215.47</v>
      </c>
      <c r="O59" s="11">
        <f t="shared" si="3"/>
        <v>51360.7</v>
      </c>
      <c r="P59" s="11">
        <f t="shared" si="3"/>
        <v>35576.199999999997</v>
      </c>
      <c r="Q59" s="11">
        <f t="shared" si="3"/>
        <v>4532.199999999998</v>
      </c>
      <c r="R59" s="11">
        <f t="shared" si="3"/>
        <v>7099.1</v>
      </c>
      <c r="S59" s="11">
        <f t="shared" si="3"/>
        <v>-30996.499999999993</v>
      </c>
      <c r="T59" s="11">
        <f t="shared" si="3"/>
        <v>2584.5000000000005</v>
      </c>
      <c r="U59" s="11">
        <f t="shared" si="3"/>
        <v>39859.69</v>
      </c>
      <c r="V59" s="11">
        <f t="shared" si="3"/>
        <v>123797.20000000001</v>
      </c>
      <c r="W59" s="11">
        <f>IF('Daily PnL Log'!W243&lt;&gt;"",'Daily PnL Log'!W243,"")</f>
        <v>524166</v>
      </c>
      <c r="X59" s="16">
        <f>IF('Daily PnL Log'!X243&lt;&gt;"",'Daily PnL Log'!X243,"")</f>
        <v>1.3765620051663024E-2</v>
      </c>
      <c r="Y59" s="11">
        <f>IF('Daily PnL Log'!Y243&lt;&gt;"",'Daily PnL Log'!Y243,"")</f>
        <v>-2387.5700000000002</v>
      </c>
      <c r="Z59" s="11" t="str">
        <f>IF('Daily PnL Log'!AA243&lt;&gt;"",'Daily PnL Log'!AA243,"")</f>
        <v/>
      </c>
      <c r="AA59" s="11">
        <f>IF('Daily PnL Log'!AC243&lt;&gt;"",'Daily PnL Log'!AC243,"")</f>
        <v>100078.03</v>
      </c>
    </row>
    <row r="60" spans="1:27" x14ac:dyDescent="0.25">
      <c r="A60" s="47" t="str">
        <f t="shared" si="2"/>
        <v>Nov</v>
      </c>
      <c r="B60" s="14">
        <f>'Daily PnL Log'!B244</f>
        <v>44515</v>
      </c>
      <c r="C60" s="13">
        <f>IF('Daily PnL Log'!C244&lt;&gt;"",'Daily PnL Log'!C244,"")</f>
        <v>1893.1</v>
      </c>
      <c r="D60" s="13">
        <f>IF('Daily PnL Log'!D244&lt;&gt;"",'Daily PnL Log'!D244,"")</f>
        <v>-12342</v>
      </c>
      <c r="E60" s="13">
        <f>IF('Daily PnL Log'!E244&lt;&gt;"",'Daily PnL Log'!E244,"")</f>
        <v>2748.6</v>
      </c>
      <c r="F60" s="13">
        <f>IF('Daily PnL Log'!F244&lt;&gt;"",'Daily PnL Log'!F244,"")</f>
        <v>-21421.599999999999</v>
      </c>
      <c r="G60" s="13">
        <f>IF('Daily PnL Log'!G244&lt;&gt;"",'Daily PnL Log'!G244,"")</f>
        <v>-21480.5</v>
      </c>
      <c r="H60" s="13">
        <f>IF('Daily PnL Log'!H244&lt;&gt;"",'Daily PnL Log'!H244,"")</f>
        <v>-2095.8000000000002</v>
      </c>
      <c r="I60" s="13">
        <f>IF('Daily PnL Log'!I244&lt;&gt;"",'Daily PnL Log'!I244,"")</f>
        <v>-3061.72</v>
      </c>
      <c r="J60" s="13">
        <f>IF('Daily PnL Log'!J244&lt;&gt;"",'Daily PnL Log'!J244,"")</f>
        <v>-55759.92</v>
      </c>
      <c r="K60" s="13">
        <f>IF('Daily PnL Log'!K244&lt;&gt;"",'Daily PnL Log'!K244,"")</f>
        <v>-124.15</v>
      </c>
      <c r="L60" s="13">
        <f>IF('Daily PnL Log'!L244&lt;&gt;"",'Daily PnL Log'!L244,"")</f>
        <v>-571.09</v>
      </c>
      <c r="M60" s="13">
        <f>IF('Daily PnL Log'!M244&lt;&gt;"",'Daily PnL Log'!M244,"")</f>
        <v>-695.24</v>
      </c>
      <c r="N60" s="13">
        <f>IF('Daily PnL Log'!N244&lt;&gt;"",'Daily PnL Log'!N244,"")</f>
        <v>-56455.159999999996</v>
      </c>
      <c r="O60" s="13">
        <f t="shared" si="3"/>
        <v>53253.799999999996</v>
      </c>
      <c r="P60" s="13">
        <f t="shared" si="3"/>
        <v>23234.199999999997</v>
      </c>
      <c r="Q60" s="13">
        <f t="shared" si="3"/>
        <v>7280.7999999999975</v>
      </c>
      <c r="R60" s="13">
        <f t="shared" si="3"/>
        <v>-14322.499999999998</v>
      </c>
      <c r="S60" s="13">
        <f t="shared" si="3"/>
        <v>-52476.999999999993</v>
      </c>
      <c r="T60" s="13">
        <f t="shared" si="3"/>
        <v>488.70000000000027</v>
      </c>
      <c r="U60" s="13">
        <f t="shared" si="3"/>
        <v>36797.97</v>
      </c>
      <c r="V60" s="13">
        <f t="shared" si="3"/>
        <v>68037.280000000013</v>
      </c>
      <c r="W60" s="13">
        <f>IF('Daily PnL Log'!W244&lt;&gt;"",'Daily PnL Log'!W244,"")</f>
        <v>524094</v>
      </c>
      <c r="X60" s="15">
        <f>IF('Daily PnL Log'!X244&lt;&gt;"",'Daily PnL Log'!X244,"")</f>
        <v>-0.10771953122913064</v>
      </c>
      <c r="Y60" s="13">
        <f>IF('Daily PnL Log'!Y244&lt;&gt;"",'Daily PnL Log'!Y244,"")</f>
        <v>-133.99</v>
      </c>
      <c r="Z60" s="13" t="str">
        <f>IF('Daily PnL Log'!AA244&lt;&gt;"",'Daily PnL Log'!AA244,"")</f>
        <v/>
      </c>
      <c r="AA60" s="13">
        <f>IF('Daily PnL Log'!AC244&lt;&gt;"",'Daily PnL Log'!AC244,"")</f>
        <v>62509.79</v>
      </c>
    </row>
    <row r="61" spans="1:27" x14ac:dyDescent="0.25">
      <c r="A61" s="48" t="str">
        <f t="shared" si="2"/>
        <v>Nov</v>
      </c>
      <c r="B61" s="2">
        <f>'Daily PnL Log'!B245</f>
        <v>44516</v>
      </c>
      <c r="C61" s="11">
        <f>IF('Daily PnL Log'!C245&lt;&gt;"",'Daily PnL Log'!C245,"")</f>
        <v>-40437.800000000003</v>
      </c>
      <c r="D61" s="11">
        <f>IF('Daily PnL Log'!D245&lt;&gt;"",'Daily PnL Log'!D245,"")</f>
        <v>10991.5</v>
      </c>
      <c r="E61" s="11">
        <f>IF('Daily PnL Log'!E245&lt;&gt;"",'Daily PnL Log'!E245,"")</f>
        <v>790.5</v>
      </c>
      <c r="F61" s="11">
        <f>IF('Daily PnL Log'!F245&lt;&gt;"",'Daily PnL Log'!F245,"")</f>
        <v>20772.400000000001</v>
      </c>
      <c r="G61" s="11">
        <f>IF('Daily PnL Log'!G245&lt;&gt;"",'Daily PnL Log'!G245,"")</f>
        <v>65149.9</v>
      </c>
      <c r="H61" s="11">
        <f>IF('Daily PnL Log'!H245&lt;&gt;"",'Daily PnL Log'!H245,"")</f>
        <v>-4814.1000000000004</v>
      </c>
      <c r="I61" s="11">
        <f>IF('Daily PnL Log'!I245&lt;&gt;"",'Daily PnL Log'!I245,"")</f>
        <v>-3890.44</v>
      </c>
      <c r="J61" s="11">
        <f>IF('Daily PnL Log'!J245&lt;&gt;"",'Daily PnL Log'!J245,"")</f>
        <v>48561.96</v>
      </c>
      <c r="K61" s="11">
        <f>IF('Daily PnL Log'!K245&lt;&gt;"",'Daily PnL Log'!K245,"")</f>
        <v>-173.1</v>
      </c>
      <c r="L61" s="11">
        <f>IF('Daily PnL Log'!L245&lt;&gt;"",'Daily PnL Log'!L245,"")</f>
        <v>-796.26</v>
      </c>
      <c r="M61" s="11">
        <f>IF('Daily PnL Log'!M245&lt;&gt;"",'Daily PnL Log'!M245,"")</f>
        <v>-969.36</v>
      </c>
      <c r="N61" s="11">
        <f>IF('Daily PnL Log'!N245&lt;&gt;"",'Daily PnL Log'!N245,"")</f>
        <v>47592.6</v>
      </c>
      <c r="O61" s="11">
        <f t="shared" si="3"/>
        <v>12815.999999999993</v>
      </c>
      <c r="P61" s="11">
        <f t="shared" si="3"/>
        <v>34225.699999999997</v>
      </c>
      <c r="Q61" s="11">
        <f t="shared" si="3"/>
        <v>8071.2999999999975</v>
      </c>
      <c r="R61" s="11">
        <f t="shared" si="3"/>
        <v>6449.9000000000033</v>
      </c>
      <c r="S61" s="11">
        <f t="shared" si="3"/>
        <v>12672.900000000009</v>
      </c>
      <c r="T61" s="11">
        <f t="shared" si="3"/>
        <v>-4325.3999999999996</v>
      </c>
      <c r="U61" s="11">
        <f t="shared" si="3"/>
        <v>32907.53</v>
      </c>
      <c r="V61" s="11">
        <f t="shared" si="3"/>
        <v>116599.24000000002</v>
      </c>
      <c r="W61" s="11">
        <f>IF('Daily PnL Log'!W245&lt;&gt;"",'Daily PnL Log'!W245,"")</f>
        <v>584958</v>
      </c>
      <c r="X61" s="16">
        <f>IF('Daily PnL Log'!X245&lt;&gt;"",'Daily PnL Log'!X245,"")</f>
        <v>8.1360713076836289E-2</v>
      </c>
      <c r="Y61" s="11" t="str">
        <f>IF('Daily PnL Log'!Y245&lt;&gt;"",'Daily PnL Log'!Y245,"")</f>
        <v/>
      </c>
      <c r="Z61" s="11" t="str">
        <f>IF('Daily PnL Log'!AA245&lt;&gt;"",'Daily PnL Log'!AA245,"")</f>
        <v/>
      </c>
      <c r="AA61" s="11">
        <f>IF('Daily PnL Log'!AC245&lt;&gt;"",'Daily PnL Log'!AC245,"")</f>
        <v>129092.18</v>
      </c>
    </row>
    <row r="62" spans="1:27" x14ac:dyDescent="0.25">
      <c r="A62" s="47" t="str">
        <f t="shared" si="2"/>
        <v>Nov</v>
      </c>
      <c r="B62" s="14">
        <f>'Daily PnL Log'!B246</f>
        <v>44517</v>
      </c>
      <c r="C62" s="13">
        <f>IF('Daily PnL Log'!C246&lt;&gt;"",'Daily PnL Log'!C246,"")</f>
        <v>73916.899999999994</v>
      </c>
      <c r="D62" s="13">
        <f>IF('Daily PnL Log'!D246&lt;&gt;"",'Daily PnL Log'!D246,"")</f>
        <v>-3526</v>
      </c>
      <c r="E62" s="13">
        <f>IF('Daily PnL Log'!E246&lt;&gt;"",'Daily PnL Log'!E246,"")</f>
        <v>165.7</v>
      </c>
      <c r="F62" s="13">
        <f>IF('Daily PnL Log'!F246&lt;&gt;"",'Daily PnL Log'!F246,"")</f>
        <v>21050.3</v>
      </c>
      <c r="G62" s="13">
        <f>IF('Daily PnL Log'!G246&lt;&gt;"",'Daily PnL Log'!G246,"")</f>
        <v>-8032.1</v>
      </c>
      <c r="H62" s="13">
        <f>IF('Daily PnL Log'!H246&lt;&gt;"",'Daily PnL Log'!H246,"")</f>
        <v>2725</v>
      </c>
      <c r="I62" s="13">
        <f>IF('Daily PnL Log'!I246&lt;&gt;"",'Daily PnL Log'!I246,"")</f>
        <v>31279.95</v>
      </c>
      <c r="J62" s="13">
        <f>IF('Daily PnL Log'!J246&lt;&gt;"",'Daily PnL Log'!J246,"")</f>
        <v>117579.74999999999</v>
      </c>
      <c r="K62" s="13">
        <f>IF('Daily PnL Log'!K246&lt;&gt;"",'Daily PnL Log'!K246,"")</f>
        <v>-167.1</v>
      </c>
      <c r="L62" s="13">
        <f>IF('Daily PnL Log'!L246&lt;&gt;"",'Daily PnL Log'!L246,"")</f>
        <v>-764.58</v>
      </c>
      <c r="M62" s="13">
        <f>IF('Daily PnL Log'!M246&lt;&gt;"",'Daily PnL Log'!M246,"")</f>
        <v>-931.68000000000006</v>
      </c>
      <c r="N62" s="13">
        <f>IF('Daily PnL Log'!N246&lt;&gt;"",'Daily PnL Log'!N246,"")</f>
        <v>116648.06999999999</v>
      </c>
      <c r="O62" s="13">
        <f t="shared" si="3"/>
        <v>86732.9</v>
      </c>
      <c r="P62" s="13">
        <f t="shared" si="3"/>
        <v>30699.699999999997</v>
      </c>
      <c r="Q62" s="13">
        <f t="shared" si="3"/>
        <v>8236.9999999999982</v>
      </c>
      <c r="R62" s="13">
        <f t="shared" si="3"/>
        <v>27500.200000000004</v>
      </c>
      <c r="S62" s="13">
        <f t="shared" si="3"/>
        <v>4640.8000000000084</v>
      </c>
      <c r="T62" s="13">
        <f t="shared" si="3"/>
        <v>-1600.3999999999996</v>
      </c>
      <c r="U62" s="13">
        <f t="shared" si="3"/>
        <v>64187.479999999996</v>
      </c>
      <c r="V62" s="13">
        <f t="shared" si="3"/>
        <v>234178.99</v>
      </c>
      <c r="W62" s="13">
        <f>IF('Daily PnL Log'!W246&lt;&gt;"",'Daily PnL Log'!W246,"")</f>
        <v>595914</v>
      </c>
      <c r="X62" s="15">
        <f>IF('Daily PnL Log'!X246&lt;&gt;"",'Daily PnL Log'!X246,"")</f>
        <v>0.1957464835529959</v>
      </c>
      <c r="Y62" s="13" t="str">
        <f>IF('Daily PnL Log'!Y246&lt;&gt;"",'Daily PnL Log'!Y246,"")</f>
        <v/>
      </c>
      <c r="Z62" s="13" t="str">
        <f>IF('Daily PnL Log'!AA246&lt;&gt;"",'Daily PnL Log'!AA246,"")</f>
        <v/>
      </c>
      <c r="AA62" s="13">
        <f>IF('Daily PnL Log'!AC246&lt;&gt;"",'Daily PnL Log'!AC246,"")</f>
        <v>208875.75</v>
      </c>
    </row>
    <row r="63" spans="1:27" x14ac:dyDescent="0.25">
      <c r="A63" s="48" t="str">
        <f t="shared" si="2"/>
        <v>Nov</v>
      </c>
      <c r="B63" s="2">
        <f>'Daily PnL Log'!B247</f>
        <v>44518</v>
      </c>
      <c r="C63" s="11">
        <f>IF('Daily PnL Log'!C247&lt;&gt;"",'Daily PnL Log'!C247,"")</f>
        <v>39377.699999999997</v>
      </c>
      <c r="D63" s="11">
        <f>IF('Daily PnL Log'!D247&lt;&gt;"",'Daily PnL Log'!D247,"")</f>
        <v>-15321.9</v>
      </c>
      <c r="E63" s="11">
        <f>IF('Daily PnL Log'!E247&lt;&gt;"",'Daily PnL Log'!E247,"")</f>
        <v>6016.5</v>
      </c>
      <c r="F63" s="11">
        <f>IF('Daily PnL Log'!F247&lt;&gt;"",'Daily PnL Log'!F247,"")</f>
        <v>-17869.400000000001</v>
      </c>
      <c r="G63" s="11">
        <f>IF('Daily PnL Log'!G247&lt;&gt;"",'Daily PnL Log'!G247,"")</f>
        <v>-44894.2</v>
      </c>
      <c r="H63" s="11">
        <f>IF('Daily PnL Log'!H247&lt;&gt;"",'Daily PnL Log'!H247,"")</f>
        <v>2109</v>
      </c>
      <c r="I63" s="11">
        <f>IF('Daily PnL Log'!I247&lt;&gt;"",'Daily PnL Log'!I247,"")</f>
        <v>-10380.44</v>
      </c>
      <c r="J63" s="11">
        <f>IF('Daily PnL Log'!J247&lt;&gt;"",'Daily PnL Log'!J247,"")</f>
        <v>-40962.740000000005</v>
      </c>
      <c r="K63" s="11">
        <f>IF('Daily PnL Log'!K247&lt;&gt;"",'Daily PnL Log'!K247,"")</f>
        <v>-97.1</v>
      </c>
      <c r="L63" s="11">
        <f>IF('Daily PnL Log'!L247&lt;&gt;"",'Daily PnL Log'!L247,"")</f>
        <v>-446.66</v>
      </c>
      <c r="M63" s="11">
        <f>IF('Daily PnL Log'!M247&lt;&gt;"",'Daily PnL Log'!M247,"")</f>
        <v>-543.76</v>
      </c>
      <c r="N63" s="11">
        <f>IF('Daily PnL Log'!N247&lt;&gt;"",'Daily PnL Log'!N247,"")</f>
        <v>-41506.500000000007</v>
      </c>
      <c r="O63" s="11">
        <f t="shared" si="3"/>
        <v>126110.59999999999</v>
      </c>
      <c r="P63" s="11">
        <f t="shared" si="3"/>
        <v>15377.799999999997</v>
      </c>
      <c r="Q63" s="11">
        <f t="shared" si="3"/>
        <v>14253.499999999998</v>
      </c>
      <c r="R63" s="11">
        <f t="shared" si="3"/>
        <v>9630.8000000000029</v>
      </c>
      <c r="S63" s="11">
        <f t="shared" si="3"/>
        <v>-40253.399999999987</v>
      </c>
      <c r="T63" s="11">
        <f t="shared" si="3"/>
        <v>508.60000000000036</v>
      </c>
      <c r="U63" s="11">
        <f t="shared" si="3"/>
        <v>53807.039999999994</v>
      </c>
      <c r="V63" s="11">
        <f t="shared" si="3"/>
        <v>193216.25</v>
      </c>
      <c r="W63" s="11">
        <f>IF('Daily PnL Log'!W247&lt;&gt;"",'Daily PnL Log'!W247,"")</f>
        <v>563908</v>
      </c>
      <c r="X63" s="16">
        <f>IF('Daily PnL Log'!X247&lt;&gt;"",'Daily PnL Log'!X247,"")</f>
        <v>-7.3605091610688275E-2</v>
      </c>
      <c r="Y63" s="11" t="str">
        <f>IF('Daily PnL Log'!Y247&lt;&gt;"",'Daily PnL Log'!Y247,"")</f>
        <v/>
      </c>
      <c r="Z63" s="11" t="str">
        <f>IF('Daily PnL Log'!AA247&lt;&gt;"",'Daily PnL Log'!AA247,"")</f>
        <v/>
      </c>
      <c r="AA63" s="11">
        <f>IF('Daily PnL Log'!AC247&lt;&gt;"",'Daily PnL Log'!AC247,"")</f>
        <v>156128.49</v>
      </c>
    </row>
    <row r="64" spans="1:27" x14ac:dyDescent="0.25">
      <c r="A64" s="47" t="str">
        <f t="shared" si="2"/>
        <v>Nov</v>
      </c>
      <c r="B64" s="14">
        <f>'Daily PnL Log'!B248</f>
        <v>44519</v>
      </c>
      <c r="C64" s="13">
        <f>IF('Daily PnL Log'!C248&lt;&gt;"",'Daily PnL Log'!C248,"")</f>
        <v>-10150.4</v>
      </c>
      <c r="D64" s="13">
        <f>IF('Daily PnL Log'!D248&lt;&gt;"",'Daily PnL Log'!D248,"")</f>
        <v>4262.8999999999996</v>
      </c>
      <c r="E64" s="13">
        <f>IF('Daily PnL Log'!E248&lt;&gt;"",'Daily PnL Log'!E248,"")</f>
        <v>58.6</v>
      </c>
      <c r="F64" s="13">
        <f>IF('Daily PnL Log'!F248&lt;&gt;"",'Daily PnL Log'!F248,"")</f>
        <v>-3061.8</v>
      </c>
      <c r="G64" s="13">
        <f>IF('Daily PnL Log'!G248&lt;&gt;"",'Daily PnL Log'!G248,"")</f>
        <v>4073.4</v>
      </c>
      <c r="H64" s="13">
        <f>IF('Daily PnL Log'!H248&lt;&gt;"",'Daily PnL Log'!H248,"")</f>
        <v>4834.8</v>
      </c>
      <c r="I64" s="13">
        <f>IF('Daily PnL Log'!I248&lt;&gt;"",'Daily PnL Log'!I248,"")</f>
        <v>42.07</v>
      </c>
      <c r="J64" s="13">
        <f>IF('Daily PnL Log'!J248&lt;&gt;"",'Daily PnL Log'!J248,"")</f>
        <v>59.569999999999091</v>
      </c>
      <c r="K64" s="13">
        <f>IF('Daily PnL Log'!K248&lt;&gt;"",'Daily PnL Log'!K248,"")</f>
        <v>-157.30000000000001</v>
      </c>
      <c r="L64" s="13">
        <f>IF('Daily PnL Log'!L248&lt;&gt;"",'Daily PnL Log'!L248,"")</f>
        <v>-723.58</v>
      </c>
      <c r="M64" s="13">
        <f>IF('Daily PnL Log'!M248&lt;&gt;"",'Daily PnL Log'!M248,"")</f>
        <v>-880.88000000000011</v>
      </c>
      <c r="N64" s="13">
        <f>IF('Daily PnL Log'!N248&lt;&gt;"",'Daily PnL Log'!N248,"")</f>
        <v>-821.31000000000097</v>
      </c>
      <c r="O64" s="13">
        <f t="shared" si="3"/>
        <v>115960.2</v>
      </c>
      <c r="P64" s="13">
        <f t="shared" si="3"/>
        <v>19640.699999999997</v>
      </c>
      <c r="Q64" s="13">
        <f t="shared" si="3"/>
        <v>14312.099999999999</v>
      </c>
      <c r="R64" s="13">
        <f t="shared" si="3"/>
        <v>6569.0000000000027</v>
      </c>
      <c r="S64" s="13">
        <f t="shared" si="3"/>
        <v>-36179.999999999985</v>
      </c>
      <c r="T64" s="13">
        <f t="shared" si="3"/>
        <v>5343.4000000000005</v>
      </c>
      <c r="U64" s="13">
        <f t="shared" si="3"/>
        <v>53849.109999999993</v>
      </c>
      <c r="V64" s="13">
        <f t="shared" si="3"/>
        <v>193275.82</v>
      </c>
      <c r="W64" s="13">
        <f>IF('Daily PnL Log'!W248&lt;&gt;"",'Daily PnL Log'!W248,"")</f>
        <v>571127</v>
      </c>
      <c r="X64" s="15">
        <f>IF('Daily PnL Log'!X248&lt;&gt;"",'Daily PnL Log'!X248,"")</f>
        <v>-1.4380514316430512E-3</v>
      </c>
      <c r="Y64" s="13" t="str">
        <f>IF('Daily PnL Log'!Y248&lt;&gt;"",'Daily PnL Log'!Y248,"")</f>
        <v/>
      </c>
      <c r="Z64" s="13" t="str">
        <f>IF('Daily PnL Log'!AA248&lt;&gt;"",'Daily PnL Log'!AA248,"")</f>
        <v/>
      </c>
      <c r="AA64" s="13">
        <f>IF('Daily PnL Log'!AC248&lt;&gt;"",'Daily PnL Log'!AC248,"")</f>
        <v>192149.86</v>
      </c>
    </row>
    <row r="65" spans="1:27" x14ac:dyDescent="0.25">
      <c r="A65" s="48" t="str">
        <f t="shared" si="2"/>
        <v>Nov</v>
      </c>
      <c r="B65" s="2">
        <f>'Daily PnL Log'!B249</f>
        <v>44522</v>
      </c>
      <c r="C65" s="11">
        <f>IF('Daily PnL Log'!C249&lt;&gt;"",'Daily PnL Log'!C249,"")</f>
        <v>-15780.9</v>
      </c>
      <c r="D65" s="11">
        <f>IF('Daily PnL Log'!D249&lt;&gt;"",'Daily PnL Log'!D249,"")</f>
        <v>15873.3</v>
      </c>
      <c r="E65" s="11">
        <f>IF('Daily PnL Log'!E249&lt;&gt;"",'Daily PnL Log'!E249,"")</f>
        <v>-18639.5</v>
      </c>
      <c r="F65" s="11">
        <f>IF('Daily PnL Log'!F249&lt;&gt;"",'Daily PnL Log'!F249,"")</f>
        <v>-35141.5</v>
      </c>
      <c r="G65" s="11">
        <f>IF('Daily PnL Log'!G249&lt;&gt;"",'Daily PnL Log'!G249,"")</f>
        <v>-6776.1</v>
      </c>
      <c r="H65" s="11">
        <f>IF('Daily PnL Log'!H249&lt;&gt;"",'Daily PnL Log'!H249,"")</f>
        <v>13183</v>
      </c>
      <c r="I65" s="11">
        <f>IF('Daily PnL Log'!I249&lt;&gt;"",'Daily PnL Log'!I249,"")</f>
        <v>-5410.74</v>
      </c>
      <c r="J65" s="11">
        <f>IF('Daily PnL Log'!J249&lt;&gt;"",'Daily PnL Log'!J249,"")</f>
        <v>-52692.439999999995</v>
      </c>
      <c r="K65" s="11">
        <f>IF('Daily PnL Log'!K249&lt;&gt;"",'Daily PnL Log'!K249,"")</f>
        <v>-63.25</v>
      </c>
      <c r="L65" s="11">
        <f>IF('Daily PnL Log'!L249&lt;&gt;"",'Daily PnL Log'!L249,"")</f>
        <v>-290.95</v>
      </c>
      <c r="M65" s="11">
        <f>IF('Daily PnL Log'!M249&lt;&gt;"",'Daily PnL Log'!M249,"")</f>
        <v>-354.2</v>
      </c>
      <c r="N65" s="11">
        <f>IF('Daily PnL Log'!N249&lt;&gt;"",'Daily PnL Log'!N249,"")</f>
        <v>-53046.639999999992</v>
      </c>
      <c r="O65" s="11">
        <f t="shared" si="3"/>
        <v>100179.3</v>
      </c>
      <c r="P65" s="11">
        <f t="shared" si="3"/>
        <v>35514</v>
      </c>
      <c r="Q65" s="11">
        <f t="shared" si="3"/>
        <v>-4327.4000000000015</v>
      </c>
      <c r="R65" s="11">
        <f t="shared" si="3"/>
        <v>-28572.499999999996</v>
      </c>
      <c r="S65" s="11">
        <f t="shared" si="3"/>
        <v>-42956.099999999984</v>
      </c>
      <c r="T65" s="11">
        <f t="shared" si="3"/>
        <v>18526.400000000001</v>
      </c>
      <c r="U65" s="11">
        <f t="shared" si="3"/>
        <v>48438.369999999995</v>
      </c>
      <c r="V65" s="11">
        <f t="shared" si="3"/>
        <v>140583.38</v>
      </c>
      <c r="W65" s="11">
        <f>IF('Daily PnL Log'!W249&lt;&gt;"",'Daily PnL Log'!W249,"")</f>
        <v>538190</v>
      </c>
      <c r="X65" s="16">
        <f>IF('Daily PnL Log'!X249&lt;&gt;"",'Daily PnL Log'!X249,"")</f>
        <v>-9.8564893439120005E-2</v>
      </c>
      <c r="Y65" s="11" t="str">
        <f>IF('Daily PnL Log'!Y249&lt;&gt;"",'Daily PnL Log'!Y249,"")</f>
        <v/>
      </c>
      <c r="Z65" s="11" t="str">
        <f>IF('Daily PnL Log'!AA249&lt;&gt;"",'Daily PnL Log'!AA249,"")</f>
        <v/>
      </c>
      <c r="AA65" s="11">
        <f>IF('Daily PnL Log'!AC249&lt;&gt;"",'Daily PnL Log'!AC249,"")</f>
        <v>109909.41</v>
      </c>
    </row>
    <row r="66" spans="1:27" x14ac:dyDescent="0.25">
      <c r="A66" s="47" t="str">
        <f t="shared" si="2"/>
        <v>Nov</v>
      </c>
      <c r="B66" s="14">
        <f>'Daily PnL Log'!B250</f>
        <v>44523</v>
      </c>
      <c r="C66" s="13">
        <f>IF('Daily PnL Log'!C250&lt;&gt;"",'Daily PnL Log'!C250,"")</f>
        <v>-24796.5</v>
      </c>
      <c r="D66" s="13">
        <f>IF('Daily PnL Log'!D250&lt;&gt;"",'Daily PnL Log'!D250,"")</f>
        <v>4856.8999999999996</v>
      </c>
      <c r="E66" s="13">
        <f>IF('Daily PnL Log'!E250&lt;&gt;"",'Daily PnL Log'!E250,"")</f>
        <v>-7423</v>
      </c>
      <c r="F66" s="13">
        <f>IF('Daily PnL Log'!F250&lt;&gt;"",'Daily PnL Log'!F250,"")</f>
        <v>-3001.6</v>
      </c>
      <c r="G66" s="13">
        <f>IF('Daily PnL Log'!G250&lt;&gt;"",'Daily PnL Log'!G250,"")</f>
        <v>24965.1</v>
      </c>
      <c r="H66" s="13">
        <f>IF('Daily PnL Log'!H250&lt;&gt;"",'Daily PnL Log'!H250,"")</f>
        <v>1599.2</v>
      </c>
      <c r="I66" s="13">
        <f>IF('Daily PnL Log'!I250&lt;&gt;"",'Daily PnL Log'!I250,"")</f>
        <v>-1198.52</v>
      </c>
      <c r="J66" s="13">
        <f>IF('Daily PnL Log'!J250&lt;&gt;"",'Daily PnL Log'!J250,"")</f>
        <v>-4998.4199999999983</v>
      </c>
      <c r="K66" s="13">
        <f>IF('Daily PnL Log'!K250&lt;&gt;"",'Daily PnL Log'!K250,"")</f>
        <v>-47.5</v>
      </c>
      <c r="L66" s="13">
        <f>IF('Daily PnL Log'!L250&lt;&gt;"",'Daily PnL Log'!L250,"")</f>
        <v>-217.84</v>
      </c>
      <c r="M66" s="13">
        <f>IF('Daily PnL Log'!M250&lt;&gt;"",'Daily PnL Log'!M250,"")</f>
        <v>-265.34000000000003</v>
      </c>
      <c r="N66" s="13">
        <f>IF('Daily PnL Log'!N250&lt;&gt;"",'Daily PnL Log'!N250,"")</f>
        <v>-5263.7599999999984</v>
      </c>
      <c r="O66" s="13">
        <f t="shared" si="3"/>
        <v>75382.8</v>
      </c>
      <c r="P66" s="13">
        <f t="shared" si="3"/>
        <v>40370.9</v>
      </c>
      <c r="Q66" s="13">
        <f t="shared" si="3"/>
        <v>-11750.400000000001</v>
      </c>
      <c r="R66" s="13">
        <f t="shared" si="3"/>
        <v>-31574.099999999995</v>
      </c>
      <c r="S66" s="13">
        <f t="shared" si="3"/>
        <v>-17990.999999999985</v>
      </c>
      <c r="T66" s="13">
        <f t="shared" si="3"/>
        <v>20125.600000000002</v>
      </c>
      <c r="U66" s="13">
        <f t="shared" si="3"/>
        <v>47239.85</v>
      </c>
      <c r="V66" s="13">
        <f t="shared" si="3"/>
        <v>135584.96000000002</v>
      </c>
      <c r="W66" s="13">
        <f>IF('Daily PnL Log'!W250&lt;&gt;"",'Daily PnL Log'!W250,"")</f>
        <v>564590</v>
      </c>
      <c r="X66" s="15">
        <f>IF('Daily PnL Log'!X250&lt;&gt;"",'Daily PnL Log'!X250,"")</f>
        <v>-9.3231548557360187E-3</v>
      </c>
      <c r="Y66" s="13" t="str">
        <f>IF('Daily PnL Log'!Y250&lt;&gt;"",'Daily PnL Log'!Y250,"")</f>
        <v/>
      </c>
      <c r="Z66" s="13" t="str">
        <f>IF('Daily PnL Log'!AA250&lt;&gt;"",'Daily PnL Log'!AA250,"")</f>
        <v/>
      </c>
      <c r="AA66" s="13">
        <f>IF('Daily PnL Log'!AC250&lt;&gt;"",'Daily PnL Log'!AC250,"")</f>
        <v>107264.82</v>
      </c>
    </row>
    <row r="67" spans="1:27" x14ac:dyDescent="0.25">
      <c r="A67" s="48" t="str">
        <f t="shared" si="2"/>
        <v>Nov</v>
      </c>
      <c r="B67" s="2">
        <f>'Daily PnL Log'!B251</f>
        <v>44524</v>
      </c>
      <c r="C67" s="11">
        <f>IF('Daily PnL Log'!C251&lt;&gt;"",'Daily PnL Log'!C251,"")</f>
        <v>-23265.4</v>
      </c>
      <c r="D67" s="11">
        <f>IF('Daily PnL Log'!D251&lt;&gt;"",'Daily PnL Log'!D251,"")</f>
        <v>1495.4</v>
      </c>
      <c r="E67" s="11">
        <f>IF('Daily PnL Log'!E251&lt;&gt;"",'Daily PnL Log'!E251,"")</f>
        <v>6624.7</v>
      </c>
      <c r="F67" s="11">
        <f>IF('Daily PnL Log'!F251&lt;&gt;"",'Daily PnL Log'!F251,"")</f>
        <v>-16366.6</v>
      </c>
      <c r="G67" s="11">
        <f>IF('Daily PnL Log'!G251&lt;&gt;"",'Daily PnL Log'!G251,"")</f>
        <v>44043.7</v>
      </c>
      <c r="H67" s="11">
        <f>IF('Daily PnL Log'!H251&lt;&gt;"",'Daily PnL Log'!H251,"")</f>
        <v>2269.1999999999998</v>
      </c>
      <c r="I67" s="11">
        <f>IF('Daily PnL Log'!I251&lt;&gt;"",'Daily PnL Log'!I251,"")</f>
        <v>1963.72</v>
      </c>
      <c r="J67" s="11">
        <f>IF('Daily PnL Log'!J251&lt;&gt;"",'Daily PnL Log'!J251,"")</f>
        <v>16764.719999999998</v>
      </c>
      <c r="K67" s="11">
        <f>IF('Daily PnL Log'!K251&lt;&gt;"",'Daily PnL Log'!K251,"")</f>
        <v>-75.55</v>
      </c>
      <c r="L67" s="11">
        <f>IF('Daily PnL Log'!L251&lt;&gt;"",'Daily PnL Log'!L251,"")</f>
        <v>-347.11</v>
      </c>
      <c r="M67" s="11">
        <f>IF('Daily PnL Log'!M251&lt;&gt;"",'Daily PnL Log'!M251,"")</f>
        <v>-422.66</v>
      </c>
      <c r="N67" s="11">
        <f>IF('Daily PnL Log'!N251&lt;&gt;"",'Daily PnL Log'!N251,"")</f>
        <v>16342.059999999998</v>
      </c>
      <c r="O67" s="11">
        <f t="shared" ref="O67:V69" si="4">IF(C67&lt;&gt;"",O66+C67,"")</f>
        <v>52117.4</v>
      </c>
      <c r="P67" s="11">
        <f t="shared" si="4"/>
        <v>41866.300000000003</v>
      </c>
      <c r="Q67" s="11">
        <f t="shared" si="4"/>
        <v>-5125.7000000000016</v>
      </c>
      <c r="R67" s="11">
        <f t="shared" si="4"/>
        <v>-47940.7</v>
      </c>
      <c r="S67" s="11">
        <f t="shared" si="4"/>
        <v>26052.700000000012</v>
      </c>
      <c r="T67" s="11">
        <f t="shared" si="4"/>
        <v>22394.800000000003</v>
      </c>
      <c r="U67" s="11">
        <f t="shared" si="4"/>
        <v>49203.57</v>
      </c>
      <c r="V67" s="11">
        <f t="shared" si="4"/>
        <v>152349.68000000002</v>
      </c>
      <c r="W67" s="11">
        <f>IF('Daily PnL Log'!W251&lt;&gt;"",'Daily PnL Log'!W251,"")</f>
        <v>562959</v>
      </c>
      <c r="X67" s="16">
        <f>IF('Daily PnL Log'!X251&lt;&gt;"",'Daily PnL Log'!X251,"")</f>
        <v>2.9028863558447415E-2</v>
      </c>
      <c r="Y67" s="11" t="str">
        <f>IF('Daily PnL Log'!Y251&lt;&gt;"",'Daily PnL Log'!Y251,"")</f>
        <v/>
      </c>
      <c r="Z67" s="11" t="str">
        <f>IF('Daily PnL Log'!AA251&lt;&gt;"",'Daily PnL Log'!AA251,"")</f>
        <v/>
      </c>
      <c r="AA67" s="11">
        <f>IF('Daily PnL Log'!AC251&lt;&gt;"",'Daily PnL Log'!AC251,"")</f>
        <v>131451.66</v>
      </c>
    </row>
    <row r="68" spans="1:27" ht="15.75" thickBot="1" x14ac:dyDescent="0.3">
      <c r="A68" s="47" t="str">
        <f t="shared" si="2"/>
        <v>Nov</v>
      </c>
      <c r="B68" s="14">
        <f>'Daily PnL Log'!B252</f>
        <v>44526</v>
      </c>
      <c r="C68" s="13">
        <f>IF('Daily PnL Log'!C252&lt;&gt;"",'Daily PnL Log'!C252,"")</f>
        <v>35401.1</v>
      </c>
      <c r="D68" s="13">
        <f>IF('Daily PnL Log'!D252&lt;&gt;"",'Daily PnL Log'!D252,"")</f>
        <v>3318.4</v>
      </c>
      <c r="E68" s="13">
        <f>IF('Daily PnL Log'!E252&lt;&gt;"",'Daily PnL Log'!E252,"")</f>
        <v>-350.5</v>
      </c>
      <c r="F68" s="13">
        <f>IF('Daily PnL Log'!F252&lt;&gt;"",'Daily PnL Log'!F252,"")</f>
        <v>8905.4</v>
      </c>
      <c r="G68" s="13">
        <f>IF('Daily PnL Log'!G252&lt;&gt;"",'Daily PnL Log'!G252,"")</f>
        <v>899.8</v>
      </c>
      <c r="H68" s="13">
        <f>IF('Daily PnL Log'!H252&lt;&gt;"",'Daily PnL Log'!H252,"")</f>
        <v>-860.6</v>
      </c>
      <c r="I68" s="13">
        <f>IF('Daily PnL Log'!I252&lt;&gt;"",'Daily PnL Log'!I252,"")</f>
        <v>-19259.23</v>
      </c>
      <c r="J68" s="13">
        <f>IF('Daily PnL Log'!J252&lt;&gt;"",'Daily PnL Log'!J252,"")</f>
        <v>28054.370000000006</v>
      </c>
      <c r="K68" s="13">
        <f>IF('Daily PnL Log'!K252&lt;&gt;"",'Daily PnL Log'!K252,"")</f>
        <v>-783.8</v>
      </c>
      <c r="L68" s="13">
        <f>IF('Daily PnL Log'!L252&lt;&gt;"",'Daily PnL Log'!L252,"")</f>
        <v>-2316.21</v>
      </c>
      <c r="M68" s="13">
        <f>IF('Daily PnL Log'!M252&lt;&gt;"",'Daily PnL Log'!M252,"")</f>
        <v>-3100.01</v>
      </c>
      <c r="N68" s="13">
        <f>IF('Daily PnL Log'!N252&lt;&gt;"",'Daily PnL Log'!N252,"")</f>
        <v>24954.360000000008</v>
      </c>
      <c r="O68" s="13">
        <f t="shared" si="4"/>
        <v>87518.5</v>
      </c>
      <c r="P68" s="13">
        <f t="shared" si="4"/>
        <v>45184.700000000004</v>
      </c>
      <c r="Q68" s="13">
        <f t="shared" si="4"/>
        <v>-5476.2000000000016</v>
      </c>
      <c r="R68" s="13">
        <f t="shared" si="4"/>
        <v>-39035.299999999996</v>
      </c>
      <c r="S68" s="13">
        <f t="shared" si="4"/>
        <v>26952.500000000011</v>
      </c>
      <c r="T68" s="13">
        <f t="shared" si="4"/>
        <v>21534.200000000004</v>
      </c>
      <c r="U68" s="13">
        <f t="shared" si="4"/>
        <v>29944.34</v>
      </c>
      <c r="V68" s="13">
        <f t="shared" si="4"/>
        <v>180404.05000000002</v>
      </c>
      <c r="W68" s="13">
        <f>IF('Daily PnL Log'!W252&lt;&gt;"",'Daily PnL Log'!W252,"")</f>
        <v>562247</v>
      </c>
      <c r="X68" s="52">
        <f>IF('Daily PnL Log'!X252&lt;&gt;"",'Daily PnL Log'!X252,"")</f>
        <v>4.4383269274891654E-2</v>
      </c>
      <c r="Y68" s="13" t="str">
        <f>IF('Daily PnL Log'!Y252&lt;&gt;"",'Daily PnL Log'!Y252,"")</f>
        <v/>
      </c>
      <c r="Z68" s="13" t="str">
        <f>IF('Daily PnL Log'!AA252&lt;&gt;"",'Daily PnL Log'!AA252,"")</f>
        <v/>
      </c>
      <c r="AA68" s="13">
        <f>IF('Daily PnL Log'!AC252&lt;&gt;"",'Daily PnL Log'!AC252,"")</f>
        <v>191019.15</v>
      </c>
    </row>
    <row r="69" spans="1:27" x14ac:dyDescent="0.25">
      <c r="A69" s="48" t="str">
        <f t="shared" si="2"/>
        <v>Nov</v>
      </c>
      <c r="B69" s="2">
        <f>'Daily PnL Log'!B253</f>
        <v>44529</v>
      </c>
      <c r="C69" s="11">
        <f>IF('Daily PnL Log'!C253&lt;&gt;"",'Daily PnL Log'!C253,"")</f>
        <v>-20267.599999999999</v>
      </c>
      <c r="D69" s="11">
        <f>IF('Daily PnL Log'!D253&lt;&gt;"",'Daily PnL Log'!D253,"")</f>
        <v>353.4</v>
      </c>
      <c r="E69" s="11">
        <f>IF('Daily PnL Log'!E253&lt;&gt;"",'Daily PnL Log'!E253,"")</f>
        <v>4651.5</v>
      </c>
      <c r="F69" s="11">
        <f>IF('Daily PnL Log'!F253&lt;&gt;"",'Daily PnL Log'!F253,"")</f>
        <v>34460.699999999997</v>
      </c>
      <c r="G69" s="11">
        <f>IF('Daily PnL Log'!G253&lt;&gt;"",'Daily PnL Log'!G253,"")</f>
        <v>22476.400000000001</v>
      </c>
      <c r="H69" s="11">
        <f>IF('Daily PnL Log'!H253&lt;&gt;"",'Daily PnL Log'!H253,"")</f>
        <v>-3951.7</v>
      </c>
      <c r="I69" s="11">
        <f>IF('Daily PnL Log'!I253&lt;&gt;"",'Daily PnL Log'!I253,"")</f>
        <v>66252</v>
      </c>
      <c r="J69" s="11">
        <f>IF('Daily PnL Log'!J253&lt;&gt;"",'Daily PnL Log'!J253,"")</f>
        <v>103974.70000000001</v>
      </c>
      <c r="K69" s="11">
        <f>IF('Daily PnL Log'!K253&lt;&gt;"",'Daily PnL Log'!K253,"")</f>
        <v>-122</v>
      </c>
      <c r="L69" s="11">
        <f>IF('Daily PnL Log'!L253&lt;&gt;"",'Daily PnL Log'!L253,"")</f>
        <v>-561.20000000000005</v>
      </c>
      <c r="M69" s="11">
        <f>IF('Daily PnL Log'!M253&lt;&gt;"",'Daily PnL Log'!M253,"")</f>
        <v>-683.2</v>
      </c>
      <c r="N69" s="11">
        <f>IF('Daily PnL Log'!N253&lt;&gt;"",'Daily PnL Log'!N253,"")</f>
        <v>103291.50000000001</v>
      </c>
      <c r="O69" s="11">
        <f t="shared" si="4"/>
        <v>67250.899999999994</v>
      </c>
      <c r="P69" s="11">
        <f t="shared" si="4"/>
        <v>45538.100000000006</v>
      </c>
      <c r="Q69" s="11">
        <f t="shared" si="4"/>
        <v>-824.70000000000164</v>
      </c>
      <c r="R69" s="11">
        <f t="shared" si="4"/>
        <v>-4574.5999999999985</v>
      </c>
      <c r="S69" s="11">
        <f t="shared" si="4"/>
        <v>49428.900000000009</v>
      </c>
      <c r="T69" s="11">
        <f t="shared" si="4"/>
        <v>17582.500000000004</v>
      </c>
      <c r="U69" s="11">
        <f t="shared" si="4"/>
        <v>96196.34</v>
      </c>
      <c r="V69" s="11">
        <f t="shared" si="4"/>
        <v>284378.75</v>
      </c>
      <c r="W69" s="11">
        <f>IF('Daily PnL Log'!W253&lt;&gt;"",'Daily PnL Log'!W253,"")</f>
        <v>517228</v>
      </c>
      <c r="X69" s="15">
        <f>IF('Daily PnL Log'!X253&lt;&gt;"",'Daily PnL Log'!X253,"")</f>
        <v>0.19970206562676424</v>
      </c>
      <c r="Y69" s="11">
        <f>IF('Daily PnL Log'!Y253&lt;&gt;"",'Daily PnL Log'!Y253,"")</f>
        <v>-6727.09</v>
      </c>
      <c r="Z69" s="11" t="str">
        <f>IF('Daily PnL Log'!AA253&lt;&gt;"",'Daily PnL Log'!AA253,"")</f>
        <v/>
      </c>
      <c r="AA69" s="11">
        <f>IF('Daily PnL Log'!AC253&lt;&gt;"",'Daily PnL Log'!AC253,"")</f>
        <v>224138.7</v>
      </c>
    </row>
    <row r="70" spans="1:27" x14ac:dyDescent="0.25">
      <c r="A70" s="47" t="str">
        <f t="shared" si="2"/>
        <v>Nov</v>
      </c>
      <c r="B70" s="14">
        <f>'Daily PnL Log'!B254</f>
        <v>44530</v>
      </c>
      <c r="C70" s="13">
        <f>IF('Daily PnL Log'!C254&lt;&gt;"",'Daily PnL Log'!C254,"")</f>
        <v>45686.9</v>
      </c>
      <c r="D70" s="13">
        <f>IF('Daily PnL Log'!D254&lt;&gt;"",'Daily PnL Log'!D254,"")</f>
        <v>8281.7000000000007</v>
      </c>
      <c r="E70" s="13">
        <f>IF('Daily PnL Log'!E254&lt;&gt;"",'Daily PnL Log'!E254,"")</f>
        <v>-53307.4</v>
      </c>
      <c r="F70" s="13">
        <f>IF('Daily PnL Log'!F254&lt;&gt;"",'Daily PnL Log'!F254,"")</f>
        <v>25183.9</v>
      </c>
      <c r="G70" s="13">
        <f>IF('Daily PnL Log'!G254&lt;&gt;"",'Daily PnL Log'!G254,"")</f>
        <v>-12928.8</v>
      </c>
      <c r="H70" s="13">
        <f>IF('Daily PnL Log'!H254&lt;&gt;"",'Daily PnL Log'!H254,"")</f>
        <v>11755.2</v>
      </c>
      <c r="I70" s="13">
        <f>IF('Daily PnL Log'!I254&lt;&gt;"",'Daily PnL Log'!I254,"")</f>
        <v>-55</v>
      </c>
      <c r="J70" s="13">
        <f>IF('Daily PnL Log'!J254&lt;&gt;"",'Daily PnL Log'!J254,"")</f>
        <v>24616.500000000007</v>
      </c>
      <c r="K70" s="13">
        <f>IF('Daily PnL Log'!K254&lt;&gt;"",'Daily PnL Log'!K254,"")</f>
        <v>-256.89999999999998</v>
      </c>
      <c r="L70" s="13">
        <f>IF('Daily PnL Log'!L254&lt;&gt;"",'Daily PnL Log'!L254,"")</f>
        <v>-1181.74</v>
      </c>
      <c r="M70" s="13">
        <f>IF('Daily PnL Log'!M254&lt;&gt;"",'Daily PnL Log'!M254,"")</f>
        <v>-1438.6399999999999</v>
      </c>
      <c r="N70" s="13">
        <f>IF('Daily PnL Log'!N254&lt;&gt;"",'Daily PnL Log'!N254,"")</f>
        <v>23177.860000000008</v>
      </c>
      <c r="O70" s="13">
        <f t="shared" ref="O70:V70" si="5">IF(C70&lt;&gt;"",O69+C70,"")</f>
        <v>112937.79999999999</v>
      </c>
      <c r="P70" s="13">
        <f t="shared" si="5"/>
        <v>53819.8</v>
      </c>
      <c r="Q70" s="13">
        <f t="shared" si="5"/>
        <v>-54132.100000000006</v>
      </c>
      <c r="R70" s="13">
        <f t="shared" si="5"/>
        <v>20609.300000000003</v>
      </c>
      <c r="S70" s="13">
        <f t="shared" si="5"/>
        <v>36500.100000000006</v>
      </c>
      <c r="T70" s="13">
        <f t="shared" si="5"/>
        <v>29337.700000000004</v>
      </c>
      <c r="U70" s="13">
        <f t="shared" si="5"/>
        <v>96141.34</v>
      </c>
      <c r="V70" s="13">
        <f t="shared" si="5"/>
        <v>308995.25</v>
      </c>
      <c r="W70" s="13">
        <f>IF('Daily PnL Log'!W254&lt;&gt;"",'Daily PnL Log'!W254,"")</f>
        <v>575770</v>
      </c>
      <c r="X70" s="16">
        <f>IF('Daily PnL Log'!X254&lt;&gt;"",'Daily PnL Log'!X254,"")</f>
        <v>4.0255414488424214E-2</v>
      </c>
      <c r="Y70" s="13">
        <f>IF('Daily PnL Log'!Y254&lt;&gt;"",'Daily PnL Log'!Y254,"")</f>
        <v>-6733.86</v>
      </c>
      <c r="Z70" s="13" t="str">
        <f>IF('Daily PnL Log'!AA254&lt;&gt;"",'Daily PnL Log'!AA254,"")</f>
        <v/>
      </c>
      <c r="AA70" s="13">
        <f>IF('Daily PnL Log'!AC254&lt;&gt;"",'Daily PnL Log'!AC254,"")</f>
        <v>246738.56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6" x14ac:dyDescent="0.25">
      <c r="B81" s="25"/>
      <c r="F81" s="20" t="s">
        <v>35</v>
      </c>
    </row>
    <row r="82" spans="2:6" x14ac:dyDescent="0.25">
      <c r="B82" s="25"/>
    </row>
    <row r="83" spans="2:6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4"/>
  <dimension ref="A2:AA83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13.85546875" style="23" bestFit="1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9.7109375" style="20" customWidth="1"/>
    <col min="10" max="10" width="10" style="20" bestFit="1" customWidth="1"/>
    <col min="11" max="11" width="12.7109375" style="20" bestFit="1" customWidth="1"/>
    <col min="12" max="12" width="11.42578125" style="20" bestFit="1" customWidth="1"/>
    <col min="13" max="14" width="10" style="20" bestFit="1" customWidth="1"/>
    <col min="15" max="15" width="10.7109375" style="20" bestFit="1" customWidth="1"/>
    <col min="16" max="17" width="10" style="20" bestFit="1" customWidth="1"/>
    <col min="18" max="18" width="10" style="20" customWidth="1"/>
    <col min="19" max="19" width="11.42578125" style="20" bestFit="1" customWidth="1"/>
    <col min="20" max="21" width="9.140625" style="20"/>
    <col min="22" max="22" width="10.42578125" style="20" customWidth="1"/>
    <col min="23" max="23" width="10.85546875" style="20" bestFit="1" customWidth="1"/>
    <col min="24" max="24" width="7.85546875" style="20" bestFit="1" customWidth="1"/>
    <col min="25" max="25" width="9.28515625" style="20" bestFit="1" customWidth="1"/>
    <col min="26" max="26" width="12.42578125" style="20" bestFit="1" customWidth="1"/>
    <col min="27" max="27" width="12.5703125" style="20" bestFit="1" customWidth="1"/>
    <col min="28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J48</f>
        <v>-34515.589999999997</v>
      </c>
    </row>
    <row r="8" spans="1:2" ht="18.75" x14ac:dyDescent="0.3">
      <c r="A8" s="55" t="s">
        <v>6</v>
      </c>
      <c r="B8" s="56">
        <f>K48</f>
        <v>-3119.5499999999997</v>
      </c>
    </row>
    <row r="9" spans="1:2" ht="18.75" x14ac:dyDescent="0.3">
      <c r="A9" s="55" t="s">
        <v>30</v>
      </c>
      <c r="B9" s="56">
        <f>L48</f>
        <v>-13569.25</v>
      </c>
    </row>
    <row r="10" spans="1:2" ht="18.75" x14ac:dyDescent="0.3">
      <c r="A10" s="55" t="s">
        <v>11</v>
      </c>
      <c r="B10" s="56">
        <f>Y48</f>
        <v>-11982.09</v>
      </c>
    </row>
    <row r="11" spans="1:2" ht="18.75" x14ac:dyDescent="0.3">
      <c r="A11" s="57" t="s">
        <v>18</v>
      </c>
      <c r="B11" s="54">
        <f>B7+(B8+B9+B10)</f>
        <v>-63186.479999999996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W48</f>
        <v>595427.76190476189</v>
      </c>
    </row>
    <row r="15" spans="1:2" ht="18.75" x14ac:dyDescent="0.3">
      <c r="A15" s="60" t="s">
        <v>15</v>
      </c>
      <c r="B15" s="63">
        <f>B11/B14</f>
        <v>-0.10611947249128537</v>
      </c>
    </row>
    <row r="16" spans="1:2" ht="18.75" x14ac:dyDescent="0.3">
      <c r="A16" s="60" t="s">
        <v>17</v>
      </c>
      <c r="B16" s="63">
        <f>X48</f>
        <v>6.6327317544538966E-2</v>
      </c>
    </row>
    <row r="17" spans="1:2" ht="18.75" x14ac:dyDescent="0.3">
      <c r="A17" s="60" t="s">
        <v>31</v>
      </c>
      <c r="B17" s="64">
        <f>B15/B16</f>
        <v>-1.5999361412441542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7" spans="1:27" ht="15.75" thickBot="1" x14ac:dyDescent="0.3">
      <c r="W47" s="24"/>
    </row>
    <row r="48" spans="1:27" x14ac:dyDescent="0.25">
      <c r="A48" s="39"/>
      <c r="B48" s="40" t="s">
        <v>29</v>
      </c>
      <c r="C48" s="41">
        <f t="shared" ref="C48:N48" si="0">SUM(C50:C70)</f>
        <v>-40452.199999999997</v>
      </c>
      <c r="D48" s="41">
        <f t="shared" si="0"/>
        <v>13602.300000000005</v>
      </c>
      <c r="E48" s="41">
        <f t="shared" si="0"/>
        <v>28317.200000000001</v>
      </c>
      <c r="F48" s="41">
        <f t="shared" si="0"/>
        <v>-79222.899999999994</v>
      </c>
      <c r="G48" s="41">
        <f t="shared" si="0"/>
        <v>79061.700000000012</v>
      </c>
      <c r="H48" s="41">
        <f t="shared" si="0"/>
        <v>11707.900000000003</v>
      </c>
      <c r="I48" s="41">
        <f t="shared" si="0"/>
        <v>-47529.59</v>
      </c>
      <c r="J48" s="41">
        <f t="shared" si="0"/>
        <v>-34515.589999999997</v>
      </c>
      <c r="K48" s="41">
        <f t="shared" si="0"/>
        <v>-3119.5499999999997</v>
      </c>
      <c r="L48" s="41">
        <f t="shared" si="0"/>
        <v>-13569.25</v>
      </c>
      <c r="M48" s="41">
        <f t="shared" si="0"/>
        <v>-16688.8</v>
      </c>
      <c r="N48" s="41">
        <f t="shared" si="0"/>
        <v>-51204.389999999992</v>
      </c>
      <c r="O48" s="42"/>
      <c r="P48" s="42"/>
      <c r="Q48" s="42"/>
      <c r="R48" s="42"/>
      <c r="S48" s="42"/>
      <c r="T48" s="42"/>
      <c r="U48" s="42"/>
      <c r="V48" s="42"/>
      <c r="W48" s="43">
        <f>AVERAGE(W50:W70)</f>
        <v>595427.76190476189</v>
      </c>
      <c r="X48" s="44">
        <f>_xlfn.STDEV.P(X50:X70)</f>
        <v>6.6327317544538966E-2</v>
      </c>
      <c r="Y48" s="41">
        <f>SUM(Y50:Y70)</f>
        <v>-11982.09</v>
      </c>
      <c r="Z48" s="41">
        <f>SUM(Z50:Z70)</f>
        <v>-200000</v>
      </c>
      <c r="AA48" s="42"/>
    </row>
    <row r="49" spans="1:27" x14ac:dyDescent="0.25">
      <c r="A49" s="45" t="s">
        <v>21</v>
      </c>
      <c r="B49" s="46" t="s">
        <v>9</v>
      </c>
      <c r="C49" s="46" t="s">
        <v>5</v>
      </c>
      <c r="D49" s="46" t="s">
        <v>4</v>
      </c>
      <c r="E49" s="46" t="s">
        <v>3</v>
      </c>
      <c r="F49" s="46" t="s">
        <v>0</v>
      </c>
      <c r="G49" s="46" t="s">
        <v>1</v>
      </c>
      <c r="H49" s="46" t="s">
        <v>2</v>
      </c>
      <c r="I49" s="46" t="s">
        <v>33</v>
      </c>
      <c r="J49" s="46" t="s">
        <v>10</v>
      </c>
      <c r="K49" s="46" t="s">
        <v>6</v>
      </c>
      <c r="L49" s="46" t="s">
        <v>8</v>
      </c>
      <c r="M49" s="46" t="s">
        <v>7</v>
      </c>
      <c r="N49" s="46" t="s">
        <v>13</v>
      </c>
      <c r="O49" s="46" t="s">
        <v>22</v>
      </c>
      <c r="P49" s="46" t="s">
        <v>23</v>
      </c>
      <c r="Q49" s="46" t="s">
        <v>24</v>
      </c>
      <c r="R49" s="46" t="s">
        <v>25</v>
      </c>
      <c r="S49" s="46" t="s">
        <v>26</v>
      </c>
      <c r="T49" s="46" t="s">
        <v>27</v>
      </c>
      <c r="U49" s="46" t="s">
        <v>34</v>
      </c>
      <c r="V49" s="46" t="s">
        <v>19</v>
      </c>
      <c r="W49" s="46" t="s">
        <v>12</v>
      </c>
      <c r="X49" s="46" t="s">
        <v>15</v>
      </c>
      <c r="Y49" s="46" t="s">
        <v>11</v>
      </c>
      <c r="Z49" s="46" t="s">
        <v>28</v>
      </c>
      <c r="AA49" s="46" t="s">
        <v>14</v>
      </c>
    </row>
    <row r="50" spans="1:27" x14ac:dyDescent="0.25">
      <c r="A50" s="47" t="str">
        <f>TEXT(B50,"mmm")</f>
        <v>Oct</v>
      </c>
      <c r="B50" s="14">
        <f>'Daily PnL Log'!B213</f>
        <v>44470</v>
      </c>
      <c r="C50" s="13">
        <f>IF('Daily PnL Log'!C213&lt;&gt;"",'Daily PnL Log'!C213,"")</f>
        <v>1383</v>
      </c>
      <c r="D50" s="13">
        <f>IF('Daily PnL Log'!D213&lt;&gt;"",'Daily PnL Log'!D213,"")</f>
        <v>-11520.9</v>
      </c>
      <c r="E50" s="13">
        <f>IF('Daily PnL Log'!E213&lt;&gt;"",'Daily PnL Log'!E213,"")</f>
        <v>7474.3</v>
      </c>
      <c r="F50" s="13">
        <f>IF('Daily PnL Log'!F213&lt;&gt;"",'Daily PnL Log'!F213,"")</f>
        <v>3242.9</v>
      </c>
      <c r="G50" s="13">
        <f>IF('Daily PnL Log'!G213&lt;&gt;"",'Daily PnL Log'!G213,"")</f>
        <v>10839.1</v>
      </c>
      <c r="H50" s="13">
        <f>IF('Daily PnL Log'!H213&lt;&gt;"",'Daily PnL Log'!H213,"")</f>
        <v>7208.6</v>
      </c>
      <c r="I50" s="13">
        <f>IF('Daily PnL Log'!I213&lt;&gt;"",'Daily PnL Log'!I213,"")</f>
        <v>0</v>
      </c>
      <c r="J50" s="13">
        <f>IF('Daily PnL Log'!J213&lt;&gt;"",'Daily PnL Log'!J213,"")</f>
        <v>18627</v>
      </c>
      <c r="K50" s="13">
        <f>IF('Daily PnL Log'!K213&lt;&gt;"",'Daily PnL Log'!K213,"")</f>
        <v>-55.3</v>
      </c>
      <c r="L50" s="13">
        <f>IF('Daily PnL Log'!L213&lt;&gt;"",'Daily PnL Log'!L213,"")</f>
        <v>-254.38</v>
      </c>
      <c r="M50" s="13">
        <f>IF('Daily PnL Log'!M213&lt;&gt;"",'Daily PnL Log'!M213,"")</f>
        <v>-309.68</v>
      </c>
      <c r="N50" s="13">
        <f>IF('Daily PnL Log'!N213&lt;&gt;"",'Daily PnL Log'!N213,"")</f>
        <v>18317.32</v>
      </c>
      <c r="O50" s="13">
        <f t="shared" ref="O50:U50" si="1">C50</f>
        <v>1383</v>
      </c>
      <c r="P50" s="13">
        <f t="shared" si="1"/>
        <v>-11520.9</v>
      </c>
      <c r="Q50" s="13">
        <f t="shared" si="1"/>
        <v>7474.3</v>
      </c>
      <c r="R50" s="13">
        <f t="shared" si="1"/>
        <v>3242.9</v>
      </c>
      <c r="S50" s="13">
        <f t="shared" si="1"/>
        <v>10839.1</v>
      </c>
      <c r="T50" s="13">
        <f t="shared" si="1"/>
        <v>7208.6</v>
      </c>
      <c r="U50" s="13">
        <f t="shared" si="1"/>
        <v>0</v>
      </c>
      <c r="V50" s="13">
        <f>SUM(O50:T50)</f>
        <v>18627</v>
      </c>
      <c r="W50" s="13">
        <f>IF('Daily PnL Log'!W213&lt;&gt;"",'Daily PnL Log'!W213,"")</f>
        <v>638814</v>
      </c>
      <c r="X50" s="15">
        <f>IF('Daily PnL Log'!X213&lt;&gt;"",'Daily PnL Log'!X213,"")</f>
        <v>2.8673948911576767E-2</v>
      </c>
      <c r="Y50" s="13">
        <f>IF('Daily PnL Log'!Y213&lt;&gt;"",'Daily PnL Log'!Y213,"")</f>
        <v>-2255</v>
      </c>
      <c r="Z50" s="13">
        <f>IF('Daily PnL Log'!AA213&lt;&gt;"",'Daily PnL Log'!AA213,"")</f>
        <v>-200000</v>
      </c>
      <c r="AA50" s="13">
        <f>IF('Daily PnL Log'!AC213&lt;&gt;"",'Daily PnL Log'!AC213,"")</f>
        <v>99841.39</v>
      </c>
    </row>
    <row r="51" spans="1:27" x14ac:dyDescent="0.25">
      <c r="A51" s="48" t="str">
        <f t="shared" ref="A51:A70" si="2">TEXT(B51,"mmm")</f>
        <v>Oct</v>
      </c>
      <c r="B51" s="2">
        <f>'Daily PnL Log'!B214</f>
        <v>44473</v>
      </c>
      <c r="C51" s="11">
        <f>IF('Daily PnL Log'!C214&lt;&gt;"",'Daily PnL Log'!C214,"")</f>
        <v>-7642.5</v>
      </c>
      <c r="D51" s="11">
        <f>IF('Daily PnL Log'!D214&lt;&gt;"",'Daily PnL Log'!D214,"")</f>
        <v>-15127.7</v>
      </c>
      <c r="E51" s="11">
        <f>IF('Daily PnL Log'!E214&lt;&gt;"",'Daily PnL Log'!E214,"")</f>
        <v>9477.2000000000007</v>
      </c>
      <c r="F51" s="11">
        <f>IF('Daily PnL Log'!F214&lt;&gt;"",'Daily PnL Log'!F214,"")</f>
        <v>29259.7</v>
      </c>
      <c r="G51" s="11">
        <f>IF('Daily PnL Log'!G214&lt;&gt;"",'Daily PnL Log'!G214,"")</f>
        <v>24470.9</v>
      </c>
      <c r="H51" s="11">
        <f>IF('Daily PnL Log'!H214&lt;&gt;"",'Daily PnL Log'!H214,"")</f>
        <v>-413.7</v>
      </c>
      <c r="I51" s="11">
        <f>IF('Daily PnL Log'!I214&lt;&gt;"",'Daily PnL Log'!I214,"")</f>
        <v>0</v>
      </c>
      <c r="J51" s="11">
        <f>IF('Daily PnL Log'!J214&lt;&gt;"",'Daily PnL Log'!J214,"")</f>
        <v>40023.900000000009</v>
      </c>
      <c r="K51" s="11">
        <f>IF('Daily PnL Log'!K214&lt;&gt;"",'Daily PnL Log'!K214,"")</f>
        <v>-147.15</v>
      </c>
      <c r="L51" s="11">
        <f>IF('Daily PnL Log'!L214&lt;&gt;"",'Daily PnL Log'!L214,"")</f>
        <v>-676.89</v>
      </c>
      <c r="M51" s="11">
        <f>IF('Daily PnL Log'!M214&lt;&gt;"",'Daily PnL Log'!M214,"")</f>
        <v>-824.04</v>
      </c>
      <c r="N51" s="11">
        <f>IF('Daily PnL Log'!N214&lt;&gt;"",'Daily PnL Log'!N214,"")</f>
        <v>39199.860000000008</v>
      </c>
      <c r="O51" s="11">
        <f t="shared" ref="O51:O69" si="3">IF(C51&lt;&gt;"",O50+C51,"")</f>
        <v>-6259.5</v>
      </c>
      <c r="P51" s="11">
        <f t="shared" ref="P51:P69" si="4">IF(D51&lt;&gt;"",P50+D51,"")</f>
        <v>-26648.6</v>
      </c>
      <c r="Q51" s="11">
        <f t="shared" ref="Q51:Q69" si="5">IF(E51&lt;&gt;"",Q50+E51,"")</f>
        <v>16951.5</v>
      </c>
      <c r="R51" s="11">
        <f t="shared" ref="R51:R69" si="6">IF(F51&lt;&gt;"",R50+F51,"")</f>
        <v>32502.600000000002</v>
      </c>
      <c r="S51" s="11">
        <f t="shared" ref="S51:S69" si="7">IF(G51&lt;&gt;"",S50+G51,"")</f>
        <v>35310</v>
      </c>
      <c r="T51" s="11">
        <f t="shared" ref="T51:T69" si="8">IF(H51&lt;&gt;"",T50+H51,"")</f>
        <v>6794.9000000000005</v>
      </c>
      <c r="U51" s="11">
        <f t="shared" ref="U51:U69" si="9">IF(I51&lt;&gt;"",U50+I51,"")</f>
        <v>0</v>
      </c>
      <c r="V51" s="11">
        <f t="shared" ref="V51:V66" si="10">IF(J51&lt;&gt;"",V50+J51,"")</f>
        <v>58650.900000000009</v>
      </c>
      <c r="W51" s="11">
        <f>IF('Daily PnL Log'!W214&lt;&gt;"",'Daily PnL Log'!W214,"")</f>
        <v>711374</v>
      </c>
      <c r="X51" s="16">
        <f>IF('Daily PnL Log'!X214&lt;&gt;"",'Daily PnL Log'!X214,"")</f>
        <v>5.5104431705403918E-2</v>
      </c>
      <c r="Y51" s="11" t="str">
        <f>IF('Daily PnL Log'!Y214&lt;&gt;"",'Daily PnL Log'!Y214,"")</f>
        <v/>
      </c>
      <c r="Z51" s="11" t="str">
        <f>IF('Daily PnL Log'!AA214&lt;&gt;"",'Daily PnL Log'!AA214,"")</f>
        <v/>
      </c>
      <c r="AA51" s="11">
        <f>IF('Daily PnL Log'!AC214&lt;&gt;"",'Daily PnL Log'!AC214,"")</f>
        <v>125786.85</v>
      </c>
    </row>
    <row r="52" spans="1:27" x14ac:dyDescent="0.25">
      <c r="A52" s="47" t="str">
        <f t="shared" si="2"/>
        <v>Oct</v>
      </c>
      <c r="B52" s="14">
        <f>'Daily PnL Log'!B215</f>
        <v>44474</v>
      </c>
      <c r="C52" s="13">
        <f>IF('Daily PnL Log'!C215&lt;&gt;"",'Daily PnL Log'!C215,"")</f>
        <v>630.29999999999995</v>
      </c>
      <c r="D52" s="13">
        <f>IF('Daily PnL Log'!D215&lt;&gt;"",'Daily PnL Log'!D215,"")</f>
        <v>25825.7</v>
      </c>
      <c r="E52" s="13">
        <f>IF('Daily PnL Log'!E215&lt;&gt;"",'Daily PnL Log'!E215,"")</f>
        <v>-16933.400000000001</v>
      </c>
      <c r="F52" s="13">
        <f>IF('Daily PnL Log'!F215&lt;&gt;"",'Daily PnL Log'!F215,"")</f>
        <v>1678.5</v>
      </c>
      <c r="G52" s="13">
        <f>IF('Daily PnL Log'!G215&lt;&gt;"",'Daily PnL Log'!G215,"")</f>
        <v>30955.3</v>
      </c>
      <c r="H52" s="13">
        <f>IF('Daily PnL Log'!H215&lt;&gt;"",'Daily PnL Log'!H215,"")</f>
        <v>1544</v>
      </c>
      <c r="I52" s="13">
        <f>IF('Daily PnL Log'!I215&lt;&gt;"",'Daily PnL Log'!I215,"")</f>
        <v>0</v>
      </c>
      <c r="J52" s="13">
        <f>IF('Daily PnL Log'!J215&lt;&gt;"",'Daily PnL Log'!J215,"")</f>
        <v>43700.399999999994</v>
      </c>
      <c r="K52" s="13">
        <f>IF('Daily PnL Log'!K215&lt;&gt;"",'Daily PnL Log'!K215,"")</f>
        <v>-147.35</v>
      </c>
      <c r="L52" s="13">
        <f>IF('Daily PnL Log'!L215&lt;&gt;"",'Daily PnL Log'!L215,"")</f>
        <v>-677.81</v>
      </c>
      <c r="M52" s="13">
        <f>IF('Daily PnL Log'!M215&lt;&gt;"",'Daily PnL Log'!M215,"")</f>
        <v>-825.16</v>
      </c>
      <c r="N52" s="13">
        <f>IF('Daily PnL Log'!N215&lt;&gt;"",'Daily PnL Log'!N215,"")</f>
        <v>42875.239999999991</v>
      </c>
      <c r="O52" s="13">
        <f t="shared" si="3"/>
        <v>-5629.2</v>
      </c>
      <c r="P52" s="13">
        <f t="shared" si="4"/>
        <v>-822.89999999999782</v>
      </c>
      <c r="Q52" s="13">
        <f t="shared" si="5"/>
        <v>18.099999999998545</v>
      </c>
      <c r="R52" s="13">
        <f t="shared" si="6"/>
        <v>34181.100000000006</v>
      </c>
      <c r="S52" s="13">
        <f t="shared" si="7"/>
        <v>66265.3</v>
      </c>
      <c r="T52" s="13">
        <f t="shared" si="8"/>
        <v>8338.9000000000015</v>
      </c>
      <c r="U52" s="13">
        <f t="shared" si="9"/>
        <v>0</v>
      </c>
      <c r="V52" s="13">
        <f t="shared" si="10"/>
        <v>102351.3</v>
      </c>
      <c r="W52" s="13">
        <f>IF('Daily PnL Log'!W215&lt;&gt;"",'Daily PnL Log'!W215,"")</f>
        <v>578812</v>
      </c>
      <c r="X52" s="15">
        <f>IF('Daily PnL Log'!X215&lt;&gt;"",'Daily PnL Log'!X215,"")</f>
        <v>7.4074552704505067E-2</v>
      </c>
      <c r="Y52" s="13" t="str">
        <f>IF('Daily PnL Log'!Y215&lt;&gt;"",'Daily PnL Log'!Y215,"")</f>
        <v/>
      </c>
      <c r="Z52" s="13" t="str">
        <f>IF('Daily PnL Log'!AA215&lt;&gt;"",'Daily PnL Log'!AA215,"")</f>
        <v/>
      </c>
      <c r="AA52" s="13">
        <f>IF('Daily PnL Log'!AC215&lt;&gt;"",'Daily PnL Log'!AC215,"")</f>
        <v>183826.44</v>
      </c>
    </row>
    <row r="53" spans="1:27" x14ac:dyDescent="0.25">
      <c r="A53" s="48" t="str">
        <f t="shared" si="2"/>
        <v>Oct</v>
      </c>
      <c r="B53" s="2">
        <f>'Daily PnL Log'!B216</f>
        <v>44475</v>
      </c>
      <c r="C53" s="11">
        <f>IF('Daily PnL Log'!C216&lt;&gt;"",'Daily PnL Log'!C216,"")</f>
        <v>1861</v>
      </c>
      <c r="D53" s="11">
        <f>IF('Daily PnL Log'!D216&lt;&gt;"",'Daily PnL Log'!D216,"")</f>
        <v>-616.79999999999995</v>
      </c>
      <c r="E53" s="11">
        <f>IF('Daily PnL Log'!E216&lt;&gt;"",'Daily PnL Log'!E216,"")</f>
        <v>2575.6999999999998</v>
      </c>
      <c r="F53" s="11">
        <f>IF('Daily PnL Log'!F216&lt;&gt;"",'Daily PnL Log'!F216,"")</f>
        <v>3860.2</v>
      </c>
      <c r="G53" s="11">
        <f>IF('Daily PnL Log'!G216&lt;&gt;"",'Daily PnL Log'!G216,"")</f>
        <v>-6016.7</v>
      </c>
      <c r="H53" s="11">
        <f>IF('Daily PnL Log'!H216&lt;&gt;"",'Daily PnL Log'!H216,"")</f>
        <v>365.7</v>
      </c>
      <c r="I53" s="11">
        <f>IF('Daily PnL Log'!I216&lt;&gt;"",'Daily PnL Log'!I216,"")</f>
        <v>0</v>
      </c>
      <c r="J53" s="11">
        <f>IF('Daily PnL Log'!J216&lt;&gt;"",'Daily PnL Log'!J216,"")</f>
        <v>2029.0999999999997</v>
      </c>
      <c r="K53" s="11">
        <f>IF('Daily PnL Log'!K216&lt;&gt;"",'Daily PnL Log'!K216,"")</f>
        <v>-115.55</v>
      </c>
      <c r="L53" s="11">
        <f>IF('Daily PnL Log'!L216&lt;&gt;"",'Daily PnL Log'!L216,"")</f>
        <v>-531.53</v>
      </c>
      <c r="M53" s="11">
        <f>IF('Daily PnL Log'!M216&lt;&gt;"",'Daily PnL Log'!M216,"")</f>
        <v>-647.07999999999993</v>
      </c>
      <c r="N53" s="11">
        <f>IF('Daily PnL Log'!N216&lt;&gt;"",'Daily PnL Log'!N216,"")</f>
        <v>1382.0199999999998</v>
      </c>
      <c r="O53" s="11">
        <f t="shared" si="3"/>
        <v>-3768.2</v>
      </c>
      <c r="P53" s="11">
        <f t="shared" si="4"/>
        <v>-1439.6999999999978</v>
      </c>
      <c r="Q53" s="11">
        <f t="shared" si="5"/>
        <v>2593.7999999999984</v>
      </c>
      <c r="R53" s="11">
        <f t="shared" si="6"/>
        <v>38041.300000000003</v>
      </c>
      <c r="S53" s="11">
        <f t="shared" si="7"/>
        <v>60248.600000000006</v>
      </c>
      <c r="T53" s="11">
        <f t="shared" si="8"/>
        <v>8704.6000000000022</v>
      </c>
      <c r="U53" s="11">
        <f t="shared" si="9"/>
        <v>0</v>
      </c>
      <c r="V53" s="11">
        <f t="shared" si="10"/>
        <v>104380.40000000001</v>
      </c>
      <c r="W53" s="11">
        <f>IF('Daily PnL Log'!W216&lt;&gt;"",'Daily PnL Log'!W216,"")</f>
        <v>500598</v>
      </c>
      <c r="X53" s="16">
        <f>IF('Daily PnL Log'!X216&lt;&gt;"",'Daily PnL Log'!X216,"")</f>
        <v>2.7607381571640313E-3</v>
      </c>
      <c r="Y53" s="11" t="str">
        <f>IF('Daily PnL Log'!Y216&lt;&gt;"",'Daily PnL Log'!Y216,"")</f>
        <v/>
      </c>
      <c r="Z53" s="11" t="str">
        <f>IF('Daily PnL Log'!AA216&lt;&gt;"",'Daily PnL Log'!AA216,"")</f>
        <v/>
      </c>
      <c r="AA53" s="11">
        <f>IF('Daily PnL Log'!AC216&lt;&gt;"",'Daily PnL Log'!AC216,"")</f>
        <v>164692.85999999999</v>
      </c>
    </row>
    <row r="54" spans="1:27" x14ac:dyDescent="0.25">
      <c r="A54" s="47" t="str">
        <f t="shared" si="2"/>
        <v>Oct</v>
      </c>
      <c r="B54" s="14">
        <f>'Daily PnL Log'!B217</f>
        <v>44476</v>
      </c>
      <c r="C54" s="13">
        <f>IF('Daily PnL Log'!C217&lt;&gt;"",'Daily PnL Log'!C217,"")</f>
        <v>3170.4</v>
      </c>
      <c r="D54" s="13">
        <f>IF('Daily PnL Log'!D217&lt;&gt;"",'Daily PnL Log'!D217,"")</f>
        <v>4252.1000000000004</v>
      </c>
      <c r="E54" s="13">
        <f>IF('Daily PnL Log'!E217&lt;&gt;"",'Daily PnL Log'!E217,"")</f>
        <v>-5394.5</v>
      </c>
      <c r="F54" s="13">
        <f>IF('Daily PnL Log'!F217&lt;&gt;"",'Daily PnL Log'!F217,"")</f>
        <v>156.1</v>
      </c>
      <c r="G54" s="13">
        <f>IF('Daily PnL Log'!G217&lt;&gt;"",'Daily PnL Log'!G217,"")</f>
        <v>15964.2</v>
      </c>
      <c r="H54" s="13">
        <f>IF('Daily PnL Log'!H217&lt;&gt;"",'Daily PnL Log'!H217,"")</f>
        <v>-938.7</v>
      </c>
      <c r="I54" s="13">
        <f>IF('Daily PnL Log'!I217&lt;&gt;"",'Daily PnL Log'!I217,"")</f>
        <v>0</v>
      </c>
      <c r="J54" s="13">
        <f>IF('Daily PnL Log'!J217&lt;&gt;"",'Daily PnL Log'!J217,"")</f>
        <v>17209.599999999999</v>
      </c>
      <c r="K54" s="13">
        <f>IF('Daily PnL Log'!K217&lt;&gt;"",'Daily PnL Log'!K217,"")</f>
        <v>-139.25</v>
      </c>
      <c r="L54" s="13">
        <f>IF('Daily PnL Log'!L217&lt;&gt;"",'Daily PnL Log'!L217,"")</f>
        <v>-640.54999999999995</v>
      </c>
      <c r="M54" s="13">
        <f>IF('Daily PnL Log'!M217&lt;&gt;"",'Daily PnL Log'!M217,"")</f>
        <v>-779.8</v>
      </c>
      <c r="N54" s="13">
        <f>IF('Daily PnL Log'!N217&lt;&gt;"",'Daily PnL Log'!N217,"")</f>
        <v>16429.8</v>
      </c>
      <c r="O54" s="13">
        <f t="shared" si="3"/>
        <v>-597.79999999999973</v>
      </c>
      <c r="P54" s="13">
        <f t="shared" si="4"/>
        <v>2812.4000000000024</v>
      </c>
      <c r="Q54" s="13">
        <f t="shared" si="5"/>
        <v>-2800.7000000000016</v>
      </c>
      <c r="R54" s="13">
        <f t="shared" si="6"/>
        <v>38197.4</v>
      </c>
      <c r="S54" s="13">
        <f t="shared" si="7"/>
        <v>76212.800000000003</v>
      </c>
      <c r="T54" s="13">
        <f t="shared" si="8"/>
        <v>7765.9000000000024</v>
      </c>
      <c r="U54" s="13">
        <f t="shared" si="9"/>
        <v>0</v>
      </c>
      <c r="V54" s="13">
        <f t="shared" si="10"/>
        <v>121590</v>
      </c>
      <c r="W54" s="13">
        <f>IF('Daily PnL Log'!W217&lt;&gt;"",'Daily PnL Log'!W217,"")</f>
        <v>621409</v>
      </c>
      <c r="X54" s="15">
        <f>IF('Daily PnL Log'!X217&lt;&gt;"",'Daily PnL Log'!X217,"")</f>
        <v>2.643959131586443E-2</v>
      </c>
      <c r="Y54" s="13" t="str">
        <f>IF('Daily PnL Log'!Y217&lt;&gt;"",'Daily PnL Log'!Y217,"")</f>
        <v/>
      </c>
      <c r="Z54" s="13" t="str">
        <f>IF('Daily PnL Log'!AA217&lt;&gt;"",'Daily PnL Log'!AA217,"")</f>
        <v/>
      </c>
      <c r="AA54" s="13">
        <f>IF('Daily PnL Log'!AC217&lt;&gt;"",'Daily PnL Log'!AC217,"")</f>
        <v>205723.56</v>
      </c>
    </row>
    <row r="55" spans="1:27" x14ac:dyDescent="0.25">
      <c r="A55" s="48" t="str">
        <f t="shared" si="2"/>
        <v>Oct</v>
      </c>
      <c r="B55" s="2">
        <f>'Daily PnL Log'!B218</f>
        <v>44477</v>
      </c>
      <c r="C55" s="11">
        <f>IF('Daily PnL Log'!C218&lt;&gt;"",'Daily PnL Log'!C218,"")</f>
        <v>-4441.3</v>
      </c>
      <c r="D55" s="11">
        <f>IF('Daily PnL Log'!D218&lt;&gt;"",'Daily PnL Log'!D218,"")</f>
        <v>-5438.9</v>
      </c>
      <c r="E55" s="11">
        <f>IF('Daily PnL Log'!E218&lt;&gt;"",'Daily PnL Log'!E218,"")</f>
        <v>-3384.4</v>
      </c>
      <c r="F55" s="11">
        <f>IF('Daily PnL Log'!F218&lt;&gt;"",'Daily PnL Log'!F218,"")</f>
        <v>-9840.5</v>
      </c>
      <c r="G55" s="11">
        <f>IF('Daily PnL Log'!G218&lt;&gt;"",'Daily PnL Log'!G218,"")</f>
        <v>9726.7999999999993</v>
      </c>
      <c r="H55" s="11">
        <f>IF('Daily PnL Log'!H218&lt;&gt;"",'Daily PnL Log'!H218,"")</f>
        <v>-5584.9</v>
      </c>
      <c r="I55" s="11">
        <f>IF('Daily PnL Log'!I218&lt;&gt;"",'Daily PnL Log'!I218,"")</f>
        <v>0</v>
      </c>
      <c r="J55" s="11">
        <f>IF('Daily PnL Log'!J218&lt;&gt;"",'Daily PnL Log'!J218,"")</f>
        <v>-18963.199999999997</v>
      </c>
      <c r="K55" s="11">
        <f>IF('Daily PnL Log'!K218&lt;&gt;"",'Daily PnL Log'!K218,"")</f>
        <v>-67.099999999999994</v>
      </c>
      <c r="L55" s="11">
        <f>IF('Daily PnL Log'!L218&lt;&gt;"",'Daily PnL Log'!L218,"")</f>
        <v>-308.66000000000003</v>
      </c>
      <c r="M55" s="11">
        <f>IF('Daily PnL Log'!M218&lt;&gt;"",'Daily PnL Log'!M218,"")</f>
        <v>-375.76</v>
      </c>
      <c r="N55" s="11">
        <f>IF('Daily PnL Log'!N218&lt;&gt;"",'Daily PnL Log'!N218,"")</f>
        <v>-19338.959999999995</v>
      </c>
      <c r="O55" s="11">
        <f t="shared" si="3"/>
        <v>-5039.1000000000004</v>
      </c>
      <c r="P55" s="11">
        <f t="shared" si="4"/>
        <v>-2626.4999999999973</v>
      </c>
      <c r="Q55" s="11">
        <f t="shared" si="5"/>
        <v>-6185.1000000000022</v>
      </c>
      <c r="R55" s="11">
        <f t="shared" si="6"/>
        <v>28356.9</v>
      </c>
      <c r="S55" s="11">
        <f t="shared" si="7"/>
        <v>85939.6</v>
      </c>
      <c r="T55" s="11">
        <f t="shared" si="8"/>
        <v>2181.0000000000027</v>
      </c>
      <c r="U55" s="11">
        <f t="shared" si="9"/>
        <v>0</v>
      </c>
      <c r="V55" s="11">
        <f t="shared" si="10"/>
        <v>102626.8</v>
      </c>
      <c r="W55" s="11">
        <f>IF('Daily PnL Log'!W218&lt;&gt;"",'Daily PnL Log'!W218,"")</f>
        <v>697947</v>
      </c>
      <c r="X55" s="16">
        <f>IF('Daily PnL Log'!X218&lt;&gt;"",'Daily PnL Log'!X218,"")</f>
        <v>-2.7708350347519218E-2</v>
      </c>
      <c r="Y55" s="11">
        <f>IF('Daily PnL Log'!Y218&lt;&gt;"",'Daily PnL Log'!Y218,"")</f>
        <v>-125</v>
      </c>
      <c r="Z55" s="11" t="str">
        <f>IF('Daily PnL Log'!AA218&lt;&gt;"",'Daily PnL Log'!AA218,"")</f>
        <v/>
      </c>
      <c r="AA55" s="11">
        <f>IF('Daily PnL Log'!AC218&lt;&gt;"",'Daily PnL Log'!AC218,"")</f>
        <v>164453.54999999999</v>
      </c>
    </row>
    <row r="56" spans="1:27" x14ac:dyDescent="0.25">
      <c r="A56" s="47" t="str">
        <f t="shared" si="2"/>
        <v>Oct</v>
      </c>
      <c r="B56" s="14">
        <f>'Daily PnL Log'!B219</f>
        <v>44480</v>
      </c>
      <c r="C56" s="13">
        <f>IF('Daily PnL Log'!C219&lt;&gt;"",'Daily PnL Log'!C219,"")</f>
        <v>-14164.4</v>
      </c>
      <c r="D56" s="13">
        <f>IF('Daily PnL Log'!D219&lt;&gt;"",'Daily PnL Log'!D219,"")</f>
        <v>-10778.7</v>
      </c>
      <c r="E56" s="13">
        <f>IF('Daily PnL Log'!E219&lt;&gt;"",'Daily PnL Log'!E219,"")</f>
        <v>5040.8</v>
      </c>
      <c r="F56" s="13">
        <f>IF('Daily PnL Log'!F219&lt;&gt;"",'Daily PnL Log'!F219,"")</f>
        <v>-3720.5</v>
      </c>
      <c r="G56" s="13">
        <f>IF('Daily PnL Log'!G219&lt;&gt;"",'Daily PnL Log'!G219,"")</f>
        <v>9268.2999999999993</v>
      </c>
      <c r="H56" s="13">
        <f>IF('Daily PnL Log'!H219&lt;&gt;"",'Daily PnL Log'!H219,"")</f>
        <v>-2953</v>
      </c>
      <c r="I56" s="13">
        <f>IF('Daily PnL Log'!I219&lt;&gt;"",'Daily PnL Log'!I219,"")</f>
        <v>0</v>
      </c>
      <c r="J56" s="13">
        <f>IF('Daily PnL Log'!J219&lt;&gt;"",'Daily PnL Log'!J219,"")</f>
        <v>-17307.5</v>
      </c>
      <c r="K56" s="13">
        <f>IF('Daily PnL Log'!K219&lt;&gt;"",'Daily PnL Log'!K219,"")</f>
        <v>-101.9</v>
      </c>
      <c r="L56" s="13">
        <f>IF('Daily PnL Log'!L219&lt;&gt;"",'Daily PnL Log'!L219,"")</f>
        <v>-468.74</v>
      </c>
      <c r="M56" s="13">
        <f>IF('Daily PnL Log'!M219&lt;&gt;"",'Daily PnL Log'!M219,"")</f>
        <v>-570.64</v>
      </c>
      <c r="N56" s="13">
        <f>IF('Daily PnL Log'!N219&lt;&gt;"",'Daily PnL Log'!N219,"")</f>
        <v>-17878.14</v>
      </c>
      <c r="O56" s="13">
        <f t="shared" si="3"/>
        <v>-19203.5</v>
      </c>
      <c r="P56" s="13">
        <f t="shared" si="4"/>
        <v>-13405.199999999997</v>
      </c>
      <c r="Q56" s="13">
        <f t="shared" si="5"/>
        <v>-1144.300000000002</v>
      </c>
      <c r="R56" s="13">
        <f t="shared" si="6"/>
        <v>24636.400000000001</v>
      </c>
      <c r="S56" s="13">
        <f t="shared" si="7"/>
        <v>95207.900000000009</v>
      </c>
      <c r="T56" s="13">
        <f t="shared" si="8"/>
        <v>-771.99999999999727</v>
      </c>
      <c r="U56" s="13">
        <f t="shared" si="9"/>
        <v>0</v>
      </c>
      <c r="V56" s="13">
        <f t="shared" si="10"/>
        <v>85319.3</v>
      </c>
      <c r="W56" s="13">
        <f>IF('Daily PnL Log'!W219&lt;&gt;"",'Daily PnL Log'!W219,"")</f>
        <v>464672</v>
      </c>
      <c r="X56" s="15">
        <f>IF('Daily PnL Log'!X219&lt;&gt;"",'Daily PnL Log'!X219,"")</f>
        <v>-3.8474752083189859E-2</v>
      </c>
      <c r="Y56" s="13" t="str">
        <f>IF('Daily PnL Log'!Y219&lt;&gt;"",'Daily PnL Log'!Y219,"")</f>
        <v/>
      </c>
      <c r="Z56" s="13" t="str">
        <f>IF('Daily PnL Log'!AA219&lt;&gt;"",'Daily PnL Log'!AA219,"")</f>
        <v/>
      </c>
      <c r="AA56" s="13">
        <f>IF('Daily PnL Log'!AC219&lt;&gt;"",'Daily PnL Log'!AC219,"")</f>
        <v>158716.41</v>
      </c>
    </row>
    <row r="57" spans="1:27" x14ac:dyDescent="0.25">
      <c r="A57" s="48" t="str">
        <f t="shared" si="2"/>
        <v>Oct</v>
      </c>
      <c r="B57" s="2">
        <f>'Daily PnL Log'!B220</f>
        <v>44481</v>
      </c>
      <c r="C57" s="11">
        <f>IF('Daily PnL Log'!C220&lt;&gt;"",'Daily PnL Log'!C220,"")</f>
        <v>-4743.3</v>
      </c>
      <c r="D57" s="11">
        <f>IF('Daily PnL Log'!D220&lt;&gt;"",'Daily PnL Log'!D220,"")</f>
        <v>-4346.8</v>
      </c>
      <c r="E57" s="11">
        <f>IF('Daily PnL Log'!E220&lt;&gt;"",'Daily PnL Log'!E220,"")</f>
        <v>1255.2</v>
      </c>
      <c r="F57" s="11">
        <f>IF('Daily PnL Log'!F220&lt;&gt;"",'Daily PnL Log'!F220,"")</f>
        <v>-1083.7</v>
      </c>
      <c r="G57" s="11">
        <f>IF('Daily PnL Log'!G220&lt;&gt;"",'Daily PnL Log'!G220,"")</f>
        <v>-4043.1</v>
      </c>
      <c r="H57" s="11">
        <f>IF('Daily PnL Log'!H220&lt;&gt;"",'Daily PnL Log'!H220,"")</f>
        <v>-4975.8</v>
      </c>
      <c r="I57" s="11">
        <f>IF('Daily PnL Log'!I220&lt;&gt;"",'Daily PnL Log'!I220,"")</f>
        <v>0</v>
      </c>
      <c r="J57" s="11">
        <f>IF('Daily PnL Log'!J220&lt;&gt;"",'Daily PnL Log'!J220,"")</f>
        <v>-17937.5</v>
      </c>
      <c r="K57" s="11">
        <f>IF('Daily PnL Log'!K220&lt;&gt;"",'Daily PnL Log'!K220,"")</f>
        <v>-165.5</v>
      </c>
      <c r="L57" s="11">
        <f>IF('Daily PnL Log'!L220&lt;&gt;"",'Daily PnL Log'!L220,"")</f>
        <v>-761.3</v>
      </c>
      <c r="M57" s="11">
        <f>IF('Daily PnL Log'!M220&lt;&gt;"",'Daily PnL Log'!M220,"")</f>
        <v>-926.8</v>
      </c>
      <c r="N57" s="11">
        <f>IF('Daily PnL Log'!N220&lt;&gt;"",'Daily PnL Log'!N220,"")</f>
        <v>-18864.3</v>
      </c>
      <c r="O57" s="11">
        <f t="shared" si="3"/>
        <v>-23946.799999999999</v>
      </c>
      <c r="P57" s="11">
        <f t="shared" si="4"/>
        <v>-17751.999999999996</v>
      </c>
      <c r="Q57" s="11">
        <f t="shared" si="5"/>
        <v>110.89999999999804</v>
      </c>
      <c r="R57" s="11">
        <f t="shared" si="6"/>
        <v>23552.7</v>
      </c>
      <c r="S57" s="11">
        <f t="shared" si="7"/>
        <v>91164.800000000003</v>
      </c>
      <c r="T57" s="11">
        <f t="shared" si="8"/>
        <v>-5747.7999999999975</v>
      </c>
      <c r="U57" s="11">
        <f t="shared" si="9"/>
        <v>0</v>
      </c>
      <c r="V57" s="11">
        <f t="shared" si="10"/>
        <v>67381.8</v>
      </c>
      <c r="W57" s="11">
        <f>IF('Daily PnL Log'!W220&lt;&gt;"",'Daily PnL Log'!W220,"")</f>
        <v>457105</v>
      </c>
      <c r="X57" s="16">
        <f>IF('Daily PnL Log'!X220&lt;&gt;"",'Daily PnL Log'!X220,"")</f>
        <v>-4.1269073845177799E-2</v>
      </c>
      <c r="Y57" s="11" t="str">
        <f>IF('Daily PnL Log'!Y220&lt;&gt;"",'Daily PnL Log'!Y220,"")</f>
        <v/>
      </c>
      <c r="Z57" s="11" t="str">
        <f>IF('Daily PnL Log'!AA220&lt;&gt;"",'Daily PnL Log'!AA220,"")</f>
        <v/>
      </c>
      <c r="AA57" s="11">
        <f>IF('Daily PnL Log'!AC220&lt;&gt;"",'Daily PnL Log'!AC220,"")</f>
        <v>148143.60999999999</v>
      </c>
    </row>
    <row r="58" spans="1:27" x14ac:dyDescent="0.25">
      <c r="A58" s="47" t="str">
        <f t="shared" si="2"/>
        <v>Oct</v>
      </c>
      <c r="B58" s="14">
        <f>'Daily PnL Log'!B221</f>
        <v>44482</v>
      </c>
      <c r="C58" s="13">
        <f>IF('Daily PnL Log'!C221&lt;&gt;"",'Daily PnL Log'!C221,"")</f>
        <v>-22726.3</v>
      </c>
      <c r="D58" s="13">
        <f>IF('Daily PnL Log'!D221&lt;&gt;"",'Daily PnL Log'!D221,"")</f>
        <v>894.5</v>
      </c>
      <c r="E58" s="13">
        <f>IF('Daily PnL Log'!E221&lt;&gt;"",'Daily PnL Log'!E221,"")</f>
        <v>2908.4</v>
      </c>
      <c r="F58" s="13">
        <f>IF('Daily PnL Log'!F221&lt;&gt;"",'Daily PnL Log'!F221,"")</f>
        <v>703.2</v>
      </c>
      <c r="G58" s="13">
        <f>IF('Daily PnL Log'!G221&lt;&gt;"",'Daily PnL Log'!G221,"")</f>
        <v>31016</v>
      </c>
      <c r="H58" s="13">
        <f>IF('Daily PnL Log'!H221&lt;&gt;"",'Daily PnL Log'!H221,"")</f>
        <v>9445.7999999999993</v>
      </c>
      <c r="I58" s="13">
        <f>IF('Daily PnL Log'!I221&lt;&gt;"",'Daily PnL Log'!I221,"")</f>
        <v>0</v>
      </c>
      <c r="J58" s="13">
        <f>IF('Daily PnL Log'!J221&lt;&gt;"",'Daily PnL Log'!J221,"")</f>
        <v>22241.600000000002</v>
      </c>
      <c r="K58" s="13">
        <f>IF('Daily PnL Log'!K221&lt;&gt;"",'Daily PnL Log'!K221,"")</f>
        <v>-202.1</v>
      </c>
      <c r="L58" s="13">
        <f>IF('Daily PnL Log'!L221&lt;&gt;"",'Daily PnL Log'!L221,"")</f>
        <v>-929.66</v>
      </c>
      <c r="M58" s="13">
        <f>IF('Daily PnL Log'!M221&lt;&gt;"",'Daily PnL Log'!M221,"")</f>
        <v>-1131.76</v>
      </c>
      <c r="N58" s="13">
        <f>IF('Daily PnL Log'!N221&lt;&gt;"",'Daily PnL Log'!N221,"")</f>
        <v>21109.840000000004</v>
      </c>
      <c r="O58" s="13">
        <f t="shared" si="3"/>
        <v>-46673.1</v>
      </c>
      <c r="P58" s="13">
        <f t="shared" si="4"/>
        <v>-16857.499999999996</v>
      </c>
      <c r="Q58" s="13">
        <f t="shared" si="5"/>
        <v>3019.2999999999984</v>
      </c>
      <c r="R58" s="13">
        <f t="shared" si="6"/>
        <v>24255.9</v>
      </c>
      <c r="S58" s="13">
        <f t="shared" si="7"/>
        <v>122180.8</v>
      </c>
      <c r="T58" s="13">
        <f t="shared" si="8"/>
        <v>3698.0000000000018</v>
      </c>
      <c r="U58" s="13">
        <f t="shared" si="9"/>
        <v>0</v>
      </c>
      <c r="V58" s="13">
        <f t="shared" si="10"/>
        <v>89623.400000000009</v>
      </c>
      <c r="W58" s="13">
        <f>IF('Daily PnL Log'!W221&lt;&gt;"",'Daily PnL Log'!W221,"")</f>
        <v>506487</v>
      </c>
      <c r="X58" s="15">
        <f>IF('Daily PnL Log'!X221&lt;&gt;"",'Daily PnL Log'!X221,"")</f>
        <v>4.1678937465324882E-2</v>
      </c>
      <c r="Y58" s="13">
        <f>IF('Daily PnL Log'!Y221&lt;&gt;"",'Daily PnL Log'!Y221,"")</f>
        <v>-125</v>
      </c>
      <c r="Z58" s="13" t="str">
        <f>IF('Daily PnL Log'!AA221&lt;&gt;"",'Daily PnL Log'!AA221,"")</f>
        <v/>
      </c>
      <c r="AA58" s="13">
        <f>IF('Daily PnL Log'!AC221&lt;&gt;"",'Daily PnL Log'!AC221,"")</f>
        <v>173631.6</v>
      </c>
    </row>
    <row r="59" spans="1:27" x14ac:dyDescent="0.25">
      <c r="A59" s="48" t="str">
        <f t="shared" si="2"/>
        <v>Oct</v>
      </c>
      <c r="B59" s="2">
        <f>'Daily PnL Log'!B222</f>
        <v>44483</v>
      </c>
      <c r="C59" s="11">
        <f>IF('Daily PnL Log'!C222&lt;&gt;"",'Daily PnL Log'!C222,"")</f>
        <v>-78.900000000000006</v>
      </c>
      <c r="D59" s="11">
        <f>IF('Daily PnL Log'!D222&lt;&gt;"",'Daily PnL Log'!D222,"")</f>
        <v>7595.9</v>
      </c>
      <c r="E59" s="11">
        <f>IF('Daily PnL Log'!E222&lt;&gt;"",'Daily PnL Log'!E222,"")</f>
        <v>4717.8</v>
      </c>
      <c r="F59" s="11">
        <f>IF('Daily PnL Log'!F222&lt;&gt;"",'Daily PnL Log'!F222,"")</f>
        <v>13899.4</v>
      </c>
      <c r="G59" s="11">
        <f>IF('Daily PnL Log'!G222&lt;&gt;"",'Daily PnL Log'!G222,"")</f>
        <v>-10617.6</v>
      </c>
      <c r="H59" s="11">
        <f>IF('Daily PnL Log'!H222&lt;&gt;"",'Daily PnL Log'!H222,"")</f>
        <v>3225.5</v>
      </c>
      <c r="I59" s="11">
        <f>IF('Daily PnL Log'!I222&lt;&gt;"",'Daily PnL Log'!I222,"")</f>
        <v>-3455.29</v>
      </c>
      <c r="J59" s="11">
        <f>IF('Daily PnL Log'!J222&lt;&gt;"",'Daily PnL Log'!J222,"")</f>
        <v>15286.809999999998</v>
      </c>
      <c r="K59" s="11">
        <f>IF('Daily PnL Log'!K222&lt;&gt;"",'Daily PnL Log'!K222,"")</f>
        <v>-281.95</v>
      </c>
      <c r="L59" s="11">
        <f>IF('Daily PnL Log'!L222&lt;&gt;"",'Daily PnL Log'!L222,"")</f>
        <v>-1296.97</v>
      </c>
      <c r="M59" s="11">
        <f>IF('Daily PnL Log'!M222&lt;&gt;"",'Daily PnL Log'!M222,"")</f>
        <v>-1578.92</v>
      </c>
      <c r="N59" s="11">
        <f>IF('Daily PnL Log'!N222&lt;&gt;"",'Daily PnL Log'!N222,"")</f>
        <v>13707.889999999998</v>
      </c>
      <c r="O59" s="11">
        <f t="shared" si="3"/>
        <v>-46752</v>
      </c>
      <c r="P59" s="11">
        <f t="shared" si="4"/>
        <v>-9261.5999999999967</v>
      </c>
      <c r="Q59" s="11">
        <f t="shared" si="5"/>
        <v>7737.0999999999985</v>
      </c>
      <c r="R59" s="11">
        <f t="shared" si="6"/>
        <v>38155.300000000003</v>
      </c>
      <c r="S59" s="11">
        <f t="shared" si="7"/>
        <v>111563.2</v>
      </c>
      <c r="T59" s="11">
        <f t="shared" si="8"/>
        <v>6923.5000000000018</v>
      </c>
      <c r="U59" s="11">
        <f t="shared" si="9"/>
        <v>-3455.29</v>
      </c>
      <c r="V59" s="11">
        <f t="shared" si="10"/>
        <v>104910.21</v>
      </c>
      <c r="W59" s="11">
        <f>IF('Daily PnL Log'!W222&lt;&gt;"",'Daily PnL Log'!W222,"")</f>
        <v>378585</v>
      </c>
      <c r="X59" s="16">
        <f>IF('Daily PnL Log'!X222&lt;&gt;"",'Daily PnL Log'!X222,"")</f>
        <v>3.6208222724091015E-2</v>
      </c>
      <c r="Y59" s="11" t="str">
        <f>IF('Daily PnL Log'!Y222&lt;&gt;"",'Daily PnL Log'!Y222,"")</f>
        <v/>
      </c>
      <c r="Z59" s="11" t="str">
        <f>IF('Daily PnL Log'!AA222&lt;&gt;"",'Daily PnL Log'!AA222,"")</f>
        <v/>
      </c>
      <c r="AA59" s="11">
        <f>IF('Daily PnL Log'!AC222&lt;&gt;"",'Daily PnL Log'!AC222,"")</f>
        <v>165843.43</v>
      </c>
    </row>
    <row r="60" spans="1:27" x14ac:dyDescent="0.25">
      <c r="A60" s="47" t="str">
        <f t="shared" si="2"/>
        <v>Oct</v>
      </c>
      <c r="B60" s="14">
        <f>'Daily PnL Log'!B223</f>
        <v>44484</v>
      </c>
      <c r="C60" s="13">
        <f>IF('Daily PnL Log'!C223&lt;&gt;"",'Daily PnL Log'!C223,"")</f>
        <v>-9743.6</v>
      </c>
      <c r="D60" s="13">
        <f>IF('Daily PnL Log'!D223&lt;&gt;"",'Daily PnL Log'!D223,"")</f>
        <v>-537.9</v>
      </c>
      <c r="E60" s="13">
        <f>IF('Daily PnL Log'!E223&lt;&gt;"",'Daily PnL Log'!E223,"")</f>
        <v>-4220.1000000000004</v>
      </c>
      <c r="F60" s="13">
        <f>IF('Daily PnL Log'!F223&lt;&gt;"",'Daily PnL Log'!F223,"")</f>
        <v>-1623</v>
      </c>
      <c r="G60" s="13">
        <f>IF('Daily PnL Log'!G223&lt;&gt;"",'Daily PnL Log'!G223,"")</f>
        <v>-31407.200000000001</v>
      </c>
      <c r="H60" s="13">
        <f>IF('Daily PnL Log'!H223&lt;&gt;"",'Daily PnL Log'!H223,"")</f>
        <v>-4037.3</v>
      </c>
      <c r="I60" s="13">
        <f>IF('Daily PnL Log'!I223&lt;&gt;"",'Daily PnL Log'!I223,"")</f>
        <v>1176.92</v>
      </c>
      <c r="J60" s="13">
        <f>IF('Daily PnL Log'!J223&lt;&gt;"",'Daily PnL Log'!J223,"")</f>
        <v>-50392.180000000008</v>
      </c>
      <c r="K60" s="13">
        <f>IF('Daily PnL Log'!K223&lt;&gt;"",'Daily PnL Log'!K223,"")</f>
        <v>-83.7</v>
      </c>
      <c r="L60" s="13">
        <f>IF('Daily PnL Log'!L223&lt;&gt;"",'Daily PnL Log'!L223,"")</f>
        <v>-385.02</v>
      </c>
      <c r="M60" s="13">
        <f>IF('Daily PnL Log'!M223&lt;&gt;"",'Daily PnL Log'!M223,"")</f>
        <v>-468.71999999999997</v>
      </c>
      <c r="N60" s="13">
        <f>IF('Daily PnL Log'!N223&lt;&gt;"",'Daily PnL Log'!N223,"")</f>
        <v>-50860.900000000009</v>
      </c>
      <c r="O60" s="13">
        <f t="shared" si="3"/>
        <v>-56495.6</v>
      </c>
      <c r="P60" s="13">
        <f t="shared" si="4"/>
        <v>-9799.4999999999964</v>
      </c>
      <c r="Q60" s="13">
        <f t="shared" si="5"/>
        <v>3516.9999999999982</v>
      </c>
      <c r="R60" s="13">
        <f t="shared" si="6"/>
        <v>36532.300000000003</v>
      </c>
      <c r="S60" s="13">
        <f t="shared" si="7"/>
        <v>80156</v>
      </c>
      <c r="T60" s="13">
        <f t="shared" si="8"/>
        <v>2886.2000000000016</v>
      </c>
      <c r="U60" s="13">
        <f t="shared" si="9"/>
        <v>-2278.37</v>
      </c>
      <c r="V60" s="13">
        <f t="shared" si="10"/>
        <v>54518.03</v>
      </c>
      <c r="W60" s="13">
        <f>IF('Daily PnL Log'!W223&lt;&gt;"",'Daily PnL Log'!W223,"")</f>
        <v>557050</v>
      </c>
      <c r="X60" s="15">
        <f>IF('Daily PnL Log'!X223&lt;&gt;"",'Daily PnL Log'!X223,"")</f>
        <v>-9.1304012207162749E-2</v>
      </c>
      <c r="Y60" s="13">
        <f>IF('Daily PnL Log'!Y223&lt;&gt;"",'Daily PnL Log'!Y223,"")</f>
        <v>-8454.18</v>
      </c>
      <c r="Z60" s="13" t="str">
        <f>IF('Daily PnL Log'!AA223&lt;&gt;"",'Daily PnL Log'!AA223,"")</f>
        <v/>
      </c>
      <c r="AA60" s="13">
        <f>IF('Daily PnL Log'!AC223&lt;&gt;"",'Daily PnL Log'!AC223,"")</f>
        <v>116071.46</v>
      </c>
    </row>
    <row r="61" spans="1:27" x14ac:dyDescent="0.25">
      <c r="A61" s="48" t="str">
        <f t="shared" si="2"/>
        <v>Oct</v>
      </c>
      <c r="B61" s="2">
        <f>'Daily PnL Log'!B224</f>
        <v>44487</v>
      </c>
      <c r="C61" s="11">
        <f>IF('Daily PnL Log'!C224&lt;&gt;"",'Daily PnL Log'!C224,"")</f>
        <v>-11195.6</v>
      </c>
      <c r="D61" s="11">
        <f>IF('Daily PnL Log'!D224&lt;&gt;"",'Daily PnL Log'!D224,"")</f>
        <v>6666.3</v>
      </c>
      <c r="E61" s="11">
        <f>IF('Daily PnL Log'!E224&lt;&gt;"",'Daily PnL Log'!E224,"")</f>
        <v>-747.9</v>
      </c>
      <c r="F61" s="11">
        <f>IF('Daily PnL Log'!F224&lt;&gt;"",'Daily PnL Log'!F224,"")</f>
        <v>-5484.9</v>
      </c>
      <c r="G61" s="11">
        <f>IF('Daily PnL Log'!G224&lt;&gt;"",'Daily PnL Log'!G224,"")</f>
        <v>12542</v>
      </c>
      <c r="H61" s="11">
        <f>IF('Daily PnL Log'!H224&lt;&gt;"",'Daily PnL Log'!H224,"")</f>
        <v>-2765.7</v>
      </c>
      <c r="I61" s="11">
        <f>IF('Daily PnL Log'!I224&lt;&gt;"",'Daily PnL Log'!I224,"")</f>
        <v>-1553.48</v>
      </c>
      <c r="J61" s="11">
        <f>IF('Daily PnL Log'!J224&lt;&gt;"",'Daily PnL Log'!J224,"")</f>
        <v>-2539.2799999999984</v>
      </c>
      <c r="K61" s="11">
        <f>IF('Daily PnL Log'!K224&lt;&gt;"",'Daily PnL Log'!K224,"")</f>
        <v>-61</v>
      </c>
      <c r="L61" s="11">
        <f>IF('Daily PnL Log'!L224&lt;&gt;"",'Daily PnL Log'!L224,"")</f>
        <v>-280.60000000000002</v>
      </c>
      <c r="M61" s="11">
        <f>IF('Daily PnL Log'!M224&lt;&gt;"",'Daily PnL Log'!M224,"")</f>
        <v>-341.6</v>
      </c>
      <c r="N61" s="11">
        <f>IF('Daily PnL Log'!N224&lt;&gt;"",'Daily PnL Log'!N224,"")</f>
        <v>-2880.8799999999983</v>
      </c>
      <c r="O61" s="11">
        <f t="shared" si="3"/>
        <v>-67691.199999999997</v>
      </c>
      <c r="P61" s="11">
        <f t="shared" si="4"/>
        <v>-3133.1999999999962</v>
      </c>
      <c r="Q61" s="11">
        <f t="shared" si="5"/>
        <v>2769.0999999999981</v>
      </c>
      <c r="R61" s="11">
        <f t="shared" si="6"/>
        <v>31047.4</v>
      </c>
      <c r="S61" s="11">
        <f t="shared" si="7"/>
        <v>92698</v>
      </c>
      <c r="T61" s="11">
        <f t="shared" si="8"/>
        <v>120.50000000000182</v>
      </c>
      <c r="U61" s="11">
        <f t="shared" si="9"/>
        <v>-3831.85</v>
      </c>
      <c r="V61" s="11">
        <f t="shared" si="10"/>
        <v>51978.75</v>
      </c>
      <c r="W61" s="11">
        <f>IF('Daily PnL Log'!W224&lt;&gt;"",'Daily PnL Log'!W224,"")</f>
        <v>580424</v>
      </c>
      <c r="X61" s="16">
        <f>IF('Daily PnL Log'!X224&lt;&gt;"",'Daily PnL Log'!X224,"")</f>
        <v>-4.9634060617755266E-3</v>
      </c>
      <c r="Y61" s="11">
        <f>IF('Daily PnL Log'!Y224&lt;&gt;"",'Daily PnL Log'!Y224,"")</f>
        <v>4227.09</v>
      </c>
      <c r="Z61" s="11" t="str">
        <f>IF('Daily PnL Log'!AA224&lt;&gt;"",'Daily PnL Log'!AA224,"")</f>
        <v/>
      </c>
      <c r="AA61" s="11">
        <f>IF('Daily PnL Log'!AC224&lt;&gt;"",'Daily PnL Log'!AC224,"")</f>
        <v>133353.60999999999</v>
      </c>
    </row>
    <row r="62" spans="1:27" x14ac:dyDescent="0.25">
      <c r="A62" s="47" t="str">
        <f t="shared" si="2"/>
        <v>Oct</v>
      </c>
      <c r="B62" s="14">
        <f>'Daily PnL Log'!B225</f>
        <v>44488</v>
      </c>
      <c r="C62" s="13">
        <f>IF('Daily PnL Log'!C225&lt;&gt;"",'Daily PnL Log'!C225,"")</f>
        <v>16584.900000000001</v>
      </c>
      <c r="D62" s="13">
        <f>IF('Daily PnL Log'!D225&lt;&gt;"",'Daily PnL Log'!D225,"")</f>
        <v>-9689.2999999999993</v>
      </c>
      <c r="E62" s="13">
        <f>IF('Daily PnL Log'!E225&lt;&gt;"",'Daily PnL Log'!E225,"")</f>
        <v>-1359</v>
      </c>
      <c r="F62" s="13">
        <f>IF('Daily PnL Log'!F225&lt;&gt;"",'Daily PnL Log'!F225,"")</f>
        <v>-5149.3</v>
      </c>
      <c r="G62" s="13">
        <f>IF('Daily PnL Log'!G225&lt;&gt;"",'Daily PnL Log'!G225,"")</f>
        <v>4073.2</v>
      </c>
      <c r="H62" s="13">
        <f>IF('Daily PnL Log'!H225&lt;&gt;"",'Daily PnL Log'!H225,"")</f>
        <v>-6332.2</v>
      </c>
      <c r="I62" s="13">
        <f>IF('Daily PnL Log'!I225&lt;&gt;"",'Daily PnL Log'!I225,"")</f>
        <v>-8346.11</v>
      </c>
      <c r="J62" s="13">
        <f>IF('Daily PnL Log'!J225&lt;&gt;"",'Daily PnL Log'!J225,"")</f>
        <v>-10217.809999999998</v>
      </c>
      <c r="K62" s="13">
        <f>IF('Daily PnL Log'!K225&lt;&gt;"",'Daily PnL Log'!K225,"")</f>
        <v>-177.05</v>
      </c>
      <c r="L62" s="13">
        <f>IF('Daily PnL Log'!L225&lt;&gt;"",'Daily PnL Log'!L225,"")</f>
        <v>-814.43</v>
      </c>
      <c r="M62" s="13">
        <f>IF('Daily PnL Log'!M225&lt;&gt;"",'Daily PnL Log'!M225,"")</f>
        <v>-991.48</v>
      </c>
      <c r="N62" s="13">
        <f>IF('Daily PnL Log'!N225&lt;&gt;"",'Daily PnL Log'!N225,"")</f>
        <v>-11209.289999999997</v>
      </c>
      <c r="O62" s="13">
        <f t="shared" si="3"/>
        <v>-51106.299999999996</v>
      </c>
      <c r="P62" s="13">
        <f t="shared" si="4"/>
        <v>-12822.499999999996</v>
      </c>
      <c r="Q62" s="13">
        <f t="shared" si="5"/>
        <v>1410.0999999999981</v>
      </c>
      <c r="R62" s="13">
        <f t="shared" si="6"/>
        <v>25898.100000000002</v>
      </c>
      <c r="S62" s="13">
        <f t="shared" si="7"/>
        <v>96771.199999999997</v>
      </c>
      <c r="T62" s="13">
        <f t="shared" si="8"/>
        <v>-6211.699999999998</v>
      </c>
      <c r="U62" s="13">
        <f t="shared" si="9"/>
        <v>-12177.960000000001</v>
      </c>
      <c r="V62" s="13">
        <f t="shared" si="10"/>
        <v>41760.94</v>
      </c>
      <c r="W62" s="13">
        <f>IF('Daily PnL Log'!W225&lt;&gt;"",'Daily PnL Log'!W225,"")</f>
        <v>726251</v>
      </c>
      <c r="X62" s="15">
        <f>IF('Daily PnL Log'!X225&lt;&gt;"",'Daily PnL Log'!X225,"")</f>
        <v>-1.5434457233105355E-2</v>
      </c>
      <c r="Y62" s="13" t="str">
        <f>IF('Daily PnL Log'!Y225&lt;&gt;"",'Daily PnL Log'!Y225,"")</f>
        <v/>
      </c>
      <c r="Z62" s="13" t="str">
        <f>IF('Daily PnL Log'!AA225&lt;&gt;"",'Daily PnL Log'!AA225,"")</f>
        <v/>
      </c>
      <c r="AA62" s="13">
        <f>IF('Daily PnL Log'!AC225&lt;&gt;"",'Daily PnL Log'!AC225,"")</f>
        <v>138187.38</v>
      </c>
    </row>
    <row r="63" spans="1:27" x14ac:dyDescent="0.25">
      <c r="A63" s="48" t="str">
        <f t="shared" si="2"/>
        <v>Oct</v>
      </c>
      <c r="B63" s="2">
        <f>'Daily PnL Log'!B226</f>
        <v>44489</v>
      </c>
      <c r="C63" s="11">
        <f>IF('Daily PnL Log'!C226&lt;&gt;"",'Daily PnL Log'!C226,"")</f>
        <v>50700.4</v>
      </c>
      <c r="D63" s="11">
        <f>IF('Daily PnL Log'!D226&lt;&gt;"",'Daily PnL Log'!D226,"")</f>
        <v>-13972.4</v>
      </c>
      <c r="E63" s="11">
        <f>IF('Daily PnL Log'!E226&lt;&gt;"",'Daily PnL Log'!E226,"")</f>
        <v>937</v>
      </c>
      <c r="F63" s="11">
        <f>IF('Daily PnL Log'!F226&lt;&gt;"",'Daily PnL Log'!F226,"")</f>
        <v>2202.9</v>
      </c>
      <c r="G63" s="11">
        <f>IF('Daily PnL Log'!G226&lt;&gt;"",'Daily PnL Log'!G226,"")</f>
        <v>-16917.5</v>
      </c>
      <c r="H63" s="11">
        <f>IF('Daily PnL Log'!H226&lt;&gt;"",'Daily PnL Log'!H226,"")</f>
        <v>5001.8999999999996</v>
      </c>
      <c r="I63" s="11">
        <f>IF('Daily PnL Log'!I226&lt;&gt;"",'Daily PnL Log'!I226,"")</f>
        <v>7098.69</v>
      </c>
      <c r="J63" s="11">
        <f>IF('Daily PnL Log'!J226&lt;&gt;"",'Daily PnL Log'!J226,"")</f>
        <v>35050.990000000005</v>
      </c>
      <c r="K63" s="11">
        <f>IF('Daily PnL Log'!K226&lt;&gt;"",'Daily PnL Log'!K226,"")</f>
        <v>-167.75</v>
      </c>
      <c r="L63" s="11">
        <f>IF('Daily PnL Log'!L226&lt;&gt;"",'Daily PnL Log'!L226,"")</f>
        <v>-771.65</v>
      </c>
      <c r="M63" s="11">
        <f>IF('Daily PnL Log'!M226&lt;&gt;"",'Daily PnL Log'!M226,"")</f>
        <v>-939.4</v>
      </c>
      <c r="N63" s="11">
        <f>IF('Daily PnL Log'!N226&lt;&gt;"",'Daily PnL Log'!N226,"")</f>
        <v>34111.590000000004</v>
      </c>
      <c r="O63" s="11">
        <f t="shared" si="3"/>
        <v>-405.89999999999418</v>
      </c>
      <c r="P63" s="11">
        <f t="shared" si="4"/>
        <v>-26794.899999999994</v>
      </c>
      <c r="Q63" s="11">
        <f t="shared" si="5"/>
        <v>2347.0999999999981</v>
      </c>
      <c r="R63" s="11">
        <f t="shared" si="6"/>
        <v>28101.000000000004</v>
      </c>
      <c r="S63" s="11">
        <f t="shared" si="7"/>
        <v>79853.7</v>
      </c>
      <c r="T63" s="11">
        <f t="shared" si="8"/>
        <v>-1209.7999999999984</v>
      </c>
      <c r="U63" s="11">
        <f t="shared" si="9"/>
        <v>-5079.2700000000013</v>
      </c>
      <c r="V63" s="11">
        <f t="shared" si="10"/>
        <v>76811.930000000008</v>
      </c>
      <c r="W63" s="11">
        <f>IF('Daily PnL Log'!W226&lt;&gt;"",'Daily PnL Log'!W226,"")</f>
        <v>496236</v>
      </c>
      <c r="X63" s="16">
        <f>IF('Daily PnL Log'!X226&lt;&gt;"",'Daily PnL Log'!X226,"")</f>
        <v>6.8740659686117103E-2</v>
      </c>
      <c r="Y63" s="11" t="str">
        <f>IF('Daily PnL Log'!Y226&lt;&gt;"",'Daily PnL Log'!Y226,"")</f>
        <v/>
      </c>
      <c r="Z63" s="11" t="str">
        <f>IF('Daily PnL Log'!AA226&lt;&gt;"",'Daily PnL Log'!AA226,"")</f>
        <v/>
      </c>
      <c r="AA63" s="11">
        <f>IF('Daily PnL Log'!AC226&lt;&gt;"",'Daily PnL Log'!AC226,"")</f>
        <v>162109.98000000001</v>
      </c>
    </row>
    <row r="64" spans="1:27" x14ac:dyDescent="0.25">
      <c r="A64" s="47" t="str">
        <f t="shared" si="2"/>
        <v>Oct</v>
      </c>
      <c r="B64" s="14">
        <f>'Daily PnL Log'!B227</f>
        <v>44490</v>
      </c>
      <c r="C64" s="13">
        <f>IF('Daily PnL Log'!C227&lt;&gt;"",'Daily PnL Log'!C227,"")</f>
        <v>34111.4</v>
      </c>
      <c r="D64" s="13">
        <f>IF('Daily PnL Log'!D227&lt;&gt;"",'Daily PnL Log'!D227,"")</f>
        <v>15853.1</v>
      </c>
      <c r="E64" s="13">
        <f>IF('Daily PnL Log'!E227&lt;&gt;"",'Daily PnL Log'!E227,"")</f>
        <v>3280.1</v>
      </c>
      <c r="F64" s="13">
        <f>IF('Daily PnL Log'!F227&lt;&gt;"",'Daily PnL Log'!F227,"")</f>
        <v>-9835.5</v>
      </c>
      <c r="G64" s="13">
        <f>IF('Daily PnL Log'!G227&lt;&gt;"",'Daily PnL Log'!G227,"")</f>
        <v>5984.5</v>
      </c>
      <c r="H64" s="13">
        <f>IF('Daily PnL Log'!H227&lt;&gt;"",'Daily PnL Log'!H227,"")</f>
        <v>3044.2</v>
      </c>
      <c r="I64" s="13">
        <f>IF('Daily PnL Log'!I227&lt;&gt;"",'Daily PnL Log'!I227,"")</f>
        <v>7554</v>
      </c>
      <c r="J64" s="13">
        <f>IF('Daily PnL Log'!J227&lt;&gt;"",'Daily PnL Log'!J227,"")</f>
        <v>59991.799999999996</v>
      </c>
      <c r="K64" s="13">
        <f>IF('Daily PnL Log'!K227&lt;&gt;"",'Daily PnL Log'!K227,"")</f>
        <v>-184.15</v>
      </c>
      <c r="L64" s="13">
        <f>IF('Daily PnL Log'!L227&lt;&gt;"",'Daily PnL Log'!L227,"")</f>
        <v>-847.09</v>
      </c>
      <c r="M64" s="13">
        <f>IF('Daily PnL Log'!M227&lt;&gt;"",'Daily PnL Log'!M227,"")</f>
        <v>-1031.24</v>
      </c>
      <c r="N64" s="13">
        <f>IF('Daily PnL Log'!N227&lt;&gt;"",'Daily PnL Log'!N227,"")</f>
        <v>58960.56</v>
      </c>
      <c r="O64" s="13">
        <f t="shared" si="3"/>
        <v>33705.500000000007</v>
      </c>
      <c r="P64" s="13">
        <f t="shared" si="4"/>
        <v>-10941.799999999994</v>
      </c>
      <c r="Q64" s="13">
        <f t="shared" si="5"/>
        <v>5627.199999999998</v>
      </c>
      <c r="R64" s="13">
        <f t="shared" si="6"/>
        <v>18265.500000000004</v>
      </c>
      <c r="S64" s="13">
        <f t="shared" si="7"/>
        <v>85838.2</v>
      </c>
      <c r="T64" s="13">
        <f t="shared" si="8"/>
        <v>1834.4000000000015</v>
      </c>
      <c r="U64" s="13">
        <f t="shared" si="9"/>
        <v>2474.7299999999987</v>
      </c>
      <c r="V64" s="13">
        <f t="shared" si="10"/>
        <v>136803.73000000001</v>
      </c>
      <c r="W64" s="13">
        <f>IF('Daily PnL Log'!W227&lt;&gt;"",'Daily PnL Log'!W227,"")</f>
        <v>482188</v>
      </c>
      <c r="X64" s="15">
        <f>IF('Daily PnL Log'!X227&lt;&gt;"",'Daily PnL Log'!X227,"")</f>
        <v>0.12227712012741918</v>
      </c>
      <c r="Y64" s="13" t="str">
        <f>IF('Daily PnL Log'!Y227&lt;&gt;"",'Daily PnL Log'!Y227,"")</f>
        <v/>
      </c>
      <c r="Z64" s="13" t="str">
        <f>IF('Daily PnL Log'!AA227&lt;&gt;"",'Daily PnL Log'!AA227,"")</f>
        <v/>
      </c>
      <c r="AA64" s="13">
        <f>IF('Daily PnL Log'!AC227&lt;&gt;"",'Daily PnL Log'!AC227,"")</f>
        <v>189755.24</v>
      </c>
    </row>
    <row r="65" spans="1:27" x14ac:dyDescent="0.25">
      <c r="A65" s="48" t="str">
        <f t="shared" si="2"/>
        <v>Oct</v>
      </c>
      <c r="B65" s="2">
        <f>'Daily PnL Log'!B228</f>
        <v>44491</v>
      </c>
      <c r="C65" s="11">
        <f>IF('Daily PnL Log'!C228&lt;&gt;"",'Daily PnL Log'!C228,"")</f>
        <v>-52981.8</v>
      </c>
      <c r="D65" s="11">
        <f>IF('Daily PnL Log'!D228&lt;&gt;"",'Daily PnL Log'!D228,"")</f>
        <v>-22033.9</v>
      </c>
      <c r="E65" s="11">
        <f>IF('Daily PnL Log'!E228&lt;&gt;"",'Daily PnL Log'!E228,"")</f>
        <v>6804.3</v>
      </c>
      <c r="F65" s="11">
        <f>IF('Daily PnL Log'!F228&lt;&gt;"",'Daily PnL Log'!F228,"")</f>
        <v>-26431.200000000001</v>
      </c>
      <c r="G65" s="11">
        <f>IF('Daily PnL Log'!G228&lt;&gt;"",'Daily PnL Log'!G228,"")</f>
        <v>17168.900000000001</v>
      </c>
      <c r="H65" s="11">
        <f>IF('Daily PnL Log'!H228&lt;&gt;"",'Daily PnL Log'!H228,"")</f>
        <v>3840</v>
      </c>
      <c r="I65" s="11">
        <f>IF('Daily PnL Log'!I228&lt;&gt;"",'Daily PnL Log'!I228,"")</f>
        <v>-3505.22</v>
      </c>
      <c r="J65" s="11">
        <f>IF('Daily PnL Log'!J228&lt;&gt;"",'Daily PnL Log'!J228,"")</f>
        <v>-77138.920000000013</v>
      </c>
      <c r="K65" s="11">
        <f>IF('Daily PnL Log'!K228&lt;&gt;"",'Daily PnL Log'!K228,"")</f>
        <v>-616.6</v>
      </c>
      <c r="L65" s="11">
        <f>IF('Daily PnL Log'!L228&lt;&gt;"",'Daily PnL Log'!L228,"")</f>
        <v>-2055.6799999999998</v>
      </c>
      <c r="M65" s="11">
        <f>IF('Daily PnL Log'!M228&lt;&gt;"",'Daily PnL Log'!M228,"")</f>
        <v>-2672.2799999999997</v>
      </c>
      <c r="N65" s="11">
        <f>IF('Daily PnL Log'!N228&lt;&gt;"",'Daily PnL Log'!N228,"")</f>
        <v>-79811.200000000012</v>
      </c>
      <c r="O65" s="11">
        <f t="shared" si="3"/>
        <v>-19276.299999999996</v>
      </c>
      <c r="P65" s="11">
        <f t="shared" si="4"/>
        <v>-32975.699999999997</v>
      </c>
      <c r="Q65" s="11">
        <f t="shared" si="5"/>
        <v>12431.499999999998</v>
      </c>
      <c r="R65" s="11">
        <f t="shared" si="6"/>
        <v>-8165.6999999999971</v>
      </c>
      <c r="S65" s="11">
        <f t="shared" si="7"/>
        <v>103007.1</v>
      </c>
      <c r="T65" s="11">
        <f t="shared" si="8"/>
        <v>5674.4000000000015</v>
      </c>
      <c r="U65" s="11">
        <f t="shared" si="9"/>
        <v>-1030.4900000000011</v>
      </c>
      <c r="V65" s="11">
        <f t="shared" si="10"/>
        <v>59664.81</v>
      </c>
      <c r="W65" s="11">
        <f>IF('Daily PnL Log'!W228&lt;&gt;"",'Daily PnL Log'!W228,"")</f>
        <v>760892</v>
      </c>
      <c r="X65" s="16">
        <f>IF('Daily PnL Log'!X228&lt;&gt;"",'Daily PnL Log'!X228,"")</f>
        <v>-0.10489162719544956</v>
      </c>
      <c r="Y65" s="11">
        <f>IF('Daily PnL Log'!Y228&lt;&gt;"",'Daily PnL Log'!Y228,"")</f>
        <v>-2500</v>
      </c>
      <c r="Z65" s="11" t="str">
        <f>IF('Daily PnL Log'!AA228&lt;&gt;"",'Daily PnL Log'!AA228,"")</f>
        <v/>
      </c>
      <c r="AA65" s="11">
        <f>IF('Daily PnL Log'!AC228&lt;&gt;"",'Daily PnL Log'!AC228,"")</f>
        <v>119273.46</v>
      </c>
    </row>
    <row r="66" spans="1:27" x14ac:dyDescent="0.25">
      <c r="A66" s="47" t="str">
        <f t="shared" si="2"/>
        <v>Oct</v>
      </c>
      <c r="B66" s="14">
        <f>'Daily PnL Log'!B229</f>
        <v>44494</v>
      </c>
      <c r="C66" s="13">
        <f>IF('Daily PnL Log'!C229&lt;&gt;"",'Daily PnL Log'!C229,"")</f>
        <v>-17668.900000000001</v>
      </c>
      <c r="D66" s="13">
        <f>IF('Daily PnL Log'!D229&lt;&gt;"",'Daily PnL Log'!D229,"")</f>
        <v>21788.3</v>
      </c>
      <c r="E66" s="13">
        <f>IF('Daily PnL Log'!E229&lt;&gt;"",'Daily PnL Log'!E229,"")</f>
        <v>9344</v>
      </c>
      <c r="F66" s="13">
        <f>IF('Daily PnL Log'!F229&lt;&gt;"",'Daily PnL Log'!F229,"")</f>
        <v>-3715.1</v>
      </c>
      <c r="G66" s="13">
        <f>IF('Daily PnL Log'!G229&lt;&gt;"",'Daily PnL Log'!G229,"")</f>
        <v>-11731.3</v>
      </c>
      <c r="H66" s="13">
        <f>IF('Daily PnL Log'!H229&lt;&gt;"",'Daily PnL Log'!H229,"")</f>
        <v>900.7</v>
      </c>
      <c r="I66" s="13">
        <f>IF('Daily PnL Log'!I229&lt;&gt;"",'Daily PnL Log'!I229,"")</f>
        <v>-15356.09</v>
      </c>
      <c r="J66" s="13">
        <f>IF('Daily PnL Log'!J229&lt;&gt;"",'Daily PnL Log'!J229,"")</f>
        <v>-16438.390000000003</v>
      </c>
      <c r="K66" s="13">
        <f>IF('Daily PnL Log'!K229&lt;&gt;"",'Daily PnL Log'!K229,"")</f>
        <v>-27.85</v>
      </c>
      <c r="L66" s="13">
        <f>IF('Daily PnL Log'!L229&lt;&gt;"",'Daily PnL Log'!L229,"")</f>
        <v>-128.11000000000001</v>
      </c>
      <c r="M66" s="13">
        <f>IF('Daily PnL Log'!M229&lt;&gt;"",'Daily PnL Log'!M229,"")</f>
        <v>-155.96</v>
      </c>
      <c r="N66" s="13">
        <f>IF('Daily PnL Log'!N229&lt;&gt;"",'Daily PnL Log'!N229,"")</f>
        <v>-16594.350000000002</v>
      </c>
      <c r="O66" s="13">
        <f t="shared" si="3"/>
        <v>-36945.199999999997</v>
      </c>
      <c r="P66" s="13">
        <f t="shared" si="4"/>
        <v>-11187.399999999998</v>
      </c>
      <c r="Q66" s="13">
        <f t="shared" si="5"/>
        <v>21775.5</v>
      </c>
      <c r="R66" s="13">
        <f t="shared" si="6"/>
        <v>-11880.799999999997</v>
      </c>
      <c r="S66" s="13">
        <f t="shared" si="7"/>
        <v>91275.8</v>
      </c>
      <c r="T66" s="13">
        <f t="shared" si="8"/>
        <v>6575.1000000000013</v>
      </c>
      <c r="U66" s="13">
        <f t="shared" si="9"/>
        <v>-16386.580000000002</v>
      </c>
      <c r="V66" s="13">
        <f t="shared" si="10"/>
        <v>43226.42</v>
      </c>
      <c r="W66" s="13">
        <f>IF('Daily PnL Log'!W229&lt;&gt;"",'Daily PnL Log'!W229,"")</f>
        <v>755225</v>
      </c>
      <c r="X66" s="15">
        <f>IF('Daily PnL Log'!X229&lt;&gt;"",'Daily PnL Log'!X229,"")</f>
        <v>-2.1972723360587906E-2</v>
      </c>
      <c r="Y66" s="13">
        <f>IF('Daily PnL Log'!Y229&lt;&gt;"",'Daily PnL Log'!Y229,"")</f>
        <v>-2750</v>
      </c>
      <c r="Z66" s="13" t="str">
        <f>IF('Daily PnL Log'!AA229&lt;&gt;"",'Daily PnL Log'!AA229,"")</f>
        <v/>
      </c>
      <c r="AA66" s="13">
        <f>IF('Daily PnL Log'!AC229&lt;&gt;"",'Daily PnL Log'!AC229,"")</f>
        <v>122956.25</v>
      </c>
    </row>
    <row r="67" spans="1:27" x14ac:dyDescent="0.25">
      <c r="A67" s="48" t="str">
        <f t="shared" si="2"/>
        <v>Oct</v>
      </c>
      <c r="B67" s="2">
        <f>'Daily PnL Log'!B230</f>
        <v>44495</v>
      </c>
      <c r="C67" s="11">
        <f>IF('Daily PnL Log'!C230&lt;&gt;"",'Daily PnL Log'!C230,"")</f>
        <v>-6401.4</v>
      </c>
      <c r="D67" s="11">
        <f>IF('Daily PnL Log'!D230&lt;&gt;"",'Daily PnL Log'!D230,"")</f>
        <v>23105.4</v>
      </c>
      <c r="E67" s="11">
        <f>IF('Daily PnL Log'!E230&lt;&gt;"",'Daily PnL Log'!E230,"")</f>
        <v>5998.4</v>
      </c>
      <c r="F67" s="11">
        <f>IF('Daily PnL Log'!F230&lt;&gt;"",'Daily PnL Log'!F230,"")</f>
        <v>-16860.099999999999</v>
      </c>
      <c r="G67" s="11">
        <f>IF('Daily PnL Log'!G230&lt;&gt;"",'Daily PnL Log'!G230,"")</f>
        <v>8476.2000000000007</v>
      </c>
      <c r="H67" s="11">
        <f>IF('Daily PnL Log'!H230&lt;&gt;"",'Daily PnL Log'!H230,"")</f>
        <v>4738.3</v>
      </c>
      <c r="I67" s="11">
        <f>IF('Daily PnL Log'!I230&lt;&gt;"",'Daily PnL Log'!I230,"")</f>
        <v>-3107.04</v>
      </c>
      <c r="J67" s="11">
        <f>IF('Daily PnL Log'!J230&lt;&gt;"",'Daily PnL Log'!J230,"")</f>
        <v>15949.760000000002</v>
      </c>
      <c r="K67" s="11">
        <f>IF('Daily PnL Log'!K230&lt;&gt;"",'Daily PnL Log'!K230,"")</f>
        <v>-124.05</v>
      </c>
      <c r="L67" s="11">
        <f>IF('Daily PnL Log'!L230&lt;&gt;"",'Daily PnL Log'!L230,"")</f>
        <v>-570.63</v>
      </c>
      <c r="M67" s="11">
        <f>IF('Daily PnL Log'!M230&lt;&gt;"",'Daily PnL Log'!M230,"")</f>
        <v>-694.68</v>
      </c>
      <c r="N67" s="11">
        <f>IF('Daily PnL Log'!N230&lt;&gt;"",'Daily PnL Log'!N230,"")</f>
        <v>15255.080000000002</v>
      </c>
      <c r="O67" s="11">
        <f t="shared" si="3"/>
        <v>-43346.6</v>
      </c>
      <c r="P67" s="11">
        <f t="shared" si="4"/>
        <v>11918.000000000004</v>
      </c>
      <c r="Q67" s="11">
        <f t="shared" si="5"/>
        <v>27773.9</v>
      </c>
      <c r="R67" s="11">
        <f t="shared" si="6"/>
        <v>-28740.899999999994</v>
      </c>
      <c r="S67" s="11">
        <f t="shared" si="7"/>
        <v>99752</v>
      </c>
      <c r="T67" s="11">
        <f t="shared" si="8"/>
        <v>11313.400000000001</v>
      </c>
      <c r="U67" s="11">
        <f t="shared" si="9"/>
        <v>-19493.620000000003</v>
      </c>
      <c r="V67" s="11">
        <f>IF(J67&lt;&gt;"",V66+J67,"")</f>
        <v>59176.18</v>
      </c>
      <c r="W67" s="11">
        <f>IF('Daily PnL Log'!W230&lt;&gt;"",'Daily PnL Log'!W230,"")</f>
        <v>748455</v>
      </c>
      <c r="X67" s="16">
        <f>IF('Daily PnL Log'!X230&lt;&gt;"",'Daily PnL Log'!X230,"")</f>
        <v>2.0382093779853165E-2</v>
      </c>
      <c r="Y67" s="11" t="str">
        <f>IF('Daily PnL Log'!Y230&lt;&gt;"",'Daily PnL Log'!Y230,"")</f>
        <v/>
      </c>
      <c r="Z67" s="11" t="str">
        <f>IF('Daily PnL Log'!AA230&lt;&gt;"",'Daily PnL Log'!AA230,"")</f>
        <v/>
      </c>
      <c r="AA67" s="11">
        <f>IF('Daily PnL Log'!AC230&lt;&gt;"",'Daily PnL Log'!AC230,"")</f>
        <v>125285.07</v>
      </c>
    </row>
    <row r="68" spans="1:27" ht="15.75" thickBot="1" x14ac:dyDescent="0.3">
      <c r="A68" s="47" t="str">
        <f t="shared" si="2"/>
        <v>Oct</v>
      </c>
      <c r="B68" s="14">
        <f>'Daily PnL Log'!B231</f>
        <v>44496</v>
      </c>
      <c r="C68" s="13">
        <f>IF('Daily PnL Log'!C231&lt;&gt;"",'Daily PnL Log'!C231,"")</f>
        <v>445.3</v>
      </c>
      <c r="D68" s="13">
        <f>IF('Daily PnL Log'!D231&lt;&gt;"",'Daily PnL Log'!D231,"")</f>
        <v>376.9</v>
      </c>
      <c r="E68" s="13">
        <f>IF('Daily PnL Log'!E231&lt;&gt;"",'Daily PnL Log'!E231,"")</f>
        <v>-110.9</v>
      </c>
      <c r="F68" s="13">
        <f>IF('Daily PnL Log'!F231&lt;&gt;"",'Daily PnL Log'!F231,"")</f>
        <v>-9998.7999999999993</v>
      </c>
      <c r="G68" s="13">
        <f>IF('Daily PnL Log'!G231&lt;&gt;"",'Daily PnL Log'!G231,"")</f>
        <v>-11641.7</v>
      </c>
      <c r="H68" s="13">
        <f>IF('Daily PnL Log'!H231&lt;&gt;"",'Daily PnL Log'!H231,"")</f>
        <v>285.60000000000002</v>
      </c>
      <c r="I68" s="13">
        <f>IF('Daily PnL Log'!I231&lt;&gt;"",'Daily PnL Log'!I231,"")</f>
        <v>13286.51</v>
      </c>
      <c r="J68" s="13">
        <f>IF('Daily PnL Log'!J231&lt;&gt;"",'Daily PnL Log'!J231,"")</f>
        <v>-7357.090000000002</v>
      </c>
      <c r="K68" s="13">
        <f>IF('Daily PnL Log'!K231&lt;&gt;"",'Daily PnL Log'!K231,"")</f>
        <v>-90.45</v>
      </c>
      <c r="L68" s="13">
        <f>IF('Daily PnL Log'!L231&lt;&gt;"",'Daily PnL Log'!L231,"")</f>
        <v>-416.07</v>
      </c>
      <c r="M68" s="13">
        <f>IF('Daily PnL Log'!M231&lt;&gt;"",'Daily PnL Log'!M231,"")</f>
        <v>-506.52</v>
      </c>
      <c r="N68" s="13">
        <f>IF('Daily PnL Log'!N231&lt;&gt;"",'Daily PnL Log'!N231,"")</f>
        <v>-7863.6100000000024</v>
      </c>
      <c r="O68" s="13">
        <f t="shared" si="3"/>
        <v>-42901.299999999996</v>
      </c>
      <c r="P68" s="13">
        <f t="shared" si="4"/>
        <v>12294.900000000003</v>
      </c>
      <c r="Q68" s="13">
        <f t="shared" si="5"/>
        <v>27663</v>
      </c>
      <c r="R68" s="13">
        <f t="shared" si="6"/>
        <v>-38739.699999999997</v>
      </c>
      <c r="S68" s="13">
        <f t="shared" si="7"/>
        <v>88110.3</v>
      </c>
      <c r="T68" s="13">
        <f t="shared" si="8"/>
        <v>11599.000000000002</v>
      </c>
      <c r="U68" s="13">
        <f t="shared" si="9"/>
        <v>-6207.1100000000024</v>
      </c>
      <c r="V68" s="13">
        <f>IF(J68&lt;&gt;"",V67+J68,"")</f>
        <v>51819.09</v>
      </c>
      <c r="W68" s="13">
        <f>IF('Daily PnL Log'!W231&lt;&gt;"",'Daily PnL Log'!W231,"")</f>
        <v>687439</v>
      </c>
      <c r="X68" s="52">
        <f>IF('Daily PnL Log'!X231&lt;&gt;"",'Daily PnL Log'!X231,"")</f>
        <v>-1.1438993132481576E-2</v>
      </c>
      <c r="Y68" s="13" t="str">
        <f>IF('Daily PnL Log'!Y231&lt;&gt;"",'Daily PnL Log'!Y231,"")</f>
        <v/>
      </c>
      <c r="Z68" s="13" t="str">
        <f>IF('Daily PnL Log'!AA231&lt;&gt;"",'Daily PnL Log'!AA231,"")</f>
        <v/>
      </c>
      <c r="AA68" s="13">
        <f>IF('Daily PnL Log'!AC231&lt;&gt;"",'Daily PnL Log'!AC231,"")</f>
        <v>132031.04999999999</v>
      </c>
    </row>
    <row r="69" spans="1:27" x14ac:dyDescent="0.25">
      <c r="A69" s="48" t="str">
        <f t="shared" si="2"/>
        <v>Oct</v>
      </c>
      <c r="B69" s="2">
        <f>'Daily PnL Log'!B232</f>
        <v>44497</v>
      </c>
      <c r="C69" s="11">
        <f>IF('Daily PnL Log'!C232&lt;&gt;"",'Daily PnL Log'!C232,"")</f>
        <v>-4907.8999999999996</v>
      </c>
      <c r="D69" s="11">
        <f>IF('Daily PnL Log'!D232&lt;&gt;"",'Daily PnL Log'!D232,"")</f>
        <v>-3376.7</v>
      </c>
      <c r="E69" s="11">
        <f>IF('Daily PnL Log'!E232&lt;&gt;"",'Daily PnL Log'!E232,"")</f>
        <v>-5095.8</v>
      </c>
      <c r="F69" s="11">
        <f>IF('Daily PnL Log'!F232&lt;&gt;"",'Daily PnL Log'!F232,"")</f>
        <v>-49753</v>
      </c>
      <c r="G69" s="11">
        <f>IF('Daily PnL Log'!G232&lt;&gt;"",'Daily PnL Log'!G232,"")</f>
        <v>-10120.700000000001</v>
      </c>
      <c r="H69" s="11">
        <f>IF('Daily PnL Log'!H232&lt;&gt;"",'Daily PnL Log'!H232,"")</f>
        <v>-2173.6999999999998</v>
      </c>
      <c r="I69" s="11">
        <f>IF('Daily PnL Log'!I232&lt;&gt;"",'Daily PnL Log'!I232,"")</f>
        <v>-29579</v>
      </c>
      <c r="J69" s="11">
        <f>IF('Daily PnL Log'!J232&lt;&gt;"",'Daily PnL Log'!J232,"")</f>
        <v>-105006.79999999999</v>
      </c>
      <c r="K69" s="11">
        <f>IF('Daily PnL Log'!K232&lt;&gt;"",'Daily PnL Log'!K232,"")</f>
        <v>-92.3</v>
      </c>
      <c r="L69" s="11">
        <f>IF('Daily PnL Log'!L232&lt;&gt;"",'Daily PnL Log'!L232,"")</f>
        <v>-424.58</v>
      </c>
      <c r="M69" s="11">
        <f>IF('Daily PnL Log'!M232&lt;&gt;"",'Daily PnL Log'!M232,"")</f>
        <v>-516.88</v>
      </c>
      <c r="N69" s="11">
        <f>IF('Daily PnL Log'!N232&lt;&gt;"",'Daily PnL Log'!N232,"")</f>
        <v>-105523.68</v>
      </c>
      <c r="O69" s="11">
        <f t="shared" si="3"/>
        <v>-47809.2</v>
      </c>
      <c r="P69" s="11">
        <f t="shared" si="4"/>
        <v>8918.2000000000044</v>
      </c>
      <c r="Q69" s="11">
        <f t="shared" si="5"/>
        <v>22567.200000000001</v>
      </c>
      <c r="R69" s="11">
        <f t="shared" si="6"/>
        <v>-88492.7</v>
      </c>
      <c r="S69" s="11">
        <f t="shared" si="7"/>
        <v>77989.600000000006</v>
      </c>
      <c r="T69" s="11">
        <f t="shared" si="8"/>
        <v>9425.3000000000029</v>
      </c>
      <c r="U69" s="11">
        <f t="shared" si="9"/>
        <v>-35786.11</v>
      </c>
      <c r="V69" s="11">
        <f>IF(J69&lt;&gt;"",V68+J69,"")</f>
        <v>-53187.709999999992</v>
      </c>
      <c r="W69" s="11">
        <f>IF('Daily PnL Log'!W232&lt;&gt;"",'Daily PnL Log'!W232,"")</f>
        <v>571452</v>
      </c>
      <c r="X69" s="15">
        <f>IF('Daily PnL Log'!X232&lt;&gt;"",'Daily PnL Log'!X232,"")</f>
        <v>-0.18465886898637154</v>
      </c>
      <c r="Y69" s="11" t="str">
        <f>IF('Daily PnL Log'!Y232&lt;&gt;"",'Daily PnL Log'!Y232,"")</f>
        <v/>
      </c>
      <c r="Z69" s="11" t="str">
        <f>IF('Daily PnL Log'!AA232&lt;&gt;"",'Daily PnL Log'!AA232,"")</f>
        <v/>
      </c>
      <c r="AA69" s="11">
        <f>IF('Daily PnL Log'!AC232&lt;&gt;"",'Daily PnL Log'!AC232,"")</f>
        <v>39301.67</v>
      </c>
    </row>
    <row r="70" spans="1:27" x14ac:dyDescent="0.25">
      <c r="A70" s="47" t="str">
        <f t="shared" si="2"/>
        <v>Oct</v>
      </c>
      <c r="B70" s="14">
        <f>'Daily PnL Log'!B233</f>
        <v>44498</v>
      </c>
      <c r="C70" s="13">
        <f>IF('Daily PnL Log'!C233&lt;&gt;"",'Daily PnL Log'!C233,"")</f>
        <v>7357</v>
      </c>
      <c r="D70" s="13">
        <f>IF('Daily PnL Log'!D233&lt;&gt;"",'Daily PnL Log'!D233,"")</f>
        <v>4684.1000000000004</v>
      </c>
      <c r="E70" s="13">
        <f>IF('Daily PnL Log'!E233&lt;&gt;"",'Daily PnL Log'!E233,"")</f>
        <v>5750</v>
      </c>
      <c r="F70" s="13">
        <f>IF('Daily PnL Log'!F233&lt;&gt;"",'Daily PnL Log'!F233,"")</f>
        <v>9269.7999999999993</v>
      </c>
      <c r="G70" s="13">
        <f>IF('Daily PnL Log'!G233&lt;&gt;"",'Daily PnL Log'!G233,"")</f>
        <v>1072.0999999999999</v>
      </c>
      <c r="H70" s="13">
        <f>IF('Daily PnL Log'!H233&lt;&gt;"",'Daily PnL Log'!H233,"")</f>
        <v>2282.6</v>
      </c>
      <c r="I70" s="13">
        <f>IF('Daily PnL Log'!I233&lt;&gt;"",'Daily PnL Log'!I233,"")</f>
        <v>-11743.48</v>
      </c>
      <c r="J70" s="13">
        <f>IF('Daily PnL Log'!J233&lt;&gt;"",'Daily PnL Log'!J233,"")</f>
        <v>18672.119999999995</v>
      </c>
      <c r="K70" s="13">
        <f>IF('Daily PnL Log'!K233&lt;&gt;"",'Daily PnL Log'!K233,"")</f>
        <v>-71.5</v>
      </c>
      <c r="L70" s="13">
        <f>IF('Daily PnL Log'!L233&lt;&gt;"",'Daily PnL Log'!L233,"")</f>
        <v>-328.9</v>
      </c>
      <c r="M70" s="13">
        <f>IF('Daily PnL Log'!M233&lt;&gt;"",'Daily PnL Log'!M233,"")</f>
        <v>-400.4</v>
      </c>
      <c r="N70" s="13">
        <f>IF('Daily PnL Log'!N233&lt;&gt;"",'Daily PnL Log'!N233,"")</f>
        <v>18271.719999999994</v>
      </c>
      <c r="O70" s="13">
        <f t="shared" ref="O70:U70" si="11">IF(C70&lt;&gt;"",O69+C70,"")</f>
        <v>-40452.199999999997</v>
      </c>
      <c r="P70" s="13">
        <f t="shared" si="11"/>
        <v>13602.300000000005</v>
      </c>
      <c r="Q70" s="13">
        <f t="shared" si="11"/>
        <v>28317.200000000001</v>
      </c>
      <c r="R70" s="13">
        <f t="shared" si="11"/>
        <v>-79222.899999999994</v>
      </c>
      <c r="S70" s="13">
        <f t="shared" si="11"/>
        <v>79061.700000000012</v>
      </c>
      <c r="T70" s="13">
        <f t="shared" si="11"/>
        <v>11707.900000000003</v>
      </c>
      <c r="U70" s="13">
        <f t="shared" si="11"/>
        <v>-47529.59</v>
      </c>
      <c r="V70" s="13">
        <f>IF(J70&lt;&gt;"",V69+J70,"")</f>
        <v>-34515.589999999997</v>
      </c>
      <c r="W70" s="13">
        <f>IF('Daily PnL Log'!W233&lt;&gt;"",'Daily PnL Log'!W233,"")</f>
        <v>582568</v>
      </c>
      <c r="X70" s="16">
        <f>IF('Daily PnL Log'!X233&lt;&gt;"",'Daily PnL Log'!X233,"")</f>
        <v>3.1364098268356642E-2</v>
      </c>
      <c r="Y70" s="13" t="str">
        <f>IF('Daily PnL Log'!Y233&lt;&gt;"",'Daily PnL Log'!Y233,"")</f>
        <v/>
      </c>
      <c r="Z70" s="13" t="str">
        <f>IF('Daily PnL Log'!AA233&lt;&gt;"",'Daily PnL Log'!AA233,"")</f>
        <v/>
      </c>
      <c r="AA70" s="13">
        <f>IF('Daily PnL Log'!AC233&lt;&gt;"",'Daily PnL Log'!AC233,"")</f>
        <v>66490.27</v>
      </c>
    </row>
    <row r="77" spans="1:27" x14ac:dyDescent="0.25">
      <c r="B77" s="25"/>
    </row>
    <row r="78" spans="1:27" x14ac:dyDescent="0.25">
      <c r="B78" s="25"/>
    </row>
    <row r="80" spans="1:27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5"/>
  <dimension ref="A2:Y81"/>
  <sheetViews>
    <sheetView showRowColHeaders="0" zoomScale="85" zoomScaleNormal="85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6" width="10" style="20" bestFit="1" customWidth="1"/>
    <col min="17" max="17" width="10" style="20" customWidth="1"/>
    <col min="18" max="18" width="11.42578125" style="20" bestFit="1" customWidth="1"/>
    <col min="19" max="19" width="9.140625" style="20"/>
    <col min="20" max="20" width="10.42578125" style="20" customWidth="1"/>
    <col min="21" max="21" width="10.85546875" style="20" bestFit="1" customWidth="1"/>
    <col min="22" max="22" width="7.85546875" style="20" bestFit="1" customWidth="1"/>
    <col min="23" max="23" width="9.28515625" style="20" bestFit="1" customWidth="1"/>
    <col min="24" max="24" width="12.42578125" style="20" bestFit="1" customWidth="1"/>
    <col min="25" max="25" width="12.57031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199148.73999999993</v>
      </c>
    </row>
    <row r="8" spans="1:2" ht="18.75" x14ac:dyDescent="0.3">
      <c r="A8" s="55" t="s">
        <v>6</v>
      </c>
      <c r="B8" s="56">
        <f>J46</f>
        <v>-3031.25</v>
      </c>
    </row>
    <row r="9" spans="1:2" ht="18.75" x14ac:dyDescent="0.3">
      <c r="A9" s="55" t="s">
        <v>30</v>
      </c>
      <c r="B9" s="56">
        <f>K46</f>
        <v>-13158.7</v>
      </c>
    </row>
    <row r="10" spans="1:2" ht="18.75" x14ac:dyDescent="0.3">
      <c r="A10" s="55" t="s">
        <v>11</v>
      </c>
      <c r="B10" s="56">
        <f>W46</f>
        <v>-17751.57</v>
      </c>
    </row>
    <row r="11" spans="1:2" ht="18.75" x14ac:dyDescent="0.3">
      <c r="A11" s="57" t="s">
        <v>18</v>
      </c>
      <c r="B11" s="54">
        <f>B7+(B8+B9+B10)</f>
        <v>165207.21999999991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863943.38095238095</v>
      </c>
    </row>
    <row r="15" spans="1:2" ht="18.75" x14ac:dyDescent="0.3">
      <c r="A15" s="60" t="s">
        <v>15</v>
      </c>
      <c r="B15" s="63">
        <f>B11/B14</f>
        <v>0.19122459138222839</v>
      </c>
    </row>
    <row r="16" spans="1:2" ht="18.75" x14ac:dyDescent="0.3">
      <c r="A16" s="60" t="s">
        <v>17</v>
      </c>
      <c r="B16" s="63">
        <f>V46</f>
        <v>3.4388665922170311E-2</v>
      </c>
    </row>
    <row r="17" spans="1:2" ht="18.75" x14ac:dyDescent="0.3">
      <c r="A17" s="60" t="s">
        <v>31</v>
      </c>
      <c r="B17" s="64">
        <f>B15/B16</f>
        <v>5.5606865301205604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SUM(C48:C68)</f>
        <v>90178</v>
      </c>
      <c r="D46" s="41">
        <f t="shared" si="0"/>
        <v>-60468.599999999991</v>
      </c>
      <c r="E46" s="41">
        <f t="shared" si="0"/>
        <v>31051.899999999994</v>
      </c>
      <c r="F46" s="41">
        <f t="shared" si="0"/>
        <v>63765.140000000014</v>
      </c>
      <c r="G46" s="41">
        <f t="shared" si="0"/>
        <v>62749.10000000002</v>
      </c>
      <c r="H46" s="41">
        <f t="shared" si="0"/>
        <v>11873.200000000008</v>
      </c>
      <c r="I46" s="41">
        <f t="shared" si="0"/>
        <v>199148.73999999993</v>
      </c>
      <c r="J46" s="41">
        <f t="shared" si="0"/>
        <v>-3031.25</v>
      </c>
      <c r="K46" s="41">
        <f t="shared" si="0"/>
        <v>-13158.7</v>
      </c>
      <c r="L46" s="41">
        <f t="shared" si="0"/>
        <v>-16189.950000000003</v>
      </c>
      <c r="M46" s="41">
        <f t="shared" si="0"/>
        <v>182958.79</v>
      </c>
      <c r="N46" s="42"/>
      <c r="O46" s="42"/>
      <c r="P46" s="42"/>
      <c r="Q46" s="42"/>
      <c r="R46" s="42"/>
      <c r="S46" s="42"/>
      <c r="T46" s="42"/>
      <c r="U46" s="43">
        <f>AVERAGE(U48:U68)</f>
        <v>863943.38095238095</v>
      </c>
      <c r="V46" s="44">
        <f>_xlfn.STDEV.P(V48:V68)</f>
        <v>3.4388665922170311E-2</v>
      </c>
      <c r="W46" s="41">
        <f>SUM(W48:W68)</f>
        <v>-17751.57</v>
      </c>
      <c r="X46" s="41">
        <f>SUM(X48:X68)</f>
        <v>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Sep</v>
      </c>
      <c r="B48" s="14">
        <f>'Daily PnL Log'!B192</f>
        <v>44440</v>
      </c>
      <c r="C48" s="13">
        <f>IF('Daily PnL Log'!C192&lt;&gt;"",'Daily PnL Log'!C192,"")</f>
        <v>-16573.400000000001</v>
      </c>
      <c r="D48" s="13">
        <f>IF('Daily PnL Log'!D192&lt;&gt;"",'Daily PnL Log'!D192,"")</f>
        <v>29516.1</v>
      </c>
      <c r="E48" s="13">
        <f>IF('Daily PnL Log'!E192&lt;&gt;"",'Daily PnL Log'!E192,"")</f>
        <v>-7691.2</v>
      </c>
      <c r="F48" s="13">
        <f>IF('Daily PnL Log'!F192&lt;&gt;"",'Daily PnL Log'!F192,"")</f>
        <v>16623.400000000001</v>
      </c>
      <c r="G48" s="13">
        <f>IF('Daily PnL Log'!G192&lt;&gt;"",'Daily PnL Log'!G192,"")</f>
        <v>10607.3</v>
      </c>
      <c r="H48" s="13">
        <f>IF('Daily PnL Log'!H192&lt;&gt;"",'Daily PnL Log'!H192,"")</f>
        <v>325.3</v>
      </c>
      <c r="I48" s="13">
        <f>IF('Daily PnL Log'!J192&lt;&gt;"",'Daily PnL Log'!J192,"")</f>
        <v>32807.5</v>
      </c>
      <c r="J48" s="13">
        <f>IF('Daily PnL Log'!K192&lt;&gt;"",'Daily PnL Log'!K192,"")</f>
        <v>-149.6</v>
      </c>
      <c r="K48" s="13">
        <f>IF('Daily PnL Log'!L192&lt;&gt;"",'Daily PnL Log'!L192,"")</f>
        <v>-688.16</v>
      </c>
      <c r="L48" s="13">
        <f>IF('Daily PnL Log'!M192&lt;&gt;"",'Daily PnL Log'!M192,"")</f>
        <v>-837.76</v>
      </c>
      <c r="M48" s="13">
        <f>IF('Daily PnL Log'!N192&lt;&gt;"",'Daily PnL Log'!N192,"")</f>
        <v>31969.74</v>
      </c>
      <c r="N48" s="13">
        <f t="shared" ref="N48:S48" si="1">C48</f>
        <v>-16573.400000000001</v>
      </c>
      <c r="O48" s="13">
        <f t="shared" si="1"/>
        <v>29516.1</v>
      </c>
      <c r="P48" s="13">
        <f t="shared" si="1"/>
        <v>-7691.2</v>
      </c>
      <c r="Q48" s="13">
        <f t="shared" si="1"/>
        <v>16623.400000000001</v>
      </c>
      <c r="R48" s="13">
        <f t="shared" si="1"/>
        <v>10607.3</v>
      </c>
      <c r="S48" s="13">
        <f t="shared" si="1"/>
        <v>325.3</v>
      </c>
      <c r="T48" s="13">
        <f>SUM(N48:S48)</f>
        <v>32807.5</v>
      </c>
      <c r="U48" s="13">
        <f>IF('Daily PnL Log'!W192&lt;&gt;"",'Daily PnL Log'!W192,"")</f>
        <v>1287067</v>
      </c>
      <c r="V48" s="15">
        <f>IF('Daily PnL Log'!X192&lt;&gt;"",'Daily PnL Log'!X192,"")</f>
        <v>2.483921971428061E-2</v>
      </c>
      <c r="W48" s="13">
        <f>IF('Daily PnL Log'!Y192&lt;&gt;"",'Daily PnL Log'!Y192,"")</f>
        <v>-2303</v>
      </c>
      <c r="X48" s="13" t="str">
        <f>IF('Daily PnL Log'!AA192&lt;&gt;"",'Daily PnL Log'!AA192,"")</f>
        <v/>
      </c>
      <c r="Y48" s="13">
        <f>IF('Daily PnL Log'!AC192&lt;&gt;"",'Daily PnL Log'!AC192,"")</f>
        <v>205931.03</v>
      </c>
    </row>
    <row r="49" spans="1:25" x14ac:dyDescent="0.25">
      <c r="A49" s="48" t="str">
        <f t="shared" ref="A49:A68" si="2">TEXT(B49,"mmm")</f>
        <v>Sep</v>
      </c>
      <c r="B49" s="2">
        <f>'Daily PnL Log'!B193</f>
        <v>44441</v>
      </c>
      <c r="C49" s="11">
        <f>IF('Daily PnL Log'!C193&lt;&gt;"",'Daily PnL Log'!C193,"")</f>
        <v>-1834.1</v>
      </c>
      <c r="D49" s="11">
        <f>IF('Daily PnL Log'!D193&lt;&gt;"",'Daily PnL Log'!D193,"")</f>
        <v>5210.1000000000004</v>
      </c>
      <c r="E49" s="11">
        <f>IF('Daily PnL Log'!E193&lt;&gt;"",'Daily PnL Log'!E193,"")</f>
        <v>1407</v>
      </c>
      <c r="F49" s="11">
        <f>IF('Daily PnL Log'!F193&lt;&gt;"",'Daily PnL Log'!F193,"")</f>
        <v>2785.4</v>
      </c>
      <c r="G49" s="11">
        <f>IF('Daily PnL Log'!G193&lt;&gt;"",'Daily PnL Log'!G193,"")</f>
        <v>-11299.8</v>
      </c>
      <c r="H49" s="11">
        <f>IF('Daily PnL Log'!H193&lt;&gt;"",'Daily PnL Log'!H193,"")</f>
        <v>-2037.4</v>
      </c>
      <c r="I49" s="11">
        <f>IF('Daily PnL Log'!J193&lt;&gt;"",'Daily PnL Log'!J193,"")</f>
        <v>-5768.7999999999993</v>
      </c>
      <c r="J49" s="11">
        <f>IF('Daily PnL Log'!K193&lt;&gt;"",'Daily PnL Log'!K193,"")</f>
        <v>-121.45</v>
      </c>
      <c r="K49" s="11">
        <f>IF('Daily PnL Log'!L193&lt;&gt;"",'Daily PnL Log'!L193,"")</f>
        <v>-558.66999999999996</v>
      </c>
      <c r="L49" s="11">
        <f>IF('Daily PnL Log'!M193&lt;&gt;"",'Daily PnL Log'!M193,"")</f>
        <v>-680.12</v>
      </c>
      <c r="M49" s="11">
        <f>IF('Daily PnL Log'!N193&lt;&gt;"",'Daily PnL Log'!N193,"")</f>
        <v>-6448.9199999999992</v>
      </c>
      <c r="N49" s="11">
        <f t="shared" ref="N49:T64" si="3">IF(C49&lt;&gt;"",N48+C49,"")</f>
        <v>-18407.5</v>
      </c>
      <c r="O49" s="11">
        <f t="shared" si="3"/>
        <v>34726.199999999997</v>
      </c>
      <c r="P49" s="11">
        <f t="shared" si="3"/>
        <v>-6284.2</v>
      </c>
      <c r="Q49" s="11">
        <f t="shared" si="3"/>
        <v>19408.800000000003</v>
      </c>
      <c r="R49" s="11">
        <f t="shared" si="3"/>
        <v>-692.5</v>
      </c>
      <c r="S49" s="11">
        <f t="shared" si="3"/>
        <v>-1712.1000000000001</v>
      </c>
      <c r="T49" s="11">
        <f t="shared" si="3"/>
        <v>27038.7</v>
      </c>
      <c r="U49" s="11">
        <f>IF('Daily PnL Log'!W193&lt;&gt;"",'Daily PnL Log'!W193,"")</f>
        <v>1300077</v>
      </c>
      <c r="V49" s="16">
        <f>IF('Daily PnL Log'!X193&lt;&gt;"",'Daily PnL Log'!X193,"")</f>
        <v>-4.9604138831776884E-3</v>
      </c>
      <c r="W49" s="11" t="str">
        <f>IF('Daily PnL Log'!Y193&lt;&gt;"",'Daily PnL Log'!Y193,"")</f>
        <v/>
      </c>
      <c r="X49" s="11" t="str">
        <f>IF('Daily PnL Log'!AA193&lt;&gt;"",'Daily PnL Log'!AA193,"")</f>
        <v/>
      </c>
      <c r="Y49" s="11">
        <f>IF('Daily PnL Log'!AC193&lt;&gt;"",'Daily PnL Log'!AC193,"")</f>
        <v>188756.91</v>
      </c>
    </row>
    <row r="50" spans="1:25" x14ac:dyDescent="0.25">
      <c r="A50" s="47" t="str">
        <f t="shared" si="2"/>
        <v>Sep</v>
      </c>
      <c r="B50" s="14">
        <f>'Daily PnL Log'!B194</f>
        <v>44442</v>
      </c>
      <c r="C50" s="13">
        <f>IF('Daily PnL Log'!C194&lt;&gt;"",'Daily PnL Log'!C194,"")</f>
        <v>34854.699999999997</v>
      </c>
      <c r="D50" s="13">
        <f>IF('Daily PnL Log'!D194&lt;&gt;"",'Daily PnL Log'!D194,"")</f>
        <v>-40574.5</v>
      </c>
      <c r="E50" s="13">
        <f>IF('Daily PnL Log'!E194&lt;&gt;"",'Daily PnL Log'!E194,"")</f>
        <v>694.7</v>
      </c>
      <c r="F50" s="13">
        <f>IF('Daily PnL Log'!F194&lt;&gt;"",'Daily PnL Log'!F194,"")</f>
        <v>12515.2</v>
      </c>
      <c r="G50" s="13">
        <f>IF('Daily PnL Log'!G194&lt;&gt;"",'Daily PnL Log'!G194,"")</f>
        <v>7472.6</v>
      </c>
      <c r="H50" s="13">
        <f>IF('Daily PnL Log'!H194&lt;&gt;"",'Daily PnL Log'!H194,"")</f>
        <v>-999.3</v>
      </c>
      <c r="I50" s="13">
        <f>IF('Daily PnL Log'!J194&lt;&gt;"",'Daily PnL Log'!J194,"")</f>
        <v>13963.399999999998</v>
      </c>
      <c r="J50" s="13">
        <f>IF('Daily PnL Log'!K194&lt;&gt;"",'Daily PnL Log'!K194,"")</f>
        <v>-36.549999999999997</v>
      </c>
      <c r="K50" s="13">
        <f>IF('Daily PnL Log'!L194&lt;&gt;"",'Daily PnL Log'!L194,"")</f>
        <v>-168.13</v>
      </c>
      <c r="L50" s="13">
        <f>IF('Daily PnL Log'!M194&lt;&gt;"",'Daily PnL Log'!M194,"")</f>
        <v>-204.68</v>
      </c>
      <c r="M50" s="13">
        <f>IF('Daily PnL Log'!N194&lt;&gt;"",'Daily PnL Log'!N194,"")</f>
        <v>13758.719999999998</v>
      </c>
      <c r="N50" s="13">
        <f t="shared" si="3"/>
        <v>16447.199999999997</v>
      </c>
      <c r="O50" s="13">
        <f t="shared" si="3"/>
        <v>-5848.3000000000029</v>
      </c>
      <c r="P50" s="13">
        <f t="shared" si="3"/>
        <v>-5589.5</v>
      </c>
      <c r="Q50" s="13">
        <f t="shared" si="3"/>
        <v>31924.000000000004</v>
      </c>
      <c r="R50" s="13">
        <f t="shared" si="3"/>
        <v>6780.1</v>
      </c>
      <c r="S50" s="13">
        <f t="shared" si="3"/>
        <v>-2711.4</v>
      </c>
      <c r="T50" s="13">
        <f t="shared" si="3"/>
        <v>41002.1</v>
      </c>
      <c r="U50" s="13">
        <f>IF('Daily PnL Log'!W194&lt;&gt;"",'Daily PnL Log'!W194,"")</f>
        <v>1115495</v>
      </c>
      <c r="V50" s="15">
        <f>IF('Daily PnL Log'!X194&lt;&gt;"",'Daily PnL Log'!X194,"")</f>
        <v>1.2334183479083275E-2</v>
      </c>
      <c r="W50" s="13" t="str">
        <f>IF('Daily PnL Log'!Y194&lt;&gt;"",'Daily PnL Log'!Y194,"")</f>
        <v/>
      </c>
      <c r="X50" s="13" t="str">
        <f>IF('Daily PnL Log'!AA194&lt;&gt;"",'Daily PnL Log'!AA194,"")</f>
        <v/>
      </c>
      <c r="Y50" s="13">
        <f>IF('Daily PnL Log'!AC194&lt;&gt;"",'Daily PnL Log'!AC194,"")</f>
        <v>209206.23</v>
      </c>
    </row>
    <row r="51" spans="1:25" x14ac:dyDescent="0.25">
      <c r="A51" s="48" t="str">
        <f t="shared" si="2"/>
        <v>Sep</v>
      </c>
      <c r="B51" s="2">
        <f>'Daily PnL Log'!B195</f>
        <v>44446</v>
      </c>
      <c r="C51" s="11">
        <f>IF('Daily PnL Log'!C195&lt;&gt;"",'Daily PnL Log'!C195,"")</f>
        <v>11512.1</v>
      </c>
      <c r="D51" s="11">
        <f>IF('Daily PnL Log'!D195&lt;&gt;"",'Daily PnL Log'!D195,"")</f>
        <v>-33719.199999999997</v>
      </c>
      <c r="E51" s="11">
        <f>IF('Daily PnL Log'!E195&lt;&gt;"",'Daily PnL Log'!E195,"")</f>
        <v>1870.1</v>
      </c>
      <c r="F51" s="11">
        <f>IF('Daily PnL Log'!F195&lt;&gt;"",'Daily PnL Log'!F195,"")</f>
        <v>-1335.4</v>
      </c>
      <c r="G51" s="11">
        <f>IF('Daily PnL Log'!G195&lt;&gt;"",'Daily PnL Log'!G195,"")</f>
        <v>-2637.1</v>
      </c>
      <c r="H51" s="11">
        <f>IF('Daily PnL Log'!H195&lt;&gt;"",'Daily PnL Log'!H195,"")</f>
        <v>-2782.4</v>
      </c>
      <c r="I51" s="11">
        <f>IF('Daily PnL Log'!J195&lt;&gt;"",'Daily PnL Log'!J195,"")</f>
        <v>-27091.9</v>
      </c>
      <c r="J51" s="11">
        <f>IF('Daily PnL Log'!K195&lt;&gt;"",'Daily PnL Log'!K195,"")</f>
        <v>-72.650000000000006</v>
      </c>
      <c r="K51" s="11">
        <f>IF('Daily PnL Log'!L195&lt;&gt;"",'Daily PnL Log'!L195,"")</f>
        <v>-334.19</v>
      </c>
      <c r="L51" s="11">
        <f>IF('Daily PnL Log'!M195&lt;&gt;"",'Daily PnL Log'!M195,"")</f>
        <v>-406.84000000000003</v>
      </c>
      <c r="M51" s="11">
        <f>IF('Daily PnL Log'!N195&lt;&gt;"",'Daily PnL Log'!N195,"")</f>
        <v>-27498.74</v>
      </c>
      <c r="N51" s="11">
        <f t="shared" si="3"/>
        <v>27959.299999999996</v>
      </c>
      <c r="O51" s="11">
        <f t="shared" si="3"/>
        <v>-39567.5</v>
      </c>
      <c r="P51" s="11">
        <f t="shared" si="3"/>
        <v>-3719.4</v>
      </c>
      <c r="Q51" s="11">
        <f t="shared" si="3"/>
        <v>30588.600000000002</v>
      </c>
      <c r="R51" s="11">
        <f t="shared" si="3"/>
        <v>4143</v>
      </c>
      <c r="S51" s="11">
        <f t="shared" si="3"/>
        <v>-5493.8</v>
      </c>
      <c r="T51" s="11">
        <f t="shared" si="3"/>
        <v>13910.199999999997</v>
      </c>
      <c r="U51" s="11">
        <f>IF('Daily PnL Log'!W195&lt;&gt;"",'Daily PnL Log'!W195,"")</f>
        <v>1291522</v>
      </c>
      <c r="V51" s="16">
        <f>IF('Daily PnL Log'!X195&lt;&gt;"",'Daily PnL Log'!X195,"")</f>
        <v>-2.1291731770732517E-2</v>
      </c>
      <c r="W51" s="11" t="str">
        <f>IF('Daily PnL Log'!Y195&lt;&gt;"",'Daily PnL Log'!Y195,"")</f>
        <v/>
      </c>
      <c r="X51" s="11" t="str">
        <f>IF('Daily PnL Log'!AA195&lt;&gt;"",'Daily PnL Log'!AA195,"")</f>
        <v/>
      </c>
      <c r="Y51" s="11">
        <f>IF('Daily PnL Log'!AC195&lt;&gt;"",'Daily PnL Log'!AC195,"")</f>
        <v>158755.39000000001</v>
      </c>
    </row>
    <row r="52" spans="1:25" x14ac:dyDescent="0.25">
      <c r="A52" s="47" t="str">
        <f t="shared" si="2"/>
        <v>Sep</v>
      </c>
      <c r="B52" s="14">
        <f>'Daily PnL Log'!B196</f>
        <v>44447</v>
      </c>
      <c r="C52" s="13">
        <f>IF('Daily PnL Log'!C196&lt;&gt;"",'Daily PnL Log'!C196,"")</f>
        <v>19330.3</v>
      </c>
      <c r="D52" s="13">
        <f>IF('Daily PnL Log'!D196&lt;&gt;"",'Daily PnL Log'!D196,"")</f>
        <v>-6980.7</v>
      </c>
      <c r="E52" s="13">
        <f>IF('Daily PnL Log'!E196&lt;&gt;"",'Daily PnL Log'!E196,"")</f>
        <v>4148.8999999999996</v>
      </c>
      <c r="F52" s="13">
        <f>IF('Daily PnL Log'!F196&lt;&gt;"",'Daily PnL Log'!F196,"")</f>
        <v>-8759.2999999999993</v>
      </c>
      <c r="G52" s="13">
        <f>IF('Daily PnL Log'!G196&lt;&gt;"",'Daily PnL Log'!G196,"")</f>
        <v>30686.5</v>
      </c>
      <c r="H52" s="13">
        <f>IF('Daily PnL Log'!H196&lt;&gt;"",'Daily PnL Log'!H196,"")</f>
        <v>11081.3</v>
      </c>
      <c r="I52" s="13">
        <f>IF('Daily PnL Log'!J196&lt;&gt;"",'Daily PnL Log'!J196,"")</f>
        <v>49507</v>
      </c>
      <c r="J52" s="13">
        <f>IF('Daily PnL Log'!K196&lt;&gt;"",'Daily PnL Log'!K196,"")</f>
        <v>-170.45</v>
      </c>
      <c r="K52" s="13">
        <f>IF('Daily PnL Log'!L196&lt;&gt;"",'Daily PnL Log'!L196,"")</f>
        <v>-784.07</v>
      </c>
      <c r="L52" s="13">
        <f>IF('Daily PnL Log'!M196&lt;&gt;"",'Daily PnL Log'!M196,"")</f>
        <v>-954.52</v>
      </c>
      <c r="M52" s="13">
        <f>IF('Daily PnL Log'!N196&lt;&gt;"",'Daily PnL Log'!N196,"")</f>
        <v>48552.480000000003</v>
      </c>
      <c r="N52" s="13">
        <f t="shared" si="3"/>
        <v>47289.599999999991</v>
      </c>
      <c r="O52" s="13">
        <f t="shared" si="3"/>
        <v>-46548.2</v>
      </c>
      <c r="P52" s="13">
        <f t="shared" si="3"/>
        <v>429.49999999999955</v>
      </c>
      <c r="Q52" s="13">
        <f t="shared" si="3"/>
        <v>21829.300000000003</v>
      </c>
      <c r="R52" s="13">
        <f t="shared" si="3"/>
        <v>34829.5</v>
      </c>
      <c r="S52" s="13">
        <f t="shared" si="3"/>
        <v>5587.4999999999991</v>
      </c>
      <c r="T52" s="13">
        <f t="shared" si="3"/>
        <v>63417.2</v>
      </c>
      <c r="U52" s="13">
        <f>IF('Daily PnL Log'!W196&lt;&gt;"",'Daily PnL Log'!W196,"")</f>
        <v>1182204</v>
      </c>
      <c r="V52" s="15">
        <f>IF('Daily PnL Log'!X196&lt;&gt;"",'Daily PnL Log'!X196,"")</f>
        <v>4.1069460093181888E-2</v>
      </c>
      <c r="W52" s="13">
        <f>IF('Daily PnL Log'!Y196&lt;&gt;"",'Daily PnL Log'!Y196,"")</f>
        <v>-125</v>
      </c>
      <c r="X52" s="13" t="str">
        <f>IF('Daily PnL Log'!AA196&lt;&gt;"",'Daily PnL Log'!AA196,"")</f>
        <v/>
      </c>
      <c r="Y52" s="13">
        <f>IF('Daily PnL Log'!AC196&lt;&gt;"",'Daily PnL Log'!AC196,"")</f>
        <v>230591.622</v>
      </c>
    </row>
    <row r="53" spans="1:25" x14ac:dyDescent="0.25">
      <c r="A53" s="48" t="str">
        <f t="shared" si="2"/>
        <v>Sep</v>
      </c>
      <c r="B53" s="2">
        <f>'Daily PnL Log'!B197</f>
        <v>44448</v>
      </c>
      <c r="C53" s="11">
        <f>IF('Daily PnL Log'!C197&lt;&gt;"",'Daily PnL Log'!C197,"")</f>
        <v>26673.9</v>
      </c>
      <c r="D53" s="11">
        <f>IF('Daily PnL Log'!D197&lt;&gt;"",'Daily PnL Log'!D197,"")</f>
        <v>24899.9</v>
      </c>
      <c r="E53" s="11">
        <f>IF('Daily PnL Log'!E197&lt;&gt;"",'Daily PnL Log'!E197,"")</f>
        <v>8537.2000000000007</v>
      </c>
      <c r="F53" s="11">
        <f>IF('Daily PnL Log'!F197&lt;&gt;"",'Daily PnL Log'!F197,"")</f>
        <v>22880.9</v>
      </c>
      <c r="G53" s="11">
        <f>IF('Daily PnL Log'!G197&lt;&gt;"",'Daily PnL Log'!G197,"")</f>
        <v>12360.8</v>
      </c>
      <c r="H53" s="11">
        <f>IF('Daily PnL Log'!H197&lt;&gt;"",'Daily PnL Log'!H197,"")</f>
        <v>10677</v>
      </c>
      <c r="I53" s="11">
        <f>IF('Daily PnL Log'!J197&lt;&gt;"",'Daily PnL Log'!J197,"")</f>
        <v>106029.7</v>
      </c>
      <c r="J53" s="11">
        <f>IF('Daily PnL Log'!K197&lt;&gt;"",'Daily PnL Log'!K197,"")</f>
        <v>-184.2</v>
      </c>
      <c r="K53" s="11">
        <f>IF('Daily PnL Log'!L197&lt;&gt;"",'Daily PnL Log'!L197,"")</f>
        <v>-847.32</v>
      </c>
      <c r="L53" s="11">
        <f>IF('Daily PnL Log'!M197&lt;&gt;"",'Daily PnL Log'!M197,"")</f>
        <v>-1031.52</v>
      </c>
      <c r="M53" s="11">
        <f>IF('Daily PnL Log'!N197&lt;&gt;"",'Daily PnL Log'!N197,"")</f>
        <v>104998.18</v>
      </c>
      <c r="N53" s="11">
        <f t="shared" si="3"/>
        <v>73963.5</v>
      </c>
      <c r="O53" s="11">
        <f t="shared" si="3"/>
        <v>-21648.299999999996</v>
      </c>
      <c r="P53" s="11">
        <f t="shared" si="3"/>
        <v>8966.7000000000007</v>
      </c>
      <c r="Q53" s="11">
        <f t="shared" si="3"/>
        <v>44710.200000000004</v>
      </c>
      <c r="R53" s="11">
        <f t="shared" si="3"/>
        <v>47190.3</v>
      </c>
      <c r="S53" s="11">
        <f t="shared" si="3"/>
        <v>16264.5</v>
      </c>
      <c r="T53" s="11">
        <f t="shared" si="3"/>
        <v>169446.9</v>
      </c>
      <c r="U53" s="11">
        <f>IF('Daily PnL Log'!W197&lt;&gt;"",'Daily PnL Log'!W197,"")</f>
        <v>1269812</v>
      </c>
      <c r="V53" s="16">
        <f>IF('Daily PnL Log'!X197&lt;&gt;"",'Daily PnL Log'!X197,"")</f>
        <v>8.268797270777091E-2</v>
      </c>
      <c r="W53" s="11">
        <f>IF('Daily PnL Log'!Y197&lt;&gt;"",'Daily PnL Log'!Y197,"")</f>
        <v>-525</v>
      </c>
      <c r="X53" s="11" t="str">
        <f>IF('Daily PnL Log'!AA197&lt;&gt;"",'Daily PnL Log'!AA197,"")</f>
        <v/>
      </c>
      <c r="Y53" s="11">
        <f>IF('Daily PnL Log'!AC197&lt;&gt;"",'Daily PnL Log'!AC197,"")</f>
        <v>314409.09999999998</v>
      </c>
    </row>
    <row r="54" spans="1:25" x14ac:dyDescent="0.25">
      <c r="A54" s="47" t="str">
        <f t="shared" si="2"/>
        <v>Sep</v>
      </c>
      <c r="B54" s="14">
        <f>'Daily PnL Log'!B198</f>
        <v>44449</v>
      </c>
      <c r="C54" s="13">
        <f>IF('Daily PnL Log'!C198&lt;&gt;"",'Daily PnL Log'!C198,"")</f>
        <v>16756</v>
      </c>
      <c r="D54" s="13">
        <f>IF('Daily PnL Log'!D198&lt;&gt;"",'Daily PnL Log'!D198,"")</f>
        <v>-35646.800000000003</v>
      </c>
      <c r="E54" s="13">
        <f>IF('Daily PnL Log'!E198&lt;&gt;"",'Daily PnL Log'!E198,"")</f>
        <v>23857.7</v>
      </c>
      <c r="F54" s="13">
        <f>IF('Daily PnL Log'!F198&lt;&gt;"",'Daily PnL Log'!F198,"")</f>
        <v>17946.400000000001</v>
      </c>
      <c r="G54" s="13">
        <f>IF('Daily PnL Log'!G198&lt;&gt;"",'Daily PnL Log'!G198,"")</f>
        <v>-4697.6000000000004</v>
      </c>
      <c r="H54" s="13">
        <f>IF('Daily PnL Log'!H198&lt;&gt;"",'Daily PnL Log'!H198,"")</f>
        <v>-11618</v>
      </c>
      <c r="I54" s="13">
        <f>IF('Daily PnL Log'!J198&lt;&gt;"",'Daily PnL Log'!J198,"")</f>
        <v>6597.6999999999971</v>
      </c>
      <c r="J54" s="13">
        <f>IF('Daily PnL Log'!K198&lt;&gt;"",'Daily PnL Log'!K198,"")</f>
        <v>-241.25</v>
      </c>
      <c r="K54" s="13">
        <f>IF('Daily PnL Log'!L198&lt;&gt;"",'Daily PnL Log'!L198,"")</f>
        <v>-1109.75</v>
      </c>
      <c r="L54" s="13">
        <f>IF('Daily PnL Log'!M198&lt;&gt;"",'Daily PnL Log'!M198,"")</f>
        <v>-1351</v>
      </c>
      <c r="M54" s="13">
        <f>IF('Daily PnL Log'!N198&lt;&gt;"",'Daily PnL Log'!N198,"")</f>
        <v>5246.6999999999971</v>
      </c>
      <c r="N54" s="13">
        <f t="shared" si="3"/>
        <v>90719.5</v>
      </c>
      <c r="O54" s="13">
        <f t="shared" si="3"/>
        <v>-57295.1</v>
      </c>
      <c r="P54" s="13">
        <f t="shared" si="3"/>
        <v>32824.400000000001</v>
      </c>
      <c r="Q54" s="13">
        <f t="shared" si="3"/>
        <v>62656.600000000006</v>
      </c>
      <c r="R54" s="13">
        <f t="shared" si="3"/>
        <v>42492.700000000004</v>
      </c>
      <c r="S54" s="13">
        <f t="shared" si="3"/>
        <v>4646.5</v>
      </c>
      <c r="T54" s="13">
        <f t="shared" si="3"/>
        <v>176044.59999999998</v>
      </c>
      <c r="U54" s="13">
        <f>IF('Daily PnL Log'!W198&lt;&gt;"",'Daily PnL Log'!W198,"")</f>
        <v>825540</v>
      </c>
      <c r="V54" s="15">
        <f>IF('Daily PnL Log'!X198&lt;&gt;"",'Daily PnL Log'!X198,"")</f>
        <v>6.3554764154371652E-3</v>
      </c>
      <c r="W54" s="13">
        <f>IF('Daily PnL Log'!Y198&lt;&gt;"",'Daily PnL Log'!Y198,"")</f>
        <v>-250</v>
      </c>
      <c r="X54" s="13" t="str">
        <f>IF('Daily PnL Log'!AA198&lt;&gt;"",'Daily PnL Log'!AA198,"")</f>
        <v/>
      </c>
      <c r="Y54" s="13">
        <f>IF('Daily PnL Log'!AC198&lt;&gt;"",'Daily PnL Log'!AC198,"")</f>
        <v>318960.34999999998</v>
      </c>
    </row>
    <row r="55" spans="1:25" x14ac:dyDescent="0.25">
      <c r="A55" s="48" t="str">
        <f t="shared" si="2"/>
        <v>Sep</v>
      </c>
      <c r="B55" s="2">
        <f>'Daily PnL Log'!B199</f>
        <v>44452</v>
      </c>
      <c r="C55" s="11">
        <f>IF('Daily PnL Log'!C199&lt;&gt;"",'Daily PnL Log'!C199,"")</f>
        <v>-8296.5</v>
      </c>
      <c r="D55" s="11">
        <f>IF('Daily PnL Log'!D199&lt;&gt;"",'Daily PnL Log'!D199,"")</f>
        <v>-1719.6</v>
      </c>
      <c r="E55" s="11">
        <f>IF('Daily PnL Log'!E199&lt;&gt;"",'Daily PnL Log'!E199,"")</f>
        <v>13592.4</v>
      </c>
      <c r="F55" s="11">
        <f>IF('Daily PnL Log'!F199&lt;&gt;"",'Daily PnL Log'!F199,"")</f>
        <v>-9580.6</v>
      </c>
      <c r="G55" s="11">
        <f>IF('Daily PnL Log'!G199&lt;&gt;"",'Daily PnL Log'!G199,"")</f>
        <v>23754.6</v>
      </c>
      <c r="H55" s="11">
        <f>IF('Daily PnL Log'!H199&lt;&gt;"",'Daily PnL Log'!H199,"")</f>
        <v>-7576.8</v>
      </c>
      <c r="I55" s="11">
        <f>IF('Daily PnL Log'!J199&lt;&gt;"",'Daily PnL Log'!J199,"")</f>
        <v>10173.499999999996</v>
      </c>
      <c r="J55" s="11">
        <f>IF('Daily PnL Log'!K199&lt;&gt;"",'Daily PnL Log'!K199,"")</f>
        <v>-167.25</v>
      </c>
      <c r="K55" s="11">
        <f>IF('Daily PnL Log'!L199&lt;&gt;"",'Daily PnL Log'!L199,"")</f>
        <v>-769.35</v>
      </c>
      <c r="L55" s="11">
        <f>IF('Daily PnL Log'!M199&lt;&gt;"",'Daily PnL Log'!M199,"")</f>
        <v>-936.6</v>
      </c>
      <c r="M55" s="11">
        <f>IF('Daily PnL Log'!N199&lt;&gt;"",'Daily PnL Log'!N199,"")</f>
        <v>9236.899999999996</v>
      </c>
      <c r="N55" s="11">
        <f t="shared" si="3"/>
        <v>82423</v>
      </c>
      <c r="O55" s="11">
        <f t="shared" si="3"/>
        <v>-59014.7</v>
      </c>
      <c r="P55" s="11">
        <f t="shared" si="3"/>
        <v>46416.800000000003</v>
      </c>
      <c r="Q55" s="11">
        <f t="shared" si="3"/>
        <v>53076.000000000007</v>
      </c>
      <c r="R55" s="11">
        <f t="shared" si="3"/>
        <v>66247.3</v>
      </c>
      <c r="S55" s="11">
        <f t="shared" si="3"/>
        <v>-2930.3</v>
      </c>
      <c r="T55" s="11">
        <f t="shared" si="3"/>
        <v>186218.09999999998</v>
      </c>
      <c r="U55" s="11">
        <f>IF('Daily PnL Log'!W199&lt;&gt;"",'Daily PnL Log'!W199,"")</f>
        <v>792835</v>
      </c>
      <c r="V55" s="16">
        <f>IF('Daily PnL Log'!X199&lt;&gt;"",'Daily PnL Log'!X199,"")</f>
        <v>1.1650469517617154E-2</v>
      </c>
      <c r="W55" s="11" t="str">
        <f>IF('Daily PnL Log'!Y199&lt;&gt;"",'Daily PnL Log'!Y199,"")</f>
        <v/>
      </c>
      <c r="X55" s="11" t="str">
        <f>IF('Daily PnL Log'!AA199&lt;&gt;"",'Daily PnL Log'!AA199,"")</f>
        <v/>
      </c>
      <c r="Y55" s="11">
        <f>IF('Daily PnL Log'!AC199&lt;&gt;"",'Daily PnL Log'!AC199,"")</f>
        <v>305477</v>
      </c>
    </row>
    <row r="56" spans="1:25" x14ac:dyDescent="0.25">
      <c r="A56" s="47" t="str">
        <f t="shared" si="2"/>
        <v>Sep</v>
      </c>
      <c r="B56" s="14">
        <f>'Daily PnL Log'!B200</f>
        <v>44453</v>
      </c>
      <c r="C56" s="13">
        <f>IF('Daily PnL Log'!C200&lt;&gt;"",'Daily PnL Log'!C200,"")</f>
        <v>-1142.3</v>
      </c>
      <c r="D56" s="13">
        <f>IF('Daily PnL Log'!D200&lt;&gt;"",'Daily PnL Log'!D200,"")</f>
        <v>-12989.7</v>
      </c>
      <c r="E56" s="13">
        <f>IF('Daily PnL Log'!E200&lt;&gt;"",'Daily PnL Log'!E200,"")</f>
        <v>8050.9</v>
      </c>
      <c r="F56" s="13">
        <f>IF('Daily PnL Log'!F200&lt;&gt;"",'Daily PnL Log'!F200,"")</f>
        <v>-12564.8</v>
      </c>
      <c r="G56" s="13">
        <f>IF('Daily PnL Log'!G200&lt;&gt;"",'Daily PnL Log'!G200,"")</f>
        <v>9191.2000000000007</v>
      </c>
      <c r="H56" s="13">
        <f>IF('Daily PnL Log'!H200&lt;&gt;"",'Daily PnL Log'!H200,"")</f>
        <v>16780.400000000001</v>
      </c>
      <c r="I56" s="13">
        <f>IF('Daily PnL Log'!J200&lt;&gt;"",'Daily PnL Log'!J200,"")</f>
        <v>7325.7000000000007</v>
      </c>
      <c r="J56" s="13">
        <f>IF('Daily PnL Log'!K200&lt;&gt;"",'Daily PnL Log'!K200,"")</f>
        <v>-157.25</v>
      </c>
      <c r="K56" s="13">
        <f>IF('Daily PnL Log'!L200&lt;&gt;"",'Daily PnL Log'!L200,"")</f>
        <v>-723.35</v>
      </c>
      <c r="L56" s="13">
        <f>IF('Daily PnL Log'!M200&lt;&gt;"",'Daily PnL Log'!M200,"")</f>
        <v>-880.6</v>
      </c>
      <c r="M56" s="13">
        <f>IF('Daily PnL Log'!N200&lt;&gt;"",'Daily PnL Log'!N200,"")</f>
        <v>6445.1</v>
      </c>
      <c r="N56" s="13">
        <f t="shared" si="3"/>
        <v>81280.7</v>
      </c>
      <c r="O56" s="13">
        <f t="shared" si="3"/>
        <v>-72004.399999999994</v>
      </c>
      <c r="P56" s="13">
        <f t="shared" si="3"/>
        <v>54467.700000000004</v>
      </c>
      <c r="Q56" s="13">
        <f t="shared" si="3"/>
        <v>40511.200000000012</v>
      </c>
      <c r="R56" s="13">
        <f t="shared" si="3"/>
        <v>75438.5</v>
      </c>
      <c r="S56" s="13">
        <f t="shared" si="3"/>
        <v>13850.100000000002</v>
      </c>
      <c r="T56" s="13">
        <f t="shared" si="3"/>
        <v>193543.8</v>
      </c>
      <c r="U56" s="13">
        <f>IF('Daily PnL Log'!W200&lt;&gt;"",'Daily PnL Log'!W200,"")</f>
        <v>744473</v>
      </c>
      <c r="V56" s="15">
        <f>IF('Daily PnL Log'!X200&lt;&gt;"",'Daily PnL Log'!X200,"")</f>
        <v>8.6572649377479102E-3</v>
      </c>
      <c r="W56" s="13">
        <f>IF('Daily PnL Log'!Y200&lt;&gt;"",'Daily PnL Log'!Y200,"")</f>
        <v>-6985.42</v>
      </c>
      <c r="X56" s="13" t="str">
        <f>IF('Daily PnL Log'!AA200&lt;&gt;"",'Daily PnL Log'!AA200,"")</f>
        <v/>
      </c>
      <c r="Y56" s="13">
        <f>IF('Daily PnL Log'!AC200&lt;&gt;"",'Daily PnL Log'!AC200,"")</f>
        <v>348589.15</v>
      </c>
    </row>
    <row r="57" spans="1:25" x14ac:dyDescent="0.25">
      <c r="A57" s="48" t="str">
        <f t="shared" si="2"/>
        <v>Sep</v>
      </c>
      <c r="B57" s="2">
        <f>'Daily PnL Log'!B201</f>
        <v>44454</v>
      </c>
      <c r="C57" s="11">
        <f>IF('Daily PnL Log'!C201&lt;&gt;"",'Daily PnL Log'!C201,"")</f>
        <v>15136.8</v>
      </c>
      <c r="D57" s="11">
        <f>IF('Daily PnL Log'!D201&lt;&gt;"",'Daily PnL Log'!D201,"")</f>
        <v>-14644.1</v>
      </c>
      <c r="E57" s="11">
        <f>IF('Daily PnL Log'!E201&lt;&gt;"",'Daily PnL Log'!E201,"")</f>
        <v>-5528.8</v>
      </c>
      <c r="F57" s="11">
        <f>IF('Daily PnL Log'!F201&lt;&gt;"",'Daily PnL Log'!F201,"")</f>
        <v>-10991.5</v>
      </c>
      <c r="G57" s="11">
        <f>IF('Daily PnL Log'!G201&lt;&gt;"",'Daily PnL Log'!G201,"")</f>
        <v>-16445.900000000001</v>
      </c>
      <c r="H57" s="11">
        <f>IF('Daily PnL Log'!H201&lt;&gt;"",'Daily PnL Log'!H201,"")</f>
        <v>6557.5</v>
      </c>
      <c r="I57" s="11">
        <f>IF('Daily PnL Log'!J201&lt;&gt;"",'Daily PnL Log'!J201,"")</f>
        <v>-25916.000000000004</v>
      </c>
      <c r="J57" s="11">
        <f>IF('Daily PnL Log'!K201&lt;&gt;"",'Daily PnL Log'!K201,"")</f>
        <v>-71.7</v>
      </c>
      <c r="K57" s="11">
        <f>IF('Daily PnL Log'!L201&lt;&gt;"",'Daily PnL Log'!L201,"")</f>
        <v>-329.82</v>
      </c>
      <c r="L57" s="11">
        <f>IF('Daily PnL Log'!M201&lt;&gt;"",'Daily PnL Log'!M201,"")</f>
        <v>-401.52</v>
      </c>
      <c r="M57" s="11">
        <f>IF('Daily PnL Log'!N201&lt;&gt;"",'Daily PnL Log'!N201,"")</f>
        <v>-26317.520000000004</v>
      </c>
      <c r="N57" s="11">
        <f t="shared" si="3"/>
        <v>96417.5</v>
      </c>
      <c r="O57" s="11">
        <f t="shared" si="3"/>
        <v>-86648.5</v>
      </c>
      <c r="P57" s="11">
        <f t="shared" si="3"/>
        <v>48938.9</v>
      </c>
      <c r="Q57" s="11">
        <f t="shared" si="3"/>
        <v>29519.700000000012</v>
      </c>
      <c r="R57" s="11">
        <f t="shared" si="3"/>
        <v>58992.6</v>
      </c>
      <c r="S57" s="11">
        <f t="shared" si="3"/>
        <v>20407.600000000002</v>
      </c>
      <c r="T57" s="11">
        <f t="shared" si="3"/>
        <v>167627.79999999999</v>
      </c>
      <c r="U57" s="11">
        <f>IF('Daily PnL Log'!W201&lt;&gt;"",'Daily PnL Log'!W201,"")</f>
        <v>726612</v>
      </c>
      <c r="V57" s="16">
        <f>IF('Daily PnL Log'!X201&lt;&gt;"",'Daily PnL Log'!X201,"")</f>
        <v>-3.6219495411581426E-2</v>
      </c>
      <c r="W57" s="11" t="str">
        <f>IF('Daily PnL Log'!Y201&lt;&gt;"",'Daily PnL Log'!Y201,"")</f>
        <v/>
      </c>
      <c r="X57" s="11" t="str">
        <f>IF('Daily PnL Log'!AA201&lt;&gt;"",'Daily PnL Log'!AA201,"")</f>
        <v/>
      </c>
      <c r="Y57" s="11">
        <f>IF('Daily PnL Log'!AC201&lt;&gt;"",'Daily PnL Log'!AC201,"")</f>
        <v>324779.63</v>
      </c>
    </row>
    <row r="58" spans="1:25" x14ac:dyDescent="0.25">
      <c r="A58" s="47" t="str">
        <f t="shared" si="2"/>
        <v>Sep</v>
      </c>
      <c r="B58" s="14">
        <f>'Daily PnL Log'!B202</f>
        <v>44455</v>
      </c>
      <c r="C58" s="13">
        <f>IF('Daily PnL Log'!C202&lt;&gt;"",'Daily PnL Log'!C202,"")</f>
        <v>-1219.2</v>
      </c>
      <c r="D58" s="13">
        <f>IF('Daily PnL Log'!D202&lt;&gt;"",'Daily PnL Log'!D202,"")</f>
        <v>4062.2</v>
      </c>
      <c r="E58" s="13">
        <f>IF('Daily PnL Log'!E202&lt;&gt;"",'Daily PnL Log'!E202,"")</f>
        <v>-28479.1</v>
      </c>
      <c r="F58" s="13">
        <f>IF('Daily PnL Log'!F202&lt;&gt;"",'Daily PnL Log'!F202,"")</f>
        <v>-5697.7</v>
      </c>
      <c r="G58" s="13">
        <f>IF('Daily PnL Log'!G202&lt;&gt;"",'Daily PnL Log'!G202,"")</f>
        <v>2070.3000000000002</v>
      </c>
      <c r="H58" s="13">
        <f>IF('Daily PnL Log'!H202&lt;&gt;"",'Daily PnL Log'!H202,"")</f>
        <v>-5572.1</v>
      </c>
      <c r="I58" s="13">
        <f>IF('Daily PnL Log'!J202&lt;&gt;"",'Daily PnL Log'!J202,"")</f>
        <v>-34835.599999999999</v>
      </c>
      <c r="J58" s="13">
        <f>IF('Daily PnL Log'!K202&lt;&gt;"",'Daily PnL Log'!K202,"")</f>
        <v>-61.85</v>
      </c>
      <c r="K58" s="13">
        <f>IF('Daily PnL Log'!L202&lt;&gt;"",'Daily PnL Log'!L202,"")</f>
        <v>-284.51</v>
      </c>
      <c r="L58" s="13">
        <f>IF('Daily PnL Log'!M202&lt;&gt;"",'Daily PnL Log'!M202,"")</f>
        <v>-346.36</v>
      </c>
      <c r="M58" s="13">
        <f>IF('Daily PnL Log'!N202&lt;&gt;"",'Daily PnL Log'!N202,"")</f>
        <v>-35181.96</v>
      </c>
      <c r="N58" s="13">
        <f t="shared" si="3"/>
        <v>95198.3</v>
      </c>
      <c r="O58" s="13">
        <f t="shared" si="3"/>
        <v>-82586.3</v>
      </c>
      <c r="P58" s="13">
        <f t="shared" si="3"/>
        <v>20459.800000000003</v>
      </c>
      <c r="Q58" s="13">
        <f t="shared" si="3"/>
        <v>23822.000000000011</v>
      </c>
      <c r="R58" s="13">
        <f t="shared" si="3"/>
        <v>61062.9</v>
      </c>
      <c r="S58" s="13">
        <f t="shared" si="3"/>
        <v>14835.500000000002</v>
      </c>
      <c r="T58" s="13">
        <f t="shared" si="3"/>
        <v>132792.19999999998</v>
      </c>
      <c r="U58" s="13">
        <f>IF('Daily PnL Log'!W202&lt;&gt;"",'Daily PnL Log'!W202,"")</f>
        <v>781689</v>
      </c>
      <c r="V58" s="15">
        <f>IF('Daily PnL Log'!X202&lt;&gt;"",'Daily PnL Log'!X202,"")</f>
        <v>-4.500761811922644E-2</v>
      </c>
      <c r="W58" s="13">
        <f>IF('Daily PnL Log'!Y202&lt;&gt;"",'Daily PnL Log'!Y202,"")</f>
        <v>-6985.42</v>
      </c>
      <c r="X58" s="13" t="str">
        <f>IF('Daily PnL Log'!AA202&lt;&gt;"",'Daily PnL Log'!AA202,"")</f>
        <v/>
      </c>
      <c r="Y58" s="13">
        <f>IF('Daily PnL Log'!AC202&lt;&gt;"",'Daily PnL Log'!AC202,"")</f>
        <v>278647.27</v>
      </c>
    </row>
    <row r="59" spans="1:25" x14ac:dyDescent="0.25">
      <c r="A59" s="48" t="str">
        <f t="shared" si="2"/>
        <v>Sep</v>
      </c>
      <c r="B59" s="2">
        <f>'Daily PnL Log'!B203</f>
        <v>44456</v>
      </c>
      <c r="C59" s="11">
        <f>IF('Daily PnL Log'!C203&lt;&gt;"",'Daily PnL Log'!C203,"")</f>
        <v>7735.5</v>
      </c>
      <c r="D59" s="11">
        <f>IF('Daily PnL Log'!D203&lt;&gt;"",'Daily PnL Log'!D203,"")</f>
        <v>3132.2</v>
      </c>
      <c r="E59" s="11">
        <f>IF('Daily PnL Log'!E203&lt;&gt;"",'Daily PnL Log'!E203,"")</f>
        <v>-7353.1</v>
      </c>
      <c r="F59" s="11">
        <f>IF('Daily PnL Log'!F203&lt;&gt;"",'Daily PnL Log'!F203,"")</f>
        <v>4107.6000000000004</v>
      </c>
      <c r="G59" s="11">
        <f>IF('Daily PnL Log'!G203&lt;&gt;"",'Daily PnL Log'!G203,"")</f>
        <v>-9620.6</v>
      </c>
      <c r="H59" s="11">
        <f>IF('Daily PnL Log'!H203&lt;&gt;"",'Daily PnL Log'!H203,"")</f>
        <v>-9680.4</v>
      </c>
      <c r="I59" s="11">
        <f>IF('Daily PnL Log'!J203&lt;&gt;"",'Daily PnL Log'!J203,"")</f>
        <v>-11678.8</v>
      </c>
      <c r="J59" s="11">
        <f>IF('Daily PnL Log'!K203&lt;&gt;"",'Daily PnL Log'!K203,"")</f>
        <v>-83.25</v>
      </c>
      <c r="K59" s="11">
        <f>IF('Daily PnL Log'!L203&lt;&gt;"",'Daily PnL Log'!L203,"")</f>
        <v>-382.95</v>
      </c>
      <c r="L59" s="11">
        <f>IF('Daily PnL Log'!M203&lt;&gt;"",'Daily PnL Log'!M203,"")</f>
        <v>-466.2</v>
      </c>
      <c r="M59" s="11">
        <f>IF('Daily PnL Log'!N203&lt;&gt;"",'Daily PnL Log'!N203,"")</f>
        <v>-12145</v>
      </c>
      <c r="N59" s="11">
        <f t="shared" si="3"/>
        <v>102933.8</v>
      </c>
      <c r="O59" s="11">
        <f t="shared" si="3"/>
        <v>-79454.100000000006</v>
      </c>
      <c r="P59" s="11">
        <f t="shared" si="3"/>
        <v>13106.700000000003</v>
      </c>
      <c r="Q59" s="11">
        <f t="shared" si="3"/>
        <v>27929.600000000013</v>
      </c>
      <c r="R59" s="11">
        <f t="shared" si="3"/>
        <v>51442.3</v>
      </c>
      <c r="S59" s="11">
        <f t="shared" si="3"/>
        <v>5155.1000000000022</v>
      </c>
      <c r="T59" s="11">
        <f t="shared" si="3"/>
        <v>121113.39999999998</v>
      </c>
      <c r="U59" s="11">
        <f>IF('Daily PnL Log'!W203&lt;&gt;"",'Daily PnL Log'!W203,"")</f>
        <v>789188</v>
      </c>
      <c r="V59" s="16">
        <f>IF('Daily PnL Log'!X203&lt;&gt;"",'Daily PnL Log'!X203,"")</f>
        <v>-1.5389235518026123E-2</v>
      </c>
      <c r="W59" s="11">
        <f>IF('Daily PnL Log'!Y203&lt;&gt;"",'Daily PnL Log'!Y203,"")</f>
        <v>4485.42</v>
      </c>
      <c r="X59" s="11" t="str">
        <f>IF('Daily PnL Log'!AA203&lt;&gt;"",'Daily PnL Log'!AA203,"")</f>
        <v/>
      </c>
      <c r="Y59" s="11">
        <f>IF('Daily PnL Log'!AC203&lt;&gt;"",'Daily PnL Log'!AC203,"")</f>
        <v>258907.32</v>
      </c>
    </row>
    <row r="60" spans="1:25" x14ac:dyDescent="0.25">
      <c r="A60" s="47" t="str">
        <f t="shared" si="2"/>
        <v>Sep</v>
      </c>
      <c r="B60" s="14">
        <f>'Daily PnL Log'!B204</f>
        <v>44459</v>
      </c>
      <c r="C60" s="13">
        <f>IF('Daily PnL Log'!C204&lt;&gt;"",'Daily PnL Log'!C204,"")</f>
        <v>2588.5</v>
      </c>
      <c r="D60" s="13">
        <f>IF('Daily PnL Log'!D204&lt;&gt;"",'Daily PnL Log'!D204,"")</f>
        <v>11584.1</v>
      </c>
      <c r="E60" s="13">
        <f>IF('Daily PnL Log'!E204&lt;&gt;"",'Daily PnL Log'!E204,"")</f>
        <v>7363.2</v>
      </c>
      <c r="F60" s="13">
        <f>IF('Daily PnL Log'!F204&lt;&gt;"",'Daily PnL Log'!F204,"")</f>
        <v>14352.7</v>
      </c>
      <c r="G60" s="13">
        <f>IF('Daily PnL Log'!G204&lt;&gt;"",'Daily PnL Log'!G204,"")</f>
        <v>3842.4</v>
      </c>
      <c r="H60" s="13">
        <f>IF('Daily PnL Log'!H204&lt;&gt;"",'Daily PnL Log'!H204,"")</f>
        <v>8016.1</v>
      </c>
      <c r="I60" s="13">
        <f>IF('Daily PnL Log'!J204&lt;&gt;"",'Daily PnL Log'!J204,"")</f>
        <v>47747</v>
      </c>
      <c r="J60" s="13">
        <f>IF('Daily PnL Log'!K204&lt;&gt;"",'Daily PnL Log'!K204,"")</f>
        <v>-186.7</v>
      </c>
      <c r="K60" s="13">
        <f>IF('Daily PnL Log'!L204&lt;&gt;"",'Daily PnL Log'!L204,"")</f>
        <v>-858.82</v>
      </c>
      <c r="L60" s="13">
        <f>IF('Daily PnL Log'!M204&lt;&gt;"",'Daily PnL Log'!M204,"")</f>
        <v>-1045.52</v>
      </c>
      <c r="M60" s="13">
        <f>IF('Daily PnL Log'!N204&lt;&gt;"",'Daily PnL Log'!N204,"")</f>
        <v>46701.48</v>
      </c>
      <c r="N60" s="13">
        <f t="shared" si="3"/>
        <v>105522.3</v>
      </c>
      <c r="O60" s="13">
        <f t="shared" si="3"/>
        <v>-67870</v>
      </c>
      <c r="P60" s="13">
        <f t="shared" si="3"/>
        <v>20469.900000000001</v>
      </c>
      <c r="Q60" s="13">
        <f t="shared" si="3"/>
        <v>42282.300000000017</v>
      </c>
      <c r="R60" s="13">
        <f t="shared" si="3"/>
        <v>55284.700000000004</v>
      </c>
      <c r="S60" s="13">
        <f t="shared" si="3"/>
        <v>13171.200000000003</v>
      </c>
      <c r="T60" s="13">
        <f t="shared" si="3"/>
        <v>168860.39999999997</v>
      </c>
      <c r="U60" s="13">
        <f>IF('Daily PnL Log'!W204&lt;&gt;"",'Daily PnL Log'!W204,"")</f>
        <v>991880</v>
      </c>
      <c r="V60" s="15">
        <f>IF('Daily PnL Log'!X204&lt;&gt;"",'Daily PnL Log'!X204,"")</f>
        <v>4.7083800459733038E-2</v>
      </c>
      <c r="W60" s="13" t="str">
        <f>IF('Daily PnL Log'!Y204&lt;&gt;"",'Daily PnL Log'!Y204,"")</f>
        <v/>
      </c>
      <c r="X60" s="13" t="str">
        <f>IF('Daily PnL Log'!AA204&lt;&gt;"",'Daily PnL Log'!AA204,"")</f>
        <v/>
      </c>
      <c r="Y60" s="13">
        <f>IF('Daily PnL Log'!AC204&lt;&gt;"",'Daily PnL Log'!AC204,"")</f>
        <v>341069.8</v>
      </c>
    </row>
    <row r="61" spans="1:25" x14ac:dyDescent="0.25">
      <c r="A61" s="48" t="str">
        <f t="shared" si="2"/>
        <v>Sep</v>
      </c>
      <c r="B61" s="2">
        <f>'Daily PnL Log'!B205</f>
        <v>44460</v>
      </c>
      <c r="C61" s="11">
        <f>IF('Daily PnL Log'!C205&lt;&gt;"",'Daily PnL Log'!C205,"")</f>
        <v>10703.4</v>
      </c>
      <c r="D61" s="11">
        <f>IF('Daily PnL Log'!D205&lt;&gt;"",'Daily PnL Log'!D205,"")</f>
        <v>-13530.2</v>
      </c>
      <c r="E61" s="11">
        <f>IF('Daily PnL Log'!E205&lt;&gt;"",'Daily PnL Log'!E205,"")</f>
        <v>6938.8</v>
      </c>
      <c r="F61" s="11">
        <f>IF('Daily PnL Log'!F205&lt;&gt;"",'Daily PnL Log'!F205,"")</f>
        <v>31563.14</v>
      </c>
      <c r="G61" s="11">
        <f>IF('Daily PnL Log'!G205&lt;&gt;"",'Daily PnL Log'!G205,"")</f>
        <v>2403.8000000000002</v>
      </c>
      <c r="H61" s="11">
        <f>IF('Daily PnL Log'!H205&lt;&gt;"",'Daily PnL Log'!H205,"")</f>
        <v>3129.9</v>
      </c>
      <c r="I61" s="11">
        <f>IF('Daily PnL Log'!J205&lt;&gt;"",'Daily PnL Log'!J205,"")</f>
        <v>41208.840000000004</v>
      </c>
      <c r="J61" s="11">
        <f>IF('Daily PnL Log'!K205&lt;&gt;"",'Daily PnL Log'!K205,"")</f>
        <v>-83</v>
      </c>
      <c r="K61" s="11">
        <f>IF('Daily PnL Log'!L205&lt;&gt;"",'Daily PnL Log'!L205,"")</f>
        <v>-381.8</v>
      </c>
      <c r="L61" s="11">
        <f>IF('Daily PnL Log'!M205&lt;&gt;"",'Daily PnL Log'!M205,"")</f>
        <v>-464.8</v>
      </c>
      <c r="M61" s="11">
        <f>IF('Daily PnL Log'!N205&lt;&gt;"",'Daily PnL Log'!N205,"")</f>
        <v>40744.04</v>
      </c>
      <c r="N61" s="11">
        <f t="shared" si="3"/>
        <v>116225.7</v>
      </c>
      <c r="O61" s="11">
        <f t="shared" si="3"/>
        <v>-81400.2</v>
      </c>
      <c r="P61" s="11">
        <f t="shared" si="3"/>
        <v>27408.7</v>
      </c>
      <c r="Q61" s="11">
        <f t="shared" si="3"/>
        <v>73845.440000000017</v>
      </c>
      <c r="R61" s="11">
        <f t="shared" si="3"/>
        <v>57688.500000000007</v>
      </c>
      <c r="S61" s="11">
        <f t="shared" si="3"/>
        <v>16301.100000000002</v>
      </c>
      <c r="T61" s="11">
        <f t="shared" si="3"/>
        <v>210069.23999999996</v>
      </c>
      <c r="U61" s="11">
        <f>IF('Daily PnL Log'!W205&lt;&gt;"",'Daily PnL Log'!W205,"")</f>
        <v>952988</v>
      </c>
      <c r="V61" s="16">
        <f>IF('Daily PnL Log'!X205&lt;&gt;"",'Daily PnL Log'!X205,"")</f>
        <v>4.2753990606387487E-2</v>
      </c>
      <c r="W61" s="11" t="str">
        <f>IF('Daily PnL Log'!Y205&lt;&gt;"",'Daily PnL Log'!Y205,"")</f>
        <v/>
      </c>
      <c r="X61" s="11" t="str">
        <f>IF('Daily PnL Log'!AA205&lt;&gt;"",'Daily PnL Log'!AA205,"")</f>
        <v/>
      </c>
      <c r="Y61" s="11">
        <f>IF('Daily PnL Log'!AC205&lt;&gt;"",'Daily PnL Log'!AC205,"")</f>
        <v>361130.5</v>
      </c>
    </row>
    <row r="62" spans="1:25" x14ac:dyDescent="0.25">
      <c r="A62" s="47" t="str">
        <f t="shared" si="2"/>
        <v>Sep</v>
      </c>
      <c r="B62" s="14">
        <f>'Daily PnL Log'!B206</f>
        <v>44461</v>
      </c>
      <c r="C62" s="13">
        <f>IF('Daily PnL Log'!C206&lt;&gt;"",'Daily PnL Log'!C206,"")</f>
        <v>-4825</v>
      </c>
      <c r="D62" s="13">
        <f>IF('Daily PnL Log'!D206&lt;&gt;"",'Daily PnL Log'!D206,"")</f>
        <v>3884</v>
      </c>
      <c r="E62" s="13">
        <f>IF('Daily PnL Log'!E206&lt;&gt;"",'Daily PnL Log'!E206,"")</f>
        <v>-5233.1000000000004</v>
      </c>
      <c r="F62" s="13">
        <f>IF('Daily PnL Log'!F206&lt;&gt;"",'Daily PnL Log'!F206,"")</f>
        <v>1820.5</v>
      </c>
      <c r="G62" s="13">
        <f>IF('Daily PnL Log'!G206&lt;&gt;"",'Daily PnL Log'!G206,"")</f>
        <v>3356.4</v>
      </c>
      <c r="H62" s="13">
        <f>IF('Daily PnL Log'!H206&lt;&gt;"",'Daily PnL Log'!H206,"")</f>
        <v>6607.1</v>
      </c>
      <c r="I62" s="13">
        <f>IF('Daily PnL Log'!J206&lt;&gt;"",'Daily PnL Log'!J206,"")</f>
        <v>5609.9</v>
      </c>
      <c r="J62" s="13">
        <f>IF('Daily PnL Log'!K206&lt;&gt;"",'Daily PnL Log'!K206,"")</f>
        <v>-221.95</v>
      </c>
      <c r="K62" s="13">
        <f>IF('Daily PnL Log'!L206&lt;&gt;"",'Daily PnL Log'!L206,"")</f>
        <v>-1020.97</v>
      </c>
      <c r="L62" s="13">
        <f>IF('Daily PnL Log'!M206&lt;&gt;"",'Daily PnL Log'!M206,"")</f>
        <v>-1242.92</v>
      </c>
      <c r="M62" s="13">
        <f>IF('Daily PnL Log'!N206&lt;&gt;"",'Daily PnL Log'!N206,"")</f>
        <v>4366.9799999999996</v>
      </c>
      <c r="N62" s="13">
        <f t="shared" si="3"/>
        <v>111400.7</v>
      </c>
      <c r="O62" s="13">
        <f t="shared" si="3"/>
        <v>-77516.2</v>
      </c>
      <c r="P62" s="13">
        <f t="shared" si="3"/>
        <v>22175.599999999999</v>
      </c>
      <c r="Q62" s="13">
        <f t="shared" si="3"/>
        <v>75665.940000000017</v>
      </c>
      <c r="R62" s="13">
        <f t="shared" si="3"/>
        <v>61044.900000000009</v>
      </c>
      <c r="S62" s="13">
        <f t="shared" si="3"/>
        <v>22908.200000000004</v>
      </c>
      <c r="T62" s="13">
        <f t="shared" si="3"/>
        <v>215679.13999999996</v>
      </c>
      <c r="U62" s="13">
        <f>IF('Daily PnL Log'!W206&lt;&gt;"",'Daily PnL Log'!W206,"")</f>
        <v>992106</v>
      </c>
      <c r="V62" s="15">
        <f>IF('Daily PnL Log'!X206&lt;&gt;"",'Daily PnL Log'!X206,"")</f>
        <v>4.4017272347914435E-3</v>
      </c>
      <c r="W62" s="13" t="str">
        <f>IF('Daily PnL Log'!Y206&lt;&gt;"",'Daily PnL Log'!Y206,"")</f>
        <v/>
      </c>
      <c r="X62" s="13" t="str">
        <f>IF('Daily PnL Log'!AA206&lt;&gt;"",'Daily PnL Log'!AA206,"")</f>
        <v/>
      </c>
      <c r="Y62" s="13">
        <f>IF('Daily PnL Log'!AC206&lt;&gt;"",'Daily PnL Log'!AC206,"")</f>
        <v>348448.83</v>
      </c>
    </row>
    <row r="63" spans="1:25" x14ac:dyDescent="0.25">
      <c r="A63" s="48" t="str">
        <f t="shared" si="2"/>
        <v>Sep</v>
      </c>
      <c r="B63" s="2">
        <f>'Daily PnL Log'!B207</f>
        <v>44462</v>
      </c>
      <c r="C63" s="11">
        <f>IF('Daily PnL Log'!C207&lt;&gt;"",'Daily PnL Log'!C207,"")</f>
        <v>-10456.299999999999</v>
      </c>
      <c r="D63" s="11">
        <f>IF('Daily PnL Log'!D207&lt;&gt;"",'Daily PnL Log'!D207,"")</f>
        <v>-7594.6</v>
      </c>
      <c r="E63" s="11">
        <f>IF('Daily PnL Log'!E207&lt;&gt;"",'Daily PnL Log'!E207,"")</f>
        <v>-15295.1</v>
      </c>
      <c r="F63" s="11">
        <f>IF('Daily PnL Log'!F207&lt;&gt;"",'Daily PnL Log'!F207,"")</f>
        <v>13329.6</v>
      </c>
      <c r="G63" s="11">
        <f>IF('Daily PnL Log'!G207&lt;&gt;"",'Daily PnL Log'!G207,"")</f>
        <v>-23328.2</v>
      </c>
      <c r="H63" s="11">
        <f>IF('Daily PnL Log'!H207&lt;&gt;"",'Daily PnL Log'!H207,"")</f>
        <v>4733.7</v>
      </c>
      <c r="I63" s="11">
        <f>IF('Daily PnL Log'!J207&lt;&gt;"",'Daily PnL Log'!J207,"")</f>
        <v>-38610.900000000009</v>
      </c>
      <c r="J63" s="11">
        <f>IF('Daily PnL Log'!K207&lt;&gt;"",'Daily PnL Log'!K207,"")</f>
        <v>-113.35</v>
      </c>
      <c r="K63" s="11">
        <f>IF('Daily PnL Log'!L207&lt;&gt;"",'Daily PnL Log'!L207,"")</f>
        <v>-521.41</v>
      </c>
      <c r="L63" s="11">
        <f>IF('Daily PnL Log'!M207&lt;&gt;"",'Daily PnL Log'!M207,"")</f>
        <v>-634.76</v>
      </c>
      <c r="M63" s="11">
        <f>IF('Daily PnL Log'!N207&lt;&gt;"",'Daily PnL Log'!N207,"")</f>
        <v>-39245.660000000011</v>
      </c>
      <c r="N63" s="11">
        <f t="shared" si="3"/>
        <v>100944.4</v>
      </c>
      <c r="O63" s="11">
        <f t="shared" si="3"/>
        <v>-85110.8</v>
      </c>
      <c r="P63" s="11">
        <f t="shared" si="3"/>
        <v>6880.4999999999982</v>
      </c>
      <c r="Q63" s="11">
        <f t="shared" si="3"/>
        <v>88995.540000000023</v>
      </c>
      <c r="R63" s="11">
        <f t="shared" si="3"/>
        <v>37716.700000000012</v>
      </c>
      <c r="S63" s="11">
        <f t="shared" si="3"/>
        <v>27641.900000000005</v>
      </c>
      <c r="T63" s="11">
        <f t="shared" si="3"/>
        <v>177068.23999999993</v>
      </c>
      <c r="U63" s="11">
        <f>IF('Daily PnL Log'!W207&lt;&gt;"",'Daily PnL Log'!W207,"")</f>
        <v>959531</v>
      </c>
      <c r="V63" s="16">
        <f>IF('Daily PnL Log'!X207&lt;&gt;"",'Daily PnL Log'!X207,"")</f>
        <v>-4.0900877616252121E-2</v>
      </c>
      <c r="W63" s="11" t="str">
        <f>IF('Daily PnL Log'!Y207&lt;&gt;"",'Daily PnL Log'!Y207,"")</f>
        <v/>
      </c>
      <c r="X63" s="11" t="str">
        <f>IF('Daily PnL Log'!AA207&lt;&gt;"",'Daily PnL Log'!AA207,"")</f>
        <v/>
      </c>
      <c r="Y63" s="11">
        <f>IF('Daily PnL Log'!AC207&lt;&gt;"",'Daily PnL Log'!AC207,"")</f>
        <v>319363.57</v>
      </c>
    </row>
    <row r="64" spans="1:25" x14ac:dyDescent="0.25">
      <c r="A64" s="47" t="str">
        <f t="shared" si="2"/>
        <v>Sep</v>
      </c>
      <c r="B64" s="14">
        <f>'Daily PnL Log'!B208</f>
        <v>44463</v>
      </c>
      <c r="C64" s="13">
        <f>IF('Daily PnL Log'!C208&lt;&gt;"",'Daily PnL Log'!C208,"")</f>
        <v>-11364</v>
      </c>
      <c r="D64" s="13">
        <f>IF('Daily PnL Log'!D208&lt;&gt;"",'Daily PnL Log'!D208,"")</f>
        <v>-1158.2</v>
      </c>
      <c r="E64" s="13">
        <f>IF('Daily PnL Log'!E208&lt;&gt;"",'Daily PnL Log'!E208,"")</f>
        <v>-7726.1</v>
      </c>
      <c r="F64" s="13">
        <f>IF('Daily PnL Log'!F208&lt;&gt;"",'Daily PnL Log'!F208,"")</f>
        <v>-5800.6</v>
      </c>
      <c r="G64" s="13">
        <f>IF('Daily PnL Log'!G208&lt;&gt;"",'Daily PnL Log'!G208,"")</f>
        <v>10825.3</v>
      </c>
      <c r="H64" s="13">
        <f>IF('Daily PnL Log'!H208&lt;&gt;"",'Daily PnL Log'!H208,"")</f>
        <v>-6724.4</v>
      </c>
      <c r="I64" s="13">
        <f>IF('Daily PnL Log'!J208&lt;&gt;"",'Daily PnL Log'!J208,"")</f>
        <v>-21948</v>
      </c>
      <c r="J64" s="13">
        <f>IF('Daily PnL Log'!K208&lt;&gt;"",'Daily PnL Log'!K208,"")</f>
        <v>-503.1</v>
      </c>
      <c r="K64" s="13">
        <f>IF('Daily PnL Log'!L208&lt;&gt;"",'Daily PnL Log'!L208,"")</f>
        <v>-1529.23</v>
      </c>
      <c r="L64" s="13">
        <f>IF('Daily PnL Log'!M208&lt;&gt;"",'Daily PnL Log'!M208,"")</f>
        <v>-2032.33</v>
      </c>
      <c r="M64" s="13">
        <f>IF('Daily PnL Log'!N208&lt;&gt;"",'Daily PnL Log'!N208,"")</f>
        <v>-23980.33</v>
      </c>
      <c r="N64" s="13">
        <f t="shared" si="3"/>
        <v>89580.4</v>
      </c>
      <c r="O64" s="13">
        <f t="shared" si="3"/>
        <v>-86269</v>
      </c>
      <c r="P64" s="13">
        <f t="shared" si="3"/>
        <v>-845.60000000000218</v>
      </c>
      <c r="Q64" s="13">
        <f t="shared" si="3"/>
        <v>83194.940000000017</v>
      </c>
      <c r="R64" s="13">
        <f t="shared" si="3"/>
        <v>48542.000000000015</v>
      </c>
      <c r="S64" s="13">
        <f t="shared" si="3"/>
        <v>20917.500000000007</v>
      </c>
      <c r="T64" s="13">
        <f t="shared" si="3"/>
        <v>155120.23999999993</v>
      </c>
      <c r="U64" s="13">
        <f>IF('Daily PnL Log'!W208&lt;&gt;"",'Daily PnL Log'!W208,"")</f>
        <v>464223</v>
      </c>
      <c r="V64" s="15">
        <f>IF('Daily PnL Log'!X208&lt;&gt;"",'Daily PnL Log'!X208,"")</f>
        <v>-5.1656919196162193E-2</v>
      </c>
      <c r="W64" s="13" t="str">
        <f>IF('Daily PnL Log'!Y208&lt;&gt;"",'Daily PnL Log'!Y208,"")</f>
        <v/>
      </c>
      <c r="X64" s="13" t="str">
        <f>IF('Daily PnL Log'!AA208&lt;&gt;"",'Daily PnL Log'!AA208,"")</f>
        <v/>
      </c>
      <c r="Y64" s="13">
        <f>IF('Daily PnL Log'!AC208&lt;&gt;"",'Daily PnL Log'!AC208,"")</f>
        <v>302205.99</v>
      </c>
    </row>
    <row r="65" spans="1:25" x14ac:dyDescent="0.25">
      <c r="A65" s="48" t="str">
        <f t="shared" si="2"/>
        <v>Sep</v>
      </c>
      <c r="B65" s="2">
        <f>'Daily PnL Log'!B209</f>
        <v>44466</v>
      </c>
      <c r="C65" s="11">
        <f>IF('Daily PnL Log'!C209&lt;&gt;"",'Daily PnL Log'!C209,"")</f>
        <v>3038.1</v>
      </c>
      <c r="D65" s="11">
        <f>IF('Daily PnL Log'!D209&lt;&gt;"",'Daily PnL Log'!D209,"")</f>
        <v>4326.3</v>
      </c>
      <c r="E65" s="11">
        <f>IF('Daily PnL Log'!E209&lt;&gt;"",'Daily PnL Log'!E209,"")</f>
        <v>5976.1</v>
      </c>
      <c r="F65" s="11">
        <f>IF('Daily PnL Log'!F209&lt;&gt;"",'Daily PnL Log'!F209,"")</f>
        <v>-13811.5</v>
      </c>
      <c r="G65" s="11">
        <f>IF('Daily PnL Log'!G209&lt;&gt;"",'Daily PnL Log'!G209,"")</f>
        <v>3336.3</v>
      </c>
      <c r="H65" s="11">
        <f>IF('Daily PnL Log'!H209&lt;&gt;"",'Daily PnL Log'!H209,"")</f>
        <v>-3292.1</v>
      </c>
      <c r="I65" s="11">
        <f>IF('Daily PnL Log'!J209&lt;&gt;"",'Daily PnL Log'!J209,"")</f>
        <v>-426.79999999999973</v>
      </c>
      <c r="J65" s="11">
        <f>IF('Daily PnL Log'!K209&lt;&gt;"",'Daily PnL Log'!K209,"")</f>
        <v>-86.2</v>
      </c>
      <c r="K65" s="11">
        <f>IF('Daily PnL Log'!L209&lt;&gt;"",'Daily PnL Log'!L209,"")</f>
        <v>-396.5</v>
      </c>
      <c r="L65" s="11">
        <f>IF('Daily PnL Log'!M209&lt;&gt;"",'Daily PnL Log'!M209,"")</f>
        <v>-482.7</v>
      </c>
      <c r="M65" s="11">
        <f>IF('Daily PnL Log'!N209&lt;&gt;"",'Daily PnL Log'!N209,"")</f>
        <v>-909.49999999999977</v>
      </c>
      <c r="N65" s="11">
        <f t="shared" ref="N65:T67" si="4">IF(C65&lt;&gt;"",N64+C65,"")</f>
        <v>92618.5</v>
      </c>
      <c r="O65" s="11">
        <f t="shared" si="4"/>
        <v>-81942.7</v>
      </c>
      <c r="P65" s="11">
        <f t="shared" si="4"/>
        <v>5130.4999999999982</v>
      </c>
      <c r="Q65" s="11">
        <f t="shared" si="4"/>
        <v>69383.440000000017</v>
      </c>
      <c r="R65" s="11">
        <f t="shared" si="4"/>
        <v>51878.300000000017</v>
      </c>
      <c r="S65" s="11">
        <f t="shared" si="4"/>
        <v>17625.400000000009</v>
      </c>
      <c r="T65" s="11">
        <f t="shared" si="4"/>
        <v>154693.43999999994</v>
      </c>
      <c r="U65" s="11">
        <f>IF('Daily PnL Log'!W209&lt;&gt;"",'Daily PnL Log'!W209,"")</f>
        <v>341795</v>
      </c>
      <c r="V65" s="16">
        <f>IF('Daily PnL Log'!X209&lt;&gt;"",'Daily PnL Log'!X209,"")</f>
        <v>-2.6609517400781164E-3</v>
      </c>
      <c r="W65" s="11" t="str">
        <f>IF('Daily PnL Log'!Y209&lt;&gt;"",'Daily PnL Log'!Y209,"")</f>
        <v/>
      </c>
      <c r="X65" s="11" t="str">
        <f>IF('Daily PnL Log'!AA209&lt;&gt;"",'Daily PnL Log'!AA209,"")</f>
        <v/>
      </c>
      <c r="Y65" s="11">
        <f>IF('Daily PnL Log'!AC209&lt;&gt;"",'Daily PnL Log'!AC209,"")</f>
        <v>316079.77</v>
      </c>
    </row>
    <row r="66" spans="1:25" ht="15.75" thickBot="1" x14ac:dyDescent="0.3">
      <c r="A66" s="47" t="str">
        <f t="shared" si="2"/>
        <v>Sep</v>
      </c>
      <c r="B66" s="14">
        <f>'Daily PnL Log'!B210</f>
        <v>44467</v>
      </c>
      <c r="C66" s="13">
        <f>IF('Daily PnL Log'!C210&lt;&gt;"",'Daily PnL Log'!C210,"")</f>
        <v>-923.9</v>
      </c>
      <c r="D66" s="13">
        <f>IF('Daily PnL Log'!D210&lt;&gt;"",'Daily PnL Log'!D210,"")</f>
        <v>-4288.3</v>
      </c>
      <c r="E66" s="13">
        <f>IF('Daily PnL Log'!E210&lt;&gt;"",'Daily PnL Log'!E210,"")</f>
        <v>12380.3</v>
      </c>
      <c r="F66" s="13">
        <f>IF('Daily PnL Log'!F210&lt;&gt;"",'Daily PnL Log'!F210,"")</f>
        <v>4251.8</v>
      </c>
      <c r="G66" s="13">
        <f>IF('Daily PnL Log'!G210&lt;&gt;"",'Daily PnL Log'!G210,"")</f>
        <v>-7975.3</v>
      </c>
      <c r="H66" s="13">
        <f>IF('Daily PnL Log'!H210&lt;&gt;"",'Daily PnL Log'!H210,"")</f>
        <v>1294.8</v>
      </c>
      <c r="I66" s="13">
        <f>IF('Daily PnL Log'!J210&lt;&gt;"",'Daily PnL Log'!J210,"")</f>
        <v>4739.3999999999996</v>
      </c>
      <c r="J66" s="13">
        <f>IF('Daily PnL Log'!K210&lt;&gt;"",'Daily PnL Log'!K210,"")</f>
        <v>-54.1</v>
      </c>
      <c r="K66" s="13">
        <f>IF('Daily PnL Log'!L210&lt;&gt;"",'Daily PnL Log'!L210,"")</f>
        <v>-248.86</v>
      </c>
      <c r="L66" s="13">
        <f>IF('Daily PnL Log'!M210&lt;&gt;"",'Daily PnL Log'!M210,"")</f>
        <v>-302.96000000000004</v>
      </c>
      <c r="M66" s="13">
        <f>IF('Daily PnL Log'!N210&lt;&gt;"",'Daily PnL Log'!N210,"")</f>
        <v>4436.4399999999996</v>
      </c>
      <c r="N66" s="13">
        <f t="shared" si="4"/>
        <v>91694.6</v>
      </c>
      <c r="O66" s="13">
        <f t="shared" si="4"/>
        <v>-86231</v>
      </c>
      <c r="P66" s="13">
        <f t="shared" si="4"/>
        <v>17510.799999999996</v>
      </c>
      <c r="Q66" s="13">
        <f t="shared" si="4"/>
        <v>73635.24000000002</v>
      </c>
      <c r="R66" s="13">
        <f t="shared" si="4"/>
        <v>43903.000000000015</v>
      </c>
      <c r="S66" s="13">
        <f t="shared" si="4"/>
        <v>18920.200000000008</v>
      </c>
      <c r="T66" s="13">
        <f t="shared" si="4"/>
        <v>159432.83999999994</v>
      </c>
      <c r="U66" s="13">
        <f>IF('Daily PnL Log'!W210&lt;&gt;"",'Daily PnL Log'!W210,"")</f>
        <v>339753</v>
      </c>
      <c r="V66" s="52">
        <f>IF('Daily PnL Log'!X210&lt;&gt;"",'Daily PnL Log'!X210,"")</f>
        <v>1.3057839077211973E-2</v>
      </c>
      <c r="W66" s="13" t="str">
        <f>IF('Daily PnL Log'!Y210&lt;&gt;"",'Daily PnL Log'!Y210,"")</f>
        <v/>
      </c>
      <c r="X66" s="13" t="str">
        <f>IF('Daily PnL Log'!AA210&lt;&gt;"",'Daily PnL Log'!AA210,"")</f>
        <v/>
      </c>
      <c r="Y66" s="13">
        <f>IF('Daily PnL Log'!AC210&lt;&gt;"",'Daily PnL Log'!AC210,"")</f>
        <v>322412.06</v>
      </c>
    </row>
    <row r="67" spans="1:25" x14ac:dyDescent="0.25">
      <c r="A67" s="48" t="str">
        <f t="shared" si="2"/>
        <v>Sep</v>
      </c>
      <c r="B67" s="2">
        <f>'Daily PnL Log'!B211</f>
        <v>44468</v>
      </c>
      <c r="C67" s="11">
        <f>IF('Daily PnL Log'!C211&lt;&gt;"",'Daily PnL Log'!C211,"")</f>
        <v>765.7</v>
      </c>
      <c r="D67" s="11">
        <f>IF('Daily PnL Log'!D211&lt;&gt;"",'Daily PnL Log'!D211,"")</f>
        <v>122.1</v>
      </c>
      <c r="E67" s="11">
        <f>IF('Daily PnL Log'!E211&lt;&gt;"",'Daily PnL Log'!E211,"")</f>
        <v>11032.1</v>
      </c>
      <c r="F67" s="11">
        <f>IF('Daily PnL Log'!F211&lt;&gt;"",'Daily PnL Log'!F211,"")</f>
        <v>-4780.8</v>
      </c>
      <c r="G67" s="11">
        <f>IF('Daily PnL Log'!G211&lt;&gt;"",'Daily PnL Log'!G211,"")</f>
        <v>15013.3</v>
      </c>
      <c r="H67" s="11">
        <f>IF('Daily PnL Log'!H211&lt;&gt;"",'Daily PnL Log'!H211,"")</f>
        <v>-339.7</v>
      </c>
      <c r="I67" s="11">
        <f>IF('Daily PnL Log'!J211&lt;&gt;"",'Daily PnL Log'!J211,"")</f>
        <v>21812.699999999997</v>
      </c>
      <c r="J67" s="11">
        <f>IF('Daily PnL Log'!K211&lt;&gt;"",'Daily PnL Log'!K211,"")</f>
        <v>-105.4</v>
      </c>
      <c r="K67" s="11">
        <f>IF('Daily PnL Log'!L211&lt;&gt;"",'Daily PnL Log'!L211,"")</f>
        <v>-484.84</v>
      </c>
      <c r="L67" s="11">
        <f>IF('Daily PnL Log'!M211&lt;&gt;"",'Daily PnL Log'!M211,"")</f>
        <v>-590.24</v>
      </c>
      <c r="M67" s="11">
        <f>IF('Daily PnL Log'!N211&lt;&gt;"",'Daily PnL Log'!N211,"")</f>
        <v>21222.459999999995</v>
      </c>
      <c r="N67" s="11">
        <f t="shared" si="4"/>
        <v>92460.3</v>
      </c>
      <c r="O67" s="11">
        <f t="shared" si="4"/>
        <v>-86108.9</v>
      </c>
      <c r="P67" s="11">
        <f t="shared" si="4"/>
        <v>28542.899999999994</v>
      </c>
      <c r="Q67" s="11">
        <f t="shared" si="4"/>
        <v>68854.440000000017</v>
      </c>
      <c r="R67" s="11">
        <f t="shared" si="4"/>
        <v>58916.300000000017</v>
      </c>
      <c r="S67" s="11">
        <f t="shared" si="4"/>
        <v>18580.500000000007</v>
      </c>
      <c r="T67" s="11">
        <f t="shared" si="4"/>
        <v>181245.53999999992</v>
      </c>
      <c r="U67" s="11">
        <f>IF('Daily PnL Log'!W211&lt;&gt;"",'Daily PnL Log'!W211,"")</f>
        <v>380587</v>
      </c>
      <c r="V67" s="15">
        <f>IF('Daily PnL Log'!X211&lt;&gt;"",'Daily PnL Log'!X211,"")</f>
        <v>5.5762440650889269E-2</v>
      </c>
      <c r="W67" s="11">
        <f>IF('Daily PnL Log'!Y211&lt;&gt;"",'Daily PnL Log'!Y211,"")</f>
        <v>-4485</v>
      </c>
      <c r="X67" s="11" t="str">
        <f>IF('Daily PnL Log'!AA211&lt;&gt;"",'Daily PnL Log'!AA211,"")</f>
        <v/>
      </c>
      <c r="Y67" s="11">
        <f>IF('Daily PnL Log'!AC211&lt;&gt;"",'Daily PnL Log'!AC211,"")</f>
        <v>316695.07</v>
      </c>
    </row>
    <row r="68" spans="1:25" x14ac:dyDescent="0.25">
      <c r="A68" s="47" t="str">
        <f t="shared" si="2"/>
        <v>Sep</v>
      </c>
      <c r="B68" s="14">
        <f>'Daily PnL Log'!B212</f>
        <v>44469</v>
      </c>
      <c r="C68" s="13">
        <f>IF('Daily PnL Log'!C212&lt;&gt;"",'Daily PnL Log'!C212,"")</f>
        <v>-2282.3000000000002</v>
      </c>
      <c r="D68" s="13">
        <f>IF('Daily PnL Log'!D212&lt;&gt;"",'Daily PnL Log'!D212,"")</f>
        <v>25640.3</v>
      </c>
      <c r="E68" s="13">
        <f>IF('Daily PnL Log'!E212&lt;&gt;"",'Daily PnL Log'!E212,"")</f>
        <v>2509</v>
      </c>
      <c r="F68" s="13">
        <f>IF('Daily PnL Log'!F212&lt;&gt;"",'Daily PnL Log'!F212,"")</f>
        <v>-5089.3</v>
      </c>
      <c r="G68" s="13">
        <f>IF('Daily PnL Log'!G212&lt;&gt;"",'Daily PnL Log'!G212,"")</f>
        <v>3832.8</v>
      </c>
      <c r="H68" s="13">
        <f>IF('Daily PnL Log'!H212&lt;&gt;"",'Daily PnL Log'!H212,"")</f>
        <v>-6707.3</v>
      </c>
      <c r="I68" s="13">
        <f>IF('Daily PnL Log'!J212&lt;&gt;"",'Daily PnL Log'!J212,"")</f>
        <v>17903.2</v>
      </c>
      <c r="J68" s="13">
        <f>IF('Daily PnL Log'!K212&lt;&gt;"",'Daily PnL Log'!K212,"")</f>
        <v>-160</v>
      </c>
      <c r="K68" s="13">
        <f>IF('Daily PnL Log'!L212&lt;&gt;"",'Daily PnL Log'!L212,"")</f>
        <v>-736</v>
      </c>
      <c r="L68" s="13">
        <f>IF('Daily PnL Log'!M212&lt;&gt;"",'Daily PnL Log'!M212,"")</f>
        <v>-896</v>
      </c>
      <c r="M68" s="13">
        <f>IF('Daily PnL Log'!N212&lt;&gt;"",'Daily PnL Log'!N212,"")</f>
        <v>17007.2</v>
      </c>
      <c r="N68" s="13">
        <f t="shared" ref="N68:T68" si="5">IF(C68&lt;&gt;"",N67+C68,"")</f>
        <v>90178</v>
      </c>
      <c r="O68" s="13">
        <f t="shared" si="5"/>
        <v>-60468.599999999991</v>
      </c>
      <c r="P68" s="13">
        <f t="shared" si="5"/>
        <v>31051.899999999994</v>
      </c>
      <c r="Q68" s="13">
        <f t="shared" si="5"/>
        <v>63765.140000000014</v>
      </c>
      <c r="R68" s="13">
        <f t="shared" si="5"/>
        <v>62749.10000000002</v>
      </c>
      <c r="S68" s="13">
        <f t="shared" si="5"/>
        <v>11873.200000000008</v>
      </c>
      <c r="T68" s="13">
        <f t="shared" si="5"/>
        <v>199148.73999999993</v>
      </c>
      <c r="U68" s="13">
        <f>IF('Daily PnL Log'!W212&lt;&gt;"",'Daily PnL Log'!W212,"")</f>
        <v>613434</v>
      </c>
      <c r="V68" s="16">
        <f>IF('Daily PnL Log'!X212&lt;&gt;"",'Daily PnL Log'!X212,"")</f>
        <v>2.7724579987415111E-2</v>
      </c>
      <c r="W68" s="13">
        <f>IF('Daily PnL Log'!Y212&lt;&gt;"",'Daily PnL Log'!Y212,"")</f>
        <v>-578.15</v>
      </c>
      <c r="X68" s="13" t="str">
        <f>IF('Daily PnL Log'!AA212&lt;&gt;"",'Daily PnL Log'!AA212,"")</f>
        <v/>
      </c>
      <c r="Y68" s="13">
        <f>IF('Daily PnL Log'!AC212&lt;&gt;"",'Daily PnL Log'!AC212,"")</f>
        <v>317719.32</v>
      </c>
    </row>
    <row r="75" spans="1:25" x14ac:dyDescent="0.25">
      <c r="B75" s="25"/>
    </row>
    <row r="76" spans="1:25" x14ac:dyDescent="0.25">
      <c r="B76" s="25"/>
    </row>
    <row r="78" spans="1:25" x14ac:dyDescent="0.25">
      <c r="B78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6"/>
  <dimension ref="A2:Y82"/>
  <sheetViews>
    <sheetView showRowColHeaders="0" zoomScale="85" zoomScaleNormal="85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6" width="10" style="20" bestFit="1" customWidth="1"/>
    <col min="17" max="17" width="10" style="20" customWidth="1"/>
    <col min="18" max="18" width="11.42578125" style="20" bestFit="1" customWidth="1"/>
    <col min="19" max="19" width="9.140625" style="20"/>
    <col min="20" max="20" width="10.42578125" style="20" customWidth="1"/>
    <col min="21" max="21" width="10.85546875" style="20" bestFit="1" customWidth="1"/>
    <col min="22" max="22" width="7.85546875" style="20" bestFit="1" customWidth="1"/>
    <col min="23" max="23" width="9.28515625" style="20" bestFit="1" customWidth="1"/>
    <col min="24" max="24" width="12.42578125" style="20" bestFit="1" customWidth="1"/>
    <col min="25" max="25" width="10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211465.3</v>
      </c>
    </row>
    <row r="8" spans="1:2" ht="18.75" x14ac:dyDescent="0.3">
      <c r="A8" s="55" t="s">
        <v>6</v>
      </c>
      <c r="B8" s="56">
        <f>J46</f>
        <v>-3417.85</v>
      </c>
    </row>
    <row r="9" spans="1:2" ht="18.75" x14ac:dyDescent="0.3">
      <c r="A9" s="55" t="s">
        <v>30</v>
      </c>
      <c r="B9" s="56">
        <f>K46</f>
        <v>-14230.47</v>
      </c>
    </row>
    <row r="10" spans="1:2" ht="18.75" x14ac:dyDescent="0.3">
      <c r="A10" s="55" t="s">
        <v>11</v>
      </c>
      <c r="B10" s="56">
        <f>W46</f>
        <v>-27811.790000000005</v>
      </c>
    </row>
    <row r="11" spans="1:2" ht="18.75" x14ac:dyDescent="0.3">
      <c r="A11" s="57" t="s">
        <v>18</v>
      </c>
      <c r="B11" s="54">
        <f>B7+(B8+B9+B10)</f>
        <v>166005.19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962446.95454545459</v>
      </c>
    </row>
    <row r="15" spans="1:2" ht="18.75" x14ac:dyDescent="0.3">
      <c r="A15" s="60" t="s">
        <v>15</v>
      </c>
      <c r="B15" s="63">
        <f>B11/B14</f>
        <v>0.17248243055473234</v>
      </c>
    </row>
    <row r="16" spans="1:2" ht="18.75" x14ac:dyDescent="0.3">
      <c r="A16" s="60" t="s">
        <v>17</v>
      </c>
      <c r="B16" s="63">
        <f>V46</f>
        <v>5.7732379222438922E-2</v>
      </c>
    </row>
    <row r="17" spans="1:2" ht="18.75" x14ac:dyDescent="0.3">
      <c r="A17" s="60" t="s">
        <v>31</v>
      </c>
      <c r="B17" s="64">
        <f>B15/B16</f>
        <v>2.9876203419604326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SUM(C48:C69)</f>
        <v>203775.30000000002</v>
      </c>
      <c r="D46" s="41">
        <f t="shared" si="0"/>
        <v>-86207.099999999948</v>
      </c>
      <c r="E46" s="41">
        <f t="shared" si="0"/>
        <v>-9582.5000000000055</v>
      </c>
      <c r="F46" s="41">
        <f t="shared" si="0"/>
        <v>-27598.2</v>
      </c>
      <c r="G46" s="41">
        <f t="shared" si="0"/>
        <v>123835.69999999998</v>
      </c>
      <c r="H46" s="41">
        <f t="shared" si="0"/>
        <v>7242.1000000000058</v>
      </c>
      <c r="I46" s="41">
        <f t="shared" si="0"/>
        <v>211465.3</v>
      </c>
      <c r="J46" s="41">
        <f t="shared" si="0"/>
        <v>-3417.85</v>
      </c>
      <c r="K46" s="41">
        <f t="shared" si="0"/>
        <v>-14230.47</v>
      </c>
      <c r="L46" s="41">
        <f t="shared" si="0"/>
        <v>-17648.32</v>
      </c>
      <c r="M46" s="41">
        <f t="shared" si="0"/>
        <v>193816.97999999998</v>
      </c>
      <c r="N46" s="42"/>
      <c r="O46" s="42"/>
      <c r="P46" s="42"/>
      <c r="Q46" s="42"/>
      <c r="R46" s="42"/>
      <c r="S46" s="42"/>
      <c r="T46" s="42"/>
      <c r="U46" s="43">
        <f>AVERAGE(U48:U69)</f>
        <v>962446.95454545459</v>
      </c>
      <c r="V46" s="44">
        <f>_xlfn.STDEV.P(V48:V69)</f>
        <v>5.7732379222438922E-2</v>
      </c>
      <c r="W46" s="41">
        <f>SUM(W48:W69)</f>
        <v>-27811.790000000005</v>
      </c>
      <c r="X46" s="41">
        <f>SUM(X48:X69)</f>
        <v>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Aug</v>
      </c>
      <c r="B48" s="14">
        <f>'Daily PnL Log'!B170</f>
        <v>44410</v>
      </c>
      <c r="C48" s="13">
        <f>IF('Daily PnL Log'!C170&lt;&gt;"",'Daily PnL Log'!C170,"")</f>
        <v>24809.4</v>
      </c>
      <c r="D48" s="13">
        <f>IF('Daily PnL Log'!D170&lt;&gt;"",'Daily PnL Log'!D170,"")</f>
        <v>866.5</v>
      </c>
      <c r="E48" s="13">
        <f>IF('Daily PnL Log'!E170&lt;&gt;"",'Daily PnL Log'!E170,"")</f>
        <v>2945</v>
      </c>
      <c r="F48" s="13">
        <f>IF('Daily PnL Log'!F170&lt;&gt;"",'Daily PnL Log'!F170,"")</f>
        <v>-24822.9</v>
      </c>
      <c r="G48" s="13">
        <f>IF('Daily PnL Log'!G170&lt;&gt;"",'Daily PnL Log'!G170,"")</f>
        <v>3637.2</v>
      </c>
      <c r="H48" s="13">
        <f>IF('Daily PnL Log'!H170&lt;&gt;"",'Daily PnL Log'!H170,"")</f>
        <v>-43709.7</v>
      </c>
      <c r="I48" s="13">
        <f>IF('Daily PnL Log'!J170&lt;&gt;"",'Daily PnL Log'!J170,"")</f>
        <v>-36274.5</v>
      </c>
      <c r="J48" s="13">
        <f>IF('Daily PnL Log'!K170&lt;&gt;"",'Daily PnL Log'!K170,"")</f>
        <v>-73.900000000000006</v>
      </c>
      <c r="K48" s="13">
        <f>IF('Daily PnL Log'!L170&lt;&gt;"",'Daily PnL Log'!L170,"")</f>
        <v>-339.94</v>
      </c>
      <c r="L48" s="13">
        <f>IF('Daily PnL Log'!M170&lt;&gt;"",'Daily PnL Log'!M170,"")</f>
        <v>-413.84000000000003</v>
      </c>
      <c r="M48" s="13">
        <f>IF('Daily PnL Log'!N170&lt;&gt;"",'Daily PnL Log'!N170,"")</f>
        <v>-36688.339999999997</v>
      </c>
      <c r="N48" s="13">
        <f t="shared" ref="N48:S48" si="1">C48</f>
        <v>24809.4</v>
      </c>
      <c r="O48" s="13">
        <f t="shared" si="1"/>
        <v>866.5</v>
      </c>
      <c r="P48" s="13">
        <f t="shared" si="1"/>
        <v>2945</v>
      </c>
      <c r="Q48" s="13">
        <f t="shared" si="1"/>
        <v>-24822.9</v>
      </c>
      <c r="R48" s="13">
        <f t="shared" si="1"/>
        <v>3637.2</v>
      </c>
      <c r="S48" s="13">
        <f t="shared" si="1"/>
        <v>-43709.7</v>
      </c>
      <c r="T48" s="13">
        <f>SUM(N48:S48)</f>
        <v>-36274.5</v>
      </c>
      <c r="U48" s="13">
        <f>IF('Daily PnL Log'!W170&lt;&gt;"",'Daily PnL Log'!W170,"")</f>
        <v>1445935</v>
      </c>
      <c r="V48" s="15">
        <f>IF('Daily PnL Log'!X170&lt;&gt;"",'Daily PnL Log'!X170,"")</f>
        <v>-2.5373436565267454E-2</v>
      </c>
      <c r="W48" s="13">
        <f>IF('Daily PnL Log'!Y170&lt;&gt;"",'Daily PnL Log'!Y170,"")</f>
        <v>-739.99</v>
      </c>
      <c r="X48" s="13" t="str">
        <f>IF('Daily PnL Log'!AA170&lt;&gt;"",'Daily PnL Log'!AA170,"")</f>
        <v/>
      </c>
      <c r="Y48" s="13">
        <f>IF('Daily PnL Log'!AC170&lt;&gt;"",'Daily PnL Log'!AC170,"")</f>
        <v>-21885.52</v>
      </c>
    </row>
    <row r="49" spans="1:25" x14ac:dyDescent="0.25">
      <c r="A49" s="48" t="str">
        <f t="shared" ref="A49:A69" si="2">TEXT(B49,"mmm")</f>
        <v>Aug</v>
      </c>
      <c r="B49" s="2">
        <f>'Daily PnL Log'!B171</f>
        <v>44411</v>
      </c>
      <c r="C49" s="11">
        <f>IF('Daily PnL Log'!C171&lt;&gt;"",'Daily PnL Log'!C171,"")</f>
        <v>-5383.9</v>
      </c>
      <c r="D49" s="11">
        <f>IF('Daily PnL Log'!D171&lt;&gt;"",'Daily PnL Log'!D171,"")</f>
        <v>-10598.6</v>
      </c>
      <c r="E49" s="11">
        <f>IF('Daily PnL Log'!E171&lt;&gt;"",'Daily PnL Log'!E171,"")</f>
        <v>2673</v>
      </c>
      <c r="F49" s="11">
        <f>IF('Daily PnL Log'!F171&lt;&gt;"",'Daily PnL Log'!F171,"")</f>
        <v>-5271.9</v>
      </c>
      <c r="G49" s="11">
        <f>IF('Daily PnL Log'!G171&lt;&gt;"",'Daily PnL Log'!G171,"")</f>
        <v>-40456.300000000003</v>
      </c>
      <c r="H49" s="11">
        <f>IF('Daily PnL Log'!H171&lt;&gt;"",'Daily PnL Log'!H171,"")</f>
        <v>13515</v>
      </c>
      <c r="I49" s="11">
        <f>IF('Daily PnL Log'!J171&lt;&gt;"",'Daily PnL Log'!J171,"")</f>
        <v>-45522.700000000004</v>
      </c>
      <c r="J49" s="11">
        <f>IF('Daily PnL Log'!K171&lt;&gt;"",'Daily PnL Log'!K171,"")</f>
        <v>-58.45</v>
      </c>
      <c r="K49" s="11">
        <f>IF('Daily PnL Log'!L171&lt;&gt;"",'Daily PnL Log'!L171,"")</f>
        <v>-268.87</v>
      </c>
      <c r="L49" s="11">
        <f>IF('Daily PnL Log'!M171&lt;&gt;"",'Daily PnL Log'!M171,"")</f>
        <v>-327.32</v>
      </c>
      <c r="M49" s="11">
        <f>IF('Daily PnL Log'!N171&lt;&gt;"",'Daily PnL Log'!N171,"")</f>
        <v>-45850.020000000004</v>
      </c>
      <c r="N49" s="11">
        <f t="shared" ref="N49:T64" si="3">IF(C49&lt;&gt;"",N48+C49,"")</f>
        <v>19425.5</v>
      </c>
      <c r="O49" s="11">
        <f t="shared" si="3"/>
        <v>-9732.1</v>
      </c>
      <c r="P49" s="11">
        <f t="shared" si="3"/>
        <v>5618</v>
      </c>
      <c r="Q49" s="11">
        <f t="shared" si="3"/>
        <v>-30094.800000000003</v>
      </c>
      <c r="R49" s="11">
        <f t="shared" si="3"/>
        <v>-36819.100000000006</v>
      </c>
      <c r="S49" s="11">
        <f t="shared" si="3"/>
        <v>-30194.699999999997</v>
      </c>
      <c r="T49" s="11">
        <f t="shared" si="3"/>
        <v>-81797.200000000012</v>
      </c>
      <c r="U49" s="11">
        <f>IF('Daily PnL Log'!W171&lt;&gt;"",'Daily PnL Log'!W171,"")</f>
        <v>1324051</v>
      </c>
      <c r="V49" s="16">
        <f>IF('Daily PnL Log'!X171&lt;&gt;"",'Daily PnL Log'!X171,"")</f>
        <v>-3.4628590590543719E-2</v>
      </c>
      <c r="W49" s="11">
        <f>IF('Daily PnL Log'!Y171&lt;&gt;"",'Daily PnL Log'!Y171,"")</f>
        <v>-1597.57</v>
      </c>
      <c r="X49" s="11" t="str">
        <f>IF('Daily PnL Log'!AA171&lt;&gt;"",'Daily PnL Log'!AA171,"")</f>
        <v/>
      </c>
      <c r="Y49" s="11">
        <f>IF('Daily PnL Log'!AC171&lt;&gt;"",'Daily PnL Log'!AC171,"")</f>
        <v>-83318.09</v>
      </c>
    </row>
    <row r="50" spans="1:25" x14ac:dyDescent="0.25">
      <c r="A50" s="47" t="str">
        <f t="shared" si="2"/>
        <v>Aug</v>
      </c>
      <c r="B50" s="14">
        <f>'Daily PnL Log'!B172</f>
        <v>44412</v>
      </c>
      <c r="C50" s="13">
        <f>IF('Daily PnL Log'!C172&lt;&gt;"",'Daily PnL Log'!C172,"")</f>
        <v>-44370.400000000001</v>
      </c>
      <c r="D50" s="13">
        <f>IF('Daily PnL Log'!D172&lt;&gt;"",'Daily PnL Log'!D172,"")</f>
        <v>30443.200000000001</v>
      </c>
      <c r="E50" s="13">
        <f>IF('Daily PnL Log'!E172&lt;&gt;"",'Daily PnL Log'!E172,"")</f>
        <v>-1722.6</v>
      </c>
      <c r="F50" s="13">
        <f>IF('Daily PnL Log'!F172&lt;&gt;"",'Daily PnL Log'!F172,"")</f>
        <v>40614.300000000003</v>
      </c>
      <c r="G50" s="13">
        <f>IF('Daily PnL Log'!G172&lt;&gt;"",'Daily PnL Log'!G172,"")</f>
        <v>15030.7</v>
      </c>
      <c r="H50" s="13">
        <f>IF('Daily PnL Log'!H172&lt;&gt;"",'Daily PnL Log'!H172,"")</f>
        <v>1661.3</v>
      </c>
      <c r="I50" s="13">
        <f>IF('Daily PnL Log'!J172&lt;&gt;"",'Daily PnL Log'!J172,"")</f>
        <v>41656.5</v>
      </c>
      <c r="J50" s="13">
        <f>IF('Daily PnL Log'!K172&lt;&gt;"",'Daily PnL Log'!K172,"")</f>
        <v>-72.8</v>
      </c>
      <c r="K50" s="13">
        <f>IF('Daily PnL Log'!L172&lt;&gt;"",'Daily PnL Log'!L172,"")</f>
        <v>-334.88</v>
      </c>
      <c r="L50" s="13">
        <f>IF('Daily PnL Log'!M172&lt;&gt;"",'Daily PnL Log'!M172,"")</f>
        <v>-407.68</v>
      </c>
      <c r="M50" s="13">
        <f>IF('Daily PnL Log'!N172&lt;&gt;"",'Daily PnL Log'!N172,"")</f>
        <v>41248.82</v>
      </c>
      <c r="N50" s="13">
        <f t="shared" si="3"/>
        <v>-24944.9</v>
      </c>
      <c r="O50" s="13">
        <f t="shared" si="3"/>
        <v>20711.099999999999</v>
      </c>
      <c r="P50" s="13">
        <f t="shared" si="3"/>
        <v>3895.4</v>
      </c>
      <c r="Q50" s="13">
        <f t="shared" si="3"/>
        <v>10519.5</v>
      </c>
      <c r="R50" s="13">
        <f t="shared" si="3"/>
        <v>-21788.400000000005</v>
      </c>
      <c r="S50" s="13">
        <f t="shared" si="3"/>
        <v>-28533.399999999998</v>
      </c>
      <c r="T50" s="13">
        <f t="shared" si="3"/>
        <v>-40140.700000000012</v>
      </c>
      <c r="U50" s="13">
        <f>IF('Daily PnL Log'!W172&lt;&gt;"",'Daily PnL Log'!W172,"")</f>
        <v>1269731</v>
      </c>
      <c r="V50" s="15">
        <f>IF('Daily PnL Log'!X172&lt;&gt;"",'Daily PnL Log'!X172,"")</f>
        <v>3.2486266776191181E-2</v>
      </c>
      <c r="W50" s="13" t="str">
        <f>IF('Daily PnL Log'!Y172&lt;&gt;"",'Daily PnL Log'!Y172,"")</f>
        <v/>
      </c>
      <c r="X50" s="13" t="str">
        <f>IF('Daily PnL Log'!AA172&lt;&gt;"",'Daily PnL Log'!AA172,"")</f>
        <v/>
      </c>
      <c r="Y50" s="13">
        <f>IF('Daily PnL Log'!AC172&lt;&gt;"",'Daily PnL Log'!AC172,"")</f>
        <v>-75293.27</v>
      </c>
    </row>
    <row r="51" spans="1:25" x14ac:dyDescent="0.25">
      <c r="A51" s="48" t="str">
        <f t="shared" si="2"/>
        <v>Aug</v>
      </c>
      <c r="B51" s="2">
        <f>'Daily PnL Log'!B173</f>
        <v>44413</v>
      </c>
      <c r="C51" s="11">
        <f>IF('Daily PnL Log'!C173&lt;&gt;"",'Daily PnL Log'!C173,"")</f>
        <v>-38666.699999999997</v>
      </c>
      <c r="D51" s="11">
        <f>IF('Daily PnL Log'!D173&lt;&gt;"",'Daily PnL Log'!D173,"")</f>
        <v>23815.9</v>
      </c>
      <c r="E51" s="11">
        <f>IF('Daily PnL Log'!E173&lt;&gt;"",'Daily PnL Log'!E173,"")</f>
        <v>2696.7</v>
      </c>
      <c r="F51" s="11">
        <f>IF('Daily PnL Log'!F173&lt;&gt;"",'Daily PnL Log'!F173,"")</f>
        <v>4863.8999999999996</v>
      </c>
      <c r="G51" s="11">
        <f>IF('Daily PnL Log'!G173&lt;&gt;"",'Daily PnL Log'!G173,"")</f>
        <v>-27910.5</v>
      </c>
      <c r="H51" s="11">
        <f>IF('Daily PnL Log'!H173&lt;&gt;"",'Daily PnL Log'!H173,"")</f>
        <v>2600.6999999999998</v>
      </c>
      <c r="I51" s="11">
        <f>IF('Daily PnL Log'!J173&lt;&gt;"",'Daily PnL Log'!J173,"")</f>
        <v>-32599.999999999996</v>
      </c>
      <c r="J51" s="11">
        <f>IF('Daily PnL Log'!K173&lt;&gt;"",'Daily PnL Log'!K173,"")</f>
        <v>-57.85</v>
      </c>
      <c r="K51" s="11">
        <f>IF('Daily PnL Log'!L173&lt;&gt;"",'Daily PnL Log'!L173,"")</f>
        <v>-266.11</v>
      </c>
      <c r="L51" s="11">
        <f>IF('Daily PnL Log'!M173&lt;&gt;"",'Daily PnL Log'!M173,"")</f>
        <v>-323.96000000000004</v>
      </c>
      <c r="M51" s="11">
        <f>IF('Daily PnL Log'!N173&lt;&gt;"",'Daily PnL Log'!N173,"")</f>
        <v>-32923.96</v>
      </c>
      <c r="N51" s="11">
        <f t="shared" si="3"/>
        <v>-63611.6</v>
      </c>
      <c r="O51" s="11">
        <f t="shared" si="3"/>
        <v>44527</v>
      </c>
      <c r="P51" s="11">
        <f t="shared" si="3"/>
        <v>6592.1</v>
      </c>
      <c r="Q51" s="11">
        <f t="shared" si="3"/>
        <v>15383.4</v>
      </c>
      <c r="R51" s="11">
        <f t="shared" si="3"/>
        <v>-49698.900000000009</v>
      </c>
      <c r="S51" s="11">
        <f t="shared" si="3"/>
        <v>-25932.699999999997</v>
      </c>
      <c r="T51" s="11">
        <f t="shared" si="3"/>
        <v>-72740.700000000012</v>
      </c>
      <c r="U51" s="11">
        <f>IF('Daily PnL Log'!W173&lt;&gt;"",'Daily PnL Log'!W173,"")</f>
        <v>893035</v>
      </c>
      <c r="V51" s="16">
        <f>IF('Daily PnL Log'!X173&lt;&gt;"",'Daily PnL Log'!X173,"")</f>
        <v>-3.6867491195753804E-2</v>
      </c>
      <c r="W51" s="11">
        <f>IF('Daily PnL Log'!Y173&lt;&gt;"",'Daily PnL Log'!Y173,"")</f>
        <v>-15654.5</v>
      </c>
      <c r="X51" s="11" t="str">
        <f>IF('Daily PnL Log'!AA173&lt;&gt;"",'Daily PnL Log'!AA173,"")</f>
        <v/>
      </c>
      <c r="Y51" s="11">
        <f>IF('Daily PnL Log'!AC173&lt;&gt;"",'Daily PnL Log'!AC173,"")</f>
        <v>-51163.98</v>
      </c>
    </row>
    <row r="52" spans="1:25" x14ac:dyDescent="0.25">
      <c r="A52" s="47" t="str">
        <f t="shared" si="2"/>
        <v>Aug</v>
      </c>
      <c r="B52" s="14">
        <f>'Daily PnL Log'!B174</f>
        <v>44414</v>
      </c>
      <c r="C52" s="13">
        <f>IF('Daily PnL Log'!C174&lt;&gt;"",'Daily PnL Log'!C174,"")</f>
        <v>-29085.1</v>
      </c>
      <c r="D52" s="13">
        <f>IF('Daily PnL Log'!D174&lt;&gt;"",'Daily PnL Log'!D174,"")</f>
        <v>7914.3</v>
      </c>
      <c r="E52" s="13">
        <f>IF('Daily PnL Log'!E174&lt;&gt;"",'Daily PnL Log'!E174,"")</f>
        <v>2957.5</v>
      </c>
      <c r="F52" s="13">
        <f>IF('Daily PnL Log'!F174&lt;&gt;"",'Daily PnL Log'!F174,"")</f>
        <v>-12023.4</v>
      </c>
      <c r="G52" s="13">
        <f>IF('Daily PnL Log'!G174&lt;&gt;"",'Daily PnL Log'!G174,"")</f>
        <v>-35294.699999999997</v>
      </c>
      <c r="H52" s="13">
        <f>IF('Daily PnL Log'!H174&lt;&gt;"",'Daily PnL Log'!H174,"")</f>
        <v>-524.20000000000005</v>
      </c>
      <c r="I52" s="13">
        <f>IF('Daily PnL Log'!J174&lt;&gt;"",'Daily PnL Log'!J174,"")</f>
        <v>-66055.599999999991</v>
      </c>
      <c r="J52" s="13">
        <f>IF('Daily PnL Log'!K174&lt;&gt;"",'Daily PnL Log'!K174,"")</f>
        <v>-33.450000000000003</v>
      </c>
      <c r="K52" s="13">
        <f>IF('Daily PnL Log'!L174&lt;&gt;"",'Daily PnL Log'!L174,"")</f>
        <v>-153.87</v>
      </c>
      <c r="L52" s="13">
        <f>IF('Daily PnL Log'!M174&lt;&gt;"",'Daily PnL Log'!M174,"")</f>
        <v>-187.32</v>
      </c>
      <c r="M52" s="13">
        <f>IF('Daily PnL Log'!N174&lt;&gt;"",'Daily PnL Log'!N174,"")</f>
        <v>-66242.92</v>
      </c>
      <c r="N52" s="13">
        <f t="shared" si="3"/>
        <v>-92696.7</v>
      </c>
      <c r="O52" s="13">
        <f t="shared" si="3"/>
        <v>52441.3</v>
      </c>
      <c r="P52" s="13">
        <f t="shared" si="3"/>
        <v>9549.6</v>
      </c>
      <c r="Q52" s="13">
        <f t="shared" si="3"/>
        <v>3360</v>
      </c>
      <c r="R52" s="13">
        <f t="shared" si="3"/>
        <v>-84993.600000000006</v>
      </c>
      <c r="S52" s="13">
        <f t="shared" si="3"/>
        <v>-26456.899999999998</v>
      </c>
      <c r="T52" s="13">
        <f t="shared" si="3"/>
        <v>-138796.29999999999</v>
      </c>
      <c r="U52" s="13">
        <f>IF('Daily PnL Log'!W174&lt;&gt;"",'Daily PnL Log'!W174,"")</f>
        <v>861283</v>
      </c>
      <c r="V52" s="15">
        <f>IF('Daily PnL Log'!X174&lt;&gt;"",'Daily PnL Log'!X174,"")</f>
        <v>-7.6911909325970668E-2</v>
      </c>
      <c r="W52" s="13" t="str">
        <f>IF('Daily PnL Log'!Y174&lt;&gt;"",'Daily PnL Log'!Y174,"")</f>
        <v/>
      </c>
      <c r="X52" s="13" t="str">
        <f>IF('Daily PnL Log'!AA174&lt;&gt;"",'Daily PnL Log'!AA174,"")</f>
        <v/>
      </c>
      <c r="Y52" s="13">
        <f>IF('Daily PnL Log'!AC174&lt;&gt;"",'Daily PnL Log'!AC174,"")</f>
        <v>-148872.54999999999</v>
      </c>
    </row>
    <row r="53" spans="1:25" x14ac:dyDescent="0.25">
      <c r="A53" s="48" t="str">
        <f t="shared" si="2"/>
        <v>Aug</v>
      </c>
      <c r="B53" s="2">
        <f>'Daily PnL Log'!B175</f>
        <v>44417</v>
      </c>
      <c r="C53" s="11">
        <f>IF('Daily PnL Log'!C175&lt;&gt;"",'Daily PnL Log'!C175,"")</f>
        <v>35313.300000000003</v>
      </c>
      <c r="D53" s="11">
        <f>IF('Daily PnL Log'!D175&lt;&gt;"",'Daily PnL Log'!D175,"")</f>
        <v>-30807.4</v>
      </c>
      <c r="E53" s="11">
        <f>IF('Daily PnL Log'!E175&lt;&gt;"",'Daily PnL Log'!E175,"")</f>
        <v>612.9</v>
      </c>
      <c r="F53" s="11">
        <f>IF('Daily PnL Log'!F175&lt;&gt;"",'Daily PnL Log'!F175,"")</f>
        <v>5283</v>
      </c>
      <c r="G53" s="11">
        <f>IF('Daily PnL Log'!G175&lt;&gt;"",'Daily PnL Log'!G175,"")</f>
        <v>34890.1</v>
      </c>
      <c r="H53" s="11">
        <f>IF('Daily PnL Log'!H175&lt;&gt;"",'Daily PnL Log'!H175,"")</f>
        <v>5302.2</v>
      </c>
      <c r="I53" s="11">
        <f>IF('Daily PnL Log'!J175&lt;&gt;"",'Daily PnL Log'!J175,"")</f>
        <v>50594.1</v>
      </c>
      <c r="J53" s="11">
        <f>IF('Daily PnL Log'!K175&lt;&gt;"",'Daily PnL Log'!K175,"")</f>
        <v>-129.80000000000001</v>
      </c>
      <c r="K53" s="11">
        <f>IF('Daily PnL Log'!L175&lt;&gt;"",'Daily PnL Log'!L175,"")</f>
        <v>-597.08000000000004</v>
      </c>
      <c r="L53" s="11">
        <f>IF('Daily PnL Log'!M175&lt;&gt;"",'Daily PnL Log'!M175,"")</f>
        <v>-726.88000000000011</v>
      </c>
      <c r="M53" s="11">
        <f>IF('Daily PnL Log'!N175&lt;&gt;"",'Daily PnL Log'!N175,"")</f>
        <v>49867.22</v>
      </c>
      <c r="N53" s="11">
        <f t="shared" si="3"/>
        <v>-57383.399999999994</v>
      </c>
      <c r="O53" s="11">
        <f t="shared" si="3"/>
        <v>21633.9</v>
      </c>
      <c r="P53" s="11">
        <f t="shared" si="3"/>
        <v>10162.5</v>
      </c>
      <c r="Q53" s="11">
        <f t="shared" si="3"/>
        <v>8643</v>
      </c>
      <c r="R53" s="11">
        <f t="shared" si="3"/>
        <v>-50103.500000000007</v>
      </c>
      <c r="S53" s="11">
        <f t="shared" si="3"/>
        <v>-21154.699999999997</v>
      </c>
      <c r="T53" s="11">
        <f t="shared" si="3"/>
        <v>-88202.199999999983</v>
      </c>
      <c r="U53" s="11">
        <f>IF('Daily PnL Log'!W175&lt;&gt;"",'Daily PnL Log'!W175,"")</f>
        <v>932646</v>
      </c>
      <c r="V53" s="16">
        <f>IF('Daily PnL Log'!X175&lt;&gt;"",'Daily PnL Log'!X175,"")</f>
        <v>5.3468540046276936E-2</v>
      </c>
      <c r="W53" s="11" t="str">
        <f>IF('Daily PnL Log'!Y175&lt;&gt;"",'Daily PnL Log'!Y175,"")</f>
        <v/>
      </c>
      <c r="X53" s="11" t="str">
        <f>IF('Daily PnL Log'!AA175&lt;&gt;"",'Daily PnL Log'!AA175,"")</f>
        <v/>
      </c>
      <c r="Y53" s="11">
        <f>IF('Daily PnL Log'!AC175&lt;&gt;"",'Daily PnL Log'!AC175,"")</f>
        <v>-107692.43</v>
      </c>
    </row>
    <row r="54" spans="1:25" x14ac:dyDescent="0.25">
      <c r="A54" s="47" t="str">
        <f t="shared" si="2"/>
        <v>Aug</v>
      </c>
      <c r="B54" s="14">
        <f>'Daily PnL Log'!B176</f>
        <v>44418</v>
      </c>
      <c r="C54" s="13">
        <f>IF('Daily PnL Log'!C176&lt;&gt;"",'Daily PnL Log'!C176,"")</f>
        <v>16793.5</v>
      </c>
      <c r="D54" s="13">
        <f>IF('Daily PnL Log'!D176&lt;&gt;"",'Daily PnL Log'!D176,"")</f>
        <v>-23045.5</v>
      </c>
      <c r="E54" s="13">
        <f>IF('Daily PnL Log'!E176&lt;&gt;"",'Daily PnL Log'!E176,"")</f>
        <v>885.4</v>
      </c>
      <c r="F54" s="13">
        <f>IF('Daily PnL Log'!F176&lt;&gt;"",'Daily PnL Log'!F176,"")</f>
        <v>2606.4</v>
      </c>
      <c r="G54" s="13">
        <f>IF('Daily PnL Log'!G176&lt;&gt;"",'Daily PnL Log'!G176,"")</f>
        <v>19643.3</v>
      </c>
      <c r="H54" s="13">
        <f>IF('Daily PnL Log'!H176&lt;&gt;"",'Daily PnL Log'!H176,"")</f>
        <v>5273.2</v>
      </c>
      <c r="I54" s="13">
        <f>IF('Daily PnL Log'!J176&lt;&gt;"",'Daily PnL Log'!J176,"")</f>
        <v>22156.3</v>
      </c>
      <c r="J54" s="13">
        <f>IF('Daily PnL Log'!K176&lt;&gt;"",'Daily PnL Log'!K176,"")</f>
        <v>-64.8</v>
      </c>
      <c r="K54" s="13">
        <f>IF('Daily PnL Log'!L176&lt;&gt;"",'Daily PnL Log'!L176,"")</f>
        <v>-298.08</v>
      </c>
      <c r="L54" s="13">
        <f>IF('Daily PnL Log'!M176&lt;&gt;"",'Daily PnL Log'!M176,"")</f>
        <v>-362.88</v>
      </c>
      <c r="M54" s="13">
        <f>IF('Daily PnL Log'!N176&lt;&gt;"",'Daily PnL Log'!N176,"")</f>
        <v>21793.42</v>
      </c>
      <c r="N54" s="13">
        <f t="shared" si="3"/>
        <v>-40589.899999999994</v>
      </c>
      <c r="O54" s="13">
        <f t="shared" si="3"/>
        <v>-1411.5999999999985</v>
      </c>
      <c r="P54" s="13">
        <f t="shared" si="3"/>
        <v>11047.9</v>
      </c>
      <c r="Q54" s="13">
        <f t="shared" si="3"/>
        <v>11249.4</v>
      </c>
      <c r="R54" s="13">
        <f t="shared" si="3"/>
        <v>-30460.200000000008</v>
      </c>
      <c r="S54" s="13">
        <f t="shared" si="3"/>
        <v>-15881.499999999996</v>
      </c>
      <c r="T54" s="13">
        <f t="shared" si="3"/>
        <v>-66045.89999999998</v>
      </c>
      <c r="U54" s="13">
        <f>IF('Daily PnL Log'!W176&lt;&gt;"",'Daily PnL Log'!W176,"")</f>
        <v>927981</v>
      </c>
      <c r="V54" s="15">
        <f>IF('Daily PnL Log'!X176&lt;&gt;"",'Daily PnL Log'!X176,"")</f>
        <v>2.3484769623515998E-2</v>
      </c>
      <c r="W54" s="13" t="str">
        <f>IF('Daily PnL Log'!Y176&lt;&gt;"",'Daily PnL Log'!Y176,"")</f>
        <v/>
      </c>
      <c r="X54" s="13" t="str">
        <f>IF('Daily PnL Log'!AA176&lt;&gt;"",'Daily PnL Log'!AA176,"")</f>
        <v/>
      </c>
      <c r="Y54" s="13">
        <f>IF('Daily PnL Log'!AC176&lt;&gt;"",'Daily PnL Log'!AC176,"")</f>
        <v>-89292.56</v>
      </c>
    </row>
    <row r="55" spans="1:25" x14ac:dyDescent="0.25">
      <c r="A55" s="48" t="str">
        <f t="shared" si="2"/>
        <v>Aug</v>
      </c>
      <c r="B55" s="2">
        <f>'Daily PnL Log'!B177</f>
        <v>44419</v>
      </c>
      <c r="C55" s="11">
        <f>IF('Daily PnL Log'!C177&lt;&gt;"",'Daily PnL Log'!C177,"")</f>
        <v>41183.599999999999</v>
      </c>
      <c r="D55" s="11">
        <f>IF('Daily PnL Log'!D177&lt;&gt;"",'Daily PnL Log'!D177,"")</f>
        <v>-37771.9</v>
      </c>
      <c r="E55" s="11">
        <f>IF('Daily PnL Log'!E177&lt;&gt;"",'Daily PnL Log'!E177,"")</f>
        <v>8083.7</v>
      </c>
      <c r="F55" s="11">
        <f>IF('Daily PnL Log'!F177&lt;&gt;"",'Daily PnL Log'!F177,"")</f>
        <v>-6807.8</v>
      </c>
      <c r="G55" s="11">
        <f>IF('Daily PnL Log'!G177&lt;&gt;"",'Daily PnL Log'!G177,"")</f>
        <v>2488.5</v>
      </c>
      <c r="H55" s="11">
        <f>IF('Daily PnL Log'!H177&lt;&gt;"",'Daily PnL Log'!H177,"")</f>
        <v>1642.7</v>
      </c>
      <c r="I55" s="11">
        <f>IF('Daily PnL Log'!J177&lt;&gt;"",'Daily PnL Log'!J177,"")</f>
        <v>8818.7999999999975</v>
      </c>
      <c r="J55" s="11">
        <f>IF('Daily PnL Log'!K177&lt;&gt;"",'Daily PnL Log'!K177,"")</f>
        <v>-93.85</v>
      </c>
      <c r="K55" s="11">
        <f>IF('Daily PnL Log'!L177&lt;&gt;"",'Daily PnL Log'!L177,"")</f>
        <v>-431.71</v>
      </c>
      <c r="L55" s="11">
        <f>IF('Daily PnL Log'!M177&lt;&gt;"",'Daily PnL Log'!M177,"")</f>
        <v>-525.55999999999995</v>
      </c>
      <c r="M55" s="11">
        <f>IF('Daily PnL Log'!N177&lt;&gt;"",'Daily PnL Log'!N177,"")</f>
        <v>8293.239999999998</v>
      </c>
      <c r="N55" s="11">
        <f t="shared" si="3"/>
        <v>593.70000000000437</v>
      </c>
      <c r="O55" s="11">
        <f t="shared" si="3"/>
        <v>-39183.5</v>
      </c>
      <c r="P55" s="11">
        <f t="shared" si="3"/>
        <v>19131.599999999999</v>
      </c>
      <c r="Q55" s="11">
        <f t="shared" si="3"/>
        <v>4441.5999999999995</v>
      </c>
      <c r="R55" s="11">
        <f t="shared" si="3"/>
        <v>-27971.700000000008</v>
      </c>
      <c r="S55" s="11">
        <f t="shared" si="3"/>
        <v>-14238.799999999996</v>
      </c>
      <c r="T55" s="11">
        <f t="shared" si="3"/>
        <v>-57227.099999999984</v>
      </c>
      <c r="U55" s="11">
        <f>IF('Daily PnL Log'!W177&lt;&gt;"",'Daily PnL Log'!W177,"")</f>
        <v>943809</v>
      </c>
      <c r="V55" s="16">
        <f>IF('Daily PnL Log'!X177&lt;&gt;"",'Daily PnL Log'!X177,"")</f>
        <v>8.7869897405089357E-3</v>
      </c>
      <c r="W55" s="11" t="str">
        <f>IF('Daily PnL Log'!Y177&lt;&gt;"",'Daily PnL Log'!Y177,"")</f>
        <v/>
      </c>
      <c r="X55" s="11" t="str">
        <f>IF('Daily PnL Log'!AA177&lt;&gt;"",'Daily PnL Log'!AA177,"")</f>
        <v/>
      </c>
      <c r="Y55" s="11">
        <f>IF('Daily PnL Log'!AC177&lt;&gt;"",'Daily PnL Log'!AC177,"")</f>
        <v>-80224.12</v>
      </c>
    </row>
    <row r="56" spans="1:25" x14ac:dyDescent="0.25">
      <c r="A56" s="47" t="str">
        <f t="shared" si="2"/>
        <v>Aug</v>
      </c>
      <c r="B56" s="14">
        <f>'Daily PnL Log'!B178</f>
        <v>44420</v>
      </c>
      <c r="C56" s="13">
        <f>IF('Daily PnL Log'!C178&lt;&gt;"",'Daily PnL Log'!C178,"")</f>
        <v>114359.8</v>
      </c>
      <c r="D56" s="13">
        <f>IF('Daily PnL Log'!D178&lt;&gt;"",'Daily PnL Log'!D178,"")</f>
        <v>-87896.6</v>
      </c>
      <c r="E56" s="13">
        <f>IF('Daily PnL Log'!E178&lt;&gt;"",'Daily PnL Log'!E178,"")</f>
        <v>-2427.9</v>
      </c>
      <c r="F56" s="13">
        <f>IF('Daily PnL Log'!F178&lt;&gt;"",'Daily PnL Log'!F178,"")</f>
        <v>-48593</v>
      </c>
      <c r="G56" s="13">
        <f>IF('Daily PnL Log'!G178&lt;&gt;"",'Daily PnL Log'!G178,"")</f>
        <v>56802.6</v>
      </c>
      <c r="H56" s="13">
        <f>IF('Daily PnL Log'!H178&lt;&gt;"",'Daily PnL Log'!H178,"")</f>
        <v>16192.7</v>
      </c>
      <c r="I56" s="13">
        <f>IF('Daily PnL Log'!J178&lt;&gt;"",'Daily PnL Log'!J178,"")</f>
        <v>48437.599999999991</v>
      </c>
      <c r="J56" s="13">
        <f>IF('Daily PnL Log'!K178&lt;&gt;"",'Daily PnL Log'!K178,"")</f>
        <v>-327.14999999999998</v>
      </c>
      <c r="K56" s="13">
        <f>IF('Daily PnL Log'!L178&lt;&gt;"",'Daily PnL Log'!L178,"")</f>
        <v>-1504.89</v>
      </c>
      <c r="L56" s="13">
        <f>IF('Daily PnL Log'!M178&lt;&gt;"",'Daily PnL Log'!M178,"")</f>
        <v>-1832.04</v>
      </c>
      <c r="M56" s="13">
        <f>IF('Daily PnL Log'!N178&lt;&gt;"",'Daily PnL Log'!N178,"")</f>
        <v>46605.55999999999</v>
      </c>
      <c r="N56" s="13">
        <f t="shared" si="3"/>
        <v>114953.5</v>
      </c>
      <c r="O56" s="13">
        <f t="shared" si="3"/>
        <v>-127080.1</v>
      </c>
      <c r="P56" s="13">
        <f t="shared" si="3"/>
        <v>16703.699999999997</v>
      </c>
      <c r="Q56" s="13">
        <f t="shared" si="3"/>
        <v>-44151.4</v>
      </c>
      <c r="R56" s="13">
        <f t="shared" si="3"/>
        <v>28830.899999999991</v>
      </c>
      <c r="S56" s="13">
        <f t="shared" si="3"/>
        <v>1953.9000000000051</v>
      </c>
      <c r="T56" s="13">
        <f t="shared" si="3"/>
        <v>-8789.4999999999927</v>
      </c>
      <c r="U56" s="13">
        <f>IF('Daily PnL Log'!W178&lt;&gt;"",'Daily PnL Log'!W178,"")</f>
        <v>853406</v>
      </c>
      <c r="V56" s="15">
        <f>IF('Daily PnL Log'!X178&lt;&gt;"",'Daily PnL Log'!X178,"")</f>
        <v>5.4611240136582105E-2</v>
      </c>
      <c r="W56" s="13" t="str">
        <f>IF('Daily PnL Log'!Y178&lt;&gt;"",'Daily PnL Log'!Y178,"")</f>
        <v/>
      </c>
      <c r="X56" s="13" t="str">
        <f>IF('Daily PnL Log'!AA178&lt;&gt;"",'Daily PnL Log'!AA178,"")</f>
        <v/>
      </c>
      <c r="Y56" s="13">
        <f>IF('Daily PnL Log'!AC178&lt;&gt;"",'Daily PnL Log'!AC178,"")</f>
        <v>-39150.660000000003</v>
      </c>
    </row>
    <row r="57" spans="1:25" x14ac:dyDescent="0.25">
      <c r="A57" s="48" t="str">
        <f t="shared" si="2"/>
        <v>Aug</v>
      </c>
      <c r="B57" s="2">
        <f>'Daily PnL Log'!B179</f>
        <v>44421</v>
      </c>
      <c r="C57" s="11">
        <f>IF('Daily PnL Log'!C179&lt;&gt;"",'Daily PnL Log'!C179,"")</f>
        <v>-1325.3</v>
      </c>
      <c r="D57" s="11">
        <f>IF('Daily PnL Log'!D179&lt;&gt;"",'Daily PnL Log'!D179,"")</f>
        <v>-7515</v>
      </c>
      <c r="E57" s="11">
        <f>IF('Daily PnL Log'!E179&lt;&gt;"",'Daily PnL Log'!E179,"")</f>
        <v>4628.3</v>
      </c>
      <c r="F57" s="11">
        <f>IF('Daily PnL Log'!F179&lt;&gt;"",'Daily PnL Log'!F179,"")</f>
        <v>9467.1</v>
      </c>
      <c r="G57" s="11">
        <f>IF('Daily PnL Log'!G179&lt;&gt;"",'Daily PnL Log'!G179,"")</f>
        <v>-76939.399999999994</v>
      </c>
      <c r="H57" s="11">
        <f>IF('Daily PnL Log'!H179&lt;&gt;"",'Daily PnL Log'!H179,"")</f>
        <v>-6495.4</v>
      </c>
      <c r="I57" s="11">
        <f>IF('Daily PnL Log'!J179&lt;&gt;"",'Daily PnL Log'!J179,"")</f>
        <v>-78179.699999999983</v>
      </c>
      <c r="J57" s="11">
        <f>IF('Daily PnL Log'!K179&lt;&gt;"",'Daily PnL Log'!K179,"")</f>
        <v>-168.8</v>
      </c>
      <c r="K57" s="11">
        <f>IF('Daily PnL Log'!L179&lt;&gt;"",'Daily PnL Log'!L179,"")</f>
        <v>-776.48</v>
      </c>
      <c r="L57" s="11">
        <f>IF('Daily PnL Log'!M179&lt;&gt;"",'Daily PnL Log'!M179,"")</f>
        <v>-945.28</v>
      </c>
      <c r="M57" s="11">
        <f>IF('Daily PnL Log'!N179&lt;&gt;"",'Daily PnL Log'!N179,"")</f>
        <v>-79124.979999999981</v>
      </c>
      <c r="N57" s="11">
        <f t="shared" si="3"/>
        <v>113628.2</v>
      </c>
      <c r="O57" s="11">
        <f t="shared" si="3"/>
        <v>-134595.1</v>
      </c>
      <c r="P57" s="11">
        <f t="shared" si="3"/>
        <v>21331.999999999996</v>
      </c>
      <c r="Q57" s="11">
        <f t="shared" si="3"/>
        <v>-34684.300000000003</v>
      </c>
      <c r="R57" s="11">
        <f t="shared" si="3"/>
        <v>-48108.5</v>
      </c>
      <c r="S57" s="11">
        <f t="shared" si="3"/>
        <v>-4541.4999999999945</v>
      </c>
      <c r="T57" s="11">
        <f t="shared" si="3"/>
        <v>-86969.199999999983</v>
      </c>
      <c r="U57" s="11">
        <f>IF('Daily PnL Log'!W179&lt;&gt;"",'Daily PnL Log'!W179,"")</f>
        <v>801739</v>
      </c>
      <c r="V57" s="16">
        <f>IF('Daily PnL Log'!X179&lt;&gt;"",'Daily PnL Log'!X179,"")</f>
        <v>-9.8691693930318944E-2</v>
      </c>
      <c r="W57" s="11">
        <f>IF('Daily PnL Log'!Y179&lt;&gt;"",'Daily PnL Log'!Y179,"")</f>
        <v>-2500</v>
      </c>
      <c r="X57" s="11" t="str">
        <f>IF('Daily PnL Log'!AA179&lt;&gt;"",'Daily PnL Log'!AA179,"")</f>
        <v/>
      </c>
      <c r="Y57" s="11">
        <f>IF('Daily PnL Log'!AC179&lt;&gt;"",'Daily PnL Log'!AC179,"")</f>
        <v>-126528.94</v>
      </c>
    </row>
    <row r="58" spans="1:25" x14ac:dyDescent="0.25">
      <c r="A58" s="47" t="str">
        <f t="shared" si="2"/>
        <v>Aug</v>
      </c>
      <c r="B58" s="14">
        <f>'Daily PnL Log'!B180</f>
        <v>44424</v>
      </c>
      <c r="C58" s="13">
        <f>IF('Daily PnL Log'!C180&lt;&gt;"",'Daily PnL Log'!C180,"")</f>
        <v>49026.1</v>
      </c>
      <c r="D58" s="13">
        <f>IF('Daily PnL Log'!D180&lt;&gt;"",'Daily PnL Log'!D180,"")</f>
        <v>-13576.4</v>
      </c>
      <c r="E58" s="13">
        <f>IF('Daily PnL Log'!E180&lt;&gt;"",'Daily PnL Log'!E180,"")</f>
        <v>-1499.3</v>
      </c>
      <c r="F58" s="13">
        <f>IF('Daily PnL Log'!F180&lt;&gt;"",'Daily PnL Log'!F180,"")</f>
        <v>5277.6</v>
      </c>
      <c r="G58" s="13">
        <f>IF('Daily PnL Log'!G180&lt;&gt;"",'Daily PnL Log'!G180,"")</f>
        <v>18076.099999999999</v>
      </c>
      <c r="H58" s="13">
        <f>IF('Daily PnL Log'!H180&lt;&gt;"",'Daily PnL Log'!H180,"")</f>
        <v>9401</v>
      </c>
      <c r="I58" s="13">
        <f>IF('Daily PnL Log'!J180&lt;&gt;"",'Daily PnL Log'!J180,"")</f>
        <v>66705.099999999991</v>
      </c>
      <c r="J58" s="13">
        <f>IF('Daily PnL Log'!K180&lt;&gt;"",'Daily PnL Log'!K180,"")</f>
        <v>-57.95</v>
      </c>
      <c r="K58" s="13">
        <f>IF('Daily PnL Log'!L180&lt;&gt;"",'Daily PnL Log'!L180,"")</f>
        <v>-266.57</v>
      </c>
      <c r="L58" s="13">
        <f>IF('Daily PnL Log'!M180&lt;&gt;"",'Daily PnL Log'!M180,"")</f>
        <v>-324.52</v>
      </c>
      <c r="M58" s="13">
        <f>IF('Daily PnL Log'!N180&lt;&gt;"",'Daily PnL Log'!N180,"")</f>
        <v>66380.579999999987</v>
      </c>
      <c r="N58" s="13">
        <f t="shared" si="3"/>
        <v>162654.29999999999</v>
      </c>
      <c r="O58" s="13">
        <f t="shared" si="3"/>
        <v>-148171.5</v>
      </c>
      <c r="P58" s="13">
        <f t="shared" si="3"/>
        <v>19832.699999999997</v>
      </c>
      <c r="Q58" s="13">
        <f t="shared" si="3"/>
        <v>-29406.700000000004</v>
      </c>
      <c r="R58" s="13">
        <f t="shared" si="3"/>
        <v>-30032.400000000001</v>
      </c>
      <c r="S58" s="13">
        <f t="shared" si="3"/>
        <v>4859.5000000000055</v>
      </c>
      <c r="T58" s="13">
        <f t="shared" si="3"/>
        <v>-20264.099999999991</v>
      </c>
      <c r="U58" s="13">
        <f>IF('Daily PnL Log'!W180&lt;&gt;"",'Daily PnL Log'!W180,"")</f>
        <v>873418</v>
      </c>
      <c r="V58" s="15">
        <f>IF('Daily PnL Log'!X180&lt;&gt;"",'Daily PnL Log'!X180,"")</f>
        <v>7.6000929680862986E-2</v>
      </c>
      <c r="W58" s="13">
        <f>IF('Daily PnL Log'!Y180&lt;&gt;"",'Daily PnL Log'!Y180,"")</f>
        <v>-75</v>
      </c>
      <c r="X58" s="13" t="str">
        <f>IF('Daily PnL Log'!AA180&lt;&gt;"",'Daily PnL Log'!AA180,"")</f>
        <v/>
      </c>
      <c r="Y58" s="13">
        <f>IF('Daily PnL Log'!AC180&lt;&gt;"",'Daily PnL Log'!AC180,"")</f>
        <v>-39531.71</v>
      </c>
    </row>
    <row r="59" spans="1:25" x14ac:dyDescent="0.25">
      <c r="A59" s="48" t="str">
        <f t="shared" si="2"/>
        <v>Aug</v>
      </c>
      <c r="B59" s="2">
        <f>'Daily PnL Log'!B181</f>
        <v>44425</v>
      </c>
      <c r="C59" s="11">
        <f>IF('Daily PnL Log'!C181&lt;&gt;"",'Daily PnL Log'!C181,"")</f>
        <v>24870.5</v>
      </c>
      <c r="D59" s="11">
        <f>IF('Daily PnL Log'!D181&lt;&gt;"",'Daily PnL Log'!D181,"")</f>
        <v>-14049.4</v>
      </c>
      <c r="E59" s="11">
        <f>IF('Daily PnL Log'!E181&lt;&gt;"",'Daily PnL Log'!E181,"")</f>
        <v>3513.8</v>
      </c>
      <c r="F59" s="11">
        <f>IF('Daily PnL Log'!F181&lt;&gt;"",'Daily PnL Log'!F181,"")</f>
        <v>16887.5</v>
      </c>
      <c r="G59" s="11">
        <f>IF('Daily PnL Log'!G181&lt;&gt;"",'Daily PnL Log'!G181,"")</f>
        <v>44794.1</v>
      </c>
      <c r="H59" s="11">
        <f>IF('Daily PnL Log'!H181&lt;&gt;"",'Daily PnL Log'!H181,"")</f>
        <v>2183.6</v>
      </c>
      <c r="I59" s="11">
        <f>IF('Daily PnL Log'!J181&lt;&gt;"",'Daily PnL Log'!J181,"")</f>
        <v>78200.100000000006</v>
      </c>
      <c r="J59" s="11">
        <f>IF('Daily PnL Log'!K181&lt;&gt;"",'Daily PnL Log'!K181,"")</f>
        <v>-80.8</v>
      </c>
      <c r="K59" s="11">
        <f>IF('Daily PnL Log'!L181&lt;&gt;"",'Daily PnL Log'!L181,"")</f>
        <v>-371.68</v>
      </c>
      <c r="L59" s="11">
        <f>IF('Daily PnL Log'!M181&lt;&gt;"",'Daily PnL Log'!M181,"")</f>
        <v>-452.48</v>
      </c>
      <c r="M59" s="11">
        <f>IF('Daily PnL Log'!N181&lt;&gt;"",'Daily PnL Log'!N181,"")</f>
        <v>77747.62000000001</v>
      </c>
      <c r="N59" s="11">
        <f t="shared" si="3"/>
        <v>187524.8</v>
      </c>
      <c r="O59" s="11">
        <f t="shared" si="3"/>
        <v>-162220.9</v>
      </c>
      <c r="P59" s="11">
        <f t="shared" si="3"/>
        <v>23346.499999999996</v>
      </c>
      <c r="Q59" s="11">
        <f t="shared" si="3"/>
        <v>-12519.200000000004</v>
      </c>
      <c r="R59" s="11">
        <f t="shared" si="3"/>
        <v>14761.699999999997</v>
      </c>
      <c r="S59" s="11">
        <f t="shared" si="3"/>
        <v>7043.1000000000058</v>
      </c>
      <c r="T59" s="11">
        <f t="shared" si="3"/>
        <v>57936.000000000015</v>
      </c>
      <c r="U59" s="11">
        <f>IF('Daily PnL Log'!W181&lt;&gt;"",'Daily PnL Log'!W181,"")</f>
        <v>957551</v>
      </c>
      <c r="V59" s="16">
        <f>IF('Daily PnL Log'!X181&lt;&gt;"",'Daily PnL Log'!X181,"")</f>
        <v>8.1194234040797841E-2</v>
      </c>
      <c r="W59" s="11">
        <f>IF('Daily PnL Log'!Y181&lt;&gt;"",'Daily PnL Log'!Y181,"")</f>
        <v>-2500</v>
      </c>
      <c r="X59" s="11" t="str">
        <f>IF('Daily PnL Log'!AA181&lt;&gt;"",'Daily PnL Log'!AA181,"")</f>
        <v/>
      </c>
      <c r="Y59" s="11">
        <f>IF('Daily PnL Log'!AC181&lt;&gt;"",'Daily PnL Log'!AC181,"")</f>
        <v>43465.06</v>
      </c>
    </row>
    <row r="60" spans="1:25" x14ac:dyDescent="0.25">
      <c r="A60" s="47" t="str">
        <f t="shared" si="2"/>
        <v>Aug</v>
      </c>
      <c r="B60" s="14">
        <f>'Daily PnL Log'!B182</f>
        <v>44426</v>
      </c>
      <c r="C60" s="13">
        <f>IF('Daily PnL Log'!C182&lt;&gt;"",'Daily PnL Log'!C182,"")</f>
        <v>24871</v>
      </c>
      <c r="D60" s="13">
        <f>IF('Daily PnL Log'!D182&lt;&gt;"",'Daily PnL Log'!D182,"")</f>
        <v>-15912.3</v>
      </c>
      <c r="E60" s="13">
        <f>IF('Daily PnL Log'!E182&lt;&gt;"",'Daily PnL Log'!E182,"")</f>
        <v>4503.3999999999996</v>
      </c>
      <c r="F60" s="13">
        <f>IF('Daily PnL Log'!F182&lt;&gt;"",'Daily PnL Log'!F182,"")</f>
        <v>4504.8999999999996</v>
      </c>
      <c r="G60" s="13">
        <f>IF('Daily PnL Log'!G182&lt;&gt;"",'Daily PnL Log'!G182,"")</f>
        <v>-8880.4</v>
      </c>
      <c r="H60" s="13">
        <f>IF('Daily PnL Log'!H182&lt;&gt;"",'Daily PnL Log'!H182,"")</f>
        <v>-1732</v>
      </c>
      <c r="I60" s="13">
        <f>IF('Daily PnL Log'!J182&lt;&gt;"",'Daily PnL Log'!J182,"")</f>
        <v>7354.6</v>
      </c>
      <c r="J60" s="13">
        <f>IF('Daily PnL Log'!K182&lt;&gt;"",'Daily PnL Log'!K182,"")</f>
        <v>-112.7</v>
      </c>
      <c r="K60" s="13">
        <f>IF('Daily PnL Log'!L182&lt;&gt;"",'Daily PnL Log'!L182,"")</f>
        <v>-518.41999999999996</v>
      </c>
      <c r="L60" s="13">
        <f>IF('Daily PnL Log'!M182&lt;&gt;"",'Daily PnL Log'!M182,"")</f>
        <v>-631.12</v>
      </c>
      <c r="M60" s="13">
        <f>IF('Daily PnL Log'!N182&lt;&gt;"",'Daily PnL Log'!N182,"")</f>
        <v>6723.4800000000005</v>
      </c>
      <c r="N60" s="13">
        <f t="shared" si="3"/>
        <v>212395.8</v>
      </c>
      <c r="O60" s="13">
        <f t="shared" si="3"/>
        <v>-178133.19999999998</v>
      </c>
      <c r="P60" s="13">
        <f t="shared" si="3"/>
        <v>27849.899999999994</v>
      </c>
      <c r="Q60" s="13">
        <f t="shared" si="3"/>
        <v>-8014.3000000000047</v>
      </c>
      <c r="R60" s="13">
        <f t="shared" si="3"/>
        <v>5881.2999999999975</v>
      </c>
      <c r="S60" s="13">
        <f t="shared" si="3"/>
        <v>5311.1000000000058</v>
      </c>
      <c r="T60" s="13">
        <f t="shared" si="3"/>
        <v>65290.600000000013</v>
      </c>
      <c r="U60" s="13">
        <f>IF('Daily PnL Log'!W182&lt;&gt;"",'Daily PnL Log'!W182,"")</f>
        <v>552964</v>
      </c>
      <c r="V60" s="15">
        <f>IF('Daily PnL Log'!X182&lt;&gt;"",'Daily PnL Log'!X182,"")</f>
        <v>1.2158983224947737E-2</v>
      </c>
      <c r="W60" s="13" t="str">
        <f>IF('Daily PnL Log'!Y182&lt;&gt;"",'Daily PnL Log'!Y182,"")</f>
        <v/>
      </c>
      <c r="X60" s="13" t="str">
        <f>IF('Daily PnL Log'!AA182&lt;&gt;"",'Daily PnL Log'!AA182,"")</f>
        <v/>
      </c>
      <c r="Y60" s="13">
        <f>IF('Daily PnL Log'!AC182&lt;&gt;"",'Daily PnL Log'!AC182,"")</f>
        <v>59747.69</v>
      </c>
    </row>
    <row r="61" spans="1:25" x14ac:dyDescent="0.25">
      <c r="A61" s="48" t="str">
        <f t="shared" si="2"/>
        <v>Aug</v>
      </c>
      <c r="B61" s="2">
        <f>'Daily PnL Log'!B183</f>
        <v>44427</v>
      </c>
      <c r="C61" s="11">
        <f>IF('Daily PnL Log'!C183&lt;&gt;"",'Daily PnL Log'!C183,"")</f>
        <v>24325.200000000001</v>
      </c>
      <c r="D61" s="11">
        <f>IF('Daily PnL Log'!D183&lt;&gt;"",'Daily PnL Log'!D183,"")</f>
        <v>-33645.699999999997</v>
      </c>
      <c r="E61" s="11">
        <f>IF('Daily PnL Log'!E183&lt;&gt;"",'Daily PnL Log'!E183,"")</f>
        <v>-2824.2</v>
      </c>
      <c r="F61" s="11">
        <f>IF('Daily PnL Log'!F183&lt;&gt;"",'Daily PnL Log'!F183,"")</f>
        <v>-32332.3</v>
      </c>
      <c r="G61" s="11">
        <f>IF('Daily PnL Log'!G183&lt;&gt;"",'Daily PnL Log'!G183,"")</f>
        <v>15699.2</v>
      </c>
      <c r="H61" s="11">
        <f>IF('Daily PnL Log'!H183&lt;&gt;"",'Daily PnL Log'!H183,"")</f>
        <v>3023.5</v>
      </c>
      <c r="I61" s="11">
        <f>IF('Daily PnL Log'!J183&lt;&gt;"",'Daily PnL Log'!J183,"")</f>
        <v>-25754.3</v>
      </c>
      <c r="J61" s="11">
        <f>IF('Daily PnL Log'!K183&lt;&gt;"",'Daily PnL Log'!K183,"")</f>
        <v>-107.55</v>
      </c>
      <c r="K61" s="11">
        <f>IF('Daily PnL Log'!L183&lt;&gt;"",'Daily PnL Log'!L183,"")</f>
        <v>-494.67</v>
      </c>
      <c r="L61" s="11">
        <f>IF('Daily PnL Log'!M183&lt;&gt;"",'Daily PnL Log'!M183,"")</f>
        <v>-602.22</v>
      </c>
      <c r="M61" s="11">
        <f>IF('Daily PnL Log'!N183&lt;&gt;"",'Daily PnL Log'!N183,"")</f>
        <v>-26356.52</v>
      </c>
      <c r="N61" s="11">
        <f t="shared" si="3"/>
        <v>236721</v>
      </c>
      <c r="O61" s="11">
        <f t="shared" si="3"/>
        <v>-211778.89999999997</v>
      </c>
      <c r="P61" s="11">
        <f t="shared" si="3"/>
        <v>25025.699999999993</v>
      </c>
      <c r="Q61" s="11">
        <f t="shared" si="3"/>
        <v>-40346.600000000006</v>
      </c>
      <c r="R61" s="11">
        <f t="shared" si="3"/>
        <v>21580.5</v>
      </c>
      <c r="S61" s="11">
        <f t="shared" si="3"/>
        <v>8334.6000000000058</v>
      </c>
      <c r="T61" s="11">
        <f t="shared" si="3"/>
        <v>39536.300000000017</v>
      </c>
      <c r="U61" s="11">
        <f>IF('Daily PnL Log'!W183&lt;&gt;"",'Daily PnL Log'!W183,"")</f>
        <v>454668</v>
      </c>
      <c r="V61" s="16">
        <f>IF('Daily PnL Log'!X183&lt;&gt;"",'Daily PnL Log'!X183,"")</f>
        <v>-5.7968715634265006E-2</v>
      </c>
      <c r="W61" s="11">
        <f>IF('Daily PnL Log'!Y183&lt;&gt;"",'Daily PnL Log'!Y183,"")</f>
        <v>-250</v>
      </c>
      <c r="X61" s="11" t="str">
        <f>IF('Daily PnL Log'!AA183&lt;&gt;"",'Daily PnL Log'!AA183,"")</f>
        <v/>
      </c>
      <c r="Y61" s="11">
        <f>IF('Daily PnL Log'!AC183&lt;&gt;"",'Daily PnL Log'!AC183,"")</f>
        <v>31765.47</v>
      </c>
    </row>
    <row r="62" spans="1:25" x14ac:dyDescent="0.25">
      <c r="A62" s="47" t="str">
        <f t="shared" si="2"/>
        <v>Aug</v>
      </c>
      <c r="B62" s="14">
        <f>'Daily PnL Log'!B184</f>
        <v>44428</v>
      </c>
      <c r="C62" s="13">
        <f>IF('Daily PnL Log'!C184&lt;&gt;"",'Daily PnL Log'!C184,"")</f>
        <v>-53385.4</v>
      </c>
      <c r="D62" s="13">
        <f>IF('Daily PnL Log'!D184&lt;&gt;"",'Daily PnL Log'!D184,"")</f>
        <v>60206.2</v>
      </c>
      <c r="E62" s="13">
        <f>IF('Daily PnL Log'!E184&lt;&gt;"",'Daily PnL Log'!E184,"")</f>
        <v>-27764.400000000001</v>
      </c>
      <c r="F62" s="13">
        <f>IF('Daily PnL Log'!F184&lt;&gt;"",'Daily PnL Log'!F184,"")</f>
        <v>-23991.200000000001</v>
      </c>
      <c r="G62" s="13">
        <f>IF('Daily PnL Log'!G184&lt;&gt;"",'Daily PnL Log'!G184,"")</f>
        <v>31942</v>
      </c>
      <c r="H62" s="13">
        <f>IF('Daily PnL Log'!H184&lt;&gt;"",'Daily PnL Log'!H184,"")</f>
        <v>2561.6</v>
      </c>
      <c r="I62" s="13">
        <f>IF('Daily PnL Log'!J184&lt;&gt;"",'Daily PnL Log'!J184,"")</f>
        <v>-10431.200000000003</v>
      </c>
      <c r="J62" s="13">
        <f>IF('Daily PnL Log'!K184&lt;&gt;"",'Daily PnL Log'!K184,"")</f>
        <v>-263.64999999999998</v>
      </c>
      <c r="K62" s="13">
        <f>IF('Daily PnL Log'!L184&lt;&gt;"",'Daily PnL Log'!L184,"")</f>
        <v>-1212.58</v>
      </c>
      <c r="L62" s="13">
        <f>IF('Daily PnL Log'!M184&lt;&gt;"",'Daily PnL Log'!M184,"")</f>
        <v>-1476.23</v>
      </c>
      <c r="M62" s="13">
        <f>IF('Daily PnL Log'!N184&lt;&gt;"",'Daily PnL Log'!N184,"")</f>
        <v>-11907.430000000002</v>
      </c>
      <c r="N62" s="13">
        <f t="shared" si="3"/>
        <v>183335.6</v>
      </c>
      <c r="O62" s="13">
        <f t="shared" si="3"/>
        <v>-151572.69999999995</v>
      </c>
      <c r="P62" s="13">
        <f t="shared" si="3"/>
        <v>-2738.700000000008</v>
      </c>
      <c r="Q62" s="13">
        <f t="shared" si="3"/>
        <v>-64337.8</v>
      </c>
      <c r="R62" s="13">
        <f t="shared" si="3"/>
        <v>53522.5</v>
      </c>
      <c r="S62" s="13">
        <f t="shared" si="3"/>
        <v>10896.200000000006</v>
      </c>
      <c r="T62" s="13">
        <f t="shared" si="3"/>
        <v>29105.100000000013</v>
      </c>
      <c r="U62" s="13">
        <f>IF('Daily PnL Log'!W184&lt;&gt;"",'Daily PnL Log'!W184,"")</f>
        <v>616415</v>
      </c>
      <c r="V62" s="15">
        <f>IF('Daily PnL Log'!X184&lt;&gt;"",'Daily PnL Log'!X184,"")</f>
        <v>-1.9317229463916358E-2</v>
      </c>
      <c r="W62" s="13" t="str">
        <f>IF('Daily PnL Log'!Y184&lt;&gt;"",'Daily PnL Log'!Y184,"")</f>
        <v/>
      </c>
      <c r="X62" s="13" t="str">
        <f>IF('Daily PnL Log'!AA184&lt;&gt;"",'Daily PnL Log'!AA184,"")</f>
        <v/>
      </c>
      <c r="Y62" s="13">
        <f>IF('Daily PnL Log'!AC184&lt;&gt;"",'Daily PnL Log'!AC184,"")</f>
        <v>12216.99</v>
      </c>
    </row>
    <row r="63" spans="1:25" x14ac:dyDescent="0.25">
      <c r="A63" s="48" t="str">
        <f t="shared" si="2"/>
        <v>Aug</v>
      </c>
      <c r="B63" s="2">
        <f>'Daily PnL Log'!B185</f>
        <v>44431</v>
      </c>
      <c r="C63" s="11">
        <f>IF('Daily PnL Log'!C185&lt;&gt;"",'Daily PnL Log'!C185,"")</f>
        <v>3315.7</v>
      </c>
      <c r="D63" s="11">
        <f>IF('Daily PnL Log'!D185&lt;&gt;"",'Daily PnL Log'!D185,"")</f>
        <v>-52935.199999999997</v>
      </c>
      <c r="E63" s="11">
        <f>IF('Daily PnL Log'!E185&lt;&gt;"",'Daily PnL Log'!E185,"")</f>
        <v>22002.400000000001</v>
      </c>
      <c r="F63" s="11">
        <f>IF('Daily PnL Log'!F185&lt;&gt;"",'Daily PnL Log'!F185,"")</f>
        <v>22560.7</v>
      </c>
      <c r="G63" s="11">
        <f>IF('Daily PnL Log'!G185&lt;&gt;"",'Daily PnL Log'!G185,"")</f>
        <v>-14798.1</v>
      </c>
      <c r="H63" s="11">
        <f>IF('Daily PnL Log'!H185&lt;&gt;"",'Daily PnL Log'!H185,"")</f>
        <v>-6088.5</v>
      </c>
      <c r="I63" s="11">
        <f>IF('Daily PnL Log'!J185&lt;&gt;"",'Daily PnL Log'!J185,"")</f>
        <v>-25943</v>
      </c>
      <c r="J63" s="11">
        <f>IF('Daily PnL Log'!K185&lt;&gt;"",'Daily PnL Log'!K185,"")</f>
        <v>-165.35</v>
      </c>
      <c r="K63" s="11">
        <f>IF('Daily PnL Log'!L185&lt;&gt;"",'Daily PnL Log'!L185,"")</f>
        <v>-760.61</v>
      </c>
      <c r="L63" s="11">
        <f>IF('Daily PnL Log'!M185&lt;&gt;"",'Daily PnL Log'!M185,"")</f>
        <v>-925.96</v>
      </c>
      <c r="M63" s="11">
        <f>IF('Daily PnL Log'!N185&lt;&gt;"",'Daily PnL Log'!N185,"")</f>
        <v>-26868.959999999999</v>
      </c>
      <c r="N63" s="11">
        <f t="shared" si="3"/>
        <v>186651.30000000002</v>
      </c>
      <c r="O63" s="11">
        <f t="shared" si="3"/>
        <v>-204507.89999999997</v>
      </c>
      <c r="P63" s="11">
        <f t="shared" si="3"/>
        <v>19263.699999999993</v>
      </c>
      <c r="Q63" s="11">
        <f t="shared" si="3"/>
        <v>-41777.100000000006</v>
      </c>
      <c r="R63" s="11">
        <f t="shared" si="3"/>
        <v>38724.400000000001</v>
      </c>
      <c r="S63" s="11">
        <f t="shared" si="3"/>
        <v>4807.7000000000062</v>
      </c>
      <c r="T63" s="11">
        <f t="shared" si="3"/>
        <v>3162.1000000000131</v>
      </c>
      <c r="U63" s="11">
        <f>IF('Daily PnL Log'!W185&lt;&gt;"",'Daily PnL Log'!W185,"")</f>
        <v>886736</v>
      </c>
      <c r="V63" s="16">
        <f>IF('Daily PnL Log'!X185&lt;&gt;"",'Daily PnL Log'!X185,"")</f>
        <v>-3.0300968946789124E-2</v>
      </c>
      <c r="W63" s="11" t="str">
        <f>IF('Daily PnL Log'!Y185&lt;&gt;"",'Daily PnL Log'!Y185,"")</f>
        <v/>
      </c>
      <c r="X63" s="11" t="str">
        <f>IF('Daily PnL Log'!AA185&lt;&gt;"",'Daily PnL Log'!AA185,"")</f>
        <v/>
      </c>
      <c r="Y63" s="11">
        <f>IF('Daily PnL Log'!AC185&lt;&gt;"",'Daily PnL Log'!AC185,"")</f>
        <v>-44397.47</v>
      </c>
    </row>
    <row r="64" spans="1:25" x14ac:dyDescent="0.25">
      <c r="A64" s="47" t="str">
        <f t="shared" si="2"/>
        <v>Aug</v>
      </c>
      <c r="B64" s="14">
        <f>'Daily PnL Log'!B186</f>
        <v>44432</v>
      </c>
      <c r="C64" s="13">
        <f>IF('Daily PnL Log'!C186&lt;&gt;"",'Daily PnL Log'!C186,"")</f>
        <v>14656.4</v>
      </c>
      <c r="D64" s="13">
        <f>IF('Daily PnL Log'!D186&lt;&gt;"",'Daily PnL Log'!D186,"")</f>
        <v>83662.2</v>
      </c>
      <c r="E64" s="13">
        <f>IF('Daily PnL Log'!E186&lt;&gt;"",'Daily PnL Log'!E186,"")</f>
        <v>-9854.2999999999993</v>
      </c>
      <c r="F64" s="13">
        <f>IF('Daily PnL Log'!F186&lt;&gt;"",'Daily PnL Log'!F186,"")</f>
        <v>2621</v>
      </c>
      <c r="G64" s="13">
        <f>IF('Daily PnL Log'!G186&lt;&gt;"",'Daily PnL Log'!G186,"")</f>
        <v>10116</v>
      </c>
      <c r="H64" s="13">
        <f>IF('Daily PnL Log'!H186&lt;&gt;"",'Daily PnL Log'!H186,"")</f>
        <v>-825.6</v>
      </c>
      <c r="I64" s="13">
        <f>IF('Daily PnL Log'!J186&lt;&gt;"",'Daily PnL Log'!J186,"")</f>
        <v>100375.69999999998</v>
      </c>
      <c r="J64" s="13">
        <f>IF('Daily PnL Log'!K186&lt;&gt;"",'Daily PnL Log'!K186,"")</f>
        <v>-178.65</v>
      </c>
      <c r="K64" s="13">
        <f>IF('Daily PnL Log'!L186&lt;&gt;"",'Daily PnL Log'!L186,"")</f>
        <v>-821.79</v>
      </c>
      <c r="L64" s="13">
        <f>IF('Daily PnL Log'!M186&lt;&gt;"",'Daily PnL Log'!M186,"")</f>
        <v>-1000.4399999999999</v>
      </c>
      <c r="M64" s="13">
        <f>IF('Daily PnL Log'!N186&lt;&gt;"",'Daily PnL Log'!N186,"")</f>
        <v>99375.25999999998</v>
      </c>
      <c r="N64" s="13">
        <f t="shared" si="3"/>
        <v>201307.7</v>
      </c>
      <c r="O64" s="13">
        <f t="shared" si="3"/>
        <v>-120845.69999999997</v>
      </c>
      <c r="P64" s="13">
        <f t="shared" si="3"/>
        <v>9409.3999999999942</v>
      </c>
      <c r="Q64" s="13">
        <f t="shared" si="3"/>
        <v>-39156.100000000006</v>
      </c>
      <c r="R64" s="13">
        <f t="shared" si="3"/>
        <v>48840.4</v>
      </c>
      <c r="S64" s="13">
        <f t="shared" si="3"/>
        <v>3982.1000000000063</v>
      </c>
      <c r="T64" s="13">
        <f t="shared" si="3"/>
        <v>103537.79999999999</v>
      </c>
      <c r="U64" s="13">
        <f>IF('Daily PnL Log'!W186&lt;&gt;"",'Daily PnL Log'!W186,"")</f>
        <v>930843</v>
      </c>
      <c r="V64" s="15">
        <f>IF('Daily PnL Log'!X186&lt;&gt;"",'Daily PnL Log'!X186,"")</f>
        <v>0.10675834700373744</v>
      </c>
      <c r="W64" s="13" t="str">
        <f>IF('Daily PnL Log'!Y186&lt;&gt;"",'Daily PnL Log'!Y186,"")</f>
        <v/>
      </c>
      <c r="X64" s="13" t="str">
        <f>IF('Daily PnL Log'!AA186&lt;&gt;"",'Daily PnL Log'!AA186,"")</f>
        <v/>
      </c>
      <c r="Y64" s="13">
        <f>IF('Daily PnL Log'!AC186&lt;&gt;"",'Daily PnL Log'!AC186,"")</f>
        <v>64098.59</v>
      </c>
    </row>
    <row r="65" spans="1:25" x14ac:dyDescent="0.25">
      <c r="A65" s="48" t="str">
        <f t="shared" si="2"/>
        <v>Aug</v>
      </c>
      <c r="B65" s="2">
        <f>'Daily PnL Log'!B187</f>
        <v>44433</v>
      </c>
      <c r="C65" s="11">
        <f>IF('Daily PnL Log'!C187&lt;&gt;"",'Daily PnL Log'!C187,"")</f>
        <v>1093</v>
      </c>
      <c r="D65" s="11">
        <f>IF('Daily PnL Log'!D187&lt;&gt;"",'Daily PnL Log'!D187,"")</f>
        <v>-56427.8</v>
      </c>
      <c r="E65" s="11">
        <f>IF('Daily PnL Log'!E187&lt;&gt;"",'Daily PnL Log'!E187,"")</f>
        <v>3387.5</v>
      </c>
      <c r="F65" s="11">
        <f>IF('Daily PnL Log'!F187&lt;&gt;"",'Daily PnL Log'!F187,"")</f>
        <v>3657.3</v>
      </c>
      <c r="G65" s="11">
        <f>IF('Daily PnL Log'!G187&lt;&gt;"",'Daily PnL Log'!G187,"")</f>
        <v>-8454.2000000000007</v>
      </c>
      <c r="H65" s="11">
        <f>IF('Daily PnL Log'!H187&lt;&gt;"",'Daily PnL Log'!H187,"")</f>
        <v>-6404.8</v>
      </c>
      <c r="I65" s="11">
        <f>IF('Daily PnL Log'!J187&lt;&gt;"",'Daily PnL Log'!J187,"")</f>
        <v>-63149</v>
      </c>
      <c r="J65" s="11">
        <f>IF('Daily PnL Log'!K187&lt;&gt;"",'Daily PnL Log'!K187,"")</f>
        <v>-163.6</v>
      </c>
      <c r="K65" s="11">
        <f>IF('Daily PnL Log'!L187&lt;&gt;"",'Daily PnL Log'!L187,"")</f>
        <v>-749.68</v>
      </c>
      <c r="L65" s="11">
        <f>IF('Daily PnL Log'!M187&lt;&gt;"",'Daily PnL Log'!M187,"")</f>
        <v>-913.28</v>
      </c>
      <c r="M65" s="11">
        <f>IF('Daily PnL Log'!N187&lt;&gt;"",'Daily PnL Log'!N187,"")</f>
        <v>-64062.28</v>
      </c>
      <c r="N65" s="11">
        <f t="shared" ref="N65:T67" si="4">IF(C65&lt;&gt;"",N64+C65,"")</f>
        <v>202400.7</v>
      </c>
      <c r="O65" s="11">
        <f t="shared" si="4"/>
        <v>-177273.49999999997</v>
      </c>
      <c r="P65" s="11">
        <f t="shared" si="4"/>
        <v>12796.899999999994</v>
      </c>
      <c r="Q65" s="11">
        <f t="shared" si="4"/>
        <v>-35498.800000000003</v>
      </c>
      <c r="R65" s="11">
        <f t="shared" si="4"/>
        <v>40386.199999999997</v>
      </c>
      <c r="S65" s="11">
        <f t="shared" si="4"/>
        <v>-2422.6999999999939</v>
      </c>
      <c r="T65" s="11">
        <f t="shared" si="4"/>
        <v>40388.799999999988</v>
      </c>
      <c r="U65" s="11">
        <f>IF('Daily PnL Log'!W187&lt;&gt;"",'Daily PnL Log'!W187,"")</f>
        <v>912964</v>
      </c>
      <c r="V65" s="16">
        <f>IF('Daily PnL Log'!X187&lt;&gt;"",'Daily PnL Log'!X187,"")</f>
        <v>-7.0169557616729689E-2</v>
      </c>
      <c r="W65" s="11">
        <f>IF('Daily PnL Log'!Y187&lt;&gt;"",'Daily PnL Log'!Y187,"")</f>
        <v>-4485.42</v>
      </c>
      <c r="X65" s="11" t="str">
        <f>IF('Daily PnL Log'!AA187&lt;&gt;"",'Daily PnL Log'!AA187,"")</f>
        <v/>
      </c>
      <c r="Y65" s="11">
        <f>IF('Daily PnL Log'!AC187&lt;&gt;"",'Daily PnL Log'!AC187,"")</f>
        <v>13104.06</v>
      </c>
    </row>
    <row r="66" spans="1:25" ht="15.75" thickBot="1" x14ac:dyDescent="0.3">
      <c r="A66" s="47" t="str">
        <f t="shared" si="2"/>
        <v>Aug</v>
      </c>
      <c r="B66" s="14">
        <f>'Daily PnL Log'!B188</f>
        <v>44434</v>
      </c>
      <c r="C66" s="13">
        <f>IF('Daily PnL Log'!C188&lt;&gt;"",'Daily PnL Log'!C188,"")</f>
        <v>33163.699999999997</v>
      </c>
      <c r="D66" s="13">
        <f>IF('Daily PnL Log'!D188&lt;&gt;"",'Daily PnL Log'!D188,"")</f>
        <v>-4117.8</v>
      </c>
      <c r="E66" s="13">
        <f>IF('Daily PnL Log'!E188&lt;&gt;"",'Daily PnL Log'!E188,"")</f>
        <v>-11937.1</v>
      </c>
      <c r="F66" s="13">
        <f>IF('Daily PnL Log'!F188&lt;&gt;"",'Daily PnL Log'!F188,"")</f>
        <v>114.1</v>
      </c>
      <c r="G66" s="13">
        <f>IF('Daily PnL Log'!G188&lt;&gt;"",'Daily PnL Log'!G188,"")</f>
        <v>-3078.5</v>
      </c>
      <c r="H66" s="13">
        <f>IF('Daily PnL Log'!H188&lt;&gt;"",'Daily PnL Log'!H188,"")</f>
        <v>3975.3</v>
      </c>
      <c r="I66" s="13">
        <f>IF('Daily PnL Log'!J188&lt;&gt;"",'Daily PnL Log'!J188,"")</f>
        <v>18119.699999999993</v>
      </c>
      <c r="J66" s="13">
        <f>IF('Daily PnL Log'!K188&lt;&gt;"",'Daily PnL Log'!K188,"")</f>
        <v>-140.19999999999999</v>
      </c>
      <c r="K66" s="13">
        <f>IF('Daily PnL Log'!L188&lt;&gt;"",'Daily PnL Log'!L188,"")</f>
        <v>-644.5</v>
      </c>
      <c r="L66" s="13">
        <f>IF('Daily PnL Log'!M188&lt;&gt;"",'Daily PnL Log'!M188,"")</f>
        <v>-784.7</v>
      </c>
      <c r="M66" s="13">
        <f>IF('Daily PnL Log'!N188&lt;&gt;"",'Daily PnL Log'!N188,"")</f>
        <v>17334.999999999993</v>
      </c>
      <c r="N66" s="13">
        <f t="shared" si="4"/>
        <v>235564.40000000002</v>
      </c>
      <c r="O66" s="13">
        <f t="shared" si="4"/>
        <v>-181391.29999999996</v>
      </c>
      <c r="P66" s="13">
        <f t="shared" si="4"/>
        <v>859.79999999999382</v>
      </c>
      <c r="Q66" s="13">
        <f t="shared" si="4"/>
        <v>-35384.700000000004</v>
      </c>
      <c r="R66" s="13">
        <f t="shared" si="4"/>
        <v>37307.699999999997</v>
      </c>
      <c r="S66" s="13">
        <f t="shared" si="4"/>
        <v>1552.6000000000063</v>
      </c>
      <c r="T66" s="13">
        <f t="shared" si="4"/>
        <v>58508.499999999985</v>
      </c>
      <c r="U66" s="13">
        <f>IF('Daily PnL Log'!W188&lt;&gt;"",'Daily PnL Log'!W188,"")</f>
        <v>1009396</v>
      </c>
      <c r="V66" s="52">
        <f>IF('Daily PnL Log'!X188&lt;&gt;"",'Daily PnL Log'!X188,"")</f>
        <v>1.7173636511339446E-2</v>
      </c>
      <c r="W66" s="13" t="str">
        <f>IF('Daily PnL Log'!Y188&lt;&gt;"",'Daily PnL Log'!Y188,"")</f>
        <v/>
      </c>
      <c r="X66" s="13" t="str">
        <f>IF('Daily PnL Log'!AA188&lt;&gt;"",'Daily PnL Log'!AA188,"")</f>
        <v/>
      </c>
      <c r="Y66" s="13">
        <f>IF('Daily PnL Log'!AC188&lt;&gt;"",'Daily PnL Log'!AC188,"")</f>
        <v>23522.86</v>
      </c>
    </row>
    <row r="67" spans="1:25" x14ac:dyDescent="0.25">
      <c r="A67" s="48" t="str">
        <f t="shared" si="2"/>
        <v>Aug</v>
      </c>
      <c r="B67" s="2">
        <f>'Daily PnL Log'!B189</f>
        <v>44435</v>
      </c>
      <c r="C67" s="11">
        <f>IF('Daily PnL Log'!C189&lt;&gt;"",'Daily PnL Log'!C189,"")</f>
        <v>-9963.7000000000007</v>
      </c>
      <c r="D67" s="11">
        <f>IF('Daily PnL Log'!D189&lt;&gt;"",'Daily PnL Log'!D189,"")</f>
        <v>-4579.8</v>
      </c>
      <c r="E67" s="11">
        <f>IF('Daily PnL Log'!E189&lt;&gt;"",'Daily PnL Log'!E189,"")</f>
        <v>-7655.2</v>
      </c>
      <c r="F67" s="11">
        <f>IF('Daily PnL Log'!F189&lt;&gt;"",'Daily PnL Log'!F189,"")</f>
        <v>3123.7</v>
      </c>
      <c r="G67" s="11">
        <f>IF('Daily PnL Log'!G189&lt;&gt;"",'Daily PnL Log'!G189,"")</f>
        <v>35084.6</v>
      </c>
      <c r="H67" s="11">
        <f>IF('Daily PnL Log'!H189&lt;&gt;"",'Daily PnL Log'!H189,"")</f>
        <v>-1856.2</v>
      </c>
      <c r="I67" s="11">
        <f>IF('Daily PnL Log'!J189&lt;&gt;"",'Daily PnL Log'!J189,"")</f>
        <v>14153.399999999998</v>
      </c>
      <c r="J67" s="11">
        <f>IF('Daily PnL Log'!K189&lt;&gt;"",'Daily PnL Log'!K189,"")</f>
        <v>-877.95</v>
      </c>
      <c r="K67" s="11">
        <f>IF('Daily PnL Log'!L189&lt;&gt;"",'Daily PnL Log'!L189,"")</f>
        <v>-2554.5</v>
      </c>
      <c r="L67" s="11">
        <f>IF('Daily PnL Log'!M189&lt;&gt;"",'Daily PnL Log'!M189,"")</f>
        <v>-3432.45</v>
      </c>
      <c r="M67" s="11">
        <f>IF('Daily PnL Log'!N189&lt;&gt;"",'Daily PnL Log'!N189,"")</f>
        <v>10720.949999999997</v>
      </c>
      <c r="N67" s="11">
        <f t="shared" si="4"/>
        <v>225600.7</v>
      </c>
      <c r="O67" s="11">
        <f t="shared" si="4"/>
        <v>-185971.09999999995</v>
      </c>
      <c r="P67" s="11">
        <f t="shared" si="4"/>
        <v>-6795.400000000006</v>
      </c>
      <c r="Q67" s="11">
        <f t="shared" si="4"/>
        <v>-32261.000000000004</v>
      </c>
      <c r="R67" s="11">
        <f t="shared" si="4"/>
        <v>72392.299999999988</v>
      </c>
      <c r="S67" s="11">
        <f t="shared" si="4"/>
        <v>-303.59999999999377</v>
      </c>
      <c r="T67" s="11">
        <f t="shared" si="4"/>
        <v>72661.89999999998</v>
      </c>
      <c r="U67" s="11">
        <f>IF('Daily PnL Log'!W189&lt;&gt;"",'Daily PnL Log'!W189,"")</f>
        <v>1348158</v>
      </c>
      <c r="V67" s="15">
        <f>IF('Daily PnL Log'!X189&lt;&gt;"",'Daily PnL Log'!X189,"")</f>
        <v>7.9522949090536851E-3</v>
      </c>
      <c r="W67" s="11" t="str">
        <f>IF('Daily PnL Log'!Y189&lt;&gt;"",'Daily PnL Log'!Y189,"")</f>
        <v/>
      </c>
      <c r="X67" s="11" t="str">
        <f>IF('Daily PnL Log'!AA189&lt;&gt;"",'Daily PnL Log'!AA189,"")</f>
        <v/>
      </c>
      <c r="Y67" s="11">
        <f>IF('Daily PnL Log'!AC189&lt;&gt;"",'Daily PnL Log'!AC189,"")</f>
        <v>20142.41</v>
      </c>
    </row>
    <row r="68" spans="1:25" x14ac:dyDescent="0.25">
      <c r="A68" s="47" t="str">
        <f t="shared" si="2"/>
        <v>Aug</v>
      </c>
      <c r="B68" s="14">
        <f>'Daily PnL Log'!B190</f>
        <v>44438</v>
      </c>
      <c r="C68" s="13">
        <f>IF('Daily PnL Log'!C190&lt;&gt;"",'Daily PnL Log'!C190,"")</f>
        <v>3750.1</v>
      </c>
      <c r="D68" s="13">
        <f>IF('Daily PnL Log'!D190&lt;&gt;"",'Daily PnL Log'!D190,"")</f>
        <v>66696.399999999994</v>
      </c>
      <c r="E68" s="13">
        <f>IF('Daily PnL Log'!E190&lt;&gt;"",'Daily PnL Log'!E190,"")</f>
        <v>-4455.5</v>
      </c>
      <c r="F68" s="13">
        <f>IF('Daily PnL Log'!F190&lt;&gt;"",'Daily PnL Log'!F190,"")</f>
        <v>14599.1</v>
      </c>
      <c r="G68" s="13">
        <f>IF('Daily PnL Log'!G190&lt;&gt;"",'Daily PnL Log'!G190,"")</f>
        <v>52817.4</v>
      </c>
      <c r="H68" s="13">
        <f>IF('Daily PnL Log'!H190&lt;&gt;"",'Daily PnL Log'!H190,"")</f>
        <v>5639.9</v>
      </c>
      <c r="I68" s="13">
        <f>IF('Daily PnL Log'!J190&lt;&gt;"",'Daily PnL Log'!J190,"")</f>
        <v>139047.4</v>
      </c>
      <c r="J68" s="13">
        <f>IF('Daily PnL Log'!K190&lt;&gt;"",'Daily PnL Log'!K190,"")</f>
        <v>-104</v>
      </c>
      <c r="K68" s="13">
        <f>IF('Daily PnL Log'!L190&lt;&gt;"",'Daily PnL Log'!L190,"")</f>
        <v>-474.4</v>
      </c>
      <c r="L68" s="13">
        <f>IF('Daily PnL Log'!M190&lt;&gt;"",'Daily PnL Log'!M190,"")</f>
        <v>-578.4</v>
      </c>
      <c r="M68" s="13">
        <f>IF('Daily PnL Log'!N190&lt;&gt;"",'Daily PnL Log'!N190,"")</f>
        <v>138469</v>
      </c>
      <c r="N68" s="13">
        <f t="shared" ref="N68:T69" si="5">IF(C68&lt;&gt;"",N67+C68,"")</f>
        <v>229350.80000000002</v>
      </c>
      <c r="O68" s="13">
        <f t="shared" si="5"/>
        <v>-119274.69999999995</v>
      </c>
      <c r="P68" s="13">
        <f t="shared" si="5"/>
        <v>-11250.900000000005</v>
      </c>
      <c r="Q68" s="13">
        <f t="shared" si="5"/>
        <v>-17661.900000000001</v>
      </c>
      <c r="R68" s="13">
        <f t="shared" si="5"/>
        <v>125209.69999999998</v>
      </c>
      <c r="S68" s="13">
        <f t="shared" si="5"/>
        <v>5336.3000000000056</v>
      </c>
      <c r="T68" s="13">
        <f t="shared" si="5"/>
        <v>211709.3</v>
      </c>
      <c r="U68" s="13">
        <f>IF('Daily PnL Log'!W190&lt;&gt;"",'Daily PnL Log'!W190,"")</f>
        <v>1169975</v>
      </c>
      <c r="V68" s="16">
        <f>IF('Daily PnL Log'!X190&lt;&gt;"",'Daily PnL Log'!X190,"")</f>
        <v>0.11835210154063121</v>
      </c>
      <c r="W68" s="13" t="str">
        <f>IF('Daily PnL Log'!Y190&lt;&gt;"",'Daily PnL Log'!Y190,"")</f>
        <v/>
      </c>
      <c r="X68" s="13" t="str">
        <f>IF('Daily PnL Log'!AA190&lt;&gt;"",'Daily PnL Log'!AA190,"")</f>
        <v/>
      </c>
      <c r="Y68" s="13">
        <f>IF('Daily PnL Log'!AC190&lt;&gt;"",'Daily PnL Log'!AC190,"")</f>
        <v>200186.76</v>
      </c>
    </row>
    <row r="69" spans="1:25" x14ac:dyDescent="0.25">
      <c r="A69" s="48" t="str">
        <f t="shared" si="2"/>
        <v>Aug</v>
      </c>
      <c r="B69" s="2">
        <f>'Daily PnL Log'!B191</f>
        <v>44439</v>
      </c>
      <c r="C69" s="11">
        <f>IF('Daily PnL Log'!C191&lt;&gt;"",'Daily PnL Log'!C191,"")</f>
        <v>-25575.5</v>
      </c>
      <c r="D69" s="11">
        <f>IF('Daily PnL Log'!D191&lt;&gt;"",'Daily PnL Log'!D191,"")</f>
        <v>33067.599999999999</v>
      </c>
      <c r="E69" s="11">
        <f>IF('Daily PnL Log'!E191&lt;&gt;"",'Daily PnL Log'!E191,"")</f>
        <v>1668.4</v>
      </c>
      <c r="F69" s="11">
        <f>IF('Daily PnL Log'!F191&lt;&gt;"",'Daily PnL Log'!F191,"")</f>
        <v>-9936.2999999999993</v>
      </c>
      <c r="G69" s="11">
        <f>IF('Daily PnL Log'!G191&lt;&gt;"",'Daily PnL Log'!G191,"")</f>
        <v>-1374</v>
      </c>
      <c r="H69" s="11">
        <f>IF('Daily PnL Log'!H191&lt;&gt;"",'Daily PnL Log'!H191,"")</f>
        <v>1905.8</v>
      </c>
      <c r="I69" s="11">
        <f>IF('Daily PnL Log'!J191&lt;&gt;"",'Daily PnL Log'!J191,"")</f>
        <v>-244.00000000000114</v>
      </c>
      <c r="J69" s="11">
        <f>IF('Daily PnL Log'!K191&lt;&gt;"",'Daily PnL Log'!K191,"")</f>
        <v>-84.6</v>
      </c>
      <c r="K69" s="11">
        <f>IF('Daily PnL Log'!L191&lt;&gt;"",'Daily PnL Log'!L191,"")</f>
        <v>-389.16</v>
      </c>
      <c r="L69" s="11">
        <f>IF('Daily PnL Log'!M191&lt;&gt;"",'Daily PnL Log'!M191,"")</f>
        <v>-473.76</v>
      </c>
      <c r="M69" s="11">
        <f>IF('Daily PnL Log'!N191&lt;&gt;"",'Daily PnL Log'!N191,"")</f>
        <v>-717.76000000000113</v>
      </c>
      <c r="N69" s="11">
        <f t="shared" si="5"/>
        <v>203775.30000000002</v>
      </c>
      <c r="O69" s="11">
        <f t="shared" si="5"/>
        <v>-86207.099999999948</v>
      </c>
      <c r="P69" s="11">
        <f t="shared" si="5"/>
        <v>-9582.5000000000055</v>
      </c>
      <c r="Q69" s="11">
        <f t="shared" si="5"/>
        <v>-27598.2</v>
      </c>
      <c r="R69" s="11">
        <f t="shared" si="5"/>
        <v>123835.69999999998</v>
      </c>
      <c r="S69" s="11">
        <f t="shared" si="5"/>
        <v>7242.1000000000058</v>
      </c>
      <c r="T69" s="11">
        <f t="shared" si="5"/>
        <v>211465.3</v>
      </c>
      <c r="U69" s="11">
        <f>IF('Daily PnL Log'!W191&lt;&gt;"",'Daily PnL Log'!W191,"")</f>
        <v>1207129</v>
      </c>
      <c r="V69" s="15">
        <f>IF('Daily PnL Log'!X191&lt;&gt;"",'Daily PnL Log'!X191,"")</f>
        <v>-5.9460090843646465E-4</v>
      </c>
      <c r="W69" s="11">
        <f>IF('Daily PnL Log'!Y191&lt;&gt;"",'Daily PnL Log'!Y191,"")</f>
        <v>-9.31</v>
      </c>
      <c r="X69" s="11" t="str">
        <f>IF('Daily PnL Log'!AA191&lt;&gt;"",'Daily PnL Log'!AA191,"")</f>
        <v/>
      </c>
      <c r="Y69" s="11">
        <f>IF('Daily PnL Log'!AC191&lt;&gt;"",'Daily PnL Log'!AC191,"")</f>
        <v>197532.75</v>
      </c>
    </row>
    <row r="76" spans="1:25" x14ac:dyDescent="0.25">
      <c r="B76" s="25"/>
    </row>
    <row r="77" spans="1:25" x14ac:dyDescent="0.25">
      <c r="B77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7"/>
  <dimension ref="A2:Y81"/>
  <sheetViews>
    <sheetView showRowColHeaders="0" zoomScale="85" zoomScaleNormal="85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6" width="10" style="20" bestFit="1" customWidth="1"/>
    <col min="17" max="17" width="10" style="20" customWidth="1"/>
    <col min="18" max="18" width="11.42578125" style="20" bestFit="1" customWidth="1"/>
    <col min="19" max="19" width="9.140625" style="20"/>
    <col min="20" max="20" width="10.42578125" style="20" customWidth="1"/>
    <col min="21" max="21" width="10.85546875" style="20" bestFit="1" customWidth="1"/>
    <col min="22" max="22" width="6.140625" style="20" bestFit="1" customWidth="1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8871.2199999999939</v>
      </c>
    </row>
    <row r="8" spans="1:2" ht="18.75" x14ac:dyDescent="0.3">
      <c r="A8" s="55" t="s">
        <v>6</v>
      </c>
      <c r="B8" s="56">
        <f>J46</f>
        <v>-2798.0499999999997</v>
      </c>
    </row>
    <row r="9" spans="1:2" ht="18.75" x14ac:dyDescent="0.3">
      <c r="A9" s="55" t="s">
        <v>30</v>
      </c>
      <c r="B9" s="56">
        <f>K46</f>
        <v>-11951.890000000001</v>
      </c>
    </row>
    <row r="10" spans="1:2" ht="18.75" x14ac:dyDescent="0.3">
      <c r="A10" s="55" t="s">
        <v>11</v>
      </c>
      <c r="B10" s="56">
        <f>W46</f>
        <v>-19296.279999999995</v>
      </c>
    </row>
    <row r="11" spans="1:2" ht="18.75" x14ac:dyDescent="0.3">
      <c r="A11" s="57" t="s">
        <v>18</v>
      </c>
      <c r="B11" s="54">
        <f>B7+(B8+B9+B10)</f>
        <v>-25175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1151091.1904761905</v>
      </c>
    </row>
    <row r="15" spans="1:2" ht="18.75" x14ac:dyDescent="0.3">
      <c r="A15" s="60" t="s">
        <v>15</v>
      </c>
      <c r="B15" s="63">
        <f>B11/B14</f>
        <v>-2.1870552227565437E-2</v>
      </c>
    </row>
    <row r="16" spans="1:2" ht="18.75" x14ac:dyDescent="0.3">
      <c r="A16" s="60" t="s">
        <v>17</v>
      </c>
      <c r="B16" s="63">
        <f>V46</f>
        <v>3.0505734150458833E-2</v>
      </c>
    </row>
    <row r="17" spans="1:2" ht="18.75" x14ac:dyDescent="0.3">
      <c r="A17" s="60" t="s">
        <v>31</v>
      </c>
      <c r="B17" s="64">
        <f>B15/B16</f>
        <v>-0.71693249930313463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SUM(C48:C68)</f>
        <v>120891.69999999998</v>
      </c>
      <c r="D46" s="41">
        <f t="shared" si="0"/>
        <v>-132793.70000000001</v>
      </c>
      <c r="E46" s="41">
        <f t="shared" si="0"/>
        <v>14330.899999999992</v>
      </c>
      <c r="F46" s="41">
        <f t="shared" si="0"/>
        <v>76280.5</v>
      </c>
      <c r="G46" s="41">
        <f t="shared" si="0"/>
        <v>-133329.98000000001</v>
      </c>
      <c r="H46" s="41">
        <f t="shared" si="0"/>
        <v>63491.799999999996</v>
      </c>
      <c r="I46" s="41">
        <f t="shared" si="0"/>
        <v>8871.2199999999939</v>
      </c>
      <c r="J46" s="41">
        <f t="shared" si="0"/>
        <v>-2798.0499999999997</v>
      </c>
      <c r="K46" s="41">
        <f t="shared" si="0"/>
        <v>-11951.890000000001</v>
      </c>
      <c r="L46" s="41">
        <f t="shared" si="0"/>
        <v>-14749.94</v>
      </c>
      <c r="M46" s="41">
        <f t="shared" si="0"/>
        <v>-5878.7200000000084</v>
      </c>
      <c r="N46" s="42"/>
      <c r="O46" s="42"/>
      <c r="P46" s="42"/>
      <c r="Q46" s="42"/>
      <c r="R46" s="42"/>
      <c r="S46" s="42"/>
      <c r="T46" s="42"/>
      <c r="U46" s="43">
        <f>AVERAGE(U48:U68)</f>
        <v>1151091.1904761905</v>
      </c>
      <c r="V46" s="44">
        <f>_xlfn.STDEV.P(V48:V68)</f>
        <v>3.0505734150458833E-2</v>
      </c>
      <c r="W46" s="41">
        <f>SUM(W48:W68)</f>
        <v>-19296.279999999995</v>
      </c>
      <c r="X46" s="41">
        <f>SUM(X48:X68)</f>
        <v>-550000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Jul</v>
      </c>
      <c r="B48" s="14">
        <f>'Daily PnL Log'!B149</f>
        <v>44378</v>
      </c>
      <c r="C48" s="13">
        <f>IF('Daily PnL Log'!C149&lt;&gt;"",'Daily PnL Log'!C149,"")</f>
        <v>22345.1</v>
      </c>
      <c r="D48" s="13">
        <f>IF('Daily PnL Log'!D149&lt;&gt;"",'Daily PnL Log'!D149,"")</f>
        <v>-17781.7</v>
      </c>
      <c r="E48" s="13">
        <f>IF('Daily PnL Log'!E149&lt;&gt;"",'Daily PnL Log'!E149,"")</f>
        <v>-21857.4</v>
      </c>
      <c r="F48" s="13">
        <f>IF('Daily PnL Log'!F149&lt;&gt;"",'Daily PnL Log'!F149,"")</f>
        <v>8834.9</v>
      </c>
      <c r="G48" s="13">
        <f>IF('Daily PnL Log'!G149&lt;&gt;"",'Daily PnL Log'!G149,"")</f>
        <v>9737.5</v>
      </c>
      <c r="H48" s="13">
        <f>IF('Daily PnL Log'!H149&lt;&gt;"",'Daily PnL Log'!H149,"")</f>
        <v>5467.6</v>
      </c>
      <c r="I48" s="13">
        <f>IF('Daily PnL Log'!J149&lt;&gt;"",'Daily PnL Log'!J149,"")</f>
        <v>6745.9999999999964</v>
      </c>
      <c r="J48" s="13">
        <f>IF('Daily PnL Log'!K149&lt;&gt;"",'Daily PnL Log'!K149,"")</f>
        <v>-172.05</v>
      </c>
      <c r="K48" s="13">
        <f>IF('Daily PnL Log'!L149&lt;&gt;"",'Daily PnL Log'!L149,"")</f>
        <v>-791.43</v>
      </c>
      <c r="L48" s="13">
        <f>IF('Daily PnL Log'!M149&lt;&gt;"",'Daily PnL Log'!M149,"")</f>
        <v>-963.48</v>
      </c>
      <c r="M48" s="13">
        <f>IF('Daily PnL Log'!N149&lt;&gt;"",'Daily PnL Log'!N149,"")</f>
        <v>5782.5199999999968</v>
      </c>
      <c r="N48" s="13">
        <f t="shared" ref="N48:S48" si="1">C48</f>
        <v>22345.1</v>
      </c>
      <c r="O48" s="13">
        <f t="shared" si="1"/>
        <v>-17781.7</v>
      </c>
      <c r="P48" s="13">
        <f t="shared" si="1"/>
        <v>-21857.4</v>
      </c>
      <c r="Q48" s="13">
        <f t="shared" si="1"/>
        <v>8834.9</v>
      </c>
      <c r="R48" s="13">
        <f t="shared" si="1"/>
        <v>9737.5</v>
      </c>
      <c r="S48" s="13">
        <f t="shared" si="1"/>
        <v>5467.6</v>
      </c>
      <c r="T48" s="13">
        <f>SUM(N48:S48)</f>
        <v>6745.9999999999964</v>
      </c>
      <c r="U48" s="13">
        <f>IF('Daily PnL Log'!W149&lt;&gt;"",'Daily PnL Log'!W149,"")</f>
        <v>1148649</v>
      </c>
      <c r="V48" s="15">
        <f>IF('Daily PnL Log'!X149&lt;&gt;"",'Daily PnL Log'!X149,"")</f>
        <v>5.0341923424823392E-3</v>
      </c>
      <c r="W48" s="13">
        <f>IF('Daily PnL Log'!Y149&lt;&gt;"",'Daily PnL Log'!Y149,"")</f>
        <v>-747.97</v>
      </c>
      <c r="X48" s="13" t="str">
        <f>IF('Daily PnL Log'!AA149&lt;&gt;"",'Daily PnL Log'!AA149,"")</f>
        <v/>
      </c>
      <c r="Y48" s="13">
        <f>IF('Daily PnL Log'!AC149&lt;&gt;"",'Daily PnL Log'!AC149,"")</f>
        <v>579620.73</v>
      </c>
    </row>
    <row r="49" spans="1:25" x14ac:dyDescent="0.25">
      <c r="A49" s="48" t="str">
        <f t="shared" ref="A49:A68" si="2">TEXT(B49,"mmm")</f>
        <v>Jul</v>
      </c>
      <c r="B49" s="2">
        <f>'Daily PnL Log'!B150</f>
        <v>44379</v>
      </c>
      <c r="C49" s="11">
        <f>IF('Daily PnL Log'!C150&lt;&gt;"",'Daily PnL Log'!C150,"")</f>
        <v>-7607.3</v>
      </c>
      <c r="D49" s="11">
        <f>IF('Daily PnL Log'!D150&lt;&gt;"",'Daily PnL Log'!D150,"")</f>
        <v>27067.200000000001</v>
      </c>
      <c r="E49" s="11">
        <f>IF('Daily PnL Log'!E150&lt;&gt;"",'Daily PnL Log'!E150,"")</f>
        <v>-2382.6999999999998</v>
      </c>
      <c r="F49" s="11">
        <f>IF('Daily PnL Log'!F150&lt;&gt;"",'Daily PnL Log'!F150,"")</f>
        <v>-2650.1</v>
      </c>
      <c r="G49" s="11">
        <f>IF('Daily PnL Log'!G150&lt;&gt;"",'Daily PnL Log'!G150,"")</f>
        <v>-15216.6</v>
      </c>
      <c r="H49" s="11">
        <f>IF('Daily PnL Log'!H150&lt;&gt;"",'Daily PnL Log'!H150,"")</f>
        <v>3375.8</v>
      </c>
      <c r="I49" s="11">
        <f>IF('Daily PnL Log'!J150&lt;&gt;"",'Daily PnL Log'!J150,"")</f>
        <v>2586.3000000000002</v>
      </c>
      <c r="J49" s="11">
        <f>IF('Daily PnL Log'!K150&lt;&gt;"",'Daily PnL Log'!K150,"")</f>
        <v>-40.549999999999997</v>
      </c>
      <c r="K49" s="11">
        <f>IF('Daily PnL Log'!L150&lt;&gt;"",'Daily PnL Log'!L150,"")</f>
        <v>-186.53</v>
      </c>
      <c r="L49" s="11">
        <f>IF('Daily PnL Log'!M150&lt;&gt;"",'Daily PnL Log'!M150,"")</f>
        <v>-227.07999999999998</v>
      </c>
      <c r="M49" s="11">
        <f>IF('Daily PnL Log'!N150&lt;&gt;"",'Daily PnL Log'!N150,"")</f>
        <v>2359.2200000000003</v>
      </c>
      <c r="N49" s="11">
        <f t="shared" ref="N49:T64" si="3">IF(C49&lt;&gt;"",N48+C49,"")</f>
        <v>14737.8</v>
      </c>
      <c r="O49" s="11">
        <f t="shared" si="3"/>
        <v>9285.5</v>
      </c>
      <c r="P49" s="11">
        <f t="shared" si="3"/>
        <v>-24240.100000000002</v>
      </c>
      <c r="Q49" s="11">
        <f t="shared" si="3"/>
        <v>6184.7999999999993</v>
      </c>
      <c r="R49" s="11">
        <f t="shared" si="3"/>
        <v>-5479.1</v>
      </c>
      <c r="S49" s="11">
        <f t="shared" si="3"/>
        <v>8843.4000000000015</v>
      </c>
      <c r="T49" s="11">
        <f t="shared" si="3"/>
        <v>9332.2999999999956</v>
      </c>
      <c r="U49" s="11">
        <f>IF('Daily PnL Log'!W150&lt;&gt;"",'Daily PnL Log'!W150,"")</f>
        <v>1252369</v>
      </c>
      <c r="V49" s="16">
        <f>IF('Daily PnL Log'!X150&lt;&gt;"",'Daily PnL Log'!X150,"")</f>
        <v>1.8838058112265637E-3</v>
      </c>
      <c r="W49" s="11">
        <f>IF('Daily PnL Log'!Y150&lt;&gt;"",'Daily PnL Log'!Y150,"")</f>
        <v>-1605.55</v>
      </c>
      <c r="X49" s="11" t="str">
        <f>IF('Daily PnL Log'!AA150&lt;&gt;"",'Daily PnL Log'!AA150,"")</f>
        <v/>
      </c>
      <c r="Y49" s="11">
        <f>IF('Daily PnL Log'!AC150&lt;&gt;"",'Daily PnL Log'!AC150,"")</f>
        <v>620322.65</v>
      </c>
    </row>
    <row r="50" spans="1:25" x14ac:dyDescent="0.25">
      <c r="A50" s="47" t="str">
        <f t="shared" si="2"/>
        <v>Jul</v>
      </c>
      <c r="B50" s="14">
        <f>'Daily PnL Log'!B151</f>
        <v>44383</v>
      </c>
      <c r="C50" s="13">
        <f>IF('Daily PnL Log'!C151&lt;&gt;"",'Daily PnL Log'!C151,"")</f>
        <v>18165</v>
      </c>
      <c r="D50" s="13">
        <f>IF('Daily PnL Log'!D151&lt;&gt;"",'Daily PnL Log'!D151,"")</f>
        <v>-70959</v>
      </c>
      <c r="E50" s="13">
        <f>IF('Daily PnL Log'!E151&lt;&gt;"",'Daily PnL Log'!E151,"")</f>
        <v>8188</v>
      </c>
      <c r="F50" s="13">
        <f>IF('Daily PnL Log'!F151&lt;&gt;"",'Daily PnL Log'!F151,"")</f>
        <v>13556.2</v>
      </c>
      <c r="G50" s="13">
        <f>IF('Daily PnL Log'!G151&lt;&gt;"",'Daily PnL Log'!G151,"")</f>
        <v>56196.1</v>
      </c>
      <c r="H50" s="13">
        <f>IF('Daily PnL Log'!H151&lt;&gt;"",'Daily PnL Log'!H151,"")</f>
        <v>2627.4</v>
      </c>
      <c r="I50" s="13">
        <f>IF('Daily PnL Log'!J151&lt;&gt;"",'Daily PnL Log'!J151,"")</f>
        <v>27773.7</v>
      </c>
      <c r="J50" s="13">
        <f>IF('Daily PnL Log'!K151&lt;&gt;"",'Daily PnL Log'!K151,"")</f>
        <v>-102.25</v>
      </c>
      <c r="K50" s="13">
        <f>IF('Daily PnL Log'!L151&lt;&gt;"",'Daily PnL Log'!L151,"")</f>
        <v>-470.35</v>
      </c>
      <c r="L50" s="13">
        <f>IF('Daily PnL Log'!M151&lt;&gt;"",'Daily PnL Log'!M151,"")</f>
        <v>-572.6</v>
      </c>
      <c r="M50" s="13">
        <f>IF('Daily PnL Log'!N151&lt;&gt;"",'Daily PnL Log'!N151,"")</f>
        <v>27201.100000000002</v>
      </c>
      <c r="N50" s="13">
        <f t="shared" si="3"/>
        <v>32902.800000000003</v>
      </c>
      <c r="O50" s="13">
        <f t="shared" si="3"/>
        <v>-61673.5</v>
      </c>
      <c r="P50" s="13">
        <f t="shared" si="3"/>
        <v>-16052.100000000002</v>
      </c>
      <c r="Q50" s="13">
        <f t="shared" si="3"/>
        <v>19741</v>
      </c>
      <c r="R50" s="13">
        <f t="shared" si="3"/>
        <v>50717</v>
      </c>
      <c r="S50" s="13">
        <f t="shared" si="3"/>
        <v>11470.800000000001</v>
      </c>
      <c r="T50" s="13">
        <f t="shared" si="3"/>
        <v>37106</v>
      </c>
      <c r="U50" s="13">
        <f>IF('Daily PnL Log'!W151&lt;&gt;"",'Daily PnL Log'!W151,"")</f>
        <v>923382</v>
      </c>
      <c r="V50" s="15">
        <f>IF('Daily PnL Log'!X151&lt;&gt;"",'Daily PnL Log'!X151,"")</f>
        <v>2.9458122423872246E-2</v>
      </c>
      <c r="W50" s="13" t="str">
        <f>IF('Daily PnL Log'!Y151&lt;&gt;"",'Daily PnL Log'!Y151,"")</f>
        <v/>
      </c>
      <c r="X50" s="13">
        <f>IF('Daily PnL Log'!AA151&lt;&gt;"",'Daily PnL Log'!AA151,"")</f>
        <v>-550000</v>
      </c>
      <c r="Y50" s="13">
        <f>IF('Daily PnL Log'!AC151&lt;&gt;"",'Daily PnL Log'!AC151,"")</f>
        <v>22413.3</v>
      </c>
    </row>
    <row r="51" spans="1:25" x14ac:dyDescent="0.25">
      <c r="A51" s="48" t="str">
        <f t="shared" si="2"/>
        <v>Jul</v>
      </c>
      <c r="B51" s="2">
        <f>'Daily PnL Log'!B152</f>
        <v>44384</v>
      </c>
      <c r="C51" s="11">
        <f>IF('Daily PnL Log'!C152&lt;&gt;"",'Daily PnL Log'!C152,"")</f>
        <v>-38099.800000000003</v>
      </c>
      <c r="D51" s="11">
        <f>IF('Daily PnL Log'!D152&lt;&gt;"",'Daily PnL Log'!D152,"")</f>
        <v>31491.4</v>
      </c>
      <c r="E51" s="11">
        <f>IF('Daily PnL Log'!E152&lt;&gt;"",'Daily PnL Log'!E152,"")</f>
        <v>-3603.6</v>
      </c>
      <c r="F51" s="11">
        <f>IF('Daily PnL Log'!F152&lt;&gt;"",'Daily PnL Log'!F152,"")</f>
        <v>-8147.9</v>
      </c>
      <c r="G51" s="11">
        <f>IF('Daily PnL Log'!G152&lt;&gt;"",'Daily PnL Log'!G152,"")</f>
        <v>-3391.78</v>
      </c>
      <c r="H51" s="11">
        <f>IF('Daily PnL Log'!H152&lt;&gt;"",'Daily PnL Log'!H152,"")</f>
        <v>1047.3</v>
      </c>
      <c r="I51" s="11">
        <f>IF('Daily PnL Log'!J152&lt;&gt;"",'Daily PnL Log'!J152,"")</f>
        <v>-20704.38</v>
      </c>
      <c r="J51" s="11">
        <f>IF('Daily PnL Log'!K152&lt;&gt;"",'Daily PnL Log'!K152,"")</f>
        <v>-146.30000000000001</v>
      </c>
      <c r="K51" s="11">
        <f>IF('Daily PnL Log'!L152&lt;&gt;"",'Daily PnL Log'!L152,"")</f>
        <v>-672.98</v>
      </c>
      <c r="L51" s="11">
        <f>IF('Daily PnL Log'!M152&lt;&gt;"",'Daily PnL Log'!M152,"")</f>
        <v>-819.28</v>
      </c>
      <c r="M51" s="11">
        <f>IF('Daily PnL Log'!N152&lt;&gt;"",'Daily PnL Log'!N152,"")</f>
        <v>-21523.66</v>
      </c>
      <c r="N51" s="11">
        <f t="shared" si="3"/>
        <v>-5197</v>
      </c>
      <c r="O51" s="11">
        <f t="shared" si="3"/>
        <v>-30182.1</v>
      </c>
      <c r="P51" s="11">
        <f t="shared" si="3"/>
        <v>-19655.7</v>
      </c>
      <c r="Q51" s="11">
        <f t="shared" si="3"/>
        <v>11593.1</v>
      </c>
      <c r="R51" s="11">
        <f t="shared" si="3"/>
        <v>47325.22</v>
      </c>
      <c r="S51" s="11">
        <f t="shared" si="3"/>
        <v>12518.1</v>
      </c>
      <c r="T51" s="11">
        <f t="shared" si="3"/>
        <v>16401.62</v>
      </c>
      <c r="U51" s="11">
        <f>IF('Daily PnL Log'!W152&lt;&gt;"",'Daily PnL Log'!W152,"")</f>
        <v>1038216</v>
      </c>
      <c r="V51" s="16">
        <f>IF('Daily PnL Log'!X152&lt;&gt;"",'Daily PnL Log'!X152,"")</f>
        <v>-2.073138922921627E-2</v>
      </c>
      <c r="W51" s="11">
        <f>IF('Daily PnL Log'!Y152&lt;&gt;"",'Daily PnL Log'!Y152,"")</f>
        <v>-125</v>
      </c>
      <c r="X51" s="11" t="str">
        <f>IF('Daily PnL Log'!AA152&lt;&gt;"",'Daily PnL Log'!AA152,"")</f>
        <v/>
      </c>
      <c r="Y51" s="11">
        <f>IF('Daily PnL Log'!AC152&lt;&gt;"",'Daily PnL Log'!AC152,"")</f>
        <v>69267.27</v>
      </c>
    </row>
    <row r="52" spans="1:25" x14ac:dyDescent="0.25">
      <c r="A52" s="47" t="str">
        <f t="shared" si="2"/>
        <v>Jul</v>
      </c>
      <c r="B52" s="14">
        <f>'Daily PnL Log'!B153</f>
        <v>44385</v>
      </c>
      <c r="C52" s="13">
        <f>IF('Daily PnL Log'!C153&lt;&gt;"",'Daily PnL Log'!C153,"")</f>
        <v>-7150.5</v>
      </c>
      <c r="D52" s="13">
        <f>IF('Daily PnL Log'!D153&lt;&gt;"",'Daily PnL Log'!D153,"")</f>
        <v>3868.7</v>
      </c>
      <c r="E52" s="13">
        <f>IF('Daily PnL Log'!E153&lt;&gt;"",'Daily PnL Log'!E153,"")</f>
        <v>-405.4</v>
      </c>
      <c r="F52" s="13">
        <f>IF('Daily PnL Log'!F153&lt;&gt;"",'Daily PnL Log'!F153,"")</f>
        <v>292.2</v>
      </c>
      <c r="G52" s="13">
        <f>IF('Daily PnL Log'!G153&lt;&gt;"",'Daily PnL Log'!G153,"")</f>
        <v>-11766.1</v>
      </c>
      <c r="H52" s="13">
        <f>IF('Daily PnL Log'!H153&lt;&gt;"",'Daily PnL Log'!H153,"")</f>
        <v>-4405.5</v>
      </c>
      <c r="I52" s="13">
        <f>IF('Daily PnL Log'!J153&lt;&gt;"",'Daily PnL Log'!J153,"")</f>
        <v>-19566.599999999999</v>
      </c>
      <c r="J52" s="13">
        <f>IF('Daily PnL Log'!K153&lt;&gt;"",'Daily PnL Log'!K153,"")</f>
        <v>-63.7</v>
      </c>
      <c r="K52" s="13">
        <f>IF('Daily PnL Log'!L153&lt;&gt;"",'Daily PnL Log'!L153,"")</f>
        <v>-293.02</v>
      </c>
      <c r="L52" s="13">
        <f>IF('Daily PnL Log'!M153&lt;&gt;"",'Daily PnL Log'!M153,"")</f>
        <v>-356.71999999999997</v>
      </c>
      <c r="M52" s="13">
        <f>IF('Daily PnL Log'!N153&lt;&gt;"",'Daily PnL Log'!N153,"")</f>
        <v>-19923.32</v>
      </c>
      <c r="N52" s="13">
        <f t="shared" si="3"/>
        <v>-12347.5</v>
      </c>
      <c r="O52" s="13">
        <f t="shared" si="3"/>
        <v>-26313.399999999998</v>
      </c>
      <c r="P52" s="13">
        <f t="shared" si="3"/>
        <v>-20061.100000000002</v>
      </c>
      <c r="Q52" s="13">
        <f t="shared" si="3"/>
        <v>11885.300000000001</v>
      </c>
      <c r="R52" s="13">
        <f t="shared" si="3"/>
        <v>35559.120000000003</v>
      </c>
      <c r="S52" s="13">
        <f t="shared" si="3"/>
        <v>8112.6</v>
      </c>
      <c r="T52" s="13">
        <f t="shared" si="3"/>
        <v>-3164.9799999999996</v>
      </c>
      <c r="U52" s="13">
        <f>IF('Daily PnL Log'!W153&lt;&gt;"",'Daily PnL Log'!W153,"")</f>
        <v>1052973</v>
      </c>
      <c r="V52" s="15">
        <f>IF('Daily PnL Log'!X153&lt;&gt;"",'Daily PnL Log'!X153,"")</f>
        <v>-1.8921016968146381E-2</v>
      </c>
      <c r="W52" s="13" t="str">
        <f>IF('Daily PnL Log'!Y153&lt;&gt;"",'Daily PnL Log'!Y153,"")</f>
        <v/>
      </c>
      <c r="X52" s="13" t="str">
        <f>IF('Daily PnL Log'!AA153&lt;&gt;"",'Daily PnL Log'!AA153,"")</f>
        <v/>
      </c>
      <c r="Y52" s="13">
        <f>IF('Daily PnL Log'!AC153&lt;&gt;"",'Daily PnL Log'!AC153,"")</f>
        <v>5005.05</v>
      </c>
    </row>
    <row r="53" spans="1:25" x14ac:dyDescent="0.25">
      <c r="A53" s="48" t="str">
        <f t="shared" si="2"/>
        <v>Jul</v>
      </c>
      <c r="B53" s="2">
        <f>'Daily PnL Log'!B154</f>
        <v>44386</v>
      </c>
      <c r="C53" s="11">
        <f>IF('Daily PnL Log'!C154&lt;&gt;"",'Daily PnL Log'!C154,"")</f>
        <v>-2412.6</v>
      </c>
      <c r="D53" s="11">
        <f>IF('Daily PnL Log'!D154&lt;&gt;"",'Daily PnL Log'!D154,"")</f>
        <v>14097.5</v>
      </c>
      <c r="E53" s="11">
        <f>IF('Daily PnL Log'!E154&lt;&gt;"",'Daily PnL Log'!E154,"")</f>
        <v>-4856.5</v>
      </c>
      <c r="F53" s="11">
        <f>IF('Daily PnL Log'!F154&lt;&gt;"",'Daily PnL Log'!F154,"")</f>
        <v>-6840.7</v>
      </c>
      <c r="G53" s="11">
        <f>IF('Daily PnL Log'!G154&lt;&gt;"",'Daily PnL Log'!G154,"")</f>
        <v>-6037.2</v>
      </c>
      <c r="H53" s="11">
        <f>IF('Daily PnL Log'!H154&lt;&gt;"",'Daily PnL Log'!H154,"")</f>
        <v>333.2</v>
      </c>
      <c r="I53" s="11">
        <f>IF('Daily PnL Log'!J154&lt;&gt;"",'Daily PnL Log'!J154,"")</f>
        <v>-5716.3</v>
      </c>
      <c r="J53" s="11">
        <f>IF('Daily PnL Log'!K154&lt;&gt;"",'Daily PnL Log'!K154,"")</f>
        <v>-111.65</v>
      </c>
      <c r="K53" s="11">
        <f>IF('Daily PnL Log'!L154&lt;&gt;"",'Daily PnL Log'!L154,"")</f>
        <v>-513.59</v>
      </c>
      <c r="L53" s="11">
        <f>IF('Daily PnL Log'!M154&lt;&gt;"",'Daily PnL Log'!M154,"")</f>
        <v>-625.24</v>
      </c>
      <c r="M53" s="11">
        <f>IF('Daily PnL Log'!N154&lt;&gt;"",'Daily PnL Log'!N154,"")</f>
        <v>-6341.54</v>
      </c>
      <c r="N53" s="11">
        <f t="shared" si="3"/>
        <v>-14760.1</v>
      </c>
      <c r="O53" s="11">
        <f t="shared" si="3"/>
        <v>-12215.899999999998</v>
      </c>
      <c r="P53" s="11">
        <f t="shared" si="3"/>
        <v>-24917.600000000002</v>
      </c>
      <c r="Q53" s="11">
        <f t="shared" si="3"/>
        <v>5044.6000000000013</v>
      </c>
      <c r="R53" s="11">
        <f t="shared" si="3"/>
        <v>29521.920000000002</v>
      </c>
      <c r="S53" s="11">
        <f t="shared" si="3"/>
        <v>8445.8000000000011</v>
      </c>
      <c r="T53" s="11">
        <f t="shared" si="3"/>
        <v>-8881.2799999999988</v>
      </c>
      <c r="U53" s="11">
        <f>IF('Daily PnL Log'!W154&lt;&gt;"",'Daily PnL Log'!W154,"")</f>
        <v>955730</v>
      </c>
      <c r="V53" s="16">
        <f>IF('Daily PnL Log'!X154&lt;&gt;"",'Daily PnL Log'!X154,"")</f>
        <v>-6.6352840237305514E-3</v>
      </c>
      <c r="W53" s="11" t="str">
        <f>IF('Daily PnL Log'!Y154&lt;&gt;"",'Daily PnL Log'!Y154,"")</f>
        <v/>
      </c>
      <c r="X53" s="11" t="str">
        <f>IF('Daily PnL Log'!AA154&lt;&gt;"",'Daily PnL Log'!AA154,"")</f>
        <v/>
      </c>
      <c r="Y53" s="11">
        <f>IF('Daily PnL Log'!AC154&lt;&gt;"",'Daily PnL Log'!AC154,"")</f>
        <v>24319.06</v>
      </c>
    </row>
    <row r="54" spans="1:25" x14ac:dyDescent="0.25">
      <c r="A54" s="47" t="str">
        <f t="shared" si="2"/>
        <v>Jul</v>
      </c>
      <c r="B54" s="14">
        <f>'Daily PnL Log'!B155</f>
        <v>44389</v>
      </c>
      <c r="C54" s="13">
        <f>IF('Daily PnL Log'!C155&lt;&gt;"",'Daily PnL Log'!C155,"")</f>
        <v>11277</v>
      </c>
      <c r="D54" s="13">
        <f>IF('Daily PnL Log'!D155&lt;&gt;"",'Daily PnL Log'!D155,"")</f>
        <v>-17040.7</v>
      </c>
      <c r="E54" s="13">
        <f>IF('Daily PnL Log'!E155&lt;&gt;"",'Daily PnL Log'!E155,"")</f>
        <v>-11805.6</v>
      </c>
      <c r="F54" s="13">
        <f>IF('Daily PnL Log'!F155&lt;&gt;"",'Daily PnL Log'!F155,"")</f>
        <v>-11166.6</v>
      </c>
      <c r="G54" s="13">
        <f>IF('Daily PnL Log'!G155&lt;&gt;"",'Daily PnL Log'!G155,"")</f>
        <v>26892.1</v>
      </c>
      <c r="H54" s="13">
        <f>IF('Daily PnL Log'!H155&lt;&gt;"",'Daily PnL Log'!H155,"")</f>
        <v>-5789.1</v>
      </c>
      <c r="I54" s="13">
        <f>IF('Daily PnL Log'!J155&lt;&gt;"",'Daily PnL Log'!J155,"")</f>
        <v>-7632.9000000000033</v>
      </c>
      <c r="J54" s="13">
        <f>IF('Daily PnL Log'!K155&lt;&gt;"",'Daily PnL Log'!K155,"")</f>
        <v>-71</v>
      </c>
      <c r="K54" s="13">
        <f>IF('Daily PnL Log'!L155&lt;&gt;"",'Daily PnL Log'!L155,"")</f>
        <v>-326.60000000000002</v>
      </c>
      <c r="L54" s="13">
        <f>IF('Daily PnL Log'!M155&lt;&gt;"",'Daily PnL Log'!M155,"")</f>
        <v>-397.6</v>
      </c>
      <c r="M54" s="13">
        <f>IF('Daily PnL Log'!N155&lt;&gt;"",'Daily PnL Log'!N155,"")</f>
        <v>-8030.5000000000036</v>
      </c>
      <c r="N54" s="13">
        <f t="shared" si="3"/>
        <v>-3483.1000000000004</v>
      </c>
      <c r="O54" s="13">
        <f t="shared" si="3"/>
        <v>-29256.6</v>
      </c>
      <c r="P54" s="13">
        <f t="shared" si="3"/>
        <v>-36723.200000000004</v>
      </c>
      <c r="Q54" s="13">
        <f t="shared" si="3"/>
        <v>-6121.9999999999991</v>
      </c>
      <c r="R54" s="13">
        <f t="shared" si="3"/>
        <v>56414.020000000004</v>
      </c>
      <c r="S54" s="13">
        <f t="shared" si="3"/>
        <v>2656.7000000000007</v>
      </c>
      <c r="T54" s="13">
        <f t="shared" si="3"/>
        <v>-16514.18</v>
      </c>
      <c r="U54" s="13">
        <f>IF('Daily PnL Log'!W155&lt;&gt;"",'Daily PnL Log'!W155,"")</f>
        <v>980879</v>
      </c>
      <c r="V54" s="15">
        <f>IF('Daily PnL Log'!X155&lt;&gt;"",'Daily PnL Log'!X155,"")</f>
        <v>-8.1870444774533903E-3</v>
      </c>
      <c r="W54" s="13">
        <f>IF('Daily PnL Log'!Y155&lt;&gt;"",'Daily PnL Log'!Y155,"")</f>
        <v>-137.5</v>
      </c>
      <c r="X54" s="13" t="str">
        <f>IF('Daily PnL Log'!AA155&lt;&gt;"",'Daily PnL Log'!AA155,"")</f>
        <v/>
      </c>
      <c r="Y54" s="13">
        <f>IF('Daily PnL Log'!AC155&lt;&gt;"",'Daily PnL Log'!AC155,"")</f>
        <v>1765.21</v>
      </c>
    </row>
    <row r="55" spans="1:25" x14ac:dyDescent="0.25">
      <c r="A55" s="48" t="str">
        <f t="shared" si="2"/>
        <v>Jul</v>
      </c>
      <c r="B55" s="2">
        <f>'Daily PnL Log'!B156</f>
        <v>44390</v>
      </c>
      <c r="C55" s="11">
        <f>IF('Daily PnL Log'!C156&lt;&gt;"",'Daily PnL Log'!C156,"")</f>
        <v>13680.5</v>
      </c>
      <c r="D55" s="11">
        <f>IF('Daily PnL Log'!D156&lt;&gt;"",'Daily PnL Log'!D156,"")</f>
        <v>-25072.9</v>
      </c>
      <c r="E55" s="11">
        <f>IF('Daily PnL Log'!E156&lt;&gt;"",'Daily PnL Log'!E156,"")</f>
        <v>1713.9</v>
      </c>
      <c r="F55" s="11">
        <f>IF('Daily PnL Log'!F156&lt;&gt;"",'Daily PnL Log'!F156,"")</f>
        <v>-2890.2</v>
      </c>
      <c r="G55" s="11">
        <f>IF('Daily PnL Log'!G156&lt;&gt;"",'Daily PnL Log'!G156,"")</f>
        <v>1845.7</v>
      </c>
      <c r="H55" s="11">
        <f>IF('Daily PnL Log'!H156&lt;&gt;"",'Daily PnL Log'!H156,"")</f>
        <v>-1315</v>
      </c>
      <c r="I55" s="11">
        <f>IF('Daily PnL Log'!J156&lt;&gt;"",'Daily PnL Log'!J156,"")</f>
        <v>-12038</v>
      </c>
      <c r="J55" s="11">
        <f>IF('Daily PnL Log'!K156&lt;&gt;"",'Daily PnL Log'!K156,"")</f>
        <v>-58.55</v>
      </c>
      <c r="K55" s="11">
        <f>IF('Daily PnL Log'!L156&lt;&gt;"",'Daily PnL Log'!L156,"")</f>
        <v>-269.33</v>
      </c>
      <c r="L55" s="11">
        <f>IF('Daily PnL Log'!M156&lt;&gt;"",'Daily PnL Log'!M156,"")</f>
        <v>-327.88</v>
      </c>
      <c r="M55" s="11">
        <f>IF('Daily PnL Log'!N156&lt;&gt;"",'Daily PnL Log'!N156,"")</f>
        <v>-12365.88</v>
      </c>
      <c r="N55" s="11">
        <f t="shared" si="3"/>
        <v>10197.4</v>
      </c>
      <c r="O55" s="11">
        <f t="shared" si="3"/>
        <v>-54329.5</v>
      </c>
      <c r="P55" s="11">
        <f t="shared" si="3"/>
        <v>-35009.300000000003</v>
      </c>
      <c r="Q55" s="11">
        <f t="shared" si="3"/>
        <v>-9012.1999999999989</v>
      </c>
      <c r="R55" s="11">
        <f t="shared" si="3"/>
        <v>58259.72</v>
      </c>
      <c r="S55" s="11">
        <f t="shared" si="3"/>
        <v>1341.7000000000007</v>
      </c>
      <c r="T55" s="11">
        <f t="shared" si="3"/>
        <v>-28552.18</v>
      </c>
      <c r="U55" s="11">
        <f>IF('Daily PnL Log'!W156&lt;&gt;"",'Daily PnL Log'!W156,"")</f>
        <v>1114869</v>
      </c>
      <c r="V55" s="16">
        <f>IF('Daily PnL Log'!X156&lt;&gt;"",'Daily PnL Log'!X156,"")</f>
        <v>-1.1091778495948851E-2</v>
      </c>
      <c r="W55" s="11" t="str">
        <f>IF('Daily PnL Log'!Y156&lt;&gt;"",'Daily PnL Log'!Y156,"")</f>
        <v/>
      </c>
      <c r="X55" s="11" t="str">
        <f>IF('Daily PnL Log'!AA156&lt;&gt;"",'Daily PnL Log'!AA156,"")</f>
        <v/>
      </c>
      <c r="Y55" s="11">
        <f>IF('Daily PnL Log'!AC156&lt;&gt;"",'Daily PnL Log'!AC156,"")</f>
        <v>4654.83</v>
      </c>
    </row>
    <row r="56" spans="1:25" x14ac:dyDescent="0.25">
      <c r="A56" s="47" t="str">
        <f t="shared" si="2"/>
        <v>Jul</v>
      </c>
      <c r="B56" s="14">
        <f>'Daily PnL Log'!B157</f>
        <v>44391</v>
      </c>
      <c r="C56" s="13">
        <f>IF('Daily PnL Log'!C157&lt;&gt;"",'Daily PnL Log'!C157,"")</f>
        <v>-11050.2</v>
      </c>
      <c r="D56" s="13">
        <f>IF('Daily PnL Log'!D157&lt;&gt;"",'Daily PnL Log'!D157,"")</f>
        <v>25494.6</v>
      </c>
      <c r="E56" s="13">
        <f>IF('Daily PnL Log'!E157&lt;&gt;"",'Daily PnL Log'!E157,"")</f>
        <v>-6449.3</v>
      </c>
      <c r="F56" s="13">
        <f>IF('Daily PnL Log'!F157&lt;&gt;"",'Daily PnL Log'!F157,"")</f>
        <v>4322</v>
      </c>
      <c r="G56" s="13">
        <f>IF('Daily PnL Log'!G157&lt;&gt;"",'Daily PnL Log'!G157,"")</f>
        <v>-21631.200000000001</v>
      </c>
      <c r="H56" s="13">
        <f>IF('Daily PnL Log'!H157&lt;&gt;"",'Daily PnL Log'!H157,"")</f>
        <v>4662.8999999999996</v>
      </c>
      <c r="I56" s="13">
        <f>IF('Daily PnL Log'!J157&lt;&gt;"",'Daily PnL Log'!J157,"")</f>
        <v>-4651.2000000000025</v>
      </c>
      <c r="J56" s="13">
        <f>IF('Daily PnL Log'!K157&lt;&gt;"",'Daily PnL Log'!K157,"")</f>
        <v>-204.75</v>
      </c>
      <c r="K56" s="13">
        <f>IF('Daily PnL Log'!L157&lt;&gt;"",'Daily PnL Log'!L157,"")</f>
        <v>-941.85</v>
      </c>
      <c r="L56" s="13">
        <f>IF('Daily PnL Log'!M157&lt;&gt;"",'Daily PnL Log'!M157,"")</f>
        <v>-1146.5999999999999</v>
      </c>
      <c r="M56" s="13">
        <f>IF('Daily PnL Log'!N157&lt;&gt;"",'Daily PnL Log'!N157,"")</f>
        <v>-5797.8000000000029</v>
      </c>
      <c r="N56" s="13">
        <f t="shared" si="3"/>
        <v>-852.80000000000109</v>
      </c>
      <c r="O56" s="13">
        <f t="shared" si="3"/>
        <v>-28834.9</v>
      </c>
      <c r="P56" s="13">
        <f t="shared" si="3"/>
        <v>-41458.600000000006</v>
      </c>
      <c r="Q56" s="13">
        <f t="shared" si="3"/>
        <v>-4690.1999999999989</v>
      </c>
      <c r="R56" s="13">
        <f t="shared" si="3"/>
        <v>36628.520000000004</v>
      </c>
      <c r="S56" s="13">
        <f t="shared" si="3"/>
        <v>6004.6</v>
      </c>
      <c r="T56" s="13">
        <f t="shared" si="3"/>
        <v>-33203.380000000005</v>
      </c>
      <c r="U56" s="13">
        <f>IF('Daily PnL Log'!W157&lt;&gt;"",'Daily PnL Log'!W157,"")</f>
        <v>1064951</v>
      </c>
      <c r="V56" s="15">
        <f>IF('Daily PnL Log'!X157&lt;&gt;"",'Daily PnL Log'!X157,"")</f>
        <v>-5.4441941460217445E-3</v>
      </c>
      <c r="W56" s="13">
        <f>IF('Daily PnL Log'!Y157&lt;&gt;"",'Daily PnL Log'!Y157,"")</f>
        <v>-36780.42</v>
      </c>
      <c r="X56" s="13" t="str">
        <f>IF('Daily PnL Log'!AA157&lt;&gt;"",'Daily PnL Log'!AA157,"")</f>
        <v/>
      </c>
      <c r="Y56" s="13">
        <f>IF('Daily PnL Log'!AC157&lt;&gt;"",'Daily PnL Log'!AC157,"")</f>
        <v>3297.48</v>
      </c>
    </row>
    <row r="57" spans="1:25" x14ac:dyDescent="0.25">
      <c r="A57" s="48" t="str">
        <f t="shared" si="2"/>
        <v>Jul</v>
      </c>
      <c r="B57" s="2">
        <f>'Daily PnL Log'!B158</f>
        <v>44392</v>
      </c>
      <c r="C57" s="11">
        <f>IF('Daily PnL Log'!C158&lt;&gt;"",'Daily PnL Log'!C158,"")</f>
        <v>2853.5</v>
      </c>
      <c r="D57" s="11">
        <f>IF('Daily PnL Log'!D158&lt;&gt;"",'Daily PnL Log'!D158,"")</f>
        <v>14834.4</v>
      </c>
      <c r="E57" s="11">
        <f>IF('Daily PnL Log'!E158&lt;&gt;"",'Daily PnL Log'!E158,"")</f>
        <v>3163.2</v>
      </c>
      <c r="F57" s="11">
        <f>IF('Daily PnL Log'!F158&lt;&gt;"",'Daily PnL Log'!F158,"")</f>
        <v>-6806</v>
      </c>
      <c r="G57" s="11">
        <f>IF('Daily PnL Log'!G158&lt;&gt;"",'Daily PnL Log'!G158,"")</f>
        <v>9007</v>
      </c>
      <c r="H57" s="11">
        <f>IF('Daily PnL Log'!H158&lt;&gt;"",'Daily PnL Log'!H158,"")</f>
        <v>-6219.5</v>
      </c>
      <c r="I57" s="11">
        <f>IF('Daily PnL Log'!J158&lt;&gt;"",'Daily PnL Log'!J158,"")</f>
        <v>16832.600000000002</v>
      </c>
      <c r="J57" s="11">
        <f>IF('Daily PnL Log'!K158&lt;&gt;"",'Daily PnL Log'!K158,"")</f>
        <v>-99.6</v>
      </c>
      <c r="K57" s="11">
        <f>IF('Daily PnL Log'!L158&lt;&gt;"",'Daily PnL Log'!L158,"")</f>
        <v>-457.89</v>
      </c>
      <c r="L57" s="11">
        <f>IF('Daily PnL Log'!M158&lt;&gt;"",'Daily PnL Log'!M158,"")</f>
        <v>-557.49</v>
      </c>
      <c r="M57" s="11">
        <f>IF('Daily PnL Log'!N158&lt;&gt;"",'Daily PnL Log'!N158,"")</f>
        <v>16275.110000000002</v>
      </c>
      <c r="N57" s="11">
        <f t="shared" si="3"/>
        <v>2000.6999999999989</v>
      </c>
      <c r="O57" s="11">
        <f t="shared" si="3"/>
        <v>-14000.500000000002</v>
      </c>
      <c r="P57" s="11">
        <f t="shared" si="3"/>
        <v>-38295.400000000009</v>
      </c>
      <c r="Q57" s="11">
        <f t="shared" si="3"/>
        <v>-11496.199999999999</v>
      </c>
      <c r="R57" s="11">
        <f t="shared" si="3"/>
        <v>45635.520000000004</v>
      </c>
      <c r="S57" s="11">
        <f t="shared" si="3"/>
        <v>-214.89999999999964</v>
      </c>
      <c r="T57" s="11">
        <f t="shared" si="3"/>
        <v>-16370.780000000002</v>
      </c>
      <c r="U57" s="11">
        <f>IF('Daily PnL Log'!W158&lt;&gt;"",'Daily PnL Log'!W158,"")</f>
        <v>1034221</v>
      </c>
      <c r="V57" s="16">
        <f>IF('Daily PnL Log'!X158&lt;&gt;"",'Daily PnL Log'!X158,"")</f>
        <v>1.5736588214704597E-2</v>
      </c>
      <c r="W57" s="11">
        <f>IF('Daily PnL Log'!Y158&lt;&gt;"",'Daily PnL Log'!Y158,"")</f>
        <v>-9280</v>
      </c>
      <c r="X57" s="11" t="str">
        <f>IF('Daily PnL Log'!AA158&lt;&gt;"",'Daily PnL Log'!AA158,"")</f>
        <v/>
      </c>
      <c r="Y57" s="11">
        <f>IF('Daily PnL Log'!AC158&lt;&gt;"",'Daily PnL Log'!AC158,"")</f>
        <v>-4208.26</v>
      </c>
    </row>
    <row r="58" spans="1:25" x14ac:dyDescent="0.25">
      <c r="A58" s="47" t="str">
        <f t="shared" si="2"/>
        <v>Jul</v>
      </c>
      <c r="B58" s="14">
        <f>'Daily PnL Log'!B159</f>
        <v>44393</v>
      </c>
      <c r="C58" s="13">
        <f>IF('Daily PnL Log'!C159&lt;&gt;"",'Daily PnL Log'!C159,"")</f>
        <v>-35858.699999999997</v>
      </c>
      <c r="D58" s="13">
        <f>IF('Daily PnL Log'!D159&lt;&gt;"",'Daily PnL Log'!D159,"")</f>
        <v>8964.4</v>
      </c>
      <c r="E58" s="13">
        <f>IF('Daily PnL Log'!E159&lt;&gt;"",'Daily PnL Log'!E159,"")</f>
        <v>-230.5</v>
      </c>
      <c r="F58" s="13">
        <f>IF('Daily PnL Log'!F159&lt;&gt;"",'Daily PnL Log'!F159,"")</f>
        <v>-13063.7</v>
      </c>
      <c r="G58" s="13">
        <f>IF('Daily PnL Log'!G159&lt;&gt;"",'Daily PnL Log'!G159,"")</f>
        <v>-11338.9</v>
      </c>
      <c r="H58" s="13">
        <f>IF('Daily PnL Log'!H159&lt;&gt;"",'Daily PnL Log'!H159,"")</f>
        <v>-12623.1</v>
      </c>
      <c r="I58" s="13">
        <f>IF('Daily PnL Log'!J159&lt;&gt;"",'Daily PnL Log'!J159,"")</f>
        <v>-64150.5</v>
      </c>
      <c r="J58" s="13">
        <f>IF('Daily PnL Log'!K159&lt;&gt;"",'Daily PnL Log'!K159,"")</f>
        <v>-176.55</v>
      </c>
      <c r="K58" s="13">
        <f>IF('Daily PnL Log'!L159&lt;&gt;"",'Daily PnL Log'!L159,"")</f>
        <v>-812.13</v>
      </c>
      <c r="L58" s="13">
        <f>IF('Daily PnL Log'!M159&lt;&gt;"",'Daily PnL Log'!M159,"")</f>
        <v>-988.68000000000006</v>
      </c>
      <c r="M58" s="13">
        <f>IF('Daily PnL Log'!N159&lt;&gt;"",'Daily PnL Log'!N159,"")</f>
        <v>-65139.18</v>
      </c>
      <c r="N58" s="13">
        <f t="shared" si="3"/>
        <v>-33858</v>
      </c>
      <c r="O58" s="13">
        <f t="shared" si="3"/>
        <v>-5036.1000000000022</v>
      </c>
      <c r="P58" s="13">
        <f t="shared" si="3"/>
        <v>-38525.900000000009</v>
      </c>
      <c r="Q58" s="13">
        <f t="shared" si="3"/>
        <v>-24559.9</v>
      </c>
      <c r="R58" s="13">
        <f t="shared" si="3"/>
        <v>34296.620000000003</v>
      </c>
      <c r="S58" s="13">
        <f t="shared" si="3"/>
        <v>-12838</v>
      </c>
      <c r="T58" s="13">
        <f t="shared" si="3"/>
        <v>-80521.279999999999</v>
      </c>
      <c r="U58" s="13">
        <f>IF('Daily PnL Log'!W159&lt;&gt;"",'Daily PnL Log'!W159,"")</f>
        <v>1084596</v>
      </c>
      <c r="V58" s="15">
        <f>IF('Daily PnL Log'!X159&lt;&gt;"",'Daily PnL Log'!X159,"")</f>
        <v>-6.0058473385481786E-2</v>
      </c>
      <c r="W58" s="13">
        <f>IF('Daily PnL Log'!Y159&lt;&gt;"",'Daily PnL Log'!Y159,"")</f>
        <v>36780.42</v>
      </c>
      <c r="X58" s="13" t="str">
        <f>IF('Daily PnL Log'!AA159&lt;&gt;"",'Daily PnL Log'!AA159,"")</f>
        <v/>
      </c>
      <c r="Y58" s="13">
        <f>IF('Daily PnL Log'!AC159&lt;&gt;"",'Daily PnL Log'!AC159,"")</f>
        <v>-43151.19</v>
      </c>
    </row>
    <row r="59" spans="1:25" x14ac:dyDescent="0.25">
      <c r="A59" s="48" t="str">
        <f t="shared" si="2"/>
        <v>Jul</v>
      </c>
      <c r="B59" s="2">
        <f>'Daily PnL Log'!B160</f>
        <v>44396</v>
      </c>
      <c r="C59" s="11">
        <f>IF('Daily PnL Log'!C160&lt;&gt;"",'Daily PnL Log'!C160,"")</f>
        <v>-18660</v>
      </c>
      <c r="D59" s="11">
        <f>IF('Daily PnL Log'!D160&lt;&gt;"",'Daily PnL Log'!D160,"")</f>
        <v>47173.5</v>
      </c>
      <c r="E59" s="11">
        <f>IF('Daily PnL Log'!E160&lt;&gt;"",'Daily PnL Log'!E160,"")</f>
        <v>10790.8</v>
      </c>
      <c r="F59" s="11">
        <f>IF('Daily PnL Log'!F160&lt;&gt;"",'Daily PnL Log'!F160,"")</f>
        <v>24006.400000000001</v>
      </c>
      <c r="G59" s="11">
        <f>IF('Daily PnL Log'!G160&lt;&gt;"",'Daily PnL Log'!G160,"")</f>
        <v>-23298.6</v>
      </c>
      <c r="H59" s="11">
        <f>IF('Daily PnL Log'!H160&lt;&gt;"",'Daily PnL Log'!H160,"")</f>
        <v>1035.5</v>
      </c>
      <c r="I59" s="11">
        <f>IF('Daily PnL Log'!J160&lt;&gt;"",'Daily PnL Log'!J160,"")</f>
        <v>41047.600000000006</v>
      </c>
      <c r="J59" s="11">
        <f>IF('Daily PnL Log'!K160&lt;&gt;"",'Daily PnL Log'!K160,"")</f>
        <v>-91.05</v>
      </c>
      <c r="K59" s="11">
        <f>IF('Daily PnL Log'!L160&lt;&gt;"",'Daily PnL Log'!L160,"")</f>
        <v>-418.83</v>
      </c>
      <c r="L59" s="11">
        <f>IF('Daily PnL Log'!M160&lt;&gt;"",'Daily PnL Log'!M160,"")</f>
        <v>-509.88</v>
      </c>
      <c r="M59" s="11">
        <f>IF('Daily PnL Log'!N160&lt;&gt;"",'Daily PnL Log'!N160,"")</f>
        <v>40537.720000000008</v>
      </c>
      <c r="N59" s="11">
        <f t="shared" si="3"/>
        <v>-52518</v>
      </c>
      <c r="O59" s="11">
        <f t="shared" si="3"/>
        <v>42137.399999999994</v>
      </c>
      <c r="P59" s="11">
        <f t="shared" si="3"/>
        <v>-27735.100000000009</v>
      </c>
      <c r="Q59" s="11">
        <f t="shared" si="3"/>
        <v>-553.5</v>
      </c>
      <c r="R59" s="11">
        <f t="shared" si="3"/>
        <v>10998.020000000004</v>
      </c>
      <c r="S59" s="11">
        <f t="shared" si="3"/>
        <v>-11802.5</v>
      </c>
      <c r="T59" s="11">
        <f t="shared" si="3"/>
        <v>-39473.679999999993</v>
      </c>
      <c r="U59" s="11">
        <f>IF('Daily PnL Log'!W160&lt;&gt;"",'Daily PnL Log'!W160,"")</f>
        <v>988519</v>
      </c>
      <c r="V59" s="16">
        <f>IF('Daily PnL Log'!X160&lt;&gt;"",'Daily PnL Log'!X160,"")</f>
        <v>4.1008539036680135E-2</v>
      </c>
      <c r="W59" s="11" t="str">
        <f>IF('Daily PnL Log'!Y160&lt;&gt;"",'Daily PnL Log'!Y160,"")</f>
        <v/>
      </c>
      <c r="X59" s="11" t="str">
        <f>IF('Daily PnL Log'!AA160&lt;&gt;"",'Daily PnL Log'!AA160,"")</f>
        <v/>
      </c>
      <c r="Y59" s="11">
        <f>IF('Daily PnL Log'!AC160&lt;&gt;"",'Daily PnL Log'!AC160,"")</f>
        <v>-28996.57</v>
      </c>
    </row>
    <row r="60" spans="1:25" x14ac:dyDescent="0.25">
      <c r="A60" s="47" t="str">
        <f t="shared" si="2"/>
        <v>Jul</v>
      </c>
      <c r="B60" s="14">
        <f>'Daily PnL Log'!B161</f>
        <v>44397</v>
      </c>
      <c r="C60" s="13">
        <f>IF('Daily PnL Log'!C161&lt;&gt;"",'Daily PnL Log'!C161,"")</f>
        <v>-8720.1</v>
      </c>
      <c r="D60" s="13">
        <f>IF('Daily PnL Log'!D161&lt;&gt;"",'Daily PnL Log'!D161,"")</f>
        <v>-2943.3</v>
      </c>
      <c r="E60" s="13">
        <f>IF('Daily PnL Log'!E161&lt;&gt;"",'Daily PnL Log'!E161,"")</f>
        <v>247.5</v>
      </c>
      <c r="F60" s="13">
        <f>IF('Daily PnL Log'!F161&lt;&gt;"",'Daily PnL Log'!F161,"")</f>
        <v>-513.9</v>
      </c>
      <c r="G60" s="13">
        <f>IF('Daily PnL Log'!G161&lt;&gt;"",'Daily PnL Log'!G161,"")</f>
        <v>-58750.6</v>
      </c>
      <c r="H60" s="13">
        <f>IF('Daily PnL Log'!H161&lt;&gt;"",'Daily PnL Log'!H161,"")</f>
        <v>-6409.3</v>
      </c>
      <c r="I60" s="13">
        <f>IF('Daily PnL Log'!J161&lt;&gt;"",'Daily PnL Log'!J161,"")</f>
        <v>-77089.7</v>
      </c>
      <c r="J60" s="13">
        <f>IF('Daily PnL Log'!K161&lt;&gt;"",'Daily PnL Log'!K161,"")</f>
        <v>-123.15</v>
      </c>
      <c r="K60" s="13">
        <f>IF('Daily PnL Log'!L161&lt;&gt;"",'Daily PnL Log'!L161,"")</f>
        <v>-566.49</v>
      </c>
      <c r="L60" s="13">
        <f>IF('Daily PnL Log'!M161&lt;&gt;"",'Daily PnL Log'!M161,"")</f>
        <v>-689.64</v>
      </c>
      <c r="M60" s="13">
        <f>IF('Daily PnL Log'!N161&lt;&gt;"",'Daily PnL Log'!N161,"")</f>
        <v>-77779.34</v>
      </c>
      <c r="N60" s="13">
        <f t="shared" si="3"/>
        <v>-61238.1</v>
      </c>
      <c r="O60" s="13">
        <f t="shared" si="3"/>
        <v>39194.099999999991</v>
      </c>
      <c r="P60" s="13">
        <f t="shared" si="3"/>
        <v>-27487.600000000009</v>
      </c>
      <c r="Q60" s="13">
        <f t="shared" si="3"/>
        <v>-1067.4000000000001</v>
      </c>
      <c r="R60" s="13">
        <f t="shared" si="3"/>
        <v>-47752.579999999994</v>
      </c>
      <c r="S60" s="13">
        <f t="shared" si="3"/>
        <v>-18211.8</v>
      </c>
      <c r="T60" s="13">
        <f t="shared" si="3"/>
        <v>-116563.37999999999</v>
      </c>
      <c r="U60" s="13">
        <f>IF('Daily PnL Log'!W161&lt;&gt;"",'Daily PnL Log'!W161,"")</f>
        <v>957307</v>
      </c>
      <c r="V60" s="15">
        <f>IF('Daily PnL Log'!X161&lt;&gt;"",'Daily PnL Log'!X161,"")</f>
        <v>-8.1248063578350516E-2</v>
      </c>
      <c r="W60" s="13">
        <f>IF('Daily PnL Log'!Y161&lt;&gt;"",'Daily PnL Log'!Y161,"")</f>
        <v>-2500</v>
      </c>
      <c r="X60" s="13" t="str">
        <f>IF('Daily PnL Log'!AA161&lt;&gt;"",'Daily PnL Log'!AA161,"")</f>
        <v/>
      </c>
      <c r="Y60" s="13">
        <f>IF('Daily PnL Log'!AC161&lt;&gt;"",'Daily PnL Log'!AC161,"")</f>
        <v>-44396.44</v>
      </c>
    </row>
    <row r="61" spans="1:25" x14ac:dyDescent="0.25">
      <c r="A61" s="48" t="str">
        <f t="shared" si="2"/>
        <v>Jul</v>
      </c>
      <c r="B61" s="2">
        <f>'Daily PnL Log'!B162</f>
        <v>44398</v>
      </c>
      <c r="C61" s="11">
        <f>IF('Daily PnL Log'!C162&lt;&gt;"",'Daily PnL Log'!C162,"")</f>
        <v>-23233.5</v>
      </c>
      <c r="D61" s="11">
        <f>IF('Daily PnL Log'!D162&lt;&gt;"",'Daily PnL Log'!D162,"")</f>
        <v>47723.3</v>
      </c>
      <c r="E61" s="11">
        <f>IF('Daily PnL Log'!E162&lt;&gt;"",'Daily PnL Log'!E162,"")</f>
        <v>5355</v>
      </c>
      <c r="F61" s="11">
        <f>IF('Daily PnL Log'!F162&lt;&gt;"",'Daily PnL Log'!F162,"")</f>
        <v>-3223.5</v>
      </c>
      <c r="G61" s="11">
        <f>IF('Daily PnL Log'!G162&lt;&gt;"",'Daily PnL Log'!G162,"")</f>
        <v>-32848.9</v>
      </c>
      <c r="H61" s="11">
        <f>IF('Daily PnL Log'!H162&lt;&gt;"",'Daily PnL Log'!H162,"")</f>
        <v>8944.1</v>
      </c>
      <c r="I61" s="11">
        <f>IF('Daily PnL Log'!J162&lt;&gt;"",'Daily PnL Log'!J162,"")</f>
        <v>2716.5000000000018</v>
      </c>
      <c r="J61" s="11">
        <f>IF('Daily PnL Log'!K162&lt;&gt;"",'Daily PnL Log'!K162,"")</f>
        <v>-124.1</v>
      </c>
      <c r="K61" s="11">
        <f>IF('Daily PnL Log'!L162&lt;&gt;"",'Daily PnL Log'!L162,"")</f>
        <v>-570.86</v>
      </c>
      <c r="L61" s="11">
        <f>IF('Daily PnL Log'!M162&lt;&gt;"",'Daily PnL Log'!M162,"")</f>
        <v>-694.96</v>
      </c>
      <c r="M61" s="11">
        <f>IF('Daily PnL Log'!N162&lt;&gt;"",'Daily PnL Log'!N162,"")</f>
        <v>2021.5400000000018</v>
      </c>
      <c r="N61" s="11">
        <f t="shared" si="3"/>
        <v>-84471.6</v>
      </c>
      <c r="O61" s="11">
        <f t="shared" si="3"/>
        <v>86917.4</v>
      </c>
      <c r="P61" s="11">
        <f t="shared" si="3"/>
        <v>-22132.600000000009</v>
      </c>
      <c r="Q61" s="11">
        <f t="shared" si="3"/>
        <v>-4290.8999999999996</v>
      </c>
      <c r="R61" s="11">
        <f t="shared" si="3"/>
        <v>-80601.48</v>
      </c>
      <c r="S61" s="11">
        <f t="shared" si="3"/>
        <v>-9267.6999999999989</v>
      </c>
      <c r="T61" s="11">
        <f t="shared" si="3"/>
        <v>-113846.87999999999</v>
      </c>
      <c r="U61" s="11">
        <f>IF('Daily PnL Log'!W162&lt;&gt;"",'Daily PnL Log'!W162,"")</f>
        <v>1057873</v>
      </c>
      <c r="V61" s="16">
        <f>IF('Daily PnL Log'!X162&lt;&gt;"",'Daily PnL Log'!X162,"")</f>
        <v>1.9109477224581795E-3</v>
      </c>
      <c r="W61" s="11" t="str">
        <f>IF('Daily PnL Log'!Y162&lt;&gt;"",'Daily PnL Log'!Y162,"")</f>
        <v/>
      </c>
      <c r="X61" s="11" t="str">
        <f>IF('Daily PnL Log'!AA162&lt;&gt;"",'Daily PnL Log'!AA162,"")</f>
        <v/>
      </c>
      <c r="Y61" s="11">
        <f>IF('Daily PnL Log'!AC162&lt;&gt;"",'Daily PnL Log'!AC162,"")</f>
        <v>-90810.17</v>
      </c>
    </row>
    <row r="62" spans="1:25" x14ac:dyDescent="0.25">
      <c r="A62" s="47" t="str">
        <f t="shared" si="2"/>
        <v>Jul</v>
      </c>
      <c r="B62" s="14">
        <f>'Daily PnL Log'!B163</f>
        <v>44399</v>
      </c>
      <c r="C62" s="13">
        <f>IF('Daily PnL Log'!C163&lt;&gt;"",'Daily PnL Log'!C163,"")</f>
        <v>43702.7</v>
      </c>
      <c r="D62" s="13">
        <f>IF('Daily PnL Log'!D163&lt;&gt;"",'Daily PnL Log'!D163,"")</f>
        <v>-38535.199999999997</v>
      </c>
      <c r="E62" s="13">
        <f>IF('Daily PnL Log'!E163&lt;&gt;"",'Daily PnL Log'!E163,"")</f>
        <v>-838.8</v>
      </c>
      <c r="F62" s="13">
        <f>IF('Daily PnL Log'!F163&lt;&gt;"",'Daily PnL Log'!F163,"")</f>
        <v>-14604.6</v>
      </c>
      <c r="G62" s="13">
        <f>IF('Daily PnL Log'!G163&lt;&gt;"",'Daily PnL Log'!G163,"")</f>
        <v>-4569.1000000000004</v>
      </c>
      <c r="H62" s="13">
        <f>IF('Daily PnL Log'!H163&lt;&gt;"",'Daily PnL Log'!H163,"")</f>
        <v>15182.8</v>
      </c>
      <c r="I62" s="13">
        <f>IF('Daily PnL Log'!J163&lt;&gt;"",'Daily PnL Log'!J163,"")</f>
        <v>337.79999999999745</v>
      </c>
      <c r="J62" s="13">
        <f>IF('Daily PnL Log'!K163&lt;&gt;"",'Daily PnL Log'!K163,"")</f>
        <v>-171.95</v>
      </c>
      <c r="K62" s="13">
        <f>IF('Daily PnL Log'!L163&lt;&gt;"",'Daily PnL Log'!L163,"")</f>
        <v>-790.97</v>
      </c>
      <c r="L62" s="13">
        <f>IF('Daily PnL Log'!M163&lt;&gt;"",'Daily PnL Log'!M163,"")</f>
        <v>-962.92000000000007</v>
      </c>
      <c r="M62" s="13">
        <f>IF('Daily PnL Log'!N163&lt;&gt;"",'Daily PnL Log'!N163,"")</f>
        <v>-625.12000000000262</v>
      </c>
      <c r="N62" s="13">
        <f t="shared" si="3"/>
        <v>-40768.900000000009</v>
      </c>
      <c r="O62" s="13">
        <f t="shared" si="3"/>
        <v>48382.2</v>
      </c>
      <c r="P62" s="13">
        <f t="shared" si="3"/>
        <v>-22971.400000000009</v>
      </c>
      <c r="Q62" s="13">
        <f t="shared" si="3"/>
        <v>-18895.5</v>
      </c>
      <c r="R62" s="13">
        <f t="shared" si="3"/>
        <v>-85170.58</v>
      </c>
      <c r="S62" s="13">
        <f t="shared" si="3"/>
        <v>5915.1</v>
      </c>
      <c r="T62" s="13">
        <f t="shared" si="3"/>
        <v>-113509.07999999999</v>
      </c>
      <c r="U62" s="13">
        <f>IF('Daily PnL Log'!W163&lt;&gt;"",'Daily PnL Log'!W163,"")</f>
        <v>1106842</v>
      </c>
      <c r="V62" s="15">
        <f>IF('Daily PnL Log'!X163&lt;&gt;"",'Daily PnL Log'!X163,"")</f>
        <v>-5.64777989993154E-4</v>
      </c>
      <c r="W62" s="13" t="str">
        <f>IF('Daily PnL Log'!Y163&lt;&gt;"",'Daily PnL Log'!Y163,"")</f>
        <v/>
      </c>
      <c r="X62" s="13" t="str">
        <f>IF('Daily PnL Log'!AA163&lt;&gt;"",'Daily PnL Log'!AA163,"")</f>
        <v/>
      </c>
      <c r="Y62" s="13">
        <f>IF('Daily PnL Log'!AC163&lt;&gt;"",'Daily PnL Log'!AC163,"")</f>
        <v>-91867.59</v>
      </c>
    </row>
    <row r="63" spans="1:25" x14ac:dyDescent="0.25">
      <c r="A63" s="48" t="str">
        <f t="shared" si="2"/>
        <v>Jul</v>
      </c>
      <c r="B63" s="2">
        <f>'Daily PnL Log'!B164</f>
        <v>44400</v>
      </c>
      <c r="C63" s="11">
        <f>IF('Daily PnL Log'!C164&lt;&gt;"",'Daily PnL Log'!C164,"")</f>
        <v>15778</v>
      </c>
      <c r="D63" s="11">
        <f>IF('Daily PnL Log'!D164&lt;&gt;"",'Daily PnL Log'!D164,"")</f>
        <v>-32283</v>
      </c>
      <c r="E63" s="11">
        <f>IF('Daily PnL Log'!E164&lt;&gt;"",'Daily PnL Log'!E164,"")</f>
        <v>2594.5</v>
      </c>
      <c r="F63" s="11">
        <f>IF('Daily PnL Log'!F164&lt;&gt;"",'Daily PnL Log'!F164,"")</f>
        <v>11387.2</v>
      </c>
      <c r="G63" s="11">
        <f>IF('Daily PnL Log'!G164&lt;&gt;"",'Daily PnL Log'!G164,"")</f>
        <v>-14746.3</v>
      </c>
      <c r="H63" s="11">
        <f>IF('Daily PnL Log'!H164&lt;&gt;"",'Daily PnL Log'!H164,"")</f>
        <v>41673.1</v>
      </c>
      <c r="I63" s="11">
        <f>IF('Daily PnL Log'!J164&lt;&gt;"",'Daily PnL Log'!J164,"")</f>
        <v>24403.5</v>
      </c>
      <c r="J63" s="11">
        <f>IF('Daily PnL Log'!K164&lt;&gt;"",'Daily PnL Log'!K164,"")</f>
        <v>-646.1</v>
      </c>
      <c r="K63" s="11">
        <f>IF('Daily PnL Log'!L164&lt;&gt;"",'Daily PnL Log'!L164,"")</f>
        <v>-2053.19</v>
      </c>
      <c r="L63" s="11">
        <f>IF('Daily PnL Log'!M164&lt;&gt;"",'Daily PnL Log'!M164,"")</f>
        <v>-2699.29</v>
      </c>
      <c r="M63" s="11">
        <f>IF('Daily PnL Log'!N164&lt;&gt;"",'Daily PnL Log'!N164,"")</f>
        <v>21704.21</v>
      </c>
      <c r="N63" s="11">
        <f t="shared" si="3"/>
        <v>-24990.900000000009</v>
      </c>
      <c r="O63" s="11">
        <f t="shared" si="3"/>
        <v>16099.199999999997</v>
      </c>
      <c r="P63" s="11">
        <f t="shared" si="3"/>
        <v>-20376.900000000009</v>
      </c>
      <c r="Q63" s="11">
        <f t="shared" si="3"/>
        <v>-7508.2999999999993</v>
      </c>
      <c r="R63" s="11">
        <f t="shared" si="3"/>
        <v>-99916.88</v>
      </c>
      <c r="S63" s="11">
        <f t="shared" si="3"/>
        <v>47588.2</v>
      </c>
      <c r="T63" s="11">
        <f t="shared" si="3"/>
        <v>-89105.579999999987</v>
      </c>
      <c r="U63" s="11">
        <f>IF('Daily PnL Log'!W164&lt;&gt;"",'Daily PnL Log'!W164,"")</f>
        <v>1377823</v>
      </c>
      <c r="V63" s="16">
        <f>IF('Daily PnL Log'!X164&lt;&gt;"",'Daily PnL Log'!X164,"")</f>
        <v>1.5752538606192523E-2</v>
      </c>
      <c r="W63" s="11" t="str">
        <f>IF('Daily PnL Log'!Y164&lt;&gt;"",'Daily PnL Log'!Y164,"")</f>
        <v/>
      </c>
      <c r="X63" s="11" t="str">
        <f>IF('Daily PnL Log'!AA164&lt;&gt;"",'Daily PnL Log'!AA164,"")</f>
        <v/>
      </c>
      <c r="Y63" s="11">
        <f>IF('Daily PnL Log'!AC164&lt;&gt;"",'Daily PnL Log'!AC164,"")</f>
        <v>-58579.88</v>
      </c>
    </row>
    <row r="64" spans="1:25" x14ac:dyDescent="0.25">
      <c r="A64" s="47" t="str">
        <f t="shared" si="2"/>
        <v>Jul</v>
      </c>
      <c r="B64" s="14">
        <f>'Daily PnL Log'!B165</f>
        <v>44403</v>
      </c>
      <c r="C64" s="13">
        <f>IF('Daily PnL Log'!C165&lt;&gt;"",'Daily PnL Log'!C165,"")</f>
        <v>58095.1</v>
      </c>
      <c r="D64" s="13">
        <f>IF('Daily PnL Log'!D165&lt;&gt;"",'Daily PnL Log'!D165,"")</f>
        <v>-90116.6</v>
      </c>
      <c r="E64" s="13">
        <f>IF('Daily PnL Log'!E165&lt;&gt;"",'Daily PnL Log'!E165,"")</f>
        <v>3519.4</v>
      </c>
      <c r="F64" s="13">
        <f>IF('Daily PnL Log'!F165&lt;&gt;"",'Daily PnL Log'!F165,"")</f>
        <v>58756.9</v>
      </c>
      <c r="G64" s="13">
        <f>IF('Daily PnL Log'!G165&lt;&gt;"",'Daily PnL Log'!G165,"")</f>
        <v>-20866.099999999999</v>
      </c>
      <c r="H64" s="13">
        <f>IF('Daily PnL Log'!H165&lt;&gt;"",'Daily PnL Log'!H165,"")</f>
        <v>18427.3</v>
      </c>
      <c r="I64" s="13">
        <f>IF('Daily PnL Log'!J165&lt;&gt;"",'Daily PnL Log'!J165,"")</f>
        <v>27815.999999999996</v>
      </c>
      <c r="J64" s="13">
        <f>IF('Daily PnL Log'!K165&lt;&gt;"",'Daily PnL Log'!K165,"")</f>
        <v>-73.05</v>
      </c>
      <c r="K64" s="13">
        <f>IF('Daily PnL Log'!L165&lt;&gt;"",'Daily PnL Log'!L165,"")</f>
        <v>-336.03</v>
      </c>
      <c r="L64" s="13">
        <f>IF('Daily PnL Log'!M165&lt;&gt;"",'Daily PnL Log'!M165,"")</f>
        <v>-409.08</v>
      </c>
      <c r="M64" s="13">
        <f>IF('Daily PnL Log'!N165&lt;&gt;"",'Daily PnL Log'!N165,"")</f>
        <v>27406.919999999995</v>
      </c>
      <c r="N64" s="13">
        <f t="shared" si="3"/>
        <v>33104.19999999999</v>
      </c>
      <c r="O64" s="13">
        <f t="shared" si="3"/>
        <v>-74017.400000000009</v>
      </c>
      <c r="P64" s="13">
        <f t="shared" si="3"/>
        <v>-16857.500000000007</v>
      </c>
      <c r="Q64" s="13">
        <f t="shared" si="3"/>
        <v>51248.600000000006</v>
      </c>
      <c r="R64" s="13">
        <f t="shared" si="3"/>
        <v>-120782.98000000001</v>
      </c>
      <c r="S64" s="13">
        <f t="shared" si="3"/>
        <v>66015.5</v>
      </c>
      <c r="T64" s="13">
        <f t="shared" si="3"/>
        <v>-61289.579999999987</v>
      </c>
      <c r="U64" s="13">
        <f>IF('Daily PnL Log'!W165&lt;&gt;"",'Daily PnL Log'!W165,"")</f>
        <v>1383491</v>
      </c>
      <c r="V64" s="15">
        <f>IF('Daily PnL Log'!X165&lt;&gt;"",'Daily PnL Log'!X165,"")</f>
        <v>1.9809973465674872E-2</v>
      </c>
      <c r="W64" s="13">
        <f>IF('Daily PnL Log'!Y165&lt;&gt;"",'Daily PnL Log'!Y165,"")</f>
        <v>-250</v>
      </c>
      <c r="X64" s="13" t="str">
        <f>IF('Daily PnL Log'!AA165&lt;&gt;"",'Daily PnL Log'!AA165,"")</f>
        <v/>
      </c>
      <c r="Y64" s="13">
        <f>IF('Daily PnL Log'!AC165&lt;&gt;"",'Daily PnL Log'!AC165,"")</f>
        <v>-24243.96</v>
      </c>
    </row>
    <row r="65" spans="1:25" x14ac:dyDescent="0.25">
      <c r="A65" s="48" t="str">
        <f t="shared" si="2"/>
        <v>Jul</v>
      </c>
      <c r="B65" s="2">
        <f>'Daily PnL Log'!B166</f>
        <v>44404</v>
      </c>
      <c r="C65" s="11">
        <f>IF('Daily PnL Log'!C166&lt;&gt;"",'Daily PnL Log'!C166,"")</f>
        <v>32830.1</v>
      </c>
      <c r="D65" s="11">
        <f>IF('Daily PnL Log'!D166&lt;&gt;"",'Daily PnL Log'!D166,"")</f>
        <v>-1673.2</v>
      </c>
      <c r="E65" s="11">
        <f>IF('Daily PnL Log'!E166&lt;&gt;"",'Daily PnL Log'!E166,"")</f>
        <v>15028.5</v>
      </c>
      <c r="F65" s="11">
        <f>IF('Daily PnL Log'!F166&lt;&gt;"",'Daily PnL Log'!F166,"")</f>
        <v>11401.4</v>
      </c>
      <c r="G65" s="11">
        <f>IF('Daily PnL Log'!G166&lt;&gt;"",'Daily PnL Log'!G166,"")</f>
        <v>-18365.400000000001</v>
      </c>
      <c r="H65" s="11">
        <f>IF('Daily PnL Log'!H166&lt;&gt;"",'Daily PnL Log'!H166,"")</f>
        <v>10643.2</v>
      </c>
      <c r="I65" s="11">
        <f>IF('Daily PnL Log'!J166&lt;&gt;"",'Daily PnL Log'!J166,"")</f>
        <v>49864.599999999991</v>
      </c>
      <c r="J65" s="11">
        <f>IF('Daily PnL Log'!K166&lt;&gt;"",'Daily PnL Log'!K166,"")</f>
        <v>-59.85</v>
      </c>
      <c r="K65" s="11">
        <f>IF('Daily PnL Log'!L166&lt;&gt;"",'Daily PnL Log'!L166,"")</f>
        <v>-275.31</v>
      </c>
      <c r="L65" s="11">
        <f>IF('Daily PnL Log'!M166&lt;&gt;"",'Daily PnL Log'!M166,"")</f>
        <v>-335.16</v>
      </c>
      <c r="M65" s="11">
        <f>IF('Daily PnL Log'!N166&lt;&gt;"",'Daily PnL Log'!N166,"")</f>
        <v>49529.439999999988</v>
      </c>
      <c r="N65" s="11">
        <f t="shared" ref="N65:T68" si="4">IF(C65&lt;&gt;"",N64+C65,"")</f>
        <v>65934.299999999988</v>
      </c>
      <c r="O65" s="11">
        <f t="shared" si="4"/>
        <v>-75690.600000000006</v>
      </c>
      <c r="P65" s="11">
        <f t="shared" si="4"/>
        <v>-1829.0000000000073</v>
      </c>
      <c r="Q65" s="11">
        <f t="shared" si="4"/>
        <v>62650.000000000007</v>
      </c>
      <c r="R65" s="11">
        <f t="shared" si="4"/>
        <v>-139148.38</v>
      </c>
      <c r="S65" s="11">
        <f t="shared" si="4"/>
        <v>76658.7</v>
      </c>
      <c r="T65" s="11">
        <f t="shared" si="4"/>
        <v>-11424.979999999996</v>
      </c>
      <c r="U65" s="11">
        <f>IF('Daily PnL Log'!W166&lt;&gt;"",'Daily PnL Log'!W166,"")</f>
        <v>1424785</v>
      </c>
      <c r="V65" s="16">
        <f>IF('Daily PnL Log'!X166&lt;&gt;"",'Daily PnL Log'!X166,"")</f>
        <v>3.4762746660022381E-2</v>
      </c>
      <c r="W65" s="11" t="str">
        <f>IF('Daily PnL Log'!Y166&lt;&gt;"",'Daily PnL Log'!Y166,"")</f>
        <v/>
      </c>
      <c r="X65" s="11" t="str">
        <f>IF('Daily PnL Log'!AA166&lt;&gt;"",'Daily PnL Log'!AA166,"")</f>
        <v/>
      </c>
      <c r="Y65" s="11">
        <f>IF('Daily PnL Log'!AC166&lt;&gt;"",'Daily PnL Log'!AC166,"")</f>
        <v>2629.63</v>
      </c>
    </row>
    <row r="66" spans="1:25" ht="15.75" thickBot="1" x14ac:dyDescent="0.3">
      <c r="A66" s="47" t="str">
        <f t="shared" si="2"/>
        <v>Jul</v>
      </c>
      <c r="B66" s="14">
        <f>'Daily PnL Log'!B167</f>
        <v>44405</v>
      </c>
      <c r="C66" s="13">
        <f>IF('Daily PnL Log'!C167&lt;&gt;"",'Daily PnL Log'!C167,"")</f>
        <v>38925.699999999997</v>
      </c>
      <c r="D66" s="13">
        <f>IF('Daily PnL Log'!D167&lt;&gt;"",'Daily PnL Log'!D167,"")</f>
        <v>-35997.599999999999</v>
      </c>
      <c r="E66" s="13">
        <f>IF('Daily PnL Log'!E167&lt;&gt;"",'Daily PnL Log'!E167,"")</f>
        <v>1082.5999999999999</v>
      </c>
      <c r="F66" s="13">
        <f>IF('Daily PnL Log'!F167&lt;&gt;"",'Daily PnL Log'!F167,"")</f>
        <v>33604.1</v>
      </c>
      <c r="G66" s="13">
        <f>IF('Daily PnL Log'!G167&lt;&gt;"",'Daily PnL Log'!G167,"")</f>
        <v>19475.900000000001</v>
      </c>
      <c r="H66" s="13">
        <f>IF('Daily PnL Log'!H167&lt;&gt;"",'Daily PnL Log'!H167,"")</f>
        <v>-8555</v>
      </c>
      <c r="I66" s="13">
        <f>IF('Daily PnL Log'!J167&lt;&gt;"",'Daily PnL Log'!J167,"")</f>
        <v>48535.7</v>
      </c>
      <c r="J66" s="13">
        <f>IF('Daily PnL Log'!K167&lt;&gt;"",'Daily PnL Log'!K167,"")</f>
        <v>-90.85</v>
      </c>
      <c r="K66" s="13">
        <f>IF('Daily PnL Log'!L167&lt;&gt;"",'Daily PnL Log'!L167,"")</f>
        <v>-417.91</v>
      </c>
      <c r="L66" s="13">
        <f>IF('Daily PnL Log'!M167&lt;&gt;"",'Daily PnL Log'!M167,"")</f>
        <v>-508.76</v>
      </c>
      <c r="M66" s="13">
        <f>IF('Daily PnL Log'!N167&lt;&gt;"",'Daily PnL Log'!N167,"")</f>
        <v>48026.939999999995</v>
      </c>
      <c r="N66" s="13">
        <f t="shared" si="4"/>
        <v>104859.99999999999</v>
      </c>
      <c r="O66" s="13">
        <f t="shared" si="4"/>
        <v>-111688.20000000001</v>
      </c>
      <c r="P66" s="13">
        <f t="shared" si="4"/>
        <v>-746.40000000000737</v>
      </c>
      <c r="Q66" s="13">
        <f t="shared" si="4"/>
        <v>96254.1</v>
      </c>
      <c r="R66" s="13">
        <f t="shared" si="4"/>
        <v>-119672.48000000001</v>
      </c>
      <c r="S66" s="13">
        <f t="shared" si="4"/>
        <v>68103.7</v>
      </c>
      <c r="T66" s="13">
        <f t="shared" si="4"/>
        <v>37110.720000000001</v>
      </c>
      <c r="U66" s="13">
        <f>IF('Daily PnL Log'!W167&lt;&gt;"",'Daily PnL Log'!W167,"")</f>
        <v>1390466</v>
      </c>
      <c r="V66" s="52">
        <f>IF('Daily PnL Log'!X167&lt;&gt;"",'Daily PnL Log'!X167,"")</f>
        <v>3.4540175739644116E-2</v>
      </c>
      <c r="W66" s="13" t="str">
        <f>IF('Daily PnL Log'!Y167&lt;&gt;"",'Daily PnL Log'!Y167,"")</f>
        <v/>
      </c>
      <c r="X66" s="13" t="str">
        <f>IF('Daily PnL Log'!AA167&lt;&gt;"",'Daily PnL Log'!AA167,"")</f>
        <v/>
      </c>
      <c r="Y66" s="13">
        <f>IF('Daily PnL Log'!AC167&lt;&gt;"",'Daily PnL Log'!AC167,"")</f>
        <v>69082.12</v>
      </c>
    </row>
    <row r="67" spans="1:25" x14ac:dyDescent="0.25">
      <c r="A67" s="48" t="str">
        <f t="shared" si="2"/>
        <v>Jul</v>
      </c>
      <c r="B67" s="2">
        <f>'Daily PnL Log'!B168</f>
        <v>44406</v>
      </c>
      <c r="C67" s="11">
        <f>IF('Daily PnL Log'!C168&lt;&gt;"",'Daily PnL Log'!C168,"")</f>
        <v>-33682.9</v>
      </c>
      <c r="D67" s="11">
        <f>IF('Daily PnL Log'!D168&lt;&gt;"",'Daily PnL Log'!D168,"")</f>
        <v>548.6</v>
      </c>
      <c r="E67" s="11">
        <f>IF('Daily PnL Log'!E168&lt;&gt;"",'Daily PnL Log'!E168,"")</f>
        <v>5776.2</v>
      </c>
      <c r="F67" s="11">
        <f>IF('Daily PnL Log'!F168&lt;&gt;"",'Daily PnL Log'!F168,"")</f>
        <v>-3537.8</v>
      </c>
      <c r="G67" s="11">
        <f>IF('Daily PnL Log'!G168&lt;&gt;"",'Daily PnL Log'!G168,"")</f>
        <v>-18934.900000000001</v>
      </c>
      <c r="H67" s="11">
        <f>IF('Daily PnL Log'!H168&lt;&gt;"",'Daily PnL Log'!H168,"")</f>
        <v>-11870</v>
      </c>
      <c r="I67" s="11">
        <f>IF('Daily PnL Log'!J168&lt;&gt;"",'Daily PnL Log'!J168,"")</f>
        <v>-61700.800000000003</v>
      </c>
      <c r="J67" s="11">
        <f>IF('Daily PnL Log'!K168&lt;&gt;"",'Daily PnL Log'!K168,"")</f>
        <v>-89.5</v>
      </c>
      <c r="K67" s="11">
        <f>IF('Daily PnL Log'!L168&lt;&gt;"",'Daily PnL Log'!L168,"")</f>
        <v>-411.7</v>
      </c>
      <c r="L67" s="11">
        <f>IF('Daily PnL Log'!M168&lt;&gt;"",'Daily PnL Log'!M168,"")</f>
        <v>-501.2</v>
      </c>
      <c r="M67" s="11">
        <f>IF('Daily PnL Log'!N168&lt;&gt;"",'Daily PnL Log'!N168,"")</f>
        <v>-62202</v>
      </c>
      <c r="N67" s="11">
        <f t="shared" si="4"/>
        <v>71177.099999999977</v>
      </c>
      <c r="O67" s="11">
        <f t="shared" si="4"/>
        <v>-111139.6</v>
      </c>
      <c r="P67" s="11">
        <f t="shared" si="4"/>
        <v>5029.799999999992</v>
      </c>
      <c r="Q67" s="11">
        <f t="shared" si="4"/>
        <v>92716.3</v>
      </c>
      <c r="R67" s="11">
        <f t="shared" si="4"/>
        <v>-138607.38</v>
      </c>
      <c r="S67" s="11">
        <f t="shared" si="4"/>
        <v>56233.7</v>
      </c>
      <c r="T67" s="11">
        <f t="shared" si="4"/>
        <v>-24590.080000000002</v>
      </c>
      <c r="U67" s="11">
        <f>IF('Daily PnL Log'!W168&lt;&gt;"",'Daily PnL Log'!W168,"")</f>
        <v>1419320</v>
      </c>
      <c r="V67" s="15">
        <f>IF('Daily PnL Log'!X168&lt;&gt;"",'Daily PnL Log'!X168,"")</f>
        <v>-4.3825212073387257E-2</v>
      </c>
      <c r="W67" s="11">
        <f>IF('Daily PnL Log'!Y168&lt;&gt;"",'Daily PnL Log'!Y168,"")</f>
        <v>-4485.42</v>
      </c>
      <c r="X67" s="11" t="str">
        <f>IF('Daily PnL Log'!AA168&lt;&gt;"",'Daily PnL Log'!AA168,"")</f>
        <v/>
      </c>
      <c r="Y67" s="11">
        <f>IF('Daily PnL Log'!AC168&lt;&gt;"",'Daily PnL Log'!AC168,"")</f>
        <v>22222.42</v>
      </c>
    </row>
    <row r="68" spans="1:25" x14ac:dyDescent="0.25">
      <c r="A68" s="47" t="str">
        <f t="shared" si="2"/>
        <v>Jul</v>
      </c>
      <c r="B68" s="14">
        <f>'Daily PnL Log'!B169</f>
        <v>44407</v>
      </c>
      <c r="C68" s="13">
        <f>IF('Daily PnL Log'!C169&lt;&gt;"",'Daily PnL Log'!C169,"")</f>
        <v>49714.6</v>
      </c>
      <c r="D68" s="13">
        <f>IF('Daily PnL Log'!D169&lt;&gt;"",'Daily PnL Log'!D169,"")</f>
        <v>-21654.1</v>
      </c>
      <c r="E68" s="13">
        <f>IF('Daily PnL Log'!E169&lt;&gt;"",'Daily PnL Log'!E169,"")</f>
        <v>9301.1</v>
      </c>
      <c r="F68" s="13">
        <f>IF('Daily PnL Log'!F169&lt;&gt;"",'Daily PnL Log'!F169,"")</f>
        <v>-16435.8</v>
      </c>
      <c r="G68" s="13">
        <f>IF('Daily PnL Log'!G169&lt;&gt;"",'Daily PnL Log'!G169,"")</f>
        <v>5277.4</v>
      </c>
      <c r="H68" s="13">
        <f>IF('Daily PnL Log'!H169&lt;&gt;"",'Daily PnL Log'!H169,"")</f>
        <v>7258.1</v>
      </c>
      <c r="I68" s="13">
        <f>IF('Daily PnL Log'!J169&lt;&gt;"",'Daily PnL Log'!J169,"")</f>
        <v>33461.299999999996</v>
      </c>
      <c r="J68" s="13">
        <f>IF('Daily PnL Log'!K169&lt;&gt;"",'Daily PnL Log'!K169,"")</f>
        <v>-81.5</v>
      </c>
      <c r="K68" s="13">
        <f>IF('Daily PnL Log'!L169&lt;&gt;"",'Daily PnL Log'!L169,"")</f>
        <v>-374.9</v>
      </c>
      <c r="L68" s="13">
        <f>IF('Daily PnL Log'!M169&lt;&gt;"",'Daily PnL Log'!M169,"")</f>
        <v>-456.4</v>
      </c>
      <c r="M68" s="13">
        <f>IF('Daily PnL Log'!N169&lt;&gt;"",'Daily PnL Log'!N169,"")</f>
        <v>33004.899999999994</v>
      </c>
      <c r="N68" s="13">
        <f t="shared" si="4"/>
        <v>120891.69999999998</v>
      </c>
      <c r="O68" s="13">
        <f t="shared" si="4"/>
        <v>-132793.70000000001</v>
      </c>
      <c r="P68" s="13">
        <f t="shared" si="4"/>
        <v>14330.899999999992</v>
      </c>
      <c r="Q68" s="13">
        <f t="shared" si="4"/>
        <v>76280.5</v>
      </c>
      <c r="R68" s="13">
        <f t="shared" si="4"/>
        <v>-133329.98000000001</v>
      </c>
      <c r="S68" s="13">
        <f t="shared" si="4"/>
        <v>63491.799999999996</v>
      </c>
      <c r="T68" s="13">
        <f t="shared" si="4"/>
        <v>8871.2199999999939</v>
      </c>
      <c r="U68" s="13">
        <f>IF('Daily PnL Log'!W169&lt;&gt;"",'Daily PnL Log'!W169,"")</f>
        <v>1415654</v>
      </c>
      <c r="V68" s="16">
        <f>IF('Daily PnL Log'!X169&lt;&gt;"",'Daily PnL Log'!X169,"")</f>
        <v>2.3314242039368372E-2</v>
      </c>
      <c r="W68" s="13">
        <f>IF('Daily PnL Log'!Y169&lt;&gt;"",'Daily PnL Log'!Y169,"")</f>
        <v>-164.84</v>
      </c>
      <c r="X68" s="13" t="str">
        <f>IF('Daily PnL Log'!AA169&lt;&gt;"",'Daily PnL Log'!AA169,"")</f>
        <v/>
      </c>
      <c r="Y68" s="13">
        <f>IF('Daily PnL Log'!AC169&lt;&gt;"",'Daily PnL Log'!AC169,"")</f>
        <v>29256.02</v>
      </c>
    </row>
    <row r="75" spans="1:25" x14ac:dyDescent="0.25">
      <c r="B75" s="25"/>
    </row>
    <row r="76" spans="1:25" x14ac:dyDescent="0.25">
      <c r="B76" s="25"/>
    </row>
    <row r="78" spans="1:25" x14ac:dyDescent="0.25">
      <c r="B78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8"/>
  <dimension ref="A2:Y82"/>
  <sheetViews>
    <sheetView showRowColHeaders="0" zoomScale="85" zoomScaleNormal="85" workbookViewId="0">
      <selection activeCell="H78" sqref="H78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7" width="10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6" width="10" style="20" bestFit="1" customWidth="1"/>
    <col min="17" max="17" width="10" style="20" customWidth="1"/>
    <col min="18" max="18" width="11.42578125" style="20" bestFit="1" customWidth="1"/>
    <col min="19" max="19" width="9.140625" style="20"/>
    <col min="20" max="20" width="10.42578125" style="20" customWidth="1"/>
    <col min="21" max="21" width="10.85546875" style="20" bestFit="1" customWidth="1"/>
    <col min="22" max="22" width="6.140625" style="20" bestFit="1" customWidth="1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465635.53999999992</v>
      </c>
    </row>
    <row r="8" spans="1:2" ht="18.75" x14ac:dyDescent="0.3">
      <c r="A8" s="55" t="s">
        <v>6</v>
      </c>
      <c r="B8" s="56">
        <f>J46</f>
        <v>-5120.6500000000005</v>
      </c>
    </row>
    <row r="9" spans="1:2" ht="18.75" x14ac:dyDescent="0.3">
      <c r="A9" s="55" t="s">
        <v>30</v>
      </c>
      <c r="B9" s="56">
        <f>K46</f>
        <v>-21341.97</v>
      </c>
    </row>
    <row r="10" spans="1:2" ht="18.75" x14ac:dyDescent="0.3">
      <c r="A10" s="55" t="s">
        <v>11</v>
      </c>
      <c r="B10" s="56">
        <f>W46</f>
        <v>-16754.080000000002</v>
      </c>
    </row>
    <row r="11" spans="1:2" ht="18.75" x14ac:dyDescent="0.3">
      <c r="A11" s="57" t="s">
        <v>18</v>
      </c>
      <c r="B11" s="54">
        <f>B7+(B8+B9+B10)</f>
        <v>422418.83999999991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1241156.1363636365</v>
      </c>
    </row>
    <row r="15" spans="1:2" ht="18.75" x14ac:dyDescent="0.3">
      <c r="A15" s="60" t="s">
        <v>15</v>
      </c>
      <c r="B15" s="63">
        <f>B11/B14</f>
        <v>0.34034302987665266</v>
      </c>
    </row>
    <row r="16" spans="1:2" ht="18.75" x14ac:dyDescent="0.3">
      <c r="A16" s="60" t="s">
        <v>17</v>
      </c>
      <c r="B16" s="63">
        <f>V46</f>
        <v>8.7574584354545362E-2</v>
      </c>
    </row>
    <row r="17" spans="1:2" ht="18.75" x14ac:dyDescent="0.3">
      <c r="A17" s="60" t="s">
        <v>31</v>
      </c>
      <c r="B17" s="64">
        <f>B15/B16</f>
        <v>3.8863219549952444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SUM(C48:C69)</f>
        <v>781499.3</v>
      </c>
      <c r="D46" s="41">
        <f t="shared" si="0"/>
        <v>231068.90000000002</v>
      </c>
      <c r="E46" s="41">
        <f t="shared" si="0"/>
        <v>-401103.16000000003</v>
      </c>
      <c r="F46" s="41">
        <f t="shared" si="0"/>
        <v>-112750.29999999997</v>
      </c>
      <c r="G46" s="41">
        <f t="shared" si="0"/>
        <v>25002.1</v>
      </c>
      <c r="H46" s="41">
        <f t="shared" si="0"/>
        <v>-58081.30000000001</v>
      </c>
      <c r="I46" s="41">
        <f t="shared" si="0"/>
        <v>465635.53999999992</v>
      </c>
      <c r="J46" s="41">
        <f t="shared" si="0"/>
        <v>-5120.6500000000005</v>
      </c>
      <c r="K46" s="41">
        <f t="shared" si="0"/>
        <v>-21341.97</v>
      </c>
      <c r="L46" s="41">
        <f t="shared" si="0"/>
        <v>-26462.62</v>
      </c>
      <c r="M46" s="41">
        <f t="shared" si="0"/>
        <v>439172.92</v>
      </c>
      <c r="N46" s="42"/>
      <c r="O46" s="42"/>
      <c r="P46" s="42"/>
      <c r="Q46" s="42"/>
      <c r="R46" s="42"/>
      <c r="S46" s="42"/>
      <c r="T46" s="42"/>
      <c r="U46" s="43">
        <f>AVERAGE(U48:U69)</f>
        <v>1241156.1363636365</v>
      </c>
      <c r="V46" s="44">
        <f>_xlfn.STDEV.P(V48:V69)</f>
        <v>8.7574584354545362E-2</v>
      </c>
      <c r="W46" s="41">
        <f>SUM(W48:W69)</f>
        <v>-16754.080000000002</v>
      </c>
      <c r="X46" s="41">
        <f>SUM(X48:X69)</f>
        <v>-350000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Jun</v>
      </c>
      <c r="B48" s="14">
        <f>'Daily PnL Log'!B127</f>
        <v>44348</v>
      </c>
      <c r="C48" s="13">
        <f>IF('Daily PnL Log'!C127&lt;&gt;"",'Daily PnL Log'!C127,"")</f>
        <v>1540.9</v>
      </c>
      <c r="D48" s="13">
        <f>IF('Daily PnL Log'!D127&lt;&gt;"",'Daily PnL Log'!D127,"")</f>
        <v>5004.7</v>
      </c>
      <c r="E48" s="13">
        <f>IF('Daily PnL Log'!E127&lt;&gt;"",'Daily PnL Log'!E127,"")</f>
        <v>42534</v>
      </c>
      <c r="F48" s="13">
        <f>IF('Daily PnL Log'!F127&lt;&gt;"",'Daily PnL Log'!F127,"")</f>
        <v>21483</v>
      </c>
      <c r="G48" s="13">
        <f>IF('Daily PnL Log'!G127&lt;&gt;"",'Daily PnL Log'!G127,"")</f>
        <v>-48721.1</v>
      </c>
      <c r="H48" s="13">
        <f>IF('Daily PnL Log'!H127&lt;&gt;"",'Daily PnL Log'!H127,"")</f>
        <v>22891.599999999999</v>
      </c>
      <c r="I48" s="13">
        <f>IF('Daily PnL Log'!J127&lt;&gt;"",'Daily PnL Log'!J127,"")</f>
        <v>44733.100000000006</v>
      </c>
      <c r="J48" s="13">
        <f>IF('Daily PnL Log'!K127&lt;&gt;"",'Daily PnL Log'!K127,"")</f>
        <v>-192.35</v>
      </c>
      <c r="K48" s="13">
        <f>IF('Daily PnL Log'!L127&lt;&gt;"",'Daily PnL Log'!L127,"")</f>
        <v>-884.81</v>
      </c>
      <c r="L48" s="13">
        <f>IF('Daily PnL Log'!M127&lt;&gt;"",'Daily PnL Log'!M127,"")</f>
        <v>-1077.1599999999999</v>
      </c>
      <c r="M48" s="13">
        <f>IF('Daily PnL Log'!N127&lt;&gt;"",'Daily PnL Log'!N127,"")</f>
        <v>43655.94</v>
      </c>
      <c r="N48" s="13">
        <f t="shared" ref="N48:S48" si="1">C48</f>
        <v>1540.9</v>
      </c>
      <c r="O48" s="13">
        <f t="shared" si="1"/>
        <v>5004.7</v>
      </c>
      <c r="P48" s="13">
        <f t="shared" si="1"/>
        <v>42534</v>
      </c>
      <c r="Q48" s="13">
        <f t="shared" si="1"/>
        <v>21483</v>
      </c>
      <c r="R48" s="13">
        <f t="shared" si="1"/>
        <v>-48721.1</v>
      </c>
      <c r="S48" s="13">
        <f t="shared" si="1"/>
        <v>22891.599999999999</v>
      </c>
      <c r="T48" s="13">
        <f>SUM(N48:S48)</f>
        <v>44733.100000000006</v>
      </c>
      <c r="U48" s="13">
        <f>IF('Daily PnL Log'!W127&lt;&gt;"",'Daily PnL Log'!W127,"")</f>
        <v>942729</v>
      </c>
      <c r="V48" s="15">
        <f>IF('Daily PnL Log'!X127&lt;&gt;"",'Daily PnL Log'!X127,"")</f>
        <v>4.6308048230191287E-2</v>
      </c>
      <c r="W48" s="13">
        <f>IF('Daily PnL Log'!Y127&lt;&gt;"",'Daily PnL Log'!Y127,"")</f>
        <v>-745.08</v>
      </c>
      <c r="X48" s="13" t="str">
        <f>IF('Daily PnL Log'!AA127&lt;&gt;"",'Daily PnL Log'!AA127,"")</f>
        <v/>
      </c>
      <c r="Y48" s="13">
        <f>IF('Daily PnL Log'!AC127&lt;&gt;"",'Daily PnL Log'!AC127,"")</f>
        <v>554833.15</v>
      </c>
    </row>
    <row r="49" spans="1:25" x14ac:dyDescent="0.25">
      <c r="A49" s="48" t="str">
        <f t="shared" ref="A49:A69" si="2">TEXT(B49,"mmm")</f>
        <v>Jun</v>
      </c>
      <c r="B49" s="2">
        <f>'Daily PnL Log'!B128</f>
        <v>44349</v>
      </c>
      <c r="C49" s="11">
        <f>IF('Daily PnL Log'!C128&lt;&gt;"",'Daily PnL Log'!C128,"")</f>
        <v>-10414.5</v>
      </c>
      <c r="D49" s="11">
        <f>IF('Daily PnL Log'!D128&lt;&gt;"",'Daily PnL Log'!D128,"")</f>
        <v>8958.7999999999993</v>
      </c>
      <c r="E49" s="11">
        <f>IF('Daily PnL Log'!E128&lt;&gt;"",'Daily PnL Log'!E128,"")</f>
        <v>8011.5</v>
      </c>
      <c r="F49" s="11">
        <f>IF('Daily PnL Log'!F128&lt;&gt;"",'Daily PnL Log'!F128,"")</f>
        <v>10289.200000000001</v>
      </c>
      <c r="G49" s="11">
        <f>IF('Daily PnL Log'!G128&lt;&gt;"",'Daily PnL Log'!G128,"")</f>
        <v>35411.300000000003</v>
      </c>
      <c r="H49" s="11">
        <f>IF('Daily PnL Log'!H128&lt;&gt;"",'Daily PnL Log'!H128,"")</f>
        <v>-8159.9</v>
      </c>
      <c r="I49" s="11">
        <f>IF('Daily PnL Log'!J128&lt;&gt;"",'Daily PnL Log'!J128,"")</f>
        <v>44096.4</v>
      </c>
      <c r="J49" s="11">
        <f>IF('Daily PnL Log'!K128&lt;&gt;"",'Daily PnL Log'!K128,"")</f>
        <v>-89.6</v>
      </c>
      <c r="K49" s="11">
        <f>IF('Daily PnL Log'!L128&lt;&gt;"",'Daily PnL Log'!L128,"")</f>
        <v>-412.16</v>
      </c>
      <c r="L49" s="11">
        <f>IF('Daily PnL Log'!M128&lt;&gt;"",'Daily PnL Log'!M128,"")</f>
        <v>-501.76</v>
      </c>
      <c r="M49" s="11">
        <f>IF('Daily PnL Log'!N128&lt;&gt;"",'Daily PnL Log'!N128,"")</f>
        <v>43594.64</v>
      </c>
      <c r="N49" s="11">
        <f t="shared" ref="N49:T65" si="3">IF(C49&lt;&gt;"",N48+C49,"")</f>
        <v>-8873.6</v>
      </c>
      <c r="O49" s="11">
        <f t="shared" si="3"/>
        <v>13963.5</v>
      </c>
      <c r="P49" s="11">
        <f t="shared" si="3"/>
        <v>50545.5</v>
      </c>
      <c r="Q49" s="11">
        <f t="shared" si="3"/>
        <v>31772.2</v>
      </c>
      <c r="R49" s="11">
        <f t="shared" si="3"/>
        <v>-13309.799999999996</v>
      </c>
      <c r="S49" s="11">
        <f t="shared" si="3"/>
        <v>14731.699999999999</v>
      </c>
      <c r="T49" s="11">
        <f t="shared" si="3"/>
        <v>88829.5</v>
      </c>
      <c r="U49" s="11">
        <f>IF('Daily PnL Log'!W128&lt;&gt;"",'Daily PnL Log'!W128,"")</f>
        <v>901169</v>
      </c>
      <c r="V49" s="16">
        <f>IF('Daily PnL Log'!X128&lt;&gt;"",'Daily PnL Log'!X128,"")</f>
        <v>4.8375654289040122E-2</v>
      </c>
      <c r="W49" s="11">
        <f>IF('Daily PnL Log'!Y128&lt;&gt;"",'Daily PnL Log'!Y128,"")</f>
        <v>-125</v>
      </c>
      <c r="X49" s="11" t="str">
        <f>IF('Daily PnL Log'!AA128&lt;&gt;"",'Daily PnL Log'!AA128,"")</f>
        <v/>
      </c>
      <c r="Y49" s="11">
        <f>IF('Daily PnL Log'!AC128&lt;&gt;"",'Daily PnL Log'!AC128,"")</f>
        <v>554833.15</v>
      </c>
    </row>
    <row r="50" spans="1:25" x14ac:dyDescent="0.25">
      <c r="A50" s="47" t="str">
        <f t="shared" si="2"/>
        <v>Jun</v>
      </c>
      <c r="B50" s="14">
        <f>'Daily PnL Log'!B129</f>
        <v>44350</v>
      </c>
      <c r="C50" s="13">
        <f>IF('Daily PnL Log'!C129&lt;&gt;"",'Daily PnL Log'!C129,"")</f>
        <v>5476.8</v>
      </c>
      <c r="D50" s="13">
        <f>IF('Daily PnL Log'!D129&lt;&gt;"",'Daily PnL Log'!D129,"")</f>
        <v>19873.2</v>
      </c>
      <c r="E50" s="13">
        <f>IF('Daily PnL Log'!E129&lt;&gt;"",'Daily PnL Log'!E129,"")</f>
        <v>-7247.96</v>
      </c>
      <c r="F50" s="13">
        <f>IF('Daily PnL Log'!F129&lt;&gt;"",'Daily PnL Log'!F129,"")</f>
        <v>19628.5</v>
      </c>
      <c r="G50" s="13">
        <f>IF('Daily PnL Log'!G129&lt;&gt;"",'Daily PnL Log'!G129,"")</f>
        <v>26759</v>
      </c>
      <c r="H50" s="13">
        <f>IF('Daily PnL Log'!H129&lt;&gt;"",'Daily PnL Log'!H129,"")</f>
        <v>-12128.8</v>
      </c>
      <c r="I50" s="13">
        <f>IF('Daily PnL Log'!J129&lt;&gt;"",'Daily PnL Log'!J129,"")</f>
        <v>52360.740000000005</v>
      </c>
      <c r="J50" s="13">
        <f>IF('Daily PnL Log'!K129&lt;&gt;"",'Daily PnL Log'!K129,"")</f>
        <v>-163.95</v>
      </c>
      <c r="K50" s="13">
        <f>IF('Daily PnL Log'!L129&lt;&gt;"",'Daily PnL Log'!L129,"")</f>
        <v>-754.17</v>
      </c>
      <c r="L50" s="13">
        <f>IF('Daily PnL Log'!M129&lt;&gt;"",'Daily PnL Log'!M129,"")</f>
        <v>-918.11999999999989</v>
      </c>
      <c r="M50" s="13">
        <f>IF('Daily PnL Log'!N129&lt;&gt;"",'Daily PnL Log'!N129,"")</f>
        <v>51442.62</v>
      </c>
      <c r="N50" s="13">
        <f t="shared" si="3"/>
        <v>-3396.8</v>
      </c>
      <c r="O50" s="13">
        <f t="shared" si="3"/>
        <v>33836.699999999997</v>
      </c>
      <c r="P50" s="13">
        <f t="shared" si="3"/>
        <v>43297.54</v>
      </c>
      <c r="Q50" s="13">
        <f t="shared" si="3"/>
        <v>51400.7</v>
      </c>
      <c r="R50" s="13">
        <f t="shared" si="3"/>
        <v>13449.200000000004</v>
      </c>
      <c r="S50" s="13">
        <f t="shared" si="3"/>
        <v>2602.8999999999996</v>
      </c>
      <c r="T50" s="13">
        <f t="shared" si="3"/>
        <v>141190.24</v>
      </c>
      <c r="U50" s="13">
        <f>IF('Daily PnL Log'!W129&lt;&gt;"",'Daily PnL Log'!W129,"")</f>
        <v>1097634</v>
      </c>
      <c r="V50" s="15">
        <f>IF('Daily PnL Log'!X129&lt;&gt;"",'Daily PnL Log'!X129,"")</f>
        <v>4.6866824460612556E-2</v>
      </c>
      <c r="W50" s="13" t="str">
        <f>IF('Daily PnL Log'!Y129&lt;&gt;"",'Daily PnL Log'!Y129,"")</f>
        <v/>
      </c>
      <c r="X50" s="13">
        <f>IF('Daily PnL Log'!AA129&lt;&gt;"",'Daily PnL Log'!AA129,"")</f>
        <v>-350000</v>
      </c>
      <c r="Y50" s="13">
        <f>IF('Daily PnL Log'!AC129&lt;&gt;"",'Daily PnL Log'!AC129,"")</f>
        <v>314406.27</v>
      </c>
    </row>
    <row r="51" spans="1:25" x14ac:dyDescent="0.25">
      <c r="A51" s="48" t="str">
        <f t="shared" si="2"/>
        <v>Jun</v>
      </c>
      <c r="B51" s="2">
        <f>'Daily PnL Log'!B130</f>
        <v>44351</v>
      </c>
      <c r="C51" s="11">
        <f>IF('Daily PnL Log'!C130&lt;&gt;"",'Daily PnL Log'!C130,"")</f>
        <v>-27092.7</v>
      </c>
      <c r="D51" s="11">
        <f>IF('Daily PnL Log'!D130&lt;&gt;"",'Daily PnL Log'!D130,"")</f>
        <v>2778.8</v>
      </c>
      <c r="E51" s="11">
        <f>IF('Daily PnL Log'!E130&lt;&gt;"",'Daily PnL Log'!E130,"")</f>
        <v>13825.6</v>
      </c>
      <c r="F51" s="11">
        <f>IF('Daily PnL Log'!F130&lt;&gt;"",'Daily PnL Log'!F130,"")</f>
        <v>-61874.7</v>
      </c>
      <c r="G51" s="11">
        <f>IF('Daily PnL Log'!G130&lt;&gt;"",'Daily PnL Log'!G130,"")</f>
        <v>33941.9</v>
      </c>
      <c r="H51" s="11">
        <f>IF('Daily PnL Log'!H130&lt;&gt;"",'Daily PnL Log'!H130,"")</f>
        <v>2971.8</v>
      </c>
      <c r="I51" s="11">
        <f>IF('Daily PnL Log'!J130&lt;&gt;"",'Daily PnL Log'!J130,"")</f>
        <v>-35449.299999999996</v>
      </c>
      <c r="J51" s="11">
        <f>IF('Daily PnL Log'!K130&lt;&gt;"",'Daily PnL Log'!K130,"")</f>
        <v>-117.85</v>
      </c>
      <c r="K51" s="11">
        <f>IF('Daily PnL Log'!L130&lt;&gt;"",'Daily PnL Log'!L130,"")</f>
        <v>-541.21</v>
      </c>
      <c r="L51" s="11">
        <f>IF('Daily PnL Log'!M130&lt;&gt;"",'Daily PnL Log'!M130,"")</f>
        <v>-659.06000000000006</v>
      </c>
      <c r="M51" s="11">
        <f>IF('Daily PnL Log'!N130&lt;&gt;"",'Daily PnL Log'!N130,"")</f>
        <v>-36108.359999999993</v>
      </c>
      <c r="N51" s="11">
        <f t="shared" si="3"/>
        <v>-30489.5</v>
      </c>
      <c r="O51" s="11">
        <f t="shared" si="3"/>
        <v>36615.5</v>
      </c>
      <c r="P51" s="11">
        <f t="shared" si="3"/>
        <v>57123.14</v>
      </c>
      <c r="Q51" s="11">
        <f t="shared" si="3"/>
        <v>-10474</v>
      </c>
      <c r="R51" s="11">
        <f t="shared" si="3"/>
        <v>47391.100000000006</v>
      </c>
      <c r="S51" s="11">
        <f t="shared" si="3"/>
        <v>5574.7</v>
      </c>
      <c r="T51" s="11">
        <f t="shared" si="3"/>
        <v>105740.94</v>
      </c>
      <c r="U51" s="11">
        <f>IF('Daily PnL Log'!W130&lt;&gt;"",'Daily PnL Log'!W130,"")</f>
        <v>1006890</v>
      </c>
      <c r="V51" s="16">
        <f>IF('Daily PnL Log'!X130&lt;&gt;"",'Daily PnL Log'!X130,"")</f>
        <v>-3.5861275809671356E-2</v>
      </c>
      <c r="W51" s="11" t="str">
        <f>IF('Daily PnL Log'!Y130&lt;&gt;"",'Daily PnL Log'!Y130,"")</f>
        <v/>
      </c>
      <c r="X51" s="11" t="str">
        <f>IF('Daily PnL Log'!AA130&lt;&gt;"",'Daily PnL Log'!AA130,"")</f>
        <v/>
      </c>
      <c r="Y51" s="11">
        <f>IF('Daily PnL Log'!AC130&lt;&gt;"",'Daily PnL Log'!AC130,"")</f>
        <v>260501.71</v>
      </c>
    </row>
    <row r="52" spans="1:25" x14ac:dyDescent="0.25">
      <c r="A52" s="47" t="str">
        <f t="shared" si="2"/>
        <v>Jun</v>
      </c>
      <c r="B52" s="14">
        <f>'Daily PnL Log'!B131</f>
        <v>44354</v>
      </c>
      <c r="C52" s="13">
        <f>IF('Daily PnL Log'!C131&lt;&gt;"",'Daily PnL Log'!C131,"")</f>
        <v>23762.9</v>
      </c>
      <c r="D52" s="13">
        <f>IF('Daily PnL Log'!D131&lt;&gt;"",'Daily PnL Log'!D131,"")</f>
        <v>9770.7999999999993</v>
      </c>
      <c r="E52" s="13">
        <f>IF('Daily PnL Log'!E131&lt;&gt;"",'Daily PnL Log'!E131,"")</f>
        <v>-21254.7</v>
      </c>
      <c r="F52" s="13">
        <f>IF('Daily PnL Log'!F131&lt;&gt;"",'Daily PnL Log'!F131,"")</f>
        <v>-151564.1</v>
      </c>
      <c r="G52" s="13">
        <f>IF('Daily PnL Log'!G131&lt;&gt;"",'Daily PnL Log'!G131,"")</f>
        <v>-35626.300000000003</v>
      </c>
      <c r="H52" s="13">
        <f>IF('Daily PnL Log'!H131&lt;&gt;"",'Daily PnL Log'!H131,"")</f>
        <v>-8377.6</v>
      </c>
      <c r="I52" s="13">
        <f>IF('Daily PnL Log'!J131&lt;&gt;"",'Daily PnL Log'!J131,"")</f>
        <v>-183289.00000000003</v>
      </c>
      <c r="J52" s="13">
        <f>IF('Daily PnL Log'!K131&lt;&gt;"",'Daily PnL Log'!K131,"")</f>
        <v>-105.85</v>
      </c>
      <c r="K52" s="13">
        <f>IF('Daily PnL Log'!L131&lt;&gt;"",'Daily PnL Log'!L131,"")</f>
        <v>-486.91</v>
      </c>
      <c r="L52" s="13">
        <f>IF('Daily PnL Log'!M131&lt;&gt;"",'Daily PnL Log'!M131,"")</f>
        <v>-592.76</v>
      </c>
      <c r="M52" s="13">
        <f>IF('Daily PnL Log'!N131&lt;&gt;"",'Daily PnL Log'!N131,"")</f>
        <v>-183881.76000000004</v>
      </c>
      <c r="N52" s="13">
        <f t="shared" si="3"/>
        <v>-6726.5999999999985</v>
      </c>
      <c r="O52" s="13">
        <f t="shared" si="3"/>
        <v>46386.3</v>
      </c>
      <c r="P52" s="13">
        <f t="shared" si="3"/>
        <v>35868.44</v>
      </c>
      <c r="Q52" s="13">
        <f t="shared" si="3"/>
        <v>-162038.1</v>
      </c>
      <c r="R52" s="13">
        <f t="shared" si="3"/>
        <v>11764.800000000003</v>
      </c>
      <c r="S52" s="13">
        <f t="shared" si="3"/>
        <v>-2802.9000000000005</v>
      </c>
      <c r="T52" s="13">
        <f t="shared" si="3"/>
        <v>-77548.060000000027</v>
      </c>
      <c r="U52" s="13">
        <f>IF('Daily PnL Log'!W131&lt;&gt;"",'Daily PnL Log'!W131,"")</f>
        <v>1051573</v>
      </c>
      <c r="V52" s="15">
        <f>IF('Daily PnL Log'!X131&lt;&gt;"",'Daily PnL Log'!X131,"")</f>
        <v>-0.17486352350241025</v>
      </c>
      <c r="W52" s="13">
        <f>IF('Daily PnL Log'!Y131&lt;&gt;"",'Daily PnL Log'!Y131,"")</f>
        <v>-1602.66</v>
      </c>
      <c r="X52" s="13" t="str">
        <f>IF('Daily PnL Log'!AA131&lt;&gt;"",'Daily PnL Log'!AA131,"")</f>
        <v/>
      </c>
      <c r="Y52" s="13">
        <f>IF('Daily PnL Log'!AC131&lt;&gt;"",'Daily PnL Log'!AC131,"")</f>
        <v>81894.95</v>
      </c>
    </row>
    <row r="53" spans="1:25" x14ac:dyDescent="0.25">
      <c r="A53" s="48" t="str">
        <f t="shared" si="2"/>
        <v>Jun</v>
      </c>
      <c r="B53" s="2">
        <f>'Daily PnL Log'!B132</f>
        <v>44355</v>
      </c>
      <c r="C53" s="11">
        <f>IF('Daily PnL Log'!C132&lt;&gt;"",'Daily PnL Log'!C132,"")</f>
        <v>-8417</v>
      </c>
      <c r="D53" s="11">
        <f>IF('Daily PnL Log'!D132&lt;&gt;"",'Daily PnL Log'!D132,"")</f>
        <v>17836.400000000001</v>
      </c>
      <c r="E53" s="11">
        <f>IF('Daily PnL Log'!E132&lt;&gt;"",'Daily PnL Log'!E132,"")</f>
        <v>-18086.3</v>
      </c>
      <c r="F53" s="11">
        <f>IF('Daily PnL Log'!F132&lt;&gt;"",'Daily PnL Log'!F132,"")</f>
        <v>-19695.599999999999</v>
      </c>
      <c r="G53" s="11">
        <f>IF('Daily PnL Log'!G132&lt;&gt;"",'Daily PnL Log'!G132,"")</f>
        <v>8700</v>
      </c>
      <c r="H53" s="11">
        <f>IF('Daily PnL Log'!H132&lt;&gt;"",'Daily PnL Log'!H132,"")</f>
        <v>-3420.8</v>
      </c>
      <c r="I53" s="11">
        <f>IF('Daily PnL Log'!J132&lt;&gt;"",'Daily PnL Log'!J132,"")</f>
        <v>-23083.299999999996</v>
      </c>
      <c r="J53" s="11">
        <f>IF('Daily PnL Log'!K132&lt;&gt;"",'Daily PnL Log'!K132,"")</f>
        <v>-65.349999999999994</v>
      </c>
      <c r="K53" s="11">
        <f>IF('Daily PnL Log'!L132&lt;&gt;"",'Daily PnL Log'!L132,"")</f>
        <v>-300.55</v>
      </c>
      <c r="L53" s="11">
        <f>IF('Daily PnL Log'!M132&lt;&gt;"",'Daily PnL Log'!M132,"")</f>
        <v>-365.9</v>
      </c>
      <c r="M53" s="11">
        <f>IF('Daily PnL Log'!N132&lt;&gt;"",'Daily PnL Log'!N132,"")</f>
        <v>-23449.199999999997</v>
      </c>
      <c r="N53" s="11">
        <f t="shared" si="3"/>
        <v>-15143.599999999999</v>
      </c>
      <c r="O53" s="11">
        <f t="shared" si="3"/>
        <v>64222.700000000004</v>
      </c>
      <c r="P53" s="11">
        <f t="shared" si="3"/>
        <v>17782.140000000003</v>
      </c>
      <c r="Q53" s="11">
        <f t="shared" si="3"/>
        <v>-181733.7</v>
      </c>
      <c r="R53" s="11">
        <f t="shared" si="3"/>
        <v>20464.800000000003</v>
      </c>
      <c r="S53" s="11">
        <f t="shared" si="3"/>
        <v>-6223.7000000000007</v>
      </c>
      <c r="T53" s="11">
        <f t="shared" si="3"/>
        <v>-100631.36000000002</v>
      </c>
      <c r="U53" s="11">
        <f>IF('Daily PnL Log'!W132&lt;&gt;"",'Daily PnL Log'!W132,"")</f>
        <v>1061413</v>
      </c>
      <c r="V53" s="16">
        <f>IF('Daily PnL Log'!X132&lt;&gt;"",'Daily PnL Log'!X132,"")</f>
        <v>-2.2092437156884265E-2</v>
      </c>
      <c r="W53" s="11" t="str">
        <f>IF('Daily PnL Log'!Y132&lt;&gt;"",'Daily PnL Log'!Y132,"")</f>
        <v/>
      </c>
      <c r="X53" s="11" t="str">
        <f>IF('Daily PnL Log'!AA132&lt;&gt;"",'Daily PnL Log'!AA132,"")</f>
        <v/>
      </c>
      <c r="Y53" s="11">
        <f>IF('Daily PnL Log'!AC132&lt;&gt;"",'Daily PnL Log'!AC132,"")</f>
        <v>67962.8</v>
      </c>
    </row>
    <row r="54" spans="1:25" x14ac:dyDescent="0.25">
      <c r="A54" s="47" t="str">
        <f t="shared" si="2"/>
        <v>Jun</v>
      </c>
      <c r="B54" s="14">
        <f>'Daily PnL Log'!B133</f>
        <v>44356</v>
      </c>
      <c r="C54" s="13">
        <f>IF('Daily PnL Log'!C133&lt;&gt;"",'Daily PnL Log'!C133,"")</f>
        <v>23183.4</v>
      </c>
      <c r="D54" s="13">
        <f>IF('Daily PnL Log'!D133&lt;&gt;"",'Daily PnL Log'!D133,"")</f>
        <v>39213.1</v>
      </c>
      <c r="E54" s="13">
        <f>IF('Daily PnL Log'!E133&lt;&gt;"",'Daily PnL Log'!E133,"")</f>
        <v>18574.5</v>
      </c>
      <c r="F54" s="13">
        <f>IF('Daily PnL Log'!F133&lt;&gt;"",'Daily PnL Log'!F133,"")</f>
        <v>-46013.9</v>
      </c>
      <c r="G54" s="13">
        <f>IF('Daily PnL Log'!G133&lt;&gt;"",'Daily PnL Log'!G133,"")</f>
        <v>-21399.8</v>
      </c>
      <c r="H54" s="13">
        <f>IF('Daily PnL Log'!H133&lt;&gt;"",'Daily PnL Log'!H133,"")</f>
        <v>-8467</v>
      </c>
      <c r="I54" s="13">
        <f>IF('Daily PnL Log'!J133&lt;&gt;"",'Daily PnL Log'!J133,"")</f>
        <v>5090.2999999999993</v>
      </c>
      <c r="J54" s="13">
        <f>IF('Daily PnL Log'!K133&lt;&gt;"",'Daily PnL Log'!K133,"")</f>
        <v>-123.55</v>
      </c>
      <c r="K54" s="13">
        <f>IF('Daily PnL Log'!L133&lt;&gt;"",'Daily PnL Log'!L133,"")</f>
        <v>-568.29999999999995</v>
      </c>
      <c r="L54" s="13">
        <f>IF('Daily PnL Log'!M133&lt;&gt;"",'Daily PnL Log'!M133,"")</f>
        <v>-691.84999999999991</v>
      </c>
      <c r="M54" s="13">
        <f>IF('Daily PnL Log'!N133&lt;&gt;"",'Daily PnL Log'!N133,"")</f>
        <v>4398.4499999999989</v>
      </c>
      <c r="N54" s="13">
        <f t="shared" si="3"/>
        <v>8039.8000000000029</v>
      </c>
      <c r="O54" s="13">
        <f t="shared" si="3"/>
        <v>103435.8</v>
      </c>
      <c r="P54" s="13">
        <f t="shared" si="3"/>
        <v>36356.639999999999</v>
      </c>
      <c r="Q54" s="13">
        <f t="shared" si="3"/>
        <v>-227747.6</v>
      </c>
      <c r="R54" s="13">
        <f t="shared" si="3"/>
        <v>-934.99999999999636</v>
      </c>
      <c r="S54" s="13">
        <f t="shared" si="3"/>
        <v>-14690.7</v>
      </c>
      <c r="T54" s="13">
        <f t="shared" si="3"/>
        <v>-95541.060000000012</v>
      </c>
      <c r="U54" s="13">
        <f>IF('Daily PnL Log'!W133&lt;&gt;"",'Daily PnL Log'!W133,"")</f>
        <v>1176016</v>
      </c>
      <c r="V54" s="15">
        <f>IF('Daily PnL Log'!X133&lt;&gt;"",'Daily PnL Log'!X133,"")</f>
        <v>3.7401276853376137E-3</v>
      </c>
      <c r="W54" s="13" t="str">
        <f>IF('Daily PnL Log'!Y133&lt;&gt;"",'Daily PnL Log'!Y133,"")</f>
        <v/>
      </c>
      <c r="X54" s="13" t="str">
        <f>IF('Daily PnL Log'!AA133&lt;&gt;"",'Daily PnL Log'!AA133,"")</f>
        <v/>
      </c>
      <c r="Y54" s="13">
        <f>IF('Daily PnL Log'!AC133&lt;&gt;"",'Daily PnL Log'!AC133,"")</f>
        <v>48716.2</v>
      </c>
    </row>
    <row r="55" spans="1:25" x14ac:dyDescent="0.25">
      <c r="A55" s="48" t="str">
        <f t="shared" si="2"/>
        <v>Jun</v>
      </c>
      <c r="B55" s="2">
        <f>'Daily PnL Log'!B134</f>
        <v>44357</v>
      </c>
      <c r="C55" s="11">
        <f>IF('Daily PnL Log'!C134&lt;&gt;"",'Daily PnL Log'!C134,"")</f>
        <v>5626.5</v>
      </c>
      <c r="D55" s="11">
        <f>IF('Daily PnL Log'!D134&lt;&gt;"",'Daily PnL Log'!D134,"")</f>
        <v>22029.8</v>
      </c>
      <c r="E55" s="11">
        <f>IF('Daily PnL Log'!E134&lt;&gt;"",'Daily PnL Log'!E134,"")</f>
        <v>13629.9</v>
      </c>
      <c r="F55" s="11">
        <f>IF('Daily PnL Log'!F134&lt;&gt;"",'Daily PnL Log'!F134,"")</f>
        <v>32894.9</v>
      </c>
      <c r="G55" s="11">
        <f>IF('Daily PnL Log'!G134&lt;&gt;"",'Daily PnL Log'!G134,"")</f>
        <v>31484.5</v>
      </c>
      <c r="H55" s="11">
        <f>IF('Daily PnL Log'!H134&lt;&gt;"",'Daily PnL Log'!H134,"")</f>
        <v>-664.1</v>
      </c>
      <c r="I55" s="11">
        <f>IF('Daily PnL Log'!J134&lt;&gt;"",'Daily PnL Log'!J134,"")</f>
        <v>105001.5</v>
      </c>
      <c r="J55" s="11">
        <f>IF('Daily PnL Log'!K134&lt;&gt;"",'Daily PnL Log'!K134,"")</f>
        <v>-165.25</v>
      </c>
      <c r="K55" s="11">
        <f>IF('Daily PnL Log'!L134&lt;&gt;"",'Daily PnL Log'!L134,"")</f>
        <v>-760.15</v>
      </c>
      <c r="L55" s="11">
        <f>IF('Daily PnL Log'!M134&lt;&gt;"",'Daily PnL Log'!M134,"")</f>
        <v>-925.4</v>
      </c>
      <c r="M55" s="11">
        <f>IF('Daily PnL Log'!N134&lt;&gt;"",'Daily PnL Log'!N134,"")</f>
        <v>104076.1</v>
      </c>
      <c r="N55" s="11">
        <f t="shared" si="3"/>
        <v>13666.300000000003</v>
      </c>
      <c r="O55" s="11">
        <f t="shared" si="3"/>
        <v>125465.60000000001</v>
      </c>
      <c r="P55" s="11">
        <f t="shared" si="3"/>
        <v>49986.54</v>
      </c>
      <c r="Q55" s="11">
        <f t="shared" si="3"/>
        <v>-194852.7</v>
      </c>
      <c r="R55" s="11">
        <f t="shared" si="3"/>
        <v>30549.500000000004</v>
      </c>
      <c r="S55" s="11">
        <f t="shared" si="3"/>
        <v>-15354.800000000001</v>
      </c>
      <c r="T55" s="11">
        <f t="shared" si="3"/>
        <v>9460.4399999999878</v>
      </c>
      <c r="U55" s="11">
        <f>IF('Daily PnL Log'!W134&lt;&gt;"",'Daily PnL Log'!W134,"")</f>
        <v>1094496</v>
      </c>
      <c r="V55" s="16">
        <f>IF('Daily PnL Log'!X134&lt;&gt;"",'Daily PnL Log'!X134,"")</f>
        <v>9.5090434318627029E-2</v>
      </c>
      <c r="W55" s="11" t="str">
        <f>IF('Daily PnL Log'!Y134&lt;&gt;"",'Daily PnL Log'!Y134,"")</f>
        <v/>
      </c>
      <c r="X55" s="11" t="str">
        <f>IF('Daily PnL Log'!AA134&lt;&gt;"",'Daily PnL Log'!AA134,"")</f>
        <v/>
      </c>
      <c r="Y55" s="11">
        <f>IF('Daily PnL Log'!AC134&lt;&gt;"",'Daily PnL Log'!AC134,"")</f>
        <v>164396.29999999999</v>
      </c>
    </row>
    <row r="56" spans="1:25" x14ac:dyDescent="0.25">
      <c r="A56" s="47" t="str">
        <f t="shared" si="2"/>
        <v>Jun</v>
      </c>
      <c r="B56" s="14">
        <f>'Daily PnL Log'!B135</f>
        <v>44358</v>
      </c>
      <c r="C56" s="13">
        <f>IF('Daily PnL Log'!C135&lt;&gt;"",'Daily PnL Log'!C135,"")</f>
        <v>29860.1</v>
      </c>
      <c r="D56" s="13">
        <f>IF('Daily PnL Log'!D135&lt;&gt;"",'Daily PnL Log'!D135,"")</f>
        <v>85415.2</v>
      </c>
      <c r="E56" s="13">
        <f>IF('Daily PnL Log'!E135&lt;&gt;"",'Daily PnL Log'!E135,"")</f>
        <v>-29500.7</v>
      </c>
      <c r="F56" s="13">
        <f>IF('Daily PnL Log'!F135&lt;&gt;"",'Daily PnL Log'!F135,"")</f>
        <v>6022.2</v>
      </c>
      <c r="G56" s="13">
        <f>IF('Daily PnL Log'!G135&lt;&gt;"",'Daily PnL Log'!G135,"")</f>
        <v>-10684.7</v>
      </c>
      <c r="H56" s="13">
        <f>IF('Daily PnL Log'!H135&lt;&gt;"",'Daily PnL Log'!H135,"")</f>
        <v>-6386.9</v>
      </c>
      <c r="I56" s="13">
        <f>IF('Daily PnL Log'!J135&lt;&gt;"",'Daily PnL Log'!J135,"")</f>
        <v>74725.2</v>
      </c>
      <c r="J56" s="13">
        <f>IF('Daily PnL Log'!K135&lt;&gt;"",'Daily PnL Log'!K135,"")</f>
        <v>-138.65</v>
      </c>
      <c r="K56" s="13">
        <f>IF('Daily PnL Log'!L135&lt;&gt;"",'Daily PnL Log'!L135,"")</f>
        <v>-635.20000000000005</v>
      </c>
      <c r="L56" s="13">
        <f>IF('Daily PnL Log'!M135&lt;&gt;"",'Daily PnL Log'!M135,"")</f>
        <v>-773.85</v>
      </c>
      <c r="M56" s="13">
        <f>IF('Daily PnL Log'!N135&lt;&gt;"",'Daily PnL Log'!N135,"")</f>
        <v>73951.349999999991</v>
      </c>
      <c r="N56" s="13">
        <f t="shared" si="3"/>
        <v>43526.400000000001</v>
      </c>
      <c r="O56" s="13">
        <f t="shared" si="3"/>
        <v>210880.8</v>
      </c>
      <c r="P56" s="13">
        <f t="shared" si="3"/>
        <v>20485.84</v>
      </c>
      <c r="Q56" s="13">
        <f t="shared" si="3"/>
        <v>-188830.5</v>
      </c>
      <c r="R56" s="13">
        <f t="shared" si="3"/>
        <v>19864.800000000003</v>
      </c>
      <c r="S56" s="13">
        <f t="shared" si="3"/>
        <v>-21741.7</v>
      </c>
      <c r="T56" s="13">
        <f t="shared" si="3"/>
        <v>84185.639999999985</v>
      </c>
      <c r="U56" s="13">
        <f>IF('Daily PnL Log'!W135&lt;&gt;"",'Daily PnL Log'!W135,"")</f>
        <v>1272866</v>
      </c>
      <c r="V56" s="15">
        <f>IF('Daily PnL Log'!X135&lt;&gt;"",'Daily PnL Log'!X135,"")</f>
        <v>5.8098299428219459E-2</v>
      </c>
      <c r="W56" s="13" t="str">
        <f>IF('Daily PnL Log'!Y135&lt;&gt;"",'Daily PnL Log'!Y135,"")</f>
        <v/>
      </c>
      <c r="X56" s="13" t="str">
        <f>IF('Daily PnL Log'!AA135&lt;&gt;"",'Daily PnL Log'!AA135,"")</f>
        <v/>
      </c>
      <c r="Y56" s="13">
        <f>IF('Daily PnL Log'!AC135&lt;&gt;"",'Daily PnL Log'!AC135,"")</f>
        <v>266080.3</v>
      </c>
    </row>
    <row r="57" spans="1:25" x14ac:dyDescent="0.25">
      <c r="A57" s="48" t="str">
        <f t="shared" si="2"/>
        <v>Jun</v>
      </c>
      <c r="B57" s="2">
        <f>'Daily PnL Log'!B136</f>
        <v>44361</v>
      </c>
      <c r="C57" s="11">
        <f>IF('Daily PnL Log'!C136&lt;&gt;"",'Daily PnL Log'!C136,"")</f>
        <v>137683.29999999999</v>
      </c>
      <c r="D57" s="11">
        <f>IF('Daily PnL Log'!D136&lt;&gt;"",'Daily PnL Log'!D136,"")</f>
        <v>-17161.400000000001</v>
      </c>
      <c r="E57" s="11">
        <f>IF('Daily PnL Log'!E136&lt;&gt;"",'Daily PnL Log'!E136,"")</f>
        <v>-56947.4</v>
      </c>
      <c r="F57" s="11">
        <f>IF('Daily PnL Log'!F136&lt;&gt;"",'Daily PnL Log'!F136,"")</f>
        <v>-7794.4</v>
      </c>
      <c r="G57" s="11">
        <f>IF('Daily PnL Log'!G136&lt;&gt;"",'Daily PnL Log'!G136,"")</f>
        <v>-31322.1</v>
      </c>
      <c r="H57" s="11">
        <f>IF('Daily PnL Log'!H136&lt;&gt;"",'Daily PnL Log'!H136,"")</f>
        <v>11280.5</v>
      </c>
      <c r="I57" s="11">
        <f>IF('Daily PnL Log'!J136&lt;&gt;"",'Daily PnL Log'!J136,"")</f>
        <v>35738.499999999993</v>
      </c>
      <c r="J57" s="11">
        <f>IF('Daily PnL Log'!K136&lt;&gt;"",'Daily PnL Log'!K136,"")</f>
        <v>-210.75</v>
      </c>
      <c r="K57" s="11">
        <f>IF('Daily PnL Log'!L136&lt;&gt;"",'Daily PnL Log'!L136,"")</f>
        <v>-969.27</v>
      </c>
      <c r="L57" s="11">
        <f>IF('Daily PnL Log'!M136&lt;&gt;"",'Daily PnL Log'!M136,"")</f>
        <v>-1180.02</v>
      </c>
      <c r="M57" s="11">
        <f>IF('Daily PnL Log'!N136&lt;&gt;"",'Daily PnL Log'!N136,"")</f>
        <v>34558.479999999996</v>
      </c>
      <c r="N57" s="11">
        <f t="shared" si="3"/>
        <v>181209.69999999998</v>
      </c>
      <c r="O57" s="11">
        <f t="shared" si="3"/>
        <v>193719.4</v>
      </c>
      <c r="P57" s="11">
        <f t="shared" si="3"/>
        <v>-36461.56</v>
      </c>
      <c r="Q57" s="11">
        <f t="shared" si="3"/>
        <v>-196624.9</v>
      </c>
      <c r="R57" s="11">
        <f t="shared" si="3"/>
        <v>-11457.299999999996</v>
      </c>
      <c r="S57" s="11">
        <f t="shared" si="3"/>
        <v>-10461.200000000001</v>
      </c>
      <c r="T57" s="11">
        <f t="shared" si="3"/>
        <v>119924.13999999998</v>
      </c>
      <c r="U57" s="11">
        <f>IF('Daily PnL Log'!W136&lt;&gt;"",'Daily PnL Log'!W136,"")</f>
        <v>1453768</v>
      </c>
      <c r="V57" s="16">
        <f>IF('Daily PnL Log'!X136&lt;&gt;"",'Daily PnL Log'!X136,"")</f>
        <v>2.3771660952779258E-2</v>
      </c>
      <c r="W57" s="11">
        <f>IF('Daily PnL Log'!Y136&lt;&gt;"",'Daily PnL Log'!Y136,"")</f>
        <v>-2500</v>
      </c>
      <c r="X57" s="11" t="str">
        <f>IF('Daily PnL Log'!AA136&lt;&gt;"",'Daily PnL Log'!AA136,"")</f>
        <v/>
      </c>
      <c r="Y57" s="11">
        <f>IF('Daily PnL Log'!AC136&lt;&gt;"",'Daily PnL Log'!AC136,"")</f>
        <v>285417.28000000003</v>
      </c>
    </row>
    <row r="58" spans="1:25" x14ac:dyDescent="0.25">
      <c r="A58" s="47" t="str">
        <f t="shared" si="2"/>
        <v>Jun</v>
      </c>
      <c r="B58" s="14">
        <f>'Daily PnL Log'!B137</f>
        <v>44362</v>
      </c>
      <c r="C58" s="13">
        <f>IF('Daily PnL Log'!C137&lt;&gt;"",'Daily PnL Log'!C137,"")</f>
        <v>-63179.199999999997</v>
      </c>
      <c r="D58" s="13">
        <f>IF('Daily PnL Log'!D137&lt;&gt;"",'Daily PnL Log'!D137,"")</f>
        <v>-63599.1</v>
      </c>
      <c r="E58" s="13">
        <f>IF('Daily PnL Log'!E137&lt;&gt;"",'Daily PnL Log'!E137,"")</f>
        <v>-6065.2</v>
      </c>
      <c r="F58" s="13">
        <f>IF('Daily PnL Log'!F137&lt;&gt;"",'Daily PnL Log'!F137,"")</f>
        <v>-19109.5</v>
      </c>
      <c r="G58" s="13">
        <f>IF('Daily PnL Log'!G137&lt;&gt;"",'Daily PnL Log'!G137,"")</f>
        <v>-6563.2</v>
      </c>
      <c r="H58" s="13">
        <f>IF('Daily PnL Log'!H137&lt;&gt;"",'Daily PnL Log'!H137,"")</f>
        <v>5819.2</v>
      </c>
      <c r="I58" s="13">
        <f>IF('Daily PnL Log'!J137&lt;&gt;"",'Daily PnL Log'!J137,"")</f>
        <v>-152697</v>
      </c>
      <c r="J58" s="13">
        <f>IF('Daily PnL Log'!K137&lt;&gt;"",'Daily PnL Log'!K137,"")</f>
        <v>-124.55</v>
      </c>
      <c r="K58" s="13">
        <f>IF('Daily PnL Log'!L137&lt;&gt;"",'Daily PnL Log'!L137,"")</f>
        <v>-569.48</v>
      </c>
      <c r="L58" s="13">
        <f>IF('Daily PnL Log'!M137&lt;&gt;"",'Daily PnL Log'!M137,"")</f>
        <v>-694.03</v>
      </c>
      <c r="M58" s="13">
        <f>IF('Daily PnL Log'!N137&lt;&gt;"",'Daily PnL Log'!N137,"")</f>
        <v>-153391.03</v>
      </c>
      <c r="N58" s="13">
        <f t="shared" si="3"/>
        <v>118030.49999999999</v>
      </c>
      <c r="O58" s="13">
        <f t="shared" si="3"/>
        <v>130120.29999999999</v>
      </c>
      <c r="P58" s="13">
        <f t="shared" si="3"/>
        <v>-42526.759999999995</v>
      </c>
      <c r="Q58" s="13">
        <f t="shared" si="3"/>
        <v>-215734.39999999999</v>
      </c>
      <c r="R58" s="13">
        <f t="shared" si="3"/>
        <v>-18020.499999999996</v>
      </c>
      <c r="S58" s="13">
        <f t="shared" si="3"/>
        <v>-4642.0000000000009</v>
      </c>
      <c r="T58" s="13">
        <f t="shared" si="3"/>
        <v>-32772.860000000015</v>
      </c>
      <c r="U58" s="13">
        <f>IF('Daily PnL Log'!W137&lt;&gt;"",'Daily PnL Log'!W137,"")</f>
        <v>1542809</v>
      </c>
      <c r="V58" s="15">
        <f>IF('Daily PnL Log'!X137&lt;&gt;"",'Daily PnL Log'!X137,"")</f>
        <v>-9.9423214409560742E-2</v>
      </c>
      <c r="W58" s="13">
        <f>IF('Daily PnL Log'!Y137&lt;&gt;"",'Daily PnL Log'!Y137,"")</f>
        <v>-4485.42</v>
      </c>
      <c r="X58" s="13" t="str">
        <f>IF('Daily PnL Log'!AA137&lt;&gt;"",'Daily PnL Log'!AA137,"")</f>
        <v/>
      </c>
      <c r="Y58" s="13">
        <f>IF('Daily PnL Log'!AC137&lt;&gt;"",'Daily PnL Log'!AC137,"")</f>
        <v>97740.5</v>
      </c>
    </row>
    <row r="59" spans="1:25" x14ac:dyDescent="0.25">
      <c r="A59" s="48" t="str">
        <f t="shared" si="2"/>
        <v>Jun</v>
      </c>
      <c r="B59" s="2">
        <f>'Daily PnL Log'!B138</f>
        <v>44363</v>
      </c>
      <c r="C59" s="11">
        <f>IF('Daily PnL Log'!C138&lt;&gt;"",'Daily PnL Log'!C138,"")</f>
        <v>33245.599999999999</v>
      </c>
      <c r="D59" s="11">
        <f>IF('Daily PnL Log'!D138&lt;&gt;"",'Daily PnL Log'!D138,"")</f>
        <v>-30314.799999999999</v>
      </c>
      <c r="E59" s="11">
        <f>IF('Daily PnL Log'!E138&lt;&gt;"",'Daily PnL Log'!E138,"")</f>
        <v>-94653.9</v>
      </c>
      <c r="F59" s="11">
        <f>IF('Daily PnL Log'!F138&lt;&gt;"",'Daily PnL Log'!F138,"")</f>
        <v>47322.9</v>
      </c>
      <c r="G59" s="11">
        <f>IF('Daily PnL Log'!G138&lt;&gt;"",'Daily PnL Log'!G138,"")</f>
        <v>43969.5</v>
      </c>
      <c r="H59" s="11">
        <f>IF('Daily PnL Log'!H138&lt;&gt;"",'Daily PnL Log'!H138,"")</f>
        <v>-6852.7</v>
      </c>
      <c r="I59" s="11">
        <f>IF('Daily PnL Log'!J138&lt;&gt;"",'Daily PnL Log'!J138,"")</f>
        <v>-7283.3999999999896</v>
      </c>
      <c r="J59" s="11">
        <f>IF('Daily PnL Log'!K138&lt;&gt;"",'Daily PnL Log'!K138,"")</f>
        <v>-199.35</v>
      </c>
      <c r="K59" s="11">
        <f>IF('Daily PnL Log'!L138&lt;&gt;"",'Daily PnL Log'!L138,"")</f>
        <v>-916.29</v>
      </c>
      <c r="L59" s="11">
        <f>IF('Daily PnL Log'!M138&lt;&gt;"",'Daily PnL Log'!M138,"")</f>
        <v>-1115.6399999999999</v>
      </c>
      <c r="M59" s="11">
        <f>IF('Daily PnL Log'!N138&lt;&gt;"",'Daily PnL Log'!N138,"")</f>
        <v>-8399.03999999999</v>
      </c>
      <c r="N59" s="11">
        <f t="shared" si="3"/>
        <v>151276.09999999998</v>
      </c>
      <c r="O59" s="11">
        <f t="shared" si="3"/>
        <v>99805.499999999985</v>
      </c>
      <c r="P59" s="11">
        <f t="shared" si="3"/>
        <v>-137180.65999999997</v>
      </c>
      <c r="Q59" s="11">
        <f t="shared" si="3"/>
        <v>-168411.5</v>
      </c>
      <c r="R59" s="11">
        <f t="shared" si="3"/>
        <v>25949.000000000004</v>
      </c>
      <c r="S59" s="11">
        <f t="shared" si="3"/>
        <v>-11494.7</v>
      </c>
      <c r="T59" s="11">
        <f t="shared" si="3"/>
        <v>-40056.26</v>
      </c>
      <c r="U59" s="11">
        <f>IF('Daily PnL Log'!W138&lt;&gt;"",'Daily PnL Log'!W138,"")</f>
        <v>1579945</v>
      </c>
      <c r="V59" s="16">
        <f>IF('Daily PnL Log'!X138&lt;&gt;"",'Daily PnL Log'!X138,"")</f>
        <v>-5.3160331530527896E-3</v>
      </c>
      <c r="W59" s="11" t="str">
        <f>IF('Daily PnL Log'!Y138&lt;&gt;"",'Daily PnL Log'!Y138,"")</f>
        <v/>
      </c>
      <c r="X59" s="11" t="str">
        <f>IF('Daily PnL Log'!AA138&lt;&gt;"",'Daily PnL Log'!AA138,"")</f>
        <v/>
      </c>
      <c r="Y59" s="11">
        <f>IF('Daily PnL Log'!AC138&lt;&gt;"",'Daily PnL Log'!AC138,"")</f>
        <v>147909.35999999999</v>
      </c>
    </row>
    <row r="60" spans="1:25" x14ac:dyDescent="0.25">
      <c r="A60" s="47" t="str">
        <f t="shared" si="2"/>
        <v>Jun</v>
      </c>
      <c r="B60" s="14">
        <f>'Daily PnL Log'!B139</f>
        <v>44364</v>
      </c>
      <c r="C60" s="13">
        <f>IF('Daily PnL Log'!C139&lt;&gt;"",'Daily PnL Log'!C139,"")</f>
        <v>405564</v>
      </c>
      <c r="D60" s="13">
        <f>IF('Daily PnL Log'!D139&lt;&gt;"",'Daily PnL Log'!D139,"")</f>
        <v>21097.9</v>
      </c>
      <c r="E60" s="13">
        <f>IF('Daily PnL Log'!E139&lt;&gt;"",'Daily PnL Log'!E139,"")</f>
        <v>-229400.2</v>
      </c>
      <c r="F60" s="13">
        <f>IF('Daily PnL Log'!F139&lt;&gt;"",'Daily PnL Log'!F139,"")</f>
        <v>97264.9</v>
      </c>
      <c r="G60" s="13">
        <f>IF('Daily PnL Log'!G139&lt;&gt;"",'Daily PnL Log'!G139,"")</f>
        <v>-2752.7</v>
      </c>
      <c r="H60" s="13">
        <f>IF('Daily PnL Log'!H139&lt;&gt;"",'Daily PnL Log'!H139,"")</f>
        <v>-29450.400000000001</v>
      </c>
      <c r="I60" s="13">
        <f>IF('Daily PnL Log'!J139&lt;&gt;"",'Daily PnL Log'!J139,"")</f>
        <v>262323.49999999994</v>
      </c>
      <c r="J60" s="13">
        <f>IF('Daily PnL Log'!K139&lt;&gt;"",'Daily PnL Log'!K139,"")</f>
        <v>-297.39999999999998</v>
      </c>
      <c r="K60" s="13">
        <f>IF('Daily PnL Log'!L139&lt;&gt;"",'Daily PnL Log'!L139,"")</f>
        <v>-1367.83</v>
      </c>
      <c r="L60" s="13">
        <f>IF('Daily PnL Log'!M139&lt;&gt;"",'Daily PnL Log'!M139,"")</f>
        <v>-1665.23</v>
      </c>
      <c r="M60" s="13">
        <f>IF('Daily PnL Log'!N139&lt;&gt;"",'Daily PnL Log'!N139,"")</f>
        <v>260658.26999999993</v>
      </c>
      <c r="N60" s="13">
        <f t="shared" si="3"/>
        <v>556840.1</v>
      </c>
      <c r="O60" s="13">
        <f t="shared" si="3"/>
        <v>120903.4</v>
      </c>
      <c r="P60" s="13">
        <f t="shared" si="3"/>
        <v>-366580.86</v>
      </c>
      <c r="Q60" s="13">
        <f t="shared" si="3"/>
        <v>-71146.600000000006</v>
      </c>
      <c r="R60" s="13">
        <f t="shared" si="3"/>
        <v>23196.300000000003</v>
      </c>
      <c r="S60" s="13">
        <f t="shared" si="3"/>
        <v>-40945.100000000006</v>
      </c>
      <c r="T60" s="13">
        <f t="shared" si="3"/>
        <v>222267.23999999993</v>
      </c>
      <c r="U60" s="13">
        <f>IF('Daily PnL Log'!W139&lt;&gt;"",'Daily PnL Log'!W139,"")</f>
        <v>1645086</v>
      </c>
      <c r="V60" s="15">
        <f>IF('Daily PnL Log'!X139&lt;&gt;"",'Daily PnL Log'!X139,"")</f>
        <v>0.15844659184990934</v>
      </c>
      <c r="W60" s="13" t="str">
        <f>IF('Daily PnL Log'!Y139&lt;&gt;"",'Daily PnL Log'!Y139,"")</f>
        <v/>
      </c>
      <c r="X60" s="13" t="str">
        <f>IF('Daily PnL Log'!AA139&lt;&gt;"",'Daily PnL Log'!AA139,"")</f>
        <v/>
      </c>
      <c r="Y60" s="13">
        <f>IF('Daily PnL Log'!AC139&lt;&gt;"",'Daily PnL Log'!AC139,"")</f>
        <v>121912.63</v>
      </c>
    </row>
    <row r="61" spans="1:25" x14ac:dyDescent="0.25">
      <c r="A61" s="48" t="str">
        <f t="shared" si="2"/>
        <v>Jun</v>
      </c>
      <c r="B61" s="2">
        <f>'Daily PnL Log'!B140</f>
        <v>44365</v>
      </c>
      <c r="C61" s="11">
        <f>IF('Daily PnL Log'!C140&lt;&gt;"",'Daily PnL Log'!C140,"")</f>
        <v>18162.3</v>
      </c>
      <c r="D61" s="11">
        <f>IF('Daily PnL Log'!D140&lt;&gt;"",'Daily PnL Log'!D140,"")</f>
        <v>-18487.599999999999</v>
      </c>
      <c r="E61" s="11">
        <f>IF('Daily PnL Log'!E140&lt;&gt;"",'Daily PnL Log'!E140,"")</f>
        <v>-19566.900000000001</v>
      </c>
      <c r="F61" s="11">
        <f>IF('Daily PnL Log'!F140&lt;&gt;"",'Daily PnL Log'!F140,"")</f>
        <v>5856.1</v>
      </c>
      <c r="G61" s="11">
        <f>IF('Daily PnL Log'!G140&lt;&gt;"",'Daily PnL Log'!G140,"")</f>
        <v>34839.699999999997</v>
      </c>
      <c r="H61" s="11">
        <f>IF('Daily PnL Log'!H140&lt;&gt;"",'Daily PnL Log'!H140,"")</f>
        <v>-11370.8</v>
      </c>
      <c r="I61" s="11">
        <f>IF('Daily PnL Log'!J140&lt;&gt;"",'Daily PnL Log'!J140,"")</f>
        <v>9432.7999999999993</v>
      </c>
      <c r="J61" s="11">
        <f>IF('Daily PnL Log'!K140&lt;&gt;"",'Daily PnL Log'!K140,"")</f>
        <v>-257.55</v>
      </c>
      <c r="K61" s="11">
        <f>IF('Daily PnL Log'!L140&lt;&gt;"",'Daily PnL Log'!L140,"")</f>
        <v>-1182.93</v>
      </c>
      <c r="L61" s="11">
        <f>IF('Daily PnL Log'!M140&lt;&gt;"",'Daily PnL Log'!M140,"")</f>
        <v>-1440.48</v>
      </c>
      <c r="M61" s="11">
        <f>IF('Daily PnL Log'!N140&lt;&gt;"",'Daily PnL Log'!N140,"")</f>
        <v>7992.32</v>
      </c>
      <c r="N61" s="11">
        <f t="shared" si="3"/>
        <v>575002.4</v>
      </c>
      <c r="O61" s="11">
        <f t="shared" si="3"/>
        <v>102415.79999999999</v>
      </c>
      <c r="P61" s="11">
        <f t="shared" si="3"/>
        <v>-386147.76</v>
      </c>
      <c r="Q61" s="11">
        <f t="shared" si="3"/>
        <v>-65290.500000000007</v>
      </c>
      <c r="R61" s="11">
        <f t="shared" si="3"/>
        <v>58036</v>
      </c>
      <c r="S61" s="11">
        <f t="shared" si="3"/>
        <v>-52315.900000000009</v>
      </c>
      <c r="T61" s="11">
        <f t="shared" si="3"/>
        <v>231700.03999999992</v>
      </c>
      <c r="U61" s="11">
        <f>IF('Daily PnL Log'!W140&lt;&gt;"",'Daily PnL Log'!W140,"")</f>
        <v>1135162</v>
      </c>
      <c r="V61" s="16">
        <f>IF('Daily PnL Log'!X140&lt;&gt;"",'Daily PnL Log'!X140,"")</f>
        <v>7.0406867037480112E-3</v>
      </c>
      <c r="W61" s="11" t="str">
        <f>IF('Daily PnL Log'!Y140&lt;&gt;"",'Daily PnL Log'!Y140,"")</f>
        <v/>
      </c>
      <c r="X61" s="11" t="str">
        <f>IF('Daily PnL Log'!AA140&lt;&gt;"",'Daily PnL Log'!AA140,"")</f>
        <v/>
      </c>
      <c r="Y61" s="11">
        <f>IF('Daily PnL Log'!AC140&lt;&gt;"",'Daily PnL Log'!AC140,"")</f>
        <v>289542.40000000002</v>
      </c>
    </row>
    <row r="62" spans="1:25" x14ac:dyDescent="0.25">
      <c r="A62" s="47" t="str">
        <f t="shared" si="2"/>
        <v>Jun</v>
      </c>
      <c r="B62" s="14">
        <f>'Daily PnL Log'!B141</f>
        <v>44368</v>
      </c>
      <c r="C62" s="13">
        <f>IF('Daily PnL Log'!C141&lt;&gt;"",'Daily PnL Log'!C141,"")</f>
        <v>-76718</v>
      </c>
      <c r="D62" s="13">
        <f>IF('Daily PnL Log'!D141&lt;&gt;"",'Daily PnL Log'!D141,"")</f>
        <v>-8318.2999999999993</v>
      </c>
      <c r="E62" s="13">
        <f>IF('Daily PnL Log'!E141&lt;&gt;"",'Daily PnL Log'!E141,"")</f>
        <v>-47878.5</v>
      </c>
      <c r="F62" s="13">
        <f>IF('Daily PnL Log'!F141&lt;&gt;"",'Daily PnL Log'!F141,"")</f>
        <v>-66634.2</v>
      </c>
      <c r="G62" s="13">
        <f>IF('Daily PnL Log'!G141&lt;&gt;"",'Daily PnL Log'!G141,"")</f>
        <v>-33653.1</v>
      </c>
      <c r="H62" s="13">
        <f>IF('Daily PnL Log'!H141&lt;&gt;"",'Daily PnL Log'!H141,"")</f>
        <v>3500.5</v>
      </c>
      <c r="I62" s="13">
        <f>IF('Daily PnL Log'!J141&lt;&gt;"",'Daily PnL Log'!J141,"")</f>
        <v>-229701.6</v>
      </c>
      <c r="J62" s="13">
        <f>IF('Daily PnL Log'!K141&lt;&gt;"",'Daily PnL Log'!K141,"")</f>
        <v>-229.65</v>
      </c>
      <c r="K62" s="13">
        <f>IF('Daily PnL Log'!L141&lt;&gt;"",'Daily PnL Log'!L141,"")</f>
        <v>-1056.03</v>
      </c>
      <c r="L62" s="13">
        <f>IF('Daily PnL Log'!M141&lt;&gt;"",'Daily PnL Log'!M141,"")</f>
        <v>-1285.68</v>
      </c>
      <c r="M62" s="13">
        <f>IF('Daily PnL Log'!N141&lt;&gt;"",'Daily PnL Log'!N141,"")</f>
        <v>-230987.28</v>
      </c>
      <c r="N62" s="13">
        <f t="shared" si="3"/>
        <v>498284.4</v>
      </c>
      <c r="O62" s="13">
        <f t="shared" si="3"/>
        <v>94097.499999999985</v>
      </c>
      <c r="P62" s="13">
        <f t="shared" si="3"/>
        <v>-434026.26</v>
      </c>
      <c r="Q62" s="13">
        <f t="shared" si="3"/>
        <v>-131924.70000000001</v>
      </c>
      <c r="R62" s="13">
        <f t="shared" si="3"/>
        <v>24382.9</v>
      </c>
      <c r="S62" s="13">
        <f t="shared" si="3"/>
        <v>-48815.400000000009</v>
      </c>
      <c r="T62" s="13">
        <f t="shared" si="3"/>
        <v>1998.439999999915</v>
      </c>
      <c r="U62" s="13">
        <f>IF('Daily PnL Log'!W141&lt;&gt;"",'Daily PnL Log'!W141,"")</f>
        <v>1327163</v>
      </c>
      <c r="V62" s="15">
        <f>IF('Daily PnL Log'!X141&lt;&gt;"",'Daily PnL Log'!X141,"")</f>
        <v>-0.17404590091797315</v>
      </c>
      <c r="W62" s="13" t="str">
        <f>IF('Daily PnL Log'!Y141&lt;&gt;"",'Daily PnL Log'!Y141,"")</f>
        <v/>
      </c>
      <c r="X62" s="13" t="str">
        <f>IF('Daily PnL Log'!AA141&lt;&gt;"",'Daily PnL Log'!AA141,"")</f>
        <v/>
      </c>
      <c r="Y62" s="13">
        <f>IF('Daily PnL Log'!AC141&lt;&gt;"",'Daily PnL Log'!AC141,"")</f>
        <v>156528.72</v>
      </c>
    </row>
    <row r="63" spans="1:25" x14ac:dyDescent="0.25">
      <c r="A63" s="48" t="str">
        <f t="shared" si="2"/>
        <v>Jun</v>
      </c>
      <c r="B63" s="2">
        <f>'Daily PnL Log'!B142</f>
        <v>44369</v>
      </c>
      <c r="C63" s="11">
        <f>IF('Daily PnL Log'!C142&lt;&gt;"",'Daily PnL Log'!C142,"")</f>
        <v>51556.5</v>
      </c>
      <c r="D63" s="11">
        <f>IF('Daily PnL Log'!D142&lt;&gt;"",'Daily PnL Log'!D142,"")</f>
        <v>17885</v>
      </c>
      <c r="E63" s="11">
        <f>IF('Daily PnL Log'!E142&lt;&gt;"",'Daily PnL Log'!E142,"")</f>
        <v>22279.3</v>
      </c>
      <c r="F63" s="11">
        <f>IF('Daily PnL Log'!F142&lt;&gt;"",'Daily PnL Log'!F142,"")</f>
        <v>-20995.8</v>
      </c>
      <c r="G63" s="11">
        <f>IF('Daily PnL Log'!G142&lt;&gt;"",'Daily PnL Log'!G142,"")</f>
        <v>-12600.2</v>
      </c>
      <c r="H63" s="11">
        <f>IF('Daily PnL Log'!H142&lt;&gt;"",'Daily PnL Log'!H142,"")</f>
        <v>4438.8</v>
      </c>
      <c r="I63" s="11">
        <f>IF('Daily PnL Log'!J142&lt;&gt;"",'Daily PnL Log'!J142,"")</f>
        <v>62563.600000000006</v>
      </c>
      <c r="J63" s="11">
        <f>IF('Daily PnL Log'!K142&lt;&gt;"",'Daily PnL Log'!K142,"")</f>
        <v>-268.64999999999998</v>
      </c>
      <c r="K63" s="11">
        <f>IF('Daily PnL Log'!L142&lt;&gt;"",'Daily PnL Log'!L142,"")</f>
        <v>-1235.73</v>
      </c>
      <c r="L63" s="11">
        <f>IF('Daily PnL Log'!M142&lt;&gt;"",'Daily PnL Log'!M142,"")</f>
        <v>-1504.38</v>
      </c>
      <c r="M63" s="11">
        <f>IF('Daily PnL Log'!N142&lt;&gt;"",'Daily PnL Log'!N142,"")</f>
        <v>61059.220000000008</v>
      </c>
      <c r="N63" s="11">
        <f t="shared" si="3"/>
        <v>549840.9</v>
      </c>
      <c r="O63" s="11">
        <f t="shared" si="3"/>
        <v>111982.49999999999</v>
      </c>
      <c r="P63" s="11">
        <f t="shared" si="3"/>
        <v>-411746.96</v>
      </c>
      <c r="Q63" s="11">
        <f t="shared" si="3"/>
        <v>-152920.5</v>
      </c>
      <c r="R63" s="11">
        <f t="shared" si="3"/>
        <v>11782.7</v>
      </c>
      <c r="S63" s="11">
        <f t="shared" si="3"/>
        <v>-44376.600000000006</v>
      </c>
      <c r="T63" s="11">
        <f t="shared" si="3"/>
        <v>64562.039999999921</v>
      </c>
      <c r="U63" s="11">
        <f>IF('Daily PnL Log'!W142&lt;&gt;"",'Daily PnL Log'!W142,"")</f>
        <v>1310540</v>
      </c>
      <c r="V63" s="16">
        <f>IF('Daily PnL Log'!X142&lt;&gt;"",'Daily PnL Log'!X142,"")</f>
        <v>4.6590886199581856E-2</v>
      </c>
      <c r="W63" s="11" t="str">
        <f>IF('Daily PnL Log'!Y142&lt;&gt;"",'Daily PnL Log'!Y142,"")</f>
        <v/>
      </c>
      <c r="X63" s="11" t="str">
        <f>IF('Daily PnL Log'!AA142&lt;&gt;"",'Daily PnL Log'!AA142,"")</f>
        <v/>
      </c>
      <c r="Y63" s="11">
        <f>IF('Daily PnL Log'!AC142&lt;&gt;"",'Daily PnL Log'!AC142,"")</f>
        <v>229094.59</v>
      </c>
    </row>
    <row r="64" spans="1:25" x14ac:dyDescent="0.25">
      <c r="A64" s="47" t="str">
        <f t="shared" si="2"/>
        <v>Jun</v>
      </c>
      <c r="B64" s="14">
        <f>'Daily PnL Log'!B143</f>
        <v>44370</v>
      </c>
      <c r="C64" s="13">
        <f>IF('Daily PnL Log'!C143&lt;&gt;"",'Daily PnL Log'!C143,"")</f>
        <v>-10701.8</v>
      </c>
      <c r="D64" s="13">
        <f>IF('Daily PnL Log'!D143&lt;&gt;"",'Daily PnL Log'!D143,"")</f>
        <v>16876.900000000001</v>
      </c>
      <c r="E64" s="13">
        <f>IF('Daily PnL Log'!E143&lt;&gt;"",'Daily PnL Log'!E143,"")</f>
        <v>11796.9</v>
      </c>
      <c r="F64" s="13">
        <f>IF('Daily PnL Log'!F143&lt;&gt;"",'Daily PnL Log'!F143,"")</f>
        <v>-29127.3</v>
      </c>
      <c r="G64" s="13">
        <f>IF('Daily PnL Log'!G143&lt;&gt;"",'Daily PnL Log'!G143,"")</f>
        <v>9775.4</v>
      </c>
      <c r="H64" s="13">
        <f>IF('Daily PnL Log'!H143&lt;&gt;"",'Daily PnL Log'!H143,"")</f>
        <v>-6547.3</v>
      </c>
      <c r="I64" s="13">
        <f>IF('Daily PnL Log'!J143&lt;&gt;"",'Daily PnL Log'!J143,"")</f>
        <v>-7927.2</v>
      </c>
      <c r="J64" s="13">
        <f>IF('Daily PnL Log'!K143&lt;&gt;"",'Daily PnL Log'!K143,"")</f>
        <v>-138.65</v>
      </c>
      <c r="K64" s="13">
        <f>IF('Daily PnL Log'!L143&lt;&gt;"",'Daily PnL Log'!L143,"")</f>
        <v>-636.62</v>
      </c>
      <c r="L64" s="13">
        <f>IF('Daily PnL Log'!M143&lt;&gt;"",'Daily PnL Log'!M143,"")</f>
        <v>-775.27</v>
      </c>
      <c r="M64" s="13">
        <f>IF('Daily PnL Log'!N143&lt;&gt;"",'Daily PnL Log'!N143,"")</f>
        <v>-8702.4699999999993</v>
      </c>
      <c r="N64" s="13">
        <f t="shared" si="3"/>
        <v>539139.1</v>
      </c>
      <c r="O64" s="13">
        <f t="shared" si="3"/>
        <v>128859.4</v>
      </c>
      <c r="P64" s="13">
        <f t="shared" si="3"/>
        <v>-399950.06</v>
      </c>
      <c r="Q64" s="13">
        <f t="shared" si="3"/>
        <v>-182047.8</v>
      </c>
      <c r="R64" s="13">
        <f t="shared" si="3"/>
        <v>21558.1</v>
      </c>
      <c r="S64" s="13">
        <f t="shared" si="3"/>
        <v>-50923.900000000009</v>
      </c>
      <c r="T64" s="13">
        <f t="shared" si="3"/>
        <v>56634.839999999924</v>
      </c>
      <c r="U64" s="13">
        <f>IF('Daily PnL Log'!W143&lt;&gt;"",'Daily PnL Log'!W143,"")</f>
        <v>1435491</v>
      </c>
      <c r="V64" s="15">
        <f>IF('Daily PnL Log'!X143&lt;&gt;"",'Daily PnL Log'!X143,"")</f>
        <v>-6.0623647239864261E-3</v>
      </c>
      <c r="W64" s="13">
        <f>IF('Daily PnL Log'!Y143&lt;&gt;"",'Daily PnL Log'!Y143,"")</f>
        <v>-250</v>
      </c>
      <c r="X64" s="13" t="str">
        <f>IF('Daily PnL Log'!AA143&lt;&gt;"",'Daily PnL Log'!AA143,"")</f>
        <v/>
      </c>
      <c r="Y64" s="13">
        <f>IF('Daily PnL Log'!AC143&lt;&gt;"",'Daily PnL Log'!AC143,"")</f>
        <v>230548.07</v>
      </c>
    </row>
    <row r="65" spans="1:25" x14ac:dyDescent="0.25">
      <c r="A65" s="48" t="str">
        <f t="shared" si="2"/>
        <v>Jun</v>
      </c>
      <c r="B65" s="2">
        <f>'Daily PnL Log'!B144</f>
        <v>44371</v>
      </c>
      <c r="C65" s="11">
        <f>IF('Daily PnL Log'!C144&lt;&gt;"",'Daily PnL Log'!C144,"")</f>
        <v>70535.8</v>
      </c>
      <c r="D65" s="11">
        <f>IF('Daily PnL Log'!D144&lt;&gt;"",'Daily PnL Log'!D144,"")</f>
        <v>-34439</v>
      </c>
      <c r="E65" s="11">
        <f>IF('Daily PnL Log'!E144&lt;&gt;"",'Daily PnL Log'!E144,"")</f>
        <v>17978.099999999999</v>
      </c>
      <c r="F65" s="11">
        <f>IF('Daily PnL Log'!F144&lt;&gt;"",'Daily PnL Log'!F144,"")</f>
        <v>756.9</v>
      </c>
      <c r="G65" s="11">
        <f>IF('Daily PnL Log'!G144&lt;&gt;"",'Daily PnL Log'!G144,"")</f>
        <v>1680</v>
      </c>
      <c r="H65" s="11">
        <f>IF('Daily PnL Log'!H144&lt;&gt;"",'Daily PnL Log'!H144,"")</f>
        <v>-1766.7</v>
      </c>
      <c r="I65" s="11">
        <f>IF('Daily PnL Log'!J144&lt;&gt;"",'Daily PnL Log'!J144,"")</f>
        <v>54745.100000000006</v>
      </c>
      <c r="J65" s="11">
        <f>IF('Daily PnL Log'!K144&lt;&gt;"",'Daily PnL Log'!K144,"")</f>
        <v>-156.9</v>
      </c>
      <c r="K65" s="11">
        <f>IF('Daily PnL Log'!L144&lt;&gt;"",'Daily PnL Log'!L144,"")</f>
        <v>-720.6</v>
      </c>
      <c r="L65" s="11">
        <f>IF('Daily PnL Log'!M144&lt;&gt;"",'Daily PnL Log'!M144,"")</f>
        <v>-877.5</v>
      </c>
      <c r="M65" s="11">
        <f>IF('Daily PnL Log'!N144&lt;&gt;"",'Daily PnL Log'!N144,"")</f>
        <v>53867.600000000006</v>
      </c>
      <c r="N65" s="11">
        <f t="shared" si="3"/>
        <v>609674.9</v>
      </c>
      <c r="O65" s="11">
        <f t="shared" si="3"/>
        <v>94420.4</v>
      </c>
      <c r="P65" s="11">
        <f t="shared" si="3"/>
        <v>-381971.96</v>
      </c>
      <c r="Q65" s="11">
        <f t="shared" si="3"/>
        <v>-181290.9</v>
      </c>
      <c r="R65" s="11">
        <f t="shared" si="3"/>
        <v>23238.1</v>
      </c>
      <c r="S65" s="11">
        <f t="shared" si="3"/>
        <v>-52690.600000000006</v>
      </c>
      <c r="T65" s="11">
        <f t="shared" si="3"/>
        <v>111379.93999999993</v>
      </c>
      <c r="U65" s="11">
        <f>IF('Daily PnL Log'!W144&lt;&gt;"",'Daily PnL Log'!W144,"")</f>
        <v>1640654</v>
      </c>
      <c r="V65" s="16">
        <f>IF('Daily PnL Log'!X144&lt;&gt;"",'Daily PnL Log'!X144,"")</f>
        <v>3.2833004399465092E-2</v>
      </c>
      <c r="W65" s="11" t="str">
        <f>IF('Daily PnL Log'!Y144&lt;&gt;"",'Daily PnL Log'!Y144,"")</f>
        <v/>
      </c>
      <c r="X65" s="11" t="str">
        <f>IF('Daily PnL Log'!AA144&lt;&gt;"",'Daily PnL Log'!AA144,"")</f>
        <v/>
      </c>
      <c r="Y65" s="11">
        <f>IF('Daily PnL Log'!AC144&lt;&gt;"",'Daily PnL Log'!AC144,"")</f>
        <v>244712.32000000001</v>
      </c>
    </row>
    <row r="66" spans="1:25" x14ac:dyDescent="0.25">
      <c r="A66" s="47" t="str">
        <f t="shared" si="2"/>
        <v>Jun</v>
      </c>
      <c r="B66" s="14">
        <f>'Daily PnL Log'!B145</f>
        <v>44372</v>
      </c>
      <c r="C66" s="13">
        <f>IF('Daily PnL Log'!C145&lt;&gt;"",'Daily PnL Log'!C145,"")</f>
        <v>32130.400000000001</v>
      </c>
      <c r="D66" s="13">
        <f>IF('Daily PnL Log'!D145&lt;&gt;"",'Daily PnL Log'!D145,"")</f>
        <v>42877.3</v>
      </c>
      <c r="E66" s="13">
        <f>IF('Daily PnL Log'!E145&lt;&gt;"",'Daily PnL Log'!E145,"")</f>
        <v>-30523.3</v>
      </c>
      <c r="F66" s="13">
        <f>IF('Daily PnL Log'!F145&lt;&gt;"",'Daily PnL Log'!F145,"")</f>
        <v>48478.8</v>
      </c>
      <c r="G66" s="13">
        <f>IF('Daily PnL Log'!G145&lt;&gt;"",'Daily PnL Log'!G145,"")</f>
        <v>-30313.5</v>
      </c>
      <c r="H66" s="13">
        <f>IF('Daily PnL Log'!H145&lt;&gt;"",'Daily PnL Log'!H145,"")</f>
        <v>1114.5</v>
      </c>
      <c r="I66" s="13">
        <f>IF('Daily PnL Log'!J145&lt;&gt;"",'Daily PnL Log'!J145,"")</f>
        <v>63764.200000000012</v>
      </c>
      <c r="J66" s="13">
        <f>IF('Daily PnL Log'!K145&lt;&gt;"",'Daily PnL Log'!K145,"")</f>
        <v>-1481.9</v>
      </c>
      <c r="K66" s="13">
        <f>IF('Daily PnL Log'!L145&lt;&gt;"",'Daily PnL Log'!L145,"")</f>
        <v>-4616.3900000000003</v>
      </c>
      <c r="L66" s="13">
        <f>IF('Daily PnL Log'!M145&lt;&gt;"",'Daily PnL Log'!M145,"")</f>
        <v>-6098.2900000000009</v>
      </c>
      <c r="M66" s="13">
        <f>IF('Daily PnL Log'!N145&lt;&gt;"",'Daily PnL Log'!N145,"")</f>
        <v>57665.910000000011</v>
      </c>
      <c r="N66" s="13">
        <f t="shared" ref="N66:T66" si="4">IF(C66&lt;&gt;"",N65+C66,"")</f>
        <v>641805.30000000005</v>
      </c>
      <c r="O66" s="13">
        <f t="shared" si="4"/>
        <v>137297.70000000001</v>
      </c>
      <c r="P66" s="13">
        <f t="shared" si="4"/>
        <v>-412495.26</v>
      </c>
      <c r="Q66" s="13">
        <f t="shared" si="4"/>
        <v>-132812.09999999998</v>
      </c>
      <c r="R66" s="13">
        <f t="shared" si="4"/>
        <v>-7075.4000000000015</v>
      </c>
      <c r="S66" s="13">
        <f t="shared" si="4"/>
        <v>-51576.100000000006</v>
      </c>
      <c r="T66" s="13">
        <f t="shared" si="4"/>
        <v>175144.13999999996</v>
      </c>
      <c r="U66" s="13">
        <f>IF('Daily PnL Log'!W145&lt;&gt;"",'Daily PnL Log'!W145,"")</f>
        <v>1215512</v>
      </c>
      <c r="V66" s="15">
        <f>IF('Daily PnL Log'!X145&lt;&gt;"",'Daily PnL Log'!X145,"")</f>
        <v>4.7441662443480616E-2</v>
      </c>
      <c r="W66" s="13" t="str">
        <f>IF('Daily PnL Log'!Y145&lt;&gt;"",'Daily PnL Log'!Y145,"")</f>
        <v/>
      </c>
      <c r="X66" s="13" t="str">
        <f>IF('Daily PnL Log'!AA145&lt;&gt;"",'Daily PnL Log'!AA145,"")</f>
        <v/>
      </c>
      <c r="Y66" s="13">
        <f>IF('Daily PnL Log'!AC145&lt;&gt;"",'Daily PnL Log'!AC145,"")</f>
        <v>370451.78</v>
      </c>
    </row>
    <row r="67" spans="1:25" x14ac:dyDescent="0.25">
      <c r="A67" s="48" t="str">
        <f t="shared" si="2"/>
        <v>Jun</v>
      </c>
      <c r="B67" s="2">
        <f>'Daily PnL Log'!B146</f>
        <v>44375</v>
      </c>
      <c r="C67" s="11">
        <f>IF('Daily PnL Log'!C146&lt;&gt;"",'Daily PnL Log'!C146,"")</f>
        <v>129138.8</v>
      </c>
      <c r="D67" s="11">
        <f>IF('Daily PnL Log'!D146&lt;&gt;"",'Daily PnL Log'!D146,"")</f>
        <v>-10147.299999999999</v>
      </c>
      <c r="E67" s="11">
        <f>IF('Daily PnL Log'!E146&lt;&gt;"",'Daily PnL Log'!E146,"")</f>
        <v>-4886</v>
      </c>
      <c r="F67" s="11">
        <f>IF('Daily PnL Log'!F146&lt;&gt;"",'Daily PnL Log'!F146,"")</f>
        <v>3192.9</v>
      </c>
      <c r="G67" s="11">
        <f>IF('Daily PnL Log'!G146&lt;&gt;"",'Daily PnL Log'!G146,"")</f>
        <v>694.3</v>
      </c>
      <c r="H67" s="11">
        <f>IF('Daily PnL Log'!H146&lt;&gt;"",'Daily PnL Log'!H146,"")</f>
        <v>-1613.9</v>
      </c>
      <c r="I67" s="11">
        <f>IF('Daily PnL Log'!J146&lt;&gt;"",'Daily PnL Log'!J146,"")</f>
        <v>116378.8</v>
      </c>
      <c r="J67" s="11">
        <f>IF('Daily PnL Log'!K146&lt;&gt;"",'Daily PnL Log'!K146,"")</f>
        <v>-127.05</v>
      </c>
      <c r="K67" s="11">
        <f>IF('Daily PnL Log'!L146&lt;&gt;"",'Daily PnL Log'!L146,"")</f>
        <v>-584.42999999999995</v>
      </c>
      <c r="L67" s="11">
        <f>IF('Daily PnL Log'!M146&lt;&gt;"",'Daily PnL Log'!M146,"")</f>
        <v>-711.4799999999999</v>
      </c>
      <c r="M67" s="11">
        <f>IF('Daily PnL Log'!N146&lt;&gt;"",'Daily PnL Log'!N146,"")</f>
        <v>115667.32</v>
      </c>
      <c r="N67" s="11">
        <f t="shared" ref="N67:T69" si="5">IF(C67&lt;&gt;"",N66+C67,"")</f>
        <v>770944.10000000009</v>
      </c>
      <c r="O67" s="11">
        <f t="shared" si="5"/>
        <v>127150.40000000001</v>
      </c>
      <c r="P67" s="11">
        <f t="shared" si="5"/>
        <v>-417381.26</v>
      </c>
      <c r="Q67" s="11">
        <f t="shared" si="5"/>
        <v>-129619.19999999998</v>
      </c>
      <c r="R67" s="11">
        <f t="shared" si="5"/>
        <v>-6381.1000000000013</v>
      </c>
      <c r="S67" s="11">
        <f t="shared" si="5"/>
        <v>-53190.000000000007</v>
      </c>
      <c r="T67" s="11">
        <f t="shared" si="5"/>
        <v>291522.93999999994</v>
      </c>
      <c r="U67" s="11">
        <f>IF('Daily PnL Log'!W146&lt;&gt;"",'Daily PnL Log'!W146,"")</f>
        <v>1212898</v>
      </c>
      <c r="V67" s="16">
        <f>IF('Daily PnL Log'!X146&lt;&gt;"",'Daily PnL Log'!X146,"")</f>
        <v>9.5364424708425613E-2</v>
      </c>
      <c r="W67" s="11" t="str">
        <f>IF('Daily PnL Log'!Y146&lt;&gt;"",'Daily PnL Log'!Y146,"")</f>
        <v/>
      </c>
      <c r="X67" s="11" t="str">
        <f>IF('Daily PnL Log'!AA146&lt;&gt;"",'Daily PnL Log'!AA146,"")</f>
        <v/>
      </c>
      <c r="Y67" s="11">
        <f>IF('Daily PnL Log'!AC146&lt;&gt;"",'Daily PnL Log'!AC146,"")</f>
        <v>456227.3</v>
      </c>
    </row>
    <row r="68" spans="1:25" x14ac:dyDescent="0.25">
      <c r="A68" s="47" t="str">
        <f t="shared" si="2"/>
        <v>Jun</v>
      </c>
      <c r="B68" s="14">
        <f>'Daily PnL Log'!B147</f>
        <v>44376</v>
      </c>
      <c r="C68" s="13">
        <f>IF('Daily PnL Log'!C147&lt;&gt;"",'Daily PnL Log'!C147,"")</f>
        <v>-29354.5</v>
      </c>
      <c r="D68" s="13">
        <f>IF('Daily PnL Log'!D147&lt;&gt;"",'Daily PnL Log'!D147,"")</f>
        <v>-17357</v>
      </c>
      <c r="E68" s="13">
        <f>IF('Daily PnL Log'!E147&lt;&gt;"",'Daily PnL Log'!E147,"")</f>
        <v>-19199.2</v>
      </c>
      <c r="F68" s="13">
        <f>IF('Daily PnL Log'!F147&lt;&gt;"",'Daily PnL Log'!F147,"")</f>
        <v>9203.7999999999993</v>
      </c>
      <c r="G68" s="13">
        <f>IF('Daily PnL Log'!G147&lt;&gt;"",'Daily PnL Log'!G147,"")</f>
        <v>-1219.0999999999999</v>
      </c>
      <c r="H68" s="13">
        <f>IF('Daily PnL Log'!H147&lt;&gt;"",'Daily PnL Log'!H147,"")</f>
        <v>-613</v>
      </c>
      <c r="I68" s="13">
        <f>IF('Daily PnL Log'!J147&lt;&gt;"",'Daily PnL Log'!J147,"")</f>
        <v>-58538.999999999993</v>
      </c>
      <c r="J68" s="13">
        <f>IF('Daily PnL Log'!K147&lt;&gt;"",'Daily PnL Log'!K147,"")</f>
        <v>-157.05000000000001</v>
      </c>
      <c r="K68" s="13">
        <f>IF('Daily PnL Log'!L147&lt;&gt;"",'Daily PnL Log'!L147,"")</f>
        <v>-722.43</v>
      </c>
      <c r="L68" s="13">
        <f>IF('Daily PnL Log'!M147&lt;&gt;"",'Daily PnL Log'!M147,"")</f>
        <v>-879.48</v>
      </c>
      <c r="M68" s="13">
        <f>IF('Daily PnL Log'!N147&lt;&gt;"",'Daily PnL Log'!N147,"")</f>
        <v>-59418.479999999996</v>
      </c>
      <c r="N68" s="13">
        <f t="shared" si="5"/>
        <v>741589.60000000009</v>
      </c>
      <c r="O68" s="13">
        <f t="shared" si="5"/>
        <v>109793.40000000001</v>
      </c>
      <c r="P68" s="13">
        <f t="shared" si="5"/>
        <v>-436580.46</v>
      </c>
      <c r="Q68" s="13">
        <f t="shared" si="5"/>
        <v>-120415.39999999998</v>
      </c>
      <c r="R68" s="13">
        <f t="shared" si="5"/>
        <v>-7600.2000000000007</v>
      </c>
      <c r="S68" s="13">
        <f t="shared" si="5"/>
        <v>-53803.000000000007</v>
      </c>
      <c r="T68" s="13">
        <f t="shared" si="5"/>
        <v>232983.93999999994</v>
      </c>
      <c r="U68" s="13">
        <f>IF('Daily PnL Log'!W147&lt;&gt;"",'Daily PnL Log'!W147,"")</f>
        <v>1021042</v>
      </c>
      <c r="V68" s="15">
        <f>IF('Daily PnL Log'!X147&lt;&gt;"",'Daily PnL Log'!X147,"")</f>
        <v>-5.8193962638167673E-2</v>
      </c>
      <c r="W68" s="13">
        <f>IF('Daily PnL Log'!Y147&lt;&gt;"",'Daily PnL Log'!Y147,"")</f>
        <v>-2500</v>
      </c>
      <c r="X68" s="13" t="str">
        <f>IF('Daily PnL Log'!AA147&lt;&gt;"",'Daily PnL Log'!AA147,"")</f>
        <v/>
      </c>
      <c r="Y68" s="13">
        <f>IF('Daily PnL Log'!AC147&lt;&gt;"",'Daily PnL Log'!AC147,"")</f>
        <v>375083.32</v>
      </c>
    </row>
    <row r="69" spans="1:25" x14ac:dyDescent="0.25">
      <c r="A69" s="48" t="str">
        <f t="shared" si="2"/>
        <v>Jun</v>
      </c>
      <c r="B69" s="2">
        <f>'Daily PnL Log'!B148</f>
        <v>44377</v>
      </c>
      <c r="C69" s="11">
        <f>IF('Daily PnL Log'!C148&lt;&gt;"",'Daily PnL Log'!C148,"")</f>
        <v>39909.699999999997</v>
      </c>
      <c r="D69" s="11">
        <f>IF('Daily PnL Log'!D148&lt;&gt;"",'Daily PnL Log'!D148,"")</f>
        <v>121275.5</v>
      </c>
      <c r="E69" s="11">
        <f>IF('Daily PnL Log'!E148&lt;&gt;"",'Daily PnL Log'!E148,"")</f>
        <v>35477.300000000003</v>
      </c>
      <c r="F69" s="11">
        <f>IF('Daily PnL Log'!F148&lt;&gt;"",'Daily PnL Log'!F148,"")</f>
        <v>7665.1</v>
      </c>
      <c r="G69" s="11">
        <f>IF('Daily PnL Log'!G148&lt;&gt;"",'Daily PnL Log'!G148,"")</f>
        <v>32602.3</v>
      </c>
      <c r="H69" s="11">
        <f>IF('Daily PnL Log'!H148&lt;&gt;"",'Daily PnL Log'!H148,"")</f>
        <v>-4278.3</v>
      </c>
      <c r="I69" s="11">
        <f>IF('Daily PnL Log'!J148&lt;&gt;"",'Daily PnL Log'!J148,"")</f>
        <v>232651.6</v>
      </c>
      <c r="J69" s="11">
        <f>IF('Daily PnL Log'!K148&lt;&gt;"",'Daily PnL Log'!K148,"")</f>
        <v>-308.8</v>
      </c>
      <c r="K69" s="11">
        <f>IF('Daily PnL Log'!L148&lt;&gt;"",'Daily PnL Log'!L148,"")</f>
        <v>-1420.48</v>
      </c>
      <c r="L69" s="11">
        <f>IF('Daily PnL Log'!M148&lt;&gt;"",'Daily PnL Log'!M148,"")</f>
        <v>-1729.28</v>
      </c>
      <c r="M69" s="11">
        <f>IF('Daily PnL Log'!N148&lt;&gt;"",'Daily PnL Log'!N148,"")</f>
        <v>230922.32</v>
      </c>
      <c r="N69" s="11">
        <f t="shared" si="5"/>
        <v>781499.3</v>
      </c>
      <c r="O69" s="11">
        <f t="shared" si="5"/>
        <v>231068.90000000002</v>
      </c>
      <c r="P69" s="11">
        <f t="shared" si="5"/>
        <v>-401103.16000000003</v>
      </c>
      <c r="Q69" s="11">
        <f t="shared" si="5"/>
        <v>-112750.29999999997</v>
      </c>
      <c r="R69" s="11">
        <f t="shared" si="5"/>
        <v>25002.1</v>
      </c>
      <c r="S69" s="11">
        <f t="shared" si="5"/>
        <v>-58081.30000000001</v>
      </c>
      <c r="T69" s="11">
        <f t="shared" si="5"/>
        <v>465635.53999999992</v>
      </c>
      <c r="U69" s="11">
        <f>IF('Daily PnL Log'!W148&lt;&gt;"",'Daily PnL Log'!W148,"")</f>
        <v>1180579</v>
      </c>
      <c r="V69" s="16">
        <f>IF('Daily PnL Log'!X148&lt;&gt;"",'Daily PnL Log'!X148,"")</f>
        <v>0.19560090430204163</v>
      </c>
      <c r="W69" s="11">
        <f>IF('Daily PnL Log'!Y148&lt;&gt;"",'Daily PnL Log'!Y148,"")</f>
        <v>-4545.92</v>
      </c>
      <c r="X69" s="11" t="str">
        <f>IF('Daily PnL Log'!AA148&lt;&gt;"",'Daily PnL Log'!AA148,"")</f>
        <v/>
      </c>
      <c r="Y69" s="11">
        <f>IF('Daily PnL Log'!AC148&lt;&gt;"",'Daily PnL Log'!AC148,"")</f>
        <v>720413.04</v>
      </c>
    </row>
    <row r="76" spans="1:25" x14ac:dyDescent="0.25">
      <c r="B76" s="25"/>
    </row>
    <row r="77" spans="1:25" x14ac:dyDescent="0.25">
      <c r="B77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  <row r="82" spans="2:2" x14ac:dyDescent="0.25">
      <c r="B82" s="25"/>
    </row>
  </sheetData>
  <mergeCells count="1">
    <mergeCell ref="A2:B6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9"/>
  <dimension ref="A2:Y80"/>
  <sheetViews>
    <sheetView showRowColHeaders="0" zoomScale="85" zoomScaleNormal="85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5" width="9" style="20" bestFit="1" customWidth="1"/>
    <col min="6" max="7" width="10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5" width="10" style="20" bestFit="1" customWidth="1"/>
    <col min="16" max="16" width="9" style="20" bestFit="1" customWidth="1"/>
    <col min="17" max="17" width="10" style="20" bestFit="1" customWidth="1"/>
    <col min="18" max="18" width="11.42578125" style="20" bestFit="1" customWidth="1"/>
    <col min="19" max="19" width="9.140625" style="20"/>
    <col min="20" max="20" width="10.42578125" style="20" customWidth="1"/>
    <col min="21" max="21" width="10.85546875" style="20" bestFit="1" customWidth="1"/>
    <col min="22" max="22" width="6.140625" style="20" bestFit="1" customWidth="1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253549.4</v>
      </c>
    </row>
    <row r="8" spans="1:2" ht="18.75" x14ac:dyDescent="0.3">
      <c r="A8" s="55" t="s">
        <v>6</v>
      </c>
      <c r="B8" s="56">
        <f>J46</f>
        <v>-3603.6</v>
      </c>
    </row>
    <row r="9" spans="1:2" ht="18.75" x14ac:dyDescent="0.3">
      <c r="A9" s="55" t="s">
        <v>30</v>
      </c>
      <c r="B9" s="56">
        <f>K46</f>
        <v>-15795.089999999997</v>
      </c>
    </row>
    <row r="10" spans="1:2" ht="18.75" x14ac:dyDescent="0.3">
      <c r="A10" s="55" t="s">
        <v>11</v>
      </c>
      <c r="B10" s="56">
        <f>W46</f>
        <v>-31445.27</v>
      </c>
    </row>
    <row r="11" spans="1:2" ht="18.75" x14ac:dyDescent="0.3">
      <c r="A11" s="57" t="s">
        <v>18</v>
      </c>
      <c r="B11" s="54">
        <f>B7+(B8+B9+B10)</f>
        <v>202705.44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998558.7</v>
      </c>
    </row>
    <row r="15" spans="1:2" ht="18.75" x14ac:dyDescent="0.3">
      <c r="A15" s="60" t="s">
        <v>15</v>
      </c>
      <c r="B15" s="63">
        <f>B11/B14</f>
        <v>0.20299802104773612</v>
      </c>
    </row>
    <row r="16" spans="1:2" ht="18.75" x14ac:dyDescent="0.3">
      <c r="A16" s="60" t="s">
        <v>17</v>
      </c>
      <c r="B16" s="63">
        <f>V46</f>
        <v>8.5678065323560079E-2</v>
      </c>
    </row>
    <row r="17" spans="1:2" ht="18.75" x14ac:dyDescent="0.3">
      <c r="A17" s="60" t="s">
        <v>31</v>
      </c>
      <c r="B17" s="64">
        <f>B15/B16</f>
        <v>2.3693114483983915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SUM(C48:C67)</f>
        <v>293163.60000000003</v>
      </c>
      <c r="D46" s="41">
        <f t="shared" si="0"/>
        <v>116637.6</v>
      </c>
      <c r="E46" s="41">
        <f t="shared" si="0"/>
        <v>-12561.299999999996</v>
      </c>
      <c r="F46" s="41">
        <f t="shared" si="0"/>
        <v>-94080.799999999959</v>
      </c>
      <c r="G46" s="41">
        <f t="shared" si="0"/>
        <v>-59450.699999999983</v>
      </c>
      <c r="H46" s="41">
        <f t="shared" si="0"/>
        <v>9841</v>
      </c>
      <c r="I46" s="41">
        <f t="shared" si="0"/>
        <v>253549.4</v>
      </c>
      <c r="J46" s="41">
        <f t="shared" si="0"/>
        <v>-3603.6</v>
      </c>
      <c r="K46" s="41">
        <f t="shared" si="0"/>
        <v>-15795.089999999997</v>
      </c>
      <c r="L46" s="41">
        <f t="shared" si="0"/>
        <v>-19398.689999999999</v>
      </c>
      <c r="M46" s="41">
        <f t="shared" si="0"/>
        <v>234150.70999999993</v>
      </c>
      <c r="N46" s="42"/>
      <c r="O46" s="42"/>
      <c r="P46" s="42"/>
      <c r="Q46" s="42"/>
      <c r="R46" s="42"/>
      <c r="S46" s="42"/>
      <c r="T46" s="42"/>
      <c r="U46" s="43">
        <f>AVERAGE(U48:U67)</f>
        <v>998558.7</v>
      </c>
      <c r="V46" s="44">
        <f>_xlfn.STDEV.P(V48:V67)</f>
        <v>8.5678065323560079E-2</v>
      </c>
      <c r="W46" s="41">
        <f>SUM(W48:W67)</f>
        <v>-31445.27</v>
      </c>
      <c r="X46" s="41">
        <f>SUM(X48:X67)</f>
        <v>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May</v>
      </c>
      <c r="B48" s="14">
        <f>'Daily PnL Log'!B107</f>
        <v>44319</v>
      </c>
      <c r="C48" s="13">
        <f>IF('Daily PnL Log'!C107&lt;&gt;"",'Daily PnL Log'!C107,"")</f>
        <v>-30616.2</v>
      </c>
      <c r="D48" s="13">
        <f>IF('Daily PnL Log'!D107&lt;&gt;"",'Daily PnL Log'!D107,"")</f>
        <v>23332.5</v>
      </c>
      <c r="E48" s="13">
        <f>IF('Daily PnL Log'!E107&lt;&gt;"",'Daily PnL Log'!E107,"")</f>
        <v>-23860.5</v>
      </c>
      <c r="F48" s="13">
        <f>IF('Daily PnL Log'!F107&lt;&gt;"",'Daily PnL Log'!F107,"")</f>
        <v>-25770.7</v>
      </c>
      <c r="G48" s="13">
        <f>IF('Daily PnL Log'!G107&lt;&gt;"",'Daily PnL Log'!G107,"")</f>
        <v>-34042.9</v>
      </c>
      <c r="H48" s="13">
        <f>IF('Daily PnL Log'!H107&lt;&gt;"",'Daily PnL Log'!H107,"")</f>
        <v>-5141.8999999999996</v>
      </c>
      <c r="I48" s="13">
        <f>IF('Daily PnL Log'!J107&lt;&gt;"",'Daily PnL Log'!J107,"")</f>
        <v>-96099.7</v>
      </c>
      <c r="J48" s="13">
        <f>IF('Daily PnL Log'!K107&lt;&gt;"",'Daily PnL Log'!K107,"")</f>
        <v>-175.1</v>
      </c>
      <c r="K48" s="13">
        <f>IF('Daily PnL Log'!L107&lt;&gt;"",'Daily PnL Log'!L107,"")</f>
        <v>-805.46</v>
      </c>
      <c r="L48" s="13">
        <f>IF('Daily PnL Log'!M107&lt;&gt;"",'Daily PnL Log'!M107,"")</f>
        <v>-980.56000000000006</v>
      </c>
      <c r="M48" s="13">
        <f>IF('Daily PnL Log'!N107&lt;&gt;"",'Daily PnL Log'!N107,"")</f>
        <v>-97080.26</v>
      </c>
      <c r="N48" s="13">
        <f t="shared" ref="N48:S48" si="1">C48</f>
        <v>-30616.2</v>
      </c>
      <c r="O48" s="13">
        <f t="shared" si="1"/>
        <v>23332.5</v>
      </c>
      <c r="P48" s="13">
        <f t="shared" si="1"/>
        <v>-23860.5</v>
      </c>
      <c r="Q48" s="13">
        <f t="shared" si="1"/>
        <v>-25770.7</v>
      </c>
      <c r="R48" s="13">
        <f t="shared" si="1"/>
        <v>-34042.9</v>
      </c>
      <c r="S48" s="13">
        <f t="shared" si="1"/>
        <v>-5141.8999999999996</v>
      </c>
      <c r="T48" s="13">
        <f>SUM(N48:S48)</f>
        <v>-96099.7</v>
      </c>
      <c r="U48" s="13">
        <f>IF('Daily PnL Log'!W107&lt;&gt;"",'Daily PnL Log'!W107,"")</f>
        <v>703872</v>
      </c>
      <c r="V48" s="15">
        <f>IF('Daily PnL Log'!X107&lt;&gt;"",'Daily PnL Log'!X107,"")</f>
        <v>-0.13792317353155117</v>
      </c>
      <c r="W48" s="13">
        <f>IF('Daily PnL Log'!Y107&lt;&gt;"",'Daily PnL Log'!Y107,"")</f>
        <v>-2418.4</v>
      </c>
      <c r="X48" s="13" t="str">
        <f>IF('Daily PnL Log'!AA107&lt;&gt;"",'Daily PnL Log'!AA107,"")</f>
        <v/>
      </c>
      <c r="Y48" s="13">
        <f>IF('Daily PnL Log'!AC107&lt;&gt;"",'Daily PnL Log'!AC107,"")</f>
        <v>257455.69</v>
      </c>
    </row>
    <row r="49" spans="1:25" x14ac:dyDescent="0.25">
      <c r="A49" s="48" t="str">
        <f t="shared" ref="A49:A67" si="2">TEXT(B49,"mmm")</f>
        <v>May</v>
      </c>
      <c r="B49" s="2">
        <f>'Daily PnL Log'!B108</f>
        <v>44320</v>
      </c>
      <c r="C49" s="11">
        <f>IF('Daily PnL Log'!C108&lt;&gt;"",'Daily PnL Log'!C108,"")</f>
        <v>-28547.9</v>
      </c>
      <c r="D49" s="11">
        <f>IF('Daily PnL Log'!D108&lt;&gt;"",'Daily PnL Log'!D108,"")</f>
        <v>4298.3999999999996</v>
      </c>
      <c r="E49" s="11">
        <f>IF('Daily PnL Log'!E108&lt;&gt;"",'Daily PnL Log'!E108,"")</f>
        <v>-11332.2</v>
      </c>
      <c r="F49" s="11">
        <f>IF('Daily PnL Log'!F108&lt;&gt;"",'Daily PnL Log'!F108,"")</f>
        <v>-9557.4</v>
      </c>
      <c r="G49" s="11">
        <f>IF('Daily PnL Log'!G108&lt;&gt;"",'Daily PnL Log'!G108,"")</f>
        <v>-3384.6</v>
      </c>
      <c r="H49" s="11">
        <f>IF('Daily PnL Log'!H108&lt;&gt;"",'Daily PnL Log'!H108,"")</f>
        <v>-2508</v>
      </c>
      <c r="I49" s="11">
        <f>IF('Daily PnL Log'!J108&lt;&gt;"",'Daily PnL Log'!J108,"")</f>
        <v>-51031.7</v>
      </c>
      <c r="J49" s="11">
        <f>IF('Daily PnL Log'!K108&lt;&gt;"",'Daily PnL Log'!K108,"")</f>
        <v>-147.15</v>
      </c>
      <c r="K49" s="11">
        <f>IF('Daily PnL Log'!L108&lt;&gt;"",'Daily PnL Log'!L108,"")</f>
        <v>-676.89</v>
      </c>
      <c r="L49" s="11">
        <f>IF('Daily PnL Log'!M108&lt;&gt;"",'Daily PnL Log'!M108,"")</f>
        <v>-824.04</v>
      </c>
      <c r="M49" s="11">
        <f>IF('Daily PnL Log'!N108&lt;&gt;"",'Daily PnL Log'!N108,"")</f>
        <v>-51855.74</v>
      </c>
      <c r="N49" s="11">
        <f t="shared" ref="N49:N65" si="3">IF(C49&lt;&gt;"",N48+C49,"")</f>
        <v>-59164.100000000006</v>
      </c>
      <c r="O49" s="11">
        <f t="shared" ref="O49:T64" si="4">IF(D49&lt;&gt;"",O48+D49,"")</f>
        <v>27630.9</v>
      </c>
      <c r="P49" s="11">
        <f t="shared" si="4"/>
        <v>-35192.699999999997</v>
      </c>
      <c r="Q49" s="11">
        <f t="shared" si="4"/>
        <v>-35328.1</v>
      </c>
      <c r="R49" s="11">
        <f t="shared" si="4"/>
        <v>-37427.5</v>
      </c>
      <c r="S49" s="11">
        <f t="shared" si="4"/>
        <v>-7649.9</v>
      </c>
      <c r="T49" s="11">
        <f t="shared" si="4"/>
        <v>-147131.4</v>
      </c>
      <c r="U49" s="11">
        <f>IF('Daily PnL Log'!W108&lt;&gt;"",'Daily PnL Log'!W108,"")</f>
        <v>741932</v>
      </c>
      <c r="V49" s="16">
        <f>IF('Daily PnL Log'!X108&lt;&gt;"",'Daily PnL Log'!X108,"")</f>
        <v>-6.9892847322935256E-2</v>
      </c>
      <c r="W49" s="11" t="str">
        <f>IF('Daily PnL Log'!Y108&lt;&gt;"",'Daily PnL Log'!Y108,"")</f>
        <v/>
      </c>
      <c r="X49" s="11" t="str">
        <f>IF('Daily PnL Log'!AA108&lt;&gt;"",'Daily PnL Log'!AA108,"")</f>
        <v/>
      </c>
      <c r="Y49" s="11">
        <f>IF('Daily PnL Log'!AC108&lt;&gt;"",'Daily PnL Log'!AC108,"")</f>
        <v>195239.65</v>
      </c>
    </row>
    <row r="50" spans="1:25" x14ac:dyDescent="0.25">
      <c r="A50" s="47" t="str">
        <f t="shared" si="2"/>
        <v>May</v>
      </c>
      <c r="B50" s="14">
        <f>'Daily PnL Log'!B109</f>
        <v>44321</v>
      </c>
      <c r="C50" s="13">
        <f>IF('Daily PnL Log'!C109&lt;&gt;"",'Daily PnL Log'!C109,"")</f>
        <v>-56517.5</v>
      </c>
      <c r="D50" s="13">
        <f>IF('Daily PnL Log'!D109&lt;&gt;"",'Daily PnL Log'!D109,"")</f>
        <v>14838.8</v>
      </c>
      <c r="E50" s="13">
        <f>IF('Daily PnL Log'!E109&lt;&gt;"",'Daily PnL Log'!E109,"")</f>
        <v>-14726.5</v>
      </c>
      <c r="F50" s="13">
        <f>IF('Daily PnL Log'!F109&lt;&gt;"",'Daily PnL Log'!F109,"")</f>
        <v>-41217.800000000003</v>
      </c>
      <c r="G50" s="13">
        <f>IF('Daily PnL Log'!G109&lt;&gt;"",'Daily PnL Log'!G109,"")</f>
        <v>3934</v>
      </c>
      <c r="H50" s="13">
        <f>IF('Daily PnL Log'!H109&lt;&gt;"",'Daily PnL Log'!H109,"")</f>
        <v>4559.2</v>
      </c>
      <c r="I50" s="13">
        <f>IF('Daily PnL Log'!J109&lt;&gt;"",'Daily PnL Log'!J109,"")</f>
        <v>-89129.8</v>
      </c>
      <c r="J50" s="13">
        <f>IF('Daily PnL Log'!K109&lt;&gt;"",'Daily PnL Log'!K109,"")</f>
        <v>-108.6</v>
      </c>
      <c r="K50" s="13">
        <f>IF('Daily PnL Log'!L109&lt;&gt;"",'Daily PnL Log'!L109,"")</f>
        <v>-499.56</v>
      </c>
      <c r="L50" s="13">
        <f>IF('Daily PnL Log'!M109&lt;&gt;"",'Daily PnL Log'!M109,"")</f>
        <v>-608.16</v>
      </c>
      <c r="M50" s="13">
        <f>IF('Daily PnL Log'!N109&lt;&gt;"",'Daily PnL Log'!N109,"")</f>
        <v>-89737.96</v>
      </c>
      <c r="N50" s="13">
        <f t="shared" si="3"/>
        <v>-115681.60000000001</v>
      </c>
      <c r="O50" s="13">
        <f t="shared" si="4"/>
        <v>42469.7</v>
      </c>
      <c r="P50" s="13">
        <f t="shared" si="4"/>
        <v>-49919.199999999997</v>
      </c>
      <c r="Q50" s="13">
        <f t="shared" si="4"/>
        <v>-76545.899999999994</v>
      </c>
      <c r="R50" s="13">
        <f t="shared" si="4"/>
        <v>-33493.5</v>
      </c>
      <c r="S50" s="13">
        <f t="shared" si="4"/>
        <v>-3090.7</v>
      </c>
      <c r="T50" s="13">
        <f t="shared" si="4"/>
        <v>-236261.2</v>
      </c>
      <c r="U50" s="13">
        <f>IF('Daily PnL Log'!W109&lt;&gt;"",'Daily PnL Log'!W109,"")</f>
        <v>794831</v>
      </c>
      <c r="V50" s="15">
        <f>IF('Daily PnL Log'!X109&lt;&gt;"",'Daily PnL Log'!X109,"")</f>
        <v>-0.11290193764460622</v>
      </c>
      <c r="W50" s="13">
        <f>IF('Daily PnL Log'!Y109&lt;&gt;"",'Daily PnL Log'!Y109,"")</f>
        <v>-18029.5</v>
      </c>
      <c r="X50" s="13" t="str">
        <f>IF('Daily PnL Log'!AA109&lt;&gt;"",'Daily PnL Log'!AA109,"")</f>
        <v/>
      </c>
      <c r="Y50" s="13">
        <f>IF('Daily PnL Log'!AC109&lt;&gt;"",'Daily PnL Log'!AC109,"")</f>
        <v>59829.760000000002</v>
      </c>
    </row>
    <row r="51" spans="1:25" x14ac:dyDescent="0.25">
      <c r="A51" s="48" t="str">
        <f t="shared" si="2"/>
        <v>May</v>
      </c>
      <c r="B51" s="2">
        <f>'Daily PnL Log'!B110</f>
        <v>44322</v>
      </c>
      <c r="C51" s="11">
        <f>IF('Daily PnL Log'!C110&lt;&gt;"",'Daily PnL Log'!C110,"")</f>
        <v>27345.9</v>
      </c>
      <c r="D51" s="11">
        <f>IF('Daily PnL Log'!D110&lt;&gt;"",'Daily PnL Log'!D110,"")</f>
        <v>11882.8</v>
      </c>
      <c r="E51" s="11">
        <f>IF('Daily PnL Log'!E110&lt;&gt;"",'Daily PnL Log'!E110,"")</f>
        <v>-5205.7</v>
      </c>
      <c r="F51" s="11">
        <f>IF('Daily PnL Log'!F110&lt;&gt;"",'Daily PnL Log'!F110,"")</f>
        <v>-24682.2</v>
      </c>
      <c r="G51" s="11">
        <f>IF('Daily PnL Log'!G110&lt;&gt;"",'Daily PnL Log'!G110,"")</f>
        <v>425.4</v>
      </c>
      <c r="H51" s="11">
        <f>IF('Daily PnL Log'!H110&lt;&gt;"",'Daily PnL Log'!H110,"")</f>
        <v>1504.5</v>
      </c>
      <c r="I51" s="11">
        <f>IF('Daily PnL Log'!J110&lt;&gt;"",'Daily PnL Log'!J110,"")</f>
        <v>11270.699999999999</v>
      </c>
      <c r="J51" s="11">
        <f>IF('Daily PnL Log'!K110&lt;&gt;"",'Daily PnL Log'!K110,"")</f>
        <v>-83.25</v>
      </c>
      <c r="K51" s="11">
        <f>IF('Daily PnL Log'!L110&lt;&gt;"",'Daily PnL Log'!L110,"")</f>
        <v>-382.92</v>
      </c>
      <c r="L51" s="11">
        <f>IF('Daily PnL Log'!M110&lt;&gt;"",'Daily PnL Log'!M110,"")</f>
        <v>-466.17</v>
      </c>
      <c r="M51" s="11">
        <f>IF('Daily PnL Log'!N110&lt;&gt;"",'Daily PnL Log'!N110,"")</f>
        <v>10804.529999999999</v>
      </c>
      <c r="N51" s="11">
        <f t="shared" si="3"/>
        <v>-88335.700000000012</v>
      </c>
      <c r="O51" s="11">
        <f t="shared" si="4"/>
        <v>54352.5</v>
      </c>
      <c r="P51" s="11">
        <f t="shared" si="4"/>
        <v>-55124.899999999994</v>
      </c>
      <c r="Q51" s="11">
        <f t="shared" si="4"/>
        <v>-101228.09999999999</v>
      </c>
      <c r="R51" s="11">
        <f t="shared" si="4"/>
        <v>-33068.1</v>
      </c>
      <c r="S51" s="11">
        <f t="shared" si="4"/>
        <v>-1586.1999999999998</v>
      </c>
      <c r="T51" s="11">
        <f t="shared" si="4"/>
        <v>-224990.5</v>
      </c>
      <c r="U51" s="11">
        <f>IF('Daily PnL Log'!W110&lt;&gt;"",'Daily PnL Log'!W110,"")</f>
        <v>759557</v>
      </c>
      <c r="V51" s="16">
        <f>IF('Daily PnL Log'!X110&lt;&gt;"",'Daily PnL Log'!X110,"")</f>
        <v>1.4224778390561866E-2</v>
      </c>
      <c r="W51" s="11">
        <f>IF('Daily PnL Log'!Y110&lt;&gt;"",'Daily PnL Log'!Y110,"")</f>
        <v>-125</v>
      </c>
      <c r="X51" s="11" t="str">
        <f>IF('Daily PnL Log'!AA110&lt;&gt;"",'Daily PnL Log'!AA110,"")</f>
        <v/>
      </c>
      <c r="Y51" s="11">
        <f>IF('Daily PnL Log'!AC110&lt;&gt;"",'Daily PnL Log'!AC110,"")</f>
        <v>103033.34</v>
      </c>
    </row>
    <row r="52" spans="1:25" x14ac:dyDescent="0.25">
      <c r="A52" s="47" t="str">
        <f t="shared" si="2"/>
        <v>May</v>
      </c>
      <c r="B52" s="14">
        <f>'Daily PnL Log'!B111</f>
        <v>44323</v>
      </c>
      <c r="C52" s="13">
        <f>IF('Daily PnL Log'!C111&lt;&gt;"",'Daily PnL Log'!C111,"")</f>
        <v>15716.8</v>
      </c>
      <c r="D52" s="13">
        <f>IF('Daily PnL Log'!D111&lt;&gt;"",'Daily PnL Log'!D111,"")</f>
        <v>-7101.2</v>
      </c>
      <c r="E52" s="13">
        <f>IF('Daily PnL Log'!E111&lt;&gt;"",'Daily PnL Log'!E111,"")</f>
        <v>439.4</v>
      </c>
      <c r="F52" s="13">
        <f>IF('Daily PnL Log'!F111&lt;&gt;"",'Daily PnL Log'!F111,"")</f>
        <v>-17268.400000000001</v>
      </c>
      <c r="G52" s="13">
        <f>IF('Daily PnL Log'!G111&lt;&gt;"",'Daily PnL Log'!G111,"")</f>
        <v>1693.6</v>
      </c>
      <c r="H52" s="13">
        <f>IF('Daily PnL Log'!H111&lt;&gt;"",'Daily PnL Log'!H111,"")</f>
        <v>1585.3</v>
      </c>
      <c r="I52" s="13">
        <f>IF('Daily PnL Log'!J111&lt;&gt;"",'Daily PnL Log'!J111,"")</f>
        <v>-4934.5000000000027</v>
      </c>
      <c r="J52" s="13">
        <f>IF('Daily PnL Log'!K111&lt;&gt;"",'Daily PnL Log'!K111,"")</f>
        <v>-138.44999999999999</v>
      </c>
      <c r="K52" s="13">
        <f>IF('Daily PnL Log'!L111&lt;&gt;"",'Daily PnL Log'!L111,"")</f>
        <v>-636.78</v>
      </c>
      <c r="L52" s="13">
        <f>IF('Daily PnL Log'!M111&lt;&gt;"",'Daily PnL Log'!M111,"")</f>
        <v>-775.23</v>
      </c>
      <c r="M52" s="13">
        <f>IF('Daily PnL Log'!N111&lt;&gt;"",'Daily PnL Log'!N111,"")</f>
        <v>-5709.7300000000032</v>
      </c>
      <c r="N52" s="13">
        <f t="shared" si="3"/>
        <v>-72618.900000000009</v>
      </c>
      <c r="O52" s="13">
        <f t="shared" si="4"/>
        <v>47251.3</v>
      </c>
      <c r="P52" s="13">
        <f t="shared" si="4"/>
        <v>-54685.499999999993</v>
      </c>
      <c r="Q52" s="13">
        <f t="shared" si="4"/>
        <v>-118496.5</v>
      </c>
      <c r="R52" s="13">
        <f t="shared" si="4"/>
        <v>-31374.5</v>
      </c>
      <c r="S52" s="13">
        <f t="shared" si="4"/>
        <v>-0.89999999999986358</v>
      </c>
      <c r="T52" s="13">
        <f t="shared" si="4"/>
        <v>-229925</v>
      </c>
      <c r="U52" s="13">
        <f>IF('Daily PnL Log'!W111&lt;&gt;"",'Daily PnL Log'!W111,"")</f>
        <v>647811</v>
      </c>
      <c r="V52" s="15">
        <f>IF('Daily PnL Log'!X111&lt;&gt;"",'Daily PnL Log'!X111,"")</f>
        <v>-8.8138824441079313E-3</v>
      </c>
      <c r="W52" s="13" t="str">
        <f>IF('Daily PnL Log'!Y111&lt;&gt;"",'Daily PnL Log'!Y111,"")</f>
        <v/>
      </c>
      <c r="X52" s="13" t="str">
        <f>IF('Daily PnL Log'!AA111&lt;&gt;"",'Daily PnL Log'!AA111,"")</f>
        <v/>
      </c>
      <c r="Y52" s="13">
        <f>IF('Daily PnL Log'!AC111&lt;&gt;"",'Daily PnL Log'!AC111,"")</f>
        <v>76582.36</v>
      </c>
    </row>
    <row r="53" spans="1:25" x14ac:dyDescent="0.25">
      <c r="A53" s="48" t="str">
        <f t="shared" si="2"/>
        <v>May</v>
      </c>
      <c r="B53" s="2">
        <f>'Daily PnL Log'!B112</f>
        <v>44326</v>
      </c>
      <c r="C53" s="11">
        <f>IF('Daily PnL Log'!C112&lt;&gt;"",'Daily PnL Log'!C112,"")</f>
        <v>-24610.1</v>
      </c>
      <c r="D53" s="11">
        <f>IF('Daily PnL Log'!D112&lt;&gt;"",'Daily PnL Log'!D112,"")</f>
        <v>5313.5</v>
      </c>
      <c r="E53" s="11">
        <f>IF('Daily PnL Log'!E112&lt;&gt;"",'Daily PnL Log'!E112,"")</f>
        <v>15728.8</v>
      </c>
      <c r="F53" s="11">
        <f>IF('Daily PnL Log'!F112&lt;&gt;"",'Daily PnL Log'!F112,"")</f>
        <v>-19404.8</v>
      </c>
      <c r="G53" s="11">
        <f>IF('Daily PnL Log'!G112&lt;&gt;"",'Daily PnL Log'!G112,"")</f>
        <v>-60108</v>
      </c>
      <c r="H53" s="11">
        <f>IF('Daily PnL Log'!H112&lt;&gt;"",'Daily PnL Log'!H112,"")</f>
        <v>-4183.3999999999996</v>
      </c>
      <c r="I53" s="11">
        <f>IF('Daily PnL Log'!J112&lt;&gt;"",'Daily PnL Log'!J112,"")</f>
        <v>-87264</v>
      </c>
      <c r="J53" s="11">
        <f>IF('Daily PnL Log'!K112&lt;&gt;"",'Daily PnL Log'!K112,"")</f>
        <v>-132.75</v>
      </c>
      <c r="K53" s="11">
        <f>IF('Daily PnL Log'!L112&lt;&gt;"",'Daily PnL Log'!L112,"")</f>
        <v>-610.59</v>
      </c>
      <c r="L53" s="11">
        <f>IF('Daily PnL Log'!M112&lt;&gt;"",'Daily PnL Log'!M112,"")</f>
        <v>-743.34</v>
      </c>
      <c r="M53" s="11">
        <f>IF('Daily PnL Log'!N112&lt;&gt;"",'Daily PnL Log'!N112,"")</f>
        <v>-88007.34</v>
      </c>
      <c r="N53" s="11">
        <f t="shared" si="3"/>
        <v>-97229</v>
      </c>
      <c r="O53" s="11">
        <f t="shared" si="4"/>
        <v>52564.800000000003</v>
      </c>
      <c r="P53" s="11">
        <f t="shared" si="4"/>
        <v>-38956.699999999997</v>
      </c>
      <c r="Q53" s="11">
        <f t="shared" si="4"/>
        <v>-137901.29999999999</v>
      </c>
      <c r="R53" s="11">
        <f t="shared" si="4"/>
        <v>-91482.5</v>
      </c>
      <c r="S53" s="11">
        <f t="shared" si="4"/>
        <v>-4184.2999999999993</v>
      </c>
      <c r="T53" s="11">
        <f t="shared" si="4"/>
        <v>-317189</v>
      </c>
      <c r="U53" s="11">
        <f>IF('Daily PnL Log'!W112&lt;&gt;"",'Daily PnL Log'!W112,"")</f>
        <v>678206</v>
      </c>
      <c r="V53" s="16">
        <f>IF('Daily PnL Log'!X112&lt;&gt;"",'Daily PnL Log'!X112,"")</f>
        <v>-0.12976490918688421</v>
      </c>
      <c r="W53" s="11">
        <f>IF('Daily PnL Log'!Y112&lt;&gt;"",'Daily PnL Log'!Y112,"")</f>
        <v>-487.5</v>
      </c>
      <c r="X53" s="11" t="str">
        <f>IF('Daily PnL Log'!AA112&lt;&gt;"",'Daily PnL Log'!AA112,"")</f>
        <v/>
      </c>
      <c r="Y53" s="11">
        <f>IF('Daily PnL Log'!AC112&lt;&gt;"",'Daily PnL Log'!AC112,"")</f>
        <v>-41719.230000000003</v>
      </c>
    </row>
    <row r="54" spans="1:25" x14ac:dyDescent="0.25">
      <c r="A54" s="47" t="str">
        <f t="shared" si="2"/>
        <v>May</v>
      </c>
      <c r="B54" s="14">
        <f>'Daily PnL Log'!B113</f>
        <v>44327</v>
      </c>
      <c r="C54" s="13">
        <f>IF('Daily PnL Log'!C113&lt;&gt;"",'Daily PnL Log'!C113,"")</f>
        <v>136216.4</v>
      </c>
      <c r="D54" s="13">
        <f>IF('Daily PnL Log'!D113&lt;&gt;"",'Daily PnL Log'!D113,"")</f>
        <v>8132.9</v>
      </c>
      <c r="E54" s="13">
        <f>IF('Daily PnL Log'!E113&lt;&gt;"",'Daily PnL Log'!E113,"")</f>
        <v>-19722.3</v>
      </c>
      <c r="F54" s="13">
        <f>IF('Daily PnL Log'!F113&lt;&gt;"",'Daily PnL Log'!F113,"")</f>
        <v>-16997.8</v>
      </c>
      <c r="G54" s="13">
        <f>IF('Daily PnL Log'!G113&lt;&gt;"",'Daily PnL Log'!G113,"")</f>
        <v>-22844.3</v>
      </c>
      <c r="H54" s="13">
        <f>IF('Daily PnL Log'!H113&lt;&gt;"",'Daily PnL Log'!H113,"")</f>
        <v>-6912</v>
      </c>
      <c r="I54" s="13">
        <f>IF('Daily PnL Log'!J113&lt;&gt;"",'Daily PnL Log'!J113,"")</f>
        <v>77872.89999999998</v>
      </c>
      <c r="J54" s="13">
        <f>IF('Daily PnL Log'!K113&lt;&gt;"",'Daily PnL Log'!K113,"")</f>
        <v>-239.8</v>
      </c>
      <c r="K54" s="13">
        <f>IF('Daily PnL Log'!L113&lt;&gt;"",'Daily PnL Log'!L113,"")</f>
        <v>-1103.05</v>
      </c>
      <c r="L54" s="13">
        <f>IF('Daily PnL Log'!M113&lt;&gt;"",'Daily PnL Log'!M113,"")</f>
        <v>-1342.85</v>
      </c>
      <c r="M54" s="13">
        <f>IF('Daily PnL Log'!N113&lt;&gt;"",'Daily PnL Log'!N113,"")</f>
        <v>76530.049999999974</v>
      </c>
      <c r="N54" s="13">
        <f t="shared" si="3"/>
        <v>38987.399999999994</v>
      </c>
      <c r="O54" s="13">
        <f t="shared" si="4"/>
        <v>60697.700000000004</v>
      </c>
      <c r="P54" s="13">
        <f t="shared" si="4"/>
        <v>-58679</v>
      </c>
      <c r="Q54" s="13">
        <f t="shared" si="4"/>
        <v>-154899.09999999998</v>
      </c>
      <c r="R54" s="13">
        <f t="shared" si="4"/>
        <v>-114326.8</v>
      </c>
      <c r="S54" s="13">
        <f t="shared" si="4"/>
        <v>-11096.3</v>
      </c>
      <c r="T54" s="13">
        <f t="shared" si="4"/>
        <v>-239316.10000000003</v>
      </c>
      <c r="U54" s="13">
        <f>IF('Daily PnL Log'!W113&lt;&gt;"",'Daily PnL Log'!W113,"")</f>
        <v>611109</v>
      </c>
      <c r="V54" s="15">
        <f>IF('Daily PnL Log'!X113&lt;&gt;"",'Daily PnL Log'!X113,"")</f>
        <v>0.12523142352673577</v>
      </c>
      <c r="W54" s="13" t="str">
        <f>IF('Daily PnL Log'!Y113&lt;&gt;"",'Daily PnL Log'!Y113,"")</f>
        <v/>
      </c>
      <c r="X54" s="13" t="str">
        <f>IF('Daily PnL Log'!AA113&lt;&gt;"",'Daily PnL Log'!AA113,"")</f>
        <v/>
      </c>
      <c r="Y54" s="13">
        <f>IF('Daily PnL Log'!AC113&lt;&gt;"",'Daily PnL Log'!AC113,"")</f>
        <v>44192.17</v>
      </c>
    </row>
    <row r="55" spans="1:25" x14ac:dyDescent="0.25">
      <c r="A55" s="48" t="str">
        <f t="shared" si="2"/>
        <v>May</v>
      </c>
      <c r="B55" s="2">
        <f>'Daily PnL Log'!B114</f>
        <v>44328</v>
      </c>
      <c r="C55" s="11">
        <f>IF('Daily PnL Log'!C114&lt;&gt;"",'Daily PnL Log'!C114,"")</f>
        <v>15152.7</v>
      </c>
      <c r="D55" s="11">
        <f>IF('Daily PnL Log'!D114&lt;&gt;"",'Daily PnL Log'!D114,"")</f>
        <v>10775.8</v>
      </c>
      <c r="E55" s="11">
        <f>IF('Daily PnL Log'!E114&lt;&gt;"",'Daily PnL Log'!E114,"")</f>
        <v>-7498.8</v>
      </c>
      <c r="F55" s="11">
        <f>IF('Daily PnL Log'!F114&lt;&gt;"",'Daily PnL Log'!F114,"")</f>
        <v>42187.3</v>
      </c>
      <c r="G55" s="11">
        <f>IF('Daily PnL Log'!G114&lt;&gt;"",'Daily PnL Log'!G114,"")</f>
        <v>-19730</v>
      </c>
      <c r="H55" s="11">
        <f>IF('Daily PnL Log'!H114&lt;&gt;"",'Daily PnL Log'!H114,"")</f>
        <v>-2242.4</v>
      </c>
      <c r="I55" s="11">
        <f>IF('Daily PnL Log'!J114&lt;&gt;"",'Daily PnL Log'!J114,"")</f>
        <v>38644.6</v>
      </c>
      <c r="J55" s="11">
        <f>IF('Daily PnL Log'!K114&lt;&gt;"",'Daily PnL Log'!K114,"")</f>
        <v>-172.6</v>
      </c>
      <c r="K55" s="11">
        <f>IF('Daily PnL Log'!L114&lt;&gt;"",'Daily PnL Log'!L114,"")</f>
        <v>-793.96</v>
      </c>
      <c r="L55" s="11">
        <f>IF('Daily PnL Log'!M114&lt;&gt;"",'Daily PnL Log'!M114,"")</f>
        <v>-966.56000000000006</v>
      </c>
      <c r="M55" s="11">
        <f>IF('Daily PnL Log'!N114&lt;&gt;"",'Daily PnL Log'!N114,"")</f>
        <v>37678.04</v>
      </c>
      <c r="N55" s="11">
        <f t="shared" si="3"/>
        <v>54140.099999999991</v>
      </c>
      <c r="O55" s="11">
        <f t="shared" si="4"/>
        <v>71473.5</v>
      </c>
      <c r="P55" s="11">
        <f t="shared" si="4"/>
        <v>-66177.8</v>
      </c>
      <c r="Q55" s="11">
        <f t="shared" si="4"/>
        <v>-112711.79999999997</v>
      </c>
      <c r="R55" s="11">
        <f t="shared" si="4"/>
        <v>-134056.79999999999</v>
      </c>
      <c r="S55" s="11">
        <f t="shared" si="4"/>
        <v>-13338.699999999999</v>
      </c>
      <c r="T55" s="11">
        <f t="shared" si="4"/>
        <v>-200671.50000000003</v>
      </c>
      <c r="U55" s="11">
        <f>IF('Daily PnL Log'!W114&lt;&gt;"",'Daily PnL Log'!W114,"")</f>
        <v>712977</v>
      </c>
      <c r="V55" s="16">
        <f>IF('Daily PnL Log'!X114&lt;&gt;"",'Daily PnL Log'!X114,"")</f>
        <v>5.2846080588854899E-2</v>
      </c>
      <c r="W55" s="11">
        <f>IF('Daily PnL Log'!Y114&lt;&gt;"",'Daily PnL Log'!Y114,"")</f>
        <v>-2370</v>
      </c>
      <c r="X55" s="11" t="str">
        <f>IF('Daily PnL Log'!AA114&lt;&gt;"",'Daily PnL Log'!AA114,"")</f>
        <v/>
      </c>
      <c r="Y55" s="11">
        <f>IF('Daily PnL Log'!AC114&lt;&gt;"",'Daily PnL Log'!AC114,"")</f>
        <v>101637.11</v>
      </c>
    </row>
    <row r="56" spans="1:25" x14ac:dyDescent="0.25">
      <c r="A56" s="47" t="str">
        <f t="shared" si="2"/>
        <v>May</v>
      </c>
      <c r="B56" s="14">
        <f>'Daily PnL Log'!B115</f>
        <v>44329</v>
      </c>
      <c r="C56" s="13">
        <f>IF('Daily PnL Log'!C115&lt;&gt;"",'Daily PnL Log'!C115,"")</f>
        <v>112416.2</v>
      </c>
      <c r="D56" s="13">
        <f>IF('Daily PnL Log'!D115&lt;&gt;"",'Daily PnL Log'!D115,"")</f>
        <v>839.8</v>
      </c>
      <c r="E56" s="13">
        <f>IF('Daily PnL Log'!E115&lt;&gt;"",'Daily PnL Log'!E115,"")</f>
        <v>4228.3999999999996</v>
      </c>
      <c r="F56" s="13">
        <f>IF('Daily PnL Log'!F115&lt;&gt;"",'Daily PnL Log'!F115,"")</f>
        <v>3341.2</v>
      </c>
      <c r="G56" s="13">
        <f>IF('Daily PnL Log'!G115&lt;&gt;"",'Daily PnL Log'!G115,"")</f>
        <v>45765.8</v>
      </c>
      <c r="H56" s="13">
        <f>IF('Daily PnL Log'!H115&lt;&gt;"",'Daily PnL Log'!H115,"")</f>
        <v>-6738.2</v>
      </c>
      <c r="I56" s="13">
        <f>IF('Daily PnL Log'!J115&lt;&gt;"",'Daily PnL Log'!J115,"")</f>
        <v>159853.19999999998</v>
      </c>
      <c r="J56" s="13">
        <f>IF('Daily PnL Log'!K115&lt;&gt;"",'Daily PnL Log'!K115,"")</f>
        <v>-248.75</v>
      </c>
      <c r="K56" s="13">
        <f>IF('Daily PnL Log'!L115&lt;&gt;"",'Daily PnL Log'!L115,"")</f>
        <v>-1144.25</v>
      </c>
      <c r="L56" s="13">
        <f>IF('Daily PnL Log'!M115&lt;&gt;"",'Daily PnL Log'!M115,"")</f>
        <v>-1393</v>
      </c>
      <c r="M56" s="13">
        <f>IF('Daily PnL Log'!N115&lt;&gt;"",'Daily PnL Log'!N115,"")</f>
        <v>158460.19999999998</v>
      </c>
      <c r="N56" s="13">
        <f t="shared" si="3"/>
        <v>166556.29999999999</v>
      </c>
      <c r="O56" s="13">
        <f t="shared" si="4"/>
        <v>72313.3</v>
      </c>
      <c r="P56" s="13">
        <f t="shared" si="4"/>
        <v>-61949.4</v>
      </c>
      <c r="Q56" s="13">
        <f t="shared" si="4"/>
        <v>-109370.59999999998</v>
      </c>
      <c r="R56" s="13">
        <f t="shared" si="4"/>
        <v>-88290.999999999985</v>
      </c>
      <c r="S56" s="13">
        <f t="shared" si="4"/>
        <v>-20076.899999999998</v>
      </c>
      <c r="T56" s="13">
        <f t="shared" si="4"/>
        <v>-40818.300000000047</v>
      </c>
      <c r="U56" s="13">
        <f>IF('Daily PnL Log'!W115&lt;&gt;"",'Daily PnL Log'!W115,"")</f>
        <v>1061246</v>
      </c>
      <c r="V56" s="15">
        <f>IF('Daily PnL Log'!X115&lt;&gt;"",'Daily PnL Log'!X115,"")</f>
        <v>0.14931523887958115</v>
      </c>
      <c r="W56" s="13" t="str">
        <f>IF('Daily PnL Log'!Y115&lt;&gt;"",'Daily PnL Log'!Y115,"")</f>
        <v/>
      </c>
      <c r="X56" s="13" t="str">
        <f>IF('Daily PnL Log'!AA115&lt;&gt;"",'Daily PnL Log'!AA115,"")</f>
        <v/>
      </c>
      <c r="Y56" s="13">
        <f>IF('Daily PnL Log'!AC115&lt;&gt;"",'Daily PnL Log'!AC115,"")</f>
        <v>505286.86</v>
      </c>
    </row>
    <row r="57" spans="1:25" x14ac:dyDescent="0.25">
      <c r="A57" s="48" t="str">
        <f t="shared" si="2"/>
        <v>May</v>
      </c>
      <c r="B57" s="2">
        <f>'Daily PnL Log'!B116</f>
        <v>44330</v>
      </c>
      <c r="C57" s="11">
        <f>IF('Daily PnL Log'!C116&lt;&gt;"",'Daily PnL Log'!C116,"")</f>
        <v>48336</v>
      </c>
      <c r="D57" s="11">
        <f>IF('Daily PnL Log'!D116&lt;&gt;"",'Daily PnL Log'!D116,"")</f>
        <v>7074.2</v>
      </c>
      <c r="E57" s="11">
        <f>IF('Daily PnL Log'!E116&lt;&gt;"",'Daily PnL Log'!E116,"")</f>
        <v>5526.1</v>
      </c>
      <c r="F57" s="11">
        <f>IF('Daily PnL Log'!F116&lt;&gt;"",'Daily PnL Log'!F116,"")</f>
        <v>-69317.3</v>
      </c>
      <c r="G57" s="11">
        <f>IF('Daily PnL Log'!G116&lt;&gt;"",'Daily PnL Log'!G116,"")</f>
        <v>18489.099999999999</v>
      </c>
      <c r="H57" s="11">
        <f>IF('Daily PnL Log'!H116&lt;&gt;"",'Daily PnL Log'!H116,"")</f>
        <v>1414.6</v>
      </c>
      <c r="I57" s="11">
        <f>IF('Daily PnL Log'!J116&lt;&gt;"",'Daily PnL Log'!J116,"")</f>
        <v>11522.699999999992</v>
      </c>
      <c r="J57" s="11">
        <f>IF('Daily PnL Log'!K116&lt;&gt;"",'Daily PnL Log'!K116,"")</f>
        <v>-146.69999999999999</v>
      </c>
      <c r="K57" s="11">
        <f>IF('Daily PnL Log'!L116&lt;&gt;"",'Daily PnL Log'!L116,"")</f>
        <v>-674.82</v>
      </c>
      <c r="L57" s="11">
        <f>IF('Daily PnL Log'!M116&lt;&gt;"",'Daily PnL Log'!M116,"")</f>
        <v>-821.52</v>
      </c>
      <c r="M57" s="11">
        <f>IF('Daily PnL Log'!N116&lt;&gt;"",'Daily PnL Log'!N116,"")</f>
        <v>10701.179999999991</v>
      </c>
      <c r="N57" s="11">
        <f t="shared" si="3"/>
        <v>214892.3</v>
      </c>
      <c r="O57" s="11">
        <f t="shared" si="4"/>
        <v>79387.5</v>
      </c>
      <c r="P57" s="11">
        <f t="shared" si="4"/>
        <v>-56423.3</v>
      </c>
      <c r="Q57" s="11">
        <f t="shared" si="4"/>
        <v>-178687.89999999997</v>
      </c>
      <c r="R57" s="11">
        <f t="shared" si="4"/>
        <v>-69801.899999999994</v>
      </c>
      <c r="S57" s="11">
        <f t="shared" si="4"/>
        <v>-18662.3</v>
      </c>
      <c r="T57" s="11">
        <f t="shared" si="4"/>
        <v>-29295.600000000057</v>
      </c>
      <c r="U57" s="11">
        <f>IF('Daily PnL Log'!W116&lt;&gt;"",'Daily PnL Log'!W116,"")</f>
        <v>1036331</v>
      </c>
      <c r="V57" s="16">
        <f>IF('Daily PnL Log'!X116&lt;&gt;"",'Daily PnL Log'!X116,"")</f>
        <v>1.0326025179213969E-2</v>
      </c>
      <c r="W57" s="11">
        <f>IF('Daily PnL Log'!Y116&lt;&gt;"",'Daily PnL Log'!Y116,"")</f>
        <v>-4485.42</v>
      </c>
      <c r="X57" s="11" t="str">
        <f>IF('Daily PnL Log'!AA116&lt;&gt;"",'Daily PnL Log'!AA116,"")</f>
        <v/>
      </c>
      <c r="Y57" s="11">
        <f>IF('Daily PnL Log'!AC116&lt;&gt;"",'Daily PnL Log'!AC116,"")</f>
        <v>252279.59</v>
      </c>
    </row>
    <row r="58" spans="1:25" x14ac:dyDescent="0.25">
      <c r="A58" s="47" t="str">
        <f t="shared" si="2"/>
        <v>May</v>
      </c>
      <c r="B58" s="14">
        <f>'Daily PnL Log'!B117</f>
        <v>44333</v>
      </c>
      <c r="C58" s="13">
        <f>IF('Daily PnL Log'!C117&lt;&gt;"",'Daily PnL Log'!C117,"")</f>
        <v>17262.599999999999</v>
      </c>
      <c r="D58" s="13">
        <f>IF('Daily PnL Log'!D117&lt;&gt;"",'Daily PnL Log'!D117,"")</f>
        <v>18459</v>
      </c>
      <c r="E58" s="13">
        <f>IF('Daily PnL Log'!E117&lt;&gt;"",'Daily PnL Log'!E117,"")</f>
        <v>-21069.7</v>
      </c>
      <c r="F58" s="13">
        <f>IF('Daily PnL Log'!F117&lt;&gt;"",'Daily PnL Log'!F117,"")</f>
        <v>103268.6</v>
      </c>
      <c r="G58" s="13">
        <f>IF('Daily PnL Log'!G117&lt;&gt;"",'Daily PnL Log'!G117,"")</f>
        <v>-10487.7</v>
      </c>
      <c r="H58" s="13">
        <f>IF('Daily PnL Log'!H117&lt;&gt;"",'Daily PnL Log'!H117,"")</f>
        <v>2874.9</v>
      </c>
      <c r="I58" s="13">
        <f>IF('Daily PnL Log'!J117&lt;&gt;"",'Daily PnL Log'!J117,"")</f>
        <v>110307.7</v>
      </c>
      <c r="J58" s="13">
        <f>IF('Daily PnL Log'!K117&lt;&gt;"",'Daily PnL Log'!K117,"")</f>
        <v>-118.85</v>
      </c>
      <c r="K58" s="13">
        <f>IF('Daily PnL Log'!L117&lt;&gt;"",'Daily PnL Log'!L117,"")</f>
        <v>-546.71</v>
      </c>
      <c r="L58" s="13">
        <f>IF('Daily PnL Log'!M117&lt;&gt;"",'Daily PnL Log'!M117,"")</f>
        <v>-665.56000000000006</v>
      </c>
      <c r="M58" s="13">
        <f>IF('Daily PnL Log'!N117&lt;&gt;"",'Daily PnL Log'!N117,"")</f>
        <v>109642.14</v>
      </c>
      <c r="N58" s="13">
        <f t="shared" si="3"/>
        <v>232154.9</v>
      </c>
      <c r="O58" s="13">
        <f t="shared" si="4"/>
        <v>97846.5</v>
      </c>
      <c r="P58" s="13">
        <f t="shared" si="4"/>
        <v>-77493</v>
      </c>
      <c r="Q58" s="13">
        <f t="shared" si="4"/>
        <v>-75419.299999999959</v>
      </c>
      <c r="R58" s="13">
        <f t="shared" si="4"/>
        <v>-80289.599999999991</v>
      </c>
      <c r="S58" s="13">
        <f t="shared" si="4"/>
        <v>-15787.4</v>
      </c>
      <c r="T58" s="13">
        <f t="shared" si="4"/>
        <v>81012.099999999948</v>
      </c>
      <c r="U58" s="13">
        <f>IF('Daily PnL Log'!W117&lt;&gt;"",'Daily PnL Log'!W117,"")</f>
        <v>977415</v>
      </c>
      <c r="V58" s="15">
        <f>IF('Daily PnL Log'!X117&lt;&gt;"",'Daily PnL Log'!X117,"")</f>
        <v>0.11217562652506867</v>
      </c>
      <c r="W58" s="13" t="str">
        <f>IF('Daily PnL Log'!Y117&lt;&gt;"",'Daily PnL Log'!Y117,"")</f>
        <v/>
      </c>
      <c r="X58" s="13" t="str">
        <f>IF('Daily PnL Log'!AA117&lt;&gt;"",'Daily PnL Log'!AA117,"")</f>
        <v/>
      </c>
      <c r="Y58" s="13">
        <f>IF('Daily PnL Log'!AC117&lt;&gt;"",'Daily PnL Log'!AC117,"")</f>
        <v>408052.53</v>
      </c>
    </row>
    <row r="59" spans="1:25" x14ac:dyDescent="0.25">
      <c r="A59" s="48" t="str">
        <f t="shared" si="2"/>
        <v>May</v>
      </c>
      <c r="B59" s="2">
        <f>'Daily PnL Log'!B118</f>
        <v>44334</v>
      </c>
      <c r="C59" s="11">
        <f>IF('Daily PnL Log'!C118&lt;&gt;"",'Daily PnL Log'!C118,"")</f>
        <v>-20562.8</v>
      </c>
      <c r="D59" s="11">
        <f>IF('Daily PnL Log'!D118&lt;&gt;"",'Daily PnL Log'!D118,"")</f>
        <v>13933.1</v>
      </c>
      <c r="E59" s="11">
        <f>IF('Daily PnL Log'!E118&lt;&gt;"",'Daily PnL Log'!E118,"")</f>
        <v>52231.4</v>
      </c>
      <c r="F59" s="11">
        <f>IF('Daily PnL Log'!F118&lt;&gt;"",'Daily PnL Log'!F118,"")</f>
        <v>42500.1</v>
      </c>
      <c r="G59" s="11">
        <f>IF('Daily PnL Log'!G118&lt;&gt;"",'Daily PnL Log'!G118,"")</f>
        <v>23335.4</v>
      </c>
      <c r="H59" s="11">
        <f>IF('Daily PnL Log'!H118&lt;&gt;"",'Daily PnL Log'!H118,"")</f>
        <v>2714.4</v>
      </c>
      <c r="I59" s="11">
        <f>IF('Daily PnL Log'!J118&lt;&gt;"",'Daily PnL Log'!J118,"")</f>
        <v>114151.6</v>
      </c>
      <c r="J59" s="11">
        <f>IF('Daily PnL Log'!K118&lt;&gt;"",'Daily PnL Log'!K118,"")</f>
        <v>-198</v>
      </c>
      <c r="K59" s="11">
        <f>IF('Daily PnL Log'!L118&lt;&gt;"",'Daily PnL Log'!L118,"")</f>
        <v>-910.8</v>
      </c>
      <c r="L59" s="11">
        <f>IF('Daily PnL Log'!M118&lt;&gt;"",'Daily PnL Log'!M118,"")</f>
        <v>-1108.8</v>
      </c>
      <c r="M59" s="11">
        <f>IF('Daily PnL Log'!N118&lt;&gt;"",'Daily PnL Log'!N118,"")</f>
        <v>113042.8</v>
      </c>
      <c r="N59" s="11">
        <f t="shared" si="3"/>
        <v>211592.1</v>
      </c>
      <c r="O59" s="11">
        <f t="shared" si="4"/>
        <v>111779.6</v>
      </c>
      <c r="P59" s="11">
        <f t="shared" si="4"/>
        <v>-25261.599999999999</v>
      </c>
      <c r="Q59" s="11">
        <f t="shared" si="4"/>
        <v>-32919.199999999961</v>
      </c>
      <c r="R59" s="11">
        <f t="shared" si="4"/>
        <v>-56954.19999999999</v>
      </c>
      <c r="S59" s="11">
        <f t="shared" si="4"/>
        <v>-13073</v>
      </c>
      <c r="T59" s="11">
        <f t="shared" si="4"/>
        <v>195163.69999999995</v>
      </c>
      <c r="U59" s="11">
        <f>IF('Daily PnL Log'!W118&lt;&gt;"",'Daily PnL Log'!W118,"")</f>
        <v>862299</v>
      </c>
      <c r="V59" s="16">
        <f>IF('Daily PnL Log'!X118&lt;&gt;"",'Daily PnL Log'!X118,"")</f>
        <v>0.131094666699138</v>
      </c>
      <c r="W59" s="11" t="str">
        <f>IF('Daily PnL Log'!Y118&lt;&gt;"",'Daily PnL Log'!Y118,"")</f>
        <v/>
      </c>
      <c r="X59" s="11" t="str">
        <f>IF('Daily PnL Log'!AA118&lt;&gt;"",'Daily PnL Log'!AA118,"")</f>
        <v/>
      </c>
      <c r="Y59" s="11">
        <f>IF('Daily PnL Log'!AC118&lt;&gt;"",'Daily PnL Log'!AC118,"")</f>
        <v>563622.23</v>
      </c>
    </row>
    <row r="60" spans="1:25" x14ac:dyDescent="0.25">
      <c r="A60" s="47" t="str">
        <f t="shared" si="2"/>
        <v>May</v>
      </c>
      <c r="B60" s="14">
        <f>'Daily PnL Log'!B119</f>
        <v>44335</v>
      </c>
      <c r="C60" s="13">
        <f>IF('Daily PnL Log'!C119&lt;&gt;"",'Daily PnL Log'!C119,"")</f>
        <v>109344.8</v>
      </c>
      <c r="D60" s="13">
        <f>IF('Daily PnL Log'!D119&lt;&gt;"",'Daily PnL Log'!D119,"")</f>
        <v>-33432.5</v>
      </c>
      <c r="E60" s="13">
        <f>IF('Daily PnL Log'!E119&lt;&gt;"",'Daily PnL Log'!E119,"")</f>
        <v>1488.5</v>
      </c>
      <c r="F60" s="13">
        <f>IF('Daily PnL Log'!F119&lt;&gt;"",'Daily PnL Log'!F119,"")</f>
        <v>-14800.6</v>
      </c>
      <c r="G60" s="13">
        <f>IF('Daily PnL Log'!G119&lt;&gt;"",'Daily PnL Log'!G119,"")</f>
        <v>15135.8</v>
      </c>
      <c r="H60" s="13">
        <f>IF('Daily PnL Log'!H119&lt;&gt;"",'Daily PnL Log'!H119,"")</f>
        <v>819.2</v>
      </c>
      <c r="I60" s="13">
        <f>IF('Daily PnL Log'!J119&lt;&gt;"",'Daily PnL Log'!J119,"")</f>
        <v>78555.199999999997</v>
      </c>
      <c r="J60" s="13">
        <f>IF('Daily PnL Log'!K119&lt;&gt;"",'Daily PnL Log'!K119,"")</f>
        <v>-271.2</v>
      </c>
      <c r="K60" s="13">
        <f>IF('Daily PnL Log'!L119&lt;&gt;"",'Daily PnL Log'!L119,"")</f>
        <v>-1247.28</v>
      </c>
      <c r="L60" s="13">
        <f>IF('Daily PnL Log'!M119&lt;&gt;"",'Daily PnL Log'!M119,"")</f>
        <v>-1518.48</v>
      </c>
      <c r="M60" s="13">
        <f>IF('Daily PnL Log'!N119&lt;&gt;"",'Daily PnL Log'!N119,"")</f>
        <v>77036.72</v>
      </c>
      <c r="N60" s="13">
        <f t="shared" si="3"/>
        <v>320936.90000000002</v>
      </c>
      <c r="O60" s="13">
        <f t="shared" si="4"/>
        <v>78347.100000000006</v>
      </c>
      <c r="P60" s="13">
        <f t="shared" si="4"/>
        <v>-23773.1</v>
      </c>
      <c r="Q60" s="13">
        <f t="shared" si="4"/>
        <v>-47719.799999999959</v>
      </c>
      <c r="R60" s="13">
        <f t="shared" si="4"/>
        <v>-41818.399999999994</v>
      </c>
      <c r="S60" s="13">
        <f t="shared" si="4"/>
        <v>-12253.8</v>
      </c>
      <c r="T60" s="13">
        <f t="shared" si="4"/>
        <v>273718.89999999997</v>
      </c>
      <c r="U60" s="13">
        <f>IF('Daily PnL Log'!W119&lt;&gt;"",'Daily PnL Log'!W119,"")</f>
        <v>1019520</v>
      </c>
      <c r="V60" s="15">
        <f>IF('Daily PnL Log'!X119&lt;&gt;"",'Daily PnL Log'!X119,"")</f>
        <v>7.5561754551161334E-2</v>
      </c>
      <c r="W60" s="13" t="str">
        <f>IF('Daily PnL Log'!Y119&lt;&gt;"",'Daily PnL Log'!Y119,"")</f>
        <v/>
      </c>
      <c r="X60" s="13" t="str">
        <f>IF('Daily PnL Log'!AA119&lt;&gt;"",'Daily PnL Log'!AA119,"")</f>
        <v/>
      </c>
      <c r="Y60" s="13">
        <f>IF('Daily PnL Log'!AC119&lt;&gt;"",'Daily PnL Log'!AC119,"")</f>
        <v>594870.5</v>
      </c>
    </row>
    <row r="61" spans="1:25" x14ac:dyDescent="0.25">
      <c r="A61" s="48" t="str">
        <f t="shared" si="2"/>
        <v>May</v>
      </c>
      <c r="B61" s="2">
        <f>'Daily PnL Log'!B120</f>
        <v>44336</v>
      </c>
      <c r="C61" s="11">
        <f>IF('Daily PnL Log'!C120&lt;&gt;"",'Daily PnL Log'!C120,"")</f>
        <v>67.2</v>
      </c>
      <c r="D61" s="11">
        <f>IF('Daily PnL Log'!D120&lt;&gt;"",'Daily PnL Log'!D120,"")</f>
        <v>12155.1</v>
      </c>
      <c r="E61" s="11">
        <f>IF('Daily PnL Log'!E120&lt;&gt;"",'Daily PnL Log'!E120,"")</f>
        <v>11544.6</v>
      </c>
      <c r="F61" s="11">
        <f>IF('Daily PnL Log'!F120&lt;&gt;"",'Daily PnL Log'!F120,"")</f>
        <v>-74909.5</v>
      </c>
      <c r="G61" s="11">
        <f>IF('Daily PnL Log'!G120&lt;&gt;"",'Daily PnL Log'!G120,"")</f>
        <v>20654.2</v>
      </c>
      <c r="H61" s="11">
        <f>IF('Daily PnL Log'!H120&lt;&gt;"",'Daily PnL Log'!H120,"")</f>
        <v>2153.8000000000002</v>
      </c>
      <c r="I61" s="11">
        <f>IF('Daily PnL Log'!J120&lt;&gt;"",'Daily PnL Log'!J120,"")</f>
        <v>-28334.6</v>
      </c>
      <c r="J61" s="11">
        <f>IF('Daily PnL Log'!K120&lt;&gt;"",'Daily PnL Log'!K120,"")</f>
        <v>-152.35</v>
      </c>
      <c r="K61" s="11">
        <f>IF('Daily PnL Log'!L120&lt;&gt;"",'Daily PnL Log'!L120,"")</f>
        <v>-700.81</v>
      </c>
      <c r="L61" s="11">
        <f>IF('Daily PnL Log'!M120&lt;&gt;"",'Daily PnL Log'!M120,"")</f>
        <v>-853.16</v>
      </c>
      <c r="M61" s="11">
        <f>IF('Daily PnL Log'!N120&lt;&gt;"",'Daily PnL Log'!N120,"")</f>
        <v>-29187.759999999998</v>
      </c>
      <c r="N61" s="11">
        <f t="shared" si="3"/>
        <v>321004.10000000003</v>
      </c>
      <c r="O61" s="11">
        <f t="shared" si="4"/>
        <v>90502.200000000012</v>
      </c>
      <c r="P61" s="11">
        <f t="shared" si="4"/>
        <v>-12228.499999999998</v>
      </c>
      <c r="Q61" s="11">
        <f t="shared" si="4"/>
        <v>-122629.29999999996</v>
      </c>
      <c r="R61" s="11">
        <f t="shared" si="4"/>
        <v>-21164.199999999993</v>
      </c>
      <c r="S61" s="11">
        <f t="shared" si="4"/>
        <v>-10100</v>
      </c>
      <c r="T61" s="11">
        <f t="shared" si="4"/>
        <v>245384.29999999996</v>
      </c>
      <c r="U61" s="11">
        <f>IF('Daily PnL Log'!W120&lt;&gt;"",'Daily PnL Log'!W120,"")</f>
        <v>1136439</v>
      </c>
      <c r="V61" s="16">
        <f>IF('Daily PnL Log'!X120&lt;&gt;"",'Daily PnL Log'!X120,"")</f>
        <v>-2.5683525468590922E-2</v>
      </c>
      <c r="W61" s="11" t="str">
        <f>IF('Daily PnL Log'!Y120&lt;&gt;"",'Daily PnL Log'!Y120,"")</f>
        <v/>
      </c>
      <c r="X61" s="11" t="str">
        <f>IF('Daily PnL Log'!AA120&lt;&gt;"",'Daily PnL Log'!AA120,"")</f>
        <v/>
      </c>
      <c r="Y61" s="11">
        <f>IF('Daily PnL Log'!AC120&lt;&gt;"",'Daily PnL Log'!AC120,"")</f>
        <v>573771.34</v>
      </c>
    </row>
    <row r="62" spans="1:25" x14ac:dyDescent="0.25">
      <c r="A62" s="47" t="str">
        <f t="shared" si="2"/>
        <v>May</v>
      </c>
      <c r="B62" s="14">
        <f>'Daily PnL Log'!B121</f>
        <v>44337</v>
      </c>
      <c r="C62" s="13">
        <f>IF('Daily PnL Log'!C121&lt;&gt;"",'Daily PnL Log'!C121,"")</f>
        <v>-2768.1</v>
      </c>
      <c r="D62" s="13">
        <f>IF('Daily PnL Log'!D121&lt;&gt;"",'Daily PnL Log'!D121,"")</f>
        <v>11412.1</v>
      </c>
      <c r="E62" s="13">
        <f>IF('Daily PnL Log'!E121&lt;&gt;"",'Daily PnL Log'!E121,"")</f>
        <v>-32788.1</v>
      </c>
      <c r="F62" s="13">
        <f>IF('Daily PnL Log'!F121&lt;&gt;"",'Daily PnL Log'!F121,"")</f>
        <v>-22203.5</v>
      </c>
      <c r="G62" s="13">
        <f>IF('Daily PnL Log'!G121&lt;&gt;"",'Daily PnL Log'!G121,"")</f>
        <v>9081.2999999999993</v>
      </c>
      <c r="H62" s="13">
        <f>IF('Daily PnL Log'!H121&lt;&gt;"",'Daily PnL Log'!H121,"")</f>
        <v>6611.2</v>
      </c>
      <c r="I62" s="13">
        <f>IF('Daily PnL Log'!J121&lt;&gt;"",'Daily PnL Log'!J121,"")</f>
        <v>-30655.100000000002</v>
      </c>
      <c r="J62" s="13">
        <f>IF('Daily PnL Log'!K121&lt;&gt;"",'Daily PnL Log'!K121,"")</f>
        <v>-511.85</v>
      </c>
      <c r="K62" s="13">
        <f>IF('Daily PnL Log'!L121&lt;&gt;"",'Daily PnL Log'!L121,"")</f>
        <v>-1575.83</v>
      </c>
      <c r="L62" s="13">
        <f>IF('Daily PnL Log'!M121&lt;&gt;"",'Daily PnL Log'!M121,"")</f>
        <v>-2087.6799999999998</v>
      </c>
      <c r="M62" s="13">
        <f>IF('Daily PnL Log'!N121&lt;&gt;"",'Daily PnL Log'!N121,"")</f>
        <v>-32742.780000000002</v>
      </c>
      <c r="N62" s="13">
        <f t="shared" si="3"/>
        <v>318236.00000000006</v>
      </c>
      <c r="O62" s="13">
        <f t="shared" si="4"/>
        <v>101914.30000000002</v>
      </c>
      <c r="P62" s="13">
        <f t="shared" si="4"/>
        <v>-45016.6</v>
      </c>
      <c r="Q62" s="13">
        <f t="shared" si="4"/>
        <v>-144832.79999999996</v>
      </c>
      <c r="R62" s="13">
        <f t="shared" si="4"/>
        <v>-12082.899999999994</v>
      </c>
      <c r="S62" s="13">
        <f t="shared" si="4"/>
        <v>-3488.8</v>
      </c>
      <c r="T62" s="13">
        <f t="shared" si="4"/>
        <v>214729.19999999995</v>
      </c>
      <c r="U62" s="13">
        <f>IF('Daily PnL Log'!W121&lt;&gt;"",'Daily PnL Log'!W121,"")</f>
        <v>1400140</v>
      </c>
      <c r="V62" s="15">
        <f>IF('Daily PnL Log'!X121&lt;&gt;"",'Daily PnL Log'!X121,"")</f>
        <v>-2.3385361463853616E-2</v>
      </c>
      <c r="W62" s="13">
        <f>IF('Daily PnL Log'!Y121&lt;&gt;"",'Daily PnL Log'!Y121,"")</f>
        <v>957</v>
      </c>
      <c r="X62" s="13" t="str">
        <f>IF('Daily PnL Log'!AA121&lt;&gt;"",'Daily PnL Log'!AA121,"")</f>
        <v/>
      </c>
      <c r="Y62" s="13">
        <f>IF('Daily PnL Log'!AC121&lt;&gt;"",'Daily PnL Log'!AC121,"")</f>
        <v>521696.16</v>
      </c>
    </row>
    <row r="63" spans="1:25" x14ac:dyDescent="0.25">
      <c r="A63" s="48" t="str">
        <f t="shared" si="2"/>
        <v>May</v>
      </c>
      <c r="B63" s="2">
        <f>'Daily PnL Log'!B122</f>
        <v>44340</v>
      </c>
      <c r="C63" s="11">
        <f>IF('Daily PnL Log'!C122&lt;&gt;"",'Daily PnL Log'!C122,"")</f>
        <v>-38773.4</v>
      </c>
      <c r="D63" s="11">
        <f>IF('Daily PnL Log'!D122&lt;&gt;"",'Daily PnL Log'!D122,"")</f>
        <v>-40452.800000000003</v>
      </c>
      <c r="E63" s="11">
        <f>IF('Daily PnL Log'!E122&lt;&gt;"",'Daily PnL Log'!E122,"")</f>
        <v>23605.9</v>
      </c>
      <c r="F63" s="11">
        <f>IF('Daily PnL Log'!F122&lt;&gt;"",'Daily PnL Log'!F122,"")</f>
        <v>-29848.5</v>
      </c>
      <c r="G63" s="11">
        <f>IF('Daily PnL Log'!G122&lt;&gt;"",'Daily PnL Log'!G122,"")</f>
        <v>1926.3</v>
      </c>
      <c r="H63" s="11">
        <f>IF('Daily PnL Log'!H122&lt;&gt;"",'Daily PnL Log'!H122,"")</f>
        <v>-803.5</v>
      </c>
      <c r="I63" s="11">
        <f>IF('Daily PnL Log'!J122&lt;&gt;"",'Daily PnL Log'!J122,"")</f>
        <v>-84346.000000000015</v>
      </c>
      <c r="J63" s="11">
        <f>IF('Daily PnL Log'!K122&lt;&gt;"",'Daily PnL Log'!K122,"")</f>
        <v>-120.25</v>
      </c>
      <c r="K63" s="11">
        <f>IF('Daily PnL Log'!L122&lt;&gt;"",'Daily PnL Log'!L122,"")</f>
        <v>-553.09</v>
      </c>
      <c r="L63" s="11">
        <f>IF('Daily PnL Log'!M122&lt;&gt;"",'Daily PnL Log'!M122,"")</f>
        <v>-673.34</v>
      </c>
      <c r="M63" s="11">
        <f>IF('Daily PnL Log'!N122&lt;&gt;"",'Daily PnL Log'!N122,"")</f>
        <v>-85019.340000000011</v>
      </c>
      <c r="N63" s="11">
        <f t="shared" si="3"/>
        <v>279462.60000000003</v>
      </c>
      <c r="O63" s="11">
        <f t="shared" si="4"/>
        <v>61461.500000000015</v>
      </c>
      <c r="P63" s="11">
        <f t="shared" si="4"/>
        <v>-21410.699999999997</v>
      </c>
      <c r="Q63" s="11">
        <f t="shared" si="4"/>
        <v>-174681.29999999996</v>
      </c>
      <c r="R63" s="11">
        <f t="shared" si="4"/>
        <v>-10156.599999999995</v>
      </c>
      <c r="S63" s="11">
        <f t="shared" si="4"/>
        <v>-4292.3</v>
      </c>
      <c r="T63" s="11">
        <f t="shared" si="4"/>
        <v>130383.19999999994</v>
      </c>
      <c r="U63" s="11">
        <f>IF('Daily PnL Log'!W122&lt;&gt;"",'Daily PnL Log'!W122,"")</f>
        <v>1444852</v>
      </c>
      <c r="V63" s="16">
        <f>IF('Daily PnL Log'!X122&lt;&gt;"",'Daily PnL Log'!X122,"")</f>
        <v>-5.8842940314994208E-2</v>
      </c>
      <c r="W63" s="11" t="str">
        <f>IF('Daily PnL Log'!Y122&lt;&gt;"",'Daily PnL Log'!Y122,"")</f>
        <v/>
      </c>
      <c r="X63" s="11" t="str">
        <f>IF('Daily PnL Log'!AA122&lt;&gt;"",'Daily PnL Log'!AA122,"")</f>
        <v/>
      </c>
      <c r="Y63" s="11">
        <f>IF('Daily PnL Log'!AC122&lt;&gt;"",'Daily PnL Log'!AC122,"")</f>
        <v>436444.07</v>
      </c>
    </row>
    <row r="64" spans="1:25" x14ac:dyDescent="0.25">
      <c r="A64" s="47" t="str">
        <f t="shared" si="2"/>
        <v>May</v>
      </c>
      <c r="B64" s="14">
        <f>'Daily PnL Log'!B123</f>
        <v>44341</v>
      </c>
      <c r="C64" s="13">
        <f>IF('Daily PnL Log'!C123&lt;&gt;"",'Daily PnL Log'!C123,"")</f>
        <v>41242.400000000001</v>
      </c>
      <c r="D64" s="13">
        <f>IF('Daily PnL Log'!D123&lt;&gt;"",'Daily PnL Log'!D123,"")</f>
        <v>20135.8</v>
      </c>
      <c r="E64" s="13">
        <f>IF('Daily PnL Log'!E123&lt;&gt;"",'Daily PnL Log'!E123,"")</f>
        <v>27078</v>
      </c>
      <c r="F64" s="13">
        <f>IF('Daily PnL Log'!F123&lt;&gt;"",'Daily PnL Log'!F123,"")</f>
        <v>86656.3</v>
      </c>
      <c r="G64" s="13">
        <f>IF('Daily PnL Log'!G123&lt;&gt;"",'Daily PnL Log'!G123,"")</f>
        <v>10710.6</v>
      </c>
      <c r="H64" s="13">
        <f>IF('Daily PnL Log'!H123&lt;&gt;"",'Daily PnL Log'!H123,"")</f>
        <v>-6031.1</v>
      </c>
      <c r="I64" s="13">
        <f>IF('Daily PnL Log'!J123&lt;&gt;"",'Daily PnL Log'!J123,"")</f>
        <v>179792</v>
      </c>
      <c r="J64" s="13">
        <f>IF('Daily PnL Log'!K123&lt;&gt;"",'Daily PnL Log'!K123,"")</f>
        <v>-284</v>
      </c>
      <c r="K64" s="13">
        <f>IF('Daily PnL Log'!L123&lt;&gt;"",'Daily PnL Log'!L123,"")</f>
        <v>-1306.3699999999999</v>
      </c>
      <c r="L64" s="13">
        <f>IF('Daily PnL Log'!M123&lt;&gt;"",'Daily PnL Log'!M123,"")</f>
        <v>-1590.37</v>
      </c>
      <c r="M64" s="13">
        <f>IF('Daily PnL Log'!N123&lt;&gt;"",'Daily PnL Log'!N123,"")</f>
        <v>178201.63</v>
      </c>
      <c r="N64" s="13">
        <f t="shared" si="3"/>
        <v>320705.00000000006</v>
      </c>
      <c r="O64" s="13">
        <f t="shared" si="4"/>
        <v>81597.300000000017</v>
      </c>
      <c r="P64" s="13">
        <f t="shared" si="4"/>
        <v>5667.3000000000029</v>
      </c>
      <c r="Q64" s="13">
        <f t="shared" si="4"/>
        <v>-88024.999999999956</v>
      </c>
      <c r="R64" s="13">
        <f t="shared" si="4"/>
        <v>554.00000000000546</v>
      </c>
      <c r="S64" s="13">
        <f t="shared" si="4"/>
        <v>-10323.400000000001</v>
      </c>
      <c r="T64" s="13">
        <f t="shared" si="4"/>
        <v>310175.19999999995</v>
      </c>
      <c r="U64" s="13">
        <f>IF('Daily PnL Log'!W123&lt;&gt;"",'Daily PnL Log'!W123,"")</f>
        <v>1741410</v>
      </c>
      <c r="V64" s="15">
        <f>IF('Daily PnL Log'!X123&lt;&gt;"",'Daily PnL Log'!X123,"")</f>
        <v>0.10233180583550112</v>
      </c>
      <c r="W64" s="13" t="str">
        <f>IF('Daily PnL Log'!Y123&lt;&gt;"",'Daily PnL Log'!Y123,"")</f>
        <v/>
      </c>
      <c r="X64" s="13" t="str">
        <f>IF('Daily PnL Log'!AA123&lt;&gt;"",'Daily PnL Log'!AA123,"")</f>
        <v/>
      </c>
      <c r="Y64" s="13">
        <f>IF('Daily PnL Log'!AC123&lt;&gt;"",'Daily PnL Log'!AC123,"")</f>
        <v>632295.94999999995</v>
      </c>
    </row>
    <row r="65" spans="1:25" x14ac:dyDescent="0.25">
      <c r="A65" s="48" t="str">
        <f t="shared" si="2"/>
        <v>May</v>
      </c>
      <c r="B65" s="2">
        <f>'Daily PnL Log'!B124</f>
        <v>44342</v>
      </c>
      <c r="C65" s="11">
        <f>IF('Daily PnL Log'!C124&lt;&gt;"",'Daily PnL Log'!C124,"")</f>
        <v>-20731.400000000001</v>
      </c>
      <c r="D65" s="11">
        <f>IF('Daily PnL Log'!D124&lt;&gt;"",'Daily PnL Log'!D124,"")</f>
        <v>-1375.7</v>
      </c>
      <c r="E65" s="11">
        <f>IF('Daily PnL Log'!E124&lt;&gt;"",'Daily PnL Log'!E124,"")</f>
        <v>-14535.4</v>
      </c>
      <c r="F65" s="11">
        <f>IF('Daily PnL Log'!F124&lt;&gt;"",'Daily PnL Log'!F124,"")</f>
        <v>11244.3</v>
      </c>
      <c r="G65" s="11">
        <f>IF('Daily PnL Log'!G124&lt;&gt;"",'Daily PnL Log'!G124,"")</f>
        <v>19877.2</v>
      </c>
      <c r="H65" s="11">
        <f>IF('Daily PnL Log'!H124&lt;&gt;"",'Daily PnL Log'!H124,"")</f>
        <v>1571.7</v>
      </c>
      <c r="I65" s="11">
        <f>IF('Daily PnL Log'!J124&lt;&gt;"",'Daily PnL Log'!J124,"")</f>
        <v>-3949.3</v>
      </c>
      <c r="J65" s="11">
        <f>IF('Daily PnL Log'!K124&lt;&gt;"",'Daily PnL Log'!K124,"")</f>
        <v>-117.8</v>
      </c>
      <c r="K65" s="11">
        <f>IF('Daily PnL Log'!L124&lt;&gt;"",'Daily PnL Log'!L124,"")</f>
        <v>-541.73</v>
      </c>
      <c r="L65" s="11">
        <f>IF('Daily PnL Log'!M124&lt;&gt;"",'Daily PnL Log'!M124,"")</f>
        <v>-659.53</v>
      </c>
      <c r="M65" s="11">
        <f>IF('Daily PnL Log'!N124&lt;&gt;"",'Daily PnL Log'!N124,"")</f>
        <v>-4608.83</v>
      </c>
      <c r="N65" s="11">
        <f t="shared" si="3"/>
        <v>299973.60000000003</v>
      </c>
      <c r="O65" s="11">
        <f t="shared" ref="O65:T65" si="5">IF(D65&lt;&gt;"",O64+D65,"")</f>
        <v>80221.60000000002</v>
      </c>
      <c r="P65" s="11">
        <f t="shared" si="5"/>
        <v>-8868.0999999999967</v>
      </c>
      <c r="Q65" s="11">
        <f t="shared" si="5"/>
        <v>-76780.699999999953</v>
      </c>
      <c r="R65" s="11">
        <f t="shared" si="5"/>
        <v>20431.200000000004</v>
      </c>
      <c r="S65" s="11">
        <f t="shared" si="5"/>
        <v>-8751.7000000000007</v>
      </c>
      <c r="T65" s="11">
        <f t="shared" si="5"/>
        <v>306225.89999999997</v>
      </c>
      <c r="U65" s="11">
        <f>IF('Daily PnL Log'!W124&lt;&gt;"",'Daily PnL Log'!W124,"")</f>
        <v>1520511</v>
      </c>
      <c r="V65" s="16">
        <f>IF('Daily PnL Log'!X124&lt;&gt;"",'Daily PnL Log'!X124,"")</f>
        <v>-3.0311059900257216E-3</v>
      </c>
      <c r="W65" s="11" t="str">
        <f>IF('Daily PnL Log'!Y124&lt;&gt;"",'Daily PnL Log'!Y124,"")</f>
        <v/>
      </c>
      <c r="X65" s="11" t="str">
        <f>IF('Daily PnL Log'!AA124&lt;&gt;"",'Daily PnL Log'!AA124,"")</f>
        <v/>
      </c>
      <c r="Y65" s="11">
        <f>IF('Daily PnL Log'!AC124&lt;&gt;"",'Daily PnL Log'!AC124,"")</f>
        <v>599852.42000000004</v>
      </c>
    </row>
    <row r="66" spans="1:25" x14ac:dyDescent="0.25">
      <c r="A66" s="47" t="str">
        <f t="shared" si="2"/>
        <v>May</v>
      </c>
      <c r="B66" s="14">
        <f>'Daily PnL Log'!B125</f>
        <v>44343</v>
      </c>
      <c r="C66" s="13">
        <f>IF('Daily PnL Log'!C125&lt;&gt;"",'Daily PnL Log'!C125,"")</f>
        <v>19441.599999999999</v>
      </c>
      <c r="D66" s="13">
        <f>IF('Daily PnL Log'!D125&lt;&gt;"",'Daily PnL Log'!D125,"")</f>
        <v>47835.6</v>
      </c>
      <c r="E66" s="13">
        <f>IF('Daily PnL Log'!E125&lt;&gt;"",'Daily PnL Log'!E125,"")</f>
        <v>-6027.5</v>
      </c>
      <c r="F66" s="13">
        <f>IF('Daily PnL Log'!F125&lt;&gt;"",'Daily PnL Log'!F125,"")</f>
        <v>-25269.599999999999</v>
      </c>
      <c r="G66" s="13">
        <f>IF('Daily PnL Log'!G125&lt;&gt;"",'Daily PnL Log'!G125,"")</f>
        <v>-97355.9</v>
      </c>
      <c r="H66" s="13">
        <f>IF('Daily PnL Log'!H125&lt;&gt;"",'Daily PnL Log'!H125,"")</f>
        <v>12539</v>
      </c>
      <c r="I66" s="13">
        <f>IF('Daily PnL Log'!J125&lt;&gt;"",'Daily PnL Log'!J125,"")</f>
        <v>-48836.799999999996</v>
      </c>
      <c r="J66" s="13">
        <f>IF('Daily PnL Log'!K125&lt;&gt;"",'Daily PnL Log'!K125,"")</f>
        <v>-150.5</v>
      </c>
      <c r="K66" s="13">
        <f>IF('Daily PnL Log'!L125&lt;&gt;"",'Daily PnL Log'!L125,"")</f>
        <v>-690.8</v>
      </c>
      <c r="L66" s="13">
        <f>IF('Daily PnL Log'!M125&lt;&gt;"",'Daily PnL Log'!M125,"")</f>
        <v>-841.3</v>
      </c>
      <c r="M66" s="13">
        <f>IF('Daily PnL Log'!N125&lt;&gt;"",'Daily PnL Log'!N125,"")</f>
        <v>-49678.1</v>
      </c>
      <c r="N66" s="13">
        <f t="shared" ref="N66:T67" si="6">IF(C66&lt;&gt;"",N65+C66,"")</f>
        <v>319415.2</v>
      </c>
      <c r="O66" s="13">
        <f t="shared" si="6"/>
        <v>128057.20000000001</v>
      </c>
      <c r="P66" s="13">
        <f t="shared" si="6"/>
        <v>-14895.599999999997</v>
      </c>
      <c r="Q66" s="13">
        <f t="shared" si="6"/>
        <v>-102050.29999999996</v>
      </c>
      <c r="R66" s="13">
        <f t="shared" si="6"/>
        <v>-76924.699999999983</v>
      </c>
      <c r="S66" s="13">
        <f t="shared" si="6"/>
        <v>3787.2999999999993</v>
      </c>
      <c r="T66" s="13">
        <f t="shared" si="6"/>
        <v>257389.09999999998</v>
      </c>
      <c r="U66" s="13">
        <f>IF('Daily PnL Log'!W125&lt;&gt;"",'Daily PnL Log'!W125,"")</f>
        <v>971366</v>
      </c>
      <c r="V66" s="15">
        <f>IF('Daily PnL Log'!X125&lt;&gt;"",'Daily PnL Log'!X125,"")</f>
        <v>-5.1142514767862989E-2</v>
      </c>
      <c r="W66" s="13" t="str">
        <f>IF('Daily PnL Log'!Y125&lt;&gt;"",'Daily PnL Log'!Y125,"")</f>
        <v/>
      </c>
      <c r="X66" s="13" t="str">
        <f>IF('Daily PnL Log'!AA125&lt;&gt;"",'Daily PnL Log'!AA125,"")</f>
        <v/>
      </c>
      <c r="Y66" s="13">
        <f>IF('Daily PnL Log'!AC125&lt;&gt;"",'Daily PnL Log'!AC125,"")</f>
        <v>377375.87</v>
      </c>
    </row>
    <row r="67" spans="1:25" x14ac:dyDescent="0.25">
      <c r="A67" s="48" t="str">
        <f t="shared" si="2"/>
        <v>May</v>
      </c>
      <c r="B67" s="2">
        <f>'Daily PnL Log'!B126</f>
        <v>44344</v>
      </c>
      <c r="C67" s="11">
        <f>IF('Daily PnL Log'!C126&lt;&gt;"",'Daily PnL Log'!C126,"")</f>
        <v>-26251.599999999999</v>
      </c>
      <c r="D67" s="11">
        <f>IF('Daily PnL Log'!D126&lt;&gt;"",'Daily PnL Log'!D126,"")</f>
        <v>-11419.6</v>
      </c>
      <c r="E67" s="11">
        <f>IF('Daily PnL Log'!E126&lt;&gt;"",'Daily PnL Log'!E126,"")</f>
        <v>2334.3000000000002</v>
      </c>
      <c r="F67" s="11">
        <f>IF('Daily PnL Log'!F126&lt;&gt;"",'Daily PnL Log'!F126,"")</f>
        <v>7969.5</v>
      </c>
      <c r="G67" s="11">
        <f>IF('Daily PnL Log'!G126&lt;&gt;"",'Daily PnL Log'!G126,"")</f>
        <v>17474</v>
      </c>
      <c r="H67" s="11">
        <f>IF('Daily PnL Log'!H126&lt;&gt;"",'Daily PnL Log'!H126,"")</f>
        <v>6053.7</v>
      </c>
      <c r="I67" s="11">
        <f>IF('Daily PnL Log'!J126&lt;&gt;"",'Daily PnL Log'!J126,"")</f>
        <v>-3839.6999999999944</v>
      </c>
      <c r="J67" s="11">
        <f>IF('Daily PnL Log'!K126&lt;&gt;"",'Daily PnL Log'!K126,"")</f>
        <v>-85.65</v>
      </c>
      <c r="K67" s="11">
        <f>IF('Daily PnL Log'!L126&lt;&gt;"",'Daily PnL Log'!L126,"")</f>
        <v>-393.39</v>
      </c>
      <c r="L67" s="11">
        <f>IF('Daily PnL Log'!M126&lt;&gt;"",'Daily PnL Log'!M126,"")</f>
        <v>-479.03999999999996</v>
      </c>
      <c r="M67" s="11">
        <f>IF('Daily PnL Log'!N126&lt;&gt;"",'Daily PnL Log'!N126,"")</f>
        <v>-4318.7399999999943</v>
      </c>
      <c r="N67" s="11">
        <f t="shared" si="6"/>
        <v>293163.60000000003</v>
      </c>
      <c r="O67" s="11">
        <f t="shared" si="6"/>
        <v>116637.6</v>
      </c>
      <c r="P67" s="11">
        <f t="shared" si="6"/>
        <v>-12561.299999999996</v>
      </c>
      <c r="Q67" s="11">
        <f t="shared" si="6"/>
        <v>-94080.799999999959</v>
      </c>
      <c r="R67" s="11">
        <f t="shared" si="6"/>
        <v>-59450.699999999983</v>
      </c>
      <c r="S67" s="11">
        <f t="shared" si="6"/>
        <v>9841</v>
      </c>
      <c r="T67" s="11">
        <f t="shared" si="6"/>
        <v>253549.4</v>
      </c>
      <c r="U67" s="11">
        <f>IF('Daily PnL Log'!W126&lt;&gt;"",'Daily PnL Log'!W126,"")</f>
        <v>1149350</v>
      </c>
      <c r="V67" s="16">
        <f>IF('Daily PnL Log'!X126&lt;&gt;"",'Daily PnL Log'!X126,"")</f>
        <v>-3.7575499195197236E-3</v>
      </c>
      <c r="W67" s="11">
        <f>IF('Daily PnL Log'!Y126&lt;&gt;"",'Daily PnL Log'!Y126,"")</f>
        <v>-4486.45</v>
      </c>
      <c r="X67" s="11" t="str">
        <f>IF('Daily PnL Log'!AA126&lt;&gt;"",'Daily PnL Log'!AA126,"")</f>
        <v/>
      </c>
      <c r="Y67" s="11">
        <f>IF('Daily PnL Log'!AC126&lt;&gt;"",'Daily PnL Log'!AC126,"")</f>
        <v>540855.32999999996</v>
      </c>
    </row>
    <row r="74" spans="1:25" x14ac:dyDescent="0.25">
      <c r="B74" s="25"/>
    </row>
    <row r="75" spans="1:25" x14ac:dyDescent="0.25">
      <c r="B75" s="25"/>
    </row>
    <row r="76" spans="1:25" x14ac:dyDescent="0.25">
      <c r="B76" s="25"/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  <row r="80" spans="1:25" x14ac:dyDescent="0.25">
      <c r="B80" s="25"/>
    </row>
  </sheetData>
  <mergeCells count="1">
    <mergeCell ref="A2:B6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0"/>
  <dimension ref="A2:Y81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5" width="9" style="20" bestFit="1" customWidth="1"/>
    <col min="6" max="6" width="10" style="20" bestFit="1" customWidth="1"/>
    <col min="7" max="7" width="9" style="20" bestFit="1" customWidth="1"/>
    <col min="8" max="8" width="9.7109375" style="20" bestFit="1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bestFit="1" customWidth="1"/>
    <col min="15" max="15" width="10" style="20" bestFit="1" customWidth="1"/>
    <col min="16" max="16" width="9" style="20" bestFit="1" customWidth="1"/>
    <col min="17" max="17" width="10" style="20" bestFit="1" customWidth="1"/>
    <col min="18" max="18" width="11.42578125" style="20" bestFit="1" customWidth="1"/>
    <col min="19" max="19" width="9.140625" style="20"/>
    <col min="20" max="20" width="10.42578125" style="20" customWidth="1"/>
    <col min="21" max="22" width="9.140625" style="20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305907.60000000003</v>
      </c>
    </row>
    <row r="8" spans="1:2" ht="18.75" x14ac:dyDescent="0.3">
      <c r="A8" s="55" t="s">
        <v>6</v>
      </c>
      <c r="B8" s="56">
        <f>J46</f>
        <v>-3859.6</v>
      </c>
    </row>
    <row r="9" spans="1:2" ht="18.75" x14ac:dyDescent="0.3">
      <c r="A9" s="55" t="s">
        <v>30</v>
      </c>
      <c r="B9" s="56">
        <f>K46</f>
        <v>-15975.029999999999</v>
      </c>
    </row>
    <row r="10" spans="1:2" ht="18.75" x14ac:dyDescent="0.3">
      <c r="A10" s="55" t="s">
        <v>11</v>
      </c>
      <c r="B10" s="56">
        <f>W46</f>
        <v>-20168.04</v>
      </c>
    </row>
    <row r="11" spans="1:2" ht="18.75" x14ac:dyDescent="0.3">
      <c r="A11" s="57" t="s">
        <v>18</v>
      </c>
      <c r="B11" s="54">
        <f>B7+(B8+B9+B10)</f>
        <v>265904.93000000005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672145.52380952379</v>
      </c>
    </row>
    <row r="15" spans="1:2" ht="18.75" x14ac:dyDescent="0.3">
      <c r="A15" s="60" t="s">
        <v>15</v>
      </c>
      <c r="B15" s="63">
        <f>B11/B14</f>
        <v>0.39560619029779276</v>
      </c>
    </row>
    <row r="16" spans="1:2" ht="18.75" x14ac:dyDescent="0.3">
      <c r="A16" s="60" t="s">
        <v>17</v>
      </c>
      <c r="B16" s="63">
        <f>V46</f>
        <v>7.3279624893535206E-2</v>
      </c>
    </row>
    <row r="17" spans="1:2" ht="18.75" x14ac:dyDescent="0.3">
      <c r="A17" s="60" t="s">
        <v>31</v>
      </c>
      <c r="B17" s="64">
        <f>B15/B16</f>
        <v>5.398583724637672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SUM(C48:C68)</f>
        <v>346358.8</v>
      </c>
      <c r="D46" s="41">
        <f t="shared" si="0"/>
        <v>-83454.8</v>
      </c>
      <c r="E46" s="41">
        <f t="shared" si="0"/>
        <v>-14219.700000000008</v>
      </c>
      <c r="F46" s="41">
        <f t="shared" si="0"/>
        <v>24341.9</v>
      </c>
      <c r="G46" s="41">
        <f t="shared" si="0"/>
        <v>92484.500000000015</v>
      </c>
      <c r="H46" s="41">
        <f t="shared" si="0"/>
        <v>-59603.100000000006</v>
      </c>
      <c r="I46" s="41">
        <f t="shared" si="0"/>
        <v>305907.60000000003</v>
      </c>
      <c r="J46" s="41">
        <f t="shared" si="0"/>
        <v>-3859.6</v>
      </c>
      <c r="K46" s="41">
        <f t="shared" si="0"/>
        <v>-15975.029999999999</v>
      </c>
      <c r="L46" s="41">
        <f t="shared" si="0"/>
        <v>-19834.629999999997</v>
      </c>
      <c r="M46" s="41">
        <f t="shared" si="0"/>
        <v>286072.97000000009</v>
      </c>
      <c r="N46" s="42"/>
      <c r="O46" s="42"/>
      <c r="P46" s="42"/>
      <c r="Q46" s="42"/>
      <c r="R46" s="42"/>
      <c r="S46" s="42"/>
      <c r="T46" s="42"/>
      <c r="U46" s="43">
        <f>AVERAGE(U48:U68)</f>
        <v>672145.52380952379</v>
      </c>
      <c r="V46" s="44">
        <f>_xlfn.STDEV.P(V48:V68)</f>
        <v>7.3279624893535206E-2</v>
      </c>
      <c r="W46" s="41">
        <f>SUM(W48:W68)</f>
        <v>-20168.04</v>
      </c>
      <c r="X46" s="41">
        <f>SUM(X48:X68)</f>
        <v>-100000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Apr</v>
      </c>
      <c r="B48" s="14">
        <f>'Daily PnL Log'!B86</f>
        <v>44287</v>
      </c>
      <c r="C48" s="13">
        <f>IF('Daily PnL Log'!C86&lt;&gt;"",'Daily PnL Log'!C86,"")</f>
        <v>61925.1</v>
      </c>
      <c r="D48" s="13">
        <f>IF('Daily PnL Log'!D86&lt;&gt;"",'Daily PnL Log'!D86,"")</f>
        <v>-1809</v>
      </c>
      <c r="E48" s="13">
        <f>IF('Daily PnL Log'!E86&lt;&gt;"",'Daily PnL Log'!E86,"")</f>
        <v>-16313.7</v>
      </c>
      <c r="F48" s="13">
        <f>IF('Daily PnL Log'!F86&lt;&gt;"",'Daily PnL Log'!F86,"")</f>
        <v>-13003.1</v>
      </c>
      <c r="G48" s="13">
        <f>IF('Daily PnL Log'!G86&lt;&gt;"",'Daily PnL Log'!G86,"")</f>
        <v>5873.5</v>
      </c>
      <c r="H48" s="13">
        <f>IF('Daily PnL Log'!H86&lt;&gt;"",'Daily PnL Log'!H86,"")</f>
        <v>-8328.2999999999993</v>
      </c>
      <c r="I48" s="13">
        <f>IF('Daily PnL Log'!J86&lt;&gt;"",'Daily PnL Log'!J86,"")</f>
        <v>28344.499999999996</v>
      </c>
      <c r="J48" s="13">
        <f>IF('Daily PnL Log'!K86&lt;&gt;"",'Daily PnL Log'!K86,"")</f>
        <v>-276.39999999999998</v>
      </c>
      <c r="K48" s="13">
        <f>IF('Daily PnL Log'!L86&lt;&gt;"",'Daily PnL Log'!L86,"")</f>
        <v>-1271.44</v>
      </c>
      <c r="L48" s="13">
        <f>IF('Daily PnL Log'!M86&lt;&gt;"",'Daily PnL Log'!M86,"")</f>
        <v>-1547.8400000000001</v>
      </c>
      <c r="M48" s="13">
        <f>IF('Daily PnL Log'!N86&lt;&gt;"",'Daily PnL Log'!N86,"")</f>
        <v>26796.659999999996</v>
      </c>
      <c r="N48" s="13">
        <f t="shared" ref="N48:S48" si="1">C48</f>
        <v>61925.1</v>
      </c>
      <c r="O48" s="13">
        <f t="shared" si="1"/>
        <v>-1809</v>
      </c>
      <c r="P48" s="13">
        <f t="shared" si="1"/>
        <v>-16313.7</v>
      </c>
      <c r="Q48" s="13">
        <f t="shared" si="1"/>
        <v>-13003.1</v>
      </c>
      <c r="R48" s="13">
        <f t="shared" si="1"/>
        <v>5873.5</v>
      </c>
      <c r="S48" s="13">
        <f t="shared" si="1"/>
        <v>-8328.2999999999993</v>
      </c>
      <c r="T48" s="13">
        <f>SUM(N48:S48)</f>
        <v>28344.499999999996</v>
      </c>
      <c r="U48" s="13">
        <f>IF('Daily PnL Log'!W86&lt;&gt;"",'Daily PnL Log'!W86,"")</f>
        <v>794205</v>
      </c>
      <c r="V48" s="15">
        <f>IF('Daily PnL Log'!X86&lt;&gt;"",'Daily PnL Log'!X86,"")</f>
        <v>3.3740230796834567E-2</v>
      </c>
      <c r="W48" s="13">
        <f>IF('Daily PnL Log'!Y86&lt;&gt;"",'Daily PnL Log'!Y86,"")</f>
        <v>-18685.27</v>
      </c>
      <c r="X48" s="13" t="str">
        <f>IF('Daily PnL Log'!AA86&lt;&gt;"",'Daily PnL Log'!AA86,"")</f>
        <v/>
      </c>
      <c r="Y48" s="13">
        <f>IF('Daily PnL Log'!AC86&lt;&gt;"",'Daily PnL Log'!AC86,"")</f>
        <v>193580.04</v>
      </c>
    </row>
    <row r="49" spans="1:25" x14ac:dyDescent="0.25">
      <c r="A49" s="48" t="str">
        <f t="shared" ref="A49:A68" si="2">TEXT(B49,"mmm")</f>
        <v>Apr</v>
      </c>
      <c r="B49" s="2">
        <f>'Daily PnL Log'!B87</f>
        <v>44291</v>
      </c>
      <c r="C49" s="11">
        <f>IF('Daily PnL Log'!C87&lt;&gt;"",'Daily PnL Log'!C87,"")</f>
        <v>-16311.5</v>
      </c>
      <c r="D49" s="11">
        <f>IF('Daily PnL Log'!D87&lt;&gt;"",'Daily PnL Log'!D87,"")</f>
        <v>-34245</v>
      </c>
      <c r="E49" s="11">
        <f>IF('Daily PnL Log'!E87&lt;&gt;"",'Daily PnL Log'!E87,"")</f>
        <v>11458.9</v>
      </c>
      <c r="F49" s="11">
        <f>IF('Daily PnL Log'!F87&lt;&gt;"",'Daily PnL Log'!F87,"")</f>
        <v>26291.3</v>
      </c>
      <c r="G49" s="11">
        <f>IF('Daily PnL Log'!G87&lt;&gt;"",'Daily PnL Log'!G87,"")</f>
        <v>-1298.2</v>
      </c>
      <c r="H49" s="11">
        <f>IF('Daily PnL Log'!H87&lt;&gt;"",'Daily PnL Log'!H87,"")</f>
        <v>-14252.2</v>
      </c>
      <c r="I49" s="11">
        <f>IF('Daily PnL Log'!J87&lt;&gt;"",'Daily PnL Log'!J87,"")</f>
        <v>-28356.7</v>
      </c>
      <c r="J49" s="11">
        <f>IF('Daily PnL Log'!K87&lt;&gt;"",'Daily PnL Log'!K87,"")</f>
        <v>-183.05</v>
      </c>
      <c r="K49" s="11">
        <f>IF('Daily PnL Log'!L87&lt;&gt;"",'Daily PnL Log'!L87,"")</f>
        <v>-842.03</v>
      </c>
      <c r="L49" s="11">
        <f>IF('Daily PnL Log'!M87&lt;&gt;"",'Daily PnL Log'!M87,"")</f>
        <v>-1025.08</v>
      </c>
      <c r="M49" s="11">
        <f>IF('Daily PnL Log'!N87&lt;&gt;"",'Daily PnL Log'!N87,"")</f>
        <v>-29381.78</v>
      </c>
      <c r="N49" s="11">
        <f>IF(C49&lt;&gt;"",N48+C49,"")</f>
        <v>45613.599999999999</v>
      </c>
      <c r="O49" s="11">
        <f t="shared" ref="O49:S64" si="3">IF(D49&lt;&gt;"",O48+D49,"")</f>
        <v>-36054</v>
      </c>
      <c r="P49" s="11">
        <f t="shared" si="3"/>
        <v>-4854.8000000000011</v>
      </c>
      <c r="Q49" s="11">
        <f t="shared" si="3"/>
        <v>13288.199999999999</v>
      </c>
      <c r="R49" s="11">
        <f t="shared" si="3"/>
        <v>4575.3</v>
      </c>
      <c r="S49" s="11">
        <f t="shared" si="3"/>
        <v>-22580.5</v>
      </c>
      <c r="T49" s="11">
        <f t="shared" ref="T49:T68" si="4">IF(I49&lt;&gt;"",T48+I49,"")</f>
        <v>-12.200000000004366</v>
      </c>
      <c r="U49" s="11">
        <f>IF('Daily PnL Log'!W87&lt;&gt;"",'Daily PnL Log'!W87,"")</f>
        <v>841885</v>
      </c>
      <c r="V49" s="16">
        <f>IF('Daily PnL Log'!X87&lt;&gt;"",'Daily PnL Log'!X87,"")</f>
        <v>-3.4899992279230532E-2</v>
      </c>
      <c r="W49" s="11">
        <f>IF('Daily PnL Log'!Y87&lt;&gt;"",'Daily PnL Log'!Y87,"")</f>
        <v>15529.5</v>
      </c>
      <c r="X49" s="11" t="str">
        <f>IF('Daily PnL Log'!AA87&lt;&gt;"",'Daily PnL Log'!AA87,"")</f>
        <v/>
      </c>
      <c r="Y49" s="11">
        <f>IF('Daily PnL Log'!AC87&lt;&gt;"",'Daily PnL Log'!AC87,"")</f>
        <v>150553.43</v>
      </c>
    </row>
    <row r="50" spans="1:25" x14ac:dyDescent="0.25">
      <c r="A50" s="47" t="str">
        <f t="shared" si="2"/>
        <v>Apr</v>
      </c>
      <c r="B50" s="14">
        <f>'Daily PnL Log'!B88</f>
        <v>44292</v>
      </c>
      <c r="C50" s="13">
        <f>IF('Daily PnL Log'!C88&lt;&gt;"",'Daily PnL Log'!C88,"")</f>
        <v>60722.3</v>
      </c>
      <c r="D50" s="13">
        <f>IF('Daily PnL Log'!D88&lt;&gt;"",'Daily PnL Log'!D88,"")</f>
        <v>-16628.3</v>
      </c>
      <c r="E50" s="13">
        <f>IF('Daily PnL Log'!E88&lt;&gt;"",'Daily PnL Log'!E88,"")</f>
        <v>-8960.2000000000007</v>
      </c>
      <c r="F50" s="13">
        <f>IF('Daily PnL Log'!F88&lt;&gt;"",'Daily PnL Log'!F88,"")</f>
        <v>11066.3</v>
      </c>
      <c r="G50" s="13">
        <f>IF('Daily PnL Log'!G88&lt;&gt;"",'Daily PnL Log'!G88,"")</f>
        <v>26441</v>
      </c>
      <c r="H50" s="13">
        <f>IF('Daily PnL Log'!H88&lt;&gt;"",'Daily PnL Log'!H88,"")</f>
        <v>-5403.3</v>
      </c>
      <c r="I50" s="13">
        <f>IF('Daily PnL Log'!J88&lt;&gt;"",'Daily PnL Log'!J88,"")</f>
        <v>67237.8</v>
      </c>
      <c r="J50" s="13">
        <f>IF('Daily PnL Log'!K88&lt;&gt;"",'Daily PnL Log'!K88,"")</f>
        <v>-107.55</v>
      </c>
      <c r="K50" s="13">
        <f>IF('Daily PnL Log'!L88&lt;&gt;"",'Daily PnL Log'!L88,"")</f>
        <v>-494.61</v>
      </c>
      <c r="L50" s="13">
        <f>IF('Daily PnL Log'!M88&lt;&gt;"",'Daily PnL Log'!M88,"")</f>
        <v>-602.16</v>
      </c>
      <c r="M50" s="13">
        <f>IF('Daily PnL Log'!N88&lt;&gt;"",'Daily PnL Log'!N88,"")</f>
        <v>66635.64</v>
      </c>
      <c r="N50" s="13">
        <f t="shared" ref="N50:N68" si="5">IF(C50&lt;&gt;"",N49+C50,"")</f>
        <v>106335.9</v>
      </c>
      <c r="O50" s="13">
        <f t="shared" si="3"/>
        <v>-52682.3</v>
      </c>
      <c r="P50" s="13">
        <f t="shared" si="3"/>
        <v>-13815.000000000002</v>
      </c>
      <c r="Q50" s="13">
        <f t="shared" si="3"/>
        <v>24354.5</v>
      </c>
      <c r="R50" s="13">
        <f t="shared" si="3"/>
        <v>31016.3</v>
      </c>
      <c r="S50" s="13">
        <f t="shared" si="3"/>
        <v>-27983.8</v>
      </c>
      <c r="T50" s="13">
        <f t="shared" si="4"/>
        <v>67225.600000000006</v>
      </c>
      <c r="U50" s="13">
        <f>IF('Daily PnL Log'!W88&lt;&gt;"",'Daily PnL Log'!W88,"")</f>
        <v>866884</v>
      </c>
      <c r="V50" s="15">
        <f>IF('Daily PnL Log'!X88&lt;&gt;"",'Daily PnL Log'!X88,"")</f>
        <v>7.6868000793647126E-2</v>
      </c>
      <c r="W50" s="13" t="str">
        <f>IF('Daily PnL Log'!Y88&lt;&gt;"",'Daily PnL Log'!Y88,"")</f>
        <v/>
      </c>
      <c r="X50" s="13">
        <f>IF('Daily PnL Log'!AA88&lt;&gt;"",'Daily PnL Log'!AA88,"")</f>
        <v>-100000</v>
      </c>
      <c r="Y50" s="13">
        <f>IF('Daily PnL Log'!AC88&lt;&gt;"",'Daily PnL Log'!AC88,"")</f>
        <v>115289.05</v>
      </c>
    </row>
    <row r="51" spans="1:25" x14ac:dyDescent="0.25">
      <c r="A51" s="48" t="str">
        <f t="shared" si="2"/>
        <v>Apr</v>
      </c>
      <c r="B51" s="2">
        <f>'Daily PnL Log'!B89</f>
        <v>44293</v>
      </c>
      <c r="C51" s="11">
        <f>IF('Daily PnL Log'!C89&lt;&gt;"",'Daily PnL Log'!C89,"")</f>
        <v>41301.599999999999</v>
      </c>
      <c r="D51" s="11">
        <f>IF('Daily PnL Log'!D89&lt;&gt;"",'Daily PnL Log'!D89,"")</f>
        <v>-3233.7</v>
      </c>
      <c r="E51" s="11">
        <f>IF('Daily PnL Log'!E89&lt;&gt;"",'Daily PnL Log'!E89,"")</f>
        <v>19542.599999999999</v>
      </c>
      <c r="F51" s="11">
        <f>IF('Daily PnL Log'!F89&lt;&gt;"",'Daily PnL Log'!F89,"")</f>
        <v>-689.7</v>
      </c>
      <c r="G51" s="11">
        <f>IF('Daily PnL Log'!G89&lt;&gt;"",'Daily PnL Log'!G89,"")</f>
        <v>18142.599999999999</v>
      </c>
      <c r="H51" s="11">
        <f>IF('Daily PnL Log'!H89&lt;&gt;"",'Daily PnL Log'!H89,"")</f>
        <v>11173.2</v>
      </c>
      <c r="I51" s="11">
        <f>IF('Daily PnL Log'!J89&lt;&gt;"",'Daily PnL Log'!J89,"")</f>
        <v>86236.599999999991</v>
      </c>
      <c r="J51" s="11">
        <f>IF('Daily PnL Log'!K89&lt;&gt;"",'Daily PnL Log'!K89,"")</f>
        <v>-173.9</v>
      </c>
      <c r="K51" s="11">
        <f>IF('Daily PnL Log'!L89&lt;&gt;"",'Daily PnL Log'!L89,"")</f>
        <v>-797.75</v>
      </c>
      <c r="L51" s="11">
        <f>IF('Daily PnL Log'!M89&lt;&gt;"",'Daily PnL Log'!M89,"")</f>
        <v>-971.65</v>
      </c>
      <c r="M51" s="11">
        <f>IF('Daily PnL Log'!N89&lt;&gt;"",'Daily PnL Log'!N89,"")</f>
        <v>85264.95</v>
      </c>
      <c r="N51" s="11">
        <f t="shared" si="5"/>
        <v>147637.5</v>
      </c>
      <c r="O51" s="11">
        <f t="shared" si="3"/>
        <v>-55916</v>
      </c>
      <c r="P51" s="11">
        <f t="shared" si="3"/>
        <v>5727.5999999999967</v>
      </c>
      <c r="Q51" s="11">
        <f t="shared" si="3"/>
        <v>23664.799999999999</v>
      </c>
      <c r="R51" s="11">
        <f t="shared" si="3"/>
        <v>49158.899999999994</v>
      </c>
      <c r="S51" s="11">
        <f t="shared" si="3"/>
        <v>-16810.599999999999</v>
      </c>
      <c r="T51" s="11">
        <f t="shared" si="4"/>
        <v>153462.20000000001</v>
      </c>
      <c r="U51" s="11">
        <f>IF('Daily PnL Log'!W89&lt;&gt;"",'Daily PnL Log'!W89,"")</f>
        <v>729087</v>
      </c>
      <c r="V51" s="16">
        <f>IF('Daily PnL Log'!X89&lt;&gt;"",'Daily PnL Log'!X89,"")</f>
        <v>0.116947565928346</v>
      </c>
      <c r="W51" s="11" t="str">
        <f>IF('Daily PnL Log'!Y89&lt;&gt;"",'Daily PnL Log'!Y89,"")</f>
        <v/>
      </c>
      <c r="X51" s="11" t="str">
        <f>IF('Daily PnL Log'!AA89&lt;&gt;"",'Daily PnL Log'!AA89,"")</f>
        <v/>
      </c>
      <c r="Y51" s="11">
        <f>IF('Daily PnL Log'!AC89&lt;&gt;"",'Daily PnL Log'!AC89,"")</f>
        <v>214837.15</v>
      </c>
    </row>
    <row r="52" spans="1:25" x14ac:dyDescent="0.25">
      <c r="A52" s="47" t="str">
        <f t="shared" si="2"/>
        <v>Apr</v>
      </c>
      <c r="B52" s="14">
        <f>'Daily PnL Log'!B90</f>
        <v>44294</v>
      </c>
      <c r="C52" s="13">
        <f>IF('Daily PnL Log'!C90&lt;&gt;"",'Daily PnL Log'!C90,"")</f>
        <v>-1050.3</v>
      </c>
      <c r="D52" s="13">
        <f>IF('Daily PnL Log'!D90&lt;&gt;"",'Daily PnL Log'!D90,"")</f>
        <v>-339.2</v>
      </c>
      <c r="E52" s="13">
        <f>IF('Daily PnL Log'!E90&lt;&gt;"",'Daily PnL Log'!E90,"")</f>
        <v>6546.3</v>
      </c>
      <c r="F52" s="13">
        <f>IF('Daily PnL Log'!F90&lt;&gt;"",'Daily PnL Log'!F90,"")</f>
        <v>-26841</v>
      </c>
      <c r="G52" s="13">
        <f>IF('Daily PnL Log'!G90&lt;&gt;"",'Daily PnL Log'!G90,"")</f>
        <v>3122.4</v>
      </c>
      <c r="H52" s="13">
        <f>IF('Daily PnL Log'!H90&lt;&gt;"",'Daily PnL Log'!H90,"")</f>
        <v>8070.1</v>
      </c>
      <c r="I52" s="13">
        <f>IF('Daily PnL Log'!J90&lt;&gt;"",'Daily PnL Log'!J90,"")</f>
        <v>-10491.699999999999</v>
      </c>
      <c r="J52" s="13">
        <f>IF('Daily PnL Log'!K90&lt;&gt;"",'Daily PnL Log'!K90,"")</f>
        <v>-138.44999999999999</v>
      </c>
      <c r="K52" s="13">
        <f>IF('Daily PnL Log'!L90&lt;&gt;"",'Daily PnL Log'!L90,"")</f>
        <v>-636.87</v>
      </c>
      <c r="L52" s="13">
        <f>IF('Daily PnL Log'!M90&lt;&gt;"",'Daily PnL Log'!M90,"")</f>
        <v>-775.31999999999994</v>
      </c>
      <c r="M52" s="13">
        <f>IF('Daily PnL Log'!N90&lt;&gt;"",'Daily PnL Log'!N90,"")</f>
        <v>-11267.019999999999</v>
      </c>
      <c r="N52" s="13">
        <f t="shared" si="5"/>
        <v>146587.20000000001</v>
      </c>
      <c r="O52" s="13">
        <f t="shared" si="3"/>
        <v>-56255.199999999997</v>
      </c>
      <c r="P52" s="13">
        <f t="shared" si="3"/>
        <v>12273.899999999998</v>
      </c>
      <c r="Q52" s="13">
        <f t="shared" si="3"/>
        <v>-3176.2000000000007</v>
      </c>
      <c r="R52" s="13">
        <f t="shared" si="3"/>
        <v>52281.299999999996</v>
      </c>
      <c r="S52" s="13">
        <f t="shared" si="3"/>
        <v>-8740.4999999999982</v>
      </c>
      <c r="T52" s="13">
        <f t="shared" si="4"/>
        <v>142970.5</v>
      </c>
      <c r="U52" s="13">
        <f>IF('Daily PnL Log'!W90&lt;&gt;"",'Daily PnL Log'!W90,"")</f>
        <v>683296</v>
      </c>
      <c r="V52" s="15">
        <f>IF('Daily PnL Log'!X90&lt;&gt;"",'Daily PnL Log'!X90,"")</f>
        <v>-1.6489222825832435E-2</v>
      </c>
      <c r="W52" s="13" t="str">
        <f>IF('Daily PnL Log'!Y90&lt;&gt;"",'Daily PnL Log'!Y90,"")</f>
        <v/>
      </c>
      <c r="X52" s="13" t="str">
        <f>IF('Daily PnL Log'!AA90&lt;&gt;"",'Daily PnL Log'!AA90,"")</f>
        <v/>
      </c>
      <c r="Y52" s="13">
        <f>IF('Daily PnL Log'!AC90&lt;&gt;"",'Daily PnL Log'!AC90,"")</f>
        <v>221480.33</v>
      </c>
    </row>
    <row r="53" spans="1:25" x14ac:dyDescent="0.25">
      <c r="A53" s="48" t="str">
        <f t="shared" si="2"/>
        <v>Apr</v>
      </c>
      <c r="B53" s="2">
        <f>'Daily PnL Log'!B91</f>
        <v>44295</v>
      </c>
      <c r="C53" s="11">
        <f>IF('Daily PnL Log'!C91&lt;&gt;"",'Daily PnL Log'!C91,"")</f>
        <v>-24676.2</v>
      </c>
      <c r="D53" s="11">
        <f>IF('Daily PnL Log'!D91&lt;&gt;"",'Daily PnL Log'!D91,"")</f>
        <v>-11575</v>
      </c>
      <c r="E53" s="11">
        <f>IF('Daily PnL Log'!E91&lt;&gt;"",'Daily PnL Log'!E91,"")</f>
        <v>-5136.8999999999996</v>
      </c>
      <c r="F53" s="11">
        <f>IF('Daily PnL Log'!F91&lt;&gt;"",'Daily PnL Log'!F91,"")</f>
        <v>29424.400000000001</v>
      </c>
      <c r="G53" s="11">
        <f>IF('Daily PnL Log'!G91&lt;&gt;"",'Daily PnL Log'!G91,"")</f>
        <v>3429.7</v>
      </c>
      <c r="H53" s="11">
        <f>IF('Daily PnL Log'!H91&lt;&gt;"",'Daily PnL Log'!H91,"")</f>
        <v>-6234</v>
      </c>
      <c r="I53" s="11">
        <f>IF('Daily PnL Log'!J91&lt;&gt;"",'Daily PnL Log'!J91,"")</f>
        <v>-14767.999999999996</v>
      </c>
      <c r="J53" s="11">
        <f>IF('Daily PnL Log'!K91&lt;&gt;"",'Daily PnL Log'!K91,"")</f>
        <v>-153.15</v>
      </c>
      <c r="K53" s="11">
        <f>IF('Daily PnL Log'!L91&lt;&gt;"",'Daily PnL Log'!L91,"")</f>
        <v>-704.49</v>
      </c>
      <c r="L53" s="11">
        <f>IF('Daily PnL Log'!M91&lt;&gt;"",'Daily PnL Log'!M91,"")</f>
        <v>-857.64</v>
      </c>
      <c r="M53" s="11">
        <f>IF('Daily PnL Log'!N91&lt;&gt;"",'Daily PnL Log'!N91,"")</f>
        <v>-15625.639999999996</v>
      </c>
      <c r="N53" s="11">
        <f t="shared" si="5"/>
        <v>121911.00000000001</v>
      </c>
      <c r="O53" s="11">
        <f t="shared" si="3"/>
        <v>-67830.2</v>
      </c>
      <c r="P53" s="11">
        <f t="shared" si="3"/>
        <v>7136.9999999999982</v>
      </c>
      <c r="Q53" s="11">
        <f t="shared" si="3"/>
        <v>26248.2</v>
      </c>
      <c r="R53" s="11">
        <f t="shared" si="3"/>
        <v>55710.999999999993</v>
      </c>
      <c r="S53" s="11">
        <f t="shared" si="3"/>
        <v>-14974.499999999998</v>
      </c>
      <c r="T53" s="11">
        <f t="shared" si="4"/>
        <v>128202.5</v>
      </c>
      <c r="U53" s="11">
        <f>IF('Daily PnL Log'!W91&lt;&gt;"",'Daily PnL Log'!W91,"")</f>
        <v>819689</v>
      </c>
      <c r="V53" s="16">
        <f>IF('Daily PnL Log'!X91&lt;&gt;"",'Daily PnL Log'!X91,"")</f>
        <v>-1.9062888485754957E-2</v>
      </c>
      <c r="W53" s="11">
        <f>IF('Daily PnL Log'!Y91&lt;&gt;"",'Daily PnL Log'!Y91,"")</f>
        <v>-5125</v>
      </c>
      <c r="X53" s="11" t="str">
        <f>IF('Daily PnL Log'!AA91&lt;&gt;"",'Daily PnL Log'!AA91,"")</f>
        <v/>
      </c>
      <c r="Y53" s="11">
        <f>IF('Daily PnL Log'!AC91&lt;&gt;"",'Daily PnL Log'!AC91,"")</f>
        <v>196049.19</v>
      </c>
    </row>
    <row r="54" spans="1:25" x14ac:dyDescent="0.25">
      <c r="A54" s="47" t="str">
        <f t="shared" si="2"/>
        <v>Apr</v>
      </c>
      <c r="B54" s="14">
        <f>'Daily PnL Log'!B92</f>
        <v>44298</v>
      </c>
      <c r="C54" s="13">
        <f>IF('Daily PnL Log'!C92&lt;&gt;"",'Daily PnL Log'!C92,"")</f>
        <v>-19378.7</v>
      </c>
      <c r="D54" s="13">
        <f>IF('Daily PnL Log'!D92&lt;&gt;"",'Daily PnL Log'!D92,"")</f>
        <v>-5118.8</v>
      </c>
      <c r="E54" s="13">
        <f>IF('Daily PnL Log'!E92&lt;&gt;"",'Daily PnL Log'!E92,"")</f>
        <v>21571</v>
      </c>
      <c r="F54" s="13">
        <f>IF('Daily PnL Log'!F92&lt;&gt;"",'Daily PnL Log'!F92,"")</f>
        <v>19102.7</v>
      </c>
      <c r="G54" s="13">
        <f>IF('Daily PnL Log'!G92&lt;&gt;"",'Daily PnL Log'!G92,"")</f>
        <v>23354.3</v>
      </c>
      <c r="H54" s="13">
        <f>IF('Daily PnL Log'!H92&lt;&gt;"",'Daily PnL Log'!H92,"")</f>
        <v>6105.3</v>
      </c>
      <c r="I54" s="13">
        <f>IF('Daily PnL Log'!J92&lt;&gt;"",'Daily PnL Log'!J92,"")</f>
        <v>45635.8</v>
      </c>
      <c r="J54" s="13">
        <f>IF('Daily PnL Log'!K92&lt;&gt;"",'Daily PnL Log'!K92,"")</f>
        <v>-187.75</v>
      </c>
      <c r="K54" s="13">
        <f>IF('Daily PnL Log'!L92&lt;&gt;"",'Daily PnL Log'!L92,"")</f>
        <v>-860.65</v>
      </c>
      <c r="L54" s="13">
        <f>IF('Daily PnL Log'!M92&lt;&gt;"",'Daily PnL Log'!M92,"")</f>
        <v>-1048.4000000000001</v>
      </c>
      <c r="M54" s="13">
        <f>IF('Daily PnL Log'!N92&lt;&gt;"",'Daily PnL Log'!N92,"")</f>
        <v>44587.4</v>
      </c>
      <c r="N54" s="13">
        <f t="shared" si="5"/>
        <v>102532.30000000002</v>
      </c>
      <c r="O54" s="13">
        <f t="shared" si="3"/>
        <v>-72949</v>
      </c>
      <c r="P54" s="13">
        <f t="shared" si="3"/>
        <v>28708</v>
      </c>
      <c r="Q54" s="13">
        <f t="shared" si="3"/>
        <v>45350.9</v>
      </c>
      <c r="R54" s="13">
        <f t="shared" si="3"/>
        <v>79065.299999999988</v>
      </c>
      <c r="S54" s="13">
        <f t="shared" si="3"/>
        <v>-8869.1999999999971</v>
      </c>
      <c r="T54" s="13">
        <f t="shared" si="4"/>
        <v>173838.3</v>
      </c>
      <c r="U54" s="13">
        <f>IF('Daily PnL Log'!W92&lt;&gt;"",'Daily PnL Log'!W92,"")</f>
        <v>705839</v>
      </c>
      <c r="V54" s="15">
        <f>IF('Daily PnL Log'!X92&lt;&gt;"",'Daily PnL Log'!X92,"")</f>
        <v>6.3169362985043331E-2</v>
      </c>
      <c r="W54" s="13">
        <f>IF('Daily PnL Log'!Y92&lt;&gt;"",'Daily PnL Log'!Y92,"")</f>
        <v>-1575.85</v>
      </c>
      <c r="X54" s="13" t="str">
        <f>IF('Daily PnL Log'!AA92&lt;&gt;"",'Daily PnL Log'!AA92,"")</f>
        <v/>
      </c>
      <c r="Y54" s="13">
        <f>IF('Daily PnL Log'!AC92&lt;&gt;"",'Daily PnL Log'!AC92,"")</f>
        <v>251604.04</v>
      </c>
    </row>
    <row r="55" spans="1:25" x14ac:dyDescent="0.25">
      <c r="A55" s="48" t="str">
        <f t="shared" si="2"/>
        <v>Apr</v>
      </c>
      <c r="B55" s="2">
        <f>'Daily PnL Log'!B93</f>
        <v>44299</v>
      </c>
      <c r="C55" s="11">
        <f>IF('Daily PnL Log'!C93&lt;&gt;"",'Daily PnL Log'!C93,"")</f>
        <v>-4697.3999999999996</v>
      </c>
      <c r="D55" s="11">
        <f>IF('Daily PnL Log'!D93&lt;&gt;"",'Daily PnL Log'!D93,"")</f>
        <v>9458.2000000000007</v>
      </c>
      <c r="E55" s="11">
        <f>IF('Daily PnL Log'!E93&lt;&gt;"",'Daily PnL Log'!E93,"")</f>
        <v>17459.2</v>
      </c>
      <c r="F55" s="11">
        <f>IF('Daily PnL Log'!F93&lt;&gt;"",'Daily PnL Log'!F93,"")</f>
        <v>-6919.5</v>
      </c>
      <c r="G55" s="11">
        <f>IF('Daily PnL Log'!G93&lt;&gt;"",'Daily PnL Log'!G93,"")</f>
        <v>-3690.9</v>
      </c>
      <c r="H55" s="11">
        <f>IF('Daily PnL Log'!H93&lt;&gt;"",'Daily PnL Log'!H93,"")</f>
        <v>9040.4</v>
      </c>
      <c r="I55" s="11">
        <f>IF('Daily PnL Log'!J93&lt;&gt;"",'Daily PnL Log'!J93,"")</f>
        <v>20650</v>
      </c>
      <c r="J55" s="11">
        <f>IF('Daily PnL Log'!K93&lt;&gt;"",'Daily PnL Log'!K93,"")</f>
        <v>-121.75</v>
      </c>
      <c r="K55" s="11">
        <f>IF('Daily PnL Log'!L93&lt;&gt;"",'Daily PnL Log'!L93,"")</f>
        <v>-559.36</v>
      </c>
      <c r="L55" s="11">
        <f>IF('Daily PnL Log'!M93&lt;&gt;"",'Daily PnL Log'!M93,"")</f>
        <v>-681.11</v>
      </c>
      <c r="M55" s="11">
        <f>IF('Daily PnL Log'!N93&lt;&gt;"",'Daily PnL Log'!N93,"")</f>
        <v>19968.89</v>
      </c>
      <c r="N55" s="11">
        <f t="shared" si="5"/>
        <v>97834.900000000023</v>
      </c>
      <c r="O55" s="11">
        <f t="shared" si="3"/>
        <v>-63490.8</v>
      </c>
      <c r="P55" s="11">
        <f t="shared" si="3"/>
        <v>46167.199999999997</v>
      </c>
      <c r="Q55" s="11">
        <f t="shared" si="3"/>
        <v>38431.4</v>
      </c>
      <c r="R55" s="11">
        <f t="shared" si="3"/>
        <v>75374.399999999994</v>
      </c>
      <c r="S55" s="11">
        <f t="shared" si="3"/>
        <v>171.20000000000255</v>
      </c>
      <c r="T55" s="11">
        <f t="shared" si="4"/>
        <v>194488.3</v>
      </c>
      <c r="U55" s="11">
        <f>IF('Daily PnL Log'!W93&lt;&gt;"",'Daily PnL Log'!W93,"")</f>
        <v>711784</v>
      </c>
      <c r="V55" s="16">
        <f>IF('Daily PnL Log'!X93&lt;&gt;"",'Daily PnL Log'!X93,"")</f>
        <v>2.805470479808481E-2</v>
      </c>
      <c r="W55" s="11" t="str">
        <f>IF('Daily PnL Log'!Y93&lt;&gt;"",'Daily PnL Log'!Y93,"")</f>
        <v/>
      </c>
      <c r="X55" s="11" t="str">
        <f>IF('Daily PnL Log'!AA93&lt;&gt;"",'Daily PnL Log'!AA93,"")</f>
        <v/>
      </c>
      <c r="Y55" s="11">
        <f>IF('Daily PnL Log'!AC93&lt;&gt;"",'Daily PnL Log'!AC93,"")</f>
        <v>244007.93</v>
      </c>
    </row>
    <row r="56" spans="1:25" x14ac:dyDescent="0.25">
      <c r="A56" s="47" t="str">
        <f t="shared" si="2"/>
        <v>Apr</v>
      </c>
      <c r="B56" s="14">
        <f>'Daily PnL Log'!B94</f>
        <v>44300</v>
      </c>
      <c r="C56" s="13">
        <f>IF('Daily PnL Log'!C94&lt;&gt;"",'Daily PnL Log'!C94,"")</f>
        <v>11021.8</v>
      </c>
      <c r="D56" s="13">
        <f>IF('Daily PnL Log'!D94&lt;&gt;"",'Daily PnL Log'!D94,"")</f>
        <v>-35790.1</v>
      </c>
      <c r="E56" s="13">
        <f>IF('Daily PnL Log'!E94&lt;&gt;"",'Daily PnL Log'!E94,"")</f>
        <v>-2412.3000000000002</v>
      </c>
      <c r="F56" s="13">
        <f>IF('Daily PnL Log'!F94&lt;&gt;"",'Daily PnL Log'!F94,"")</f>
        <v>-19576.8</v>
      </c>
      <c r="G56" s="13">
        <f>IF('Daily PnL Log'!G94&lt;&gt;"",'Daily PnL Log'!G94,"")</f>
        <v>-37634.6</v>
      </c>
      <c r="H56" s="13">
        <f>IF('Daily PnL Log'!H94&lt;&gt;"",'Daily PnL Log'!H94,"")</f>
        <v>-8754.1</v>
      </c>
      <c r="I56" s="13">
        <f>IF('Daily PnL Log'!J94&lt;&gt;"",'Daily PnL Log'!J94,"")</f>
        <v>-93146.1</v>
      </c>
      <c r="J56" s="13">
        <f>IF('Daily PnL Log'!K94&lt;&gt;"",'Daily PnL Log'!K94,"")</f>
        <v>-59.6</v>
      </c>
      <c r="K56" s="13">
        <f>IF('Daily PnL Log'!L94&lt;&gt;"",'Daily PnL Log'!L94,"")</f>
        <v>-273.2</v>
      </c>
      <c r="L56" s="13">
        <f>IF('Daily PnL Log'!M94&lt;&gt;"",'Daily PnL Log'!M94,"")</f>
        <v>-332.8</v>
      </c>
      <c r="M56" s="13">
        <f>IF('Daily PnL Log'!N94&lt;&gt;"",'Daily PnL Log'!N94,"")</f>
        <v>-93478.900000000009</v>
      </c>
      <c r="N56" s="13">
        <f t="shared" si="5"/>
        <v>108856.70000000003</v>
      </c>
      <c r="O56" s="13">
        <f t="shared" si="3"/>
        <v>-99280.9</v>
      </c>
      <c r="P56" s="13">
        <f t="shared" si="3"/>
        <v>43754.899999999994</v>
      </c>
      <c r="Q56" s="13">
        <f t="shared" si="3"/>
        <v>18854.600000000002</v>
      </c>
      <c r="R56" s="13">
        <f t="shared" si="3"/>
        <v>37739.799999999996</v>
      </c>
      <c r="S56" s="13">
        <f t="shared" si="3"/>
        <v>-8582.8999999999978</v>
      </c>
      <c r="T56" s="13">
        <f t="shared" si="4"/>
        <v>101342.19999999998</v>
      </c>
      <c r="U56" s="13">
        <f>IF('Daily PnL Log'!W94&lt;&gt;"",'Daily PnL Log'!W94,"")</f>
        <v>612800</v>
      </c>
      <c r="V56" s="15">
        <f>IF('Daily PnL Log'!X94&lt;&gt;"",'Daily PnL Log'!X94,"")</f>
        <v>-0.15254389686684075</v>
      </c>
      <c r="W56" s="13" t="str">
        <f>IF('Daily PnL Log'!Y94&lt;&gt;"",'Daily PnL Log'!Y94,"")</f>
        <v/>
      </c>
      <c r="X56" s="13" t="str">
        <f>IF('Daily PnL Log'!AA94&lt;&gt;"",'Daily PnL Log'!AA94,"")</f>
        <v/>
      </c>
      <c r="Y56" s="13">
        <f>IF('Daily PnL Log'!AC94&lt;&gt;"",'Daily PnL Log'!AC94,"")</f>
        <v>171561.13</v>
      </c>
    </row>
    <row r="57" spans="1:25" x14ac:dyDescent="0.25">
      <c r="A57" s="48" t="str">
        <f t="shared" si="2"/>
        <v>Apr</v>
      </c>
      <c r="B57" s="2">
        <f>'Daily PnL Log'!B95</f>
        <v>44301</v>
      </c>
      <c r="C57" s="11">
        <f>IF('Daily PnL Log'!C95&lt;&gt;"",'Daily PnL Log'!C95,"")</f>
        <v>-22715.9</v>
      </c>
      <c r="D57" s="11">
        <f>IF('Daily PnL Log'!D95&lt;&gt;"",'Daily PnL Log'!D95,"")</f>
        <v>17854.7</v>
      </c>
      <c r="E57" s="11">
        <f>IF('Daily PnL Log'!E95&lt;&gt;"",'Daily PnL Log'!E95,"")</f>
        <v>5059.8999999999996</v>
      </c>
      <c r="F57" s="11">
        <f>IF('Daily PnL Log'!F95&lt;&gt;"",'Daily PnL Log'!F95,"")</f>
        <v>550.5</v>
      </c>
      <c r="G57" s="11">
        <f>IF('Daily PnL Log'!G95&lt;&gt;"",'Daily PnL Log'!G95,"")</f>
        <v>660.6</v>
      </c>
      <c r="H57" s="11">
        <f>IF('Daily PnL Log'!H95&lt;&gt;"",'Daily PnL Log'!H95,"")</f>
        <v>-374.1</v>
      </c>
      <c r="I57" s="11">
        <f>IF('Daily PnL Log'!J95&lt;&gt;"",'Daily PnL Log'!J95,"")</f>
        <v>1035.6999999999989</v>
      </c>
      <c r="J57" s="11">
        <f>IF('Daily PnL Log'!K95&lt;&gt;"",'Daily PnL Log'!K95,"")</f>
        <v>-91.95</v>
      </c>
      <c r="K57" s="11">
        <f>IF('Daily PnL Log'!L95&lt;&gt;"",'Daily PnL Log'!L95,"")</f>
        <v>-422.28</v>
      </c>
      <c r="L57" s="11">
        <f>IF('Daily PnL Log'!M95&lt;&gt;"",'Daily PnL Log'!M95,"")</f>
        <v>-514.23</v>
      </c>
      <c r="M57" s="11">
        <f>IF('Daily PnL Log'!N95&lt;&gt;"",'Daily PnL Log'!N95,"")</f>
        <v>521.46999999999889</v>
      </c>
      <c r="N57" s="11">
        <f t="shared" si="5"/>
        <v>86140.800000000017</v>
      </c>
      <c r="O57" s="11">
        <f t="shared" si="3"/>
        <v>-81426.2</v>
      </c>
      <c r="P57" s="11">
        <f t="shared" si="3"/>
        <v>48814.799999999996</v>
      </c>
      <c r="Q57" s="11">
        <f t="shared" si="3"/>
        <v>19405.100000000002</v>
      </c>
      <c r="R57" s="11">
        <f t="shared" si="3"/>
        <v>38400.399999999994</v>
      </c>
      <c r="S57" s="11">
        <f t="shared" si="3"/>
        <v>-8956.9999999999982</v>
      </c>
      <c r="T57" s="11">
        <f t="shared" si="4"/>
        <v>102377.89999999998</v>
      </c>
      <c r="U57" s="11">
        <f>IF('Daily PnL Log'!W95&lt;&gt;"",'Daily PnL Log'!W95,"")</f>
        <v>643951</v>
      </c>
      <c r="V57" s="16">
        <f>IF('Daily PnL Log'!X95&lt;&gt;"",'Daily PnL Log'!X95,"")</f>
        <v>8.0979763988253597E-4</v>
      </c>
      <c r="W57" s="11" t="str">
        <f>IF('Daily PnL Log'!Y95&lt;&gt;"",'Daily PnL Log'!Y95,"")</f>
        <v/>
      </c>
      <c r="X57" s="11" t="str">
        <f>IF('Daily PnL Log'!AA95&lt;&gt;"",'Daily PnL Log'!AA95,"")</f>
        <v/>
      </c>
      <c r="Y57" s="11">
        <f>IF('Daily PnL Log'!AC95&lt;&gt;"",'Daily PnL Log'!AC95,"")</f>
        <v>156412.15</v>
      </c>
    </row>
    <row r="58" spans="1:25" x14ac:dyDescent="0.25">
      <c r="A58" s="47" t="str">
        <f t="shared" si="2"/>
        <v>Apr</v>
      </c>
      <c r="B58" s="14">
        <f>'Daily PnL Log'!B96</f>
        <v>44302</v>
      </c>
      <c r="C58" s="13">
        <f>IF('Daily PnL Log'!C96&lt;&gt;"",'Daily PnL Log'!C96,"")</f>
        <v>27113.200000000001</v>
      </c>
      <c r="D58" s="13">
        <f>IF('Daily PnL Log'!D96&lt;&gt;"",'Daily PnL Log'!D96,"")</f>
        <v>-248.4</v>
      </c>
      <c r="E58" s="13">
        <f>IF('Daily PnL Log'!E96&lt;&gt;"",'Daily PnL Log'!E96,"")</f>
        <v>-11826</v>
      </c>
      <c r="F58" s="13">
        <f>IF('Daily PnL Log'!F96&lt;&gt;"",'Daily PnL Log'!F96,"")</f>
        <v>-1943.2</v>
      </c>
      <c r="G58" s="13">
        <f>IF('Daily PnL Log'!G96&lt;&gt;"",'Daily PnL Log'!G96,"")</f>
        <v>-3999.9</v>
      </c>
      <c r="H58" s="13">
        <f>IF('Daily PnL Log'!H96&lt;&gt;"",'Daily PnL Log'!H96,"")</f>
        <v>1944.3</v>
      </c>
      <c r="I58" s="13">
        <f>IF('Daily PnL Log'!J96&lt;&gt;"",'Daily PnL Log'!J96,"")</f>
        <v>11039.999999999998</v>
      </c>
      <c r="J58" s="13">
        <f>IF('Daily PnL Log'!K96&lt;&gt;"",'Daily PnL Log'!K96,"")</f>
        <v>-52.05</v>
      </c>
      <c r="K58" s="13">
        <f>IF('Daily PnL Log'!L96&lt;&gt;"",'Daily PnL Log'!L96,"")</f>
        <v>-239.04</v>
      </c>
      <c r="L58" s="13">
        <f>IF('Daily PnL Log'!M96&lt;&gt;"",'Daily PnL Log'!M96,"")</f>
        <v>-291.08999999999997</v>
      </c>
      <c r="M58" s="13">
        <f>IF('Daily PnL Log'!N96&lt;&gt;"",'Daily PnL Log'!N96,"")</f>
        <v>10748.909999999998</v>
      </c>
      <c r="N58" s="13">
        <f t="shared" si="5"/>
        <v>113254.00000000001</v>
      </c>
      <c r="O58" s="13">
        <f t="shared" si="3"/>
        <v>-81674.599999999991</v>
      </c>
      <c r="P58" s="13">
        <f t="shared" si="3"/>
        <v>36988.799999999996</v>
      </c>
      <c r="Q58" s="13">
        <f t="shared" si="3"/>
        <v>17461.900000000001</v>
      </c>
      <c r="R58" s="13">
        <f t="shared" si="3"/>
        <v>34400.499999999993</v>
      </c>
      <c r="S58" s="13">
        <f t="shared" si="3"/>
        <v>-7012.699999999998</v>
      </c>
      <c r="T58" s="13">
        <f t="shared" si="4"/>
        <v>113417.89999999998</v>
      </c>
      <c r="U58" s="13">
        <f>IF('Daily PnL Log'!W96&lt;&gt;"",'Daily PnL Log'!W96,"")</f>
        <v>777307</v>
      </c>
      <c r="V58" s="15">
        <f>IF('Daily PnL Log'!X96&lt;&gt;"",'Daily PnL Log'!X96,"")</f>
        <v>1.3828397274178669E-2</v>
      </c>
      <c r="W58" s="13">
        <f>IF('Daily PnL Log'!Y96&lt;&gt;"",'Daily PnL Log'!Y96,"")</f>
        <v>-5826</v>
      </c>
      <c r="X58" s="13" t="str">
        <f>IF('Daily PnL Log'!AA96&lt;&gt;"",'Daily PnL Log'!AA96,"")</f>
        <v/>
      </c>
      <c r="Y58" s="13">
        <f>IF('Daily PnL Log'!AC96&lt;&gt;"",'Daily PnL Log'!AC96,"")</f>
        <v>166884.81</v>
      </c>
    </row>
    <row r="59" spans="1:25" x14ac:dyDescent="0.25">
      <c r="A59" s="48" t="str">
        <f t="shared" si="2"/>
        <v>Apr</v>
      </c>
      <c r="B59" s="2">
        <f>'Daily PnL Log'!B97</f>
        <v>44305</v>
      </c>
      <c r="C59" s="11">
        <f>IF('Daily PnL Log'!C97&lt;&gt;"",'Daily PnL Log'!C97,"")</f>
        <v>16723.599999999999</v>
      </c>
      <c r="D59" s="11">
        <f>IF('Daily PnL Log'!D97&lt;&gt;"",'Daily PnL Log'!D97,"")</f>
        <v>-33093.599999999999</v>
      </c>
      <c r="E59" s="11">
        <f>IF('Daily PnL Log'!E97&lt;&gt;"",'Daily PnL Log'!E97,"")</f>
        <v>6694</v>
      </c>
      <c r="F59" s="11">
        <f>IF('Daily PnL Log'!F97&lt;&gt;"",'Daily PnL Log'!F97,"")</f>
        <v>-20029.400000000001</v>
      </c>
      <c r="G59" s="11">
        <f>IF('Daily PnL Log'!G97&lt;&gt;"",'Daily PnL Log'!G97,"")</f>
        <v>-6391.4</v>
      </c>
      <c r="H59" s="11">
        <f>IF('Daily PnL Log'!H97&lt;&gt;"",'Daily PnL Log'!H97,"")</f>
        <v>6377.6</v>
      </c>
      <c r="I59" s="11">
        <f>IF('Daily PnL Log'!J97&lt;&gt;"",'Daily PnL Log'!J97,"")</f>
        <v>-29719.200000000004</v>
      </c>
      <c r="J59" s="11">
        <f>IF('Daily PnL Log'!K97&lt;&gt;"",'Daily PnL Log'!K97,"")</f>
        <v>-160.30000000000001</v>
      </c>
      <c r="K59" s="11">
        <f>IF('Daily PnL Log'!L97&lt;&gt;"",'Daily PnL Log'!L97,"")</f>
        <v>-735.34</v>
      </c>
      <c r="L59" s="11">
        <f>IF('Daily PnL Log'!M97&lt;&gt;"",'Daily PnL Log'!M97,"")</f>
        <v>-895.6400000000001</v>
      </c>
      <c r="M59" s="11">
        <f>IF('Daily PnL Log'!N97&lt;&gt;"",'Daily PnL Log'!N97,"")</f>
        <v>-30614.840000000004</v>
      </c>
      <c r="N59" s="11">
        <f t="shared" si="5"/>
        <v>129977.60000000001</v>
      </c>
      <c r="O59" s="11">
        <f t="shared" si="3"/>
        <v>-114768.19999999998</v>
      </c>
      <c r="P59" s="11">
        <f t="shared" si="3"/>
        <v>43682.799999999996</v>
      </c>
      <c r="Q59" s="11">
        <f t="shared" si="3"/>
        <v>-2567.5</v>
      </c>
      <c r="R59" s="11">
        <f t="shared" si="3"/>
        <v>28009.099999999991</v>
      </c>
      <c r="S59" s="11">
        <f t="shared" si="3"/>
        <v>-635.09999999999764</v>
      </c>
      <c r="T59" s="11">
        <f t="shared" si="4"/>
        <v>83698.699999999983</v>
      </c>
      <c r="U59" s="11">
        <f>IF('Daily PnL Log'!W97&lt;&gt;"",'Daily PnL Log'!W97,"")</f>
        <v>701899</v>
      </c>
      <c r="V59" s="16">
        <f>IF('Daily PnL Log'!X97&lt;&gt;"",'Daily PnL Log'!X97,"")</f>
        <v>-4.3617158594042735E-2</v>
      </c>
      <c r="W59" s="11" t="str">
        <f>IF('Daily PnL Log'!Y97&lt;&gt;"",'Daily PnL Log'!Y97,"")</f>
        <v/>
      </c>
      <c r="X59" s="11" t="str">
        <f>IF('Daily PnL Log'!AA97&lt;&gt;"",'Daily PnL Log'!AA97,"")</f>
        <v/>
      </c>
      <c r="Y59" s="11">
        <f>IF('Daily PnL Log'!AC97&lt;&gt;"",'Daily PnL Log'!AC97,"")</f>
        <v>133470.42000000001</v>
      </c>
    </row>
    <row r="60" spans="1:25" x14ac:dyDescent="0.25">
      <c r="A60" s="47" t="str">
        <f t="shared" si="2"/>
        <v>Apr</v>
      </c>
      <c r="B60" s="14">
        <f>'Daily PnL Log'!B98</f>
        <v>44306</v>
      </c>
      <c r="C60" s="13">
        <f>IF('Daily PnL Log'!C98&lt;&gt;"",'Daily PnL Log'!C98,"")</f>
        <v>82411.5</v>
      </c>
      <c r="D60" s="13">
        <f>IF('Daily PnL Log'!D98&lt;&gt;"",'Daily PnL Log'!D98,"")</f>
        <v>15967.9</v>
      </c>
      <c r="E60" s="13">
        <f>IF('Daily PnL Log'!E98&lt;&gt;"",'Daily PnL Log'!E98,"")</f>
        <v>-48296.3</v>
      </c>
      <c r="F60" s="13">
        <f>IF('Daily PnL Log'!F98&lt;&gt;"",'Daily PnL Log'!F98,"")</f>
        <v>9365.4</v>
      </c>
      <c r="G60" s="13">
        <f>IF('Daily PnL Log'!G98&lt;&gt;"",'Daily PnL Log'!G98,"")</f>
        <v>13452</v>
      </c>
      <c r="H60" s="13">
        <f>IF('Daily PnL Log'!H98&lt;&gt;"",'Daily PnL Log'!H98,"")</f>
        <v>-26624.400000000001</v>
      </c>
      <c r="I60" s="13">
        <f>IF('Daily PnL Log'!J98&lt;&gt;"",'Daily PnL Log'!J98,"")</f>
        <v>46276.1</v>
      </c>
      <c r="J60" s="13">
        <f>IF('Daily PnL Log'!K98&lt;&gt;"",'Daily PnL Log'!K98,"")</f>
        <v>-176.6</v>
      </c>
      <c r="K60" s="13">
        <f>IF('Daily PnL Log'!L98&lt;&gt;"",'Daily PnL Log'!L98,"")</f>
        <v>-806.54</v>
      </c>
      <c r="L60" s="13">
        <f>IF('Daily PnL Log'!M98&lt;&gt;"",'Daily PnL Log'!M98,"")</f>
        <v>-983.14</v>
      </c>
      <c r="M60" s="13">
        <f>IF('Daily PnL Log'!N98&lt;&gt;"",'Daily PnL Log'!N98,"")</f>
        <v>45292.959999999999</v>
      </c>
      <c r="N60" s="13">
        <f t="shared" si="5"/>
        <v>212389.1</v>
      </c>
      <c r="O60" s="13">
        <f t="shared" si="3"/>
        <v>-98800.299999999988</v>
      </c>
      <c r="P60" s="13">
        <f t="shared" si="3"/>
        <v>-4613.5000000000073</v>
      </c>
      <c r="Q60" s="13">
        <f t="shared" si="3"/>
        <v>6797.9</v>
      </c>
      <c r="R60" s="13">
        <f t="shared" si="3"/>
        <v>41461.099999999991</v>
      </c>
      <c r="S60" s="13">
        <f t="shared" si="3"/>
        <v>-27259.5</v>
      </c>
      <c r="T60" s="13">
        <f t="shared" si="4"/>
        <v>129974.79999999999</v>
      </c>
      <c r="U60" s="13">
        <f>IF('Daily PnL Log'!W98&lt;&gt;"",'Daily PnL Log'!W98,"")</f>
        <v>527130</v>
      </c>
      <c r="V60" s="15">
        <f>IF('Daily PnL Log'!X98&lt;&gt;"",'Daily PnL Log'!X98,"")</f>
        <v>8.5923700036044243E-2</v>
      </c>
      <c r="W60" s="13" t="str">
        <f>IF('Daily PnL Log'!Y98&lt;&gt;"",'Daily PnL Log'!Y98,"")</f>
        <v/>
      </c>
      <c r="X60" s="13" t="str">
        <f>IF('Daily PnL Log'!AA98&lt;&gt;"",'Daily PnL Log'!AA98,"")</f>
        <v/>
      </c>
      <c r="Y60" s="13">
        <f>IF('Daily PnL Log'!AC98&lt;&gt;"",'Daily PnL Log'!AC98,"")</f>
        <v>199139.28</v>
      </c>
    </row>
    <row r="61" spans="1:25" x14ac:dyDescent="0.25">
      <c r="A61" s="48" t="str">
        <f t="shared" si="2"/>
        <v>Apr</v>
      </c>
      <c r="B61" s="2">
        <f>'Daily PnL Log'!B99</f>
        <v>44307</v>
      </c>
      <c r="C61" s="11">
        <f>IF('Daily PnL Log'!C99&lt;&gt;"",'Daily PnL Log'!C99,"")</f>
        <v>8053.8</v>
      </c>
      <c r="D61" s="11">
        <f>IF('Daily PnL Log'!D99&lt;&gt;"",'Daily PnL Log'!D99,"")</f>
        <v>17295.7</v>
      </c>
      <c r="E61" s="11">
        <f>IF('Daily PnL Log'!E99&lt;&gt;"",'Daily PnL Log'!E99,"")</f>
        <v>4173.5</v>
      </c>
      <c r="F61" s="11">
        <f>IF('Daily PnL Log'!F99&lt;&gt;"",'Daily PnL Log'!F99,"")</f>
        <v>-15857.1</v>
      </c>
      <c r="G61" s="11">
        <f>IF('Daily PnL Log'!G99&lt;&gt;"",'Daily PnL Log'!G99,"")</f>
        <v>15554.1</v>
      </c>
      <c r="H61" s="11">
        <f>IF('Daily PnL Log'!H99&lt;&gt;"",'Daily PnL Log'!H99,"")</f>
        <v>-5906.6</v>
      </c>
      <c r="I61" s="11">
        <f>IF('Daily PnL Log'!J99&lt;&gt;"",'Daily PnL Log'!J99,"")</f>
        <v>23313.4</v>
      </c>
      <c r="J61" s="11">
        <f>IF('Daily PnL Log'!K99&lt;&gt;"",'Daily PnL Log'!K99,"")</f>
        <v>-175.05</v>
      </c>
      <c r="K61" s="11">
        <f>IF('Daily PnL Log'!L99&lt;&gt;"",'Daily PnL Log'!L99,"")</f>
        <v>-803.46</v>
      </c>
      <c r="L61" s="11">
        <f>IF('Daily PnL Log'!M99&lt;&gt;"",'Daily PnL Log'!M99,"")</f>
        <v>-978.51</v>
      </c>
      <c r="M61" s="11">
        <f>IF('Daily PnL Log'!N99&lt;&gt;"",'Daily PnL Log'!N99,"")</f>
        <v>22334.890000000003</v>
      </c>
      <c r="N61" s="11">
        <f t="shared" si="5"/>
        <v>220442.9</v>
      </c>
      <c r="O61" s="11">
        <f t="shared" si="3"/>
        <v>-81504.599999999991</v>
      </c>
      <c r="P61" s="11">
        <f t="shared" si="3"/>
        <v>-440.00000000000728</v>
      </c>
      <c r="Q61" s="11">
        <f t="shared" si="3"/>
        <v>-9059.2000000000007</v>
      </c>
      <c r="R61" s="11">
        <f t="shared" si="3"/>
        <v>57015.19999999999</v>
      </c>
      <c r="S61" s="11">
        <f t="shared" si="3"/>
        <v>-33166.1</v>
      </c>
      <c r="T61" s="11">
        <f t="shared" si="4"/>
        <v>153288.19999999998</v>
      </c>
      <c r="U61" s="11">
        <f>IF('Daily PnL Log'!W99&lt;&gt;"",'Daily PnL Log'!W99,"")</f>
        <v>491897</v>
      </c>
      <c r="V61" s="16">
        <f>IF('Daily PnL Log'!X99&lt;&gt;"",'Daily PnL Log'!X99,"")</f>
        <v>4.5405623535008349E-2</v>
      </c>
      <c r="W61" s="11" t="str">
        <f>IF('Daily PnL Log'!Y99&lt;&gt;"",'Daily PnL Log'!Y99,"")</f>
        <v/>
      </c>
      <c r="X61" s="11" t="str">
        <f>IF('Daily PnL Log'!AA99&lt;&gt;"",'Daily PnL Log'!AA99,"")</f>
        <v/>
      </c>
      <c r="Y61" s="11">
        <f>IF('Daily PnL Log'!AC99&lt;&gt;"",'Daily PnL Log'!AC99,"")</f>
        <v>209755.02</v>
      </c>
    </row>
    <row r="62" spans="1:25" x14ac:dyDescent="0.25">
      <c r="A62" s="47" t="str">
        <f t="shared" si="2"/>
        <v>Apr</v>
      </c>
      <c r="B62" s="14">
        <f>'Daily PnL Log'!B100</f>
        <v>44308</v>
      </c>
      <c r="C62" s="13">
        <f>IF('Daily PnL Log'!C100&lt;&gt;"",'Daily PnL Log'!C100,"")</f>
        <v>72392.7</v>
      </c>
      <c r="D62" s="13">
        <f>IF('Daily PnL Log'!D100&lt;&gt;"",'Daily PnL Log'!D100,"")</f>
        <v>61775.4</v>
      </c>
      <c r="E62" s="13">
        <f>IF('Daily PnL Log'!E100&lt;&gt;"",'Daily PnL Log'!E100,"")</f>
        <v>-24857.9</v>
      </c>
      <c r="F62" s="13">
        <f>IF('Daily PnL Log'!F100&lt;&gt;"",'Daily PnL Log'!F100,"")</f>
        <v>-18803.3</v>
      </c>
      <c r="G62" s="13">
        <f>IF('Daily PnL Log'!G100&lt;&gt;"",'Daily PnL Log'!G100,"")</f>
        <v>52819.3</v>
      </c>
      <c r="H62" s="13">
        <f>IF('Daily PnL Log'!H100&lt;&gt;"",'Daily PnL Log'!H100,"")</f>
        <v>-21388.400000000001</v>
      </c>
      <c r="I62" s="13">
        <f>IF('Daily PnL Log'!J100&lt;&gt;"",'Daily PnL Log'!J100,"")</f>
        <v>121937.80000000002</v>
      </c>
      <c r="J62" s="13">
        <f>IF('Daily PnL Log'!K100&lt;&gt;"",'Daily PnL Log'!K100,"")</f>
        <v>-176.3</v>
      </c>
      <c r="K62" s="13">
        <f>IF('Daily PnL Log'!L100&lt;&gt;"",'Daily PnL Log'!L100,"")</f>
        <v>-808.25</v>
      </c>
      <c r="L62" s="13">
        <f>IF('Daily PnL Log'!M100&lt;&gt;"",'Daily PnL Log'!M100,"")</f>
        <v>-984.55</v>
      </c>
      <c r="M62" s="13">
        <f>IF('Daily PnL Log'!N100&lt;&gt;"",'Daily PnL Log'!N100,"")</f>
        <v>120953.25000000001</v>
      </c>
      <c r="N62" s="13">
        <f t="shared" si="5"/>
        <v>292835.59999999998</v>
      </c>
      <c r="O62" s="13">
        <f t="shared" si="3"/>
        <v>-19729.19999999999</v>
      </c>
      <c r="P62" s="13">
        <f t="shared" si="3"/>
        <v>-25297.900000000009</v>
      </c>
      <c r="Q62" s="13">
        <f t="shared" si="3"/>
        <v>-27862.5</v>
      </c>
      <c r="R62" s="13">
        <f t="shared" si="3"/>
        <v>109834.5</v>
      </c>
      <c r="S62" s="13">
        <f t="shared" si="3"/>
        <v>-54554.5</v>
      </c>
      <c r="T62" s="13">
        <f t="shared" si="4"/>
        <v>275226</v>
      </c>
      <c r="U62" s="13">
        <f>IF('Daily PnL Log'!W100&lt;&gt;"",'Daily PnL Log'!W100,"")</f>
        <v>538206</v>
      </c>
      <c r="V62" s="15">
        <f>IF('Daily PnL Log'!X100&lt;&gt;"",'Daily PnL Log'!X100,"")</f>
        <v>0.22473411667651422</v>
      </c>
      <c r="W62" s="13" t="str">
        <f>IF('Daily PnL Log'!Y100&lt;&gt;"",'Daily PnL Log'!Y100,"")</f>
        <v/>
      </c>
      <c r="X62" s="13" t="str">
        <f>IF('Daily PnL Log'!AA100&lt;&gt;"",'Daily PnL Log'!AA100,"")</f>
        <v/>
      </c>
      <c r="Y62" s="13">
        <f>IF('Daily PnL Log'!AC100&lt;&gt;"",'Daily PnL Log'!AC100,"")</f>
        <v>395089.22</v>
      </c>
    </row>
    <row r="63" spans="1:25" x14ac:dyDescent="0.25">
      <c r="A63" s="48" t="str">
        <f t="shared" si="2"/>
        <v>Apr</v>
      </c>
      <c r="B63" s="2">
        <f>'Daily PnL Log'!B101</f>
        <v>44309</v>
      </c>
      <c r="C63" s="11">
        <f>IF('Daily PnL Log'!C101&lt;&gt;"",'Daily PnL Log'!C101,"")</f>
        <v>3559.4</v>
      </c>
      <c r="D63" s="11">
        <f>IF('Daily PnL Log'!D101&lt;&gt;"",'Daily PnL Log'!D101,"")</f>
        <v>-54319.199999999997</v>
      </c>
      <c r="E63" s="11">
        <f>IF('Daily PnL Log'!E101&lt;&gt;"",'Daily PnL Log'!E101,"")</f>
        <v>44043.9</v>
      </c>
      <c r="F63" s="11">
        <f>IF('Daily PnL Log'!F101&lt;&gt;"",'Daily PnL Log'!F101,"")</f>
        <v>-521</v>
      </c>
      <c r="G63" s="11">
        <f>IF('Daily PnL Log'!G101&lt;&gt;"",'Daily PnL Log'!G101,"")</f>
        <v>-17658.2</v>
      </c>
      <c r="H63" s="11">
        <f>IF('Daily PnL Log'!H101&lt;&gt;"",'Daily PnL Log'!H101,"")</f>
        <v>3751.7</v>
      </c>
      <c r="I63" s="11">
        <f>IF('Daily PnL Log'!J101&lt;&gt;"",'Daily PnL Log'!J101,"")</f>
        <v>-21143.399999999994</v>
      </c>
      <c r="J63" s="11">
        <f>IF('Daily PnL Log'!K101&lt;&gt;"",'Daily PnL Log'!K101,"")</f>
        <v>-1140.1500000000001</v>
      </c>
      <c r="K63" s="11">
        <f>IF('Daily PnL Log'!L101&lt;&gt;"",'Daily PnL Log'!L101,"")</f>
        <v>-3486.11</v>
      </c>
      <c r="L63" s="11">
        <f>IF('Daily PnL Log'!M101&lt;&gt;"",'Daily PnL Log'!M101,"")</f>
        <v>-4626.26</v>
      </c>
      <c r="M63" s="11">
        <f>IF('Daily PnL Log'!N101&lt;&gt;"",'Daily PnL Log'!N101,"")</f>
        <v>-25769.659999999996</v>
      </c>
      <c r="N63" s="11">
        <f t="shared" si="5"/>
        <v>296395</v>
      </c>
      <c r="O63" s="11">
        <f t="shared" si="3"/>
        <v>-74048.399999999994</v>
      </c>
      <c r="P63" s="11">
        <f t="shared" si="3"/>
        <v>18745.999999999993</v>
      </c>
      <c r="Q63" s="11">
        <f t="shared" si="3"/>
        <v>-28383.5</v>
      </c>
      <c r="R63" s="11">
        <f t="shared" si="3"/>
        <v>92176.3</v>
      </c>
      <c r="S63" s="11">
        <f t="shared" si="3"/>
        <v>-50802.8</v>
      </c>
      <c r="T63" s="11">
        <f t="shared" si="4"/>
        <v>254082.6</v>
      </c>
      <c r="U63" s="11">
        <f>IF('Daily PnL Log'!W101&lt;&gt;"",'Daily PnL Log'!W101,"")</f>
        <v>587599</v>
      </c>
      <c r="V63" s="16">
        <f>IF('Daily PnL Log'!X101&lt;&gt;"",'Daily PnL Log'!X101,"")</f>
        <v>-4.3855860884718996E-2</v>
      </c>
      <c r="W63" s="11" t="str">
        <f>IF('Daily PnL Log'!Y101&lt;&gt;"",'Daily PnL Log'!Y101,"")</f>
        <v/>
      </c>
      <c r="X63" s="11" t="str">
        <f>IF('Daily PnL Log'!AA101&lt;&gt;"",'Daily PnL Log'!AA101,"")</f>
        <v/>
      </c>
      <c r="Y63" s="11">
        <f>IF('Daily PnL Log'!AC101&lt;&gt;"",'Daily PnL Log'!AC101,"")</f>
        <v>294369.46000000002</v>
      </c>
    </row>
    <row r="64" spans="1:25" x14ac:dyDescent="0.25">
      <c r="A64" s="47" t="str">
        <f t="shared" si="2"/>
        <v>Apr</v>
      </c>
      <c r="B64" s="14">
        <f>'Daily PnL Log'!B102</f>
        <v>44312</v>
      </c>
      <c r="C64" s="13">
        <f>IF('Daily PnL Log'!C102&lt;&gt;"",'Daily PnL Log'!C102,"")</f>
        <v>-9037.5</v>
      </c>
      <c r="D64" s="13">
        <f>IF('Daily PnL Log'!D102&lt;&gt;"",'Daily PnL Log'!D102,"")</f>
        <v>32055.4</v>
      </c>
      <c r="E64" s="13">
        <f>IF('Daily PnL Log'!E102&lt;&gt;"",'Daily PnL Log'!E102,"")</f>
        <v>-13116.7</v>
      </c>
      <c r="F64" s="13">
        <f>IF('Daily PnL Log'!F102&lt;&gt;"",'Daily PnL Log'!F102,"")</f>
        <v>-19259.5</v>
      </c>
      <c r="G64" s="13">
        <f>IF('Daily PnL Log'!G102&lt;&gt;"",'Daily PnL Log'!G102,"")</f>
        <v>3054.5</v>
      </c>
      <c r="H64" s="13">
        <f>IF('Daily PnL Log'!H102&lt;&gt;"",'Daily PnL Log'!H102,"")</f>
        <v>9469.2000000000007</v>
      </c>
      <c r="I64" s="13">
        <f>IF('Daily PnL Log'!J102&lt;&gt;"",'Daily PnL Log'!J102,"")</f>
        <v>3165.4000000000015</v>
      </c>
      <c r="J64" s="13">
        <f>IF('Daily PnL Log'!K102&lt;&gt;"",'Daily PnL Log'!K102,"")</f>
        <v>-145.69999999999999</v>
      </c>
      <c r="K64" s="13">
        <f>IF('Daily PnL Log'!L102&lt;&gt;"",'Daily PnL Log'!L102,"")</f>
        <v>-670.22</v>
      </c>
      <c r="L64" s="13">
        <f>IF('Daily PnL Log'!M102&lt;&gt;"",'Daily PnL Log'!M102,"")</f>
        <v>-815.92000000000007</v>
      </c>
      <c r="M64" s="13">
        <f>IF('Daily PnL Log'!N102&lt;&gt;"",'Daily PnL Log'!N102,"")</f>
        <v>2349.4800000000014</v>
      </c>
      <c r="N64" s="13">
        <f t="shared" si="5"/>
        <v>287357.5</v>
      </c>
      <c r="O64" s="13">
        <f t="shared" si="3"/>
        <v>-41992.999999999993</v>
      </c>
      <c r="P64" s="13">
        <f t="shared" si="3"/>
        <v>5629.299999999992</v>
      </c>
      <c r="Q64" s="13">
        <f t="shared" si="3"/>
        <v>-47643</v>
      </c>
      <c r="R64" s="13">
        <f t="shared" si="3"/>
        <v>95230.8</v>
      </c>
      <c r="S64" s="13">
        <f t="shared" si="3"/>
        <v>-41333.600000000006</v>
      </c>
      <c r="T64" s="13">
        <f t="shared" si="4"/>
        <v>257248</v>
      </c>
      <c r="U64" s="13">
        <f>IF('Daily PnL Log'!W102&lt;&gt;"",'Daily PnL Log'!W102,"")</f>
        <v>580215</v>
      </c>
      <c r="V64" s="15">
        <f>IF('Daily PnL Log'!X102&lt;&gt;"",'Daily PnL Log'!X102,"")</f>
        <v>4.0493265427470875E-3</v>
      </c>
      <c r="W64" s="13" t="str">
        <f>IF('Daily PnL Log'!Y102&lt;&gt;"",'Daily PnL Log'!Y102,"")</f>
        <v/>
      </c>
      <c r="X64" s="13" t="str">
        <f>IF('Daily PnL Log'!AA102&lt;&gt;"",'Daily PnL Log'!AA102,"")</f>
        <v/>
      </c>
      <c r="Y64" s="13">
        <f>IF('Daily PnL Log'!AC102&lt;&gt;"",'Daily PnL Log'!AC102,"")</f>
        <v>268049.03999999998</v>
      </c>
    </row>
    <row r="65" spans="1:25" x14ac:dyDescent="0.25">
      <c r="A65" s="48" t="str">
        <f t="shared" si="2"/>
        <v>Apr</v>
      </c>
      <c r="B65" s="2">
        <f>'Daily PnL Log'!B103</f>
        <v>44313</v>
      </c>
      <c r="C65" s="11">
        <f>IF('Daily PnL Log'!C103&lt;&gt;"",'Daily PnL Log'!C103,"")</f>
        <v>24695.3</v>
      </c>
      <c r="D65" s="11">
        <f>IF('Daily PnL Log'!D103&lt;&gt;"",'Daily PnL Log'!D103,"")</f>
        <v>-24950.3</v>
      </c>
      <c r="E65" s="11">
        <f>IF('Daily PnL Log'!E103&lt;&gt;"",'Daily PnL Log'!E103,"")</f>
        <v>-2726.9</v>
      </c>
      <c r="F65" s="11">
        <f>IF('Daily PnL Log'!F103&lt;&gt;"",'Daily PnL Log'!F103,"")</f>
        <v>48795.4</v>
      </c>
      <c r="G65" s="11">
        <f>IF('Daily PnL Log'!G103&lt;&gt;"",'Daily PnL Log'!G103,"")</f>
        <v>-26094.5</v>
      </c>
      <c r="H65" s="11">
        <f>IF('Daily PnL Log'!H103&lt;&gt;"",'Daily PnL Log'!H103,"")</f>
        <v>-6906.6</v>
      </c>
      <c r="I65" s="11">
        <f>IF('Daily PnL Log'!J103&lt;&gt;"",'Daily PnL Log'!J103,"")</f>
        <v>12812.4</v>
      </c>
      <c r="J65" s="11">
        <f>IF('Daily PnL Log'!K103&lt;&gt;"",'Daily PnL Log'!K103,"")</f>
        <v>-88.25</v>
      </c>
      <c r="K65" s="11">
        <f>IF('Daily PnL Log'!L103&lt;&gt;"",'Daily PnL Log'!L103,"")</f>
        <v>-405.95</v>
      </c>
      <c r="L65" s="11">
        <f>IF('Daily PnL Log'!M103&lt;&gt;"",'Daily PnL Log'!M103,"")</f>
        <v>-494.2</v>
      </c>
      <c r="M65" s="11">
        <f>IF('Daily PnL Log'!N103&lt;&gt;"",'Daily PnL Log'!N103,"")</f>
        <v>12318.199999999999</v>
      </c>
      <c r="N65" s="11">
        <f t="shared" si="5"/>
        <v>312052.8</v>
      </c>
      <c r="O65" s="11">
        <f t="shared" ref="O65:S68" si="6">IF(D65&lt;&gt;"",O64+D65,"")</f>
        <v>-66943.299999999988</v>
      </c>
      <c r="P65" s="11">
        <f t="shared" si="6"/>
        <v>2902.3999999999919</v>
      </c>
      <c r="Q65" s="11">
        <f t="shared" si="6"/>
        <v>1152.4000000000015</v>
      </c>
      <c r="R65" s="11">
        <f t="shared" si="6"/>
        <v>69136.3</v>
      </c>
      <c r="S65" s="11">
        <f t="shared" si="6"/>
        <v>-48240.200000000004</v>
      </c>
      <c r="T65" s="11">
        <f t="shared" si="4"/>
        <v>270060.40000000002</v>
      </c>
      <c r="U65" s="11">
        <f>IF('Daily PnL Log'!W103&lt;&gt;"",'Daily PnL Log'!W103,"")</f>
        <v>525735</v>
      </c>
      <c r="V65" s="16">
        <f>IF('Daily PnL Log'!X103&lt;&gt;"",'Daily PnL Log'!X103,"")</f>
        <v>2.3430435485558312E-2</v>
      </c>
      <c r="W65" s="11" t="str">
        <f>IF('Daily PnL Log'!Y103&lt;&gt;"",'Daily PnL Log'!Y103,"")</f>
        <v/>
      </c>
      <c r="X65" s="11" t="str">
        <f>IF('Daily PnL Log'!AA103&lt;&gt;"",'Daily PnL Log'!AA103,"")</f>
        <v/>
      </c>
      <c r="Y65" s="11">
        <f>IF('Daily PnL Log'!AC103&lt;&gt;"",'Daily PnL Log'!AC103,"")</f>
        <v>296525.09000000003</v>
      </c>
    </row>
    <row r="66" spans="1:25" x14ac:dyDescent="0.25">
      <c r="A66" s="47" t="str">
        <f t="shared" si="2"/>
        <v>Apr</v>
      </c>
      <c r="B66" s="14">
        <f>'Daily PnL Log'!B104</f>
        <v>44314</v>
      </c>
      <c r="C66" s="13">
        <f>IF('Daily PnL Log'!C104&lt;&gt;"",'Daily PnL Log'!C104,"")</f>
        <v>26822.7</v>
      </c>
      <c r="D66" s="13">
        <f>IF('Daily PnL Log'!D104&lt;&gt;"",'Daily PnL Log'!D104,"")</f>
        <v>-8859.7999999999993</v>
      </c>
      <c r="E66" s="13">
        <f>IF('Daily PnL Log'!E104&lt;&gt;"",'Daily PnL Log'!E104,"")</f>
        <v>-17955.5</v>
      </c>
      <c r="F66" s="13">
        <f>IF('Daily PnL Log'!F104&lt;&gt;"",'Daily PnL Log'!F104,"")</f>
        <v>3054</v>
      </c>
      <c r="G66" s="13">
        <f>IF('Daily PnL Log'!G104&lt;&gt;"",'Daily PnL Log'!G104,"")</f>
        <v>6826.6</v>
      </c>
      <c r="H66" s="13">
        <f>IF('Daily PnL Log'!H104&lt;&gt;"",'Daily PnL Log'!H104,"")</f>
        <v>-7962.5</v>
      </c>
      <c r="I66" s="13">
        <f>IF('Daily PnL Log'!J104&lt;&gt;"",'Daily PnL Log'!J104,"")</f>
        <v>1925.5000000000018</v>
      </c>
      <c r="J66" s="13">
        <f>IF('Daily PnL Log'!K104&lt;&gt;"",'Daily PnL Log'!K104,"")</f>
        <v>-84.15</v>
      </c>
      <c r="K66" s="13">
        <f>IF('Daily PnL Log'!L104&lt;&gt;"",'Daily PnL Log'!L104,"")</f>
        <v>-387.03</v>
      </c>
      <c r="L66" s="13">
        <f>IF('Daily PnL Log'!M104&lt;&gt;"",'Daily PnL Log'!M104,"")</f>
        <v>-471.17999999999995</v>
      </c>
      <c r="M66" s="13">
        <f>IF('Daily PnL Log'!N104&lt;&gt;"",'Daily PnL Log'!N104,"")</f>
        <v>1454.320000000002</v>
      </c>
      <c r="N66" s="13">
        <f t="shared" si="5"/>
        <v>338875.5</v>
      </c>
      <c r="O66" s="13">
        <f t="shared" si="6"/>
        <v>-75803.099999999991</v>
      </c>
      <c r="P66" s="13">
        <f t="shared" si="6"/>
        <v>-15053.100000000008</v>
      </c>
      <c r="Q66" s="13">
        <f t="shared" si="6"/>
        <v>4206.4000000000015</v>
      </c>
      <c r="R66" s="13">
        <f t="shared" si="6"/>
        <v>75962.900000000009</v>
      </c>
      <c r="S66" s="13">
        <f t="shared" si="6"/>
        <v>-56202.700000000004</v>
      </c>
      <c r="T66" s="13">
        <f t="shared" si="4"/>
        <v>271985.90000000002</v>
      </c>
      <c r="U66" s="13">
        <f>IF('Daily PnL Log'!W104&lt;&gt;"",'Daily PnL Log'!W104,"")</f>
        <v>618046</v>
      </c>
      <c r="V66" s="15">
        <f>IF('Daily PnL Log'!X104&lt;&gt;"",'Daily PnL Log'!X104,"")</f>
        <v>2.353093459062921E-3</v>
      </c>
      <c r="W66" s="13" t="str">
        <f>IF('Daily PnL Log'!Y104&lt;&gt;"",'Daily PnL Log'!Y104,"")</f>
        <v/>
      </c>
      <c r="X66" s="13" t="str">
        <f>IF('Daily PnL Log'!AA104&lt;&gt;"",'Daily PnL Log'!AA104,"")</f>
        <v/>
      </c>
      <c r="Y66" s="13">
        <f>IF('Daily PnL Log'!AC104&lt;&gt;"",'Daily PnL Log'!AC104,"")</f>
        <v>309998.40999999997</v>
      </c>
    </row>
    <row r="67" spans="1:25" x14ac:dyDescent="0.25">
      <c r="A67" s="48" t="str">
        <f t="shared" si="2"/>
        <v>Apr</v>
      </c>
      <c r="B67" s="2">
        <f>'Daily PnL Log'!B105</f>
        <v>44315</v>
      </c>
      <c r="C67" s="11">
        <f>IF('Daily PnL Log'!C105&lt;&gt;"",'Daily PnL Log'!C105,"")</f>
        <v>9981</v>
      </c>
      <c r="D67" s="11">
        <f>IF('Daily PnL Log'!D105&lt;&gt;"",'Daily PnL Log'!D105,"")</f>
        <v>71.900000000000006</v>
      </c>
      <c r="E67" s="11">
        <f>IF('Daily PnL Log'!E105&lt;&gt;"",'Daily PnL Log'!E105,"")</f>
        <v>16998.3</v>
      </c>
      <c r="F67" s="11">
        <f>IF('Daily PnL Log'!F105&lt;&gt;"",'Daily PnL Log'!F105,"")</f>
        <v>28096.2</v>
      </c>
      <c r="G67" s="11">
        <f>IF('Daily PnL Log'!G105&lt;&gt;"",'Daily PnL Log'!G105,"")</f>
        <v>4759.8</v>
      </c>
      <c r="H67" s="11">
        <f>IF('Daily PnL Log'!H105&lt;&gt;"",'Daily PnL Log'!H105,"")</f>
        <v>-4025.9</v>
      </c>
      <c r="I67" s="11">
        <f>IF('Daily PnL Log'!J105&lt;&gt;"",'Daily PnL Log'!J105,"")</f>
        <v>55881.299999999996</v>
      </c>
      <c r="J67" s="11">
        <f>IF('Daily PnL Log'!K105&lt;&gt;"",'Daily PnL Log'!K105,"")</f>
        <v>-77.3</v>
      </c>
      <c r="K67" s="11">
        <f>IF('Daily PnL Log'!L105&lt;&gt;"",'Daily PnL Log'!L105,"")</f>
        <v>-355.49</v>
      </c>
      <c r="L67" s="11">
        <f>IF('Daily PnL Log'!M105&lt;&gt;"",'Daily PnL Log'!M105,"")</f>
        <v>-432.79</v>
      </c>
      <c r="M67" s="11">
        <f>IF('Daily PnL Log'!N105&lt;&gt;"",'Daily PnL Log'!N105,"")</f>
        <v>55448.509999999995</v>
      </c>
      <c r="N67" s="11">
        <f t="shared" si="5"/>
        <v>348856.5</v>
      </c>
      <c r="O67" s="11">
        <f t="shared" si="6"/>
        <v>-75731.199999999997</v>
      </c>
      <c r="P67" s="11">
        <f t="shared" si="6"/>
        <v>1945.1999999999916</v>
      </c>
      <c r="Q67" s="11">
        <f t="shared" si="6"/>
        <v>32302.600000000002</v>
      </c>
      <c r="R67" s="11">
        <f t="shared" si="6"/>
        <v>80722.700000000012</v>
      </c>
      <c r="S67" s="11">
        <f t="shared" si="6"/>
        <v>-60228.600000000006</v>
      </c>
      <c r="T67" s="11">
        <f t="shared" si="4"/>
        <v>327867.2</v>
      </c>
      <c r="U67" s="11">
        <f>IF('Daily PnL Log'!W105&lt;&gt;"",'Daily PnL Log'!W105,"")</f>
        <v>703643</v>
      </c>
      <c r="V67" s="16">
        <f>IF('Daily PnL Log'!X105&lt;&gt;"",'Daily PnL Log'!X105,"")</f>
        <v>7.8802048766206723E-2</v>
      </c>
      <c r="W67" s="11">
        <f>IF('Daily PnL Log'!Y105&lt;&gt;"",'Daily PnL Log'!Y105,"")</f>
        <v>-4485.42</v>
      </c>
      <c r="X67" s="11" t="str">
        <f>IF('Daily PnL Log'!AA105&lt;&gt;"",'Daily PnL Log'!AA105,"")</f>
        <v/>
      </c>
      <c r="Y67" s="11">
        <f>IF('Daily PnL Log'!AC105&lt;&gt;"",'Daily PnL Log'!AC105,"")</f>
        <v>368150.12</v>
      </c>
    </row>
    <row r="68" spans="1:25" x14ac:dyDescent="0.25">
      <c r="A68" s="47" t="str">
        <f t="shared" si="2"/>
        <v>Apr</v>
      </c>
      <c r="B68" s="14">
        <f>'Daily PnL Log'!B106</f>
        <v>44316</v>
      </c>
      <c r="C68" s="13">
        <f>IF('Daily PnL Log'!C106&lt;&gt;"",'Daily PnL Log'!C106,"")</f>
        <v>-2497.6999999999998</v>
      </c>
      <c r="D68" s="13">
        <f>IF('Daily PnL Log'!D106&lt;&gt;"",'Daily PnL Log'!D106,"")</f>
        <v>-7723.6</v>
      </c>
      <c r="E68" s="13">
        <f>IF('Daily PnL Log'!E106&lt;&gt;"",'Daily PnL Log'!E106,"")</f>
        <v>-16164.9</v>
      </c>
      <c r="F68" s="13">
        <f>IF('Daily PnL Log'!F106&lt;&gt;"",'Daily PnL Log'!F106,"")</f>
        <v>-7960.7</v>
      </c>
      <c r="G68" s="13">
        <f>IF('Daily PnL Log'!G106&lt;&gt;"",'Daily PnL Log'!G106,"")</f>
        <v>11761.8</v>
      </c>
      <c r="H68" s="13">
        <f>IF('Daily PnL Log'!H106&lt;&gt;"",'Daily PnL Log'!H106,"")</f>
        <v>625.5</v>
      </c>
      <c r="I68" s="13">
        <f>IF('Daily PnL Log'!J106&lt;&gt;"",'Daily PnL Log'!J106,"")</f>
        <v>-21959.599999999995</v>
      </c>
      <c r="J68" s="13">
        <f>IF('Daily PnL Log'!K106&lt;&gt;"",'Daily PnL Log'!K106,"")</f>
        <v>-90.2</v>
      </c>
      <c r="K68" s="13">
        <f>IF('Daily PnL Log'!L106&lt;&gt;"",'Daily PnL Log'!L106,"")</f>
        <v>-414.92</v>
      </c>
      <c r="L68" s="13">
        <f>IF('Daily PnL Log'!M106&lt;&gt;"",'Daily PnL Log'!M106,"")</f>
        <v>-505.12</v>
      </c>
      <c r="M68" s="13">
        <f>IF('Daily PnL Log'!N106&lt;&gt;"",'Daily PnL Log'!N106,"")</f>
        <v>-22464.719999999994</v>
      </c>
      <c r="N68" s="13">
        <f t="shared" si="5"/>
        <v>346358.8</v>
      </c>
      <c r="O68" s="13">
        <f t="shared" si="6"/>
        <v>-83454.8</v>
      </c>
      <c r="P68" s="13">
        <f t="shared" si="6"/>
        <v>-14219.700000000008</v>
      </c>
      <c r="Q68" s="13">
        <f t="shared" si="6"/>
        <v>24341.9</v>
      </c>
      <c r="R68" s="13">
        <f t="shared" si="6"/>
        <v>92484.500000000015</v>
      </c>
      <c r="S68" s="13">
        <f t="shared" si="6"/>
        <v>-59603.100000000006</v>
      </c>
      <c r="T68" s="13">
        <f t="shared" si="4"/>
        <v>305907.60000000003</v>
      </c>
      <c r="U68" s="13">
        <f>IF('Daily PnL Log'!W106&lt;&gt;"",'Daily PnL Log'!W106,"")</f>
        <v>653959</v>
      </c>
      <c r="V68" s="15">
        <f>IF('Daily PnL Log'!X106&lt;&gt;"",'Daily PnL Log'!X106,"")</f>
        <v>-3.435187832876372E-2</v>
      </c>
      <c r="W68" s="13" t="str">
        <f>IF('Daily PnL Log'!Y106&lt;&gt;"",'Daily PnL Log'!Y106,"")</f>
        <v/>
      </c>
      <c r="X68" s="13" t="str">
        <f>IF('Daily PnL Log'!AA106&lt;&gt;"",'Daily PnL Log'!AA106,"")</f>
        <v/>
      </c>
      <c r="Y68" s="13">
        <f>IF('Daily PnL Log'!AC106&lt;&gt;"",'Daily PnL Log'!AC106,"")</f>
        <v>126961.75</v>
      </c>
    </row>
    <row r="75" spans="1:25" x14ac:dyDescent="0.25">
      <c r="B75" s="25"/>
    </row>
    <row r="76" spans="1:25" x14ac:dyDescent="0.25">
      <c r="B76" s="25"/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</sheetData>
  <mergeCells count="1">
    <mergeCell ref="A2:B6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1"/>
  <dimension ref="A2:Y83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" style="20" bestFit="1" customWidth="1"/>
    <col min="4" max="4" width="10.42578125" style="20" customWidth="1"/>
    <col min="5" max="5" width="9" style="20" bestFit="1" customWidth="1"/>
    <col min="6" max="6" width="10" style="20" bestFit="1" customWidth="1"/>
    <col min="7" max="7" width="9" style="20" bestFit="1" customWidth="1"/>
    <col min="8" max="8" width="9.7109375" style="20" customWidth="1"/>
    <col min="9" max="9" width="10" style="20" bestFit="1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customWidth="1"/>
    <col min="15" max="15" width="10" style="20" bestFit="1" customWidth="1"/>
    <col min="16" max="16" width="9" style="20" bestFit="1" customWidth="1"/>
    <col min="17" max="17" width="10" style="20" bestFit="1" customWidth="1"/>
    <col min="18" max="18" width="11.42578125" style="20" bestFit="1" customWidth="1"/>
    <col min="19" max="19" width="9.140625" style="20"/>
    <col min="20" max="20" width="10.42578125" style="20" customWidth="1"/>
    <col min="21" max="22" width="9.140625" style="20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119579.00000000003</v>
      </c>
    </row>
    <row r="8" spans="1:2" ht="18.75" x14ac:dyDescent="0.3">
      <c r="A8" s="55" t="s">
        <v>6</v>
      </c>
      <c r="B8" s="56">
        <f>J46</f>
        <v>-2719</v>
      </c>
    </row>
    <row r="9" spans="1:2" ht="18.75" x14ac:dyDescent="0.3">
      <c r="A9" s="55" t="s">
        <v>30</v>
      </c>
      <c r="B9" s="56">
        <f>K46</f>
        <v>-11988.07</v>
      </c>
    </row>
    <row r="10" spans="1:2" ht="18.75" x14ac:dyDescent="0.3">
      <c r="A10" s="55" t="s">
        <v>11</v>
      </c>
      <c r="B10" s="56">
        <f>W46</f>
        <v>-30350.34</v>
      </c>
    </row>
    <row r="11" spans="1:2" ht="18.75" x14ac:dyDescent="0.3">
      <c r="A11" s="57" t="s">
        <v>18</v>
      </c>
      <c r="B11" s="54">
        <f>B7+(B8+B9+B10)</f>
        <v>74521.590000000026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694656.43478260865</v>
      </c>
    </row>
    <row r="15" spans="1:2" ht="18.75" x14ac:dyDescent="0.3">
      <c r="A15" s="60" t="s">
        <v>15</v>
      </c>
      <c r="B15" s="63">
        <f>B11/B14</f>
        <v>0.10727834116057877</v>
      </c>
    </row>
    <row r="16" spans="1:2" ht="18.75" x14ac:dyDescent="0.3">
      <c r="A16" s="60" t="s">
        <v>17</v>
      </c>
      <c r="B16" s="63">
        <f>V46</f>
        <v>7.7071424822282741E-2</v>
      </c>
    </row>
    <row r="17" spans="1:2" ht="18.75" x14ac:dyDescent="0.3">
      <c r="A17" s="60" t="s">
        <v>31</v>
      </c>
      <c r="B17" s="64">
        <f>B15/B16</f>
        <v>1.3919340586728413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SUM(C48:C70)</f>
        <v>118511.5</v>
      </c>
      <c r="D46" s="41">
        <f t="shared" si="0"/>
        <v>-6859.3999999999942</v>
      </c>
      <c r="E46" s="41">
        <f t="shared" si="0"/>
        <v>-51035.199999999997</v>
      </c>
      <c r="F46" s="41">
        <f t="shared" si="0"/>
        <v>-170906.3</v>
      </c>
      <c r="G46" s="41">
        <f t="shared" si="0"/>
        <v>194147.6</v>
      </c>
      <c r="H46" s="41">
        <f t="shared" si="0"/>
        <v>35720.800000000003</v>
      </c>
      <c r="I46" s="41">
        <f t="shared" si="0"/>
        <v>119579.00000000003</v>
      </c>
      <c r="J46" s="41">
        <f t="shared" si="0"/>
        <v>-2719</v>
      </c>
      <c r="K46" s="41">
        <f t="shared" si="0"/>
        <v>-11988.07</v>
      </c>
      <c r="L46" s="41">
        <f t="shared" si="0"/>
        <v>-14707.069999999998</v>
      </c>
      <c r="M46" s="41">
        <f t="shared" si="0"/>
        <v>104871.93000000005</v>
      </c>
      <c r="N46" s="42"/>
      <c r="O46" s="42"/>
      <c r="P46" s="42"/>
      <c r="Q46" s="42"/>
      <c r="R46" s="42"/>
      <c r="S46" s="42"/>
      <c r="T46" s="42"/>
      <c r="U46" s="43">
        <f>AVERAGE(U48:U70)</f>
        <v>694656.43478260865</v>
      </c>
      <c r="V46" s="44">
        <f>_xlfn.STDEV.P(V48:V70)</f>
        <v>7.7071424822282741E-2</v>
      </c>
      <c r="W46" s="41">
        <f>SUM(W48:W70)</f>
        <v>-30350.34</v>
      </c>
      <c r="X46" s="41">
        <f>SUM(X48:X70)</f>
        <v>-150000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Mar</v>
      </c>
      <c r="B48" s="14">
        <f>'Daily PnL Log'!B63</f>
        <v>44256</v>
      </c>
      <c r="C48" s="13">
        <f>IF('Daily PnL Log'!C63&lt;&gt;"",'Daily PnL Log'!C63,"")</f>
        <v>56897.8</v>
      </c>
      <c r="D48" s="13">
        <f>IF('Daily PnL Log'!D63&lt;&gt;"",'Daily PnL Log'!D63,"")</f>
        <v>-18684.099999999999</v>
      </c>
      <c r="E48" s="13">
        <f>IF('Daily PnL Log'!E63&lt;&gt;"",'Daily PnL Log'!E63,"")</f>
        <v>6045</v>
      </c>
      <c r="F48" s="13">
        <f>IF('Daily PnL Log'!F63&lt;&gt;"",'Daily PnL Log'!F63,"")</f>
        <v>18852.2</v>
      </c>
      <c r="G48" s="13">
        <f>IF('Daily PnL Log'!G63&lt;&gt;"",'Daily PnL Log'!G63,"")</f>
        <v>-11806.9</v>
      </c>
      <c r="H48" s="13">
        <f>IF('Daily PnL Log'!H63&lt;&gt;"",'Daily PnL Log'!H63,"")</f>
        <v>-7513.7</v>
      </c>
      <c r="I48" s="13">
        <f>IF('Daily PnL Log'!J63&lt;&gt;"",'Daily PnL Log'!J63,"")</f>
        <v>43790.30000000001</v>
      </c>
      <c r="J48" s="13">
        <f>IF('Daily PnL Log'!K63&lt;&gt;"",'Daily PnL Log'!K63,"")</f>
        <v>-60.3</v>
      </c>
      <c r="K48" s="13">
        <f>IF('Daily PnL Log'!L63&lt;&gt;"",'Daily PnL Log'!L63,"")</f>
        <v>-277.38</v>
      </c>
      <c r="L48" s="13">
        <f>IF('Daily PnL Log'!M63&lt;&gt;"",'Daily PnL Log'!M63,"")</f>
        <v>-337.68</v>
      </c>
      <c r="M48" s="13">
        <f>IF('Daily PnL Log'!N63&lt;&gt;"",'Daily PnL Log'!N63,"")</f>
        <v>43452.62000000001</v>
      </c>
      <c r="N48" s="13">
        <f t="shared" ref="N48:S48" si="1">C48</f>
        <v>56897.8</v>
      </c>
      <c r="O48" s="13">
        <f t="shared" si="1"/>
        <v>-18684.099999999999</v>
      </c>
      <c r="P48" s="13">
        <f t="shared" si="1"/>
        <v>6045</v>
      </c>
      <c r="Q48" s="13">
        <f t="shared" si="1"/>
        <v>18852.2</v>
      </c>
      <c r="R48" s="13">
        <f t="shared" si="1"/>
        <v>-11806.9</v>
      </c>
      <c r="S48" s="13">
        <f t="shared" si="1"/>
        <v>-7513.7</v>
      </c>
      <c r="T48" s="13">
        <f>SUM(N48:S48)</f>
        <v>43790.30000000001</v>
      </c>
      <c r="U48" s="13">
        <f>IF('Daily PnL Log'!W63&lt;&gt;"",'Daily PnL Log'!W63,"")</f>
        <v>451968</v>
      </c>
      <c r="V48" s="15">
        <f>IF('Daily PnL Log'!X63&lt;&gt;"",'Daily PnL Log'!X63,"")</f>
        <v>9.6140921481166833E-2</v>
      </c>
      <c r="W48" s="13">
        <f>IF('Daily PnL Log'!Y63&lt;&gt;"",'Daily PnL Log'!Y63,"")</f>
        <v>-476.96</v>
      </c>
      <c r="X48" s="13" t="str">
        <f>IF('Daily PnL Log'!AA63&lt;&gt;"",'Daily PnL Log'!AA63,"")</f>
        <v/>
      </c>
      <c r="Y48" s="13">
        <f>IF('Daily PnL Log'!AC63&lt;&gt;"",'Daily PnL Log'!AC63,"")</f>
        <v>239156.5</v>
      </c>
    </row>
    <row r="49" spans="1:25" x14ac:dyDescent="0.25">
      <c r="A49" s="48" t="str">
        <f t="shared" ref="A49:A70" si="2">TEXT(B49,"mmm")</f>
        <v>Mar</v>
      </c>
      <c r="B49" s="2">
        <f>'Daily PnL Log'!B64</f>
        <v>44257</v>
      </c>
      <c r="C49" s="11">
        <f>IF('Daily PnL Log'!C64&lt;&gt;"",'Daily PnL Log'!C64,"")</f>
        <v>-10051.4</v>
      </c>
      <c r="D49" s="11">
        <f>IF('Daily PnL Log'!D64&lt;&gt;"",'Daily PnL Log'!D64,"")</f>
        <v>589.6</v>
      </c>
      <c r="E49" s="11">
        <f>IF('Daily PnL Log'!E64&lt;&gt;"",'Daily PnL Log'!E64,"")</f>
        <v>-4300.3999999999996</v>
      </c>
      <c r="F49" s="11">
        <f>IF('Daily PnL Log'!F64&lt;&gt;"",'Daily PnL Log'!F64,"")</f>
        <v>-12318.3</v>
      </c>
      <c r="G49" s="11">
        <f>IF('Daily PnL Log'!G64&lt;&gt;"",'Daily PnL Log'!G64,"")</f>
        <v>5901.3</v>
      </c>
      <c r="H49" s="11">
        <f>IF('Daily PnL Log'!H64&lt;&gt;"",'Daily PnL Log'!H64,"")</f>
        <v>-265.10000000000002</v>
      </c>
      <c r="I49" s="11">
        <f>IF('Daily PnL Log'!J64&lt;&gt;"",'Daily PnL Log'!J64,"")</f>
        <v>-20444.3</v>
      </c>
      <c r="J49" s="11">
        <f>IF('Daily PnL Log'!K64&lt;&gt;"",'Daily PnL Log'!K64,"")</f>
        <v>-83.4</v>
      </c>
      <c r="K49" s="11">
        <f>IF('Daily PnL Log'!L64&lt;&gt;"",'Daily PnL Log'!L64,"")</f>
        <v>-383.64</v>
      </c>
      <c r="L49" s="11">
        <f>IF('Daily PnL Log'!M64&lt;&gt;"",'Daily PnL Log'!M64,"")</f>
        <v>-467.03999999999996</v>
      </c>
      <c r="M49" s="11">
        <f>IF('Daily PnL Log'!N64&lt;&gt;"",'Daily PnL Log'!N64,"")</f>
        <v>-20911.34</v>
      </c>
      <c r="N49" s="11">
        <f>IF(C49&lt;&gt;"",N48+C49,"")</f>
        <v>46846.400000000001</v>
      </c>
      <c r="O49" s="11">
        <f t="shared" ref="O49:S64" si="3">IF(D49&lt;&gt;"",O48+D49,"")</f>
        <v>-18094.5</v>
      </c>
      <c r="P49" s="11">
        <f t="shared" si="3"/>
        <v>1744.6000000000004</v>
      </c>
      <c r="Q49" s="11">
        <f t="shared" si="3"/>
        <v>6533.9000000000015</v>
      </c>
      <c r="R49" s="11">
        <f t="shared" si="3"/>
        <v>-5905.5999999999995</v>
      </c>
      <c r="S49" s="11">
        <f t="shared" si="3"/>
        <v>-7778.8</v>
      </c>
      <c r="T49" s="11">
        <f t="shared" ref="T49:T70" si="4">IF(I49&lt;&gt;"",T48+I49,"")</f>
        <v>23346.000000000011</v>
      </c>
      <c r="U49" s="11">
        <f>IF('Daily PnL Log'!W64&lt;&gt;"",'Daily PnL Log'!W64,"")</f>
        <v>480114</v>
      </c>
      <c r="V49" s="16">
        <f>IF('Daily PnL Log'!X64&lt;&gt;"",'Daily PnL Log'!X64,"")</f>
        <v>-4.3554947366667082E-2</v>
      </c>
      <c r="W49" s="11" t="str">
        <f>IF('Daily PnL Log'!Y64&lt;&gt;"",'Daily PnL Log'!Y64,"")</f>
        <v/>
      </c>
      <c r="X49" s="11">
        <f>IF('Daily PnL Log'!AA64&lt;&gt;"",'Daily PnL Log'!AA64,"")</f>
        <v>-150000</v>
      </c>
      <c r="Y49" s="11">
        <f>IF('Daily PnL Log'!AC64&lt;&gt;"",'Daily PnL Log'!AC64,"")</f>
        <v>98144.46</v>
      </c>
    </row>
    <row r="50" spans="1:25" x14ac:dyDescent="0.25">
      <c r="A50" s="47" t="str">
        <f t="shared" si="2"/>
        <v>Mar</v>
      </c>
      <c r="B50" s="14">
        <f>'Daily PnL Log'!B65</f>
        <v>44258</v>
      </c>
      <c r="C50" s="13">
        <f>IF('Daily PnL Log'!C65&lt;&gt;"",'Daily PnL Log'!C65,"")</f>
        <v>-24901.200000000001</v>
      </c>
      <c r="D50" s="13">
        <f>IF('Daily PnL Log'!D65&lt;&gt;"",'Daily PnL Log'!D65,"")</f>
        <v>-6048.4</v>
      </c>
      <c r="E50" s="13">
        <f>IF('Daily PnL Log'!E65&lt;&gt;"",'Daily PnL Log'!E65,"")</f>
        <v>-10700.9</v>
      </c>
      <c r="F50" s="13">
        <f>IF('Daily PnL Log'!F65&lt;&gt;"",'Daily PnL Log'!F65,"")</f>
        <v>25933.9</v>
      </c>
      <c r="G50" s="13">
        <f>IF('Daily PnL Log'!G65&lt;&gt;"",'Daily PnL Log'!G65,"")</f>
        <v>16328.3</v>
      </c>
      <c r="H50" s="13">
        <f>IF('Daily PnL Log'!H65&lt;&gt;"",'Daily PnL Log'!H65,"")</f>
        <v>-1359.8</v>
      </c>
      <c r="I50" s="13">
        <f>IF('Daily PnL Log'!J65&lt;&gt;"",'Daily PnL Log'!J65,"")</f>
        <v>-748.09999999999923</v>
      </c>
      <c r="J50" s="13">
        <f>IF('Daily PnL Log'!K65&lt;&gt;"",'Daily PnL Log'!K65,"")</f>
        <v>-94.2</v>
      </c>
      <c r="K50" s="13">
        <f>IF('Daily PnL Log'!L65&lt;&gt;"",'Daily PnL Log'!L65,"")</f>
        <v>-433.32</v>
      </c>
      <c r="L50" s="13">
        <f>IF('Daily PnL Log'!M65&lt;&gt;"",'Daily PnL Log'!M65,"")</f>
        <v>-527.52</v>
      </c>
      <c r="M50" s="13">
        <f>IF('Daily PnL Log'!N65&lt;&gt;"",'Daily PnL Log'!N65,"")</f>
        <v>-1275.6199999999992</v>
      </c>
      <c r="N50" s="13">
        <f t="shared" ref="N50:N70" si="5">IF(C50&lt;&gt;"",N49+C50,"")</f>
        <v>21945.200000000001</v>
      </c>
      <c r="O50" s="13">
        <f t="shared" si="3"/>
        <v>-24142.9</v>
      </c>
      <c r="P50" s="13">
        <f t="shared" si="3"/>
        <v>-8956.2999999999993</v>
      </c>
      <c r="Q50" s="13">
        <f t="shared" si="3"/>
        <v>32467.800000000003</v>
      </c>
      <c r="R50" s="13">
        <f t="shared" si="3"/>
        <v>10422.700000000001</v>
      </c>
      <c r="S50" s="13">
        <f t="shared" si="3"/>
        <v>-9138.6</v>
      </c>
      <c r="T50" s="13">
        <f t="shared" si="4"/>
        <v>22597.900000000012</v>
      </c>
      <c r="U50" s="13">
        <f>IF('Daily PnL Log'!W65&lt;&gt;"",'Daily PnL Log'!W65,"")</f>
        <v>544787</v>
      </c>
      <c r="V50" s="15">
        <f>IF('Daily PnL Log'!X65&lt;&gt;"",'Daily PnL Log'!X65,"")</f>
        <v>-2.3415022752011324E-3</v>
      </c>
      <c r="W50" s="13">
        <f>IF('Daily PnL Log'!Y65&lt;&gt;"",'Daily PnL Log'!Y65,"")</f>
        <v>-15899</v>
      </c>
      <c r="X50" s="13" t="str">
        <f>IF('Daily PnL Log'!AA65&lt;&gt;"",'Daily PnL Log'!AA65,"")</f>
        <v/>
      </c>
      <c r="Y50" s="13">
        <f>IF('Daily PnL Log'!AC65&lt;&gt;"",'Daily PnL Log'!AC65,"")</f>
        <v>75272.19</v>
      </c>
    </row>
    <row r="51" spans="1:25" x14ac:dyDescent="0.25">
      <c r="A51" s="48" t="str">
        <f t="shared" si="2"/>
        <v>Mar</v>
      </c>
      <c r="B51" s="2">
        <f>'Daily PnL Log'!B66</f>
        <v>44259</v>
      </c>
      <c r="C51" s="11">
        <f>IF('Daily PnL Log'!C66&lt;&gt;"",'Daily PnL Log'!C66,"")</f>
        <v>34504.1</v>
      </c>
      <c r="D51" s="11">
        <f>IF('Daily PnL Log'!D66&lt;&gt;"",'Daily PnL Log'!D66,"")</f>
        <v>-21197.5</v>
      </c>
      <c r="E51" s="11">
        <f>IF('Daily PnL Log'!E66&lt;&gt;"",'Daily PnL Log'!E66,"")</f>
        <v>-4923.3999999999996</v>
      </c>
      <c r="F51" s="11">
        <f>IF('Daily PnL Log'!F66&lt;&gt;"",'Daily PnL Log'!F66,"")</f>
        <v>6510.4</v>
      </c>
      <c r="G51" s="11">
        <f>IF('Daily PnL Log'!G66&lt;&gt;"",'Daily PnL Log'!G66,"")</f>
        <v>1944.7</v>
      </c>
      <c r="H51" s="11">
        <f>IF('Daily PnL Log'!H66&lt;&gt;"",'Daily PnL Log'!H66,"")</f>
        <v>1738.6</v>
      </c>
      <c r="I51" s="11">
        <f>IF('Daily PnL Log'!J66&lt;&gt;"",'Daily PnL Log'!J66,"")</f>
        <v>18576.899999999998</v>
      </c>
      <c r="J51" s="11">
        <f>IF('Daily PnL Log'!K66&lt;&gt;"",'Daily PnL Log'!K66,"")</f>
        <v>-88.15</v>
      </c>
      <c r="K51" s="11">
        <f>IF('Daily PnL Log'!L66&lt;&gt;"",'Daily PnL Log'!L66,"")</f>
        <v>-405.49</v>
      </c>
      <c r="L51" s="11">
        <f>IF('Daily PnL Log'!M66&lt;&gt;"",'Daily PnL Log'!M66,"")</f>
        <v>-493.64</v>
      </c>
      <c r="M51" s="11">
        <f>IF('Daily PnL Log'!N66&lt;&gt;"",'Daily PnL Log'!N66,"")</f>
        <v>18083.259999999998</v>
      </c>
      <c r="N51" s="11">
        <f t="shared" si="5"/>
        <v>56449.3</v>
      </c>
      <c r="O51" s="11">
        <f t="shared" si="3"/>
        <v>-45340.4</v>
      </c>
      <c r="P51" s="11">
        <f t="shared" si="3"/>
        <v>-13879.699999999999</v>
      </c>
      <c r="Q51" s="11">
        <f t="shared" si="3"/>
        <v>38978.200000000004</v>
      </c>
      <c r="R51" s="11">
        <f t="shared" si="3"/>
        <v>12367.400000000001</v>
      </c>
      <c r="S51" s="11">
        <f t="shared" si="3"/>
        <v>-7400</v>
      </c>
      <c r="T51" s="11">
        <f t="shared" si="4"/>
        <v>41174.80000000001</v>
      </c>
      <c r="U51" s="11">
        <f>IF('Daily PnL Log'!W66&lt;&gt;"",'Daily PnL Log'!W66,"")</f>
        <v>506741</v>
      </c>
      <c r="V51" s="16">
        <f>IF('Daily PnL Log'!X66&lt;&gt;"",'Daily PnL Log'!X66,"")</f>
        <v>3.5685409311660192E-2</v>
      </c>
      <c r="W51" s="11" t="str">
        <f>IF('Daily PnL Log'!Y66&lt;&gt;"",'Daily PnL Log'!Y66,"")</f>
        <v/>
      </c>
      <c r="X51" s="11" t="str">
        <f>IF('Daily PnL Log'!AA66&lt;&gt;"",'Daily PnL Log'!AA66,"")</f>
        <v/>
      </c>
      <c r="Y51" s="11">
        <f>IF('Daily PnL Log'!AC66&lt;&gt;"",'Daily PnL Log'!AC66,"")</f>
        <v>111936.05</v>
      </c>
    </row>
    <row r="52" spans="1:25" x14ac:dyDescent="0.25">
      <c r="A52" s="47" t="str">
        <f t="shared" si="2"/>
        <v>Mar</v>
      </c>
      <c r="B52" s="14">
        <f>'Daily PnL Log'!B67</f>
        <v>44260</v>
      </c>
      <c r="C52" s="13">
        <f>IF('Daily PnL Log'!C67&lt;&gt;"",'Daily PnL Log'!C67,"")</f>
        <v>-45925.1</v>
      </c>
      <c r="D52" s="13">
        <f>IF('Daily PnL Log'!D67&lt;&gt;"",'Daily PnL Log'!D67,"")</f>
        <v>91.6</v>
      </c>
      <c r="E52" s="13">
        <f>IF('Daily PnL Log'!E67&lt;&gt;"",'Daily PnL Log'!E67,"")</f>
        <v>-4150.8</v>
      </c>
      <c r="F52" s="13">
        <f>IF('Daily PnL Log'!F67&lt;&gt;"",'Daily PnL Log'!F67,"")</f>
        <v>-35933.199999999997</v>
      </c>
      <c r="G52" s="13">
        <f>IF('Daily PnL Log'!G67&lt;&gt;"",'Daily PnL Log'!G67,"")</f>
        <v>1292.8</v>
      </c>
      <c r="H52" s="13">
        <f>IF('Daily PnL Log'!H67&lt;&gt;"",'Daily PnL Log'!H67,"")</f>
        <v>-14213.6</v>
      </c>
      <c r="I52" s="13">
        <f>IF('Daily PnL Log'!J67&lt;&gt;"",'Daily PnL Log'!J67,"")</f>
        <v>-98838.3</v>
      </c>
      <c r="J52" s="13">
        <f>IF('Daily PnL Log'!K67&lt;&gt;"",'Daily PnL Log'!K67,"")</f>
        <v>-98.3</v>
      </c>
      <c r="K52" s="13">
        <f>IF('Daily PnL Log'!L67&lt;&gt;"",'Daily PnL Log'!L67,"")</f>
        <v>-451.25</v>
      </c>
      <c r="L52" s="13">
        <f>IF('Daily PnL Log'!M67&lt;&gt;"",'Daily PnL Log'!M67,"")</f>
        <v>-549.54999999999995</v>
      </c>
      <c r="M52" s="13">
        <f>IF('Daily PnL Log'!N67&lt;&gt;"",'Daily PnL Log'!N67,"")</f>
        <v>-99387.85</v>
      </c>
      <c r="N52" s="13">
        <f t="shared" si="5"/>
        <v>10524.200000000004</v>
      </c>
      <c r="O52" s="13">
        <f t="shared" si="3"/>
        <v>-45248.800000000003</v>
      </c>
      <c r="P52" s="13">
        <f t="shared" si="3"/>
        <v>-18030.5</v>
      </c>
      <c r="Q52" s="13">
        <f t="shared" si="3"/>
        <v>3045.0000000000073</v>
      </c>
      <c r="R52" s="13">
        <f t="shared" si="3"/>
        <v>13660.2</v>
      </c>
      <c r="S52" s="13">
        <f t="shared" si="3"/>
        <v>-21613.599999999999</v>
      </c>
      <c r="T52" s="13">
        <f t="shared" si="4"/>
        <v>-57663.499999999993</v>
      </c>
      <c r="U52" s="13">
        <f>IF('Daily PnL Log'!W67&lt;&gt;"",'Daily PnL Log'!W67,"")</f>
        <v>570044</v>
      </c>
      <c r="V52" s="15">
        <f>IF('Daily PnL Log'!X67&lt;&gt;"",'Daily PnL Log'!X67,"")</f>
        <v>-0.17435119043442263</v>
      </c>
      <c r="W52" s="13">
        <f>IF('Daily PnL Log'!Y67&lt;&gt;"",'Daily PnL Log'!Y67,"")</f>
        <v>-1334.54</v>
      </c>
      <c r="X52" s="13" t="str">
        <f>IF('Daily PnL Log'!AA67&lt;&gt;"",'Daily PnL Log'!AA67,"")</f>
        <v/>
      </c>
      <c r="Y52" s="13">
        <f>IF('Daily PnL Log'!AC67&lt;&gt;"",'Daily PnL Log'!AC67,"")</f>
        <v>13953.5</v>
      </c>
    </row>
    <row r="53" spans="1:25" x14ac:dyDescent="0.25">
      <c r="A53" s="48" t="str">
        <f t="shared" si="2"/>
        <v>Mar</v>
      </c>
      <c r="B53" s="2">
        <f>'Daily PnL Log'!B68</f>
        <v>44263</v>
      </c>
      <c r="C53" s="11">
        <f>IF('Daily PnL Log'!C68&lt;&gt;"",'Daily PnL Log'!C68,"")</f>
        <v>-4444.8</v>
      </c>
      <c r="D53" s="11">
        <f>IF('Daily PnL Log'!D68&lt;&gt;"",'Daily PnL Log'!D68,"")</f>
        <v>-15268.1</v>
      </c>
      <c r="E53" s="11">
        <f>IF('Daily PnL Log'!E68&lt;&gt;"",'Daily PnL Log'!E68,"")</f>
        <v>14331.2</v>
      </c>
      <c r="F53" s="11">
        <f>IF('Daily PnL Log'!F68&lt;&gt;"",'Daily PnL Log'!F68,"")</f>
        <v>-44666.5</v>
      </c>
      <c r="G53" s="11">
        <f>IF('Daily PnL Log'!G68&lt;&gt;"",'Daily PnL Log'!G68,"")</f>
        <v>-10392.9</v>
      </c>
      <c r="H53" s="11">
        <f>IF('Daily PnL Log'!H68&lt;&gt;"",'Daily PnL Log'!H68,"")</f>
        <v>-849</v>
      </c>
      <c r="I53" s="11">
        <f>IF('Daily PnL Log'!J68&lt;&gt;"",'Daily PnL Log'!J68,"")</f>
        <v>-61290.1</v>
      </c>
      <c r="J53" s="11">
        <f>IF('Daily PnL Log'!K68&lt;&gt;"",'Daily PnL Log'!K68,"")</f>
        <v>-34.65</v>
      </c>
      <c r="K53" s="11">
        <f>IF('Daily PnL Log'!L68&lt;&gt;"",'Daily PnL Log'!L68,"")</f>
        <v>-159.38999999999999</v>
      </c>
      <c r="L53" s="11">
        <f>IF('Daily PnL Log'!M68&lt;&gt;"",'Daily PnL Log'!M68,"")</f>
        <v>-194.04</v>
      </c>
      <c r="M53" s="11">
        <f>IF('Daily PnL Log'!N68&lt;&gt;"",'Daily PnL Log'!N68,"")</f>
        <v>-61484.14</v>
      </c>
      <c r="N53" s="11">
        <f t="shared" si="5"/>
        <v>6079.4000000000042</v>
      </c>
      <c r="O53" s="11">
        <f t="shared" si="3"/>
        <v>-60516.9</v>
      </c>
      <c r="P53" s="11">
        <f t="shared" si="3"/>
        <v>-3699.2999999999993</v>
      </c>
      <c r="Q53" s="11">
        <f t="shared" si="3"/>
        <v>-41621.499999999993</v>
      </c>
      <c r="R53" s="11">
        <f t="shared" si="3"/>
        <v>3267.3000000000011</v>
      </c>
      <c r="S53" s="11">
        <f t="shared" si="3"/>
        <v>-22462.6</v>
      </c>
      <c r="T53" s="11">
        <f t="shared" si="4"/>
        <v>-118953.59999999999</v>
      </c>
      <c r="U53" s="11">
        <f>IF('Daily PnL Log'!W68&lt;&gt;"",'Daily PnL Log'!W68,"")</f>
        <v>540098</v>
      </c>
      <c r="V53" s="16">
        <f>IF('Daily PnL Log'!X68&lt;&gt;"",'Daily PnL Log'!X68,"")</f>
        <v>-0.11383885887375994</v>
      </c>
      <c r="W53" s="11" t="str">
        <f>IF('Daily PnL Log'!Y68&lt;&gt;"",'Daily PnL Log'!Y68,"")</f>
        <v/>
      </c>
      <c r="X53" s="11" t="str">
        <f>IF('Daily PnL Log'!AA68&lt;&gt;"",'Daily PnL Log'!AA68,"")</f>
        <v/>
      </c>
      <c r="Y53" s="11">
        <f>IF('Daily PnL Log'!AC68&lt;&gt;"",'Daily PnL Log'!AC68,"")</f>
        <v>-49006.04</v>
      </c>
    </row>
    <row r="54" spans="1:25" x14ac:dyDescent="0.25">
      <c r="A54" s="47" t="str">
        <f t="shared" si="2"/>
        <v>Mar</v>
      </c>
      <c r="B54" s="14">
        <f>'Daily PnL Log'!B69</f>
        <v>44264</v>
      </c>
      <c r="C54" s="13">
        <f>IF('Daily PnL Log'!C69&lt;&gt;"",'Daily PnL Log'!C69,"")</f>
        <v>-3532.4</v>
      </c>
      <c r="D54" s="13">
        <f>IF('Daily PnL Log'!D69&lt;&gt;"",'Daily PnL Log'!D69,"")</f>
        <v>-12811.7</v>
      </c>
      <c r="E54" s="13">
        <f>IF('Daily PnL Log'!E69&lt;&gt;"",'Daily PnL Log'!E69,"")</f>
        <v>-21134.7</v>
      </c>
      <c r="F54" s="13">
        <f>IF('Daily PnL Log'!F69&lt;&gt;"",'Daily PnL Log'!F69,"")</f>
        <v>19225.5</v>
      </c>
      <c r="G54" s="13">
        <f>IF('Daily PnL Log'!G69&lt;&gt;"",'Daily PnL Log'!G69,"")</f>
        <v>12580.5</v>
      </c>
      <c r="H54" s="13">
        <f>IF('Daily PnL Log'!H69&lt;&gt;"",'Daily PnL Log'!H69,"")</f>
        <v>-204.6</v>
      </c>
      <c r="I54" s="13">
        <f>IF('Daily PnL Log'!J69&lt;&gt;"",'Daily PnL Log'!J69,"")</f>
        <v>-5877.4000000000033</v>
      </c>
      <c r="J54" s="13">
        <f>IF('Daily PnL Log'!K69&lt;&gt;"",'Daily PnL Log'!K69,"")</f>
        <v>-106.7</v>
      </c>
      <c r="K54" s="13">
        <f>IF('Daily PnL Log'!L69&lt;&gt;"",'Daily PnL Log'!L69,"")</f>
        <v>-490.82</v>
      </c>
      <c r="L54" s="13">
        <f>IF('Daily PnL Log'!M69&lt;&gt;"",'Daily PnL Log'!M69,"")</f>
        <v>-597.52</v>
      </c>
      <c r="M54" s="13">
        <f>IF('Daily PnL Log'!N69&lt;&gt;"",'Daily PnL Log'!N69,"")</f>
        <v>-6474.9200000000037</v>
      </c>
      <c r="N54" s="13">
        <f t="shared" si="5"/>
        <v>2547.0000000000041</v>
      </c>
      <c r="O54" s="13">
        <f t="shared" si="3"/>
        <v>-73328.600000000006</v>
      </c>
      <c r="P54" s="13">
        <f t="shared" si="3"/>
        <v>-24834</v>
      </c>
      <c r="Q54" s="13">
        <f t="shared" si="3"/>
        <v>-22395.999999999993</v>
      </c>
      <c r="R54" s="13">
        <f t="shared" si="3"/>
        <v>15847.800000000001</v>
      </c>
      <c r="S54" s="13">
        <f t="shared" si="3"/>
        <v>-22667.199999999997</v>
      </c>
      <c r="T54" s="13">
        <f t="shared" si="4"/>
        <v>-124831</v>
      </c>
      <c r="U54" s="13">
        <f>IF('Daily PnL Log'!W69&lt;&gt;"",'Daily PnL Log'!W69,"")</f>
        <v>574875</v>
      </c>
      <c r="V54" s="15">
        <f>IF('Daily PnL Log'!X69&lt;&gt;"",'Daily PnL Log'!X69,"")</f>
        <v>-1.1263178951946081E-2</v>
      </c>
      <c r="W54" s="13">
        <f>IF('Daily PnL Log'!Y69&lt;&gt;"",'Daily PnL Log'!Y69,"")</f>
        <v>-494</v>
      </c>
      <c r="X54" s="13" t="str">
        <f>IF('Daily PnL Log'!AA69&lt;&gt;"",'Daily PnL Log'!AA69,"")</f>
        <v/>
      </c>
      <c r="Y54" s="13">
        <f>IF('Daily PnL Log'!AC69&lt;&gt;"",'Daily PnL Log'!AC69,"")</f>
        <v>-92599.56</v>
      </c>
    </row>
    <row r="55" spans="1:25" x14ac:dyDescent="0.25">
      <c r="A55" s="48" t="str">
        <f t="shared" si="2"/>
        <v>Mar</v>
      </c>
      <c r="B55" s="2">
        <f>'Daily PnL Log'!B70</f>
        <v>44265</v>
      </c>
      <c r="C55" s="11">
        <f>IF('Daily PnL Log'!C70&lt;&gt;"",'Daily PnL Log'!C70,"")</f>
        <v>59591.4</v>
      </c>
      <c r="D55" s="11">
        <f>IF('Daily PnL Log'!D70&lt;&gt;"",'Daily PnL Log'!D70,"")</f>
        <v>-37263.699999999997</v>
      </c>
      <c r="E55" s="11">
        <f>IF('Daily PnL Log'!E70&lt;&gt;"",'Daily PnL Log'!E70,"")</f>
        <v>10022.9</v>
      </c>
      <c r="F55" s="11">
        <f>IF('Daily PnL Log'!F70&lt;&gt;"",'Daily PnL Log'!F70,"")</f>
        <v>29160.400000000001</v>
      </c>
      <c r="G55" s="11">
        <f>IF('Daily PnL Log'!G70&lt;&gt;"",'Daily PnL Log'!G70,"")</f>
        <v>39591.1</v>
      </c>
      <c r="H55" s="11">
        <f>IF('Daily PnL Log'!H70&lt;&gt;"",'Daily PnL Log'!H70,"")</f>
        <v>3649.2</v>
      </c>
      <c r="I55" s="11">
        <f>IF('Daily PnL Log'!J70&lt;&gt;"",'Daily PnL Log'!J70,"")</f>
        <v>104751.3</v>
      </c>
      <c r="J55" s="11">
        <f>IF('Daily PnL Log'!K70&lt;&gt;"",'Daily PnL Log'!K70,"")</f>
        <v>-135.05000000000001</v>
      </c>
      <c r="K55" s="11">
        <f>IF('Daily PnL Log'!L70&lt;&gt;"",'Daily PnL Log'!L70,"")</f>
        <v>-621.23</v>
      </c>
      <c r="L55" s="11">
        <f>IF('Daily PnL Log'!M70&lt;&gt;"",'Daily PnL Log'!M70,"")</f>
        <v>-756.28</v>
      </c>
      <c r="M55" s="11">
        <f>IF('Daily PnL Log'!N70&lt;&gt;"",'Daily PnL Log'!N70,"")</f>
        <v>103995.02</v>
      </c>
      <c r="N55" s="11">
        <f t="shared" si="5"/>
        <v>62138.400000000009</v>
      </c>
      <c r="O55" s="11">
        <f t="shared" si="3"/>
        <v>-110592.3</v>
      </c>
      <c r="P55" s="11">
        <f t="shared" si="3"/>
        <v>-14811.1</v>
      </c>
      <c r="Q55" s="11">
        <f t="shared" si="3"/>
        <v>6764.4000000000087</v>
      </c>
      <c r="R55" s="11">
        <f t="shared" si="3"/>
        <v>55438.9</v>
      </c>
      <c r="S55" s="11">
        <f t="shared" si="3"/>
        <v>-19017.999999999996</v>
      </c>
      <c r="T55" s="11">
        <f t="shared" si="4"/>
        <v>-20079.699999999997</v>
      </c>
      <c r="U55" s="11">
        <f>IF('Daily PnL Log'!W70&lt;&gt;"",'Daily PnL Log'!W70,"")</f>
        <v>540683</v>
      </c>
      <c r="V55" s="16">
        <f>IF('Daily PnL Log'!X70&lt;&gt;"",'Daily PnL Log'!X70,"")</f>
        <v>0.19234009576776043</v>
      </c>
      <c r="W55" s="11" t="str">
        <f>IF('Daily PnL Log'!Y70&lt;&gt;"",'Daily PnL Log'!Y70,"")</f>
        <v/>
      </c>
      <c r="X55" s="11" t="str">
        <f>IF('Daily PnL Log'!AA70&lt;&gt;"",'Daily PnL Log'!AA70,"")</f>
        <v/>
      </c>
      <c r="Y55" s="11">
        <f>IF('Daily PnL Log'!AC70&lt;&gt;"",'Daily PnL Log'!AC70,"")</f>
        <v>19677.91</v>
      </c>
    </row>
    <row r="56" spans="1:25" x14ac:dyDescent="0.25">
      <c r="A56" s="47" t="str">
        <f t="shared" si="2"/>
        <v>Mar</v>
      </c>
      <c r="B56" s="14">
        <f>'Daily PnL Log'!B71</f>
        <v>44266</v>
      </c>
      <c r="C56" s="13">
        <f>IF('Daily PnL Log'!C71&lt;&gt;"",'Daily PnL Log'!C71,"")</f>
        <v>1518.1</v>
      </c>
      <c r="D56" s="13">
        <f>IF('Daily PnL Log'!D71&lt;&gt;"",'Daily PnL Log'!D71,"")</f>
        <v>-2217.6999999999998</v>
      </c>
      <c r="E56" s="13">
        <f>IF('Daily PnL Log'!E71&lt;&gt;"",'Daily PnL Log'!E71,"")</f>
        <v>-11808.9</v>
      </c>
      <c r="F56" s="13">
        <f>IF('Daily PnL Log'!F71&lt;&gt;"",'Daily PnL Log'!F71,"")</f>
        <v>-8801.7000000000007</v>
      </c>
      <c r="G56" s="13">
        <f>IF('Daily PnL Log'!G71&lt;&gt;"",'Daily PnL Log'!G71,"")</f>
        <v>17506</v>
      </c>
      <c r="H56" s="13">
        <f>IF('Daily PnL Log'!H71&lt;&gt;"",'Daily PnL Log'!H71,"")</f>
        <v>10885.6</v>
      </c>
      <c r="I56" s="13">
        <f>IF('Daily PnL Log'!J71&lt;&gt;"",'Daily PnL Log'!J71,"")</f>
        <v>7081.4</v>
      </c>
      <c r="J56" s="13">
        <f>IF('Daily PnL Log'!K71&lt;&gt;"",'Daily PnL Log'!K71,"")</f>
        <v>-68.75</v>
      </c>
      <c r="K56" s="13">
        <f>IF('Daily PnL Log'!L71&lt;&gt;"",'Daily PnL Log'!L71,"")</f>
        <v>-316.22000000000003</v>
      </c>
      <c r="L56" s="13">
        <f>IF('Daily PnL Log'!M71&lt;&gt;"",'Daily PnL Log'!M71,"")</f>
        <v>-384.97</v>
      </c>
      <c r="M56" s="13">
        <f>IF('Daily PnL Log'!N71&lt;&gt;"",'Daily PnL Log'!N71,"")</f>
        <v>6696.4299999999994</v>
      </c>
      <c r="N56" s="13">
        <f t="shared" si="5"/>
        <v>63656.500000000007</v>
      </c>
      <c r="O56" s="13">
        <f t="shared" si="3"/>
        <v>-112810</v>
      </c>
      <c r="P56" s="13">
        <f t="shared" si="3"/>
        <v>-26620</v>
      </c>
      <c r="Q56" s="13">
        <f t="shared" si="3"/>
        <v>-2037.299999999992</v>
      </c>
      <c r="R56" s="13">
        <f t="shared" si="3"/>
        <v>72944.899999999994</v>
      </c>
      <c r="S56" s="13">
        <f t="shared" si="3"/>
        <v>-8132.399999999996</v>
      </c>
      <c r="T56" s="13">
        <f t="shared" si="4"/>
        <v>-12998.299999999997</v>
      </c>
      <c r="U56" s="13">
        <f>IF('Daily PnL Log'!W71&lt;&gt;"",'Daily PnL Log'!W71,"")</f>
        <v>578674</v>
      </c>
      <c r="V56" s="15">
        <f>IF('Daily PnL Log'!X71&lt;&gt;"",'Daily PnL Log'!X71,"")</f>
        <v>1.1572025008899655E-2</v>
      </c>
      <c r="W56" s="13" t="str">
        <f>IF('Daily PnL Log'!Y71&lt;&gt;"",'Daily PnL Log'!Y71,"")</f>
        <v/>
      </c>
      <c r="X56" s="13" t="str">
        <f>IF('Daily PnL Log'!AA71&lt;&gt;"",'Daily PnL Log'!AA71,"")</f>
        <v/>
      </c>
      <c r="Y56" s="13">
        <f>IF('Daily PnL Log'!AC71&lt;&gt;"",'Daily PnL Log'!AC71,"")</f>
        <v>42013.69</v>
      </c>
    </row>
    <row r="57" spans="1:25" x14ac:dyDescent="0.25">
      <c r="A57" s="48" t="str">
        <f t="shared" si="2"/>
        <v>Mar</v>
      </c>
      <c r="B57" s="2">
        <f>'Daily PnL Log'!B72</f>
        <v>44267</v>
      </c>
      <c r="C57" s="11">
        <f>IF('Daily PnL Log'!C72&lt;&gt;"",'Daily PnL Log'!C72,"")</f>
        <v>-11948.9</v>
      </c>
      <c r="D57" s="11">
        <f>IF('Daily PnL Log'!D72&lt;&gt;"",'Daily PnL Log'!D72,"")</f>
        <v>-19035.5</v>
      </c>
      <c r="E57" s="11">
        <f>IF('Daily PnL Log'!E72&lt;&gt;"",'Daily PnL Log'!E72,"")</f>
        <v>-10462.6</v>
      </c>
      <c r="F57" s="11">
        <f>IF('Daily PnL Log'!F72&lt;&gt;"",'Daily PnL Log'!F72,"")</f>
        <v>-17472.7</v>
      </c>
      <c r="G57" s="11">
        <f>IF('Daily PnL Log'!G72&lt;&gt;"",'Daily PnL Log'!G72,"")</f>
        <v>14002</v>
      </c>
      <c r="H57" s="11">
        <f>IF('Daily PnL Log'!H72&lt;&gt;"",'Daily PnL Log'!H72,"")</f>
        <v>2264</v>
      </c>
      <c r="I57" s="11">
        <f>IF('Daily PnL Log'!J72&lt;&gt;"",'Daily PnL Log'!J72,"")</f>
        <v>-42653.7</v>
      </c>
      <c r="J57" s="11">
        <f>IF('Daily PnL Log'!K72&lt;&gt;"",'Daily PnL Log'!K72,"")</f>
        <v>-54.5</v>
      </c>
      <c r="K57" s="11">
        <f>IF('Daily PnL Log'!L72&lt;&gt;"",'Daily PnL Log'!L72,"")</f>
        <v>-250.7</v>
      </c>
      <c r="L57" s="11">
        <f>IF('Daily PnL Log'!M72&lt;&gt;"",'Daily PnL Log'!M72,"")</f>
        <v>-305.2</v>
      </c>
      <c r="M57" s="11">
        <f>IF('Daily PnL Log'!N72&lt;&gt;"",'Daily PnL Log'!N72,"")</f>
        <v>-42958.899999999994</v>
      </c>
      <c r="N57" s="11">
        <f t="shared" si="5"/>
        <v>51707.600000000006</v>
      </c>
      <c r="O57" s="11">
        <f t="shared" si="3"/>
        <v>-131845.5</v>
      </c>
      <c r="P57" s="11">
        <f t="shared" si="3"/>
        <v>-37082.6</v>
      </c>
      <c r="Q57" s="11">
        <f t="shared" si="3"/>
        <v>-19509.999999999993</v>
      </c>
      <c r="R57" s="11">
        <f t="shared" si="3"/>
        <v>86946.9</v>
      </c>
      <c r="S57" s="11">
        <f t="shared" si="3"/>
        <v>-5868.399999999996</v>
      </c>
      <c r="T57" s="11">
        <f t="shared" si="4"/>
        <v>-55651.999999999993</v>
      </c>
      <c r="U57" s="11">
        <f>IF('Daily PnL Log'!W72&lt;&gt;"",'Daily PnL Log'!W72,"")</f>
        <v>789371</v>
      </c>
      <c r="V57" s="16">
        <f>IF('Daily PnL Log'!X72&lt;&gt;"",'Daily PnL Log'!X72,"")</f>
        <v>-5.44216851138438E-2</v>
      </c>
      <c r="W57" s="11">
        <f>IF('Daily PnL Log'!Y72&lt;&gt;"",'Daily PnL Log'!Y72,"")</f>
        <v>-675</v>
      </c>
      <c r="X57" s="11" t="str">
        <f>IF('Daily PnL Log'!AA72&lt;&gt;"",'Daily PnL Log'!AA72,"")</f>
        <v/>
      </c>
      <c r="Y57" s="11">
        <f>IF('Daily PnL Log'!AC72&lt;&gt;"",'Daily PnL Log'!AC72,"")</f>
        <v>-2576.0100000000002</v>
      </c>
    </row>
    <row r="58" spans="1:25" x14ac:dyDescent="0.25">
      <c r="A58" s="47" t="str">
        <f t="shared" si="2"/>
        <v>Mar</v>
      </c>
      <c r="B58" s="14">
        <f>'Daily PnL Log'!B73</f>
        <v>44270</v>
      </c>
      <c r="C58" s="13">
        <f>IF('Daily PnL Log'!C73&lt;&gt;"",'Daily PnL Log'!C73,"")</f>
        <v>-26219.9</v>
      </c>
      <c r="D58" s="13">
        <f>IF('Daily PnL Log'!D73&lt;&gt;"",'Daily PnL Log'!D73,"")</f>
        <v>-3043.5</v>
      </c>
      <c r="E58" s="13">
        <f>IF('Daily PnL Log'!E73&lt;&gt;"",'Daily PnL Log'!E73,"")</f>
        <v>16416.400000000001</v>
      </c>
      <c r="F58" s="13">
        <f>IF('Daily PnL Log'!F73&lt;&gt;"",'Daily PnL Log'!F73,"")</f>
        <v>-36982.699999999997</v>
      </c>
      <c r="G58" s="13">
        <f>IF('Daily PnL Log'!G73&lt;&gt;"",'Daily PnL Log'!G73,"")</f>
        <v>-10262.200000000001</v>
      </c>
      <c r="H58" s="13">
        <f>IF('Daily PnL Log'!H73&lt;&gt;"",'Daily PnL Log'!H73,"")</f>
        <v>-2713.4</v>
      </c>
      <c r="I58" s="13">
        <f>IF('Daily PnL Log'!J73&lt;&gt;"",'Daily PnL Log'!J73,"")</f>
        <v>-62805.299999999996</v>
      </c>
      <c r="J58" s="13">
        <f>IF('Daily PnL Log'!K73&lt;&gt;"",'Daily PnL Log'!K73,"")</f>
        <v>-82.05</v>
      </c>
      <c r="K58" s="13">
        <f>IF('Daily PnL Log'!L73&lt;&gt;"",'Daily PnL Log'!L73,"")</f>
        <v>-377.43</v>
      </c>
      <c r="L58" s="13">
        <f>IF('Daily PnL Log'!M73&lt;&gt;"",'Daily PnL Log'!M73,"")</f>
        <v>-459.48</v>
      </c>
      <c r="M58" s="13">
        <f>IF('Daily PnL Log'!N73&lt;&gt;"",'Daily PnL Log'!N73,"")</f>
        <v>-63264.78</v>
      </c>
      <c r="N58" s="13">
        <f t="shared" si="5"/>
        <v>25487.700000000004</v>
      </c>
      <c r="O58" s="13">
        <f t="shared" si="3"/>
        <v>-134889</v>
      </c>
      <c r="P58" s="13">
        <f t="shared" si="3"/>
        <v>-20666.199999999997</v>
      </c>
      <c r="Q58" s="13">
        <f t="shared" si="3"/>
        <v>-56492.69999999999</v>
      </c>
      <c r="R58" s="13">
        <f t="shared" si="3"/>
        <v>76684.7</v>
      </c>
      <c r="S58" s="13">
        <f t="shared" si="3"/>
        <v>-8581.7999999999956</v>
      </c>
      <c r="T58" s="13">
        <f t="shared" si="4"/>
        <v>-118457.29999999999</v>
      </c>
      <c r="U58" s="13">
        <f>IF('Daily PnL Log'!W73&lt;&gt;"",'Daily PnL Log'!W73,"")</f>
        <v>822257</v>
      </c>
      <c r="V58" s="15">
        <f>IF('Daily PnL Log'!X73&lt;&gt;"",'Daily PnL Log'!X73,"")</f>
        <v>-7.6940396980506087E-2</v>
      </c>
      <c r="W58" s="13">
        <f>IF('Daily PnL Log'!Y73&lt;&gt;"",'Daily PnL Log'!Y73,"")</f>
        <v>-2500</v>
      </c>
      <c r="X58" s="13" t="str">
        <f>IF('Daily PnL Log'!AA73&lt;&gt;"",'Daily PnL Log'!AA73,"")</f>
        <v/>
      </c>
      <c r="Y58" s="13">
        <f>IF('Daily PnL Log'!AC73&lt;&gt;"",'Daily PnL Log'!AC73,"")</f>
        <v>-49741.49</v>
      </c>
    </row>
    <row r="59" spans="1:25" x14ac:dyDescent="0.25">
      <c r="A59" s="48" t="str">
        <f t="shared" si="2"/>
        <v>Mar</v>
      </c>
      <c r="B59" s="2">
        <f>'Daily PnL Log'!B74</f>
        <v>44271</v>
      </c>
      <c r="C59" s="11">
        <f>IF('Daily PnL Log'!C74&lt;&gt;"",'Daily PnL Log'!C74,"")</f>
        <v>-451</v>
      </c>
      <c r="D59" s="11">
        <f>IF('Daily PnL Log'!D74&lt;&gt;"",'Daily PnL Log'!D74,"")</f>
        <v>4361.3</v>
      </c>
      <c r="E59" s="11">
        <f>IF('Daily PnL Log'!E74&lt;&gt;"",'Daily PnL Log'!E74,"")</f>
        <v>13126</v>
      </c>
      <c r="F59" s="11">
        <f>IF('Daily PnL Log'!F74&lt;&gt;"",'Daily PnL Log'!F74,"")</f>
        <v>-2284</v>
      </c>
      <c r="G59" s="11">
        <f>IF('Daily PnL Log'!G74&lt;&gt;"",'Daily PnL Log'!G74,"")</f>
        <v>-14869.1</v>
      </c>
      <c r="H59" s="11">
        <f>IF('Daily PnL Log'!H74&lt;&gt;"",'Daily PnL Log'!H74,"")</f>
        <v>3124.3</v>
      </c>
      <c r="I59" s="11">
        <f>IF('Daily PnL Log'!J74&lt;&gt;"",'Daily PnL Log'!J74,"")</f>
        <v>3007.4999999999991</v>
      </c>
      <c r="J59" s="11">
        <f>IF('Daily PnL Log'!K74&lt;&gt;"",'Daily PnL Log'!K74,"")</f>
        <v>-80.25</v>
      </c>
      <c r="K59" s="11">
        <f>IF('Daily PnL Log'!L74&lt;&gt;"",'Daily PnL Log'!L74,"")</f>
        <v>-369.15</v>
      </c>
      <c r="L59" s="11">
        <f>IF('Daily PnL Log'!M74&lt;&gt;"",'Daily PnL Log'!M74,"")</f>
        <v>-449.4</v>
      </c>
      <c r="M59" s="11">
        <f>IF('Daily PnL Log'!N74&lt;&gt;"",'Daily PnL Log'!N74,"")</f>
        <v>2558.099999999999</v>
      </c>
      <c r="N59" s="11">
        <f t="shared" si="5"/>
        <v>25036.700000000004</v>
      </c>
      <c r="O59" s="11">
        <f t="shared" si="3"/>
        <v>-130527.7</v>
      </c>
      <c r="P59" s="11">
        <f t="shared" si="3"/>
        <v>-7540.1999999999971</v>
      </c>
      <c r="Q59" s="11">
        <f t="shared" si="3"/>
        <v>-58776.69999999999</v>
      </c>
      <c r="R59" s="11">
        <f t="shared" si="3"/>
        <v>61815.6</v>
      </c>
      <c r="S59" s="11">
        <f t="shared" si="3"/>
        <v>-5457.4999999999955</v>
      </c>
      <c r="T59" s="11">
        <f t="shared" si="4"/>
        <v>-115449.79999999999</v>
      </c>
      <c r="U59" s="11">
        <f>IF('Daily PnL Log'!W74&lt;&gt;"",'Daily PnL Log'!W74,"")</f>
        <v>833558</v>
      </c>
      <c r="V59" s="16">
        <f>IF('Daily PnL Log'!X74&lt;&gt;"",'Daily PnL Log'!X74,"")</f>
        <v>3.0688926265478814E-3</v>
      </c>
      <c r="W59" s="11" t="str">
        <f>IF('Daily PnL Log'!Y74&lt;&gt;"",'Daily PnL Log'!Y74,"")</f>
        <v/>
      </c>
      <c r="X59" s="11" t="str">
        <f>IF('Daily PnL Log'!AA74&lt;&gt;"",'Daily PnL Log'!AA74,"")</f>
        <v/>
      </c>
      <c r="Y59" s="11">
        <f>IF('Daily PnL Log'!AC74&lt;&gt;"",'Daily PnL Log'!AC74,"")</f>
        <v>-68845.64</v>
      </c>
    </row>
    <row r="60" spans="1:25" x14ac:dyDescent="0.25">
      <c r="A60" s="47" t="str">
        <f t="shared" si="2"/>
        <v>Mar</v>
      </c>
      <c r="B60" s="14">
        <f>'Daily PnL Log'!B75</f>
        <v>44272</v>
      </c>
      <c r="C60" s="13">
        <f>IF('Daily PnL Log'!C75&lt;&gt;"",'Daily PnL Log'!C75,"")</f>
        <v>10179.4</v>
      </c>
      <c r="D60" s="13">
        <f>IF('Daily PnL Log'!D75&lt;&gt;"",'Daily PnL Log'!D75,"")</f>
        <v>1280</v>
      </c>
      <c r="E60" s="13">
        <f>IF('Daily PnL Log'!E75&lt;&gt;"",'Daily PnL Log'!E75,"")</f>
        <v>7735.6</v>
      </c>
      <c r="F60" s="13">
        <f>IF('Daily PnL Log'!F75&lt;&gt;"",'Daily PnL Log'!F75,"")</f>
        <v>-2755.2</v>
      </c>
      <c r="G60" s="13">
        <f>IF('Daily PnL Log'!G75&lt;&gt;"",'Daily PnL Log'!G75,"")</f>
        <v>2990.4</v>
      </c>
      <c r="H60" s="13">
        <f>IF('Daily PnL Log'!H75&lt;&gt;"",'Daily PnL Log'!H75,"")</f>
        <v>-3415.9</v>
      </c>
      <c r="I60" s="13">
        <f>IF('Daily PnL Log'!J75&lt;&gt;"",'Daily PnL Log'!J75,"")</f>
        <v>16014.300000000001</v>
      </c>
      <c r="J60" s="13">
        <f>IF('Daily PnL Log'!K75&lt;&gt;"",'Daily PnL Log'!K75,"")</f>
        <v>-35.25</v>
      </c>
      <c r="K60" s="13">
        <f>IF('Daily PnL Log'!L75&lt;&gt;"",'Daily PnL Log'!L75,"")</f>
        <v>-162.15</v>
      </c>
      <c r="L60" s="13">
        <f>IF('Daily PnL Log'!M75&lt;&gt;"",'Daily PnL Log'!M75,"")</f>
        <v>-197.4</v>
      </c>
      <c r="M60" s="13">
        <f>IF('Daily PnL Log'!N75&lt;&gt;"",'Daily PnL Log'!N75,"")</f>
        <v>15816.900000000001</v>
      </c>
      <c r="N60" s="13">
        <f t="shared" si="5"/>
        <v>35216.100000000006</v>
      </c>
      <c r="O60" s="13">
        <f t="shared" si="3"/>
        <v>-129247.7</v>
      </c>
      <c r="P60" s="13">
        <f t="shared" si="3"/>
        <v>195.40000000000327</v>
      </c>
      <c r="Q60" s="13">
        <f t="shared" si="3"/>
        <v>-61531.899999999987</v>
      </c>
      <c r="R60" s="13">
        <f t="shared" si="3"/>
        <v>64806</v>
      </c>
      <c r="S60" s="13">
        <f t="shared" si="3"/>
        <v>-8873.399999999996</v>
      </c>
      <c r="T60" s="13">
        <f t="shared" si="4"/>
        <v>-99435.499999999985</v>
      </c>
      <c r="U60" s="13">
        <f>IF('Daily PnL Log'!W75&lt;&gt;"",'Daily PnL Log'!W75,"")</f>
        <v>794659</v>
      </c>
      <c r="V60" s="15">
        <f>IF('Daily PnL Log'!X75&lt;&gt;"",'Daily PnL Log'!X75,"")</f>
        <v>1.9904009141027787E-2</v>
      </c>
      <c r="W60" s="13" t="str">
        <f>IF('Daily PnL Log'!Y75&lt;&gt;"",'Daily PnL Log'!Y75,"")</f>
        <v/>
      </c>
      <c r="X60" s="13" t="str">
        <f>IF('Daily PnL Log'!AA75&lt;&gt;"",'Daily PnL Log'!AA75,"")</f>
        <v/>
      </c>
      <c r="Y60" s="13">
        <f>IF('Daily PnL Log'!AC75&lt;&gt;"",'Daily PnL Log'!AC75,"")</f>
        <v>-35834.29</v>
      </c>
    </row>
    <row r="61" spans="1:25" x14ac:dyDescent="0.25">
      <c r="A61" s="48" t="str">
        <f t="shared" si="2"/>
        <v>Mar</v>
      </c>
      <c r="B61" s="2">
        <f>'Daily PnL Log'!B76</f>
        <v>44273</v>
      </c>
      <c r="C61" s="11">
        <f>IF('Daily PnL Log'!C76&lt;&gt;"",'Daily PnL Log'!C76,"")</f>
        <v>26824</v>
      </c>
      <c r="D61" s="11">
        <f>IF('Daily PnL Log'!D76&lt;&gt;"",'Daily PnL Log'!D76,"")</f>
        <v>-7423.6</v>
      </c>
      <c r="E61" s="11">
        <f>IF('Daily PnL Log'!E76&lt;&gt;"",'Daily PnL Log'!E76,"")</f>
        <v>10392.700000000001</v>
      </c>
      <c r="F61" s="11">
        <f>IF('Daily PnL Log'!F76&lt;&gt;"",'Daily PnL Log'!F76,"")</f>
        <v>19339</v>
      </c>
      <c r="G61" s="11">
        <f>IF('Daily PnL Log'!G76&lt;&gt;"",'Daily PnL Log'!G76,"")</f>
        <v>22259.5</v>
      </c>
      <c r="H61" s="11">
        <f>IF('Daily PnL Log'!H76&lt;&gt;"",'Daily PnL Log'!H76,"")</f>
        <v>9419.2000000000007</v>
      </c>
      <c r="I61" s="11">
        <f>IF('Daily PnL Log'!J76&lt;&gt;"",'Daily PnL Log'!J76,"")</f>
        <v>80810.8</v>
      </c>
      <c r="J61" s="11">
        <f>IF('Daily PnL Log'!K76&lt;&gt;"",'Daily PnL Log'!K76,"")</f>
        <v>-171.95</v>
      </c>
      <c r="K61" s="11">
        <f>IF('Daily PnL Log'!L76&lt;&gt;"",'Daily PnL Log'!L76,"")</f>
        <v>-790.97</v>
      </c>
      <c r="L61" s="11">
        <f>IF('Daily PnL Log'!M76&lt;&gt;"",'Daily PnL Log'!M76,"")</f>
        <v>-962.92000000000007</v>
      </c>
      <c r="M61" s="11">
        <f>IF('Daily PnL Log'!N76&lt;&gt;"",'Daily PnL Log'!N76,"")</f>
        <v>79847.88</v>
      </c>
      <c r="N61" s="11">
        <f t="shared" si="5"/>
        <v>62040.100000000006</v>
      </c>
      <c r="O61" s="11">
        <f t="shared" si="3"/>
        <v>-136671.29999999999</v>
      </c>
      <c r="P61" s="11">
        <f t="shared" si="3"/>
        <v>10588.100000000004</v>
      </c>
      <c r="Q61" s="11">
        <f t="shared" si="3"/>
        <v>-42192.899999999987</v>
      </c>
      <c r="R61" s="11">
        <f t="shared" si="3"/>
        <v>87065.5</v>
      </c>
      <c r="S61" s="11">
        <f t="shared" si="3"/>
        <v>545.80000000000473</v>
      </c>
      <c r="T61" s="11">
        <f t="shared" si="4"/>
        <v>-18624.699999999983</v>
      </c>
      <c r="U61" s="11">
        <f>IF('Daily PnL Log'!W76&lt;&gt;"",'Daily PnL Log'!W76,"")</f>
        <v>797027</v>
      </c>
      <c r="V61" s="16">
        <f>IF('Daily PnL Log'!X76&lt;&gt;"",'Daily PnL Log'!X76,"")</f>
        <v>0.10018215192208044</v>
      </c>
      <c r="W61" s="11" t="str">
        <f>IF('Daily PnL Log'!Y76&lt;&gt;"",'Daily PnL Log'!Y76,"")</f>
        <v/>
      </c>
      <c r="X61" s="11" t="str">
        <f>IF('Daily PnL Log'!AA76&lt;&gt;"",'Daily PnL Log'!AA76,"")</f>
        <v/>
      </c>
      <c r="Y61" s="11">
        <f>IF('Daily PnL Log'!AC76&lt;&gt;"",'Daily PnL Log'!AC76,"")</f>
        <v>50669.54</v>
      </c>
    </row>
    <row r="62" spans="1:25" x14ac:dyDescent="0.25">
      <c r="A62" s="47" t="str">
        <f t="shared" si="2"/>
        <v>Mar</v>
      </c>
      <c r="B62" s="14">
        <f>'Daily PnL Log'!B77</f>
        <v>44274</v>
      </c>
      <c r="C62" s="13">
        <f>IF('Daily PnL Log'!C77&lt;&gt;"",'Daily PnL Log'!C77,"")</f>
        <v>4411.3</v>
      </c>
      <c r="D62" s="13">
        <f>IF('Daily PnL Log'!D77&lt;&gt;"",'Daily PnL Log'!D77,"")</f>
        <v>16908</v>
      </c>
      <c r="E62" s="13">
        <f>IF('Daily PnL Log'!E77&lt;&gt;"",'Daily PnL Log'!E77,"")</f>
        <v>-11256</v>
      </c>
      <c r="F62" s="13">
        <f>IF('Daily PnL Log'!F77&lt;&gt;"",'Daily PnL Log'!F77,"")</f>
        <v>-15521.7</v>
      </c>
      <c r="G62" s="13">
        <f>IF('Daily PnL Log'!G77&lt;&gt;"",'Daily PnL Log'!G77,"")</f>
        <v>17908</v>
      </c>
      <c r="H62" s="13">
        <f>IF('Daily PnL Log'!H77&lt;&gt;"",'Daily PnL Log'!H77,"")</f>
        <v>-4504.2</v>
      </c>
      <c r="I62" s="13">
        <f>IF('Daily PnL Log'!J77&lt;&gt;"",'Daily PnL Log'!J77,"")</f>
        <v>7945.3999999999987</v>
      </c>
      <c r="J62" s="13">
        <f>IF('Daily PnL Log'!K77&lt;&gt;"",'Daily PnL Log'!K77,"")</f>
        <v>-110.3</v>
      </c>
      <c r="K62" s="13">
        <f>IF('Daily PnL Log'!L77&lt;&gt;"",'Daily PnL Log'!L77,"")</f>
        <v>-507.38</v>
      </c>
      <c r="L62" s="13">
        <f>IF('Daily PnL Log'!M77&lt;&gt;"",'Daily PnL Log'!M77,"")</f>
        <v>-617.67999999999995</v>
      </c>
      <c r="M62" s="13">
        <f>IF('Daily PnL Log'!N77&lt;&gt;"",'Daily PnL Log'!N77,"")</f>
        <v>7327.7199999999984</v>
      </c>
      <c r="N62" s="13">
        <f t="shared" si="5"/>
        <v>66451.400000000009</v>
      </c>
      <c r="O62" s="13">
        <f t="shared" si="3"/>
        <v>-119763.29999999999</v>
      </c>
      <c r="P62" s="13">
        <f t="shared" si="3"/>
        <v>-667.899999999996</v>
      </c>
      <c r="Q62" s="13">
        <f t="shared" si="3"/>
        <v>-57714.599999999991</v>
      </c>
      <c r="R62" s="13">
        <f t="shared" si="3"/>
        <v>104973.5</v>
      </c>
      <c r="S62" s="13">
        <f t="shared" si="3"/>
        <v>-3958.3999999999951</v>
      </c>
      <c r="T62" s="13">
        <f t="shared" si="4"/>
        <v>-10679.299999999985</v>
      </c>
      <c r="U62" s="13">
        <f>IF('Daily PnL Log'!W77&lt;&gt;"",'Daily PnL Log'!W77,"")</f>
        <v>819015</v>
      </c>
      <c r="V62" s="15">
        <f>IF('Daily PnL Log'!X77&lt;&gt;"",'Daily PnL Log'!X77,"")</f>
        <v>8.9469912028473202E-3</v>
      </c>
      <c r="W62" s="13" t="str">
        <f>IF('Daily PnL Log'!Y77&lt;&gt;"",'Daily PnL Log'!Y77,"")</f>
        <v/>
      </c>
      <c r="X62" s="13" t="str">
        <f>IF('Daily PnL Log'!AA77&lt;&gt;"",'Daily PnL Log'!AA77,"")</f>
        <v/>
      </c>
      <c r="Y62" s="13">
        <f>IF('Daily PnL Log'!AC77&lt;&gt;"",'Daily PnL Log'!AC77,"")</f>
        <v>51157.36</v>
      </c>
    </row>
    <row r="63" spans="1:25" x14ac:dyDescent="0.25">
      <c r="A63" s="48" t="str">
        <f t="shared" si="2"/>
        <v>Mar</v>
      </c>
      <c r="B63" s="2">
        <f>'Daily PnL Log'!B78</f>
        <v>44277</v>
      </c>
      <c r="C63" s="11">
        <f>IF('Daily PnL Log'!C78&lt;&gt;"",'Daily PnL Log'!C78,"")</f>
        <v>-13582.6</v>
      </c>
      <c r="D63" s="11">
        <f>IF('Daily PnL Log'!D78&lt;&gt;"",'Daily PnL Log'!D78,"")</f>
        <v>-5667.2</v>
      </c>
      <c r="E63" s="11">
        <f>IF('Daily PnL Log'!E78&lt;&gt;"",'Daily PnL Log'!E78,"")</f>
        <v>-9258.7000000000007</v>
      </c>
      <c r="F63" s="11">
        <f>IF('Daily PnL Log'!F78&lt;&gt;"",'Daily PnL Log'!F78,"")</f>
        <v>-3976.4</v>
      </c>
      <c r="G63" s="11">
        <f>IF('Daily PnL Log'!G78&lt;&gt;"",'Daily PnL Log'!G78,"")</f>
        <v>19248.3</v>
      </c>
      <c r="H63" s="11">
        <f>IF('Daily PnL Log'!H78&lt;&gt;"",'Daily PnL Log'!H78,"")</f>
        <v>3366.6</v>
      </c>
      <c r="I63" s="11">
        <f>IF('Daily PnL Log'!J78&lt;&gt;"",'Daily PnL Log'!J78,"")</f>
        <v>-9870.0000000000018</v>
      </c>
      <c r="J63" s="11">
        <f>IF('Daily PnL Log'!K78&lt;&gt;"",'Daily PnL Log'!K78,"")</f>
        <v>-58</v>
      </c>
      <c r="K63" s="11">
        <f>IF('Daily PnL Log'!L78&lt;&gt;"",'Daily PnL Log'!L78,"")</f>
        <v>-266.8</v>
      </c>
      <c r="L63" s="11">
        <f>IF('Daily PnL Log'!M78&lt;&gt;"",'Daily PnL Log'!M78,"")</f>
        <v>-324.8</v>
      </c>
      <c r="M63" s="11">
        <f>IF('Daily PnL Log'!N78&lt;&gt;"",'Daily PnL Log'!N78,"")</f>
        <v>-10194.800000000001</v>
      </c>
      <c r="N63" s="11">
        <f t="shared" si="5"/>
        <v>52868.80000000001</v>
      </c>
      <c r="O63" s="11">
        <f t="shared" si="3"/>
        <v>-125430.49999999999</v>
      </c>
      <c r="P63" s="11">
        <f t="shared" si="3"/>
        <v>-9926.5999999999967</v>
      </c>
      <c r="Q63" s="11">
        <f t="shared" si="3"/>
        <v>-61690.999999999993</v>
      </c>
      <c r="R63" s="11">
        <f t="shared" si="3"/>
        <v>124221.8</v>
      </c>
      <c r="S63" s="11">
        <f t="shared" si="3"/>
        <v>-591.79999999999518</v>
      </c>
      <c r="T63" s="11">
        <f t="shared" si="4"/>
        <v>-20549.299999999988</v>
      </c>
      <c r="U63" s="11">
        <f>IF('Daily PnL Log'!W78&lt;&gt;"",'Daily PnL Log'!W78,"")</f>
        <v>837748</v>
      </c>
      <c r="V63" s="16">
        <f>IF('Daily PnL Log'!X78&lt;&gt;"",'Daily PnL Log'!X78,"")</f>
        <v>-1.2169291958918435E-2</v>
      </c>
      <c r="W63" s="11" t="str">
        <f>IF('Daily PnL Log'!Y78&lt;&gt;"",'Daily PnL Log'!Y78,"")</f>
        <v/>
      </c>
      <c r="X63" s="11" t="str">
        <f>IF('Daily PnL Log'!AA78&lt;&gt;"",'Daily PnL Log'!AA78,"")</f>
        <v/>
      </c>
      <c r="Y63" s="11">
        <f>IF('Daily PnL Log'!AC78&lt;&gt;"",'Daily PnL Log'!AC78,"")</f>
        <v>-42871.44</v>
      </c>
    </row>
    <row r="64" spans="1:25" x14ac:dyDescent="0.25">
      <c r="A64" s="47" t="str">
        <f t="shared" si="2"/>
        <v>Mar</v>
      </c>
      <c r="B64" s="14">
        <f>'Daily PnL Log'!B79</f>
        <v>44278</v>
      </c>
      <c r="C64" s="13">
        <f>IF('Daily PnL Log'!C79&lt;&gt;"",'Daily PnL Log'!C79,"")</f>
        <v>-19765.2</v>
      </c>
      <c r="D64" s="13">
        <f>IF('Daily PnL Log'!D79&lt;&gt;"",'Daily PnL Log'!D79,"")</f>
        <v>14154.9</v>
      </c>
      <c r="E64" s="13">
        <f>IF('Daily PnL Log'!E79&lt;&gt;"",'Daily PnL Log'!E79,"")</f>
        <v>3517</v>
      </c>
      <c r="F64" s="13">
        <f>IF('Daily PnL Log'!F79&lt;&gt;"",'Daily PnL Log'!F79,"")</f>
        <v>11605</v>
      </c>
      <c r="G64" s="13">
        <f>IF('Daily PnL Log'!G79&lt;&gt;"",'Daily PnL Log'!G79,"")</f>
        <v>7495.9</v>
      </c>
      <c r="H64" s="13">
        <f>IF('Daily PnL Log'!H79&lt;&gt;"",'Daily PnL Log'!H79,"")</f>
        <v>2115.9</v>
      </c>
      <c r="I64" s="13">
        <f>IF('Daily PnL Log'!J79&lt;&gt;"",'Daily PnL Log'!J79,"")</f>
        <v>19123.5</v>
      </c>
      <c r="J64" s="13">
        <f>IF('Daily PnL Log'!K79&lt;&gt;"",'Daily PnL Log'!K79,"")</f>
        <v>-154.75</v>
      </c>
      <c r="K64" s="13">
        <f>IF('Daily PnL Log'!L79&lt;&gt;"",'Daily PnL Log'!L79,"")</f>
        <v>-711.85</v>
      </c>
      <c r="L64" s="13">
        <f>IF('Daily PnL Log'!M79&lt;&gt;"",'Daily PnL Log'!M79,"")</f>
        <v>-866.6</v>
      </c>
      <c r="M64" s="13">
        <f>IF('Daily PnL Log'!N79&lt;&gt;"",'Daily PnL Log'!N79,"")</f>
        <v>18256.900000000001</v>
      </c>
      <c r="N64" s="13">
        <f t="shared" si="5"/>
        <v>33103.600000000006</v>
      </c>
      <c r="O64" s="13">
        <f t="shared" si="3"/>
        <v>-111275.59999999999</v>
      </c>
      <c r="P64" s="13">
        <f t="shared" si="3"/>
        <v>-6409.5999999999967</v>
      </c>
      <c r="Q64" s="13">
        <f t="shared" si="3"/>
        <v>-50085.999999999993</v>
      </c>
      <c r="R64" s="13">
        <f t="shared" si="3"/>
        <v>131717.70000000001</v>
      </c>
      <c r="S64" s="13">
        <f t="shared" si="3"/>
        <v>1524.1000000000049</v>
      </c>
      <c r="T64" s="13">
        <f t="shared" si="4"/>
        <v>-1425.7999999999884</v>
      </c>
      <c r="U64" s="13">
        <f>IF('Daily PnL Log'!W79&lt;&gt;"",'Daily PnL Log'!W79,"")</f>
        <v>716953</v>
      </c>
      <c r="V64" s="15">
        <f>IF('Daily PnL Log'!X79&lt;&gt;"",'Daily PnL Log'!X79,"")</f>
        <v>2.5464570201951874E-2</v>
      </c>
      <c r="W64" s="13" t="str">
        <f>IF('Daily PnL Log'!Y79&lt;&gt;"",'Daily PnL Log'!Y79,"")</f>
        <v/>
      </c>
      <c r="X64" s="13" t="str">
        <f>IF('Daily PnL Log'!AA79&lt;&gt;"",'Daily PnL Log'!AA79,"")</f>
        <v/>
      </c>
      <c r="Y64" s="13">
        <f>IF('Daily PnL Log'!AC79&lt;&gt;"",'Daily PnL Log'!AC79,"")</f>
        <v>72278.710000000006</v>
      </c>
    </row>
    <row r="65" spans="1:25" x14ac:dyDescent="0.25">
      <c r="A65" s="48" t="str">
        <f t="shared" si="2"/>
        <v>Mar</v>
      </c>
      <c r="B65" s="2">
        <f>'Daily PnL Log'!B80</f>
        <v>44279</v>
      </c>
      <c r="C65" s="11">
        <f>IF('Daily PnL Log'!C80&lt;&gt;"",'Daily PnL Log'!C80,"")</f>
        <v>1453.7</v>
      </c>
      <c r="D65" s="11">
        <f>IF('Daily PnL Log'!D80&lt;&gt;"",'Daily PnL Log'!D80,"")</f>
        <v>23649.3</v>
      </c>
      <c r="E65" s="11">
        <f>IF('Daily PnL Log'!E80&lt;&gt;"",'Daily PnL Log'!E80,"")</f>
        <v>-13223.5</v>
      </c>
      <c r="F65" s="11">
        <f>IF('Daily PnL Log'!F80&lt;&gt;"",'Daily PnL Log'!F80,"")</f>
        <v>-19558.400000000001</v>
      </c>
      <c r="G65" s="11">
        <f>IF('Daily PnL Log'!G80&lt;&gt;"",'Daily PnL Log'!G80,"")</f>
        <v>17540.2</v>
      </c>
      <c r="H65" s="11">
        <f>IF('Daily PnL Log'!H80&lt;&gt;"",'Daily PnL Log'!H80,"")</f>
        <v>-6665.3</v>
      </c>
      <c r="I65" s="11">
        <f>IF('Daily PnL Log'!J80&lt;&gt;"",'Daily PnL Log'!J80,"")</f>
        <v>3195.9999999999991</v>
      </c>
      <c r="J65" s="11">
        <f>IF('Daily PnL Log'!K80&lt;&gt;"",'Daily PnL Log'!K80,"")</f>
        <v>-163.4</v>
      </c>
      <c r="K65" s="11">
        <f>IF('Daily PnL Log'!L80&lt;&gt;"",'Daily PnL Log'!L80,"")</f>
        <v>-751.64</v>
      </c>
      <c r="L65" s="11">
        <f>IF('Daily PnL Log'!M80&lt;&gt;"",'Daily PnL Log'!M80,"")</f>
        <v>-915.04</v>
      </c>
      <c r="M65" s="11">
        <f>IF('Daily PnL Log'!N80&lt;&gt;"",'Daily PnL Log'!N80,"")</f>
        <v>2280.9599999999991</v>
      </c>
      <c r="N65" s="11">
        <f t="shared" si="5"/>
        <v>34557.300000000003</v>
      </c>
      <c r="O65" s="11">
        <f t="shared" ref="O65:O70" si="6">IF(D65&lt;&gt;"",O64+D65,"")</f>
        <v>-87626.299999999988</v>
      </c>
      <c r="P65" s="11">
        <f t="shared" ref="P65:P70" si="7">IF(E65&lt;&gt;"",P64+E65,"")</f>
        <v>-19633.099999999999</v>
      </c>
      <c r="Q65" s="11">
        <f t="shared" ref="Q65:Q70" si="8">IF(F65&lt;&gt;"",Q64+F65,"")</f>
        <v>-69644.399999999994</v>
      </c>
      <c r="R65" s="11">
        <f t="shared" ref="R65:R70" si="9">IF(G65&lt;&gt;"",R64+G65,"")</f>
        <v>149257.90000000002</v>
      </c>
      <c r="S65" s="11">
        <f t="shared" ref="S65:S70" si="10">IF(H65&lt;&gt;"",S64+H65,"")</f>
        <v>-5141.1999999999953</v>
      </c>
      <c r="T65" s="11">
        <f t="shared" si="4"/>
        <v>1770.2000000000107</v>
      </c>
      <c r="U65" s="11">
        <f>IF('Daily PnL Log'!W80&lt;&gt;"",'Daily PnL Log'!W80,"")</f>
        <v>759232</v>
      </c>
      <c r="V65" s="16">
        <f>IF('Daily PnL Log'!X80&lt;&gt;"",'Daily PnL Log'!X80,"")</f>
        <v>3.0042990811767669E-3</v>
      </c>
      <c r="W65" s="11" t="str">
        <f>IF('Daily PnL Log'!Y80&lt;&gt;"",'Daily PnL Log'!Y80,"")</f>
        <v/>
      </c>
      <c r="X65" s="11" t="str">
        <f>IF('Daily PnL Log'!AA80&lt;&gt;"",'Daily PnL Log'!AA80,"")</f>
        <v/>
      </c>
      <c r="Y65" s="11">
        <f>IF('Daily PnL Log'!AC80&lt;&gt;"",'Daily PnL Log'!AC80,"")</f>
        <v>67068.42</v>
      </c>
    </row>
    <row r="66" spans="1:25" x14ac:dyDescent="0.25">
      <c r="A66" s="47" t="str">
        <f t="shared" si="2"/>
        <v>Mar</v>
      </c>
      <c r="B66" s="14">
        <f>'Daily PnL Log'!B81</f>
        <v>44280</v>
      </c>
      <c r="C66" s="13">
        <f>IF('Daily PnL Log'!C81&lt;&gt;"",'Daily PnL Log'!C81,"")</f>
        <v>26876.400000000001</v>
      </c>
      <c r="D66" s="13">
        <f>IF('Daily PnL Log'!D81&lt;&gt;"",'Daily PnL Log'!D81,"")</f>
        <v>32650.7</v>
      </c>
      <c r="E66" s="13">
        <f>IF('Daily PnL Log'!E81&lt;&gt;"",'Daily PnL Log'!E81,"")</f>
        <v>29163.4</v>
      </c>
      <c r="F66" s="13">
        <f>IF('Daily PnL Log'!F81&lt;&gt;"",'Daily PnL Log'!F81,"")</f>
        <v>-29240.6</v>
      </c>
      <c r="G66" s="13">
        <f>IF('Daily PnL Log'!G81&lt;&gt;"",'Daily PnL Log'!G81,"")</f>
        <v>14641.3</v>
      </c>
      <c r="H66" s="13">
        <f>IF('Daily PnL Log'!H81&lt;&gt;"",'Daily PnL Log'!H81,"")</f>
        <v>-1922.2</v>
      </c>
      <c r="I66" s="13">
        <f>IF('Daily PnL Log'!J81&lt;&gt;"",'Daily PnL Log'!J81,"")</f>
        <v>72169</v>
      </c>
      <c r="J66" s="13">
        <f>IF('Daily PnL Log'!K81&lt;&gt;"",'Daily PnL Log'!K81,"")</f>
        <v>-224.45</v>
      </c>
      <c r="K66" s="13">
        <f>IF('Daily PnL Log'!L81&lt;&gt;"",'Daily PnL Log'!L81,"")</f>
        <v>-1032.47</v>
      </c>
      <c r="L66" s="13">
        <f>IF('Daily PnL Log'!M81&lt;&gt;"",'Daily PnL Log'!M81,"")</f>
        <v>-1256.92</v>
      </c>
      <c r="M66" s="13">
        <f>IF('Daily PnL Log'!N81&lt;&gt;"",'Daily PnL Log'!N81,"")</f>
        <v>70912.08</v>
      </c>
      <c r="N66" s="13">
        <f t="shared" si="5"/>
        <v>61433.700000000004</v>
      </c>
      <c r="O66" s="13">
        <f t="shared" si="6"/>
        <v>-54975.599999999991</v>
      </c>
      <c r="P66" s="13">
        <f t="shared" si="7"/>
        <v>9530.3000000000029</v>
      </c>
      <c r="Q66" s="13">
        <f t="shared" si="8"/>
        <v>-98885</v>
      </c>
      <c r="R66" s="13">
        <f t="shared" si="9"/>
        <v>163899.20000000001</v>
      </c>
      <c r="S66" s="13">
        <f t="shared" si="10"/>
        <v>-7063.3999999999951</v>
      </c>
      <c r="T66" s="13">
        <f t="shared" si="4"/>
        <v>73939.200000000012</v>
      </c>
      <c r="U66" s="13">
        <f>IF('Daily PnL Log'!W81&lt;&gt;"",'Daily PnL Log'!W81,"")</f>
        <v>865625</v>
      </c>
      <c r="V66" s="15">
        <f>IF('Daily PnL Log'!X81&lt;&gt;"",'Daily PnL Log'!X81,"")</f>
        <v>8.1920092418772572E-2</v>
      </c>
      <c r="W66" s="13" t="str">
        <f>IF('Daily PnL Log'!Y81&lt;&gt;"",'Daily PnL Log'!Y81,"")</f>
        <v/>
      </c>
      <c r="X66" s="13" t="str">
        <f>IF('Daily PnL Log'!AA81&lt;&gt;"",'Daily PnL Log'!AA81,"")</f>
        <v/>
      </c>
      <c r="Y66" s="13">
        <f>IF('Daily PnL Log'!AC81&lt;&gt;"",'Daily PnL Log'!AC81,"")</f>
        <v>121124.75</v>
      </c>
    </row>
    <row r="67" spans="1:25" x14ac:dyDescent="0.25">
      <c r="A67" s="48" t="str">
        <f t="shared" si="2"/>
        <v>Mar</v>
      </c>
      <c r="B67" s="2">
        <f>'Daily PnL Log'!B82</f>
        <v>44281</v>
      </c>
      <c r="C67" s="11">
        <f>IF('Daily PnL Log'!C82&lt;&gt;"",'Daily PnL Log'!C82,"")</f>
        <v>-6618.7</v>
      </c>
      <c r="D67" s="11">
        <f>IF('Daily PnL Log'!D82&lt;&gt;"",'Daily PnL Log'!D82,"")</f>
        <v>-1665.3</v>
      </c>
      <c r="E67" s="11">
        <f>IF('Daily PnL Log'!E82&lt;&gt;"",'Daily PnL Log'!E82,"")</f>
        <v>-24185.8</v>
      </c>
      <c r="F67" s="11">
        <f>IF('Daily PnL Log'!F82&lt;&gt;"",'Daily PnL Log'!F82,"")</f>
        <v>-4669.3999999999996</v>
      </c>
      <c r="G67" s="11">
        <f>IF('Daily PnL Log'!G82&lt;&gt;"",'Daily PnL Log'!G82,"")</f>
        <v>-10993.6</v>
      </c>
      <c r="H67" s="11">
        <f>IF('Daily PnL Log'!H82&lt;&gt;"",'Daily PnL Log'!H82,"")</f>
        <v>511.8</v>
      </c>
      <c r="I67" s="11">
        <f>IF('Daily PnL Log'!J82&lt;&gt;"",'Daily PnL Log'!J82,"")</f>
        <v>-47620.999999999993</v>
      </c>
      <c r="J67" s="11">
        <f>IF('Daily PnL Log'!K82&lt;&gt;"",'Daily PnL Log'!K82,"")</f>
        <v>-428.85</v>
      </c>
      <c r="K67" s="11">
        <f>IF('Daily PnL Log'!L82&lt;&gt;"",'Daily PnL Log'!L82,"")</f>
        <v>-1454.34</v>
      </c>
      <c r="L67" s="11">
        <f>IF('Daily PnL Log'!M82&lt;&gt;"",'Daily PnL Log'!M82,"")</f>
        <v>-1883.19</v>
      </c>
      <c r="M67" s="11">
        <f>IF('Daily PnL Log'!N82&lt;&gt;"",'Daily PnL Log'!N82,"")</f>
        <v>-49504.189999999995</v>
      </c>
      <c r="N67" s="11">
        <f t="shared" si="5"/>
        <v>54815.000000000007</v>
      </c>
      <c r="O67" s="11">
        <f t="shared" si="6"/>
        <v>-56640.899999999994</v>
      </c>
      <c r="P67" s="11">
        <f t="shared" si="7"/>
        <v>-14655.499999999996</v>
      </c>
      <c r="Q67" s="11">
        <f t="shared" si="8"/>
        <v>-103554.4</v>
      </c>
      <c r="R67" s="11">
        <f t="shared" si="9"/>
        <v>152905.60000000001</v>
      </c>
      <c r="S67" s="11">
        <f t="shared" si="10"/>
        <v>-6551.5999999999949</v>
      </c>
      <c r="T67" s="11">
        <f t="shared" si="4"/>
        <v>26318.200000000019</v>
      </c>
      <c r="U67" s="11">
        <f>IF('Daily PnL Log'!W82&lt;&gt;"",'Daily PnL Log'!W82,"")</f>
        <v>889994</v>
      </c>
      <c r="V67" s="16">
        <f>IF('Daily PnL Log'!X82&lt;&gt;"",'Daily PnL Log'!X82,"")</f>
        <v>-5.5623060380182332E-2</v>
      </c>
      <c r="W67" s="11" t="str">
        <f>IF('Daily PnL Log'!Y82&lt;&gt;"",'Daily PnL Log'!Y82,"")</f>
        <v/>
      </c>
      <c r="X67" s="11" t="str">
        <f>IF('Daily PnL Log'!AA82&lt;&gt;"",'Daily PnL Log'!AA82,"")</f>
        <v/>
      </c>
      <c r="Y67" s="11">
        <f>IF('Daily PnL Log'!AC82&lt;&gt;"",'Daily PnL Log'!AC82,"")</f>
        <v>105280.56</v>
      </c>
    </row>
    <row r="68" spans="1:25" x14ac:dyDescent="0.25">
      <c r="A68" s="47" t="str">
        <f t="shared" si="2"/>
        <v>Mar</v>
      </c>
      <c r="B68" s="14">
        <f>'Daily PnL Log'!B83</f>
        <v>44284</v>
      </c>
      <c r="C68" s="13">
        <f>IF('Daily PnL Log'!C83&lt;&gt;"",'Daily PnL Log'!C83,"")</f>
        <v>21550</v>
      </c>
      <c r="D68" s="13">
        <f>IF('Daily PnL Log'!D83&lt;&gt;"",'Daily PnL Log'!D83,"")</f>
        <v>-25498.5</v>
      </c>
      <c r="E68" s="13">
        <f>IF('Daily PnL Log'!E83&lt;&gt;"",'Daily PnL Log'!E83,"")</f>
        <v>-12789.1</v>
      </c>
      <c r="F68" s="13">
        <f>IF('Daily PnL Log'!F83&lt;&gt;"",'Daily PnL Log'!F83,"")</f>
        <v>1365.5</v>
      </c>
      <c r="G68" s="13">
        <f>IF('Daily PnL Log'!G83&lt;&gt;"",'Daily PnL Log'!G83,"")</f>
        <v>-1465.1</v>
      </c>
      <c r="H68" s="13">
        <f>IF('Daily PnL Log'!H83&lt;&gt;"",'Daily PnL Log'!H83,"")</f>
        <v>3363.3</v>
      </c>
      <c r="I68" s="13">
        <f>IF('Daily PnL Log'!J83&lt;&gt;"",'Daily PnL Log'!J83,"")</f>
        <v>-13473.899999999998</v>
      </c>
      <c r="J68" s="13">
        <f>IF('Daily PnL Log'!K83&lt;&gt;"",'Daily PnL Log'!K83,"")</f>
        <v>-66.75</v>
      </c>
      <c r="K68" s="13">
        <f>IF('Daily PnL Log'!L83&lt;&gt;"",'Daily PnL Log'!L83,"")</f>
        <v>-307.05</v>
      </c>
      <c r="L68" s="13">
        <f>IF('Daily PnL Log'!M83&lt;&gt;"",'Daily PnL Log'!M83,"")</f>
        <v>-373.8</v>
      </c>
      <c r="M68" s="13">
        <f>IF('Daily PnL Log'!N83&lt;&gt;"",'Daily PnL Log'!N83,"")</f>
        <v>-13847.699999999997</v>
      </c>
      <c r="N68" s="13">
        <f t="shared" si="5"/>
        <v>76365</v>
      </c>
      <c r="O68" s="13">
        <f t="shared" si="6"/>
        <v>-82139.399999999994</v>
      </c>
      <c r="P68" s="13">
        <f t="shared" si="7"/>
        <v>-27444.6</v>
      </c>
      <c r="Q68" s="13">
        <f t="shared" si="8"/>
        <v>-102188.9</v>
      </c>
      <c r="R68" s="13">
        <f t="shared" si="9"/>
        <v>151440.5</v>
      </c>
      <c r="S68" s="13">
        <f t="shared" si="10"/>
        <v>-3188.2999999999947</v>
      </c>
      <c r="T68" s="13">
        <f t="shared" si="4"/>
        <v>12844.300000000021</v>
      </c>
      <c r="U68" s="13">
        <f>IF('Daily PnL Log'!W83&lt;&gt;"",'Daily PnL Log'!W83,"")</f>
        <v>834315</v>
      </c>
      <c r="V68" s="15">
        <f>IF('Daily PnL Log'!X83&lt;&gt;"",'Daily PnL Log'!X83,"")</f>
        <v>-1.6597687923625964E-2</v>
      </c>
      <c r="W68" s="13" t="str">
        <f>IF('Daily PnL Log'!Y83&lt;&gt;"",'Daily PnL Log'!Y83,"")</f>
        <v/>
      </c>
      <c r="X68" s="13" t="str">
        <f>IF('Daily PnL Log'!AA83&lt;&gt;"",'Daily PnL Log'!AA83,"")</f>
        <v/>
      </c>
      <c r="Y68" s="13">
        <f>IF('Daily PnL Log'!AC83&lt;&gt;"",'Daily PnL Log'!AC83,"")</f>
        <v>85259.26</v>
      </c>
    </row>
    <row r="69" spans="1:25" x14ac:dyDescent="0.25">
      <c r="A69" s="48" t="str">
        <f t="shared" si="2"/>
        <v>Mar</v>
      </c>
      <c r="B69" s="2">
        <f>'Daily PnL Log'!B84</f>
        <v>44285</v>
      </c>
      <c r="C69" s="11">
        <f>IF('Daily PnL Log'!C84&lt;&gt;"",'Daily PnL Log'!C84,"")</f>
        <v>-19518.2</v>
      </c>
      <c r="D69" s="11">
        <f>IF('Daily PnL Log'!D84&lt;&gt;"",'Daily PnL Log'!D84,"")</f>
        <v>-5067.3</v>
      </c>
      <c r="E69" s="11">
        <f>IF('Daily PnL Log'!E84&lt;&gt;"",'Daily PnL Log'!E84,"")</f>
        <v>-14146.1</v>
      </c>
      <c r="F69" s="11">
        <f>IF('Daily PnL Log'!F84&lt;&gt;"",'Daily PnL Log'!F84,"")</f>
        <v>21310.7</v>
      </c>
      <c r="G69" s="11">
        <f>IF('Daily PnL Log'!G84&lt;&gt;"",'Daily PnL Log'!G84,"")</f>
        <v>28377</v>
      </c>
      <c r="H69" s="11">
        <f>IF('Daily PnL Log'!H84&lt;&gt;"",'Daily PnL Log'!H84,"")</f>
        <v>20063.599999999999</v>
      </c>
      <c r="I69" s="11">
        <f>IF('Daily PnL Log'!J84&lt;&gt;"",'Daily PnL Log'!J84,"")</f>
        <v>31019.7</v>
      </c>
      <c r="J69" s="11">
        <f>IF('Daily PnL Log'!K84&lt;&gt;"",'Daily PnL Log'!K84,"")</f>
        <v>-153.69999999999999</v>
      </c>
      <c r="K69" s="11">
        <f>IF('Daily PnL Log'!L84&lt;&gt;"",'Daily PnL Log'!L84,"")</f>
        <v>-707.02</v>
      </c>
      <c r="L69" s="11">
        <f>IF('Daily PnL Log'!M84&lt;&gt;"",'Daily PnL Log'!M84,"")</f>
        <v>-860.72</v>
      </c>
      <c r="M69" s="11">
        <f>IF('Daily PnL Log'!N84&lt;&gt;"",'Daily PnL Log'!N84,"")</f>
        <v>30158.98</v>
      </c>
      <c r="N69" s="11">
        <f t="shared" si="5"/>
        <v>56846.8</v>
      </c>
      <c r="O69" s="11">
        <f t="shared" si="6"/>
        <v>-87206.7</v>
      </c>
      <c r="P69" s="11">
        <f t="shared" si="7"/>
        <v>-41590.699999999997</v>
      </c>
      <c r="Q69" s="11">
        <f t="shared" si="8"/>
        <v>-80878.2</v>
      </c>
      <c r="R69" s="11">
        <f t="shared" si="9"/>
        <v>179817.5</v>
      </c>
      <c r="S69" s="11">
        <f t="shared" si="10"/>
        <v>16875.300000000003</v>
      </c>
      <c r="T69" s="11">
        <f t="shared" si="4"/>
        <v>43864.000000000022</v>
      </c>
      <c r="U69" s="11">
        <f>IF('Daily PnL Log'!W84&lt;&gt;"",'Daily PnL Log'!W84,"")</f>
        <v>774487</v>
      </c>
      <c r="V69" s="16">
        <f>IF('Daily PnL Log'!X84&lt;&gt;"",'Daily PnL Log'!X84,"")</f>
        <v>3.8940589060888042E-2</v>
      </c>
      <c r="W69" s="11" t="str">
        <f>IF('Daily PnL Log'!Y84&lt;&gt;"",'Daily PnL Log'!Y84,"")</f>
        <v/>
      </c>
      <c r="X69" s="11" t="str">
        <f>IF('Daily PnL Log'!AA84&lt;&gt;"",'Daily PnL Log'!AA84,"")</f>
        <v/>
      </c>
      <c r="Y69" s="11">
        <f>IF('Daily PnL Log'!AC84&lt;&gt;"",'Daily PnL Log'!AC84,"")</f>
        <v>142616.29</v>
      </c>
    </row>
    <row r="70" spans="1:25" x14ac:dyDescent="0.25">
      <c r="A70" s="47" t="str">
        <f t="shared" si="2"/>
        <v>Mar</v>
      </c>
      <c r="B70" s="14">
        <f>'Daily PnL Log'!B85</f>
        <v>44286</v>
      </c>
      <c r="C70" s="13">
        <f>IF('Daily PnL Log'!C85&lt;&gt;"",'Daily PnL Log'!C85,"")</f>
        <v>61664.7</v>
      </c>
      <c r="D70" s="13">
        <f>IF('Daily PnL Log'!D85&lt;&gt;"",'Daily PnL Log'!D85,"")</f>
        <v>80347.3</v>
      </c>
      <c r="E70" s="13">
        <f>IF('Daily PnL Log'!E85&lt;&gt;"",'Daily PnL Log'!E85,"")</f>
        <v>-9444.5</v>
      </c>
      <c r="F70" s="13">
        <f>IF('Daily PnL Log'!F85&lt;&gt;"",'Daily PnL Log'!F85,"")</f>
        <v>-90028.1</v>
      </c>
      <c r="G70" s="13">
        <f>IF('Daily PnL Log'!G85&lt;&gt;"",'Daily PnL Log'!G85,"")</f>
        <v>14330.1</v>
      </c>
      <c r="H70" s="13">
        <f>IF('Daily PnL Log'!H85&lt;&gt;"",'Daily PnL Log'!H85,"")</f>
        <v>18845.5</v>
      </c>
      <c r="I70" s="13">
        <f>IF('Daily PnL Log'!J85&lt;&gt;"",'Daily PnL Log'!J85,"")</f>
        <v>75715</v>
      </c>
      <c r="J70" s="13">
        <f>IF('Daily PnL Log'!K85&lt;&gt;"",'Daily PnL Log'!K85,"")</f>
        <v>-165.3</v>
      </c>
      <c r="K70" s="13">
        <f>IF('Daily PnL Log'!L85&lt;&gt;"",'Daily PnL Log'!L85,"")</f>
        <v>-760.38</v>
      </c>
      <c r="L70" s="13">
        <f>IF('Daily PnL Log'!M85&lt;&gt;"",'Daily PnL Log'!M85,"")</f>
        <v>-925.68000000000006</v>
      </c>
      <c r="M70" s="13">
        <f>IF('Daily PnL Log'!N85&lt;&gt;"",'Daily PnL Log'!N85,"")</f>
        <v>74789.320000000007</v>
      </c>
      <c r="N70" s="13">
        <f t="shared" si="5"/>
        <v>118511.5</v>
      </c>
      <c r="O70" s="13">
        <f t="shared" si="6"/>
        <v>-6859.3999999999942</v>
      </c>
      <c r="P70" s="13">
        <f t="shared" si="7"/>
        <v>-51035.199999999997</v>
      </c>
      <c r="Q70" s="13">
        <f t="shared" si="8"/>
        <v>-170906.3</v>
      </c>
      <c r="R70" s="13">
        <f t="shared" si="9"/>
        <v>194147.6</v>
      </c>
      <c r="S70" s="13">
        <f t="shared" si="10"/>
        <v>35720.800000000003</v>
      </c>
      <c r="T70" s="13">
        <f t="shared" si="4"/>
        <v>119579.00000000003</v>
      </c>
      <c r="U70" s="13">
        <f>IF('Daily PnL Log'!W85&lt;&gt;"",'Daily PnL Log'!W85,"")</f>
        <v>654873</v>
      </c>
      <c r="V70" s="15">
        <f>IF('Daily PnL Log'!X85&lt;&gt;"",'Daily PnL Log'!X85,"")</f>
        <v>0.11420431137029624</v>
      </c>
      <c r="W70" s="13">
        <f>IF('Daily PnL Log'!Y85&lt;&gt;"",'Daily PnL Log'!Y85,"")</f>
        <v>-8970.84</v>
      </c>
      <c r="X70" s="13" t="str">
        <f>IF('Daily PnL Log'!AA85&lt;&gt;"",'Daily PnL Log'!AA85,"")</f>
        <v/>
      </c>
      <c r="Y70" s="13">
        <f>IF('Daily PnL Log'!AC85&lt;&gt;"",'Daily PnL Log'!AC85,"")</f>
        <v>63473.11</v>
      </c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  <row r="80" spans="1:25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</sheetData>
  <mergeCells count="1">
    <mergeCell ref="A2:B6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2"/>
  <dimension ref="A2:Y79"/>
  <sheetViews>
    <sheetView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3" width="10.7109375" style="20" bestFit="1" customWidth="1"/>
    <col min="4" max="4" width="9.42578125" style="20" bestFit="1" customWidth="1"/>
    <col min="5" max="6" width="10" style="20" bestFit="1" customWidth="1"/>
    <col min="7" max="7" width="9" style="20" bestFit="1" customWidth="1"/>
    <col min="8" max="8" width="9.7109375" style="20" customWidth="1"/>
    <col min="9" max="9" width="10" style="20" customWidth="1"/>
    <col min="10" max="10" width="12.7109375" style="20" bestFit="1" customWidth="1"/>
    <col min="11" max="11" width="11.42578125" style="20" bestFit="1" customWidth="1"/>
    <col min="12" max="13" width="10" style="20" bestFit="1" customWidth="1"/>
    <col min="14" max="14" width="10.7109375" style="20" customWidth="1"/>
    <col min="15" max="15" width="10" style="20" bestFit="1" customWidth="1"/>
    <col min="16" max="16" width="9" style="20" bestFit="1" customWidth="1"/>
    <col min="17" max="17" width="10" style="20" customWidth="1"/>
    <col min="18" max="18" width="11.42578125" style="20" bestFit="1" customWidth="1"/>
    <col min="19" max="22" width="9.140625" style="20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">
      <c r="A7" s="53" t="s">
        <v>32</v>
      </c>
      <c r="B7" s="54">
        <f>I46</f>
        <v>302801.3</v>
      </c>
    </row>
    <row r="8" spans="1:2" ht="18.75" x14ac:dyDescent="0.3">
      <c r="A8" s="55" t="s">
        <v>6</v>
      </c>
      <c r="B8" s="56">
        <f>J46</f>
        <v>-3850.8500000000004</v>
      </c>
    </row>
    <row r="9" spans="1:2" ht="18.75" x14ac:dyDescent="0.3">
      <c r="A9" s="55" t="s">
        <v>30</v>
      </c>
      <c r="B9" s="56">
        <f>K46</f>
        <v>-15578.349999999999</v>
      </c>
    </row>
    <row r="10" spans="1:2" ht="18.75" x14ac:dyDescent="0.3">
      <c r="A10" s="55" t="s">
        <v>11</v>
      </c>
      <c r="B10" s="56">
        <f>W46</f>
        <v>-11885.939999999999</v>
      </c>
    </row>
    <row r="11" spans="1:2" ht="18.75" x14ac:dyDescent="0.3">
      <c r="A11" s="57" t="s">
        <v>18</v>
      </c>
      <c r="B11" s="54">
        <f>B7+(B8+B9+B10)</f>
        <v>271486.15999999997</v>
      </c>
    </row>
    <row r="12" spans="1:2" ht="18.75" x14ac:dyDescent="0.3">
      <c r="A12" s="58"/>
      <c r="B12" s="59"/>
    </row>
    <row r="13" spans="1:2" ht="18.75" x14ac:dyDescent="0.3">
      <c r="A13" s="60"/>
      <c r="B13" s="61"/>
    </row>
    <row r="14" spans="1:2" ht="18.75" x14ac:dyDescent="0.3">
      <c r="A14" s="60" t="s">
        <v>16</v>
      </c>
      <c r="B14" s="62">
        <f>U46</f>
        <v>619871.78947368416</v>
      </c>
    </row>
    <row r="15" spans="1:2" ht="18.75" x14ac:dyDescent="0.3">
      <c r="A15" s="60" t="s">
        <v>15</v>
      </c>
      <c r="B15" s="63">
        <f>B11/B14</f>
        <v>0.43797147185954582</v>
      </c>
    </row>
    <row r="16" spans="1:2" ht="18.75" x14ac:dyDescent="0.3">
      <c r="A16" s="60" t="s">
        <v>17</v>
      </c>
      <c r="B16" s="63">
        <f>V46</f>
        <v>8.5014720514576911E-2</v>
      </c>
    </row>
    <row r="17" spans="1:2" ht="18.75" x14ac:dyDescent="0.3">
      <c r="A17" s="60" t="s">
        <v>31</v>
      </c>
      <c r="B17" s="64">
        <f>B15/B16</f>
        <v>5.1517133645631379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SUM(C48:C66)</f>
        <v>190622.80000000008</v>
      </c>
      <c r="D46" s="41">
        <f t="shared" si="0"/>
        <v>-46872.7</v>
      </c>
      <c r="E46" s="41">
        <f t="shared" si="0"/>
        <v>76967.599999999977</v>
      </c>
      <c r="F46" s="41">
        <f t="shared" si="0"/>
        <v>130639.60000000002</v>
      </c>
      <c r="G46" s="41">
        <f t="shared" si="0"/>
        <v>-77936.39999999998</v>
      </c>
      <c r="H46" s="41">
        <f t="shared" si="0"/>
        <v>29380.400000000005</v>
      </c>
      <c r="I46" s="41">
        <f t="shared" si="0"/>
        <v>302801.3</v>
      </c>
      <c r="J46" s="41">
        <f t="shared" si="0"/>
        <v>-3850.8500000000004</v>
      </c>
      <c r="K46" s="41">
        <f t="shared" si="0"/>
        <v>-15578.349999999999</v>
      </c>
      <c r="L46" s="41">
        <f t="shared" si="0"/>
        <v>-19429.2</v>
      </c>
      <c r="M46" s="41">
        <f t="shared" si="0"/>
        <v>283372.09999999998</v>
      </c>
      <c r="N46" s="42"/>
      <c r="O46" s="42"/>
      <c r="P46" s="42"/>
      <c r="Q46" s="42"/>
      <c r="R46" s="42"/>
      <c r="S46" s="42"/>
      <c r="T46" s="42"/>
      <c r="U46" s="43">
        <f>AVERAGE(U48:U66)</f>
        <v>619871.78947368416</v>
      </c>
      <c r="V46" s="44">
        <f>_xlfn.STDEV.P(V48:V66)</f>
        <v>8.5014720514576911E-2</v>
      </c>
      <c r="W46" s="41">
        <f>SUM(W48:W66)</f>
        <v>-11885.939999999999</v>
      </c>
      <c r="X46" s="41">
        <f>SUM(X48:X66)</f>
        <v>-444201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Feb</v>
      </c>
      <c r="B48" s="14">
        <f>'Daily PnL Log'!B44</f>
        <v>44228</v>
      </c>
      <c r="C48" s="13">
        <f>IF('Daily PnL Log'!C44&lt;&gt;"",'Daily PnL Log'!C44,"")</f>
        <v>58282.7</v>
      </c>
      <c r="D48" s="13">
        <f>IF('Daily PnL Log'!D44&lt;&gt;"",'Daily PnL Log'!D44,"")</f>
        <v>-53339.3</v>
      </c>
      <c r="E48" s="13">
        <f>IF('Daily PnL Log'!E44&lt;&gt;"",'Daily PnL Log'!E44,"")</f>
        <v>4572.6000000000004</v>
      </c>
      <c r="F48" s="13">
        <f>IF('Daily PnL Log'!F44&lt;&gt;"",'Daily PnL Log'!F44,"")</f>
        <v>11868.9</v>
      </c>
      <c r="G48" s="13">
        <f>IF('Daily PnL Log'!G44&lt;&gt;"",'Daily PnL Log'!G44,"")</f>
        <v>-1006.4</v>
      </c>
      <c r="H48" s="13">
        <f>IF('Daily PnL Log'!H44&lt;&gt;"",'Daily PnL Log'!H44,"")</f>
        <v>4346.7</v>
      </c>
      <c r="I48" s="13">
        <f>IF('Daily PnL Log'!J44&lt;&gt;"",'Daily PnL Log'!J44,"")</f>
        <v>24725.199999999993</v>
      </c>
      <c r="J48" s="13">
        <f>IF('Daily PnL Log'!K44&lt;&gt;"",'Daily PnL Log'!K44,"")</f>
        <v>-160.15</v>
      </c>
      <c r="K48" s="13">
        <f>IF('Daily PnL Log'!L44&lt;&gt;"",'Daily PnL Log'!L44,"")</f>
        <v>-736.17</v>
      </c>
      <c r="L48" s="13">
        <f>IF('Daily PnL Log'!M44&lt;&gt;"",'Daily PnL Log'!M44,"")</f>
        <v>-896.31999999999994</v>
      </c>
      <c r="M48" s="13">
        <f>IF('Daily PnL Log'!N44&lt;&gt;"",'Daily PnL Log'!N44,"")</f>
        <v>23828.879999999994</v>
      </c>
      <c r="N48" s="13">
        <f t="shared" ref="N48:S48" si="1">C48</f>
        <v>58282.7</v>
      </c>
      <c r="O48" s="13">
        <f t="shared" si="1"/>
        <v>-53339.3</v>
      </c>
      <c r="P48" s="13">
        <f t="shared" si="1"/>
        <v>4572.6000000000004</v>
      </c>
      <c r="Q48" s="13">
        <f t="shared" si="1"/>
        <v>11868.9</v>
      </c>
      <c r="R48" s="13">
        <f t="shared" si="1"/>
        <v>-1006.4</v>
      </c>
      <c r="S48" s="13">
        <f t="shared" si="1"/>
        <v>4346.7</v>
      </c>
      <c r="T48" s="13">
        <f>SUM(N48:S48)</f>
        <v>24725.199999999993</v>
      </c>
      <c r="U48" s="13">
        <f>IF('Daily PnL Log'!W44&lt;&gt;"",'Daily PnL Log'!W44,"")</f>
        <v>522671</v>
      </c>
      <c r="V48" s="15">
        <f>IF('Daily PnL Log'!X44&lt;&gt;"",'Daily PnL Log'!X44,"")</f>
        <v>4.5590591404535537E-2</v>
      </c>
      <c r="W48" s="13">
        <f>IF('Daily PnL Log'!Y44&lt;&gt;"",'Daily PnL Log'!Y44,"")</f>
        <v>-513.45000000000005</v>
      </c>
      <c r="X48" s="13" t="str">
        <f>IF('Daily PnL Log'!AA44&lt;&gt;"",'Daily PnL Log'!AA44,"")</f>
        <v/>
      </c>
      <c r="Y48" s="13">
        <f>IF('Daily PnL Log'!AC44&lt;&gt;"",'Daily PnL Log'!AC44,"")</f>
        <v>456946.9</v>
      </c>
    </row>
    <row r="49" spans="1:25" x14ac:dyDescent="0.25">
      <c r="A49" s="48" t="str">
        <f t="shared" ref="A49:A66" si="2">TEXT(B49,"mmm")</f>
        <v>Feb</v>
      </c>
      <c r="B49" s="2">
        <f>'Daily PnL Log'!B45</f>
        <v>44229</v>
      </c>
      <c r="C49" s="11">
        <f>IF('Daily PnL Log'!C45&lt;&gt;"",'Daily PnL Log'!C45,"")</f>
        <v>34124</v>
      </c>
      <c r="D49" s="11">
        <f>IF('Daily PnL Log'!D45&lt;&gt;"",'Daily PnL Log'!D45,"")</f>
        <v>-11984.2</v>
      </c>
      <c r="E49" s="11">
        <f>IF('Daily PnL Log'!E45&lt;&gt;"",'Daily PnL Log'!E45,"")</f>
        <v>8074.4</v>
      </c>
      <c r="F49" s="11">
        <f>IF('Daily PnL Log'!F45&lt;&gt;"",'Daily PnL Log'!F45,"")</f>
        <v>49477.2</v>
      </c>
      <c r="G49" s="11">
        <f>IF('Daily PnL Log'!G45&lt;&gt;"",'Daily PnL Log'!G45,"")</f>
        <v>-8117.4</v>
      </c>
      <c r="H49" s="11">
        <f>IF('Daily PnL Log'!H45&lt;&gt;"",'Daily PnL Log'!H45,"")</f>
        <v>1747.2</v>
      </c>
      <c r="I49" s="11">
        <f>IF('Daily PnL Log'!J45&lt;&gt;"",'Daily PnL Log'!J45,"")</f>
        <v>73321.2</v>
      </c>
      <c r="J49" s="11">
        <f>IF('Daily PnL Log'!K45&lt;&gt;"",'Daily PnL Log'!K45,"")</f>
        <v>-135.15</v>
      </c>
      <c r="K49" s="11">
        <f>IF('Daily PnL Log'!L45&lt;&gt;"",'Daily PnL Log'!L45,"")</f>
        <v>-621.51</v>
      </c>
      <c r="L49" s="11">
        <f>IF('Daily PnL Log'!M45&lt;&gt;"",'Daily PnL Log'!M45,"")</f>
        <v>-756.66</v>
      </c>
      <c r="M49" s="11">
        <f>IF('Daily PnL Log'!N45&lt;&gt;"",'Daily PnL Log'!N45,"")</f>
        <v>72564.539999999994</v>
      </c>
      <c r="N49" s="11">
        <f>IF(C49&lt;&gt;"",N48+C49,"")</f>
        <v>92406.7</v>
      </c>
      <c r="O49" s="11">
        <f t="shared" ref="O49:T64" si="3">IF(D49&lt;&gt;"",O48+D49,"")</f>
        <v>-65323.5</v>
      </c>
      <c r="P49" s="11">
        <f t="shared" si="3"/>
        <v>12647</v>
      </c>
      <c r="Q49" s="11">
        <f t="shared" si="3"/>
        <v>61346.1</v>
      </c>
      <c r="R49" s="11">
        <f t="shared" si="3"/>
        <v>-9123.7999999999993</v>
      </c>
      <c r="S49" s="11">
        <f t="shared" si="3"/>
        <v>6093.9</v>
      </c>
      <c r="T49" s="11">
        <f t="shared" si="3"/>
        <v>98046.399999999994</v>
      </c>
      <c r="U49" s="11">
        <f>IF('Daily PnL Log'!W45&lt;&gt;"",'Daily PnL Log'!W45,"")</f>
        <v>576936</v>
      </c>
      <c r="V49" s="16">
        <f>IF('Daily PnL Log'!X45&lt;&gt;"",'Daily PnL Log'!X45,"")</f>
        <v>0.12577571862390283</v>
      </c>
      <c r="W49" s="11" t="str">
        <f>IF('Daily PnL Log'!Y45&lt;&gt;"",'Daily PnL Log'!Y45,"")</f>
        <v/>
      </c>
      <c r="X49" s="11" t="str">
        <f>IF('Daily PnL Log'!AA45&lt;&gt;"",'Daily PnL Log'!AA45,"")</f>
        <v/>
      </c>
      <c r="Y49" s="11">
        <f>IF('Daily PnL Log'!AC45&lt;&gt;"",'Daily PnL Log'!AC45,"")</f>
        <v>514063.24</v>
      </c>
    </row>
    <row r="50" spans="1:25" x14ac:dyDescent="0.25">
      <c r="A50" s="47" t="str">
        <f t="shared" si="2"/>
        <v>Feb</v>
      </c>
      <c r="B50" s="14">
        <f>'Daily PnL Log'!B46</f>
        <v>44230</v>
      </c>
      <c r="C50" s="13">
        <f>IF('Daily PnL Log'!C46&lt;&gt;"",'Daily PnL Log'!C46,"")</f>
        <v>46706.400000000001</v>
      </c>
      <c r="D50" s="13">
        <f>IF('Daily PnL Log'!D46&lt;&gt;"",'Daily PnL Log'!D46,"")</f>
        <v>-1685.9</v>
      </c>
      <c r="E50" s="13">
        <f>IF('Daily PnL Log'!E46&lt;&gt;"",'Daily PnL Log'!E46,"")</f>
        <v>17456.3</v>
      </c>
      <c r="F50" s="13">
        <f>IF('Daily PnL Log'!F46&lt;&gt;"",'Daily PnL Log'!F46,"")</f>
        <v>49311.7</v>
      </c>
      <c r="G50" s="13">
        <f>IF('Daily PnL Log'!G46&lt;&gt;"",'Daily PnL Log'!G46,"")</f>
        <v>713.5</v>
      </c>
      <c r="H50" s="13">
        <f>IF('Daily PnL Log'!H46&lt;&gt;"",'Daily PnL Log'!H46,"")</f>
        <v>-4606.6000000000004</v>
      </c>
      <c r="I50" s="13">
        <f>IF('Daily PnL Log'!J46&lt;&gt;"",'Daily PnL Log'!J46,"")</f>
        <v>107895.4</v>
      </c>
      <c r="J50" s="13">
        <f>IF('Daily PnL Log'!K46&lt;&gt;"",'Daily PnL Log'!K46,"")</f>
        <v>-249.65</v>
      </c>
      <c r="K50" s="13">
        <f>IF('Daily PnL Log'!L46&lt;&gt;"",'Daily PnL Log'!L46,"")</f>
        <v>-1148.3900000000001</v>
      </c>
      <c r="L50" s="13">
        <f>IF('Daily PnL Log'!M46&lt;&gt;"",'Daily PnL Log'!M46,"")</f>
        <v>-1398.0400000000002</v>
      </c>
      <c r="M50" s="13">
        <f>IF('Daily PnL Log'!N46&lt;&gt;"",'Daily PnL Log'!N46,"")</f>
        <v>106497.36</v>
      </c>
      <c r="N50" s="13">
        <f t="shared" ref="N50:N66" si="4">IF(C50&lt;&gt;"",N49+C50,"")</f>
        <v>139113.1</v>
      </c>
      <c r="O50" s="13">
        <f t="shared" si="3"/>
        <v>-67009.399999999994</v>
      </c>
      <c r="P50" s="13">
        <f t="shared" si="3"/>
        <v>30103.3</v>
      </c>
      <c r="Q50" s="13">
        <f t="shared" si="3"/>
        <v>110657.79999999999</v>
      </c>
      <c r="R50" s="13">
        <f t="shared" si="3"/>
        <v>-8410.2999999999993</v>
      </c>
      <c r="S50" s="13">
        <f t="shared" si="3"/>
        <v>1487.2999999999993</v>
      </c>
      <c r="T50" s="13">
        <f t="shared" si="3"/>
        <v>205941.8</v>
      </c>
      <c r="U50" s="13">
        <f>IF('Daily PnL Log'!W46&lt;&gt;"",'Daily PnL Log'!W46,"")</f>
        <v>542400</v>
      </c>
      <c r="V50" s="15">
        <f>IF('Daily PnL Log'!X46&lt;&gt;"",'Daily PnL Log'!X46,"")</f>
        <v>0.19634469026548673</v>
      </c>
      <c r="W50" s="13" t="str">
        <f>IF('Daily PnL Log'!Y46&lt;&gt;"",'Daily PnL Log'!Y46,"")</f>
        <v/>
      </c>
      <c r="X50" s="13" t="str">
        <f>IF('Daily PnL Log'!AA46&lt;&gt;"",'Daily PnL Log'!AA46,"")</f>
        <v/>
      </c>
      <c r="Y50" s="13">
        <f>IF('Daily PnL Log'!AC46&lt;&gt;"",'Daily PnL Log'!AC46,"")</f>
        <v>594900.05000000005</v>
      </c>
    </row>
    <row r="51" spans="1:25" x14ac:dyDescent="0.25">
      <c r="A51" s="48" t="str">
        <f t="shared" si="2"/>
        <v>Feb</v>
      </c>
      <c r="B51" s="2">
        <f>'Daily PnL Log'!B47</f>
        <v>44231</v>
      </c>
      <c r="C51" s="11">
        <f>IF('Daily PnL Log'!C47&lt;&gt;"",'Daily PnL Log'!C47,"")</f>
        <v>10811.8</v>
      </c>
      <c r="D51" s="11">
        <f>IF('Daily PnL Log'!D47&lt;&gt;"",'Daily PnL Log'!D47,"")</f>
        <v>-8945.5</v>
      </c>
      <c r="E51" s="11">
        <f>IF('Daily PnL Log'!E47&lt;&gt;"",'Daily PnL Log'!E47,"")</f>
        <v>5022.3999999999996</v>
      </c>
      <c r="F51" s="11">
        <f>IF('Daily PnL Log'!F47&lt;&gt;"",'Daily PnL Log'!F47,"")</f>
        <v>5298.6</v>
      </c>
      <c r="G51" s="11">
        <f>IF('Daily PnL Log'!G47&lt;&gt;"",'Daily PnL Log'!G47,"")</f>
        <v>-7480.6</v>
      </c>
      <c r="H51" s="11">
        <f>IF('Daily PnL Log'!H47&lt;&gt;"",'Daily PnL Log'!H47,"")</f>
        <v>-1414.9</v>
      </c>
      <c r="I51" s="11">
        <f>IF('Daily PnL Log'!J47&lt;&gt;"",'Daily PnL Log'!J47,"")</f>
        <v>3291.7999999999988</v>
      </c>
      <c r="J51" s="11">
        <f>IF('Daily PnL Log'!K47&lt;&gt;"",'Daily PnL Log'!K47,"")</f>
        <v>-101.05</v>
      </c>
      <c r="K51" s="11">
        <f>IF('Daily PnL Log'!L47&lt;&gt;"",'Daily PnL Log'!L47,"")</f>
        <v>-464.71</v>
      </c>
      <c r="L51" s="11">
        <f>IF('Daily PnL Log'!M47&lt;&gt;"",'Daily PnL Log'!M47,"")</f>
        <v>-565.76</v>
      </c>
      <c r="M51" s="11">
        <f>IF('Daily PnL Log'!N47&lt;&gt;"",'Daily PnL Log'!N47,"")</f>
        <v>2726.0399999999991</v>
      </c>
      <c r="N51" s="11">
        <f t="shared" si="4"/>
        <v>149924.9</v>
      </c>
      <c r="O51" s="11">
        <f t="shared" si="3"/>
        <v>-75954.899999999994</v>
      </c>
      <c r="P51" s="11">
        <f t="shared" si="3"/>
        <v>35125.699999999997</v>
      </c>
      <c r="Q51" s="11">
        <f t="shared" si="3"/>
        <v>115956.4</v>
      </c>
      <c r="R51" s="11">
        <f t="shared" si="3"/>
        <v>-15890.9</v>
      </c>
      <c r="S51" s="11">
        <f t="shared" si="3"/>
        <v>72.399999999999181</v>
      </c>
      <c r="T51" s="11">
        <f t="shared" si="3"/>
        <v>209233.59999999998</v>
      </c>
      <c r="U51" s="11">
        <f>IF('Daily PnL Log'!W47&lt;&gt;"",'Daily PnL Log'!W47,"")</f>
        <v>619731</v>
      </c>
      <c r="V51" s="16">
        <f>IF('Daily PnL Log'!X47&lt;&gt;"",'Daily PnL Log'!X47,"")</f>
        <v>4.3987471983812313E-3</v>
      </c>
      <c r="W51" s="11">
        <f>IF('Daily PnL Log'!Y47&lt;&gt;"",'Daily PnL Log'!Y47,"")</f>
        <v>-1371.03</v>
      </c>
      <c r="X51" s="11">
        <f>IF('Daily PnL Log'!AA47&lt;&gt;"",'Daily PnL Log'!AA47,"")</f>
        <v>-444201</v>
      </c>
      <c r="Y51" s="11">
        <f>IF('Daily PnL Log'!AC47&lt;&gt;"",'Daily PnL Log'!AC47,"")</f>
        <v>139617.29</v>
      </c>
    </row>
    <row r="52" spans="1:25" x14ac:dyDescent="0.25">
      <c r="A52" s="47" t="str">
        <f t="shared" si="2"/>
        <v>Feb</v>
      </c>
      <c r="B52" s="14">
        <f>'Daily PnL Log'!B48</f>
        <v>44232</v>
      </c>
      <c r="C52" s="13">
        <f>IF('Daily PnL Log'!C48&lt;&gt;"",'Daily PnL Log'!C48,"")</f>
        <v>17362.099999999999</v>
      </c>
      <c r="D52" s="13">
        <f>IF('Daily PnL Log'!D48&lt;&gt;"",'Daily PnL Log'!D48,"")</f>
        <v>2621.9</v>
      </c>
      <c r="E52" s="13">
        <f>IF('Daily PnL Log'!E48&lt;&gt;"",'Daily PnL Log'!E48,"")</f>
        <v>8349.2000000000007</v>
      </c>
      <c r="F52" s="13">
        <f>IF('Daily PnL Log'!F48&lt;&gt;"",'Daily PnL Log'!F48,"")</f>
        <v>8278.7000000000007</v>
      </c>
      <c r="G52" s="13">
        <f>IF('Daily PnL Log'!G48&lt;&gt;"",'Daily PnL Log'!G48,"")</f>
        <v>251.8</v>
      </c>
      <c r="H52" s="13">
        <f>IF('Daily PnL Log'!H48&lt;&gt;"",'Daily PnL Log'!H48,"")</f>
        <v>-5468.3</v>
      </c>
      <c r="I52" s="13">
        <f>IF('Daily PnL Log'!J48&lt;&gt;"",'Daily PnL Log'!J48,"")</f>
        <v>31395.400000000005</v>
      </c>
      <c r="J52" s="13">
        <f>IF('Daily PnL Log'!K48&lt;&gt;"",'Daily PnL Log'!K48,"")</f>
        <v>-138.35</v>
      </c>
      <c r="K52" s="13">
        <f>IF('Daily PnL Log'!L48&lt;&gt;"",'Daily PnL Log'!L48,"")</f>
        <v>-635.66</v>
      </c>
      <c r="L52" s="13">
        <f>IF('Daily PnL Log'!M48&lt;&gt;"",'Daily PnL Log'!M48,"")</f>
        <v>-774.01</v>
      </c>
      <c r="M52" s="13">
        <f>IF('Daily PnL Log'!N48&lt;&gt;"",'Daily PnL Log'!N48,"")</f>
        <v>30621.390000000007</v>
      </c>
      <c r="N52" s="13">
        <f t="shared" si="4"/>
        <v>167287</v>
      </c>
      <c r="O52" s="13">
        <f t="shared" si="3"/>
        <v>-73333</v>
      </c>
      <c r="P52" s="13">
        <f t="shared" si="3"/>
        <v>43474.899999999994</v>
      </c>
      <c r="Q52" s="13">
        <f t="shared" si="3"/>
        <v>124235.09999999999</v>
      </c>
      <c r="R52" s="13">
        <f t="shared" si="3"/>
        <v>-15639.1</v>
      </c>
      <c r="S52" s="13">
        <f t="shared" si="3"/>
        <v>-5395.9000000000015</v>
      </c>
      <c r="T52" s="13">
        <f t="shared" si="3"/>
        <v>240628.99999999997</v>
      </c>
      <c r="U52" s="13">
        <f>IF('Daily PnL Log'!W48&lt;&gt;"",'Daily PnL Log'!W48,"")</f>
        <v>630166</v>
      </c>
      <c r="V52" s="15">
        <f>IF('Daily PnL Log'!X48&lt;&gt;"",'Daily PnL Log'!X48,"")</f>
        <v>4.8592577193945732E-2</v>
      </c>
      <c r="W52" s="13">
        <f>IF('Daily PnL Log'!Y48&lt;&gt;"",'Daily PnL Log'!Y48,"")</f>
        <v>-5000</v>
      </c>
      <c r="X52" s="13" t="str">
        <f>IF('Daily PnL Log'!AA48&lt;&gt;"",'Daily PnL Log'!AA48,"")</f>
        <v/>
      </c>
      <c r="Y52" s="13">
        <f>IF('Daily PnL Log'!AC48&lt;&gt;"",'Daily PnL Log'!AC48,"")</f>
        <v>201604.53</v>
      </c>
    </row>
    <row r="53" spans="1:25" x14ac:dyDescent="0.25">
      <c r="A53" s="48" t="str">
        <f t="shared" si="2"/>
        <v>Feb</v>
      </c>
      <c r="B53" s="2">
        <f>'Daily PnL Log'!B49</f>
        <v>44235</v>
      </c>
      <c r="C53" s="11">
        <f>IF('Daily PnL Log'!C49&lt;&gt;"",'Daily PnL Log'!C49,"")</f>
        <v>-3690.2</v>
      </c>
      <c r="D53" s="11">
        <f>IF('Daily PnL Log'!D49&lt;&gt;"",'Daily PnL Log'!D49,"")</f>
        <v>-8104.7</v>
      </c>
      <c r="E53" s="11">
        <f>IF('Daily PnL Log'!E49&lt;&gt;"",'Daily PnL Log'!E49,"")</f>
        <v>-2969.6</v>
      </c>
      <c r="F53" s="11">
        <f>IF('Daily PnL Log'!F49&lt;&gt;"",'Daily PnL Log'!F49,"")</f>
        <v>-50252.1</v>
      </c>
      <c r="G53" s="11">
        <f>IF('Daily PnL Log'!G49&lt;&gt;"",'Daily PnL Log'!G49,"")</f>
        <v>1872.5</v>
      </c>
      <c r="H53" s="11">
        <f>IF('Daily PnL Log'!H49&lt;&gt;"",'Daily PnL Log'!H49,"")</f>
        <v>-2799.5</v>
      </c>
      <c r="I53" s="11">
        <f>IF('Daily PnL Log'!J49&lt;&gt;"",'Daily PnL Log'!J49,"")</f>
        <v>-65943.600000000006</v>
      </c>
      <c r="J53" s="11">
        <f>IF('Daily PnL Log'!K49&lt;&gt;"",'Daily PnL Log'!K49,"")</f>
        <v>-210.15</v>
      </c>
      <c r="K53" s="11">
        <f>IF('Daily PnL Log'!L49&lt;&gt;"",'Daily PnL Log'!L49,"")</f>
        <v>-966.51</v>
      </c>
      <c r="L53" s="11">
        <f>IF('Daily PnL Log'!M49&lt;&gt;"",'Daily PnL Log'!M49,"")</f>
        <v>-1176.6600000000001</v>
      </c>
      <c r="M53" s="11">
        <f>IF('Daily PnL Log'!N49&lt;&gt;"",'Daily PnL Log'!N49,"")</f>
        <v>-67120.260000000009</v>
      </c>
      <c r="N53" s="11">
        <f t="shared" si="4"/>
        <v>163596.79999999999</v>
      </c>
      <c r="O53" s="11">
        <f t="shared" si="3"/>
        <v>-81437.7</v>
      </c>
      <c r="P53" s="11">
        <f t="shared" si="3"/>
        <v>40505.299999999996</v>
      </c>
      <c r="Q53" s="11">
        <f t="shared" si="3"/>
        <v>73983</v>
      </c>
      <c r="R53" s="11">
        <f t="shared" si="3"/>
        <v>-13766.6</v>
      </c>
      <c r="S53" s="11">
        <f t="shared" si="3"/>
        <v>-8195.4000000000015</v>
      </c>
      <c r="T53" s="11">
        <f t="shared" si="3"/>
        <v>174685.39999999997</v>
      </c>
      <c r="U53" s="11">
        <f>IF('Daily PnL Log'!W49&lt;&gt;"",'Daily PnL Log'!W49,"")</f>
        <v>658899</v>
      </c>
      <c r="V53" s="16">
        <f>IF('Daily PnL Log'!X49&lt;&gt;"",'Daily PnL Log'!X49,"")</f>
        <v>-0.10186729680876737</v>
      </c>
      <c r="W53" s="11">
        <f>IF('Daily PnL Log'!Y49&lt;&gt;"",'Daily PnL Log'!Y49,"")</f>
        <v>-125</v>
      </c>
      <c r="X53" s="11" t="str">
        <f>IF('Daily PnL Log'!AA49&lt;&gt;"",'Daily PnL Log'!AA49,"")</f>
        <v/>
      </c>
      <c r="Y53" s="11">
        <f>IF('Daily PnL Log'!AC49&lt;&gt;"",'Daily PnL Log'!AC49,"")</f>
        <v>119762.37</v>
      </c>
    </row>
    <row r="54" spans="1:25" x14ac:dyDescent="0.25">
      <c r="A54" s="47" t="str">
        <f t="shared" si="2"/>
        <v>Feb</v>
      </c>
      <c r="B54" s="14">
        <f>'Daily PnL Log'!B50</f>
        <v>44236</v>
      </c>
      <c r="C54" s="13">
        <f>IF('Daily PnL Log'!C50&lt;&gt;"",'Daily PnL Log'!C50,"")</f>
        <v>-9710.7999999999993</v>
      </c>
      <c r="D54" s="13">
        <f>IF('Daily PnL Log'!D50&lt;&gt;"",'Daily PnL Log'!D50,"")</f>
        <v>3476.8</v>
      </c>
      <c r="E54" s="13">
        <f>IF('Daily PnL Log'!E50&lt;&gt;"",'Daily PnL Log'!E50,"")</f>
        <v>-15131.2</v>
      </c>
      <c r="F54" s="13">
        <f>IF('Daily PnL Log'!F50&lt;&gt;"",'Daily PnL Log'!F50,"")</f>
        <v>-23396.7</v>
      </c>
      <c r="G54" s="13">
        <f>IF('Daily PnL Log'!G50&lt;&gt;"",'Daily PnL Log'!G50,"")</f>
        <v>-29376.400000000001</v>
      </c>
      <c r="H54" s="13">
        <f>IF('Daily PnL Log'!H50&lt;&gt;"",'Daily PnL Log'!H50,"")</f>
        <v>17633.400000000001</v>
      </c>
      <c r="I54" s="13">
        <f>IF('Daily PnL Log'!J50&lt;&gt;"",'Daily PnL Log'!J50,"")</f>
        <v>-56504.9</v>
      </c>
      <c r="J54" s="13">
        <f>IF('Daily PnL Log'!K50&lt;&gt;"",'Daily PnL Log'!K50,"")</f>
        <v>-112.35</v>
      </c>
      <c r="K54" s="13">
        <f>IF('Daily PnL Log'!L50&lt;&gt;"",'Daily PnL Log'!L50,"")</f>
        <v>-516.57000000000005</v>
      </c>
      <c r="L54" s="13">
        <f>IF('Daily PnL Log'!M50&lt;&gt;"",'Daily PnL Log'!M50,"")</f>
        <v>-628.92000000000007</v>
      </c>
      <c r="M54" s="13">
        <f>IF('Daily PnL Log'!N50&lt;&gt;"",'Daily PnL Log'!N50,"")</f>
        <v>-57133.82</v>
      </c>
      <c r="N54" s="13">
        <f t="shared" si="4"/>
        <v>153886</v>
      </c>
      <c r="O54" s="13">
        <f t="shared" si="3"/>
        <v>-77960.899999999994</v>
      </c>
      <c r="P54" s="13">
        <f t="shared" si="3"/>
        <v>25374.099999999995</v>
      </c>
      <c r="Q54" s="13">
        <f t="shared" si="3"/>
        <v>50586.3</v>
      </c>
      <c r="R54" s="13">
        <f t="shared" si="3"/>
        <v>-43143</v>
      </c>
      <c r="S54" s="13">
        <f t="shared" si="3"/>
        <v>9438</v>
      </c>
      <c r="T54" s="13">
        <f t="shared" si="3"/>
        <v>118180.49999999997</v>
      </c>
      <c r="U54" s="13">
        <f>IF('Daily PnL Log'!W50&lt;&gt;"",'Daily PnL Log'!W50,"")</f>
        <v>650675</v>
      </c>
      <c r="V54" s="15">
        <f>IF('Daily PnL Log'!X50&lt;&gt;"",'Daily PnL Log'!X50,"")</f>
        <v>-8.7807000422638032E-2</v>
      </c>
      <c r="W54" s="13" t="str">
        <f>IF('Daily PnL Log'!Y50&lt;&gt;"",'Daily PnL Log'!Y50,"")</f>
        <v/>
      </c>
      <c r="X54" s="13" t="str">
        <f>IF('Daily PnL Log'!AA50&lt;&gt;"",'Daily PnL Log'!AA50,"")</f>
        <v/>
      </c>
      <c r="Y54" s="13">
        <f>IF('Daily PnL Log'!AC50&lt;&gt;"",'Daily PnL Log'!AC50,"")</f>
        <v>55210.2</v>
      </c>
    </row>
    <row r="55" spans="1:25" x14ac:dyDescent="0.25">
      <c r="A55" s="48" t="str">
        <f t="shared" si="2"/>
        <v>Feb</v>
      </c>
      <c r="B55" s="2">
        <f>'Daily PnL Log'!B51</f>
        <v>44237</v>
      </c>
      <c r="C55" s="11">
        <f>IF('Daily PnL Log'!C51&lt;&gt;"",'Daily PnL Log'!C51,"")</f>
        <v>7515</v>
      </c>
      <c r="D55" s="11">
        <f>IF('Daily PnL Log'!D51&lt;&gt;"",'Daily PnL Log'!D51,"")</f>
        <v>52155.4</v>
      </c>
      <c r="E55" s="11">
        <f>IF('Daily PnL Log'!E51&lt;&gt;"",'Daily PnL Log'!E51,"")</f>
        <v>19400.5</v>
      </c>
      <c r="F55" s="11">
        <f>IF('Daily PnL Log'!F51&lt;&gt;"",'Daily PnL Log'!F51,"")</f>
        <v>2680.9</v>
      </c>
      <c r="G55" s="11">
        <f>IF('Daily PnL Log'!G51&lt;&gt;"",'Daily PnL Log'!G51,"")</f>
        <v>-3481.6</v>
      </c>
      <c r="H55" s="11">
        <f>IF('Daily PnL Log'!H51&lt;&gt;"",'Daily PnL Log'!H51,"")</f>
        <v>-6106.5</v>
      </c>
      <c r="I55" s="11">
        <f>IF('Daily PnL Log'!J51&lt;&gt;"",'Daily PnL Log'!J51,"")</f>
        <v>72163.699999999983</v>
      </c>
      <c r="J55" s="11">
        <f>IF('Daily PnL Log'!K51&lt;&gt;"",'Daily PnL Log'!K51,"")</f>
        <v>-166.35</v>
      </c>
      <c r="K55" s="11">
        <f>IF('Daily PnL Log'!L51&lt;&gt;"",'Daily PnL Log'!L51,"")</f>
        <v>-763.62</v>
      </c>
      <c r="L55" s="11">
        <f>IF('Daily PnL Log'!M51&lt;&gt;"",'Daily PnL Log'!M51,"")</f>
        <v>-929.97</v>
      </c>
      <c r="M55" s="11">
        <f>IF('Daily PnL Log'!N51&lt;&gt;"",'Daily PnL Log'!N51,"")</f>
        <v>71233.729999999981</v>
      </c>
      <c r="N55" s="11">
        <f t="shared" si="4"/>
        <v>161401</v>
      </c>
      <c r="O55" s="11">
        <f t="shared" si="3"/>
        <v>-25805.499999999993</v>
      </c>
      <c r="P55" s="11">
        <f t="shared" si="3"/>
        <v>44774.599999999991</v>
      </c>
      <c r="Q55" s="11">
        <f t="shared" si="3"/>
        <v>53267.200000000004</v>
      </c>
      <c r="R55" s="11">
        <f t="shared" si="3"/>
        <v>-46624.6</v>
      </c>
      <c r="S55" s="11">
        <f t="shared" si="3"/>
        <v>3331.5</v>
      </c>
      <c r="T55" s="11">
        <f t="shared" si="3"/>
        <v>190344.19999999995</v>
      </c>
      <c r="U55" s="11">
        <f>IF('Daily PnL Log'!W51&lt;&gt;"",'Daily PnL Log'!W51,"")</f>
        <v>600339</v>
      </c>
      <c r="V55" s="16">
        <f>IF('Daily PnL Log'!X51&lt;&gt;"",'Daily PnL Log'!X51,"")</f>
        <v>0.11865584278216137</v>
      </c>
      <c r="W55" s="11">
        <f>IF('Daily PnL Log'!Y51&lt;&gt;"",'Daily PnL Log'!Y51,"")</f>
        <v>4125.58</v>
      </c>
      <c r="X55" s="11" t="str">
        <f>IF('Daily PnL Log'!AA51&lt;&gt;"",'Daily PnL Log'!AA51,"")</f>
        <v/>
      </c>
      <c r="Y55" s="11">
        <f>IF('Daily PnL Log'!AC51&lt;&gt;"",'Daily PnL Log'!AC51,"")</f>
        <v>142876.81</v>
      </c>
    </row>
    <row r="56" spans="1:25" x14ac:dyDescent="0.25">
      <c r="A56" s="47" t="str">
        <f t="shared" si="2"/>
        <v>Feb</v>
      </c>
      <c r="B56" s="14">
        <f>'Daily PnL Log'!B52</f>
        <v>44238</v>
      </c>
      <c r="C56" s="13">
        <f>IF('Daily PnL Log'!C52&lt;&gt;"",'Daily PnL Log'!C52,"")</f>
        <v>14274.5</v>
      </c>
      <c r="D56" s="13">
        <f>IF('Daily PnL Log'!D52&lt;&gt;"",'Daily PnL Log'!D52,"")</f>
        <v>-5745.4</v>
      </c>
      <c r="E56" s="13">
        <f>IF('Daily PnL Log'!E52&lt;&gt;"",'Daily PnL Log'!E52,"")</f>
        <v>14385.5</v>
      </c>
      <c r="F56" s="13">
        <f>IF('Daily PnL Log'!F52&lt;&gt;"",'Daily PnL Log'!F52,"")</f>
        <v>-6610.6</v>
      </c>
      <c r="G56" s="13">
        <f>IF('Daily PnL Log'!G52&lt;&gt;"",'Daily PnL Log'!G52,"")</f>
        <v>-2168.5</v>
      </c>
      <c r="H56" s="13">
        <f>IF('Daily PnL Log'!H52&lt;&gt;"",'Daily PnL Log'!H52,"")</f>
        <v>23.6</v>
      </c>
      <c r="I56" s="13">
        <f>IF('Daily PnL Log'!J52&lt;&gt;"",'Daily PnL Log'!J52,"")</f>
        <v>14159.099999999999</v>
      </c>
      <c r="J56" s="13">
        <f>IF('Daily PnL Log'!K52&lt;&gt;"",'Daily PnL Log'!K52,"")</f>
        <v>-250.05</v>
      </c>
      <c r="K56" s="13">
        <f>IF('Daily PnL Log'!L52&lt;&gt;"",'Daily PnL Log'!L52,"")</f>
        <v>-1142.76</v>
      </c>
      <c r="L56" s="13">
        <f>IF('Daily PnL Log'!M52&lt;&gt;"",'Daily PnL Log'!M52,"")</f>
        <v>-1392.81</v>
      </c>
      <c r="M56" s="13">
        <f>IF('Daily PnL Log'!N52&lt;&gt;"",'Daily PnL Log'!N52,"")</f>
        <v>12766.289999999999</v>
      </c>
      <c r="N56" s="13">
        <f t="shared" si="4"/>
        <v>175675.5</v>
      </c>
      <c r="O56" s="13">
        <f t="shared" si="3"/>
        <v>-31550.899999999994</v>
      </c>
      <c r="P56" s="13">
        <f t="shared" si="3"/>
        <v>59160.099999999991</v>
      </c>
      <c r="Q56" s="13">
        <f t="shared" si="3"/>
        <v>46656.600000000006</v>
      </c>
      <c r="R56" s="13">
        <f t="shared" si="3"/>
        <v>-48793.1</v>
      </c>
      <c r="S56" s="13">
        <f t="shared" si="3"/>
        <v>3355.1</v>
      </c>
      <c r="T56" s="13">
        <f t="shared" si="3"/>
        <v>204503.29999999996</v>
      </c>
      <c r="U56" s="13">
        <f>IF('Daily PnL Log'!W52&lt;&gt;"",'Daily PnL Log'!W52,"")</f>
        <v>721566</v>
      </c>
      <c r="V56" s="15">
        <f>IF('Daily PnL Log'!X52&lt;&gt;"",'Daily PnL Log'!X52,"")</f>
        <v>1.7692477195433265E-2</v>
      </c>
      <c r="W56" s="13" t="str">
        <f>IF('Daily PnL Log'!Y52&lt;&gt;"",'Daily PnL Log'!Y52,"")</f>
        <v/>
      </c>
      <c r="X56" s="13" t="str">
        <f>IF('Daily PnL Log'!AA52&lt;&gt;"",'Daily PnL Log'!AA52,"")</f>
        <v/>
      </c>
      <c r="Y56" s="13">
        <f>IF('Daily PnL Log'!AC52&lt;&gt;"",'Daily PnL Log'!AC52,"")</f>
        <v>153823.75</v>
      </c>
    </row>
    <row r="57" spans="1:25" x14ac:dyDescent="0.25">
      <c r="A57" s="48" t="str">
        <f t="shared" si="2"/>
        <v>Feb</v>
      </c>
      <c r="B57" s="2">
        <f>'Daily PnL Log'!B53</f>
        <v>44239</v>
      </c>
      <c r="C57" s="11">
        <f>IF('Daily PnL Log'!C53&lt;&gt;"",'Daily PnL Log'!C53,"")</f>
        <v>-11725.8</v>
      </c>
      <c r="D57" s="11">
        <f>IF('Daily PnL Log'!D53&lt;&gt;"",'Daily PnL Log'!D53,"")</f>
        <v>-11706.8</v>
      </c>
      <c r="E57" s="11">
        <f>IF('Daily PnL Log'!E53&lt;&gt;"",'Daily PnL Log'!E53,"")</f>
        <v>8810.7000000000007</v>
      </c>
      <c r="F57" s="11">
        <f>IF('Daily PnL Log'!F53&lt;&gt;"",'Daily PnL Log'!F53,"")</f>
        <v>5594</v>
      </c>
      <c r="G57" s="11">
        <f>IF('Daily PnL Log'!G53&lt;&gt;"",'Daily PnL Log'!G53,"")</f>
        <v>2570.3000000000002</v>
      </c>
      <c r="H57" s="11">
        <f>IF('Daily PnL Log'!H53&lt;&gt;"",'Daily PnL Log'!H53,"")</f>
        <v>-7141.7</v>
      </c>
      <c r="I57" s="11">
        <f>IF('Daily PnL Log'!J53&lt;&gt;"",'Daily PnL Log'!J53,"")</f>
        <v>-13599.299999999997</v>
      </c>
      <c r="J57" s="11">
        <f>IF('Daily PnL Log'!K53&lt;&gt;"",'Daily PnL Log'!K53,"")</f>
        <v>-46.6</v>
      </c>
      <c r="K57" s="11">
        <f>IF('Daily PnL Log'!L53&lt;&gt;"",'Daily PnL Log'!L53,"")</f>
        <v>-211.84</v>
      </c>
      <c r="L57" s="11">
        <f>IF('Daily PnL Log'!M53&lt;&gt;"",'Daily PnL Log'!M53,"")</f>
        <v>-258.44</v>
      </c>
      <c r="M57" s="11">
        <f>IF('Daily PnL Log'!N53&lt;&gt;"",'Daily PnL Log'!N53,"")</f>
        <v>-13857.739999999998</v>
      </c>
      <c r="N57" s="11">
        <f t="shared" si="4"/>
        <v>163949.70000000001</v>
      </c>
      <c r="O57" s="11">
        <f t="shared" si="3"/>
        <v>-43257.7</v>
      </c>
      <c r="P57" s="11">
        <f t="shared" si="3"/>
        <v>67970.799999999988</v>
      </c>
      <c r="Q57" s="11">
        <f t="shared" si="3"/>
        <v>52250.600000000006</v>
      </c>
      <c r="R57" s="11">
        <f t="shared" si="3"/>
        <v>-46222.799999999996</v>
      </c>
      <c r="S57" s="11">
        <f t="shared" si="3"/>
        <v>-3786.6</v>
      </c>
      <c r="T57" s="11">
        <f t="shared" si="3"/>
        <v>190903.99999999997</v>
      </c>
      <c r="U57" s="11">
        <f>IF('Daily PnL Log'!W53&lt;&gt;"",'Daily PnL Log'!W53,"")</f>
        <v>873267</v>
      </c>
      <c r="V57" s="16">
        <f>IF('Daily PnL Log'!X53&lt;&gt;"",'Daily PnL Log'!X53,"")</f>
        <v>-1.5868846526892688E-2</v>
      </c>
      <c r="W57" s="11" t="str">
        <f>IF('Daily PnL Log'!Y53&lt;&gt;"",'Daily PnL Log'!Y53,"")</f>
        <v/>
      </c>
      <c r="X57" s="11" t="str">
        <f>IF('Daily PnL Log'!AA53&lt;&gt;"",'Daily PnL Log'!AA53,"")</f>
        <v/>
      </c>
      <c r="Y57" s="11">
        <f>IF('Daily PnL Log'!AC53&lt;&gt;"",'Daily PnL Log'!AC53,"")</f>
        <v>128562.06</v>
      </c>
    </row>
    <row r="58" spans="1:25" x14ac:dyDescent="0.25">
      <c r="A58" s="47" t="str">
        <f t="shared" si="2"/>
        <v>Feb</v>
      </c>
      <c r="B58" s="14">
        <f>'Daily PnL Log'!B54</f>
        <v>44243</v>
      </c>
      <c r="C58" s="13">
        <f>IF('Daily PnL Log'!C54&lt;&gt;"",'Daily PnL Log'!C54,"")</f>
        <v>-11102.8</v>
      </c>
      <c r="D58" s="13">
        <f>IF('Daily PnL Log'!D54&lt;&gt;"",'Daily PnL Log'!D54,"")</f>
        <v>-871.6</v>
      </c>
      <c r="E58" s="13">
        <f>IF('Daily PnL Log'!E54&lt;&gt;"",'Daily PnL Log'!E54,"")</f>
        <v>10337.9</v>
      </c>
      <c r="F58" s="13">
        <f>IF('Daily PnL Log'!F54&lt;&gt;"",'Daily PnL Log'!F54,"")</f>
        <v>28608.6</v>
      </c>
      <c r="G58" s="13">
        <f>IF('Daily PnL Log'!G54&lt;&gt;"",'Daily PnL Log'!G54,"")</f>
        <v>11305.9</v>
      </c>
      <c r="H58" s="13">
        <f>IF('Daily PnL Log'!H54&lt;&gt;"",'Daily PnL Log'!H54,"")</f>
        <v>8815.9</v>
      </c>
      <c r="I58" s="13">
        <f>IF('Daily PnL Log'!J54&lt;&gt;"",'Daily PnL Log'!J54,"")</f>
        <v>47093.9</v>
      </c>
      <c r="J58" s="13">
        <f>IF('Daily PnL Log'!K54&lt;&gt;"",'Daily PnL Log'!K54,"")</f>
        <v>-147.30000000000001</v>
      </c>
      <c r="K58" s="13">
        <f>IF('Daily PnL Log'!L54&lt;&gt;"",'Daily PnL Log'!L54,"")</f>
        <v>-676.92</v>
      </c>
      <c r="L58" s="13">
        <f>IF('Daily PnL Log'!M54&lt;&gt;"",'Daily PnL Log'!M54,"")</f>
        <v>-824.22</v>
      </c>
      <c r="M58" s="13">
        <f>IF('Daily PnL Log'!N54&lt;&gt;"",'Daily PnL Log'!N54,"")</f>
        <v>46269.68</v>
      </c>
      <c r="N58" s="13">
        <f t="shared" si="4"/>
        <v>152846.90000000002</v>
      </c>
      <c r="O58" s="13">
        <f t="shared" si="3"/>
        <v>-44129.299999999996</v>
      </c>
      <c r="P58" s="13">
        <f t="shared" si="3"/>
        <v>78308.699999999983</v>
      </c>
      <c r="Q58" s="13">
        <f t="shared" si="3"/>
        <v>80859.200000000012</v>
      </c>
      <c r="R58" s="13">
        <f t="shared" si="3"/>
        <v>-34916.899999999994</v>
      </c>
      <c r="S58" s="13">
        <f t="shared" si="3"/>
        <v>5029.2999999999993</v>
      </c>
      <c r="T58" s="13">
        <f t="shared" si="3"/>
        <v>237997.89999999997</v>
      </c>
      <c r="U58" s="13">
        <f>IF('Daily PnL Log'!W54&lt;&gt;"",'Daily PnL Log'!W54,"")</f>
        <v>852989</v>
      </c>
      <c r="V58" s="15">
        <f>IF('Daily PnL Log'!X54&lt;&gt;"",'Daily PnL Log'!X54,"")</f>
        <v>5.4244169620006825E-2</v>
      </c>
      <c r="W58" s="13" t="str">
        <f>IF('Daily PnL Log'!Y54&lt;&gt;"",'Daily PnL Log'!Y54,"")</f>
        <v/>
      </c>
      <c r="X58" s="13" t="str">
        <f>IF('Daily PnL Log'!AA54&lt;&gt;"",'Daily PnL Log'!AA54,"")</f>
        <v/>
      </c>
      <c r="Y58" s="13">
        <f>IF('Daily PnL Log'!AC54&lt;&gt;"",'Daily PnL Log'!AC54,"")</f>
        <v>171293.84</v>
      </c>
    </row>
    <row r="59" spans="1:25" x14ac:dyDescent="0.25">
      <c r="A59" s="48" t="str">
        <f t="shared" si="2"/>
        <v>Feb</v>
      </c>
      <c r="B59" s="2">
        <f>'Daily PnL Log'!B55</f>
        <v>44244</v>
      </c>
      <c r="C59" s="11">
        <f>IF('Daily PnL Log'!C55&lt;&gt;"",'Daily PnL Log'!C55,"")</f>
        <v>6667.7</v>
      </c>
      <c r="D59" s="11">
        <f>IF('Daily PnL Log'!D55&lt;&gt;"",'Daily PnL Log'!D55,"")</f>
        <v>14253.8</v>
      </c>
      <c r="E59" s="11">
        <f>IF('Daily PnL Log'!E55&lt;&gt;"",'Daily PnL Log'!E55,"")</f>
        <v>9542.9</v>
      </c>
      <c r="F59" s="11">
        <f>IF('Daily PnL Log'!F55&lt;&gt;"",'Daily PnL Log'!F55,"")</f>
        <v>-8028</v>
      </c>
      <c r="G59" s="11">
        <f>IF('Daily PnL Log'!G55&lt;&gt;"",'Daily PnL Log'!G55,"")</f>
        <v>-10485</v>
      </c>
      <c r="H59" s="11">
        <f>IF('Daily PnL Log'!H55&lt;&gt;"",'Daily PnL Log'!H55,"")</f>
        <v>-4034.7</v>
      </c>
      <c r="I59" s="11">
        <f>IF('Daily PnL Log'!J55&lt;&gt;"",'Daily PnL Log'!J55,"")</f>
        <v>7916.7000000000016</v>
      </c>
      <c r="J59" s="11">
        <f>IF('Daily PnL Log'!K55&lt;&gt;"",'Daily PnL Log'!K55,"")</f>
        <v>-159.25</v>
      </c>
      <c r="K59" s="11">
        <f>IF('Daily PnL Log'!L55&lt;&gt;"",'Daily PnL Log'!L55,"")</f>
        <v>-731.05</v>
      </c>
      <c r="L59" s="11">
        <f>IF('Daily PnL Log'!M55&lt;&gt;"",'Daily PnL Log'!M55,"")</f>
        <v>-890.3</v>
      </c>
      <c r="M59" s="11">
        <f>IF('Daily PnL Log'!N55&lt;&gt;"",'Daily PnL Log'!N55,"")</f>
        <v>7026.4000000000015</v>
      </c>
      <c r="N59" s="11">
        <f t="shared" si="4"/>
        <v>159514.60000000003</v>
      </c>
      <c r="O59" s="11">
        <f t="shared" si="3"/>
        <v>-29875.499999999996</v>
      </c>
      <c r="P59" s="11">
        <f t="shared" si="3"/>
        <v>87851.599999999977</v>
      </c>
      <c r="Q59" s="11">
        <f t="shared" si="3"/>
        <v>72831.200000000012</v>
      </c>
      <c r="R59" s="11">
        <f t="shared" si="3"/>
        <v>-45401.899999999994</v>
      </c>
      <c r="S59" s="11">
        <f t="shared" si="3"/>
        <v>994.59999999999945</v>
      </c>
      <c r="T59" s="11">
        <f t="shared" si="3"/>
        <v>245914.59999999998</v>
      </c>
      <c r="U59" s="11">
        <f>IF('Daily PnL Log'!W55&lt;&gt;"",'Daily PnL Log'!W55,"")</f>
        <v>821560</v>
      </c>
      <c r="V59" s="16">
        <f>IF('Daily PnL Log'!X55&lt;&gt;"",'Daily PnL Log'!X55,"")</f>
        <v>8.55250985929208E-3</v>
      </c>
      <c r="W59" s="11" t="str">
        <f>IF('Daily PnL Log'!Y55&lt;&gt;"",'Daily PnL Log'!Y55,"")</f>
        <v/>
      </c>
      <c r="X59" s="11" t="str">
        <f>IF('Daily PnL Log'!AA55&lt;&gt;"",'Daily PnL Log'!AA55,"")</f>
        <v/>
      </c>
      <c r="Y59" s="11">
        <f>IF('Daily PnL Log'!AC55&lt;&gt;"",'Daily PnL Log'!AC55,"")</f>
        <v>200797.29</v>
      </c>
    </row>
    <row r="60" spans="1:25" x14ac:dyDescent="0.25">
      <c r="A60" s="47" t="str">
        <f t="shared" si="2"/>
        <v>Feb</v>
      </c>
      <c r="B60" s="14">
        <f>'Daily PnL Log'!B56</f>
        <v>44245</v>
      </c>
      <c r="C60" s="13">
        <f>IF('Daily PnL Log'!C56&lt;&gt;"",'Daily PnL Log'!C56,"")</f>
        <v>-20122.3</v>
      </c>
      <c r="D60" s="13">
        <f>IF('Daily PnL Log'!D56&lt;&gt;"",'Daily PnL Log'!D56,"")</f>
        <v>2070.1</v>
      </c>
      <c r="E60" s="13">
        <f>IF('Daily PnL Log'!E56&lt;&gt;"",'Daily PnL Log'!E56,"")</f>
        <v>243.6</v>
      </c>
      <c r="F60" s="13">
        <f>IF('Daily PnL Log'!F56&lt;&gt;"",'Daily PnL Log'!F56,"")</f>
        <v>-9425.9</v>
      </c>
      <c r="G60" s="13">
        <f>IF('Daily PnL Log'!G56&lt;&gt;"",'Daily PnL Log'!G56,"")</f>
        <v>-268</v>
      </c>
      <c r="H60" s="13">
        <f>IF('Daily PnL Log'!H56&lt;&gt;"",'Daily PnL Log'!H56,"")</f>
        <v>4723.3999999999996</v>
      </c>
      <c r="I60" s="13">
        <f>IF('Daily PnL Log'!J56&lt;&gt;"",'Daily PnL Log'!J56,"")</f>
        <v>-22779.1</v>
      </c>
      <c r="J60" s="13">
        <f>IF('Daily PnL Log'!K56&lt;&gt;"",'Daily PnL Log'!K56,"")</f>
        <v>-246.35</v>
      </c>
      <c r="K60" s="13">
        <f>IF('Daily PnL Log'!L56&lt;&gt;"",'Daily PnL Log'!L56,"")</f>
        <v>-1133.06</v>
      </c>
      <c r="L60" s="13">
        <f>IF('Daily PnL Log'!M56&lt;&gt;"",'Daily PnL Log'!M56,"")</f>
        <v>-1379.4099999999999</v>
      </c>
      <c r="M60" s="13">
        <f>IF('Daily PnL Log'!N56&lt;&gt;"",'Daily PnL Log'!N56,"")</f>
        <v>-24158.51</v>
      </c>
      <c r="N60" s="13">
        <f t="shared" si="4"/>
        <v>139392.30000000005</v>
      </c>
      <c r="O60" s="13">
        <f t="shared" si="3"/>
        <v>-27805.399999999998</v>
      </c>
      <c r="P60" s="13">
        <f t="shared" si="3"/>
        <v>88095.199999999983</v>
      </c>
      <c r="Q60" s="13">
        <f t="shared" si="3"/>
        <v>63405.30000000001</v>
      </c>
      <c r="R60" s="13">
        <f t="shared" si="3"/>
        <v>-45669.899999999994</v>
      </c>
      <c r="S60" s="13">
        <f t="shared" si="3"/>
        <v>5717.9999999999991</v>
      </c>
      <c r="T60" s="13">
        <f t="shared" si="3"/>
        <v>223135.49999999997</v>
      </c>
      <c r="U60" s="13">
        <f>IF('Daily PnL Log'!W56&lt;&gt;"",'Daily PnL Log'!W56,"")</f>
        <v>752975</v>
      </c>
      <c r="V60" s="15">
        <f>IF('Daily PnL Log'!X56&lt;&gt;"",'Daily PnL Log'!X56,"")</f>
        <v>-3.2084079816726979E-2</v>
      </c>
      <c r="W60" s="13" t="str">
        <f>IF('Daily PnL Log'!Y56&lt;&gt;"",'Daily PnL Log'!Y56,"")</f>
        <v/>
      </c>
      <c r="X60" s="13" t="str">
        <f>IF('Daily PnL Log'!AA56&lt;&gt;"",'Daily PnL Log'!AA56,"")</f>
        <v/>
      </c>
      <c r="Y60" s="13">
        <f>IF('Daily PnL Log'!AC56&lt;&gt;"",'Daily PnL Log'!AC56,"")</f>
        <v>160647.63</v>
      </c>
    </row>
    <row r="61" spans="1:25" x14ac:dyDescent="0.25">
      <c r="A61" s="48" t="str">
        <f t="shared" si="2"/>
        <v>Feb</v>
      </c>
      <c r="B61" s="2">
        <f>'Daily PnL Log'!B57</f>
        <v>44246</v>
      </c>
      <c r="C61" s="11">
        <f>IF('Daily PnL Log'!C57&lt;&gt;"",'Daily PnL Log'!C57,"")</f>
        <v>39466.6</v>
      </c>
      <c r="D61" s="11">
        <f>IF('Daily PnL Log'!D57&lt;&gt;"",'Daily PnL Log'!D57,"")</f>
        <v>-21139.3</v>
      </c>
      <c r="E61" s="11">
        <f>IF('Daily PnL Log'!E57&lt;&gt;"",'Daily PnL Log'!E57,"")</f>
        <v>-7004.6</v>
      </c>
      <c r="F61" s="11">
        <f>IF('Daily PnL Log'!F57&lt;&gt;"",'Daily PnL Log'!F57,"")</f>
        <v>28821.200000000001</v>
      </c>
      <c r="G61" s="11">
        <f>IF('Daily PnL Log'!G57&lt;&gt;"",'Daily PnL Log'!G57,"")</f>
        <v>-25503.9</v>
      </c>
      <c r="H61" s="11">
        <f>IF('Daily PnL Log'!H57&lt;&gt;"",'Daily PnL Log'!H57,"")</f>
        <v>9187.7000000000007</v>
      </c>
      <c r="I61" s="11">
        <f>IF('Daily PnL Log'!J57&lt;&gt;"",'Daily PnL Log'!J57,"")</f>
        <v>23827.7</v>
      </c>
      <c r="J61" s="11">
        <f>IF('Daily PnL Log'!K57&lt;&gt;"",'Daily PnL Log'!K57,"")</f>
        <v>-1305.95</v>
      </c>
      <c r="K61" s="11">
        <f>IF('Daily PnL Log'!L57&lt;&gt;"",'Daily PnL Log'!L57,"")</f>
        <v>-3887.69</v>
      </c>
      <c r="L61" s="11">
        <f>IF('Daily PnL Log'!M57&lt;&gt;"",'Daily PnL Log'!M57,"")</f>
        <v>-5193.6400000000003</v>
      </c>
      <c r="M61" s="11">
        <f>IF('Daily PnL Log'!N57&lt;&gt;"",'Daily PnL Log'!N57,"")</f>
        <v>18634.060000000001</v>
      </c>
      <c r="N61" s="11">
        <f t="shared" si="4"/>
        <v>178858.90000000005</v>
      </c>
      <c r="O61" s="11">
        <f t="shared" si="3"/>
        <v>-48944.7</v>
      </c>
      <c r="P61" s="11">
        <f t="shared" si="3"/>
        <v>81090.599999999977</v>
      </c>
      <c r="Q61" s="11"/>
      <c r="R61" s="11">
        <f t="shared" si="3"/>
        <v>-71173.799999999988</v>
      </c>
      <c r="S61" s="11">
        <f t="shared" si="3"/>
        <v>14905.7</v>
      </c>
      <c r="T61" s="11">
        <f t="shared" si="3"/>
        <v>246963.19999999998</v>
      </c>
      <c r="U61" s="11">
        <f>IF('Daily PnL Log'!W57&lt;&gt;"",'Daily PnL Log'!W57,"")</f>
        <v>521745</v>
      </c>
      <c r="V61" s="16">
        <f>IF('Daily PnL Log'!X57&lt;&gt;"",'Daily PnL Log'!X57,"")</f>
        <v>3.5714879874268086E-2</v>
      </c>
      <c r="W61" s="11" t="str">
        <f>IF('Daily PnL Log'!Y57&lt;&gt;"",'Daily PnL Log'!Y57,"")</f>
        <v/>
      </c>
      <c r="X61" s="11" t="str">
        <f>IF('Daily PnL Log'!AA57&lt;&gt;"",'Daily PnL Log'!AA57,"")</f>
        <v/>
      </c>
      <c r="Y61" s="11">
        <f>IF('Daily PnL Log'!AC57&lt;&gt;"",'Daily PnL Log'!AC57,"")</f>
        <v>179802.74</v>
      </c>
    </row>
    <row r="62" spans="1:25" x14ac:dyDescent="0.25">
      <c r="A62" s="47" t="str">
        <f t="shared" si="2"/>
        <v>Feb</v>
      </c>
      <c r="B62" s="14">
        <f>'Daily PnL Log'!B58</f>
        <v>44249</v>
      </c>
      <c r="C62" s="13">
        <f>IF('Daily PnL Log'!C58&lt;&gt;"",'Daily PnL Log'!C58,"")</f>
        <v>55</v>
      </c>
      <c r="D62" s="13">
        <f>IF('Daily PnL Log'!D58&lt;&gt;"",'Daily PnL Log'!D58,"")</f>
        <v>-1595.7</v>
      </c>
      <c r="E62" s="13">
        <f>IF('Daily PnL Log'!E58&lt;&gt;"",'Daily PnL Log'!E58,"")</f>
        <v>1645.7</v>
      </c>
      <c r="F62" s="13">
        <f>IF('Daily PnL Log'!F58&lt;&gt;"",'Daily PnL Log'!F58,"")</f>
        <v>16633.599999999999</v>
      </c>
      <c r="G62" s="13">
        <f>IF('Daily PnL Log'!G58&lt;&gt;"",'Daily PnL Log'!G58,"")</f>
        <v>-2177.3000000000002</v>
      </c>
      <c r="H62" s="13">
        <f>IF('Daily PnL Log'!H58&lt;&gt;"",'Daily PnL Log'!H58,"")</f>
        <v>8264.5</v>
      </c>
      <c r="I62" s="13">
        <f>IF('Daily PnL Log'!J58&lt;&gt;"",'Daily PnL Log'!J58,"")</f>
        <v>22825.8</v>
      </c>
      <c r="J62" s="13">
        <f>IF('Daily PnL Log'!K58&lt;&gt;"",'Daily PnL Log'!K58,"")</f>
        <v>-81.650000000000006</v>
      </c>
      <c r="K62" s="13">
        <f>IF('Daily PnL Log'!L58&lt;&gt;"",'Daily PnL Log'!L58,"")</f>
        <v>-375.59</v>
      </c>
      <c r="L62" s="13">
        <f>IF('Daily PnL Log'!M58&lt;&gt;"",'Daily PnL Log'!M58,"")</f>
        <v>-457.24</v>
      </c>
      <c r="M62" s="13">
        <f>IF('Daily PnL Log'!N58&lt;&gt;"",'Daily PnL Log'!N58,"")</f>
        <v>22368.559999999998</v>
      </c>
      <c r="N62" s="13">
        <f t="shared" si="4"/>
        <v>178913.90000000005</v>
      </c>
      <c r="O62" s="13">
        <f t="shared" si="3"/>
        <v>-50540.399999999994</v>
      </c>
      <c r="P62" s="13">
        <f t="shared" si="3"/>
        <v>82736.299999999974</v>
      </c>
      <c r="Q62" s="13">
        <f t="shared" si="3"/>
        <v>16633.599999999999</v>
      </c>
      <c r="R62" s="13">
        <f t="shared" si="3"/>
        <v>-73351.099999999991</v>
      </c>
      <c r="S62" s="13">
        <f t="shared" si="3"/>
        <v>23170.2</v>
      </c>
      <c r="T62" s="13">
        <f t="shared" si="3"/>
        <v>269789</v>
      </c>
      <c r="U62" s="13">
        <f>IF('Daily PnL Log'!W58&lt;&gt;"",'Daily PnL Log'!W58,"")</f>
        <v>522057</v>
      </c>
      <c r="V62" s="15">
        <f>IF('Daily PnL Log'!X58&lt;&gt;"",'Daily PnL Log'!X58,"")</f>
        <v>4.2846968817581217E-2</v>
      </c>
      <c r="W62" s="13">
        <f>IF('Daily PnL Log'!Y58&lt;&gt;"",'Daily PnL Log'!Y58,"")</f>
        <v>-4516.62</v>
      </c>
      <c r="X62" s="13" t="str">
        <f>IF('Daily PnL Log'!AA58&lt;&gt;"",'Daily PnL Log'!AA58,"")</f>
        <v/>
      </c>
      <c r="Y62" s="13">
        <f>IF('Daily PnL Log'!AC58&lt;&gt;"",'Daily PnL Log'!AC58,"")</f>
        <v>202314.5</v>
      </c>
    </row>
    <row r="63" spans="1:25" x14ac:dyDescent="0.25">
      <c r="A63" s="48" t="str">
        <f t="shared" si="2"/>
        <v>Feb</v>
      </c>
      <c r="B63" s="2">
        <f>'Daily PnL Log'!B59</f>
        <v>44250</v>
      </c>
      <c r="C63" s="11">
        <f>IF('Daily PnL Log'!C59&lt;&gt;"",'Daily PnL Log'!C59,"")</f>
        <v>-5828.8</v>
      </c>
      <c r="D63" s="11">
        <f>IF('Daily PnL Log'!D59&lt;&gt;"",'Daily PnL Log'!D59,"")</f>
        <v>-7625.8</v>
      </c>
      <c r="E63" s="11">
        <f>IF('Daily PnL Log'!E59&lt;&gt;"",'Daily PnL Log'!E59,"")</f>
        <v>-17720.599999999999</v>
      </c>
      <c r="F63" s="11">
        <f>IF('Daily PnL Log'!F59&lt;&gt;"",'Daily PnL Log'!F59,"")</f>
        <v>20024.599999999999</v>
      </c>
      <c r="G63" s="11">
        <f>IF('Daily PnL Log'!G59&lt;&gt;"",'Daily PnL Log'!G59,"")</f>
        <v>-4327.3</v>
      </c>
      <c r="H63" s="11">
        <f>IF('Daily PnL Log'!H59&lt;&gt;"",'Daily PnL Log'!H59,"")</f>
        <v>-4188.3</v>
      </c>
      <c r="I63" s="11">
        <f>IF('Daily PnL Log'!J59&lt;&gt;"",'Daily PnL Log'!J59,"")</f>
        <v>-19666.199999999997</v>
      </c>
      <c r="J63" s="11">
        <f>IF('Daily PnL Log'!K59&lt;&gt;"",'Daily PnL Log'!K59,"")</f>
        <v>-107.05</v>
      </c>
      <c r="K63" s="11">
        <f>IF('Daily PnL Log'!L59&lt;&gt;"",'Daily PnL Log'!L59,"")</f>
        <v>-492.43</v>
      </c>
      <c r="L63" s="11">
        <f>IF('Daily PnL Log'!M59&lt;&gt;"",'Daily PnL Log'!M59,"")</f>
        <v>-599.48</v>
      </c>
      <c r="M63" s="11">
        <f>IF('Daily PnL Log'!N59&lt;&gt;"",'Daily PnL Log'!N59,"")</f>
        <v>-20265.679999999997</v>
      </c>
      <c r="N63" s="11">
        <f t="shared" si="4"/>
        <v>173085.10000000006</v>
      </c>
      <c r="O63" s="11">
        <f t="shared" si="3"/>
        <v>-58166.2</v>
      </c>
      <c r="P63" s="11">
        <f t="shared" si="3"/>
        <v>65015.699999999975</v>
      </c>
      <c r="Q63" s="11">
        <f t="shared" si="3"/>
        <v>36658.199999999997</v>
      </c>
      <c r="R63" s="11">
        <f t="shared" si="3"/>
        <v>-77678.399999999994</v>
      </c>
      <c r="S63" s="11">
        <f t="shared" si="3"/>
        <v>18981.900000000001</v>
      </c>
      <c r="T63" s="11">
        <f t="shared" si="3"/>
        <v>250122.8</v>
      </c>
      <c r="U63" s="11">
        <f>IF('Daily PnL Log'!W59&lt;&gt;"",'Daily PnL Log'!W59,"")</f>
        <v>482181</v>
      </c>
      <c r="V63" s="16">
        <f>IF('Daily PnL Log'!X59&lt;&gt;"",'Daily PnL Log'!X59,"")</f>
        <v>-4.2029196505046856E-2</v>
      </c>
      <c r="W63" s="11" t="str">
        <f>IF('Daily PnL Log'!Y59&lt;&gt;"",'Daily PnL Log'!Y59,"")</f>
        <v/>
      </c>
      <c r="X63" s="11" t="str">
        <f>IF('Daily PnL Log'!AA59&lt;&gt;"",'Daily PnL Log'!AA59,"")</f>
        <v/>
      </c>
      <c r="Y63" s="11">
        <f>IF('Daily PnL Log'!AC59&lt;&gt;"",'Daily PnL Log'!AC59,"")</f>
        <v>185147.27</v>
      </c>
    </row>
    <row r="64" spans="1:25" x14ac:dyDescent="0.25">
      <c r="A64" s="47" t="str">
        <f t="shared" si="2"/>
        <v>Feb</v>
      </c>
      <c r="B64" s="14">
        <f>'Daily PnL Log'!B60</f>
        <v>44251</v>
      </c>
      <c r="C64" s="13">
        <f>IF('Daily PnL Log'!C60&lt;&gt;"",'Daily PnL Log'!C60,"")</f>
        <v>-33683.699999999997</v>
      </c>
      <c r="D64" s="13">
        <f>IF('Daily PnL Log'!D60&lt;&gt;"",'Daily PnL Log'!D60,"")</f>
        <v>13649.9</v>
      </c>
      <c r="E64" s="13">
        <f>IF('Daily PnL Log'!E60&lt;&gt;"",'Daily PnL Log'!E60,"")</f>
        <v>-3258.5</v>
      </c>
      <c r="F64" s="13">
        <f>IF('Daily PnL Log'!F60&lt;&gt;"",'Daily PnL Log'!F60,"")</f>
        <v>-36806.9</v>
      </c>
      <c r="G64" s="13">
        <f>IF('Daily PnL Log'!G60&lt;&gt;"",'Daily PnL Log'!G60,"")</f>
        <v>-2037.4</v>
      </c>
      <c r="H64" s="13">
        <f>IF('Daily PnL Log'!H60&lt;&gt;"",'Daily PnL Log'!H60,"")</f>
        <v>687.4</v>
      </c>
      <c r="I64" s="13">
        <f>IF('Daily PnL Log'!J60&lt;&gt;"",'Daily PnL Log'!J60,"")</f>
        <v>-61449.2</v>
      </c>
      <c r="J64" s="13">
        <f>IF('Daily PnL Log'!K60&lt;&gt;"",'Daily PnL Log'!K60,"")</f>
        <v>-13.55</v>
      </c>
      <c r="K64" s="13">
        <f>IF('Daily PnL Log'!L60&lt;&gt;"",'Daily PnL Log'!L60,"")</f>
        <v>-62.33</v>
      </c>
      <c r="L64" s="13">
        <f>IF('Daily PnL Log'!M60&lt;&gt;"",'Daily PnL Log'!M60,"")</f>
        <v>-75.88</v>
      </c>
      <c r="M64" s="13">
        <f>IF('Daily PnL Log'!N60&lt;&gt;"",'Daily PnL Log'!N60,"")</f>
        <v>-61525.079999999994</v>
      </c>
      <c r="N64" s="13">
        <f t="shared" si="4"/>
        <v>139401.40000000008</v>
      </c>
      <c r="O64" s="13">
        <f t="shared" si="3"/>
        <v>-44516.299999999996</v>
      </c>
      <c r="P64" s="13">
        <f t="shared" si="3"/>
        <v>61757.199999999975</v>
      </c>
      <c r="Q64" s="13">
        <f t="shared" si="3"/>
        <v>-148.70000000000437</v>
      </c>
      <c r="R64" s="13">
        <f t="shared" si="3"/>
        <v>-79715.799999999988</v>
      </c>
      <c r="S64" s="13">
        <f t="shared" si="3"/>
        <v>19669.300000000003</v>
      </c>
      <c r="T64" s="13">
        <f t="shared" si="3"/>
        <v>188673.59999999998</v>
      </c>
      <c r="U64" s="13">
        <f>IF('Daily PnL Log'!W60&lt;&gt;"",'Daily PnL Log'!W60,"")</f>
        <v>467716</v>
      </c>
      <c r="V64" s="15">
        <f>IF('Daily PnL Log'!X60&lt;&gt;"",'Daily PnL Log'!X60,"")</f>
        <v>-0.1315436718008364</v>
      </c>
      <c r="W64" s="13" t="str">
        <f>IF('Daily PnL Log'!Y60&lt;&gt;"",'Daily PnL Log'!Y60,"")</f>
        <v/>
      </c>
      <c r="X64" s="13" t="str">
        <f>IF('Daily PnL Log'!AA60&lt;&gt;"",'Daily PnL Log'!AA60,"")</f>
        <v/>
      </c>
      <c r="Y64" s="13">
        <f>IF('Daily PnL Log'!AC60&lt;&gt;"",'Daily PnL Log'!AC60,"")</f>
        <v>115482.14</v>
      </c>
    </row>
    <row r="65" spans="1:25" x14ac:dyDescent="0.25">
      <c r="A65" s="48" t="str">
        <f t="shared" si="2"/>
        <v>Feb</v>
      </c>
      <c r="B65" s="2">
        <f>'Daily PnL Log'!B61</f>
        <v>44252</v>
      </c>
      <c r="C65" s="11">
        <f>IF('Daily PnL Log'!C61&lt;&gt;"",'Daily PnL Log'!C61,"")</f>
        <v>60268.5</v>
      </c>
      <c r="D65" s="11">
        <f>IF('Daily PnL Log'!D61&lt;&gt;"",'Daily PnL Log'!D61,"")</f>
        <v>-8075.6</v>
      </c>
      <c r="E65" s="11">
        <f>IF('Daily PnL Log'!E61&lt;&gt;"",'Daily PnL Log'!E61,"")</f>
        <v>10267.200000000001</v>
      </c>
      <c r="F65" s="11">
        <f>IF('Daily PnL Log'!F61&lt;&gt;"",'Daily PnL Log'!F61,"")</f>
        <v>22290.3</v>
      </c>
      <c r="G65" s="11">
        <f>IF('Daily PnL Log'!G61&lt;&gt;"",'Daily PnL Log'!G61,"")</f>
        <v>-8430.9</v>
      </c>
      <c r="H65" s="11">
        <f>IF('Daily PnL Log'!H61&lt;&gt;"",'Daily PnL Log'!H61,"")</f>
        <v>1920.4</v>
      </c>
      <c r="I65" s="11">
        <f>IF('Daily PnL Log'!J61&lt;&gt;"",'Daily PnL Log'!J61,"")</f>
        <v>78239.900000000009</v>
      </c>
      <c r="J65" s="11">
        <f>IF('Daily PnL Log'!K61&lt;&gt;"",'Daily PnL Log'!K61,"")</f>
        <v>-102.55</v>
      </c>
      <c r="K65" s="11">
        <f>IF('Daily PnL Log'!L61&lt;&gt;"",'Daily PnL Log'!L61,"")</f>
        <v>-471.73</v>
      </c>
      <c r="L65" s="11">
        <f>IF('Daily PnL Log'!M61&lt;&gt;"",'Daily PnL Log'!M61,"")</f>
        <v>-574.28</v>
      </c>
      <c r="M65" s="11">
        <f>IF('Daily PnL Log'!N61&lt;&gt;"",'Daily PnL Log'!N61,"")</f>
        <v>77665.62000000001</v>
      </c>
      <c r="N65" s="11">
        <f t="shared" si="4"/>
        <v>199669.90000000008</v>
      </c>
      <c r="O65" s="11">
        <f t="shared" ref="O65:T66" si="5">IF(D65&lt;&gt;"",O64+D65,"")</f>
        <v>-52591.899999999994</v>
      </c>
      <c r="P65" s="11">
        <f t="shared" si="5"/>
        <v>72024.39999999998</v>
      </c>
      <c r="Q65" s="11">
        <f t="shared" si="5"/>
        <v>22141.599999999995</v>
      </c>
      <c r="R65" s="11">
        <f t="shared" si="5"/>
        <v>-88146.699999999983</v>
      </c>
      <c r="S65" s="11">
        <f t="shared" si="5"/>
        <v>21589.700000000004</v>
      </c>
      <c r="T65" s="11">
        <f t="shared" si="5"/>
        <v>266913.5</v>
      </c>
      <c r="U65" s="11">
        <f>IF('Daily PnL Log'!W61&lt;&gt;"",'Daily PnL Log'!W61,"")</f>
        <v>453107</v>
      </c>
      <c r="V65" s="16">
        <f>IF('Daily PnL Log'!X61&lt;&gt;"",'Daily PnL Log'!X61,"")</f>
        <v>0.17140679795280145</v>
      </c>
      <c r="W65" s="11" t="str">
        <f>IF('Daily PnL Log'!Y61&lt;&gt;"",'Daily PnL Log'!Y61,"")</f>
        <v/>
      </c>
      <c r="X65" s="11" t="str">
        <f>IF('Daily PnL Log'!AA61&lt;&gt;"",'Daily PnL Log'!AA61,"")</f>
        <v/>
      </c>
      <c r="Y65" s="11">
        <f>IF('Daily PnL Log'!AC61&lt;&gt;"",'Daily PnL Log'!AC61,"")</f>
        <v>215498.86</v>
      </c>
    </row>
    <row r="66" spans="1:25" ht="15.75" thickBot="1" x14ac:dyDescent="0.3">
      <c r="A66" s="49" t="str">
        <f t="shared" si="2"/>
        <v>Feb</v>
      </c>
      <c r="B66" s="50">
        <f>'Daily PnL Log'!B62</f>
        <v>44253</v>
      </c>
      <c r="C66" s="51">
        <f>IF('Daily PnL Log'!C62&lt;&gt;"",'Daily PnL Log'!C62,"")</f>
        <v>-9047.1</v>
      </c>
      <c r="D66" s="51">
        <f>IF('Daily PnL Log'!D62&lt;&gt;"",'Daily PnL Log'!D62,"")</f>
        <v>5719.2</v>
      </c>
      <c r="E66" s="51">
        <f>IF('Daily PnL Log'!E62&lt;&gt;"",'Daily PnL Log'!E62,"")</f>
        <v>4943.2</v>
      </c>
      <c r="F66" s="51">
        <f>IF('Daily PnL Log'!F62&lt;&gt;"",'Daily PnL Log'!F62,"")</f>
        <v>16271.5</v>
      </c>
      <c r="G66" s="51">
        <f>IF('Daily PnL Log'!G62&lt;&gt;"",'Daily PnL Log'!G62,"")</f>
        <v>10210.299999999999</v>
      </c>
      <c r="H66" s="51">
        <f>IF('Daily PnL Log'!H62&lt;&gt;"",'Daily PnL Log'!H62,"")</f>
        <v>7790.7</v>
      </c>
      <c r="I66" s="51">
        <f>IF('Daily PnL Log'!J62&lt;&gt;"",'Daily PnL Log'!J62,"")</f>
        <v>35887.799999999996</v>
      </c>
      <c r="J66" s="51">
        <f>IF('Daily PnL Log'!K62&lt;&gt;"",'Daily PnL Log'!K62,"")</f>
        <v>-117.35</v>
      </c>
      <c r="K66" s="51">
        <f>IF('Daily PnL Log'!L62&lt;&gt;"",'Daily PnL Log'!L62,"")</f>
        <v>-539.80999999999995</v>
      </c>
      <c r="L66" s="51">
        <f>IF('Daily PnL Log'!M62&lt;&gt;"",'Daily PnL Log'!M62,"")</f>
        <v>-657.16</v>
      </c>
      <c r="M66" s="51">
        <f>IF('Daily PnL Log'!N62&lt;&gt;"",'Daily PnL Log'!N62,"")</f>
        <v>35230.639999999992</v>
      </c>
      <c r="N66" s="51">
        <f t="shared" si="4"/>
        <v>190622.80000000008</v>
      </c>
      <c r="O66" s="51">
        <f t="shared" si="5"/>
        <v>-46872.7</v>
      </c>
      <c r="P66" s="51">
        <f t="shared" si="5"/>
        <v>76967.599999999977</v>
      </c>
      <c r="Q66" s="51">
        <f t="shared" si="5"/>
        <v>38413.099999999991</v>
      </c>
      <c r="R66" s="51">
        <f t="shared" si="5"/>
        <v>-77936.39999999998</v>
      </c>
      <c r="S66" s="51">
        <f t="shared" si="5"/>
        <v>29380.400000000005</v>
      </c>
      <c r="T66" s="51">
        <f t="shared" si="5"/>
        <v>302801.3</v>
      </c>
      <c r="U66" s="51">
        <f>IF('Daily PnL Log'!W62&lt;&gt;"",'Daily PnL Log'!W62,"")</f>
        <v>506584</v>
      </c>
      <c r="V66" s="52">
        <f>IF('Daily PnL Log'!X62&lt;&gt;"",'Daily PnL Log'!X62,"")</f>
        <v>6.954550479288725E-2</v>
      </c>
      <c r="W66" s="51">
        <f>IF('Daily PnL Log'!Y62&lt;&gt;"",'Daily PnL Log'!Y62,"")</f>
        <v>-4485.42</v>
      </c>
      <c r="X66" s="51" t="str">
        <f>IF('Daily PnL Log'!AA62&lt;&gt;"",'Daily PnL Log'!AA62,"")</f>
        <v/>
      </c>
      <c r="Y66" s="51">
        <f>IF('Daily PnL Log'!AC62&lt;&gt;"",'Daily PnL Log'!AC62,"")</f>
        <v>231715.7</v>
      </c>
    </row>
    <row r="73" spans="1:25" x14ac:dyDescent="0.25">
      <c r="B73" s="25"/>
    </row>
    <row r="74" spans="1:25" x14ac:dyDescent="0.25">
      <c r="B74" s="25"/>
    </row>
    <row r="75" spans="1:25" x14ac:dyDescent="0.25">
      <c r="B75" s="25"/>
    </row>
    <row r="76" spans="1:25" x14ac:dyDescent="0.25">
      <c r="B76" s="25"/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3"/>
  <dimension ref="A2:Y79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4" width="10.7109375" style="20" bestFit="1" customWidth="1"/>
    <col min="5" max="6" width="10.5703125" style="20" bestFit="1" customWidth="1"/>
    <col min="7" max="7" width="10.7109375" style="20" bestFit="1" customWidth="1"/>
    <col min="8" max="8" width="12.85546875" style="20" bestFit="1" customWidth="1"/>
    <col min="9" max="9" width="12.5703125" style="20" bestFit="1" customWidth="1"/>
    <col min="10" max="10" width="16.42578125" style="20" bestFit="1" customWidth="1"/>
    <col min="11" max="11" width="14.5703125" style="20" bestFit="1" customWidth="1"/>
    <col min="12" max="12" width="13.5703125" style="20" bestFit="1" customWidth="1"/>
    <col min="13" max="13" width="11.140625" style="20" bestFit="1" customWidth="1"/>
    <col min="14" max="14" width="10.7109375" style="20" customWidth="1"/>
    <col min="15" max="15" width="10" style="20" bestFit="1" customWidth="1"/>
    <col min="16" max="16" width="9" style="20" bestFit="1" customWidth="1"/>
    <col min="17" max="17" width="10" style="20" bestFit="1" customWidth="1"/>
    <col min="18" max="18" width="11.42578125" style="20" bestFit="1" customWidth="1"/>
    <col min="19" max="22" width="9.140625" style="20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5">
      <c r="A7" s="26" t="s">
        <v>32</v>
      </c>
      <c r="B7" s="27">
        <f>I46</f>
        <v>414656.09999999992</v>
      </c>
    </row>
    <row r="8" spans="1:2" ht="21" x14ac:dyDescent="0.35">
      <c r="A8" s="28" t="s">
        <v>6</v>
      </c>
      <c r="B8" s="29">
        <f>J46</f>
        <v>-8251.6</v>
      </c>
    </row>
    <row r="9" spans="1:2" ht="21" x14ac:dyDescent="0.35">
      <c r="A9" s="28" t="s">
        <v>30</v>
      </c>
      <c r="B9" s="29">
        <f>K46</f>
        <v>-18044.679999999997</v>
      </c>
    </row>
    <row r="10" spans="1:2" ht="21" x14ac:dyDescent="0.35">
      <c r="A10" s="28" t="s">
        <v>11</v>
      </c>
      <c r="B10" s="29">
        <f>W46</f>
        <v>-18598.71</v>
      </c>
    </row>
    <row r="11" spans="1:2" ht="21" x14ac:dyDescent="0.35">
      <c r="A11" s="30" t="s">
        <v>18</v>
      </c>
      <c r="B11" s="27">
        <f>B7+(B8+B9+B10)</f>
        <v>369761.10999999993</v>
      </c>
    </row>
    <row r="12" spans="1:2" ht="21" x14ac:dyDescent="0.35">
      <c r="A12" s="31"/>
      <c r="B12" s="32"/>
    </row>
    <row r="13" spans="1:2" ht="21" x14ac:dyDescent="0.35">
      <c r="A13" s="33"/>
      <c r="B13" s="34"/>
    </row>
    <row r="14" spans="1:2" ht="21" x14ac:dyDescent="0.35">
      <c r="A14" s="33" t="s">
        <v>16</v>
      </c>
      <c r="B14" s="35">
        <f>U46</f>
        <v>569844.36315789481</v>
      </c>
    </row>
    <row r="15" spans="1:2" ht="21" x14ac:dyDescent="0.35">
      <c r="A15" s="33" t="s">
        <v>15</v>
      </c>
      <c r="B15" s="36">
        <f>B11/B14</f>
        <v>0.64888087679046669</v>
      </c>
    </row>
    <row r="16" spans="1:2" ht="21" x14ac:dyDescent="0.35">
      <c r="A16" s="33" t="s">
        <v>17</v>
      </c>
      <c r="B16" s="36">
        <f>V46</f>
        <v>6.3911593696744054E-2</v>
      </c>
    </row>
    <row r="17" spans="1:2" ht="21" x14ac:dyDescent="0.35">
      <c r="A17" s="33" t="s">
        <v>31</v>
      </c>
      <c r="B17" s="37">
        <f>B15/B16</f>
        <v>10.152788238537129</v>
      </c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5" spans="1:25" ht="15.75" thickBot="1" x14ac:dyDescent="0.3">
      <c r="U45" s="24"/>
    </row>
    <row r="46" spans="1:25" x14ac:dyDescent="0.25">
      <c r="A46" s="39"/>
      <c r="B46" s="40" t="s">
        <v>29</v>
      </c>
      <c r="C46" s="41">
        <f t="shared" ref="C46:M46" si="0">SUM(C48:C66)</f>
        <v>177889.6</v>
      </c>
      <c r="D46" s="41">
        <f t="shared" si="0"/>
        <v>142839.70000000001</v>
      </c>
      <c r="E46" s="41">
        <f t="shared" si="0"/>
        <v>-24308.799999999996</v>
      </c>
      <c r="F46" s="41">
        <f t="shared" si="0"/>
        <v>23791.200000000015</v>
      </c>
      <c r="G46" s="41">
        <f t="shared" si="0"/>
        <v>120847.7</v>
      </c>
      <c r="H46" s="41">
        <f t="shared" si="0"/>
        <v>-26403.300000000003</v>
      </c>
      <c r="I46" s="41">
        <f t="shared" si="0"/>
        <v>414656.09999999992</v>
      </c>
      <c r="J46" s="41">
        <f t="shared" si="0"/>
        <v>-8251.6</v>
      </c>
      <c r="K46" s="41">
        <f t="shared" si="0"/>
        <v>-18044.679999999997</v>
      </c>
      <c r="L46" s="41">
        <f t="shared" si="0"/>
        <v>-26296.279999999995</v>
      </c>
      <c r="M46" s="41">
        <f t="shared" si="0"/>
        <v>388359.81999999995</v>
      </c>
      <c r="N46" s="42"/>
      <c r="O46" s="42"/>
      <c r="P46" s="42"/>
      <c r="Q46" s="42"/>
      <c r="R46" s="42"/>
      <c r="S46" s="42"/>
      <c r="T46" s="42"/>
      <c r="U46" s="43">
        <f>AVERAGE(U48:U66)</f>
        <v>569844.36315789481</v>
      </c>
      <c r="V46" s="44">
        <f>_xlfn.STDEV.P(V48:V66)</f>
        <v>6.3911593696744054E-2</v>
      </c>
      <c r="W46" s="41">
        <f>SUM(W48:W66)</f>
        <v>-18598.71</v>
      </c>
      <c r="X46" s="41">
        <f>SUM(X48:X66)</f>
        <v>-429540.44</v>
      </c>
      <c r="Y46" s="42"/>
    </row>
    <row r="47" spans="1:25" x14ac:dyDescent="0.25">
      <c r="A47" s="45" t="s">
        <v>21</v>
      </c>
      <c r="B47" s="46" t="s">
        <v>9</v>
      </c>
      <c r="C47" s="46" t="s">
        <v>5</v>
      </c>
      <c r="D47" s="46" t="s">
        <v>4</v>
      </c>
      <c r="E47" s="46" t="s">
        <v>3</v>
      </c>
      <c r="F47" s="46" t="s">
        <v>0</v>
      </c>
      <c r="G47" s="46" t="s">
        <v>1</v>
      </c>
      <c r="H47" s="46" t="s">
        <v>2</v>
      </c>
      <c r="I47" s="46" t="s">
        <v>10</v>
      </c>
      <c r="J47" s="46" t="s">
        <v>6</v>
      </c>
      <c r="K47" s="46" t="s">
        <v>8</v>
      </c>
      <c r="L47" s="46" t="s">
        <v>7</v>
      </c>
      <c r="M47" s="46" t="s">
        <v>13</v>
      </c>
      <c r="N47" s="46" t="s">
        <v>22</v>
      </c>
      <c r="O47" s="46" t="s">
        <v>23</v>
      </c>
      <c r="P47" s="46" t="s">
        <v>24</v>
      </c>
      <c r="Q47" s="46" t="s">
        <v>25</v>
      </c>
      <c r="R47" s="46" t="s">
        <v>26</v>
      </c>
      <c r="S47" s="46" t="s">
        <v>27</v>
      </c>
      <c r="T47" s="46" t="s">
        <v>19</v>
      </c>
      <c r="U47" s="46" t="s">
        <v>12</v>
      </c>
      <c r="V47" s="46" t="s">
        <v>15</v>
      </c>
      <c r="W47" s="46" t="s">
        <v>11</v>
      </c>
      <c r="X47" s="46" t="s">
        <v>28</v>
      </c>
      <c r="Y47" s="46" t="s">
        <v>14</v>
      </c>
    </row>
    <row r="48" spans="1:25" x14ac:dyDescent="0.25">
      <c r="A48" s="47" t="str">
        <f>TEXT(B48,"mmm")</f>
        <v>Jan</v>
      </c>
      <c r="B48" s="14">
        <v>44200</v>
      </c>
      <c r="C48" s="13">
        <f>IF('Daily PnL Log'!C25&lt;&gt;"",'Daily PnL Log'!C25,"")</f>
        <v>40106.199999999997</v>
      </c>
      <c r="D48" s="13">
        <f>IF('Daily PnL Log'!D25&lt;&gt;"",'Daily PnL Log'!D25,"")</f>
        <v>-4651</v>
      </c>
      <c r="E48" s="13">
        <f>IF('Daily PnL Log'!E25&lt;&gt;"",'Daily PnL Log'!E25,"")</f>
        <v>-10541.7</v>
      </c>
      <c r="F48" s="13">
        <f>IF('Daily PnL Log'!F25&lt;&gt;"",'Daily PnL Log'!F25,"")</f>
        <v>3772.2</v>
      </c>
      <c r="G48" s="13">
        <f>IF('Daily PnL Log'!G25&lt;&gt;"",'Daily PnL Log'!G25,"")</f>
        <v>21673.7</v>
      </c>
      <c r="H48" s="13">
        <f>IF('Daily PnL Log'!H25&lt;&gt;"",'Daily PnL Log'!H25,"")</f>
        <v>-8256.9</v>
      </c>
      <c r="I48" s="13">
        <f>IF(SUM(C48:H48)=0,"",SUM(C48:H48))</f>
        <v>42102.499999999993</v>
      </c>
      <c r="J48" s="13">
        <f>IF('Daily PnL Log'!K25&lt;&gt;"",'Daily PnL Log'!K25,"")</f>
        <v>-220.4</v>
      </c>
      <c r="K48" s="13">
        <f>IF('Daily PnL Log'!L25&lt;&gt;"",'Daily PnL Log'!L25,"")</f>
        <v>-506.92</v>
      </c>
      <c r="L48" s="13">
        <f>IF('Daily PnL Log'!M25&lt;&gt;"",'Daily PnL Log'!M25,"")</f>
        <v>-727.32</v>
      </c>
      <c r="M48" s="13">
        <f>IF('Daily PnL Log'!N25&lt;&gt;"",'Daily PnL Log'!N25,"")</f>
        <v>41375.179999999993</v>
      </c>
      <c r="N48" s="13">
        <f t="shared" ref="N48:S48" si="1">C48</f>
        <v>40106.199999999997</v>
      </c>
      <c r="O48" s="13">
        <f t="shared" si="1"/>
        <v>-4651</v>
      </c>
      <c r="P48" s="13">
        <f t="shared" si="1"/>
        <v>-10541.7</v>
      </c>
      <c r="Q48" s="13">
        <f t="shared" si="1"/>
        <v>3772.2</v>
      </c>
      <c r="R48" s="13">
        <f t="shared" si="1"/>
        <v>21673.7</v>
      </c>
      <c r="S48" s="13">
        <f t="shared" si="1"/>
        <v>-8256.9</v>
      </c>
      <c r="T48" s="13">
        <f>SUM(N48:S48)</f>
        <v>42102.499999999993</v>
      </c>
      <c r="U48" s="13">
        <f>IF('Daily PnL Log'!W25&lt;&gt;"",'Daily PnL Log'!W25,"")</f>
        <v>574028</v>
      </c>
      <c r="V48" s="15">
        <f>IF('Daily PnL Log'!X25&lt;&gt;"",'Daily PnL Log'!X25,"")</f>
        <v>7.2078679088824926E-2</v>
      </c>
      <c r="W48" s="13">
        <f>IF('Daily PnL Log'!Y25&lt;&gt;"",'Daily PnL Log'!Y25,"")</f>
        <v>-530.95000000000005</v>
      </c>
      <c r="X48" s="13">
        <f>IF('Daily PnL Log'!AA25&lt;&gt;"",'Daily PnL Log'!AA25,"")</f>
        <v>-429540.44</v>
      </c>
      <c r="Y48" s="13">
        <f>IF('Daily PnL Log'!AC25&lt;&gt;"",'Daily PnL Log'!AC25,"")</f>
        <v>86079.43</v>
      </c>
    </row>
    <row r="49" spans="1:25" x14ac:dyDescent="0.25">
      <c r="A49" s="48" t="str">
        <f t="shared" ref="A49:A57" si="2">TEXT(B49,"mmm")</f>
        <v>Jan</v>
      </c>
      <c r="B49" s="2">
        <v>44201</v>
      </c>
      <c r="C49" s="11">
        <f>IF('Daily PnL Log'!C26&lt;&gt;"",'Daily PnL Log'!C26,"")</f>
        <v>-3994.5</v>
      </c>
      <c r="D49" s="11">
        <f>IF('Daily PnL Log'!D26&lt;&gt;"",'Daily PnL Log'!D26,"")</f>
        <v>-1153.7</v>
      </c>
      <c r="E49" s="11">
        <f>IF('Daily PnL Log'!E26&lt;&gt;"",'Daily PnL Log'!E26,"")</f>
        <v>-23510.7</v>
      </c>
      <c r="F49" s="11">
        <f>IF('Daily PnL Log'!F26&lt;&gt;"",'Daily PnL Log'!F26,"")</f>
        <v>-13806.8</v>
      </c>
      <c r="G49" s="11">
        <f>IF('Daily PnL Log'!G26&lt;&gt;"",'Daily PnL Log'!G26,"")</f>
        <v>45942.7</v>
      </c>
      <c r="H49" s="11">
        <f>IF('Daily PnL Log'!H26&lt;&gt;"",'Daily PnL Log'!H26,"")</f>
        <v>1625.2</v>
      </c>
      <c r="I49" s="11">
        <f t="shared" ref="I49:I66" si="3">IF(SUM(C49:H49)=0,"",SUM(C49:H49))</f>
        <v>5102.2</v>
      </c>
      <c r="J49" s="11">
        <f>IF('Daily PnL Log'!K26&lt;&gt;"",'Daily PnL Log'!K26,"")</f>
        <v>-335.6</v>
      </c>
      <c r="K49" s="11">
        <f>IF('Daily PnL Log'!L26&lt;&gt;"",'Daily PnL Log'!L26,"")</f>
        <v>-771.88</v>
      </c>
      <c r="L49" s="11">
        <f>IF('Daily PnL Log'!M26&lt;&gt;"",'Daily PnL Log'!M26,"")</f>
        <v>-1107.48</v>
      </c>
      <c r="M49" s="11">
        <f>IF('Daily PnL Log'!N26&lt;&gt;"",'Daily PnL Log'!N26,"")</f>
        <v>3994.72</v>
      </c>
      <c r="N49" s="11">
        <f>N48+C49</f>
        <v>36111.699999999997</v>
      </c>
      <c r="O49" s="11">
        <f t="shared" ref="O49:S64" si="4">O48+D49</f>
        <v>-5804.7</v>
      </c>
      <c r="P49" s="11">
        <f t="shared" si="4"/>
        <v>-34052.400000000001</v>
      </c>
      <c r="Q49" s="11">
        <f t="shared" si="4"/>
        <v>-10034.599999999999</v>
      </c>
      <c r="R49" s="11">
        <f t="shared" si="4"/>
        <v>67616.399999999994</v>
      </c>
      <c r="S49" s="11">
        <f t="shared" si="4"/>
        <v>-6631.7</v>
      </c>
      <c r="T49" s="11">
        <f t="shared" ref="T49:T66" si="5">SUM(N49:S49)</f>
        <v>47204.7</v>
      </c>
      <c r="U49" s="11">
        <f>IF('Daily PnL Log'!W26&lt;&gt;"",'Daily PnL Log'!W26,"")</f>
        <v>505650</v>
      </c>
      <c r="V49" s="16">
        <f>IF('Daily PnL Log'!X26&lt;&gt;"",'Daily PnL Log'!X26,"")</f>
        <v>7.9001681004647484E-3</v>
      </c>
      <c r="W49" s="11" t="str">
        <f>IF('Daily PnL Log'!Y26&lt;&gt;"",'Daily PnL Log'!Y26,"")</f>
        <v/>
      </c>
      <c r="X49" s="11" t="str">
        <f>IF('Daily PnL Log'!AA26&lt;&gt;"",'Daily PnL Log'!AA26,"")</f>
        <v/>
      </c>
      <c r="Y49" s="11">
        <f>IF('Daily PnL Log'!AC26&lt;&gt;"",'Daily PnL Log'!AC26,"")</f>
        <v>62202.7</v>
      </c>
    </row>
    <row r="50" spans="1:25" x14ac:dyDescent="0.25">
      <c r="A50" s="47" t="str">
        <f t="shared" si="2"/>
        <v>Jan</v>
      </c>
      <c r="B50" s="14">
        <v>44202</v>
      </c>
      <c r="C50" s="13">
        <f>IF('Daily PnL Log'!C27&lt;&gt;"",'Daily PnL Log'!C27,"")</f>
        <v>6693.5</v>
      </c>
      <c r="D50" s="13">
        <f>IF('Daily PnL Log'!D27&lt;&gt;"",'Daily PnL Log'!D27,"")</f>
        <v>-5655.6</v>
      </c>
      <c r="E50" s="13">
        <f>IF('Daily PnL Log'!E27&lt;&gt;"",'Daily PnL Log'!E27,"")</f>
        <v>22539.200000000001</v>
      </c>
      <c r="F50" s="13">
        <f>IF('Daily PnL Log'!F27&lt;&gt;"",'Daily PnL Log'!F27,"")</f>
        <v>22857.4</v>
      </c>
      <c r="G50" s="13">
        <f>IF('Daily PnL Log'!G27&lt;&gt;"",'Daily PnL Log'!G27,"")</f>
        <v>-1768.8</v>
      </c>
      <c r="H50" s="13">
        <f>IF('Daily PnL Log'!H27&lt;&gt;"",'Daily PnL Log'!H27,"")</f>
        <v>7479.6</v>
      </c>
      <c r="I50" s="13">
        <f t="shared" si="3"/>
        <v>52145.299999999996</v>
      </c>
      <c r="J50" s="13">
        <f>IF('Daily PnL Log'!K27&lt;&gt;"",'Daily PnL Log'!K27,"")</f>
        <v>-324.10000000000002</v>
      </c>
      <c r="K50" s="13">
        <f>IF('Daily PnL Log'!L27&lt;&gt;"",'Daily PnL Log'!L27,"")</f>
        <v>-745.43</v>
      </c>
      <c r="L50" s="13">
        <f>IF('Daily PnL Log'!M27&lt;&gt;"",'Daily PnL Log'!M27,"")</f>
        <v>-1069.53</v>
      </c>
      <c r="M50" s="13">
        <f>IF('Daily PnL Log'!N27&lt;&gt;"",'Daily PnL Log'!N27,"")</f>
        <v>51075.77</v>
      </c>
      <c r="N50" s="13">
        <f t="shared" ref="N50:N66" si="6">N49+C50</f>
        <v>42805.2</v>
      </c>
      <c r="O50" s="13">
        <f t="shared" si="4"/>
        <v>-11460.3</v>
      </c>
      <c r="P50" s="13">
        <f t="shared" si="4"/>
        <v>-11513.2</v>
      </c>
      <c r="Q50" s="13">
        <f t="shared" si="4"/>
        <v>12822.800000000003</v>
      </c>
      <c r="R50" s="13">
        <f t="shared" si="4"/>
        <v>65847.599999999991</v>
      </c>
      <c r="S50" s="13">
        <f t="shared" si="4"/>
        <v>847.90000000000055</v>
      </c>
      <c r="T50" s="13">
        <f t="shared" si="5"/>
        <v>99349.999999999985</v>
      </c>
      <c r="U50" s="13">
        <f>IF('Daily PnL Log'!W27&lt;&gt;"",'Daily PnL Log'!W27,"")</f>
        <v>633885</v>
      </c>
      <c r="V50" s="15">
        <f>IF('Daily PnL Log'!X27&lt;&gt;"",'Daily PnL Log'!X27,"")</f>
        <v>8.0575766897781134E-2</v>
      </c>
      <c r="W50" s="13" t="str">
        <f>IF('Daily PnL Log'!Y27&lt;&gt;"",'Daily PnL Log'!Y27,"")</f>
        <v/>
      </c>
      <c r="X50" s="13" t="str">
        <f>IF('Daily PnL Log'!AA27&lt;&gt;"",'Daily PnL Log'!AA27,"")</f>
        <v/>
      </c>
      <c r="Y50" s="13">
        <f>IF('Daily PnL Log'!AC27&lt;&gt;"",'Daily PnL Log'!AC27,"")</f>
        <v>115572.92</v>
      </c>
    </row>
    <row r="51" spans="1:25" x14ac:dyDescent="0.25">
      <c r="A51" s="48" t="str">
        <f t="shared" si="2"/>
        <v>Jan</v>
      </c>
      <c r="B51" s="2">
        <v>44203</v>
      </c>
      <c r="C51" s="11">
        <f>IF('Daily PnL Log'!C28&lt;&gt;"",'Daily PnL Log'!C28,"")</f>
        <v>5089.3</v>
      </c>
      <c r="D51" s="11">
        <f>IF('Daily PnL Log'!D28&lt;&gt;"",'Daily PnL Log'!D28,"")</f>
        <v>-6030.9</v>
      </c>
      <c r="E51" s="11">
        <f>IF('Daily PnL Log'!E28&lt;&gt;"",'Daily PnL Log'!E28,"")</f>
        <v>-7999.4</v>
      </c>
      <c r="F51" s="11">
        <f>IF('Daily PnL Log'!F28&lt;&gt;"",'Daily PnL Log'!F28,"")</f>
        <v>-6418.3</v>
      </c>
      <c r="G51" s="11">
        <f>IF('Daily PnL Log'!G28&lt;&gt;"",'Daily PnL Log'!G28,"")</f>
        <v>-1716.8</v>
      </c>
      <c r="H51" s="11">
        <f>IF('Daily PnL Log'!H28&lt;&gt;"",'Daily PnL Log'!H28,"")</f>
        <v>8477.2999999999993</v>
      </c>
      <c r="I51" s="11">
        <f t="shared" si="3"/>
        <v>-8598.7999999999993</v>
      </c>
      <c r="J51" s="11">
        <f>IF('Daily PnL Log'!K28&lt;&gt;"",'Daily PnL Log'!K28,"")</f>
        <v>-336.2</v>
      </c>
      <c r="K51" s="11">
        <f>IF('Daily PnL Log'!L28&lt;&gt;"",'Daily PnL Log'!L28,"")</f>
        <v>-773.26</v>
      </c>
      <c r="L51" s="11">
        <f>IF('Daily PnL Log'!M28&lt;&gt;"",'Daily PnL Log'!M28,"")</f>
        <v>-1109.46</v>
      </c>
      <c r="M51" s="11">
        <f>IF('Daily PnL Log'!N28&lt;&gt;"",'Daily PnL Log'!N28,"")</f>
        <v>-9708.2599999999984</v>
      </c>
      <c r="N51" s="11">
        <f t="shared" si="6"/>
        <v>47894.5</v>
      </c>
      <c r="O51" s="11">
        <f t="shared" si="4"/>
        <v>-17491.199999999997</v>
      </c>
      <c r="P51" s="11">
        <f t="shared" si="4"/>
        <v>-19512.599999999999</v>
      </c>
      <c r="Q51" s="11">
        <f t="shared" si="4"/>
        <v>6404.5000000000027</v>
      </c>
      <c r="R51" s="11">
        <f t="shared" si="4"/>
        <v>64130.799999999988</v>
      </c>
      <c r="S51" s="11">
        <f t="shared" si="4"/>
        <v>9325.2000000000007</v>
      </c>
      <c r="T51" s="11">
        <f t="shared" si="5"/>
        <v>90751.2</v>
      </c>
      <c r="U51" s="11">
        <f>IF('Daily PnL Log'!W28&lt;&gt;"",'Daily PnL Log'!W28,"")</f>
        <v>702318</v>
      </c>
      <c r="V51" s="16">
        <f>IF('Daily PnL Log'!X28&lt;&gt;"",'Daily PnL Log'!X28,"")</f>
        <v>-1.3823168422281642E-2</v>
      </c>
      <c r="W51" s="11" t="str">
        <f>IF('Daily PnL Log'!Y28&lt;&gt;"",'Daily PnL Log'!Y28,"")</f>
        <v/>
      </c>
      <c r="X51" s="11" t="str">
        <f>IF('Daily PnL Log'!AA28&lt;&gt;"",'Daily PnL Log'!AA28,"")</f>
        <v/>
      </c>
      <c r="Y51" s="11">
        <f>IF('Daily PnL Log'!AC28&lt;&gt;"",'Daily PnL Log'!AC28,"")</f>
        <v>146918.21</v>
      </c>
    </row>
    <row r="52" spans="1:25" x14ac:dyDescent="0.25">
      <c r="A52" s="47" t="str">
        <f t="shared" si="2"/>
        <v>Jan</v>
      </c>
      <c r="B52" s="14">
        <v>44204</v>
      </c>
      <c r="C52" s="13">
        <f>IF('Daily PnL Log'!C29&lt;&gt;"",'Daily PnL Log'!C29,"")</f>
        <v>11189.4</v>
      </c>
      <c r="D52" s="13">
        <f>IF('Daily PnL Log'!D29&lt;&gt;"",'Daily PnL Log'!D29,"")</f>
        <v>-451.2</v>
      </c>
      <c r="E52" s="13">
        <f>IF('Daily PnL Log'!E29&lt;&gt;"",'Daily PnL Log'!E29,"")</f>
        <v>9589.1</v>
      </c>
      <c r="F52" s="13">
        <f>IF('Daily PnL Log'!F29&lt;&gt;"",'Daily PnL Log'!F29,"")</f>
        <v>2755.3</v>
      </c>
      <c r="G52" s="13">
        <f>IF('Daily PnL Log'!G29&lt;&gt;"",'Daily PnL Log'!G29,"")</f>
        <v>-8017.4</v>
      </c>
      <c r="H52" s="13">
        <f>IF('Daily PnL Log'!H29&lt;&gt;"",'Daily PnL Log'!H29,"")</f>
        <v>-1840.8</v>
      </c>
      <c r="I52" s="13">
        <f t="shared" si="3"/>
        <v>13224.4</v>
      </c>
      <c r="J52" s="13">
        <f>IF('Daily PnL Log'!K29&lt;&gt;"",'Daily PnL Log'!K29,"")</f>
        <v>-331.2</v>
      </c>
      <c r="K52" s="13">
        <f>IF('Daily PnL Log'!L29&lt;&gt;"",'Daily PnL Log'!L29,"")</f>
        <v>-761.76</v>
      </c>
      <c r="L52" s="13">
        <f>IF('Daily PnL Log'!M29&lt;&gt;"",'Daily PnL Log'!M29,"")</f>
        <v>-1092.96</v>
      </c>
      <c r="M52" s="13">
        <f>IF('Daily PnL Log'!N29&lt;&gt;"",'Daily PnL Log'!N29,"")</f>
        <v>12131.439999999999</v>
      </c>
      <c r="N52" s="13">
        <f t="shared" si="6"/>
        <v>59083.9</v>
      </c>
      <c r="O52" s="13">
        <f t="shared" si="4"/>
        <v>-17942.399999999998</v>
      </c>
      <c r="P52" s="13">
        <f t="shared" si="4"/>
        <v>-9923.4999999999982</v>
      </c>
      <c r="Q52" s="13">
        <f t="shared" si="4"/>
        <v>9159.8000000000029</v>
      </c>
      <c r="R52" s="13">
        <f t="shared" si="4"/>
        <v>56113.399999999987</v>
      </c>
      <c r="S52" s="13">
        <f t="shared" si="4"/>
        <v>7484.4000000000005</v>
      </c>
      <c r="T52" s="13">
        <f t="shared" si="5"/>
        <v>103975.59999999998</v>
      </c>
      <c r="U52" s="13">
        <f>IF('Daily PnL Log'!W29&lt;&gt;"",'Daily PnL Log'!W29,"")</f>
        <v>555070</v>
      </c>
      <c r="V52" s="15">
        <f>IF('Daily PnL Log'!X29&lt;&gt;"",'Daily PnL Log'!X29,"")</f>
        <v>2.1855693876448014E-2</v>
      </c>
      <c r="W52" s="13" t="str">
        <f>IF('Daily PnL Log'!Y29&lt;&gt;"",'Daily PnL Log'!Y29,"")</f>
        <v/>
      </c>
      <c r="X52" s="13" t="str">
        <f>IF('Daily PnL Log'!AA29&lt;&gt;"",'Daily PnL Log'!AA29,"")</f>
        <v/>
      </c>
      <c r="Y52" s="13">
        <f>IF('Daily PnL Log'!AC29&lt;&gt;"",'Daily PnL Log'!AC29,"")</f>
        <v>109764</v>
      </c>
    </row>
    <row r="53" spans="1:25" x14ac:dyDescent="0.25">
      <c r="A53" s="48" t="str">
        <f t="shared" si="2"/>
        <v>Jan</v>
      </c>
      <c r="B53" s="2">
        <v>44207</v>
      </c>
      <c r="C53" s="11">
        <f>IF('Daily PnL Log'!C30&lt;&gt;"",'Daily PnL Log'!C30,"")</f>
        <v>13145.7</v>
      </c>
      <c r="D53" s="11">
        <f>IF('Daily PnL Log'!D30&lt;&gt;"",'Daily PnL Log'!D30,"")</f>
        <v>13628.5</v>
      </c>
      <c r="E53" s="11">
        <f>IF('Daily PnL Log'!E30&lt;&gt;"",'Daily PnL Log'!E30,"")</f>
        <v>-8993</v>
      </c>
      <c r="F53" s="11">
        <f>IF('Daily PnL Log'!F30&lt;&gt;"",'Daily PnL Log'!F30,"")</f>
        <v>30199.3</v>
      </c>
      <c r="G53" s="11">
        <f>IF('Daily PnL Log'!G30&lt;&gt;"",'Daily PnL Log'!G30,"")</f>
        <v>-16084.2</v>
      </c>
      <c r="H53" s="11">
        <f>IF('Daily PnL Log'!H30&lt;&gt;"",'Daily PnL Log'!H30,"")</f>
        <v>-32458</v>
      </c>
      <c r="I53" s="11">
        <f t="shared" si="3"/>
        <v>-561.70000000000073</v>
      </c>
      <c r="J53" s="11">
        <f>IF('Daily PnL Log'!K30&lt;&gt;"",'Daily PnL Log'!K30,"")</f>
        <v>-443.9</v>
      </c>
      <c r="K53" s="11">
        <f>IF('Daily PnL Log'!L30&lt;&gt;"",'Daily PnL Log'!L30,"")</f>
        <v>-1020.97</v>
      </c>
      <c r="L53" s="11">
        <f>IF('Daily PnL Log'!M30&lt;&gt;"",'Daily PnL Log'!M30,"")</f>
        <v>-1464.87</v>
      </c>
      <c r="M53" s="11">
        <f>IF('Daily PnL Log'!N30&lt;&gt;"",'Daily PnL Log'!N30,"")</f>
        <v>-2026.5700000000006</v>
      </c>
      <c r="N53" s="11">
        <f t="shared" si="6"/>
        <v>72229.600000000006</v>
      </c>
      <c r="O53" s="11">
        <f t="shared" si="4"/>
        <v>-4313.8999999999978</v>
      </c>
      <c r="P53" s="11">
        <f t="shared" si="4"/>
        <v>-18916.5</v>
      </c>
      <c r="Q53" s="11">
        <f t="shared" si="4"/>
        <v>39359.100000000006</v>
      </c>
      <c r="R53" s="11">
        <f t="shared" si="4"/>
        <v>40029.199999999983</v>
      </c>
      <c r="S53" s="11">
        <f t="shared" si="4"/>
        <v>-24973.599999999999</v>
      </c>
      <c r="T53" s="11">
        <f t="shared" si="5"/>
        <v>103413.9</v>
      </c>
      <c r="U53" s="11">
        <f>IF('Daily PnL Log'!W30&lt;&gt;"",'Daily PnL Log'!W30,"")</f>
        <v>579176</v>
      </c>
      <c r="V53" s="16">
        <f>IF('Daily PnL Log'!X30&lt;&gt;"",'Daily PnL Log'!X30,"")</f>
        <v>-3.4990572813790636E-3</v>
      </c>
      <c r="W53" s="11">
        <f>IF('Daily PnL Log'!Y30&lt;&gt;"",'Daily PnL Log'!Y30,"")</f>
        <v>-1388.53</v>
      </c>
      <c r="X53" s="11" t="str">
        <f>IF('Daily PnL Log'!AA30&lt;&gt;"",'Daily PnL Log'!AA30,"")</f>
        <v/>
      </c>
      <c r="Y53" s="11">
        <f>IF('Daily PnL Log'!AC30&lt;&gt;"",'Daily PnL Log'!AC30,"")</f>
        <v>121639.38</v>
      </c>
    </row>
    <row r="54" spans="1:25" x14ac:dyDescent="0.25">
      <c r="A54" s="47" t="str">
        <f t="shared" si="2"/>
        <v>Jan</v>
      </c>
      <c r="B54" s="14">
        <v>44208</v>
      </c>
      <c r="C54" s="13">
        <f>IF('Daily PnL Log'!C31&lt;&gt;"",'Daily PnL Log'!C31,"")</f>
        <v>-14581.6</v>
      </c>
      <c r="D54" s="13">
        <f>IF('Daily PnL Log'!D31&lt;&gt;"",'Daily PnL Log'!D31,"")</f>
        <v>9798.6</v>
      </c>
      <c r="E54" s="13">
        <f>IF('Daily PnL Log'!E31&lt;&gt;"",'Daily PnL Log'!E31,"")</f>
        <v>1109.5</v>
      </c>
      <c r="F54" s="13">
        <f>IF('Daily PnL Log'!F31&lt;&gt;"",'Daily PnL Log'!F31,"")</f>
        <v>11221.4</v>
      </c>
      <c r="G54" s="13">
        <f>IF('Daily PnL Log'!G31&lt;&gt;"",'Daily PnL Log'!G31,"")</f>
        <v>65911.7</v>
      </c>
      <c r="H54" s="13">
        <f>IF('Daily PnL Log'!H31&lt;&gt;"",'Daily PnL Log'!H31,"")</f>
        <v>-9798.5</v>
      </c>
      <c r="I54" s="13">
        <f t="shared" si="3"/>
        <v>63661.099999999991</v>
      </c>
      <c r="J54" s="13">
        <f>IF('Daily PnL Log'!K31&lt;&gt;"",'Daily PnL Log'!K31,"")</f>
        <v>-392.7</v>
      </c>
      <c r="K54" s="13">
        <f>IF('Daily PnL Log'!L31&lt;&gt;"",'Daily PnL Log'!L31,"")</f>
        <v>-903.21</v>
      </c>
      <c r="L54" s="13">
        <f>IF('Daily PnL Log'!M31&lt;&gt;"",'Daily PnL Log'!M31,"")</f>
        <v>-1295.9100000000001</v>
      </c>
      <c r="M54" s="13">
        <f>IF('Daily PnL Log'!N31&lt;&gt;"",'Daily PnL Log'!N31,"")</f>
        <v>62365.189999999988</v>
      </c>
      <c r="N54" s="13">
        <f t="shared" si="6"/>
        <v>57648.000000000007</v>
      </c>
      <c r="O54" s="13">
        <f t="shared" si="4"/>
        <v>5484.7000000000025</v>
      </c>
      <c r="P54" s="13">
        <f t="shared" si="4"/>
        <v>-17807</v>
      </c>
      <c r="Q54" s="13">
        <f t="shared" si="4"/>
        <v>50580.500000000007</v>
      </c>
      <c r="R54" s="13">
        <f t="shared" si="4"/>
        <v>105940.89999999998</v>
      </c>
      <c r="S54" s="13">
        <f t="shared" si="4"/>
        <v>-34772.1</v>
      </c>
      <c r="T54" s="13">
        <f t="shared" si="5"/>
        <v>167074.99999999997</v>
      </c>
      <c r="U54" s="13">
        <f>IF('Daily PnL Log'!W31&lt;&gt;"",'Daily PnL Log'!W31,"")</f>
        <v>593466</v>
      </c>
      <c r="V54" s="15">
        <f>IF('Daily PnL Log'!X31&lt;&gt;"",'Daily PnL Log'!X31,"")</f>
        <v>0.1050863739456009</v>
      </c>
      <c r="W54" s="13">
        <f>IF('Daily PnL Log'!Y31&lt;&gt;"",'Daily PnL Log'!Y31,"")</f>
        <v>-125</v>
      </c>
      <c r="X54" s="13" t="str">
        <f>IF('Daily PnL Log'!AA31&lt;&gt;"",'Daily PnL Log'!AA31,"")</f>
        <v/>
      </c>
      <c r="Y54" s="13">
        <f>IF('Daily PnL Log'!AC31&lt;&gt;"",'Daily PnL Log'!AC31,"")</f>
        <v>-54154.03</v>
      </c>
    </row>
    <row r="55" spans="1:25" x14ac:dyDescent="0.25">
      <c r="A55" s="48" t="str">
        <f t="shared" si="2"/>
        <v>Jan</v>
      </c>
      <c r="B55" s="2">
        <v>44209</v>
      </c>
      <c r="C55" s="11">
        <f>IF('Daily PnL Log'!C32&lt;&gt;"",'Daily PnL Log'!C32,"")</f>
        <v>55269.3</v>
      </c>
      <c r="D55" s="11">
        <f>IF('Daily PnL Log'!D32&lt;&gt;"",'Daily PnL Log'!D32,"")</f>
        <v>-16230</v>
      </c>
      <c r="E55" s="11">
        <f>IF('Daily PnL Log'!E32&lt;&gt;"",'Daily PnL Log'!E32,"")</f>
        <v>-652.29999999999995</v>
      </c>
      <c r="F55" s="11">
        <f>IF('Daily PnL Log'!F32&lt;&gt;"",'Daily PnL Log'!F32,"")</f>
        <v>10492.2</v>
      </c>
      <c r="G55" s="11">
        <f>IF('Daily PnL Log'!G32&lt;&gt;"",'Daily PnL Log'!G32,"")</f>
        <v>24637</v>
      </c>
      <c r="H55" s="11">
        <f>IF('Daily PnL Log'!H32&lt;&gt;"",'Daily PnL Log'!H32,"")</f>
        <v>-1563.5</v>
      </c>
      <c r="I55" s="11">
        <f t="shared" ref="I55:I60" si="7">IF(SUM(C55:H55)=0,"",SUM(C55:H55))</f>
        <v>71952.7</v>
      </c>
      <c r="J55" s="11">
        <f>IF('Daily PnL Log'!K32&lt;&gt;"",'Daily PnL Log'!K32,"")</f>
        <v>-830.5</v>
      </c>
      <c r="K55" s="11">
        <f>IF('Daily PnL Log'!L32&lt;&gt;"",'Daily PnL Log'!L32,"")</f>
        <v>-1910.12</v>
      </c>
      <c r="L55" s="11">
        <f>IF('Daily PnL Log'!M32&lt;&gt;"",'Daily PnL Log'!M32,"")</f>
        <v>-2740.62</v>
      </c>
      <c r="M55" s="11">
        <f>IF('Daily PnL Log'!N32&lt;&gt;"",'Daily PnL Log'!N32,"")</f>
        <v>69212.08</v>
      </c>
      <c r="N55" s="11">
        <f t="shared" si="6"/>
        <v>112917.30000000002</v>
      </c>
      <c r="O55" s="11">
        <f t="shared" si="4"/>
        <v>-10745.299999999997</v>
      </c>
      <c r="P55" s="11">
        <f t="shared" si="4"/>
        <v>-18459.3</v>
      </c>
      <c r="Q55" s="11">
        <f t="shared" si="4"/>
        <v>61072.700000000012</v>
      </c>
      <c r="R55" s="11">
        <f t="shared" si="4"/>
        <v>130577.89999999998</v>
      </c>
      <c r="S55" s="11">
        <f t="shared" si="4"/>
        <v>-36335.599999999999</v>
      </c>
      <c r="T55" s="11">
        <f t="shared" si="5"/>
        <v>239027.69999999998</v>
      </c>
      <c r="U55" s="11">
        <f>IF('Daily PnL Log'!W32&lt;&gt;"",'Daily PnL Log'!W32,"")</f>
        <v>418646</v>
      </c>
      <c r="V55" s="16">
        <f>IF('Daily PnL Log'!X32&lt;&gt;"",'Daily PnL Log'!X32,"")</f>
        <v>0.1653236385872551</v>
      </c>
      <c r="W55" s="11" t="str">
        <f>IF('Daily PnL Log'!Y32&lt;&gt;"",'Daily PnL Log'!Y32,"")</f>
        <v/>
      </c>
      <c r="X55" s="11" t="str">
        <f>IF('Daily PnL Log'!AA32&lt;&gt;"",'Daily PnL Log'!AA32,"")</f>
        <v/>
      </c>
      <c r="Y55" s="11">
        <f>IF('Daily PnL Log'!AC32&lt;&gt;"",'Daily PnL Log'!AC32,"")</f>
        <v>257737.1</v>
      </c>
    </row>
    <row r="56" spans="1:25" x14ac:dyDescent="0.25">
      <c r="A56" s="47" t="str">
        <f t="shared" si="2"/>
        <v>Jan</v>
      </c>
      <c r="B56" s="14">
        <v>44210</v>
      </c>
      <c r="C56" s="13">
        <f>IF('Daily PnL Log'!C33&lt;&gt;"",'Daily PnL Log'!C33,"")</f>
        <v>-9365.9</v>
      </c>
      <c r="D56" s="13">
        <f>IF('Daily PnL Log'!D33&lt;&gt;"",'Daily PnL Log'!D33,"")</f>
        <v>5512.2</v>
      </c>
      <c r="E56" s="13">
        <f>IF('Daily PnL Log'!E33&lt;&gt;"",'Daily PnL Log'!E33,"")</f>
        <v>5121.6000000000004</v>
      </c>
      <c r="F56" s="13">
        <f>IF('Daily PnL Log'!F33&lt;&gt;"",'Daily PnL Log'!F33,"")</f>
        <v>20474.8</v>
      </c>
      <c r="G56" s="13">
        <f>IF('Daily PnL Log'!G33&lt;&gt;"",'Daily PnL Log'!G33,"")</f>
        <v>-9101.9</v>
      </c>
      <c r="H56" s="13">
        <f>IF('Daily PnL Log'!H33&lt;&gt;"",'Daily PnL Log'!H33,"")</f>
        <v>-5077.8999999999996</v>
      </c>
      <c r="I56" s="13">
        <f t="shared" si="7"/>
        <v>7562.9000000000015</v>
      </c>
      <c r="J56" s="13">
        <f>IF('Daily PnL Log'!K33&lt;&gt;"",'Daily PnL Log'!K33,"")</f>
        <v>-418.3</v>
      </c>
      <c r="K56" s="13">
        <f>IF('Daily PnL Log'!L33&lt;&gt;"",'Daily PnL Log'!L33,"")</f>
        <v>-961.25</v>
      </c>
      <c r="L56" s="13">
        <f>IF('Daily PnL Log'!M33&lt;&gt;"",'Daily PnL Log'!M33,"")</f>
        <v>-1379.55</v>
      </c>
      <c r="M56" s="13">
        <f>IF('Daily PnL Log'!N33&lt;&gt;"",'Daily PnL Log'!N33,"")</f>
        <v>6183.3500000000013</v>
      </c>
      <c r="N56" s="13">
        <f t="shared" si="6"/>
        <v>103551.40000000002</v>
      </c>
      <c r="O56" s="13">
        <f t="shared" si="4"/>
        <v>-5233.0999999999976</v>
      </c>
      <c r="P56" s="13">
        <f t="shared" si="4"/>
        <v>-13337.699999999999</v>
      </c>
      <c r="Q56" s="13">
        <f t="shared" si="4"/>
        <v>81547.500000000015</v>
      </c>
      <c r="R56" s="13">
        <f t="shared" si="4"/>
        <v>121475.99999999999</v>
      </c>
      <c r="S56" s="13">
        <f t="shared" si="4"/>
        <v>-41413.5</v>
      </c>
      <c r="T56" s="13">
        <f t="shared" si="5"/>
        <v>246590.60000000003</v>
      </c>
      <c r="U56" s="13">
        <f>IF('Daily PnL Log'!W33&lt;&gt;"",'Daily PnL Log'!W33,"")</f>
        <v>405870</v>
      </c>
      <c r="V56" s="15">
        <f>IF('Daily PnL Log'!X33&lt;&gt;"",'Daily PnL Log'!X33,"")</f>
        <v>1.5234804247665512E-2</v>
      </c>
      <c r="W56" s="13" t="str">
        <f>IF('Daily PnL Log'!Y33&lt;&gt;"",'Daily PnL Log'!Y33,"")</f>
        <v/>
      </c>
      <c r="X56" s="13" t="str">
        <f>IF('Daily PnL Log'!AA33&lt;&gt;"",'Daily PnL Log'!AA33,"")</f>
        <v/>
      </c>
      <c r="Y56" s="13">
        <f>IF('Daily PnL Log'!AC33&lt;&gt;"",'Daily PnL Log'!AC33,"")</f>
        <v>219076.3</v>
      </c>
    </row>
    <row r="57" spans="1:25" x14ac:dyDescent="0.25">
      <c r="A57" s="48" t="str">
        <f t="shared" si="2"/>
        <v>Jan</v>
      </c>
      <c r="B57" s="2">
        <v>44211</v>
      </c>
      <c r="C57" s="11">
        <f>IF('Daily PnL Log'!C34&lt;&gt;"",'Daily PnL Log'!C34,"")</f>
        <v>25955</v>
      </c>
      <c r="D57" s="11">
        <f>IF('Daily PnL Log'!D34&lt;&gt;"",'Daily PnL Log'!D34,"")</f>
        <v>-18377</v>
      </c>
      <c r="E57" s="11">
        <f>IF('Daily PnL Log'!E34&lt;&gt;"",'Daily PnL Log'!E34,"")</f>
        <v>2888</v>
      </c>
      <c r="F57" s="11">
        <f>IF('Daily PnL Log'!F34&lt;&gt;"",'Daily PnL Log'!F34,"")</f>
        <v>-4839.5</v>
      </c>
      <c r="G57" s="11">
        <f>IF('Daily PnL Log'!G34&lt;&gt;"",'Daily PnL Log'!G34,"")</f>
        <v>-13182.5</v>
      </c>
      <c r="H57" s="11">
        <f>IF('Daily PnL Log'!H34&lt;&gt;"",'Daily PnL Log'!H34,"")</f>
        <v>7131.5</v>
      </c>
      <c r="I57" s="11">
        <f t="shared" si="7"/>
        <v>-424.5</v>
      </c>
      <c r="J57" s="11">
        <f>IF('Daily PnL Log'!K34&lt;&gt;"",'Daily PnL Log'!K34,"")</f>
        <v>-174.4</v>
      </c>
      <c r="K57" s="11">
        <f>IF('Daily PnL Log'!L34&lt;&gt;"",'Daily PnL Log'!L34,"")</f>
        <v>-400.67</v>
      </c>
      <c r="L57" s="11">
        <f>IF('Daily PnL Log'!M34&lt;&gt;"",'Daily PnL Log'!M34,"")</f>
        <v>-575.07000000000005</v>
      </c>
      <c r="M57" s="11">
        <f>IF('Daily PnL Log'!N34&lt;&gt;"",'Daily PnL Log'!N34,"")</f>
        <v>-999.57</v>
      </c>
      <c r="N57" s="11">
        <f t="shared" si="6"/>
        <v>129506.40000000002</v>
      </c>
      <c r="O57" s="11">
        <f t="shared" si="4"/>
        <v>-23610.1</v>
      </c>
      <c r="P57" s="11">
        <f t="shared" si="4"/>
        <v>-10449.699999999999</v>
      </c>
      <c r="Q57" s="11">
        <f t="shared" si="4"/>
        <v>76708.000000000015</v>
      </c>
      <c r="R57" s="11">
        <f t="shared" si="4"/>
        <v>108293.49999999999</v>
      </c>
      <c r="S57" s="11">
        <f t="shared" si="4"/>
        <v>-34282</v>
      </c>
      <c r="T57" s="11">
        <f t="shared" si="5"/>
        <v>246166.10000000003</v>
      </c>
      <c r="U57" s="11">
        <f>IF('Daily PnL Log'!W34&lt;&gt;"",'Daily PnL Log'!W34,"")</f>
        <v>424968</v>
      </c>
      <c r="V57" s="16">
        <f>IF('Daily PnL Log'!X34&lt;&gt;"",'Daily PnL Log'!X34,"")</f>
        <v>-2.3521065115491048E-3</v>
      </c>
      <c r="W57" s="11" t="str">
        <f>IF('Daily PnL Log'!Y34&lt;&gt;"",'Daily PnL Log'!Y34,"")</f>
        <v/>
      </c>
      <c r="X57" s="11" t="str">
        <f>IF('Daily PnL Log'!AA34&lt;&gt;"",'Daily PnL Log'!AA34,"")</f>
        <v/>
      </c>
      <c r="Y57" s="11">
        <f>IF('Daily PnL Log'!AC34&lt;&gt;"",'Daily PnL Log'!AC34,"")</f>
        <v>262855.48</v>
      </c>
    </row>
    <row r="58" spans="1:25" x14ac:dyDescent="0.25">
      <c r="A58" s="47" t="str">
        <f t="shared" ref="A58:A66" si="8">TEXT(B58,"mmm")</f>
        <v>Jan</v>
      </c>
      <c r="B58" s="14">
        <v>44212</v>
      </c>
      <c r="C58" s="13">
        <f>IF('Daily PnL Log'!C35&lt;&gt;"",'Daily PnL Log'!C35,"")</f>
        <v>19006.599999999999</v>
      </c>
      <c r="D58" s="13">
        <f>IF('Daily PnL Log'!D35&lt;&gt;"",'Daily PnL Log'!D35,"")</f>
        <v>-26003.3</v>
      </c>
      <c r="E58" s="13">
        <f>IF('Daily PnL Log'!E35&lt;&gt;"",'Daily PnL Log'!E35,"")</f>
        <v>5702.8</v>
      </c>
      <c r="F58" s="13">
        <f>IF('Daily PnL Log'!F35&lt;&gt;"",'Daily PnL Log'!F35,"")</f>
        <v>11697.2</v>
      </c>
      <c r="G58" s="13">
        <f>IF('Daily PnL Log'!G35&lt;&gt;"",'Daily PnL Log'!G35,"")</f>
        <v>3653.5</v>
      </c>
      <c r="H58" s="13">
        <f>IF('Daily PnL Log'!H35&lt;&gt;"",'Daily PnL Log'!H35,"")</f>
        <v>-8.9</v>
      </c>
      <c r="I58" s="13">
        <f t="shared" si="7"/>
        <v>14047.9</v>
      </c>
      <c r="J58" s="13">
        <f>IF('Daily PnL Log'!K35&lt;&gt;"",'Daily PnL Log'!K35,"")</f>
        <v>-347</v>
      </c>
      <c r="K58" s="13">
        <f>IF('Daily PnL Log'!L35&lt;&gt;"",'Daily PnL Log'!L35,"")</f>
        <v>-797.05</v>
      </c>
      <c r="L58" s="13">
        <f>IF('Daily PnL Log'!M35&lt;&gt;"",'Daily PnL Log'!M35,"")</f>
        <v>-1144.05</v>
      </c>
      <c r="M58" s="13">
        <f>IF('Daily PnL Log'!N35&lt;&gt;"",'Daily PnL Log'!N35,"")</f>
        <v>12903.85</v>
      </c>
      <c r="N58" s="13">
        <f t="shared" si="6"/>
        <v>148513.00000000003</v>
      </c>
      <c r="O58" s="13">
        <f t="shared" si="4"/>
        <v>-49613.399999999994</v>
      </c>
      <c r="P58" s="13">
        <f t="shared" si="4"/>
        <v>-4746.8999999999987</v>
      </c>
      <c r="Q58" s="13">
        <f t="shared" si="4"/>
        <v>88405.200000000012</v>
      </c>
      <c r="R58" s="13">
        <f t="shared" si="4"/>
        <v>111946.99999999999</v>
      </c>
      <c r="S58" s="13">
        <f t="shared" si="4"/>
        <v>-34290.9</v>
      </c>
      <c r="T58" s="13">
        <f t="shared" si="5"/>
        <v>260214.00000000003</v>
      </c>
      <c r="U58" s="13">
        <f>IF('Daily PnL Log'!W35&lt;&gt;"",'Daily PnL Log'!W35,"")</f>
        <v>419208</v>
      </c>
      <c r="V58" s="15">
        <f>IF('Daily PnL Log'!X35&lt;&gt;"",'Daily PnL Log'!X35,"")</f>
        <v>3.0781497490505908E-2</v>
      </c>
      <c r="W58" s="13">
        <f>IF('Daily PnL Log'!Y35&lt;&gt;"",'Daily PnL Log'!Y35,"")</f>
        <v>-4134.38</v>
      </c>
      <c r="X58" s="13" t="str">
        <f>IF('Daily PnL Log'!AA35&lt;&gt;"",'Daily PnL Log'!AA35,"")</f>
        <v/>
      </c>
      <c r="Y58" s="13">
        <f>IF('Daily PnL Log'!AC35&lt;&gt;"",'Daily PnL Log'!AC35,"")</f>
        <v>275659.68</v>
      </c>
    </row>
    <row r="59" spans="1:25" x14ac:dyDescent="0.25">
      <c r="A59" s="48" t="str">
        <f t="shared" si="8"/>
        <v>Jan</v>
      </c>
      <c r="B59" s="2">
        <v>44213</v>
      </c>
      <c r="C59" s="11">
        <f>IF('Daily PnL Log'!C36&lt;&gt;"",'Daily PnL Log'!C36,"")</f>
        <v>-2612.5</v>
      </c>
      <c r="D59" s="11">
        <f>IF('Daily PnL Log'!D36&lt;&gt;"",'Daily PnL Log'!D36,"")</f>
        <v>9961.5</v>
      </c>
      <c r="E59" s="11">
        <f>IF('Daily PnL Log'!E36&lt;&gt;"",'Daily PnL Log'!E36,"")</f>
        <v>7842.6</v>
      </c>
      <c r="F59" s="11">
        <f>IF('Daily PnL Log'!F36&lt;&gt;"",'Daily PnL Log'!F36,"")</f>
        <v>-5937.8</v>
      </c>
      <c r="G59" s="11">
        <f>IF('Daily PnL Log'!G36&lt;&gt;"",'Daily PnL Log'!G36,"")</f>
        <v>24721.8</v>
      </c>
      <c r="H59" s="11">
        <f>IF('Daily PnL Log'!H36&lt;&gt;"",'Daily PnL Log'!H36,"")</f>
        <v>3396.5</v>
      </c>
      <c r="I59" s="11">
        <f t="shared" si="7"/>
        <v>37372.1</v>
      </c>
      <c r="J59" s="11">
        <f>IF('Daily PnL Log'!K36&lt;&gt;"",'Daily PnL Log'!K36,"")</f>
        <v>-307.89999999999998</v>
      </c>
      <c r="K59" s="11">
        <f>IF('Daily PnL Log'!L36&lt;&gt;"",'Daily PnL Log'!L36,"")</f>
        <v>-706.61</v>
      </c>
      <c r="L59" s="11">
        <f>IF('Daily PnL Log'!M36&lt;&gt;"",'Daily PnL Log'!M36,"")</f>
        <v>-1014.51</v>
      </c>
      <c r="M59" s="11">
        <f>IF('Daily PnL Log'!N36&lt;&gt;"",'Daily PnL Log'!N36,"")</f>
        <v>36357.589999999997</v>
      </c>
      <c r="N59" s="11">
        <f t="shared" si="6"/>
        <v>145900.50000000003</v>
      </c>
      <c r="O59" s="11">
        <f t="shared" si="4"/>
        <v>-39651.899999999994</v>
      </c>
      <c r="P59" s="11">
        <f t="shared" si="4"/>
        <v>3095.7000000000016</v>
      </c>
      <c r="Q59" s="11">
        <f t="shared" si="4"/>
        <v>82467.400000000009</v>
      </c>
      <c r="R59" s="11">
        <f t="shared" si="4"/>
        <v>136668.79999999999</v>
      </c>
      <c r="S59" s="11">
        <f t="shared" si="4"/>
        <v>-30894.400000000001</v>
      </c>
      <c r="T59" s="11">
        <f t="shared" si="5"/>
        <v>297586.09999999998</v>
      </c>
      <c r="U59" s="11">
        <f>IF('Daily PnL Log'!W36&lt;&gt;"",'Daily PnL Log'!W36,"")</f>
        <v>564346</v>
      </c>
      <c r="V59" s="16">
        <f>IF('Daily PnL Log'!X36&lt;&gt;"",'Daily PnL Log'!X36,"")</f>
        <v>6.4424289354403141E-2</v>
      </c>
      <c r="W59" s="11" t="str">
        <f>IF('Daily PnL Log'!Y36&lt;&gt;"",'Daily PnL Log'!Y36,"")</f>
        <v/>
      </c>
      <c r="X59" s="11" t="str">
        <f>IF('Daily PnL Log'!AA36&lt;&gt;"",'Daily PnL Log'!AA36,"")</f>
        <v/>
      </c>
      <c r="Y59" s="11">
        <f>IF('Daily PnL Log'!AC36&lt;&gt;"",'Daily PnL Log'!AC36,"")</f>
        <v>319597.67</v>
      </c>
    </row>
    <row r="60" spans="1:25" x14ac:dyDescent="0.25">
      <c r="A60" s="47" t="str">
        <f t="shared" si="8"/>
        <v>Jan</v>
      </c>
      <c r="B60" s="14">
        <v>44214</v>
      </c>
      <c r="C60" s="13">
        <f>IF('Daily PnL Log'!C37&lt;&gt;"",'Daily PnL Log'!C37,"")</f>
        <v>9209.9</v>
      </c>
      <c r="D60" s="13">
        <f>IF('Daily PnL Log'!D37&lt;&gt;"",'Daily PnL Log'!D37,"")</f>
        <v>2946.1</v>
      </c>
      <c r="E60" s="13">
        <f>IF('Daily PnL Log'!E37&lt;&gt;"",'Daily PnL Log'!E37,"")</f>
        <v>-12528.9</v>
      </c>
      <c r="F60" s="13">
        <f>IF('Daily PnL Log'!F37&lt;&gt;"",'Daily PnL Log'!F37,"")</f>
        <v>23075</v>
      </c>
      <c r="G60" s="13">
        <f>IF('Daily PnL Log'!G37&lt;&gt;"",'Daily PnL Log'!G37,"")</f>
        <v>-27052.5</v>
      </c>
      <c r="H60" s="13">
        <f>IF('Daily PnL Log'!H37&lt;&gt;"",'Daily PnL Log'!H37,"")</f>
        <v>-5363.4</v>
      </c>
      <c r="I60" s="13">
        <f t="shared" si="7"/>
        <v>-9713.8000000000011</v>
      </c>
      <c r="J60" s="13">
        <f>IF('Daily PnL Log'!K37&lt;&gt;"",'Daily PnL Log'!K37,"")</f>
        <v>-446.7</v>
      </c>
      <c r="K60" s="13">
        <f>IF('Daily PnL Log'!L37&lt;&gt;"",'Daily PnL Log'!L37,"")</f>
        <v>-1027.3800000000001</v>
      </c>
      <c r="L60" s="13">
        <f>IF('Daily PnL Log'!M37&lt;&gt;"",'Daily PnL Log'!M37,"")</f>
        <v>-1474.0800000000002</v>
      </c>
      <c r="M60" s="13">
        <f>IF('Daily PnL Log'!N37&lt;&gt;"",'Daily PnL Log'!N37,"")</f>
        <v>-11187.880000000001</v>
      </c>
      <c r="N60" s="13">
        <f t="shared" si="6"/>
        <v>155110.40000000002</v>
      </c>
      <c r="O60" s="13">
        <f t="shared" si="4"/>
        <v>-36705.799999999996</v>
      </c>
      <c r="P60" s="13">
        <f t="shared" si="4"/>
        <v>-9433.1999999999971</v>
      </c>
      <c r="Q60" s="13">
        <f t="shared" si="4"/>
        <v>105542.40000000001</v>
      </c>
      <c r="R60" s="13">
        <f t="shared" si="4"/>
        <v>109616.29999999999</v>
      </c>
      <c r="S60" s="13">
        <f t="shared" si="4"/>
        <v>-36257.800000000003</v>
      </c>
      <c r="T60" s="13">
        <f t="shared" si="5"/>
        <v>287872.30000000005</v>
      </c>
      <c r="U60" s="13">
        <f>IF('Daily PnL Log'!W37&lt;&gt;"",'Daily PnL Log'!W37,"")</f>
        <v>533459</v>
      </c>
      <c r="V60" s="15">
        <f>IF('Daily PnL Log'!X37&lt;&gt;"",'Daily PnL Log'!X37,"")</f>
        <v>-2.0972333393944054E-2</v>
      </c>
      <c r="W60" s="13" t="str">
        <f>IF('Daily PnL Log'!Y37&lt;&gt;"",'Daily PnL Log'!Y37,"")</f>
        <v/>
      </c>
      <c r="X60" s="13" t="str">
        <f>IF('Daily PnL Log'!AA37&lt;&gt;"",'Daily PnL Log'!AA37,"")</f>
        <v/>
      </c>
      <c r="Y60" s="13">
        <f>IF('Daily PnL Log'!AC37&lt;&gt;"",'Daily PnL Log'!AC37,"")</f>
        <v>330574.84000000003</v>
      </c>
    </row>
    <row r="61" spans="1:25" x14ac:dyDescent="0.25">
      <c r="A61" s="48" t="str">
        <f t="shared" si="8"/>
        <v>Jan</v>
      </c>
      <c r="B61" s="2">
        <v>44215</v>
      </c>
      <c r="C61" s="11">
        <f>IF('Daily PnL Log'!C38&lt;&gt;"",'Daily PnL Log'!C38,"")</f>
        <v>23672.6</v>
      </c>
      <c r="D61" s="11">
        <f>IF('Daily PnL Log'!D38&lt;&gt;"",'Daily PnL Log'!D38,"")</f>
        <v>87083.9</v>
      </c>
      <c r="E61" s="11">
        <f>IF('Daily PnL Log'!E38&lt;&gt;"",'Daily PnL Log'!E38,"")</f>
        <v>9583.9</v>
      </c>
      <c r="F61" s="11">
        <f>IF('Daily PnL Log'!F38&lt;&gt;"",'Daily PnL Log'!F38,"")</f>
        <v>-23953.8</v>
      </c>
      <c r="G61" s="11">
        <f>IF('Daily PnL Log'!G38&lt;&gt;"",'Daily PnL Log'!G38,"")</f>
        <v>-18059.5</v>
      </c>
      <c r="H61" s="11">
        <f>IF('Daily PnL Log'!H38&lt;&gt;"",'Daily PnL Log'!H38,"")</f>
        <v>358.9</v>
      </c>
      <c r="I61" s="11">
        <f t="shared" si="3"/>
        <v>78685.999999999985</v>
      </c>
      <c r="J61" s="11">
        <f>IF('Daily PnL Log'!K38&lt;&gt;"",'Daily PnL Log'!K38,"")</f>
        <v>-1556.1</v>
      </c>
      <c r="K61" s="11">
        <f>IF('Daily PnL Log'!L38&lt;&gt;"",'Daily PnL Log'!L38,"")</f>
        <v>-2650.04</v>
      </c>
      <c r="L61" s="11">
        <f>IF('Daily PnL Log'!M38&lt;&gt;"",'Daily PnL Log'!M38,"")</f>
        <v>-4206.1399999999994</v>
      </c>
      <c r="M61" s="11">
        <f>IF('Daily PnL Log'!N38&lt;&gt;"",'Daily PnL Log'!N38,"")</f>
        <v>74479.859999999986</v>
      </c>
      <c r="N61" s="11">
        <f t="shared" si="6"/>
        <v>178783.00000000003</v>
      </c>
      <c r="O61" s="11">
        <f t="shared" si="4"/>
        <v>50378.1</v>
      </c>
      <c r="P61" s="11">
        <f t="shared" si="4"/>
        <v>150.70000000000255</v>
      </c>
      <c r="Q61" s="11">
        <f t="shared" si="4"/>
        <v>81588.600000000006</v>
      </c>
      <c r="R61" s="11">
        <f t="shared" si="4"/>
        <v>91556.799999999988</v>
      </c>
      <c r="S61" s="11">
        <f t="shared" si="4"/>
        <v>-35898.9</v>
      </c>
      <c r="T61" s="11">
        <f t="shared" si="5"/>
        <v>366558.3</v>
      </c>
      <c r="U61" s="11">
        <f>IF('Daily PnL Log'!W38&lt;&gt;"",'Daily PnL Log'!W38,"")</f>
        <v>753463</v>
      </c>
      <c r="V61" s="16">
        <f>IF('Daily PnL Log'!X38&lt;&gt;"",'Daily PnL Log'!X38,"")</f>
        <v>9.8850056339860062E-2</v>
      </c>
      <c r="W61" s="11" t="str">
        <f>IF('Daily PnL Log'!Y38&lt;&gt;"",'Daily PnL Log'!Y38,"")</f>
        <v/>
      </c>
      <c r="X61" s="11" t="str">
        <f>IF('Daily PnL Log'!AA38&lt;&gt;"",'Daily PnL Log'!AA38,"")</f>
        <v/>
      </c>
      <c r="Y61" s="11">
        <f>IF('Daily PnL Log'!AC38&lt;&gt;"",'Daily PnL Log'!AC38,"")</f>
        <v>391700.8</v>
      </c>
    </row>
    <row r="62" spans="1:25" x14ac:dyDescent="0.25">
      <c r="A62" s="47" t="str">
        <f t="shared" si="8"/>
        <v>Jan</v>
      </c>
      <c r="B62" s="14">
        <v>44216</v>
      </c>
      <c r="C62" s="13">
        <f>IF('Daily PnL Log'!C39&lt;&gt;"",'Daily PnL Log'!C39,"")</f>
        <v>3143.7</v>
      </c>
      <c r="D62" s="13">
        <f>IF('Daily PnL Log'!D39&lt;&gt;"",'Daily PnL Log'!D39,"")</f>
        <v>-1075.0999999999999</v>
      </c>
      <c r="E62" s="13">
        <f>IF('Daily PnL Log'!E39&lt;&gt;"",'Daily PnL Log'!E39,"")</f>
        <v>2192.1</v>
      </c>
      <c r="F62" s="13">
        <f>IF('Daily PnL Log'!F39&lt;&gt;"",'Daily PnL Log'!F39,"")</f>
        <v>38506.1</v>
      </c>
      <c r="G62" s="13">
        <f>IF('Daily PnL Log'!G39&lt;&gt;"",'Daily PnL Log'!G39,"")</f>
        <v>4253.6000000000004</v>
      </c>
      <c r="H62" s="13">
        <f>IF('Daily PnL Log'!H39&lt;&gt;"",'Daily PnL Log'!H39,"")</f>
        <v>2544.5</v>
      </c>
      <c r="I62" s="13">
        <f t="shared" si="3"/>
        <v>49564.899999999994</v>
      </c>
      <c r="J62" s="13">
        <f>IF('Daily PnL Log'!K39&lt;&gt;"",'Daily PnL Log'!K39,"")</f>
        <v>-306</v>
      </c>
      <c r="K62" s="13">
        <f>IF('Daily PnL Log'!L39&lt;&gt;"",'Daily PnL Log'!L39,"")</f>
        <v>-703.8</v>
      </c>
      <c r="L62" s="13">
        <f>IF('Daily PnL Log'!M39&lt;&gt;"",'Daily PnL Log'!M39,"")</f>
        <v>-1009.8</v>
      </c>
      <c r="M62" s="13">
        <f>IF('Daily PnL Log'!N39&lt;&gt;"",'Daily PnL Log'!N39,"")</f>
        <v>48555.099999999991</v>
      </c>
      <c r="N62" s="13">
        <f t="shared" si="6"/>
        <v>181926.70000000004</v>
      </c>
      <c r="O62" s="13">
        <f t="shared" si="4"/>
        <v>49303</v>
      </c>
      <c r="P62" s="13">
        <f t="shared" si="4"/>
        <v>2342.8000000000025</v>
      </c>
      <c r="Q62" s="13">
        <f t="shared" si="4"/>
        <v>120094.70000000001</v>
      </c>
      <c r="R62" s="13">
        <f t="shared" si="4"/>
        <v>95810.4</v>
      </c>
      <c r="S62" s="13">
        <f t="shared" si="4"/>
        <v>-33354.400000000001</v>
      </c>
      <c r="T62" s="13">
        <f t="shared" si="5"/>
        <v>416123.20000000007</v>
      </c>
      <c r="U62" s="13">
        <f>IF('Daily PnL Log'!W39&lt;&gt;"",'Daily PnL Log'!W39,"")</f>
        <v>658417</v>
      </c>
      <c r="V62" s="15">
        <f>IF('Daily PnL Log'!X39&lt;&gt;"",'Daily PnL Log'!X39,"")</f>
        <v>7.3745210102412292E-2</v>
      </c>
      <c r="W62" s="13">
        <f>IF('Daily PnL Log'!Y39&lt;&gt;"",'Daily PnL Log'!Y39,"")</f>
        <v>-4497.8500000000004</v>
      </c>
      <c r="X62" s="13" t="str">
        <f>IF('Daily PnL Log'!AA39&lt;&gt;"",'Daily PnL Log'!AA39,"")</f>
        <v/>
      </c>
      <c r="Y62" s="13">
        <f>IF('Daily PnL Log'!AC39&lt;&gt;"",'Daily PnL Log'!AC39,"")</f>
        <v>462584.4</v>
      </c>
    </row>
    <row r="63" spans="1:25" x14ac:dyDescent="0.25">
      <c r="A63" s="48" t="str">
        <f t="shared" si="8"/>
        <v>Jan</v>
      </c>
      <c r="B63" s="2">
        <v>44217</v>
      </c>
      <c r="C63" s="11">
        <f>IF('Daily PnL Log'!C40&lt;&gt;"",'Daily PnL Log'!C40,"")</f>
        <v>26149.8</v>
      </c>
      <c r="D63" s="11">
        <f>IF('Daily PnL Log'!D40&lt;&gt;"",'Daily PnL Log'!D40,"")</f>
        <v>16916.900000000001</v>
      </c>
      <c r="E63" s="11">
        <f>IF('Daily PnL Log'!E40&lt;&gt;"",'Daily PnL Log'!E40,"")</f>
        <v>21427.9</v>
      </c>
      <c r="F63" s="11">
        <f>IF('Daily PnL Log'!F40&lt;&gt;"",'Daily PnL Log'!F40,"")</f>
        <v>-10068.200000000001</v>
      </c>
      <c r="G63" s="11">
        <f>IF('Daily PnL Log'!G40&lt;&gt;"",'Daily PnL Log'!G40,"")</f>
        <v>12693.8</v>
      </c>
      <c r="H63" s="11">
        <f>IF('Daily PnL Log'!H40&lt;&gt;"",'Daily PnL Log'!H40,"")</f>
        <v>9694.4</v>
      </c>
      <c r="I63" s="11">
        <f t="shared" si="3"/>
        <v>76814.599999999991</v>
      </c>
      <c r="J63" s="11">
        <f>IF('Daily PnL Log'!K40&lt;&gt;"",'Daily PnL Log'!K40,"")</f>
        <v>-593</v>
      </c>
      <c r="K63" s="11">
        <f>IF('Daily PnL Log'!L40&lt;&gt;"",'Daily PnL Log'!L40,"")</f>
        <v>-1363.75</v>
      </c>
      <c r="L63" s="11">
        <f>IF('Daily PnL Log'!M40&lt;&gt;"",'Daily PnL Log'!M40,"")</f>
        <v>-1956.75</v>
      </c>
      <c r="M63" s="11">
        <f>IF('Daily PnL Log'!N40&lt;&gt;"",'Daily PnL Log'!N40,"")</f>
        <v>74857.849999999991</v>
      </c>
      <c r="N63" s="11">
        <f t="shared" si="6"/>
        <v>208076.50000000003</v>
      </c>
      <c r="O63" s="11">
        <f t="shared" si="4"/>
        <v>66219.899999999994</v>
      </c>
      <c r="P63" s="11">
        <f t="shared" si="4"/>
        <v>23770.700000000004</v>
      </c>
      <c r="Q63" s="11">
        <f t="shared" si="4"/>
        <v>110026.50000000001</v>
      </c>
      <c r="R63" s="11">
        <f t="shared" si="4"/>
        <v>108504.2</v>
      </c>
      <c r="S63" s="11">
        <f t="shared" si="4"/>
        <v>-23660</v>
      </c>
      <c r="T63" s="11">
        <f t="shared" si="5"/>
        <v>492937.80000000005</v>
      </c>
      <c r="U63" s="11">
        <f>IF('Daily PnL Log'!W40&lt;&gt;"",'Daily PnL Log'!W40,"")</f>
        <v>496721.9</v>
      </c>
      <c r="V63" s="16">
        <f>IF('Daily PnL Log'!X40&lt;&gt;"",'Daily PnL Log'!X40,"")</f>
        <v>0.15070374388566316</v>
      </c>
      <c r="W63" s="11" t="str">
        <f>IF('Daily PnL Log'!Y40&lt;&gt;"",'Daily PnL Log'!Y40,"")</f>
        <v/>
      </c>
      <c r="X63" s="11" t="str">
        <f>IF('Daily PnL Log'!AA40&lt;&gt;"",'Daily PnL Log'!AA40,"")</f>
        <v/>
      </c>
      <c r="Y63" s="11">
        <f>IF('Daily PnL Log'!AC40&lt;&gt;"",'Daily PnL Log'!AC40,"")</f>
        <v>496721.9</v>
      </c>
    </row>
    <row r="64" spans="1:25" x14ac:dyDescent="0.25">
      <c r="A64" s="47" t="str">
        <f t="shared" si="8"/>
        <v>Jan</v>
      </c>
      <c r="B64" s="14">
        <v>44218</v>
      </c>
      <c r="C64" s="13">
        <f>IF('Daily PnL Log'!C41&lt;&gt;"",'Daily PnL Log'!C41,"")</f>
        <v>-15098.6</v>
      </c>
      <c r="D64" s="13">
        <f>IF('Daily PnL Log'!D41&lt;&gt;"",'Daily PnL Log'!D41,"")</f>
        <v>36143.599999999999</v>
      </c>
      <c r="E64" s="13">
        <f>IF('Daily PnL Log'!E41&lt;&gt;"",'Daily PnL Log'!E41,"")</f>
        <v>-16833.3</v>
      </c>
      <c r="F64" s="13">
        <f>IF('Daily PnL Log'!F41&lt;&gt;"",'Daily PnL Log'!F41,"")</f>
        <v>-18503.2</v>
      </c>
      <c r="G64" s="13">
        <f>IF('Daily PnL Log'!G41&lt;&gt;"",'Daily PnL Log'!G41,"")</f>
        <v>-4819.7</v>
      </c>
      <c r="H64" s="13">
        <f>IF('Daily PnL Log'!H41&lt;&gt;"",'Daily PnL Log'!H41,"")</f>
        <v>-1896.4</v>
      </c>
      <c r="I64" s="13">
        <f t="shared" si="3"/>
        <v>-21007.600000000002</v>
      </c>
      <c r="J64" s="13">
        <f>IF('Daily PnL Log'!K41&lt;&gt;"",'Daily PnL Log'!K41,"")</f>
        <v>-322.8</v>
      </c>
      <c r="K64" s="13">
        <f>IF('Daily PnL Log'!L41&lt;&gt;"",'Daily PnL Log'!L41,"")</f>
        <v>-742.23</v>
      </c>
      <c r="L64" s="13">
        <f>IF('Daily PnL Log'!M41&lt;&gt;"",'Daily PnL Log'!M41,"")</f>
        <v>-1065.03</v>
      </c>
      <c r="M64" s="13">
        <f>IF('Daily PnL Log'!N41&lt;&gt;"",'Daily PnL Log'!N41,"")</f>
        <v>-22072.63</v>
      </c>
      <c r="N64" s="13">
        <f t="shared" si="6"/>
        <v>192977.90000000002</v>
      </c>
      <c r="O64" s="13">
        <f t="shared" si="4"/>
        <v>102363.5</v>
      </c>
      <c r="P64" s="13">
        <f t="shared" si="4"/>
        <v>6937.4000000000051</v>
      </c>
      <c r="Q64" s="13">
        <f t="shared" si="4"/>
        <v>91523.300000000017</v>
      </c>
      <c r="R64" s="13">
        <f t="shared" si="4"/>
        <v>103684.5</v>
      </c>
      <c r="S64" s="13">
        <f t="shared" si="4"/>
        <v>-25556.400000000001</v>
      </c>
      <c r="T64" s="13">
        <f t="shared" si="5"/>
        <v>471930.20000000007</v>
      </c>
      <c r="U64" s="13">
        <f>IF('Daily PnL Log'!W41&lt;&gt;"",'Daily PnL Log'!W41,"")</f>
        <v>706725</v>
      </c>
      <c r="V64" s="15">
        <f>IF('Daily PnL Log'!X41&lt;&gt;"",'Daily PnL Log'!X41,"")</f>
        <v>-3.1232275637624256E-2</v>
      </c>
      <c r="W64" s="13">
        <f>IF('Daily PnL Log'!Y41&lt;&gt;"",'Daily PnL Log'!Y41,"")</f>
        <v>-369</v>
      </c>
      <c r="X64" s="13" t="str">
        <f>IF('Daily PnL Log'!AA41&lt;&gt;"",'Daily PnL Log'!AA41,"")</f>
        <v/>
      </c>
      <c r="Y64" s="13">
        <f>IF('Daily PnL Log'!AC41&lt;&gt;"",'Daily PnL Log'!AC41,"")</f>
        <v>470634.12</v>
      </c>
    </row>
    <row r="65" spans="1:25" x14ac:dyDescent="0.25">
      <c r="A65" s="48" t="str">
        <f t="shared" si="8"/>
        <v>Jan</v>
      </c>
      <c r="B65" s="2">
        <v>44219</v>
      </c>
      <c r="C65" s="11">
        <f>IF('Daily PnL Log'!C42&lt;&gt;"",'Daily PnL Log'!C42,"")</f>
        <v>-18896.2</v>
      </c>
      <c r="D65" s="11">
        <f>IF('Daily PnL Log'!D42&lt;&gt;"",'Daily PnL Log'!D42,"")</f>
        <v>12597.5</v>
      </c>
      <c r="E65" s="11">
        <f>IF('Daily PnL Log'!E42&lt;&gt;"",'Daily PnL Log'!E42,"")</f>
        <v>-27012.799999999999</v>
      </c>
      <c r="F65" s="11">
        <f>IF('Daily PnL Log'!F42&lt;&gt;"",'Daily PnL Log'!F42,"")</f>
        <v>-58493.9</v>
      </c>
      <c r="G65" s="11">
        <f>IF('Daily PnL Log'!G42&lt;&gt;"",'Daily PnL Log'!G42,"")</f>
        <v>17708.3</v>
      </c>
      <c r="H65" s="11">
        <f>IF('Daily PnL Log'!H42&lt;&gt;"",'Daily PnL Log'!H42,"")</f>
        <v>7203.2</v>
      </c>
      <c r="I65" s="11">
        <f t="shared" si="3"/>
        <v>-66893.899999999994</v>
      </c>
      <c r="J65" s="11">
        <f>IF('Daily PnL Log'!K42&lt;&gt;"",'Daily PnL Log'!K42,"")</f>
        <v>-285.89999999999998</v>
      </c>
      <c r="K65" s="11">
        <f>IF('Daily PnL Log'!L42&lt;&gt;"",'Daily PnL Log'!L42,"")</f>
        <v>-657.09</v>
      </c>
      <c r="L65" s="11">
        <f>IF('Daily PnL Log'!M42&lt;&gt;"",'Daily PnL Log'!M42,"")</f>
        <v>-942.99</v>
      </c>
      <c r="M65" s="11">
        <f>IF('Daily PnL Log'!N42&lt;&gt;"",'Daily PnL Log'!N42,"")</f>
        <v>-67836.89</v>
      </c>
      <c r="N65" s="11">
        <f t="shared" si="6"/>
        <v>174081.7</v>
      </c>
      <c r="O65" s="11">
        <f t="shared" ref="O65:S66" si="9">O64+D65</f>
        <v>114961</v>
      </c>
      <c r="P65" s="11">
        <f t="shared" si="9"/>
        <v>-20075.399999999994</v>
      </c>
      <c r="Q65" s="11">
        <f t="shared" si="9"/>
        <v>33029.400000000016</v>
      </c>
      <c r="R65" s="11">
        <f t="shared" si="9"/>
        <v>121392.8</v>
      </c>
      <c r="S65" s="11">
        <f t="shared" si="9"/>
        <v>-18353.2</v>
      </c>
      <c r="T65" s="11">
        <f t="shared" si="5"/>
        <v>405036.30000000005</v>
      </c>
      <c r="U65" s="11">
        <f>IF('Daily PnL Log'!W42&lt;&gt;"",'Daily PnL Log'!W42,"")</f>
        <v>681280</v>
      </c>
      <c r="V65" s="16">
        <f>IF('Daily PnL Log'!X42&lt;&gt;"",'Daily PnL Log'!X42,"")</f>
        <v>-9.9572701385627058E-2</v>
      </c>
      <c r="W65" s="11" t="str">
        <f>IF('Daily PnL Log'!Y42&lt;&gt;"",'Daily PnL Log'!Y42,"")</f>
        <v/>
      </c>
      <c r="X65" s="11" t="str">
        <f>IF('Daily PnL Log'!AA42&lt;&gt;"",'Daily PnL Log'!AA42,"")</f>
        <v/>
      </c>
      <c r="Y65" s="11">
        <f>IF('Daily PnL Log'!AC42&lt;&gt;"",'Daily PnL Log'!AC42,"")</f>
        <v>386207.63</v>
      </c>
    </row>
    <row r="66" spans="1:25" ht="15.75" thickBot="1" x14ac:dyDescent="0.3">
      <c r="A66" s="49" t="str">
        <f t="shared" si="8"/>
        <v>Jan</v>
      </c>
      <c r="B66" s="50">
        <v>44220</v>
      </c>
      <c r="C66" s="51">
        <f>IF('Daily PnL Log'!C43&lt;&gt;"",'Daily PnL Log'!C43,"")</f>
        <v>3807.9</v>
      </c>
      <c r="D66" s="51">
        <f>IF('Daily PnL Log'!D43&lt;&gt;"",'Daily PnL Log'!D43,"")</f>
        <v>27878.7</v>
      </c>
      <c r="E66" s="51">
        <f>IF('Daily PnL Log'!E43&lt;&gt;"",'Daily PnL Log'!E43,"")</f>
        <v>-4233.3999999999996</v>
      </c>
      <c r="F66" s="51">
        <f>IF('Daily PnL Log'!F43&lt;&gt;"",'Daily PnL Log'!F43,"")</f>
        <v>-9238.2000000000007</v>
      </c>
      <c r="G66" s="51">
        <f>IF('Daily PnL Log'!G43&lt;&gt;"",'Daily PnL Log'!G43,"")</f>
        <v>-545.1</v>
      </c>
      <c r="H66" s="51">
        <f>IF('Daily PnL Log'!H43&lt;&gt;"",'Daily PnL Log'!H43,"")</f>
        <v>-8050.1</v>
      </c>
      <c r="I66" s="51">
        <f t="shared" si="3"/>
        <v>9619.8000000000047</v>
      </c>
      <c r="J66" s="51">
        <f>IF('Daily PnL Log'!K43&lt;&gt;"",'Daily PnL Log'!K43,"")</f>
        <v>-278.89999999999998</v>
      </c>
      <c r="K66" s="51">
        <f>IF('Daily PnL Log'!L43&lt;&gt;"",'Daily PnL Log'!L43,"")</f>
        <v>-641.26</v>
      </c>
      <c r="L66" s="51">
        <f>IF('Daily PnL Log'!M43&lt;&gt;"",'Daily PnL Log'!M43,"")</f>
        <v>-920.16</v>
      </c>
      <c r="M66" s="51">
        <f>IF('Daily PnL Log'!N43&lt;&gt;"",'Daily PnL Log'!N43,"")</f>
        <v>8699.6400000000049</v>
      </c>
      <c r="N66" s="51">
        <f t="shared" si="6"/>
        <v>177889.6</v>
      </c>
      <c r="O66" s="51">
        <f t="shared" si="9"/>
        <v>142839.70000000001</v>
      </c>
      <c r="P66" s="51">
        <f t="shared" si="9"/>
        <v>-24308.799999999996</v>
      </c>
      <c r="Q66" s="51">
        <f t="shared" si="9"/>
        <v>23791.200000000015</v>
      </c>
      <c r="R66" s="51">
        <f t="shared" si="9"/>
        <v>120847.7</v>
      </c>
      <c r="S66" s="51">
        <f t="shared" si="9"/>
        <v>-26403.300000000003</v>
      </c>
      <c r="T66" s="51">
        <f t="shared" si="5"/>
        <v>414656.10000000009</v>
      </c>
      <c r="U66" s="51">
        <f>IF('Daily PnL Log'!W43&lt;&gt;"",'Daily PnL Log'!W43,"")</f>
        <v>620346</v>
      </c>
      <c r="V66" s="52">
        <f>IF('Daily PnL Log'!X43&lt;&gt;"",'Daily PnL Log'!X43,"")</f>
        <v>1.4023851205617518E-2</v>
      </c>
      <c r="W66" s="51">
        <f>IF('Daily PnL Log'!Y43&lt;&gt;"",'Daily PnL Log'!Y43,"")</f>
        <v>-7553</v>
      </c>
      <c r="X66" s="51" t="str">
        <f>IF('Daily PnL Log'!AA43&lt;&gt;"",'Daily PnL Log'!AA43,"")</f>
        <v/>
      </c>
      <c r="Y66" s="51">
        <f>IF('Daily PnL Log'!AC43&lt;&gt;"",'Daily PnL Log'!AC43,"")</f>
        <v>462814.47</v>
      </c>
    </row>
    <row r="73" spans="1:25" x14ac:dyDescent="0.25">
      <c r="B73" s="25"/>
    </row>
    <row r="74" spans="1:25" x14ac:dyDescent="0.25">
      <c r="B74" s="25"/>
    </row>
    <row r="75" spans="1:25" x14ac:dyDescent="0.25">
      <c r="B75" s="25"/>
    </row>
    <row r="76" spans="1:25" x14ac:dyDescent="0.25">
      <c r="B76" s="25"/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</sheetData>
  <mergeCells count="1">
    <mergeCell ref="A2:B6"/>
  </mergeCells>
  <pageMargins left="0.7" right="0.7" top="0.75" bottom="0.75" header="0.3" footer="0.3"/>
  <pageSetup orientation="portrait" r:id="rId1"/>
  <ignoredErrors>
    <ignoredError sqref="I48" formulaRange="1"/>
  </ignoredError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4"/>
  <dimension ref="A2:Y79"/>
  <sheetViews>
    <sheetView showGridLines="0" showRowColHeaders="0" zoomScale="70" zoomScaleNormal="70" workbookViewId="0">
      <selection activeCell="H109" sqref="H109"/>
    </sheetView>
  </sheetViews>
  <sheetFormatPr defaultRowHeight="15" x14ac:dyDescent="0.25"/>
  <cols>
    <col min="1" max="1" width="21" style="20" bestFit="1" customWidth="1"/>
    <col min="2" max="2" width="23.28515625" style="23" customWidth="1"/>
    <col min="3" max="4" width="10.7109375" style="20" bestFit="1" customWidth="1"/>
    <col min="5" max="6" width="10.5703125" style="20" bestFit="1" customWidth="1"/>
    <col min="7" max="7" width="10.7109375" style="20" bestFit="1" customWidth="1"/>
    <col min="8" max="8" width="12.85546875" style="20" bestFit="1" customWidth="1"/>
    <col min="9" max="9" width="12.5703125" style="20" bestFit="1" customWidth="1"/>
    <col min="10" max="10" width="16.42578125" style="20" bestFit="1" customWidth="1"/>
    <col min="11" max="11" width="14.5703125" style="20" bestFit="1" customWidth="1"/>
    <col min="12" max="12" width="13.5703125" style="20" bestFit="1" customWidth="1"/>
    <col min="13" max="13" width="11.140625" style="20" bestFit="1" customWidth="1"/>
    <col min="14" max="14" width="10.7109375" style="20" customWidth="1"/>
    <col min="15" max="15" width="10" style="20" bestFit="1" customWidth="1"/>
    <col min="16" max="16" width="9" style="20" bestFit="1" customWidth="1"/>
    <col min="17" max="17" width="10" style="20" bestFit="1" customWidth="1"/>
    <col min="18" max="18" width="11.42578125" style="20" bestFit="1" customWidth="1"/>
    <col min="19" max="22" width="9.140625" style="20"/>
    <col min="23" max="23" width="9.28515625" style="20" bestFit="1" customWidth="1"/>
    <col min="24" max="24" width="12.42578125" style="20" bestFit="1" customWidth="1"/>
    <col min="25" max="25" width="9.28515625" style="20" bestFit="1" customWidth="1"/>
    <col min="26" max="16384" width="9.140625" style="20"/>
  </cols>
  <sheetData>
    <row r="2" spans="1:2" x14ac:dyDescent="0.25">
      <c r="A2" s="131" t="s">
        <v>20</v>
      </c>
      <c r="B2" s="131"/>
    </row>
    <row r="3" spans="1:2" x14ac:dyDescent="0.25">
      <c r="A3" s="131"/>
      <c r="B3" s="131"/>
    </row>
    <row r="4" spans="1:2" x14ac:dyDescent="0.25">
      <c r="A4" s="131"/>
      <c r="B4" s="131"/>
    </row>
    <row r="5" spans="1:2" x14ac:dyDescent="0.25">
      <c r="A5" s="131"/>
      <c r="B5" s="131"/>
    </row>
    <row r="6" spans="1:2" x14ac:dyDescent="0.25">
      <c r="A6" s="131"/>
      <c r="B6" s="131"/>
    </row>
    <row r="7" spans="1:2" ht="17.25" customHeight="1" x14ac:dyDescent="0.35">
      <c r="A7" s="26" t="s">
        <v>10</v>
      </c>
      <c r="B7" s="27">
        <f>I44</f>
        <v>10029</v>
      </c>
    </row>
    <row r="8" spans="1:2" ht="21" x14ac:dyDescent="0.35">
      <c r="A8" s="28" t="s">
        <v>6</v>
      </c>
      <c r="B8" s="29">
        <f>J44</f>
        <v>-7218.7999999999993</v>
      </c>
    </row>
    <row r="9" spans="1:2" ht="21" x14ac:dyDescent="0.35">
      <c r="A9" s="28" t="s">
        <v>30</v>
      </c>
      <c r="B9" s="29">
        <f>K44</f>
        <v>-15213.861999999999</v>
      </c>
    </row>
    <row r="10" spans="1:2" ht="21" x14ac:dyDescent="0.35">
      <c r="A10" s="28" t="s">
        <v>11</v>
      </c>
      <c r="B10" s="29">
        <f>W44</f>
        <v>-15124.52</v>
      </c>
    </row>
    <row r="11" spans="1:2" ht="21" x14ac:dyDescent="0.35">
      <c r="A11" s="30" t="s">
        <v>18</v>
      </c>
      <c r="B11" s="27">
        <f>B7+(B8+B9+B10)</f>
        <v>-27528.182000000001</v>
      </c>
    </row>
    <row r="12" spans="1:2" ht="21" x14ac:dyDescent="0.35">
      <c r="A12" s="31"/>
      <c r="B12" s="32"/>
    </row>
    <row r="13" spans="1:2" ht="21" x14ac:dyDescent="0.35">
      <c r="A13" s="33" t="s">
        <v>16</v>
      </c>
      <c r="B13" s="34">
        <f>U44</f>
        <v>578817.05000000005</v>
      </c>
    </row>
    <row r="14" spans="1:2" ht="21" x14ac:dyDescent="0.35">
      <c r="A14" s="33" t="s">
        <v>15</v>
      </c>
      <c r="B14" s="35">
        <f>B11/B13</f>
        <v>-4.7559383401024551E-2</v>
      </c>
    </row>
    <row r="15" spans="1:2" ht="21" x14ac:dyDescent="0.35">
      <c r="A15" s="33" t="s">
        <v>17</v>
      </c>
      <c r="B15" s="36">
        <f>V44</f>
        <v>9.9019374378286215E-2</v>
      </c>
    </row>
    <row r="16" spans="1:2" ht="21" x14ac:dyDescent="0.35">
      <c r="A16" s="33"/>
      <c r="B16" s="36"/>
    </row>
    <row r="17" spans="1:2" ht="21" x14ac:dyDescent="0.35">
      <c r="A17" s="33"/>
      <c r="B17" s="37"/>
    </row>
    <row r="18" spans="1:2" x14ac:dyDescent="0.25">
      <c r="A18" s="21"/>
      <c r="B18" s="22"/>
    </row>
    <row r="19" spans="1:2" x14ac:dyDescent="0.25">
      <c r="A19" s="21"/>
      <c r="B19" s="22"/>
    </row>
    <row r="20" spans="1:2" x14ac:dyDescent="0.25">
      <c r="A20" s="21"/>
      <c r="B20" s="22"/>
    </row>
    <row r="44" spans="1:25" x14ac:dyDescent="0.25">
      <c r="B44" s="23" t="s">
        <v>29</v>
      </c>
      <c r="C44" s="20">
        <f>SUM(C46:C67)</f>
        <v>-126479.5</v>
      </c>
      <c r="D44" s="20">
        <f t="shared" ref="D44:M44" si="0">SUM(D46:D67)</f>
        <v>171810.9</v>
      </c>
      <c r="E44" s="20">
        <f t="shared" si="0"/>
        <v>40634.9</v>
      </c>
      <c r="F44" s="20">
        <f t="shared" si="0"/>
        <v>-169786.7</v>
      </c>
      <c r="G44" s="20">
        <f t="shared" si="0"/>
        <v>83428.799999999988</v>
      </c>
      <c r="H44" s="20">
        <f t="shared" si="0"/>
        <v>10420.6</v>
      </c>
      <c r="I44" s="20">
        <f t="shared" si="0"/>
        <v>10029</v>
      </c>
      <c r="J44" s="20">
        <f t="shared" si="0"/>
        <v>-7218.7999999999993</v>
      </c>
      <c r="K44" s="20">
        <f t="shared" si="0"/>
        <v>-15213.861999999999</v>
      </c>
      <c r="L44" s="20">
        <f t="shared" si="0"/>
        <v>-22432.662</v>
      </c>
      <c r="M44" s="20">
        <f t="shared" si="0"/>
        <v>-12403.661999999993</v>
      </c>
      <c r="U44" s="20">
        <f>AVERAGE(U46:U65)</f>
        <v>578817.05000000005</v>
      </c>
      <c r="V44" s="20">
        <f>_xlfn.STDEV.P((V46:V67))</f>
        <v>9.9019374378286215E-2</v>
      </c>
      <c r="W44" s="20">
        <f>SUM(W46:W67)</f>
        <v>-15124.52</v>
      </c>
      <c r="X44" s="20">
        <f>SUM(X46:X67)</f>
        <v>-71274.25</v>
      </c>
    </row>
    <row r="45" spans="1:25" ht="15.75" thickBot="1" x14ac:dyDescent="0.3">
      <c r="A45" s="20" t="s">
        <v>21</v>
      </c>
      <c r="B45" s="23" t="s">
        <v>9</v>
      </c>
      <c r="C45" s="20" t="s">
        <v>5</v>
      </c>
      <c r="D45" s="20" t="s">
        <v>4</v>
      </c>
      <c r="E45" s="20" t="s">
        <v>3</v>
      </c>
      <c r="F45" s="20" t="s">
        <v>0</v>
      </c>
      <c r="G45" s="20" t="s">
        <v>1</v>
      </c>
      <c r="H45" s="20" t="s">
        <v>2</v>
      </c>
      <c r="I45" s="20" t="s">
        <v>10</v>
      </c>
      <c r="J45" s="20" t="s">
        <v>6</v>
      </c>
      <c r="K45" s="20" t="s">
        <v>8</v>
      </c>
      <c r="L45" s="20" t="s">
        <v>7</v>
      </c>
      <c r="M45" s="20" t="s">
        <v>13</v>
      </c>
      <c r="N45" s="20" t="s">
        <v>22</v>
      </c>
      <c r="O45" s="20" t="s">
        <v>23</v>
      </c>
      <c r="P45" s="20" t="s">
        <v>24</v>
      </c>
      <c r="Q45" s="20" t="s">
        <v>25</v>
      </c>
      <c r="R45" s="20" t="s">
        <v>26</v>
      </c>
      <c r="S45" s="20" t="s">
        <v>27</v>
      </c>
      <c r="T45" s="20" t="s">
        <v>19</v>
      </c>
      <c r="U45" s="24" t="s">
        <v>12</v>
      </c>
      <c r="V45" s="20" t="s">
        <v>15</v>
      </c>
      <c r="W45" s="20" t="s">
        <v>11</v>
      </c>
      <c r="X45" s="20" t="s">
        <v>28</v>
      </c>
      <c r="Y45" s="20" t="s">
        <v>14</v>
      </c>
    </row>
    <row r="46" spans="1:25" x14ac:dyDescent="0.25">
      <c r="A46" s="39" t="str">
        <f>TEXT(B46,"mmm")</f>
        <v>Dec</v>
      </c>
      <c r="B46" s="40">
        <v>44166</v>
      </c>
      <c r="C46" s="41">
        <f>IF('Daily PnL Log'!C3&lt;&gt;"",'Daily PnL Log'!C3,"")</f>
        <v>26392</v>
      </c>
      <c r="D46" s="41">
        <f>IF('Daily PnL Log'!D3&lt;&gt;"",'Daily PnL Log'!D3,"")</f>
        <v>-6809</v>
      </c>
      <c r="E46" s="41">
        <f>IF('Daily PnL Log'!E3&lt;&gt;"",'Daily PnL Log'!E3,"")</f>
        <v>16996</v>
      </c>
      <c r="F46" s="41">
        <f>IF('Daily PnL Log'!F3&lt;&gt;"",'Daily PnL Log'!F3,"")</f>
        <v>51822</v>
      </c>
      <c r="G46" s="41">
        <f>IF('Daily PnL Log'!G3&lt;&gt;"",'Daily PnL Log'!G3,"")</f>
        <v>-8504</v>
      </c>
      <c r="H46" s="41">
        <f>IF('Daily PnL Log'!H3&lt;&gt;"",'Daily PnL Log'!H3,"")</f>
        <v>-453</v>
      </c>
      <c r="I46" s="41">
        <f>IF('Daily PnL Log'!J3&lt;&gt;"",'Daily PnL Log'!J3,"")</f>
        <v>79444</v>
      </c>
      <c r="J46" s="41">
        <f>IF('Daily PnL Log'!K3&lt;&gt;"",'Daily PnL Log'!K3,"")</f>
        <v>-343</v>
      </c>
      <c r="K46" s="41">
        <f>IF('Daily PnL Log'!L3&lt;&gt;"",'Daily PnL Log'!L3,"")</f>
        <v>-789</v>
      </c>
      <c r="L46" s="41">
        <f>IF('Daily PnL Log'!M3&lt;&gt;"",'Daily PnL Log'!M3,"")</f>
        <v>-1132</v>
      </c>
      <c r="M46" s="41">
        <f>IF('Daily PnL Log'!N3&lt;&gt;"",'Daily PnL Log'!N3,"")</f>
        <v>78312</v>
      </c>
      <c r="N46" s="42">
        <f>IF('Daily PnL Log'!O3&lt;&gt;"",'Daily PnL Log'!O3,"")</f>
        <v>26392</v>
      </c>
      <c r="O46" s="42">
        <f>IF('Daily PnL Log'!P3&lt;&gt;"",'Daily PnL Log'!P3,"")</f>
        <v>-6809</v>
      </c>
      <c r="P46" s="42">
        <f>IF('Daily PnL Log'!Q3&lt;&gt;"",'Daily PnL Log'!Q3,"")</f>
        <v>16996</v>
      </c>
      <c r="Q46" s="42">
        <f>IF('Daily PnL Log'!R3&lt;&gt;"",'Daily PnL Log'!R3,"")</f>
        <v>51822</v>
      </c>
      <c r="R46" s="42">
        <f>IF('Daily PnL Log'!S3&lt;&gt;"",'Daily PnL Log'!S3,"")</f>
        <v>-8504</v>
      </c>
      <c r="S46" s="42">
        <f>IF('Daily PnL Log'!T3&lt;&gt;"",'Daily PnL Log'!T3,"")</f>
        <v>-453</v>
      </c>
      <c r="T46" s="42">
        <f>IF('Daily PnL Log'!V3&lt;&gt;"",'Daily PnL Log'!V3,"")</f>
        <v>78312</v>
      </c>
      <c r="U46" s="43">
        <f>IF('Daily PnL Log'!W3&lt;&gt;"",'Daily PnL Log'!W3,"")</f>
        <v>511504</v>
      </c>
      <c r="V46" s="44">
        <f>IF('Daily PnL Log'!X3&lt;&gt;"",'Daily PnL Log'!X3,"")</f>
        <v>0.15310144202195877</v>
      </c>
      <c r="W46" s="41">
        <f>IF('Daily PnL Log'!Y3&lt;&gt;"",'Daily PnL Log'!Y3,"")</f>
        <v>-4534.4399999999996</v>
      </c>
      <c r="X46" s="41" t="str">
        <f>IF('Daily PnL Log'!AA3&lt;&gt;"",'Daily PnL Log'!AA3,"")</f>
        <v/>
      </c>
      <c r="Y46" s="42">
        <f>IF('Daily PnL Log'!AC3&lt;&gt;"",'Daily PnL Log'!AC3,"")</f>
        <v>514915</v>
      </c>
    </row>
    <row r="47" spans="1:25" x14ac:dyDescent="0.25">
      <c r="A47" s="45" t="str">
        <f t="shared" ref="A47:A67" si="1">TEXT(B47,"mmm")</f>
        <v>Dec</v>
      </c>
      <c r="B47" s="46">
        <v>44167</v>
      </c>
      <c r="C47" s="46">
        <f>IF('Daily PnL Log'!C4&lt;&gt;"",'Daily PnL Log'!C4,"")</f>
        <v>-34672</v>
      </c>
      <c r="D47" s="46">
        <f>IF('Daily PnL Log'!D4&lt;&gt;"",'Daily PnL Log'!D4,"")</f>
        <v>-2480</v>
      </c>
      <c r="E47" s="46">
        <f>IF('Daily PnL Log'!E4&lt;&gt;"",'Daily PnL Log'!E4,"")</f>
        <v>3917</v>
      </c>
      <c r="F47" s="46">
        <f>IF('Daily PnL Log'!F4&lt;&gt;"",'Daily PnL Log'!F4,"")</f>
        <v>-46548</v>
      </c>
      <c r="G47" s="46">
        <f>IF('Daily PnL Log'!G4&lt;&gt;"",'Daily PnL Log'!G4,"")</f>
        <v>18015</v>
      </c>
      <c r="H47" s="46">
        <f>IF('Daily PnL Log'!H4&lt;&gt;"",'Daily PnL Log'!H4,"")</f>
        <v>4023</v>
      </c>
      <c r="I47" s="46">
        <f>IF('Daily PnL Log'!J4&lt;&gt;"",'Daily PnL Log'!J4,"")</f>
        <v>-57745</v>
      </c>
      <c r="J47" s="46">
        <f>IF('Daily PnL Log'!K4&lt;&gt;"",'Daily PnL Log'!K4,"")</f>
        <v>-201.2</v>
      </c>
      <c r="K47" s="46">
        <f>IF('Daily PnL Log'!L4&lt;&gt;"",'Daily PnL Log'!L4,"")</f>
        <v>-461.86</v>
      </c>
      <c r="L47" s="46">
        <f>IF('Daily PnL Log'!M4&lt;&gt;"",'Daily PnL Log'!M4,"")</f>
        <v>-663.06</v>
      </c>
      <c r="M47" s="46">
        <f>IF('Daily PnL Log'!N4&lt;&gt;"",'Daily PnL Log'!N4,"")</f>
        <v>-58408.06</v>
      </c>
      <c r="N47" s="46">
        <f>IF('Daily PnL Log'!O4&lt;&gt;"",'Daily PnL Log'!O4,"")</f>
        <v>-8280</v>
      </c>
      <c r="O47" s="46">
        <f>IF('Daily PnL Log'!P4&lt;&gt;"",'Daily PnL Log'!P4,"")</f>
        <v>-9289</v>
      </c>
      <c r="P47" s="46">
        <f>IF('Daily PnL Log'!Q4&lt;&gt;"",'Daily PnL Log'!Q4,"")</f>
        <v>20913</v>
      </c>
      <c r="Q47" s="46">
        <f>IF('Daily PnL Log'!R4&lt;&gt;"",'Daily PnL Log'!R4,"")</f>
        <v>5274</v>
      </c>
      <c r="R47" s="46">
        <f>IF('Daily PnL Log'!S4&lt;&gt;"",'Daily PnL Log'!S4,"")</f>
        <v>9511</v>
      </c>
      <c r="S47" s="46">
        <f>IF('Daily PnL Log'!T4&lt;&gt;"",'Daily PnL Log'!T4,"")</f>
        <v>3570</v>
      </c>
      <c r="T47" s="46">
        <f>IF('Daily PnL Log'!V4&lt;&gt;"",'Daily PnL Log'!V4,"")</f>
        <v>19903.940000000002</v>
      </c>
      <c r="U47" s="46">
        <f>IF('Daily PnL Log'!W4&lt;&gt;"",'Daily PnL Log'!W4,"")</f>
        <v>535156</v>
      </c>
      <c r="V47" s="46">
        <f>IF('Daily PnL Log'!X4&lt;&gt;"",'Daily PnL Log'!X4,"")</f>
        <v>-0.10914211930726742</v>
      </c>
      <c r="W47" s="46" t="str">
        <f>IF('Daily PnL Log'!Y4&lt;&gt;"",'Daily PnL Log'!Y4,"")</f>
        <v/>
      </c>
      <c r="X47" s="46" t="str">
        <f>IF('Daily PnL Log'!AA4&lt;&gt;"",'Daily PnL Log'!AA4,"")</f>
        <v/>
      </c>
      <c r="Y47" s="46">
        <f>IF('Daily PnL Log'!AC4&lt;&gt;"",'Daily PnL Log'!AC4,"")</f>
        <v>485194.5</v>
      </c>
    </row>
    <row r="48" spans="1:25" x14ac:dyDescent="0.25">
      <c r="A48" s="47" t="str">
        <f t="shared" si="1"/>
        <v>Dec</v>
      </c>
      <c r="B48" s="14">
        <v>44168</v>
      </c>
      <c r="C48" s="13">
        <f>IF('Daily PnL Log'!C5&lt;&gt;"",'Daily PnL Log'!C5,"")</f>
        <v>-4247</v>
      </c>
      <c r="D48" s="13">
        <f>IF('Daily PnL Log'!D5&lt;&gt;"",'Daily PnL Log'!D5,"")</f>
        <v>13770</v>
      </c>
      <c r="E48" s="13">
        <f>IF('Daily PnL Log'!E5&lt;&gt;"",'Daily PnL Log'!E5,"")</f>
        <v>-301</v>
      </c>
      <c r="F48" s="13">
        <f>IF('Daily PnL Log'!F5&lt;&gt;"",'Daily PnL Log'!F5,"")</f>
        <v>-21998</v>
      </c>
      <c r="G48" s="13">
        <f>IF('Daily PnL Log'!G5&lt;&gt;"",'Daily PnL Log'!G5,"")</f>
        <v>600.20000000000005</v>
      </c>
      <c r="H48" s="13">
        <f>IF('Daily PnL Log'!H5&lt;&gt;"",'Daily PnL Log'!H5,"")</f>
        <v>-752</v>
      </c>
      <c r="I48" s="13">
        <f>IF('Daily PnL Log'!J5&lt;&gt;"",'Daily PnL Log'!J5,"")</f>
        <v>-12927.8</v>
      </c>
      <c r="J48" s="13">
        <f>IF('Daily PnL Log'!K5&lt;&gt;"",'Daily PnL Log'!K5,"")</f>
        <v>-110.1</v>
      </c>
      <c r="K48" s="13">
        <f>IF('Daily PnL Log'!L5&lt;&gt;"",'Daily PnL Log'!L5,"")</f>
        <v>-253.23</v>
      </c>
      <c r="L48" s="13">
        <f>IF('Daily PnL Log'!M5&lt;&gt;"",'Daily PnL Log'!M5,"")</f>
        <v>-363.33</v>
      </c>
      <c r="M48" s="13">
        <f>IF('Daily PnL Log'!N5&lt;&gt;"",'Daily PnL Log'!N5,"")</f>
        <v>-13291.13</v>
      </c>
      <c r="N48" s="13">
        <f>IF('Daily PnL Log'!O5&lt;&gt;"",'Daily PnL Log'!O5,"")</f>
        <v>-12527</v>
      </c>
      <c r="O48" s="13">
        <f>IF('Daily PnL Log'!P5&lt;&gt;"",'Daily PnL Log'!P5,"")</f>
        <v>4481</v>
      </c>
      <c r="P48" s="13">
        <f>IF('Daily PnL Log'!Q5&lt;&gt;"",'Daily PnL Log'!Q5,"")</f>
        <v>20612</v>
      </c>
      <c r="Q48" s="13">
        <f>IF('Daily PnL Log'!R5&lt;&gt;"",'Daily PnL Log'!R5,"")</f>
        <v>-16724</v>
      </c>
      <c r="R48" s="13">
        <f>IF('Daily PnL Log'!S5&lt;&gt;"",'Daily PnL Log'!S5,"")</f>
        <v>10111.200000000001</v>
      </c>
      <c r="S48" s="13">
        <f>IF('Daily PnL Log'!T5&lt;&gt;"",'Daily PnL Log'!T5,"")</f>
        <v>2818</v>
      </c>
      <c r="T48" s="13">
        <f>IF('Daily PnL Log'!V5&lt;&gt;"",'Daily PnL Log'!V5,"")</f>
        <v>6612.8100000000031</v>
      </c>
      <c r="U48" s="13">
        <f>IF('Daily PnL Log'!W5&lt;&gt;"",'Daily PnL Log'!W5,"")</f>
        <v>537434</v>
      </c>
      <c r="V48" s="15">
        <f>IF('Daily PnL Log'!X5&lt;&gt;"",'Daily PnL Log'!X5,"")</f>
        <v>-2.4730720423345006E-2</v>
      </c>
      <c r="W48" s="13" t="str">
        <f>IF('Daily PnL Log'!Y5&lt;&gt;"",'Daily PnL Log'!Y5,"")</f>
        <v/>
      </c>
      <c r="X48" s="13" t="str">
        <f>IF('Daily PnL Log'!AA5&lt;&gt;"",'Daily PnL Log'!AA5,"")</f>
        <v/>
      </c>
      <c r="Y48" s="13">
        <f>IF('Daily PnL Log'!AC5&lt;&gt;"",'Daily PnL Log'!AC5,"")</f>
        <v>450137.72</v>
      </c>
    </row>
    <row r="49" spans="1:25" x14ac:dyDescent="0.25">
      <c r="A49" s="48" t="str">
        <f t="shared" si="1"/>
        <v>Dec</v>
      </c>
      <c r="B49" s="2">
        <v>44169</v>
      </c>
      <c r="C49" s="11">
        <f>IF('Daily PnL Log'!C6&lt;&gt;"",'Daily PnL Log'!C6,"")</f>
        <v>-2523</v>
      </c>
      <c r="D49" s="11">
        <f>IF('Daily PnL Log'!D6&lt;&gt;"",'Daily PnL Log'!D6,"")</f>
        <v>-2071</v>
      </c>
      <c r="E49" s="11">
        <f>IF('Daily PnL Log'!E6&lt;&gt;"",'Daily PnL Log'!E6,"")</f>
        <v>-9040</v>
      </c>
      <c r="F49" s="11">
        <f>IF('Daily PnL Log'!F6&lt;&gt;"",'Daily PnL Log'!F6,"")</f>
        <v>85116</v>
      </c>
      <c r="G49" s="11">
        <f>IF('Daily PnL Log'!G6&lt;&gt;"",'Daily PnL Log'!G6,"")</f>
        <v>-8326</v>
      </c>
      <c r="H49" s="11">
        <f>IF('Daily PnL Log'!H6&lt;&gt;"",'Daily PnL Log'!H6,"")</f>
        <v>-1175</v>
      </c>
      <c r="I49" s="11">
        <f>IF('Daily PnL Log'!J6&lt;&gt;"",'Daily PnL Log'!J6,"")</f>
        <v>61981</v>
      </c>
      <c r="J49" s="11">
        <f>IF('Daily PnL Log'!K6&lt;&gt;"",'Daily PnL Log'!K6,"")</f>
        <v>-229</v>
      </c>
      <c r="K49" s="11">
        <f>IF('Daily PnL Log'!L6&lt;&gt;"",'Daily PnL Log'!L6,"")</f>
        <v>-512.66999999999996</v>
      </c>
      <c r="L49" s="11">
        <f>IF('Daily PnL Log'!M6&lt;&gt;"",'Daily PnL Log'!M6,"")</f>
        <v>-741.67</v>
      </c>
      <c r="M49" s="11">
        <f>IF('Daily PnL Log'!N6&lt;&gt;"",'Daily PnL Log'!N6,"")</f>
        <v>61239.33</v>
      </c>
      <c r="N49" s="11">
        <f>IF('Daily PnL Log'!O6&lt;&gt;"",'Daily PnL Log'!O6,"")</f>
        <v>-15050</v>
      </c>
      <c r="O49" s="11">
        <f>IF('Daily PnL Log'!P6&lt;&gt;"",'Daily PnL Log'!P6,"")</f>
        <v>2410</v>
      </c>
      <c r="P49" s="11">
        <f>IF('Daily PnL Log'!Q6&lt;&gt;"",'Daily PnL Log'!Q6,"")</f>
        <v>11572</v>
      </c>
      <c r="Q49" s="11">
        <f>IF('Daily PnL Log'!R6&lt;&gt;"",'Daily PnL Log'!R6,"")</f>
        <v>68392</v>
      </c>
      <c r="R49" s="11">
        <f>IF('Daily PnL Log'!S6&lt;&gt;"",'Daily PnL Log'!S6,"")</f>
        <v>1785.2000000000007</v>
      </c>
      <c r="S49" s="11">
        <f>IF('Daily PnL Log'!T6&lt;&gt;"",'Daily PnL Log'!T6,"")</f>
        <v>1643</v>
      </c>
      <c r="T49" s="11">
        <f>IF('Daily PnL Log'!V6&lt;&gt;"",'Daily PnL Log'!V6,"")</f>
        <v>67852.14</v>
      </c>
      <c r="U49" s="11">
        <f>IF('Daily PnL Log'!W6&lt;&gt;"",'Daily PnL Log'!W6,"")</f>
        <v>502836</v>
      </c>
      <c r="V49" s="16">
        <f>IF('Daily PnL Log'!X6&lt;&gt;"",'Daily PnL Log'!X6,"")</f>
        <v>0.12178787914946425</v>
      </c>
      <c r="W49" s="11" t="str">
        <f>IF('Daily PnL Log'!Y6&lt;&gt;"",'Daily PnL Log'!Y6,"")</f>
        <v/>
      </c>
      <c r="X49" s="11" t="str">
        <f>IF('Daily PnL Log'!AA6&lt;&gt;"",'Daily PnL Log'!AA6,"")</f>
        <v/>
      </c>
      <c r="Y49" s="11">
        <f>IF('Daily PnL Log'!AC6&lt;&gt;"",'Daily PnL Log'!AC6,"")</f>
        <v>507061.65</v>
      </c>
    </row>
    <row r="50" spans="1:25" x14ac:dyDescent="0.25">
      <c r="A50" s="47" t="str">
        <f t="shared" si="1"/>
        <v>Dec</v>
      </c>
      <c r="B50" s="14">
        <v>44172</v>
      </c>
      <c r="C50" s="13">
        <f>IF('Daily PnL Log'!C7&lt;&gt;"",'Daily PnL Log'!C7,"")</f>
        <v>-4397</v>
      </c>
      <c r="D50" s="13">
        <f>IF('Daily PnL Log'!D7&lt;&gt;"",'Daily PnL Log'!D7,"")</f>
        <v>-22464</v>
      </c>
      <c r="E50" s="13">
        <f>IF('Daily PnL Log'!E7&lt;&gt;"",'Daily PnL Log'!E7,"")</f>
        <v>-4352</v>
      </c>
      <c r="F50" s="13">
        <f>IF('Daily PnL Log'!F7&lt;&gt;"",'Daily PnL Log'!F7,"")</f>
        <v>-20784</v>
      </c>
      <c r="G50" s="13">
        <f>IF('Daily PnL Log'!G7&lt;&gt;"",'Daily PnL Log'!G7,"")</f>
        <v>9686</v>
      </c>
      <c r="H50" s="13">
        <f>IF('Daily PnL Log'!H7&lt;&gt;"",'Daily PnL Log'!H7,"")</f>
        <v>-266</v>
      </c>
      <c r="I50" s="13">
        <f>IF('Daily PnL Log'!J7&lt;&gt;"",'Daily PnL Log'!J7,"")</f>
        <v>-42577</v>
      </c>
      <c r="J50" s="13">
        <f>IF('Daily PnL Log'!K7&lt;&gt;"",'Daily PnL Log'!K7,"")</f>
        <v>-173.9</v>
      </c>
      <c r="K50" s="13">
        <f>IF('Daily PnL Log'!L7&lt;&gt;"",'Daily PnL Log'!L7,"")</f>
        <v>-399.97</v>
      </c>
      <c r="L50" s="13">
        <f>IF('Daily PnL Log'!M7&lt;&gt;"",'Daily PnL Log'!M7,"")</f>
        <v>-573.87</v>
      </c>
      <c r="M50" s="13">
        <f>IF('Daily PnL Log'!N7&lt;&gt;"",'Daily PnL Log'!N7,"")</f>
        <v>-43150.87</v>
      </c>
      <c r="N50" s="13">
        <f>IF('Daily PnL Log'!O7&lt;&gt;"",'Daily PnL Log'!O7,"")</f>
        <v>-19447</v>
      </c>
      <c r="O50" s="13">
        <f>IF('Daily PnL Log'!P7&lt;&gt;"",'Daily PnL Log'!P7,"")</f>
        <v>-20054</v>
      </c>
      <c r="P50" s="13">
        <f>IF('Daily PnL Log'!Q7&lt;&gt;"",'Daily PnL Log'!Q7,"")</f>
        <v>7220</v>
      </c>
      <c r="Q50" s="13">
        <f>IF('Daily PnL Log'!R7&lt;&gt;"",'Daily PnL Log'!R7,"")</f>
        <v>47608</v>
      </c>
      <c r="R50" s="13">
        <f>IF('Daily PnL Log'!S7&lt;&gt;"",'Daily PnL Log'!S7,"")</f>
        <v>11471.2</v>
      </c>
      <c r="S50" s="13">
        <f>IF('Daily PnL Log'!T7&lt;&gt;"",'Daily PnL Log'!T7,"")</f>
        <v>1377</v>
      </c>
      <c r="T50" s="13">
        <f>IF('Daily PnL Log'!V7&lt;&gt;"",'Daily PnL Log'!V7,"")</f>
        <v>24701.269999999997</v>
      </c>
      <c r="U50" s="13">
        <f>IF('Daily PnL Log'!W7&lt;&gt;"",'Daily PnL Log'!W7,"")</f>
        <v>527603</v>
      </c>
      <c r="V50" s="15">
        <f>IF('Daily PnL Log'!X7&lt;&gt;"",'Daily PnL Log'!X7,"")</f>
        <v>-8.1786627445257137E-2</v>
      </c>
      <c r="W50" s="13" t="str">
        <f>IF('Daily PnL Log'!Y7&lt;&gt;"",'Daily PnL Log'!Y7,"")</f>
        <v/>
      </c>
      <c r="X50" s="13" t="str">
        <f>IF('Daily PnL Log'!AA7&lt;&gt;"",'Daily PnL Log'!AA7,"")</f>
        <v/>
      </c>
      <c r="Y50" s="13">
        <f>IF('Daily PnL Log'!AC7&lt;&gt;"",'Daily PnL Log'!AC7,"")</f>
        <v>496410.78</v>
      </c>
    </row>
    <row r="51" spans="1:25" x14ac:dyDescent="0.25">
      <c r="A51" s="48" t="str">
        <f t="shared" si="1"/>
        <v>Dec</v>
      </c>
      <c r="B51" s="2">
        <v>44173</v>
      </c>
      <c r="C51" s="11">
        <f>IF('Daily PnL Log'!C8&lt;&gt;"",'Daily PnL Log'!C8,"")</f>
        <v>24437</v>
      </c>
      <c r="D51" s="11">
        <f>IF('Daily PnL Log'!D8&lt;&gt;"",'Daily PnL Log'!D8,"")</f>
        <v>-12518</v>
      </c>
      <c r="E51" s="11">
        <f>IF('Daily PnL Log'!E8&lt;&gt;"",'Daily PnL Log'!E8,"")</f>
        <v>3376</v>
      </c>
      <c r="F51" s="11">
        <f>IF('Daily PnL Log'!F8&lt;&gt;"",'Daily PnL Log'!F8,"")</f>
        <v>12578</v>
      </c>
      <c r="G51" s="11">
        <f>IF('Daily PnL Log'!G8&lt;&gt;"",'Daily PnL Log'!G8,"")</f>
        <v>-5257</v>
      </c>
      <c r="H51" s="11">
        <f>IF('Daily PnL Log'!H8&lt;&gt;"",'Daily PnL Log'!H8,"")</f>
        <v>143.6</v>
      </c>
      <c r="I51" s="11">
        <f>IF('Daily PnL Log'!J8&lt;&gt;"",'Daily PnL Log'!J8,"")</f>
        <v>22759.599999999999</v>
      </c>
      <c r="J51" s="11">
        <f>IF('Daily PnL Log'!K8&lt;&gt;"",'Daily PnL Log'!K8,"")</f>
        <v>-221</v>
      </c>
      <c r="K51" s="11">
        <f>IF('Daily PnL Log'!L8&lt;&gt;"",'Daily PnL Log'!L8,"")</f>
        <v>-504</v>
      </c>
      <c r="L51" s="11">
        <f>IF('Daily PnL Log'!M8&lt;&gt;"",'Daily PnL Log'!M8,"")</f>
        <v>-725</v>
      </c>
      <c r="M51" s="11">
        <f>IF('Daily PnL Log'!N8&lt;&gt;"",'Daily PnL Log'!N8,"")</f>
        <v>22034.6</v>
      </c>
      <c r="N51" s="11">
        <f>IF('Daily PnL Log'!O8&lt;&gt;"",'Daily PnL Log'!O8,"")</f>
        <v>4990</v>
      </c>
      <c r="O51" s="11">
        <f>IF('Daily PnL Log'!P8&lt;&gt;"",'Daily PnL Log'!P8,"")</f>
        <v>-32572</v>
      </c>
      <c r="P51" s="11">
        <f>IF('Daily PnL Log'!Q8&lt;&gt;"",'Daily PnL Log'!Q8,"")</f>
        <v>10596</v>
      </c>
      <c r="Q51" s="11">
        <f>IF('Daily PnL Log'!R8&lt;&gt;"",'Daily PnL Log'!R8,"")</f>
        <v>60186</v>
      </c>
      <c r="R51" s="11">
        <f>IF('Daily PnL Log'!S8&lt;&gt;"",'Daily PnL Log'!S8,"")</f>
        <v>6214.2000000000007</v>
      </c>
      <c r="S51" s="11">
        <f>IF('Daily PnL Log'!T8&lt;&gt;"",'Daily PnL Log'!T8,"")</f>
        <v>1520.6</v>
      </c>
      <c r="T51" s="11">
        <f>IF('Daily PnL Log'!V8&lt;&gt;"",'Daily PnL Log'!V8,"")</f>
        <v>46735.869999999995</v>
      </c>
      <c r="U51" s="11">
        <f>IF('Daily PnL Log'!W8&lt;&gt;"",'Daily PnL Log'!W8,"")</f>
        <v>537111</v>
      </c>
      <c r="V51" s="16">
        <f>IF('Daily PnL Log'!X8&lt;&gt;"",'Daily PnL Log'!X8,"")</f>
        <v>4.1024294791951757E-2</v>
      </c>
      <c r="W51" s="11" t="str">
        <f>IF('Daily PnL Log'!Y8&lt;&gt;"",'Daily PnL Log'!Y8,"")</f>
        <v/>
      </c>
      <c r="X51" s="11" t="str">
        <f>IF('Daily PnL Log'!AA8&lt;&gt;"",'Daily PnL Log'!AA8,"")</f>
        <v/>
      </c>
      <c r="Y51" s="11">
        <f>IF('Daily PnL Log'!AC8&lt;&gt;"",'Daily PnL Log'!AC8,"")</f>
        <v>511167.51</v>
      </c>
    </row>
    <row r="52" spans="1:25" x14ac:dyDescent="0.25">
      <c r="A52" s="47" t="str">
        <f t="shared" si="1"/>
        <v>Dec</v>
      </c>
      <c r="B52" s="14">
        <v>44174</v>
      </c>
      <c r="C52" s="13">
        <f>IF('Daily PnL Log'!C9&lt;&gt;"",'Daily PnL Log'!C9,"")</f>
        <v>-13534.5</v>
      </c>
      <c r="D52" s="13">
        <f>IF('Daily PnL Log'!D9&lt;&gt;"",'Daily PnL Log'!D9,"")</f>
        <v>13236.5</v>
      </c>
      <c r="E52" s="13">
        <f>IF('Daily PnL Log'!E9&lt;&gt;"",'Daily PnL Log'!E9,"")</f>
        <v>5410.5</v>
      </c>
      <c r="F52" s="13">
        <f>IF('Daily PnL Log'!F9&lt;&gt;"",'Daily PnL Log'!F9,"")</f>
        <v>-265</v>
      </c>
      <c r="G52" s="13">
        <f>IF('Daily PnL Log'!G9&lt;&gt;"",'Daily PnL Log'!G9,"")</f>
        <v>-3936.1</v>
      </c>
      <c r="H52" s="13">
        <f>IF('Daily PnL Log'!H9&lt;&gt;"",'Daily PnL Log'!H9,"")</f>
        <v>3708</v>
      </c>
      <c r="I52" s="13">
        <f>IF('Daily PnL Log'!J9&lt;&gt;"",'Daily PnL Log'!J9,"")</f>
        <v>4619.3999999999996</v>
      </c>
      <c r="J52" s="13">
        <f>IF('Daily PnL Log'!K9&lt;&gt;"",'Daily PnL Log'!K9,"")</f>
        <v>-225</v>
      </c>
      <c r="K52" s="13">
        <f>IF('Daily PnL Log'!L9&lt;&gt;"",'Daily PnL Log'!L9,"")</f>
        <v>-518</v>
      </c>
      <c r="L52" s="13">
        <f>IF('Daily PnL Log'!M9&lt;&gt;"",'Daily PnL Log'!M9,"")</f>
        <v>-743</v>
      </c>
      <c r="M52" s="13">
        <f>IF('Daily PnL Log'!N9&lt;&gt;"",'Daily PnL Log'!N9,"")</f>
        <v>3876.3999999999996</v>
      </c>
      <c r="N52" s="13">
        <f>IF('Daily PnL Log'!O9&lt;&gt;"",'Daily PnL Log'!O9,"")</f>
        <v>-8544.5</v>
      </c>
      <c r="O52" s="13">
        <f>IF('Daily PnL Log'!P9&lt;&gt;"",'Daily PnL Log'!P9,"")</f>
        <v>-19335.5</v>
      </c>
      <c r="P52" s="13">
        <f>IF('Daily PnL Log'!Q9&lt;&gt;"",'Daily PnL Log'!Q9,"")</f>
        <v>16006.5</v>
      </c>
      <c r="Q52" s="13">
        <f>IF('Daily PnL Log'!R9&lt;&gt;"",'Daily PnL Log'!R9,"")</f>
        <v>59921</v>
      </c>
      <c r="R52" s="13">
        <f>IF('Daily PnL Log'!S9&lt;&gt;"",'Daily PnL Log'!S9,"")</f>
        <v>2278.1000000000008</v>
      </c>
      <c r="S52" s="13">
        <f>IF('Daily PnL Log'!T9&lt;&gt;"",'Daily PnL Log'!T9,"")</f>
        <v>5228.6000000000004</v>
      </c>
      <c r="T52" s="13">
        <f>IF('Daily PnL Log'!V9&lt;&gt;"",'Daily PnL Log'!V9,"")</f>
        <v>50612.27</v>
      </c>
      <c r="U52" s="13">
        <f>IF('Daily PnL Log'!W9&lt;&gt;"",'Daily PnL Log'!W9,"")</f>
        <v>570452</v>
      </c>
      <c r="V52" s="15">
        <f>IF('Daily PnL Log'!X9&lt;&gt;"",'Daily PnL Log'!X9,"")</f>
        <v>6.7953131902421231E-3</v>
      </c>
      <c r="W52" s="13">
        <f>IF('Daily PnL Log'!Y9&lt;&gt;"",'Daily PnL Log'!Y9,"")</f>
        <v>-494.32</v>
      </c>
      <c r="X52" s="13" t="str">
        <f>IF('Daily PnL Log'!AA9&lt;&gt;"",'Daily PnL Log'!AA9,"")</f>
        <v/>
      </c>
      <c r="Y52" s="13">
        <f>IF('Daily PnL Log'!AC9&lt;&gt;"",'Daily PnL Log'!AC9,"")</f>
        <v>477770.02</v>
      </c>
    </row>
    <row r="53" spans="1:25" x14ac:dyDescent="0.25">
      <c r="A53" s="48" t="str">
        <f t="shared" si="1"/>
        <v>Dec</v>
      </c>
      <c r="B53" s="2">
        <v>44175</v>
      </c>
      <c r="C53" s="11">
        <f>IF('Daily PnL Log'!C10&lt;&gt;"",'Daily PnL Log'!C10,"")</f>
        <v>16649</v>
      </c>
      <c r="D53" s="11">
        <f>IF('Daily PnL Log'!D10&lt;&gt;"",'Daily PnL Log'!D10,"")</f>
        <v>-1085.7</v>
      </c>
      <c r="E53" s="11">
        <f>IF('Daily PnL Log'!E10&lt;&gt;"",'Daily PnL Log'!E10,"")</f>
        <v>4059.7</v>
      </c>
      <c r="F53" s="11">
        <f>IF('Daily PnL Log'!F10&lt;&gt;"",'Daily PnL Log'!F10,"")</f>
        <v>43227.7</v>
      </c>
      <c r="G53" s="11">
        <f>IF('Daily PnL Log'!G10&lt;&gt;"",'Daily PnL Log'!G10,"")</f>
        <v>32150.9</v>
      </c>
      <c r="H53" s="11">
        <f>IF('Daily PnL Log'!H10&lt;&gt;"",'Daily PnL Log'!H10,"")</f>
        <v>2123</v>
      </c>
      <c r="I53" s="11">
        <f>IF('Daily PnL Log'!J10&lt;&gt;"",'Daily PnL Log'!J10,"")</f>
        <v>97124.6</v>
      </c>
      <c r="J53" s="11">
        <f>IF('Daily PnL Log'!K10&lt;&gt;"",'Daily PnL Log'!K10,"")</f>
        <v>-365.8</v>
      </c>
      <c r="K53" s="11">
        <f>IF('Daily PnL Log'!L10&lt;&gt;"",'Daily PnL Log'!L10,"")</f>
        <v>-841</v>
      </c>
      <c r="L53" s="11">
        <f>IF('Daily PnL Log'!M10&lt;&gt;"",'Daily PnL Log'!M10,"")</f>
        <v>-1206.8</v>
      </c>
      <c r="M53" s="11">
        <f>IF('Daily PnL Log'!N10&lt;&gt;"",'Daily PnL Log'!N10,"")</f>
        <v>95917.8</v>
      </c>
      <c r="N53" s="11">
        <f>IF('Daily PnL Log'!O10&lt;&gt;"",'Daily PnL Log'!O10,"")</f>
        <v>8104.5</v>
      </c>
      <c r="O53" s="11">
        <f>IF('Daily PnL Log'!P10&lt;&gt;"",'Daily PnL Log'!P10,"")</f>
        <v>-20421.2</v>
      </c>
      <c r="P53" s="11">
        <f>IF('Daily PnL Log'!Q10&lt;&gt;"",'Daily PnL Log'!Q10,"")</f>
        <v>20066.2</v>
      </c>
      <c r="Q53" s="11">
        <f>IF('Daily PnL Log'!R10&lt;&gt;"",'Daily PnL Log'!R10,"")</f>
        <v>103148.7</v>
      </c>
      <c r="R53" s="11">
        <f>IF('Daily PnL Log'!S10&lt;&gt;"",'Daily PnL Log'!S10,"")</f>
        <v>34429</v>
      </c>
      <c r="S53" s="11">
        <f>IF('Daily PnL Log'!T10&lt;&gt;"",'Daily PnL Log'!T10,"")</f>
        <v>7351.6</v>
      </c>
      <c r="T53" s="11">
        <f>IF('Daily PnL Log'!V10&lt;&gt;"",'Daily PnL Log'!V10,"")</f>
        <v>146530.07</v>
      </c>
      <c r="U53" s="11">
        <f>IF('Daily PnL Log'!W10&lt;&gt;"",'Daily PnL Log'!W10,"")</f>
        <v>655764</v>
      </c>
      <c r="V53" s="16">
        <f>IF('Daily PnL Log'!X10&lt;&gt;"",'Daily PnL Log'!X10,"")</f>
        <v>0.14626877962193716</v>
      </c>
      <c r="W53" s="11" t="str">
        <f>IF('Daily PnL Log'!Y10&lt;&gt;"",'Daily PnL Log'!Y10,"")</f>
        <v/>
      </c>
      <c r="X53" s="11" t="str">
        <f>IF('Daily PnL Log'!AA10&lt;&gt;"",'Daily PnL Log'!AA10,"")</f>
        <v/>
      </c>
      <c r="Y53" s="11">
        <f>IF('Daily PnL Log'!AC10&lt;&gt;"",'Daily PnL Log'!AC10,"")</f>
        <v>593470.63</v>
      </c>
    </row>
    <row r="54" spans="1:25" x14ac:dyDescent="0.25">
      <c r="A54" s="47" t="str">
        <f t="shared" si="1"/>
        <v>Dec</v>
      </c>
      <c r="B54" s="14">
        <v>44176</v>
      </c>
      <c r="C54" s="13">
        <f>IF('Daily PnL Log'!C11&lt;&gt;"",'Daily PnL Log'!C11,"")</f>
        <v>-39875</v>
      </c>
      <c r="D54" s="13">
        <f>IF('Daily PnL Log'!D11&lt;&gt;"",'Daily PnL Log'!D11,"")</f>
        <v>17694.099999999999</v>
      </c>
      <c r="E54" s="13">
        <f>IF('Daily PnL Log'!E11&lt;&gt;"",'Daily PnL Log'!E11,"")</f>
        <v>-4784.3</v>
      </c>
      <c r="F54" s="13">
        <f>IF('Daily PnL Log'!F11&lt;&gt;"",'Daily PnL Log'!F11,"")</f>
        <v>3647.6</v>
      </c>
      <c r="G54" s="13">
        <f>IF('Daily PnL Log'!G11&lt;&gt;"",'Daily PnL Log'!G11,"")</f>
        <v>-18220.900000000001</v>
      </c>
      <c r="H54" s="13">
        <f>IF('Daily PnL Log'!H11&lt;&gt;"",'Daily PnL Log'!H11,"")</f>
        <v>1175</v>
      </c>
      <c r="I54" s="13">
        <f>IF('Daily PnL Log'!J11&lt;&gt;"",'Daily PnL Log'!J11,"")</f>
        <v>-40363.5</v>
      </c>
      <c r="J54" s="13">
        <f>IF('Daily PnL Log'!K11&lt;&gt;"",'Daily PnL Log'!K11,"")</f>
        <v>-195.4</v>
      </c>
      <c r="K54" s="13">
        <f>IF('Daily PnL Log'!L11&lt;&gt;"",'Daily PnL Log'!L11,"")</f>
        <v>-449.03</v>
      </c>
      <c r="L54" s="13">
        <f>IF('Daily PnL Log'!M11&lt;&gt;"",'Daily PnL Log'!M11,"")</f>
        <v>-644.42999999999995</v>
      </c>
      <c r="M54" s="13">
        <f>IF('Daily PnL Log'!N11&lt;&gt;"",'Daily PnL Log'!N11,"")</f>
        <v>-41007.93</v>
      </c>
      <c r="N54" s="13">
        <f>IF('Daily PnL Log'!O11&lt;&gt;"",'Daily PnL Log'!O11,"")</f>
        <v>-31770.5</v>
      </c>
      <c r="O54" s="13">
        <f>IF('Daily PnL Log'!P11&lt;&gt;"",'Daily PnL Log'!P11,"")</f>
        <v>-2727.1000000000022</v>
      </c>
      <c r="P54" s="13">
        <f>IF('Daily PnL Log'!Q11&lt;&gt;"",'Daily PnL Log'!Q11,"")</f>
        <v>15281.900000000001</v>
      </c>
      <c r="Q54" s="13">
        <f>IF('Daily PnL Log'!R11&lt;&gt;"",'Daily PnL Log'!R11,"")</f>
        <v>106796.3</v>
      </c>
      <c r="R54" s="13">
        <f>IF('Daily PnL Log'!S11&lt;&gt;"",'Daily PnL Log'!S11,"")</f>
        <v>16208.099999999999</v>
      </c>
      <c r="S54" s="13">
        <f>IF('Daily PnL Log'!T11&lt;&gt;"",'Daily PnL Log'!T11,"")</f>
        <v>8526.6</v>
      </c>
      <c r="T54" s="13">
        <f>IF('Daily PnL Log'!V11&lt;&gt;"",'Daily PnL Log'!V11,"")</f>
        <v>105522.14000000001</v>
      </c>
      <c r="U54" s="13">
        <f>IF('Daily PnL Log'!W11&lt;&gt;"",'Daily PnL Log'!W11,"")</f>
        <v>607150</v>
      </c>
      <c r="V54" s="15">
        <f>IF('Daily PnL Log'!X11&lt;&gt;"",'Daily PnL Log'!X11,"")</f>
        <v>-6.7541678333196076E-2</v>
      </c>
      <c r="W54" s="13" t="str">
        <f>IF('Daily PnL Log'!Y11&lt;&gt;"",'Daily PnL Log'!Y11,"")</f>
        <v/>
      </c>
      <c r="X54" s="13" t="str">
        <f>IF('Daily PnL Log'!AA11&lt;&gt;"",'Daily PnL Log'!AA11,"")</f>
        <v/>
      </c>
      <c r="Y54" s="13">
        <f>IF('Daily PnL Log'!AC11&lt;&gt;"",'Daily PnL Log'!AC11,"")</f>
        <v>560283.44999999995</v>
      </c>
    </row>
    <row r="55" spans="1:25" x14ac:dyDescent="0.25">
      <c r="A55" s="48" t="str">
        <f t="shared" si="1"/>
        <v>Dec</v>
      </c>
      <c r="B55" s="2">
        <v>44179</v>
      </c>
      <c r="C55" s="11">
        <f>IF('Daily PnL Log'!C12&lt;&gt;"",'Daily PnL Log'!C12,"")</f>
        <v>-40323</v>
      </c>
      <c r="D55" s="11">
        <f>IF('Daily PnL Log'!D12&lt;&gt;"",'Daily PnL Log'!D12,"")</f>
        <v>13345</v>
      </c>
      <c r="E55" s="11">
        <f>IF('Daily PnL Log'!E12&lt;&gt;"",'Daily PnL Log'!E12,"")</f>
        <v>2258</v>
      </c>
      <c r="F55" s="11">
        <f>IF('Daily PnL Log'!F12&lt;&gt;"",'Daily PnL Log'!F12,"")</f>
        <v>20498</v>
      </c>
      <c r="G55" s="11">
        <f>IF('Daily PnL Log'!G12&lt;&gt;"",'Daily PnL Log'!G12,"")</f>
        <v>-22991</v>
      </c>
      <c r="H55" s="11">
        <f>IF('Daily PnL Log'!H12&lt;&gt;"",'Daily PnL Log'!H12,"")</f>
        <v>2330</v>
      </c>
      <c r="I55" s="11">
        <f>IF('Daily PnL Log'!J12&lt;&gt;"",'Daily PnL Log'!J12,"")</f>
        <v>-24883</v>
      </c>
      <c r="J55" s="11">
        <f>IF('Daily PnL Log'!K12&lt;&gt;"",'Daily PnL Log'!K12,"")</f>
        <v>-282.7</v>
      </c>
      <c r="K55" s="11">
        <f>IF('Daily PnL Log'!L12&lt;&gt;"",'Daily PnL Log'!L12,"")</f>
        <v>-650.21</v>
      </c>
      <c r="L55" s="11">
        <f>IF('Daily PnL Log'!M12&lt;&gt;"",'Daily PnL Log'!M12,"")</f>
        <v>-932.91000000000008</v>
      </c>
      <c r="M55" s="11">
        <f>IF('Daily PnL Log'!N12&lt;&gt;"",'Daily PnL Log'!N12,"")</f>
        <v>-25815.91</v>
      </c>
      <c r="N55" s="11">
        <f>IF('Daily PnL Log'!O12&lt;&gt;"",'Daily PnL Log'!O12,"")</f>
        <v>-72093.5</v>
      </c>
      <c r="O55" s="11">
        <f>IF('Daily PnL Log'!P12&lt;&gt;"",'Daily PnL Log'!P12,"")</f>
        <v>10617.899999999998</v>
      </c>
      <c r="P55" s="11">
        <f>IF('Daily PnL Log'!Q12&lt;&gt;"",'Daily PnL Log'!Q12,"")</f>
        <v>17539.900000000001</v>
      </c>
      <c r="Q55" s="11">
        <f>IF('Daily PnL Log'!R12&lt;&gt;"",'Daily PnL Log'!R12,"")</f>
        <v>127294.3</v>
      </c>
      <c r="R55" s="11">
        <f>IF('Daily PnL Log'!S12&lt;&gt;"",'Daily PnL Log'!S12,"")</f>
        <v>-6782.9000000000015</v>
      </c>
      <c r="S55" s="11">
        <f>IF('Daily PnL Log'!T12&lt;&gt;"",'Daily PnL Log'!T12,"")</f>
        <v>10856.6</v>
      </c>
      <c r="T55" s="11">
        <f>IF('Daily PnL Log'!V12&lt;&gt;"",'Daily PnL Log'!V12,"")</f>
        <v>79706.23000000001</v>
      </c>
      <c r="U55" s="11">
        <f>IF('Daily PnL Log'!W12&lt;&gt;"",'Daily PnL Log'!W12,"")</f>
        <v>834837</v>
      </c>
      <c r="V55" s="16">
        <f>IF('Daily PnL Log'!X12&lt;&gt;"",'Daily PnL Log'!X12,"")</f>
        <v>-3.0923294008291437E-2</v>
      </c>
      <c r="W55" s="11" t="str">
        <f>IF('Daily PnL Log'!Y12&lt;&gt;"",'Daily PnL Log'!Y12,"")</f>
        <v/>
      </c>
      <c r="X55" s="11" t="str">
        <f>IF('Daily PnL Log'!AA12&lt;&gt;"",'Daily PnL Log'!AA12,"")</f>
        <v/>
      </c>
      <c r="Y55" s="11">
        <f>IF('Daily PnL Log'!AC12&lt;&gt;"",'Daily PnL Log'!AC12,"")</f>
        <v>530848</v>
      </c>
    </row>
    <row r="56" spans="1:25" x14ac:dyDescent="0.25">
      <c r="A56" s="47" t="str">
        <f t="shared" si="1"/>
        <v>Dec</v>
      </c>
      <c r="B56" s="14">
        <v>44180</v>
      </c>
      <c r="C56" s="13">
        <f>IF('Daily PnL Log'!C13&lt;&gt;"",'Daily PnL Log'!C13,"")</f>
        <v>23205</v>
      </c>
      <c r="D56" s="13">
        <f>IF('Daily PnL Log'!D13&lt;&gt;"",'Daily PnL Log'!D13,"")</f>
        <v>-2204</v>
      </c>
      <c r="E56" s="13">
        <f>IF('Daily PnL Log'!E13&lt;&gt;"",'Daily PnL Log'!E13,"")</f>
        <v>-8303</v>
      </c>
      <c r="F56" s="13">
        <f>IF('Daily PnL Log'!F13&lt;&gt;"",'Daily PnL Log'!F13,"")</f>
        <v>-3983</v>
      </c>
      <c r="G56" s="13">
        <f>IF('Daily PnL Log'!G13&lt;&gt;"",'Daily PnL Log'!G13,"")</f>
        <v>11694</v>
      </c>
      <c r="H56" s="13">
        <f>IF('Daily PnL Log'!H13&lt;&gt;"",'Daily PnL Log'!H13,"")</f>
        <v>-1560</v>
      </c>
      <c r="I56" s="13">
        <f>IF('Daily PnL Log'!J13&lt;&gt;"",'Daily PnL Log'!J13,"")</f>
        <v>18849</v>
      </c>
      <c r="J56" s="13">
        <f>IF('Daily PnL Log'!K13&lt;&gt;"",'Daily PnL Log'!K13,"")</f>
        <v>-260</v>
      </c>
      <c r="K56" s="13">
        <f>IF('Daily PnL Log'!L13&lt;&gt;"",'Daily PnL Log'!L13,"")</f>
        <v>-598</v>
      </c>
      <c r="L56" s="13">
        <f>IF('Daily PnL Log'!M13&lt;&gt;"",'Daily PnL Log'!M13,"")</f>
        <v>-858</v>
      </c>
      <c r="M56" s="13">
        <f>IF('Daily PnL Log'!N13&lt;&gt;"",'Daily PnL Log'!N13,"")</f>
        <v>17991</v>
      </c>
      <c r="N56" s="13">
        <f>IF('Daily PnL Log'!O13&lt;&gt;"",'Daily PnL Log'!O13,"")</f>
        <v>-48888.5</v>
      </c>
      <c r="O56" s="13">
        <f>IF('Daily PnL Log'!P13&lt;&gt;"",'Daily PnL Log'!P13,"")</f>
        <v>8413.8999999999978</v>
      </c>
      <c r="P56" s="13">
        <f>IF('Daily PnL Log'!Q13&lt;&gt;"",'Daily PnL Log'!Q13,"")</f>
        <v>9236.9000000000015</v>
      </c>
      <c r="Q56" s="13">
        <f>IF('Daily PnL Log'!R13&lt;&gt;"",'Daily PnL Log'!R13,"")</f>
        <v>123311.3</v>
      </c>
      <c r="R56" s="13">
        <f>IF('Daily PnL Log'!S13&lt;&gt;"",'Daily PnL Log'!S13,"")</f>
        <v>4911.0999999999985</v>
      </c>
      <c r="S56" s="13">
        <f>IF('Daily PnL Log'!T13&lt;&gt;"",'Daily PnL Log'!T13,"")</f>
        <v>9296.6</v>
      </c>
      <c r="T56" s="13">
        <f>IF('Daily PnL Log'!V13&lt;&gt;"",'Daily PnL Log'!V13,"")</f>
        <v>97697.23000000001</v>
      </c>
      <c r="U56" s="13">
        <f>IF('Daily PnL Log'!W13&lt;&gt;"",'Daily PnL Log'!W13,"")</f>
        <v>752056</v>
      </c>
      <c r="V56" s="15">
        <f>IF('Daily PnL Log'!X13&lt;&gt;"",'Daily PnL Log'!X13,"")</f>
        <v>2.3922420670801109E-2</v>
      </c>
      <c r="W56" s="13" t="str">
        <f>IF('Daily PnL Log'!Y13&lt;&gt;"",'Daily PnL Log'!Y13,"")</f>
        <v/>
      </c>
      <c r="X56" s="13" t="str">
        <f>IF('Daily PnL Log'!AA13&lt;&gt;"",'Daily PnL Log'!AA13,"")</f>
        <v/>
      </c>
      <c r="Y56" s="13">
        <f>IF('Daily PnL Log'!AC13&lt;&gt;"",'Daily PnL Log'!AC13,"")</f>
        <v>564475.79</v>
      </c>
    </row>
    <row r="57" spans="1:25" x14ac:dyDescent="0.25">
      <c r="A57" s="48" t="str">
        <f t="shared" si="1"/>
        <v>Dec</v>
      </c>
      <c r="B57" s="2">
        <v>44181</v>
      </c>
      <c r="C57" s="11">
        <f>IF('Daily PnL Log'!C14&lt;&gt;"",'Daily PnL Log'!C14,"")</f>
        <v>52890</v>
      </c>
      <c r="D57" s="11">
        <f>IF('Daily PnL Log'!D14&lt;&gt;"",'Daily PnL Log'!D14,"")</f>
        <v>56581</v>
      </c>
      <c r="E57" s="11">
        <f>IF('Daily PnL Log'!E14&lt;&gt;"",'Daily PnL Log'!E14,"")</f>
        <v>14164</v>
      </c>
      <c r="F57" s="11">
        <f>IF('Daily PnL Log'!F14&lt;&gt;"",'Daily PnL Log'!F14,"")</f>
        <v>14013</v>
      </c>
      <c r="G57" s="11">
        <f>IF('Daily PnL Log'!G14&lt;&gt;"",'Daily PnL Log'!G14,"")</f>
        <v>-5924</v>
      </c>
      <c r="H57" s="11">
        <f>IF('Daily PnL Log'!H14&lt;&gt;"",'Daily PnL Log'!H14,"")</f>
        <v>-352</v>
      </c>
      <c r="I57" s="11">
        <f>IF('Daily PnL Log'!J14&lt;&gt;"",'Daily PnL Log'!J14,"")</f>
        <v>131372</v>
      </c>
      <c r="J57" s="11">
        <f>IF('Daily PnL Log'!K14&lt;&gt;"",'Daily PnL Log'!K14,"")</f>
        <v>-584.29999999999995</v>
      </c>
      <c r="K57" s="11">
        <f>IF('Daily PnL Log'!L14&lt;&gt;"",'Daily PnL Log'!L14,"")</f>
        <v>-1343.89</v>
      </c>
      <c r="L57" s="11">
        <f>IF('Daily PnL Log'!M14&lt;&gt;"",'Daily PnL Log'!M14,"")</f>
        <v>-1928.19</v>
      </c>
      <c r="M57" s="11">
        <f>IF('Daily PnL Log'!N14&lt;&gt;"",'Daily PnL Log'!N14,"")</f>
        <v>129443.81</v>
      </c>
      <c r="N57" s="11">
        <f>IF('Daily PnL Log'!O14&lt;&gt;"",'Daily PnL Log'!O14,"")</f>
        <v>4001.5</v>
      </c>
      <c r="O57" s="11">
        <f>IF('Daily PnL Log'!P14&lt;&gt;"",'Daily PnL Log'!P14,"")</f>
        <v>64994.899999999994</v>
      </c>
      <c r="P57" s="11">
        <f>IF('Daily PnL Log'!Q14&lt;&gt;"",'Daily PnL Log'!Q14,"")</f>
        <v>23400.9</v>
      </c>
      <c r="Q57" s="11">
        <f>IF('Daily PnL Log'!R14&lt;&gt;"",'Daily PnL Log'!R14,"")</f>
        <v>137324.29999999999</v>
      </c>
      <c r="R57" s="11">
        <f>IF('Daily PnL Log'!S14&lt;&gt;"",'Daily PnL Log'!S14,"")</f>
        <v>-1012.9000000000015</v>
      </c>
      <c r="S57" s="11">
        <f>IF('Daily PnL Log'!T14&lt;&gt;"",'Daily PnL Log'!T14,"")</f>
        <v>8944.6</v>
      </c>
      <c r="T57" s="11">
        <f>IF('Daily PnL Log'!V14&lt;&gt;"",'Daily PnL Log'!V14,"")</f>
        <v>227141.04</v>
      </c>
      <c r="U57" s="11">
        <f>IF('Daily PnL Log'!W14&lt;&gt;"",'Daily PnL Log'!W14,"")</f>
        <v>577307</v>
      </c>
      <c r="V57" s="16">
        <f>IF('Daily PnL Log'!X14&lt;&gt;"",'Daily PnL Log'!X14,"")</f>
        <v>0.22422005969094433</v>
      </c>
      <c r="W57" s="11">
        <f>IF('Daily PnL Log'!Y14&lt;&gt;"",'Daily PnL Log'!Y14,"")</f>
        <v>-3901.88</v>
      </c>
      <c r="X57" s="11" t="str">
        <f>IF('Daily PnL Log'!AA14&lt;&gt;"",'Daily PnL Log'!AA14,"")</f>
        <v/>
      </c>
      <c r="Y57" s="11">
        <f>IF('Daily PnL Log'!AC14&lt;&gt;"",'Daily PnL Log'!AC14,"")</f>
        <v>698531.35</v>
      </c>
    </row>
    <row r="58" spans="1:25" x14ac:dyDescent="0.25">
      <c r="A58" s="47" t="str">
        <f t="shared" si="1"/>
        <v>Dec</v>
      </c>
      <c r="B58" s="14">
        <v>44182</v>
      </c>
      <c r="C58" s="13">
        <f>IF('Daily PnL Log'!C15&lt;&gt;"",'Daily PnL Log'!C15,"")</f>
        <v>-24271</v>
      </c>
      <c r="D58" s="13">
        <f>IF('Daily PnL Log'!D15&lt;&gt;"",'Daily PnL Log'!D15,"")</f>
        <v>39986</v>
      </c>
      <c r="E58" s="13">
        <f>IF('Daily PnL Log'!E15&lt;&gt;"",'Daily PnL Log'!E15,"")</f>
        <v>-5529</v>
      </c>
      <c r="F58" s="13">
        <f>IF('Daily PnL Log'!F15&lt;&gt;"",'Daily PnL Log'!F15,"")</f>
        <v>-19519</v>
      </c>
      <c r="G58" s="13">
        <f>IF('Daily PnL Log'!G15&lt;&gt;"",'Daily PnL Log'!G15,"")</f>
        <v>6861</v>
      </c>
      <c r="H58" s="13">
        <f>IF('Daily PnL Log'!H15&lt;&gt;"",'Daily PnL Log'!H15,"")</f>
        <v>1397</v>
      </c>
      <c r="I58" s="13">
        <f>IF('Daily PnL Log'!J15&lt;&gt;"",'Daily PnL Log'!J15,"")</f>
        <v>-1075</v>
      </c>
      <c r="J58" s="13">
        <f>IF('Daily PnL Log'!K15&lt;&gt;"",'Daily PnL Log'!K15,"")</f>
        <v>-380.2</v>
      </c>
      <c r="K58" s="13">
        <f>IF('Daily PnL Log'!L15&lt;&gt;"",'Daily PnL Log'!L15,"")</f>
        <v>-873.92</v>
      </c>
      <c r="L58" s="13">
        <f>IF('Daily PnL Log'!M15&lt;&gt;"",'Daily PnL Log'!M15,"")</f>
        <v>-1254.1199999999999</v>
      </c>
      <c r="M58" s="13">
        <f>IF('Daily PnL Log'!N15&lt;&gt;"",'Daily PnL Log'!N15,"")</f>
        <v>-2329.12</v>
      </c>
      <c r="N58" s="13">
        <f>IF('Daily PnL Log'!O15&lt;&gt;"",'Daily PnL Log'!O15,"")</f>
        <v>-20269.5</v>
      </c>
      <c r="O58" s="13">
        <f>IF('Daily PnL Log'!P15&lt;&gt;"",'Daily PnL Log'!P15,"")</f>
        <v>104980.9</v>
      </c>
      <c r="P58" s="13">
        <f>IF('Daily PnL Log'!Q15&lt;&gt;"",'Daily PnL Log'!Q15,"")</f>
        <v>17871.900000000001</v>
      </c>
      <c r="Q58" s="13">
        <f>IF('Daily PnL Log'!R15&lt;&gt;"",'Daily PnL Log'!R15,"")</f>
        <v>117805.29999999999</v>
      </c>
      <c r="R58" s="13">
        <f>IF('Daily PnL Log'!S15&lt;&gt;"",'Daily PnL Log'!S15,"")</f>
        <v>5848.0999999999985</v>
      </c>
      <c r="S58" s="13">
        <f>IF('Daily PnL Log'!T15&lt;&gt;"",'Daily PnL Log'!T15,"")</f>
        <v>10341.6</v>
      </c>
      <c r="T58" s="13">
        <f>IF('Daily PnL Log'!V15&lt;&gt;"",'Daily PnL Log'!V15,"")</f>
        <v>224811.92</v>
      </c>
      <c r="U58" s="13">
        <f>IF('Daily PnL Log'!W15&lt;&gt;"",'Daily PnL Log'!W15,"")</f>
        <v>537527</v>
      </c>
      <c r="V58" s="15">
        <f>IF('Daily PnL Log'!X15&lt;&gt;"",'Daily PnL Log'!X15,"")</f>
        <v>-4.3330288525041533E-3</v>
      </c>
      <c r="W58" s="13" t="str">
        <f>IF('Daily PnL Log'!Y15&lt;&gt;"",'Daily PnL Log'!Y15,"")</f>
        <v/>
      </c>
      <c r="X58" s="13" t="str">
        <f>IF('Daily PnL Log'!AA15&lt;&gt;"",'Daily PnL Log'!AA15,"")</f>
        <v/>
      </c>
      <c r="Y58" s="13">
        <f>IF('Daily PnL Log'!AC15&lt;&gt;"",'Daily PnL Log'!AC15,"")</f>
        <v>657004.98</v>
      </c>
    </row>
    <row r="59" spans="1:25" x14ac:dyDescent="0.25">
      <c r="A59" s="48" t="str">
        <f t="shared" si="1"/>
        <v>Dec</v>
      </c>
      <c r="B59" s="2">
        <v>44183</v>
      </c>
      <c r="C59" s="11">
        <f>IF('Daily PnL Log'!C16&lt;&gt;"",'Daily PnL Log'!C16,"")</f>
        <v>-21471</v>
      </c>
      <c r="D59" s="11">
        <f>IF('Daily PnL Log'!D16&lt;&gt;"",'Daily PnL Log'!D16,"")</f>
        <v>30533</v>
      </c>
      <c r="E59" s="11">
        <f>IF('Daily PnL Log'!E16&lt;&gt;"",'Daily PnL Log'!E16,"")</f>
        <v>7856</v>
      </c>
      <c r="F59" s="11">
        <f>IF('Daily PnL Log'!F16&lt;&gt;"",'Daily PnL Log'!F16,"")</f>
        <v>-32080</v>
      </c>
      <c r="G59" s="11">
        <f>IF('Daily PnL Log'!G16&lt;&gt;"",'Daily PnL Log'!G16,"")</f>
        <v>7351</v>
      </c>
      <c r="H59" s="11">
        <f>IF('Daily PnL Log'!H16&lt;&gt;"",'Daily PnL Log'!H16,"")</f>
        <v>-1350</v>
      </c>
      <c r="I59" s="11">
        <f>IF('Daily PnL Log'!J16&lt;&gt;"",'Daily PnL Log'!J16,"")</f>
        <v>-9161</v>
      </c>
      <c r="J59" s="11">
        <f>IF('Daily PnL Log'!K16&lt;&gt;"",'Daily PnL Log'!K16,"")</f>
        <v>-326.89999999999998</v>
      </c>
      <c r="K59" s="11">
        <f>IF('Daily PnL Log'!L16&lt;&gt;"",'Daily PnL Log'!L16,"")</f>
        <v>-751.41200000000003</v>
      </c>
      <c r="L59" s="11">
        <f>IF('Daily PnL Log'!M16&lt;&gt;"",'Daily PnL Log'!M16,"")</f>
        <v>-1078.3119999999999</v>
      </c>
      <c r="M59" s="11">
        <f>IF('Daily PnL Log'!N16&lt;&gt;"",'Daily PnL Log'!N16,"")</f>
        <v>-10239.312</v>
      </c>
      <c r="N59" s="11">
        <f>IF('Daily PnL Log'!O16&lt;&gt;"",'Daily PnL Log'!O16,"")</f>
        <v>-41740.5</v>
      </c>
      <c r="O59" s="11">
        <f>IF('Daily PnL Log'!P16&lt;&gt;"",'Daily PnL Log'!P16,"")</f>
        <v>135513.9</v>
      </c>
      <c r="P59" s="11">
        <f>IF('Daily PnL Log'!Q16&lt;&gt;"",'Daily PnL Log'!Q16,"")</f>
        <v>25727.9</v>
      </c>
      <c r="Q59" s="11">
        <f>IF('Daily PnL Log'!R16&lt;&gt;"",'Daily PnL Log'!R16,"")</f>
        <v>85725.299999999988</v>
      </c>
      <c r="R59" s="11">
        <f>IF('Daily PnL Log'!S16&lt;&gt;"",'Daily PnL Log'!S16,"")</f>
        <v>13199.099999999999</v>
      </c>
      <c r="S59" s="11">
        <f>IF('Daily PnL Log'!T16&lt;&gt;"",'Daily PnL Log'!T16,"")</f>
        <v>8991.6</v>
      </c>
      <c r="T59" s="11">
        <f>IF('Daily PnL Log'!V16&lt;&gt;"",'Daily PnL Log'!V16,"")</f>
        <v>214572.60800000001</v>
      </c>
      <c r="U59" s="11">
        <f>IF('Daily PnL Log'!W16&lt;&gt;"",'Daily PnL Log'!W16,"")</f>
        <v>518736</v>
      </c>
      <c r="V59" s="16">
        <f>IF('Daily PnL Log'!X16&lt;&gt;"",'Daily PnL Log'!X16,"")</f>
        <v>-1.973896548533358E-2</v>
      </c>
      <c r="W59" s="11" t="str">
        <f>IF('Daily PnL Log'!Y16&lt;&gt;"",'Daily PnL Log'!Y16,"")</f>
        <v/>
      </c>
      <c r="X59" s="11" t="str">
        <f>IF('Daily PnL Log'!AA16&lt;&gt;"",'Daily PnL Log'!AA16,"")</f>
        <v/>
      </c>
      <c r="Y59" s="11">
        <f>IF('Daily PnL Log'!AC16&lt;&gt;"",'Daily PnL Log'!AC16,"")</f>
        <v>653197.41</v>
      </c>
    </row>
    <row r="60" spans="1:25" x14ac:dyDescent="0.25">
      <c r="A60" s="47" t="str">
        <f t="shared" si="1"/>
        <v>Dec</v>
      </c>
      <c r="B60" s="14">
        <v>44186</v>
      </c>
      <c r="C60" s="13">
        <f>IF('Daily PnL Log'!C17&lt;&gt;"",'Daily PnL Log'!C17,"")</f>
        <v>-21412</v>
      </c>
      <c r="D60" s="13">
        <f>IF('Daily PnL Log'!D17&lt;&gt;"",'Daily PnL Log'!D17,"")</f>
        <v>13892</v>
      </c>
      <c r="E60" s="13">
        <f>IF('Daily PnL Log'!E17&lt;&gt;"",'Daily PnL Log'!E17,"")</f>
        <v>-2974</v>
      </c>
      <c r="F60" s="13">
        <f>IF('Daily PnL Log'!F17&lt;&gt;"",'Daily PnL Log'!F17,"")</f>
        <v>-26606</v>
      </c>
      <c r="G60" s="13">
        <f>IF('Daily PnL Log'!G17&lt;&gt;"",'Daily PnL Log'!G17,"")</f>
        <v>14291</v>
      </c>
      <c r="H60" s="13">
        <f>IF('Daily PnL Log'!H17&lt;&gt;"",'Daily PnL Log'!H17,"")</f>
        <v>-3024</v>
      </c>
      <c r="I60" s="13">
        <f>IF('Daily PnL Log'!J17&lt;&gt;"",'Daily PnL Log'!J17,"")</f>
        <v>-25833</v>
      </c>
      <c r="J60" s="13">
        <f>IF('Daily PnL Log'!K17&lt;&gt;"",'Daily PnL Log'!K17,"")</f>
        <v>-299.3</v>
      </c>
      <c r="K60" s="13">
        <f>IF('Daily PnL Log'!L17&lt;&gt;"",'Daily PnL Log'!L17,"")</f>
        <v>-688.3</v>
      </c>
      <c r="L60" s="13">
        <f>IF('Daily PnL Log'!M17&lt;&gt;"",'Daily PnL Log'!M17,"")</f>
        <v>-987.59999999999991</v>
      </c>
      <c r="M60" s="13">
        <f>IF('Daily PnL Log'!N17&lt;&gt;"",'Daily PnL Log'!N17,"")</f>
        <v>-26820.6</v>
      </c>
      <c r="N60" s="13">
        <f>IF('Daily PnL Log'!O17&lt;&gt;"",'Daily PnL Log'!O17,"")</f>
        <v>-63152.5</v>
      </c>
      <c r="O60" s="13">
        <f>IF('Daily PnL Log'!P17&lt;&gt;"",'Daily PnL Log'!P17,"")</f>
        <v>149405.9</v>
      </c>
      <c r="P60" s="13">
        <f>IF('Daily PnL Log'!Q17&lt;&gt;"",'Daily PnL Log'!Q17,"")</f>
        <v>22753.9</v>
      </c>
      <c r="Q60" s="13">
        <f>IF('Daily PnL Log'!R17&lt;&gt;"",'Daily PnL Log'!R17,"")</f>
        <v>59119.299999999988</v>
      </c>
      <c r="R60" s="13">
        <f>IF('Daily PnL Log'!S17&lt;&gt;"",'Daily PnL Log'!S17,"")</f>
        <v>27490.1</v>
      </c>
      <c r="S60" s="13">
        <f>IF('Daily PnL Log'!T17&lt;&gt;"",'Daily PnL Log'!T17,"")</f>
        <v>5967.6</v>
      </c>
      <c r="T60" s="13">
        <f>IF('Daily PnL Log'!V17&lt;&gt;"",'Daily PnL Log'!V17,"")</f>
        <v>187752.008</v>
      </c>
      <c r="U60" s="13">
        <f>IF('Daily PnL Log'!W17&lt;&gt;"",'Daily PnL Log'!W17,"")</f>
        <v>469834</v>
      </c>
      <c r="V60" s="15">
        <f>IF('Daily PnL Log'!X17&lt;&gt;"",'Daily PnL Log'!X17,"")</f>
        <v>-5.7085268413950459E-2</v>
      </c>
      <c r="W60" s="13" t="str">
        <f>IF('Daily PnL Log'!Y17&lt;&gt;"",'Daily PnL Log'!Y17,"")</f>
        <v/>
      </c>
      <c r="X60" s="13" t="str">
        <f>IF('Daily PnL Log'!AA17&lt;&gt;"",'Daily PnL Log'!AA17,"")</f>
        <v/>
      </c>
      <c r="Y60" s="13">
        <f>IF('Daily PnL Log'!AC17&lt;&gt;"",'Daily PnL Log'!AC17,"")</f>
        <v>675021.31</v>
      </c>
    </row>
    <row r="61" spans="1:25" x14ac:dyDescent="0.25">
      <c r="A61" s="48" t="str">
        <f t="shared" si="1"/>
        <v>Dec</v>
      </c>
      <c r="B61" s="2">
        <v>44187</v>
      </c>
      <c r="C61" s="11">
        <f>IF('Daily PnL Log'!C18&lt;&gt;"",'Daily PnL Log'!C18,"")</f>
        <v>17925</v>
      </c>
      <c r="D61" s="11">
        <f>IF('Daily PnL Log'!D18&lt;&gt;"",'Daily PnL Log'!D18,"")</f>
        <v>14454</v>
      </c>
      <c r="E61" s="11">
        <f>IF('Daily PnL Log'!E18&lt;&gt;"",'Daily PnL Log'!E18,"")</f>
        <v>1426</v>
      </c>
      <c r="F61" s="11">
        <f>IF('Daily PnL Log'!F18&lt;&gt;"",'Daily PnL Log'!F18,"")</f>
        <v>-29368</v>
      </c>
      <c r="G61" s="11">
        <f>IF('Daily PnL Log'!G18&lt;&gt;"",'Daily PnL Log'!G18,"")</f>
        <v>7148</v>
      </c>
      <c r="H61" s="11">
        <f>IF('Daily PnL Log'!H18&lt;&gt;"",'Daily PnL Log'!H18,"")</f>
        <v>597</v>
      </c>
      <c r="I61" s="11">
        <f>IF('Daily PnL Log'!J18&lt;&gt;"",'Daily PnL Log'!J18,"")</f>
        <v>12182</v>
      </c>
      <c r="J61" s="11">
        <f>IF('Daily PnL Log'!K18&lt;&gt;"",'Daily PnL Log'!K18,"")</f>
        <v>-221.1</v>
      </c>
      <c r="K61" s="11">
        <f>IF('Daily PnL Log'!L18&lt;&gt;"",'Daily PnL Log'!L18,"")</f>
        <v>-508.53</v>
      </c>
      <c r="L61" s="11">
        <f>IF('Daily PnL Log'!M18&lt;&gt;"",'Daily PnL Log'!M18,"")</f>
        <v>-729.63</v>
      </c>
      <c r="M61" s="11">
        <f>IF('Daily PnL Log'!N18&lt;&gt;"",'Daily PnL Log'!N18,"")</f>
        <v>11452.37</v>
      </c>
      <c r="N61" s="11">
        <f>IF('Daily PnL Log'!O18&lt;&gt;"",'Daily PnL Log'!O18,"")</f>
        <v>-45227.5</v>
      </c>
      <c r="O61" s="11">
        <f>IF('Daily PnL Log'!P18&lt;&gt;"",'Daily PnL Log'!P18,"")</f>
        <v>163859.9</v>
      </c>
      <c r="P61" s="11">
        <f>IF('Daily PnL Log'!Q18&lt;&gt;"",'Daily PnL Log'!Q18,"")</f>
        <v>24179.9</v>
      </c>
      <c r="Q61" s="11">
        <f>IF('Daily PnL Log'!R18&lt;&gt;"",'Daily PnL Log'!R18,"")</f>
        <v>29751.299999999988</v>
      </c>
      <c r="R61" s="11">
        <f>IF('Daily PnL Log'!S18&lt;&gt;"",'Daily PnL Log'!S18,"")</f>
        <v>34638.1</v>
      </c>
      <c r="S61" s="11">
        <f>IF('Daily PnL Log'!T18&lt;&gt;"",'Daily PnL Log'!T18,"")</f>
        <v>6564.6</v>
      </c>
      <c r="T61" s="11">
        <f>IF('Daily PnL Log'!V18&lt;&gt;"",'Daily PnL Log'!V18,"")</f>
        <v>199204.378</v>
      </c>
      <c r="U61" s="11">
        <f>IF('Daily PnL Log'!W18&lt;&gt;"",'Daily PnL Log'!W18,"")</f>
        <v>455131</v>
      </c>
      <c r="V61" s="16">
        <f>IF('Daily PnL Log'!X18&lt;&gt;"",'Daily PnL Log'!X18,"")</f>
        <v>2.5162799281964975E-2</v>
      </c>
      <c r="W61" s="11" t="str">
        <f>IF('Daily PnL Log'!Y18&lt;&gt;"",'Daily PnL Log'!Y18,"")</f>
        <v/>
      </c>
      <c r="X61" s="11" t="str">
        <f>IF('Daily PnL Log'!AA18&lt;&gt;"",'Daily PnL Log'!AA18,"")</f>
        <v/>
      </c>
      <c r="Y61" s="11">
        <f>IF('Daily PnL Log'!AC18&lt;&gt;"",'Daily PnL Log'!AC18,"")</f>
        <v>674363.18</v>
      </c>
    </row>
    <row r="62" spans="1:25" x14ac:dyDescent="0.25">
      <c r="A62" s="47" t="str">
        <f t="shared" si="1"/>
        <v>Dec</v>
      </c>
      <c r="B62" s="14">
        <v>44188</v>
      </c>
      <c r="C62" s="13">
        <f>IF('Daily PnL Log'!C19&lt;&gt;"",'Daily PnL Log'!C19,"")</f>
        <v>-7026</v>
      </c>
      <c r="D62" s="13">
        <f>IF('Daily PnL Log'!D19&lt;&gt;"",'Daily PnL Log'!D19,"")</f>
        <v>3956</v>
      </c>
      <c r="E62" s="13">
        <f>IF('Daily PnL Log'!E19&lt;&gt;"",'Daily PnL Log'!E19,"")</f>
        <v>-6614</v>
      </c>
      <c r="F62" s="13">
        <f>IF('Daily PnL Log'!F19&lt;&gt;"",'Daily PnL Log'!F19,"")</f>
        <v>-54369</v>
      </c>
      <c r="G62" s="13">
        <f>IF('Daily PnL Log'!G19&lt;&gt;"",'Daily PnL Log'!G19,"")</f>
        <v>4143</v>
      </c>
      <c r="H62" s="13">
        <f>IF('Daily PnL Log'!H19&lt;&gt;"",'Daily PnL Log'!H19,"")</f>
        <v>-2762</v>
      </c>
      <c r="I62" s="13">
        <f>IF('Daily PnL Log'!J19&lt;&gt;"",'Daily PnL Log'!J19,"")</f>
        <v>-62672</v>
      </c>
      <c r="J62" s="13">
        <f>IF('Daily PnL Log'!K19&lt;&gt;"",'Daily PnL Log'!K19,"")</f>
        <v>-197.7</v>
      </c>
      <c r="K62" s="13">
        <f>IF('Daily PnL Log'!L19&lt;&gt;"",'Daily PnL Log'!L19,"")</f>
        <v>-454.71</v>
      </c>
      <c r="L62" s="13">
        <f>IF('Daily PnL Log'!M19&lt;&gt;"",'Daily PnL Log'!M19,"")</f>
        <v>-652.41</v>
      </c>
      <c r="M62" s="13">
        <f>IF('Daily PnL Log'!N19&lt;&gt;"",'Daily PnL Log'!N19,"")</f>
        <v>-63324.41</v>
      </c>
      <c r="N62" s="13">
        <f>IF('Daily PnL Log'!O19&lt;&gt;"",'Daily PnL Log'!O19,"")</f>
        <v>-52253.5</v>
      </c>
      <c r="O62" s="13">
        <f>IF('Daily PnL Log'!P19&lt;&gt;"",'Daily PnL Log'!P19,"")</f>
        <v>167815.9</v>
      </c>
      <c r="P62" s="13">
        <f>IF('Daily PnL Log'!Q19&lt;&gt;"",'Daily PnL Log'!Q19,"")</f>
        <v>17565.900000000001</v>
      </c>
      <c r="Q62" s="13">
        <f>IF('Daily PnL Log'!R19&lt;&gt;"",'Daily PnL Log'!R19,"")</f>
        <v>-24617.700000000012</v>
      </c>
      <c r="R62" s="13">
        <f>IF('Daily PnL Log'!S19&lt;&gt;"",'Daily PnL Log'!S19,"")</f>
        <v>38781.1</v>
      </c>
      <c r="S62" s="13">
        <f>IF('Daily PnL Log'!T19&lt;&gt;"",'Daily PnL Log'!T19,"")</f>
        <v>3802.6000000000004</v>
      </c>
      <c r="T62" s="13">
        <f>IF('Daily PnL Log'!V19&lt;&gt;"",'Daily PnL Log'!V19,"")</f>
        <v>135879.96799999999</v>
      </c>
      <c r="U62" s="13">
        <f>IF('Daily PnL Log'!W19&lt;&gt;"",'Daily PnL Log'!W19,"")</f>
        <v>546574</v>
      </c>
      <c r="V62" s="15">
        <f>IF('Daily PnL Log'!X19&lt;&gt;"",'Daily PnL Log'!X19,"")</f>
        <v>-0.11585697453592744</v>
      </c>
      <c r="W62" s="13">
        <f>IF('Daily PnL Log'!Y19&lt;&gt;"",'Daily PnL Log'!Y19,"")</f>
        <v>-2292</v>
      </c>
      <c r="X62" s="13" t="str">
        <f>IF('Daily PnL Log'!AA19&lt;&gt;"",'Daily PnL Log'!AA19,"")</f>
        <v/>
      </c>
      <c r="Y62" s="13">
        <f>IF('Daily PnL Log'!AC19&lt;&gt;"",'Daily PnL Log'!AC19,"")</f>
        <v>587264.77</v>
      </c>
    </row>
    <row r="63" spans="1:25" x14ac:dyDescent="0.25">
      <c r="A63" s="48" t="str">
        <f>TEXT(B63,"mmm")</f>
        <v>Dec</v>
      </c>
      <c r="B63" s="2">
        <v>44189</v>
      </c>
      <c r="C63" s="11">
        <f>IF('Daily PnL Log'!C20&lt;&gt;"",'Daily PnL Log'!C20,"")</f>
        <v>-18575</v>
      </c>
      <c r="D63" s="11">
        <f>IF('Daily PnL Log'!D20&lt;&gt;"",'Daily PnL Log'!D20,"")</f>
        <v>5413</v>
      </c>
      <c r="E63" s="11">
        <f>IF('Daily PnL Log'!E20&lt;&gt;"",'Daily PnL Log'!E20,"")</f>
        <v>-5209</v>
      </c>
      <c r="F63" s="11">
        <f>IF('Daily PnL Log'!F20&lt;&gt;"",'Daily PnL Log'!F20,"")</f>
        <v>33404</v>
      </c>
      <c r="G63" s="11">
        <f>IF('Daily PnL Log'!G20&lt;&gt;"",'Daily PnL Log'!G20,"")</f>
        <v>41.7</v>
      </c>
      <c r="H63" s="11">
        <f>IF('Daily PnL Log'!H20&lt;&gt;"",'Daily PnL Log'!H20,"")</f>
        <v>232</v>
      </c>
      <c r="I63" s="11">
        <f>IF('Daily PnL Log'!J20&lt;&gt;"",'Daily PnL Log'!J20,"")</f>
        <v>15306.7</v>
      </c>
      <c r="J63" s="11">
        <f>IF('Daily PnL Log'!K20&lt;&gt;"",'Daily PnL Log'!K20,"")</f>
        <v>-1602.5</v>
      </c>
      <c r="K63" s="11">
        <f>IF('Daily PnL Log'!L20&lt;&gt;"",'Daily PnL Log'!L20,"")</f>
        <v>-2317.5700000000002</v>
      </c>
      <c r="L63" s="11">
        <f>IF('Daily PnL Log'!M20&lt;&gt;"",'Daily PnL Log'!M20,"")</f>
        <v>-3920.07</v>
      </c>
      <c r="M63" s="11">
        <f>IF('Daily PnL Log'!N20&lt;&gt;"",'Daily PnL Log'!N20,"")</f>
        <v>11386.630000000001</v>
      </c>
      <c r="N63" s="11">
        <f>IF('Daily PnL Log'!O20&lt;&gt;"",'Daily PnL Log'!O20,"")</f>
        <v>-70828.5</v>
      </c>
      <c r="O63" s="11">
        <f>IF('Daily PnL Log'!P20&lt;&gt;"",'Daily PnL Log'!P20,"")</f>
        <v>173228.9</v>
      </c>
      <c r="P63" s="11">
        <f>IF('Daily PnL Log'!Q20&lt;&gt;"",'Daily PnL Log'!Q20,"")</f>
        <v>12356.900000000001</v>
      </c>
      <c r="Q63" s="11">
        <f>IF('Daily PnL Log'!R20&lt;&gt;"",'Daily PnL Log'!R20,"")</f>
        <v>8786.2999999999884</v>
      </c>
      <c r="R63" s="11">
        <f>IF('Daily PnL Log'!S20&lt;&gt;"",'Daily PnL Log'!S20,"")</f>
        <v>38822.799999999996</v>
      </c>
      <c r="S63" s="11">
        <f>IF('Daily PnL Log'!T20&lt;&gt;"",'Daily PnL Log'!T20,"")</f>
        <v>4034.6000000000004</v>
      </c>
      <c r="T63" s="11">
        <f>IF('Daily PnL Log'!V20&lt;&gt;"",'Daily PnL Log'!V20,"")</f>
        <v>147266.598</v>
      </c>
      <c r="U63" s="11">
        <f>IF('Daily PnL Log'!W20&lt;&gt;"",'Daily PnL Log'!W20,"")</f>
        <v>620318</v>
      </c>
      <c r="V63" s="16">
        <f>IF('Daily PnL Log'!X20&lt;&gt;"",'Daily PnL Log'!X20,"")</f>
        <v>1.8356117346264338E-2</v>
      </c>
      <c r="W63" s="11" t="str">
        <f>IF('Daily PnL Log'!Y20&lt;&gt;"",'Daily PnL Log'!Y20,"")</f>
        <v/>
      </c>
      <c r="X63" s="11" t="str">
        <f>IF('Daily PnL Log'!AA20&lt;&gt;"",'Daily PnL Log'!AA20,"")</f>
        <v/>
      </c>
      <c r="Y63" s="11">
        <f>IF('Daily PnL Log'!AC20&lt;&gt;"",'Daily PnL Log'!AC20,"")</f>
        <v>636614.94999999995</v>
      </c>
    </row>
    <row r="64" spans="1:25" x14ac:dyDescent="0.25">
      <c r="A64" s="47" t="str">
        <f t="shared" si="1"/>
        <v>Dec</v>
      </c>
      <c r="B64" s="14">
        <v>44193</v>
      </c>
      <c r="C64" s="13">
        <f>IF('Daily PnL Log'!C21&lt;&gt;"",'Daily PnL Log'!C21,"")</f>
        <v>1870</v>
      </c>
      <c r="D64" s="13">
        <f>IF('Daily PnL Log'!D21&lt;&gt;"",'Daily PnL Log'!D21,"")</f>
        <v>4872</v>
      </c>
      <c r="E64" s="13">
        <f>IF('Daily PnL Log'!E21&lt;&gt;"",'Daily PnL Log'!E21,"")</f>
        <v>2252</v>
      </c>
      <c r="F64" s="13">
        <f>IF('Daily PnL Log'!F21&lt;&gt;"",'Daily PnL Log'!F21,"")</f>
        <v>27167</v>
      </c>
      <c r="G64" s="13">
        <f>IF('Daily PnL Log'!G21&lt;&gt;"",'Daily PnL Log'!G21,"")</f>
        <v>-5893</v>
      </c>
      <c r="H64" s="13">
        <f>IF('Daily PnL Log'!H21&lt;&gt;"",'Daily PnL Log'!H21,"")</f>
        <v>-448</v>
      </c>
      <c r="I64" s="13">
        <f>IF('Daily PnL Log'!J21&lt;&gt;"",'Daily PnL Log'!J21,"")</f>
        <v>29820</v>
      </c>
      <c r="J64" s="13">
        <f>IF('Daily PnL Log'!K21&lt;&gt;"",'Daily PnL Log'!K21,"")</f>
        <v>-207.8</v>
      </c>
      <c r="K64" s="13">
        <f>IF('Daily PnL Log'!L21&lt;&gt;"",'Daily PnL Log'!L21,"")</f>
        <v>-477.91</v>
      </c>
      <c r="L64" s="13">
        <f>IF('Daily PnL Log'!M21&lt;&gt;"",'Daily PnL Log'!M21,"")</f>
        <v>-685.71</v>
      </c>
      <c r="M64" s="13">
        <f>IF('Daily PnL Log'!N21&lt;&gt;"",'Daily PnL Log'!N21,"")</f>
        <v>29134.29</v>
      </c>
      <c r="N64" s="13">
        <f>IF('Daily PnL Log'!O21&lt;&gt;"",'Daily PnL Log'!O21,"")</f>
        <v>-68958.5</v>
      </c>
      <c r="O64" s="13">
        <f>IF('Daily PnL Log'!P21&lt;&gt;"",'Daily PnL Log'!P21,"")</f>
        <v>178100.9</v>
      </c>
      <c r="P64" s="13">
        <f>IF('Daily PnL Log'!Q21&lt;&gt;"",'Daily PnL Log'!Q21,"")</f>
        <v>14608.900000000001</v>
      </c>
      <c r="Q64" s="13">
        <f>IF('Daily PnL Log'!R21&lt;&gt;"",'Daily PnL Log'!R21,"")</f>
        <v>35953.299999999988</v>
      </c>
      <c r="R64" s="13">
        <f>IF('Daily PnL Log'!S21&lt;&gt;"",'Daily PnL Log'!S21,"")</f>
        <v>32929.799999999996</v>
      </c>
      <c r="S64" s="13">
        <f>IF('Daily PnL Log'!T21&lt;&gt;"",'Daily PnL Log'!T21,"")</f>
        <v>3586.6000000000004</v>
      </c>
      <c r="T64" s="13">
        <f>IF('Daily PnL Log'!V21&lt;&gt;"",'Daily PnL Log'!V21,"")</f>
        <v>176400.88800000001</v>
      </c>
      <c r="U64" s="13">
        <f>IF('Daily PnL Log'!W21&lt;&gt;"",'Daily PnL Log'!W21,"")</f>
        <v>638866</v>
      </c>
      <c r="V64" s="15">
        <f>IF('Daily PnL Log'!X21&lt;&gt;"",'Daily PnL Log'!X21,"")</f>
        <v>4.5603131173047241E-2</v>
      </c>
      <c r="W64" s="13" t="str">
        <f>IF('Daily PnL Log'!Y21&lt;&gt;"",'Daily PnL Log'!Y21,"")</f>
        <v/>
      </c>
      <c r="X64" s="13" t="str">
        <f>IF('Daily PnL Log'!AA21&lt;&gt;"",'Daily PnL Log'!AA21,"")</f>
        <v/>
      </c>
      <c r="Y64" s="13">
        <f>IF('Daily PnL Log'!AC21&lt;&gt;"",'Daily PnL Log'!AC21,"")</f>
        <v>630630.74</v>
      </c>
    </row>
    <row r="65" spans="1:25" x14ac:dyDescent="0.25">
      <c r="A65" s="48" t="str">
        <f t="shared" si="1"/>
        <v>Dec</v>
      </c>
      <c r="B65" s="2">
        <v>44194</v>
      </c>
      <c r="C65" s="11">
        <f>IF('Daily PnL Log'!C22&lt;&gt;"",'Daily PnL Log'!C22,"")</f>
        <v>-44586</v>
      </c>
      <c r="D65" s="11">
        <f>IF('Daily PnL Log'!D22&lt;&gt;"",'Daily PnL Log'!D22,"")</f>
        <v>845</v>
      </c>
      <c r="E65" s="11">
        <f>IF('Daily PnL Log'!E22&lt;&gt;"",'Daily PnL Log'!E22,"")</f>
        <v>-5619</v>
      </c>
      <c r="F65" s="11">
        <f>IF('Daily PnL Log'!F22&lt;&gt;"",'Daily PnL Log'!F22,"")</f>
        <v>-104510</v>
      </c>
      <c r="G65" s="11">
        <f>IF('Daily PnL Log'!G22&lt;&gt;"",'Daily PnL Log'!G22,"")</f>
        <v>4305</v>
      </c>
      <c r="H65" s="11">
        <f>IF('Daily PnL Log'!H22&lt;&gt;"",'Daily PnL Log'!H22,"")</f>
        <v>1177</v>
      </c>
      <c r="I65" s="11">
        <f>IF('Daily PnL Log'!J22&lt;&gt;"",'Daily PnL Log'!J22,"")</f>
        <v>-148388</v>
      </c>
      <c r="J65" s="11">
        <f>IF('Daily PnL Log'!K22&lt;&gt;"",'Daily PnL Log'!K22,"")</f>
        <v>-168.6</v>
      </c>
      <c r="K65" s="11">
        <f>IF('Daily PnL Log'!L22&lt;&gt;"",'Daily PnL Log'!L22,"")</f>
        <v>-387.06</v>
      </c>
      <c r="L65" s="11">
        <f>IF('Daily PnL Log'!M22&lt;&gt;"",'Daily PnL Log'!M22,"")</f>
        <v>-555.66</v>
      </c>
      <c r="M65" s="11">
        <f>IF('Daily PnL Log'!N22&lt;&gt;"",'Daily PnL Log'!N22,"")</f>
        <v>-148943.66</v>
      </c>
      <c r="N65" s="11">
        <f>IF('Daily PnL Log'!O22&lt;&gt;"",'Daily PnL Log'!O22,"")</f>
        <v>-113544.5</v>
      </c>
      <c r="O65" s="11">
        <f>IF('Daily PnL Log'!P22&lt;&gt;"",'Daily PnL Log'!P22,"")</f>
        <v>178945.9</v>
      </c>
      <c r="P65" s="11">
        <f>IF('Daily PnL Log'!Q22&lt;&gt;"",'Daily PnL Log'!Q22,"")</f>
        <v>8989.9000000000015</v>
      </c>
      <c r="Q65" s="11">
        <f>IF('Daily PnL Log'!R22&lt;&gt;"",'Daily PnL Log'!R22,"")</f>
        <v>-68556.700000000012</v>
      </c>
      <c r="R65" s="11">
        <f>IF('Daily PnL Log'!S22&lt;&gt;"",'Daily PnL Log'!S22,"")</f>
        <v>37234.799999999996</v>
      </c>
      <c r="S65" s="11">
        <f>IF('Daily PnL Log'!T22&lt;&gt;"",'Daily PnL Log'!T22,"")</f>
        <v>4763.6000000000004</v>
      </c>
      <c r="T65" s="11">
        <f>IF('Daily PnL Log'!V22&lt;&gt;"",'Daily PnL Log'!V22,"")</f>
        <v>27457.228000000003</v>
      </c>
      <c r="U65" s="11">
        <f>IF('Daily PnL Log'!W22&lt;&gt;"",'Daily PnL Log'!W22,"")</f>
        <v>640145</v>
      </c>
      <c r="V65" s="16">
        <f>IF('Daily PnL Log'!X22&lt;&gt;"",'Daily PnL Log'!X22,"")</f>
        <v>-0.23267175405572177</v>
      </c>
      <c r="W65" s="11">
        <f>IF('Daily PnL Log'!Y22&lt;&gt;"",'Daily PnL Log'!Y22,"")</f>
        <v>-3901.88</v>
      </c>
      <c r="X65" s="11">
        <f>IF('Daily PnL Log'!AA22&lt;&gt;"",'Daily PnL Log'!AA22,"")</f>
        <v>-71274.25</v>
      </c>
      <c r="Y65" s="11">
        <f>IF('Daily PnL Log'!AC22&lt;&gt;"",'Daily PnL Log'!AC22,"")</f>
        <v>498047.58</v>
      </c>
    </row>
    <row r="66" spans="1:25" ht="15.75" thickBot="1" x14ac:dyDescent="0.3">
      <c r="A66" s="49" t="str">
        <f t="shared" si="1"/>
        <v>Dec</v>
      </c>
      <c r="B66" s="50">
        <v>44195</v>
      </c>
      <c r="C66" s="51">
        <f>IF('Daily PnL Log'!C23&lt;&gt;"",'Daily PnL Log'!C23,"")</f>
        <v>1301</v>
      </c>
      <c r="D66" s="51">
        <f>IF('Daily PnL Log'!D23&lt;&gt;"",'Daily PnL Log'!D23,"")</f>
        <v>-25604</v>
      </c>
      <c r="E66" s="51">
        <f>IF('Daily PnL Log'!E23&lt;&gt;"",'Daily PnL Log'!E23,"")</f>
        <v>15610</v>
      </c>
      <c r="F66" s="51">
        <f>IF('Daily PnL Log'!F23&lt;&gt;"",'Daily PnL Log'!F23,"")</f>
        <v>-14677</v>
      </c>
      <c r="G66" s="51">
        <f>IF('Daily PnL Log'!G23&lt;&gt;"",'Daily PnL Log'!G23,"")</f>
        <v>22984</v>
      </c>
      <c r="H66" s="51">
        <f>IF('Daily PnL Log'!H23&lt;&gt;"",'Daily PnL Log'!H23,"")</f>
        <v>-639</v>
      </c>
      <c r="I66" s="51">
        <f>IF('Daily PnL Log'!J23&lt;&gt;"",'Daily PnL Log'!J23,"")</f>
        <v>-1025</v>
      </c>
      <c r="J66" s="51">
        <f>IF('Daily PnL Log'!K23&lt;&gt;"",'Daily PnL Log'!K23,"")</f>
        <v>-211.4</v>
      </c>
      <c r="K66" s="51">
        <f>IF('Daily PnL Log'!L23&lt;&gt;"",'Daily PnL Log'!L23,"")</f>
        <v>-486.22</v>
      </c>
      <c r="L66" s="51">
        <f>IF('Daily PnL Log'!M23&lt;&gt;"",'Daily PnL Log'!M23,"")</f>
        <v>-697.62</v>
      </c>
      <c r="M66" s="51">
        <f>IF('Daily PnL Log'!N23&lt;&gt;"",'Daily PnL Log'!N23,"")</f>
        <v>-1722.62</v>
      </c>
      <c r="N66" s="51">
        <f>IF('Daily PnL Log'!O23&lt;&gt;"",'Daily PnL Log'!O23,"")</f>
        <v>-112243.5</v>
      </c>
      <c r="O66" s="51">
        <f>IF('Daily PnL Log'!P23&lt;&gt;"",'Daily PnL Log'!P23,"")</f>
        <v>153341.9</v>
      </c>
      <c r="P66" s="51">
        <f>IF('Daily PnL Log'!Q23&lt;&gt;"",'Daily PnL Log'!Q23,"")</f>
        <v>24599.9</v>
      </c>
      <c r="Q66" s="51">
        <f>IF('Daily PnL Log'!R23&lt;&gt;"",'Daily PnL Log'!R23,"")</f>
        <v>-83233.700000000012</v>
      </c>
      <c r="R66" s="51">
        <f>IF('Daily PnL Log'!S23&lt;&gt;"",'Daily PnL Log'!S23,"")</f>
        <v>60218.799999999996</v>
      </c>
      <c r="S66" s="51">
        <f>IF('Daily PnL Log'!T23&lt;&gt;"",'Daily PnL Log'!T23,"")</f>
        <v>4124.6000000000004</v>
      </c>
      <c r="T66" s="51">
        <f>IF('Daily PnL Log'!V23&lt;&gt;"",'Daily PnL Log'!V23,"")</f>
        <v>25734.608000000004</v>
      </c>
      <c r="U66" s="51">
        <f>IF('Daily PnL Log'!W23&lt;&gt;"",'Daily PnL Log'!W23,"")</f>
        <v>619947</v>
      </c>
      <c r="V66" s="52">
        <f>IF('Daily PnL Log'!X23&lt;&gt;"",'Daily PnL Log'!X23,"")</f>
        <v>-2.7786568851853465E-3</v>
      </c>
      <c r="W66" s="51" t="str">
        <f>IF('Daily PnL Log'!Y23&lt;&gt;"",'Daily PnL Log'!Y23,"")</f>
        <v/>
      </c>
      <c r="X66" s="51" t="str">
        <f>IF('Daily PnL Log'!AA23&lt;&gt;"",'Daily PnL Log'!AA23,"")</f>
        <v/>
      </c>
      <c r="Y66" s="51">
        <f>IF('Daily PnL Log'!AC23&lt;&gt;"",'Daily PnL Log'!AC23,"")</f>
        <v>517116.96</v>
      </c>
    </row>
    <row r="67" spans="1:25" x14ac:dyDescent="0.25">
      <c r="A67" s="20" t="str">
        <f t="shared" si="1"/>
        <v>Dec</v>
      </c>
      <c r="B67" s="23">
        <v>44196</v>
      </c>
      <c r="C67" s="20">
        <f>IF('Daily PnL Log'!C24&lt;&gt;"",'Daily PnL Log'!C24,"")</f>
        <v>-14236</v>
      </c>
      <c r="D67" s="20">
        <f>IF('Daily PnL Log'!D24&lt;&gt;"",'Daily PnL Log'!D24,"")</f>
        <v>18469</v>
      </c>
      <c r="E67" s="20">
        <f>IF('Daily PnL Log'!E24&lt;&gt;"",'Daily PnL Log'!E24,"")</f>
        <v>16035</v>
      </c>
      <c r="F67" s="20">
        <f>IF('Daily PnL Log'!F24&lt;&gt;"",'Daily PnL Log'!F24,"")</f>
        <v>-86553</v>
      </c>
      <c r="G67" s="20">
        <f>IF('Daily PnL Log'!G24&lt;&gt;"",'Daily PnL Log'!G24,"")</f>
        <v>23210</v>
      </c>
      <c r="H67" s="20">
        <f>IF('Daily PnL Log'!H24&lt;&gt;"",'Daily PnL Log'!H24,"")</f>
        <v>6296</v>
      </c>
      <c r="I67" s="20">
        <f>IF('Daily PnL Log'!J24&lt;&gt;"",'Daily PnL Log'!J24,"")</f>
        <v>-36779</v>
      </c>
      <c r="J67" s="20">
        <f>IF('Daily PnL Log'!K24&lt;&gt;"",'Daily PnL Log'!K24,"")</f>
        <v>-411.9</v>
      </c>
      <c r="K67" s="20">
        <f>IF('Daily PnL Log'!L24&lt;&gt;"",'Daily PnL Log'!L24,"")</f>
        <v>-947.37</v>
      </c>
      <c r="L67" s="20">
        <f>IF('Daily PnL Log'!M24&lt;&gt;"",'Daily PnL Log'!M24,"")</f>
        <v>-1359.27</v>
      </c>
      <c r="M67" s="20">
        <f>IF('Daily PnL Log'!N24&lt;&gt;"",'Daily PnL Log'!N24,"")</f>
        <v>-38138.269999999997</v>
      </c>
      <c r="N67" s="20">
        <f>IF('Daily PnL Log'!O24&lt;&gt;"",'Daily PnL Log'!O24,"")</f>
        <v>-126479.5</v>
      </c>
      <c r="O67" s="20">
        <f>IF('Daily PnL Log'!P24&lt;&gt;"",'Daily PnL Log'!P24,"")</f>
        <v>171810.9</v>
      </c>
      <c r="P67" s="20">
        <f>IF('Daily PnL Log'!Q24&lt;&gt;"",'Daily PnL Log'!Q24,"")</f>
        <v>40634.9</v>
      </c>
      <c r="Q67" s="20">
        <f>IF('Daily PnL Log'!R24&lt;&gt;"",'Daily PnL Log'!R24,"")</f>
        <v>-169786.7</v>
      </c>
      <c r="R67" s="20">
        <f>IF('Daily PnL Log'!S24&lt;&gt;"",'Daily PnL Log'!S24,"")</f>
        <v>83428.799999999988</v>
      </c>
      <c r="S67" s="20">
        <f>IF('Daily PnL Log'!T24&lt;&gt;"",'Daily PnL Log'!T24,"")</f>
        <v>10420.6</v>
      </c>
      <c r="T67" s="20">
        <f>IF('Daily PnL Log'!V24&lt;&gt;"",'Daily PnL Log'!V24,"")</f>
        <v>-12403.661999999993</v>
      </c>
      <c r="U67" s="20">
        <f>IF('Daily PnL Log'!W24&lt;&gt;"",'Daily PnL Log'!W24,"")</f>
        <v>571633</v>
      </c>
      <c r="V67" s="20">
        <f>IF('Daily PnL Log'!X24&lt;&gt;"",'Daily PnL Log'!X24,"")</f>
        <v>-6.6718104098258846E-2</v>
      </c>
      <c r="W67" s="20" t="str">
        <f>IF('Daily PnL Log'!Y24&lt;&gt;"",'Daily PnL Log'!Y24,"")</f>
        <v/>
      </c>
      <c r="X67" s="20" t="str">
        <f>IF('Daily PnL Log'!AA24&lt;&gt;"",'Daily PnL Log'!AA24,"")</f>
        <v/>
      </c>
      <c r="Y67" s="20">
        <f>IF('Daily PnL Log'!AC24&lt;&gt;"",'Daily PnL Log'!AC24,"")</f>
        <v>429540.44</v>
      </c>
    </row>
    <row r="73" spans="1:25" x14ac:dyDescent="0.25">
      <c r="B73" s="25"/>
    </row>
    <row r="74" spans="1:25" x14ac:dyDescent="0.25">
      <c r="B74" s="25"/>
    </row>
    <row r="75" spans="1:25" x14ac:dyDescent="0.25">
      <c r="B75" s="25"/>
    </row>
    <row r="76" spans="1:25" x14ac:dyDescent="0.25">
      <c r="B76" s="25"/>
    </row>
    <row r="77" spans="1:25" x14ac:dyDescent="0.25">
      <c r="B77" s="25"/>
    </row>
    <row r="78" spans="1:25" x14ac:dyDescent="0.25">
      <c r="B78" s="25"/>
    </row>
    <row r="79" spans="1:25" x14ac:dyDescent="0.25">
      <c r="B79" s="25"/>
    </row>
  </sheetData>
  <mergeCells count="1">
    <mergeCell ref="A2:B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F0256250EF049BD395A386EB47658" ma:contentTypeVersion="12" ma:contentTypeDescription="Create a new document." ma:contentTypeScope="" ma:versionID="bec2225bc4b0aa319c67625978e9b15f">
  <xsd:schema xmlns:xsd="http://www.w3.org/2001/XMLSchema" xmlns:xs="http://www.w3.org/2001/XMLSchema" xmlns:p="http://schemas.microsoft.com/office/2006/metadata/properties" xmlns:ns2="874968ac-64b8-473a-9ebb-ff246bfddc09" xmlns:ns3="72425a37-73c9-410a-9a07-f753aa30103f" targetNamespace="http://schemas.microsoft.com/office/2006/metadata/properties" ma:root="true" ma:fieldsID="c421c3d408b3e76300ed457b8813920b" ns2:_="" ns3:_="">
    <xsd:import namespace="874968ac-64b8-473a-9ebb-ff246bfddc09"/>
    <xsd:import namespace="72425a37-73c9-410a-9a07-f753aa3010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968ac-64b8-473a-9ebb-ff246bfdd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96594e8-8afb-4956-a156-7d28872b42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25a37-73c9-410a-9a07-f753aa3010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ca4494-b271-42f9-9cf2-1ce5ede782a6}" ma:internalName="TaxCatchAll" ma:showField="CatchAllData" ma:web="72425a37-73c9-410a-9a07-f753aa3010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968ac-64b8-473a-9ebb-ff246bfddc09">
      <Terms xmlns="http://schemas.microsoft.com/office/infopath/2007/PartnerControls"/>
    </lcf76f155ced4ddcb4097134ff3c332f>
    <TaxCatchAll xmlns="72425a37-73c9-410a-9a07-f753aa30103f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AFC2F4-6E16-4F93-AA71-6A9FB7276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968ac-64b8-473a-9ebb-ff246bfddc09"/>
    <ds:schemaRef ds:uri="72425a37-73c9-410a-9a07-f753aa301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6B80D5-84D4-4BD4-895C-CFCCF2B5453A}">
  <ds:schemaRefs>
    <ds:schemaRef ds:uri="http://schemas.microsoft.com/office/2006/metadata/properties"/>
    <ds:schemaRef ds:uri="http://schemas.microsoft.com/office/infopath/2007/PartnerControls"/>
    <ds:schemaRef ds:uri="874968ac-64b8-473a-9ebb-ff246bfddc09"/>
    <ds:schemaRef ds:uri="72425a37-73c9-410a-9a07-f753aa30103f"/>
  </ds:schemaRefs>
</ds:datastoreItem>
</file>

<file path=customXml/itemProps3.xml><?xml version="1.0" encoding="utf-8"?>
<ds:datastoreItem xmlns:ds="http://schemas.openxmlformats.org/officeDocument/2006/customXml" ds:itemID="{FB94E7E5-0545-4563-BEB2-231CD7E04D4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8CEC9B3-B14A-4EF9-99BC-F4B5D83EA9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pay data</vt:lpstr>
      <vt:lpstr>PnL Data</vt:lpstr>
      <vt:lpstr>Daily PnL Log</vt:lpstr>
      <vt:lpstr>Yr 2026</vt:lpstr>
      <vt:lpstr>February 2026</vt:lpstr>
      <vt:lpstr>January 2026</vt:lpstr>
      <vt:lpstr>Yr 2025</vt:lpstr>
      <vt:lpstr>December 2025</vt:lpstr>
      <vt:lpstr>November 2025</vt:lpstr>
      <vt:lpstr>October 2025</vt:lpstr>
      <vt:lpstr>September 2025</vt:lpstr>
      <vt:lpstr>August 2025</vt:lpstr>
      <vt:lpstr>July 2025</vt:lpstr>
      <vt:lpstr>June 2025</vt:lpstr>
      <vt:lpstr>May 2025</vt:lpstr>
      <vt:lpstr>April 2025</vt:lpstr>
      <vt:lpstr>March 2025</vt:lpstr>
      <vt:lpstr>February 2025</vt:lpstr>
      <vt:lpstr>January 2025</vt:lpstr>
      <vt:lpstr>Yr 2024</vt:lpstr>
      <vt:lpstr>December 2024</vt:lpstr>
      <vt:lpstr>November 2024</vt:lpstr>
      <vt:lpstr>October 2024</vt:lpstr>
      <vt:lpstr>September 2024</vt:lpstr>
      <vt:lpstr>August 2024</vt:lpstr>
      <vt:lpstr>July 2024</vt:lpstr>
      <vt:lpstr>June 2024</vt:lpstr>
      <vt:lpstr>May 2024</vt:lpstr>
      <vt:lpstr>April 2024</vt:lpstr>
      <vt:lpstr>March 2024</vt:lpstr>
      <vt:lpstr>February 2024</vt:lpstr>
      <vt:lpstr>January 2024</vt:lpstr>
      <vt:lpstr>Yr 2023</vt:lpstr>
      <vt:lpstr>December 2023</vt:lpstr>
      <vt:lpstr>November 2023</vt:lpstr>
      <vt:lpstr>October 2023</vt:lpstr>
      <vt:lpstr>September 2023</vt:lpstr>
      <vt:lpstr>August 2023</vt:lpstr>
      <vt:lpstr>July 2023</vt:lpstr>
      <vt:lpstr>June 2023</vt:lpstr>
      <vt:lpstr>May 2023</vt:lpstr>
      <vt:lpstr>April 2023</vt:lpstr>
      <vt:lpstr>March 2023</vt:lpstr>
      <vt:lpstr>February 2023</vt:lpstr>
      <vt:lpstr>January 2023</vt:lpstr>
      <vt:lpstr>Yr 2022</vt:lpstr>
      <vt:lpstr>December 2022</vt:lpstr>
      <vt:lpstr>November 2022</vt:lpstr>
      <vt:lpstr>October 2022</vt:lpstr>
      <vt:lpstr>September 2022</vt:lpstr>
      <vt:lpstr>August 2022</vt:lpstr>
      <vt:lpstr>July 2022</vt:lpstr>
      <vt:lpstr>June 2022</vt:lpstr>
      <vt:lpstr>May 2022</vt:lpstr>
      <vt:lpstr>April 2022</vt:lpstr>
      <vt:lpstr>March 2022</vt:lpstr>
      <vt:lpstr>February 2022</vt:lpstr>
      <vt:lpstr>January 2022</vt:lpstr>
      <vt:lpstr>Yr 2021</vt:lpstr>
      <vt:lpstr>December 2021</vt:lpstr>
      <vt:lpstr>November 2021</vt:lpstr>
      <vt:lpstr>October 2021</vt:lpstr>
      <vt:lpstr>September 2021</vt:lpstr>
      <vt:lpstr>August 2021</vt:lpstr>
      <vt:lpstr>July 2021</vt:lpstr>
      <vt:lpstr>June 2021</vt:lpstr>
      <vt:lpstr>May 2021</vt:lpstr>
      <vt:lpstr>April 2021</vt:lpstr>
      <vt:lpstr>March 2021</vt:lpstr>
      <vt:lpstr>February 2021</vt:lpstr>
      <vt:lpstr>January 2021</vt:lpstr>
      <vt:lpstr>December 2020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Hertzberg</dc:creator>
  <cp:lastModifiedBy>Adam Kelleher</cp:lastModifiedBy>
  <dcterms:created xsi:type="dcterms:W3CDTF">2020-12-14T17:27:54Z</dcterms:created>
  <dcterms:modified xsi:type="dcterms:W3CDTF">2026-02-19T18:52:49Z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d0dedf-dda7-427d-8608-199a89f54166_Enabled">
    <vt:lpwstr>true</vt:lpwstr>
  </property>
  <property fmtid="{D5CDD505-2E9C-101B-9397-08002B2CF9AE}" pid="3" name="MSIP_Label_21d0dedf-dda7-427d-8608-199a89f54166_SetDate">
    <vt:lpwstr>2025-03-12T13:24:12Z</vt:lpwstr>
  </property>
  <property fmtid="{D5CDD505-2E9C-101B-9397-08002B2CF9AE}" pid="4" name="MSIP_Label_21d0dedf-dda7-427d-8608-199a89f54166_Method">
    <vt:lpwstr>Standard</vt:lpwstr>
  </property>
  <property fmtid="{D5CDD505-2E9C-101B-9397-08002B2CF9AE}" pid="5" name="MSIP_Label_21d0dedf-dda7-427d-8608-199a89f54166_Name">
    <vt:lpwstr>defa4170-0d19-0005-0004-bc88714345d2</vt:lpwstr>
  </property>
  <property fmtid="{D5CDD505-2E9C-101B-9397-08002B2CF9AE}" pid="6" name="MSIP_Label_21d0dedf-dda7-427d-8608-199a89f54166_SiteId">
    <vt:lpwstr>670b8f49-f4b9-4e41-b6bc-2873a00d0916</vt:lpwstr>
  </property>
  <property fmtid="{D5CDD505-2E9C-101B-9397-08002B2CF9AE}" pid="7" name="MSIP_Label_21d0dedf-dda7-427d-8608-199a89f54166_ActionId">
    <vt:lpwstr>abb84819-1d2e-40e3-bf03-1bac6530b817</vt:lpwstr>
  </property>
  <property fmtid="{D5CDD505-2E9C-101B-9397-08002B2CF9AE}" pid="8" name="MSIP_Label_21d0dedf-dda7-427d-8608-199a89f54166_ContentBits">
    <vt:lpwstr>0</vt:lpwstr>
  </property>
  <property fmtid="{D5CDD505-2E9C-101B-9397-08002B2CF9AE}" pid="9" name="MSIP_Label_21d0dedf-dda7-427d-8608-199a89f54166_Tag">
    <vt:lpwstr>10, 3, 0, 1</vt:lpwstr>
  </property>
  <property fmtid="{D5CDD505-2E9C-101B-9397-08002B2CF9AE}" pid="10" name="ContentTypeId">
    <vt:lpwstr>0x010100793F0256250EF049BD395A386EB47658</vt:lpwstr>
  </property>
</Properties>
</file>